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user-data\Downloads\AyuGram Desktop\"/>
    </mc:Choice>
  </mc:AlternateContent>
  <bookViews>
    <workbookView xWindow="-105" yWindow="-105" windowWidth="23250" windowHeight="12450" firstSheet="3" activeTab="11"/>
  </bookViews>
  <sheets>
    <sheet name="январь 2025" sheetId="1" r:id="rId1"/>
    <sheet name="февраль 2025" sheetId="4" r:id="rId2"/>
    <sheet name="март 2025" sheetId="7" r:id="rId3"/>
    <sheet name="апрель 2025" sheetId="8" r:id="rId4"/>
    <sheet name="май 2025" sheetId="9" r:id="rId5"/>
    <sheet name="июнь 2025" sheetId="12" r:id="rId6"/>
    <sheet name="июль 2025" sheetId="13" r:id="rId7"/>
    <sheet name="август 2025" sheetId="14" r:id="rId8"/>
    <sheet name="сентябрь 2025" sheetId="15" r:id="rId9"/>
    <sheet name="октябрь 2025" sheetId="16" r:id="rId10"/>
    <sheet name="ноябрь 2025" sheetId="17" r:id="rId11"/>
    <sheet name="декабрь 2025" sheetId="18" r:id="rId12"/>
    <sheet name="Лист1" sheetId="6" r:id="rId13"/>
    <sheet name="Лист2" sheetId="10" r:id="rId14"/>
  </sheets>
  <definedNames>
    <definedName name="_xlnm._FilterDatabase" localSheetId="7" hidden="1">'август 2025'!$A$3:$AB$739</definedName>
    <definedName name="_xlnm._FilterDatabase" localSheetId="3" hidden="1">'апрель 2025'!$A$3:$AB$887</definedName>
    <definedName name="_xlnm._FilterDatabase" localSheetId="11" hidden="1">'декабрь 2025'!$A$3:$AB$916</definedName>
    <definedName name="_xlnm._FilterDatabase" localSheetId="6" hidden="1">'июль 2025'!$A$3:$AB$731</definedName>
    <definedName name="_xlnm._FilterDatabase" localSheetId="5" hidden="1">'июнь 2025'!$A$3:$AB$666</definedName>
    <definedName name="_xlnm._FilterDatabase" localSheetId="4" hidden="1">'май 2025'!$A$3:$AB$837</definedName>
    <definedName name="_xlnm._FilterDatabase" localSheetId="2" hidden="1">'март 2025'!$A$3:$AB$993</definedName>
    <definedName name="_xlnm._FilterDatabase" localSheetId="10" hidden="1">'ноябрь 2025'!$A$3:$AB$815</definedName>
    <definedName name="_xlnm._FilterDatabase" localSheetId="9" hidden="1">'октябрь 2025'!$A$3:$AB$829</definedName>
    <definedName name="_xlnm._FilterDatabase" localSheetId="8" hidden="1">'сентябрь 2025'!$A$3:$AB$748</definedName>
    <definedName name="_xlnm._FilterDatabase" localSheetId="1" hidden="1">'февраль 2025'!$A$3:$AB$999</definedName>
    <definedName name="_xlnm._FilterDatabase" localSheetId="0" hidden="1">'январь 2025'!$A$3:$AB$874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18" i="18" l="1"/>
  <c r="O218" i="18"/>
  <c r="R218" i="18"/>
  <c r="U218" i="18"/>
  <c r="X218" i="18"/>
  <c r="L219" i="18"/>
  <c r="O219" i="18"/>
  <c r="R219" i="18"/>
  <c r="U219" i="18"/>
  <c r="X219" i="18"/>
  <c r="X217" i="18"/>
  <c r="U217" i="18"/>
  <c r="R217" i="18"/>
  <c r="L217" i="18"/>
  <c r="O217" i="18"/>
  <c r="I217" i="18"/>
  <c r="I218" i="18"/>
  <c r="I219" i="18"/>
  <c r="Q573" i="18"/>
  <c r="Q162" i="18"/>
  <c r="AA217" i="18" l="1"/>
  <c r="AA219" i="18"/>
  <c r="AA218" i="18"/>
  <c r="I905" i="18"/>
  <c r="I906" i="18"/>
  <c r="I907" i="18"/>
  <c r="I908" i="18"/>
  <c r="I909" i="18"/>
  <c r="I910" i="18"/>
  <c r="I911" i="18"/>
  <c r="I912" i="18"/>
  <c r="AA912" i="18" s="1"/>
  <c r="I913" i="18"/>
  <c r="I914" i="18"/>
  <c r="I915" i="18"/>
  <c r="I916" i="18"/>
  <c r="I904" i="18"/>
  <c r="L905" i="18"/>
  <c r="O905" i="18"/>
  <c r="R905" i="18"/>
  <c r="U905" i="18"/>
  <c r="X905" i="18"/>
  <c r="L906" i="18"/>
  <c r="O906" i="18"/>
  <c r="R906" i="18"/>
  <c r="U906" i="18"/>
  <c r="X906" i="18"/>
  <c r="L907" i="18"/>
  <c r="O907" i="18"/>
  <c r="R907" i="18"/>
  <c r="U907" i="18"/>
  <c r="X907" i="18"/>
  <c r="L908" i="18"/>
  <c r="O908" i="18"/>
  <c r="R908" i="18"/>
  <c r="U908" i="18"/>
  <c r="X908" i="18"/>
  <c r="L909" i="18"/>
  <c r="O909" i="18"/>
  <c r="R909" i="18"/>
  <c r="U909" i="18"/>
  <c r="X909" i="18"/>
  <c r="L910" i="18"/>
  <c r="O910" i="18"/>
  <c r="R910" i="18"/>
  <c r="U910" i="18"/>
  <c r="X910" i="18"/>
  <c r="L911" i="18"/>
  <c r="O911" i="18"/>
  <c r="R911" i="18"/>
  <c r="U911" i="18"/>
  <c r="X911" i="18"/>
  <c r="L912" i="18"/>
  <c r="O912" i="18"/>
  <c r="R912" i="18"/>
  <c r="U912" i="18"/>
  <c r="X912" i="18"/>
  <c r="L913" i="18"/>
  <c r="O913" i="18"/>
  <c r="R913" i="18"/>
  <c r="U913" i="18"/>
  <c r="X913" i="18"/>
  <c r="L914" i="18"/>
  <c r="O914" i="18"/>
  <c r="R914" i="18"/>
  <c r="U914" i="18"/>
  <c r="X914" i="18"/>
  <c r="L915" i="18"/>
  <c r="O915" i="18"/>
  <c r="R915" i="18"/>
  <c r="U915" i="18"/>
  <c r="X915" i="18"/>
  <c r="L916" i="18"/>
  <c r="O916" i="18"/>
  <c r="R916" i="18"/>
  <c r="U916" i="18"/>
  <c r="X916" i="18"/>
  <c r="X904" i="18"/>
  <c r="U904" i="18"/>
  <c r="R904" i="18"/>
  <c r="O904" i="18"/>
  <c r="L904" i="18"/>
  <c r="I886" i="18"/>
  <c r="I887" i="18"/>
  <c r="I888" i="18"/>
  <c r="I889" i="18"/>
  <c r="I890" i="18"/>
  <c r="I891" i="18"/>
  <c r="I892" i="18"/>
  <c r="I893" i="18"/>
  <c r="I894" i="18"/>
  <c r="I895" i="18"/>
  <c r="I896" i="18"/>
  <c r="I897" i="18"/>
  <c r="I898" i="18"/>
  <c r="I899" i="18"/>
  <c r="I900" i="18"/>
  <c r="I901" i="18"/>
  <c r="I902" i="18"/>
  <c r="I903" i="18"/>
  <c r="I885" i="18"/>
  <c r="L886" i="18"/>
  <c r="O886" i="18"/>
  <c r="R886" i="18"/>
  <c r="U886" i="18"/>
  <c r="X886" i="18"/>
  <c r="L887" i="18"/>
  <c r="O887" i="18"/>
  <c r="R887" i="18"/>
  <c r="U887" i="18"/>
  <c r="X887" i="18"/>
  <c r="L888" i="18"/>
  <c r="O888" i="18"/>
  <c r="R888" i="18"/>
  <c r="U888" i="18"/>
  <c r="X888" i="18"/>
  <c r="L889" i="18"/>
  <c r="O889" i="18"/>
  <c r="R889" i="18"/>
  <c r="U889" i="18"/>
  <c r="X889" i="18"/>
  <c r="L890" i="18"/>
  <c r="O890" i="18"/>
  <c r="R890" i="18"/>
  <c r="U890" i="18"/>
  <c r="X890" i="18"/>
  <c r="L891" i="18"/>
  <c r="O891" i="18"/>
  <c r="R891" i="18"/>
  <c r="U891" i="18"/>
  <c r="X891" i="18"/>
  <c r="L892" i="18"/>
  <c r="O892" i="18"/>
  <c r="R892" i="18"/>
  <c r="U892" i="18"/>
  <c r="X892" i="18"/>
  <c r="L893" i="18"/>
  <c r="O893" i="18"/>
  <c r="R893" i="18"/>
  <c r="U893" i="18"/>
  <c r="X893" i="18"/>
  <c r="L894" i="18"/>
  <c r="O894" i="18"/>
  <c r="R894" i="18"/>
  <c r="U894" i="18"/>
  <c r="X894" i="18"/>
  <c r="L895" i="18"/>
  <c r="O895" i="18"/>
  <c r="R895" i="18"/>
  <c r="U895" i="18"/>
  <c r="X895" i="18"/>
  <c r="L896" i="18"/>
  <c r="O896" i="18"/>
  <c r="R896" i="18"/>
  <c r="U896" i="18"/>
  <c r="X896" i="18"/>
  <c r="L897" i="18"/>
  <c r="O897" i="18"/>
  <c r="R897" i="18"/>
  <c r="U897" i="18"/>
  <c r="X897" i="18"/>
  <c r="L898" i="18"/>
  <c r="O898" i="18"/>
  <c r="R898" i="18"/>
  <c r="U898" i="18"/>
  <c r="X898" i="18"/>
  <c r="L899" i="18"/>
  <c r="O899" i="18"/>
  <c r="R899" i="18"/>
  <c r="U899" i="18"/>
  <c r="X899" i="18"/>
  <c r="L900" i="18"/>
  <c r="O900" i="18"/>
  <c r="R900" i="18"/>
  <c r="U900" i="18"/>
  <c r="X900" i="18"/>
  <c r="L901" i="18"/>
  <c r="O901" i="18"/>
  <c r="R901" i="18"/>
  <c r="U901" i="18"/>
  <c r="X901" i="18"/>
  <c r="L902" i="18"/>
  <c r="O902" i="18"/>
  <c r="R902" i="18"/>
  <c r="U902" i="18"/>
  <c r="X902" i="18"/>
  <c r="L903" i="18"/>
  <c r="O903" i="18"/>
  <c r="R903" i="18"/>
  <c r="U903" i="18"/>
  <c r="X903" i="18"/>
  <c r="X885" i="18"/>
  <c r="U885" i="18"/>
  <c r="R885" i="18"/>
  <c r="O885" i="18"/>
  <c r="L885" i="18"/>
  <c r="AA904" i="18" l="1"/>
  <c r="AA905" i="18"/>
  <c r="AA914" i="18"/>
  <c r="AA911" i="18"/>
  <c r="AA909" i="18"/>
  <c r="AA916" i="18"/>
  <c r="AA913" i="18"/>
  <c r="AA908" i="18"/>
  <c r="AA915" i="18"/>
  <c r="AA910" i="18"/>
  <c r="AA907" i="18"/>
  <c r="AA906" i="18"/>
  <c r="AA901" i="18"/>
  <c r="AA892" i="18"/>
  <c r="AA887" i="18"/>
  <c r="AA899" i="18"/>
  <c r="AA889" i="18"/>
  <c r="AA903" i="18"/>
  <c r="AA898" i="18"/>
  <c r="AA896" i="18"/>
  <c r="AA886" i="18"/>
  <c r="AA888" i="18"/>
  <c r="AA891" i="18"/>
  <c r="AA895" i="18"/>
  <c r="AA897" i="18"/>
  <c r="AA894" i="18"/>
  <c r="AA893" i="18"/>
  <c r="AA902" i="18"/>
  <c r="AA890" i="18"/>
  <c r="AA900" i="18"/>
  <c r="AA885" i="18"/>
  <c r="I856" i="18" l="1"/>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55" i="18"/>
  <c r="L856" i="18"/>
  <c r="O856" i="18"/>
  <c r="R856" i="18"/>
  <c r="U856" i="18"/>
  <c r="X856" i="18"/>
  <c r="L857" i="18"/>
  <c r="O857" i="18"/>
  <c r="R857" i="18"/>
  <c r="U857" i="18"/>
  <c r="X857" i="18"/>
  <c r="L858" i="18"/>
  <c r="O858" i="18"/>
  <c r="R858" i="18"/>
  <c r="U858" i="18"/>
  <c r="X858" i="18"/>
  <c r="L859" i="18"/>
  <c r="O859" i="18"/>
  <c r="R859" i="18"/>
  <c r="U859" i="18"/>
  <c r="X859" i="18"/>
  <c r="L860" i="18"/>
  <c r="O860" i="18"/>
  <c r="R860" i="18"/>
  <c r="U860" i="18"/>
  <c r="X860" i="18"/>
  <c r="L861" i="18"/>
  <c r="O861" i="18"/>
  <c r="R861" i="18"/>
  <c r="U861" i="18"/>
  <c r="X861" i="18"/>
  <c r="L862" i="18"/>
  <c r="O862" i="18"/>
  <c r="R862" i="18"/>
  <c r="U862" i="18"/>
  <c r="X862" i="18"/>
  <c r="L863" i="18"/>
  <c r="O863" i="18"/>
  <c r="R863" i="18"/>
  <c r="U863" i="18"/>
  <c r="X863" i="18"/>
  <c r="L864" i="18"/>
  <c r="O864" i="18"/>
  <c r="R864" i="18"/>
  <c r="U864" i="18"/>
  <c r="X864" i="18"/>
  <c r="L865" i="18"/>
  <c r="O865" i="18"/>
  <c r="R865" i="18"/>
  <c r="U865" i="18"/>
  <c r="X865" i="18"/>
  <c r="L866" i="18"/>
  <c r="O866" i="18"/>
  <c r="R866" i="18"/>
  <c r="U866" i="18"/>
  <c r="X866" i="18"/>
  <c r="L867" i="18"/>
  <c r="O867" i="18"/>
  <c r="R867" i="18"/>
  <c r="U867" i="18"/>
  <c r="X867" i="18"/>
  <c r="L868" i="18"/>
  <c r="O868" i="18"/>
  <c r="R868" i="18"/>
  <c r="U868" i="18"/>
  <c r="X868" i="18"/>
  <c r="L869" i="18"/>
  <c r="O869" i="18"/>
  <c r="R869" i="18"/>
  <c r="U869" i="18"/>
  <c r="X869" i="18"/>
  <c r="L870" i="18"/>
  <c r="O870" i="18"/>
  <c r="R870" i="18"/>
  <c r="U870" i="18"/>
  <c r="X870" i="18"/>
  <c r="L871" i="18"/>
  <c r="O871" i="18"/>
  <c r="R871" i="18"/>
  <c r="U871" i="18"/>
  <c r="X871" i="18"/>
  <c r="L872" i="18"/>
  <c r="O872" i="18"/>
  <c r="R872" i="18"/>
  <c r="U872" i="18"/>
  <c r="X872" i="18"/>
  <c r="L873" i="18"/>
  <c r="O873" i="18"/>
  <c r="R873" i="18"/>
  <c r="U873" i="18"/>
  <c r="X873" i="18"/>
  <c r="L874" i="18"/>
  <c r="O874" i="18"/>
  <c r="R874" i="18"/>
  <c r="U874" i="18"/>
  <c r="X874" i="18"/>
  <c r="L875" i="18"/>
  <c r="O875" i="18"/>
  <c r="R875" i="18"/>
  <c r="U875" i="18"/>
  <c r="X875" i="18"/>
  <c r="L876" i="18"/>
  <c r="O876" i="18"/>
  <c r="R876" i="18"/>
  <c r="U876" i="18"/>
  <c r="X876" i="18"/>
  <c r="L877" i="18"/>
  <c r="O877" i="18"/>
  <c r="R877" i="18"/>
  <c r="U877" i="18"/>
  <c r="X877" i="18"/>
  <c r="L878" i="18"/>
  <c r="O878" i="18"/>
  <c r="R878" i="18"/>
  <c r="U878" i="18"/>
  <c r="X878" i="18"/>
  <c r="L879" i="18"/>
  <c r="O879" i="18"/>
  <c r="R879" i="18"/>
  <c r="U879" i="18"/>
  <c r="X879" i="18"/>
  <c r="L880" i="18"/>
  <c r="O880" i="18"/>
  <c r="R880" i="18"/>
  <c r="U880" i="18"/>
  <c r="X880" i="18"/>
  <c r="L881" i="18"/>
  <c r="O881" i="18"/>
  <c r="R881" i="18"/>
  <c r="U881" i="18"/>
  <c r="X881" i="18"/>
  <c r="L882" i="18"/>
  <c r="O882" i="18"/>
  <c r="R882" i="18"/>
  <c r="U882" i="18"/>
  <c r="X882" i="18"/>
  <c r="L883" i="18"/>
  <c r="O883" i="18"/>
  <c r="R883" i="18"/>
  <c r="U883" i="18"/>
  <c r="X883" i="18"/>
  <c r="L884" i="18"/>
  <c r="O884" i="18"/>
  <c r="R884" i="18"/>
  <c r="U884" i="18"/>
  <c r="X884" i="18"/>
  <c r="X855" i="18"/>
  <c r="U855" i="18"/>
  <c r="R855" i="18"/>
  <c r="O855" i="18"/>
  <c r="L855"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31" i="18"/>
  <c r="L832" i="18"/>
  <c r="O832" i="18"/>
  <c r="R832" i="18"/>
  <c r="U832" i="18"/>
  <c r="X832" i="18"/>
  <c r="L833" i="18"/>
  <c r="O833" i="18"/>
  <c r="R833" i="18"/>
  <c r="U833" i="18"/>
  <c r="X833" i="18"/>
  <c r="L834" i="18"/>
  <c r="O834" i="18"/>
  <c r="R834" i="18"/>
  <c r="U834" i="18"/>
  <c r="X834" i="18"/>
  <c r="L835" i="18"/>
  <c r="O835" i="18"/>
  <c r="R835" i="18"/>
  <c r="U835" i="18"/>
  <c r="X835" i="18"/>
  <c r="L836" i="18"/>
  <c r="O836" i="18"/>
  <c r="R836" i="18"/>
  <c r="U836" i="18"/>
  <c r="X836" i="18"/>
  <c r="L837" i="18"/>
  <c r="O837" i="18"/>
  <c r="R837" i="18"/>
  <c r="U837" i="18"/>
  <c r="X837" i="18"/>
  <c r="L838" i="18"/>
  <c r="O838" i="18"/>
  <c r="R838" i="18"/>
  <c r="U838" i="18"/>
  <c r="X838" i="18"/>
  <c r="L839" i="18"/>
  <c r="O839" i="18"/>
  <c r="R839" i="18"/>
  <c r="U839" i="18"/>
  <c r="X839" i="18"/>
  <c r="L840" i="18"/>
  <c r="O840" i="18"/>
  <c r="R840" i="18"/>
  <c r="U840" i="18"/>
  <c r="X840" i="18"/>
  <c r="L841" i="18"/>
  <c r="O841" i="18"/>
  <c r="R841" i="18"/>
  <c r="U841" i="18"/>
  <c r="X841" i="18"/>
  <c r="L842" i="18"/>
  <c r="O842" i="18"/>
  <c r="R842" i="18"/>
  <c r="U842" i="18"/>
  <c r="X842" i="18"/>
  <c r="L843" i="18"/>
  <c r="O843" i="18"/>
  <c r="R843" i="18"/>
  <c r="U843" i="18"/>
  <c r="X843" i="18"/>
  <c r="L844" i="18"/>
  <c r="O844" i="18"/>
  <c r="R844" i="18"/>
  <c r="U844" i="18"/>
  <c r="X844" i="18"/>
  <c r="L845" i="18"/>
  <c r="O845" i="18"/>
  <c r="R845" i="18"/>
  <c r="U845" i="18"/>
  <c r="X845" i="18"/>
  <c r="L846" i="18"/>
  <c r="O846" i="18"/>
  <c r="R846" i="18"/>
  <c r="U846" i="18"/>
  <c r="X846" i="18"/>
  <c r="L847" i="18"/>
  <c r="O847" i="18"/>
  <c r="R847" i="18"/>
  <c r="U847" i="18"/>
  <c r="X847" i="18"/>
  <c r="L848" i="18"/>
  <c r="O848" i="18"/>
  <c r="R848" i="18"/>
  <c r="U848" i="18"/>
  <c r="X848" i="18"/>
  <c r="L849" i="18"/>
  <c r="O849" i="18"/>
  <c r="R849" i="18"/>
  <c r="U849" i="18"/>
  <c r="X849" i="18"/>
  <c r="L850" i="18"/>
  <c r="O850" i="18"/>
  <c r="R850" i="18"/>
  <c r="U850" i="18"/>
  <c r="X850" i="18"/>
  <c r="L851" i="18"/>
  <c r="O851" i="18"/>
  <c r="R851" i="18"/>
  <c r="U851" i="18"/>
  <c r="X851" i="18"/>
  <c r="L852" i="18"/>
  <c r="O852" i="18"/>
  <c r="R852" i="18"/>
  <c r="U852" i="18"/>
  <c r="X852" i="18"/>
  <c r="L853" i="18"/>
  <c r="O853" i="18"/>
  <c r="R853" i="18"/>
  <c r="U853" i="18"/>
  <c r="X853" i="18"/>
  <c r="L854" i="18"/>
  <c r="O854" i="18"/>
  <c r="R854" i="18"/>
  <c r="U854" i="18"/>
  <c r="X854" i="18"/>
  <c r="X831" i="18"/>
  <c r="U831" i="18"/>
  <c r="R831" i="18"/>
  <c r="O831" i="18"/>
  <c r="L831" i="18"/>
  <c r="N100" i="18"/>
  <c r="L810" i="18"/>
  <c r="O810" i="18"/>
  <c r="R810" i="18"/>
  <c r="U810" i="18"/>
  <c r="X810" i="18"/>
  <c r="L811" i="18"/>
  <c r="O811" i="18"/>
  <c r="R811" i="18"/>
  <c r="U811" i="18"/>
  <c r="X811" i="18"/>
  <c r="L812" i="18"/>
  <c r="O812" i="18"/>
  <c r="R812" i="18"/>
  <c r="U812" i="18"/>
  <c r="X812" i="18"/>
  <c r="L813" i="18"/>
  <c r="O813" i="18"/>
  <c r="R813" i="18"/>
  <c r="U813" i="18"/>
  <c r="X813" i="18"/>
  <c r="L814" i="18"/>
  <c r="O814" i="18"/>
  <c r="R814" i="18"/>
  <c r="U814" i="18"/>
  <c r="X814" i="18"/>
  <c r="L815" i="18"/>
  <c r="O815" i="18"/>
  <c r="R815" i="18"/>
  <c r="U815" i="18"/>
  <c r="X815" i="18"/>
  <c r="L816" i="18"/>
  <c r="O816" i="18"/>
  <c r="R816" i="18"/>
  <c r="U816" i="18"/>
  <c r="X816" i="18"/>
  <c r="L817" i="18"/>
  <c r="O817" i="18"/>
  <c r="R817" i="18"/>
  <c r="U817" i="18"/>
  <c r="X817" i="18"/>
  <c r="L818" i="18"/>
  <c r="O818" i="18"/>
  <c r="R818" i="18"/>
  <c r="U818" i="18"/>
  <c r="X818" i="18"/>
  <c r="L819" i="18"/>
  <c r="O819" i="18"/>
  <c r="R819" i="18"/>
  <c r="U819" i="18"/>
  <c r="X819" i="18"/>
  <c r="L820" i="18"/>
  <c r="O820" i="18"/>
  <c r="R820" i="18"/>
  <c r="U820" i="18"/>
  <c r="X820" i="18"/>
  <c r="L821" i="18"/>
  <c r="O821" i="18"/>
  <c r="R821" i="18"/>
  <c r="U821" i="18"/>
  <c r="X821" i="18"/>
  <c r="L822" i="18"/>
  <c r="O822" i="18"/>
  <c r="R822" i="18"/>
  <c r="U822" i="18"/>
  <c r="X822" i="18"/>
  <c r="L823" i="18"/>
  <c r="O823" i="18"/>
  <c r="R823" i="18"/>
  <c r="U823" i="18"/>
  <c r="X823" i="18"/>
  <c r="L824" i="18"/>
  <c r="O824" i="18"/>
  <c r="R824" i="18"/>
  <c r="U824" i="18"/>
  <c r="X824" i="18"/>
  <c r="L825" i="18"/>
  <c r="O825" i="18"/>
  <c r="R825" i="18"/>
  <c r="U825" i="18"/>
  <c r="X825" i="18"/>
  <c r="L826" i="18"/>
  <c r="O826" i="18"/>
  <c r="R826" i="18"/>
  <c r="U826" i="18"/>
  <c r="X826" i="18"/>
  <c r="L827" i="18"/>
  <c r="O827" i="18"/>
  <c r="R827" i="18"/>
  <c r="U827" i="18"/>
  <c r="X827" i="18"/>
  <c r="L828" i="18"/>
  <c r="O828" i="18"/>
  <c r="R828" i="18"/>
  <c r="U828" i="18"/>
  <c r="X828" i="18"/>
  <c r="L829" i="18"/>
  <c r="O829" i="18"/>
  <c r="R829" i="18"/>
  <c r="U829" i="18"/>
  <c r="X829" i="18"/>
  <c r="L830" i="18"/>
  <c r="O830" i="18"/>
  <c r="R830" i="18"/>
  <c r="U830" i="18"/>
  <c r="X830" i="18"/>
  <c r="I810" i="18"/>
  <c r="I811" i="18"/>
  <c r="I812" i="18"/>
  <c r="I813" i="18"/>
  <c r="I814" i="18"/>
  <c r="I815" i="18"/>
  <c r="I816" i="18"/>
  <c r="I817" i="18"/>
  <c r="I818" i="18"/>
  <c r="I819" i="18"/>
  <c r="I820" i="18"/>
  <c r="I821" i="18"/>
  <c r="I822" i="18"/>
  <c r="I823" i="18"/>
  <c r="I824" i="18"/>
  <c r="I825" i="18"/>
  <c r="I826" i="18"/>
  <c r="I827" i="18"/>
  <c r="I828" i="18"/>
  <c r="I829" i="18"/>
  <c r="I830" i="18"/>
  <c r="I809"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773" i="18"/>
  <c r="L774" i="18"/>
  <c r="O774" i="18"/>
  <c r="R774" i="18"/>
  <c r="U774" i="18"/>
  <c r="X774" i="18"/>
  <c r="L775" i="18"/>
  <c r="O775" i="18"/>
  <c r="R775" i="18"/>
  <c r="U775" i="18"/>
  <c r="X775" i="18"/>
  <c r="L776" i="18"/>
  <c r="O776" i="18"/>
  <c r="R776" i="18"/>
  <c r="U776" i="18"/>
  <c r="X776" i="18"/>
  <c r="L777" i="18"/>
  <c r="O777" i="18"/>
  <c r="R777" i="18"/>
  <c r="U777" i="18"/>
  <c r="X777" i="18"/>
  <c r="L778" i="18"/>
  <c r="O778" i="18"/>
  <c r="R778" i="18"/>
  <c r="U778" i="18"/>
  <c r="X778" i="18"/>
  <c r="L779" i="18"/>
  <c r="O779" i="18"/>
  <c r="R779" i="18"/>
  <c r="U779" i="18"/>
  <c r="X779" i="18"/>
  <c r="L780" i="18"/>
  <c r="O780" i="18"/>
  <c r="R780" i="18"/>
  <c r="U780" i="18"/>
  <c r="X780" i="18"/>
  <c r="L781" i="18"/>
  <c r="O781" i="18"/>
  <c r="R781" i="18"/>
  <c r="U781" i="18"/>
  <c r="X781" i="18"/>
  <c r="L782" i="18"/>
  <c r="O782" i="18"/>
  <c r="R782" i="18"/>
  <c r="U782" i="18"/>
  <c r="X782" i="18"/>
  <c r="L783" i="18"/>
  <c r="O783" i="18"/>
  <c r="R783" i="18"/>
  <c r="U783" i="18"/>
  <c r="X783" i="18"/>
  <c r="L784" i="18"/>
  <c r="O784" i="18"/>
  <c r="R784" i="18"/>
  <c r="U784" i="18"/>
  <c r="X784" i="18"/>
  <c r="L785" i="18"/>
  <c r="O785" i="18"/>
  <c r="R785" i="18"/>
  <c r="U785" i="18"/>
  <c r="X785" i="18"/>
  <c r="L786" i="18"/>
  <c r="O786" i="18"/>
  <c r="R786" i="18"/>
  <c r="U786" i="18"/>
  <c r="X786" i="18"/>
  <c r="L787" i="18"/>
  <c r="O787" i="18"/>
  <c r="R787" i="18"/>
  <c r="U787" i="18"/>
  <c r="X787" i="18"/>
  <c r="L788" i="18"/>
  <c r="O788" i="18"/>
  <c r="R788" i="18"/>
  <c r="U788" i="18"/>
  <c r="X788" i="18"/>
  <c r="L789" i="18"/>
  <c r="O789" i="18"/>
  <c r="R789" i="18"/>
  <c r="U789" i="18"/>
  <c r="X789" i="18"/>
  <c r="L790" i="18"/>
  <c r="O790" i="18"/>
  <c r="R790" i="18"/>
  <c r="U790" i="18"/>
  <c r="X790" i="18"/>
  <c r="L791" i="18"/>
  <c r="O791" i="18"/>
  <c r="R791" i="18"/>
  <c r="U791" i="18"/>
  <c r="X791" i="18"/>
  <c r="L792" i="18"/>
  <c r="O792" i="18"/>
  <c r="R792" i="18"/>
  <c r="U792" i="18"/>
  <c r="X792" i="18"/>
  <c r="L793" i="18"/>
  <c r="O793" i="18"/>
  <c r="R793" i="18"/>
  <c r="U793" i="18"/>
  <c r="X793" i="18"/>
  <c r="L794" i="18"/>
  <c r="O794" i="18"/>
  <c r="R794" i="18"/>
  <c r="U794" i="18"/>
  <c r="X794" i="18"/>
  <c r="L795" i="18"/>
  <c r="O795" i="18"/>
  <c r="R795" i="18"/>
  <c r="U795" i="18"/>
  <c r="X795" i="18"/>
  <c r="L796" i="18"/>
  <c r="O796" i="18"/>
  <c r="R796" i="18"/>
  <c r="U796" i="18"/>
  <c r="X796" i="18"/>
  <c r="L797" i="18"/>
  <c r="O797" i="18"/>
  <c r="R797" i="18"/>
  <c r="U797" i="18"/>
  <c r="X797" i="18"/>
  <c r="L798" i="18"/>
  <c r="O798" i="18"/>
  <c r="R798" i="18"/>
  <c r="U798" i="18"/>
  <c r="X798" i="18"/>
  <c r="L799" i="18"/>
  <c r="O799" i="18"/>
  <c r="R799" i="18"/>
  <c r="U799" i="18"/>
  <c r="X799" i="18"/>
  <c r="L800" i="18"/>
  <c r="O800" i="18"/>
  <c r="R800" i="18"/>
  <c r="U800" i="18"/>
  <c r="X800" i="18"/>
  <c r="L801" i="18"/>
  <c r="O801" i="18"/>
  <c r="R801" i="18"/>
  <c r="U801" i="18"/>
  <c r="X801" i="18"/>
  <c r="L802" i="18"/>
  <c r="O802" i="18"/>
  <c r="R802" i="18"/>
  <c r="U802" i="18"/>
  <c r="X802" i="18"/>
  <c r="L803" i="18"/>
  <c r="O803" i="18"/>
  <c r="R803" i="18"/>
  <c r="U803" i="18"/>
  <c r="X803" i="18"/>
  <c r="L804" i="18"/>
  <c r="O804" i="18"/>
  <c r="R804" i="18"/>
  <c r="U804" i="18"/>
  <c r="X804" i="18"/>
  <c r="L805" i="18"/>
  <c r="O805" i="18"/>
  <c r="R805" i="18"/>
  <c r="U805" i="18"/>
  <c r="X805" i="18"/>
  <c r="L806" i="18"/>
  <c r="O806" i="18"/>
  <c r="R806" i="18"/>
  <c r="U806" i="18"/>
  <c r="X806" i="18"/>
  <c r="L807" i="18"/>
  <c r="O807" i="18"/>
  <c r="R807" i="18"/>
  <c r="U807" i="18"/>
  <c r="X807" i="18"/>
  <c r="L808" i="18"/>
  <c r="O808" i="18"/>
  <c r="R808" i="18"/>
  <c r="U808" i="18"/>
  <c r="X808" i="18"/>
  <c r="L809" i="18"/>
  <c r="O809" i="18"/>
  <c r="R809" i="18"/>
  <c r="U809" i="18"/>
  <c r="X809" i="18"/>
  <c r="X773" i="18"/>
  <c r="U773" i="18"/>
  <c r="R773" i="18"/>
  <c r="O773" i="18"/>
  <c r="L773" i="18"/>
  <c r="P756" i="18"/>
  <c r="AA858" i="18" l="1"/>
  <c r="AA860" i="18"/>
  <c r="AA864" i="18"/>
  <c r="AA862" i="18"/>
  <c r="AA849" i="18"/>
  <c r="AA866" i="18"/>
  <c r="AA857" i="18"/>
  <c r="AA878" i="18"/>
  <c r="AA856" i="18"/>
  <c r="AA845" i="18"/>
  <c r="AA847" i="18"/>
  <c r="AA881" i="18"/>
  <c r="AA870" i="18"/>
  <c r="AA872" i="18"/>
  <c r="AA842" i="18"/>
  <c r="AA880" i="18"/>
  <c r="AA868" i="18"/>
  <c r="AA874" i="18"/>
  <c r="AA882" i="18"/>
  <c r="AA883" i="18"/>
  <c r="AA855" i="18"/>
  <c r="AA863" i="18"/>
  <c r="AA869" i="18"/>
  <c r="AA873" i="18"/>
  <c r="AA859" i="18"/>
  <c r="AA861" i="18"/>
  <c r="AA871" i="18"/>
  <c r="AA876" i="18"/>
  <c r="AA884" i="18"/>
  <c r="AA867" i="18"/>
  <c r="AA875" i="18"/>
  <c r="AA879" i="18"/>
  <c r="AA865" i="18"/>
  <c r="AA877" i="18"/>
  <c r="AA853" i="18"/>
  <c r="AA851" i="18"/>
  <c r="AA832" i="18"/>
  <c r="AA839" i="18"/>
  <c r="AA843" i="18"/>
  <c r="AA840" i="18"/>
  <c r="AA838" i="18"/>
  <c r="AA835" i="18"/>
  <c r="AA837" i="18"/>
  <c r="AA836" i="18"/>
  <c r="AA833" i="18"/>
  <c r="AA834" i="18"/>
  <c r="AA848" i="18"/>
  <c r="AA844" i="18"/>
  <c r="AA854" i="18"/>
  <c r="AA846" i="18"/>
  <c r="AA850" i="18"/>
  <c r="AA841" i="18"/>
  <c r="AA852" i="18"/>
  <c r="AA831" i="18"/>
  <c r="AA815" i="18"/>
  <c r="AA827" i="18"/>
  <c r="AA830" i="18"/>
  <c r="AA818" i="18"/>
  <c r="AA829" i="18"/>
  <c r="AA817" i="18"/>
  <c r="AA825" i="18"/>
  <c r="AA814" i="18"/>
  <c r="AA821" i="18"/>
  <c r="AA812" i="18"/>
  <c r="AA816" i="18"/>
  <c r="AA813" i="18"/>
  <c r="AA819" i="18"/>
  <c r="AA824" i="18"/>
  <c r="AA823" i="18"/>
  <c r="AA811" i="18"/>
  <c r="AA828" i="18"/>
  <c r="AA822" i="18"/>
  <c r="AA810" i="18"/>
  <c r="AA820" i="18"/>
  <c r="AA826" i="18"/>
  <c r="AA774" i="18"/>
  <c r="AA785" i="18"/>
  <c r="AA801" i="18"/>
  <c r="AA799" i="18"/>
  <c r="AA779" i="18"/>
  <c r="AA777" i="18"/>
  <c r="AA781" i="18"/>
  <c r="AA776" i="18"/>
  <c r="AA787" i="18"/>
  <c r="AA797" i="18"/>
  <c r="AA789" i="18"/>
  <c r="AA778" i="18"/>
  <c r="AA783" i="18"/>
  <c r="AA802" i="18"/>
  <c r="AA773" i="18"/>
  <c r="AA807" i="18"/>
  <c r="AA798" i="18"/>
  <c r="AA800" i="18"/>
  <c r="AA780" i="18"/>
  <c r="AA791" i="18"/>
  <c r="AA795" i="18"/>
  <c r="AA793" i="18"/>
  <c r="AA803" i="18"/>
  <c r="AA808" i="18"/>
  <c r="AA805" i="18"/>
  <c r="AA788" i="18"/>
  <c r="AA790" i="18"/>
  <c r="AA786" i="18"/>
  <c r="AA809" i="18"/>
  <c r="AA782" i="18"/>
  <c r="AA784" i="18"/>
  <c r="AA804" i="18"/>
  <c r="AA794" i="18"/>
  <c r="AA775" i="18"/>
  <c r="AA792" i="18"/>
  <c r="AA796" i="18"/>
  <c r="AA806" i="18"/>
  <c r="I753" i="18"/>
  <c r="I754" i="18"/>
  <c r="I755" i="18"/>
  <c r="I756" i="18"/>
  <c r="I757" i="18"/>
  <c r="I758" i="18"/>
  <c r="I759" i="18"/>
  <c r="I760" i="18"/>
  <c r="I761" i="18"/>
  <c r="I762" i="18"/>
  <c r="I763" i="18"/>
  <c r="I764" i="18"/>
  <c r="I765" i="18"/>
  <c r="I766" i="18"/>
  <c r="I767" i="18"/>
  <c r="I768" i="18"/>
  <c r="I769" i="18"/>
  <c r="I770" i="18"/>
  <c r="I771" i="18"/>
  <c r="I772" i="18"/>
  <c r="I752" i="18"/>
  <c r="L753" i="18"/>
  <c r="O753" i="18"/>
  <c r="R753" i="18"/>
  <c r="U753" i="18"/>
  <c r="X753" i="18"/>
  <c r="L754" i="18"/>
  <c r="O754" i="18"/>
  <c r="R754" i="18"/>
  <c r="U754" i="18"/>
  <c r="X754" i="18"/>
  <c r="L755" i="18"/>
  <c r="O755" i="18"/>
  <c r="R755" i="18"/>
  <c r="U755" i="18"/>
  <c r="X755" i="18"/>
  <c r="L756" i="18"/>
  <c r="O756" i="18"/>
  <c r="R756" i="18"/>
  <c r="U756" i="18"/>
  <c r="X756" i="18"/>
  <c r="L757" i="18"/>
  <c r="O757" i="18"/>
  <c r="R757" i="18"/>
  <c r="U757" i="18"/>
  <c r="X757" i="18"/>
  <c r="L758" i="18"/>
  <c r="O758" i="18"/>
  <c r="R758" i="18"/>
  <c r="U758" i="18"/>
  <c r="X758" i="18"/>
  <c r="L759" i="18"/>
  <c r="O759" i="18"/>
  <c r="R759" i="18"/>
  <c r="U759" i="18"/>
  <c r="X759" i="18"/>
  <c r="L760" i="18"/>
  <c r="O760" i="18"/>
  <c r="R760" i="18"/>
  <c r="U760" i="18"/>
  <c r="X760" i="18"/>
  <c r="L761" i="18"/>
  <c r="O761" i="18"/>
  <c r="R761" i="18"/>
  <c r="U761" i="18"/>
  <c r="X761" i="18"/>
  <c r="L762" i="18"/>
  <c r="O762" i="18"/>
  <c r="R762" i="18"/>
  <c r="U762" i="18"/>
  <c r="X762" i="18"/>
  <c r="L763" i="18"/>
  <c r="O763" i="18"/>
  <c r="R763" i="18"/>
  <c r="U763" i="18"/>
  <c r="X763" i="18"/>
  <c r="L764" i="18"/>
  <c r="O764" i="18"/>
  <c r="R764" i="18"/>
  <c r="U764" i="18"/>
  <c r="X764" i="18"/>
  <c r="L765" i="18"/>
  <c r="O765" i="18"/>
  <c r="R765" i="18"/>
  <c r="U765" i="18"/>
  <c r="X765" i="18"/>
  <c r="L766" i="18"/>
  <c r="O766" i="18"/>
  <c r="R766" i="18"/>
  <c r="U766" i="18"/>
  <c r="X766" i="18"/>
  <c r="L767" i="18"/>
  <c r="O767" i="18"/>
  <c r="R767" i="18"/>
  <c r="U767" i="18"/>
  <c r="X767" i="18"/>
  <c r="L768" i="18"/>
  <c r="O768" i="18"/>
  <c r="R768" i="18"/>
  <c r="U768" i="18"/>
  <c r="X768" i="18"/>
  <c r="L769" i="18"/>
  <c r="O769" i="18"/>
  <c r="R769" i="18"/>
  <c r="U769" i="18"/>
  <c r="X769" i="18"/>
  <c r="L770" i="18"/>
  <c r="O770" i="18"/>
  <c r="R770" i="18"/>
  <c r="U770" i="18"/>
  <c r="X770" i="18"/>
  <c r="L771" i="18"/>
  <c r="O771" i="18"/>
  <c r="R771" i="18"/>
  <c r="U771" i="18"/>
  <c r="X771" i="18"/>
  <c r="L772" i="18"/>
  <c r="O772" i="18"/>
  <c r="R772" i="18"/>
  <c r="U772" i="18"/>
  <c r="X772" i="18"/>
  <c r="X752" i="18"/>
  <c r="U752" i="18"/>
  <c r="R752" i="18"/>
  <c r="O752" i="18"/>
  <c r="L75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22" i="18"/>
  <c r="L723" i="18"/>
  <c r="O723" i="18"/>
  <c r="R723" i="18"/>
  <c r="U723" i="18"/>
  <c r="X723" i="18"/>
  <c r="L724" i="18"/>
  <c r="O724" i="18"/>
  <c r="R724" i="18"/>
  <c r="U724" i="18"/>
  <c r="X724" i="18"/>
  <c r="L725" i="18"/>
  <c r="O725" i="18"/>
  <c r="R725" i="18"/>
  <c r="U725" i="18"/>
  <c r="X725" i="18"/>
  <c r="L726" i="18"/>
  <c r="O726" i="18"/>
  <c r="R726" i="18"/>
  <c r="U726" i="18"/>
  <c r="X726" i="18"/>
  <c r="L727" i="18"/>
  <c r="O727" i="18"/>
  <c r="R727" i="18"/>
  <c r="U727" i="18"/>
  <c r="X727" i="18"/>
  <c r="L728" i="18"/>
  <c r="O728" i="18"/>
  <c r="R728" i="18"/>
  <c r="U728" i="18"/>
  <c r="X728" i="18"/>
  <c r="L729" i="18"/>
  <c r="O729" i="18"/>
  <c r="R729" i="18"/>
  <c r="U729" i="18"/>
  <c r="X729" i="18"/>
  <c r="L730" i="18"/>
  <c r="O730" i="18"/>
  <c r="R730" i="18"/>
  <c r="U730" i="18"/>
  <c r="X730" i="18"/>
  <c r="L731" i="18"/>
  <c r="O731" i="18"/>
  <c r="R731" i="18"/>
  <c r="U731" i="18"/>
  <c r="X731" i="18"/>
  <c r="L732" i="18"/>
  <c r="O732" i="18"/>
  <c r="R732" i="18"/>
  <c r="U732" i="18"/>
  <c r="X732" i="18"/>
  <c r="L733" i="18"/>
  <c r="O733" i="18"/>
  <c r="R733" i="18"/>
  <c r="U733" i="18"/>
  <c r="X733" i="18"/>
  <c r="L734" i="18"/>
  <c r="O734" i="18"/>
  <c r="R734" i="18"/>
  <c r="U734" i="18"/>
  <c r="X734" i="18"/>
  <c r="L735" i="18"/>
  <c r="O735" i="18"/>
  <c r="R735" i="18"/>
  <c r="U735" i="18"/>
  <c r="X735" i="18"/>
  <c r="L736" i="18"/>
  <c r="O736" i="18"/>
  <c r="R736" i="18"/>
  <c r="U736" i="18"/>
  <c r="X736" i="18"/>
  <c r="L737" i="18"/>
  <c r="O737" i="18"/>
  <c r="R737" i="18"/>
  <c r="U737" i="18"/>
  <c r="X737" i="18"/>
  <c r="L738" i="18"/>
  <c r="O738" i="18"/>
  <c r="R738" i="18"/>
  <c r="U738" i="18"/>
  <c r="X738" i="18"/>
  <c r="L739" i="18"/>
  <c r="O739" i="18"/>
  <c r="R739" i="18"/>
  <c r="U739" i="18"/>
  <c r="X739" i="18"/>
  <c r="L740" i="18"/>
  <c r="O740" i="18"/>
  <c r="R740" i="18"/>
  <c r="U740" i="18"/>
  <c r="X740" i="18"/>
  <c r="L741" i="18"/>
  <c r="O741" i="18"/>
  <c r="R741" i="18"/>
  <c r="U741" i="18"/>
  <c r="X741" i="18"/>
  <c r="L742" i="18"/>
  <c r="O742" i="18"/>
  <c r="R742" i="18"/>
  <c r="U742" i="18"/>
  <c r="X742" i="18"/>
  <c r="L743" i="18"/>
  <c r="O743" i="18"/>
  <c r="R743" i="18"/>
  <c r="U743" i="18"/>
  <c r="X743" i="18"/>
  <c r="L744" i="18"/>
  <c r="O744" i="18"/>
  <c r="R744" i="18"/>
  <c r="U744" i="18"/>
  <c r="X744" i="18"/>
  <c r="L745" i="18"/>
  <c r="O745" i="18"/>
  <c r="R745" i="18"/>
  <c r="U745" i="18"/>
  <c r="X745" i="18"/>
  <c r="L746" i="18"/>
  <c r="O746" i="18"/>
  <c r="R746" i="18"/>
  <c r="U746" i="18"/>
  <c r="X746" i="18"/>
  <c r="L747" i="18"/>
  <c r="O747" i="18"/>
  <c r="R747" i="18"/>
  <c r="U747" i="18"/>
  <c r="X747" i="18"/>
  <c r="L748" i="18"/>
  <c r="O748" i="18"/>
  <c r="R748" i="18"/>
  <c r="U748" i="18"/>
  <c r="X748" i="18"/>
  <c r="L749" i="18"/>
  <c r="O749" i="18"/>
  <c r="R749" i="18"/>
  <c r="U749" i="18"/>
  <c r="X749" i="18"/>
  <c r="L750" i="18"/>
  <c r="O750" i="18"/>
  <c r="R750" i="18"/>
  <c r="U750" i="18"/>
  <c r="X750" i="18"/>
  <c r="L751" i="18"/>
  <c r="O751" i="18"/>
  <c r="R751" i="18"/>
  <c r="U751" i="18"/>
  <c r="X751" i="18"/>
  <c r="X722" i="18"/>
  <c r="U722" i="18"/>
  <c r="R722" i="18"/>
  <c r="O722" i="18"/>
  <c r="L722" i="18"/>
  <c r="AA756" i="18" l="1"/>
  <c r="AA754" i="18"/>
  <c r="AA765" i="18"/>
  <c r="AA763" i="18"/>
  <c r="AA758" i="18"/>
  <c r="AA767" i="18"/>
  <c r="AA772" i="18"/>
  <c r="AA760" i="18"/>
  <c r="AA762" i="18"/>
  <c r="AA770" i="18"/>
  <c r="AA768" i="18"/>
  <c r="AA753" i="18"/>
  <c r="AA755" i="18"/>
  <c r="AA771" i="18"/>
  <c r="AA766" i="18"/>
  <c r="AA764" i="18"/>
  <c r="AA759" i="18"/>
  <c r="AA769" i="18"/>
  <c r="AA761" i="18"/>
  <c r="AA752" i="18"/>
  <c r="AA757" i="18"/>
  <c r="AA727" i="18"/>
  <c r="AA723" i="18"/>
  <c r="AA725" i="18"/>
  <c r="AA743" i="18"/>
  <c r="AA731" i="18"/>
  <c r="AA735" i="18"/>
  <c r="AA747" i="18"/>
  <c r="AA745" i="18"/>
  <c r="AA748" i="18"/>
  <c r="AA736" i="18"/>
  <c r="AA729" i="18"/>
  <c r="AA751" i="18"/>
  <c r="AA739" i="18"/>
  <c r="AA750" i="18"/>
  <c r="AA724" i="18"/>
  <c r="AA737" i="18"/>
  <c r="AA733" i="18"/>
  <c r="AA741" i="18"/>
  <c r="AA722" i="18"/>
  <c r="AA749" i="18"/>
  <c r="AA740" i="18"/>
  <c r="AA738" i="18"/>
  <c r="AA732" i="18"/>
  <c r="AA744" i="18"/>
  <c r="AA726" i="18"/>
  <c r="AA734" i="18"/>
  <c r="AA746" i="18"/>
  <c r="AA728" i="18"/>
  <c r="AA742" i="18"/>
  <c r="AA730" i="18"/>
  <c r="I721" i="18"/>
  <c r="L721" i="18"/>
  <c r="O721" i="18"/>
  <c r="R721" i="18"/>
  <c r="U721" i="18"/>
  <c r="X721"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689" i="18"/>
  <c r="L690" i="18"/>
  <c r="O690" i="18"/>
  <c r="R690" i="18"/>
  <c r="U690" i="18"/>
  <c r="X690" i="18"/>
  <c r="L691" i="18"/>
  <c r="O691" i="18"/>
  <c r="R691" i="18"/>
  <c r="U691" i="18"/>
  <c r="X691" i="18"/>
  <c r="L692" i="18"/>
  <c r="O692" i="18"/>
  <c r="R692" i="18"/>
  <c r="U692" i="18"/>
  <c r="X692" i="18"/>
  <c r="L693" i="18"/>
  <c r="O693" i="18"/>
  <c r="R693" i="18"/>
  <c r="U693" i="18"/>
  <c r="X693" i="18"/>
  <c r="L694" i="18"/>
  <c r="O694" i="18"/>
  <c r="R694" i="18"/>
  <c r="U694" i="18"/>
  <c r="X694" i="18"/>
  <c r="L695" i="18"/>
  <c r="O695" i="18"/>
  <c r="R695" i="18"/>
  <c r="U695" i="18"/>
  <c r="X695" i="18"/>
  <c r="L696" i="18"/>
  <c r="O696" i="18"/>
  <c r="R696" i="18"/>
  <c r="U696" i="18"/>
  <c r="X696" i="18"/>
  <c r="L697" i="18"/>
  <c r="O697" i="18"/>
  <c r="R697" i="18"/>
  <c r="U697" i="18"/>
  <c r="X697" i="18"/>
  <c r="L698" i="18"/>
  <c r="O698" i="18"/>
  <c r="R698" i="18"/>
  <c r="U698" i="18"/>
  <c r="X698" i="18"/>
  <c r="L699" i="18"/>
  <c r="O699" i="18"/>
  <c r="R699" i="18"/>
  <c r="U699" i="18"/>
  <c r="X699" i="18"/>
  <c r="L700" i="18"/>
  <c r="O700" i="18"/>
  <c r="R700" i="18"/>
  <c r="U700" i="18"/>
  <c r="X700" i="18"/>
  <c r="L701" i="18"/>
  <c r="O701" i="18"/>
  <c r="R701" i="18"/>
  <c r="U701" i="18"/>
  <c r="X701" i="18"/>
  <c r="L702" i="18"/>
  <c r="O702" i="18"/>
  <c r="R702" i="18"/>
  <c r="U702" i="18"/>
  <c r="X702" i="18"/>
  <c r="L703" i="18"/>
  <c r="O703" i="18"/>
  <c r="R703" i="18"/>
  <c r="U703" i="18"/>
  <c r="X703" i="18"/>
  <c r="L704" i="18"/>
  <c r="O704" i="18"/>
  <c r="R704" i="18"/>
  <c r="U704" i="18"/>
  <c r="X704" i="18"/>
  <c r="L705" i="18"/>
  <c r="O705" i="18"/>
  <c r="R705" i="18"/>
  <c r="U705" i="18"/>
  <c r="X705" i="18"/>
  <c r="L706" i="18"/>
  <c r="O706" i="18"/>
  <c r="R706" i="18"/>
  <c r="U706" i="18"/>
  <c r="X706" i="18"/>
  <c r="L707" i="18"/>
  <c r="O707" i="18"/>
  <c r="R707" i="18"/>
  <c r="U707" i="18"/>
  <c r="X707" i="18"/>
  <c r="L708" i="18"/>
  <c r="O708" i="18"/>
  <c r="R708" i="18"/>
  <c r="U708" i="18"/>
  <c r="X708" i="18"/>
  <c r="L709" i="18"/>
  <c r="O709" i="18"/>
  <c r="R709" i="18"/>
  <c r="U709" i="18"/>
  <c r="X709" i="18"/>
  <c r="L710" i="18"/>
  <c r="O710" i="18"/>
  <c r="R710" i="18"/>
  <c r="U710" i="18"/>
  <c r="X710" i="18"/>
  <c r="L711" i="18"/>
  <c r="O711" i="18"/>
  <c r="R711" i="18"/>
  <c r="U711" i="18"/>
  <c r="X711" i="18"/>
  <c r="L712" i="18"/>
  <c r="O712" i="18"/>
  <c r="R712" i="18"/>
  <c r="U712" i="18"/>
  <c r="X712" i="18"/>
  <c r="L713" i="18"/>
  <c r="O713" i="18"/>
  <c r="R713" i="18"/>
  <c r="U713" i="18"/>
  <c r="X713" i="18"/>
  <c r="L714" i="18"/>
  <c r="O714" i="18"/>
  <c r="R714" i="18"/>
  <c r="U714" i="18"/>
  <c r="X714" i="18"/>
  <c r="L715" i="18"/>
  <c r="O715" i="18"/>
  <c r="R715" i="18"/>
  <c r="U715" i="18"/>
  <c r="X715" i="18"/>
  <c r="L716" i="18"/>
  <c r="O716" i="18"/>
  <c r="R716" i="18"/>
  <c r="U716" i="18"/>
  <c r="X716" i="18"/>
  <c r="L717" i="18"/>
  <c r="O717" i="18"/>
  <c r="R717" i="18"/>
  <c r="U717" i="18"/>
  <c r="X717" i="18"/>
  <c r="L718" i="18"/>
  <c r="O718" i="18"/>
  <c r="R718" i="18"/>
  <c r="U718" i="18"/>
  <c r="X718" i="18"/>
  <c r="L719" i="18"/>
  <c r="O719" i="18"/>
  <c r="R719" i="18"/>
  <c r="U719" i="18"/>
  <c r="X719" i="18"/>
  <c r="L720" i="18"/>
  <c r="O720" i="18"/>
  <c r="R720" i="18"/>
  <c r="U720" i="18"/>
  <c r="X720" i="18"/>
  <c r="X689" i="18"/>
  <c r="U689" i="18"/>
  <c r="R689" i="18"/>
  <c r="O689" i="18"/>
  <c r="L689" i="18"/>
  <c r="O676" i="18"/>
  <c r="I668" i="18"/>
  <c r="I669" i="18"/>
  <c r="I670" i="18"/>
  <c r="I671" i="18"/>
  <c r="I672" i="18"/>
  <c r="I673" i="18"/>
  <c r="I674" i="18"/>
  <c r="I675" i="18"/>
  <c r="I676" i="18"/>
  <c r="I677" i="18"/>
  <c r="I678" i="18"/>
  <c r="I679" i="18"/>
  <c r="I680" i="18"/>
  <c r="I681" i="18"/>
  <c r="I682" i="18"/>
  <c r="I683" i="18"/>
  <c r="I684" i="18"/>
  <c r="I685" i="18"/>
  <c r="I686" i="18"/>
  <c r="I687" i="18"/>
  <c r="I688" i="18"/>
  <c r="I667" i="18"/>
  <c r="L668" i="18"/>
  <c r="O668" i="18"/>
  <c r="R668" i="18"/>
  <c r="U668" i="18"/>
  <c r="X668" i="18"/>
  <c r="L669" i="18"/>
  <c r="O669" i="18"/>
  <c r="R669" i="18"/>
  <c r="U669" i="18"/>
  <c r="X669" i="18"/>
  <c r="L670" i="18"/>
  <c r="O670" i="18"/>
  <c r="R670" i="18"/>
  <c r="U670" i="18"/>
  <c r="X670" i="18"/>
  <c r="L671" i="18"/>
  <c r="O671" i="18"/>
  <c r="R671" i="18"/>
  <c r="U671" i="18"/>
  <c r="X671" i="18"/>
  <c r="L672" i="18"/>
  <c r="O672" i="18"/>
  <c r="R672" i="18"/>
  <c r="U672" i="18"/>
  <c r="X672" i="18"/>
  <c r="L673" i="18"/>
  <c r="O673" i="18"/>
  <c r="R673" i="18"/>
  <c r="U673" i="18"/>
  <c r="X673" i="18"/>
  <c r="L674" i="18"/>
  <c r="O674" i="18"/>
  <c r="R674" i="18"/>
  <c r="U674" i="18"/>
  <c r="X674" i="18"/>
  <c r="L675" i="18"/>
  <c r="O675" i="18"/>
  <c r="R675" i="18"/>
  <c r="U675" i="18"/>
  <c r="X675" i="18"/>
  <c r="L676" i="18"/>
  <c r="R676" i="18"/>
  <c r="U676" i="18"/>
  <c r="X676" i="18"/>
  <c r="L677" i="18"/>
  <c r="O677" i="18"/>
  <c r="R677" i="18"/>
  <c r="U677" i="18"/>
  <c r="X677" i="18"/>
  <c r="L678" i="18"/>
  <c r="O678" i="18"/>
  <c r="R678" i="18"/>
  <c r="U678" i="18"/>
  <c r="X678" i="18"/>
  <c r="L679" i="18"/>
  <c r="O679" i="18"/>
  <c r="R679" i="18"/>
  <c r="U679" i="18"/>
  <c r="X679" i="18"/>
  <c r="L680" i="18"/>
  <c r="O680" i="18"/>
  <c r="R680" i="18"/>
  <c r="U680" i="18"/>
  <c r="X680" i="18"/>
  <c r="L681" i="18"/>
  <c r="O681" i="18"/>
  <c r="R681" i="18"/>
  <c r="U681" i="18"/>
  <c r="X681" i="18"/>
  <c r="L682" i="18"/>
  <c r="O682" i="18"/>
  <c r="R682" i="18"/>
  <c r="U682" i="18"/>
  <c r="X682" i="18"/>
  <c r="L683" i="18"/>
  <c r="O683" i="18"/>
  <c r="R683" i="18"/>
  <c r="U683" i="18"/>
  <c r="X683" i="18"/>
  <c r="L684" i="18"/>
  <c r="O684" i="18"/>
  <c r="R684" i="18"/>
  <c r="U684" i="18"/>
  <c r="X684" i="18"/>
  <c r="L685" i="18"/>
  <c r="O685" i="18"/>
  <c r="R685" i="18"/>
  <c r="U685" i="18"/>
  <c r="X685" i="18"/>
  <c r="L686" i="18"/>
  <c r="O686" i="18"/>
  <c r="R686" i="18"/>
  <c r="U686" i="18"/>
  <c r="X686" i="18"/>
  <c r="L687" i="18"/>
  <c r="O687" i="18"/>
  <c r="R687" i="18"/>
  <c r="U687" i="18"/>
  <c r="X687" i="18"/>
  <c r="L688" i="18"/>
  <c r="O688" i="18"/>
  <c r="R688" i="18"/>
  <c r="U688" i="18"/>
  <c r="X688" i="18"/>
  <c r="X667" i="18"/>
  <c r="U667" i="18"/>
  <c r="R667" i="18"/>
  <c r="O667" i="18"/>
  <c r="L667" i="18"/>
  <c r="P636" i="18"/>
  <c r="AA716" i="18" l="1"/>
  <c r="AA692" i="18"/>
  <c r="AA695" i="18"/>
  <c r="AA706" i="18"/>
  <c r="AA697" i="18"/>
  <c r="AA721" i="18"/>
  <c r="AA718" i="18"/>
  <c r="AA689" i="18"/>
  <c r="AA701" i="18"/>
  <c r="AA693" i="18"/>
  <c r="AA715" i="18"/>
  <c r="AA719" i="18"/>
  <c r="AA717" i="18"/>
  <c r="AA694" i="18"/>
  <c r="AA705" i="18"/>
  <c r="AA703" i="18"/>
  <c r="AA714" i="18"/>
  <c r="AA671" i="18"/>
  <c r="AA709" i="18"/>
  <c r="AA707" i="18"/>
  <c r="AA691" i="18"/>
  <c r="AA704" i="18"/>
  <c r="AA702" i="18"/>
  <c r="AA690" i="18"/>
  <c r="AA713" i="18"/>
  <c r="AA712" i="18"/>
  <c r="AA711" i="18"/>
  <c r="AA699" i="18"/>
  <c r="AA700" i="18"/>
  <c r="AA710" i="18"/>
  <c r="AA698" i="18"/>
  <c r="AA720" i="18"/>
  <c r="AA708" i="18"/>
  <c r="AA696" i="18"/>
  <c r="AA669" i="18"/>
  <c r="AA680" i="18"/>
  <c r="AA687" i="18"/>
  <c r="AA682" i="18"/>
  <c r="AA673" i="18"/>
  <c r="AA675" i="18"/>
  <c r="AA668" i="18"/>
  <c r="AA688" i="18"/>
  <c r="AA683" i="18"/>
  <c r="AA670" i="18"/>
  <c r="AA677" i="18"/>
  <c r="AA681" i="18"/>
  <c r="AA679" i="18"/>
  <c r="AA685" i="18"/>
  <c r="AA678" i="18"/>
  <c r="AA674" i="18"/>
  <c r="AA684" i="18"/>
  <c r="AA672" i="18"/>
  <c r="AA676" i="18"/>
  <c r="AA686" i="18"/>
  <c r="AA667" i="18"/>
  <c r="I666" i="18"/>
  <c r="L666" i="18"/>
  <c r="O666" i="18"/>
  <c r="R666" i="18"/>
  <c r="U666" i="18"/>
  <c r="X666" i="18"/>
  <c r="AA666" i="18" l="1"/>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26" i="18"/>
  <c r="L627" i="18"/>
  <c r="O627" i="18"/>
  <c r="R627" i="18"/>
  <c r="U627" i="18"/>
  <c r="X627" i="18"/>
  <c r="L628" i="18"/>
  <c r="O628" i="18"/>
  <c r="R628" i="18"/>
  <c r="U628" i="18"/>
  <c r="X628" i="18"/>
  <c r="L629" i="18"/>
  <c r="O629" i="18"/>
  <c r="R629" i="18"/>
  <c r="U629" i="18"/>
  <c r="X629" i="18"/>
  <c r="L630" i="18"/>
  <c r="O630" i="18"/>
  <c r="R630" i="18"/>
  <c r="U630" i="18"/>
  <c r="X630" i="18"/>
  <c r="L631" i="18"/>
  <c r="O631" i="18"/>
  <c r="R631" i="18"/>
  <c r="U631" i="18"/>
  <c r="X631" i="18"/>
  <c r="L632" i="18"/>
  <c r="O632" i="18"/>
  <c r="R632" i="18"/>
  <c r="U632" i="18"/>
  <c r="X632" i="18"/>
  <c r="L633" i="18"/>
  <c r="O633" i="18"/>
  <c r="R633" i="18"/>
  <c r="U633" i="18"/>
  <c r="X633" i="18"/>
  <c r="L634" i="18"/>
  <c r="O634" i="18"/>
  <c r="R634" i="18"/>
  <c r="U634" i="18"/>
  <c r="X634" i="18"/>
  <c r="L635" i="18"/>
  <c r="O635" i="18"/>
  <c r="R635" i="18"/>
  <c r="U635" i="18"/>
  <c r="X635" i="18"/>
  <c r="L636" i="18"/>
  <c r="O636" i="18"/>
  <c r="R636" i="18"/>
  <c r="U636" i="18"/>
  <c r="X636" i="18"/>
  <c r="L637" i="18"/>
  <c r="O637" i="18"/>
  <c r="R637" i="18"/>
  <c r="U637" i="18"/>
  <c r="X637" i="18"/>
  <c r="L638" i="18"/>
  <c r="O638" i="18"/>
  <c r="R638" i="18"/>
  <c r="U638" i="18"/>
  <c r="X638" i="18"/>
  <c r="L639" i="18"/>
  <c r="O639" i="18"/>
  <c r="R639" i="18"/>
  <c r="U639" i="18"/>
  <c r="X639" i="18"/>
  <c r="L640" i="18"/>
  <c r="O640" i="18"/>
  <c r="R640" i="18"/>
  <c r="U640" i="18"/>
  <c r="X640" i="18"/>
  <c r="L641" i="18"/>
  <c r="O641" i="18"/>
  <c r="R641" i="18"/>
  <c r="U641" i="18"/>
  <c r="X641" i="18"/>
  <c r="L642" i="18"/>
  <c r="O642" i="18"/>
  <c r="R642" i="18"/>
  <c r="U642" i="18"/>
  <c r="X642" i="18"/>
  <c r="L643" i="18"/>
  <c r="O643" i="18"/>
  <c r="R643" i="18"/>
  <c r="U643" i="18"/>
  <c r="X643" i="18"/>
  <c r="L644" i="18"/>
  <c r="O644" i="18"/>
  <c r="R644" i="18"/>
  <c r="U644" i="18"/>
  <c r="X644" i="18"/>
  <c r="L645" i="18"/>
  <c r="O645" i="18"/>
  <c r="R645" i="18"/>
  <c r="U645" i="18"/>
  <c r="X645" i="18"/>
  <c r="L646" i="18"/>
  <c r="O646" i="18"/>
  <c r="R646" i="18"/>
  <c r="U646" i="18"/>
  <c r="X646" i="18"/>
  <c r="L647" i="18"/>
  <c r="O647" i="18"/>
  <c r="R647" i="18"/>
  <c r="U647" i="18"/>
  <c r="X647" i="18"/>
  <c r="L648" i="18"/>
  <c r="O648" i="18"/>
  <c r="R648" i="18"/>
  <c r="U648" i="18"/>
  <c r="X648" i="18"/>
  <c r="L649" i="18"/>
  <c r="O649" i="18"/>
  <c r="R649" i="18"/>
  <c r="U649" i="18"/>
  <c r="X649" i="18"/>
  <c r="L650" i="18"/>
  <c r="O650" i="18"/>
  <c r="R650" i="18"/>
  <c r="U650" i="18"/>
  <c r="X650" i="18"/>
  <c r="L651" i="18"/>
  <c r="O651" i="18"/>
  <c r="R651" i="18"/>
  <c r="U651" i="18"/>
  <c r="X651" i="18"/>
  <c r="L652" i="18"/>
  <c r="O652" i="18"/>
  <c r="R652" i="18"/>
  <c r="U652" i="18"/>
  <c r="X652" i="18"/>
  <c r="L653" i="18"/>
  <c r="O653" i="18"/>
  <c r="R653" i="18"/>
  <c r="U653" i="18"/>
  <c r="X653" i="18"/>
  <c r="L654" i="18"/>
  <c r="O654" i="18"/>
  <c r="R654" i="18"/>
  <c r="U654" i="18"/>
  <c r="X654" i="18"/>
  <c r="L655" i="18"/>
  <c r="O655" i="18"/>
  <c r="R655" i="18"/>
  <c r="U655" i="18"/>
  <c r="X655" i="18"/>
  <c r="L656" i="18"/>
  <c r="O656" i="18"/>
  <c r="R656" i="18"/>
  <c r="U656" i="18"/>
  <c r="X656" i="18"/>
  <c r="L657" i="18"/>
  <c r="O657" i="18"/>
  <c r="R657" i="18"/>
  <c r="U657" i="18"/>
  <c r="X657" i="18"/>
  <c r="L658" i="18"/>
  <c r="O658" i="18"/>
  <c r="R658" i="18"/>
  <c r="U658" i="18"/>
  <c r="X658" i="18"/>
  <c r="L659" i="18"/>
  <c r="O659" i="18"/>
  <c r="R659" i="18"/>
  <c r="U659" i="18"/>
  <c r="X659" i="18"/>
  <c r="L660" i="18"/>
  <c r="O660" i="18"/>
  <c r="R660" i="18"/>
  <c r="U660" i="18"/>
  <c r="X660" i="18"/>
  <c r="L661" i="18"/>
  <c r="O661" i="18"/>
  <c r="R661" i="18"/>
  <c r="U661" i="18"/>
  <c r="X661" i="18"/>
  <c r="L662" i="18"/>
  <c r="O662" i="18"/>
  <c r="R662" i="18"/>
  <c r="U662" i="18"/>
  <c r="X662" i="18"/>
  <c r="L663" i="18"/>
  <c r="O663" i="18"/>
  <c r="R663" i="18"/>
  <c r="U663" i="18"/>
  <c r="X663" i="18"/>
  <c r="L664" i="18"/>
  <c r="O664" i="18"/>
  <c r="R664" i="18"/>
  <c r="U664" i="18"/>
  <c r="X664" i="18"/>
  <c r="L665" i="18"/>
  <c r="O665" i="18"/>
  <c r="R665" i="18"/>
  <c r="U665" i="18"/>
  <c r="X665" i="18"/>
  <c r="X626" i="18"/>
  <c r="U626" i="18"/>
  <c r="R626" i="18"/>
  <c r="O626" i="18"/>
  <c r="L626" i="18"/>
  <c r="AA645" i="18" l="1"/>
  <c r="AA631" i="18"/>
  <c r="AA652" i="18"/>
  <c r="AA643" i="18"/>
  <c r="AA627" i="18"/>
  <c r="AA664" i="18"/>
  <c r="AA626" i="18"/>
  <c r="AA647" i="18"/>
  <c r="AA640" i="18"/>
  <c r="AA636" i="18"/>
  <c r="AA629" i="18"/>
  <c r="AA638" i="18"/>
  <c r="AA650" i="18"/>
  <c r="AA663" i="18"/>
  <c r="AA665" i="18"/>
  <c r="AA654" i="18"/>
  <c r="AA649" i="18"/>
  <c r="AA633" i="18"/>
  <c r="AA662" i="18"/>
  <c r="AA653" i="18"/>
  <c r="AA639" i="18"/>
  <c r="AA651" i="18"/>
  <c r="AA660" i="18"/>
  <c r="AA655" i="18"/>
  <c r="AA657" i="18"/>
  <c r="AA659" i="18"/>
  <c r="AA632" i="18"/>
  <c r="AA637" i="18"/>
  <c r="AA635" i="18"/>
  <c r="AA646" i="18"/>
  <c r="AA656" i="18"/>
  <c r="AA642" i="18"/>
  <c r="AA630" i="18"/>
  <c r="AA641" i="18"/>
  <c r="AA658" i="18"/>
  <c r="AA644" i="18"/>
  <c r="AA628" i="18"/>
  <c r="AA661" i="18"/>
  <c r="AA648" i="18"/>
  <c r="AA634" i="18"/>
  <c r="I586" i="18" l="1"/>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585" i="18"/>
  <c r="L586" i="18"/>
  <c r="O586" i="18"/>
  <c r="R586" i="18"/>
  <c r="U586" i="18"/>
  <c r="X586" i="18"/>
  <c r="L587" i="18"/>
  <c r="O587" i="18"/>
  <c r="R587" i="18"/>
  <c r="U587" i="18"/>
  <c r="X587" i="18"/>
  <c r="L588" i="18"/>
  <c r="O588" i="18"/>
  <c r="R588" i="18"/>
  <c r="U588" i="18"/>
  <c r="X588" i="18"/>
  <c r="L589" i="18"/>
  <c r="O589" i="18"/>
  <c r="R589" i="18"/>
  <c r="U589" i="18"/>
  <c r="X589" i="18"/>
  <c r="L590" i="18"/>
  <c r="O590" i="18"/>
  <c r="R590" i="18"/>
  <c r="U590" i="18"/>
  <c r="X590" i="18"/>
  <c r="L591" i="18"/>
  <c r="O591" i="18"/>
  <c r="R591" i="18"/>
  <c r="U591" i="18"/>
  <c r="X591" i="18"/>
  <c r="L592" i="18"/>
  <c r="O592" i="18"/>
  <c r="R592" i="18"/>
  <c r="U592" i="18"/>
  <c r="X592" i="18"/>
  <c r="L593" i="18"/>
  <c r="O593" i="18"/>
  <c r="R593" i="18"/>
  <c r="U593" i="18"/>
  <c r="X593" i="18"/>
  <c r="L594" i="18"/>
  <c r="O594" i="18"/>
  <c r="R594" i="18"/>
  <c r="U594" i="18"/>
  <c r="X594" i="18"/>
  <c r="L595" i="18"/>
  <c r="O595" i="18"/>
  <c r="R595" i="18"/>
  <c r="U595" i="18"/>
  <c r="X595" i="18"/>
  <c r="L596" i="18"/>
  <c r="O596" i="18"/>
  <c r="R596" i="18"/>
  <c r="U596" i="18"/>
  <c r="X596" i="18"/>
  <c r="L597" i="18"/>
  <c r="O597" i="18"/>
  <c r="R597" i="18"/>
  <c r="U597" i="18"/>
  <c r="X597" i="18"/>
  <c r="L598" i="18"/>
  <c r="O598" i="18"/>
  <c r="R598" i="18"/>
  <c r="U598" i="18"/>
  <c r="X598" i="18"/>
  <c r="L599" i="18"/>
  <c r="O599" i="18"/>
  <c r="R599" i="18"/>
  <c r="U599" i="18"/>
  <c r="X599" i="18"/>
  <c r="L600" i="18"/>
  <c r="O600" i="18"/>
  <c r="R600" i="18"/>
  <c r="U600" i="18"/>
  <c r="X600" i="18"/>
  <c r="L601" i="18"/>
  <c r="O601" i="18"/>
  <c r="R601" i="18"/>
  <c r="U601" i="18"/>
  <c r="X601" i="18"/>
  <c r="L602" i="18"/>
  <c r="O602" i="18"/>
  <c r="R602" i="18"/>
  <c r="U602" i="18"/>
  <c r="X602" i="18"/>
  <c r="L603" i="18"/>
  <c r="O603" i="18"/>
  <c r="R603" i="18"/>
  <c r="U603" i="18"/>
  <c r="X603" i="18"/>
  <c r="L604" i="18"/>
  <c r="O604" i="18"/>
  <c r="R604" i="18"/>
  <c r="U604" i="18"/>
  <c r="X604" i="18"/>
  <c r="L605" i="18"/>
  <c r="O605" i="18"/>
  <c r="R605" i="18"/>
  <c r="U605" i="18"/>
  <c r="X605" i="18"/>
  <c r="L606" i="18"/>
  <c r="O606" i="18"/>
  <c r="R606" i="18"/>
  <c r="U606" i="18"/>
  <c r="X606" i="18"/>
  <c r="L607" i="18"/>
  <c r="O607" i="18"/>
  <c r="R607" i="18"/>
  <c r="U607" i="18"/>
  <c r="X607" i="18"/>
  <c r="L608" i="18"/>
  <c r="O608" i="18"/>
  <c r="R608" i="18"/>
  <c r="U608" i="18"/>
  <c r="X608" i="18"/>
  <c r="L609" i="18"/>
  <c r="O609" i="18"/>
  <c r="R609" i="18"/>
  <c r="U609" i="18"/>
  <c r="X609" i="18"/>
  <c r="L610" i="18"/>
  <c r="O610" i="18"/>
  <c r="R610" i="18"/>
  <c r="U610" i="18"/>
  <c r="X610" i="18"/>
  <c r="L611" i="18"/>
  <c r="O611" i="18"/>
  <c r="R611" i="18"/>
  <c r="U611" i="18"/>
  <c r="X611" i="18"/>
  <c r="L612" i="18"/>
  <c r="O612" i="18"/>
  <c r="R612" i="18"/>
  <c r="U612" i="18"/>
  <c r="X612" i="18"/>
  <c r="L613" i="18"/>
  <c r="O613" i="18"/>
  <c r="R613" i="18"/>
  <c r="U613" i="18"/>
  <c r="X613" i="18"/>
  <c r="L614" i="18"/>
  <c r="O614" i="18"/>
  <c r="R614" i="18"/>
  <c r="U614" i="18"/>
  <c r="X614" i="18"/>
  <c r="L615" i="18"/>
  <c r="O615" i="18"/>
  <c r="R615" i="18"/>
  <c r="U615" i="18"/>
  <c r="X615" i="18"/>
  <c r="L616" i="18"/>
  <c r="O616" i="18"/>
  <c r="R616" i="18"/>
  <c r="U616" i="18"/>
  <c r="X616" i="18"/>
  <c r="L617" i="18"/>
  <c r="O617" i="18"/>
  <c r="R617" i="18"/>
  <c r="U617" i="18"/>
  <c r="X617" i="18"/>
  <c r="L618" i="18"/>
  <c r="O618" i="18"/>
  <c r="R618" i="18"/>
  <c r="U618" i="18"/>
  <c r="X618" i="18"/>
  <c r="L619" i="18"/>
  <c r="O619" i="18"/>
  <c r="R619" i="18"/>
  <c r="U619" i="18"/>
  <c r="X619" i="18"/>
  <c r="L620" i="18"/>
  <c r="O620" i="18"/>
  <c r="R620" i="18"/>
  <c r="U620" i="18"/>
  <c r="X620" i="18"/>
  <c r="L621" i="18"/>
  <c r="O621" i="18"/>
  <c r="R621" i="18"/>
  <c r="U621" i="18"/>
  <c r="X621" i="18"/>
  <c r="L622" i="18"/>
  <c r="O622" i="18"/>
  <c r="R622" i="18"/>
  <c r="U622" i="18"/>
  <c r="X622" i="18"/>
  <c r="L623" i="18"/>
  <c r="O623" i="18"/>
  <c r="R623" i="18"/>
  <c r="U623" i="18"/>
  <c r="X623" i="18"/>
  <c r="L624" i="18"/>
  <c r="O624" i="18"/>
  <c r="R624" i="18"/>
  <c r="U624" i="18"/>
  <c r="X624" i="18"/>
  <c r="L625" i="18"/>
  <c r="O625" i="18"/>
  <c r="R625" i="18"/>
  <c r="U625" i="18"/>
  <c r="X625" i="18"/>
  <c r="X585" i="18"/>
  <c r="U585" i="18"/>
  <c r="R585" i="18"/>
  <c r="O585" i="18"/>
  <c r="L585" i="18"/>
  <c r="Q35" i="18"/>
  <c r="P501" i="18"/>
  <c r="I568" i="18"/>
  <c r="I569" i="18"/>
  <c r="I570" i="18"/>
  <c r="I571" i="18"/>
  <c r="I572" i="18"/>
  <c r="I573" i="18"/>
  <c r="I574" i="18"/>
  <c r="I575" i="18"/>
  <c r="I576" i="18"/>
  <c r="I577" i="18"/>
  <c r="I578" i="18"/>
  <c r="I579" i="18"/>
  <c r="I580" i="18"/>
  <c r="I581" i="18"/>
  <c r="I582" i="18"/>
  <c r="I583" i="18"/>
  <c r="I584" i="18"/>
  <c r="I567" i="18"/>
  <c r="L568" i="18"/>
  <c r="O568" i="18"/>
  <c r="R568" i="18"/>
  <c r="U568" i="18"/>
  <c r="X568" i="18"/>
  <c r="L569" i="18"/>
  <c r="O569" i="18"/>
  <c r="R569" i="18"/>
  <c r="U569" i="18"/>
  <c r="X569" i="18"/>
  <c r="L570" i="18"/>
  <c r="O570" i="18"/>
  <c r="R570" i="18"/>
  <c r="U570" i="18"/>
  <c r="X570" i="18"/>
  <c r="L571" i="18"/>
  <c r="O571" i="18"/>
  <c r="R571" i="18"/>
  <c r="U571" i="18"/>
  <c r="X571" i="18"/>
  <c r="L572" i="18"/>
  <c r="O572" i="18"/>
  <c r="R572" i="18"/>
  <c r="U572" i="18"/>
  <c r="X572" i="18"/>
  <c r="L573" i="18"/>
  <c r="O573" i="18"/>
  <c r="R573" i="18"/>
  <c r="U573" i="18"/>
  <c r="X573" i="18"/>
  <c r="L574" i="18"/>
  <c r="O574" i="18"/>
  <c r="R574" i="18"/>
  <c r="U574" i="18"/>
  <c r="X574" i="18"/>
  <c r="L575" i="18"/>
  <c r="O575" i="18"/>
  <c r="R575" i="18"/>
  <c r="U575" i="18"/>
  <c r="X575" i="18"/>
  <c r="L576" i="18"/>
  <c r="O576" i="18"/>
  <c r="R576" i="18"/>
  <c r="U576" i="18"/>
  <c r="X576" i="18"/>
  <c r="L577" i="18"/>
  <c r="O577" i="18"/>
  <c r="R577" i="18"/>
  <c r="U577" i="18"/>
  <c r="X577" i="18"/>
  <c r="L578" i="18"/>
  <c r="O578" i="18"/>
  <c r="R578" i="18"/>
  <c r="U578" i="18"/>
  <c r="X578" i="18"/>
  <c r="L579" i="18"/>
  <c r="O579" i="18"/>
  <c r="R579" i="18"/>
  <c r="U579" i="18"/>
  <c r="X579" i="18"/>
  <c r="L580" i="18"/>
  <c r="O580" i="18"/>
  <c r="R580" i="18"/>
  <c r="U580" i="18"/>
  <c r="X580" i="18"/>
  <c r="L581" i="18"/>
  <c r="O581" i="18"/>
  <c r="R581" i="18"/>
  <c r="U581" i="18"/>
  <c r="X581" i="18"/>
  <c r="L582" i="18"/>
  <c r="O582" i="18"/>
  <c r="R582" i="18"/>
  <c r="U582" i="18"/>
  <c r="X582" i="18"/>
  <c r="L583" i="18"/>
  <c r="O583" i="18"/>
  <c r="R583" i="18"/>
  <c r="U583" i="18"/>
  <c r="X583" i="18"/>
  <c r="L584" i="18"/>
  <c r="O584" i="18"/>
  <c r="R584" i="18"/>
  <c r="U584" i="18"/>
  <c r="X584" i="18"/>
  <c r="X567" i="18"/>
  <c r="U567" i="18"/>
  <c r="R567" i="18"/>
  <c r="O567" i="18"/>
  <c r="L567" i="18"/>
  <c r="I570" i="17"/>
  <c r="L570" i="17"/>
  <c r="O570" i="17"/>
  <c r="R570" i="17"/>
  <c r="U570" i="17"/>
  <c r="X570" i="17"/>
  <c r="V560" i="18"/>
  <c r="U560" i="18" s="1"/>
  <c r="I545" i="18"/>
  <c r="I546" i="18"/>
  <c r="I547" i="18"/>
  <c r="I548" i="18"/>
  <c r="I549" i="18"/>
  <c r="I550" i="18"/>
  <c r="I551" i="18"/>
  <c r="I552" i="18"/>
  <c r="I553" i="18"/>
  <c r="I554" i="18"/>
  <c r="I555" i="18"/>
  <c r="I556" i="18"/>
  <c r="I557" i="18"/>
  <c r="I558" i="18"/>
  <c r="I559" i="18"/>
  <c r="I560" i="18"/>
  <c r="I561" i="18"/>
  <c r="I562" i="18"/>
  <c r="I563" i="18"/>
  <c r="I564" i="18"/>
  <c r="I565" i="18"/>
  <c r="I566" i="18"/>
  <c r="I544" i="18"/>
  <c r="L545" i="18"/>
  <c r="O545" i="18"/>
  <c r="R545" i="18"/>
  <c r="U545" i="18"/>
  <c r="X545" i="18"/>
  <c r="L546" i="18"/>
  <c r="O546" i="18"/>
  <c r="R546" i="18"/>
  <c r="U546" i="18"/>
  <c r="X546" i="18"/>
  <c r="L547" i="18"/>
  <c r="O547" i="18"/>
  <c r="R547" i="18"/>
  <c r="U547" i="18"/>
  <c r="X547" i="18"/>
  <c r="L548" i="18"/>
  <c r="O548" i="18"/>
  <c r="R548" i="18"/>
  <c r="U548" i="18"/>
  <c r="X548" i="18"/>
  <c r="L549" i="18"/>
  <c r="O549" i="18"/>
  <c r="R549" i="18"/>
  <c r="U549" i="18"/>
  <c r="X549" i="18"/>
  <c r="L550" i="18"/>
  <c r="O550" i="18"/>
  <c r="R550" i="18"/>
  <c r="U550" i="18"/>
  <c r="X550" i="18"/>
  <c r="L551" i="18"/>
  <c r="O551" i="18"/>
  <c r="R551" i="18"/>
  <c r="U551" i="18"/>
  <c r="X551" i="18"/>
  <c r="L552" i="18"/>
  <c r="O552" i="18"/>
  <c r="R552" i="18"/>
  <c r="U552" i="18"/>
  <c r="X552" i="18"/>
  <c r="L553" i="18"/>
  <c r="O553" i="18"/>
  <c r="R553" i="18"/>
  <c r="U553" i="18"/>
  <c r="X553" i="18"/>
  <c r="L554" i="18"/>
  <c r="O554" i="18"/>
  <c r="R554" i="18"/>
  <c r="U554" i="18"/>
  <c r="X554" i="18"/>
  <c r="L555" i="18"/>
  <c r="O555" i="18"/>
  <c r="R555" i="18"/>
  <c r="U555" i="18"/>
  <c r="X555" i="18"/>
  <c r="L556" i="18"/>
  <c r="O556" i="18"/>
  <c r="R556" i="18"/>
  <c r="U556" i="18"/>
  <c r="X556" i="18"/>
  <c r="L557" i="18"/>
  <c r="O557" i="18"/>
  <c r="R557" i="18"/>
  <c r="U557" i="18"/>
  <c r="X557" i="18"/>
  <c r="L558" i="18"/>
  <c r="O558" i="18"/>
  <c r="R558" i="18"/>
  <c r="U558" i="18"/>
  <c r="X558" i="18"/>
  <c r="L559" i="18"/>
  <c r="O559" i="18"/>
  <c r="R559" i="18"/>
  <c r="U559" i="18"/>
  <c r="X559" i="18"/>
  <c r="L560" i="18"/>
  <c r="O560" i="18"/>
  <c r="R560" i="18"/>
  <c r="X560" i="18"/>
  <c r="L561" i="18"/>
  <c r="O561" i="18"/>
  <c r="R561" i="18"/>
  <c r="U561" i="18"/>
  <c r="X561" i="18"/>
  <c r="L562" i="18"/>
  <c r="O562" i="18"/>
  <c r="R562" i="18"/>
  <c r="U562" i="18"/>
  <c r="X562" i="18"/>
  <c r="L563" i="18"/>
  <c r="O563" i="18"/>
  <c r="R563" i="18"/>
  <c r="U563" i="18"/>
  <c r="X563" i="18"/>
  <c r="L564" i="18"/>
  <c r="O564" i="18"/>
  <c r="R564" i="18"/>
  <c r="U564" i="18"/>
  <c r="X564" i="18"/>
  <c r="L565" i="18"/>
  <c r="O565" i="18"/>
  <c r="R565" i="18"/>
  <c r="U565" i="18"/>
  <c r="X565" i="18"/>
  <c r="L566" i="18"/>
  <c r="O566" i="18"/>
  <c r="R566" i="18"/>
  <c r="U566" i="18"/>
  <c r="X566" i="18"/>
  <c r="X544" i="18"/>
  <c r="U544" i="18"/>
  <c r="R544" i="18"/>
  <c r="O544" i="18"/>
  <c r="L544" i="18"/>
  <c r="P498" i="18"/>
  <c r="P503" i="18"/>
  <c r="I530" i="18"/>
  <c r="I531" i="18"/>
  <c r="I532" i="18"/>
  <c r="I533" i="18"/>
  <c r="I534" i="18"/>
  <c r="I535" i="18"/>
  <c r="I536" i="18"/>
  <c r="I537" i="18"/>
  <c r="I538" i="18"/>
  <c r="I539" i="18"/>
  <c r="I540" i="18"/>
  <c r="I541" i="18"/>
  <c r="I542" i="18"/>
  <c r="I543" i="18"/>
  <c r="I529" i="18"/>
  <c r="L530" i="18"/>
  <c r="O530" i="18"/>
  <c r="R530" i="18"/>
  <c r="U530" i="18"/>
  <c r="X530" i="18"/>
  <c r="L531" i="18"/>
  <c r="O531" i="18"/>
  <c r="R531" i="18"/>
  <c r="U531" i="18"/>
  <c r="X531" i="18"/>
  <c r="L532" i="18"/>
  <c r="O532" i="18"/>
  <c r="R532" i="18"/>
  <c r="U532" i="18"/>
  <c r="X532" i="18"/>
  <c r="L533" i="18"/>
  <c r="O533" i="18"/>
  <c r="R533" i="18"/>
  <c r="U533" i="18"/>
  <c r="X533" i="18"/>
  <c r="L534" i="18"/>
  <c r="O534" i="18"/>
  <c r="R534" i="18"/>
  <c r="U534" i="18"/>
  <c r="X534" i="18"/>
  <c r="L535" i="18"/>
  <c r="O535" i="18"/>
  <c r="R535" i="18"/>
  <c r="U535" i="18"/>
  <c r="X535" i="18"/>
  <c r="L536" i="18"/>
  <c r="O536" i="18"/>
  <c r="R536" i="18"/>
  <c r="U536" i="18"/>
  <c r="X536" i="18"/>
  <c r="L537" i="18"/>
  <c r="O537" i="18"/>
  <c r="R537" i="18"/>
  <c r="U537" i="18"/>
  <c r="X537" i="18"/>
  <c r="L538" i="18"/>
  <c r="O538" i="18"/>
  <c r="R538" i="18"/>
  <c r="U538" i="18"/>
  <c r="X538" i="18"/>
  <c r="L539" i="18"/>
  <c r="O539" i="18"/>
  <c r="R539" i="18"/>
  <c r="U539" i="18"/>
  <c r="X539" i="18"/>
  <c r="L540" i="18"/>
  <c r="O540" i="18"/>
  <c r="R540" i="18"/>
  <c r="U540" i="18"/>
  <c r="X540" i="18"/>
  <c r="L541" i="18"/>
  <c r="O541" i="18"/>
  <c r="R541" i="18"/>
  <c r="U541" i="18"/>
  <c r="X541" i="18"/>
  <c r="L542" i="18"/>
  <c r="O542" i="18"/>
  <c r="R542" i="18"/>
  <c r="U542" i="18"/>
  <c r="X542" i="18"/>
  <c r="L543" i="18"/>
  <c r="O543" i="18"/>
  <c r="R543" i="18"/>
  <c r="U543" i="18"/>
  <c r="X543" i="18"/>
  <c r="X529" i="18"/>
  <c r="U529" i="18"/>
  <c r="R529" i="18"/>
  <c r="O529" i="18"/>
  <c r="L529" i="18"/>
  <c r="AA570" i="17" l="1"/>
  <c r="AA588" i="18"/>
  <c r="AA594" i="18"/>
  <c r="AA592" i="18"/>
  <c r="AA586" i="18"/>
  <c r="AA590" i="18"/>
  <c r="AA587" i="18"/>
  <c r="AA601" i="18"/>
  <c r="AA597" i="18"/>
  <c r="AA612" i="18"/>
  <c r="AA610" i="18"/>
  <c r="AA621" i="18"/>
  <c r="AA596" i="18"/>
  <c r="AA602" i="18"/>
  <c r="AA600" i="18"/>
  <c r="AA616" i="18"/>
  <c r="AA625" i="18"/>
  <c r="AA598" i="18"/>
  <c r="AA623" i="18"/>
  <c r="AA614" i="18"/>
  <c r="AA620" i="18"/>
  <c r="AA624" i="18"/>
  <c r="AA622" i="18"/>
  <c r="AA609" i="18"/>
  <c r="AA607" i="18"/>
  <c r="AA618" i="18"/>
  <c r="AA589" i="18"/>
  <c r="AA611" i="18"/>
  <c r="AA613" i="18"/>
  <c r="AA593" i="18"/>
  <c r="AA591" i="18"/>
  <c r="AA608" i="18"/>
  <c r="AA617" i="18"/>
  <c r="AA619" i="18"/>
  <c r="AA603" i="18"/>
  <c r="AA585" i="18"/>
  <c r="AA595" i="18"/>
  <c r="AA606" i="18"/>
  <c r="AA605" i="18"/>
  <c r="AA604" i="18"/>
  <c r="AA576" i="18"/>
  <c r="AA599" i="18"/>
  <c r="AA615" i="18"/>
  <c r="AA570" i="18"/>
  <c r="AA572" i="18"/>
  <c r="AA568" i="18"/>
  <c r="AA569" i="18"/>
  <c r="AA578" i="18"/>
  <c r="AA571" i="18"/>
  <c r="AA579" i="18"/>
  <c r="AA574" i="18"/>
  <c r="AA580" i="18"/>
  <c r="AA573" i="18"/>
  <c r="AA582" i="18"/>
  <c r="AA584" i="18"/>
  <c r="AA583" i="18"/>
  <c r="AA581" i="18"/>
  <c r="AA577" i="18"/>
  <c r="AA567" i="18"/>
  <c r="AA575" i="18"/>
  <c r="AA546" i="18"/>
  <c r="AA550" i="18"/>
  <c r="AA548" i="18"/>
  <c r="AA560" i="18"/>
  <c r="AA554" i="18"/>
  <c r="AA552" i="18"/>
  <c r="AA557" i="18"/>
  <c r="AA545" i="18"/>
  <c r="AA558" i="18"/>
  <c r="AA564" i="18"/>
  <c r="AA556" i="18"/>
  <c r="AA559" i="18"/>
  <c r="AA539" i="18"/>
  <c r="AA566" i="18"/>
  <c r="AA551" i="18"/>
  <c r="AA553" i="18"/>
  <c r="AA563" i="18"/>
  <c r="AA549" i="18"/>
  <c r="AA547" i="18"/>
  <c r="AA562" i="18"/>
  <c r="AA555" i="18"/>
  <c r="AA565" i="18"/>
  <c r="AA561" i="18"/>
  <c r="AA544" i="18"/>
  <c r="AA542" i="18"/>
  <c r="AA530" i="18"/>
  <c r="AA541" i="18"/>
  <c r="AA543" i="18"/>
  <c r="AA532" i="18"/>
  <c r="AA534" i="18"/>
  <c r="AA533" i="18"/>
  <c r="AA537" i="18"/>
  <c r="AA540" i="18"/>
  <c r="AA538" i="18"/>
  <c r="AA536" i="18"/>
  <c r="AA531" i="18"/>
  <c r="AA535" i="18"/>
  <c r="AA529" i="18"/>
  <c r="I491" i="18" l="1"/>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490" i="18"/>
  <c r="L491" i="18"/>
  <c r="O491" i="18"/>
  <c r="R491" i="18"/>
  <c r="U491" i="18"/>
  <c r="X491" i="18"/>
  <c r="L492" i="18"/>
  <c r="O492" i="18"/>
  <c r="R492" i="18"/>
  <c r="U492" i="18"/>
  <c r="X492" i="18"/>
  <c r="L493" i="18"/>
  <c r="O493" i="18"/>
  <c r="R493" i="18"/>
  <c r="U493" i="18"/>
  <c r="X493" i="18"/>
  <c r="L494" i="18"/>
  <c r="O494" i="18"/>
  <c r="R494" i="18"/>
  <c r="U494" i="18"/>
  <c r="X494" i="18"/>
  <c r="L495" i="18"/>
  <c r="O495" i="18"/>
  <c r="R495" i="18"/>
  <c r="U495" i="18"/>
  <c r="X495" i="18"/>
  <c r="L496" i="18"/>
  <c r="O496" i="18"/>
  <c r="R496" i="18"/>
  <c r="U496" i="18"/>
  <c r="X496" i="18"/>
  <c r="L497" i="18"/>
  <c r="O497" i="18"/>
  <c r="R497" i="18"/>
  <c r="U497" i="18"/>
  <c r="X497" i="18"/>
  <c r="L498" i="18"/>
  <c r="O498" i="18"/>
  <c r="R498" i="18"/>
  <c r="U498" i="18"/>
  <c r="X498" i="18"/>
  <c r="L499" i="18"/>
  <c r="O499" i="18"/>
  <c r="R499" i="18"/>
  <c r="U499" i="18"/>
  <c r="X499" i="18"/>
  <c r="L500" i="18"/>
  <c r="O500" i="18"/>
  <c r="R500" i="18"/>
  <c r="U500" i="18"/>
  <c r="X500" i="18"/>
  <c r="L501" i="18"/>
  <c r="O501" i="18"/>
  <c r="R501" i="18"/>
  <c r="U501" i="18"/>
  <c r="X501" i="18"/>
  <c r="L502" i="18"/>
  <c r="O502" i="18"/>
  <c r="R502" i="18"/>
  <c r="U502" i="18"/>
  <c r="X502" i="18"/>
  <c r="L503" i="18"/>
  <c r="O503" i="18"/>
  <c r="R503" i="18"/>
  <c r="U503" i="18"/>
  <c r="X503" i="18"/>
  <c r="L504" i="18"/>
  <c r="O504" i="18"/>
  <c r="R504" i="18"/>
  <c r="U504" i="18"/>
  <c r="X504" i="18"/>
  <c r="L505" i="18"/>
  <c r="O505" i="18"/>
  <c r="R505" i="18"/>
  <c r="U505" i="18"/>
  <c r="X505" i="18"/>
  <c r="L506" i="18"/>
  <c r="O506" i="18"/>
  <c r="R506" i="18"/>
  <c r="U506" i="18"/>
  <c r="X506" i="18"/>
  <c r="L507" i="18"/>
  <c r="O507" i="18"/>
  <c r="R507" i="18"/>
  <c r="U507" i="18"/>
  <c r="X507" i="18"/>
  <c r="L508" i="18"/>
  <c r="O508" i="18"/>
  <c r="R508" i="18"/>
  <c r="U508" i="18"/>
  <c r="X508" i="18"/>
  <c r="L509" i="18"/>
  <c r="O509" i="18"/>
  <c r="R509" i="18"/>
  <c r="U509" i="18"/>
  <c r="X509" i="18"/>
  <c r="L510" i="18"/>
  <c r="O510" i="18"/>
  <c r="R510" i="18"/>
  <c r="U510" i="18"/>
  <c r="X510" i="18"/>
  <c r="L511" i="18"/>
  <c r="O511" i="18"/>
  <c r="R511" i="18"/>
  <c r="U511" i="18"/>
  <c r="X511" i="18"/>
  <c r="L512" i="18"/>
  <c r="O512" i="18"/>
  <c r="R512" i="18"/>
  <c r="U512" i="18"/>
  <c r="X512" i="18"/>
  <c r="L513" i="18"/>
  <c r="O513" i="18"/>
  <c r="R513" i="18"/>
  <c r="U513" i="18"/>
  <c r="X513" i="18"/>
  <c r="L514" i="18"/>
  <c r="O514" i="18"/>
  <c r="R514" i="18"/>
  <c r="U514" i="18"/>
  <c r="X514" i="18"/>
  <c r="L515" i="18"/>
  <c r="O515" i="18"/>
  <c r="R515" i="18"/>
  <c r="U515" i="18"/>
  <c r="X515" i="18"/>
  <c r="L516" i="18"/>
  <c r="O516" i="18"/>
  <c r="R516" i="18"/>
  <c r="U516" i="18"/>
  <c r="X516" i="18"/>
  <c r="L517" i="18"/>
  <c r="O517" i="18"/>
  <c r="R517" i="18"/>
  <c r="U517" i="18"/>
  <c r="X517" i="18"/>
  <c r="L518" i="18"/>
  <c r="O518" i="18"/>
  <c r="R518" i="18"/>
  <c r="U518" i="18"/>
  <c r="X518" i="18"/>
  <c r="L519" i="18"/>
  <c r="O519" i="18"/>
  <c r="R519" i="18"/>
  <c r="U519" i="18"/>
  <c r="X519" i="18"/>
  <c r="L520" i="18"/>
  <c r="O520" i="18"/>
  <c r="R520" i="18"/>
  <c r="U520" i="18"/>
  <c r="X520" i="18"/>
  <c r="L521" i="18"/>
  <c r="O521" i="18"/>
  <c r="R521" i="18"/>
  <c r="U521" i="18"/>
  <c r="X521" i="18"/>
  <c r="L522" i="18"/>
  <c r="O522" i="18"/>
  <c r="R522" i="18"/>
  <c r="U522" i="18"/>
  <c r="X522" i="18"/>
  <c r="L523" i="18"/>
  <c r="O523" i="18"/>
  <c r="R523" i="18"/>
  <c r="U523" i="18"/>
  <c r="X523" i="18"/>
  <c r="L524" i="18"/>
  <c r="O524" i="18"/>
  <c r="R524" i="18"/>
  <c r="U524" i="18"/>
  <c r="X524" i="18"/>
  <c r="L525" i="18"/>
  <c r="O525" i="18"/>
  <c r="R525" i="18"/>
  <c r="U525" i="18"/>
  <c r="X525" i="18"/>
  <c r="L526" i="18"/>
  <c r="O526" i="18"/>
  <c r="R526" i="18"/>
  <c r="U526" i="18"/>
  <c r="X526" i="18"/>
  <c r="L527" i="18"/>
  <c r="O527" i="18"/>
  <c r="R527" i="18"/>
  <c r="U527" i="18"/>
  <c r="X527" i="18"/>
  <c r="L528" i="18"/>
  <c r="O528" i="18"/>
  <c r="R528" i="18"/>
  <c r="U528" i="18"/>
  <c r="X528" i="18"/>
  <c r="X490" i="18"/>
  <c r="U490" i="18"/>
  <c r="R490" i="18"/>
  <c r="O490" i="18"/>
  <c r="L490" i="18"/>
  <c r="I489" i="18"/>
  <c r="L489" i="18"/>
  <c r="O489" i="18"/>
  <c r="R489" i="18"/>
  <c r="U489" i="18"/>
  <c r="X489"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53" i="18"/>
  <c r="L454" i="18"/>
  <c r="O454" i="18"/>
  <c r="R454" i="18"/>
  <c r="U454" i="18"/>
  <c r="X454" i="18"/>
  <c r="L455" i="18"/>
  <c r="O455" i="18"/>
  <c r="R455" i="18"/>
  <c r="U455" i="18"/>
  <c r="X455" i="18"/>
  <c r="L456" i="18"/>
  <c r="O456" i="18"/>
  <c r="R456" i="18"/>
  <c r="U456" i="18"/>
  <c r="X456" i="18"/>
  <c r="L457" i="18"/>
  <c r="O457" i="18"/>
  <c r="R457" i="18"/>
  <c r="U457" i="18"/>
  <c r="X457" i="18"/>
  <c r="L458" i="18"/>
  <c r="O458" i="18"/>
  <c r="R458" i="18"/>
  <c r="U458" i="18"/>
  <c r="X458" i="18"/>
  <c r="L459" i="18"/>
  <c r="O459" i="18"/>
  <c r="R459" i="18"/>
  <c r="U459" i="18"/>
  <c r="X459" i="18"/>
  <c r="L460" i="18"/>
  <c r="O460" i="18"/>
  <c r="R460" i="18"/>
  <c r="U460" i="18"/>
  <c r="X460" i="18"/>
  <c r="L461" i="18"/>
  <c r="O461" i="18"/>
  <c r="R461" i="18"/>
  <c r="U461" i="18"/>
  <c r="X461" i="18"/>
  <c r="L462" i="18"/>
  <c r="O462" i="18"/>
  <c r="R462" i="18"/>
  <c r="U462" i="18"/>
  <c r="X462" i="18"/>
  <c r="L463" i="18"/>
  <c r="O463" i="18"/>
  <c r="R463" i="18"/>
  <c r="U463" i="18"/>
  <c r="X463" i="18"/>
  <c r="L464" i="18"/>
  <c r="O464" i="18"/>
  <c r="R464" i="18"/>
  <c r="U464" i="18"/>
  <c r="X464" i="18"/>
  <c r="L465" i="18"/>
  <c r="O465" i="18"/>
  <c r="R465" i="18"/>
  <c r="U465" i="18"/>
  <c r="X465" i="18"/>
  <c r="L466" i="18"/>
  <c r="O466" i="18"/>
  <c r="R466" i="18"/>
  <c r="U466" i="18"/>
  <c r="X466" i="18"/>
  <c r="L467" i="18"/>
  <c r="O467" i="18"/>
  <c r="R467" i="18"/>
  <c r="U467" i="18"/>
  <c r="X467" i="18"/>
  <c r="L468" i="18"/>
  <c r="O468" i="18"/>
  <c r="R468" i="18"/>
  <c r="U468" i="18"/>
  <c r="X468" i="18"/>
  <c r="L469" i="18"/>
  <c r="O469" i="18"/>
  <c r="R469" i="18"/>
  <c r="U469" i="18"/>
  <c r="X469" i="18"/>
  <c r="L470" i="18"/>
  <c r="O470" i="18"/>
  <c r="R470" i="18"/>
  <c r="U470" i="18"/>
  <c r="X470" i="18"/>
  <c r="L471" i="18"/>
  <c r="O471" i="18"/>
  <c r="R471" i="18"/>
  <c r="U471" i="18"/>
  <c r="X471" i="18"/>
  <c r="L472" i="18"/>
  <c r="O472" i="18"/>
  <c r="R472" i="18"/>
  <c r="U472" i="18"/>
  <c r="X472" i="18"/>
  <c r="L473" i="18"/>
  <c r="O473" i="18"/>
  <c r="R473" i="18"/>
  <c r="U473" i="18"/>
  <c r="X473" i="18"/>
  <c r="L474" i="18"/>
  <c r="O474" i="18"/>
  <c r="R474" i="18"/>
  <c r="U474" i="18"/>
  <c r="X474" i="18"/>
  <c r="L475" i="18"/>
  <c r="O475" i="18"/>
  <c r="R475" i="18"/>
  <c r="U475" i="18"/>
  <c r="X475" i="18"/>
  <c r="L476" i="18"/>
  <c r="O476" i="18"/>
  <c r="R476" i="18"/>
  <c r="U476" i="18"/>
  <c r="X476" i="18"/>
  <c r="L477" i="18"/>
  <c r="O477" i="18"/>
  <c r="R477" i="18"/>
  <c r="U477" i="18"/>
  <c r="X477" i="18"/>
  <c r="L478" i="18"/>
  <c r="O478" i="18"/>
  <c r="R478" i="18"/>
  <c r="U478" i="18"/>
  <c r="X478" i="18"/>
  <c r="L479" i="18"/>
  <c r="O479" i="18"/>
  <c r="R479" i="18"/>
  <c r="U479" i="18"/>
  <c r="X479" i="18"/>
  <c r="L480" i="18"/>
  <c r="O480" i="18"/>
  <c r="R480" i="18"/>
  <c r="U480" i="18"/>
  <c r="X480" i="18"/>
  <c r="L481" i="18"/>
  <c r="O481" i="18"/>
  <c r="R481" i="18"/>
  <c r="U481" i="18"/>
  <c r="X481" i="18"/>
  <c r="L482" i="18"/>
  <c r="O482" i="18"/>
  <c r="R482" i="18"/>
  <c r="U482" i="18"/>
  <c r="X482" i="18"/>
  <c r="L483" i="18"/>
  <c r="O483" i="18"/>
  <c r="R483" i="18"/>
  <c r="U483" i="18"/>
  <c r="X483" i="18"/>
  <c r="L484" i="18"/>
  <c r="O484" i="18"/>
  <c r="R484" i="18"/>
  <c r="U484" i="18"/>
  <c r="X484" i="18"/>
  <c r="L485" i="18"/>
  <c r="O485" i="18"/>
  <c r="R485" i="18"/>
  <c r="U485" i="18"/>
  <c r="X485" i="18"/>
  <c r="L486" i="18"/>
  <c r="O486" i="18"/>
  <c r="R486" i="18"/>
  <c r="U486" i="18"/>
  <c r="X486" i="18"/>
  <c r="L487" i="18"/>
  <c r="O487" i="18"/>
  <c r="R487" i="18"/>
  <c r="U487" i="18"/>
  <c r="X487" i="18"/>
  <c r="L488" i="18"/>
  <c r="O488" i="18"/>
  <c r="R488" i="18"/>
  <c r="U488" i="18"/>
  <c r="X488" i="18"/>
  <c r="X453" i="18"/>
  <c r="U453" i="18"/>
  <c r="R453" i="18"/>
  <c r="O453" i="18"/>
  <c r="L453" i="18"/>
  <c r="AA502" i="18" l="1"/>
  <c r="AA528" i="18"/>
  <c r="AA491" i="18"/>
  <c r="AA495" i="18"/>
  <c r="AA493" i="18"/>
  <c r="AA521" i="18"/>
  <c r="AA497" i="18"/>
  <c r="AA504" i="18"/>
  <c r="AA519" i="18"/>
  <c r="AA517" i="18"/>
  <c r="AA511" i="18"/>
  <c r="AA515" i="18"/>
  <c r="AA512" i="18"/>
  <c r="AA523" i="18"/>
  <c r="AA505" i="18"/>
  <c r="AA509" i="18"/>
  <c r="AA526" i="18"/>
  <c r="AA503" i="18"/>
  <c r="AA499" i="18"/>
  <c r="AA510" i="18"/>
  <c r="AA507" i="18"/>
  <c r="AA516" i="18"/>
  <c r="AA527" i="18"/>
  <c r="AA513" i="18"/>
  <c r="AA492" i="18"/>
  <c r="AA501" i="18"/>
  <c r="AA500" i="18"/>
  <c r="AA508" i="18"/>
  <c r="AA496" i="18"/>
  <c r="AA518" i="18"/>
  <c r="AA506" i="18"/>
  <c r="AA494" i="18"/>
  <c r="AA514" i="18"/>
  <c r="AA498" i="18"/>
  <c r="AA525" i="18"/>
  <c r="AA524" i="18"/>
  <c r="AA522" i="18"/>
  <c r="AA520" i="18"/>
  <c r="AA490" i="18"/>
  <c r="AA456" i="18"/>
  <c r="AA454" i="18"/>
  <c r="AA455" i="18"/>
  <c r="AA459" i="18"/>
  <c r="AA461" i="18"/>
  <c r="AA463" i="18"/>
  <c r="AA458" i="18"/>
  <c r="AA465" i="18"/>
  <c r="AA457" i="18"/>
  <c r="AA489" i="18"/>
  <c r="AA467" i="18"/>
  <c r="AA488" i="18"/>
  <c r="AA480" i="18"/>
  <c r="AA478" i="18"/>
  <c r="AA482" i="18"/>
  <c r="AA460" i="18"/>
  <c r="AA469" i="18"/>
  <c r="AA466" i="18"/>
  <c r="AA470" i="18"/>
  <c r="AA479" i="18"/>
  <c r="AA476" i="18"/>
  <c r="AA475" i="18"/>
  <c r="AA473" i="18"/>
  <c r="AA483" i="18"/>
  <c r="AA481" i="18"/>
  <c r="AA471" i="18"/>
  <c r="AA486" i="18"/>
  <c r="AA487" i="18"/>
  <c r="AA485" i="18"/>
  <c r="AA468" i="18"/>
  <c r="AA477" i="18"/>
  <c r="AA484" i="18"/>
  <c r="AA462" i="18"/>
  <c r="AA464" i="18"/>
  <c r="AA474" i="18"/>
  <c r="AA472" i="18"/>
  <c r="AA453" i="18"/>
  <c r="Q127" i="18"/>
  <c r="I452" i="18"/>
  <c r="L452" i="18"/>
  <c r="O452" i="18"/>
  <c r="R452" i="18"/>
  <c r="U452" i="18"/>
  <c r="X452" i="18"/>
  <c r="I449" i="18"/>
  <c r="I450" i="18"/>
  <c r="I451" i="18"/>
  <c r="L449" i="18"/>
  <c r="O449" i="18"/>
  <c r="R449" i="18"/>
  <c r="U449" i="18"/>
  <c r="X449" i="18"/>
  <c r="L450" i="18"/>
  <c r="O450" i="18"/>
  <c r="R450" i="18"/>
  <c r="U450" i="18"/>
  <c r="X450" i="18"/>
  <c r="L451" i="18"/>
  <c r="O451" i="18"/>
  <c r="R451" i="18"/>
  <c r="U451" i="18"/>
  <c r="X451" i="18"/>
  <c r="I438" i="18"/>
  <c r="I439" i="18"/>
  <c r="I440" i="18"/>
  <c r="I441" i="18"/>
  <c r="I442" i="18"/>
  <c r="I443" i="18"/>
  <c r="I444" i="18"/>
  <c r="I445" i="18"/>
  <c r="I446" i="18"/>
  <c r="I447" i="18"/>
  <c r="I448" i="18"/>
  <c r="I437" i="18"/>
  <c r="L437" i="18"/>
  <c r="O437" i="18"/>
  <c r="R437" i="18"/>
  <c r="U437" i="18"/>
  <c r="X437" i="18"/>
  <c r="L438" i="18"/>
  <c r="O438" i="18"/>
  <c r="R438" i="18"/>
  <c r="U438" i="18"/>
  <c r="X438" i="18"/>
  <c r="L439" i="18"/>
  <c r="O439" i="18"/>
  <c r="R439" i="18"/>
  <c r="U439" i="18"/>
  <c r="X439" i="18"/>
  <c r="L440" i="18"/>
  <c r="O440" i="18"/>
  <c r="R440" i="18"/>
  <c r="U440" i="18"/>
  <c r="X440" i="18"/>
  <c r="L441" i="18"/>
  <c r="O441" i="18"/>
  <c r="R441" i="18"/>
  <c r="U441" i="18"/>
  <c r="X441" i="18"/>
  <c r="L442" i="18"/>
  <c r="O442" i="18"/>
  <c r="R442" i="18"/>
  <c r="U442" i="18"/>
  <c r="X442" i="18"/>
  <c r="L443" i="18"/>
  <c r="O443" i="18"/>
  <c r="R443" i="18"/>
  <c r="U443" i="18"/>
  <c r="X443" i="18"/>
  <c r="L444" i="18"/>
  <c r="O444" i="18"/>
  <c r="R444" i="18"/>
  <c r="U444" i="18"/>
  <c r="X444" i="18"/>
  <c r="L445" i="18"/>
  <c r="O445" i="18"/>
  <c r="R445" i="18"/>
  <c r="U445" i="18"/>
  <c r="X445" i="18"/>
  <c r="L446" i="18"/>
  <c r="O446" i="18"/>
  <c r="R446" i="18"/>
  <c r="U446" i="18"/>
  <c r="X446" i="18"/>
  <c r="L447" i="18"/>
  <c r="O447" i="18"/>
  <c r="R447" i="18"/>
  <c r="U447" i="18"/>
  <c r="X447" i="18"/>
  <c r="L448" i="18"/>
  <c r="O448" i="18"/>
  <c r="R448" i="18"/>
  <c r="U448" i="18"/>
  <c r="X448" i="18"/>
  <c r="I436" i="18"/>
  <c r="L436" i="18"/>
  <c r="O436" i="18"/>
  <c r="R436" i="18"/>
  <c r="U436" i="18"/>
  <c r="X436" i="18"/>
  <c r="AA452" i="18" l="1"/>
  <c r="AA449" i="18"/>
  <c r="AA451" i="18"/>
  <c r="AA438" i="18"/>
  <c r="AA440" i="18"/>
  <c r="AA447" i="18"/>
  <c r="AA450" i="18"/>
  <c r="AA437" i="18"/>
  <c r="AA444" i="18"/>
  <c r="AA445" i="18"/>
  <c r="AA443" i="18"/>
  <c r="AA441" i="18"/>
  <c r="AA446" i="18"/>
  <c r="AA442" i="18"/>
  <c r="AA448" i="18"/>
  <c r="AA439" i="18"/>
  <c r="AA436" i="18"/>
  <c r="I434" i="18" l="1"/>
  <c r="I435" i="18"/>
  <c r="L434" i="18"/>
  <c r="O434" i="18"/>
  <c r="R434" i="18"/>
  <c r="U434" i="18"/>
  <c r="X434" i="18"/>
  <c r="L435" i="18"/>
  <c r="O435" i="18"/>
  <c r="R435" i="18"/>
  <c r="U435" i="18"/>
  <c r="X435" i="18"/>
  <c r="AA435" i="18" l="1"/>
  <c r="AA434" i="18"/>
  <c r="I427" i="18"/>
  <c r="I428" i="18"/>
  <c r="I429" i="18"/>
  <c r="I430" i="18"/>
  <c r="I431" i="18"/>
  <c r="I432" i="18"/>
  <c r="I433" i="18"/>
  <c r="L427" i="18"/>
  <c r="O427" i="18"/>
  <c r="R427" i="18"/>
  <c r="U427" i="18"/>
  <c r="X427" i="18"/>
  <c r="L428" i="18"/>
  <c r="O428" i="18"/>
  <c r="R428" i="18"/>
  <c r="U428" i="18"/>
  <c r="X428" i="18"/>
  <c r="L429" i="18"/>
  <c r="O429" i="18"/>
  <c r="R429" i="18"/>
  <c r="U429" i="18"/>
  <c r="X429" i="18"/>
  <c r="L430" i="18"/>
  <c r="O430" i="18"/>
  <c r="R430" i="18"/>
  <c r="U430" i="18"/>
  <c r="X430" i="18"/>
  <c r="L431" i="18"/>
  <c r="O431" i="18"/>
  <c r="R431" i="18"/>
  <c r="U431" i="18"/>
  <c r="X431" i="18"/>
  <c r="L432" i="18"/>
  <c r="O432" i="18"/>
  <c r="R432" i="18"/>
  <c r="U432" i="18"/>
  <c r="X432" i="18"/>
  <c r="L433" i="18"/>
  <c r="O433" i="18"/>
  <c r="R433" i="18"/>
  <c r="U433" i="18"/>
  <c r="X433" i="18"/>
  <c r="AA427" i="18" l="1"/>
  <c r="AA430" i="18"/>
  <c r="AA431" i="18"/>
  <c r="AA432" i="18"/>
  <c r="AA429" i="18"/>
  <c r="AA433" i="18"/>
  <c r="AA428" i="18"/>
  <c r="I404" i="18" l="1"/>
  <c r="I405" i="18"/>
  <c r="I406" i="18"/>
  <c r="I407" i="18"/>
  <c r="I408" i="18"/>
  <c r="I409" i="18"/>
  <c r="I410" i="18"/>
  <c r="I411" i="18"/>
  <c r="I412" i="18"/>
  <c r="I413" i="18"/>
  <c r="I414" i="18"/>
  <c r="I415" i="18"/>
  <c r="I416" i="18"/>
  <c r="I417" i="18"/>
  <c r="I418" i="18"/>
  <c r="I419" i="18"/>
  <c r="I420" i="18"/>
  <c r="I421" i="18"/>
  <c r="I422" i="18"/>
  <c r="I423" i="18"/>
  <c r="I424" i="18"/>
  <c r="I425" i="18"/>
  <c r="I426" i="18"/>
  <c r="I403" i="18"/>
  <c r="L404" i="18"/>
  <c r="O404" i="18"/>
  <c r="R404" i="18"/>
  <c r="U404" i="18"/>
  <c r="X404" i="18"/>
  <c r="L405" i="18"/>
  <c r="O405" i="18"/>
  <c r="R405" i="18"/>
  <c r="U405" i="18"/>
  <c r="X405" i="18"/>
  <c r="L406" i="18"/>
  <c r="O406" i="18"/>
  <c r="R406" i="18"/>
  <c r="U406" i="18"/>
  <c r="X406" i="18"/>
  <c r="L407" i="18"/>
  <c r="O407" i="18"/>
  <c r="R407" i="18"/>
  <c r="U407" i="18"/>
  <c r="X407" i="18"/>
  <c r="L408" i="18"/>
  <c r="O408" i="18"/>
  <c r="R408" i="18"/>
  <c r="U408" i="18"/>
  <c r="X408" i="18"/>
  <c r="L409" i="18"/>
  <c r="O409" i="18"/>
  <c r="R409" i="18"/>
  <c r="U409" i="18"/>
  <c r="X409" i="18"/>
  <c r="L410" i="18"/>
  <c r="O410" i="18"/>
  <c r="R410" i="18"/>
  <c r="U410" i="18"/>
  <c r="X410" i="18"/>
  <c r="L411" i="18"/>
  <c r="O411" i="18"/>
  <c r="R411" i="18"/>
  <c r="U411" i="18"/>
  <c r="X411" i="18"/>
  <c r="L412" i="18"/>
  <c r="O412" i="18"/>
  <c r="R412" i="18"/>
  <c r="U412" i="18"/>
  <c r="X412" i="18"/>
  <c r="L413" i="18"/>
  <c r="O413" i="18"/>
  <c r="R413" i="18"/>
  <c r="U413" i="18"/>
  <c r="X413" i="18"/>
  <c r="L414" i="18"/>
  <c r="O414" i="18"/>
  <c r="R414" i="18"/>
  <c r="U414" i="18"/>
  <c r="X414" i="18"/>
  <c r="L415" i="18"/>
  <c r="O415" i="18"/>
  <c r="R415" i="18"/>
  <c r="U415" i="18"/>
  <c r="X415" i="18"/>
  <c r="L416" i="18"/>
  <c r="O416" i="18"/>
  <c r="R416" i="18"/>
  <c r="U416" i="18"/>
  <c r="X416" i="18"/>
  <c r="L417" i="18"/>
  <c r="O417" i="18"/>
  <c r="R417" i="18"/>
  <c r="U417" i="18"/>
  <c r="X417" i="18"/>
  <c r="L418" i="18"/>
  <c r="O418" i="18"/>
  <c r="R418" i="18"/>
  <c r="U418" i="18"/>
  <c r="X418" i="18"/>
  <c r="L419" i="18"/>
  <c r="O419" i="18"/>
  <c r="R419" i="18"/>
  <c r="U419" i="18"/>
  <c r="X419" i="18"/>
  <c r="L420" i="18"/>
  <c r="O420" i="18"/>
  <c r="R420" i="18"/>
  <c r="U420" i="18"/>
  <c r="X420" i="18"/>
  <c r="L421" i="18"/>
  <c r="O421" i="18"/>
  <c r="R421" i="18"/>
  <c r="U421" i="18"/>
  <c r="X421" i="18"/>
  <c r="L422" i="18"/>
  <c r="O422" i="18"/>
  <c r="R422" i="18"/>
  <c r="U422" i="18"/>
  <c r="X422" i="18"/>
  <c r="L423" i="18"/>
  <c r="O423" i="18"/>
  <c r="R423" i="18"/>
  <c r="U423" i="18"/>
  <c r="X423" i="18"/>
  <c r="L424" i="18"/>
  <c r="O424" i="18"/>
  <c r="R424" i="18"/>
  <c r="U424" i="18"/>
  <c r="X424" i="18"/>
  <c r="L425" i="18"/>
  <c r="O425" i="18"/>
  <c r="R425" i="18"/>
  <c r="U425" i="18"/>
  <c r="X425" i="18"/>
  <c r="L426" i="18"/>
  <c r="O426" i="18"/>
  <c r="R426" i="18"/>
  <c r="U426" i="18"/>
  <c r="X426" i="18"/>
  <c r="X403" i="18"/>
  <c r="U403" i="18"/>
  <c r="R403" i="18"/>
  <c r="O403" i="18"/>
  <c r="L403" i="18"/>
  <c r="I387" i="18"/>
  <c r="I388" i="18"/>
  <c r="I389" i="18"/>
  <c r="I390" i="18"/>
  <c r="I391" i="18"/>
  <c r="I392" i="18"/>
  <c r="I393" i="18"/>
  <c r="I394" i="18"/>
  <c r="I395" i="18"/>
  <c r="I396" i="18"/>
  <c r="I397" i="18"/>
  <c r="I398" i="18"/>
  <c r="I399" i="18"/>
  <c r="I400" i="18"/>
  <c r="I401" i="18"/>
  <c r="I402" i="18"/>
  <c r="I386" i="18"/>
  <c r="L387" i="18"/>
  <c r="O387" i="18"/>
  <c r="R387" i="18"/>
  <c r="U387" i="18"/>
  <c r="X387" i="18"/>
  <c r="L388" i="18"/>
  <c r="O388" i="18"/>
  <c r="R388" i="18"/>
  <c r="U388" i="18"/>
  <c r="X388" i="18"/>
  <c r="L389" i="18"/>
  <c r="O389" i="18"/>
  <c r="R389" i="18"/>
  <c r="U389" i="18"/>
  <c r="X389" i="18"/>
  <c r="L390" i="18"/>
  <c r="O390" i="18"/>
  <c r="R390" i="18"/>
  <c r="U390" i="18"/>
  <c r="X390" i="18"/>
  <c r="L391" i="18"/>
  <c r="O391" i="18"/>
  <c r="R391" i="18"/>
  <c r="U391" i="18"/>
  <c r="X391" i="18"/>
  <c r="L392" i="18"/>
  <c r="O392" i="18"/>
  <c r="R392" i="18"/>
  <c r="U392" i="18"/>
  <c r="X392" i="18"/>
  <c r="L393" i="18"/>
  <c r="O393" i="18"/>
  <c r="R393" i="18"/>
  <c r="U393" i="18"/>
  <c r="X393" i="18"/>
  <c r="L394" i="18"/>
  <c r="O394" i="18"/>
  <c r="R394" i="18"/>
  <c r="U394" i="18"/>
  <c r="X394" i="18"/>
  <c r="L395" i="18"/>
  <c r="O395" i="18"/>
  <c r="R395" i="18"/>
  <c r="U395" i="18"/>
  <c r="X395" i="18"/>
  <c r="L396" i="18"/>
  <c r="O396" i="18"/>
  <c r="R396" i="18"/>
  <c r="U396" i="18"/>
  <c r="X396" i="18"/>
  <c r="L397" i="18"/>
  <c r="O397" i="18"/>
  <c r="R397" i="18"/>
  <c r="U397" i="18"/>
  <c r="X397" i="18"/>
  <c r="L398" i="18"/>
  <c r="O398" i="18"/>
  <c r="R398" i="18"/>
  <c r="U398" i="18"/>
  <c r="X398" i="18"/>
  <c r="L399" i="18"/>
  <c r="O399" i="18"/>
  <c r="R399" i="18"/>
  <c r="U399" i="18"/>
  <c r="X399" i="18"/>
  <c r="L400" i="18"/>
  <c r="O400" i="18"/>
  <c r="R400" i="18"/>
  <c r="U400" i="18"/>
  <c r="X400" i="18"/>
  <c r="L401" i="18"/>
  <c r="O401" i="18"/>
  <c r="R401" i="18"/>
  <c r="U401" i="18"/>
  <c r="X401" i="18"/>
  <c r="L402" i="18"/>
  <c r="O402" i="18"/>
  <c r="R402" i="18"/>
  <c r="U402" i="18"/>
  <c r="X402" i="18"/>
  <c r="X386" i="18"/>
  <c r="U386" i="18"/>
  <c r="R386" i="18"/>
  <c r="O386" i="18"/>
  <c r="L386"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55" i="18"/>
  <c r="L356" i="18"/>
  <c r="O356" i="18"/>
  <c r="R356" i="18"/>
  <c r="U356" i="18"/>
  <c r="X356" i="18"/>
  <c r="L357" i="18"/>
  <c r="O357" i="18"/>
  <c r="R357" i="18"/>
  <c r="U357" i="18"/>
  <c r="X357" i="18"/>
  <c r="L358" i="18"/>
  <c r="O358" i="18"/>
  <c r="R358" i="18"/>
  <c r="U358" i="18"/>
  <c r="X358" i="18"/>
  <c r="L359" i="18"/>
  <c r="O359" i="18"/>
  <c r="R359" i="18"/>
  <c r="U359" i="18"/>
  <c r="X359" i="18"/>
  <c r="L360" i="18"/>
  <c r="O360" i="18"/>
  <c r="R360" i="18"/>
  <c r="U360" i="18"/>
  <c r="X360" i="18"/>
  <c r="L361" i="18"/>
  <c r="O361" i="18"/>
  <c r="R361" i="18"/>
  <c r="U361" i="18"/>
  <c r="X361" i="18"/>
  <c r="L362" i="18"/>
  <c r="O362" i="18"/>
  <c r="R362" i="18"/>
  <c r="U362" i="18"/>
  <c r="X362" i="18"/>
  <c r="L363" i="18"/>
  <c r="O363" i="18"/>
  <c r="R363" i="18"/>
  <c r="U363" i="18"/>
  <c r="X363" i="18"/>
  <c r="L364" i="18"/>
  <c r="O364" i="18"/>
  <c r="R364" i="18"/>
  <c r="U364" i="18"/>
  <c r="X364" i="18"/>
  <c r="L365" i="18"/>
  <c r="O365" i="18"/>
  <c r="R365" i="18"/>
  <c r="U365" i="18"/>
  <c r="X365" i="18"/>
  <c r="L366" i="18"/>
  <c r="O366" i="18"/>
  <c r="R366" i="18"/>
  <c r="U366" i="18"/>
  <c r="X366" i="18"/>
  <c r="L367" i="18"/>
  <c r="O367" i="18"/>
  <c r="R367" i="18"/>
  <c r="U367" i="18"/>
  <c r="X367" i="18"/>
  <c r="L368" i="18"/>
  <c r="O368" i="18"/>
  <c r="R368" i="18"/>
  <c r="U368" i="18"/>
  <c r="X368" i="18"/>
  <c r="L369" i="18"/>
  <c r="O369" i="18"/>
  <c r="R369" i="18"/>
  <c r="U369" i="18"/>
  <c r="X369" i="18"/>
  <c r="L370" i="18"/>
  <c r="O370" i="18"/>
  <c r="R370" i="18"/>
  <c r="U370" i="18"/>
  <c r="X370" i="18"/>
  <c r="L371" i="18"/>
  <c r="O371" i="18"/>
  <c r="R371" i="18"/>
  <c r="U371" i="18"/>
  <c r="X371" i="18"/>
  <c r="L372" i="18"/>
  <c r="O372" i="18"/>
  <c r="R372" i="18"/>
  <c r="U372" i="18"/>
  <c r="X372" i="18"/>
  <c r="L373" i="18"/>
  <c r="O373" i="18"/>
  <c r="R373" i="18"/>
  <c r="U373" i="18"/>
  <c r="X373" i="18"/>
  <c r="L374" i="18"/>
  <c r="O374" i="18"/>
  <c r="R374" i="18"/>
  <c r="U374" i="18"/>
  <c r="X374" i="18"/>
  <c r="L375" i="18"/>
  <c r="O375" i="18"/>
  <c r="R375" i="18"/>
  <c r="U375" i="18"/>
  <c r="X375" i="18"/>
  <c r="L376" i="18"/>
  <c r="O376" i="18"/>
  <c r="R376" i="18"/>
  <c r="U376" i="18"/>
  <c r="X376" i="18"/>
  <c r="L377" i="18"/>
  <c r="O377" i="18"/>
  <c r="R377" i="18"/>
  <c r="U377" i="18"/>
  <c r="X377" i="18"/>
  <c r="L378" i="18"/>
  <c r="O378" i="18"/>
  <c r="R378" i="18"/>
  <c r="U378" i="18"/>
  <c r="X378" i="18"/>
  <c r="L379" i="18"/>
  <c r="O379" i="18"/>
  <c r="R379" i="18"/>
  <c r="U379" i="18"/>
  <c r="X379" i="18"/>
  <c r="L380" i="18"/>
  <c r="O380" i="18"/>
  <c r="R380" i="18"/>
  <c r="U380" i="18"/>
  <c r="X380" i="18"/>
  <c r="L381" i="18"/>
  <c r="O381" i="18"/>
  <c r="R381" i="18"/>
  <c r="U381" i="18"/>
  <c r="X381" i="18"/>
  <c r="L382" i="18"/>
  <c r="O382" i="18"/>
  <c r="R382" i="18"/>
  <c r="U382" i="18"/>
  <c r="X382" i="18"/>
  <c r="L383" i="18"/>
  <c r="O383" i="18"/>
  <c r="R383" i="18"/>
  <c r="U383" i="18"/>
  <c r="X383" i="18"/>
  <c r="L384" i="18"/>
  <c r="O384" i="18"/>
  <c r="R384" i="18"/>
  <c r="U384" i="18"/>
  <c r="X384" i="18"/>
  <c r="L385" i="18"/>
  <c r="O385" i="18"/>
  <c r="R385" i="18"/>
  <c r="U385" i="18"/>
  <c r="X385" i="18"/>
  <c r="X355" i="18"/>
  <c r="U355" i="18"/>
  <c r="R355" i="18"/>
  <c r="O355" i="18"/>
  <c r="L355"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31" i="18"/>
  <c r="L332" i="18"/>
  <c r="O332" i="18"/>
  <c r="R332" i="18"/>
  <c r="U332" i="18"/>
  <c r="X332" i="18"/>
  <c r="L333" i="18"/>
  <c r="O333" i="18"/>
  <c r="R333" i="18"/>
  <c r="U333" i="18"/>
  <c r="X333" i="18"/>
  <c r="L334" i="18"/>
  <c r="O334" i="18"/>
  <c r="R334" i="18"/>
  <c r="U334" i="18"/>
  <c r="X334" i="18"/>
  <c r="L335" i="18"/>
  <c r="O335" i="18"/>
  <c r="R335" i="18"/>
  <c r="U335" i="18"/>
  <c r="X335" i="18"/>
  <c r="L336" i="18"/>
  <c r="O336" i="18"/>
  <c r="R336" i="18"/>
  <c r="U336" i="18"/>
  <c r="X336" i="18"/>
  <c r="L337" i="18"/>
  <c r="O337" i="18"/>
  <c r="R337" i="18"/>
  <c r="U337" i="18"/>
  <c r="X337" i="18"/>
  <c r="L338" i="18"/>
  <c r="O338" i="18"/>
  <c r="R338" i="18"/>
  <c r="U338" i="18"/>
  <c r="X338" i="18"/>
  <c r="L339" i="18"/>
  <c r="O339" i="18"/>
  <c r="R339" i="18"/>
  <c r="U339" i="18"/>
  <c r="X339" i="18"/>
  <c r="L340" i="18"/>
  <c r="O340" i="18"/>
  <c r="R340" i="18"/>
  <c r="U340" i="18"/>
  <c r="X340" i="18"/>
  <c r="L341" i="18"/>
  <c r="O341" i="18"/>
  <c r="R341" i="18"/>
  <c r="U341" i="18"/>
  <c r="X341" i="18"/>
  <c r="L342" i="18"/>
  <c r="O342" i="18"/>
  <c r="R342" i="18"/>
  <c r="U342" i="18"/>
  <c r="X342" i="18"/>
  <c r="L343" i="18"/>
  <c r="O343" i="18"/>
  <c r="R343" i="18"/>
  <c r="U343" i="18"/>
  <c r="X343" i="18"/>
  <c r="L344" i="18"/>
  <c r="O344" i="18"/>
  <c r="R344" i="18"/>
  <c r="U344" i="18"/>
  <c r="X344" i="18"/>
  <c r="L345" i="18"/>
  <c r="O345" i="18"/>
  <c r="R345" i="18"/>
  <c r="U345" i="18"/>
  <c r="X345" i="18"/>
  <c r="L346" i="18"/>
  <c r="O346" i="18"/>
  <c r="R346" i="18"/>
  <c r="U346" i="18"/>
  <c r="X346" i="18"/>
  <c r="L347" i="18"/>
  <c r="O347" i="18"/>
  <c r="R347" i="18"/>
  <c r="U347" i="18"/>
  <c r="X347" i="18"/>
  <c r="L348" i="18"/>
  <c r="O348" i="18"/>
  <c r="R348" i="18"/>
  <c r="U348" i="18"/>
  <c r="X348" i="18"/>
  <c r="L349" i="18"/>
  <c r="O349" i="18"/>
  <c r="R349" i="18"/>
  <c r="U349" i="18"/>
  <c r="X349" i="18"/>
  <c r="L350" i="18"/>
  <c r="O350" i="18"/>
  <c r="R350" i="18"/>
  <c r="U350" i="18"/>
  <c r="X350" i="18"/>
  <c r="L351" i="18"/>
  <c r="O351" i="18"/>
  <c r="R351" i="18"/>
  <c r="U351" i="18"/>
  <c r="X351" i="18"/>
  <c r="L352" i="18"/>
  <c r="O352" i="18"/>
  <c r="R352" i="18"/>
  <c r="U352" i="18"/>
  <c r="X352" i="18"/>
  <c r="L353" i="18"/>
  <c r="O353" i="18"/>
  <c r="R353" i="18"/>
  <c r="U353" i="18"/>
  <c r="X353" i="18"/>
  <c r="L354" i="18"/>
  <c r="O354" i="18"/>
  <c r="R354" i="18"/>
  <c r="U354" i="18"/>
  <c r="X354" i="18"/>
  <c r="X331" i="18"/>
  <c r="U331" i="18"/>
  <c r="R331" i="18"/>
  <c r="O331" i="18"/>
  <c r="L331" i="18"/>
  <c r="S285" i="18"/>
  <c r="AA404" i="18" l="1"/>
  <c r="AA411" i="18"/>
  <c r="AA413" i="18"/>
  <c r="AA406" i="18"/>
  <c r="AA417" i="18"/>
  <c r="AA409" i="18"/>
  <c r="AA419" i="18"/>
  <c r="AA405" i="18"/>
  <c r="AA421" i="18"/>
  <c r="AA420" i="18"/>
  <c r="AA416" i="18"/>
  <c r="AA407" i="18"/>
  <c r="AA426" i="18"/>
  <c r="AA424" i="18"/>
  <c r="AA418" i="18"/>
  <c r="AA415" i="18"/>
  <c r="AA423" i="18"/>
  <c r="AA422" i="18"/>
  <c r="AA410" i="18"/>
  <c r="AA408" i="18"/>
  <c r="AA412" i="18"/>
  <c r="AA414" i="18"/>
  <c r="AA425" i="18"/>
  <c r="AA403" i="18"/>
  <c r="AA387" i="18"/>
  <c r="AA389" i="18"/>
  <c r="AA388" i="18"/>
  <c r="AA391" i="18"/>
  <c r="AA400" i="18"/>
  <c r="AA395" i="18"/>
  <c r="AA393" i="18"/>
  <c r="AA398" i="18"/>
  <c r="AA402" i="18"/>
  <c r="AA364" i="18"/>
  <c r="AA397" i="18"/>
  <c r="AA390" i="18"/>
  <c r="AA399" i="18"/>
  <c r="AA401" i="18"/>
  <c r="AA392" i="18"/>
  <c r="AA396" i="18"/>
  <c r="AA394" i="18"/>
  <c r="AA368" i="18"/>
  <c r="AA386" i="18"/>
  <c r="AA370" i="18"/>
  <c r="AA357" i="18"/>
  <c r="AA372" i="18"/>
  <c r="AA366" i="18"/>
  <c r="AA374" i="18"/>
  <c r="AA379" i="18"/>
  <c r="AA335" i="18"/>
  <c r="AA383" i="18"/>
  <c r="AA381" i="18"/>
  <c r="AA359" i="18"/>
  <c r="AA382" i="18"/>
  <c r="AA378" i="18"/>
  <c r="AA367" i="18"/>
  <c r="AA371" i="18"/>
  <c r="AA369" i="18"/>
  <c r="AA376" i="18"/>
  <c r="AA356" i="18"/>
  <c r="AA380" i="18"/>
  <c r="AA363" i="18"/>
  <c r="AA362" i="18"/>
  <c r="AA384" i="18"/>
  <c r="AA361" i="18"/>
  <c r="AA365" i="18"/>
  <c r="AA385" i="18"/>
  <c r="AA360" i="18"/>
  <c r="AA373" i="18"/>
  <c r="AA358" i="18"/>
  <c r="AA377" i="18"/>
  <c r="AA375" i="18"/>
  <c r="AA333" i="18"/>
  <c r="AA355" i="18"/>
  <c r="AA332" i="18"/>
  <c r="AA339" i="18"/>
  <c r="AA334" i="18"/>
  <c r="AA341" i="18"/>
  <c r="AA343" i="18"/>
  <c r="AA336" i="18"/>
  <c r="AA345" i="18"/>
  <c r="AA347" i="18"/>
  <c r="AA337" i="18"/>
  <c r="AA338" i="18"/>
  <c r="AA354" i="18"/>
  <c r="AA353" i="18"/>
  <c r="AA344" i="18"/>
  <c r="AA351" i="18"/>
  <c r="AA349" i="18"/>
  <c r="AA342" i="18"/>
  <c r="AA352" i="18"/>
  <c r="AA346" i="18"/>
  <c r="AA350" i="18"/>
  <c r="AA340" i="18"/>
  <c r="AA348" i="18"/>
  <c r="AA331" i="18"/>
  <c r="Q30" i="18"/>
  <c r="X220" i="18"/>
  <c r="U220" i="18"/>
  <c r="R220" i="18"/>
  <c r="O220" i="18"/>
  <c r="L220" i="18"/>
  <c r="I220" i="18"/>
  <c r="I309" i="18"/>
  <c r="I310" i="18"/>
  <c r="I311" i="18"/>
  <c r="I312" i="18"/>
  <c r="I313" i="18"/>
  <c r="I314" i="18"/>
  <c r="I315" i="18"/>
  <c r="I316" i="18"/>
  <c r="I317" i="18"/>
  <c r="I318" i="18"/>
  <c r="I319" i="18"/>
  <c r="I320" i="18"/>
  <c r="I321" i="18"/>
  <c r="I322" i="18"/>
  <c r="I323" i="18"/>
  <c r="I324" i="18"/>
  <c r="I325" i="18"/>
  <c r="I326" i="18"/>
  <c r="I327" i="18"/>
  <c r="I328" i="18"/>
  <c r="I329" i="18"/>
  <c r="I330" i="18"/>
  <c r="I308" i="18"/>
  <c r="L309" i="18"/>
  <c r="O309" i="18"/>
  <c r="R309" i="18"/>
  <c r="U309" i="18"/>
  <c r="X309" i="18"/>
  <c r="L310" i="18"/>
  <c r="O310" i="18"/>
  <c r="R310" i="18"/>
  <c r="U310" i="18"/>
  <c r="X310" i="18"/>
  <c r="L311" i="18"/>
  <c r="O311" i="18"/>
  <c r="R311" i="18"/>
  <c r="U311" i="18"/>
  <c r="X311" i="18"/>
  <c r="L312" i="18"/>
  <c r="O312" i="18"/>
  <c r="R312" i="18"/>
  <c r="U312" i="18"/>
  <c r="X312" i="18"/>
  <c r="L313" i="18"/>
  <c r="O313" i="18"/>
  <c r="R313" i="18"/>
  <c r="U313" i="18"/>
  <c r="X313" i="18"/>
  <c r="L314" i="18"/>
  <c r="O314" i="18"/>
  <c r="R314" i="18"/>
  <c r="U314" i="18"/>
  <c r="X314" i="18"/>
  <c r="L315" i="18"/>
  <c r="O315" i="18"/>
  <c r="R315" i="18"/>
  <c r="U315" i="18"/>
  <c r="X315" i="18"/>
  <c r="L316" i="18"/>
  <c r="O316" i="18"/>
  <c r="R316" i="18"/>
  <c r="U316" i="18"/>
  <c r="X316" i="18"/>
  <c r="L317" i="18"/>
  <c r="O317" i="18"/>
  <c r="R317" i="18"/>
  <c r="U317" i="18"/>
  <c r="X317" i="18"/>
  <c r="L318" i="18"/>
  <c r="O318" i="18"/>
  <c r="R318" i="18"/>
  <c r="U318" i="18"/>
  <c r="X318" i="18"/>
  <c r="L319" i="18"/>
  <c r="O319" i="18"/>
  <c r="R319" i="18"/>
  <c r="U319" i="18"/>
  <c r="X319" i="18"/>
  <c r="L320" i="18"/>
  <c r="O320" i="18"/>
  <c r="R320" i="18"/>
  <c r="U320" i="18"/>
  <c r="X320" i="18"/>
  <c r="L321" i="18"/>
  <c r="O321" i="18"/>
  <c r="R321" i="18"/>
  <c r="U321" i="18"/>
  <c r="X321" i="18"/>
  <c r="L322" i="18"/>
  <c r="O322" i="18"/>
  <c r="R322" i="18"/>
  <c r="U322" i="18"/>
  <c r="X322" i="18"/>
  <c r="L323" i="18"/>
  <c r="O323" i="18"/>
  <c r="R323" i="18"/>
  <c r="U323" i="18"/>
  <c r="X323" i="18"/>
  <c r="L324" i="18"/>
  <c r="O324" i="18"/>
  <c r="R324" i="18"/>
  <c r="U324" i="18"/>
  <c r="X324" i="18"/>
  <c r="L325" i="18"/>
  <c r="O325" i="18"/>
  <c r="R325" i="18"/>
  <c r="U325" i="18"/>
  <c r="X325" i="18"/>
  <c r="L326" i="18"/>
  <c r="O326" i="18"/>
  <c r="R326" i="18"/>
  <c r="U326" i="18"/>
  <c r="X326" i="18"/>
  <c r="L327" i="18"/>
  <c r="O327" i="18"/>
  <c r="R327" i="18"/>
  <c r="U327" i="18"/>
  <c r="X327" i="18"/>
  <c r="L328" i="18"/>
  <c r="O328" i="18"/>
  <c r="R328" i="18"/>
  <c r="U328" i="18"/>
  <c r="X328" i="18"/>
  <c r="L329" i="18"/>
  <c r="O329" i="18"/>
  <c r="R329" i="18"/>
  <c r="U329" i="18"/>
  <c r="X329" i="18"/>
  <c r="L330" i="18"/>
  <c r="O330" i="18"/>
  <c r="R330" i="18"/>
  <c r="U330" i="18"/>
  <c r="X330" i="18"/>
  <c r="X308" i="18"/>
  <c r="U308" i="18"/>
  <c r="R308" i="18"/>
  <c r="O308" i="18"/>
  <c r="L308" i="18"/>
  <c r="AA311" i="18" l="1"/>
  <c r="AA310" i="18"/>
  <c r="AA309" i="18"/>
  <c r="AA323" i="18"/>
  <c r="AA321" i="18"/>
  <c r="AA312" i="18"/>
  <c r="AA318" i="18"/>
  <c r="AA220" i="18"/>
  <c r="AA314" i="18"/>
  <c r="AA327" i="18"/>
  <c r="AA330" i="18"/>
  <c r="AA316" i="18"/>
  <c r="AA320" i="18"/>
  <c r="AA329" i="18"/>
  <c r="AA328" i="18"/>
  <c r="AA325" i="18"/>
  <c r="AA324" i="18"/>
  <c r="AA317" i="18"/>
  <c r="AA326" i="18"/>
  <c r="AA322" i="18"/>
  <c r="AA319" i="18"/>
  <c r="AA315" i="18"/>
  <c r="AA313" i="18"/>
  <c r="AA308" i="18"/>
  <c r="I305" i="18"/>
  <c r="I306" i="18"/>
  <c r="I307" i="18"/>
  <c r="L305" i="18"/>
  <c r="O305" i="18"/>
  <c r="R305" i="18"/>
  <c r="U305" i="18"/>
  <c r="X305" i="18"/>
  <c r="L306" i="18"/>
  <c r="O306" i="18"/>
  <c r="R306" i="18"/>
  <c r="U306" i="18"/>
  <c r="X306" i="18"/>
  <c r="L307" i="18"/>
  <c r="O307" i="18"/>
  <c r="R307" i="18"/>
  <c r="U307" i="18"/>
  <c r="X307" i="18"/>
  <c r="I284" i="18"/>
  <c r="I285" i="18"/>
  <c r="I286" i="18"/>
  <c r="I287" i="18"/>
  <c r="I288" i="18"/>
  <c r="I289" i="18"/>
  <c r="I290" i="18"/>
  <c r="I291" i="18"/>
  <c r="I292" i="18"/>
  <c r="I293" i="18"/>
  <c r="I294" i="18"/>
  <c r="I295" i="18"/>
  <c r="I296" i="18"/>
  <c r="I297" i="18"/>
  <c r="I298" i="18"/>
  <c r="I299" i="18"/>
  <c r="I300" i="18"/>
  <c r="I301" i="18"/>
  <c r="I302" i="18"/>
  <c r="I303" i="18"/>
  <c r="I304" i="18"/>
  <c r="I283" i="18"/>
  <c r="L284" i="18"/>
  <c r="O284" i="18"/>
  <c r="R284" i="18"/>
  <c r="U284" i="18"/>
  <c r="X284" i="18"/>
  <c r="L285" i="18"/>
  <c r="O285" i="18"/>
  <c r="R285" i="18"/>
  <c r="U285" i="18"/>
  <c r="X285" i="18"/>
  <c r="L286" i="18"/>
  <c r="O286" i="18"/>
  <c r="R286" i="18"/>
  <c r="U286" i="18"/>
  <c r="X286" i="18"/>
  <c r="L287" i="18"/>
  <c r="O287" i="18"/>
  <c r="R287" i="18"/>
  <c r="U287" i="18"/>
  <c r="X287" i="18"/>
  <c r="L288" i="18"/>
  <c r="O288" i="18"/>
  <c r="R288" i="18"/>
  <c r="U288" i="18"/>
  <c r="X288" i="18"/>
  <c r="L289" i="18"/>
  <c r="O289" i="18"/>
  <c r="R289" i="18"/>
  <c r="U289" i="18"/>
  <c r="X289" i="18"/>
  <c r="L290" i="18"/>
  <c r="O290" i="18"/>
  <c r="R290" i="18"/>
  <c r="U290" i="18"/>
  <c r="X290" i="18"/>
  <c r="L291" i="18"/>
  <c r="O291" i="18"/>
  <c r="R291" i="18"/>
  <c r="U291" i="18"/>
  <c r="X291" i="18"/>
  <c r="L292" i="18"/>
  <c r="O292" i="18"/>
  <c r="R292" i="18"/>
  <c r="U292" i="18"/>
  <c r="X292" i="18"/>
  <c r="L293" i="18"/>
  <c r="O293" i="18"/>
  <c r="R293" i="18"/>
  <c r="U293" i="18"/>
  <c r="X293" i="18"/>
  <c r="L294" i="18"/>
  <c r="O294" i="18"/>
  <c r="R294" i="18"/>
  <c r="U294" i="18"/>
  <c r="X294" i="18"/>
  <c r="L295" i="18"/>
  <c r="O295" i="18"/>
  <c r="R295" i="18"/>
  <c r="U295" i="18"/>
  <c r="X295" i="18"/>
  <c r="L296" i="18"/>
  <c r="O296" i="18"/>
  <c r="R296" i="18"/>
  <c r="U296" i="18"/>
  <c r="X296" i="18"/>
  <c r="L297" i="18"/>
  <c r="O297" i="18"/>
  <c r="R297" i="18"/>
  <c r="U297" i="18"/>
  <c r="X297" i="18"/>
  <c r="L298" i="18"/>
  <c r="O298" i="18"/>
  <c r="R298" i="18"/>
  <c r="U298" i="18"/>
  <c r="X298" i="18"/>
  <c r="L299" i="18"/>
  <c r="O299" i="18"/>
  <c r="R299" i="18"/>
  <c r="U299" i="18"/>
  <c r="X299" i="18"/>
  <c r="L300" i="18"/>
  <c r="O300" i="18"/>
  <c r="R300" i="18"/>
  <c r="U300" i="18"/>
  <c r="X300" i="18"/>
  <c r="L301" i="18"/>
  <c r="O301" i="18"/>
  <c r="R301" i="18"/>
  <c r="U301" i="18"/>
  <c r="X301" i="18"/>
  <c r="L302" i="18"/>
  <c r="O302" i="18"/>
  <c r="R302" i="18"/>
  <c r="U302" i="18"/>
  <c r="X302" i="18"/>
  <c r="L303" i="18"/>
  <c r="O303" i="18"/>
  <c r="R303" i="18"/>
  <c r="U303" i="18"/>
  <c r="X303" i="18"/>
  <c r="L304" i="18"/>
  <c r="O304" i="18"/>
  <c r="R304" i="18"/>
  <c r="U304" i="18"/>
  <c r="X304" i="18"/>
  <c r="X283" i="18"/>
  <c r="U283" i="18"/>
  <c r="R283" i="18"/>
  <c r="O283" i="18"/>
  <c r="L283"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44" i="18"/>
  <c r="L245" i="18"/>
  <c r="O245" i="18"/>
  <c r="R245" i="18"/>
  <c r="U245" i="18"/>
  <c r="X245" i="18"/>
  <c r="L246" i="18"/>
  <c r="O246" i="18"/>
  <c r="R246" i="18"/>
  <c r="U246" i="18"/>
  <c r="X246" i="18"/>
  <c r="L247" i="18"/>
  <c r="O247" i="18"/>
  <c r="R247" i="18"/>
  <c r="U247" i="18"/>
  <c r="X247" i="18"/>
  <c r="L248" i="18"/>
  <c r="O248" i="18"/>
  <c r="R248" i="18"/>
  <c r="U248" i="18"/>
  <c r="X248" i="18"/>
  <c r="L249" i="18"/>
  <c r="O249" i="18"/>
  <c r="R249" i="18"/>
  <c r="U249" i="18"/>
  <c r="X249" i="18"/>
  <c r="L250" i="18"/>
  <c r="O250" i="18"/>
  <c r="R250" i="18"/>
  <c r="U250" i="18"/>
  <c r="X250" i="18"/>
  <c r="L251" i="18"/>
  <c r="O251" i="18"/>
  <c r="R251" i="18"/>
  <c r="U251" i="18"/>
  <c r="X251" i="18"/>
  <c r="L252" i="18"/>
  <c r="O252" i="18"/>
  <c r="R252" i="18"/>
  <c r="U252" i="18"/>
  <c r="X252" i="18"/>
  <c r="L253" i="18"/>
  <c r="O253" i="18"/>
  <c r="R253" i="18"/>
  <c r="U253" i="18"/>
  <c r="X253" i="18"/>
  <c r="L254" i="18"/>
  <c r="O254" i="18"/>
  <c r="R254" i="18"/>
  <c r="U254" i="18"/>
  <c r="X254" i="18"/>
  <c r="L255" i="18"/>
  <c r="O255" i="18"/>
  <c r="R255" i="18"/>
  <c r="U255" i="18"/>
  <c r="X255" i="18"/>
  <c r="L256" i="18"/>
  <c r="O256" i="18"/>
  <c r="R256" i="18"/>
  <c r="U256" i="18"/>
  <c r="X256" i="18"/>
  <c r="L257" i="18"/>
  <c r="O257" i="18"/>
  <c r="R257" i="18"/>
  <c r="U257" i="18"/>
  <c r="X257" i="18"/>
  <c r="L258" i="18"/>
  <c r="O258" i="18"/>
  <c r="R258" i="18"/>
  <c r="U258" i="18"/>
  <c r="X258" i="18"/>
  <c r="L259" i="18"/>
  <c r="O259" i="18"/>
  <c r="R259" i="18"/>
  <c r="U259" i="18"/>
  <c r="X259" i="18"/>
  <c r="L260" i="18"/>
  <c r="O260" i="18"/>
  <c r="R260" i="18"/>
  <c r="U260" i="18"/>
  <c r="X260" i="18"/>
  <c r="L261" i="18"/>
  <c r="O261" i="18"/>
  <c r="R261" i="18"/>
  <c r="U261" i="18"/>
  <c r="X261" i="18"/>
  <c r="L262" i="18"/>
  <c r="O262" i="18"/>
  <c r="R262" i="18"/>
  <c r="U262" i="18"/>
  <c r="X262" i="18"/>
  <c r="L263" i="18"/>
  <c r="O263" i="18"/>
  <c r="R263" i="18"/>
  <c r="U263" i="18"/>
  <c r="X263" i="18"/>
  <c r="L264" i="18"/>
  <c r="O264" i="18"/>
  <c r="R264" i="18"/>
  <c r="U264" i="18"/>
  <c r="X264" i="18"/>
  <c r="L265" i="18"/>
  <c r="O265" i="18"/>
  <c r="R265" i="18"/>
  <c r="U265" i="18"/>
  <c r="X265" i="18"/>
  <c r="L266" i="18"/>
  <c r="O266" i="18"/>
  <c r="R266" i="18"/>
  <c r="U266" i="18"/>
  <c r="X266" i="18"/>
  <c r="L267" i="18"/>
  <c r="O267" i="18"/>
  <c r="R267" i="18"/>
  <c r="U267" i="18"/>
  <c r="X267" i="18"/>
  <c r="L268" i="18"/>
  <c r="O268" i="18"/>
  <c r="R268" i="18"/>
  <c r="U268" i="18"/>
  <c r="X268" i="18"/>
  <c r="L269" i="18"/>
  <c r="O269" i="18"/>
  <c r="R269" i="18"/>
  <c r="U269" i="18"/>
  <c r="X269" i="18"/>
  <c r="L270" i="18"/>
  <c r="O270" i="18"/>
  <c r="R270" i="18"/>
  <c r="U270" i="18"/>
  <c r="X270" i="18"/>
  <c r="L271" i="18"/>
  <c r="O271" i="18"/>
  <c r="R271" i="18"/>
  <c r="U271" i="18"/>
  <c r="X271" i="18"/>
  <c r="L272" i="18"/>
  <c r="O272" i="18"/>
  <c r="R272" i="18"/>
  <c r="U272" i="18"/>
  <c r="X272" i="18"/>
  <c r="L273" i="18"/>
  <c r="O273" i="18"/>
  <c r="R273" i="18"/>
  <c r="U273" i="18"/>
  <c r="X273" i="18"/>
  <c r="L274" i="18"/>
  <c r="O274" i="18"/>
  <c r="R274" i="18"/>
  <c r="U274" i="18"/>
  <c r="X274" i="18"/>
  <c r="L275" i="18"/>
  <c r="O275" i="18"/>
  <c r="R275" i="18"/>
  <c r="U275" i="18"/>
  <c r="X275" i="18"/>
  <c r="L276" i="18"/>
  <c r="O276" i="18"/>
  <c r="R276" i="18"/>
  <c r="U276" i="18"/>
  <c r="X276" i="18"/>
  <c r="L277" i="18"/>
  <c r="O277" i="18"/>
  <c r="R277" i="18"/>
  <c r="U277" i="18"/>
  <c r="X277" i="18"/>
  <c r="L278" i="18"/>
  <c r="O278" i="18"/>
  <c r="R278" i="18"/>
  <c r="U278" i="18"/>
  <c r="X278" i="18"/>
  <c r="L279" i="18"/>
  <c r="O279" i="18"/>
  <c r="R279" i="18"/>
  <c r="U279" i="18"/>
  <c r="X279" i="18"/>
  <c r="L280" i="18"/>
  <c r="O280" i="18"/>
  <c r="R280" i="18"/>
  <c r="U280" i="18"/>
  <c r="X280" i="18"/>
  <c r="L281" i="18"/>
  <c r="O281" i="18"/>
  <c r="R281" i="18"/>
  <c r="U281" i="18"/>
  <c r="X281" i="18"/>
  <c r="L282" i="18"/>
  <c r="O282" i="18"/>
  <c r="R282" i="18"/>
  <c r="U282" i="18"/>
  <c r="X282" i="18"/>
  <c r="X244" i="18"/>
  <c r="U244" i="18"/>
  <c r="R244" i="18"/>
  <c r="O244" i="18"/>
  <c r="L244" i="18"/>
  <c r="X243" i="18"/>
  <c r="U243" i="18"/>
  <c r="R243" i="18"/>
  <c r="O243" i="18"/>
  <c r="L243" i="18"/>
  <c r="I243" i="18"/>
  <c r="X22" i="18"/>
  <c r="X23" i="18"/>
  <c r="X24" i="18"/>
  <c r="X25" i="18"/>
  <c r="X26" i="18"/>
  <c r="X27" i="18"/>
  <c r="X28" i="18"/>
  <c r="X29" i="18"/>
  <c r="X30" i="18"/>
  <c r="X31" i="18"/>
  <c r="X32" i="18"/>
  <c r="X33" i="18"/>
  <c r="X34" i="18"/>
  <c r="X35" i="18"/>
  <c r="X36" i="18"/>
  <c r="X37" i="18"/>
  <c r="X38" i="18"/>
  <c r="X39" i="18"/>
  <c r="X40" i="18"/>
  <c r="X41" i="18"/>
  <c r="X42" i="18"/>
  <c r="X43" i="18"/>
  <c r="X44" i="18"/>
  <c r="X45" i="18"/>
  <c r="X46" i="18"/>
  <c r="X47" i="18"/>
  <c r="X48" i="18"/>
  <c r="X49" i="18"/>
  <c r="X50" i="18"/>
  <c r="X51" i="18"/>
  <c r="X52" i="18"/>
  <c r="X53" i="18"/>
  <c r="X54" i="18"/>
  <c r="X55" i="18"/>
  <c r="X56" i="18"/>
  <c r="X57" i="18"/>
  <c r="X58" i="18"/>
  <c r="X59" i="18"/>
  <c r="X60" i="18"/>
  <c r="X61" i="18"/>
  <c r="X62" i="18"/>
  <c r="X63" i="18"/>
  <c r="X64" i="18"/>
  <c r="X65" i="18"/>
  <c r="X66" i="18"/>
  <c r="X67" i="18"/>
  <c r="X68" i="18"/>
  <c r="X69" i="18"/>
  <c r="X70" i="18"/>
  <c r="X71" i="18"/>
  <c r="X72" i="18"/>
  <c r="X73" i="18"/>
  <c r="X74" i="18"/>
  <c r="X75" i="18"/>
  <c r="X76" i="18"/>
  <c r="X77" i="18"/>
  <c r="X78" i="18"/>
  <c r="X79" i="18"/>
  <c r="X80" i="18"/>
  <c r="X81" i="18"/>
  <c r="X82" i="18"/>
  <c r="X83" i="18"/>
  <c r="X84" i="18"/>
  <c r="X85" i="18"/>
  <c r="X86" i="18"/>
  <c r="X87" i="18"/>
  <c r="X88" i="18"/>
  <c r="X89" i="18"/>
  <c r="X90" i="18"/>
  <c r="X91" i="18"/>
  <c r="X92" i="18"/>
  <c r="X93" i="18"/>
  <c r="X94" i="18"/>
  <c r="X95" i="18"/>
  <c r="X96" i="18"/>
  <c r="X97" i="18"/>
  <c r="X98" i="18"/>
  <c r="X99" i="18"/>
  <c r="X100" i="18"/>
  <c r="X101" i="18"/>
  <c r="X102" i="18"/>
  <c r="X103" i="18"/>
  <c r="X104" i="18"/>
  <c r="X105" i="18"/>
  <c r="X106" i="18"/>
  <c r="X107" i="18"/>
  <c r="X108" i="18"/>
  <c r="X109" i="18"/>
  <c r="X110" i="18"/>
  <c r="X111" i="18"/>
  <c r="X112" i="18"/>
  <c r="X113" i="18"/>
  <c r="X114" i="18"/>
  <c r="X115" i="18"/>
  <c r="X116" i="18"/>
  <c r="X117" i="18"/>
  <c r="X118" i="18"/>
  <c r="X119" i="18"/>
  <c r="X120" i="18"/>
  <c r="X121" i="18"/>
  <c r="X122" i="18"/>
  <c r="X123" i="18"/>
  <c r="X124" i="18"/>
  <c r="X125" i="18"/>
  <c r="X126" i="18"/>
  <c r="X127" i="18"/>
  <c r="X128" i="18"/>
  <c r="X129" i="18"/>
  <c r="X130" i="18"/>
  <c r="X131" i="18"/>
  <c r="X132" i="18"/>
  <c r="X133" i="18"/>
  <c r="X134" i="18"/>
  <c r="X135" i="18"/>
  <c r="X136" i="18"/>
  <c r="X137" i="18"/>
  <c r="X138" i="18"/>
  <c r="X139" i="18"/>
  <c r="X140" i="18"/>
  <c r="X141" i="18"/>
  <c r="X142" i="18"/>
  <c r="X143" i="18"/>
  <c r="X144" i="18"/>
  <c r="X145" i="18"/>
  <c r="X146" i="18"/>
  <c r="X147" i="18"/>
  <c r="X148" i="18"/>
  <c r="X149" i="18"/>
  <c r="X150" i="18"/>
  <c r="X151" i="18"/>
  <c r="X152" i="18"/>
  <c r="X153" i="18"/>
  <c r="X154" i="18"/>
  <c r="X155" i="18"/>
  <c r="X156" i="18"/>
  <c r="X157" i="18"/>
  <c r="X158" i="18"/>
  <c r="X159" i="18"/>
  <c r="X160" i="18"/>
  <c r="X161" i="18"/>
  <c r="X162" i="18"/>
  <c r="X163" i="18"/>
  <c r="X164" i="18"/>
  <c r="X165" i="18"/>
  <c r="X166" i="18"/>
  <c r="X167" i="18"/>
  <c r="X168" i="18"/>
  <c r="X169" i="18"/>
  <c r="X170" i="18"/>
  <c r="X171" i="18"/>
  <c r="X172" i="18"/>
  <c r="X173" i="18"/>
  <c r="X174" i="18"/>
  <c r="X175" i="18"/>
  <c r="X176" i="18"/>
  <c r="X177" i="18"/>
  <c r="X178" i="18"/>
  <c r="X179" i="18"/>
  <c r="X180" i="18"/>
  <c r="X181" i="18"/>
  <c r="X182" i="18"/>
  <c r="X183" i="18"/>
  <c r="X184" i="18"/>
  <c r="X185" i="18"/>
  <c r="X186" i="18"/>
  <c r="X187" i="18"/>
  <c r="X188" i="18"/>
  <c r="X189" i="18"/>
  <c r="X190" i="18"/>
  <c r="X191" i="18"/>
  <c r="X192" i="18"/>
  <c r="X193" i="18"/>
  <c r="X194" i="18"/>
  <c r="X195" i="18"/>
  <c r="X196" i="18"/>
  <c r="X197" i="18"/>
  <c r="X198" i="18"/>
  <c r="X199" i="18"/>
  <c r="X200" i="18"/>
  <c r="X201" i="18"/>
  <c r="X202" i="18"/>
  <c r="X203" i="18"/>
  <c r="X204" i="18"/>
  <c r="X205" i="18"/>
  <c r="X206" i="18"/>
  <c r="X207" i="18"/>
  <c r="X208" i="18"/>
  <c r="X209" i="18"/>
  <c r="X210" i="18"/>
  <c r="X211" i="18"/>
  <c r="X212" i="18"/>
  <c r="X213" i="18"/>
  <c r="X214" i="18"/>
  <c r="X215" i="18"/>
  <c r="X216" i="18"/>
  <c r="X221" i="18"/>
  <c r="X222" i="18"/>
  <c r="X223" i="18"/>
  <c r="X224" i="18"/>
  <c r="X225" i="18"/>
  <c r="X226" i="18"/>
  <c r="X227" i="18"/>
  <c r="X228" i="18"/>
  <c r="X229" i="18"/>
  <c r="X230" i="18"/>
  <c r="X231" i="18"/>
  <c r="X232" i="18"/>
  <c r="X233" i="18"/>
  <c r="X234" i="18"/>
  <c r="X235" i="18"/>
  <c r="X236" i="18"/>
  <c r="X237" i="18"/>
  <c r="X238" i="18"/>
  <c r="X239" i="18"/>
  <c r="X240" i="18"/>
  <c r="X241" i="18"/>
  <c r="X242" i="18"/>
  <c r="U22" i="18"/>
  <c r="U23" i="18"/>
  <c r="U24" i="18"/>
  <c r="U25" i="18"/>
  <c r="U26" i="18"/>
  <c r="U27" i="18"/>
  <c r="U28" i="18"/>
  <c r="U29" i="18"/>
  <c r="U30" i="18"/>
  <c r="U31" i="18"/>
  <c r="U32" i="18"/>
  <c r="U33" i="18"/>
  <c r="U34" i="18"/>
  <c r="U35" i="18"/>
  <c r="U36" i="18"/>
  <c r="U37" i="18"/>
  <c r="U38" i="18"/>
  <c r="U39" i="18"/>
  <c r="U40" i="18"/>
  <c r="U41" i="18"/>
  <c r="U42" i="18"/>
  <c r="U43" i="18"/>
  <c r="U44" i="18"/>
  <c r="U45" i="18"/>
  <c r="U46" i="18"/>
  <c r="U47" i="18"/>
  <c r="U48" i="18"/>
  <c r="U49" i="18"/>
  <c r="U50" i="18"/>
  <c r="U51" i="18"/>
  <c r="U52" i="18"/>
  <c r="U53" i="18"/>
  <c r="U54" i="18"/>
  <c r="U55" i="18"/>
  <c r="U56" i="18"/>
  <c r="U57" i="18"/>
  <c r="U58" i="18"/>
  <c r="U59" i="18"/>
  <c r="U60" i="18"/>
  <c r="U61" i="18"/>
  <c r="U62" i="18"/>
  <c r="U63" i="18"/>
  <c r="U64" i="18"/>
  <c r="U65" i="18"/>
  <c r="U66" i="18"/>
  <c r="U67" i="18"/>
  <c r="U68" i="18"/>
  <c r="U69" i="18"/>
  <c r="U70" i="18"/>
  <c r="U71" i="18"/>
  <c r="U72" i="18"/>
  <c r="U73" i="18"/>
  <c r="U74" i="18"/>
  <c r="U75" i="18"/>
  <c r="U76" i="18"/>
  <c r="U77" i="18"/>
  <c r="U78" i="18"/>
  <c r="U79" i="18"/>
  <c r="U80" i="18"/>
  <c r="U81" i="18"/>
  <c r="U82" i="18"/>
  <c r="U83" i="18"/>
  <c r="U84" i="18"/>
  <c r="U85" i="18"/>
  <c r="U86" i="18"/>
  <c r="U87" i="18"/>
  <c r="U88" i="18"/>
  <c r="U89" i="18"/>
  <c r="U90" i="18"/>
  <c r="U91" i="18"/>
  <c r="U92" i="18"/>
  <c r="U93" i="18"/>
  <c r="U94" i="18"/>
  <c r="U95" i="18"/>
  <c r="U96" i="18"/>
  <c r="U97" i="18"/>
  <c r="U98" i="18"/>
  <c r="U99" i="18"/>
  <c r="U100" i="18"/>
  <c r="U101" i="18"/>
  <c r="U102" i="18"/>
  <c r="U103" i="18"/>
  <c r="U104" i="18"/>
  <c r="U105" i="18"/>
  <c r="U106" i="18"/>
  <c r="U107" i="18"/>
  <c r="U108" i="18"/>
  <c r="U109" i="18"/>
  <c r="U110" i="18"/>
  <c r="U111" i="18"/>
  <c r="U112" i="18"/>
  <c r="U113" i="18"/>
  <c r="U114" i="18"/>
  <c r="U115" i="18"/>
  <c r="U116" i="18"/>
  <c r="U117" i="18"/>
  <c r="U118" i="18"/>
  <c r="U119" i="18"/>
  <c r="U120" i="18"/>
  <c r="U121" i="18"/>
  <c r="U122" i="18"/>
  <c r="U123" i="18"/>
  <c r="U124" i="18"/>
  <c r="U125" i="18"/>
  <c r="U126" i="18"/>
  <c r="U127" i="18"/>
  <c r="U128" i="18"/>
  <c r="U129" i="18"/>
  <c r="U130" i="18"/>
  <c r="U131" i="18"/>
  <c r="U132" i="18"/>
  <c r="U133" i="18"/>
  <c r="U134" i="18"/>
  <c r="U135" i="18"/>
  <c r="U136" i="18"/>
  <c r="U137" i="18"/>
  <c r="U138" i="18"/>
  <c r="U139" i="18"/>
  <c r="U140" i="18"/>
  <c r="U141" i="18"/>
  <c r="U142" i="18"/>
  <c r="U143" i="18"/>
  <c r="U144" i="18"/>
  <c r="U145" i="18"/>
  <c r="U146" i="18"/>
  <c r="U147" i="18"/>
  <c r="U148" i="18"/>
  <c r="U149" i="18"/>
  <c r="U150" i="18"/>
  <c r="U151" i="18"/>
  <c r="U152" i="18"/>
  <c r="U153" i="18"/>
  <c r="U154" i="18"/>
  <c r="U155" i="18"/>
  <c r="U156" i="18"/>
  <c r="U157" i="18"/>
  <c r="U158" i="18"/>
  <c r="U159" i="18"/>
  <c r="U160" i="18"/>
  <c r="U161" i="18"/>
  <c r="U162" i="18"/>
  <c r="U163" i="18"/>
  <c r="U164" i="18"/>
  <c r="U165" i="18"/>
  <c r="U166" i="18"/>
  <c r="U167" i="18"/>
  <c r="U168" i="18"/>
  <c r="U169" i="18"/>
  <c r="U170" i="18"/>
  <c r="U171" i="18"/>
  <c r="U172" i="18"/>
  <c r="U173" i="18"/>
  <c r="U174" i="18"/>
  <c r="U175" i="18"/>
  <c r="U176" i="18"/>
  <c r="U177" i="18"/>
  <c r="U178" i="18"/>
  <c r="U179" i="18"/>
  <c r="U180" i="18"/>
  <c r="U181" i="18"/>
  <c r="U182" i="18"/>
  <c r="U183" i="18"/>
  <c r="U184" i="18"/>
  <c r="U185" i="18"/>
  <c r="U186" i="18"/>
  <c r="U187" i="18"/>
  <c r="U188" i="18"/>
  <c r="U189" i="18"/>
  <c r="U190" i="18"/>
  <c r="U191" i="18"/>
  <c r="U192" i="18"/>
  <c r="U193" i="18"/>
  <c r="U194" i="18"/>
  <c r="U195" i="18"/>
  <c r="U196" i="18"/>
  <c r="U197" i="18"/>
  <c r="U198" i="18"/>
  <c r="U199" i="18"/>
  <c r="U200" i="18"/>
  <c r="U201" i="18"/>
  <c r="U202" i="18"/>
  <c r="U203" i="18"/>
  <c r="U204" i="18"/>
  <c r="U205" i="18"/>
  <c r="U206" i="18"/>
  <c r="U207" i="18"/>
  <c r="U208" i="18"/>
  <c r="U209" i="18"/>
  <c r="U210" i="18"/>
  <c r="U211" i="18"/>
  <c r="U212" i="18"/>
  <c r="U213" i="18"/>
  <c r="U214" i="18"/>
  <c r="U215" i="18"/>
  <c r="U216" i="18"/>
  <c r="U221" i="18"/>
  <c r="U222" i="18"/>
  <c r="U223" i="18"/>
  <c r="U224" i="18"/>
  <c r="U225" i="18"/>
  <c r="U226" i="18"/>
  <c r="U227" i="18"/>
  <c r="U228" i="18"/>
  <c r="U229" i="18"/>
  <c r="U230" i="18"/>
  <c r="U231" i="18"/>
  <c r="U232" i="18"/>
  <c r="U233" i="18"/>
  <c r="U234" i="18"/>
  <c r="U235" i="18"/>
  <c r="U236" i="18"/>
  <c r="U237" i="18"/>
  <c r="U238" i="18"/>
  <c r="U239" i="18"/>
  <c r="U240" i="18"/>
  <c r="U241" i="18"/>
  <c r="U242"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R126" i="18"/>
  <c r="R127" i="18"/>
  <c r="R128" i="18"/>
  <c r="R129" i="18"/>
  <c r="R130" i="18"/>
  <c r="R131" i="18"/>
  <c r="R132" i="18"/>
  <c r="R133" i="18"/>
  <c r="R134" i="18"/>
  <c r="R135" i="18"/>
  <c r="R136" i="18"/>
  <c r="R137" i="18"/>
  <c r="R138" i="18"/>
  <c r="R139" i="18"/>
  <c r="R140" i="18"/>
  <c r="R141" i="18"/>
  <c r="R142" i="18"/>
  <c r="R143" i="18"/>
  <c r="R144" i="18"/>
  <c r="R145" i="18"/>
  <c r="R146" i="18"/>
  <c r="R147" i="18"/>
  <c r="R148" i="18"/>
  <c r="R149" i="18"/>
  <c r="R150" i="18"/>
  <c r="R151" i="18"/>
  <c r="R152" i="18"/>
  <c r="R153" i="18"/>
  <c r="R154" i="18"/>
  <c r="R155" i="18"/>
  <c r="R156" i="18"/>
  <c r="R157" i="18"/>
  <c r="R158" i="18"/>
  <c r="R159" i="18"/>
  <c r="R160" i="18"/>
  <c r="R161" i="18"/>
  <c r="R162" i="18"/>
  <c r="R163" i="18"/>
  <c r="R164" i="18"/>
  <c r="R165" i="18"/>
  <c r="R166" i="18"/>
  <c r="R167" i="18"/>
  <c r="R168" i="18"/>
  <c r="R169" i="18"/>
  <c r="R170" i="18"/>
  <c r="R171" i="18"/>
  <c r="R172" i="18"/>
  <c r="R173" i="18"/>
  <c r="R174" i="18"/>
  <c r="R175" i="18"/>
  <c r="R176" i="18"/>
  <c r="R177" i="18"/>
  <c r="R178" i="18"/>
  <c r="R179" i="18"/>
  <c r="R180" i="18"/>
  <c r="R181" i="18"/>
  <c r="R182" i="18"/>
  <c r="R183" i="18"/>
  <c r="R184" i="18"/>
  <c r="R185" i="18"/>
  <c r="R186" i="18"/>
  <c r="R187" i="18"/>
  <c r="R188" i="18"/>
  <c r="R189" i="18"/>
  <c r="R190" i="18"/>
  <c r="R191" i="18"/>
  <c r="R192" i="18"/>
  <c r="R193" i="18"/>
  <c r="R194" i="18"/>
  <c r="R195" i="18"/>
  <c r="R196" i="18"/>
  <c r="R197" i="18"/>
  <c r="R198" i="18"/>
  <c r="R199" i="18"/>
  <c r="R200" i="18"/>
  <c r="R201" i="18"/>
  <c r="R202" i="18"/>
  <c r="R203" i="18"/>
  <c r="R204" i="18"/>
  <c r="R205" i="18"/>
  <c r="R206" i="18"/>
  <c r="R207" i="18"/>
  <c r="R208" i="18"/>
  <c r="R209" i="18"/>
  <c r="R210" i="18"/>
  <c r="R211" i="18"/>
  <c r="R212" i="18"/>
  <c r="R213" i="18"/>
  <c r="R214" i="18"/>
  <c r="R215" i="18"/>
  <c r="R216" i="18"/>
  <c r="R221" i="18"/>
  <c r="R222" i="18"/>
  <c r="R223" i="18"/>
  <c r="R224" i="18"/>
  <c r="R225" i="18"/>
  <c r="R226" i="18"/>
  <c r="R227" i="18"/>
  <c r="R228" i="18"/>
  <c r="R229" i="18"/>
  <c r="R230" i="18"/>
  <c r="R231" i="18"/>
  <c r="R232" i="18"/>
  <c r="R233" i="18"/>
  <c r="R234" i="18"/>
  <c r="R235" i="18"/>
  <c r="R236" i="18"/>
  <c r="R237" i="18"/>
  <c r="R238" i="18"/>
  <c r="R239" i="18"/>
  <c r="R240" i="18"/>
  <c r="R241" i="18"/>
  <c r="R242"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56" i="18"/>
  <c r="O57" i="18"/>
  <c r="O58" i="18"/>
  <c r="O59" i="18"/>
  <c r="O60" i="18"/>
  <c r="O61" i="18"/>
  <c r="O62" i="18"/>
  <c r="O63" i="18"/>
  <c r="O64" i="18"/>
  <c r="O65" i="18"/>
  <c r="O66" i="18"/>
  <c r="O67" i="18"/>
  <c r="O68" i="18"/>
  <c r="O69" i="18"/>
  <c r="O70" i="18"/>
  <c r="O71" i="18"/>
  <c r="O72" i="18"/>
  <c r="O73" i="18"/>
  <c r="O74" i="18"/>
  <c r="O75" i="18"/>
  <c r="O76" i="18"/>
  <c r="O77" i="18"/>
  <c r="O78" i="18"/>
  <c r="O79" i="18"/>
  <c r="O80" i="18"/>
  <c r="O81" i="18"/>
  <c r="O82" i="18"/>
  <c r="O83" i="18"/>
  <c r="O84" i="18"/>
  <c r="O85" i="18"/>
  <c r="O86" i="18"/>
  <c r="O87" i="18"/>
  <c r="O88" i="18"/>
  <c r="O89" i="18"/>
  <c r="O90" i="18"/>
  <c r="O91" i="18"/>
  <c r="O92" i="18"/>
  <c r="O93" i="18"/>
  <c r="O94" i="18"/>
  <c r="O95" i="18"/>
  <c r="O96" i="18"/>
  <c r="O97" i="18"/>
  <c r="O98" i="18"/>
  <c r="O99" i="18"/>
  <c r="O100" i="18"/>
  <c r="O101" i="18"/>
  <c r="O102" i="18"/>
  <c r="O103" i="18"/>
  <c r="O104" i="18"/>
  <c r="O105" i="18"/>
  <c r="O106" i="18"/>
  <c r="O107" i="18"/>
  <c r="O108" i="18"/>
  <c r="O109" i="18"/>
  <c r="O110" i="18"/>
  <c r="O111" i="18"/>
  <c r="O112" i="18"/>
  <c r="O113" i="18"/>
  <c r="O114" i="18"/>
  <c r="O115" i="18"/>
  <c r="O116" i="18"/>
  <c r="O117" i="18"/>
  <c r="O118" i="18"/>
  <c r="O119" i="18"/>
  <c r="O120" i="18"/>
  <c r="O121" i="18"/>
  <c r="O122" i="18"/>
  <c r="O123" i="18"/>
  <c r="O124" i="18"/>
  <c r="O125" i="18"/>
  <c r="O126" i="18"/>
  <c r="O127" i="18"/>
  <c r="O128" i="18"/>
  <c r="O129" i="18"/>
  <c r="O130" i="18"/>
  <c r="O131" i="18"/>
  <c r="O132" i="18"/>
  <c r="O133" i="18"/>
  <c r="O134" i="18"/>
  <c r="O135" i="18"/>
  <c r="O136" i="18"/>
  <c r="O137" i="18"/>
  <c r="O138" i="18"/>
  <c r="O139" i="18"/>
  <c r="O140" i="18"/>
  <c r="O141" i="18"/>
  <c r="O142" i="18"/>
  <c r="O143" i="18"/>
  <c r="O144" i="18"/>
  <c r="O145" i="18"/>
  <c r="O146" i="18"/>
  <c r="O147" i="18"/>
  <c r="O148" i="18"/>
  <c r="O149" i="18"/>
  <c r="O150" i="18"/>
  <c r="O151" i="18"/>
  <c r="O152" i="18"/>
  <c r="O153" i="18"/>
  <c r="O154" i="18"/>
  <c r="O155" i="18"/>
  <c r="O156" i="18"/>
  <c r="O157" i="18"/>
  <c r="O158" i="18"/>
  <c r="O159" i="18"/>
  <c r="O160" i="18"/>
  <c r="O161" i="18"/>
  <c r="O162" i="18"/>
  <c r="O163" i="18"/>
  <c r="O164" i="18"/>
  <c r="O165" i="18"/>
  <c r="O166" i="18"/>
  <c r="O167" i="18"/>
  <c r="O168" i="18"/>
  <c r="O169" i="18"/>
  <c r="O170" i="18"/>
  <c r="O171" i="18"/>
  <c r="O172" i="18"/>
  <c r="O173" i="18"/>
  <c r="O174" i="18"/>
  <c r="O175" i="18"/>
  <c r="O176" i="18"/>
  <c r="O177" i="18"/>
  <c r="O178" i="18"/>
  <c r="O179" i="18"/>
  <c r="O180" i="18"/>
  <c r="O181" i="18"/>
  <c r="O182" i="18"/>
  <c r="O183" i="18"/>
  <c r="O184" i="18"/>
  <c r="O185" i="18"/>
  <c r="O186" i="18"/>
  <c r="O187" i="18"/>
  <c r="O188" i="18"/>
  <c r="O189" i="18"/>
  <c r="O190" i="18"/>
  <c r="O191" i="18"/>
  <c r="O192" i="18"/>
  <c r="O193" i="18"/>
  <c r="O194" i="18"/>
  <c r="O195" i="18"/>
  <c r="O196" i="18"/>
  <c r="O197" i="18"/>
  <c r="O198" i="18"/>
  <c r="O199" i="18"/>
  <c r="O200" i="18"/>
  <c r="O201" i="18"/>
  <c r="O202" i="18"/>
  <c r="O203" i="18"/>
  <c r="O204" i="18"/>
  <c r="O205" i="18"/>
  <c r="O206" i="18"/>
  <c r="O207" i="18"/>
  <c r="O208" i="18"/>
  <c r="O209" i="18"/>
  <c r="O210" i="18"/>
  <c r="O211" i="18"/>
  <c r="O212" i="18"/>
  <c r="O213" i="18"/>
  <c r="O214" i="18"/>
  <c r="O215" i="18"/>
  <c r="O216" i="18"/>
  <c r="O221" i="18"/>
  <c r="O222" i="18"/>
  <c r="O223" i="18"/>
  <c r="O224" i="18"/>
  <c r="O225" i="18"/>
  <c r="O226" i="18"/>
  <c r="O227" i="18"/>
  <c r="O228" i="18"/>
  <c r="O229" i="18"/>
  <c r="O230" i="18"/>
  <c r="O231" i="18"/>
  <c r="O232" i="18"/>
  <c r="O233" i="18"/>
  <c r="O234" i="18"/>
  <c r="O235" i="18"/>
  <c r="O236" i="18"/>
  <c r="O237" i="18"/>
  <c r="O238" i="18"/>
  <c r="O239" i="18"/>
  <c r="O240" i="18"/>
  <c r="O241" i="18"/>
  <c r="O242"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21" i="18"/>
  <c r="L222" i="18"/>
  <c r="L223" i="18"/>
  <c r="L224" i="18"/>
  <c r="L225" i="18"/>
  <c r="L226" i="18"/>
  <c r="L227" i="18"/>
  <c r="L228" i="18"/>
  <c r="L229" i="18"/>
  <c r="L230" i="18"/>
  <c r="L231" i="18"/>
  <c r="L232" i="18"/>
  <c r="L233" i="18"/>
  <c r="L234" i="18"/>
  <c r="L235" i="18"/>
  <c r="L236" i="18"/>
  <c r="L237" i="18"/>
  <c r="L238" i="18"/>
  <c r="L239" i="18"/>
  <c r="L240" i="18"/>
  <c r="L241" i="18"/>
  <c r="L242"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9" i="18"/>
  <c r="O9" i="18"/>
  <c r="R9" i="18"/>
  <c r="U9" i="18"/>
  <c r="X9" i="18"/>
  <c r="L10" i="18"/>
  <c r="O10" i="18"/>
  <c r="R10" i="18"/>
  <c r="U10" i="18"/>
  <c r="X10" i="18"/>
  <c r="L11" i="18"/>
  <c r="O11" i="18"/>
  <c r="R11" i="18"/>
  <c r="U11" i="18"/>
  <c r="X11" i="18"/>
  <c r="L12" i="18"/>
  <c r="O12" i="18"/>
  <c r="R12" i="18"/>
  <c r="U12" i="18"/>
  <c r="X12" i="18"/>
  <c r="L13" i="18"/>
  <c r="O13" i="18"/>
  <c r="R13" i="18"/>
  <c r="U13" i="18"/>
  <c r="X13" i="18"/>
  <c r="L14" i="18"/>
  <c r="O14" i="18"/>
  <c r="R14" i="18"/>
  <c r="U14" i="18"/>
  <c r="X14" i="18"/>
  <c r="L15" i="18"/>
  <c r="O15" i="18"/>
  <c r="R15" i="18"/>
  <c r="U15" i="18"/>
  <c r="X15" i="18"/>
  <c r="L16" i="18"/>
  <c r="O16" i="18"/>
  <c r="R16" i="18"/>
  <c r="U16" i="18"/>
  <c r="X16" i="18"/>
  <c r="L17" i="18"/>
  <c r="O17" i="18"/>
  <c r="R17" i="18"/>
  <c r="U17" i="18"/>
  <c r="X17" i="18"/>
  <c r="L18" i="18"/>
  <c r="O18" i="18"/>
  <c r="R18" i="18"/>
  <c r="U18" i="18"/>
  <c r="X18" i="18"/>
  <c r="L19" i="18"/>
  <c r="O19" i="18"/>
  <c r="R19" i="18"/>
  <c r="U19" i="18"/>
  <c r="X19" i="18"/>
  <c r="L20" i="18"/>
  <c r="O20" i="18"/>
  <c r="R20" i="18"/>
  <c r="U20" i="18"/>
  <c r="X20" i="18"/>
  <c r="L21" i="18"/>
  <c r="O21" i="18"/>
  <c r="R21" i="18"/>
  <c r="U21" i="18"/>
  <c r="X21" i="18"/>
  <c r="L5" i="18"/>
  <c r="O5" i="18"/>
  <c r="R5" i="18"/>
  <c r="U5" i="18"/>
  <c r="X5" i="18"/>
  <c r="L6" i="18"/>
  <c r="O6" i="18"/>
  <c r="R6" i="18"/>
  <c r="U6" i="18"/>
  <c r="X6" i="18"/>
  <c r="L7" i="18"/>
  <c r="O7" i="18"/>
  <c r="R7" i="18"/>
  <c r="U7" i="18"/>
  <c r="X7" i="18"/>
  <c r="L8" i="18"/>
  <c r="O8" i="18"/>
  <c r="R8" i="18"/>
  <c r="U8" i="18"/>
  <c r="X8" i="18"/>
  <c r="X4" i="18"/>
  <c r="U4" i="18"/>
  <c r="R4" i="18"/>
  <c r="O4" i="18"/>
  <c r="L4"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21" i="18"/>
  <c r="I222" i="18"/>
  <c r="I223" i="18"/>
  <c r="I224" i="18"/>
  <c r="I225" i="18"/>
  <c r="I226" i="18"/>
  <c r="I227" i="18"/>
  <c r="I228" i="18"/>
  <c r="I229" i="18"/>
  <c r="I230" i="18"/>
  <c r="I231" i="18"/>
  <c r="I232" i="18"/>
  <c r="I233" i="18"/>
  <c r="I234" i="18"/>
  <c r="I235" i="18"/>
  <c r="I236" i="18"/>
  <c r="I237" i="18"/>
  <c r="I238" i="18"/>
  <c r="I239" i="18"/>
  <c r="I240" i="18"/>
  <c r="I241" i="18"/>
  <c r="I242" i="18"/>
  <c r="I28" i="18"/>
  <c r="I29" i="18"/>
  <c r="I30" i="18"/>
  <c r="I31" i="18"/>
  <c r="I32" i="18"/>
  <c r="I33" i="18"/>
  <c r="I34" i="18"/>
  <c r="I35" i="18"/>
  <c r="I36" i="18"/>
  <c r="I37" i="18"/>
  <c r="I38" i="18"/>
  <c r="I39" i="18"/>
  <c r="I40" i="18"/>
  <c r="I41" i="18"/>
  <c r="I42" i="18"/>
  <c r="I43" i="18"/>
  <c r="I44" i="18"/>
  <c r="I45" i="18"/>
  <c r="I46" i="18"/>
  <c r="I47" i="18"/>
  <c r="I48" i="18"/>
  <c r="I5" i="18"/>
  <c r="I6" i="18"/>
  <c r="I7" i="18"/>
  <c r="I8" i="18"/>
  <c r="I9" i="18"/>
  <c r="I10" i="18"/>
  <c r="I11" i="18"/>
  <c r="I12" i="18"/>
  <c r="I13" i="18"/>
  <c r="I14" i="18"/>
  <c r="I15" i="18"/>
  <c r="I16" i="18"/>
  <c r="I17" i="18"/>
  <c r="I18" i="18"/>
  <c r="I19" i="18"/>
  <c r="I20" i="18"/>
  <c r="I21" i="18"/>
  <c r="I22" i="18"/>
  <c r="I23" i="18"/>
  <c r="I24" i="18"/>
  <c r="I25" i="18"/>
  <c r="I26" i="18"/>
  <c r="I27" i="18"/>
  <c r="I4" i="18"/>
  <c r="AA4" i="18" s="1"/>
  <c r="I803" i="17"/>
  <c r="I804" i="17"/>
  <c r="I805" i="17"/>
  <c r="I806" i="17"/>
  <c r="I807" i="17"/>
  <c r="I808" i="17"/>
  <c r="I809" i="17"/>
  <c r="I810" i="17"/>
  <c r="I811" i="17"/>
  <c r="I812" i="17"/>
  <c r="I813" i="17"/>
  <c r="I814" i="17"/>
  <c r="I815" i="17"/>
  <c r="I802" i="17"/>
  <c r="L803" i="17"/>
  <c r="O803" i="17"/>
  <c r="R803" i="17"/>
  <c r="U803" i="17"/>
  <c r="X803" i="17"/>
  <c r="L804" i="17"/>
  <c r="O804" i="17"/>
  <c r="R804" i="17"/>
  <c r="U804" i="17"/>
  <c r="X804" i="17"/>
  <c r="L805" i="17"/>
  <c r="O805" i="17"/>
  <c r="R805" i="17"/>
  <c r="U805" i="17"/>
  <c r="X805" i="17"/>
  <c r="L806" i="17"/>
  <c r="O806" i="17"/>
  <c r="R806" i="17"/>
  <c r="U806" i="17"/>
  <c r="X806" i="17"/>
  <c r="L807" i="17"/>
  <c r="O807" i="17"/>
  <c r="R807" i="17"/>
  <c r="U807" i="17"/>
  <c r="X807" i="17"/>
  <c r="L808" i="17"/>
  <c r="O808" i="17"/>
  <c r="R808" i="17"/>
  <c r="U808" i="17"/>
  <c r="X808" i="17"/>
  <c r="L809" i="17"/>
  <c r="O809" i="17"/>
  <c r="R809" i="17"/>
  <c r="U809" i="17"/>
  <c r="X809" i="17"/>
  <c r="L810" i="17"/>
  <c r="O810" i="17"/>
  <c r="R810" i="17"/>
  <c r="U810" i="17"/>
  <c r="X810" i="17"/>
  <c r="L811" i="17"/>
  <c r="O811" i="17"/>
  <c r="R811" i="17"/>
  <c r="U811" i="17"/>
  <c r="X811" i="17"/>
  <c r="L812" i="17"/>
  <c r="O812" i="17"/>
  <c r="R812" i="17"/>
  <c r="U812" i="17"/>
  <c r="X812" i="17"/>
  <c r="L813" i="17"/>
  <c r="O813" i="17"/>
  <c r="R813" i="17"/>
  <c r="U813" i="17"/>
  <c r="X813" i="17"/>
  <c r="L814" i="17"/>
  <c r="O814" i="17"/>
  <c r="R814" i="17"/>
  <c r="U814" i="17"/>
  <c r="X814" i="17"/>
  <c r="L815" i="17"/>
  <c r="O815" i="17"/>
  <c r="R815" i="17"/>
  <c r="U815" i="17"/>
  <c r="X815" i="17"/>
  <c r="X802" i="17"/>
  <c r="U802" i="17"/>
  <c r="R802" i="17"/>
  <c r="O802" i="17"/>
  <c r="L802" i="17"/>
  <c r="AA298" i="18" l="1"/>
  <c r="AA286" i="18"/>
  <c r="AA296" i="18"/>
  <c r="AA306" i="18"/>
  <c r="AA303" i="18"/>
  <c r="AA287" i="18"/>
  <c r="AA283" i="18"/>
  <c r="AA305" i="18"/>
  <c r="AA307" i="18"/>
  <c r="AA300" i="18"/>
  <c r="AA294" i="18"/>
  <c r="AA284" i="18"/>
  <c r="AA304" i="18"/>
  <c r="AA292" i="18"/>
  <c r="AA295" i="18"/>
  <c r="AA302" i="18"/>
  <c r="AA290" i="18"/>
  <c r="AA297" i="18"/>
  <c r="AA299" i="18"/>
  <c r="AA288" i="18"/>
  <c r="AA301" i="18"/>
  <c r="AA285" i="18"/>
  <c r="AA289" i="18"/>
  <c r="AA291" i="18"/>
  <c r="AA293" i="18"/>
  <c r="AA9" i="18"/>
  <c r="AA232" i="18"/>
  <c r="AA147" i="18"/>
  <c r="AA275" i="18"/>
  <c r="AA273" i="18"/>
  <c r="AA12" i="18"/>
  <c r="AA269" i="18"/>
  <c r="AA245" i="18"/>
  <c r="AA247" i="18"/>
  <c r="AA136" i="18"/>
  <c r="AA113" i="18"/>
  <c r="AA101" i="18"/>
  <c r="AA89" i="18"/>
  <c r="AA77" i="18"/>
  <c r="AA65" i="18"/>
  <c r="AA53" i="18"/>
  <c r="AA271" i="18"/>
  <c r="AA19" i="18"/>
  <c r="AA10" i="18"/>
  <c r="AA207" i="18"/>
  <c r="AA195" i="18"/>
  <c r="AA183" i="18"/>
  <c r="AA171" i="18"/>
  <c r="AA159" i="18"/>
  <c r="AA125" i="18"/>
  <c r="AA233" i="18"/>
  <c r="AA221" i="18"/>
  <c r="AA206" i="18"/>
  <c r="AA194" i="18"/>
  <c r="AA182" i="18"/>
  <c r="AA170" i="18"/>
  <c r="AA158" i="18"/>
  <c r="AA146" i="18"/>
  <c r="AA135" i="18"/>
  <c r="AA124" i="18"/>
  <c r="AA112" i="18"/>
  <c r="AA100" i="18"/>
  <c r="AA88" i="18"/>
  <c r="AA18" i="18"/>
  <c r="AA42" i="18"/>
  <c r="AA30" i="18"/>
  <c r="AA202" i="18"/>
  <c r="AA178" i="18"/>
  <c r="AA154" i="18"/>
  <c r="AA131" i="18"/>
  <c r="AA108" i="18"/>
  <c r="AA84" i="18"/>
  <c r="AA60" i="18"/>
  <c r="AA36" i="18"/>
  <c r="AA274" i="18"/>
  <c r="AA258" i="18"/>
  <c r="AA17" i="18"/>
  <c r="AA240" i="18"/>
  <c r="AA7" i="18"/>
  <c r="AA214" i="18"/>
  <c r="AA190" i="18"/>
  <c r="AA166" i="18"/>
  <c r="AA142" i="18"/>
  <c r="AA120" i="18"/>
  <c r="AA96" i="18"/>
  <c r="AA72" i="18"/>
  <c r="AA48" i="18"/>
  <c r="AA228" i="18"/>
  <c r="AA8" i="18"/>
  <c r="AA277" i="18"/>
  <c r="AA6" i="18"/>
  <c r="AA26" i="18"/>
  <c r="AA282" i="18"/>
  <c r="AA263" i="18"/>
  <c r="AA21" i="18"/>
  <c r="AA41" i="18"/>
  <c r="AA52" i="18"/>
  <c r="AA51" i="18"/>
  <c r="AA242" i="18"/>
  <c r="AA168" i="18"/>
  <c r="AA50" i="18"/>
  <c r="AA181" i="18"/>
  <c r="AA111" i="18"/>
  <c r="AA15" i="18"/>
  <c r="AA203" i="18"/>
  <c r="AA85" i="18"/>
  <c r="AA37" i="18"/>
  <c r="AA243" i="18"/>
  <c r="AA27" i="18"/>
  <c r="AA29" i="18"/>
  <c r="AA64" i="18"/>
  <c r="AA63" i="18"/>
  <c r="AA276" i="18"/>
  <c r="AA28" i="18"/>
  <c r="AA216" i="18"/>
  <c r="AA156" i="18"/>
  <c r="AA110" i="18"/>
  <c r="AA86" i="18"/>
  <c r="AA205" i="18"/>
  <c r="AA169" i="18"/>
  <c r="AA99" i="18"/>
  <c r="AA229" i="18"/>
  <c r="AA167" i="18"/>
  <c r="AA132" i="18"/>
  <c r="AA97" i="18"/>
  <c r="AA49" i="18"/>
  <c r="AA14" i="18"/>
  <c r="AA227" i="18"/>
  <c r="AA177" i="18"/>
  <c r="AA119" i="18"/>
  <c r="AA71" i="18"/>
  <c r="AA257" i="18"/>
  <c r="AA23" i="18"/>
  <c r="AA47" i="18"/>
  <c r="AA35" i="18"/>
  <c r="AA238" i="18"/>
  <c r="AA226" i="18"/>
  <c r="AA212" i="18"/>
  <c r="AA200" i="18"/>
  <c r="AA188" i="18"/>
  <c r="AA176" i="18"/>
  <c r="AA164" i="18"/>
  <c r="AA152" i="18"/>
  <c r="AA129" i="18"/>
  <c r="AA118" i="18"/>
  <c r="AA106" i="18"/>
  <c r="AA94" i="18"/>
  <c r="AA82" i="18"/>
  <c r="AA70" i="18"/>
  <c r="AA58" i="18"/>
  <c r="AA5" i="18"/>
  <c r="AA923" i="18" s="1"/>
  <c r="AA76" i="18"/>
  <c r="AA39" i="18"/>
  <c r="AA180" i="18"/>
  <c r="AA98" i="18"/>
  <c r="AA231" i="18"/>
  <c r="AA157" i="18"/>
  <c r="AA87" i="18"/>
  <c r="AA38" i="18"/>
  <c r="AA179" i="18"/>
  <c r="AA109" i="18"/>
  <c r="AA16" i="18"/>
  <c r="AA213" i="18"/>
  <c r="AA130" i="18"/>
  <c r="AA59" i="18"/>
  <c r="AA22" i="18"/>
  <c r="AA13" i="18"/>
  <c r="AA46" i="18"/>
  <c r="AA34" i="18"/>
  <c r="AA237" i="18"/>
  <c r="AA225" i="18"/>
  <c r="AA211" i="18"/>
  <c r="AA199" i="18"/>
  <c r="AA187" i="18"/>
  <c r="AA175" i="18"/>
  <c r="AA163" i="18"/>
  <c r="AA151" i="18"/>
  <c r="AA140" i="18"/>
  <c r="AA117" i="18"/>
  <c r="AA105" i="18"/>
  <c r="AA93" i="18"/>
  <c r="AA81" i="18"/>
  <c r="AA69" i="18"/>
  <c r="AA57" i="18"/>
  <c r="AA260" i="18"/>
  <c r="AA40" i="18"/>
  <c r="AA192" i="18"/>
  <c r="AA133" i="18"/>
  <c r="AA62" i="18"/>
  <c r="AA193" i="18"/>
  <c r="AA123" i="18"/>
  <c r="AA191" i="18"/>
  <c r="AA121" i="18"/>
  <c r="AA189" i="18"/>
  <c r="AA153" i="18"/>
  <c r="AA107" i="18"/>
  <c r="AA45" i="18"/>
  <c r="AA33" i="18"/>
  <c r="AA236" i="18"/>
  <c r="AA224" i="18"/>
  <c r="AA210" i="18"/>
  <c r="AA198" i="18"/>
  <c r="AA186" i="18"/>
  <c r="AA174" i="18"/>
  <c r="AA162" i="18"/>
  <c r="AA150" i="18"/>
  <c r="AA139" i="18"/>
  <c r="AA128" i="18"/>
  <c r="AA116" i="18"/>
  <c r="AA104" i="18"/>
  <c r="AA92" i="18"/>
  <c r="AA80" i="18"/>
  <c r="AA68" i="18"/>
  <c r="AA56" i="18"/>
  <c r="AA261" i="18"/>
  <c r="AA249" i="18"/>
  <c r="AA246" i="18"/>
  <c r="AA230" i="18"/>
  <c r="AA122" i="18"/>
  <c r="AA145" i="18"/>
  <c r="AA241" i="18"/>
  <c r="AA155" i="18"/>
  <c r="AA61" i="18"/>
  <c r="AA239" i="18"/>
  <c r="AA165" i="18"/>
  <c r="AA95" i="18"/>
  <c r="AA20" i="18"/>
  <c r="AA44" i="18"/>
  <c r="AA235" i="18"/>
  <c r="AA223" i="18"/>
  <c r="AA209" i="18"/>
  <c r="AA185" i="18"/>
  <c r="AA173" i="18"/>
  <c r="AA161" i="18"/>
  <c r="AA149" i="18"/>
  <c r="AA138" i="18"/>
  <c r="AA127" i="18"/>
  <c r="AA115" i="18"/>
  <c r="AA103" i="18"/>
  <c r="AA91" i="18"/>
  <c r="AA79" i="18"/>
  <c r="AA67" i="18"/>
  <c r="AA55" i="18"/>
  <c r="AA270" i="18"/>
  <c r="AA75" i="18"/>
  <c r="AA25" i="18"/>
  <c r="AA204" i="18"/>
  <c r="AA144" i="18"/>
  <c r="AA74" i="18"/>
  <c r="AA134" i="18"/>
  <c r="AA265" i="18"/>
  <c r="AA215" i="18"/>
  <c r="AA143" i="18"/>
  <c r="AA73" i="18"/>
  <c r="AA24" i="18"/>
  <c r="AA201" i="18"/>
  <c r="AA141" i="18"/>
  <c r="AA83" i="18"/>
  <c r="AA11" i="18"/>
  <c r="AA32" i="18"/>
  <c r="AA197" i="18"/>
  <c r="AA43" i="18"/>
  <c r="AA31" i="18"/>
  <c r="AA234" i="18"/>
  <c r="AA222" i="18"/>
  <c r="AA208" i="18"/>
  <c r="AA196" i="18"/>
  <c r="AA184" i="18"/>
  <c r="AA172" i="18"/>
  <c r="AA160" i="18"/>
  <c r="AA148" i="18"/>
  <c r="AA137" i="18"/>
  <c r="AA126" i="18"/>
  <c r="AA114" i="18"/>
  <c r="AA102" i="18"/>
  <c r="AA90" i="18"/>
  <c r="AA78" i="18"/>
  <c r="AA66" i="18"/>
  <c r="AA54" i="18"/>
  <c r="AA281" i="18"/>
  <c r="AA272" i="18"/>
  <c r="AA280" i="18"/>
  <c r="AA268" i="18"/>
  <c r="AA256" i="18"/>
  <c r="AA279" i="18"/>
  <c r="AA267" i="18"/>
  <c r="AA255" i="18"/>
  <c r="AA278" i="18"/>
  <c r="AA266" i="18"/>
  <c r="AA254" i="18"/>
  <c r="AA253" i="18"/>
  <c r="AA264" i="18"/>
  <c r="AA252" i="18"/>
  <c r="AA251" i="18"/>
  <c r="AA250" i="18"/>
  <c r="AA262" i="18"/>
  <c r="AA248" i="18"/>
  <c r="AA259" i="18"/>
  <c r="AA244" i="18"/>
  <c r="AA812" i="17"/>
  <c r="AA803" i="17"/>
  <c r="AA807" i="17"/>
  <c r="AA805" i="17"/>
  <c r="AA814" i="17"/>
  <c r="AA809" i="17"/>
  <c r="AA802" i="17"/>
  <c r="AA804" i="17"/>
  <c r="AA815" i="17"/>
  <c r="AA810" i="17"/>
  <c r="AA808" i="17"/>
  <c r="AA811" i="17"/>
  <c r="AA813" i="17"/>
  <c r="AA806" i="17"/>
  <c r="I796" i="17" l="1"/>
  <c r="I797" i="17"/>
  <c r="I798" i="17"/>
  <c r="I799" i="17"/>
  <c r="I800" i="17"/>
  <c r="I801" i="17"/>
  <c r="I795" i="17"/>
  <c r="L796" i="17"/>
  <c r="O796" i="17"/>
  <c r="R796" i="17"/>
  <c r="U796" i="17"/>
  <c r="X796" i="17"/>
  <c r="L797" i="17"/>
  <c r="O797" i="17"/>
  <c r="R797" i="17"/>
  <c r="U797" i="17"/>
  <c r="X797" i="17"/>
  <c r="L798" i="17"/>
  <c r="O798" i="17"/>
  <c r="R798" i="17"/>
  <c r="U798" i="17"/>
  <c r="X798" i="17"/>
  <c r="L799" i="17"/>
  <c r="O799" i="17"/>
  <c r="R799" i="17"/>
  <c r="U799" i="17"/>
  <c r="X799" i="17"/>
  <c r="L800" i="17"/>
  <c r="O800" i="17"/>
  <c r="R800" i="17"/>
  <c r="U800" i="17"/>
  <c r="X800" i="17"/>
  <c r="L801" i="17"/>
  <c r="O801" i="17"/>
  <c r="R801" i="17"/>
  <c r="U801" i="17"/>
  <c r="X801" i="17"/>
  <c r="X795" i="17"/>
  <c r="U795" i="17"/>
  <c r="R795" i="17"/>
  <c r="O795" i="17"/>
  <c r="L795" i="17"/>
  <c r="I750" i="17"/>
  <c r="L750" i="17"/>
  <c r="O750" i="17"/>
  <c r="R750" i="17"/>
  <c r="U750" i="17"/>
  <c r="X750" i="17"/>
  <c r="I783" i="17"/>
  <c r="I784" i="17"/>
  <c r="I785" i="17"/>
  <c r="I786" i="17"/>
  <c r="I787" i="17"/>
  <c r="I788" i="17"/>
  <c r="I789" i="17"/>
  <c r="I790" i="17"/>
  <c r="I791" i="17"/>
  <c r="I792" i="17"/>
  <c r="I793" i="17"/>
  <c r="I794" i="17"/>
  <c r="I782" i="17"/>
  <c r="L783" i="17"/>
  <c r="O783" i="17"/>
  <c r="R783" i="17"/>
  <c r="U783" i="17"/>
  <c r="X783" i="17"/>
  <c r="L784" i="17"/>
  <c r="O784" i="17"/>
  <c r="R784" i="17"/>
  <c r="U784" i="17"/>
  <c r="X784" i="17"/>
  <c r="L785" i="17"/>
  <c r="O785" i="17"/>
  <c r="R785" i="17"/>
  <c r="U785" i="17"/>
  <c r="X785" i="17"/>
  <c r="L786" i="17"/>
  <c r="O786" i="17"/>
  <c r="R786" i="17"/>
  <c r="U786" i="17"/>
  <c r="X786" i="17"/>
  <c r="L787" i="17"/>
  <c r="O787" i="17"/>
  <c r="R787" i="17"/>
  <c r="U787" i="17"/>
  <c r="X787" i="17"/>
  <c r="L788" i="17"/>
  <c r="O788" i="17"/>
  <c r="R788" i="17"/>
  <c r="U788" i="17"/>
  <c r="X788" i="17"/>
  <c r="L789" i="17"/>
  <c r="O789" i="17"/>
  <c r="R789" i="17"/>
  <c r="U789" i="17"/>
  <c r="X789" i="17"/>
  <c r="L790" i="17"/>
  <c r="O790" i="17"/>
  <c r="R790" i="17"/>
  <c r="U790" i="17"/>
  <c r="X790" i="17"/>
  <c r="L791" i="17"/>
  <c r="O791" i="17"/>
  <c r="R791" i="17"/>
  <c r="U791" i="17"/>
  <c r="X791" i="17"/>
  <c r="L792" i="17"/>
  <c r="O792" i="17"/>
  <c r="R792" i="17"/>
  <c r="U792" i="17"/>
  <c r="X792" i="17"/>
  <c r="L793" i="17"/>
  <c r="O793" i="17"/>
  <c r="R793" i="17"/>
  <c r="U793" i="17"/>
  <c r="X793" i="17"/>
  <c r="L794" i="17"/>
  <c r="O794" i="17"/>
  <c r="R794" i="17"/>
  <c r="U794" i="17"/>
  <c r="X794" i="17"/>
  <c r="X782" i="17"/>
  <c r="U782" i="17"/>
  <c r="R782" i="17"/>
  <c r="O782" i="17"/>
  <c r="L782" i="17"/>
  <c r="S163"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51" i="17"/>
  <c r="L752" i="17"/>
  <c r="O752" i="17"/>
  <c r="R752" i="17"/>
  <c r="U752" i="17"/>
  <c r="X752" i="17"/>
  <c r="L753" i="17"/>
  <c r="O753" i="17"/>
  <c r="R753" i="17"/>
  <c r="U753" i="17"/>
  <c r="X753" i="17"/>
  <c r="L754" i="17"/>
  <c r="O754" i="17"/>
  <c r="R754" i="17"/>
  <c r="U754" i="17"/>
  <c r="X754" i="17"/>
  <c r="L755" i="17"/>
  <c r="O755" i="17"/>
  <c r="R755" i="17"/>
  <c r="U755" i="17"/>
  <c r="X755" i="17"/>
  <c r="L756" i="17"/>
  <c r="O756" i="17"/>
  <c r="R756" i="17"/>
  <c r="U756" i="17"/>
  <c r="X756" i="17"/>
  <c r="L757" i="17"/>
  <c r="O757" i="17"/>
  <c r="R757" i="17"/>
  <c r="U757" i="17"/>
  <c r="X757" i="17"/>
  <c r="L758" i="17"/>
  <c r="O758" i="17"/>
  <c r="R758" i="17"/>
  <c r="U758" i="17"/>
  <c r="X758" i="17"/>
  <c r="L759" i="17"/>
  <c r="O759" i="17"/>
  <c r="R759" i="17"/>
  <c r="U759" i="17"/>
  <c r="X759" i="17"/>
  <c r="L760" i="17"/>
  <c r="O760" i="17"/>
  <c r="R760" i="17"/>
  <c r="U760" i="17"/>
  <c r="X760" i="17"/>
  <c r="L761" i="17"/>
  <c r="O761" i="17"/>
  <c r="R761" i="17"/>
  <c r="U761" i="17"/>
  <c r="X761" i="17"/>
  <c r="L762" i="17"/>
  <c r="O762" i="17"/>
  <c r="R762" i="17"/>
  <c r="U762" i="17"/>
  <c r="X762" i="17"/>
  <c r="L763" i="17"/>
  <c r="O763" i="17"/>
  <c r="R763" i="17"/>
  <c r="U763" i="17"/>
  <c r="X763" i="17"/>
  <c r="L764" i="17"/>
  <c r="O764" i="17"/>
  <c r="R764" i="17"/>
  <c r="U764" i="17"/>
  <c r="X764" i="17"/>
  <c r="L765" i="17"/>
  <c r="O765" i="17"/>
  <c r="R765" i="17"/>
  <c r="U765" i="17"/>
  <c r="X765" i="17"/>
  <c r="L766" i="17"/>
  <c r="O766" i="17"/>
  <c r="R766" i="17"/>
  <c r="U766" i="17"/>
  <c r="X766" i="17"/>
  <c r="L767" i="17"/>
  <c r="O767" i="17"/>
  <c r="R767" i="17"/>
  <c r="U767" i="17"/>
  <c r="X767" i="17"/>
  <c r="L768" i="17"/>
  <c r="O768" i="17"/>
  <c r="R768" i="17"/>
  <c r="U768" i="17"/>
  <c r="X768" i="17"/>
  <c r="L769" i="17"/>
  <c r="O769" i="17"/>
  <c r="R769" i="17"/>
  <c r="U769" i="17"/>
  <c r="X769" i="17"/>
  <c r="L770" i="17"/>
  <c r="O770" i="17"/>
  <c r="R770" i="17"/>
  <c r="U770" i="17"/>
  <c r="X770" i="17"/>
  <c r="L771" i="17"/>
  <c r="O771" i="17"/>
  <c r="R771" i="17"/>
  <c r="U771" i="17"/>
  <c r="X771" i="17"/>
  <c r="L772" i="17"/>
  <c r="O772" i="17"/>
  <c r="R772" i="17"/>
  <c r="U772" i="17"/>
  <c r="X772" i="17"/>
  <c r="L773" i="17"/>
  <c r="O773" i="17"/>
  <c r="R773" i="17"/>
  <c r="U773" i="17"/>
  <c r="X773" i="17"/>
  <c r="L774" i="17"/>
  <c r="O774" i="17"/>
  <c r="R774" i="17"/>
  <c r="U774" i="17"/>
  <c r="X774" i="17"/>
  <c r="L775" i="17"/>
  <c r="O775" i="17"/>
  <c r="R775" i="17"/>
  <c r="U775" i="17"/>
  <c r="X775" i="17"/>
  <c r="L776" i="17"/>
  <c r="O776" i="17"/>
  <c r="R776" i="17"/>
  <c r="U776" i="17"/>
  <c r="X776" i="17"/>
  <c r="L777" i="17"/>
  <c r="O777" i="17"/>
  <c r="R777" i="17"/>
  <c r="U777" i="17"/>
  <c r="X777" i="17"/>
  <c r="L778" i="17"/>
  <c r="O778" i="17"/>
  <c r="R778" i="17"/>
  <c r="U778" i="17"/>
  <c r="X778" i="17"/>
  <c r="L779" i="17"/>
  <c r="O779" i="17"/>
  <c r="R779" i="17"/>
  <c r="U779" i="17"/>
  <c r="X779" i="17"/>
  <c r="L780" i="17"/>
  <c r="O780" i="17"/>
  <c r="R780" i="17"/>
  <c r="U780" i="17"/>
  <c r="X780" i="17"/>
  <c r="L781" i="17"/>
  <c r="O781" i="17"/>
  <c r="R781" i="17"/>
  <c r="U781" i="17"/>
  <c r="X781" i="17"/>
  <c r="X751" i="17"/>
  <c r="U751" i="17"/>
  <c r="R751" i="17"/>
  <c r="O751" i="17"/>
  <c r="L751" i="17"/>
  <c r="AA797" i="17" l="1"/>
  <c r="AA799" i="17"/>
  <c r="AA795" i="17"/>
  <c r="AA750" i="17"/>
  <c r="AA796" i="17"/>
  <c r="AA801" i="17"/>
  <c r="AA800" i="17"/>
  <c r="AA798" i="17"/>
  <c r="AA788" i="17"/>
  <c r="AA794" i="17"/>
  <c r="AA792" i="17"/>
  <c r="AA789" i="17"/>
  <c r="AA787" i="17"/>
  <c r="AA785" i="17"/>
  <c r="AA784" i="17"/>
  <c r="AA783" i="17"/>
  <c r="AA791" i="17"/>
  <c r="AA793" i="17"/>
  <c r="AA790" i="17"/>
  <c r="AA786" i="17"/>
  <c r="AA782" i="17"/>
  <c r="AA765" i="17"/>
  <c r="AA767" i="17"/>
  <c r="AA753" i="17"/>
  <c r="AA755" i="17"/>
  <c r="AA769" i="17"/>
  <c r="AA781" i="17"/>
  <c r="AA768" i="17"/>
  <c r="AA766" i="17"/>
  <c r="AA779" i="17"/>
  <c r="AA764" i="17"/>
  <c r="AA757" i="17"/>
  <c r="AA773" i="17"/>
  <c r="AA777" i="17"/>
  <c r="AA762" i="17"/>
  <c r="AA752" i="17"/>
  <c r="AA775" i="17"/>
  <c r="AA770" i="17"/>
  <c r="AA780" i="17"/>
  <c r="AA754" i="17"/>
  <c r="AA776" i="17"/>
  <c r="AA778" i="17"/>
  <c r="AA751" i="17"/>
  <c r="AA763" i="17"/>
  <c r="AA760" i="17"/>
  <c r="AA774" i="17"/>
  <c r="AA772" i="17"/>
  <c r="AA759" i="17"/>
  <c r="AA756" i="17"/>
  <c r="AA761" i="17"/>
  <c r="AA771" i="17"/>
  <c r="AA758" i="17"/>
  <c r="X749" i="17"/>
  <c r="U749" i="17"/>
  <c r="R749" i="17"/>
  <c r="O749" i="17"/>
  <c r="L749" i="17"/>
  <c r="I749" i="17"/>
  <c r="V571" i="17"/>
  <c r="AA749" i="17" l="1"/>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21" i="17"/>
  <c r="L722" i="17"/>
  <c r="O722" i="17"/>
  <c r="R722" i="17"/>
  <c r="U722" i="17"/>
  <c r="X722" i="17"/>
  <c r="L723" i="17"/>
  <c r="O723" i="17"/>
  <c r="R723" i="17"/>
  <c r="U723" i="17"/>
  <c r="X723" i="17"/>
  <c r="L724" i="17"/>
  <c r="O724" i="17"/>
  <c r="R724" i="17"/>
  <c r="U724" i="17"/>
  <c r="X724" i="17"/>
  <c r="L725" i="17"/>
  <c r="O725" i="17"/>
  <c r="R725" i="17"/>
  <c r="U725" i="17"/>
  <c r="X725" i="17"/>
  <c r="L726" i="17"/>
  <c r="O726" i="17"/>
  <c r="R726" i="17"/>
  <c r="U726" i="17"/>
  <c r="X726" i="17"/>
  <c r="L727" i="17"/>
  <c r="O727" i="17"/>
  <c r="R727" i="17"/>
  <c r="U727" i="17"/>
  <c r="X727" i="17"/>
  <c r="L728" i="17"/>
  <c r="O728" i="17"/>
  <c r="R728" i="17"/>
  <c r="U728" i="17"/>
  <c r="X728" i="17"/>
  <c r="L729" i="17"/>
  <c r="O729" i="17"/>
  <c r="R729" i="17"/>
  <c r="U729" i="17"/>
  <c r="X729" i="17"/>
  <c r="L730" i="17"/>
  <c r="O730" i="17"/>
  <c r="R730" i="17"/>
  <c r="U730" i="17"/>
  <c r="X730" i="17"/>
  <c r="L731" i="17"/>
  <c r="O731" i="17"/>
  <c r="R731" i="17"/>
  <c r="U731" i="17"/>
  <c r="X731" i="17"/>
  <c r="L732" i="17"/>
  <c r="O732" i="17"/>
  <c r="R732" i="17"/>
  <c r="U732" i="17"/>
  <c r="X732" i="17"/>
  <c r="L733" i="17"/>
  <c r="O733" i="17"/>
  <c r="R733" i="17"/>
  <c r="U733" i="17"/>
  <c r="X733" i="17"/>
  <c r="L734" i="17"/>
  <c r="O734" i="17"/>
  <c r="R734" i="17"/>
  <c r="U734" i="17"/>
  <c r="X734" i="17"/>
  <c r="L735" i="17"/>
  <c r="O735" i="17"/>
  <c r="R735" i="17"/>
  <c r="U735" i="17"/>
  <c r="X735" i="17"/>
  <c r="L736" i="17"/>
  <c r="O736" i="17"/>
  <c r="R736" i="17"/>
  <c r="U736" i="17"/>
  <c r="X736" i="17"/>
  <c r="L737" i="17"/>
  <c r="O737" i="17"/>
  <c r="R737" i="17"/>
  <c r="U737" i="17"/>
  <c r="X737" i="17"/>
  <c r="L738" i="17"/>
  <c r="O738" i="17"/>
  <c r="R738" i="17"/>
  <c r="U738" i="17"/>
  <c r="X738" i="17"/>
  <c r="L739" i="17"/>
  <c r="O739" i="17"/>
  <c r="R739" i="17"/>
  <c r="U739" i="17"/>
  <c r="X739" i="17"/>
  <c r="L740" i="17"/>
  <c r="O740" i="17"/>
  <c r="R740" i="17"/>
  <c r="U740" i="17"/>
  <c r="X740" i="17"/>
  <c r="L741" i="17"/>
  <c r="O741" i="17"/>
  <c r="R741" i="17"/>
  <c r="U741" i="17"/>
  <c r="X741" i="17"/>
  <c r="L742" i="17"/>
  <c r="O742" i="17"/>
  <c r="R742" i="17"/>
  <c r="U742" i="17"/>
  <c r="X742" i="17"/>
  <c r="L743" i="17"/>
  <c r="O743" i="17"/>
  <c r="R743" i="17"/>
  <c r="U743" i="17"/>
  <c r="X743" i="17"/>
  <c r="L744" i="17"/>
  <c r="O744" i="17"/>
  <c r="R744" i="17"/>
  <c r="U744" i="17"/>
  <c r="X744" i="17"/>
  <c r="L745" i="17"/>
  <c r="O745" i="17"/>
  <c r="R745" i="17"/>
  <c r="U745" i="17"/>
  <c r="X745" i="17"/>
  <c r="L746" i="17"/>
  <c r="O746" i="17"/>
  <c r="R746" i="17"/>
  <c r="U746" i="17"/>
  <c r="X746" i="17"/>
  <c r="L747" i="17"/>
  <c r="O747" i="17"/>
  <c r="R747" i="17"/>
  <c r="U747" i="17"/>
  <c r="X747" i="17"/>
  <c r="L748" i="17"/>
  <c r="O748" i="17"/>
  <c r="R748" i="17"/>
  <c r="U748" i="17"/>
  <c r="X748" i="17"/>
  <c r="X721" i="17"/>
  <c r="U721" i="17"/>
  <c r="R721" i="17"/>
  <c r="O721" i="17"/>
  <c r="L721" i="17"/>
  <c r="AA738" i="17" l="1"/>
  <c r="AA724" i="17"/>
  <c r="AA731" i="17"/>
  <c r="AA747" i="17"/>
  <c r="AA740" i="17"/>
  <c r="AA742" i="17"/>
  <c r="AA726" i="17"/>
  <c r="AA728" i="17"/>
  <c r="AA735" i="17"/>
  <c r="AA722" i="17"/>
  <c r="AA745" i="17"/>
  <c r="AA733" i="17"/>
  <c r="AA744" i="17"/>
  <c r="AA748" i="17"/>
  <c r="AA734" i="17"/>
  <c r="AA746" i="17"/>
  <c r="AA743" i="17"/>
  <c r="AA730" i="17"/>
  <c r="AA725" i="17"/>
  <c r="AA729" i="17"/>
  <c r="AA737" i="17"/>
  <c r="AA736" i="17"/>
  <c r="AA732" i="17"/>
  <c r="AA739" i="17"/>
  <c r="AA723" i="17"/>
  <c r="AA741" i="17"/>
  <c r="AA727" i="17"/>
  <c r="AA721"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686" i="17"/>
  <c r="L687" i="17"/>
  <c r="O687" i="17"/>
  <c r="R687" i="17"/>
  <c r="U687" i="17"/>
  <c r="X687" i="17"/>
  <c r="L688" i="17"/>
  <c r="O688" i="17"/>
  <c r="R688" i="17"/>
  <c r="U688" i="17"/>
  <c r="X688" i="17"/>
  <c r="L689" i="17"/>
  <c r="O689" i="17"/>
  <c r="R689" i="17"/>
  <c r="U689" i="17"/>
  <c r="X689" i="17"/>
  <c r="L690" i="17"/>
  <c r="O690" i="17"/>
  <c r="R690" i="17"/>
  <c r="U690" i="17"/>
  <c r="X690" i="17"/>
  <c r="L691" i="17"/>
  <c r="O691" i="17"/>
  <c r="R691" i="17"/>
  <c r="U691" i="17"/>
  <c r="X691" i="17"/>
  <c r="L692" i="17"/>
  <c r="O692" i="17"/>
  <c r="R692" i="17"/>
  <c r="U692" i="17"/>
  <c r="X692" i="17"/>
  <c r="L693" i="17"/>
  <c r="O693" i="17"/>
  <c r="R693" i="17"/>
  <c r="U693" i="17"/>
  <c r="X693" i="17"/>
  <c r="L694" i="17"/>
  <c r="O694" i="17"/>
  <c r="R694" i="17"/>
  <c r="U694" i="17"/>
  <c r="X694" i="17"/>
  <c r="L695" i="17"/>
  <c r="O695" i="17"/>
  <c r="R695" i="17"/>
  <c r="U695" i="17"/>
  <c r="X695" i="17"/>
  <c r="L696" i="17"/>
  <c r="O696" i="17"/>
  <c r="R696" i="17"/>
  <c r="U696" i="17"/>
  <c r="X696" i="17"/>
  <c r="L697" i="17"/>
  <c r="O697" i="17"/>
  <c r="R697" i="17"/>
  <c r="U697" i="17"/>
  <c r="X697" i="17"/>
  <c r="L698" i="17"/>
  <c r="O698" i="17"/>
  <c r="R698" i="17"/>
  <c r="U698" i="17"/>
  <c r="X698" i="17"/>
  <c r="L699" i="17"/>
  <c r="O699" i="17"/>
  <c r="R699" i="17"/>
  <c r="U699" i="17"/>
  <c r="X699" i="17"/>
  <c r="L700" i="17"/>
  <c r="O700" i="17"/>
  <c r="R700" i="17"/>
  <c r="U700" i="17"/>
  <c r="X700" i="17"/>
  <c r="L701" i="17"/>
  <c r="O701" i="17"/>
  <c r="R701" i="17"/>
  <c r="U701" i="17"/>
  <c r="X701" i="17"/>
  <c r="L702" i="17"/>
  <c r="O702" i="17"/>
  <c r="R702" i="17"/>
  <c r="U702" i="17"/>
  <c r="X702" i="17"/>
  <c r="L703" i="17"/>
  <c r="O703" i="17"/>
  <c r="R703" i="17"/>
  <c r="U703" i="17"/>
  <c r="X703" i="17"/>
  <c r="L704" i="17"/>
  <c r="O704" i="17"/>
  <c r="R704" i="17"/>
  <c r="U704" i="17"/>
  <c r="X704" i="17"/>
  <c r="L705" i="17"/>
  <c r="O705" i="17"/>
  <c r="R705" i="17"/>
  <c r="U705" i="17"/>
  <c r="X705" i="17"/>
  <c r="L706" i="17"/>
  <c r="O706" i="17"/>
  <c r="R706" i="17"/>
  <c r="U706" i="17"/>
  <c r="X706" i="17"/>
  <c r="L707" i="17"/>
  <c r="O707" i="17"/>
  <c r="R707" i="17"/>
  <c r="U707" i="17"/>
  <c r="X707" i="17"/>
  <c r="L708" i="17"/>
  <c r="O708" i="17"/>
  <c r="R708" i="17"/>
  <c r="U708" i="17"/>
  <c r="X708" i="17"/>
  <c r="L709" i="17"/>
  <c r="O709" i="17"/>
  <c r="R709" i="17"/>
  <c r="U709" i="17"/>
  <c r="X709" i="17"/>
  <c r="L710" i="17"/>
  <c r="O710" i="17"/>
  <c r="R710" i="17"/>
  <c r="U710" i="17"/>
  <c r="X710" i="17"/>
  <c r="L711" i="17"/>
  <c r="O711" i="17"/>
  <c r="R711" i="17"/>
  <c r="U711" i="17"/>
  <c r="X711" i="17"/>
  <c r="L712" i="17"/>
  <c r="O712" i="17"/>
  <c r="R712" i="17"/>
  <c r="U712" i="17"/>
  <c r="X712" i="17"/>
  <c r="L713" i="17"/>
  <c r="O713" i="17"/>
  <c r="R713" i="17"/>
  <c r="U713" i="17"/>
  <c r="X713" i="17"/>
  <c r="L714" i="17"/>
  <c r="O714" i="17"/>
  <c r="R714" i="17"/>
  <c r="U714" i="17"/>
  <c r="X714" i="17"/>
  <c r="L715" i="17"/>
  <c r="O715" i="17"/>
  <c r="R715" i="17"/>
  <c r="U715" i="17"/>
  <c r="X715" i="17"/>
  <c r="L716" i="17"/>
  <c r="O716" i="17"/>
  <c r="R716" i="17"/>
  <c r="U716" i="17"/>
  <c r="X716" i="17"/>
  <c r="L717" i="17"/>
  <c r="O717" i="17"/>
  <c r="R717" i="17"/>
  <c r="U717" i="17"/>
  <c r="X717" i="17"/>
  <c r="L718" i="17"/>
  <c r="O718" i="17"/>
  <c r="R718" i="17"/>
  <c r="U718" i="17"/>
  <c r="X718" i="17"/>
  <c r="L719" i="17"/>
  <c r="O719" i="17"/>
  <c r="R719" i="17"/>
  <c r="U719" i="17"/>
  <c r="X719" i="17"/>
  <c r="L720" i="17"/>
  <c r="O720" i="17"/>
  <c r="R720" i="17"/>
  <c r="U720" i="17"/>
  <c r="X720" i="17"/>
  <c r="X686" i="17"/>
  <c r="U686" i="17"/>
  <c r="R686" i="17"/>
  <c r="O686" i="17"/>
  <c r="L686" i="17"/>
  <c r="P162" i="17"/>
  <c r="I669" i="17"/>
  <c r="I670" i="17"/>
  <c r="I671" i="17"/>
  <c r="I672" i="17"/>
  <c r="I673" i="17"/>
  <c r="I674" i="17"/>
  <c r="I675" i="17"/>
  <c r="I676" i="17"/>
  <c r="I677" i="17"/>
  <c r="I678" i="17"/>
  <c r="I679" i="17"/>
  <c r="I680" i="17"/>
  <c r="I681" i="17"/>
  <c r="I682" i="17"/>
  <c r="I683" i="17"/>
  <c r="I684" i="17"/>
  <c r="I685" i="17"/>
  <c r="I668" i="17"/>
  <c r="L669" i="17"/>
  <c r="O669" i="17"/>
  <c r="R669" i="17"/>
  <c r="U669" i="17"/>
  <c r="X669" i="17"/>
  <c r="L670" i="17"/>
  <c r="O670" i="17"/>
  <c r="R670" i="17"/>
  <c r="U670" i="17"/>
  <c r="X670" i="17"/>
  <c r="L671" i="17"/>
  <c r="O671" i="17"/>
  <c r="R671" i="17"/>
  <c r="U671" i="17"/>
  <c r="X671" i="17"/>
  <c r="L672" i="17"/>
  <c r="O672" i="17"/>
  <c r="R672" i="17"/>
  <c r="U672" i="17"/>
  <c r="X672" i="17"/>
  <c r="L673" i="17"/>
  <c r="O673" i="17"/>
  <c r="R673" i="17"/>
  <c r="U673" i="17"/>
  <c r="X673" i="17"/>
  <c r="L674" i="17"/>
  <c r="O674" i="17"/>
  <c r="R674" i="17"/>
  <c r="U674" i="17"/>
  <c r="X674" i="17"/>
  <c r="L675" i="17"/>
  <c r="O675" i="17"/>
  <c r="R675" i="17"/>
  <c r="U675" i="17"/>
  <c r="X675" i="17"/>
  <c r="L676" i="17"/>
  <c r="O676" i="17"/>
  <c r="R676" i="17"/>
  <c r="U676" i="17"/>
  <c r="X676" i="17"/>
  <c r="L677" i="17"/>
  <c r="O677" i="17"/>
  <c r="R677" i="17"/>
  <c r="U677" i="17"/>
  <c r="X677" i="17"/>
  <c r="L678" i="17"/>
  <c r="O678" i="17"/>
  <c r="R678" i="17"/>
  <c r="U678" i="17"/>
  <c r="X678" i="17"/>
  <c r="L679" i="17"/>
  <c r="O679" i="17"/>
  <c r="R679" i="17"/>
  <c r="U679" i="17"/>
  <c r="X679" i="17"/>
  <c r="L680" i="17"/>
  <c r="O680" i="17"/>
  <c r="R680" i="17"/>
  <c r="U680" i="17"/>
  <c r="X680" i="17"/>
  <c r="L681" i="17"/>
  <c r="O681" i="17"/>
  <c r="R681" i="17"/>
  <c r="U681" i="17"/>
  <c r="X681" i="17"/>
  <c r="L682" i="17"/>
  <c r="O682" i="17"/>
  <c r="R682" i="17"/>
  <c r="U682" i="17"/>
  <c r="X682" i="17"/>
  <c r="L683" i="17"/>
  <c r="O683" i="17"/>
  <c r="R683" i="17"/>
  <c r="U683" i="17"/>
  <c r="X683" i="17"/>
  <c r="L684" i="17"/>
  <c r="O684" i="17"/>
  <c r="R684" i="17"/>
  <c r="U684" i="17"/>
  <c r="X684" i="17"/>
  <c r="L685" i="17"/>
  <c r="O685" i="17"/>
  <c r="R685" i="17"/>
  <c r="U685" i="17"/>
  <c r="X685" i="17"/>
  <c r="X668" i="17"/>
  <c r="U668" i="17"/>
  <c r="R668" i="17"/>
  <c r="O668" i="17"/>
  <c r="L668" i="17"/>
  <c r="I646" i="17"/>
  <c r="I647" i="17"/>
  <c r="I648" i="17"/>
  <c r="I649" i="17"/>
  <c r="I650" i="17"/>
  <c r="I651" i="17"/>
  <c r="I652" i="17"/>
  <c r="I653" i="17"/>
  <c r="I654" i="17"/>
  <c r="I655" i="17"/>
  <c r="I656" i="17"/>
  <c r="I657" i="17"/>
  <c r="I658" i="17"/>
  <c r="I659" i="17"/>
  <c r="I660" i="17"/>
  <c r="I661" i="17"/>
  <c r="I662" i="17"/>
  <c r="I663" i="17"/>
  <c r="I664" i="17"/>
  <c r="I665" i="17"/>
  <c r="I666" i="17"/>
  <c r="I667" i="17"/>
  <c r="I645" i="17"/>
  <c r="L646" i="17"/>
  <c r="O646" i="17"/>
  <c r="R646" i="17"/>
  <c r="U646" i="17"/>
  <c r="X646" i="17"/>
  <c r="L647" i="17"/>
  <c r="O647" i="17"/>
  <c r="R647" i="17"/>
  <c r="U647" i="17"/>
  <c r="X647" i="17"/>
  <c r="L648" i="17"/>
  <c r="O648" i="17"/>
  <c r="R648" i="17"/>
  <c r="U648" i="17"/>
  <c r="X648" i="17"/>
  <c r="L649" i="17"/>
  <c r="O649" i="17"/>
  <c r="R649" i="17"/>
  <c r="U649" i="17"/>
  <c r="X649" i="17"/>
  <c r="L650" i="17"/>
  <c r="O650" i="17"/>
  <c r="R650" i="17"/>
  <c r="U650" i="17"/>
  <c r="X650" i="17"/>
  <c r="L651" i="17"/>
  <c r="O651" i="17"/>
  <c r="R651" i="17"/>
  <c r="U651" i="17"/>
  <c r="X651" i="17"/>
  <c r="L652" i="17"/>
  <c r="O652" i="17"/>
  <c r="R652" i="17"/>
  <c r="U652" i="17"/>
  <c r="X652" i="17"/>
  <c r="L653" i="17"/>
  <c r="O653" i="17"/>
  <c r="R653" i="17"/>
  <c r="U653" i="17"/>
  <c r="X653" i="17"/>
  <c r="L654" i="17"/>
  <c r="O654" i="17"/>
  <c r="R654" i="17"/>
  <c r="U654" i="17"/>
  <c r="X654" i="17"/>
  <c r="L655" i="17"/>
  <c r="O655" i="17"/>
  <c r="R655" i="17"/>
  <c r="U655" i="17"/>
  <c r="X655" i="17"/>
  <c r="L656" i="17"/>
  <c r="O656" i="17"/>
  <c r="R656" i="17"/>
  <c r="U656" i="17"/>
  <c r="X656" i="17"/>
  <c r="L657" i="17"/>
  <c r="O657" i="17"/>
  <c r="R657" i="17"/>
  <c r="U657" i="17"/>
  <c r="X657" i="17"/>
  <c r="L658" i="17"/>
  <c r="O658" i="17"/>
  <c r="R658" i="17"/>
  <c r="U658" i="17"/>
  <c r="X658" i="17"/>
  <c r="L659" i="17"/>
  <c r="O659" i="17"/>
  <c r="R659" i="17"/>
  <c r="U659" i="17"/>
  <c r="X659" i="17"/>
  <c r="L660" i="17"/>
  <c r="O660" i="17"/>
  <c r="R660" i="17"/>
  <c r="U660" i="17"/>
  <c r="X660" i="17"/>
  <c r="L661" i="17"/>
  <c r="O661" i="17"/>
  <c r="R661" i="17"/>
  <c r="U661" i="17"/>
  <c r="X661" i="17"/>
  <c r="L662" i="17"/>
  <c r="O662" i="17"/>
  <c r="R662" i="17"/>
  <c r="U662" i="17"/>
  <c r="X662" i="17"/>
  <c r="L663" i="17"/>
  <c r="O663" i="17"/>
  <c r="R663" i="17"/>
  <c r="U663" i="17"/>
  <c r="X663" i="17"/>
  <c r="L664" i="17"/>
  <c r="O664" i="17"/>
  <c r="R664" i="17"/>
  <c r="U664" i="17"/>
  <c r="X664" i="17"/>
  <c r="L665" i="17"/>
  <c r="O665" i="17"/>
  <c r="R665" i="17"/>
  <c r="U665" i="17"/>
  <c r="X665" i="17"/>
  <c r="L666" i="17"/>
  <c r="O666" i="17"/>
  <c r="R666" i="17"/>
  <c r="U666" i="17"/>
  <c r="X666" i="17"/>
  <c r="L667" i="17"/>
  <c r="O667" i="17"/>
  <c r="R667" i="17"/>
  <c r="U667" i="17"/>
  <c r="X667" i="17"/>
  <c r="X645" i="17"/>
  <c r="U645" i="17"/>
  <c r="R645" i="17"/>
  <c r="O645" i="17"/>
  <c r="L645" i="17"/>
  <c r="W571"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17" i="17"/>
  <c r="L618" i="17"/>
  <c r="O618" i="17"/>
  <c r="R618" i="17"/>
  <c r="U618" i="17"/>
  <c r="X618" i="17"/>
  <c r="L619" i="17"/>
  <c r="O619" i="17"/>
  <c r="R619" i="17"/>
  <c r="U619" i="17"/>
  <c r="X619" i="17"/>
  <c r="L620" i="17"/>
  <c r="O620" i="17"/>
  <c r="R620" i="17"/>
  <c r="U620" i="17"/>
  <c r="X620" i="17"/>
  <c r="L621" i="17"/>
  <c r="O621" i="17"/>
  <c r="R621" i="17"/>
  <c r="U621" i="17"/>
  <c r="X621" i="17"/>
  <c r="L622" i="17"/>
  <c r="O622" i="17"/>
  <c r="R622" i="17"/>
  <c r="U622" i="17"/>
  <c r="X622" i="17"/>
  <c r="L623" i="17"/>
  <c r="O623" i="17"/>
  <c r="R623" i="17"/>
  <c r="U623" i="17"/>
  <c r="X623" i="17"/>
  <c r="L624" i="17"/>
  <c r="O624" i="17"/>
  <c r="R624" i="17"/>
  <c r="U624" i="17"/>
  <c r="X624" i="17"/>
  <c r="L625" i="17"/>
  <c r="O625" i="17"/>
  <c r="R625" i="17"/>
  <c r="U625" i="17"/>
  <c r="X625" i="17"/>
  <c r="L626" i="17"/>
  <c r="O626" i="17"/>
  <c r="R626" i="17"/>
  <c r="U626" i="17"/>
  <c r="X626" i="17"/>
  <c r="L627" i="17"/>
  <c r="O627" i="17"/>
  <c r="R627" i="17"/>
  <c r="U627" i="17"/>
  <c r="X627" i="17"/>
  <c r="L628" i="17"/>
  <c r="O628" i="17"/>
  <c r="R628" i="17"/>
  <c r="U628" i="17"/>
  <c r="X628" i="17"/>
  <c r="L629" i="17"/>
  <c r="O629" i="17"/>
  <c r="R629" i="17"/>
  <c r="U629" i="17"/>
  <c r="X629" i="17"/>
  <c r="L630" i="17"/>
  <c r="O630" i="17"/>
  <c r="R630" i="17"/>
  <c r="U630" i="17"/>
  <c r="X630" i="17"/>
  <c r="L631" i="17"/>
  <c r="O631" i="17"/>
  <c r="R631" i="17"/>
  <c r="U631" i="17"/>
  <c r="X631" i="17"/>
  <c r="L632" i="17"/>
  <c r="O632" i="17"/>
  <c r="R632" i="17"/>
  <c r="U632" i="17"/>
  <c r="X632" i="17"/>
  <c r="L633" i="17"/>
  <c r="O633" i="17"/>
  <c r="R633" i="17"/>
  <c r="U633" i="17"/>
  <c r="X633" i="17"/>
  <c r="L634" i="17"/>
  <c r="O634" i="17"/>
  <c r="R634" i="17"/>
  <c r="U634" i="17"/>
  <c r="X634" i="17"/>
  <c r="L635" i="17"/>
  <c r="O635" i="17"/>
  <c r="R635" i="17"/>
  <c r="U635" i="17"/>
  <c r="X635" i="17"/>
  <c r="L636" i="17"/>
  <c r="O636" i="17"/>
  <c r="R636" i="17"/>
  <c r="U636" i="17"/>
  <c r="X636" i="17"/>
  <c r="L637" i="17"/>
  <c r="O637" i="17"/>
  <c r="R637" i="17"/>
  <c r="U637" i="17"/>
  <c r="X637" i="17"/>
  <c r="L638" i="17"/>
  <c r="O638" i="17"/>
  <c r="R638" i="17"/>
  <c r="U638" i="17"/>
  <c r="X638" i="17"/>
  <c r="L639" i="17"/>
  <c r="O639" i="17"/>
  <c r="R639" i="17"/>
  <c r="U639" i="17"/>
  <c r="X639" i="17"/>
  <c r="L640" i="17"/>
  <c r="O640" i="17"/>
  <c r="R640" i="17"/>
  <c r="U640" i="17"/>
  <c r="X640" i="17"/>
  <c r="L641" i="17"/>
  <c r="O641" i="17"/>
  <c r="R641" i="17"/>
  <c r="U641" i="17"/>
  <c r="X641" i="17"/>
  <c r="L642" i="17"/>
  <c r="O642" i="17"/>
  <c r="R642" i="17"/>
  <c r="U642" i="17"/>
  <c r="X642" i="17"/>
  <c r="L643" i="17"/>
  <c r="O643" i="17"/>
  <c r="R643" i="17"/>
  <c r="U643" i="17"/>
  <c r="X643" i="17"/>
  <c r="L644" i="17"/>
  <c r="O644" i="17"/>
  <c r="R644" i="17"/>
  <c r="U644" i="17"/>
  <c r="X644" i="17"/>
  <c r="X617" i="17"/>
  <c r="U617" i="17"/>
  <c r="R617" i="17"/>
  <c r="O617" i="17"/>
  <c r="L617" i="17"/>
  <c r="AA697" i="17" l="1"/>
  <c r="AA701" i="17"/>
  <c r="AA713" i="17"/>
  <c r="AA703" i="17"/>
  <c r="AA699" i="17"/>
  <c r="AA687" i="17"/>
  <c r="AA689" i="17"/>
  <c r="AA705" i="17"/>
  <c r="AA706" i="17"/>
  <c r="AA711" i="17"/>
  <c r="AA708" i="17"/>
  <c r="AA700" i="17"/>
  <c r="AA702" i="17"/>
  <c r="AA709" i="17"/>
  <c r="AA688" i="17"/>
  <c r="AA719" i="17"/>
  <c r="AA707" i="17"/>
  <c r="AA695" i="17"/>
  <c r="AA690" i="17"/>
  <c r="AA717" i="17"/>
  <c r="AA693" i="17"/>
  <c r="AA692" i="17"/>
  <c r="AA715" i="17"/>
  <c r="AA691" i="17"/>
  <c r="AA712" i="17"/>
  <c r="AA686" i="17"/>
  <c r="AA714" i="17"/>
  <c r="AA716" i="17"/>
  <c r="AA720" i="17"/>
  <c r="AA696" i="17"/>
  <c r="AA698" i="17"/>
  <c r="AA718" i="17"/>
  <c r="AA710" i="17"/>
  <c r="AA694" i="17"/>
  <c r="AA704" i="17"/>
  <c r="AA675" i="17"/>
  <c r="AA671" i="17"/>
  <c r="AA673" i="17"/>
  <c r="AA677" i="17"/>
  <c r="AA669" i="17"/>
  <c r="AA681" i="17"/>
  <c r="AA679" i="17"/>
  <c r="AA672" i="17"/>
  <c r="AA670" i="17"/>
  <c r="AA674" i="17"/>
  <c r="AA676" i="17"/>
  <c r="AA680" i="17"/>
  <c r="AA683" i="17"/>
  <c r="AA684" i="17"/>
  <c r="AA685" i="17"/>
  <c r="AA678" i="17"/>
  <c r="AA682" i="17"/>
  <c r="AA668" i="17"/>
  <c r="AA646" i="17"/>
  <c r="AA663" i="17"/>
  <c r="AA649" i="17"/>
  <c r="AA651" i="17"/>
  <c r="AA653" i="17"/>
  <c r="AA647" i="17"/>
  <c r="AA667" i="17"/>
  <c r="AA659" i="17"/>
  <c r="AA661" i="17"/>
  <c r="AA655" i="17"/>
  <c r="AA650" i="17"/>
  <c r="AA657" i="17"/>
  <c r="AA660" i="17"/>
  <c r="AA648" i="17"/>
  <c r="AA662" i="17"/>
  <c r="AA658" i="17"/>
  <c r="AA665" i="17"/>
  <c r="AA656" i="17"/>
  <c r="AA654" i="17"/>
  <c r="AA664" i="17"/>
  <c r="AA666" i="17"/>
  <c r="AA652" i="17"/>
  <c r="AA645" i="17"/>
  <c r="AA626" i="17"/>
  <c r="AA617" i="17"/>
  <c r="AA633" i="17"/>
  <c r="AA643" i="17"/>
  <c r="AA631" i="17"/>
  <c r="AA621" i="17"/>
  <c r="AA624" i="17"/>
  <c r="AA622" i="17"/>
  <c r="AA620" i="17"/>
  <c r="AA625" i="17"/>
  <c r="AA634" i="17"/>
  <c r="AA638" i="17"/>
  <c r="AA619" i="17"/>
  <c r="AA636" i="17"/>
  <c r="AA644" i="17"/>
  <c r="AA632" i="17"/>
  <c r="AA642" i="17"/>
  <c r="AA630" i="17"/>
  <c r="AA618" i="17"/>
  <c r="AA641" i="17"/>
  <c r="AA628" i="17"/>
  <c r="AA639" i="17"/>
  <c r="AA627" i="17"/>
  <c r="AA629" i="17"/>
  <c r="AA640" i="17"/>
  <c r="AA623" i="17"/>
  <c r="AA637" i="17"/>
  <c r="AA635" i="17"/>
  <c r="I604" i="17"/>
  <c r="I605" i="17"/>
  <c r="I606" i="17"/>
  <c r="I607" i="17"/>
  <c r="I608" i="17"/>
  <c r="I609" i="17"/>
  <c r="I610" i="17"/>
  <c r="I611" i="17"/>
  <c r="I612" i="17"/>
  <c r="I613" i="17"/>
  <c r="I614" i="17"/>
  <c r="I615" i="17"/>
  <c r="I616" i="17"/>
  <c r="I603" i="17"/>
  <c r="L604" i="17"/>
  <c r="O604" i="17"/>
  <c r="R604" i="17"/>
  <c r="U604" i="17"/>
  <c r="X604" i="17"/>
  <c r="L605" i="17"/>
  <c r="O605" i="17"/>
  <c r="R605" i="17"/>
  <c r="U605" i="17"/>
  <c r="X605" i="17"/>
  <c r="L606" i="17"/>
  <c r="O606" i="17"/>
  <c r="R606" i="17"/>
  <c r="U606" i="17"/>
  <c r="X606" i="17"/>
  <c r="L607" i="17"/>
  <c r="O607" i="17"/>
  <c r="R607" i="17"/>
  <c r="U607" i="17"/>
  <c r="X607" i="17"/>
  <c r="L608" i="17"/>
  <c r="O608" i="17"/>
  <c r="R608" i="17"/>
  <c r="U608" i="17"/>
  <c r="X608" i="17"/>
  <c r="L609" i="17"/>
  <c r="O609" i="17"/>
  <c r="R609" i="17"/>
  <c r="U609" i="17"/>
  <c r="X609" i="17"/>
  <c r="L610" i="17"/>
  <c r="O610" i="17"/>
  <c r="R610" i="17"/>
  <c r="U610" i="17"/>
  <c r="X610" i="17"/>
  <c r="L611" i="17"/>
  <c r="O611" i="17"/>
  <c r="R611" i="17"/>
  <c r="U611" i="17"/>
  <c r="X611" i="17"/>
  <c r="L612" i="17"/>
  <c r="O612" i="17"/>
  <c r="R612" i="17"/>
  <c r="U612" i="17"/>
  <c r="X612" i="17"/>
  <c r="L613" i="17"/>
  <c r="O613" i="17"/>
  <c r="R613" i="17"/>
  <c r="U613" i="17"/>
  <c r="X613" i="17"/>
  <c r="L614" i="17"/>
  <c r="O614" i="17"/>
  <c r="R614" i="17"/>
  <c r="U614" i="17"/>
  <c r="X614" i="17"/>
  <c r="L615" i="17"/>
  <c r="O615" i="17"/>
  <c r="R615" i="17"/>
  <c r="U615" i="17"/>
  <c r="X615" i="17"/>
  <c r="L616" i="17"/>
  <c r="O616" i="17"/>
  <c r="R616" i="17"/>
  <c r="U616" i="17"/>
  <c r="X616" i="17"/>
  <c r="X603" i="17"/>
  <c r="U603" i="17"/>
  <c r="R603" i="17"/>
  <c r="O603" i="17"/>
  <c r="L603" i="17"/>
  <c r="I602" i="17"/>
  <c r="L602" i="17"/>
  <c r="O602" i="17"/>
  <c r="R602" i="17"/>
  <c r="U602" i="17"/>
  <c r="X602" i="17"/>
  <c r="AA604" i="17" l="1"/>
  <c r="AA615" i="17"/>
  <c r="AA608" i="17"/>
  <c r="AA606" i="17"/>
  <c r="AA610" i="17"/>
  <c r="AA616" i="17"/>
  <c r="AA612" i="17"/>
  <c r="AA603" i="17"/>
  <c r="AA607" i="17"/>
  <c r="AA605" i="17"/>
  <c r="AA614" i="17"/>
  <c r="AA611" i="17"/>
  <c r="AA613" i="17"/>
  <c r="AA609" i="17"/>
  <c r="AA602" i="17"/>
  <c r="I563" i="17"/>
  <c r="I564" i="17"/>
  <c r="I565" i="17"/>
  <c r="I566" i="17"/>
  <c r="I567" i="17"/>
  <c r="I568" i="17"/>
  <c r="I569"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562" i="17"/>
  <c r="L563" i="17"/>
  <c r="O563" i="17"/>
  <c r="R563" i="17"/>
  <c r="U563" i="17"/>
  <c r="X563" i="17"/>
  <c r="L564" i="17"/>
  <c r="O564" i="17"/>
  <c r="R564" i="17"/>
  <c r="U564" i="17"/>
  <c r="X564" i="17"/>
  <c r="L565" i="17"/>
  <c r="O565" i="17"/>
  <c r="R565" i="17"/>
  <c r="U565" i="17"/>
  <c r="X565" i="17"/>
  <c r="L566" i="17"/>
  <c r="O566" i="17"/>
  <c r="R566" i="17"/>
  <c r="U566" i="17"/>
  <c r="X566" i="17"/>
  <c r="L567" i="17"/>
  <c r="O567" i="17"/>
  <c r="R567" i="17"/>
  <c r="U567" i="17"/>
  <c r="X567" i="17"/>
  <c r="L568" i="17"/>
  <c r="O568" i="17"/>
  <c r="R568" i="17"/>
  <c r="U568" i="17"/>
  <c r="X568" i="17"/>
  <c r="L569" i="17"/>
  <c r="O569" i="17"/>
  <c r="R569" i="17"/>
  <c r="U569" i="17"/>
  <c r="X569" i="17"/>
  <c r="L571" i="17"/>
  <c r="O571" i="17"/>
  <c r="R571" i="17"/>
  <c r="U571" i="17"/>
  <c r="X571" i="17"/>
  <c r="L572" i="17"/>
  <c r="O572" i="17"/>
  <c r="R572" i="17"/>
  <c r="U572" i="17"/>
  <c r="X572" i="17"/>
  <c r="L573" i="17"/>
  <c r="O573" i="17"/>
  <c r="R573" i="17"/>
  <c r="U573" i="17"/>
  <c r="X573" i="17"/>
  <c r="L574" i="17"/>
  <c r="O574" i="17"/>
  <c r="R574" i="17"/>
  <c r="U574" i="17"/>
  <c r="X574" i="17"/>
  <c r="L575" i="17"/>
  <c r="O575" i="17"/>
  <c r="R575" i="17"/>
  <c r="U575" i="17"/>
  <c r="X575" i="17"/>
  <c r="L576" i="17"/>
  <c r="O576" i="17"/>
  <c r="R576" i="17"/>
  <c r="U576" i="17"/>
  <c r="X576" i="17"/>
  <c r="L577" i="17"/>
  <c r="O577" i="17"/>
  <c r="R577" i="17"/>
  <c r="U577" i="17"/>
  <c r="X577" i="17"/>
  <c r="L578" i="17"/>
  <c r="O578" i="17"/>
  <c r="R578" i="17"/>
  <c r="U578" i="17"/>
  <c r="X578" i="17"/>
  <c r="L579" i="17"/>
  <c r="O579" i="17"/>
  <c r="R579" i="17"/>
  <c r="U579" i="17"/>
  <c r="X579" i="17"/>
  <c r="L580" i="17"/>
  <c r="O580" i="17"/>
  <c r="R580" i="17"/>
  <c r="U580" i="17"/>
  <c r="X580" i="17"/>
  <c r="L581" i="17"/>
  <c r="O581" i="17"/>
  <c r="R581" i="17"/>
  <c r="U581" i="17"/>
  <c r="X581" i="17"/>
  <c r="L582" i="17"/>
  <c r="O582" i="17"/>
  <c r="R582" i="17"/>
  <c r="U582" i="17"/>
  <c r="X582" i="17"/>
  <c r="L583" i="17"/>
  <c r="O583" i="17"/>
  <c r="R583" i="17"/>
  <c r="U583" i="17"/>
  <c r="X583" i="17"/>
  <c r="L584" i="17"/>
  <c r="O584" i="17"/>
  <c r="R584" i="17"/>
  <c r="U584" i="17"/>
  <c r="X584" i="17"/>
  <c r="L585" i="17"/>
  <c r="O585" i="17"/>
  <c r="R585" i="17"/>
  <c r="U585" i="17"/>
  <c r="X585" i="17"/>
  <c r="L586" i="17"/>
  <c r="O586" i="17"/>
  <c r="R586" i="17"/>
  <c r="U586" i="17"/>
  <c r="X586" i="17"/>
  <c r="L587" i="17"/>
  <c r="O587" i="17"/>
  <c r="R587" i="17"/>
  <c r="U587" i="17"/>
  <c r="X587" i="17"/>
  <c r="L588" i="17"/>
  <c r="O588" i="17"/>
  <c r="R588" i="17"/>
  <c r="U588" i="17"/>
  <c r="X588" i="17"/>
  <c r="L589" i="17"/>
  <c r="O589" i="17"/>
  <c r="R589" i="17"/>
  <c r="U589" i="17"/>
  <c r="X589" i="17"/>
  <c r="L590" i="17"/>
  <c r="O590" i="17"/>
  <c r="R590" i="17"/>
  <c r="U590" i="17"/>
  <c r="X590" i="17"/>
  <c r="L591" i="17"/>
  <c r="O591" i="17"/>
  <c r="R591" i="17"/>
  <c r="U591" i="17"/>
  <c r="X591" i="17"/>
  <c r="L592" i="17"/>
  <c r="O592" i="17"/>
  <c r="R592" i="17"/>
  <c r="U592" i="17"/>
  <c r="X592" i="17"/>
  <c r="L593" i="17"/>
  <c r="O593" i="17"/>
  <c r="R593" i="17"/>
  <c r="U593" i="17"/>
  <c r="X593" i="17"/>
  <c r="L594" i="17"/>
  <c r="O594" i="17"/>
  <c r="R594" i="17"/>
  <c r="U594" i="17"/>
  <c r="X594" i="17"/>
  <c r="L595" i="17"/>
  <c r="O595" i="17"/>
  <c r="R595" i="17"/>
  <c r="U595" i="17"/>
  <c r="X595" i="17"/>
  <c r="L596" i="17"/>
  <c r="O596" i="17"/>
  <c r="R596" i="17"/>
  <c r="U596" i="17"/>
  <c r="X596" i="17"/>
  <c r="L597" i="17"/>
  <c r="O597" i="17"/>
  <c r="R597" i="17"/>
  <c r="U597" i="17"/>
  <c r="X597" i="17"/>
  <c r="L598" i="17"/>
  <c r="O598" i="17"/>
  <c r="R598" i="17"/>
  <c r="U598" i="17"/>
  <c r="X598" i="17"/>
  <c r="L599" i="17"/>
  <c r="O599" i="17"/>
  <c r="R599" i="17"/>
  <c r="U599" i="17"/>
  <c r="X599" i="17"/>
  <c r="L600" i="17"/>
  <c r="O600" i="17"/>
  <c r="R600" i="17"/>
  <c r="U600" i="17"/>
  <c r="X600" i="17"/>
  <c r="L601" i="17"/>
  <c r="O601" i="17"/>
  <c r="R601" i="17"/>
  <c r="U601" i="17"/>
  <c r="X601" i="17"/>
  <c r="X562" i="17"/>
  <c r="U562" i="17"/>
  <c r="R562" i="17"/>
  <c r="O562" i="17"/>
  <c r="L562"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26" i="17"/>
  <c r="L527" i="17"/>
  <c r="O527" i="17"/>
  <c r="R527" i="17"/>
  <c r="U527" i="17"/>
  <c r="X527" i="17"/>
  <c r="L528" i="17"/>
  <c r="O528" i="17"/>
  <c r="R528" i="17"/>
  <c r="U528" i="17"/>
  <c r="X528" i="17"/>
  <c r="L529" i="17"/>
  <c r="O529" i="17"/>
  <c r="R529" i="17"/>
  <c r="U529" i="17"/>
  <c r="X529" i="17"/>
  <c r="L530" i="17"/>
  <c r="O530" i="17"/>
  <c r="R530" i="17"/>
  <c r="U530" i="17"/>
  <c r="X530" i="17"/>
  <c r="L531" i="17"/>
  <c r="O531" i="17"/>
  <c r="R531" i="17"/>
  <c r="U531" i="17"/>
  <c r="X531" i="17"/>
  <c r="L532" i="17"/>
  <c r="O532" i="17"/>
  <c r="R532" i="17"/>
  <c r="U532" i="17"/>
  <c r="X532" i="17"/>
  <c r="L533" i="17"/>
  <c r="O533" i="17"/>
  <c r="R533" i="17"/>
  <c r="U533" i="17"/>
  <c r="X533" i="17"/>
  <c r="L534" i="17"/>
  <c r="O534" i="17"/>
  <c r="R534" i="17"/>
  <c r="U534" i="17"/>
  <c r="X534" i="17"/>
  <c r="L535" i="17"/>
  <c r="O535" i="17"/>
  <c r="R535" i="17"/>
  <c r="U535" i="17"/>
  <c r="X535" i="17"/>
  <c r="L536" i="17"/>
  <c r="O536" i="17"/>
  <c r="R536" i="17"/>
  <c r="U536" i="17"/>
  <c r="X536" i="17"/>
  <c r="L537" i="17"/>
  <c r="O537" i="17"/>
  <c r="R537" i="17"/>
  <c r="U537" i="17"/>
  <c r="X537" i="17"/>
  <c r="L538" i="17"/>
  <c r="O538" i="17"/>
  <c r="R538" i="17"/>
  <c r="U538" i="17"/>
  <c r="X538" i="17"/>
  <c r="L539" i="17"/>
  <c r="O539" i="17"/>
  <c r="R539" i="17"/>
  <c r="U539" i="17"/>
  <c r="X539" i="17"/>
  <c r="L540" i="17"/>
  <c r="O540" i="17"/>
  <c r="R540" i="17"/>
  <c r="U540" i="17"/>
  <c r="X540" i="17"/>
  <c r="L541" i="17"/>
  <c r="O541" i="17"/>
  <c r="R541" i="17"/>
  <c r="U541" i="17"/>
  <c r="X541" i="17"/>
  <c r="L542" i="17"/>
  <c r="O542" i="17"/>
  <c r="R542" i="17"/>
  <c r="U542" i="17"/>
  <c r="X542" i="17"/>
  <c r="L543" i="17"/>
  <c r="O543" i="17"/>
  <c r="R543" i="17"/>
  <c r="U543" i="17"/>
  <c r="X543" i="17"/>
  <c r="L544" i="17"/>
  <c r="O544" i="17"/>
  <c r="R544" i="17"/>
  <c r="U544" i="17"/>
  <c r="X544" i="17"/>
  <c r="L545" i="17"/>
  <c r="O545" i="17"/>
  <c r="R545" i="17"/>
  <c r="U545" i="17"/>
  <c r="X545" i="17"/>
  <c r="L546" i="17"/>
  <c r="O546" i="17"/>
  <c r="R546" i="17"/>
  <c r="U546" i="17"/>
  <c r="X546" i="17"/>
  <c r="L547" i="17"/>
  <c r="O547" i="17"/>
  <c r="R547" i="17"/>
  <c r="U547" i="17"/>
  <c r="X547" i="17"/>
  <c r="L548" i="17"/>
  <c r="O548" i="17"/>
  <c r="R548" i="17"/>
  <c r="U548" i="17"/>
  <c r="X548" i="17"/>
  <c r="L549" i="17"/>
  <c r="O549" i="17"/>
  <c r="R549" i="17"/>
  <c r="U549" i="17"/>
  <c r="X549" i="17"/>
  <c r="L550" i="17"/>
  <c r="O550" i="17"/>
  <c r="R550" i="17"/>
  <c r="U550" i="17"/>
  <c r="X550" i="17"/>
  <c r="L551" i="17"/>
  <c r="O551" i="17"/>
  <c r="R551" i="17"/>
  <c r="U551" i="17"/>
  <c r="X551" i="17"/>
  <c r="L552" i="17"/>
  <c r="O552" i="17"/>
  <c r="R552" i="17"/>
  <c r="U552" i="17"/>
  <c r="X552" i="17"/>
  <c r="L553" i="17"/>
  <c r="O553" i="17"/>
  <c r="R553" i="17"/>
  <c r="U553" i="17"/>
  <c r="X553" i="17"/>
  <c r="L554" i="17"/>
  <c r="O554" i="17"/>
  <c r="R554" i="17"/>
  <c r="U554" i="17"/>
  <c r="X554" i="17"/>
  <c r="L555" i="17"/>
  <c r="O555" i="17"/>
  <c r="R555" i="17"/>
  <c r="U555" i="17"/>
  <c r="X555" i="17"/>
  <c r="L556" i="17"/>
  <c r="O556" i="17"/>
  <c r="R556" i="17"/>
  <c r="U556" i="17"/>
  <c r="X556" i="17"/>
  <c r="L557" i="17"/>
  <c r="O557" i="17"/>
  <c r="R557" i="17"/>
  <c r="U557" i="17"/>
  <c r="X557" i="17"/>
  <c r="L558" i="17"/>
  <c r="O558" i="17"/>
  <c r="R558" i="17"/>
  <c r="U558" i="17"/>
  <c r="X558" i="17"/>
  <c r="L559" i="17"/>
  <c r="O559" i="17"/>
  <c r="R559" i="17"/>
  <c r="U559" i="17"/>
  <c r="X559" i="17"/>
  <c r="L560" i="17"/>
  <c r="O560" i="17"/>
  <c r="R560" i="17"/>
  <c r="U560" i="17"/>
  <c r="X560" i="17"/>
  <c r="L561" i="17"/>
  <c r="O561" i="17"/>
  <c r="R561" i="17"/>
  <c r="U561" i="17"/>
  <c r="X561" i="17"/>
  <c r="X526" i="17"/>
  <c r="U526" i="17"/>
  <c r="R526" i="17"/>
  <c r="O526" i="17"/>
  <c r="L526" i="17"/>
  <c r="AA563" i="17" l="1"/>
  <c r="AA565" i="17"/>
  <c r="AA583" i="17"/>
  <c r="AA567" i="17"/>
  <c r="AA588" i="17"/>
  <c r="AA590" i="17"/>
  <c r="AA569" i="17"/>
  <c r="AA577" i="17"/>
  <c r="AA576" i="17"/>
  <c r="AA586" i="17"/>
  <c r="AA527" i="17"/>
  <c r="AA594" i="17"/>
  <c r="AA599" i="17"/>
  <c r="AA601" i="17"/>
  <c r="AA596" i="17"/>
  <c r="AA582" i="17"/>
  <c r="AA600" i="17"/>
  <c r="AA592" i="17"/>
  <c r="AA580" i="17"/>
  <c r="AA587" i="17"/>
  <c r="AA578" i="17"/>
  <c r="AA585" i="17"/>
  <c r="AA575" i="17"/>
  <c r="AA598" i="17"/>
  <c r="AA571" i="17"/>
  <c r="AA573" i="17"/>
  <c r="AA581" i="17"/>
  <c r="AA597" i="17"/>
  <c r="AA584" i="17"/>
  <c r="AA595" i="17"/>
  <c r="AA591" i="17"/>
  <c r="AA589" i="17"/>
  <c r="AA593" i="17"/>
  <c r="AA566" i="17"/>
  <c r="AA572" i="17"/>
  <c r="AA579" i="17"/>
  <c r="AA564" i="17"/>
  <c r="AA562" i="17"/>
  <c r="AA574" i="17"/>
  <c r="AA568" i="17"/>
  <c r="AA529" i="17"/>
  <c r="AA534" i="17"/>
  <c r="AA531" i="17"/>
  <c r="AA536" i="17"/>
  <c r="AA540" i="17"/>
  <c r="AA542" i="17"/>
  <c r="AA533" i="17"/>
  <c r="AA530" i="17"/>
  <c r="AA532" i="17"/>
  <c r="AA528" i="17"/>
  <c r="AA550" i="17"/>
  <c r="AA538" i="17"/>
  <c r="AA561" i="17"/>
  <c r="AA553" i="17"/>
  <c r="AA555" i="17"/>
  <c r="AA549" i="17"/>
  <c r="AA558" i="17"/>
  <c r="AA551" i="17"/>
  <c r="AA544" i="17"/>
  <c r="AA543" i="17"/>
  <c r="AA559" i="17"/>
  <c r="AA539" i="17"/>
  <c r="AA548" i="17"/>
  <c r="AA546" i="17"/>
  <c r="AA554" i="17"/>
  <c r="AA560" i="17"/>
  <c r="AA541" i="17"/>
  <c r="AA556" i="17"/>
  <c r="AA552" i="17"/>
  <c r="AA526" i="17"/>
  <c r="AA535" i="17"/>
  <c r="AA537" i="17"/>
  <c r="AA545" i="17"/>
  <c r="AA547" i="17"/>
  <c r="AA557" i="17"/>
  <c r="I514" i="17"/>
  <c r="I515" i="17"/>
  <c r="I516" i="17"/>
  <c r="I517" i="17"/>
  <c r="I518" i="17"/>
  <c r="I519" i="17"/>
  <c r="I520" i="17"/>
  <c r="I521" i="17"/>
  <c r="I522" i="17"/>
  <c r="I523" i="17"/>
  <c r="I524" i="17"/>
  <c r="I525" i="17"/>
  <c r="I513" i="17"/>
  <c r="L514" i="17"/>
  <c r="O514" i="17"/>
  <c r="R514" i="17"/>
  <c r="U514" i="17"/>
  <c r="X514" i="17"/>
  <c r="L515" i="17"/>
  <c r="O515" i="17"/>
  <c r="R515" i="17"/>
  <c r="U515" i="17"/>
  <c r="X515" i="17"/>
  <c r="L516" i="17"/>
  <c r="O516" i="17"/>
  <c r="R516" i="17"/>
  <c r="U516" i="17"/>
  <c r="X516" i="17"/>
  <c r="L517" i="17"/>
  <c r="O517" i="17"/>
  <c r="R517" i="17"/>
  <c r="U517" i="17"/>
  <c r="X517" i="17"/>
  <c r="L518" i="17"/>
  <c r="O518" i="17"/>
  <c r="R518" i="17"/>
  <c r="U518" i="17"/>
  <c r="X518" i="17"/>
  <c r="L519" i="17"/>
  <c r="O519" i="17"/>
  <c r="R519" i="17"/>
  <c r="U519" i="17"/>
  <c r="X519" i="17"/>
  <c r="L520" i="17"/>
  <c r="O520" i="17"/>
  <c r="R520" i="17"/>
  <c r="U520" i="17"/>
  <c r="X520" i="17"/>
  <c r="L521" i="17"/>
  <c r="O521" i="17"/>
  <c r="R521" i="17"/>
  <c r="U521" i="17"/>
  <c r="X521" i="17"/>
  <c r="L522" i="17"/>
  <c r="O522" i="17"/>
  <c r="R522" i="17"/>
  <c r="U522" i="17"/>
  <c r="X522" i="17"/>
  <c r="L523" i="17"/>
  <c r="O523" i="17"/>
  <c r="R523" i="17"/>
  <c r="U523" i="17"/>
  <c r="X523" i="17"/>
  <c r="L524" i="17"/>
  <c r="O524" i="17"/>
  <c r="R524" i="17"/>
  <c r="U524" i="17"/>
  <c r="X524" i="17"/>
  <c r="L525" i="17"/>
  <c r="O525" i="17"/>
  <c r="R525" i="17"/>
  <c r="U525" i="17"/>
  <c r="X525" i="17"/>
  <c r="X513" i="17"/>
  <c r="U513" i="17"/>
  <c r="R513" i="17"/>
  <c r="O513" i="17"/>
  <c r="L513" i="17"/>
  <c r="AA519" i="17" l="1"/>
  <c r="AA516" i="17"/>
  <c r="AA514" i="17"/>
  <c r="AA521" i="17"/>
  <c r="AA523" i="17"/>
  <c r="AA525" i="17"/>
  <c r="AA518" i="17"/>
  <c r="AA515" i="17"/>
  <c r="AA520" i="17"/>
  <c r="AA517" i="17"/>
  <c r="AA524" i="17"/>
  <c r="AA522" i="17"/>
  <c r="AA513" i="17"/>
  <c r="I500" i="17"/>
  <c r="I501" i="17"/>
  <c r="I502" i="17"/>
  <c r="I503" i="17"/>
  <c r="I504" i="17"/>
  <c r="I505" i="17"/>
  <c r="I506" i="17"/>
  <c r="I507" i="17"/>
  <c r="I508" i="17"/>
  <c r="I509" i="17"/>
  <c r="I510" i="17"/>
  <c r="I511" i="17"/>
  <c r="I512" i="17"/>
  <c r="I499" i="17"/>
  <c r="L500" i="17"/>
  <c r="O500" i="17"/>
  <c r="R500" i="17"/>
  <c r="U500" i="17"/>
  <c r="X500" i="17"/>
  <c r="L501" i="17"/>
  <c r="O501" i="17"/>
  <c r="R501" i="17"/>
  <c r="U501" i="17"/>
  <c r="X501" i="17"/>
  <c r="L502" i="17"/>
  <c r="O502" i="17"/>
  <c r="R502" i="17"/>
  <c r="U502" i="17"/>
  <c r="X502" i="17"/>
  <c r="L503" i="17"/>
  <c r="O503" i="17"/>
  <c r="R503" i="17"/>
  <c r="U503" i="17"/>
  <c r="X503" i="17"/>
  <c r="L504" i="17"/>
  <c r="O504" i="17"/>
  <c r="R504" i="17"/>
  <c r="U504" i="17"/>
  <c r="X504" i="17"/>
  <c r="L505" i="17"/>
  <c r="O505" i="17"/>
  <c r="R505" i="17"/>
  <c r="U505" i="17"/>
  <c r="X505" i="17"/>
  <c r="L506" i="17"/>
  <c r="O506" i="17"/>
  <c r="R506" i="17"/>
  <c r="U506" i="17"/>
  <c r="X506" i="17"/>
  <c r="L507" i="17"/>
  <c r="O507" i="17"/>
  <c r="R507" i="17"/>
  <c r="U507" i="17"/>
  <c r="X507" i="17"/>
  <c r="L508" i="17"/>
  <c r="O508" i="17"/>
  <c r="R508" i="17"/>
  <c r="U508" i="17"/>
  <c r="X508" i="17"/>
  <c r="L509" i="17"/>
  <c r="O509" i="17"/>
  <c r="R509" i="17"/>
  <c r="U509" i="17"/>
  <c r="X509" i="17"/>
  <c r="L510" i="17"/>
  <c r="O510" i="17"/>
  <c r="R510" i="17"/>
  <c r="U510" i="17"/>
  <c r="X510" i="17"/>
  <c r="L511" i="17"/>
  <c r="O511" i="17"/>
  <c r="R511" i="17"/>
  <c r="U511" i="17"/>
  <c r="X511" i="17"/>
  <c r="L512" i="17"/>
  <c r="O512" i="17"/>
  <c r="R512" i="17"/>
  <c r="U512" i="17"/>
  <c r="X512" i="17"/>
  <c r="X499" i="17"/>
  <c r="U499" i="17"/>
  <c r="R499" i="17"/>
  <c r="O499" i="17"/>
  <c r="L499" i="17"/>
  <c r="AA504" i="17" l="1"/>
  <c r="AA509" i="17"/>
  <c r="AA500" i="17"/>
  <c r="AA511" i="17"/>
  <c r="AA502" i="17"/>
  <c r="AA499" i="17"/>
  <c r="AA512" i="17"/>
  <c r="AA501" i="17"/>
  <c r="AA506" i="17"/>
  <c r="AA507" i="17"/>
  <c r="AA503" i="17"/>
  <c r="AA505" i="17"/>
  <c r="AA510" i="17"/>
  <c r="AA508" i="17"/>
  <c r="I477" i="17"/>
  <c r="I478" i="17"/>
  <c r="I479" i="17"/>
  <c r="I480" i="17"/>
  <c r="I481" i="17"/>
  <c r="I482" i="17"/>
  <c r="I483" i="17"/>
  <c r="I484" i="17"/>
  <c r="I485" i="17"/>
  <c r="I486" i="17"/>
  <c r="I487" i="17"/>
  <c r="I488" i="17"/>
  <c r="I489" i="17"/>
  <c r="I490" i="17"/>
  <c r="I491" i="17"/>
  <c r="I492" i="17"/>
  <c r="I493" i="17"/>
  <c r="I494" i="17"/>
  <c r="I495" i="17"/>
  <c r="I496" i="17"/>
  <c r="I497" i="17"/>
  <c r="I498" i="17"/>
  <c r="I476" i="17"/>
  <c r="L477" i="17"/>
  <c r="O477" i="17"/>
  <c r="R477" i="17"/>
  <c r="U477" i="17"/>
  <c r="X477" i="17"/>
  <c r="L478" i="17"/>
  <c r="O478" i="17"/>
  <c r="R478" i="17"/>
  <c r="U478" i="17"/>
  <c r="X478" i="17"/>
  <c r="L479" i="17"/>
  <c r="O479" i="17"/>
  <c r="R479" i="17"/>
  <c r="U479" i="17"/>
  <c r="X479" i="17"/>
  <c r="L480" i="17"/>
  <c r="O480" i="17"/>
  <c r="R480" i="17"/>
  <c r="U480" i="17"/>
  <c r="X480" i="17"/>
  <c r="L481" i="17"/>
  <c r="O481" i="17"/>
  <c r="R481" i="17"/>
  <c r="U481" i="17"/>
  <c r="X481" i="17"/>
  <c r="L482" i="17"/>
  <c r="O482" i="17"/>
  <c r="R482" i="17"/>
  <c r="U482" i="17"/>
  <c r="X482" i="17"/>
  <c r="L483" i="17"/>
  <c r="O483" i="17"/>
  <c r="R483" i="17"/>
  <c r="U483" i="17"/>
  <c r="X483" i="17"/>
  <c r="L484" i="17"/>
  <c r="O484" i="17"/>
  <c r="R484" i="17"/>
  <c r="U484" i="17"/>
  <c r="X484" i="17"/>
  <c r="L485" i="17"/>
  <c r="O485" i="17"/>
  <c r="R485" i="17"/>
  <c r="U485" i="17"/>
  <c r="X485" i="17"/>
  <c r="L486" i="17"/>
  <c r="O486" i="17"/>
  <c r="R486" i="17"/>
  <c r="U486" i="17"/>
  <c r="X486" i="17"/>
  <c r="L487" i="17"/>
  <c r="O487" i="17"/>
  <c r="R487" i="17"/>
  <c r="U487" i="17"/>
  <c r="X487" i="17"/>
  <c r="L488" i="17"/>
  <c r="O488" i="17"/>
  <c r="R488" i="17"/>
  <c r="U488" i="17"/>
  <c r="X488" i="17"/>
  <c r="L489" i="17"/>
  <c r="O489" i="17"/>
  <c r="R489" i="17"/>
  <c r="U489" i="17"/>
  <c r="X489" i="17"/>
  <c r="L490" i="17"/>
  <c r="O490" i="17"/>
  <c r="R490" i="17"/>
  <c r="U490" i="17"/>
  <c r="X490" i="17"/>
  <c r="L491" i="17"/>
  <c r="O491" i="17"/>
  <c r="R491" i="17"/>
  <c r="U491" i="17"/>
  <c r="X491" i="17"/>
  <c r="L492" i="17"/>
  <c r="O492" i="17"/>
  <c r="R492" i="17"/>
  <c r="U492" i="17"/>
  <c r="X492" i="17"/>
  <c r="L493" i="17"/>
  <c r="O493" i="17"/>
  <c r="R493" i="17"/>
  <c r="U493" i="17"/>
  <c r="X493" i="17"/>
  <c r="L494" i="17"/>
  <c r="O494" i="17"/>
  <c r="R494" i="17"/>
  <c r="U494" i="17"/>
  <c r="X494" i="17"/>
  <c r="L495" i="17"/>
  <c r="O495" i="17"/>
  <c r="R495" i="17"/>
  <c r="U495" i="17"/>
  <c r="X495" i="17"/>
  <c r="L496" i="17"/>
  <c r="O496" i="17"/>
  <c r="R496" i="17"/>
  <c r="U496" i="17"/>
  <c r="X496" i="17"/>
  <c r="L497" i="17"/>
  <c r="O497" i="17"/>
  <c r="R497" i="17"/>
  <c r="U497" i="17"/>
  <c r="X497" i="17"/>
  <c r="L498" i="17"/>
  <c r="O498" i="17"/>
  <c r="R498" i="17"/>
  <c r="U498" i="17"/>
  <c r="X498" i="17"/>
  <c r="X476" i="17"/>
  <c r="U476" i="17"/>
  <c r="R476" i="17"/>
  <c r="O476" i="17"/>
  <c r="L476" i="17"/>
  <c r="AA478" i="17" l="1"/>
  <c r="AA489" i="17"/>
  <c r="AA491" i="17"/>
  <c r="AA498" i="17"/>
  <c r="AA493" i="17"/>
  <c r="AA488" i="17"/>
  <c r="AA484" i="17"/>
  <c r="AA482" i="17"/>
  <c r="AA496" i="17"/>
  <c r="AA480" i="17"/>
  <c r="AA492" i="17"/>
  <c r="AA481" i="17"/>
  <c r="AA486" i="17"/>
  <c r="AA490" i="17"/>
  <c r="AA494" i="17"/>
  <c r="AA497" i="17"/>
  <c r="AA479" i="17"/>
  <c r="AA487" i="17"/>
  <c r="AA485" i="17"/>
  <c r="AA495" i="17"/>
  <c r="AA483" i="17"/>
  <c r="AA477" i="17"/>
  <c r="AA476" i="17"/>
  <c r="I475" i="17" l="1"/>
  <c r="I455" i="17"/>
  <c r="I456" i="17"/>
  <c r="I457" i="17"/>
  <c r="I458" i="17"/>
  <c r="I459" i="17"/>
  <c r="I460" i="17"/>
  <c r="I461" i="17"/>
  <c r="I462" i="17"/>
  <c r="I463" i="17"/>
  <c r="I464" i="17"/>
  <c r="I465" i="17"/>
  <c r="I466" i="17"/>
  <c r="I467" i="17"/>
  <c r="I468" i="17"/>
  <c r="I469" i="17"/>
  <c r="I470" i="17"/>
  <c r="I471" i="17"/>
  <c r="I472" i="17"/>
  <c r="I473" i="17"/>
  <c r="I474" i="17"/>
  <c r="I454" i="17"/>
  <c r="L455" i="17"/>
  <c r="O455" i="17"/>
  <c r="R455" i="17"/>
  <c r="U455" i="17"/>
  <c r="X455" i="17"/>
  <c r="L456" i="17"/>
  <c r="O456" i="17"/>
  <c r="R456" i="17"/>
  <c r="U456" i="17"/>
  <c r="X456" i="17"/>
  <c r="L457" i="17"/>
  <c r="O457" i="17"/>
  <c r="R457" i="17"/>
  <c r="U457" i="17"/>
  <c r="X457" i="17"/>
  <c r="L458" i="17"/>
  <c r="O458" i="17"/>
  <c r="R458" i="17"/>
  <c r="U458" i="17"/>
  <c r="X458" i="17"/>
  <c r="L459" i="17"/>
  <c r="O459" i="17"/>
  <c r="R459" i="17"/>
  <c r="U459" i="17"/>
  <c r="X459" i="17"/>
  <c r="L460" i="17"/>
  <c r="O460" i="17"/>
  <c r="R460" i="17"/>
  <c r="U460" i="17"/>
  <c r="X460" i="17"/>
  <c r="L461" i="17"/>
  <c r="O461" i="17"/>
  <c r="R461" i="17"/>
  <c r="U461" i="17"/>
  <c r="X461" i="17"/>
  <c r="L462" i="17"/>
  <c r="O462" i="17"/>
  <c r="R462" i="17"/>
  <c r="U462" i="17"/>
  <c r="X462" i="17"/>
  <c r="L463" i="17"/>
  <c r="O463" i="17"/>
  <c r="R463" i="17"/>
  <c r="U463" i="17"/>
  <c r="X463" i="17"/>
  <c r="L464" i="17"/>
  <c r="O464" i="17"/>
  <c r="R464" i="17"/>
  <c r="U464" i="17"/>
  <c r="X464" i="17"/>
  <c r="L465" i="17"/>
  <c r="O465" i="17"/>
  <c r="R465" i="17"/>
  <c r="U465" i="17"/>
  <c r="X465" i="17"/>
  <c r="L466" i="17"/>
  <c r="O466" i="17"/>
  <c r="R466" i="17"/>
  <c r="U466" i="17"/>
  <c r="X466" i="17"/>
  <c r="L467" i="17"/>
  <c r="O467" i="17"/>
  <c r="R467" i="17"/>
  <c r="U467" i="17"/>
  <c r="X467" i="17"/>
  <c r="L468" i="17"/>
  <c r="O468" i="17"/>
  <c r="R468" i="17"/>
  <c r="U468" i="17"/>
  <c r="X468" i="17"/>
  <c r="L469" i="17"/>
  <c r="O469" i="17"/>
  <c r="R469" i="17"/>
  <c r="U469" i="17"/>
  <c r="X469" i="17"/>
  <c r="L470" i="17"/>
  <c r="O470" i="17"/>
  <c r="R470" i="17"/>
  <c r="U470" i="17"/>
  <c r="X470" i="17"/>
  <c r="L471" i="17"/>
  <c r="O471" i="17"/>
  <c r="R471" i="17"/>
  <c r="U471" i="17"/>
  <c r="X471" i="17"/>
  <c r="L472" i="17"/>
  <c r="O472" i="17"/>
  <c r="R472" i="17"/>
  <c r="U472" i="17"/>
  <c r="X472" i="17"/>
  <c r="L473" i="17"/>
  <c r="O473" i="17"/>
  <c r="R473" i="17"/>
  <c r="U473" i="17"/>
  <c r="X473" i="17"/>
  <c r="L474" i="17"/>
  <c r="O474" i="17"/>
  <c r="R474" i="17"/>
  <c r="U474" i="17"/>
  <c r="X474" i="17"/>
  <c r="L475" i="17"/>
  <c r="O475" i="17"/>
  <c r="R475" i="17"/>
  <c r="U475" i="17"/>
  <c r="X475" i="17"/>
  <c r="X454" i="17"/>
  <c r="U454" i="17"/>
  <c r="R454" i="17"/>
  <c r="O454" i="17"/>
  <c r="L454" i="17"/>
  <c r="AA456" i="17" l="1"/>
  <c r="AA458" i="17"/>
  <c r="AA467" i="17"/>
  <c r="AA469" i="17"/>
  <c r="AA455" i="17"/>
  <c r="AA465" i="17"/>
  <c r="AA460" i="17"/>
  <c r="AA474" i="17"/>
  <c r="AA462" i="17"/>
  <c r="AA475" i="17"/>
  <c r="AA471" i="17"/>
  <c r="AA472" i="17"/>
  <c r="AA468" i="17"/>
  <c r="AA473" i="17"/>
  <c r="AA470" i="17"/>
  <c r="AA463" i="17"/>
  <c r="AA457" i="17"/>
  <c r="AA454" i="17"/>
  <c r="AA459" i="17"/>
  <c r="AA464" i="17"/>
  <c r="AA461" i="17"/>
  <c r="AA466" i="17"/>
  <c r="I432" i="17"/>
  <c r="I433" i="17"/>
  <c r="I434" i="17"/>
  <c r="I435" i="17"/>
  <c r="I436" i="17"/>
  <c r="I437" i="17"/>
  <c r="I438" i="17"/>
  <c r="I439" i="17"/>
  <c r="I440" i="17"/>
  <c r="I441" i="17"/>
  <c r="I442" i="17"/>
  <c r="I443" i="17"/>
  <c r="I444" i="17"/>
  <c r="I445" i="17"/>
  <c r="I446" i="17"/>
  <c r="I447" i="17"/>
  <c r="I448" i="17"/>
  <c r="I449" i="17"/>
  <c r="I450" i="17"/>
  <c r="I451" i="17"/>
  <c r="I452" i="17"/>
  <c r="I453" i="17"/>
  <c r="I431" i="17"/>
  <c r="L432" i="17"/>
  <c r="O432" i="17"/>
  <c r="R432" i="17"/>
  <c r="U432" i="17"/>
  <c r="X432" i="17"/>
  <c r="L433" i="17"/>
  <c r="O433" i="17"/>
  <c r="R433" i="17"/>
  <c r="U433" i="17"/>
  <c r="X433" i="17"/>
  <c r="L434" i="17"/>
  <c r="O434" i="17"/>
  <c r="R434" i="17"/>
  <c r="U434" i="17"/>
  <c r="X434" i="17"/>
  <c r="L435" i="17"/>
  <c r="O435" i="17"/>
  <c r="R435" i="17"/>
  <c r="U435" i="17"/>
  <c r="X435" i="17"/>
  <c r="L436" i="17"/>
  <c r="O436" i="17"/>
  <c r="R436" i="17"/>
  <c r="U436" i="17"/>
  <c r="X436" i="17"/>
  <c r="L437" i="17"/>
  <c r="O437" i="17"/>
  <c r="R437" i="17"/>
  <c r="U437" i="17"/>
  <c r="X437" i="17"/>
  <c r="L438" i="17"/>
  <c r="O438" i="17"/>
  <c r="R438" i="17"/>
  <c r="U438" i="17"/>
  <c r="X438" i="17"/>
  <c r="L439" i="17"/>
  <c r="O439" i="17"/>
  <c r="R439" i="17"/>
  <c r="U439" i="17"/>
  <c r="X439" i="17"/>
  <c r="L440" i="17"/>
  <c r="O440" i="17"/>
  <c r="R440" i="17"/>
  <c r="U440" i="17"/>
  <c r="X440" i="17"/>
  <c r="L441" i="17"/>
  <c r="O441" i="17"/>
  <c r="R441" i="17"/>
  <c r="U441" i="17"/>
  <c r="X441" i="17"/>
  <c r="L442" i="17"/>
  <c r="O442" i="17"/>
  <c r="R442" i="17"/>
  <c r="U442" i="17"/>
  <c r="X442" i="17"/>
  <c r="L443" i="17"/>
  <c r="O443" i="17"/>
  <c r="R443" i="17"/>
  <c r="U443" i="17"/>
  <c r="X443" i="17"/>
  <c r="L444" i="17"/>
  <c r="O444" i="17"/>
  <c r="R444" i="17"/>
  <c r="U444" i="17"/>
  <c r="X444" i="17"/>
  <c r="L445" i="17"/>
  <c r="O445" i="17"/>
  <c r="R445" i="17"/>
  <c r="U445" i="17"/>
  <c r="X445" i="17"/>
  <c r="L446" i="17"/>
  <c r="O446" i="17"/>
  <c r="R446" i="17"/>
  <c r="U446" i="17"/>
  <c r="X446" i="17"/>
  <c r="L447" i="17"/>
  <c r="O447" i="17"/>
  <c r="R447" i="17"/>
  <c r="U447" i="17"/>
  <c r="X447" i="17"/>
  <c r="L448" i="17"/>
  <c r="O448" i="17"/>
  <c r="R448" i="17"/>
  <c r="U448" i="17"/>
  <c r="X448" i="17"/>
  <c r="L449" i="17"/>
  <c r="O449" i="17"/>
  <c r="R449" i="17"/>
  <c r="U449" i="17"/>
  <c r="X449" i="17"/>
  <c r="L450" i="17"/>
  <c r="O450" i="17"/>
  <c r="R450" i="17"/>
  <c r="U450" i="17"/>
  <c r="X450" i="17"/>
  <c r="L451" i="17"/>
  <c r="O451" i="17"/>
  <c r="R451" i="17"/>
  <c r="U451" i="17"/>
  <c r="X451" i="17"/>
  <c r="L452" i="17"/>
  <c r="O452" i="17"/>
  <c r="R452" i="17"/>
  <c r="U452" i="17"/>
  <c r="X452" i="17"/>
  <c r="L453" i="17"/>
  <c r="O453" i="17"/>
  <c r="R453" i="17"/>
  <c r="U453" i="17"/>
  <c r="X453" i="17"/>
  <c r="X431" i="17"/>
  <c r="U431" i="17"/>
  <c r="R431" i="17"/>
  <c r="O431" i="17"/>
  <c r="L431" i="17"/>
  <c r="O331"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05" i="17"/>
  <c r="L406" i="17"/>
  <c r="O406" i="17"/>
  <c r="R406" i="17"/>
  <c r="U406" i="17"/>
  <c r="X406" i="17"/>
  <c r="L407" i="17"/>
  <c r="O407" i="17"/>
  <c r="R407" i="17"/>
  <c r="U407" i="17"/>
  <c r="X407" i="17"/>
  <c r="L408" i="17"/>
  <c r="O408" i="17"/>
  <c r="R408" i="17"/>
  <c r="U408" i="17"/>
  <c r="X408" i="17"/>
  <c r="L409" i="17"/>
  <c r="O409" i="17"/>
  <c r="R409" i="17"/>
  <c r="U409" i="17"/>
  <c r="X409" i="17"/>
  <c r="L410" i="17"/>
  <c r="O410" i="17"/>
  <c r="R410" i="17"/>
  <c r="U410" i="17"/>
  <c r="X410" i="17"/>
  <c r="L411" i="17"/>
  <c r="O411" i="17"/>
  <c r="R411" i="17"/>
  <c r="U411" i="17"/>
  <c r="X411" i="17"/>
  <c r="L412" i="17"/>
  <c r="O412" i="17"/>
  <c r="R412" i="17"/>
  <c r="U412" i="17"/>
  <c r="X412" i="17"/>
  <c r="L413" i="17"/>
  <c r="O413" i="17"/>
  <c r="R413" i="17"/>
  <c r="U413" i="17"/>
  <c r="X413" i="17"/>
  <c r="L414" i="17"/>
  <c r="O414" i="17"/>
  <c r="R414" i="17"/>
  <c r="U414" i="17"/>
  <c r="X414" i="17"/>
  <c r="L415" i="17"/>
  <c r="O415" i="17"/>
  <c r="R415" i="17"/>
  <c r="U415" i="17"/>
  <c r="X415" i="17"/>
  <c r="L416" i="17"/>
  <c r="O416" i="17"/>
  <c r="R416" i="17"/>
  <c r="U416" i="17"/>
  <c r="X416" i="17"/>
  <c r="L417" i="17"/>
  <c r="O417" i="17"/>
  <c r="R417" i="17"/>
  <c r="U417" i="17"/>
  <c r="X417" i="17"/>
  <c r="L418" i="17"/>
  <c r="O418" i="17"/>
  <c r="R418" i="17"/>
  <c r="U418" i="17"/>
  <c r="X418" i="17"/>
  <c r="L419" i="17"/>
  <c r="O419" i="17"/>
  <c r="R419" i="17"/>
  <c r="U419" i="17"/>
  <c r="X419" i="17"/>
  <c r="L420" i="17"/>
  <c r="O420" i="17"/>
  <c r="R420" i="17"/>
  <c r="U420" i="17"/>
  <c r="X420" i="17"/>
  <c r="L421" i="17"/>
  <c r="O421" i="17"/>
  <c r="R421" i="17"/>
  <c r="U421" i="17"/>
  <c r="X421" i="17"/>
  <c r="L422" i="17"/>
  <c r="O422" i="17"/>
  <c r="R422" i="17"/>
  <c r="U422" i="17"/>
  <c r="X422" i="17"/>
  <c r="L423" i="17"/>
  <c r="O423" i="17"/>
  <c r="R423" i="17"/>
  <c r="U423" i="17"/>
  <c r="X423" i="17"/>
  <c r="L424" i="17"/>
  <c r="O424" i="17"/>
  <c r="R424" i="17"/>
  <c r="U424" i="17"/>
  <c r="X424" i="17"/>
  <c r="L425" i="17"/>
  <c r="O425" i="17"/>
  <c r="R425" i="17"/>
  <c r="U425" i="17"/>
  <c r="X425" i="17"/>
  <c r="L426" i="17"/>
  <c r="O426" i="17"/>
  <c r="R426" i="17"/>
  <c r="U426" i="17"/>
  <c r="X426" i="17"/>
  <c r="L427" i="17"/>
  <c r="O427" i="17"/>
  <c r="R427" i="17"/>
  <c r="U427" i="17"/>
  <c r="X427" i="17"/>
  <c r="L428" i="17"/>
  <c r="O428" i="17"/>
  <c r="R428" i="17"/>
  <c r="U428" i="17"/>
  <c r="X428" i="17"/>
  <c r="L429" i="17"/>
  <c r="O429" i="17"/>
  <c r="R429" i="17"/>
  <c r="U429" i="17"/>
  <c r="X429" i="17"/>
  <c r="L430" i="17"/>
  <c r="O430" i="17"/>
  <c r="R430" i="17"/>
  <c r="U430" i="17"/>
  <c r="X430" i="17"/>
  <c r="X405" i="17"/>
  <c r="U405" i="17"/>
  <c r="R405" i="17"/>
  <c r="O405" i="17"/>
  <c r="L405" i="17"/>
  <c r="P148" i="17"/>
  <c r="I383" i="17"/>
  <c r="I384" i="17"/>
  <c r="I385" i="17"/>
  <c r="I386" i="17"/>
  <c r="I387" i="17"/>
  <c r="I388" i="17"/>
  <c r="I389" i="17"/>
  <c r="I390" i="17"/>
  <c r="I391" i="17"/>
  <c r="I392" i="17"/>
  <c r="I393" i="17"/>
  <c r="I394" i="17"/>
  <c r="I395" i="17"/>
  <c r="I396" i="17"/>
  <c r="I397" i="17"/>
  <c r="I398" i="17"/>
  <c r="I399" i="17"/>
  <c r="I400" i="17"/>
  <c r="I401" i="17"/>
  <c r="I402" i="17"/>
  <c r="I403" i="17"/>
  <c r="I404" i="17"/>
  <c r="I382" i="17"/>
  <c r="L383" i="17"/>
  <c r="O383" i="17"/>
  <c r="R383" i="17"/>
  <c r="U383" i="17"/>
  <c r="X383" i="17"/>
  <c r="L384" i="17"/>
  <c r="O384" i="17"/>
  <c r="R384" i="17"/>
  <c r="U384" i="17"/>
  <c r="X384" i="17"/>
  <c r="L385" i="17"/>
  <c r="O385" i="17"/>
  <c r="R385" i="17"/>
  <c r="U385" i="17"/>
  <c r="X385" i="17"/>
  <c r="L386" i="17"/>
  <c r="O386" i="17"/>
  <c r="R386" i="17"/>
  <c r="U386" i="17"/>
  <c r="X386" i="17"/>
  <c r="L387" i="17"/>
  <c r="O387" i="17"/>
  <c r="R387" i="17"/>
  <c r="U387" i="17"/>
  <c r="X387" i="17"/>
  <c r="L388" i="17"/>
  <c r="O388" i="17"/>
  <c r="R388" i="17"/>
  <c r="U388" i="17"/>
  <c r="X388" i="17"/>
  <c r="L389" i="17"/>
  <c r="O389" i="17"/>
  <c r="R389" i="17"/>
  <c r="U389" i="17"/>
  <c r="X389" i="17"/>
  <c r="L390" i="17"/>
  <c r="O390" i="17"/>
  <c r="R390" i="17"/>
  <c r="U390" i="17"/>
  <c r="X390" i="17"/>
  <c r="L391" i="17"/>
  <c r="O391" i="17"/>
  <c r="R391" i="17"/>
  <c r="U391" i="17"/>
  <c r="X391" i="17"/>
  <c r="L392" i="17"/>
  <c r="O392" i="17"/>
  <c r="R392" i="17"/>
  <c r="U392" i="17"/>
  <c r="X392" i="17"/>
  <c r="L393" i="17"/>
  <c r="O393" i="17"/>
  <c r="R393" i="17"/>
  <c r="U393" i="17"/>
  <c r="X393" i="17"/>
  <c r="L394" i="17"/>
  <c r="O394" i="17"/>
  <c r="R394" i="17"/>
  <c r="U394" i="17"/>
  <c r="X394" i="17"/>
  <c r="L395" i="17"/>
  <c r="O395" i="17"/>
  <c r="R395" i="17"/>
  <c r="U395" i="17"/>
  <c r="X395" i="17"/>
  <c r="L396" i="17"/>
  <c r="O396" i="17"/>
  <c r="R396" i="17"/>
  <c r="U396" i="17"/>
  <c r="X396" i="17"/>
  <c r="L397" i="17"/>
  <c r="O397" i="17"/>
  <c r="R397" i="17"/>
  <c r="U397" i="17"/>
  <c r="X397" i="17"/>
  <c r="L398" i="17"/>
  <c r="O398" i="17"/>
  <c r="R398" i="17"/>
  <c r="U398" i="17"/>
  <c r="X398" i="17"/>
  <c r="L399" i="17"/>
  <c r="O399" i="17"/>
  <c r="R399" i="17"/>
  <c r="U399" i="17"/>
  <c r="X399" i="17"/>
  <c r="L400" i="17"/>
  <c r="O400" i="17"/>
  <c r="R400" i="17"/>
  <c r="U400" i="17"/>
  <c r="X400" i="17"/>
  <c r="L401" i="17"/>
  <c r="O401" i="17"/>
  <c r="R401" i="17"/>
  <c r="U401" i="17"/>
  <c r="X401" i="17"/>
  <c r="L402" i="17"/>
  <c r="O402" i="17"/>
  <c r="R402" i="17"/>
  <c r="U402" i="17"/>
  <c r="X402" i="17"/>
  <c r="L403" i="17"/>
  <c r="O403" i="17"/>
  <c r="R403" i="17"/>
  <c r="U403" i="17"/>
  <c r="X403" i="17"/>
  <c r="L404" i="17"/>
  <c r="O404" i="17"/>
  <c r="R404" i="17"/>
  <c r="U404" i="17"/>
  <c r="X404" i="17"/>
  <c r="X382" i="17"/>
  <c r="U382" i="17"/>
  <c r="R382" i="17"/>
  <c r="O382" i="17"/>
  <c r="L382" i="17"/>
  <c r="AA432" i="17" l="1"/>
  <c r="AA433" i="17"/>
  <c r="AA437" i="17"/>
  <c r="AA435" i="17"/>
  <c r="AA439" i="17"/>
  <c r="AA441" i="17"/>
  <c r="AA453" i="17"/>
  <c r="AA434" i="17"/>
  <c r="AA447" i="17"/>
  <c r="AA445" i="17"/>
  <c r="AA449" i="17"/>
  <c r="AA443" i="17"/>
  <c r="AA436" i="17"/>
  <c r="AA444" i="17"/>
  <c r="AA451" i="17"/>
  <c r="AA446" i="17"/>
  <c r="AA448" i="17"/>
  <c r="AA442" i="17"/>
  <c r="AA438" i="17"/>
  <c r="AA415" i="17"/>
  <c r="AA452" i="17"/>
  <c r="AA440" i="17"/>
  <c r="AA450" i="17"/>
  <c r="AA431" i="17"/>
  <c r="AA406" i="17"/>
  <c r="AA426" i="17"/>
  <c r="AA419" i="17"/>
  <c r="AA421" i="17"/>
  <c r="AA424" i="17"/>
  <c r="AA429" i="17"/>
  <c r="AA405" i="17"/>
  <c r="AA417" i="17"/>
  <c r="AA414" i="17"/>
  <c r="AA427" i="17"/>
  <c r="AA407" i="17"/>
  <c r="AA412" i="17"/>
  <c r="AA422" i="17"/>
  <c r="AA418" i="17"/>
  <c r="AA430" i="17"/>
  <c r="AA420" i="17"/>
  <c r="AA425" i="17"/>
  <c r="AA411" i="17"/>
  <c r="AA413" i="17"/>
  <c r="AA410" i="17"/>
  <c r="AA409" i="17"/>
  <c r="AA408" i="17"/>
  <c r="AA428" i="17"/>
  <c r="AA416" i="17"/>
  <c r="AA423" i="17"/>
  <c r="AA386" i="17"/>
  <c r="AA384" i="17"/>
  <c r="AA400" i="17"/>
  <c r="AA388" i="17"/>
  <c r="AA383" i="17"/>
  <c r="AA404" i="17"/>
  <c r="AA392" i="17"/>
  <c r="AA390" i="17"/>
  <c r="AA396" i="17"/>
  <c r="AA398" i="17"/>
  <c r="AA394" i="17"/>
  <c r="AA387" i="17"/>
  <c r="AA395" i="17"/>
  <c r="AA399" i="17"/>
  <c r="AA385" i="17"/>
  <c r="AA402" i="17"/>
  <c r="AA397" i="17"/>
  <c r="AA403" i="17"/>
  <c r="AA389" i="17"/>
  <c r="AA391" i="17"/>
  <c r="AA401" i="17"/>
  <c r="AA393" i="17"/>
  <c r="AA382"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50" i="17"/>
  <c r="L351" i="17"/>
  <c r="O351" i="17"/>
  <c r="R351" i="17"/>
  <c r="U351" i="17"/>
  <c r="X351" i="17"/>
  <c r="L352" i="17"/>
  <c r="O352" i="17"/>
  <c r="R352" i="17"/>
  <c r="U352" i="17"/>
  <c r="X352" i="17"/>
  <c r="L353" i="17"/>
  <c r="O353" i="17"/>
  <c r="R353" i="17"/>
  <c r="U353" i="17"/>
  <c r="X353" i="17"/>
  <c r="L354" i="17"/>
  <c r="O354" i="17"/>
  <c r="R354" i="17"/>
  <c r="U354" i="17"/>
  <c r="X354" i="17"/>
  <c r="L355" i="17"/>
  <c r="O355" i="17"/>
  <c r="R355" i="17"/>
  <c r="U355" i="17"/>
  <c r="X355" i="17"/>
  <c r="L356" i="17"/>
  <c r="O356" i="17"/>
  <c r="R356" i="17"/>
  <c r="U356" i="17"/>
  <c r="X356" i="17"/>
  <c r="L357" i="17"/>
  <c r="O357" i="17"/>
  <c r="R357" i="17"/>
  <c r="U357" i="17"/>
  <c r="X357" i="17"/>
  <c r="L358" i="17"/>
  <c r="O358" i="17"/>
  <c r="R358" i="17"/>
  <c r="U358" i="17"/>
  <c r="X358" i="17"/>
  <c r="L359" i="17"/>
  <c r="O359" i="17"/>
  <c r="R359" i="17"/>
  <c r="U359" i="17"/>
  <c r="X359" i="17"/>
  <c r="L360" i="17"/>
  <c r="O360" i="17"/>
  <c r="R360" i="17"/>
  <c r="U360" i="17"/>
  <c r="X360" i="17"/>
  <c r="L361" i="17"/>
  <c r="O361" i="17"/>
  <c r="R361" i="17"/>
  <c r="U361" i="17"/>
  <c r="X361" i="17"/>
  <c r="L362" i="17"/>
  <c r="O362" i="17"/>
  <c r="R362" i="17"/>
  <c r="U362" i="17"/>
  <c r="X362" i="17"/>
  <c r="L363" i="17"/>
  <c r="O363" i="17"/>
  <c r="R363" i="17"/>
  <c r="U363" i="17"/>
  <c r="X363" i="17"/>
  <c r="L364" i="17"/>
  <c r="O364" i="17"/>
  <c r="R364" i="17"/>
  <c r="U364" i="17"/>
  <c r="X364" i="17"/>
  <c r="L365" i="17"/>
  <c r="O365" i="17"/>
  <c r="R365" i="17"/>
  <c r="U365" i="17"/>
  <c r="X365" i="17"/>
  <c r="L366" i="17"/>
  <c r="O366" i="17"/>
  <c r="R366" i="17"/>
  <c r="U366" i="17"/>
  <c r="X366" i="17"/>
  <c r="L367" i="17"/>
  <c r="O367" i="17"/>
  <c r="R367" i="17"/>
  <c r="U367" i="17"/>
  <c r="X367" i="17"/>
  <c r="L368" i="17"/>
  <c r="O368" i="17"/>
  <c r="R368" i="17"/>
  <c r="U368" i="17"/>
  <c r="X368" i="17"/>
  <c r="L369" i="17"/>
  <c r="O369" i="17"/>
  <c r="R369" i="17"/>
  <c r="U369" i="17"/>
  <c r="X369" i="17"/>
  <c r="L370" i="17"/>
  <c r="O370" i="17"/>
  <c r="R370" i="17"/>
  <c r="U370" i="17"/>
  <c r="X370" i="17"/>
  <c r="L371" i="17"/>
  <c r="O371" i="17"/>
  <c r="R371" i="17"/>
  <c r="U371" i="17"/>
  <c r="X371" i="17"/>
  <c r="L372" i="17"/>
  <c r="O372" i="17"/>
  <c r="R372" i="17"/>
  <c r="U372" i="17"/>
  <c r="X372" i="17"/>
  <c r="L373" i="17"/>
  <c r="O373" i="17"/>
  <c r="R373" i="17"/>
  <c r="U373" i="17"/>
  <c r="X373" i="17"/>
  <c r="L374" i="17"/>
  <c r="O374" i="17"/>
  <c r="R374" i="17"/>
  <c r="U374" i="17"/>
  <c r="X374" i="17"/>
  <c r="L375" i="17"/>
  <c r="O375" i="17"/>
  <c r="R375" i="17"/>
  <c r="U375" i="17"/>
  <c r="X375" i="17"/>
  <c r="L376" i="17"/>
  <c r="O376" i="17"/>
  <c r="R376" i="17"/>
  <c r="U376" i="17"/>
  <c r="X376" i="17"/>
  <c r="L377" i="17"/>
  <c r="O377" i="17"/>
  <c r="R377" i="17"/>
  <c r="U377" i="17"/>
  <c r="X377" i="17"/>
  <c r="L378" i="17"/>
  <c r="O378" i="17"/>
  <c r="R378" i="17"/>
  <c r="U378" i="17"/>
  <c r="X378" i="17"/>
  <c r="L379" i="17"/>
  <c r="O379" i="17"/>
  <c r="R379" i="17"/>
  <c r="U379" i="17"/>
  <c r="X379" i="17"/>
  <c r="L380" i="17"/>
  <c r="O380" i="17"/>
  <c r="R380" i="17"/>
  <c r="U380" i="17"/>
  <c r="X380" i="17"/>
  <c r="L381" i="17"/>
  <c r="O381" i="17"/>
  <c r="R381" i="17"/>
  <c r="U381" i="17"/>
  <c r="X381" i="17"/>
  <c r="X350" i="17"/>
  <c r="U350" i="17"/>
  <c r="R350" i="17"/>
  <c r="O350" i="17"/>
  <c r="L350" i="17"/>
  <c r="I328" i="17"/>
  <c r="I329" i="17"/>
  <c r="I330" i="17"/>
  <c r="I331" i="17"/>
  <c r="I332" i="17"/>
  <c r="I333" i="17"/>
  <c r="I334" i="17"/>
  <c r="I335" i="17"/>
  <c r="I336" i="17"/>
  <c r="I337" i="17"/>
  <c r="I338" i="17"/>
  <c r="I339" i="17"/>
  <c r="I340" i="17"/>
  <c r="I341" i="17"/>
  <c r="I342" i="17"/>
  <c r="I343" i="17"/>
  <c r="I344" i="17"/>
  <c r="I345" i="17"/>
  <c r="I346" i="17"/>
  <c r="I347" i="17"/>
  <c r="I348" i="17"/>
  <c r="I349" i="17"/>
  <c r="I327" i="17"/>
  <c r="L328" i="17"/>
  <c r="O328" i="17"/>
  <c r="R328" i="17"/>
  <c r="U328" i="17"/>
  <c r="X328" i="17"/>
  <c r="L329" i="17"/>
  <c r="O329" i="17"/>
  <c r="R329" i="17"/>
  <c r="U329" i="17"/>
  <c r="X329" i="17"/>
  <c r="L330" i="17"/>
  <c r="O330" i="17"/>
  <c r="R330" i="17"/>
  <c r="U330" i="17"/>
  <c r="X330" i="17"/>
  <c r="L331" i="17"/>
  <c r="R331" i="17"/>
  <c r="U331" i="17"/>
  <c r="X331" i="17"/>
  <c r="L332" i="17"/>
  <c r="O332" i="17"/>
  <c r="R332" i="17"/>
  <c r="U332" i="17"/>
  <c r="X332" i="17"/>
  <c r="L333" i="17"/>
  <c r="O333" i="17"/>
  <c r="R333" i="17"/>
  <c r="U333" i="17"/>
  <c r="X333" i="17"/>
  <c r="L334" i="17"/>
  <c r="O334" i="17"/>
  <c r="R334" i="17"/>
  <c r="U334" i="17"/>
  <c r="X334" i="17"/>
  <c r="L335" i="17"/>
  <c r="O335" i="17"/>
  <c r="R335" i="17"/>
  <c r="U335" i="17"/>
  <c r="X335" i="17"/>
  <c r="L336" i="17"/>
  <c r="O336" i="17"/>
  <c r="R336" i="17"/>
  <c r="U336" i="17"/>
  <c r="X336" i="17"/>
  <c r="L337" i="17"/>
  <c r="O337" i="17"/>
  <c r="R337" i="17"/>
  <c r="U337" i="17"/>
  <c r="X337" i="17"/>
  <c r="L338" i="17"/>
  <c r="O338" i="17"/>
  <c r="R338" i="17"/>
  <c r="U338" i="17"/>
  <c r="X338" i="17"/>
  <c r="L339" i="17"/>
  <c r="O339" i="17"/>
  <c r="R339" i="17"/>
  <c r="U339" i="17"/>
  <c r="X339" i="17"/>
  <c r="L340" i="17"/>
  <c r="O340" i="17"/>
  <c r="R340" i="17"/>
  <c r="U340" i="17"/>
  <c r="X340" i="17"/>
  <c r="L341" i="17"/>
  <c r="O341" i="17"/>
  <c r="R341" i="17"/>
  <c r="U341" i="17"/>
  <c r="X341" i="17"/>
  <c r="L342" i="17"/>
  <c r="O342" i="17"/>
  <c r="R342" i="17"/>
  <c r="U342" i="17"/>
  <c r="X342" i="17"/>
  <c r="L343" i="17"/>
  <c r="O343" i="17"/>
  <c r="R343" i="17"/>
  <c r="U343" i="17"/>
  <c r="X343" i="17"/>
  <c r="L344" i="17"/>
  <c r="O344" i="17"/>
  <c r="R344" i="17"/>
  <c r="U344" i="17"/>
  <c r="X344" i="17"/>
  <c r="L345" i="17"/>
  <c r="O345" i="17"/>
  <c r="R345" i="17"/>
  <c r="U345" i="17"/>
  <c r="X345" i="17"/>
  <c r="L346" i="17"/>
  <c r="O346" i="17"/>
  <c r="R346" i="17"/>
  <c r="U346" i="17"/>
  <c r="X346" i="17"/>
  <c r="L347" i="17"/>
  <c r="O347" i="17"/>
  <c r="R347" i="17"/>
  <c r="U347" i="17"/>
  <c r="X347" i="17"/>
  <c r="L348" i="17"/>
  <c r="O348" i="17"/>
  <c r="R348" i="17"/>
  <c r="U348" i="17"/>
  <c r="X348" i="17"/>
  <c r="L349" i="17"/>
  <c r="O349" i="17"/>
  <c r="R349" i="17"/>
  <c r="U349" i="17"/>
  <c r="X349" i="17"/>
  <c r="X327" i="17"/>
  <c r="U327" i="17"/>
  <c r="R327" i="17"/>
  <c r="O327" i="17"/>
  <c r="L327" i="17"/>
  <c r="AA355" i="17" l="1"/>
  <c r="AA357" i="17"/>
  <c r="AA366" i="17"/>
  <c r="AA362" i="17"/>
  <c r="AA364" i="17"/>
  <c r="AA378" i="17"/>
  <c r="AA380" i="17"/>
  <c r="AA376" i="17"/>
  <c r="AA368" i="17"/>
  <c r="AA373" i="17"/>
  <c r="AA359" i="17"/>
  <c r="AA361" i="17"/>
  <c r="AA352" i="17"/>
  <c r="AA365" i="17"/>
  <c r="AA367" i="17"/>
  <c r="AA374" i="17"/>
  <c r="AA372" i="17"/>
  <c r="AA356" i="17"/>
  <c r="AA379" i="17"/>
  <c r="AA377" i="17"/>
  <c r="AA363" i="17"/>
  <c r="AA381" i="17"/>
  <c r="AA375" i="17"/>
  <c r="AA371" i="17"/>
  <c r="AA369" i="17"/>
  <c r="AA360" i="17"/>
  <c r="AA350" i="17"/>
  <c r="AA370" i="17"/>
  <c r="AA354" i="17"/>
  <c r="AA358" i="17"/>
  <c r="AA351" i="17"/>
  <c r="AA353" i="17"/>
  <c r="AA331" i="17"/>
  <c r="AA342" i="17"/>
  <c r="AA329" i="17"/>
  <c r="AA333" i="17"/>
  <c r="AA340" i="17"/>
  <c r="AA328" i="17"/>
  <c r="AA349" i="17"/>
  <c r="AA335" i="17"/>
  <c r="AA344" i="17"/>
  <c r="AA341" i="17"/>
  <c r="AA345" i="17"/>
  <c r="AA339" i="17"/>
  <c r="AA347" i="17"/>
  <c r="AA337" i="17"/>
  <c r="AA343" i="17"/>
  <c r="AA334" i="17"/>
  <c r="AA332" i="17"/>
  <c r="AA330" i="17"/>
  <c r="AA348" i="17"/>
  <c r="AA338" i="17"/>
  <c r="AA336" i="17"/>
  <c r="AA346" i="17"/>
  <c r="AA327" i="17"/>
  <c r="I296" i="17" l="1"/>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295" i="17"/>
  <c r="I294" i="17"/>
  <c r="L295" i="17" l="1"/>
  <c r="O295" i="17"/>
  <c r="R295" i="17"/>
  <c r="U295" i="17"/>
  <c r="X295" i="17"/>
  <c r="L296" i="17"/>
  <c r="O296" i="17"/>
  <c r="R296" i="17"/>
  <c r="U296" i="17"/>
  <c r="X296" i="17"/>
  <c r="L297" i="17"/>
  <c r="O297" i="17"/>
  <c r="R297" i="17"/>
  <c r="U297" i="17"/>
  <c r="X297" i="17"/>
  <c r="L298" i="17"/>
  <c r="O298" i="17"/>
  <c r="R298" i="17"/>
  <c r="U298" i="17"/>
  <c r="X298" i="17"/>
  <c r="L299" i="17"/>
  <c r="O299" i="17"/>
  <c r="R299" i="17"/>
  <c r="U299" i="17"/>
  <c r="X299" i="17"/>
  <c r="L300" i="17"/>
  <c r="O300" i="17"/>
  <c r="R300" i="17"/>
  <c r="U300" i="17"/>
  <c r="X300" i="17"/>
  <c r="L301" i="17"/>
  <c r="O301" i="17"/>
  <c r="R301" i="17"/>
  <c r="U301" i="17"/>
  <c r="X301" i="17"/>
  <c r="L302" i="17"/>
  <c r="O302" i="17"/>
  <c r="R302" i="17"/>
  <c r="U302" i="17"/>
  <c r="X302" i="17"/>
  <c r="L303" i="17"/>
  <c r="O303" i="17"/>
  <c r="R303" i="17"/>
  <c r="U303" i="17"/>
  <c r="X303" i="17"/>
  <c r="L304" i="17"/>
  <c r="O304" i="17"/>
  <c r="R304" i="17"/>
  <c r="U304" i="17"/>
  <c r="X304" i="17"/>
  <c r="L305" i="17"/>
  <c r="O305" i="17"/>
  <c r="R305" i="17"/>
  <c r="U305" i="17"/>
  <c r="X305" i="17"/>
  <c r="L306" i="17"/>
  <c r="O306" i="17"/>
  <c r="R306" i="17"/>
  <c r="U306" i="17"/>
  <c r="X306" i="17"/>
  <c r="L307" i="17"/>
  <c r="O307" i="17"/>
  <c r="R307" i="17"/>
  <c r="U307" i="17"/>
  <c r="X307" i="17"/>
  <c r="L308" i="17"/>
  <c r="O308" i="17"/>
  <c r="R308" i="17"/>
  <c r="U308" i="17"/>
  <c r="X308" i="17"/>
  <c r="L309" i="17"/>
  <c r="O309" i="17"/>
  <c r="R309" i="17"/>
  <c r="U309" i="17"/>
  <c r="X309" i="17"/>
  <c r="L310" i="17"/>
  <c r="O310" i="17"/>
  <c r="R310" i="17"/>
  <c r="U310" i="17"/>
  <c r="X310" i="17"/>
  <c r="L311" i="17"/>
  <c r="O311" i="17"/>
  <c r="R311" i="17"/>
  <c r="U311" i="17"/>
  <c r="X311" i="17"/>
  <c r="L312" i="17"/>
  <c r="O312" i="17"/>
  <c r="R312" i="17"/>
  <c r="U312" i="17"/>
  <c r="X312" i="17"/>
  <c r="L313" i="17"/>
  <c r="O313" i="17"/>
  <c r="R313" i="17"/>
  <c r="U313" i="17"/>
  <c r="X313" i="17"/>
  <c r="L314" i="17"/>
  <c r="O314" i="17"/>
  <c r="R314" i="17"/>
  <c r="U314" i="17"/>
  <c r="X314" i="17"/>
  <c r="L315" i="17"/>
  <c r="O315" i="17"/>
  <c r="R315" i="17"/>
  <c r="U315" i="17"/>
  <c r="X315" i="17"/>
  <c r="L316" i="17"/>
  <c r="O316" i="17"/>
  <c r="R316" i="17"/>
  <c r="U316" i="17"/>
  <c r="X316" i="17"/>
  <c r="L317" i="17"/>
  <c r="O317" i="17"/>
  <c r="R317" i="17"/>
  <c r="U317" i="17"/>
  <c r="X317" i="17"/>
  <c r="L318" i="17"/>
  <c r="O318" i="17"/>
  <c r="R318" i="17"/>
  <c r="U318" i="17"/>
  <c r="X318" i="17"/>
  <c r="L319" i="17"/>
  <c r="O319" i="17"/>
  <c r="R319" i="17"/>
  <c r="U319" i="17"/>
  <c r="X319" i="17"/>
  <c r="L320" i="17"/>
  <c r="O320" i="17"/>
  <c r="R320" i="17"/>
  <c r="U320" i="17"/>
  <c r="X320" i="17"/>
  <c r="L321" i="17"/>
  <c r="O321" i="17"/>
  <c r="R321" i="17"/>
  <c r="U321" i="17"/>
  <c r="X321" i="17"/>
  <c r="L322" i="17"/>
  <c r="O322" i="17"/>
  <c r="R322" i="17"/>
  <c r="U322" i="17"/>
  <c r="X322" i="17"/>
  <c r="L323" i="17"/>
  <c r="O323" i="17"/>
  <c r="R323" i="17"/>
  <c r="U323" i="17"/>
  <c r="X323" i="17"/>
  <c r="L324" i="17"/>
  <c r="O324" i="17"/>
  <c r="R324" i="17"/>
  <c r="U324" i="17"/>
  <c r="X324" i="17"/>
  <c r="L325" i="17"/>
  <c r="O325" i="17"/>
  <c r="R325" i="17"/>
  <c r="U325" i="17"/>
  <c r="X325" i="17"/>
  <c r="L326" i="17"/>
  <c r="O326" i="17"/>
  <c r="R326" i="17"/>
  <c r="U326" i="17"/>
  <c r="X326" i="17"/>
  <c r="X294" i="17"/>
  <c r="U294" i="17"/>
  <c r="R294" i="17"/>
  <c r="O294" i="17"/>
  <c r="L294" i="17"/>
  <c r="AA307" i="17" l="1"/>
  <c r="AA300" i="17"/>
  <c r="AA309" i="17"/>
  <c r="AA295" i="17"/>
  <c r="AA297" i="17"/>
  <c r="AA302" i="17"/>
  <c r="AA308" i="17"/>
  <c r="AA313" i="17"/>
  <c r="AA320" i="17"/>
  <c r="AA315" i="17"/>
  <c r="AA311" i="17"/>
  <c r="AA322" i="17"/>
  <c r="AA324" i="17"/>
  <c r="AA317" i="17"/>
  <c r="AA326" i="17"/>
  <c r="AA321" i="17"/>
  <c r="AA303" i="17"/>
  <c r="AA304" i="17"/>
  <c r="AA299" i="17"/>
  <c r="AA305" i="17"/>
  <c r="AA301" i="17"/>
  <c r="AA323" i="17"/>
  <c r="AA306" i="17"/>
  <c r="AA298" i="17"/>
  <c r="AA296" i="17"/>
  <c r="AA310" i="17"/>
  <c r="AA312" i="17"/>
  <c r="AA325" i="17"/>
  <c r="AA314" i="17"/>
  <c r="AA319" i="17"/>
  <c r="AA316" i="17"/>
  <c r="AA294" i="17"/>
  <c r="AA318"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47" i="17"/>
  <c r="L248" i="17"/>
  <c r="O248" i="17"/>
  <c r="R248" i="17"/>
  <c r="U248" i="17"/>
  <c r="X248" i="17"/>
  <c r="L249" i="17"/>
  <c r="O249" i="17"/>
  <c r="R249" i="17"/>
  <c r="U249" i="17"/>
  <c r="X249" i="17"/>
  <c r="L250" i="17"/>
  <c r="O250" i="17"/>
  <c r="R250" i="17"/>
  <c r="U250" i="17"/>
  <c r="X250" i="17"/>
  <c r="L251" i="17"/>
  <c r="O251" i="17"/>
  <c r="R251" i="17"/>
  <c r="U251" i="17"/>
  <c r="X251" i="17"/>
  <c r="L252" i="17"/>
  <c r="O252" i="17"/>
  <c r="R252" i="17"/>
  <c r="U252" i="17"/>
  <c r="X252" i="17"/>
  <c r="L253" i="17"/>
  <c r="O253" i="17"/>
  <c r="R253" i="17"/>
  <c r="U253" i="17"/>
  <c r="X253" i="17"/>
  <c r="L254" i="17"/>
  <c r="O254" i="17"/>
  <c r="R254" i="17"/>
  <c r="U254" i="17"/>
  <c r="X254" i="17"/>
  <c r="L255" i="17"/>
  <c r="O255" i="17"/>
  <c r="R255" i="17"/>
  <c r="U255" i="17"/>
  <c r="X255" i="17"/>
  <c r="L256" i="17"/>
  <c r="O256" i="17"/>
  <c r="R256" i="17"/>
  <c r="U256" i="17"/>
  <c r="X256" i="17"/>
  <c r="L257" i="17"/>
  <c r="O257" i="17"/>
  <c r="R257" i="17"/>
  <c r="U257" i="17"/>
  <c r="X257" i="17"/>
  <c r="L258" i="17"/>
  <c r="O258" i="17"/>
  <c r="R258" i="17"/>
  <c r="U258" i="17"/>
  <c r="X258" i="17"/>
  <c r="L259" i="17"/>
  <c r="O259" i="17"/>
  <c r="R259" i="17"/>
  <c r="U259" i="17"/>
  <c r="X259" i="17"/>
  <c r="L260" i="17"/>
  <c r="O260" i="17"/>
  <c r="R260" i="17"/>
  <c r="U260" i="17"/>
  <c r="X260" i="17"/>
  <c r="L261" i="17"/>
  <c r="O261" i="17"/>
  <c r="R261" i="17"/>
  <c r="U261" i="17"/>
  <c r="X261" i="17"/>
  <c r="L262" i="17"/>
  <c r="O262" i="17"/>
  <c r="R262" i="17"/>
  <c r="U262" i="17"/>
  <c r="X262" i="17"/>
  <c r="L263" i="17"/>
  <c r="O263" i="17"/>
  <c r="R263" i="17"/>
  <c r="U263" i="17"/>
  <c r="X263" i="17"/>
  <c r="L264" i="17"/>
  <c r="O264" i="17"/>
  <c r="R264" i="17"/>
  <c r="U264" i="17"/>
  <c r="X264" i="17"/>
  <c r="L265" i="17"/>
  <c r="O265" i="17"/>
  <c r="R265" i="17"/>
  <c r="U265" i="17"/>
  <c r="X265" i="17"/>
  <c r="L266" i="17"/>
  <c r="O266" i="17"/>
  <c r="R266" i="17"/>
  <c r="U266" i="17"/>
  <c r="X266" i="17"/>
  <c r="L267" i="17"/>
  <c r="O267" i="17"/>
  <c r="R267" i="17"/>
  <c r="U267" i="17"/>
  <c r="X267" i="17"/>
  <c r="L268" i="17"/>
  <c r="O268" i="17"/>
  <c r="R268" i="17"/>
  <c r="U268" i="17"/>
  <c r="X268" i="17"/>
  <c r="L269" i="17"/>
  <c r="O269" i="17"/>
  <c r="R269" i="17"/>
  <c r="U269" i="17"/>
  <c r="X269" i="17"/>
  <c r="L270" i="17"/>
  <c r="O270" i="17"/>
  <c r="R270" i="17"/>
  <c r="U270" i="17"/>
  <c r="X270" i="17"/>
  <c r="L271" i="17"/>
  <c r="O271" i="17"/>
  <c r="R271" i="17"/>
  <c r="U271" i="17"/>
  <c r="X271" i="17"/>
  <c r="L272" i="17"/>
  <c r="O272" i="17"/>
  <c r="R272" i="17"/>
  <c r="U272" i="17"/>
  <c r="X272" i="17"/>
  <c r="L273" i="17"/>
  <c r="O273" i="17"/>
  <c r="R273" i="17"/>
  <c r="U273" i="17"/>
  <c r="X273" i="17"/>
  <c r="L274" i="17"/>
  <c r="O274" i="17"/>
  <c r="R274" i="17"/>
  <c r="U274" i="17"/>
  <c r="X274" i="17"/>
  <c r="L275" i="17"/>
  <c r="O275" i="17"/>
  <c r="R275" i="17"/>
  <c r="U275" i="17"/>
  <c r="X275" i="17"/>
  <c r="L276" i="17"/>
  <c r="O276" i="17"/>
  <c r="R276" i="17"/>
  <c r="U276" i="17"/>
  <c r="X276" i="17"/>
  <c r="L277" i="17"/>
  <c r="O277" i="17"/>
  <c r="R277" i="17"/>
  <c r="U277" i="17"/>
  <c r="X277" i="17"/>
  <c r="L278" i="17"/>
  <c r="O278" i="17"/>
  <c r="R278" i="17"/>
  <c r="U278" i="17"/>
  <c r="X278" i="17"/>
  <c r="L279" i="17"/>
  <c r="O279" i="17"/>
  <c r="R279" i="17"/>
  <c r="U279" i="17"/>
  <c r="X279" i="17"/>
  <c r="L280" i="17"/>
  <c r="O280" i="17"/>
  <c r="R280" i="17"/>
  <c r="U280" i="17"/>
  <c r="X280" i="17"/>
  <c r="L281" i="17"/>
  <c r="O281" i="17"/>
  <c r="R281" i="17"/>
  <c r="U281" i="17"/>
  <c r="X281" i="17"/>
  <c r="L282" i="17"/>
  <c r="O282" i="17"/>
  <c r="R282" i="17"/>
  <c r="U282" i="17"/>
  <c r="X282" i="17"/>
  <c r="L283" i="17"/>
  <c r="O283" i="17"/>
  <c r="R283" i="17"/>
  <c r="U283" i="17"/>
  <c r="X283" i="17"/>
  <c r="L284" i="17"/>
  <c r="O284" i="17"/>
  <c r="R284" i="17"/>
  <c r="U284" i="17"/>
  <c r="X284" i="17"/>
  <c r="L285" i="17"/>
  <c r="O285" i="17"/>
  <c r="R285" i="17"/>
  <c r="U285" i="17"/>
  <c r="X285" i="17"/>
  <c r="L286" i="17"/>
  <c r="O286" i="17"/>
  <c r="R286" i="17"/>
  <c r="U286" i="17"/>
  <c r="X286" i="17"/>
  <c r="L287" i="17"/>
  <c r="O287" i="17"/>
  <c r="R287" i="17"/>
  <c r="U287" i="17"/>
  <c r="X287" i="17"/>
  <c r="L288" i="17"/>
  <c r="O288" i="17"/>
  <c r="R288" i="17"/>
  <c r="U288" i="17"/>
  <c r="X288" i="17"/>
  <c r="L289" i="17"/>
  <c r="O289" i="17"/>
  <c r="R289" i="17"/>
  <c r="U289" i="17"/>
  <c r="X289" i="17"/>
  <c r="L290" i="17"/>
  <c r="O290" i="17"/>
  <c r="R290" i="17"/>
  <c r="U290" i="17"/>
  <c r="X290" i="17"/>
  <c r="L291" i="17"/>
  <c r="O291" i="17"/>
  <c r="R291" i="17"/>
  <c r="U291" i="17"/>
  <c r="X291" i="17"/>
  <c r="L292" i="17"/>
  <c r="O292" i="17"/>
  <c r="R292" i="17"/>
  <c r="U292" i="17"/>
  <c r="X292" i="17"/>
  <c r="L293" i="17"/>
  <c r="O293" i="17"/>
  <c r="R293" i="17"/>
  <c r="U293" i="17"/>
  <c r="X293" i="17"/>
  <c r="X247" i="17"/>
  <c r="U247" i="17"/>
  <c r="R247" i="17"/>
  <c r="O247" i="17"/>
  <c r="L247" i="17"/>
  <c r="X5" i="17"/>
  <c r="X6" i="17"/>
  <c r="X7" i="17"/>
  <c r="X8" i="17"/>
  <c r="X9" i="17"/>
  <c r="X10" i="17"/>
  <c r="X11" i="17"/>
  <c r="X12" i="17"/>
  <c r="X13" i="17"/>
  <c r="X14" i="17"/>
  <c r="X15" i="17"/>
  <c r="X16" i="17"/>
  <c r="X17" i="17"/>
  <c r="X18" i="17"/>
  <c r="X19" i="17"/>
  <c r="X20" i="17"/>
  <c r="X21" i="17"/>
  <c r="X22" i="17"/>
  <c r="X23" i="17"/>
  <c r="X24" i="17"/>
  <c r="X25" i="17"/>
  <c r="X26" i="17"/>
  <c r="X27" i="17"/>
  <c r="X28" i="17"/>
  <c r="X29" i="17"/>
  <c r="X30" i="17"/>
  <c r="X31" i="17"/>
  <c r="X32" i="17"/>
  <c r="X33" i="17"/>
  <c r="X34" i="17"/>
  <c r="X35" i="17"/>
  <c r="X36" i="17"/>
  <c r="X37" i="17"/>
  <c r="X38" i="17"/>
  <c r="X39" i="17"/>
  <c r="X40" i="17"/>
  <c r="X41" i="17"/>
  <c r="X42" i="17"/>
  <c r="X43" i="17"/>
  <c r="X44" i="17"/>
  <c r="X45" i="17"/>
  <c r="X46" i="17"/>
  <c r="X47" i="17"/>
  <c r="X48" i="17"/>
  <c r="X49" i="17"/>
  <c r="X50" i="17"/>
  <c r="X51" i="17"/>
  <c r="X52" i="17"/>
  <c r="X53" i="17"/>
  <c r="X54" i="17"/>
  <c r="X55" i="17"/>
  <c r="X56" i="17"/>
  <c r="X57" i="17"/>
  <c r="X58" i="17"/>
  <c r="X59" i="17"/>
  <c r="X60" i="17"/>
  <c r="X61" i="17"/>
  <c r="X62" i="17"/>
  <c r="X63" i="17"/>
  <c r="X64" i="17"/>
  <c r="X65" i="17"/>
  <c r="X66" i="17"/>
  <c r="X67" i="17"/>
  <c r="X68" i="17"/>
  <c r="X69" i="17"/>
  <c r="X70" i="17"/>
  <c r="X71" i="17"/>
  <c r="X72" i="17"/>
  <c r="X73" i="17"/>
  <c r="X74" i="17"/>
  <c r="X75" i="17"/>
  <c r="X76" i="17"/>
  <c r="X77" i="17"/>
  <c r="X78" i="17"/>
  <c r="X79" i="17"/>
  <c r="X80" i="17"/>
  <c r="X81" i="17"/>
  <c r="X82" i="17"/>
  <c r="X83" i="17"/>
  <c r="X84" i="17"/>
  <c r="X85" i="17"/>
  <c r="X86" i="17"/>
  <c r="X87" i="17"/>
  <c r="X88" i="17"/>
  <c r="X89" i="17"/>
  <c r="X90" i="17"/>
  <c r="X91" i="17"/>
  <c r="X92" i="17"/>
  <c r="X93" i="17"/>
  <c r="X94" i="17"/>
  <c r="X95" i="17"/>
  <c r="X96" i="17"/>
  <c r="X97" i="17"/>
  <c r="X98" i="17"/>
  <c r="X99" i="17"/>
  <c r="X100" i="17"/>
  <c r="X101" i="17"/>
  <c r="X102" i="17"/>
  <c r="X103" i="17"/>
  <c r="X104" i="17"/>
  <c r="X105" i="17"/>
  <c r="X106" i="17"/>
  <c r="X107" i="17"/>
  <c r="X108" i="17"/>
  <c r="X109" i="17"/>
  <c r="X110" i="17"/>
  <c r="X111" i="17"/>
  <c r="X112" i="17"/>
  <c r="X113" i="17"/>
  <c r="X114" i="17"/>
  <c r="X115" i="17"/>
  <c r="X116" i="17"/>
  <c r="X117" i="17"/>
  <c r="X118" i="17"/>
  <c r="X119" i="17"/>
  <c r="X120" i="17"/>
  <c r="X121" i="17"/>
  <c r="X122" i="17"/>
  <c r="X123" i="17"/>
  <c r="X124" i="17"/>
  <c r="X125" i="17"/>
  <c r="X126" i="17"/>
  <c r="X127" i="17"/>
  <c r="X128" i="17"/>
  <c r="X129" i="17"/>
  <c r="X130" i="17"/>
  <c r="X131" i="17"/>
  <c r="X132" i="17"/>
  <c r="X133" i="17"/>
  <c r="X134" i="17"/>
  <c r="X135" i="17"/>
  <c r="X136" i="17"/>
  <c r="X137" i="17"/>
  <c r="X138" i="17"/>
  <c r="X139" i="17"/>
  <c r="X140" i="17"/>
  <c r="X141" i="17"/>
  <c r="X142" i="17"/>
  <c r="X143" i="17"/>
  <c r="X144" i="17"/>
  <c r="X145" i="17"/>
  <c r="X146" i="17"/>
  <c r="X147" i="17"/>
  <c r="X148" i="17"/>
  <c r="X149" i="17"/>
  <c r="X150" i="17"/>
  <c r="X151" i="17"/>
  <c r="X152" i="17"/>
  <c r="X153" i="17"/>
  <c r="X154" i="17"/>
  <c r="X155" i="17"/>
  <c r="X156" i="17"/>
  <c r="X157" i="17"/>
  <c r="X158" i="17"/>
  <c r="X159" i="17"/>
  <c r="X160" i="17"/>
  <c r="X161" i="17"/>
  <c r="X162" i="17"/>
  <c r="X163" i="17"/>
  <c r="X164" i="17"/>
  <c r="X165" i="17"/>
  <c r="X166" i="17"/>
  <c r="X167" i="17"/>
  <c r="X168" i="17"/>
  <c r="X169" i="17"/>
  <c r="X170" i="17"/>
  <c r="X171" i="17"/>
  <c r="X172" i="17"/>
  <c r="X173" i="17"/>
  <c r="X174" i="17"/>
  <c r="X175" i="17"/>
  <c r="X176" i="17"/>
  <c r="X177" i="17"/>
  <c r="X178" i="17"/>
  <c r="X179" i="17"/>
  <c r="X180" i="17"/>
  <c r="X181" i="17"/>
  <c r="X182" i="17"/>
  <c r="X183" i="17"/>
  <c r="X184" i="17"/>
  <c r="X185" i="17"/>
  <c r="X186" i="17"/>
  <c r="X187" i="17"/>
  <c r="X188" i="17"/>
  <c r="X189" i="17"/>
  <c r="X190" i="17"/>
  <c r="X191" i="17"/>
  <c r="X192" i="17"/>
  <c r="X193" i="17"/>
  <c r="X194" i="17"/>
  <c r="X195" i="17"/>
  <c r="X196" i="17"/>
  <c r="X197" i="17"/>
  <c r="X198" i="17"/>
  <c r="X199" i="17"/>
  <c r="X200" i="17"/>
  <c r="X201" i="17"/>
  <c r="X202" i="17"/>
  <c r="X203" i="17"/>
  <c r="X204" i="17"/>
  <c r="X205" i="17"/>
  <c r="X206" i="17"/>
  <c r="X4"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168" i="17"/>
  <c r="U169" i="17"/>
  <c r="U170" i="17"/>
  <c r="U171" i="17"/>
  <c r="U172" i="17"/>
  <c r="U173" i="17"/>
  <c r="U174" i="17"/>
  <c r="U175" i="17"/>
  <c r="U176" i="17"/>
  <c r="U177" i="17"/>
  <c r="U178" i="17"/>
  <c r="U179" i="17"/>
  <c r="U180" i="17"/>
  <c r="U181" i="17"/>
  <c r="U182" i="17"/>
  <c r="U183" i="17"/>
  <c r="U184" i="17"/>
  <c r="U185" i="17"/>
  <c r="U186" i="17"/>
  <c r="U187" i="17"/>
  <c r="U188" i="17"/>
  <c r="U189" i="17"/>
  <c r="U190" i="17"/>
  <c r="U191" i="17"/>
  <c r="U192" i="17"/>
  <c r="U193" i="17"/>
  <c r="U194" i="17"/>
  <c r="U195" i="17"/>
  <c r="U196" i="17"/>
  <c r="U197" i="17"/>
  <c r="U198" i="17"/>
  <c r="U199" i="17"/>
  <c r="U200" i="17"/>
  <c r="U201" i="17"/>
  <c r="U202" i="17"/>
  <c r="U203" i="17"/>
  <c r="U204" i="17"/>
  <c r="U205" i="17"/>
  <c r="U206" i="17"/>
  <c r="U5" i="17"/>
  <c r="U6" i="17"/>
  <c r="U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4" i="17"/>
  <c r="R5" i="17"/>
  <c r="R6" i="17"/>
  <c r="R7" i="17"/>
  <c r="R8" i="17"/>
  <c r="R9" i="17"/>
  <c r="R10" i="17"/>
  <c r="R11" i="17"/>
  <c r="R12" i="17"/>
  <c r="R13" i="17"/>
  <c r="R14" i="17"/>
  <c r="R15" i="17"/>
  <c r="R16" i="17"/>
  <c r="R17" i="17"/>
  <c r="R18" i="17"/>
  <c r="R19" i="17"/>
  <c r="R20" i="17"/>
  <c r="R21" i="17"/>
  <c r="R22" i="17"/>
  <c r="R4"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4" i="17"/>
  <c r="L13" i="17"/>
  <c r="L5" i="17"/>
  <c r="L6" i="17"/>
  <c r="L7" i="17"/>
  <c r="L8" i="17"/>
  <c r="L9" i="17"/>
  <c r="L10" i="17"/>
  <c r="L11" i="17"/>
  <c r="L12"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4"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79" i="17"/>
  <c r="I68" i="17"/>
  <c r="I69" i="17"/>
  <c r="I70" i="17"/>
  <c r="I71" i="17"/>
  <c r="I72" i="17"/>
  <c r="I73" i="17"/>
  <c r="I74" i="17"/>
  <c r="I75" i="17"/>
  <c r="I76" i="17"/>
  <c r="I77" i="17"/>
  <c r="I78" i="17"/>
  <c r="I44" i="17"/>
  <c r="I45" i="17"/>
  <c r="I46" i="17"/>
  <c r="I47" i="17"/>
  <c r="I48" i="17"/>
  <c r="I49" i="17"/>
  <c r="I50" i="17"/>
  <c r="I51" i="17"/>
  <c r="I52" i="17"/>
  <c r="I53" i="17"/>
  <c r="I54" i="17"/>
  <c r="I55" i="17"/>
  <c r="I56" i="17"/>
  <c r="I57" i="17"/>
  <c r="I58" i="17"/>
  <c r="I59" i="17"/>
  <c r="I60" i="17"/>
  <c r="I61" i="17"/>
  <c r="I62" i="17"/>
  <c r="I63" i="17"/>
  <c r="I64" i="17"/>
  <c r="I65" i="17"/>
  <c r="I66" i="17"/>
  <c r="I67" i="17"/>
  <c r="I36" i="17"/>
  <c r="I37" i="17"/>
  <c r="I38" i="17"/>
  <c r="I39" i="17"/>
  <c r="I40" i="17"/>
  <c r="I41" i="17"/>
  <c r="I42" i="17"/>
  <c r="I43" i="17"/>
  <c r="I35" i="17"/>
  <c r="I34" i="17"/>
  <c r="I18" i="17"/>
  <c r="I19" i="17"/>
  <c r="I20" i="17"/>
  <c r="I21" i="17"/>
  <c r="I22" i="17"/>
  <c r="I23" i="17"/>
  <c r="I24" i="17"/>
  <c r="I25" i="17"/>
  <c r="I26" i="17"/>
  <c r="I27" i="17"/>
  <c r="I28" i="17"/>
  <c r="I29" i="17"/>
  <c r="I30" i="17"/>
  <c r="I31" i="17"/>
  <c r="I32" i="17"/>
  <c r="I33" i="17"/>
  <c r="I17" i="17"/>
  <c r="I15" i="17"/>
  <c r="I14" i="17"/>
  <c r="I5" i="17"/>
  <c r="I6" i="17"/>
  <c r="I7" i="17"/>
  <c r="I8" i="17"/>
  <c r="I9" i="17"/>
  <c r="I10" i="17"/>
  <c r="I11" i="17"/>
  <c r="I12" i="17"/>
  <c r="I4" i="17"/>
  <c r="O208" i="17"/>
  <c r="R208" i="17"/>
  <c r="U208" i="17"/>
  <c r="X208" i="17"/>
  <c r="O209" i="17"/>
  <c r="R209" i="17"/>
  <c r="U209" i="17"/>
  <c r="X209" i="17"/>
  <c r="O210" i="17"/>
  <c r="R210" i="17"/>
  <c r="U210" i="17"/>
  <c r="X210" i="17"/>
  <c r="O211" i="17"/>
  <c r="R211" i="17"/>
  <c r="U211" i="17"/>
  <c r="X211" i="17"/>
  <c r="O212" i="17"/>
  <c r="R212" i="17"/>
  <c r="U212" i="17"/>
  <c r="X212" i="17"/>
  <c r="O213" i="17"/>
  <c r="R213" i="17"/>
  <c r="U213" i="17"/>
  <c r="X213" i="17"/>
  <c r="O214" i="17"/>
  <c r="R214" i="17"/>
  <c r="U214" i="17"/>
  <c r="X214" i="17"/>
  <c r="O215" i="17"/>
  <c r="R215" i="17"/>
  <c r="U215" i="17"/>
  <c r="X215" i="17"/>
  <c r="O216" i="17"/>
  <c r="R216" i="17"/>
  <c r="U216" i="17"/>
  <c r="X216" i="17"/>
  <c r="O217" i="17"/>
  <c r="R217" i="17"/>
  <c r="U217" i="17"/>
  <c r="X217" i="17"/>
  <c r="O218" i="17"/>
  <c r="R218" i="17"/>
  <c r="U218" i="17"/>
  <c r="X218" i="17"/>
  <c r="O219" i="17"/>
  <c r="R219" i="17"/>
  <c r="U219" i="17"/>
  <c r="X219" i="17"/>
  <c r="O220" i="17"/>
  <c r="R220" i="17"/>
  <c r="U220" i="17"/>
  <c r="X220" i="17"/>
  <c r="O221" i="17"/>
  <c r="R221" i="17"/>
  <c r="U221" i="17"/>
  <c r="X221" i="17"/>
  <c r="O222" i="17"/>
  <c r="R222" i="17"/>
  <c r="U222" i="17"/>
  <c r="X222" i="17"/>
  <c r="O223" i="17"/>
  <c r="R223" i="17"/>
  <c r="U223" i="17"/>
  <c r="X223" i="17"/>
  <c r="O224" i="17"/>
  <c r="R224" i="17"/>
  <c r="U224" i="17"/>
  <c r="X224" i="17"/>
  <c r="O225" i="17"/>
  <c r="R225" i="17"/>
  <c r="U225" i="17"/>
  <c r="X225" i="17"/>
  <c r="O226" i="17"/>
  <c r="R226" i="17"/>
  <c r="U226" i="17"/>
  <c r="X226" i="17"/>
  <c r="O227" i="17"/>
  <c r="R227" i="17"/>
  <c r="U227" i="17"/>
  <c r="X227" i="17"/>
  <c r="O228" i="17"/>
  <c r="R228" i="17"/>
  <c r="U228" i="17"/>
  <c r="X228" i="17"/>
  <c r="O229" i="17"/>
  <c r="R229" i="17"/>
  <c r="U229" i="17"/>
  <c r="X229" i="17"/>
  <c r="O230" i="17"/>
  <c r="R230" i="17"/>
  <c r="U230" i="17"/>
  <c r="X230" i="17"/>
  <c r="O231" i="17"/>
  <c r="R231" i="17"/>
  <c r="U231" i="17"/>
  <c r="X231" i="17"/>
  <c r="O232" i="17"/>
  <c r="R232" i="17"/>
  <c r="U232" i="17"/>
  <c r="X232" i="17"/>
  <c r="O233" i="17"/>
  <c r="R233" i="17"/>
  <c r="U233" i="17"/>
  <c r="X233" i="17"/>
  <c r="O234" i="17"/>
  <c r="R234" i="17"/>
  <c r="U234" i="17"/>
  <c r="X234" i="17"/>
  <c r="O235" i="17"/>
  <c r="R235" i="17"/>
  <c r="U235" i="17"/>
  <c r="X235" i="17"/>
  <c r="O236" i="17"/>
  <c r="R236" i="17"/>
  <c r="U236" i="17"/>
  <c r="X236" i="17"/>
  <c r="O237" i="17"/>
  <c r="R237" i="17"/>
  <c r="U237" i="17"/>
  <c r="X237" i="17"/>
  <c r="O238" i="17"/>
  <c r="R238" i="17"/>
  <c r="U238" i="17"/>
  <c r="X238" i="17"/>
  <c r="O239" i="17"/>
  <c r="R239" i="17"/>
  <c r="U239" i="17"/>
  <c r="X239" i="17"/>
  <c r="O240" i="17"/>
  <c r="R240" i="17"/>
  <c r="U240" i="17"/>
  <c r="X240" i="17"/>
  <c r="O241" i="17"/>
  <c r="R241" i="17"/>
  <c r="U241" i="17"/>
  <c r="X241" i="17"/>
  <c r="O242" i="17"/>
  <c r="R242" i="17"/>
  <c r="U242" i="17"/>
  <c r="X242" i="17"/>
  <c r="O243" i="17"/>
  <c r="R243" i="17"/>
  <c r="U243" i="17"/>
  <c r="X243" i="17"/>
  <c r="O244" i="17"/>
  <c r="R244" i="17"/>
  <c r="U244" i="17"/>
  <c r="X244" i="17"/>
  <c r="O245" i="17"/>
  <c r="R245" i="17"/>
  <c r="U245" i="17"/>
  <c r="X245" i="17"/>
  <c r="O246" i="17"/>
  <c r="R246" i="17"/>
  <c r="U246" i="17"/>
  <c r="X246" i="17"/>
  <c r="X207" i="17"/>
  <c r="U207" i="17"/>
  <c r="R207" i="17"/>
  <c r="O207" i="17"/>
  <c r="I829" i="16"/>
  <c r="L829" i="16"/>
  <c r="O829" i="16"/>
  <c r="R829" i="16"/>
  <c r="U829" i="16"/>
  <c r="X829" i="16"/>
  <c r="AA253" i="17" l="1"/>
  <c r="AA249" i="17"/>
  <c r="AA251" i="17"/>
  <c r="AA262" i="17"/>
  <c r="AA283" i="17"/>
  <c r="AA293" i="17"/>
  <c r="AA257" i="17"/>
  <c r="AA248" i="17"/>
  <c r="AA269" i="17"/>
  <c r="AA285" i="17"/>
  <c r="AA271" i="17"/>
  <c r="AA273" i="17"/>
  <c r="AA261" i="17"/>
  <c r="AA259" i="17"/>
  <c r="AA274" i="17"/>
  <c r="AA260" i="17"/>
  <c r="AA289" i="17"/>
  <c r="AA277" i="17"/>
  <c r="AA291" i="17"/>
  <c r="AA278" i="17"/>
  <c r="AA275" i="17"/>
  <c r="AA267" i="17"/>
  <c r="AA287" i="17"/>
  <c r="AA279" i="17"/>
  <c r="AA265" i="17"/>
  <c r="AA272" i="17"/>
  <c r="AA256" i="17"/>
  <c r="AA247" i="17"/>
  <c r="AA263" i="17"/>
  <c r="AA284" i="17"/>
  <c r="AA250" i="17"/>
  <c r="AA280" i="17"/>
  <c r="AA286" i="17"/>
  <c r="AA281" i="17"/>
  <c r="AA282" i="17"/>
  <c r="AA258" i="17"/>
  <c r="AA288" i="17"/>
  <c r="AA264" i="17"/>
  <c r="AA290" i="17"/>
  <c r="AA266" i="17"/>
  <c r="AA270" i="17"/>
  <c r="AA268" i="17"/>
  <c r="AA255" i="17"/>
  <c r="AA252" i="17"/>
  <c r="AA292" i="17"/>
  <c r="AA276" i="17"/>
  <c r="AA254" i="17"/>
  <c r="AA206" i="17"/>
  <c r="AA194" i="17"/>
  <c r="AA182" i="17"/>
  <c r="AA173" i="17"/>
  <c r="AA161" i="17"/>
  <c r="AA149" i="17"/>
  <c r="AA14" i="17"/>
  <c r="AA127" i="17"/>
  <c r="AA175" i="17"/>
  <c r="AA163" i="17"/>
  <c r="AA15" i="17"/>
  <c r="AA115" i="17"/>
  <c r="AA79" i="17"/>
  <c r="AA8" i="17"/>
  <c r="AA205" i="17"/>
  <c r="AA88" i="17"/>
  <c r="AA176" i="17"/>
  <c r="AA95" i="17"/>
  <c r="AA196" i="17"/>
  <c r="AA91" i="17"/>
  <c r="AA55" i="17"/>
  <c r="AA28" i="17"/>
  <c r="AA77" i="17"/>
  <c r="AA172" i="17"/>
  <c r="AA136" i="17"/>
  <c r="AA112" i="17"/>
  <c r="AA188" i="17"/>
  <c r="AA143" i="17"/>
  <c r="AA107" i="17"/>
  <c r="AA47" i="17"/>
  <c r="AA7" i="17"/>
  <c r="AA27" i="17"/>
  <c r="AA35" i="17"/>
  <c r="AA76" i="17"/>
  <c r="AA244" i="17"/>
  <c r="AA103" i="17"/>
  <c r="AA232" i="17"/>
  <c r="AA34" i="17"/>
  <c r="AA181" i="17"/>
  <c r="AA160" i="17"/>
  <c r="AA124" i="17"/>
  <c r="AA200" i="17"/>
  <c r="AA155" i="17"/>
  <c r="AA131" i="17"/>
  <c r="AA83" i="17"/>
  <c r="AA59" i="17"/>
  <c r="AA6" i="17"/>
  <c r="AA26" i="17"/>
  <c r="AA43" i="17"/>
  <c r="AA64" i="17"/>
  <c r="AA52" i="17"/>
  <c r="AA241" i="17"/>
  <c r="AA229" i="17"/>
  <c r="AA217" i="17"/>
  <c r="AA151" i="17"/>
  <c r="AA139" i="17"/>
  <c r="AA184" i="17"/>
  <c r="AA67" i="17"/>
  <c r="AA220" i="17"/>
  <c r="AA242" i="17"/>
  <c r="AA230" i="17"/>
  <c r="AA218" i="17"/>
  <c r="AA193" i="17"/>
  <c r="AA148" i="17"/>
  <c r="AA100" i="17"/>
  <c r="AA167" i="17"/>
  <c r="AA119" i="17"/>
  <c r="AA71" i="17"/>
  <c r="AA5" i="17"/>
  <c r="AA25" i="17"/>
  <c r="AA208" i="17"/>
  <c r="AA207" i="17"/>
  <c r="AA170" i="17"/>
  <c r="AA110" i="17"/>
  <c r="AA74" i="17"/>
  <c r="AA145" i="17"/>
  <c r="AA85" i="17"/>
  <c r="AA41" i="17"/>
  <c r="AA201" i="17"/>
  <c r="AA156" i="17"/>
  <c r="AA239" i="17"/>
  <c r="AA72" i="17"/>
  <c r="AA226" i="17"/>
  <c r="AA17" i="17"/>
  <c r="AA23" i="17"/>
  <c r="AA60" i="17"/>
  <c r="AA48" i="17"/>
  <c r="AA199" i="17"/>
  <c r="AA187" i="17"/>
  <c r="AA166" i="17"/>
  <c r="AA154" i="17"/>
  <c r="AA142" i="17"/>
  <c r="AA130" i="17"/>
  <c r="AA118" i="17"/>
  <c r="AA106" i="17"/>
  <c r="AA94" i="17"/>
  <c r="AA82" i="17"/>
  <c r="AA237" i="17"/>
  <c r="AA225" i="17"/>
  <c r="AA213" i="17"/>
  <c r="AA224" i="17"/>
  <c r="AA191" i="17"/>
  <c r="AA122" i="17"/>
  <c r="AA86" i="17"/>
  <c r="AA169" i="17"/>
  <c r="AA133" i="17"/>
  <c r="AA73" i="17"/>
  <c r="AA132" i="17"/>
  <c r="AA227" i="17"/>
  <c r="AA61" i="17"/>
  <c r="AA38" i="17"/>
  <c r="AA186" i="17"/>
  <c r="AA165" i="17"/>
  <c r="AA153" i="17"/>
  <c r="AA141" i="17"/>
  <c r="AA129" i="17"/>
  <c r="AA117" i="17"/>
  <c r="AA105" i="17"/>
  <c r="AA93" i="17"/>
  <c r="AA81" i="17"/>
  <c r="AA212" i="17"/>
  <c r="AA203" i="17"/>
  <c r="AA134" i="17"/>
  <c r="AA202" i="17"/>
  <c r="AA109" i="17"/>
  <c r="AA189" i="17"/>
  <c r="AA120" i="17"/>
  <c r="AA215" i="17"/>
  <c r="AA22" i="17"/>
  <c r="AA243" i="17"/>
  <c r="AA231" i="17"/>
  <c r="AA58" i="17"/>
  <c r="AA46" i="17"/>
  <c r="AA69" i="17"/>
  <c r="AA197" i="17"/>
  <c r="AA185" i="17"/>
  <c r="AA164" i="17"/>
  <c r="AA152" i="17"/>
  <c r="AA140" i="17"/>
  <c r="AA128" i="17"/>
  <c r="AA116" i="17"/>
  <c r="AA104" i="17"/>
  <c r="AA92" i="17"/>
  <c r="AA80" i="17"/>
  <c r="AA235" i="17"/>
  <c r="AA223" i="17"/>
  <c r="AA211" i="17"/>
  <c r="AA240" i="17"/>
  <c r="AA228" i="17"/>
  <c r="AA216" i="17"/>
  <c r="AA204" i="17"/>
  <c r="AA192" i="17"/>
  <c r="AA180" i="17"/>
  <c r="AA171" i="17"/>
  <c r="AA159" i="17"/>
  <c r="AA147" i="17"/>
  <c r="AA135" i="17"/>
  <c r="AA123" i="17"/>
  <c r="AA111" i="17"/>
  <c r="AA99" i="17"/>
  <c r="AA87" i="17"/>
  <c r="AA75" i="17"/>
  <c r="AA63" i="17"/>
  <c r="AA51" i="17"/>
  <c r="AA39" i="17"/>
  <c r="AA13" i="17"/>
  <c r="AA138" i="17"/>
  <c r="AA126" i="17"/>
  <c r="AA114" i="17"/>
  <c r="AA102" i="17"/>
  <c r="AA90" i="17"/>
  <c r="AA78" i="17"/>
  <c r="AA66" i="17"/>
  <c r="AA54" i="17"/>
  <c r="AA42" i="17"/>
  <c r="AA195" i="17"/>
  <c r="AA183" i="17"/>
  <c r="AA174" i="17"/>
  <c r="AA162" i="17"/>
  <c r="AA150" i="17"/>
  <c r="AA236" i="17"/>
  <c r="AA146" i="17"/>
  <c r="AA157" i="17"/>
  <c r="AA50" i="17"/>
  <c r="AA144" i="17"/>
  <c r="AA84" i="17"/>
  <c r="AA40" i="17"/>
  <c r="AA238" i="17"/>
  <c r="AA198" i="17"/>
  <c r="AA219" i="17"/>
  <c r="AA12" i="17"/>
  <c r="AA11" i="17"/>
  <c r="AA31" i="17"/>
  <c r="AA20" i="17"/>
  <c r="AA37" i="17"/>
  <c r="AA57" i="17"/>
  <c r="AA45" i="17"/>
  <c r="AA68" i="17"/>
  <c r="AA234" i="17"/>
  <c r="AA222" i="17"/>
  <c r="AA210" i="17"/>
  <c r="AA16" i="17"/>
  <c r="AA4" i="17"/>
  <c r="AA24" i="17"/>
  <c r="AA137" i="17"/>
  <c r="AA125" i="17"/>
  <c r="AA113" i="17"/>
  <c r="AA101" i="17"/>
  <c r="AA89" i="17"/>
  <c r="AA65" i="17"/>
  <c r="AA53" i="17"/>
  <c r="AA179" i="17"/>
  <c r="AA178" i="17"/>
  <c r="AA97" i="17"/>
  <c r="AA177" i="17"/>
  <c r="AA108" i="17"/>
  <c r="AA49" i="17"/>
  <c r="AA70" i="17"/>
  <c r="AA21" i="17"/>
  <c r="AA10" i="17"/>
  <c r="AA30" i="17"/>
  <c r="AA19" i="17"/>
  <c r="AA36" i="17"/>
  <c r="AA56" i="17"/>
  <c r="AA44" i="17"/>
  <c r="AA245" i="17"/>
  <c r="AA233" i="17"/>
  <c r="AA221" i="17"/>
  <c r="AA209" i="17"/>
  <c r="AA158" i="17"/>
  <c r="AA98" i="17"/>
  <c r="AA190" i="17"/>
  <c r="AA121" i="17"/>
  <c r="AA62" i="17"/>
  <c r="AA168" i="17"/>
  <c r="AA96" i="17"/>
  <c r="AA214" i="17"/>
  <c r="AA33" i="17"/>
  <c r="AA32" i="17"/>
  <c r="AA9" i="17"/>
  <c r="AA29" i="17"/>
  <c r="AA18" i="17"/>
  <c r="AA246" i="17"/>
  <c r="AA829" i="16"/>
  <c r="I800" i="16"/>
  <c r="I801" i="16"/>
  <c r="I802" i="16"/>
  <c r="I803" i="16"/>
  <c r="I804" i="16"/>
  <c r="I805" i="16"/>
  <c r="I806" i="16"/>
  <c r="I807" i="16"/>
  <c r="I808" i="16"/>
  <c r="I809" i="16"/>
  <c r="I810" i="16"/>
  <c r="I811" i="16"/>
  <c r="I812" i="16"/>
  <c r="I813" i="16"/>
  <c r="I814" i="16"/>
  <c r="I815" i="16"/>
  <c r="I816" i="16"/>
  <c r="I817" i="16"/>
  <c r="I818" i="16"/>
  <c r="I819" i="16"/>
  <c r="I820" i="16"/>
  <c r="I821" i="16"/>
  <c r="I822" i="16"/>
  <c r="I823" i="16"/>
  <c r="I824" i="16"/>
  <c r="I825" i="16"/>
  <c r="I826" i="16"/>
  <c r="I827" i="16"/>
  <c r="I828" i="16"/>
  <c r="I799" i="16"/>
  <c r="L800" i="16"/>
  <c r="O800" i="16"/>
  <c r="R800" i="16"/>
  <c r="U800" i="16"/>
  <c r="X800" i="16"/>
  <c r="L801" i="16"/>
  <c r="O801" i="16"/>
  <c r="R801" i="16"/>
  <c r="U801" i="16"/>
  <c r="X801" i="16"/>
  <c r="L802" i="16"/>
  <c r="O802" i="16"/>
  <c r="R802" i="16"/>
  <c r="U802" i="16"/>
  <c r="X802" i="16"/>
  <c r="L803" i="16"/>
  <c r="O803" i="16"/>
  <c r="R803" i="16"/>
  <c r="U803" i="16"/>
  <c r="X803" i="16"/>
  <c r="L804" i="16"/>
  <c r="O804" i="16"/>
  <c r="R804" i="16"/>
  <c r="U804" i="16"/>
  <c r="X804" i="16"/>
  <c r="L805" i="16"/>
  <c r="O805" i="16"/>
  <c r="R805" i="16"/>
  <c r="U805" i="16"/>
  <c r="X805" i="16"/>
  <c r="L806" i="16"/>
  <c r="O806" i="16"/>
  <c r="R806" i="16"/>
  <c r="U806" i="16"/>
  <c r="X806" i="16"/>
  <c r="L807" i="16"/>
  <c r="O807" i="16"/>
  <c r="R807" i="16"/>
  <c r="U807" i="16"/>
  <c r="X807" i="16"/>
  <c r="L808" i="16"/>
  <c r="O808" i="16"/>
  <c r="R808" i="16"/>
  <c r="U808" i="16"/>
  <c r="X808" i="16"/>
  <c r="L809" i="16"/>
  <c r="O809" i="16"/>
  <c r="R809" i="16"/>
  <c r="U809" i="16"/>
  <c r="X809" i="16"/>
  <c r="L810" i="16"/>
  <c r="O810" i="16"/>
  <c r="R810" i="16"/>
  <c r="U810" i="16"/>
  <c r="X810" i="16"/>
  <c r="L811" i="16"/>
  <c r="O811" i="16"/>
  <c r="R811" i="16"/>
  <c r="U811" i="16"/>
  <c r="X811" i="16"/>
  <c r="L812" i="16"/>
  <c r="O812" i="16"/>
  <c r="R812" i="16"/>
  <c r="U812" i="16"/>
  <c r="X812" i="16"/>
  <c r="L813" i="16"/>
  <c r="O813" i="16"/>
  <c r="R813" i="16"/>
  <c r="U813" i="16"/>
  <c r="X813" i="16"/>
  <c r="L814" i="16"/>
  <c r="O814" i="16"/>
  <c r="R814" i="16"/>
  <c r="U814" i="16"/>
  <c r="X814" i="16"/>
  <c r="L815" i="16"/>
  <c r="O815" i="16"/>
  <c r="R815" i="16"/>
  <c r="U815" i="16"/>
  <c r="X815" i="16"/>
  <c r="L816" i="16"/>
  <c r="O816" i="16"/>
  <c r="R816" i="16"/>
  <c r="U816" i="16"/>
  <c r="X816" i="16"/>
  <c r="L817" i="16"/>
  <c r="O817" i="16"/>
  <c r="R817" i="16"/>
  <c r="U817" i="16"/>
  <c r="X817" i="16"/>
  <c r="L818" i="16"/>
  <c r="O818" i="16"/>
  <c r="R818" i="16"/>
  <c r="U818" i="16"/>
  <c r="X818" i="16"/>
  <c r="L819" i="16"/>
  <c r="O819" i="16"/>
  <c r="R819" i="16"/>
  <c r="U819" i="16"/>
  <c r="X819" i="16"/>
  <c r="L820" i="16"/>
  <c r="O820" i="16"/>
  <c r="R820" i="16"/>
  <c r="U820" i="16"/>
  <c r="X820" i="16"/>
  <c r="L821" i="16"/>
  <c r="O821" i="16"/>
  <c r="R821" i="16"/>
  <c r="U821" i="16"/>
  <c r="X821" i="16"/>
  <c r="L822" i="16"/>
  <c r="O822" i="16"/>
  <c r="R822" i="16"/>
  <c r="U822" i="16"/>
  <c r="X822" i="16"/>
  <c r="L823" i="16"/>
  <c r="O823" i="16"/>
  <c r="R823" i="16"/>
  <c r="U823" i="16"/>
  <c r="X823" i="16"/>
  <c r="L824" i="16"/>
  <c r="O824" i="16"/>
  <c r="R824" i="16"/>
  <c r="U824" i="16"/>
  <c r="X824" i="16"/>
  <c r="L825" i="16"/>
  <c r="O825" i="16"/>
  <c r="R825" i="16"/>
  <c r="U825" i="16"/>
  <c r="X825" i="16"/>
  <c r="L826" i="16"/>
  <c r="O826" i="16"/>
  <c r="R826" i="16"/>
  <c r="U826" i="16"/>
  <c r="X826" i="16"/>
  <c r="L827" i="16"/>
  <c r="O827" i="16"/>
  <c r="R827" i="16"/>
  <c r="U827" i="16"/>
  <c r="X827" i="16"/>
  <c r="L828" i="16"/>
  <c r="O828" i="16"/>
  <c r="R828" i="16"/>
  <c r="U828" i="16"/>
  <c r="X828" i="16"/>
  <c r="X799" i="16"/>
  <c r="U799" i="16"/>
  <c r="R799" i="16"/>
  <c r="O799" i="16"/>
  <c r="L799" i="16"/>
  <c r="AA801" i="16" l="1"/>
  <c r="AA815" i="16"/>
  <c r="AA803" i="16"/>
  <c r="AA806" i="16"/>
  <c r="AA817" i="16"/>
  <c r="AA810" i="16"/>
  <c r="AA812" i="16"/>
  <c r="AA800" i="16"/>
  <c r="AA805" i="16"/>
  <c r="AA802" i="16"/>
  <c r="AA804" i="16"/>
  <c r="AA814" i="16"/>
  <c r="AA816" i="16"/>
  <c r="AA823" i="16"/>
  <c r="AA818" i="16"/>
  <c r="AA807" i="16"/>
  <c r="AA825" i="16"/>
  <c r="AA827" i="16"/>
  <c r="AA820" i="16"/>
  <c r="AA828" i="16"/>
  <c r="AA824" i="16"/>
  <c r="AA826" i="16"/>
  <c r="AA821" i="16"/>
  <c r="AA819" i="16"/>
  <c r="AA813" i="16"/>
  <c r="AA811" i="16"/>
  <c r="AA822" i="16"/>
  <c r="AA809" i="16"/>
  <c r="AA808" i="16"/>
  <c r="AA799" i="16"/>
  <c r="I706" i="16" l="1"/>
  <c r="L706" i="16"/>
  <c r="O706" i="16"/>
  <c r="R706" i="16"/>
  <c r="U706" i="16"/>
  <c r="X706" i="16"/>
  <c r="AA706" i="16" l="1"/>
  <c r="I783" i="16"/>
  <c r="I784" i="16"/>
  <c r="I785" i="16"/>
  <c r="I786" i="16"/>
  <c r="I787" i="16"/>
  <c r="I788" i="16"/>
  <c r="I789" i="16"/>
  <c r="I790" i="16"/>
  <c r="I791" i="16"/>
  <c r="I792" i="16"/>
  <c r="I793" i="16"/>
  <c r="I794" i="16"/>
  <c r="I795" i="16"/>
  <c r="I796" i="16"/>
  <c r="I797" i="16"/>
  <c r="I798" i="16"/>
  <c r="I782" i="16"/>
  <c r="L783" i="16"/>
  <c r="O783" i="16"/>
  <c r="R783" i="16"/>
  <c r="U783" i="16"/>
  <c r="X783" i="16"/>
  <c r="L784" i="16"/>
  <c r="O784" i="16"/>
  <c r="R784" i="16"/>
  <c r="U784" i="16"/>
  <c r="X784" i="16"/>
  <c r="L785" i="16"/>
  <c r="O785" i="16"/>
  <c r="R785" i="16"/>
  <c r="U785" i="16"/>
  <c r="X785" i="16"/>
  <c r="L786" i="16"/>
  <c r="O786" i="16"/>
  <c r="R786" i="16"/>
  <c r="U786" i="16"/>
  <c r="X786" i="16"/>
  <c r="L787" i="16"/>
  <c r="O787" i="16"/>
  <c r="R787" i="16"/>
  <c r="U787" i="16"/>
  <c r="X787" i="16"/>
  <c r="L788" i="16"/>
  <c r="O788" i="16"/>
  <c r="R788" i="16"/>
  <c r="U788" i="16"/>
  <c r="X788" i="16"/>
  <c r="L789" i="16"/>
  <c r="O789" i="16"/>
  <c r="R789" i="16"/>
  <c r="U789" i="16"/>
  <c r="X789" i="16"/>
  <c r="L790" i="16"/>
  <c r="O790" i="16"/>
  <c r="R790" i="16"/>
  <c r="U790" i="16"/>
  <c r="X790" i="16"/>
  <c r="L791" i="16"/>
  <c r="O791" i="16"/>
  <c r="R791" i="16"/>
  <c r="U791" i="16"/>
  <c r="X791" i="16"/>
  <c r="L792" i="16"/>
  <c r="O792" i="16"/>
  <c r="R792" i="16"/>
  <c r="U792" i="16"/>
  <c r="X792" i="16"/>
  <c r="L793" i="16"/>
  <c r="O793" i="16"/>
  <c r="R793" i="16"/>
  <c r="U793" i="16"/>
  <c r="X793" i="16"/>
  <c r="L794" i="16"/>
  <c r="O794" i="16"/>
  <c r="R794" i="16"/>
  <c r="U794" i="16"/>
  <c r="X794" i="16"/>
  <c r="L795" i="16"/>
  <c r="O795" i="16"/>
  <c r="R795" i="16"/>
  <c r="U795" i="16"/>
  <c r="X795" i="16"/>
  <c r="L796" i="16"/>
  <c r="O796" i="16"/>
  <c r="R796" i="16"/>
  <c r="U796" i="16"/>
  <c r="X796" i="16"/>
  <c r="L797" i="16"/>
  <c r="O797" i="16"/>
  <c r="R797" i="16"/>
  <c r="U797" i="16"/>
  <c r="X797" i="16"/>
  <c r="L798" i="16"/>
  <c r="O798" i="16"/>
  <c r="R798" i="16"/>
  <c r="U798" i="16"/>
  <c r="X798" i="16"/>
  <c r="X782" i="16"/>
  <c r="U782" i="16"/>
  <c r="R782" i="16"/>
  <c r="O782" i="16"/>
  <c r="L782" i="16"/>
  <c r="N63" i="16"/>
  <c r="AA796" i="16" l="1"/>
  <c r="AA794" i="16"/>
  <c r="AA785" i="16"/>
  <c r="AA787" i="16"/>
  <c r="AA783" i="16"/>
  <c r="AA784" i="16"/>
  <c r="AA791" i="16"/>
  <c r="AA789" i="16"/>
  <c r="AA798" i="16"/>
  <c r="AA795" i="16"/>
  <c r="AA793" i="16"/>
  <c r="AA797" i="16"/>
  <c r="AA792" i="16"/>
  <c r="AA790" i="16"/>
  <c r="AA788" i="16"/>
  <c r="AA786" i="16"/>
  <c r="AA782" i="16"/>
  <c r="I759" i="16"/>
  <c r="I760" i="16"/>
  <c r="I761" i="16"/>
  <c r="I762" i="16"/>
  <c r="I763" i="16"/>
  <c r="I764" i="16"/>
  <c r="I765" i="16"/>
  <c r="I766" i="16"/>
  <c r="I767" i="16"/>
  <c r="I768" i="16"/>
  <c r="I769" i="16"/>
  <c r="I770" i="16"/>
  <c r="I771" i="16"/>
  <c r="I772" i="16"/>
  <c r="I773" i="16"/>
  <c r="I774" i="16"/>
  <c r="I775" i="16"/>
  <c r="I776" i="16"/>
  <c r="I777" i="16"/>
  <c r="I778" i="16"/>
  <c r="I779" i="16"/>
  <c r="I780" i="16"/>
  <c r="I781" i="16"/>
  <c r="I758" i="16"/>
  <c r="L759" i="16"/>
  <c r="O759" i="16"/>
  <c r="R759" i="16"/>
  <c r="U759" i="16"/>
  <c r="X759" i="16"/>
  <c r="L760" i="16"/>
  <c r="O760" i="16"/>
  <c r="R760" i="16"/>
  <c r="U760" i="16"/>
  <c r="X760" i="16"/>
  <c r="L761" i="16"/>
  <c r="O761" i="16"/>
  <c r="R761" i="16"/>
  <c r="U761" i="16"/>
  <c r="X761" i="16"/>
  <c r="L762" i="16"/>
  <c r="O762" i="16"/>
  <c r="R762" i="16"/>
  <c r="U762" i="16"/>
  <c r="X762" i="16"/>
  <c r="L763" i="16"/>
  <c r="O763" i="16"/>
  <c r="R763" i="16"/>
  <c r="U763" i="16"/>
  <c r="X763" i="16"/>
  <c r="L764" i="16"/>
  <c r="O764" i="16"/>
  <c r="R764" i="16"/>
  <c r="U764" i="16"/>
  <c r="X764" i="16"/>
  <c r="L765" i="16"/>
  <c r="O765" i="16"/>
  <c r="R765" i="16"/>
  <c r="U765" i="16"/>
  <c r="X765" i="16"/>
  <c r="L766" i="16"/>
  <c r="O766" i="16"/>
  <c r="R766" i="16"/>
  <c r="U766" i="16"/>
  <c r="X766" i="16"/>
  <c r="L767" i="16"/>
  <c r="O767" i="16"/>
  <c r="R767" i="16"/>
  <c r="U767" i="16"/>
  <c r="X767" i="16"/>
  <c r="L768" i="16"/>
  <c r="O768" i="16"/>
  <c r="R768" i="16"/>
  <c r="U768" i="16"/>
  <c r="X768" i="16"/>
  <c r="L769" i="16"/>
  <c r="O769" i="16"/>
  <c r="R769" i="16"/>
  <c r="U769" i="16"/>
  <c r="X769" i="16"/>
  <c r="L770" i="16"/>
  <c r="O770" i="16"/>
  <c r="R770" i="16"/>
  <c r="U770" i="16"/>
  <c r="X770" i="16"/>
  <c r="L771" i="16"/>
  <c r="O771" i="16"/>
  <c r="R771" i="16"/>
  <c r="U771" i="16"/>
  <c r="X771" i="16"/>
  <c r="L772" i="16"/>
  <c r="O772" i="16"/>
  <c r="R772" i="16"/>
  <c r="U772" i="16"/>
  <c r="X772" i="16"/>
  <c r="L773" i="16"/>
  <c r="O773" i="16"/>
  <c r="R773" i="16"/>
  <c r="U773" i="16"/>
  <c r="X773" i="16"/>
  <c r="L774" i="16"/>
  <c r="O774" i="16"/>
  <c r="R774" i="16"/>
  <c r="U774" i="16"/>
  <c r="X774" i="16"/>
  <c r="L775" i="16"/>
  <c r="O775" i="16"/>
  <c r="R775" i="16"/>
  <c r="U775" i="16"/>
  <c r="X775" i="16"/>
  <c r="L776" i="16"/>
  <c r="O776" i="16"/>
  <c r="R776" i="16"/>
  <c r="U776" i="16"/>
  <c r="X776" i="16"/>
  <c r="L777" i="16"/>
  <c r="O777" i="16"/>
  <c r="R777" i="16"/>
  <c r="U777" i="16"/>
  <c r="X777" i="16"/>
  <c r="L778" i="16"/>
  <c r="O778" i="16"/>
  <c r="R778" i="16"/>
  <c r="U778" i="16"/>
  <c r="X778" i="16"/>
  <c r="L779" i="16"/>
  <c r="O779" i="16"/>
  <c r="R779" i="16"/>
  <c r="U779" i="16"/>
  <c r="X779" i="16"/>
  <c r="L780" i="16"/>
  <c r="O780" i="16"/>
  <c r="R780" i="16"/>
  <c r="U780" i="16"/>
  <c r="X780" i="16"/>
  <c r="L781" i="16"/>
  <c r="O781" i="16"/>
  <c r="R781" i="16"/>
  <c r="U781" i="16"/>
  <c r="X781" i="16"/>
  <c r="X758" i="16"/>
  <c r="U758" i="16"/>
  <c r="R758" i="16"/>
  <c r="O758" i="16"/>
  <c r="L758" i="16"/>
  <c r="P729" i="16"/>
  <c r="O729" i="16" s="1"/>
  <c r="P518" i="16"/>
  <c r="I23" i="16"/>
  <c r="I731" i="16"/>
  <c r="I732" i="16"/>
  <c r="I733" i="16"/>
  <c r="I734" i="16"/>
  <c r="I735" i="16"/>
  <c r="I736" i="16"/>
  <c r="I737" i="16"/>
  <c r="I738" i="16"/>
  <c r="I739" i="16"/>
  <c r="I740" i="16"/>
  <c r="I741" i="16"/>
  <c r="I742" i="16"/>
  <c r="I743" i="16"/>
  <c r="I744" i="16"/>
  <c r="I745" i="16"/>
  <c r="I746" i="16"/>
  <c r="I747" i="16"/>
  <c r="I748" i="16"/>
  <c r="I749" i="16"/>
  <c r="I750" i="16"/>
  <c r="I751" i="16"/>
  <c r="I752" i="16"/>
  <c r="I753" i="16"/>
  <c r="I754" i="16"/>
  <c r="I755" i="16"/>
  <c r="I756" i="16"/>
  <c r="I757" i="16"/>
  <c r="I730" i="16"/>
  <c r="L731" i="16"/>
  <c r="O731" i="16"/>
  <c r="R731" i="16"/>
  <c r="U731" i="16"/>
  <c r="X731" i="16"/>
  <c r="L732" i="16"/>
  <c r="O732" i="16"/>
  <c r="R732" i="16"/>
  <c r="U732" i="16"/>
  <c r="X732" i="16"/>
  <c r="L733" i="16"/>
  <c r="O733" i="16"/>
  <c r="R733" i="16"/>
  <c r="U733" i="16"/>
  <c r="X733" i="16"/>
  <c r="L734" i="16"/>
  <c r="O734" i="16"/>
  <c r="R734" i="16"/>
  <c r="U734" i="16"/>
  <c r="X734" i="16"/>
  <c r="L735" i="16"/>
  <c r="O735" i="16"/>
  <c r="R735" i="16"/>
  <c r="U735" i="16"/>
  <c r="X735" i="16"/>
  <c r="L736" i="16"/>
  <c r="O736" i="16"/>
  <c r="R736" i="16"/>
  <c r="U736" i="16"/>
  <c r="X736" i="16"/>
  <c r="L737" i="16"/>
  <c r="O737" i="16"/>
  <c r="R737" i="16"/>
  <c r="U737" i="16"/>
  <c r="X737" i="16"/>
  <c r="L738" i="16"/>
  <c r="O738" i="16"/>
  <c r="R738" i="16"/>
  <c r="U738" i="16"/>
  <c r="X738" i="16"/>
  <c r="L739" i="16"/>
  <c r="O739" i="16"/>
  <c r="R739" i="16"/>
  <c r="U739" i="16"/>
  <c r="X739" i="16"/>
  <c r="L740" i="16"/>
  <c r="O740" i="16"/>
  <c r="R740" i="16"/>
  <c r="U740" i="16"/>
  <c r="X740" i="16"/>
  <c r="L741" i="16"/>
  <c r="O741" i="16"/>
  <c r="R741" i="16"/>
  <c r="U741" i="16"/>
  <c r="X741" i="16"/>
  <c r="L742" i="16"/>
  <c r="O742" i="16"/>
  <c r="R742" i="16"/>
  <c r="U742" i="16"/>
  <c r="X742" i="16"/>
  <c r="L743" i="16"/>
  <c r="O743" i="16"/>
  <c r="R743" i="16"/>
  <c r="U743" i="16"/>
  <c r="X743" i="16"/>
  <c r="L744" i="16"/>
  <c r="O744" i="16"/>
  <c r="R744" i="16"/>
  <c r="U744" i="16"/>
  <c r="X744" i="16"/>
  <c r="L745" i="16"/>
  <c r="O745" i="16"/>
  <c r="R745" i="16"/>
  <c r="U745" i="16"/>
  <c r="X745" i="16"/>
  <c r="L746" i="16"/>
  <c r="O746" i="16"/>
  <c r="R746" i="16"/>
  <c r="U746" i="16"/>
  <c r="X746" i="16"/>
  <c r="L747" i="16"/>
  <c r="O747" i="16"/>
  <c r="R747" i="16"/>
  <c r="U747" i="16"/>
  <c r="X747" i="16"/>
  <c r="L748" i="16"/>
  <c r="O748" i="16"/>
  <c r="R748" i="16"/>
  <c r="U748" i="16"/>
  <c r="X748" i="16"/>
  <c r="L749" i="16"/>
  <c r="O749" i="16"/>
  <c r="R749" i="16"/>
  <c r="U749" i="16"/>
  <c r="X749" i="16"/>
  <c r="L750" i="16"/>
  <c r="O750" i="16"/>
  <c r="R750" i="16"/>
  <c r="U750" i="16"/>
  <c r="X750" i="16"/>
  <c r="L751" i="16"/>
  <c r="O751" i="16"/>
  <c r="R751" i="16"/>
  <c r="U751" i="16"/>
  <c r="X751" i="16"/>
  <c r="L752" i="16"/>
  <c r="O752" i="16"/>
  <c r="R752" i="16"/>
  <c r="U752" i="16"/>
  <c r="X752" i="16"/>
  <c r="L753" i="16"/>
  <c r="O753" i="16"/>
  <c r="R753" i="16"/>
  <c r="U753" i="16"/>
  <c r="X753" i="16"/>
  <c r="L754" i="16"/>
  <c r="O754" i="16"/>
  <c r="R754" i="16"/>
  <c r="U754" i="16"/>
  <c r="X754" i="16"/>
  <c r="L755" i="16"/>
  <c r="O755" i="16"/>
  <c r="R755" i="16"/>
  <c r="U755" i="16"/>
  <c r="X755" i="16"/>
  <c r="L756" i="16"/>
  <c r="O756" i="16"/>
  <c r="R756" i="16"/>
  <c r="U756" i="16"/>
  <c r="X756" i="16"/>
  <c r="L757" i="16"/>
  <c r="O757" i="16"/>
  <c r="R757" i="16"/>
  <c r="U757" i="16"/>
  <c r="X757" i="16"/>
  <c r="X730" i="16"/>
  <c r="U730" i="16"/>
  <c r="R730" i="16"/>
  <c r="O730" i="16"/>
  <c r="L730" i="16"/>
  <c r="I709" i="16"/>
  <c r="I710" i="16"/>
  <c r="I711" i="16"/>
  <c r="I712" i="16"/>
  <c r="I713" i="16"/>
  <c r="I714" i="16"/>
  <c r="I715" i="16"/>
  <c r="I716" i="16"/>
  <c r="I717" i="16"/>
  <c r="I718" i="16"/>
  <c r="I719" i="16"/>
  <c r="I720" i="16"/>
  <c r="I721" i="16"/>
  <c r="I722" i="16"/>
  <c r="I723" i="16"/>
  <c r="I724" i="16"/>
  <c r="I725" i="16"/>
  <c r="I726" i="16"/>
  <c r="I727" i="16"/>
  <c r="I728" i="16"/>
  <c r="I729" i="16"/>
  <c r="I708" i="16"/>
  <c r="L709" i="16"/>
  <c r="O709" i="16"/>
  <c r="R709" i="16"/>
  <c r="U709" i="16"/>
  <c r="X709" i="16"/>
  <c r="L710" i="16"/>
  <c r="O710" i="16"/>
  <c r="R710" i="16"/>
  <c r="U710" i="16"/>
  <c r="X710" i="16"/>
  <c r="L711" i="16"/>
  <c r="O711" i="16"/>
  <c r="R711" i="16"/>
  <c r="U711" i="16"/>
  <c r="X711" i="16"/>
  <c r="L712" i="16"/>
  <c r="O712" i="16"/>
  <c r="R712" i="16"/>
  <c r="U712" i="16"/>
  <c r="X712" i="16"/>
  <c r="L713" i="16"/>
  <c r="O713" i="16"/>
  <c r="R713" i="16"/>
  <c r="U713" i="16"/>
  <c r="X713" i="16"/>
  <c r="L714" i="16"/>
  <c r="O714" i="16"/>
  <c r="R714" i="16"/>
  <c r="U714" i="16"/>
  <c r="X714" i="16"/>
  <c r="L715" i="16"/>
  <c r="O715" i="16"/>
  <c r="R715" i="16"/>
  <c r="U715" i="16"/>
  <c r="X715" i="16"/>
  <c r="L716" i="16"/>
  <c r="O716" i="16"/>
  <c r="R716" i="16"/>
  <c r="U716" i="16"/>
  <c r="X716" i="16"/>
  <c r="L717" i="16"/>
  <c r="O717" i="16"/>
  <c r="R717" i="16"/>
  <c r="U717" i="16"/>
  <c r="X717" i="16"/>
  <c r="L718" i="16"/>
  <c r="O718" i="16"/>
  <c r="R718" i="16"/>
  <c r="U718" i="16"/>
  <c r="X718" i="16"/>
  <c r="L719" i="16"/>
  <c r="O719" i="16"/>
  <c r="R719" i="16"/>
  <c r="U719" i="16"/>
  <c r="X719" i="16"/>
  <c r="L720" i="16"/>
  <c r="O720" i="16"/>
  <c r="R720" i="16"/>
  <c r="U720" i="16"/>
  <c r="X720" i="16"/>
  <c r="L721" i="16"/>
  <c r="O721" i="16"/>
  <c r="R721" i="16"/>
  <c r="U721" i="16"/>
  <c r="X721" i="16"/>
  <c r="L722" i="16"/>
  <c r="O722" i="16"/>
  <c r="R722" i="16"/>
  <c r="U722" i="16"/>
  <c r="X722" i="16"/>
  <c r="L723" i="16"/>
  <c r="O723" i="16"/>
  <c r="R723" i="16"/>
  <c r="U723" i="16"/>
  <c r="X723" i="16"/>
  <c r="L724" i="16"/>
  <c r="O724" i="16"/>
  <c r="R724" i="16"/>
  <c r="U724" i="16"/>
  <c r="X724" i="16"/>
  <c r="L725" i="16"/>
  <c r="O725" i="16"/>
  <c r="R725" i="16"/>
  <c r="U725" i="16"/>
  <c r="X725" i="16"/>
  <c r="L726" i="16"/>
  <c r="O726" i="16"/>
  <c r="R726" i="16"/>
  <c r="U726" i="16"/>
  <c r="X726" i="16"/>
  <c r="L727" i="16"/>
  <c r="O727" i="16"/>
  <c r="R727" i="16"/>
  <c r="U727" i="16"/>
  <c r="X727" i="16"/>
  <c r="L728" i="16"/>
  <c r="O728" i="16"/>
  <c r="R728" i="16"/>
  <c r="U728" i="16"/>
  <c r="X728" i="16"/>
  <c r="L729" i="16"/>
  <c r="R729" i="16"/>
  <c r="U729" i="16"/>
  <c r="X729" i="16"/>
  <c r="X708" i="16"/>
  <c r="U708" i="16"/>
  <c r="R708" i="16"/>
  <c r="O708" i="16"/>
  <c r="L708" i="16"/>
  <c r="AA764" i="16" l="1"/>
  <c r="AA766" i="16"/>
  <c r="AA765" i="16"/>
  <c r="AA772" i="16"/>
  <c r="AA760" i="16"/>
  <c r="AA762" i="16"/>
  <c r="AA761" i="16"/>
  <c r="AA763" i="16"/>
  <c r="AA759" i="16"/>
  <c r="AA768" i="16"/>
  <c r="AA774" i="16"/>
  <c r="AA758" i="16"/>
  <c r="AA770" i="16"/>
  <c r="AA781" i="16"/>
  <c r="AA767" i="16"/>
  <c r="AA771" i="16"/>
  <c r="AA778" i="16"/>
  <c r="AA776" i="16"/>
  <c r="AA780" i="16"/>
  <c r="AA779" i="16"/>
  <c r="AA769" i="16"/>
  <c r="AA775" i="16"/>
  <c r="AA773" i="16"/>
  <c r="AA777" i="16"/>
  <c r="AA733" i="16"/>
  <c r="AA731" i="16"/>
  <c r="AA742" i="16"/>
  <c r="AA735" i="16"/>
  <c r="AA751" i="16"/>
  <c r="AA744" i="16"/>
  <c r="AA746" i="16"/>
  <c r="AA737" i="16"/>
  <c r="AA755" i="16"/>
  <c r="AA757" i="16"/>
  <c r="AA739" i="16"/>
  <c r="AA745" i="16"/>
  <c r="AA732" i="16"/>
  <c r="AA752" i="16"/>
  <c r="AA750" i="16"/>
  <c r="AA756" i="16"/>
  <c r="AA743" i="16"/>
  <c r="AA747" i="16"/>
  <c r="AA749" i="16"/>
  <c r="AA753" i="16"/>
  <c r="AA748" i="16"/>
  <c r="AA738" i="16"/>
  <c r="AA736" i="16"/>
  <c r="AA730" i="16"/>
  <c r="AA734" i="16"/>
  <c r="AA754" i="16"/>
  <c r="AA740" i="16"/>
  <c r="AA741" i="16"/>
  <c r="AA720" i="16"/>
  <c r="AA719" i="16"/>
  <c r="AA721" i="16"/>
  <c r="AA726" i="16"/>
  <c r="AA710" i="16"/>
  <c r="AA714" i="16"/>
  <c r="AA728" i="16"/>
  <c r="AA723" i="16"/>
  <c r="AA708" i="16"/>
  <c r="AA727" i="16"/>
  <c r="AA709" i="16"/>
  <c r="AA724" i="16"/>
  <c r="AA722" i="16"/>
  <c r="AA717" i="16"/>
  <c r="AA715" i="16"/>
  <c r="AA713" i="16"/>
  <c r="AA712" i="16"/>
  <c r="AA729" i="16"/>
  <c r="AA711" i="16"/>
  <c r="AA718" i="16"/>
  <c r="AA725" i="16"/>
  <c r="AA716" i="16"/>
  <c r="N100" i="16"/>
  <c r="I705" i="16"/>
  <c r="I707" i="16"/>
  <c r="L705" i="16"/>
  <c r="O705" i="16"/>
  <c r="R705" i="16"/>
  <c r="U705" i="16"/>
  <c r="X705" i="16"/>
  <c r="L707" i="16"/>
  <c r="O707" i="16"/>
  <c r="R707" i="16"/>
  <c r="U707" i="16"/>
  <c r="X707" i="16"/>
  <c r="AA707" i="16" l="1"/>
  <c r="AA705" i="16"/>
  <c r="I679" i="16"/>
  <c r="I680" i="16"/>
  <c r="I681" i="16"/>
  <c r="I682" i="16"/>
  <c r="I683" i="16"/>
  <c r="I684" i="16"/>
  <c r="I685" i="16"/>
  <c r="I686" i="16"/>
  <c r="I687" i="16"/>
  <c r="I688" i="16"/>
  <c r="I689" i="16"/>
  <c r="I690" i="16"/>
  <c r="I691" i="16"/>
  <c r="I692" i="16"/>
  <c r="I693" i="16"/>
  <c r="I694" i="16"/>
  <c r="I695" i="16"/>
  <c r="I696" i="16"/>
  <c r="I697" i="16"/>
  <c r="I698" i="16"/>
  <c r="I699" i="16"/>
  <c r="I700" i="16"/>
  <c r="I701" i="16"/>
  <c r="I702" i="16"/>
  <c r="I703" i="16"/>
  <c r="I704" i="16"/>
  <c r="I678" i="16"/>
  <c r="L679" i="16"/>
  <c r="O679" i="16"/>
  <c r="R679" i="16"/>
  <c r="U679" i="16"/>
  <c r="X679" i="16"/>
  <c r="L680" i="16"/>
  <c r="O680" i="16"/>
  <c r="R680" i="16"/>
  <c r="U680" i="16"/>
  <c r="X680" i="16"/>
  <c r="L681" i="16"/>
  <c r="O681" i="16"/>
  <c r="R681" i="16"/>
  <c r="U681" i="16"/>
  <c r="X681" i="16"/>
  <c r="L682" i="16"/>
  <c r="O682" i="16"/>
  <c r="R682" i="16"/>
  <c r="U682" i="16"/>
  <c r="X682" i="16"/>
  <c r="L683" i="16"/>
  <c r="O683" i="16"/>
  <c r="R683" i="16"/>
  <c r="U683" i="16"/>
  <c r="X683" i="16"/>
  <c r="L684" i="16"/>
  <c r="O684" i="16"/>
  <c r="R684" i="16"/>
  <c r="U684" i="16"/>
  <c r="X684" i="16"/>
  <c r="L685" i="16"/>
  <c r="O685" i="16"/>
  <c r="R685" i="16"/>
  <c r="U685" i="16"/>
  <c r="X685" i="16"/>
  <c r="L686" i="16"/>
  <c r="O686" i="16"/>
  <c r="R686" i="16"/>
  <c r="U686" i="16"/>
  <c r="X686" i="16"/>
  <c r="L687" i="16"/>
  <c r="O687" i="16"/>
  <c r="R687" i="16"/>
  <c r="U687" i="16"/>
  <c r="X687" i="16"/>
  <c r="L688" i="16"/>
  <c r="O688" i="16"/>
  <c r="R688" i="16"/>
  <c r="U688" i="16"/>
  <c r="X688" i="16"/>
  <c r="L689" i="16"/>
  <c r="O689" i="16"/>
  <c r="R689" i="16"/>
  <c r="U689" i="16"/>
  <c r="X689" i="16"/>
  <c r="L690" i="16"/>
  <c r="O690" i="16"/>
  <c r="R690" i="16"/>
  <c r="U690" i="16"/>
  <c r="X690" i="16"/>
  <c r="L691" i="16"/>
  <c r="O691" i="16"/>
  <c r="R691" i="16"/>
  <c r="U691" i="16"/>
  <c r="X691" i="16"/>
  <c r="L692" i="16"/>
  <c r="O692" i="16"/>
  <c r="R692" i="16"/>
  <c r="U692" i="16"/>
  <c r="X692" i="16"/>
  <c r="L693" i="16"/>
  <c r="O693" i="16"/>
  <c r="R693" i="16"/>
  <c r="U693" i="16"/>
  <c r="X693" i="16"/>
  <c r="L694" i="16"/>
  <c r="O694" i="16"/>
  <c r="R694" i="16"/>
  <c r="U694" i="16"/>
  <c r="X694" i="16"/>
  <c r="L695" i="16"/>
  <c r="O695" i="16"/>
  <c r="R695" i="16"/>
  <c r="U695" i="16"/>
  <c r="X695" i="16"/>
  <c r="L696" i="16"/>
  <c r="O696" i="16"/>
  <c r="R696" i="16"/>
  <c r="U696" i="16"/>
  <c r="X696" i="16"/>
  <c r="L697" i="16"/>
  <c r="O697" i="16"/>
  <c r="R697" i="16"/>
  <c r="U697" i="16"/>
  <c r="X697" i="16"/>
  <c r="L698" i="16"/>
  <c r="O698" i="16"/>
  <c r="R698" i="16"/>
  <c r="U698" i="16"/>
  <c r="X698" i="16"/>
  <c r="L699" i="16"/>
  <c r="O699" i="16"/>
  <c r="R699" i="16"/>
  <c r="U699" i="16"/>
  <c r="X699" i="16"/>
  <c r="L700" i="16"/>
  <c r="O700" i="16"/>
  <c r="R700" i="16"/>
  <c r="U700" i="16"/>
  <c r="X700" i="16"/>
  <c r="L701" i="16"/>
  <c r="O701" i="16"/>
  <c r="R701" i="16"/>
  <c r="U701" i="16"/>
  <c r="X701" i="16"/>
  <c r="L702" i="16"/>
  <c r="O702" i="16"/>
  <c r="R702" i="16"/>
  <c r="U702" i="16"/>
  <c r="X702" i="16"/>
  <c r="L703" i="16"/>
  <c r="O703" i="16"/>
  <c r="R703" i="16"/>
  <c r="U703" i="16"/>
  <c r="X703" i="16"/>
  <c r="L704" i="16"/>
  <c r="O704" i="16"/>
  <c r="R704" i="16"/>
  <c r="U704" i="16"/>
  <c r="X704" i="16"/>
  <c r="X678" i="16"/>
  <c r="U678" i="16"/>
  <c r="R678" i="16"/>
  <c r="O678" i="16"/>
  <c r="L678" i="16"/>
  <c r="AA704" i="16" l="1"/>
  <c r="AA683" i="16"/>
  <c r="AA691" i="16"/>
  <c r="AA695" i="16"/>
  <c r="AA679" i="16"/>
  <c r="AA693" i="16"/>
  <c r="AA688" i="16"/>
  <c r="AA692" i="16"/>
  <c r="AA690" i="16"/>
  <c r="AA699" i="16"/>
  <c r="AA694" i="16"/>
  <c r="AA703" i="16"/>
  <c r="AA701" i="16"/>
  <c r="AA680" i="16"/>
  <c r="AA678" i="16"/>
  <c r="AA685" i="16"/>
  <c r="AA696" i="16"/>
  <c r="AA702" i="16"/>
  <c r="AA698" i="16"/>
  <c r="AA682" i="16"/>
  <c r="AA684" i="16"/>
  <c r="AA681" i="16"/>
  <c r="AA687" i="16"/>
  <c r="AA697" i="16"/>
  <c r="AA689" i="16"/>
  <c r="AA700" i="16"/>
  <c r="AA686" i="16"/>
  <c r="I665" i="16"/>
  <c r="I666" i="16"/>
  <c r="I667" i="16"/>
  <c r="I668" i="16"/>
  <c r="I669" i="16"/>
  <c r="I670" i="16"/>
  <c r="I671" i="16"/>
  <c r="I672" i="16"/>
  <c r="I673" i="16"/>
  <c r="I674" i="16"/>
  <c r="I675" i="16"/>
  <c r="I676" i="16"/>
  <c r="I677" i="16"/>
  <c r="I664" i="16"/>
  <c r="L665" i="16"/>
  <c r="O665" i="16"/>
  <c r="R665" i="16"/>
  <c r="U665" i="16"/>
  <c r="X665" i="16"/>
  <c r="L666" i="16"/>
  <c r="O666" i="16"/>
  <c r="R666" i="16"/>
  <c r="U666" i="16"/>
  <c r="X666" i="16"/>
  <c r="L667" i="16"/>
  <c r="O667" i="16"/>
  <c r="R667" i="16"/>
  <c r="U667" i="16"/>
  <c r="X667" i="16"/>
  <c r="L668" i="16"/>
  <c r="O668" i="16"/>
  <c r="R668" i="16"/>
  <c r="U668" i="16"/>
  <c r="X668" i="16"/>
  <c r="L669" i="16"/>
  <c r="O669" i="16"/>
  <c r="R669" i="16"/>
  <c r="U669" i="16"/>
  <c r="X669" i="16"/>
  <c r="L670" i="16"/>
  <c r="O670" i="16"/>
  <c r="R670" i="16"/>
  <c r="U670" i="16"/>
  <c r="X670" i="16"/>
  <c r="L671" i="16"/>
  <c r="O671" i="16"/>
  <c r="R671" i="16"/>
  <c r="U671" i="16"/>
  <c r="X671" i="16"/>
  <c r="L672" i="16"/>
  <c r="O672" i="16"/>
  <c r="R672" i="16"/>
  <c r="U672" i="16"/>
  <c r="X672" i="16"/>
  <c r="L673" i="16"/>
  <c r="O673" i="16"/>
  <c r="R673" i="16"/>
  <c r="U673" i="16"/>
  <c r="X673" i="16"/>
  <c r="L674" i="16"/>
  <c r="O674" i="16"/>
  <c r="R674" i="16"/>
  <c r="U674" i="16"/>
  <c r="X674" i="16"/>
  <c r="L675" i="16"/>
  <c r="O675" i="16"/>
  <c r="R675" i="16"/>
  <c r="U675" i="16"/>
  <c r="X675" i="16"/>
  <c r="L676" i="16"/>
  <c r="O676" i="16"/>
  <c r="R676" i="16"/>
  <c r="U676" i="16"/>
  <c r="X676" i="16"/>
  <c r="L677" i="16"/>
  <c r="O677" i="16"/>
  <c r="R677" i="16"/>
  <c r="U677" i="16"/>
  <c r="X677" i="16"/>
  <c r="X664" i="16"/>
  <c r="U664" i="16"/>
  <c r="R664" i="16"/>
  <c r="O664" i="16"/>
  <c r="L664" i="16"/>
  <c r="L643" i="16"/>
  <c r="O643" i="16"/>
  <c r="R643" i="16"/>
  <c r="U643" i="16"/>
  <c r="X643" i="16"/>
  <c r="L644" i="16"/>
  <c r="O644" i="16"/>
  <c r="R644" i="16"/>
  <c r="U644" i="16"/>
  <c r="X644" i="16"/>
  <c r="L645" i="16"/>
  <c r="O645" i="16"/>
  <c r="R645" i="16"/>
  <c r="U645" i="16"/>
  <c r="X645" i="16"/>
  <c r="L646" i="16"/>
  <c r="O646" i="16"/>
  <c r="R646" i="16"/>
  <c r="U646" i="16"/>
  <c r="X646" i="16"/>
  <c r="L647" i="16"/>
  <c r="O647" i="16"/>
  <c r="R647" i="16"/>
  <c r="U647" i="16"/>
  <c r="X647" i="16"/>
  <c r="L648" i="16"/>
  <c r="O648" i="16"/>
  <c r="R648" i="16"/>
  <c r="U648" i="16"/>
  <c r="X648" i="16"/>
  <c r="L649" i="16"/>
  <c r="O649" i="16"/>
  <c r="R649" i="16"/>
  <c r="U649" i="16"/>
  <c r="X649" i="16"/>
  <c r="L650" i="16"/>
  <c r="O650" i="16"/>
  <c r="R650" i="16"/>
  <c r="U650" i="16"/>
  <c r="X650" i="16"/>
  <c r="L651" i="16"/>
  <c r="O651" i="16"/>
  <c r="R651" i="16"/>
  <c r="U651" i="16"/>
  <c r="X651" i="16"/>
  <c r="L652" i="16"/>
  <c r="O652" i="16"/>
  <c r="R652" i="16"/>
  <c r="U652" i="16"/>
  <c r="X652" i="16"/>
  <c r="L653" i="16"/>
  <c r="O653" i="16"/>
  <c r="R653" i="16"/>
  <c r="U653" i="16"/>
  <c r="X653" i="16"/>
  <c r="L654" i="16"/>
  <c r="O654" i="16"/>
  <c r="R654" i="16"/>
  <c r="U654" i="16"/>
  <c r="X654" i="16"/>
  <c r="L655" i="16"/>
  <c r="O655" i="16"/>
  <c r="R655" i="16"/>
  <c r="U655" i="16"/>
  <c r="X655" i="16"/>
  <c r="L656" i="16"/>
  <c r="O656" i="16"/>
  <c r="R656" i="16"/>
  <c r="U656" i="16"/>
  <c r="X656" i="16"/>
  <c r="L657" i="16"/>
  <c r="O657" i="16"/>
  <c r="R657" i="16"/>
  <c r="U657" i="16"/>
  <c r="X657" i="16"/>
  <c r="L658" i="16"/>
  <c r="O658" i="16"/>
  <c r="R658" i="16"/>
  <c r="U658" i="16"/>
  <c r="X658" i="16"/>
  <c r="L659" i="16"/>
  <c r="O659" i="16"/>
  <c r="R659" i="16"/>
  <c r="U659" i="16"/>
  <c r="X659" i="16"/>
  <c r="L660" i="16"/>
  <c r="O660" i="16"/>
  <c r="R660" i="16"/>
  <c r="U660" i="16"/>
  <c r="X660" i="16"/>
  <c r="L661" i="16"/>
  <c r="O661" i="16"/>
  <c r="R661" i="16"/>
  <c r="U661" i="16"/>
  <c r="X661" i="16"/>
  <c r="L662" i="16"/>
  <c r="O662" i="16"/>
  <c r="R662" i="16"/>
  <c r="U662" i="16"/>
  <c r="X662" i="16"/>
  <c r="L663" i="16"/>
  <c r="O663" i="16"/>
  <c r="R663" i="16"/>
  <c r="U663" i="16"/>
  <c r="X663" i="16"/>
  <c r="X642" i="16"/>
  <c r="U642" i="16"/>
  <c r="R642" i="16"/>
  <c r="O642" i="16"/>
  <c r="L642" i="16"/>
  <c r="I643" i="16"/>
  <c r="I644" i="16"/>
  <c r="I645" i="16"/>
  <c r="I646" i="16"/>
  <c r="I647" i="16"/>
  <c r="I648" i="16"/>
  <c r="I649" i="16"/>
  <c r="I650" i="16"/>
  <c r="I651" i="16"/>
  <c r="I652" i="16"/>
  <c r="I653" i="16"/>
  <c r="I654" i="16"/>
  <c r="I655" i="16"/>
  <c r="I656" i="16"/>
  <c r="I657" i="16"/>
  <c r="I658" i="16"/>
  <c r="I659" i="16"/>
  <c r="I660" i="16"/>
  <c r="I661" i="16"/>
  <c r="I662" i="16"/>
  <c r="I663" i="16"/>
  <c r="I642" i="16"/>
  <c r="Q31" i="16"/>
  <c r="AA665" i="16" l="1"/>
  <c r="AA674" i="16"/>
  <c r="AA667" i="16"/>
  <c r="AA669" i="16"/>
  <c r="AA676" i="16"/>
  <c r="AA677" i="16"/>
  <c r="AA668" i="16"/>
  <c r="AA666" i="16"/>
  <c r="AA664" i="16"/>
  <c r="AA671" i="16"/>
  <c r="AA673" i="16"/>
  <c r="AA672" i="16"/>
  <c r="AA675" i="16"/>
  <c r="AA670" i="16"/>
  <c r="AA662" i="16"/>
  <c r="AA643" i="16"/>
  <c r="AA658" i="16"/>
  <c r="AA646" i="16"/>
  <c r="AA652" i="16"/>
  <c r="AA642" i="16"/>
  <c r="AA656" i="16"/>
  <c r="AA650" i="16"/>
  <c r="AA661" i="16"/>
  <c r="AA660" i="16"/>
  <c r="AA648" i="16"/>
  <c r="AA655" i="16"/>
  <c r="AA654" i="16"/>
  <c r="AA663" i="16"/>
  <c r="AA645" i="16"/>
  <c r="AA653" i="16"/>
  <c r="AA651" i="16"/>
  <c r="AA647" i="16"/>
  <c r="AA657" i="16"/>
  <c r="AA659" i="16"/>
  <c r="AA649" i="16"/>
  <c r="AA644" i="16"/>
  <c r="I622" i="16"/>
  <c r="I623" i="16"/>
  <c r="I624" i="16"/>
  <c r="I625" i="16"/>
  <c r="I626" i="16"/>
  <c r="I627" i="16"/>
  <c r="I628" i="16"/>
  <c r="I629" i="16"/>
  <c r="I630" i="16"/>
  <c r="I631" i="16"/>
  <c r="I632" i="16"/>
  <c r="I633" i="16"/>
  <c r="I634" i="16"/>
  <c r="I635" i="16"/>
  <c r="I636" i="16"/>
  <c r="I637" i="16"/>
  <c r="I638" i="16"/>
  <c r="I639" i="16"/>
  <c r="I640" i="16"/>
  <c r="I641" i="16"/>
  <c r="I621" i="16"/>
  <c r="L622" i="16"/>
  <c r="O622" i="16"/>
  <c r="R622" i="16"/>
  <c r="U622" i="16"/>
  <c r="X622" i="16"/>
  <c r="L623" i="16"/>
  <c r="O623" i="16"/>
  <c r="R623" i="16"/>
  <c r="U623" i="16"/>
  <c r="X623" i="16"/>
  <c r="L624" i="16"/>
  <c r="O624" i="16"/>
  <c r="R624" i="16"/>
  <c r="U624" i="16"/>
  <c r="X624" i="16"/>
  <c r="L625" i="16"/>
  <c r="O625" i="16"/>
  <c r="R625" i="16"/>
  <c r="U625" i="16"/>
  <c r="X625" i="16"/>
  <c r="L626" i="16"/>
  <c r="O626" i="16"/>
  <c r="R626" i="16"/>
  <c r="U626" i="16"/>
  <c r="X626" i="16"/>
  <c r="L627" i="16"/>
  <c r="O627" i="16"/>
  <c r="R627" i="16"/>
  <c r="U627" i="16"/>
  <c r="X627" i="16"/>
  <c r="L628" i="16"/>
  <c r="O628" i="16"/>
  <c r="R628" i="16"/>
  <c r="U628" i="16"/>
  <c r="X628" i="16"/>
  <c r="L629" i="16"/>
  <c r="O629" i="16"/>
  <c r="R629" i="16"/>
  <c r="U629" i="16"/>
  <c r="X629" i="16"/>
  <c r="L630" i="16"/>
  <c r="O630" i="16"/>
  <c r="R630" i="16"/>
  <c r="U630" i="16"/>
  <c r="X630" i="16"/>
  <c r="L631" i="16"/>
  <c r="O631" i="16"/>
  <c r="R631" i="16"/>
  <c r="U631" i="16"/>
  <c r="X631" i="16"/>
  <c r="L632" i="16"/>
  <c r="O632" i="16"/>
  <c r="R632" i="16"/>
  <c r="U632" i="16"/>
  <c r="X632" i="16"/>
  <c r="L633" i="16"/>
  <c r="O633" i="16"/>
  <c r="R633" i="16"/>
  <c r="U633" i="16"/>
  <c r="X633" i="16"/>
  <c r="L634" i="16"/>
  <c r="O634" i="16"/>
  <c r="R634" i="16"/>
  <c r="U634" i="16"/>
  <c r="X634" i="16"/>
  <c r="L635" i="16"/>
  <c r="O635" i="16"/>
  <c r="R635" i="16"/>
  <c r="U635" i="16"/>
  <c r="X635" i="16"/>
  <c r="L636" i="16"/>
  <c r="O636" i="16"/>
  <c r="R636" i="16"/>
  <c r="U636" i="16"/>
  <c r="X636" i="16"/>
  <c r="L637" i="16"/>
  <c r="O637" i="16"/>
  <c r="R637" i="16"/>
  <c r="U637" i="16"/>
  <c r="X637" i="16"/>
  <c r="L638" i="16"/>
  <c r="O638" i="16"/>
  <c r="R638" i="16"/>
  <c r="U638" i="16"/>
  <c r="X638" i="16"/>
  <c r="L639" i="16"/>
  <c r="O639" i="16"/>
  <c r="R639" i="16"/>
  <c r="U639" i="16"/>
  <c r="X639" i="16"/>
  <c r="L640" i="16"/>
  <c r="O640" i="16"/>
  <c r="R640" i="16"/>
  <c r="U640" i="16"/>
  <c r="X640" i="16"/>
  <c r="L641" i="16"/>
  <c r="O641" i="16"/>
  <c r="R641" i="16"/>
  <c r="U641" i="16"/>
  <c r="X641" i="16"/>
  <c r="X621" i="16"/>
  <c r="U621" i="16"/>
  <c r="R621" i="16"/>
  <c r="O621" i="16"/>
  <c r="L621" i="16"/>
  <c r="AA623" i="16" l="1"/>
  <c r="AA636" i="16"/>
  <c r="AA634" i="16"/>
  <c r="AA627" i="16"/>
  <c r="AA629" i="16"/>
  <c r="AA625" i="16"/>
  <c r="AA638" i="16"/>
  <c r="AA640" i="16"/>
  <c r="AA622" i="16"/>
  <c r="AA624" i="16"/>
  <c r="AA641" i="16"/>
  <c r="AA635" i="16"/>
  <c r="AA626" i="16"/>
  <c r="AA631" i="16"/>
  <c r="AA637" i="16"/>
  <c r="AA639" i="16"/>
  <c r="AA632" i="16"/>
  <c r="AA633" i="16"/>
  <c r="AA630" i="16"/>
  <c r="AA628" i="16"/>
  <c r="AA621" i="16"/>
  <c r="I590" i="16"/>
  <c r="I591" i="16"/>
  <c r="I592" i="16"/>
  <c r="I593" i="16"/>
  <c r="I594" i="16"/>
  <c r="I595" i="16"/>
  <c r="I596" i="16"/>
  <c r="I597" i="16"/>
  <c r="I598" i="16"/>
  <c r="I599" i="16"/>
  <c r="I600" i="16"/>
  <c r="I601" i="16"/>
  <c r="I602" i="16"/>
  <c r="I603" i="16"/>
  <c r="I604" i="16"/>
  <c r="I605" i="16"/>
  <c r="I606" i="16"/>
  <c r="I607" i="16"/>
  <c r="I608" i="16"/>
  <c r="I609" i="16"/>
  <c r="I610" i="16"/>
  <c r="I611" i="16"/>
  <c r="I612" i="16"/>
  <c r="I613" i="16"/>
  <c r="I614" i="16"/>
  <c r="I615" i="16"/>
  <c r="I616" i="16"/>
  <c r="I617" i="16"/>
  <c r="I618" i="16"/>
  <c r="I619" i="16"/>
  <c r="I620" i="16"/>
  <c r="I589" i="16"/>
  <c r="L590" i="16"/>
  <c r="O590" i="16"/>
  <c r="R590" i="16"/>
  <c r="U590" i="16"/>
  <c r="X590" i="16"/>
  <c r="L591" i="16"/>
  <c r="O591" i="16"/>
  <c r="R591" i="16"/>
  <c r="U591" i="16"/>
  <c r="X591" i="16"/>
  <c r="L592" i="16"/>
  <c r="O592" i="16"/>
  <c r="R592" i="16"/>
  <c r="U592" i="16"/>
  <c r="X592" i="16"/>
  <c r="L593" i="16"/>
  <c r="O593" i="16"/>
  <c r="R593" i="16"/>
  <c r="U593" i="16"/>
  <c r="X593" i="16"/>
  <c r="L594" i="16"/>
  <c r="O594" i="16"/>
  <c r="R594" i="16"/>
  <c r="U594" i="16"/>
  <c r="X594" i="16"/>
  <c r="L595" i="16"/>
  <c r="O595" i="16"/>
  <c r="R595" i="16"/>
  <c r="U595" i="16"/>
  <c r="X595" i="16"/>
  <c r="L596" i="16"/>
  <c r="O596" i="16"/>
  <c r="R596" i="16"/>
  <c r="U596" i="16"/>
  <c r="X596" i="16"/>
  <c r="L597" i="16"/>
  <c r="O597" i="16"/>
  <c r="R597" i="16"/>
  <c r="U597" i="16"/>
  <c r="X597" i="16"/>
  <c r="L598" i="16"/>
  <c r="O598" i="16"/>
  <c r="R598" i="16"/>
  <c r="U598" i="16"/>
  <c r="X598" i="16"/>
  <c r="L599" i="16"/>
  <c r="O599" i="16"/>
  <c r="R599" i="16"/>
  <c r="U599" i="16"/>
  <c r="X599" i="16"/>
  <c r="L600" i="16"/>
  <c r="O600" i="16"/>
  <c r="R600" i="16"/>
  <c r="U600" i="16"/>
  <c r="X600" i="16"/>
  <c r="L601" i="16"/>
  <c r="O601" i="16"/>
  <c r="R601" i="16"/>
  <c r="U601" i="16"/>
  <c r="X601" i="16"/>
  <c r="L602" i="16"/>
  <c r="O602" i="16"/>
  <c r="R602" i="16"/>
  <c r="U602" i="16"/>
  <c r="X602" i="16"/>
  <c r="L603" i="16"/>
  <c r="O603" i="16"/>
  <c r="R603" i="16"/>
  <c r="U603" i="16"/>
  <c r="X603" i="16"/>
  <c r="L604" i="16"/>
  <c r="O604" i="16"/>
  <c r="R604" i="16"/>
  <c r="U604" i="16"/>
  <c r="X604" i="16"/>
  <c r="L605" i="16"/>
  <c r="O605" i="16"/>
  <c r="R605" i="16"/>
  <c r="U605" i="16"/>
  <c r="X605" i="16"/>
  <c r="L606" i="16"/>
  <c r="O606" i="16"/>
  <c r="R606" i="16"/>
  <c r="U606" i="16"/>
  <c r="X606" i="16"/>
  <c r="L607" i="16"/>
  <c r="O607" i="16"/>
  <c r="R607" i="16"/>
  <c r="U607" i="16"/>
  <c r="X607" i="16"/>
  <c r="L608" i="16"/>
  <c r="O608" i="16"/>
  <c r="R608" i="16"/>
  <c r="U608" i="16"/>
  <c r="X608" i="16"/>
  <c r="L609" i="16"/>
  <c r="O609" i="16"/>
  <c r="R609" i="16"/>
  <c r="U609" i="16"/>
  <c r="X609" i="16"/>
  <c r="L610" i="16"/>
  <c r="O610" i="16"/>
  <c r="R610" i="16"/>
  <c r="U610" i="16"/>
  <c r="X610" i="16"/>
  <c r="L611" i="16"/>
  <c r="O611" i="16"/>
  <c r="R611" i="16"/>
  <c r="U611" i="16"/>
  <c r="X611" i="16"/>
  <c r="L612" i="16"/>
  <c r="O612" i="16"/>
  <c r="R612" i="16"/>
  <c r="U612" i="16"/>
  <c r="X612" i="16"/>
  <c r="L613" i="16"/>
  <c r="O613" i="16"/>
  <c r="R613" i="16"/>
  <c r="U613" i="16"/>
  <c r="X613" i="16"/>
  <c r="L614" i="16"/>
  <c r="O614" i="16"/>
  <c r="R614" i="16"/>
  <c r="U614" i="16"/>
  <c r="X614" i="16"/>
  <c r="L615" i="16"/>
  <c r="O615" i="16"/>
  <c r="R615" i="16"/>
  <c r="U615" i="16"/>
  <c r="X615" i="16"/>
  <c r="L616" i="16"/>
  <c r="O616" i="16"/>
  <c r="R616" i="16"/>
  <c r="U616" i="16"/>
  <c r="X616" i="16"/>
  <c r="L617" i="16"/>
  <c r="O617" i="16"/>
  <c r="R617" i="16"/>
  <c r="U617" i="16"/>
  <c r="X617" i="16"/>
  <c r="L618" i="16"/>
  <c r="O618" i="16"/>
  <c r="R618" i="16"/>
  <c r="U618" i="16"/>
  <c r="X618" i="16"/>
  <c r="L619" i="16"/>
  <c r="O619" i="16"/>
  <c r="R619" i="16"/>
  <c r="U619" i="16"/>
  <c r="X619" i="16"/>
  <c r="L620" i="16"/>
  <c r="O620" i="16"/>
  <c r="R620" i="16"/>
  <c r="U620" i="16"/>
  <c r="X620" i="16"/>
  <c r="X589" i="16"/>
  <c r="U589" i="16"/>
  <c r="R589" i="16"/>
  <c r="O589" i="16"/>
  <c r="L589" i="16"/>
  <c r="AA605" i="16" l="1"/>
  <c r="AA603" i="16"/>
  <c r="AA598" i="16"/>
  <c r="AA612" i="16"/>
  <c r="AA591" i="16"/>
  <c r="AA614" i="16"/>
  <c r="AA618" i="16"/>
  <c r="AA616" i="16"/>
  <c r="AA608" i="16"/>
  <c r="AA611" i="16"/>
  <c r="AA590" i="16"/>
  <c r="AA609" i="16"/>
  <c r="AA600" i="16"/>
  <c r="AA602" i="16"/>
  <c r="AA615" i="16"/>
  <c r="AA613" i="16"/>
  <c r="AA601" i="16"/>
  <c r="AA599" i="16"/>
  <c r="AA597" i="16"/>
  <c r="AA620" i="16"/>
  <c r="AA596" i="16"/>
  <c r="AA619" i="16"/>
  <c r="AA607" i="16"/>
  <c r="AA595" i="16"/>
  <c r="AA594" i="16"/>
  <c r="AA617" i="16"/>
  <c r="AA593" i="16"/>
  <c r="AA604" i="16"/>
  <c r="AA592" i="16"/>
  <c r="AA610" i="16"/>
  <c r="AA589" i="16"/>
  <c r="AA606" i="16"/>
  <c r="I565" i="16"/>
  <c r="I566" i="16"/>
  <c r="I567" i="16"/>
  <c r="I568" i="16"/>
  <c r="I569" i="16"/>
  <c r="I570" i="16"/>
  <c r="I571" i="16"/>
  <c r="I572" i="16"/>
  <c r="I573" i="16"/>
  <c r="I574" i="16"/>
  <c r="I575" i="16"/>
  <c r="I576" i="16"/>
  <c r="I577" i="16"/>
  <c r="I578" i="16"/>
  <c r="I579" i="16"/>
  <c r="I580" i="16"/>
  <c r="I581" i="16"/>
  <c r="I582" i="16"/>
  <c r="I583" i="16"/>
  <c r="I584" i="16"/>
  <c r="I585" i="16"/>
  <c r="I586" i="16"/>
  <c r="I587" i="16"/>
  <c r="I588" i="16"/>
  <c r="I564" i="16"/>
  <c r="L565" i="16"/>
  <c r="O565" i="16"/>
  <c r="R565" i="16"/>
  <c r="U565" i="16"/>
  <c r="X565" i="16"/>
  <c r="L566" i="16"/>
  <c r="O566" i="16"/>
  <c r="R566" i="16"/>
  <c r="U566" i="16"/>
  <c r="X566" i="16"/>
  <c r="L567" i="16"/>
  <c r="O567" i="16"/>
  <c r="R567" i="16"/>
  <c r="U567" i="16"/>
  <c r="X567" i="16"/>
  <c r="L568" i="16"/>
  <c r="O568" i="16"/>
  <c r="R568" i="16"/>
  <c r="U568" i="16"/>
  <c r="X568" i="16"/>
  <c r="L569" i="16"/>
  <c r="O569" i="16"/>
  <c r="R569" i="16"/>
  <c r="U569" i="16"/>
  <c r="X569" i="16"/>
  <c r="L570" i="16"/>
  <c r="O570" i="16"/>
  <c r="R570" i="16"/>
  <c r="U570" i="16"/>
  <c r="X570" i="16"/>
  <c r="L571" i="16"/>
  <c r="O571" i="16"/>
  <c r="R571" i="16"/>
  <c r="U571" i="16"/>
  <c r="X571" i="16"/>
  <c r="L572" i="16"/>
  <c r="O572" i="16"/>
  <c r="R572" i="16"/>
  <c r="U572" i="16"/>
  <c r="X572" i="16"/>
  <c r="L573" i="16"/>
  <c r="O573" i="16"/>
  <c r="R573" i="16"/>
  <c r="U573" i="16"/>
  <c r="X573" i="16"/>
  <c r="L574" i="16"/>
  <c r="O574" i="16"/>
  <c r="R574" i="16"/>
  <c r="U574" i="16"/>
  <c r="X574" i="16"/>
  <c r="L575" i="16"/>
  <c r="O575" i="16"/>
  <c r="R575" i="16"/>
  <c r="U575" i="16"/>
  <c r="X575" i="16"/>
  <c r="L576" i="16"/>
  <c r="O576" i="16"/>
  <c r="R576" i="16"/>
  <c r="U576" i="16"/>
  <c r="X576" i="16"/>
  <c r="L577" i="16"/>
  <c r="O577" i="16"/>
  <c r="R577" i="16"/>
  <c r="U577" i="16"/>
  <c r="X577" i="16"/>
  <c r="L578" i="16"/>
  <c r="O578" i="16"/>
  <c r="R578" i="16"/>
  <c r="U578" i="16"/>
  <c r="X578" i="16"/>
  <c r="L579" i="16"/>
  <c r="O579" i="16"/>
  <c r="R579" i="16"/>
  <c r="U579" i="16"/>
  <c r="X579" i="16"/>
  <c r="L580" i="16"/>
  <c r="O580" i="16"/>
  <c r="R580" i="16"/>
  <c r="U580" i="16"/>
  <c r="X580" i="16"/>
  <c r="L581" i="16"/>
  <c r="O581" i="16"/>
  <c r="R581" i="16"/>
  <c r="U581" i="16"/>
  <c r="X581" i="16"/>
  <c r="L582" i="16"/>
  <c r="O582" i="16"/>
  <c r="R582" i="16"/>
  <c r="U582" i="16"/>
  <c r="X582" i="16"/>
  <c r="L583" i="16"/>
  <c r="O583" i="16"/>
  <c r="R583" i="16"/>
  <c r="U583" i="16"/>
  <c r="X583" i="16"/>
  <c r="L584" i="16"/>
  <c r="O584" i="16"/>
  <c r="R584" i="16"/>
  <c r="U584" i="16"/>
  <c r="X584" i="16"/>
  <c r="L585" i="16"/>
  <c r="O585" i="16"/>
  <c r="R585" i="16"/>
  <c r="U585" i="16"/>
  <c r="X585" i="16"/>
  <c r="L586" i="16"/>
  <c r="O586" i="16"/>
  <c r="R586" i="16"/>
  <c r="U586" i="16"/>
  <c r="X586" i="16"/>
  <c r="L587" i="16"/>
  <c r="O587" i="16"/>
  <c r="R587" i="16"/>
  <c r="U587" i="16"/>
  <c r="X587" i="16"/>
  <c r="L588" i="16"/>
  <c r="O588" i="16"/>
  <c r="R588" i="16"/>
  <c r="U588" i="16"/>
  <c r="X588" i="16"/>
  <c r="X564" i="16"/>
  <c r="U564" i="16"/>
  <c r="R564" i="16"/>
  <c r="O564" i="16"/>
  <c r="L564" i="16"/>
  <c r="AA584" i="16" l="1"/>
  <c r="AA565" i="16"/>
  <c r="AA567" i="16"/>
  <c r="AA569" i="16"/>
  <c r="AA582" i="16"/>
  <c r="AA580" i="16"/>
  <c r="AA588" i="16"/>
  <c r="AA578" i="16"/>
  <c r="AA586" i="16"/>
  <c r="AA566" i="16"/>
  <c r="AA576" i="16"/>
  <c r="AA568" i="16"/>
  <c r="AA577" i="16"/>
  <c r="AA579" i="16"/>
  <c r="AA581" i="16"/>
  <c r="AA571" i="16"/>
  <c r="AA587" i="16"/>
  <c r="AA575" i="16"/>
  <c r="AA572" i="16"/>
  <c r="AA583" i="16"/>
  <c r="AA570" i="16"/>
  <c r="AA574" i="16"/>
  <c r="AA573" i="16"/>
  <c r="AA585" i="16"/>
  <c r="AA564" i="16"/>
  <c r="I541" i="16" l="1"/>
  <c r="I542" i="16"/>
  <c r="I543" i="16"/>
  <c r="I544" i="16"/>
  <c r="I545" i="16"/>
  <c r="I546" i="16"/>
  <c r="I547" i="16"/>
  <c r="I548" i="16"/>
  <c r="I549" i="16"/>
  <c r="I550" i="16"/>
  <c r="I551" i="16"/>
  <c r="I552" i="16"/>
  <c r="I553" i="16"/>
  <c r="I554" i="16"/>
  <c r="I555" i="16"/>
  <c r="I556" i="16"/>
  <c r="I557" i="16"/>
  <c r="I558" i="16"/>
  <c r="I559" i="16"/>
  <c r="I560" i="16"/>
  <c r="I561" i="16"/>
  <c r="I562" i="16"/>
  <c r="I563" i="16"/>
  <c r="I540" i="16"/>
  <c r="L541" i="16"/>
  <c r="O541" i="16"/>
  <c r="R541" i="16"/>
  <c r="U541" i="16"/>
  <c r="X541" i="16"/>
  <c r="L542" i="16"/>
  <c r="O542" i="16"/>
  <c r="R542" i="16"/>
  <c r="U542" i="16"/>
  <c r="X542" i="16"/>
  <c r="L543" i="16"/>
  <c r="O543" i="16"/>
  <c r="R543" i="16"/>
  <c r="U543" i="16"/>
  <c r="X543" i="16"/>
  <c r="L544" i="16"/>
  <c r="O544" i="16"/>
  <c r="R544" i="16"/>
  <c r="U544" i="16"/>
  <c r="X544" i="16"/>
  <c r="L545" i="16"/>
  <c r="O545" i="16"/>
  <c r="R545" i="16"/>
  <c r="U545" i="16"/>
  <c r="X545" i="16"/>
  <c r="L546" i="16"/>
  <c r="O546" i="16"/>
  <c r="R546" i="16"/>
  <c r="U546" i="16"/>
  <c r="X546" i="16"/>
  <c r="L547" i="16"/>
  <c r="O547" i="16"/>
  <c r="R547" i="16"/>
  <c r="U547" i="16"/>
  <c r="X547" i="16"/>
  <c r="L548" i="16"/>
  <c r="O548" i="16"/>
  <c r="R548" i="16"/>
  <c r="U548" i="16"/>
  <c r="X548" i="16"/>
  <c r="L549" i="16"/>
  <c r="O549" i="16"/>
  <c r="R549" i="16"/>
  <c r="U549" i="16"/>
  <c r="X549" i="16"/>
  <c r="L550" i="16"/>
  <c r="O550" i="16"/>
  <c r="R550" i="16"/>
  <c r="U550" i="16"/>
  <c r="X550" i="16"/>
  <c r="L551" i="16"/>
  <c r="O551" i="16"/>
  <c r="R551" i="16"/>
  <c r="U551" i="16"/>
  <c r="X551" i="16"/>
  <c r="L552" i="16"/>
  <c r="O552" i="16"/>
  <c r="R552" i="16"/>
  <c r="U552" i="16"/>
  <c r="X552" i="16"/>
  <c r="L553" i="16"/>
  <c r="O553" i="16"/>
  <c r="R553" i="16"/>
  <c r="U553" i="16"/>
  <c r="X553" i="16"/>
  <c r="L554" i="16"/>
  <c r="O554" i="16"/>
  <c r="R554" i="16"/>
  <c r="U554" i="16"/>
  <c r="X554" i="16"/>
  <c r="L555" i="16"/>
  <c r="O555" i="16"/>
  <c r="R555" i="16"/>
  <c r="U555" i="16"/>
  <c r="X555" i="16"/>
  <c r="L556" i="16"/>
  <c r="O556" i="16"/>
  <c r="R556" i="16"/>
  <c r="U556" i="16"/>
  <c r="X556" i="16"/>
  <c r="L557" i="16"/>
  <c r="O557" i="16"/>
  <c r="R557" i="16"/>
  <c r="U557" i="16"/>
  <c r="X557" i="16"/>
  <c r="L558" i="16"/>
  <c r="O558" i="16"/>
  <c r="R558" i="16"/>
  <c r="U558" i="16"/>
  <c r="X558" i="16"/>
  <c r="L559" i="16"/>
  <c r="O559" i="16"/>
  <c r="R559" i="16"/>
  <c r="U559" i="16"/>
  <c r="X559" i="16"/>
  <c r="L560" i="16"/>
  <c r="O560" i="16"/>
  <c r="R560" i="16"/>
  <c r="U560" i="16"/>
  <c r="X560" i="16"/>
  <c r="L561" i="16"/>
  <c r="O561" i="16"/>
  <c r="R561" i="16"/>
  <c r="U561" i="16"/>
  <c r="X561" i="16"/>
  <c r="L562" i="16"/>
  <c r="O562" i="16"/>
  <c r="R562" i="16"/>
  <c r="U562" i="16"/>
  <c r="X562" i="16"/>
  <c r="L563" i="16"/>
  <c r="O563" i="16"/>
  <c r="R563" i="16"/>
  <c r="U563" i="16"/>
  <c r="X563" i="16"/>
  <c r="X540" i="16"/>
  <c r="U540" i="16"/>
  <c r="R540" i="16"/>
  <c r="O540" i="16"/>
  <c r="L540" i="16"/>
  <c r="AA548" i="16" l="1"/>
  <c r="AA542" i="16"/>
  <c r="AA544" i="16"/>
  <c r="AA541" i="16"/>
  <c r="AA550" i="16"/>
  <c r="AA546" i="16"/>
  <c r="AA554" i="16"/>
  <c r="AA552" i="16"/>
  <c r="AA556" i="16"/>
  <c r="AA545" i="16"/>
  <c r="AA560" i="16"/>
  <c r="AA547" i="16"/>
  <c r="AA543" i="16"/>
  <c r="AA558" i="16"/>
  <c r="AA562" i="16"/>
  <c r="AA555" i="16"/>
  <c r="AA553" i="16"/>
  <c r="AA557" i="16"/>
  <c r="AA563" i="16"/>
  <c r="AA561" i="16"/>
  <c r="AA559" i="16"/>
  <c r="AA551" i="16"/>
  <c r="AA549" i="16"/>
  <c r="AA540" i="16"/>
  <c r="L519" i="16"/>
  <c r="O519" i="16"/>
  <c r="R519" i="16"/>
  <c r="U519" i="16"/>
  <c r="X519" i="16"/>
  <c r="L520" i="16"/>
  <c r="O520" i="16"/>
  <c r="R520" i="16"/>
  <c r="U520" i="16"/>
  <c r="X520" i="16"/>
  <c r="L521" i="16"/>
  <c r="O521" i="16"/>
  <c r="R521" i="16"/>
  <c r="U521" i="16"/>
  <c r="X521" i="16"/>
  <c r="L522" i="16"/>
  <c r="O522" i="16"/>
  <c r="R522" i="16"/>
  <c r="U522" i="16"/>
  <c r="X522" i="16"/>
  <c r="L523" i="16"/>
  <c r="O523" i="16"/>
  <c r="R523" i="16"/>
  <c r="U523" i="16"/>
  <c r="X523" i="16"/>
  <c r="L524" i="16"/>
  <c r="O524" i="16"/>
  <c r="R524" i="16"/>
  <c r="U524" i="16"/>
  <c r="X524" i="16"/>
  <c r="L525" i="16"/>
  <c r="O525" i="16"/>
  <c r="R525" i="16"/>
  <c r="U525" i="16"/>
  <c r="X525" i="16"/>
  <c r="L526" i="16"/>
  <c r="O526" i="16"/>
  <c r="R526" i="16"/>
  <c r="U526" i="16"/>
  <c r="X526" i="16"/>
  <c r="L527" i="16"/>
  <c r="O527" i="16"/>
  <c r="R527" i="16"/>
  <c r="U527" i="16"/>
  <c r="X527" i="16"/>
  <c r="L528" i="16"/>
  <c r="O528" i="16"/>
  <c r="R528" i="16"/>
  <c r="U528" i="16"/>
  <c r="X528" i="16"/>
  <c r="L529" i="16"/>
  <c r="O529" i="16"/>
  <c r="R529" i="16"/>
  <c r="U529" i="16"/>
  <c r="X529" i="16"/>
  <c r="L530" i="16"/>
  <c r="O530" i="16"/>
  <c r="R530" i="16"/>
  <c r="U530" i="16"/>
  <c r="X530" i="16"/>
  <c r="L531" i="16"/>
  <c r="O531" i="16"/>
  <c r="R531" i="16"/>
  <c r="U531" i="16"/>
  <c r="X531" i="16"/>
  <c r="L532" i="16"/>
  <c r="O532" i="16"/>
  <c r="R532" i="16"/>
  <c r="U532" i="16"/>
  <c r="X532" i="16"/>
  <c r="L533" i="16"/>
  <c r="O533" i="16"/>
  <c r="R533" i="16"/>
  <c r="U533" i="16"/>
  <c r="X533" i="16"/>
  <c r="L534" i="16"/>
  <c r="O534" i="16"/>
  <c r="R534" i="16"/>
  <c r="U534" i="16"/>
  <c r="X534" i="16"/>
  <c r="L535" i="16"/>
  <c r="O535" i="16"/>
  <c r="R535" i="16"/>
  <c r="U535" i="16"/>
  <c r="X535" i="16"/>
  <c r="L536" i="16"/>
  <c r="O536" i="16"/>
  <c r="R536" i="16"/>
  <c r="U536" i="16"/>
  <c r="X536" i="16"/>
  <c r="L537" i="16"/>
  <c r="O537" i="16"/>
  <c r="R537" i="16"/>
  <c r="U537" i="16"/>
  <c r="X537" i="16"/>
  <c r="L538" i="16"/>
  <c r="O538" i="16"/>
  <c r="R538" i="16"/>
  <c r="U538" i="16"/>
  <c r="X538" i="16"/>
  <c r="L539" i="16"/>
  <c r="O539" i="16"/>
  <c r="R539" i="16"/>
  <c r="U539" i="16"/>
  <c r="X539" i="16"/>
  <c r="X518" i="16"/>
  <c r="U518" i="16"/>
  <c r="R518" i="16"/>
  <c r="O518" i="16"/>
  <c r="L518" i="16"/>
  <c r="I519" i="16"/>
  <c r="I520" i="16"/>
  <c r="I521" i="16"/>
  <c r="I522" i="16"/>
  <c r="I523" i="16"/>
  <c r="I524" i="16"/>
  <c r="I525" i="16"/>
  <c r="I526" i="16"/>
  <c r="I527" i="16"/>
  <c r="I528" i="16"/>
  <c r="I529" i="16"/>
  <c r="I530" i="16"/>
  <c r="I531" i="16"/>
  <c r="I532" i="16"/>
  <c r="I533" i="16"/>
  <c r="I534" i="16"/>
  <c r="I535" i="16"/>
  <c r="I536" i="16"/>
  <c r="I537" i="16"/>
  <c r="I538" i="16"/>
  <c r="I539" i="16"/>
  <c r="I518" i="16"/>
  <c r="L492" i="16"/>
  <c r="O492" i="16"/>
  <c r="R492" i="16"/>
  <c r="U492" i="16"/>
  <c r="X492" i="16"/>
  <c r="L493" i="16"/>
  <c r="O493" i="16"/>
  <c r="R493" i="16"/>
  <c r="U493" i="16"/>
  <c r="X493" i="16"/>
  <c r="L494" i="16"/>
  <c r="O494" i="16"/>
  <c r="R494" i="16"/>
  <c r="U494" i="16"/>
  <c r="X494" i="16"/>
  <c r="L495" i="16"/>
  <c r="O495" i="16"/>
  <c r="R495" i="16"/>
  <c r="U495" i="16"/>
  <c r="X495" i="16"/>
  <c r="L496" i="16"/>
  <c r="O496" i="16"/>
  <c r="R496" i="16"/>
  <c r="U496" i="16"/>
  <c r="X496" i="16"/>
  <c r="L497" i="16"/>
  <c r="O497" i="16"/>
  <c r="R497" i="16"/>
  <c r="U497" i="16"/>
  <c r="X497" i="16"/>
  <c r="L498" i="16"/>
  <c r="O498" i="16"/>
  <c r="R498" i="16"/>
  <c r="U498" i="16"/>
  <c r="X498" i="16"/>
  <c r="L499" i="16"/>
  <c r="O499" i="16"/>
  <c r="R499" i="16"/>
  <c r="U499" i="16"/>
  <c r="X499" i="16"/>
  <c r="L500" i="16"/>
  <c r="O500" i="16"/>
  <c r="R500" i="16"/>
  <c r="U500" i="16"/>
  <c r="X500" i="16"/>
  <c r="L501" i="16"/>
  <c r="O501" i="16"/>
  <c r="R501" i="16"/>
  <c r="U501" i="16"/>
  <c r="X501" i="16"/>
  <c r="L502" i="16"/>
  <c r="O502" i="16"/>
  <c r="R502" i="16"/>
  <c r="U502" i="16"/>
  <c r="X502" i="16"/>
  <c r="L503" i="16"/>
  <c r="O503" i="16"/>
  <c r="R503" i="16"/>
  <c r="U503" i="16"/>
  <c r="X503" i="16"/>
  <c r="L504" i="16"/>
  <c r="O504" i="16"/>
  <c r="R504" i="16"/>
  <c r="U504" i="16"/>
  <c r="X504" i="16"/>
  <c r="L505" i="16"/>
  <c r="O505" i="16"/>
  <c r="R505" i="16"/>
  <c r="U505" i="16"/>
  <c r="X505" i="16"/>
  <c r="L506" i="16"/>
  <c r="O506" i="16"/>
  <c r="R506" i="16"/>
  <c r="U506" i="16"/>
  <c r="X506" i="16"/>
  <c r="L507" i="16"/>
  <c r="O507" i="16"/>
  <c r="R507" i="16"/>
  <c r="U507" i="16"/>
  <c r="X507" i="16"/>
  <c r="L508" i="16"/>
  <c r="O508" i="16"/>
  <c r="R508" i="16"/>
  <c r="U508" i="16"/>
  <c r="X508" i="16"/>
  <c r="L509" i="16"/>
  <c r="O509" i="16"/>
  <c r="R509" i="16"/>
  <c r="U509" i="16"/>
  <c r="X509" i="16"/>
  <c r="L510" i="16"/>
  <c r="O510" i="16"/>
  <c r="R510" i="16"/>
  <c r="U510" i="16"/>
  <c r="X510" i="16"/>
  <c r="L511" i="16"/>
  <c r="O511" i="16"/>
  <c r="R511" i="16"/>
  <c r="U511" i="16"/>
  <c r="X511" i="16"/>
  <c r="L512" i="16"/>
  <c r="O512" i="16"/>
  <c r="R512" i="16"/>
  <c r="U512" i="16"/>
  <c r="X512" i="16"/>
  <c r="L513" i="16"/>
  <c r="O513" i="16"/>
  <c r="R513" i="16"/>
  <c r="U513" i="16"/>
  <c r="X513" i="16"/>
  <c r="L514" i="16"/>
  <c r="O514" i="16"/>
  <c r="R514" i="16"/>
  <c r="U514" i="16"/>
  <c r="X514" i="16"/>
  <c r="L515" i="16"/>
  <c r="O515" i="16"/>
  <c r="R515" i="16"/>
  <c r="U515" i="16"/>
  <c r="X515" i="16"/>
  <c r="L516" i="16"/>
  <c r="O516" i="16"/>
  <c r="R516" i="16"/>
  <c r="U516" i="16"/>
  <c r="X516" i="16"/>
  <c r="L517" i="16"/>
  <c r="O517" i="16"/>
  <c r="R517" i="16"/>
  <c r="U517" i="16"/>
  <c r="X517" i="16"/>
  <c r="X491" i="16"/>
  <c r="U491" i="16"/>
  <c r="R491" i="16"/>
  <c r="O491" i="16"/>
  <c r="L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491" i="16"/>
  <c r="V485" i="16"/>
  <c r="U485" i="16" s="1"/>
  <c r="I477" i="16"/>
  <c r="I478" i="16"/>
  <c r="I479" i="16"/>
  <c r="I480" i="16"/>
  <c r="I481" i="16"/>
  <c r="I482" i="16"/>
  <c r="I483" i="16"/>
  <c r="I484" i="16"/>
  <c r="I485" i="16"/>
  <c r="I486" i="16"/>
  <c r="I487" i="16"/>
  <c r="I488" i="16"/>
  <c r="I489" i="16"/>
  <c r="I490" i="16"/>
  <c r="I476" i="16"/>
  <c r="L477" i="16"/>
  <c r="O477" i="16"/>
  <c r="R477" i="16"/>
  <c r="U477" i="16"/>
  <c r="X477" i="16"/>
  <c r="L478" i="16"/>
  <c r="O478" i="16"/>
  <c r="R478" i="16"/>
  <c r="U478" i="16"/>
  <c r="X478" i="16"/>
  <c r="L479" i="16"/>
  <c r="O479" i="16"/>
  <c r="R479" i="16"/>
  <c r="U479" i="16"/>
  <c r="X479" i="16"/>
  <c r="L480" i="16"/>
  <c r="O480" i="16"/>
  <c r="R480" i="16"/>
  <c r="U480" i="16"/>
  <c r="X480" i="16"/>
  <c r="L481" i="16"/>
  <c r="O481" i="16"/>
  <c r="R481" i="16"/>
  <c r="U481" i="16"/>
  <c r="X481" i="16"/>
  <c r="L482" i="16"/>
  <c r="O482" i="16"/>
  <c r="R482" i="16"/>
  <c r="U482" i="16"/>
  <c r="X482" i="16"/>
  <c r="L483" i="16"/>
  <c r="O483" i="16"/>
  <c r="R483" i="16"/>
  <c r="U483" i="16"/>
  <c r="X483" i="16"/>
  <c r="L484" i="16"/>
  <c r="O484" i="16"/>
  <c r="R484" i="16"/>
  <c r="U484" i="16"/>
  <c r="X484" i="16"/>
  <c r="L485" i="16"/>
  <c r="O485" i="16"/>
  <c r="R485" i="16"/>
  <c r="X485" i="16"/>
  <c r="L486" i="16"/>
  <c r="O486" i="16"/>
  <c r="R486" i="16"/>
  <c r="U486" i="16"/>
  <c r="X486" i="16"/>
  <c r="L487" i="16"/>
  <c r="O487" i="16"/>
  <c r="R487" i="16"/>
  <c r="U487" i="16"/>
  <c r="X487" i="16"/>
  <c r="L488" i="16"/>
  <c r="O488" i="16"/>
  <c r="R488" i="16"/>
  <c r="U488" i="16"/>
  <c r="X488" i="16"/>
  <c r="L489" i="16"/>
  <c r="O489" i="16"/>
  <c r="R489" i="16"/>
  <c r="U489" i="16"/>
  <c r="X489" i="16"/>
  <c r="L490" i="16"/>
  <c r="O490" i="16"/>
  <c r="R490" i="16"/>
  <c r="U490" i="16"/>
  <c r="X490" i="16"/>
  <c r="X476" i="16"/>
  <c r="U476" i="16"/>
  <c r="R476" i="16"/>
  <c r="O476" i="16"/>
  <c r="L476" i="16"/>
  <c r="AA536" i="16" l="1"/>
  <c r="AA524" i="16"/>
  <c r="AA538" i="16"/>
  <c r="AA522" i="16"/>
  <c r="AA526" i="16"/>
  <c r="AA519" i="16"/>
  <c r="AA520" i="16"/>
  <c r="AA534" i="16"/>
  <c r="AA530" i="16"/>
  <c r="AA512" i="16"/>
  <c r="AA500" i="16"/>
  <c r="AA528" i="16"/>
  <c r="AA531" i="16"/>
  <c r="AA539" i="16"/>
  <c r="AA532" i="16"/>
  <c r="AA529" i="16"/>
  <c r="AA525" i="16"/>
  <c r="AA523" i="16"/>
  <c r="AA535" i="16"/>
  <c r="AA527" i="16"/>
  <c r="AA537" i="16"/>
  <c r="AA514" i="16"/>
  <c r="AA533" i="16"/>
  <c r="AA521" i="16"/>
  <c r="AA495" i="16"/>
  <c r="AA492" i="16"/>
  <c r="AA507" i="16"/>
  <c r="AA518" i="16"/>
  <c r="AA513" i="16"/>
  <c r="AA506" i="16"/>
  <c r="AA516" i="16"/>
  <c r="AA517" i="16"/>
  <c r="AA511" i="16"/>
  <c r="AA499" i="16"/>
  <c r="AA505" i="16"/>
  <c r="AA510" i="16"/>
  <c r="AA509" i="16"/>
  <c r="AA497" i="16"/>
  <c r="AA508" i="16"/>
  <c r="AA496" i="16"/>
  <c r="AA486" i="16"/>
  <c r="AA498" i="16"/>
  <c r="AA493" i="16"/>
  <c r="AA515" i="16"/>
  <c r="AA503" i="16"/>
  <c r="AA502" i="16"/>
  <c r="AA501" i="16"/>
  <c r="AA494" i="16"/>
  <c r="AA504" i="16"/>
  <c r="AA491" i="16"/>
  <c r="AA481" i="16"/>
  <c r="AA488" i="16"/>
  <c r="AA490" i="16"/>
  <c r="AA479" i="16"/>
  <c r="AA478" i="16"/>
  <c r="AA485" i="16"/>
  <c r="AA483" i="16"/>
  <c r="AA487" i="16"/>
  <c r="AA484" i="16"/>
  <c r="AA482" i="16"/>
  <c r="AA480" i="16"/>
  <c r="AA489" i="16"/>
  <c r="AA477" i="16"/>
  <c r="AA476" i="16"/>
  <c r="I444" i="16" l="1"/>
  <c r="I445" i="16"/>
  <c r="I446" i="16"/>
  <c r="I447" i="16"/>
  <c r="I448" i="16"/>
  <c r="I449" i="16"/>
  <c r="I450" i="16"/>
  <c r="I451" i="16"/>
  <c r="I452" i="16"/>
  <c r="I453" i="16"/>
  <c r="I454" i="16"/>
  <c r="I455" i="16"/>
  <c r="I456" i="16"/>
  <c r="I457" i="16"/>
  <c r="I458" i="16"/>
  <c r="I459" i="16"/>
  <c r="I460" i="16"/>
  <c r="I461" i="16"/>
  <c r="I462" i="16"/>
  <c r="I463" i="16"/>
  <c r="I464" i="16"/>
  <c r="I465" i="16"/>
  <c r="I466" i="16"/>
  <c r="I467" i="16"/>
  <c r="I468" i="16"/>
  <c r="I469" i="16"/>
  <c r="I470" i="16"/>
  <c r="I471" i="16"/>
  <c r="I472" i="16"/>
  <c r="I473" i="16"/>
  <c r="I474" i="16"/>
  <c r="I475" i="16"/>
  <c r="I443" i="16"/>
  <c r="L444" i="16"/>
  <c r="O444" i="16"/>
  <c r="R444" i="16"/>
  <c r="U444" i="16"/>
  <c r="X444" i="16"/>
  <c r="L445" i="16"/>
  <c r="O445" i="16"/>
  <c r="R445" i="16"/>
  <c r="U445" i="16"/>
  <c r="X445" i="16"/>
  <c r="L446" i="16"/>
  <c r="O446" i="16"/>
  <c r="R446" i="16"/>
  <c r="U446" i="16"/>
  <c r="X446" i="16"/>
  <c r="L447" i="16"/>
  <c r="O447" i="16"/>
  <c r="R447" i="16"/>
  <c r="U447" i="16"/>
  <c r="X447" i="16"/>
  <c r="L448" i="16"/>
  <c r="O448" i="16"/>
  <c r="R448" i="16"/>
  <c r="U448" i="16"/>
  <c r="X448" i="16"/>
  <c r="L449" i="16"/>
  <c r="O449" i="16"/>
  <c r="R449" i="16"/>
  <c r="U449" i="16"/>
  <c r="X449" i="16"/>
  <c r="L450" i="16"/>
  <c r="O450" i="16"/>
  <c r="R450" i="16"/>
  <c r="U450" i="16"/>
  <c r="X450" i="16"/>
  <c r="L451" i="16"/>
  <c r="O451" i="16"/>
  <c r="R451" i="16"/>
  <c r="U451" i="16"/>
  <c r="X451" i="16"/>
  <c r="L452" i="16"/>
  <c r="O452" i="16"/>
  <c r="R452" i="16"/>
  <c r="U452" i="16"/>
  <c r="X452" i="16"/>
  <c r="L453" i="16"/>
  <c r="O453" i="16"/>
  <c r="R453" i="16"/>
  <c r="U453" i="16"/>
  <c r="X453" i="16"/>
  <c r="L454" i="16"/>
  <c r="O454" i="16"/>
  <c r="R454" i="16"/>
  <c r="U454" i="16"/>
  <c r="X454" i="16"/>
  <c r="L455" i="16"/>
  <c r="O455" i="16"/>
  <c r="R455" i="16"/>
  <c r="U455" i="16"/>
  <c r="X455" i="16"/>
  <c r="L456" i="16"/>
  <c r="O456" i="16"/>
  <c r="R456" i="16"/>
  <c r="U456" i="16"/>
  <c r="X456" i="16"/>
  <c r="L457" i="16"/>
  <c r="O457" i="16"/>
  <c r="R457" i="16"/>
  <c r="U457" i="16"/>
  <c r="X457" i="16"/>
  <c r="L458" i="16"/>
  <c r="O458" i="16"/>
  <c r="R458" i="16"/>
  <c r="U458" i="16"/>
  <c r="X458" i="16"/>
  <c r="L459" i="16"/>
  <c r="O459" i="16"/>
  <c r="R459" i="16"/>
  <c r="U459" i="16"/>
  <c r="X459" i="16"/>
  <c r="L460" i="16"/>
  <c r="O460" i="16"/>
  <c r="R460" i="16"/>
  <c r="U460" i="16"/>
  <c r="X460" i="16"/>
  <c r="L461" i="16"/>
  <c r="O461" i="16"/>
  <c r="R461" i="16"/>
  <c r="U461" i="16"/>
  <c r="X461" i="16"/>
  <c r="L462" i="16"/>
  <c r="O462" i="16"/>
  <c r="R462" i="16"/>
  <c r="U462" i="16"/>
  <c r="X462" i="16"/>
  <c r="L463" i="16"/>
  <c r="O463" i="16"/>
  <c r="R463" i="16"/>
  <c r="U463" i="16"/>
  <c r="X463" i="16"/>
  <c r="L464" i="16"/>
  <c r="O464" i="16"/>
  <c r="R464" i="16"/>
  <c r="U464" i="16"/>
  <c r="X464" i="16"/>
  <c r="L465" i="16"/>
  <c r="O465" i="16"/>
  <c r="R465" i="16"/>
  <c r="U465" i="16"/>
  <c r="X465" i="16"/>
  <c r="L466" i="16"/>
  <c r="O466" i="16"/>
  <c r="R466" i="16"/>
  <c r="U466" i="16"/>
  <c r="X466" i="16"/>
  <c r="L467" i="16"/>
  <c r="O467" i="16"/>
  <c r="R467" i="16"/>
  <c r="U467" i="16"/>
  <c r="X467" i="16"/>
  <c r="L468" i="16"/>
  <c r="O468" i="16"/>
  <c r="R468" i="16"/>
  <c r="U468" i="16"/>
  <c r="X468" i="16"/>
  <c r="L469" i="16"/>
  <c r="O469" i="16"/>
  <c r="R469" i="16"/>
  <c r="U469" i="16"/>
  <c r="X469" i="16"/>
  <c r="L470" i="16"/>
  <c r="O470" i="16"/>
  <c r="R470" i="16"/>
  <c r="U470" i="16"/>
  <c r="X470" i="16"/>
  <c r="L471" i="16"/>
  <c r="O471" i="16"/>
  <c r="R471" i="16"/>
  <c r="U471" i="16"/>
  <c r="X471" i="16"/>
  <c r="L472" i="16"/>
  <c r="O472" i="16"/>
  <c r="R472" i="16"/>
  <c r="U472" i="16"/>
  <c r="X472" i="16"/>
  <c r="L473" i="16"/>
  <c r="O473" i="16"/>
  <c r="R473" i="16"/>
  <c r="U473" i="16"/>
  <c r="X473" i="16"/>
  <c r="L474" i="16"/>
  <c r="O474" i="16"/>
  <c r="R474" i="16"/>
  <c r="U474" i="16"/>
  <c r="X474" i="16"/>
  <c r="L475" i="16"/>
  <c r="O475" i="16"/>
  <c r="R475" i="16"/>
  <c r="U475" i="16"/>
  <c r="X475" i="16"/>
  <c r="X443" i="16"/>
  <c r="U443" i="16"/>
  <c r="R443" i="16"/>
  <c r="O443" i="16"/>
  <c r="L443" i="16"/>
  <c r="AA469" i="16" l="1"/>
  <c r="AA445" i="16"/>
  <c r="AA471" i="16"/>
  <c r="AA454" i="16"/>
  <c r="AA446" i="16"/>
  <c r="AA458" i="16"/>
  <c r="AA456" i="16"/>
  <c r="AA475" i="16"/>
  <c r="AA451" i="16"/>
  <c r="AA447" i="16"/>
  <c r="AA467" i="16"/>
  <c r="AA473" i="16"/>
  <c r="AA453" i="16"/>
  <c r="AA448" i="16"/>
  <c r="AA461" i="16"/>
  <c r="AA444" i="16"/>
  <c r="AA464" i="16"/>
  <c r="AA468" i="16"/>
  <c r="AA450" i="16"/>
  <c r="AA457" i="16"/>
  <c r="AA459" i="16"/>
  <c r="AA470" i="16"/>
  <c r="AA466" i="16"/>
  <c r="AA465" i="16"/>
  <c r="AA474" i="16"/>
  <c r="AA462" i="16"/>
  <c r="AA449" i="16"/>
  <c r="AA463" i="16"/>
  <c r="AA472" i="16"/>
  <c r="AA452" i="16"/>
  <c r="AA460" i="16"/>
  <c r="AA455" i="16"/>
  <c r="AA443" i="16"/>
  <c r="I421" i="16" l="1"/>
  <c r="I422" i="16"/>
  <c r="I423" i="16"/>
  <c r="I424" i="16"/>
  <c r="I425" i="16"/>
  <c r="I426" i="16"/>
  <c r="I427" i="16"/>
  <c r="I428" i="16"/>
  <c r="I429" i="16"/>
  <c r="I430" i="16"/>
  <c r="I431" i="16"/>
  <c r="I432" i="16"/>
  <c r="I433" i="16"/>
  <c r="I434" i="16"/>
  <c r="I435" i="16"/>
  <c r="I436" i="16"/>
  <c r="I437" i="16"/>
  <c r="I438" i="16"/>
  <c r="I439" i="16"/>
  <c r="I440" i="16"/>
  <c r="I441" i="16"/>
  <c r="I442" i="16"/>
  <c r="I420" i="16"/>
  <c r="L421" i="16"/>
  <c r="O421" i="16"/>
  <c r="R421" i="16"/>
  <c r="U421" i="16"/>
  <c r="X421" i="16"/>
  <c r="L422" i="16"/>
  <c r="O422" i="16"/>
  <c r="R422" i="16"/>
  <c r="U422" i="16"/>
  <c r="X422" i="16"/>
  <c r="L423" i="16"/>
  <c r="O423" i="16"/>
  <c r="R423" i="16"/>
  <c r="U423" i="16"/>
  <c r="X423" i="16"/>
  <c r="L424" i="16"/>
  <c r="O424" i="16"/>
  <c r="R424" i="16"/>
  <c r="U424" i="16"/>
  <c r="X424" i="16"/>
  <c r="L425" i="16"/>
  <c r="O425" i="16"/>
  <c r="R425" i="16"/>
  <c r="U425" i="16"/>
  <c r="X425" i="16"/>
  <c r="L426" i="16"/>
  <c r="O426" i="16"/>
  <c r="R426" i="16"/>
  <c r="U426" i="16"/>
  <c r="X426" i="16"/>
  <c r="L427" i="16"/>
  <c r="O427" i="16"/>
  <c r="R427" i="16"/>
  <c r="U427" i="16"/>
  <c r="X427" i="16"/>
  <c r="L428" i="16"/>
  <c r="O428" i="16"/>
  <c r="R428" i="16"/>
  <c r="U428" i="16"/>
  <c r="X428" i="16"/>
  <c r="L429" i="16"/>
  <c r="O429" i="16"/>
  <c r="R429" i="16"/>
  <c r="U429" i="16"/>
  <c r="X429" i="16"/>
  <c r="L430" i="16"/>
  <c r="O430" i="16"/>
  <c r="R430" i="16"/>
  <c r="U430" i="16"/>
  <c r="X430" i="16"/>
  <c r="L431" i="16"/>
  <c r="O431" i="16"/>
  <c r="R431" i="16"/>
  <c r="U431" i="16"/>
  <c r="X431" i="16"/>
  <c r="L432" i="16"/>
  <c r="O432" i="16"/>
  <c r="R432" i="16"/>
  <c r="U432" i="16"/>
  <c r="X432" i="16"/>
  <c r="L433" i="16"/>
  <c r="O433" i="16"/>
  <c r="R433" i="16"/>
  <c r="U433" i="16"/>
  <c r="X433" i="16"/>
  <c r="L434" i="16"/>
  <c r="O434" i="16"/>
  <c r="R434" i="16"/>
  <c r="U434" i="16"/>
  <c r="X434" i="16"/>
  <c r="L435" i="16"/>
  <c r="O435" i="16"/>
  <c r="R435" i="16"/>
  <c r="U435" i="16"/>
  <c r="X435" i="16"/>
  <c r="L436" i="16"/>
  <c r="O436" i="16"/>
  <c r="R436" i="16"/>
  <c r="U436" i="16"/>
  <c r="X436" i="16"/>
  <c r="L437" i="16"/>
  <c r="O437" i="16"/>
  <c r="R437" i="16"/>
  <c r="U437" i="16"/>
  <c r="X437" i="16"/>
  <c r="L438" i="16"/>
  <c r="O438" i="16"/>
  <c r="R438" i="16"/>
  <c r="U438" i="16"/>
  <c r="X438" i="16"/>
  <c r="L439" i="16"/>
  <c r="O439" i="16"/>
  <c r="R439" i="16"/>
  <c r="U439" i="16"/>
  <c r="X439" i="16"/>
  <c r="L440" i="16"/>
  <c r="O440" i="16"/>
  <c r="R440" i="16"/>
  <c r="U440" i="16"/>
  <c r="X440" i="16"/>
  <c r="L441" i="16"/>
  <c r="O441" i="16"/>
  <c r="R441" i="16"/>
  <c r="U441" i="16"/>
  <c r="X441" i="16"/>
  <c r="L442" i="16"/>
  <c r="O442" i="16"/>
  <c r="R442" i="16"/>
  <c r="U442" i="16"/>
  <c r="X442" i="16"/>
  <c r="X420" i="16"/>
  <c r="U420" i="16"/>
  <c r="R420" i="16"/>
  <c r="O420" i="16"/>
  <c r="L420" i="16"/>
  <c r="I419" i="16"/>
  <c r="I418" i="16"/>
  <c r="I417" i="16"/>
  <c r="I416" i="16"/>
  <c r="I415" i="16"/>
  <c r="I414" i="16"/>
  <c r="I413" i="16"/>
  <c r="I412" i="16"/>
  <c r="I411" i="16"/>
  <c r="I410" i="16"/>
  <c r="I409" i="16"/>
  <c r="I408" i="16"/>
  <c r="I407" i="16"/>
  <c r="I406" i="16"/>
  <c r="I405" i="16"/>
  <c r="I404" i="16"/>
  <c r="I403" i="16"/>
  <c r="I402" i="16"/>
  <c r="L403" i="16"/>
  <c r="O403" i="16"/>
  <c r="R403" i="16"/>
  <c r="U403" i="16"/>
  <c r="X403" i="16"/>
  <c r="L404" i="16"/>
  <c r="O404" i="16"/>
  <c r="R404" i="16"/>
  <c r="U404" i="16"/>
  <c r="X404" i="16"/>
  <c r="L405" i="16"/>
  <c r="O405" i="16"/>
  <c r="R405" i="16"/>
  <c r="U405" i="16"/>
  <c r="X405" i="16"/>
  <c r="L406" i="16"/>
  <c r="O406" i="16"/>
  <c r="R406" i="16"/>
  <c r="U406" i="16"/>
  <c r="X406" i="16"/>
  <c r="L407" i="16"/>
  <c r="O407" i="16"/>
  <c r="R407" i="16"/>
  <c r="U407" i="16"/>
  <c r="X407" i="16"/>
  <c r="L408" i="16"/>
  <c r="O408" i="16"/>
  <c r="R408" i="16"/>
  <c r="U408" i="16"/>
  <c r="X408" i="16"/>
  <c r="L409" i="16"/>
  <c r="O409" i="16"/>
  <c r="R409" i="16"/>
  <c r="U409" i="16"/>
  <c r="X409" i="16"/>
  <c r="L410" i="16"/>
  <c r="O410" i="16"/>
  <c r="R410" i="16"/>
  <c r="U410" i="16"/>
  <c r="X410" i="16"/>
  <c r="L411" i="16"/>
  <c r="O411" i="16"/>
  <c r="R411" i="16"/>
  <c r="U411" i="16"/>
  <c r="X411" i="16"/>
  <c r="L412" i="16"/>
  <c r="O412" i="16"/>
  <c r="R412" i="16"/>
  <c r="U412" i="16"/>
  <c r="X412" i="16"/>
  <c r="L413" i="16"/>
  <c r="O413" i="16"/>
  <c r="R413" i="16"/>
  <c r="U413" i="16"/>
  <c r="X413" i="16"/>
  <c r="L414" i="16"/>
  <c r="O414" i="16"/>
  <c r="R414" i="16"/>
  <c r="U414" i="16"/>
  <c r="X414" i="16"/>
  <c r="L415" i="16"/>
  <c r="O415" i="16"/>
  <c r="R415" i="16"/>
  <c r="U415" i="16"/>
  <c r="X415" i="16"/>
  <c r="L416" i="16"/>
  <c r="O416" i="16"/>
  <c r="R416" i="16"/>
  <c r="U416" i="16"/>
  <c r="X416" i="16"/>
  <c r="L417" i="16"/>
  <c r="O417" i="16"/>
  <c r="R417" i="16"/>
  <c r="U417" i="16"/>
  <c r="X417" i="16"/>
  <c r="L418" i="16"/>
  <c r="O418" i="16"/>
  <c r="R418" i="16"/>
  <c r="U418" i="16"/>
  <c r="X418" i="16"/>
  <c r="L419" i="16"/>
  <c r="O419" i="16"/>
  <c r="R419" i="16"/>
  <c r="U419" i="16"/>
  <c r="X419" i="16"/>
  <c r="X402" i="16"/>
  <c r="U402" i="16"/>
  <c r="R402" i="16"/>
  <c r="O402" i="16"/>
  <c r="L402" i="16"/>
  <c r="AA424" i="16" l="1"/>
  <c r="AA426" i="16"/>
  <c r="AA422" i="16"/>
  <c r="AA428" i="16"/>
  <c r="AA405" i="16"/>
  <c r="AA421" i="16"/>
  <c r="AA434" i="16"/>
  <c r="AA438" i="16"/>
  <c r="AA442" i="16"/>
  <c r="AA436" i="16"/>
  <c r="AA430" i="16"/>
  <c r="AA440" i="16"/>
  <c r="AA437" i="16"/>
  <c r="AA423" i="16"/>
  <c r="AA425" i="16"/>
  <c r="AA433" i="16"/>
  <c r="AA435" i="16"/>
  <c r="AA432" i="16"/>
  <c r="AA416" i="16"/>
  <c r="AA431" i="16"/>
  <c r="AA439" i="16"/>
  <c r="AA427" i="16"/>
  <c r="AA429" i="16"/>
  <c r="AA408" i="16"/>
  <c r="AA418" i="16"/>
  <c r="AA404" i="16"/>
  <c r="AA409" i="16"/>
  <c r="AA441" i="16"/>
  <c r="AA420" i="16"/>
  <c r="AA406" i="16"/>
  <c r="AA402" i="16"/>
  <c r="AA411" i="16"/>
  <c r="AA417" i="16"/>
  <c r="AA413" i="16"/>
  <c r="AA415" i="16"/>
  <c r="AA410" i="16"/>
  <c r="AA403" i="16"/>
  <c r="AA412" i="16"/>
  <c r="AA414" i="16"/>
  <c r="AA407" i="16"/>
  <c r="AA419" i="16"/>
  <c r="L387" i="16" l="1"/>
  <c r="O387" i="16"/>
  <c r="R387" i="16"/>
  <c r="U387" i="16"/>
  <c r="X387" i="16"/>
  <c r="L388" i="16"/>
  <c r="O388" i="16"/>
  <c r="R388" i="16"/>
  <c r="U388" i="16"/>
  <c r="X388" i="16"/>
  <c r="L389" i="16"/>
  <c r="O389" i="16"/>
  <c r="R389" i="16"/>
  <c r="U389" i="16"/>
  <c r="X389" i="16"/>
  <c r="L390" i="16"/>
  <c r="O390" i="16"/>
  <c r="R390" i="16"/>
  <c r="U390" i="16"/>
  <c r="X390" i="16"/>
  <c r="L391" i="16"/>
  <c r="O391" i="16"/>
  <c r="R391" i="16"/>
  <c r="U391" i="16"/>
  <c r="X391" i="16"/>
  <c r="L392" i="16"/>
  <c r="O392" i="16"/>
  <c r="R392" i="16"/>
  <c r="U392" i="16"/>
  <c r="X392" i="16"/>
  <c r="L393" i="16"/>
  <c r="O393" i="16"/>
  <c r="R393" i="16"/>
  <c r="U393" i="16"/>
  <c r="X393" i="16"/>
  <c r="L394" i="16"/>
  <c r="O394" i="16"/>
  <c r="R394" i="16"/>
  <c r="U394" i="16"/>
  <c r="X394" i="16"/>
  <c r="L395" i="16"/>
  <c r="O395" i="16"/>
  <c r="R395" i="16"/>
  <c r="U395" i="16"/>
  <c r="X395" i="16"/>
  <c r="L396" i="16"/>
  <c r="O396" i="16"/>
  <c r="R396" i="16"/>
  <c r="U396" i="16"/>
  <c r="X396" i="16"/>
  <c r="L397" i="16"/>
  <c r="O397" i="16"/>
  <c r="R397" i="16"/>
  <c r="U397" i="16"/>
  <c r="X397" i="16"/>
  <c r="L398" i="16"/>
  <c r="O398" i="16"/>
  <c r="R398" i="16"/>
  <c r="U398" i="16"/>
  <c r="X398" i="16"/>
  <c r="L399" i="16"/>
  <c r="O399" i="16"/>
  <c r="R399" i="16"/>
  <c r="U399" i="16"/>
  <c r="X399" i="16"/>
  <c r="L400" i="16"/>
  <c r="O400" i="16"/>
  <c r="R400" i="16"/>
  <c r="U400" i="16"/>
  <c r="X400" i="16"/>
  <c r="L401" i="16"/>
  <c r="O401" i="16"/>
  <c r="R401" i="16"/>
  <c r="U401" i="16"/>
  <c r="X401" i="16"/>
  <c r="I387" i="16"/>
  <c r="I388" i="16"/>
  <c r="I389" i="16"/>
  <c r="I390" i="16"/>
  <c r="I391" i="16"/>
  <c r="I392" i="16"/>
  <c r="I393" i="16"/>
  <c r="I394" i="16"/>
  <c r="I395" i="16"/>
  <c r="I396" i="16"/>
  <c r="I397" i="16"/>
  <c r="I398" i="16"/>
  <c r="I399" i="16"/>
  <c r="I400" i="16"/>
  <c r="I401" i="16"/>
  <c r="I386" i="16"/>
  <c r="X386" i="16"/>
  <c r="U386" i="16"/>
  <c r="R386" i="16"/>
  <c r="O386" i="16"/>
  <c r="L386" i="16"/>
  <c r="X276" i="16"/>
  <c r="I385"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I353" i="16"/>
  <c r="L354" i="16"/>
  <c r="O354" i="16"/>
  <c r="R354" i="16"/>
  <c r="U354" i="16"/>
  <c r="X354" i="16"/>
  <c r="L355" i="16"/>
  <c r="O355" i="16"/>
  <c r="R355" i="16"/>
  <c r="U355" i="16"/>
  <c r="X355" i="16"/>
  <c r="L356" i="16"/>
  <c r="O356" i="16"/>
  <c r="R356" i="16"/>
  <c r="U356" i="16"/>
  <c r="X356" i="16"/>
  <c r="L357" i="16"/>
  <c r="O357" i="16"/>
  <c r="R357" i="16"/>
  <c r="U357" i="16"/>
  <c r="X357" i="16"/>
  <c r="L358" i="16"/>
  <c r="O358" i="16"/>
  <c r="R358" i="16"/>
  <c r="U358" i="16"/>
  <c r="X358" i="16"/>
  <c r="L359" i="16"/>
  <c r="O359" i="16"/>
  <c r="R359" i="16"/>
  <c r="U359" i="16"/>
  <c r="X359" i="16"/>
  <c r="L360" i="16"/>
  <c r="O360" i="16"/>
  <c r="R360" i="16"/>
  <c r="U360" i="16"/>
  <c r="X360" i="16"/>
  <c r="L361" i="16"/>
  <c r="O361" i="16"/>
  <c r="R361" i="16"/>
  <c r="U361" i="16"/>
  <c r="X361" i="16"/>
  <c r="L362" i="16"/>
  <c r="O362" i="16"/>
  <c r="R362" i="16"/>
  <c r="U362" i="16"/>
  <c r="X362" i="16"/>
  <c r="L363" i="16"/>
  <c r="O363" i="16"/>
  <c r="R363" i="16"/>
  <c r="U363" i="16"/>
  <c r="X363" i="16"/>
  <c r="L364" i="16"/>
  <c r="O364" i="16"/>
  <c r="R364" i="16"/>
  <c r="U364" i="16"/>
  <c r="X364" i="16"/>
  <c r="L365" i="16"/>
  <c r="O365" i="16"/>
  <c r="R365" i="16"/>
  <c r="U365" i="16"/>
  <c r="X365" i="16"/>
  <c r="L366" i="16"/>
  <c r="O366" i="16"/>
  <c r="R366" i="16"/>
  <c r="U366" i="16"/>
  <c r="X366" i="16"/>
  <c r="L367" i="16"/>
  <c r="O367" i="16"/>
  <c r="R367" i="16"/>
  <c r="U367" i="16"/>
  <c r="X367" i="16"/>
  <c r="L368" i="16"/>
  <c r="O368" i="16"/>
  <c r="R368" i="16"/>
  <c r="U368" i="16"/>
  <c r="X368" i="16"/>
  <c r="L369" i="16"/>
  <c r="O369" i="16"/>
  <c r="R369" i="16"/>
  <c r="U369" i="16"/>
  <c r="X369" i="16"/>
  <c r="L370" i="16"/>
  <c r="O370" i="16"/>
  <c r="R370" i="16"/>
  <c r="U370" i="16"/>
  <c r="X370" i="16"/>
  <c r="L371" i="16"/>
  <c r="O371" i="16"/>
  <c r="R371" i="16"/>
  <c r="U371" i="16"/>
  <c r="X371" i="16"/>
  <c r="L372" i="16"/>
  <c r="O372" i="16"/>
  <c r="R372" i="16"/>
  <c r="U372" i="16"/>
  <c r="X372" i="16"/>
  <c r="L373" i="16"/>
  <c r="O373" i="16"/>
  <c r="R373" i="16"/>
  <c r="U373" i="16"/>
  <c r="X373" i="16"/>
  <c r="L374" i="16"/>
  <c r="O374" i="16"/>
  <c r="R374" i="16"/>
  <c r="U374" i="16"/>
  <c r="X374" i="16"/>
  <c r="L375" i="16"/>
  <c r="O375" i="16"/>
  <c r="R375" i="16"/>
  <c r="U375" i="16"/>
  <c r="X375" i="16"/>
  <c r="L376" i="16"/>
  <c r="O376" i="16"/>
  <c r="R376" i="16"/>
  <c r="U376" i="16"/>
  <c r="X376" i="16"/>
  <c r="L377" i="16"/>
  <c r="O377" i="16"/>
  <c r="R377" i="16"/>
  <c r="U377" i="16"/>
  <c r="X377" i="16"/>
  <c r="L378" i="16"/>
  <c r="O378" i="16"/>
  <c r="R378" i="16"/>
  <c r="U378" i="16"/>
  <c r="X378" i="16"/>
  <c r="L379" i="16"/>
  <c r="O379" i="16"/>
  <c r="R379" i="16"/>
  <c r="U379" i="16"/>
  <c r="X379" i="16"/>
  <c r="L380" i="16"/>
  <c r="O380" i="16"/>
  <c r="R380" i="16"/>
  <c r="U380" i="16"/>
  <c r="X380" i="16"/>
  <c r="L381" i="16"/>
  <c r="O381" i="16"/>
  <c r="R381" i="16"/>
  <c r="U381" i="16"/>
  <c r="X381" i="16"/>
  <c r="L382" i="16"/>
  <c r="O382" i="16"/>
  <c r="R382" i="16"/>
  <c r="U382" i="16"/>
  <c r="X382" i="16"/>
  <c r="L383" i="16"/>
  <c r="O383" i="16"/>
  <c r="R383" i="16"/>
  <c r="U383" i="16"/>
  <c r="X383" i="16"/>
  <c r="L384" i="16"/>
  <c r="O384" i="16"/>
  <c r="R384" i="16"/>
  <c r="U384" i="16"/>
  <c r="X384" i="16"/>
  <c r="L385" i="16"/>
  <c r="O385" i="16"/>
  <c r="R385" i="16"/>
  <c r="U385" i="16"/>
  <c r="X385" i="16"/>
  <c r="X353" i="16"/>
  <c r="U353" i="16"/>
  <c r="R353" i="16"/>
  <c r="O353" i="16"/>
  <c r="L353" i="16"/>
  <c r="M77"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344" i="16"/>
  <c r="I345" i="16"/>
  <c r="I346" i="16"/>
  <c r="I347" i="16"/>
  <c r="I348" i="16"/>
  <c r="I349" i="16"/>
  <c r="I350" i="16"/>
  <c r="I351" i="16"/>
  <c r="I352" i="16"/>
  <c r="I314" i="16"/>
  <c r="L315" i="16"/>
  <c r="O315" i="16"/>
  <c r="R315" i="16"/>
  <c r="U315" i="16"/>
  <c r="X315" i="16"/>
  <c r="L316" i="16"/>
  <c r="O316" i="16"/>
  <c r="R316" i="16"/>
  <c r="U316" i="16"/>
  <c r="X316" i="16"/>
  <c r="L317" i="16"/>
  <c r="O317" i="16"/>
  <c r="R317" i="16"/>
  <c r="U317" i="16"/>
  <c r="X317" i="16"/>
  <c r="L318" i="16"/>
  <c r="O318" i="16"/>
  <c r="R318" i="16"/>
  <c r="U318" i="16"/>
  <c r="X318" i="16"/>
  <c r="L319" i="16"/>
  <c r="O319" i="16"/>
  <c r="R319" i="16"/>
  <c r="U319" i="16"/>
  <c r="X319" i="16"/>
  <c r="L320" i="16"/>
  <c r="O320" i="16"/>
  <c r="R320" i="16"/>
  <c r="U320" i="16"/>
  <c r="X320" i="16"/>
  <c r="L321" i="16"/>
  <c r="O321" i="16"/>
  <c r="R321" i="16"/>
  <c r="U321" i="16"/>
  <c r="X321" i="16"/>
  <c r="L322" i="16"/>
  <c r="O322" i="16"/>
  <c r="R322" i="16"/>
  <c r="U322" i="16"/>
  <c r="X322" i="16"/>
  <c r="L323" i="16"/>
  <c r="O323" i="16"/>
  <c r="R323" i="16"/>
  <c r="U323" i="16"/>
  <c r="X323" i="16"/>
  <c r="L324" i="16"/>
  <c r="O324" i="16"/>
  <c r="R324" i="16"/>
  <c r="U324" i="16"/>
  <c r="X324" i="16"/>
  <c r="L325" i="16"/>
  <c r="O325" i="16"/>
  <c r="R325" i="16"/>
  <c r="U325" i="16"/>
  <c r="X325" i="16"/>
  <c r="L326" i="16"/>
  <c r="O326" i="16"/>
  <c r="R326" i="16"/>
  <c r="U326" i="16"/>
  <c r="X326" i="16"/>
  <c r="L327" i="16"/>
  <c r="O327" i="16"/>
  <c r="R327" i="16"/>
  <c r="U327" i="16"/>
  <c r="X327" i="16"/>
  <c r="L328" i="16"/>
  <c r="O328" i="16"/>
  <c r="R328" i="16"/>
  <c r="U328" i="16"/>
  <c r="X328" i="16"/>
  <c r="L329" i="16"/>
  <c r="O329" i="16"/>
  <c r="R329" i="16"/>
  <c r="U329" i="16"/>
  <c r="X329" i="16"/>
  <c r="L330" i="16"/>
  <c r="O330" i="16"/>
  <c r="R330" i="16"/>
  <c r="U330" i="16"/>
  <c r="X330" i="16"/>
  <c r="L331" i="16"/>
  <c r="O331" i="16"/>
  <c r="R331" i="16"/>
  <c r="U331" i="16"/>
  <c r="X331" i="16"/>
  <c r="L332" i="16"/>
  <c r="O332" i="16"/>
  <c r="R332" i="16"/>
  <c r="U332" i="16"/>
  <c r="X332" i="16"/>
  <c r="L333" i="16"/>
  <c r="O333" i="16"/>
  <c r="R333" i="16"/>
  <c r="U333" i="16"/>
  <c r="X333" i="16"/>
  <c r="L334" i="16"/>
  <c r="O334" i="16"/>
  <c r="R334" i="16"/>
  <c r="U334" i="16"/>
  <c r="X334" i="16"/>
  <c r="L335" i="16"/>
  <c r="O335" i="16"/>
  <c r="R335" i="16"/>
  <c r="U335" i="16"/>
  <c r="X335" i="16"/>
  <c r="L336" i="16"/>
  <c r="O336" i="16"/>
  <c r="R336" i="16"/>
  <c r="U336" i="16"/>
  <c r="X336" i="16"/>
  <c r="L337" i="16"/>
  <c r="O337" i="16"/>
  <c r="R337" i="16"/>
  <c r="U337" i="16"/>
  <c r="X337" i="16"/>
  <c r="L338" i="16"/>
  <c r="O338" i="16"/>
  <c r="R338" i="16"/>
  <c r="U338" i="16"/>
  <c r="X338" i="16"/>
  <c r="L339" i="16"/>
  <c r="O339" i="16"/>
  <c r="R339" i="16"/>
  <c r="U339" i="16"/>
  <c r="X339" i="16"/>
  <c r="L340" i="16"/>
  <c r="O340" i="16"/>
  <c r="R340" i="16"/>
  <c r="U340" i="16"/>
  <c r="X340" i="16"/>
  <c r="L341" i="16"/>
  <c r="O341" i="16"/>
  <c r="R341" i="16"/>
  <c r="U341" i="16"/>
  <c r="X341" i="16"/>
  <c r="L342" i="16"/>
  <c r="O342" i="16"/>
  <c r="R342" i="16"/>
  <c r="U342" i="16"/>
  <c r="X342" i="16"/>
  <c r="L343" i="16"/>
  <c r="O343" i="16"/>
  <c r="R343" i="16"/>
  <c r="U343" i="16"/>
  <c r="X343" i="16"/>
  <c r="L344" i="16"/>
  <c r="O344" i="16"/>
  <c r="R344" i="16"/>
  <c r="U344" i="16"/>
  <c r="X344" i="16"/>
  <c r="L345" i="16"/>
  <c r="O345" i="16"/>
  <c r="R345" i="16"/>
  <c r="U345" i="16"/>
  <c r="X345" i="16"/>
  <c r="L346" i="16"/>
  <c r="O346" i="16"/>
  <c r="R346" i="16"/>
  <c r="U346" i="16"/>
  <c r="X346" i="16"/>
  <c r="L347" i="16"/>
  <c r="O347" i="16"/>
  <c r="R347" i="16"/>
  <c r="U347" i="16"/>
  <c r="X347" i="16"/>
  <c r="L348" i="16"/>
  <c r="O348" i="16"/>
  <c r="R348" i="16"/>
  <c r="U348" i="16"/>
  <c r="X348" i="16"/>
  <c r="L349" i="16"/>
  <c r="O349" i="16"/>
  <c r="R349" i="16"/>
  <c r="U349" i="16"/>
  <c r="X349" i="16"/>
  <c r="L350" i="16"/>
  <c r="O350" i="16"/>
  <c r="R350" i="16"/>
  <c r="U350" i="16"/>
  <c r="X350" i="16"/>
  <c r="L351" i="16"/>
  <c r="O351" i="16"/>
  <c r="R351" i="16"/>
  <c r="U351" i="16"/>
  <c r="X351" i="16"/>
  <c r="L352" i="16"/>
  <c r="O352" i="16"/>
  <c r="R352" i="16"/>
  <c r="U352" i="16"/>
  <c r="X352" i="16"/>
  <c r="X314" i="16"/>
  <c r="U314" i="16"/>
  <c r="R314" i="16"/>
  <c r="O314" i="16"/>
  <c r="L314" i="16"/>
  <c r="V94" i="16"/>
  <c r="P282" i="16"/>
  <c r="O282" i="16" s="1"/>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281" i="16"/>
  <c r="L282" i="16"/>
  <c r="R282" i="16"/>
  <c r="U282" i="16"/>
  <c r="X282" i="16"/>
  <c r="L283" i="16"/>
  <c r="O283" i="16"/>
  <c r="R283" i="16"/>
  <c r="U283" i="16"/>
  <c r="X283" i="16"/>
  <c r="L284" i="16"/>
  <c r="O284" i="16"/>
  <c r="R284" i="16"/>
  <c r="U284" i="16"/>
  <c r="X284" i="16"/>
  <c r="L285" i="16"/>
  <c r="O285" i="16"/>
  <c r="R285" i="16"/>
  <c r="U285" i="16"/>
  <c r="X285" i="16"/>
  <c r="L286" i="16"/>
  <c r="O286" i="16"/>
  <c r="R286" i="16"/>
  <c r="U286" i="16"/>
  <c r="X286" i="16"/>
  <c r="L287" i="16"/>
  <c r="O287" i="16"/>
  <c r="R287" i="16"/>
  <c r="U287" i="16"/>
  <c r="X287" i="16"/>
  <c r="L288" i="16"/>
  <c r="O288" i="16"/>
  <c r="R288" i="16"/>
  <c r="U288" i="16"/>
  <c r="X288" i="16"/>
  <c r="L289" i="16"/>
  <c r="O289" i="16"/>
  <c r="R289" i="16"/>
  <c r="U289" i="16"/>
  <c r="X289" i="16"/>
  <c r="L290" i="16"/>
  <c r="O290" i="16"/>
  <c r="R290" i="16"/>
  <c r="U290" i="16"/>
  <c r="X290" i="16"/>
  <c r="L291" i="16"/>
  <c r="O291" i="16"/>
  <c r="R291" i="16"/>
  <c r="U291" i="16"/>
  <c r="X291" i="16"/>
  <c r="L292" i="16"/>
  <c r="O292" i="16"/>
  <c r="R292" i="16"/>
  <c r="U292" i="16"/>
  <c r="X292" i="16"/>
  <c r="L293" i="16"/>
  <c r="O293" i="16"/>
  <c r="R293" i="16"/>
  <c r="U293" i="16"/>
  <c r="X293" i="16"/>
  <c r="L294" i="16"/>
  <c r="O294" i="16"/>
  <c r="R294" i="16"/>
  <c r="U294" i="16"/>
  <c r="X294" i="16"/>
  <c r="L295" i="16"/>
  <c r="O295" i="16"/>
  <c r="R295" i="16"/>
  <c r="U295" i="16"/>
  <c r="X295" i="16"/>
  <c r="L296" i="16"/>
  <c r="O296" i="16"/>
  <c r="R296" i="16"/>
  <c r="U296" i="16"/>
  <c r="X296" i="16"/>
  <c r="L297" i="16"/>
  <c r="O297" i="16"/>
  <c r="R297" i="16"/>
  <c r="U297" i="16"/>
  <c r="X297" i="16"/>
  <c r="L298" i="16"/>
  <c r="O298" i="16"/>
  <c r="R298" i="16"/>
  <c r="U298" i="16"/>
  <c r="X298" i="16"/>
  <c r="L299" i="16"/>
  <c r="O299" i="16"/>
  <c r="R299" i="16"/>
  <c r="U299" i="16"/>
  <c r="X299" i="16"/>
  <c r="L300" i="16"/>
  <c r="O300" i="16"/>
  <c r="R300" i="16"/>
  <c r="U300" i="16"/>
  <c r="X300" i="16"/>
  <c r="L301" i="16"/>
  <c r="O301" i="16"/>
  <c r="R301" i="16"/>
  <c r="U301" i="16"/>
  <c r="X301" i="16"/>
  <c r="L302" i="16"/>
  <c r="O302" i="16"/>
  <c r="R302" i="16"/>
  <c r="U302" i="16"/>
  <c r="X302" i="16"/>
  <c r="L303" i="16"/>
  <c r="O303" i="16"/>
  <c r="R303" i="16"/>
  <c r="U303" i="16"/>
  <c r="X303" i="16"/>
  <c r="L304" i="16"/>
  <c r="O304" i="16"/>
  <c r="R304" i="16"/>
  <c r="U304" i="16"/>
  <c r="X304" i="16"/>
  <c r="L305" i="16"/>
  <c r="O305" i="16"/>
  <c r="R305" i="16"/>
  <c r="U305" i="16"/>
  <c r="X305" i="16"/>
  <c r="L306" i="16"/>
  <c r="O306" i="16"/>
  <c r="R306" i="16"/>
  <c r="U306" i="16"/>
  <c r="X306" i="16"/>
  <c r="L307" i="16"/>
  <c r="O307" i="16"/>
  <c r="R307" i="16"/>
  <c r="U307" i="16"/>
  <c r="X307" i="16"/>
  <c r="L308" i="16"/>
  <c r="O308" i="16"/>
  <c r="R308" i="16"/>
  <c r="U308" i="16"/>
  <c r="X308" i="16"/>
  <c r="L309" i="16"/>
  <c r="O309" i="16"/>
  <c r="R309" i="16"/>
  <c r="U309" i="16"/>
  <c r="X309" i="16"/>
  <c r="L310" i="16"/>
  <c r="O310" i="16"/>
  <c r="R310" i="16"/>
  <c r="U310" i="16"/>
  <c r="X310" i="16"/>
  <c r="L311" i="16"/>
  <c r="O311" i="16"/>
  <c r="R311" i="16"/>
  <c r="U311" i="16"/>
  <c r="X311" i="16"/>
  <c r="L312" i="16"/>
  <c r="O312" i="16"/>
  <c r="R312" i="16"/>
  <c r="U312" i="16"/>
  <c r="X312" i="16"/>
  <c r="L313" i="16"/>
  <c r="O313" i="16"/>
  <c r="R313" i="16"/>
  <c r="U313" i="16"/>
  <c r="X313" i="16"/>
  <c r="X281" i="16"/>
  <c r="U281" i="16"/>
  <c r="R281" i="16"/>
  <c r="O281" i="16"/>
  <c r="L281" i="16"/>
  <c r="AA397" i="16" l="1"/>
  <c r="AA395" i="16"/>
  <c r="AA399" i="16"/>
  <c r="AA401" i="16"/>
  <c r="AA387" i="16"/>
  <c r="AA391" i="16"/>
  <c r="AA389" i="16"/>
  <c r="AA392" i="16"/>
  <c r="AA386" i="16"/>
  <c r="AA396" i="16"/>
  <c r="AA393" i="16"/>
  <c r="AA390" i="16"/>
  <c r="AA400" i="16"/>
  <c r="AA398" i="16"/>
  <c r="AA394" i="16"/>
  <c r="AA388" i="16"/>
  <c r="AA362" i="16"/>
  <c r="AA378" i="16"/>
  <c r="AA385" i="16"/>
  <c r="AA367" i="16"/>
  <c r="AA383" i="16"/>
  <c r="AA364" i="16"/>
  <c r="AA369" i="16"/>
  <c r="AA373" i="16"/>
  <c r="AA361" i="16"/>
  <c r="AA360" i="16"/>
  <c r="AA358" i="16"/>
  <c r="AA354" i="16"/>
  <c r="AA363" i="16"/>
  <c r="AA355" i="16"/>
  <c r="AA371" i="16"/>
  <c r="AA359" i="16"/>
  <c r="AA382" i="16"/>
  <c r="AA381" i="16"/>
  <c r="AA384" i="16"/>
  <c r="AA379" i="16"/>
  <c r="AA366" i="16"/>
  <c r="AA357" i="16"/>
  <c r="AA368" i="16"/>
  <c r="AA376" i="16"/>
  <c r="AA370" i="16"/>
  <c r="AA375" i="16"/>
  <c r="AA374" i="16"/>
  <c r="AA380" i="16"/>
  <c r="AA356" i="16"/>
  <c r="AA372" i="16"/>
  <c r="AA377" i="16"/>
  <c r="AA365" i="16"/>
  <c r="AA353" i="16"/>
  <c r="AA333" i="16"/>
  <c r="AA315" i="16"/>
  <c r="AA317" i="16"/>
  <c r="AA331" i="16"/>
  <c r="AA319" i="16"/>
  <c r="AA328" i="16"/>
  <c r="AA326" i="16"/>
  <c r="AA349" i="16"/>
  <c r="AA337" i="16"/>
  <c r="AA324" i="16"/>
  <c r="AA351" i="16"/>
  <c r="AA339" i="16"/>
  <c r="AA335" i="16"/>
  <c r="AA321" i="16"/>
  <c r="AA352" i="16"/>
  <c r="AA341" i="16"/>
  <c r="AA346" i="16"/>
  <c r="AA327" i="16"/>
  <c r="AA316" i="16"/>
  <c r="AA283" i="16"/>
  <c r="AA338" i="16"/>
  <c r="AA322" i="16"/>
  <c r="AA348" i="16"/>
  <c r="AA343" i="16"/>
  <c r="AA350" i="16"/>
  <c r="AA347" i="16"/>
  <c r="AA334" i="16"/>
  <c r="AA320" i="16"/>
  <c r="AA342" i="16"/>
  <c r="AA330" i="16"/>
  <c r="AA318" i="16"/>
  <c r="AA329" i="16"/>
  <c r="AA325" i="16"/>
  <c r="AA336" i="16"/>
  <c r="AA344" i="16"/>
  <c r="AA340" i="16"/>
  <c r="AA323" i="16"/>
  <c r="AA345" i="16"/>
  <c r="AA332" i="16"/>
  <c r="AA314" i="16"/>
  <c r="AA292" i="16"/>
  <c r="AA306" i="16"/>
  <c r="AA287" i="16"/>
  <c r="AA308" i="16"/>
  <c r="AA294" i="16"/>
  <c r="AA310" i="16"/>
  <c r="AA285" i="16"/>
  <c r="AA296" i="16"/>
  <c r="AA302" i="16"/>
  <c r="AA309" i="16"/>
  <c r="AA300" i="16"/>
  <c r="AA313" i="16"/>
  <c r="AA307" i="16"/>
  <c r="AA311" i="16"/>
  <c r="AA298" i="16"/>
  <c r="AA282" i="16"/>
  <c r="AA291" i="16"/>
  <c r="AA289" i="16"/>
  <c r="AA295" i="16"/>
  <c r="AA297" i="16"/>
  <c r="AA299" i="16"/>
  <c r="AA284" i="16"/>
  <c r="AA312" i="16"/>
  <c r="AA304" i="16"/>
  <c r="AA301" i="16"/>
  <c r="AA290" i="16"/>
  <c r="AA288" i="16"/>
  <c r="AA281" i="16"/>
  <c r="AA286" i="16"/>
  <c r="AA305" i="16"/>
  <c r="AA303" i="16"/>
  <c r="AA293" i="16"/>
  <c r="I268" i="16"/>
  <c r="I269" i="16"/>
  <c r="I270" i="16"/>
  <c r="I271" i="16"/>
  <c r="I272" i="16"/>
  <c r="I273" i="16"/>
  <c r="I274" i="16"/>
  <c r="I275" i="16"/>
  <c r="I276" i="16"/>
  <c r="I277" i="16"/>
  <c r="I278" i="16"/>
  <c r="I279" i="16"/>
  <c r="I280" i="16"/>
  <c r="I267" i="16"/>
  <c r="L268" i="16"/>
  <c r="O268" i="16"/>
  <c r="R268" i="16"/>
  <c r="U268" i="16"/>
  <c r="X268" i="16"/>
  <c r="L269" i="16"/>
  <c r="O269" i="16"/>
  <c r="R269" i="16"/>
  <c r="U269" i="16"/>
  <c r="X269" i="16"/>
  <c r="L270" i="16"/>
  <c r="O270" i="16"/>
  <c r="R270" i="16"/>
  <c r="U270" i="16"/>
  <c r="X270" i="16"/>
  <c r="L271" i="16"/>
  <c r="O271" i="16"/>
  <c r="R271" i="16"/>
  <c r="U271" i="16"/>
  <c r="X271" i="16"/>
  <c r="L272" i="16"/>
  <c r="O272" i="16"/>
  <c r="R272" i="16"/>
  <c r="U272" i="16"/>
  <c r="X272" i="16"/>
  <c r="L273" i="16"/>
  <c r="O273" i="16"/>
  <c r="R273" i="16"/>
  <c r="U273" i="16"/>
  <c r="X273" i="16"/>
  <c r="L274" i="16"/>
  <c r="O274" i="16"/>
  <c r="R274" i="16"/>
  <c r="U274" i="16"/>
  <c r="X274" i="16"/>
  <c r="L275" i="16"/>
  <c r="O275" i="16"/>
  <c r="R275" i="16"/>
  <c r="U275" i="16"/>
  <c r="X275" i="16"/>
  <c r="L276" i="16"/>
  <c r="O276" i="16"/>
  <c r="R276" i="16"/>
  <c r="U276" i="16"/>
  <c r="L277" i="16"/>
  <c r="O277" i="16"/>
  <c r="R277" i="16"/>
  <c r="U277" i="16"/>
  <c r="X277" i="16"/>
  <c r="L278" i="16"/>
  <c r="O278" i="16"/>
  <c r="R278" i="16"/>
  <c r="U278" i="16"/>
  <c r="X278" i="16"/>
  <c r="L279" i="16"/>
  <c r="O279" i="16"/>
  <c r="R279" i="16"/>
  <c r="U279" i="16"/>
  <c r="X279" i="16"/>
  <c r="L280" i="16"/>
  <c r="O280" i="16"/>
  <c r="R280" i="16"/>
  <c r="U280" i="16"/>
  <c r="X280" i="16"/>
  <c r="X267" i="16"/>
  <c r="U267" i="16"/>
  <c r="R267" i="16"/>
  <c r="O267" i="16"/>
  <c r="L267" i="16"/>
  <c r="AA267" i="16" l="1"/>
  <c r="AA279" i="16"/>
  <c r="AA276" i="16"/>
  <c r="AA278" i="16"/>
  <c r="AA277" i="16"/>
  <c r="AA271" i="16"/>
  <c r="AA270" i="16"/>
  <c r="AA280" i="16"/>
  <c r="AA275" i="16"/>
  <c r="AA274" i="16"/>
  <c r="AA272" i="16"/>
  <c r="AA268" i="16"/>
  <c r="AA269" i="16"/>
  <c r="AA273" i="16"/>
  <c r="I253" i="16"/>
  <c r="I254" i="16"/>
  <c r="I255" i="16"/>
  <c r="I256" i="16"/>
  <c r="I257" i="16"/>
  <c r="I258" i="16"/>
  <c r="I259" i="16"/>
  <c r="I260" i="16"/>
  <c r="I261" i="16"/>
  <c r="I262" i="16"/>
  <c r="I263" i="16"/>
  <c r="I264" i="16"/>
  <c r="I265" i="16"/>
  <c r="I266" i="16"/>
  <c r="I252" i="16"/>
  <c r="L253" i="16"/>
  <c r="O253" i="16"/>
  <c r="R253" i="16"/>
  <c r="U253" i="16"/>
  <c r="X253" i="16"/>
  <c r="L254" i="16"/>
  <c r="O254" i="16"/>
  <c r="R254" i="16"/>
  <c r="U254" i="16"/>
  <c r="X254" i="16"/>
  <c r="L255" i="16"/>
  <c r="O255" i="16"/>
  <c r="R255" i="16"/>
  <c r="U255" i="16"/>
  <c r="X255" i="16"/>
  <c r="L256" i="16"/>
  <c r="O256" i="16"/>
  <c r="R256" i="16"/>
  <c r="U256" i="16"/>
  <c r="X256" i="16"/>
  <c r="L257" i="16"/>
  <c r="O257" i="16"/>
  <c r="R257" i="16"/>
  <c r="U257" i="16"/>
  <c r="X257" i="16"/>
  <c r="L258" i="16"/>
  <c r="O258" i="16"/>
  <c r="R258" i="16"/>
  <c r="U258" i="16"/>
  <c r="X258" i="16"/>
  <c r="L259" i="16"/>
  <c r="O259" i="16"/>
  <c r="R259" i="16"/>
  <c r="U259" i="16"/>
  <c r="X259" i="16"/>
  <c r="L260" i="16"/>
  <c r="O260" i="16"/>
  <c r="R260" i="16"/>
  <c r="U260" i="16"/>
  <c r="X260" i="16"/>
  <c r="L261" i="16"/>
  <c r="O261" i="16"/>
  <c r="R261" i="16"/>
  <c r="U261" i="16"/>
  <c r="X261" i="16"/>
  <c r="L262" i="16"/>
  <c r="O262" i="16"/>
  <c r="R262" i="16"/>
  <c r="U262" i="16"/>
  <c r="X262" i="16"/>
  <c r="L263" i="16"/>
  <c r="O263" i="16"/>
  <c r="R263" i="16"/>
  <c r="U263" i="16"/>
  <c r="X263" i="16"/>
  <c r="L264" i="16"/>
  <c r="O264" i="16"/>
  <c r="R264" i="16"/>
  <c r="U264" i="16"/>
  <c r="X264" i="16"/>
  <c r="L265" i="16"/>
  <c r="O265" i="16"/>
  <c r="R265" i="16"/>
  <c r="U265" i="16"/>
  <c r="X265" i="16"/>
  <c r="L266" i="16"/>
  <c r="O266" i="16"/>
  <c r="R266" i="16"/>
  <c r="U266" i="16"/>
  <c r="X266" i="16"/>
  <c r="X252" i="16"/>
  <c r="U252" i="16"/>
  <c r="R252" i="16"/>
  <c r="O252" i="16"/>
  <c r="L252" i="16"/>
  <c r="AA257" i="16" l="1"/>
  <c r="AA262" i="16"/>
  <c r="AA255" i="16"/>
  <c r="AA266" i="16"/>
  <c r="AA259" i="16"/>
  <c r="AA261" i="16"/>
  <c r="AA254" i="16"/>
  <c r="AA265" i="16"/>
  <c r="AA263" i="16"/>
  <c r="AA258" i="16"/>
  <c r="AA260" i="16"/>
  <c r="AA253" i="16"/>
  <c r="AA264" i="16"/>
  <c r="AA256" i="16"/>
  <c r="AA252"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23" i="16"/>
  <c r="L224" i="16"/>
  <c r="O224" i="16"/>
  <c r="R224" i="16"/>
  <c r="U224" i="16"/>
  <c r="X224" i="16"/>
  <c r="L225" i="16"/>
  <c r="O225" i="16"/>
  <c r="R225" i="16"/>
  <c r="U225" i="16"/>
  <c r="X225" i="16"/>
  <c r="L226" i="16"/>
  <c r="O226" i="16"/>
  <c r="R226" i="16"/>
  <c r="U226" i="16"/>
  <c r="X226" i="16"/>
  <c r="L227" i="16"/>
  <c r="O227" i="16"/>
  <c r="R227" i="16"/>
  <c r="U227" i="16"/>
  <c r="X227" i="16"/>
  <c r="L228" i="16"/>
  <c r="O228" i="16"/>
  <c r="R228" i="16"/>
  <c r="U228" i="16"/>
  <c r="X228" i="16"/>
  <c r="L229" i="16"/>
  <c r="O229" i="16"/>
  <c r="R229" i="16"/>
  <c r="U229" i="16"/>
  <c r="X229" i="16"/>
  <c r="L230" i="16"/>
  <c r="O230" i="16"/>
  <c r="R230" i="16"/>
  <c r="U230" i="16"/>
  <c r="X230" i="16"/>
  <c r="L231" i="16"/>
  <c r="O231" i="16"/>
  <c r="R231" i="16"/>
  <c r="U231" i="16"/>
  <c r="X231" i="16"/>
  <c r="L232" i="16"/>
  <c r="O232" i="16"/>
  <c r="R232" i="16"/>
  <c r="U232" i="16"/>
  <c r="X232" i="16"/>
  <c r="L233" i="16"/>
  <c r="O233" i="16"/>
  <c r="R233" i="16"/>
  <c r="U233" i="16"/>
  <c r="X233" i="16"/>
  <c r="L234" i="16"/>
  <c r="O234" i="16"/>
  <c r="R234" i="16"/>
  <c r="U234" i="16"/>
  <c r="X234" i="16"/>
  <c r="L235" i="16"/>
  <c r="O235" i="16"/>
  <c r="R235" i="16"/>
  <c r="U235" i="16"/>
  <c r="X235" i="16"/>
  <c r="L236" i="16"/>
  <c r="O236" i="16"/>
  <c r="R236" i="16"/>
  <c r="U236" i="16"/>
  <c r="X236" i="16"/>
  <c r="L237" i="16"/>
  <c r="O237" i="16"/>
  <c r="R237" i="16"/>
  <c r="U237" i="16"/>
  <c r="X237" i="16"/>
  <c r="L238" i="16"/>
  <c r="O238" i="16"/>
  <c r="R238" i="16"/>
  <c r="U238" i="16"/>
  <c r="X238" i="16"/>
  <c r="L239" i="16"/>
  <c r="O239" i="16"/>
  <c r="R239" i="16"/>
  <c r="U239" i="16"/>
  <c r="X239" i="16"/>
  <c r="L240" i="16"/>
  <c r="O240" i="16"/>
  <c r="R240" i="16"/>
  <c r="U240" i="16"/>
  <c r="X240" i="16"/>
  <c r="L241" i="16"/>
  <c r="O241" i="16"/>
  <c r="R241" i="16"/>
  <c r="U241" i="16"/>
  <c r="X241" i="16"/>
  <c r="L242" i="16"/>
  <c r="O242" i="16"/>
  <c r="R242" i="16"/>
  <c r="U242" i="16"/>
  <c r="X242" i="16"/>
  <c r="L243" i="16"/>
  <c r="O243" i="16"/>
  <c r="R243" i="16"/>
  <c r="U243" i="16"/>
  <c r="X243" i="16"/>
  <c r="L244" i="16"/>
  <c r="O244" i="16"/>
  <c r="R244" i="16"/>
  <c r="U244" i="16"/>
  <c r="X244" i="16"/>
  <c r="L245" i="16"/>
  <c r="O245" i="16"/>
  <c r="R245" i="16"/>
  <c r="U245" i="16"/>
  <c r="X245" i="16"/>
  <c r="L246" i="16"/>
  <c r="O246" i="16"/>
  <c r="R246" i="16"/>
  <c r="U246" i="16"/>
  <c r="X246" i="16"/>
  <c r="L247" i="16"/>
  <c r="O247" i="16"/>
  <c r="R247" i="16"/>
  <c r="U247" i="16"/>
  <c r="X247" i="16"/>
  <c r="L248" i="16"/>
  <c r="O248" i="16"/>
  <c r="R248" i="16"/>
  <c r="U248" i="16"/>
  <c r="X248" i="16"/>
  <c r="L249" i="16"/>
  <c r="O249" i="16"/>
  <c r="R249" i="16"/>
  <c r="U249" i="16"/>
  <c r="X249" i="16"/>
  <c r="L250" i="16"/>
  <c r="O250" i="16"/>
  <c r="R250" i="16"/>
  <c r="U250" i="16"/>
  <c r="X250" i="16"/>
  <c r="L251" i="16"/>
  <c r="O251" i="16"/>
  <c r="R251" i="16"/>
  <c r="U251" i="16"/>
  <c r="X251" i="16"/>
  <c r="X223" i="16"/>
  <c r="U223" i="16"/>
  <c r="R223" i="16"/>
  <c r="O223" i="16"/>
  <c r="L223" i="16"/>
  <c r="V151" i="16"/>
  <c r="U151" i="16" s="1"/>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171" i="16"/>
  <c r="L172" i="16"/>
  <c r="O172" i="16"/>
  <c r="R172" i="16"/>
  <c r="U172" i="16"/>
  <c r="X172" i="16"/>
  <c r="L173" i="16"/>
  <c r="O173" i="16"/>
  <c r="R173" i="16"/>
  <c r="U173" i="16"/>
  <c r="X173" i="16"/>
  <c r="L174" i="16"/>
  <c r="O174" i="16"/>
  <c r="R174" i="16"/>
  <c r="U174" i="16"/>
  <c r="X174" i="16"/>
  <c r="L175" i="16"/>
  <c r="O175" i="16"/>
  <c r="R175" i="16"/>
  <c r="U175" i="16"/>
  <c r="X175" i="16"/>
  <c r="L176" i="16"/>
  <c r="O176" i="16"/>
  <c r="R176" i="16"/>
  <c r="U176" i="16"/>
  <c r="X176" i="16"/>
  <c r="L177" i="16"/>
  <c r="O177" i="16"/>
  <c r="R177" i="16"/>
  <c r="U177" i="16"/>
  <c r="X177" i="16"/>
  <c r="L178" i="16"/>
  <c r="O178" i="16"/>
  <c r="R178" i="16"/>
  <c r="U178" i="16"/>
  <c r="X178" i="16"/>
  <c r="L179" i="16"/>
  <c r="O179" i="16"/>
  <c r="R179" i="16"/>
  <c r="U179" i="16"/>
  <c r="X179" i="16"/>
  <c r="L180" i="16"/>
  <c r="O180" i="16"/>
  <c r="R180" i="16"/>
  <c r="U180" i="16"/>
  <c r="X180" i="16"/>
  <c r="L181" i="16"/>
  <c r="O181" i="16"/>
  <c r="R181" i="16"/>
  <c r="U181" i="16"/>
  <c r="X181" i="16"/>
  <c r="L182" i="16"/>
  <c r="O182" i="16"/>
  <c r="R182" i="16"/>
  <c r="U182" i="16"/>
  <c r="X182" i="16"/>
  <c r="L183" i="16"/>
  <c r="O183" i="16"/>
  <c r="R183" i="16"/>
  <c r="U183" i="16"/>
  <c r="X183" i="16"/>
  <c r="L184" i="16"/>
  <c r="O184" i="16"/>
  <c r="R184" i="16"/>
  <c r="U184" i="16"/>
  <c r="X184" i="16"/>
  <c r="L185" i="16"/>
  <c r="O185" i="16"/>
  <c r="R185" i="16"/>
  <c r="U185" i="16"/>
  <c r="X185" i="16"/>
  <c r="L186" i="16"/>
  <c r="O186" i="16"/>
  <c r="R186" i="16"/>
  <c r="U186" i="16"/>
  <c r="X186" i="16"/>
  <c r="L187" i="16"/>
  <c r="O187" i="16"/>
  <c r="R187" i="16"/>
  <c r="U187" i="16"/>
  <c r="X187" i="16"/>
  <c r="L188" i="16"/>
  <c r="O188" i="16"/>
  <c r="R188" i="16"/>
  <c r="U188" i="16"/>
  <c r="X188" i="16"/>
  <c r="L189" i="16"/>
  <c r="O189" i="16"/>
  <c r="R189" i="16"/>
  <c r="U189" i="16"/>
  <c r="X189" i="16"/>
  <c r="L190" i="16"/>
  <c r="O190" i="16"/>
  <c r="R190" i="16"/>
  <c r="U190" i="16"/>
  <c r="X190" i="16"/>
  <c r="L191" i="16"/>
  <c r="O191" i="16"/>
  <c r="R191" i="16"/>
  <c r="U191" i="16"/>
  <c r="X191" i="16"/>
  <c r="L192" i="16"/>
  <c r="O192" i="16"/>
  <c r="R192" i="16"/>
  <c r="U192" i="16"/>
  <c r="X192" i="16"/>
  <c r="L193" i="16"/>
  <c r="O193" i="16"/>
  <c r="R193" i="16"/>
  <c r="U193" i="16"/>
  <c r="X193" i="16"/>
  <c r="L194" i="16"/>
  <c r="O194" i="16"/>
  <c r="R194" i="16"/>
  <c r="U194" i="16"/>
  <c r="X194" i="16"/>
  <c r="L195" i="16"/>
  <c r="O195" i="16"/>
  <c r="R195" i="16"/>
  <c r="U195" i="16"/>
  <c r="X195" i="16"/>
  <c r="L196" i="16"/>
  <c r="O196" i="16"/>
  <c r="R196" i="16"/>
  <c r="U196" i="16"/>
  <c r="X196" i="16"/>
  <c r="L197" i="16"/>
  <c r="O197" i="16"/>
  <c r="R197" i="16"/>
  <c r="U197" i="16"/>
  <c r="X197" i="16"/>
  <c r="L198" i="16"/>
  <c r="O198" i="16"/>
  <c r="R198" i="16"/>
  <c r="U198" i="16"/>
  <c r="X198" i="16"/>
  <c r="L199" i="16"/>
  <c r="O199" i="16"/>
  <c r="R199" i="16"/>
  <c r="U199" i="16"/>
  <c r="X199" i="16"/>
  <c r="L200" i="16"/>
  <c r="O200" i="16"/>
  <c r="R200" i="16"/>
  <c r="U200" i="16"/>
  <c r="X200" i="16"/>
  <c r="L201" i="16"/>
  <c r="O201" i="16"/>
  <c r="R201" i="16"/>
  <c r="U201" i="16"/>
  <c r="X201" i="16"/>
  <c r="L202" i="16"/>
  <c r="O202" i="16"/>
  <c r="R202" i="16"/>
  <c r="U202" i="16"/>
  <c r="X202" i="16"/>
  <c r="L203" i="16"/>
  <c r="O203" i="16"/>
  <c r="R203" i="16"/>
  <c r="U203" i="16"/>
  <c r="X203" i="16"/>
  <c r="L204" i="16"/>
  <c r="O204" i="16"/>
  <c r="R204" i="16"/>
  <c r="U204" i="16"/>
  <c r="X204" i="16"/>
  <c r="L205" i="16"/>
  <c r="O205" i="16"/>
  <c r="R205" i="16"/>
  <c r="U205" i="16"/>
  <c r="X205" i="16"/>
  <c r="L206" i="16"/>
  <c r="O206" i="16"/>
  <c r="R206" i="16"/>
  <c r="U206" i="16"/>
  <c r="X206" i="16"/>
  <c r="L207" i="16"/>
  <c r="O207" i="16"/>
  <c r="R207" i="16"/>
  <c r="U207" i="16"/>
  <c r="X207" i="16"/>
  <c r="L208" i="16"/>
  <c r="O208" i="16"/>
  <c r="R208" i="16"/>
  <c r="U208" i="16"/>
  <c r="X208" i="16"/>
  <c r="L209" i="16"/>
  <c r="O209" i="16"/>
  <c r="R209" i="16"/>
  <c r="U209" i="16"/>
  <c r="X209" i="16"/>
  <c r="L210" i="16"/>
  <c r="O210" i="16"/>
  <c r="R210" i="16"/>
  <c r="U210" i="16"/>
  <c r="X210" i="16"/>
  <c r="L211" i="16"/>
  <c r="O211" i="16"/>
  <c r="R211" i="16"/>
  <c r="U211" i="16"/>
  <c r="X211" i="16"/>
  <c r="L212" i="16"/>
  <c r="O212" i="16"/>
  <c r="R212" i="16"/>
  <c r="U212" i="16"/>
  <c r="X212" i="16"/>
  <c r="L213" i="16"/>
  <c r="O213" i="16"/>
  <c r="R213" i="16"/>
  <c r="U213" i="16"/>
  <c r="X213" i="16"/>
  <c r="L214" i="16"/>
  <c r="O214" i="16"/>
  <c r="R214" i="16"/>
  <c r="U214" i="16"/>
  <c r="X214" i="16"/>
  <c r="L215" i="16"/>
  <c r="O215" i="16"/>
  <c r="R215" i="16"/>
  <c r="U215" i="16"/>
  <c r="X215" i="16"/>
  <c r="L216" i="16"/>
  <c r="O216" i="16"/>
  <c r="R216" i="16"/>
  <c r="U216" i="16"/>
  <c r="X216" i="16"/>
  <c r="L217" i="16"/>
  <c r="O217" i="16"/>
  <c r="R217" i="16"/>
  <c r="U217" i="16"/>
  <c r="X217" i="16"/>
  <c r="L218" i="16"/>
  <c r="O218" i="16"/>
  <c r="R218" i="16"/>
  <c r="U218" i="16"/>
  <c r="X218" i="16"/>
  <c r="L219" i="16"/>
  <c r="O219" i="16"/>
  <c r="R219" i="16"/>
  <c r="U219" i="16"/>
  <c r="X219" i="16"/>
  <c r="L220" i="16"/>
  <c r="O220" i="16"/>
  <c r="R220" i="16"/>
  <c r="U220" i="16"/>
  <c r="X220" i="16"/>
  <c r="L221" i="16"/>
  <c r="O221" i="16"/>
  <c r="R221" i="16"/>
  <c r="U221" i="16"/>
  <c r="X221" i="16"/>
  <c r="L222" i="16"/>
  <c r="O222" i="16"/>
  <c r="R222" i="16"/>
  <c r="U222" i="16"/>
  <c r="X222" i="16"/>
  <c r="L171" i="16"/>
  <c r="O171" i="16"/>
  <c r="R171" i="16"/>
  <c r="U171" i="16"/>
  <c r="X171"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2" i="16"/>
  <c r="U153" i="16"/>
  <c r="U154" i="16"/>
  <c r="U155" i="16"/>
  <c r="U156" i="16"/>
  <c r="U157" i="16"/>
  <c r="U158" i="16"/>
  <c r="U159" i="16"/>
  <c r="U160" i="16"/>
  <c r="U161" i="16"/>
  <c r="U162" i="16"/>
  <c r="U163" i="16"/>
  <c r="U164" i="16"/>
  <c r="U165" i="16"/>
  <c r="U166" i="16"/>
  <c r="U167" i="16"/>
  <c r="U168" i="16"/>
  <c r="U169" i="16"/>
  <c r="U170"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L33" i="16"/>
  <c r="O33" i="16"/>
  <c r="R33" i="16"/>
  <c r="U33" i="16"/>
  <c r="X33" i="16"/>
  <c r="L34" i="16"/>
  <c r="O34" i="16"/>
  <c r="R34" i="16"/>
  <c r="U34" i="16"/>
  <c r="X34" i="16"/>
  <c r="L35" i="16"/>
  <c r="O35" i="16"/>
  <c r="R35" i="16"/>
  <c r="U35" i="16"/>
  <c r="X35" i="16"/>
  <c r="L36" i="16"/>
  <c r="O36" i="16"/>
  <c r="R36" i="16"/>
  <c r="U36" i="16"/>
  <c r="X36" i="16"/>
  <c r="L37" i="16"/>
  <c r="O37" i="16"/>
  <c r="R37" i="16"/>
  <c r="U37" i="16"/>
  <c r="X37" i="16"/>
  <c r="L38" i="16"/>
  <c r="O38" i="16"/>
  <c r="R38" i="16"/>
  <c r="U38" i="16"/>
  <c r="X38" i="16"/>
  <c r="L39" i="16"/>
  <c r="O39" i="16"/>
  <c r="R39" i="16"/>
  <c r="U39" i="16"/>
  <c r="X39" i="16"/>
  <c r="L40" i="16"/>
  <c r="O40" i="16"/>
  <c r="R40" i="16"/>
  <c r="U40" i="16"/>
  <c r="X40" i="16"/>
  <c r="L41" i="16"/>
  <c r="O41" i="16"/>
  <c r="R41" i="16"/>
  <c r="U41" i="16"/>
  <c r="X41" i="16"/>
  <c r="L42" i="16"/>
  <c r="O42" i="16"/>
  <c r="R42" i="16"/>
  <c r="U42" i="16"/>
  <c r="X42" i="16"/>
  <c r="L43" i="16"/>
  <c r="O43" i="16"/>
  <c r="R43" i="16"/>
  <c r="U43" i="16"/>
  <c r="X43" i="16"/>
  <c r="L44" i="16"/>
  <c r="O44" i="16"/>
  <c r="R44" i="16"/>
  <c r="U44" i="16"/>
  <c r="X44" i="16"/>
  <c r="L45" i="16"/>
  <c r="O45" i="16"/>
  <c r="R45" i="16"/>
  <c r="U45" i="16"/>
  <c r="X45" i="16"/>
  <c r="L46" i="16"/>
  <c r="O46" i="16"/>
  <c r="R46" i="16"/>
  <c r="U46" i="16"/>
  <c r="X46" i="16"/>
  <c r="L47" i="16"/>
  <c r="O47" i="16"/>
  <c r="R47" i="16"/>
  <c r="U47" i="16"/>
  <c r="X47" i="16"/>
  <c r="R32" i="16"/>
  <c r="U32" i="16"/>
  <c r="X32" i="16"/>
  <c r="O32" i="16"/>
  <c r="L32" i="16"/>
  <c r="R31" i="16"/>
  <c r="U31" i="16"/>
  <c r="X31" i="16"/>
  <c r="L31" i="16"/>
  <c r="O31" i="16"/>
  <c r="L25" i="16"/>
  <c r="O25" i="16"/>
  <c r="R25" i="16"/>
  <c r="U25" i="16"/>
  <c r="X25" i="16"/>
  <c r="L26" i="16"/>
  <c r="O26" i="16"/>
  <c r="R26" i="16"/>
  <c r="U26" i="16"/>
  <c r="X26" i="16"/>
  <c r="L27" i="16"/>
  <c r="O27" i="16"/>
  <c r="R27" i="16"/>
  <c r="U27" i="16"/>
  <c r="X27" i="16"/>
  <c r="L28" i="16"/>
  <c r="O28" i="16"/>
  <c r="R28" i="16"/>
  <c r="U28" i="16"/>
  <c r="X28" i="16"/>
  <c r="L29" i="16"/>
  <c r="O29" i="16"/>
  <c r="R29" i="16"/>
  <c r="U29" i="16"/>
  <c r="X29" i="16"/>
  <c r="L30" i="16"/>
  <c r="O30" i="16"/>
  <c r="R30" i="16"/>
  <c r="U30" i="16"/>
  <c r="X30" i="16"/>
  <c r="X24" i="16"/>
  <c r="U24" i="16"/>
  <c r="R24" i="16"/>
  <c r="O24" i="16"/>
  <c r="L24" i="16"/>
  <c r="L14" i="16"/>
  <c r="O14" i="16"/>
  <c r="R14" i="16"/>
  <c r="U14" i="16"/>
  <c r="X14" i="16"/>
  <c r="L15" i="16"/>
  <c r="O15" i="16"/>
  <c r="R15" i="16"/>
  <c r="U15" i="16"/>
  <c r="X15" i="16"/>
  <c r="L16" i="16"/>
  <c r="O16" i="16"/>
  <c r="R16" i="16"/>
  <c r="U16" i="16"/>
  <c r="X16" i="16"/>
  <c r="L17" i="16"/>
  <c r="O17" i="16"/>
  <c r="R17" i="16"/>
  <c r="U17" i="16"/>
  <c r="X17" i="16"/>
  <c r="L18" i="16"/>
  <c r="O18" i="16"/>
  <c r="R18" i="16"/>
  <c r="U18" i="16"/>
  <c r="X18" i="16"/>
  <c r="L19" i="16"/>
  <c r="O19" i="16"/>
  <c r="R19" i="16"/>
  <c r="U19" i="16"/>
  <c r="X19" i="16"/>
  <c r="L20" i="16"/>
  <c r="O20" i="16"/>
  <c r="R20" i="16"/>
  <c r="U20" i="16"/>
  <c r="X20" i="16"/>
  <c r="L21" i="16"/>
  <c r="O21" i="16"/>
  <c r="R21" i="16"/>
  <c r="U21" i="16"/>
  <c r="X21" i="16"/>
  <c r="L22" i="16"/>
  <c r="O22" i="16"/>
  <c r="R22" i="16"/>
  <c r="U22" i="16"/>
  <c r="X22" i="16"/>
  <c r="L6" i="16"/>
  <c r="O6" i="16"/>
  <c r="R6" i="16"/>
  <c r="U6" i="16"/>
  <c r="X6" i="16"/>
  <c r="L7" i="16"/>
  <c r="O7" i="16"/>
  <c r="R7" i="16"/>
  <c r="U7" i="16"/>
  <c r="X7" i="16"/>
  <c r="L8" i="16"/>
  <c r="O8" i="16"/>
  <c r="R8" i="16"/>
  <c r="U8" i="16"/>
  <c r="X8" i="16"/>
  <c r="L9" i="16"/>
  <c r="O9" i="16"/>
  <c r="R9" i="16"/>
  <c r="U9" i="16"/>
  <c r="X9" i="16"/>
  <c r="L10" i="16"/>
  <c r="O10" i="16"/>
  <c r="R10" i="16"/>
  <c r="U10" i="16"/>
  <c r="X10" i="16"/>
  <c r="L11" i="16"/>
  <c r="O11" i="16"/>
  <c r="R11" i="16"/>
  <c r="U11" i="16"/>
  <c r="X11" i="16"/>
  <c r="L12" i="16"/>
  <c r="O12" i="16"/>
  <c r="R12" i="16"/>
  <c r="U12" i="16"/>
  <c r="X12" i="16"/>
  <c r="L13" i="16"/>
  <c r="O13" i="16"/>
  <c r="R13" i="16"/>
  <c r="U13" i="16"/>
  <c r="X13" i="16"/>
  <c r="L5" i="16"/>
  <c r="O5" i="16"/>
  <c r="R5" i="16"/>
  <c r="U5" i="16"/>
  <c r="X5" i="16"/>
  <c r="X4" i="16"/>
  <c r="U4" i="16"/>
  <c r="R4" i="16"/>
  <c r="O4" i="16"/>
  <c r="L4"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50" i="16"/>
  <c r="I18" i="16"/>
  <c r="I19" i="16"/>
  <c r="I20" i="16"/>
  <c r="I21" i="16"/>
  <c r="I22"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17" i="16"/>
  <c r="I15" i="16"/>
  <c r="I14" i="16"/>
  <c r="I5" i="16"/>
  <c r="I6" i="16"/>
  <c r="I7" i="16"/>
  <c r="I8" i="16"/>
  <c r="I9" i="16"/>
  <c r="I10" i="16"/>
  <c r="I11" i="16"/>
  <c r="I12" i="16"/>
  <c r="I4" i="16"/>
  <c r="I715" i="15"/>
  <c r="I716" i="15"/>
  <c r="I717" i="15"/>
  <c r="I718" i="15"/>
  <c r="I719" i="15"/>
  <c r="I720" i="15"/>
  <c r="I721" i="15"/>
  <c r="I722" i="15"/>
  <c r="I723" i="15"/>
  <c r="I724" i="15"/>
  <c r="I725" i="15"/>
  <c r="I726" i="15"/>
  <c r="I727" i="15"/>
  <c r="I728" i="15"/>
  <c r="I729" i="15"/>
  <c r="I730" i="15"/>
  <c r="I731" i="15"/>
  <c r="I732" i="15"/>
  <c r="I733" i="15"/>
  <c r="I734" i="15"/>
  <c r="I735" i="15"/>
  <c r="I736" i="15"/>
  <c r="I737" i="15"/>
  <c r="I738" i="15"/>
  <c r="I739" i="15"/>
  <c r="I740" i="15"/>
  <c r="I741" i="15"/>
  <c r="I742" i="15"/>
  <c r="I743" i="15"/>
  <c r="I744" i="15"/>
  <c r="I745" i="15"/>
  <c r="I746" i="15"/>
  <c r="I747" i="15"/>
  <c r="I748" i="15"/>
  <c r="I714" i="15"/>
  <c r="L715" i="15"/>
  <c r="O715" i="15"/>
  <c r="R715" i="15"/>
  <c r="U715" i="15"/>
  <c r="X715" i="15"/>
  <c r="L716" i="15"/>
  <c r="O716" i="15"/>
  <c r="R716" i="15"/>
  <c r="U716" i="15"/>
  <c r="X716" i="15"/>
  <c r="L717" i="15"/>
  <c r="O717" i="15"/>
  <c r="R717" i="15"/>
  <c r="U717" i="15"/>
  <c r="X717" i="15"/>
  <c r="L718" i="15"/>
  <c r="O718" i="15"/>
  <c r="R718" i="15"/>
  <c r="U718" i="15"/>
  <c r="X718" i="15"/>
  <c r="L719" i="15"/>
  <c r="O719" i="15"/>
  <c r="R719" i="15"/>
  <c r="U719" i="15"/>
  <c r="X719" i="15"/>
  <c r="L720" i="15"/>
  <c r="O720" i="15"/>
  <c r="R720" i="15"/>
  <c r="U720" i="15"/>
  <c r="X720" i="15"/>
  <c r="L721" i="15"/>
  <c r="O721" i="15"/>
  <c r="R721" i="15"/>
  <c r="U721" i="15"/>
  <c r="X721" i="15"/>
  <c r="L722" i="15"/>
  <c r="O722" i="15"/>
  <c r="R722" i="15"/>
  <c r="U722" i="15"/>
  <c r="X722" i="15"/>
  <c r="L723" i="15"/>
  <c r="O723" i="15"/>
  <c r="R723" i="15"/>
  <c r="U723" i="15"/>
  <c r="X723" i="15"/>
  <c r="L724" i="15"/>
  <c r="O724" i="15"/>
  <c r="R724" i="15"/>
  <c r="U724" i="15"/>
  <c r="X724" i="15"/>
  <c r="L725" i="15"/>
  <c r="O725" i="15"/>
  <c r="R725" i="15"/>
  <c r="U725" i="15"/>
  <c r="X725" i="15"/>
  <c r="L726" i="15"/>
  <c r="O726" i="15"/>
  <c r="R726" i="15"/>
  <c r="U726" i="15"/>
  <c r="X726" i="15"/>
  <c r="L727" i="15"/>
  <c r="O727" i="15"/>
  <c r="R727" i="15"/>
  <c r="U727" i="15"/>
  <c r="X727" i="15"/>
  <c r="L728" i="15"/>
  <c r="O728" i="15"/>
  <c r="R728" i="15"/>
  <c r="U728" i="15"/>
  <c r="X728" i="15"/>
  <c r="L729" i="15"/>
  <c r="O729" i="15"/>
  <c r="R729" i="15"/>
  <c r="U729" i="15"/>
  <c r="X729" i="15"/>
  <c r="L730" i="15"/>
  <c r="O730" i="15"/>
  <c r="R730" i="15"/>
  <c r="U730" i="15"/>
  <c r="X730" i="15"/>
  <c r="L731" i="15"/>
  <c r="O731" i="15"/>
  <c r="R731" i="15"/>
  <c r="U731" i="15"/>
  <c r="X731" i="15"/>
  <c r="L732" i="15"/>
  <c r="O732" i="15"/>
  <c r="R732" i="15"/>
  <c r="U732" i="15"/>
  <c r="X732" i="15"/>
  <c r="L733" i="15"/>
  <c r="O733" i="15"/>
  <c r="R733" i="15"/>
  <c r="U733" i="15"/>
  <c r="X733" i="15"/>
  <c r="L734" i="15"/>
  <c r="O734" i="15"/>
  <c r="R734" i="15"/>
  <c r="U734" i="15"/>
  <c r="X734" i="15"/>
  <c r="L735" i="15"/>
  <c r="O735" i="15"/>
  <c r="R735" i="15"/>
  <c r="U735" i="15"/>
  <c r="X735" i="15"/>
  <c r="L736" i="15"/>
  <c r="O736" i="15"/>
  <c r="R736" i="15"/>
  <c r="U736" i="15"/>
  <c r="X736" i="15"/>
  <c r="L737" i="15"/>
  <c r="O737" i="15"/>
  <c r="R737" i="15"/>
  <c r="U737" i="15"/>
  <c r="X737" i="15"/>
  <c r="L738" i="15"/>
  <c r="O738" i="15"/>
  <c r="R738" i="15"/>
  <c r="U738" i="15"/>
  <c r="X738" i="15"/>
  <c r="L739" i="15"/>
  <c r="O739" i="15"/>
  <c r="R739" i="15"/>
  <c r="U739" i="15"/>
  <c r="X739" i="15"/>
  <c r="L740" i="15"/>
  <c r="O740" i="15"/>
  <c r="R740" i="15"/>
  <c r="U740" i="15"/>
  <c r="X740" i="15"/>
  <c r="L741" i="15"/>
  <c r="O741" i="15"/>
  <c r="R741" i="15"/>
  <c r="U741" i="15"/>
  <c r="X741" i="15"/>
  <c r="L742" i="15"/>
  <c r="O742" i="15"/>
  <c r="R742" i="15"/>
  <c r="U742" i="15"/>
  <c r="X742" i="15"/>
  <c r="L743" i="15"/>
  <c r="O743" i="15"/>
  <c r="R743" i="15"/>
  <c r="U743" i="15"/>
  <c r="X743" i="15"/>
  <c r="L744" i="15"/>
  <c r="O744" i="15"/>
  <c r="R744" i="15"/>
  <c r="U744" i="15"/>
  <c r="X744" i="15"/>
  <c r="L745" i="15"/>
  <c r="O745" i="15"/>
  <c r="R745" i="15"/>
  <c r="U745" i="15"/>
  <c r="X745" i="15"/>
  <c r="L746" i="15"/>
  <c r="O746" i="15"/>
  <c r="R746" i="15"/>
  <c r="U746" i="15"/>
  <c r="X746" i="15"/>
  <c r="L747" i="15"/>
  <c r="O747" i="15"/>
  <c r="R747" i="15"/>
  <c r="U747" i="15"/>
  <c r="X747" i="15"/>
  <c r="L748" i="15"/>
  <c r="O748" i="15"/>
  <c r="R748" i="15"/>
  <c r="U748" i="15"/>
  <c r="X748" i="15"/>
  <c r="X714" i="15"/>
  <c r="U714" i="15"/>
  <c r="R714" i="15"/>
  <c r="O714" i="15"/>
  <c r="L714" i="15"/>
  <c r="M514" i="15"/>
  <c r="I696" i="15"/>
  <c r="I697" i="15"/>
  <c r="I698" i="15"/>
  <c r="I699" i="15"/>
  <c r="I700" i="15"/>
  <c r="I701" i="15"/>
  <c r="I702" i="15"/>
  <c r="I703" i="15"/>
  <c r="I704" i="15"/>
  <c r="I705" i="15"/>
  <c r="I706" i="15"/>
  <c r="I707" i="15"/>
  <c r="I708" i="15"/>
  <c r="I709" i="15"/>
  <c r="I710" i="15"/>
  <c r="I711" i="15"/>
  <c r="I712" i="15"/>
  <c r="I713" i="15"/>
  <c r="I695" i="15"/>
  <c r="L696" i="15"/>
  <c r="O696" i="15"/>
  <c r="R696" i="15"/>
  <c r="U696" i="15"/>
  <c r="X696" i="15"/>
  <c r="L697" i="15"/>
  <c r="O697" i="15"/>
  <c r="R697" i="15"/>
  <c r="U697" i="15"/>
  <c r="X697" i="15"/>
  <c r="L698" i="15"/>
  <c r="O698" i="15"/>
  <c r="R698" i="15"/>
  <c r="U698" i="15"/>
  <c r="X698" i="15"/>
  <c r="L699" i="15"/>
  <c r="O699" i="15"/>
  <c r="R699" i="15"/>
  <c r="U699" i="15"/>
  <c r="X699" i="15"/>
  <c r="L700" i="15"/>
  <c r="O700" i="15"/>
  <c r="R700" i="15"/>
  <c r="U700" i="15"/>
  <c r="X700" i="15"/>
  <c r="L701" i="15"/>
  <c r="O701" i="15"/>
  <c r="R701" i="15"/>
  <c r="U701" i="15"/>
  <c r="X701" i="15"/>
  <c r="L702" i="15"/>
  <c r="O702" i="15"/>
  <c r="R702" i="15"/>
  <c r="U702" i="15"/>
  <c r="X702" i="15"/>
  <c r="L703" i="15"/>
  <c r="O703" i="15"/>
  <c r="R703" i="15"/>
  <c r="U703" i="15"/>
  <c r="X703" i="15"/>
  <c r="L704" i="15"/>
  <c r="O704" i="15"/>
  <c r="R704" i="15"/>
  <c r="U704" i="15"/>
  <c r="X704" i="15"/>
  <c r="L705" i="15"/>
  <c r="O705" i="15"/>
  <c r="R705" i="15"/>
  <c r="U705" i="15"/>
  <c r="X705" i="15"/>
  <c r="L706" i="15"/>
  <c r="O706" i="15"/>
  <c r="R706" i="15"/>
  <c r="U706" i="15"/>
  <c r="X706" i="15"/>
  <c r="L707" i="15"/>
  <c r="O707" i="15"/>
  <c r="R707" i="15"/>
  <c r="U707" i="15"/>
  <c r="X707" i="15"/>
  <c r="L708" i="15"/>
  <c r="O708" i="15"/>
  <c r="R708" i="15"/>
  <c r="U708" i="15"/>
  <c r="X708" i="15"/>
  <c r="L709" i="15"/>
  <c r="O709" i="15"/>
  <c r="R709" i="15"/>
  <c r="U709" i="15"/>
  <c r="X709" i="15"/>
  <c r="L710" i="15"/>
  <c r="O710" i="15"/>
  <c r="R710" i="15"/>
  <c r="U710" i="15"/>
  <c r="X710" i="15"/>
  <c r="L711" i="15"/>
  <c r="O711" i="15"/>
  <c r="R711" i="15"/>
  <c r="U711" i="15"/>
  <c r="X711" i="15"/>
  <c r="L712" i="15"/>
  <c r="O712" i="15"/>
  <c r="R712" i="15"/>
  <c r="U712" i="15"/>
  <c r="X712" i="15"/>
  <c r="L713" i="15"/>
  <c r="O713" i="15"/>
  <c r="R713" i="15"/>
  <c r="U713" i="15"/>
  <c r="X713" i="15"/>
  <c r="X695" i="15"/>
  <c r="U695" i="15"/>
  <c r="R695" i="15"/>
  <c r="O695" i="15"/>
  <c r="L695" i="15"/>
  <c r="AA25" i="16" l="1"/>
  <c r="AA250" i="16"/>
  <c r="AA238" i="16"/>
  <c r="AA226" i="16"/>
  <c r="AA246" i="16"/>
  <c r="AA234" i="16"/>
  <c r="AA249" i="16"/>
  <c r="AA237" i="16"/>
  <c r="AA248" i="16"/>
  <c r="AA236" i="16"/>
  <c r="AA224" i="16"/>
  <c r="AA251" i="16"/>
  <c r="AA239" i="16"/>
  <c r="AA227" i="16"/>
  <c r="AA225" i="16"/>
  <c r="AA168" i="16"/>
  <c r="AA156" i="16"/>
  <c r="AA229" i="16"/>
  <c r="AA220" i="16"/>
  <c r="AA208" i="16"/>
  <c r="AA184" i="16"/>
  <c r="AA172" i="16"/>
  <c r="AA196" i="16"/>
  <c r="AA241" i="16"/>
  <c r="AA240" i="16"/>
  <c r="AA228" i="16"/>
  <c r="AA242" i="16"/>
  <c r="AA230" i="16"/>
  <c r="AA243" i="16"/>
  <c r="AA245" i="16"/>
  <c r="AA233" i="16"/>
  <c r="AA244" i="16"/>
  <c r="AA232" i="16"/>
  <c r="AA231" i="16"/>
  <c r="AA247" i="16"/>
  <c r="AA235" i="16"/>
  <c r="AA223" i="16"/>
  <c r="AA222" i="16"/>
  <c r="AA210" i="16"/>
  <c r="AA198" i="16"/>
  <c r="AA67" i="16"/>
  <c r="AA212" i="16"/>
  <c r="AA174" i="16"/>
  <c r="AA186" i="16"/>
  <c r="AA176" i="16"/>
  <c r="AA718" i="15"/>
  <c r="AA716" i="15"/>
  <c r="AA19" i="16"/>
  <c r="AA43" i="16"/>
  <c r="AA5" i="16"/>
  <c r="AA44" i="16"/>
  <c r="AA21" i="16"/>
  <c r="AA132" i="16"/>
  <c r="AA84" i="16"/>
  <c r="AA42" i="16"/>
  <c r="AA37" i="16"/>
  <c r="AA6" i="16"/>
  <c r="AA41" i="16"/>
  <c r="AA40" i="16"/>
  <c r="AA144" i="16"/>
  <c r="AA108" i="16"/>
  <c r="AA10" i="16"/>
  <c r="AA47" i="16"/>
  <c r="AA35" i="16"/>
  <c r="AA70" i="16"/>
  <c r="AA58" i="16"/>
  <c r="AA96" i="16"/>
  <c r="AA46" i="16"/>
  <c r="AA120" i="16"/>
  <c r="AA45" i="16"/>
  <c r="AA33" i="16"/>
  <c r="AA66" i="16"/>
  <c r="AA54" i="16"/>
  <c r="AA218" i="16"/>
  <c r="AA219" i="16"/>
  <c r="AA207" i="16"/>
  <c r="AA206" i="16"/>
  <c r="AA200" i="16"/>
  <c r="AA194" i="16"/>
  <c r="AA188" i="16"/>
  <c r="AA57" i="16"/>
  <c r="AA20" i="16"/>
  <c r="AA78" i="16"/>
  <c r="AA113" i="16"/>
  <c r="AA118" i="16"/>
  <c r="AA18" i="16"/>
  <c r="AA160" i="16"/>
  <c r="AA148" i="16"/>
  <c r="AA136" i="16"/>
  <c r="AA124" i="16"/>
  <c r="AA112" i="16"/>
  <c r="AA100" i="16"/>
  <c r="AA88" i="16"/>
  <c r="AA76" i="16"/>
  <c r="AA165" i="16"/>
  <c r="AA153" i="16"/>
  <c r="AA141" i="16"/>
  <c r="AA129" i="16"/>
  <c r="AA117" i="16"/>
  <c r="AA105" i="16"/>
  <c r="AA93" i="16"/>
  <c r="AA81" i="16"/>
  <c r="AA63" i="16"/>
  <c r="AA51" i="16"/>
  <c r="AA34" i="16"/>
  <c r="AA22" i="16"/>
  <c r="AA126" i="16"/>
  <c r="AA155" i="16"/>
  <c r="AA95" i="16"/>
  <c r="AA53" i="16"/>
  <c r="AA77" i="16"/>
  <c r="AA130" i="16"/>
  <c r="AA64" i="16"/>
  <c r="AA14" i="16"/>
  <c r="AA147" i="16"/>
  <c r="AA87" i="16"/>
  <c r="AA140" i="16"/>
  <c r="AA128" i="16"/>
  <c r="AA116" i="16"/>
  <c r="AA104" i="16"/>
  <c r="AA80" i="16"/>
  <c r="AA9" i="16"/>
  <c r="AA8" i="16"/>
  <c r="AA56" i="16"/>
  <c r="AA55" i="16"/>
  <c r="AA7" i="16"/>
  <c r="AA138" i="16"/>
  <c r="AA167" i="16"/>
  <c r="AA119" i="16"/>
  <c r="AA161" i="16"/>
  <c r="AA89" i="16"/>
  <c r="AA106" i="16"/>
  <c r="AA52" i="16"/>
  <c r="AA135" i="16"/>
  <c r="AA75" i="16"/>
  <c r="AA164" i="16"/>
  <c r="AA15" i="16"/>
  <c r="AA39" i="16"/>
  <c r="AA170" i="16"/>
  <c r="AA158" i="16"/>
  <c r="AA146" i="16"/>
  <c r="AA134" i="16"/>
  <c r="AA122" i="16"/>
  <c r="AA110" i="16"/>
  <c r="AA98" i="16"/>
  <c r="AA86" i="16"/>
  <c r="AA74" i="16"/>
  <c r="AA62" i="16"/>
  <c r="AA29" i="16"/>
  <c r="AA163" i="16"/>
  <c r="AA151" i="16"/>
  <c r="AA139" i="16"/>
  <c r="AA127" i="16"/>
  <c r="AA115" i="16"/>
  <c r="AA103" i="16"/>
  <c r="AA91" i="16"/>
  <c r="AA79" i="16"/>
  <c r="AA102" i="16"/>
  <c r="AA107" i="16"/>
  <c r="AA65" i="16"/>
  <c r="AA137" i="16"/>
  <c r="AA166" i="16"/>
  <c r="AA94" i="16"/>
  <c r="AA99" i="16"/>
  <c r="AA92" i="16"/>
  <c r="AA17" i="16"/>
  <c r="AA169" i="16"/>
  <c r="AA157" i="16"/>
  <c r="AA145" i="16"/>
  <c r="AA133" i="16"/>
  <c r="AA121" i="16"/>
  <c r="AA109" i="16"/>
  <c r="AA97" i="16"/>
  <c r="AA85" i="16"/>
  <c r="AA73" i="16"/>
  <c r="AA61" i="16"/>
  <c r="AA69" i="16"/>
  <c r="AA31" i="16"/>
  <c r="AA162" i="16"/>
  <c r="AA114" i="16"/>
  <c r="AA143" i="16"/>
  <c r="AA83" i="16"/>
  <c r="AA50" i="16"/>
  <c r="AA30" i="16"/>
  <c r="AA125" i="16"/>
  <c r="AA154" i="16"/>
  <c r="AA159" i="16"/>
  <c r="AA111" i="16"/>
  <c r="AA27" i="16"/>
  <c r="AA49" i="16"/>
  <c r="AA72" i="16"/>
  <c r="AA60" i="16"/>
  <c r="AA68" i="16"/>
  <c r="AA150" i="16"/>
  <c r="AA90" i="16"/>
  <c r="AA131" i="16"/>
  <c r="AA149" i="16"/>
  <c r="AA101" i="16"/>
  <c r="AA142" i="16"/>
  <c r="AA82" i="16"/>
  <c r="AA123" i="16"/>
  <c r="AA152" i="16"/>
  <c r="AA12" i="16"/>
  <c r="AA38" i="16"/>
  <c r="AA11" i="16"/>
  <c r="AA48" i="16"/>
  <c r="AA36" i="16"/>
  <c r="AA71" i="16"/>
  <c r="AA59" i="16"/>
  <c r="AA13" i="16"/>
  <c r="AA16" i="16"/>
  <c r="AA183" i="16"/>
  <c r="AA4" i="16"/>
  <c r="AA185" i="16"/>
  <c r="AA175" i="16"/>
  <c r="AA213" i="16"/>
  <c r="AA201" i="16"/>
  <c r="AA189" i="16"/>
  <c r="AA177" i="16"/>
  <c r="AA24" i="16"/>
  <c r="AA209" i="16"/>
  <c r="AA187" i="16"/>
  <c r="AA32" i="16"/>
  <c r="AA26" i="16"/>
  <c r="AA173" i="16"/>
  <c r="AA199" i="16"/>
  <c r="AA221" i="16"/>
  <c r="AA197" i="16"/>
  <c r="AA28" i="16"/>
  <c r="AA211" i="16"/>
  <c r="AA182" i="16"/>
  <c r="AA195" i="16"/>
  <c r="AA171" i="16"/>
  <c r="AA215" i="16"/>
  <c r="AA203" i="16"/>
  <c r="AA191" i="16"/>
  <c r="AA179" i="16"/>
  <c r="AA214" i="16"/>
  <c r="AA202" i="16"/>
  <c r="AA190" i="16"/>
  <c r="AA178" i="16"/>
  <c r="AA217" i="16"/>
  <c r="AA205" i="16"/>
  <c r="AA193" i="16"/>
  <c r="AA181" i="16"/>
  <c r="AA216" i="16"/>
  <c r="AA204" i="16"/>
  <c r="AA192" i="16"/>
  <c r="AA180" i="16"/>
  <c r="AA742" i="15"/>
  <c r="AA732" i="15"/>
  <c r="AA727" i="15"/>
  <c r="AA739" i="15"/>
  <c r="AA741" i="15"/>
  <c r="AA734" i="15"/>
  <c r="AA729" i="15"/>
  <c r="AA715" i="15"/>
  <c r="AA725" i="15"/>
  <c r="AA736" i="15"/>
  <c r="AA709" i="15"/>
  <c r="AA697" i="15"/>
  <c r="AA738" i="15"/>
  <c r="AA747" i="15"/>
  <c r="AA740" i="15"/>
  <c r="AA726" i="15"/>
  <c r="AA724" i="15"/>
  <c r="AA735" i="15"/>
  <c r="AA746" i="15"/>
  <c r="AA722" i="15"/>
  <c r="AA723" i="15"/>
  <c r="AA745" i="15"/>
  <c r="AA733" i="15"/>
  <c r="AA721" i="15"/>
  <c r="AA748" i="15"/>
  <c r="AA744" i="15"/>
  <c r="AA720" i="15"/>
  <c r="AA743" i="15"/>
  <c r="AA719" i="15"/>
  <c r="AA705" i="15"/>
  <c r="AA717" i="15"/>
  <c r="AA728" i="15"/>
  <c r="AA737" i="15"/>
  <c r="AA731" i="15"/>
  <c r="AA730" i="15"/>
  <c r="AA714" i="15"/>
  <c r="AA695" i="15"/>
  <c r="AA707" i="15"/>
  <c r="AA710" i="15"/>
  <c r="AA711" i="15"/>
  <c r="AA699" i="15"/>
  <c r="AA696" i="15"/>
  <c r="AA712" i="15"/>
  <c r="AA703" i="15"/>
  <c r="AA713" i="15"/>
  <c r="AA708" i="15"/>
  <c r="AA701" i="15"/>
  <c r="AA700" i="15"/>
  <c r="AA698" i="15"/>
  <c r="AA702" i="15"/>
  <c r="AA704" i="15"/>
  <c r="AA706" i="15"/>
  <c r="I682" i="15"/>
  <c r="I683" i="15"/>
  <c r="I684" i="15"/>
  <c r="I685" i="15"/>
  <c r="I686" i="15"/>
  <c r="I687" i="15"/>
  <c r="I688" i="15"/>
  <c r="I689" i="15"/>
  <c r="I690" i="15"/>
  <c r="I691" i="15"/>
  <c r="I692" i="15"/>
  <c r="I693" i="15"/>
  <c r="I694" i="15"/>
  <c r="I681" i="15"/>
  <c r="L682" i="15"/>
  <c r="O682" i="15"/>
  <c r="R682" i="15"/>
  <c r="U682" i="15"/>
  <c r="X682" i="15"/>
  <c r="L683" i="15"/>
  <c r="O683" i="15"/>
  <c r="R683" i="15"/>
  <c r="U683" i="15"/>
  <c r="X683" i="15"/>
  <c r="L684" i="15"/>
  <c r="O684" i="15"/>
  <c r="R684" i="15"/>
  <c r="U684" i="15"/>
  <c r="X684" i="15"/>
  <c r="L685" i="15"/>
  <c r="O685" i="15"/>
  <c r="R685" i="15"/>
  <c r="U685" i="15"/>
  <c r="X685" i="15"/>
  <c r="L686" i="15"/>
  <c r="O686" i="15"/>
  <c r="R686" i="15"/>
  <c r="U686" i="15"/>
  <c r="X686" i="15"/>
  <c r="L687" i="15"/>
  <c r="O687" i="15"/>
  <c r="R687" i="15"/>
  <c r="U687" i="15"/>
  <c r="X687" i="15"/>
  <c r="L688" i="15"/>
  <c r="O688" i="15"/>
  <c r="R688" i="15"/>
  <c r="U688" i="15"/>
  <c r="X688" i="15"/>
  <c r="L689" i="15"/>
  <c r="O689" i="15"/>
  <c r="R689" i="15"/>
  <c r="U689" i="15"/>
  <c r="X689" i="15"/>
  <c r="L690" i="15"/>
  <c r="O690" i="15"/>
  <c r="R690" i="15"/>
  <c r="U690" i="15"/>
  <c r="X690" i="15"/>
  <c r="L691" i="15"/>
  <c r="O691" i="15"/>
  <c r="R691" i="15"/>
  <c r="U691" i="15"/>
  <c r="X691" i="15"/>
  <c r="L692" i="15"/>
  <c r="O692" i="15"/>
  <c r="R692" i="15"/>
  <c r="U692" i="15"/>
  <c r="X692" i="15"/>
  <c r="L693" i="15"/>
  <c r="O693" i="15"/>
  <c r="R693" i="15"/>
  <c r="U693" i="15"/>
  <c r="X693" i="15"/>
  <c r="L694" i="15"/>
  <c r="O694" i="15"/>
  <c r="R694" i="15"/>
  <c r="U694" i="15"/>
  <c r="X694" i="15"/>
  <c r="X681" i="15"/>
  <c r="U681" i="15"/>
  <c r="R681" i="15"/>
  <c r="O681" i="15"/>
  <c r="L681" i="15"/>
  <c r="AA682" i="15" l="1"/>
  <c r="AA691" i="15"/>
  <c r="AA686" i="15"/>
  <c r="AA684" i="15"/>
  <c r="AA688" i="15"/>
  <c r="AA687" i="15"/>
  <c r="AA681" i="15"/>
  <c r="AA693" i="15"/>
  <c r="AA694" i="15"/>
  <c r="AA689" i="15"/>
  <c r="AA685" i="15"/>
  <c r="AA692" i="15"/>
  <c r="AA690" i="15"/>
  <c r="AA683" i="15"/>
  <c r="M274" i="15" l="1"/>
  <c r="Q239" i="15"/>
  <c r="I667" i="15"/>
  <c r="I668" i="15"/>
  <c r="I669" i="15"/>
  <c r="I670" i="15"/>
  <c r="I671" i="15"/>
  <c r="I672" i="15"/>
  <c r="I673" i="15"/>
  <c r="I674" i="15"/>
  <c r="I675" i="15"/>
  <c r="I676" i="15"/>
  <c r="I677" i="15"/>
  <c r="I678" i="15"/>
  <c r="I679" i="15"/>
  <c r="I680" i="15"/>
  <c r="I666" i="15"/>
  <c r="L667" i="15"/>
  <c r="O667" i="15"/>
  <c r="R667" i="15"/>
  <c r="U667" i="15"/>
  <c r="X667" i="15"/>
  <c r="L668" i="15"/>
  <c r="O668" i="15"/>
  <c r="R668" i="15"/>
  <c r="U668" i="15"/>
  <c r="X668" i="15"/>
  <c r="L669" i="15"/>
  <c r="O669" i="15"/>
  <c r="R669" i="15"/>
  <c r="U669" i="15"/>
  <c r="X669" i="15"/>
  <c r="L670" i="15"/>
  <c r="O670" i="15"/>
  <c r="R670" i="15"/>
  <c r="U670" i="15"/>
  <c r="X670" i="15"/>
  <c r="L671" i="15"/>
  <c r="O671" i="15"/>
  <c r="R671" i="15"/>
  <c r="U671" i="15"/>
  <c r="X671" i="15"/>
  <c r="L672" i="15"/>
  <c r="O672" i="15"/>
  <c r="R672" i="15"/>
  <c r="U672" i="15"/>
  <c r="X672" i="15"/>
  <c r="L673" i="15"/>
  <c r="O673" i="15"/>
  <c r="R673" i="15"/>
  <c r="U673" i="15"/>
  <c r="X673" i="15"/>
  <c r="L674" i="15"/>
  <c r="O674" i="15"/>
  <c r="R674" i="15"/>
  <c r="U674" i="15"/>
  <c r="X674" i="15"/>
  <c r="L675" i="15"/>
  <c r="O675" i="15"/>
  <c r="R675" i="15"/>
  <c r="U675" i="15"/>
  <c r="X675" i="15"/>
  <c r="L676" i="15"/>
  <c r="O676" i="15"/>
  <c r="R676" i="15"/>
  <c r="U676" i="15"/>
  <c r="X676" i="15"/>
  <c r="L677" i="15"/>
  <c r="O677" i="15"/>
  <c r="R677" i="15"/>
  <c r="U677" i="15"/>
  <c r="X677" i="15"/>
  <c r="L678" i="15"/>
  <c r="O678" i="15"/>
  <c r="R678" i="15"/>
  <c r="U678" i="15"/>
  <c r="X678" i="15"/>
  <c r="L679" i="15"/>
  <c r="O679" i="15"/>
  <c r="R679" i="15"/>
  <c r="U679" i="15"/>
  <c r="X679" i="15"/>
  <c r="L680" i="15"/>
  <c r="O680" i="15"/>
  <c r="R680" i="15"/>
  <c r="U680" i="15"/>
  <c r="X680" i="15"/>
  <c r="X666" i="15"/>
  <c r="U666" i="15"/>
  <c r="R666" i="15"/>
  <c r="O666" i="15"/>
  <c r="L666" i="15"/>
  <c r="AA679" i="15" l="1"/>
  <c r="AA680" i="15"/>
  <c r="AA676" i="15"/>
  <c r="AA667" i="15"/>
  <c r="AA678" i="15"/>
  <c r="AA668" i="15"/>
  <c r="AA669" i="15"/>
  <c r="AA673" i="15"/>
  <c r="AA674" i="15"/>
  <c r="AA670" i="15"/>
  <c r="AA677" i="15"/>
  <c r="AA671" i="15"/>
  <c r="AA675" i="15"/>
  <c r="AA672" i="15"/>
  <c r="AA666" i="15"/>
  <c r="L633" i="15"/>
  <c r="O633" i="15"/>
  <c r="R633" i="15"/>
  <c r="U633" i="15"/>
  <c r="X633" i="15"/>
  <c r="L634" i="15"/>
  <c r="O634" i="15"/>
  <c r="R634" i="15"/>
  <c r="U634" i="15"/>
  <c r="X634" i="15"/>
  <c r="L635" i="15"/>
  <c r="O635" i="15"/>
  <c r="R635" i="15"/>
  <c r="U635" i="15"/>
  <c r="X635" i="15"/>
  <c r="L636" i="15"/>
  <c r="O636" i="15"/>
  <c r="R636" i="15"/>
  <c r="U636" i="15"/>
  <c r="X636" i="15"/>
  <c r="L637" i="15"/>
  <c r="O637" i="15"/>
  <c r="R637" i="15"/>
  <c r="U637" i="15"/>
  <c r="X637" i="15"/>
  <c r="L638" i="15"/>
  <c r="O638" i="15"/>
  <c r="R638" i="15"/>
  <c r="U638" i="15"/>
  <c r="X638" i="15"/>
  <c r="L639" i="15"/>
  <c r="O639" i="15"/>
  <c r="R639" i="15"/>
  <c r="U639" i="15"/>
  <c r="X639" i="15"/>
  <c r="L640" i="15"/>
  <c r="O640" i="15"/>
  <c r="R640" i="15"/>
  <c r="U640" i="15"/>
  <c r="X640" i="15"/>
  <c r="L641" i="15"/>
  <c r="O641" i="15"/>
  <c r="R641" i="15"/>
  <c r="U641" i="15"/>
  <c r="X641" i="15"/>
  <c r="L642" i="15"/>
  <c r="O642" i="15"/>
  <c r="R642" i="15"/>
  <c r="U642" i="15"/>
  <c r="X642" i="15"/>
  <c r="L643" i="15"/>
  <c r="O643" i="15"/>
  <c r="R643" i="15"/>
  <c r="U643" i="15"/>
  <c r="X643" i="15"/>
  <c r="L644" i="15"/>
  <c r="O644" i="15"/>
  <c r="R644" i="15"/>
  <c r="U644" i="15"/>
  <c r="X644" i="15"/>
  <c r="L645" i="15"/>
  <c r="O645" i="15"/>
  <c r="R645" i="15"/>
  <c r="U645" i="15"/>
  <c r="X645" i="15"/>
  <c r="L646" i="15"/>
  <c r="O646" i="15"/>
  <c r="R646" i="15"/>
  <c r="U646" i="15"/>
  <c r="X646" i="15"/>
  <c r="L647" i="15"/>
  <c r="O647" i="15"/>
  <c r="R647" i="15"/>
  <c r="U647" i="15"/>
  <c r="X647" i="15"/>
  <c r="L648" i="15"/>
  <c r="O648" i="15"/>
  <c r="R648" i="15"/>
  <c r="U648" i="15"/>
  <c r="X648" i="15"/>
  <c r="L649" i="15"/>
  <c r="O649" i="15"/>
  <c r="R649" i="15"/>
  <c r="U649" i="15"/>
  <c r="X649" i="15"/>
  <c r="L650" i="15"/>
  <c r="O650" i="15"/>
  <c r="R650" i="15"/>
  <c r="U650" i="15"/>
  <c r="X650" i="15"/>
  <c r="L651" i="15"/>
  <c r="O651" i="15"/>
  <c r="R651" i="15"/>
  <c r="U651" i="15"/>
  <c r="X651" i="15"/>
  <c r="L652" i="15"/>
  <c r="O652" i="15"/>
  <c r="R652" i="15"/>
  <c r="U652" i="15"/>
  <c r="X652" i="15"/>
  <c r="L653" i="15"/>
  <c r="O653" i="15"/>
  <c r="R653" i="15"/>
  <c r="U653" i="15"/>
  <c r="X653" i="15"/>
  <c r="L654" i="15"/>
  <c r="O654" i="15"/>
  <c r="R654" i="15"/>
  <c r="U654" i="15"/>
  <c r="X654" i="15"/>
  <c r="L655" i="15"/>
  <c r="O655" i="15"/>
  <c r="R655" i="15"/>
  <c r="U655" i="15"/>
  <c r="X655" i="15"/>
  <c r="L656" i="15"/>
  <c r="O656" i="15"/>
  <c r="R656" i="15"/>
  <c r="U656" i="15"/>
  <c r="X656" i="15"/>
  <c r="L657" i="15"/>
  <c r="O657" i="15"/>
  <c r="R657" i="15"/>
  <c r="U657" i="15"/>
  <c r="X657" i="15"/>
  <c r="L658" i="15"/>
  <c r="O658" i="15"/>
  <c r="R658" i="15"/>
  <c r="U658" i="15"/>
  <c r="X658" i="15"/>
  <c r="L659" i="15"/>
  <c r="O659" i="15"/>
  <c r="R659" i="15"/>
  <c r="U659" i="15"/>
  <c r="X659" i="15"/>
  <c r="L660" i="15"/>
  <c r="O660" i="15"/>
  <c r="R660" i="15"/>
  <c r="U660" i="15"/>
  <c r="X660" i="15"/>
  <c r="L661" i="15"/>
  <c r="O661" i="15"/>
  <c r="R661" i="15"/>
  <c r="U661" i="15"/>
  <c r="X661" i="15"/>
  <c r="L662" i="15"/>
  <c r="O662" i="15"/>
  <c r="R662" i="15"/>
  <c r="U662" i="15"/>
  <c r="X662" i="15"/>
  <c r="L663" i="15"/>
  <c r="O663" i="15"/>
  <c r="R663" i="15"/>
  <c r="U663" i="15"/>
  <c r="X663" i="15"/>
  <c r="L664" i="15"/>
  <c r="O664" i="15"/>
  <c r="R664" i="15"/>
  <c r="U664" i="15"/>
  <c r="X664" i="15"/>
  <c r="L665" i="15"/>
  <c r="O665" i="15"/>
  <c r="R665" i="15"/>
  <c r="U665" i="15"/>
  <c r="X665" i="15"/>
  <c r="X632" i="15"/>
  <c r="U632" i="15"/>
  <c r="R632" i="15"/>
  <c r="O632" i="15"/>
  <c r="L632" i="15"/>
  <c r="I633" i="15"/>
  <c r="I634" i="15"/>
  <c r="I635" i="15"/>
  <c r="I636" i="15"/>
  <c r="I637" i="15"/>
  <c r="I638" i="15"/>
  <c r="I639" i="15"/>
  <c r="I640" i="15"/>
  <c r="I641" i="15"/>
  <c r="I642" i="15"/>
  <c r="I643" i="15"/>
  <c r="I644" i="15"/>
  <c r="I645" i="15"/>
  <c r="I646" i="15"/>
  <c r="I647" i="15"/>
  <c r="I648" i="15"/>
  <c r="I649" i="15"/>
  <c r="I650" i="15"/>
  <c r="I651" i="15"/>
  <c r="I652" i="15"/>
  <c r="I653" i="15"/>
  <c r="I654" i="15"/>
  <c r="I655" i="15"/>
  <c r="I656" i="15"/>
  <c r="I657" i="15"/>
  <c r="I658" i="15"/>
  <c r="I659" i="15"/>
  <c r="I660" i="15"/>
  <c r="I661" i="15"/>
  <c r="I662" i="15"/>
  <c r="I663" i="15"/>
  <c r="I664" i="15"/>
  <c r="I665" i="15"/>
  <c r="I632" i="15"/>
  <c r="V47" i="15"/>
  <c r="L599" i="15"/>
  <c r="O599" i="15"/>
  <c r="R599" i="15"/>
  <c r="U599" i="15"/>
  <c r="X599" i="15"/>
  <c r="L600" i="15"/>
  <c r="O600" i="15"/>
  <c r="R600" i="15"/>
  <c r="U600" i="15"/>
  <c r="X600" i="15"/>
  <c r="L601" i="15"/>
  <c r="O601" i="15"/>
  <c r="R601" i="15"/>
  <c r="U601" i="15"/>
  <c r="X601" i="15"/>
  <c r="L602" i="15"/>
  <c r="O602" i="15"/>
  <c r="R602" i="15"/>
  <c r="U602" i="15"/>
  <c r="X602" i="15"/>
  <c r="L603" i="15"/>
  <c r="O603" i="15"/>
  <c r="R603" i="15"/>
  <c r="U603" i="15"/>
  <c r="X603" i="15"/>
  <c r="L604" i="15"/>
  <c r="O604" i="15"/>
  <c r="R604" i="15"/>
  <c r="U604" i="15"/>
  <c r="X604" i="15"/>
  <c r="L605" i="15"/>
  <c r="O605" i="15"/>
  <c r="R605" i="15"/>
  <c r="U605" i="15"/>
  <c r="X605" i="15"/>
  <c r="L606" i="15"/>
  <c r="O606" i="15"/>
  <c r="R606" i="15"/>
  <c r="U606" i="15"/>
  <c r="X606" i="15"/>
  <c r="L607" i="15"/>
  <c r="O607" i="15"/>
  <c r="R607" i="15"/>
  <c r="U607" i="15"/>
  <c r="X607" i="15"/>
  <c r="L608" i="15"/>
  <c r="O608" i="15"/>
  <c r="R608" i="15"/>
  <c r="U608" i="15"/>
  <c r="X608" i="15"/>
  <c r="L609" i="15"/>
  <c r="O609" i="15"/>
  <c r="R609" i="15"/>
  <c r="U609" i="15"/>
  <c r="X609" i="15"/>
  <c r="L610" i="15"/>
  <c r="O610" i="15"/>
  <c r="R610" i="15"/>
  <c r="U610" i="15"/>
  <c r="X610" i="15"/>
  <c r="L611" i="15"/>
  <c r="O611" i="15"/>
  <c r="R611" i="15"/>
  <c r="U611" i="15"/>
  <c r="X611" i="15"/>
  <c r="L612" i="15"/>
  <c r="O612" i="15"/>
  <c r="R612" i="15"/>
  <c r="U612" i="15"/>
  <c r="X612" i="15"/>
  <c r="L613" i="15"/>
  <c r="O613" i="15"/>
  <c r="R613" i="15"/>
  <c r="U613" i="15"/>
  <c r="X613" i="15"/>
  <c r="L614" i="15"/>
  <c r="O614" i="15"/>
  <c r="R614" i="15"/>
  <c r="U614" i="15"/>
  <c r="X614" i="15"/>
  <c r="L615" i="15"/>
  <c r="O615" i="15"/>
  <c r="R615" i="15"/>
  <c r="U615" i="15"/>
  <c r="X615" i="15"/>
  <c r="L616" i="15"/>
  <c r="O616" i="15"/>
  <c r="R616" i="15"/>
  <c r="U616" i="15"/>
  <c r="X616" i="15"/>
  <c r="L617" i="15"/>
  <c r="O617" i="15"/>
  <c r="R617" i="15"/>
  <c r="U617" i="15"/>
  <c r="X617" i="15"/>
  <c r="L618" i="15"/>
  <c r="O618" i="15"/>
  <c r="R618" i="15"/>
  <c r="U618" i="15"/>
  <c r="X618" i="15"/>
  <c r="L619" i="15"/>
  <c r="O619" i="15"/>
  <c r="R619" i="15"/>
  <c r="U619" i="15"/>
  <c r="X619" i="15"/>
  <c r="L620" i="15"/>
  <c r="O620" i="15"/>
  <c r="R620" i="15"/>
  <c r="U620" i="15"/>
  <c r="X620" i="15"/>
  <c r="L621" i="15"/>
  <c r="O621" i="15"/>
  <c r="R621" i="15"/>
  <c r="U621" i="15"/>
  <c r="X621" i="15"/>
  <c r="L622" i="15"/>
  <c r="O622" i="15"/>
  <c r="R622" i="15"/>
  <c r="U622" i="15"/>
  <c r="X622" i="15"/>
  <c r="L623" i="15"/>
  <c r="O623" i="15"/>
  <c r="R623" i="15"/>
  <c r="U623" i="15"/>
  <c r="X623" i="15"/>
  <c r="L624" i="15"/>
  <c r="O624" i="15"/>
  <c r="R624" i="15"/>
  <c r="U624" i="15"/>
  <c r="X624" i="15"/>
  <c r="L625" i="15"/>
  <c r="O625" i="15"/>
  <c r="R625" i="15"/>
  <c r="U625" i="15"/>
  <c r="X625" i="15"/>
  <c r="L626" i="15"/>
  <c r="O626" i="15"/>
  <c r="R626" i="15"/>
  <c r="U626" i="15"/>
  <c r="X626" i="15"/>
  <c r="L627" i="15"/>
  <c r="O627" i="15"/>
  <c r="R627" i="15"/>
  <c r="U627" i="15"/>
  <c r="X627" i="15"/>
  <c r="L628" i="15"/>
  <c r="O628" i="15"/>
  <c r="R628" i="15"/>
  <c r="U628" i="15"/>
  <c r="X628" i="15"/>
  <c r="L629" i="15"/>
  <c r="O629" i="15"/>
  <c r="R629" i="15"/>
  <c r="U629" i="15"/>
  <c r="X629" i="15"/>
  <c r="L630" i="15"/>
  <c r="O630" i="15"/>
  <c r="R630" i="15"/>
  <c r="U630" i="15"/>
  <c r="X630" i="15"/>
  <c r="L631" i="15"/>
  <c r="O631" i="15"/>
  <c r="R631" i="15"/>
  <c r="U631" i="15"/>
  <c r="X631" i="15"/>
  <c r="X598" i="15"/>
  <c r="U598" i="15"/>
  <c r="R598" i="15"/>
  <c r="O598" i="15"/>
  <c r="L598" i="15"/>
  <c r="I599" i="15"/>
  <c r="I600" i="15"/>
  <c r="I601" i="15"/>
  <c r="I602" i="15"/>
  <c r="I603" i="15"/>
  <c r="I604" i="15"/>
  <c r="I605" i="15"/>
  <c r="I606" i="15"/>
  <c r="I607" i="15"/>
  <c r="I608" i="15"/>
  <c r="I609" i="15"/>
  <c r="I610" i="15"/>
  <c r="I611" i="15"/>
  <c r="I612" i="15"/>
  <c r="I613" i="15"/>
  <c r="I614" i="15"/>
  <c r="I615" i="15"/>
  <c r="I616" i="15"/>
  <c r="I617" i="15"/>
  <c r="I618" i="15"/>
  <c r="I619" i="15"/>
  <c r="I620" i="15"/>
  <c r="I621" i="15"/>
  <c r="I622" i="15"/>
  <c r="I623" i="15"/>
  <c r="I624" i="15"/>
  <c r="I625" i="15"/>
  <c r="I626" i="15"/>
  <c r="I627" i="15"/>
  <c r="I628" i="15"/>
  <c r="I629" i="15"/>
  <c r="I630" i="15"/>
  <c r="I631" i="15"/>
  <c r="I598" i="15"/>
  <c r="AA662" i="15" l="1"/>
  <c r="AA650" i="15"/>
  <c r="AA638" i="15"/>
  <c r="AA652" i="15"/>
  <c r="AA664" i="15"/>
  <c r="AA640" i="15"/>
  <c r="AA663" i="15"/>
  <c r="AA651" i="15"/>
  <c r="AA658" i="15"/>
  <c r="AA646" i="15"/>
  <c r="AA657" i="15"/>
  <c r="AA645" i="15"/>
  <c r="AA648" i="15"/>
  <c r="AA639" i="15"/>
  <c r="AA660" i="15"/>
  <c r="AA655" i="15"/>
  <c r="AA654" i="15"/>
  <c r="AA642" i="15"/>
  <c r="AA665" i="15"/>
  <c r="AA653" i="15"/>
  <c r="AA641" i="15"/>
  <c r="AA661" i="15"/>
  <c r="AA649" i="15"/>
  <c r="AA637" i="15"/>
  <c r="AA636" i="15"/>
  <c r="AA659" i="15"/>
  <c r="AA647" i="15"/>
  <c r="AA635" i="15"/>
  <c r="AA634" i="15"/>
  <c r="AA633" i="15"/>
  <c r="AA656" i="15"/>
  <c r="AA644" i="15"/>
  <c r="AA643" i="15"/>
  <c r="AA632" i="15"/>
  <c r="AA604" i="15"/>
  <c r="AA606" i="15"/>
  <c r="AA602" i="15"/>
  <c r="AA613" i="15"/>
  <c r="AA601" i="15"/>
  <c r="AA599" i="15"/>
  <c r="AA608" i="15"/>
  <c r="AA631" i="15"/>
  <c r="AA600" i="15"/>
  <c r="AA629" i="15"/>
  <c r="AA619" i="15"/>
  <c r="AA605" i="15"/>
  <c r="AA620" i="15"/>
  <c r="AA630" i="15"/>
  <c r="AA603" i="15"/>
  <c r="AA609" i="15"/>
  <c r="AA617" i="15"/>
  <c r="AA626" i="15"/>
  <c r="AA621" i="15"/>
  <c r="AA618" i="15"/>
  <c r="AA627" i="15"/>
  <c r="AA625" i="15"/>
  <c r="AA612" i="15"/>
  <c r="AA607" i="15"/>
  <c r="AA628" i="15"/>
  <c r="AA624" i="15"/>
  <c r="AA623" i="15"/>
  <c r="AA611" i="15"/>
  <c r="AA616" i="15"/>
  <c r="AA615" i="15"/>
  <c r="AA614" i="15"/>
  <c r="AA622" i="15"/>
  <c r="AA610" i="15"/>
  <c r="AA598" i="15"/>
  <c r="I570" i="15"/>
  <c r="I571" i="15"/>
  <c r="I572" i="15"/>
  <c r="I573" i="15"/>
  <c r="I574" i="15"/>
  <c r="I575" i="15"/>
  <c r="I576" i="15"/>
  <c r="I577" i="15"/>
  <c r="I578" i="15"/>
  <c r="I579" i="15"/>
  <c r="I580" i="15"/>
  <c r="I581" i="15"/>
  <c r="I582" i="15"/>
  <c r="I583" i="15"/>
  <c r="I584" i="15"/>
  <c r="I585" i="15"/>
  <c r="I586" i="15"/>
  <c r="I587" i="15"/>
  <c r="I588" i="15"/>
  <c r="I589" i="15"/>
  <c r="I590" i="15"/>
  <c r="I591" i="15"/>
  <c r="I592" i="15"/>
  <c r="I593" i="15"/>
  <c r="I594" i="15"/>
  <c r="I595" i="15"/>
  <c r="I596" i="15"/>
  <c r="I597" i="15"/>
  <c r="I569" i="15"/>
  <c r="L570" i="15"/>
  <c r="O570" i="15"/>
  <c r="R570" i="15"/>
  <c r="U570" i="15"/>
  <c r="X570" i="15"/>
  <c r="L571" i="15"/>
  <c r="O571" i="15"/>
  <c r="R571" i="15"/>
  <c r="U571" i="15"/>
  <c r="X571" i="15"/>
  <c r="L572" i="15"/>
  <c r="O572" i="15"/>
  <c r="R572" i="15"/>
  <c r="U572" i="15"/>
  <c r="X572" i="15"/>
  <c r="L573" i="15"/>
  <c r="O573" i="15"/>
  <c r="R573" i="15"/>
  <c r="U573" i="15"/>
  <c r="X573" i="15"/>
  <c r="L574" i="15"/>
  <c r="O574" i="15"/>
  <c r="R574" i="15"/>
  <c r="U574" i="15"/>
  <c r="X574" i="15"/>
  <c r="L575" i="15"/>
  <c r="O575" i="15"/>
  <c r="R575" i="15"/>
  <c r="U575" i="15"/>
  <c r="X575" i="15"/>
  <c r="L576" i="15"/>
  <c r="O576" i="15"/>
  <c r="R576" i="15"/>
  <c r="U576" i="15"/>
  <c r="X576" i="15"/>
  <c r="L577" i="15"/>
  <c r="O577" i="15"/>
  <c r="R577" i="15"/>
  <c r="U577" i="15"/>
  <c r="X577" i="15"/>
  <c r="L578" i="15"/>
  <c r="O578" i="15"/>
  <c r="R578" i="15"/>
  <c r="U578" i="15"/>
  <c r="X578" i="15"/>
  <c r="L579" i="15"/>
  <c r="O579" i="15"/>
  <c r="R579" i="15"/>
  <c r="U579" i="15"/>
  <c r="X579" i="15"/>
  <c r="L580" i="15"/>
  <c r="O580" i="15"/>
  <c r="R580" i="15"/>
  <c r="U580" i="15"/>
  <c r="X580" i="15"/>
  <c r="L581" i="15"/>
  <c r="O581" i="15"/>
  <c r="R581" i="15"/>
  <c r="U581" i="15"/>
  <c r="X581" i="15"/>
  <c r="L582" i="15"/>
  <c r="O582" i="15"/>
  <c r="R582" i="15"/>
  <c r="U582" i="15"/>
  <c r="X582" i="15"/>
  <c r="L583" i="15"/>
  <c r="O583" i="15"/>
  <c r="R583" i="15"/>
  <c r="U583" i="15"/>
  <c r="X583" i="15"/>
  <c r="L584" i="15"/>
  <c r="O584" i="15"/>
  <c r="R584" i="15"/>
  <c r="U584" i="15"/>
  <c r="X584" i="15"/>
  <c r="L585" i="15"/>
  <c r="O585" i="15"/>
  <c r="R585" i="15"/>
  <c r="U585" i="15"/>
  <c r="X585" i="15"/>
  <c r="L586" i="15"/>
  <c r="O586" i="15"/>
  <c r="R586" i="15"/>
  <c r="U586" i="15"/>
  <c r="X586" i="15"/>
  <c r="L587" i="15"/>
  <c r="O587" i="15"/>
  <c r="R587" i="15"/>
  <c r="U587" i="15"/>
  <c r="X587" i="15"/>
  <c r="L588" i="15"/>
  <c r="O588" i="15"/>
  <c r="R588" i="15"/>
  <c r="U588" i="15"/>
  <c r="X588" i="15"/>
  <c r="L589" i="15"/>
  <c r="O589" i="15"/>
  <c r="R589" i="15"/>
  <c r="U589" i="15"/>
  <c r="X589" i="15"/>
  <c r="L590" i="15"/>
  <c r="O590" i="15"/>
  <c r="R590" i="15"/>
  <c r="U590" i="15"/>
  <c r="X590" i="15"/>
  <c r="L591" i="15"/>
  <c r="O591" i="15"/>
  <c r="R591" i="15"/>
  <c r="U591" i="15"/>
  <c r="X591" i="15"/>
  <c r="L592" i="15"/>
  <c r="O592" i="15"/>
  <c r="R592" i="15"/>
  <c r="U592" i="15"/>
  <c r="X592" i="15"/>
  <c r="L593" i="15"/>
  <c r="O593" i="15"/>
  <c r="R593" i="15"/>
  <c r="U593" i="15"/>
  <c r="X593" i="15"/>
  <c r="L594" i="15"/>
  <c r="O594" i="15"/>
  <c r="R594" i="15"/>
  <c r="U594" i="15"/>
  <c r="X594" i="15"/>
  <c r="L595" i="15"/>
  <c r="O595" i="15"/>
  <c r="R595" i="15"/>
  <c r="U595" i="15"/>
  <c r="X595" i="15"/>
  <c r="L596" i="15"/>
  <c r="O596" i="15"/>
  <c r="R596" i="15"/>
  <c r="U596" i="15"/>
  <c r="X596" i="15"/>
  <c r="L597" i="15"/>
  <c r="O597" i="15"/>
  <c r="R597" i="15"/>
  <c r="U597" i="15"/>
  <c r="X597" i="15"/>
  <c r="X569" i="15"/>
  <c r="U569" i="15"/>
  <c r="R569" i="15"/>
  <c r="O569" i="15"/>
  <c r="L569" i="15"/>
  <c r="AA574" i="15" l="1"/>
  <c r="AA581" i="15"/>
  <c r="AA593" i="15"/>
  <c r="AA572" i="15"/>
  <c r="AA597" i="15"/>
  <c r="AA595" i="15"/>
  <c r="AA590" i="15"/>
  <c r="AA583" i="15"/>
  <c r="AA570" i="15"/>
  <c r="AA571" i="15"/>
  <c r="AA578" i="15"/>
  <c r="AA585" i="15"/>
  <c r="AA592" i="15"/>
  <c r="AA594" i="15"/>
  <c r="AA596" i="15"/>
  <c r="AA591" i="15"/>
  <c r="AA588" i="15"/>
  <c r="AA580" i="15"/>
  <c r="AA582" i="15"/>
  <c r="AA586" i="15"/>
  <c r="AA584" i="15"/>
  <c r="AA577" i="15"/>
  <c r="AA573" i="15"/>
  <c r="AA587" i="15"/>
  <c r="AA579" i="15"/>
  <c r="AA589" i="15"/>
  <c r="AA575" i="15"/>
  <c r="AA576" i="15"/>
  <c r="AA569" i="15"/>
  <c r="L94" i="15"/>
  <c r="O94" i="15"/>
  <c r="R94" i="15"/>
  <c r="U94" i="15"/>
  <c r="X94" i="15"/>
  <c r="I94" i="15"/>
  <c r="I422" i="14"/>
  <c r="L422" i="14"/>
  <c r="O422" i="14"/>
  <c r="R422" i="14"/>
  <c r="U422" i="14"/>
  <c r="X422" i="14"/>
  <c r="X56" i="14"/>
  <c r="U56" i="14"/>
  <c r="R56" i="14"/>
  <c r="O56" i="14"/>
  <c r="L56" i="14"/>
  <c r="I56" i="14"/>
  <c r="X731" i="13"/>
  <c r="U731" i="13"/>
  <c r="R731" i="13"/>
  <c r="O731" i="13"/>
  <c r="L731" i="13"/>
  <c r="I731" i="13"/>
  <c r="AA422" i="14" l="1"/>
  <c r="AA94" i="15"/>
  <c r="AA56" i="14"/>
  <c r="AA731" i="13"/>
  <c r="L568" i="15" l="1"/>
  <c r="O568" i="15"/>
  <c r="R568" i="15"/>
  <c r="U568" i="15"/>
  <c r="X568" i="15"/>
  <c r="I568" i="15"/>
  <c r="AA568" i="15" l="1"/>
  <c r="I545" i="15"/>
  <c r="I546" i="15"/>
  <c r="I547" i="15"/>
  <c r="I548" i="15"/>
  <c r="I549" i="15"/>
  <c r="I550" i="15"/>
  <c r="I551" i="15"/>
  <c r="I552" i="15"/>
  <c r="I553" i="15"/>
  <c r="I554" i="15"/>
  <c r="I555" i="15"/>
  <c r="I556" i="15"/>
  <c r="I557" i="15"/>
  <c r="I558" i="15"/>
  <c r="I559" i="15"/>
  <c r="I560" i="15"/>
  <c r="I561" i="15"/>
  <c r="I562" i="15"/>
  <c r="I563" i="15"/>
  <c r="I564" i="15"/>
  <c r="I565" i="15"/>
  <c r="I566" i="15"/>
  <c r="I567" i="15"/>
  <c r="L545" i="15"/>
  <c r="O545" i="15"/>
  <c r="R545" i="15"/>
  <c r="U545" i="15"/>
  <c r="X545" i="15"/>
  <c r="L546" i="15"/>
  <c r="O546" i="15"/>
  <c r="R546" i="15"/>
  <c r="U546" i="15"/>
  <c r="X546" i="15"/>
  <c r="L547" i="15"/>
  <c r="O547" i="15"/>
  <c r="R547" i="15"/>
  <c r="U547" i="15"/>
  <c r="X547" i="15"/>
  <c r="L548" i="15"/>
  <c r="O548" i="15"/>
  <c r="R548" i="15"/>
  <c r="U548" i="15"/>
  <c r="X548" i="15"/>
  <c r="L549" i="15"/>
  <c r="O549" i="15"/>
  <c r="R549" i="15"/>
  <c r="U549" i="15"/>
  <c r="X549" i="15"/>
  <c r="L550" i="15"/>
  <c r="O550" i="15"/>
  <c r="R550" i="15"/>
  <c r="U550" i="15"/>
  <c r="X550" i="15"/>
  <c r="L551" i="15"/>
  <c r="O551" i="15"/>
  <c r="R551" i="15"/>
  <c r="U551" i="15"/>
  <c r="X551" i="15"/>
  <c r="L552" i="15"/>
  <c r="O552" i="15"/>
  <c r="R552" i="15"/>
  <c r="U552" i="15"/>
  <c r="X552" i="15"/>
  <c r="L553" i="15"/>
  <c r="O553" i="15"/>
  <c r="R553" i="15"/>
  <c r="U553" i="15"/>
  <c r="X553" i="15"/>
  <c r="L554" i="15"/>
  <c r="O554" i="15"/>
  <c r="R554" i="15"/>
  <c r="U554" i="15"/>
  <c r="X554" i="15"/>
  <c r="L555" i="15"/>
  <c r="O555" i="15"/>
  <c r="R555" i="15"/>
  <c r="U555" i="15"/>
  <c r="X555" i="15"/>
  <c r="L556" i="15"/>
  <c r="O556" i="15"/>
  <c r="R556" i="15"/>
  <c r="U556" i="15"/>
  <c r="X556" i="15"/>
  <c r="L557" i="15"/>
  <c r="O557" i="15"/>
  <c r="R557" i="15"/>
  <c r="U557" i="15"/>
  <c r="X557" i="15"/>
  <c r="L558" i="15"/>
  <c r="O558" i="15"/>
  <c r="R558" i="15"/>
  <c r="U558" i="15"/>
  <c r="X558" i="15"/>
  <c r="L559" i="15"/>
  <c r="O559" i="15"/>
  <c r="R559" i="15"/>
  <c r="U559" i="15"/>
  <c r="X559" i="15"/>
  <c r="L560" i="15"/>
  <c r="O560" i="15"/>
  <c r="R560" i="15"/>
  <c r="U560" i="15"/>
  <c r="X560" i="15"/>
  <c r="L561" i="15"/>
  <c r="O561" i="15"/>
  <c r="R561" i="15"/>
  <c r="U561" i="15"/>
  <c r="X561" i="15"/>
  <c r="L562" i="15"/>
  <c r="O562" i="15"/>
  <c r="R562" i="15"/>
  <c r="U562" i="15"/>
  <c r="X562" i="15"/>
  <c r="L563" i="15"/>
  <c r="O563" i="15"/>
  <c r="R563" i="15"/>
  <c r="U563" i="15"/>
  <c r="X563" i="15"/>
  <c r="L564" i="15"/>
  <c r="O564" i="15"/>
  <c r="R564" i="15"/>
  <c r="U564" i="15"/>
  <c r="X564" i="15"/>
  <c r="L565" i="15"/>
  <c r="O565" i="15"/>
  <c r="R565" i="15"/>
  <c r="U565" i="15"/>
  <c r="X565" i="15"/>
  <c r="L566" i="15"/>
  <c r="O566" i="15"/>
  <c r="R566" i="15"/>
  <c r="U566" i="15"/>
  <c r="X566" i="15"/>
  <c r="L567" i="15"/>
  <c r="O567" i="15"/>
  <c r="R567" i="15"/>
  <c r="U567" i="15"/>
  <c r="X567" i="15"/>
  <c r="X544" i="15"/>
  <c r="U544" i="15"/>
  <c r="R544" i="15"/>
  <c r="O544" i="15"/>
  <c r="L544" i="15"/>
  <c r="I544" i="15"/>
  <c r="M441" i="15"/>
  <c r="I543" i="15"/>
  <c r="L543" i="15"/>
  <c r="O543" i="15"/>
  <c r="R543" i="15"/>
  <c r="U543" i="15"/>
  <c r="X543" i="15"/>
  <c r="L542" i="15"/>
  <c r="O542" i="15"/>
  <c r="R542" i="15"/>
  <c r="U542" i="15"/>
  <c r="X542" i="15"/>
  <c r="I542" i="15"/>
  <c r="I538" i="15"/>
  <c r="I539" i="15"/>
  <c r="I540" i="15"/>
  <c r="I541" i="15"/>
  <c r="L538" i="15"/>
  <c r="O538" i="15"/>
  <c r="R538" i="15"/>
  <c r="U538" i="15"/>
  <c r="X538" i="15"/>
  <c r="L539" i="15"/>
  <c r="O539" i="15"/>
  <c r="R539" i="15"/>
  <c r="U539" i="15"/>
  <c r="X539" i="15"/>
  <c r="L540" i="15"/>
  <c r="O540" i="15"/>
  <c r="R540" i="15"/>
  <c r="U540" i="15"/>
  <c r="X540" i="15"/>
  <c r="L541" i="15"/>
  <c r="O541" i="15"/>
  <c r="R541" i="15"/>
  <c r="U541" i="15"/>
  <c r="X541"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13" i="15"/>
  <c r="L514" i="15"/>
  <c r="O514" i="15"/>
  <c r="R514" i="15"/>
  <c r="U514" i="15"/>
  <c r="X514" i="15"/>
  <c r="L515" i="15"/>
  <c r="O515" i="15"/>
  <c r="R515" i="15"/>
  <c r="U515" i="15"/>
  <c r="X515" i="15"/>
  <c r="L516" i="15"/>
  <c r="O516" i="15"/>
  <c r="R516" i="15"/>
  <c r="U516" i="15"/>
  <c r="X516" i="15"/>
  <c r="L517" i="15"/>
  <c r="O517" i="15"/>
  <c r="R517" i="15"/>
  <c r="U517" i="15"/>
  <c r="X517" i="15"/>
  <c r="L518" i="15"/>
  <c r="O518" i="15"/>
  <c r="R518" i="15"/>
  <c r="U518" i="15"/>
  <c r="X518" i="15"/>
  <c r="L519" i="15"/>
  <c r="O519" i="15"/>
  <c r="R519" i="15"/>
  <c r="U519" i="15"/>
  <c r="X519" i="15"/>
  <c r="L520" i="15"/>
  <c r="O520" i="15"/>
  <c r="R520" i="15"/>
  <c r="U520" i="15"/>
  <c r="X520" i="15"/>
  <c r="L521" i="15"/>
  <c r="O521" i="15"/>
  <c r="R521" i="15"/>
  <c r="U521" i="15"/>
  <c r="X521" i="15"/>
  <c r="L522" i="15"/>
  <c r="O522" i="15"/>
  <c r="R522" i="15"/>
  <c r="U522" i="15"/>
  <c r="X522" i="15"/>
  <c r="L523" i="15"/>
  <c r="O523" i="15"/>
  <c r="R523" i="15"/>
  <c r="U523" i="15"/>
  <c r="X523" i="15"/>
  <c r="L524" i="15"/>
  <c r="O524" i="15"/>
  <c r="R524" i="15"/>
  <c r="U524" i="15"/>
  <c r="X524" i="15"/>
  <c r="L525" i="15"/>
  <c r="O525" i="15"/>
  <c r="R525" i="15"/>
  <c r="U525" i="15"/>
  <c r="X525" i="15"/>
  <c r="L526" i="15"/>
  <c r="O526" i="15"/>
  <c r="R526" i="15"/>
  <c r="U526" i="15"/>
  <c r="X526" i="15"/>
  <c r="L527" i="15"/>
  <c r="O527" i="15"/>
  <c r="R527" i="15"/>
  <c r="U527" i="15"/>
  <c r="X527" i="15"/>
  <c r="L528" i="15"/>
  <c r="O528" i="15"/>
  <c r="R528" i="15"/>
  <c r="U528" i="15"/>
  <c r="X528" i="15"/>
  <c r="L529" i="15"/>
  <c r="O529" i="15"/>
  <c r="R529" i="15"/>
  <c r="U529" i="15"/>
  <c r="X529" i="15"/>
  <c r="L530" i="15"/>
  <c r="O530" i="15"/>
  <c r="R530" i="15"/>
  <c r="U530" i="15"/>
  <c r="X530" i="15"/>
  <c r="L531" i="15"/>
  <c r="O531" i="15"/>
  <c r="R531" i="15"/>
  <c r="U531" i="15"/>
  <c r="X531" i="15"/>
  <c r="L532" i="15"/>
  <c r="O532" i="15"/>
  <c r="R532" i="15"/>
  <c r="U532" i="15"/>
  <c r="X532" i="15"/>
  <c r="L533" i="15"/>
  <c r="O533" i="15"/>
  <c r="R533" i="15"/>
  <c r="U533" i="15"/>
  <c r="X533" i="15"/>
  <c r="L534" i="15"/>
  <c r="O534" i="15"/>
  <c r="R534" i="15"/>
  <c r="U534" i="15"/>
  <c r="X534" i="15"/>
  <c r="L535" i="15"/>
  <c r="O535" i="15"/>
  <c r="R535" i="15"/>
  <c r="U535" i="15"/>
  <c r="X535" i="15"/>
  <c r="L536" i="15"/>
  <c r="O536" i="15"/>
  <c r="R536" i="15"/>
  <c r="U536" i="15"/>
  <c r="X536" i="15"/>
  <c r="L537" i="15"/>
  <c r="O537" i="15"/>
  <c r="R537" i="15"/>
  <c r="U537" i="15"/>
  <c r="X537" i="15"/>
  <c r="X513" i="15"/>
  <c r="U513" i="15"/>
  <c r="R513" i="15"/>
  <c r="O513" i="15"/>
  <c r="L513" i="15"/>
  <c r="AA564" i="15" l="1"/>
  <c r="AA552" i="15"/>
  <c r="AA548" i="15"/>
  <c r="AA557" i="15"/>
  <c r="AA559" i="15"/>
  <c r="AA562" i="15"/>
  <c r="AA547" i="15"/>
  <c r="AA566" i="15"/>
  <c r="AA554" i="15"/>
  <c r="AA560" i="15"/>
  <c r="AA550" i="15"/>
  <c r="AA563" i="15"/>
  <c r="AA545" i="15"/>
  <c r="AA555" i="15"/>
  <c r="AA556" i="15"/>
  <c r="AA567" i="15"/>
  <c r="AA544" i="15"/>
  <c r="AA558" i="15"/>
  <c r="AA565" i="15"/>
  <c r="AA553" i="15"/>
  <c r="AA549" i="15"/>
  <c r="AA551" i="15"/>
  <c r="AA561" i="15"/>
  <c r="AA546" i="15"/>
  <c r="AA542" i="15"/>
  <c r="AA526" i="15"/>
  <c r="AA543" i="15"/>
  <c r="AA541" i="15"/>
  <c r="AA528" i="15"/>
  <c r="AA530" i="15"/>
  <c r="AA532" i="15"/>
  <c r="AA516" i="15"/>
  <c r="AA521" i="15"/>
  <c r="AA540" i="15"/>
  <c r="AA534" i="15"/>
  <c r="AA518" i="15"/>
  <c r="AA529" i="15"/>
  <c r="AA517" i="15"/>
  <c r="AA523" i="15"/>
  <c r="AA527" i="15"/>
  <c r="AA538" i="15"/>
  <c r="AA533" i="15"/>
  <c r="AA513" i="15"/>
  <c r="AA515" i="15"/>
  <c r="AA531" i="15"/>
  <c r="AA514" i="15"/>
  <c r="AA535" i="15"/>
  <c r="AA522" i="15"/>
  <c r="AA519" i="15"/>
  <c r="AA525" i="15"/>
  <c r="AA524" i="15"/>
  <c r="AA537" i="15"/>
  <c r="AA536" i="15"/>
  <c r="AA520" i="15"/>
  <c r="AA539" i="15"/>
  <c r="I497" i="15" l="1"/>
  <c r="I498" i="15"/>
  <c r="I499" i="15"/>
  <c r="I500" i="15"/>
  <c r="I501" i="15"/>
  <c r="I502" i="15"/>
  <c r="I503" i="15"/>
  <c r="I504" i="15"/>
  <c r="I505" i="15"/>
  <c r="I506" i="15"/>
  <c r="I507" i="15"/>
  <c r="I508" i="15"/>
  <c r="I509" i="15"/>
  <c r="I510" i="15"/>
  <c r="I511" i="15"/>
  <c r="I512" i="15"/>
  <c r="I496" i="15"/>
  <c r="L497" i="15"/>
  <c r="O497" i="15"/>
  <c r="R497" i="15"/>
  <c r="U497" i="15"/>
  <c r="X497" i="15"/>
  <c r="L498" i="15"/>
  <c r="O498" i="15"/>
  <c r="R498" i="15"/>
  <c r="U498" i="15"/>
  <c r="X498" i="15"/>
  <c r="L499" i="15"/>
  <c r="O499" i="15"/>
  <c r="R499" i="15"/>
  <c r="U499" i="15"/>
  <c r="X499" i="15"/>
  <c r="L500" i="15"/>
  <c r="O500" i="15"/>
  <c r="R500" i="15"/>
  <c r="U500" i="15"/>
  <c r="X500" i="15"/>
  <c r="L501" i="15"/>
  <c r="O501" i="15"/>
  <c r="R501" i="15"/>
  <c r="U501" i="15"/>
  <c r="X501" i="15"/>
  <c r="L502" i="15"/>
  <c r="O502" i="15"/>
  <c r="R502" i="15"/>
  <c r="U502" i="15"/>
  <c r="X502" i="15"/>
  <c r="L503" i="15"/>
  <c r="O503" i="15"/>
  <c r="R503" i="15"/>
  <c r="U503" i="15"/>
  <c r="X503" i="15"/>
  <c r="L504" i="15"/>
  <c r="O504" i="15"/>
  <c r="R504" i="15"/>
  <c r="U504" i="15"/>
  <c r="X504" i="15"/>
  <c r="L505" i="15"/>
  <c r="O505" i="15"/>
  <c r="R505" i="15"/>
  <c r="U505" i="15"/>
  <c r="X505" i="15"/>
  <c r="L506" i="15"/>
  <c r="O506" i="15"/>
  <c r="R506" i="15"/>
  <c r="U506" i="15"/>
  <c r="X506" i="15"/>
  <c r="L507" i="15"/>
  <c r="O507" i="15"/>
  <c r="R507" i="15"/>
  <c r="U507" i="15"/>
  <c r="X507" i="15"/>
  <c r="L508" i="15"/>
  <c r="O508" i="15"/>
  <c r="R508" i="15"/>
  <c r="U508" i="15"/>
  <c r="X508" i="15"/>
  <c r="L509" i="15"/>
  <c r="O509" i="15"/>
  <c r="R509" i="15"/>
  <c r="U509" i="15"/>
  <c r="X509" i="15"/>
  <c r="L510" i="15"/>
  <c r="O510" i="15"/>
  <c r="R510" i="15"/>
  <c r="U510" i="15"/>
  <c r="X510" i="15"/>
  <c r="L511" i="15"/>
  <c r="O511" i="15"/>
  <c r="R511" i="15"/>
  <c r="U511" i="15"/>
  <c r="X511" i="15"/>
  <c r="L512" i="15"/>
  <c r="O512" i="15"/>
  <c r="R512" i="15"/>
  <c r="U512" i="15"/>
  <c r="X512" i="15"/>
  <c r="X496" i="15"/>
  <c r="U496" i="15"/>
  <c r="R496" i="15"/>
  <c r="O496" i="15"/>
  <c r="L496" i="15"/>
  <c r="AA499" i="15" l="1"/>
  <c r="AA501" i="15"/>
  <c r="AA505" i="15"/>
  <c r="AA497" i="15"/>
  <c r="AA510" i="15"/>
  <c r="AA503" i="15"/>
  <c r="AA508" i="15"/>
  <c r="AA509" i="15"/>
  <c r="AA507" i="15"/>
  <c r="AA500" i="15"/>
  <c r="AA506" i="15"/>
  <c r="AA504" i="15"/>
  <c r="AA511" i="15"/>
  <c r="AA502" i="15"/>
  <c r="AA498" i="15"/>
  <c r="AA512" i="15"/>
  <c r="AA496" i="15"/>
  <c r="N429" i="15"/>
  <c r="Q64" i="15"/>
  <c r="I495" i="15"/>
  <c r="L495" i="15"/>
  <c r="O495" i="15"/>
  <c r="R495" i="15"/>
  <c r="U495" i="15"/>
  <c r="X495" i="15"/>
  <c r="AA495" i="15" l="1"/>
  <c r="I465" i="15" l="1"/>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64" i="15"/>
  <c r="L465" i="15"/>
  <c r="O465" i="15"/>
  <c r="R465" i="15"/>
  <c r="U465" i="15"/>
  <c r="X465" i="15"/>
  <c r="L466" i="15"/>
  <c r="O466" i="15"/>
  <c r="R466" i="15"/>
  <c r="U466" i="15"/>
  <c r="X466" i="15"/>
  <c r="L467" i="15"/>
  <c r="O467" i="15"/>
  <c r="R467" i="15"/>
  <c r="U467" i="15"/>
  <c r="X467" i="15"/>
  <c r="L468" i="15"/>
  <c r="O468" i="15"/>
  <c r="R468" i="15"/>
  <c r="U468" i="15"/>
  <c r="X468" i="15"/>
  <c r="L469" i="15"/>
  <c r="O469" i="15"/>
  <c r="R469" i="15"/>
  <c r="U469" i="15"/>
  <c r="X469" i="15"/>
  <c r="L470" i="15"/>
  <c r="O470" i="15"/>
  <c r="R470" i="15"/>
  <c r="U470" i="15"/>
  <c r="X470" i="15"/>
  <c r="L471" i="15"/>
  <c r="O471" i="15"/>
  <c r="R471" i="15"/>
  <c r="U471" i="15"/>
  <c r="X471" i="15"/>
  <c r="L472" i="15"/>
  <c r="O472" i="15"/>
  <c r="R472" i="15"/>
  <c r="U472" i="15"/>
  <c r="X472" i="15"/>
  <c r="L473" i="15"/>
  <c r="O473" i="15"/>
  <c r="R473" i="15"/>
  <c r="U473" i="15"/>
  <c r="X473" i="15"/>
  <c r="L474" i="15"/>
  <c r="O474" i="15"/>
  <c r="R474" i="15"/>
  <c r="U474" i="15"/>
  <c r="X474" i="15"/>
  <c r="L475" i="15"/>
  <c r="O475" i="15"/>
  <c r="R475" i="15"/>
  <c r="U475" i="15"/>
  <c r="X475" i="15"/>
  <c r="L476" i="15"/>
  <c r="O476" i="15"/>
  <c r="R476" i="15"/>
  <c r="U476" i="15"/>
  <c r="X476" i="15"/>
  <c r="L477" i="15"/>
  <c r="O477" i="15"/>
  <c r="R477" i="15"/>
  <c r="U477" i="15"/>
  <c r="X477" i="15"/>
  <c r="L478" i="15"/>
  <c r="O478" i="15"/>
  <c r="R478" i="15"/>
  <c r="U478" i="15"/>
  <c r="X478" i="15"/>
  <c r="L479" i="15"/>
  <c r="O479" i="15"/>
  <c r="R479" i="15"/>
  <c r="U479" i="15"/>
  <c r="X479" i="15"/>
  <c r="L480" i="15"/>
  <c r="O480" i="15"/>
  <c r="R480" i="15"/>
  <c r="U480" i="15"/>
  <c r="X480" i="15"/>
  <c r="L481" i="15"/>
  <c r="O481" i="15"/>
  <c r="R481" i="15"/>
  <c r="U481" i="15"/>
  <c r="X481" i="15"/>
  <c r="L482" i="15"/>
  <c r="O482" i="15"/>
  <c r="R482" i="15"/>
  <c r="U482" i="15"/>
  <c r="X482" i="15"/>
  <c r="L483" i="15"/>
  <c r="O483" i="15"/>
  <c r="R483" i="15"/>
  <c r="U483" i="15"/>
  <c r="X483" i="15"/>
  <c r="L484" i="15"/>
  <c r="O484" i="15"/>
  <c r="R484" i="15"/>
  <c r="U484" i="15"/>
  <c r="X484" i="15"/>
  <c r="L485" i="15"/>
  <c r="O485" i="15"/>
  <c r="R485" i="15"/>
  <c r="U485" i="15"/>
  <c r="X485" i="15"/>
  <c r="L486" i="15"/>
  <c r="O486" i="15"/>
  <c r="R486" i="15"/>
  <c r="U486" i="15"/>
  <c r="X486" i="15"/>
  <c r="L487" i="15"/>
  <c r="O487" i="15"/>
  <c r="R487" i="15"/>
  <c r="U487" i="15"/>
  <c r="X487" i="15"/>
  <c r="L488" i="15"/>
  <c r="O488" i="15"/>
  <c r="R488" i="15"/>
  <c r="U488" i="15"/>
  <c r="X488" i="15"/>
  <c r="L489" i="15"/>
  <c r="O489" i="15"/>
  <c r="R489" i="15"/>
  <c r="U489" i="15"/>
  <c r="X489" i="15"/>
  <c r="L490" i="15"/>
  <c r="O490" i="15"/>
  <c r="R490" i="15"/>
  <c r="U490" i="15"/>
  <c r="X490" i="15"/>
  <c r="L491" i="15"/>
  <c r="O491" i="15"/>
  <c r="R491" i="15"/>
  <c r="U491" i="15"/>
  <c r="X491" i="15"/>
  <c r="L492" i="15"/>
  <c r="O492" i="15"/>
  <c r="R492" i="15"/>
  <c r="U492" i="15"/>
  <c r="X492" i="15"/>
  <c r="L493" i="15"/>
  <c r="O493" i="15"/>
  <c r="R493" i="15"/>
  <c r="U493" i="15"/>
  <c r="X493" i="15"/>
  <c r="L494" i="15"/>
  <c r="O494" i="15"/>
  <c r="R494" i="15"/>
  <c r="U494" i="15"/>
  <c r="X494" i="15"/>
  <c r="X464" i="15"/>
  <c r="U464" i="15"/>
  <c r="R464" i="15"/>
  <c r="O464" i="15"/>
  <c r="L464" i="15"/>
  <c r="L463" i="15"/>
  <c r="O463" i="15"/>
  <c r="R463" i="15"/>
  <c r="U463" i="15"/>
  <c r="X463" i="15"/>
  <c r="I463" i="15"/>
  <c r="L457" i="15"/>
  <c r="O457" i="15"/>
  <c r="R457" i="15"/>
  <c r="U457" i="15"/>
  <c r="X457" i="15"/>
  <c r="L458" i="15"/>
  <c r="O458" i="15"/>
  <c r="R458" i="15"/>
  <c r="U458" i="15"/>
  <c r="X458" i="15"/>
  <c r="L459" i="15"/>
  <c r="O459" i="15"/>
  <c r="R459" i="15"/>
  <c r="U459" i="15"/>
  <c r="X459" i="15"/>
  <c r="L460" i="15"/>
  <c r="O460" i="15"/>
  <c r="R460" i="15"/>
  <c r="U460" i="15"/>
  <c r="X460" i="15"/>
  <c r="L461" i="15"/>
  <c r="O461" i="15"/>
  <c r="R461" i="15"/>
  <c r="U461" i="15"/>
  <c r="X461" i="15"/>
  <c r="L462" i="15"/>
  <c r="O462" i="15"/>
  <c r="R462" i="15"/>
  <c r="U462" i="15"/>
  <c r="X462" i="15"/>
  <c r="X456" i="15"/>
  <c r="U456" i="15"/>
  <c r="R456" i="15"/>
  <c r="O456" i="15"/>
  <c r="L456" i="15"/>
  <c r="I457" i="15"/>
  <c r="I458" i="15"/>
  <c r="I459" i="15"/>
  <c r="I460" i="15"/>
  <c r="I461" i="15"/>
  <c r="I462" i="15"/>
  <c r="I456" i="15"/>
  <c r="I455" i="15"/>
  <c r="L455" i="15"/>
  <c r="O455" i="15"/>
  <c r="R455" i="15"/>
  <c r="U455" i="15"/>
  <c r="X455" i="15"/>
  <c r="AA483" i="15" l="1"/>
  <c r="AA485" i="15"/>
  <c r="AA473" i="15"/>
  <c r="AA466" i="15"/>
  <c r="AA480" i="15"/>
  <c r="AA478" i="15"/>
  <c r="AA491" i="15"/>
  <c r="AA487" i="15"/>
  <c r="AA493" i="15"/>
  <c r="AA489" i="15"/>
  <c r="AA490" i="15"/>
  <c r="AA474" i="15"/>
  <c r="AA484" i="15"/>
  <c r="AA479" i="15"/>
  <c r="AA492" i="15"/>
  <c r="AA468" i="15"/>
  <c r="AA471" i="15"/>
  <c r="AA494" i="15"/>
  <c r="AA482" i="15"/>
  <c r="AA470" i="15"/>
  <c r="AA481" i="15"/>
  <c r="AA469" i="15"/>
  <c r="AA467" i="15"/>
  <c r="AA475" i="15"/>
  <c r="AA486" i="15"/>
  <c r="AA477" i="15"/>
  <c r="AA465" i="15"/>
  <c r="AA463" i="15"/>
  <c r="AA488" i="15"/>
  <c r="AA476" i="15"/>
  <c r="AA464" i="15"/>
  <c r="AA472" i="15"/>
  <c r="AA460" i="15"/>
  <c r="AA461" i="15"/>
  <c r="AA458" i="15"/>
  <c r="AA459" i="15"/>
  <c r="AA456" i="15"/>
  <c r="AA462" i="15"/>
  <c r="AA457" i="15"/>
  <c r="AA455" i="15"/>
  <c r="I437" i="15"/>
  <c r="I438" i="15"/>
  <c r="I439" i="15"/>
  <c r="I440" i="15"/>
  <c r="I441" i="15"/>
  <c r="I442" i="15"/>
  <c r="I443" i="15"/>
  <c r="I444" i="15"/>
  <c r="I445" i="15"/>
  <c r="I446" i="15"/>
  <c r="I447" i="15"/>
  <c r="I448" i="15"/>
  <c r="I449" i="15"/>
  <c r="I450" i="15"/>
  <c r="I451" i="15"/>
  <c r="I452" i="15"/>
  <c r="I453" i="15"/>
  <c r="I454" i="15"/>
  <c r="I436" i="15"/>
  <c r="L437" i="15"/>
  <c r="O437" i="15"/>
  <c r="R437" i="15"/>
  <c r="U437" i="15"/>
  <c r="X437" i="15"/>
  <c r="L438" i="15"/>
  <c r="O438" i="15"/>
  <c r="R438" i="15"/>
  <c r="U438" i="15"/>
  <c r="X438" i="15"/>
  <c r="L439" i="15"/>
  <c r="O439" i="15"/>
  <c r="R439" i="15"/>
  <c r="U439" i="15"/>
  <c r="X439" i="15"/>
  <c r="L440" i="15"/>
  <c r="O440" i="15"/>
  <c r="R440" i="15"/>
  <c r="U440" i="15"/>
  <c r="X440" i="15"/>
  <c r="L441" i="15"/>
  <c r="O441" i="15"/>
  <c r="R441" i="15"/>
  <c r="U441" i="15"/>
  <c r="X441" i="15"/>
  <c r="L442" i="15"/>
  <c r="O442" i="15"/>
  <c r="R442" i="15"/>
  <c r="U442" i="15"/>
  <c r="X442" i="15"/>
  <c r="L443" i="15"/>
  <c r="O443" i="15"/>
  <c r="R443" i="15"/>
  <c r="U443" i="15"/>
  <c r="X443" i="15"/>
  <c r="L444" i="15"/>
  <c r="O444" i="15"/>
  <c r="R444" i="15"/>
  <c r="U444" i="15"/>
  <c r="X444" i="15"/>
  <c r="L445" i="15"/>
  <c r="O445" i="15"/>
  <c r="R445" i="15"/>
  <c r="U445" i="15"/>
  <c r="X445" i="15"/>
  <c r="L446" i="15"/>
  <c r="O446" i="15"/>
  <c r="R446" i="15"/>
  <c r="U446" i="15"/>
  <c r="X446" i="15"/>
  <c r="L447" i="15"/>
  <c r="O447" i="15"/>
  <c r="R447" i="15"/>
  <c r="U447" i="15"/>
  <c r="X447" i="15"/>
  <c r="L448" i="15"/>
  <c r="O448" i="15"/>
  <c r="R448" i="15"/>
  <c r="U448" i="15"/>
  <c r="X448" i="15"/>
  <c r="L449" i="15"/>
  <c r="O449" i="15"/>
  <c r="R449" i="15"/>
  <c r="U449" i="15"/>
  <c r="X449" i="15"/>
  <c r="L450" i="15"/>
  <c r="O450" i="15"/>
  <c r="R450" i="15"/>
  <c r="U450" i="15"/>
  <c r="X450" i="15"/>
  <c r="L451" i="15"/>
  <c r="O451" i="15"/>
  <c r="R451" i="15"/>
  <c r="U451" i="15"/>
  <c r="X451" i="15"/>
  <c r="L452" i="15"/>
  <c r="O452" i="15"/>
  <c r="R452" i="15"/>
  <c r="U452" i="15"/>
  <c r="X452" i="15"/>
  <c r="L453" i="15"/>
  <c r="O453" i="15"/>
  <c r="R453" i="15"/>
  <c r="U453" i="15"/>
  <c r="X453" i="15"/>
  <c r="L454" i="15"/>
  <c r="O454" i="15"/>
  <c r="R454" i="15"/>
  <c r="U454" i="15"/>
  <c r="X454" i="15"/>
  <c r="X436" i="15"/>
  <c r="U436" i="15"/>
  <c r="R436" i="15"/>
  <c r="O436" i="15"/>
  <c r="L436" i="15"/>
  <c r="I423" i="15"/>
  <c r="I424" i="15"/>
  <c r="I425" i="15"/>
  <c r="I426" i="15"/>
  <c r="I427" i="15"/>
  <c r="I428" i="15"/>
  <c r="I429" i="15"/>
  <c r="I430" i="15"/>
  <c r="I431" i="15"/>
  <c r="I432" i="15"/>
  <c r="I433" i="15"/>
  <c r="I434" i="15"/>
  <c r="I435" i="15"/>
  <c r="I422" i="15"/>
  <c r="L423" i="15"/>
  <c r="O423" i="15"/>
  <c r="R423" i="15"/>
  <c r="U423" i="15"/>
  <c r="X423" i="15"/>
  <c r="L424" i="15"/>
  <c r="O424" i="15"/>
  <c r="R424" i="15"/>
  <c r="U424" i="15"/>
  <c r="X424" i="15"/>
  <c r="L425" i="15"/>
  <c r="O425" i="15"/>
  <c r="R425" i="15"/>
  <c r="U425" i="15"/>
  <c r="X425" i="15"/>
  <c r="L426" i="15"/>
  <c r="O426" i="15"/>
  <c r="R426" i="15"/>
  <c r="U426" i="15"/>
  <c r="X426" i="15"/>
  <c r="L427" i="15"/>
  <c r="O427" i="15"/>
  <c r="R427" i="15"/>
  <c r="U427" i="15"/>
  <c r="X427" i="15"/>
  <c r="L428" i="15"/>
  <c r="O428" i="15"/>
  <c r="R428" i="15"/>
  <c r="U428" i="15"/>
  <c r="X428" i="15"/>
  <c r="L429" i="15"/>
  <c r="O429" i="15"/>
  <c r="R429" i="15"/>
  <c r="U429" i="15"/>
  <c r="X429" i="15"/>
  <c r="L430" i="15"/>
  <c r="O430" i="15"/>
  <c r="R430" i="15"/>
  <c r="U430" i="15"/>
  <c r="X430" i="15"/>
  <c r="L431" i="15"/>
  <c r="O431" i="15"/>
  <c r="R431" i="15"/>
  <c r="U431" i="15"/>
  <c r="X431" i="15"/>
  <c r="L432" i="15"/>
  <c r="O432" i="15"/>
  <c r="R432" i="15"/>
  <c r="U432" i="15"/>
  <c r="X432" i="15"/>
  <c r="L433" i="15"/>
  <c r="O433" i="15"/>
  <c r="R433" i="15"/>
  <c r="U433" i="15"/>
  <c r="X433" i="15"/>
  <c r="L434" i="15"/>
  <c r="O434" i="15"/>
  <c r="R434" i="15"/>
  <c r="U434" i="15"/>
  <c r="X434" i="15"/>
  <c r="L435" i="15"/>
  <c r="O435" i="15"/>
  <c r="R435" i="15"/>
  <c r="U435" i="15"/>
  <c r="X435" i="15"/>
  <c r="X422" i="15"/>
  <c r="U422" i="15"/>
  <c r="R422" i="15"/>
  <c r="O422" i="15"/>
  <c r="L422" i="15"/>
  <c r="AA438" i="15" l="1"/>
  <c r="AA440" i="15"/>
  <c r="AA447" i="15"/>
  <c r="AA445" i="15"/>
  <c r="AA451" i="15"/>
  <c r="AA453" i="15"/>
  <c r="AA449" i="15"/>
  <c r="AA437" i="15"/>
  <c r="AA450" i="15"/>
  <c r="AA454" i="15"/>
  <c r="AA442" i="15"/>
  <c r="AA452" i="15"/>
  <c r="AA435" i="15"/>
  <c r="AA423" i="15"/>
  <c r="AA446" i="15"/>
  <c r="AA443" i="15"/>
  <c r="AA432" i="15"/>
  <c r="AA439" i="15"/>
  <c r="AA441" i="15"/>
  <c r="AA430" i="15"/>
  <c r="AA448" i="15"/>
  <c r="AA444" i="15"/>
  <c r="AA436" i="15"/>
  <c r="AA425" i="15"/>
  <c r="AA433" i="15"/>
  <c r="AA431" i="15"/>
  <c r="AA429" i="15"/>
  <c r="AA422" i="15"/>
  <c r="AA428" i="15"/>
  <c r="AA427" i="15"/>
  <c r="AA426" i="15"/>
  <c r="AA424" i="15"/>
  <c r="AA434" i="15"/>
  <c r="I400" i="15"/>
  <c r="I401" i="15"/>
  <c r="I402" i="15"/>
  <c r="I403" i="15"/>
  <c r="I404" i="15"/>
  <c r="I405" i="15"/>
  <c r="I406" i="15"/>
  <c r="I407" i="15"/>
  <c r="I408" i="15"/>
  <c r="I409" i="15"/>
  <c r="I410" i="15"/>
  <c r="I411" i="15"/>
  <c r="I412" i="15"/>
  <c r="I413" i="15"/>
  <c r="I414" i="15"/>
  <c r="I415" i="15"/>
  <c r="I416" i="15"/>
  <c r="I417" i="15"/>
  <c r="I418" i="15"/>
  <c r="I419" i="15"/>
  <c r="I420" i="15"/>
  <c r="I421" i="15"/>
  <c r="I399" i="15"/>
  <c r="L400" i="15"/>
  <c r="O400" i="15"/>
  <c r="R400" i="15"/>
  <c r="U400" i="15"/>
  <c r="X400" i="15"/>
  <c r="L401" i="15"/>
  <c r="O401" i="15"/>
  <c r="R401" i="15"/>
  <c r="U401" i="15"/>
  <c r="X401" i="15"/>
  <c r="L402" i="15"/>
  <c r="O402" i="15"/>
  <c r="R402" i="15"/>
  <c r="U402" i="15"/>
  <c r="X402" i="15"/>
  <c r="L403" i="15"/>
  <c r="O403" i="15"/>
  <c r="R403" i="15"/>
  <c r="U403" i="15"/>
  <c r="X403" i="15"/>
  <c r="L404" i="15"/>
  <c r="O404" i="15"/>
  <c r="R404" i="15"/>
  <c r="U404" i="15"/>
  <c r="X404" i="15"/>
  <c r="L405" i="15"/>
  <c r="O405" i="15"/>
  <c r="R405" i="15"/>
  <c r="U405" i="15"/>
  <c r="X405" i="15"/>
  <c r="L406" i="15"/>
  <c r="O406" i="15"/>
  <c r="R406" i="15"/>
  <c r="U406" i="15"/>
  <c r="X406" i="15"/>
  <c r="L407" i="15"/>
  <c r="O407" i="15"/>
  <c r="R407" i="15"/>
  <c r="U407" i="15"/>
  <c r="X407" i="15"/>
  <c r="L408" i="15"/>
  <c r="O408" i="15"/>
  <c r="R408" i="15"/>
  <c r="U408" i="15"/>
  <c r="X408" i="15"/>
  <c r="L409" i="15"/>
  <c r="O409" i="15"/>
  <c r="R409" i="15"/>
  <c r="U409" i="15"/>
  <c r="X409" i="15"/>
  <c r="L410" i="15"/>
  <c r="O410" i="15"/>
  <c r="R410" i="15"/>
  <c r="U410" i="15"/>
  <c r="X410" i="15"/>
  <c r="L411" i="15"/>
  <c r="O411" i="15"/>
  <c r="R411" i="15"/>
  <c r="U411" i="15"/>
  <c r="X411" i="15"/>
  <c r="L412" i="15"/>
  <c r="O412" i="15"/>
  <c r="R412" i="15"/>
  <c r="U412" i="15"/>
  <c r="X412" i="15"/>
  <c r="L413" i="15"/>
  <c r="O413" i="15"/>
  <c r="R413" i="15"/>
  <c r="U413" i="15"/>
  <c r="X413" i="15"/>
  <c r="L414" i="15"/>
  <c r="O414" i="15"/>
  <c r="R414" i="15"/>
  <c r="U414" i="15"/>
  <c r="X414" i="15"/>
  <c r="L415" i="15"/>
  <c r="O415" i="15"/>
  <c r="R415" i="15"/>
  <c r="U415" i="15"/>
  <c r="X415" i="15"/>
  <c r="L416" i="15"/>
  <c r="O416" i="15"/>
  <c r="R416" i="15"/>
  <c r="U416" i="15"/>
  <c r="X416" i="15"/>
  <c r="L417" i="15"/>
  <c r="O417" i="15"/>
  <c r="R417" i="15"/>
  <c r="U417" i="15"/>
  <c r="X417" i="15"/>
  <c r="L418" i="15"/>
  <c r="O418" i="15"/>
  <c r="R418" i="15"/>
  <c r="U418" i="15"/>
  <c r="X418" i="15"/>
  <c r="L419" i="15"/>
  <c r="O419" i="15"/>
  <c r="R419" i="15"/>
  <c r="U419" i="15"/>
  <c r="X419" i="15"/>
  <c r="L420" i="15"/>
  <c r="O420" i="15"/>
  <c r="R420" i="15"/>
  <c r="U420" i="15"/>
  <c r="X420" i="15"/>
  <c r="L421" i="15"/>
  <c r="O421" i="15"/>
  <c r="R421" i="15"/>
  <c r="U421" i="15"/>
  <c r="X421" i="15"/>
  <c r="X399" i="15"/>
  <c r="U399" i="15"/>
  <c r="R399" i="15"/>
  <c r="O399" i="15"/>
  <c r="L399" i="15"/>
  <c r="V129" i="15"/>
  <c r="V309" i="15"/>
  <c r="AA415" i="15" l="1"/>
  <c r="AA417" i="15"/>
  <c r="AA401" i="15"/>
  <c r="AA405" i="15"/>
  <c r="AA421" i="15"/>
  <c r="AA419" i="15"/>
  <c r="AA414" i="15"/>
  <c r="AA400" i="15"/>
  <c r="AA416" i="15"/>
  <c r="AA418" i="15"/>
  <c r="AA403" i="15"/>
  <c r="AA411" i="15"/>
  <c r="AA420" i="15"/>
  <c r="AA399" i="15"/>
  <c r="AA409" i="15"/>
  <c r="AA412" i="15"/>
  <c r="AA413" i="15"/>
  <c r="AA410" i="15"/>
  <c r="AA408" i="15"/>
  <c r="AA407" i="15"/>
  <c r="AA406" i="15"/>
  <c r="AA404" i="15"/>
  <c r="AA402"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71" i="15"/>
  <c r="L372" i="15"/>
  <c r="O372" i="15"/>
  <c r="R372" i="15"/>
  <c r="U372" i="15"/>
  <c r="X372" i="15"/>
  <c r="L373" i="15"/>
  <c r="O373" i="15"/>
  <c r="R373" i="15"/>
  <c r="U373" i="15"/>
  <c r="X373" i="15"/>
  <c r="L374" i="15"/>
  <c r="O374" i="15"/>
  <c r="R374" i="15"/>
  <c r="U374" i="15"/>
  <c r="X374" i="15"/>
  <c r="L375" i="15"/>
  <c r="O375" i="15"/>
  <c r="R375" i="15"/>
  <c r="U375" i="15"/>
  <c r="X375" i="15"/>
  <c r="L376" i="15"/>
  <c r="O376" i="15"/>
  <c r="R376" i="15"/>
  <c r="U376" i="15"/>
  <c r="X376" i="15"/>
  <c r="L377" i="15"/>
  <c r="O377" i="15"/>
  <c r="R377" i="15"/>
  <c r="U377" i="15"/>
  <c r="X377" i="15"/>
  <c r="L378" i="15"/>
  <c r="O378" i="15"/>
  <c r="R378" i="15"/>
  <c r="U378" i="15"/>
  <c r="X378" i="15"/>
  <c r="L379" i="15"/>
  <c r="O379" i="15"/>
  <c r="R379" i="15"/>
  <c r="U379" i="15"/>
  <c r="X379" i="15"/>
  <c r="L380" i="15"/>
  <c r="O380" i="15"/>
  <c r="R380" i="15"/>
  <c r="U380" i="15"/>
  <c r="X380" i="15"/>
  <c r="L381" i="15"/>
  <c r="O381" i="15"/>
  <c r="R381" i="15"/>
  <c r="U381" i="15"/>
  <c r="X381" i="15"/>
  <c r="L382" i="15"/>
  <c r="O382" i="15"/>
  <c r="R382" i="15"/>
  <c r="U382" i="15"/>
  <c r="X382" i="15"/>
  <c r="L383" i="15"/>
  <c r="O383" i="15"/>
  <c r="R383" i="15"/>
  <c r="U383" i="15"/>
  <c r="X383" i="15"/>
  <c r="L384" i="15"/>
  <c r="O384" i="15"/>
  <c r="R384" i="15"/>
  <c r="U384" i="15"/>
  <c r="X384" i="15"/>
  <c r="L385" i="15"/>
  <c r="O385" i="15"/>
  <c r="R385" i="15"/>
  <c r="U385" i="15"/>
  <c r="X385" i="15"/>
  <c r="L386" i="15"/>
  <c r="O386" i="15"/>
  <c r="R386" i="15"/>
  <c r="U386" i="15"/>
  <c r="X386" i="15"/>
  <c r="L387" i="15"/>
  <c r="O387" i="15"/>
  <c r="R387" i="15"/>
  <c r="U387" i="15"/>
  <c r="X387" i="15"/>
  <c r="L388" i="15"/>
  <c r="O388" i="15"/>
  <c r="R388" i="15"/>
  <c r="U388" i="15"/>
  <c r="X388" i="15"/>
  <c r="L389" i="15"/>
  <c r="O389" i="15"/>
  <c r="R389" i="15"/>
  <c r="U389" i="15"/>
  <c r="X389" i="15"/>
  <c r="L390" i="15"/>
  <c r="O390" i="15"/>
  <c r="R390" i="15"/>
  <c r="U390" i="15"/>
  <c r="X390" i="15"/>
  <c r="L391" i="15"/>
  <c r="O391" i="15"/>
  <c r="R391" i="15"/>
  <c r="U391" i="15"/>
  <c r="X391" i="15"/>
  <c r="L392" i="15"/>
  <c r="O392" i="15"/>
  <c r="R392" i="15"/>
  <c r="U392" i="15"/>
  <c r="X392" i="15"/>
  <c r="L393" i="15"/>
  <c r="O393" i="15"/>
  <c r="R393" i="15"/>
  <c r="U393" i="15"/>
  <c r="X393" i="15"/>
  <c r="L394" i="15"/>
  <c r="O394" i="15"/>
  <c r="R394" i="15"/>
  <c r="U394" i="15"/>
  <c r="X394" i="15"/>
  <c r="L395" i="15"/>
  <c r="O395" i="15"/>
  <c r="R395" i="15"/>
  <c r="U395" i="15"/>
  <c r="X395" i="15"/>
  <c r="L396" i="15"/>
  <c r="O396" i="15"/>
  <c r="R396" i="15"/>
  <c r="U396" i="15"/>
  <c r="X396" i="15"/>
  <c r="L397" i="15"/>
  <c r="O397" i="15"/>
  <c r="R397" i="15"/>
  <c r="U397" i="15"/>
  <c r="X397" i="15"/>
  <c r="L398" i="15"/>
  <c r="O398" i="15"/>
  <c r="R398" i="15"/>
  <c r="U398" i="15"/>
  <c r="X398" i="15"/>
  <c r="X371" i="15"/>
  <c r="U371" i="15"/>
  <c r="R371" i="15"/>
  <c r="O371" i="15"/>
  <c r="L371" i="15"/>
  <c r="AA376" i="15" l="1"/>
  <c r="AA374" i="15"/>
  <c r="AA373" i="15"/>
  <c r="AA380" i="15"/>
  <c r="AA378" i="15"/>
  <c r="AA382" i="15"/>
  <c r="AA396" i="15"/>
  <c r="AA398" i="15"/>
  <c r="AA388" i="15"/>
  <c r="AA375" i="15"/>
  <c r="AA386" i="15"/>
  <c r="AA390" i="15"/>
  <c r="AA395" i="15"/>
  <c r="AA397" i="15"/>
  <c r="AA394" i="15"/>
  <c r="AA384" i="15"/>
  <c r="AA372" i="15"/>
  <c r="AA383" i="15"/>
  <c r="AA392" i="15"/>
  <c r="AA379" i="15"/>
  <c r="AA377" i="15"/>
  <c r="AA385" i="15"/>
  <c r="AA387" i="15"/>
  <c r="AA389" i="15"/>
  <c r="AA371" i="15"/>
  <c r="AA393" i="15"/>
  <c r="AA381" i="15"/>
  <c r="AA391"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39" i="15"/>
  <c r="L340" i="15"/>
  <c r="O340" i="15"/>
  <c r="R340" i="15"/>
  <c r="U340" i="15"/>
  <c r="X340" i="15"/>
  <c r="L341" i="15"/>
  <c r="O341" i="15"/>
  <c r="R341" i="15"/>
  <c r="U341" i="15"/>
  <c r="X341" i="15"/>
  <c r="L342" i="15"/>
  <c r="O342" i="15"/>
  <c r="R342" i="15"/>
  <c r="U342" i="15"/>
  <c r="X342" i="15"/>
  <c r="L343" i="15"/>
  <c r="O343" i="15"/>
  <c r="R343" i="15"/>
  <c r="U343" i="15"/>
  <c r="X343" i="15"/>
  <c r="L344" i="15"/>
  <c r="O344" i="15"/>
  <c r="R344" i="15"/>
  <c r="U344" i="15"/>
  <c r="X344" i="15"/>
  <c r="L345" i="15"/>
  <c r="O345" i="15"/>
  <c r="R345" i="15"/>
  <c r="U345" i="15"/>
  <c r="X345" i="15"/>
  <c r="L346" i="15"/>
  <c r="O346" i="15"/>
  <c r="R346" i="15"/>
  <c r="U346" i="15"/>
  <c r="X346" i="15"/>
  <c r="L347" i="15"/>
  <c r="O347" i="15"/>
  <c r="R347" i="15"/>
  <c r="U347" i="15"/>
  <c r="X347" i="15"/>
  <c r="L348" i="15"/>
  <c r="O348" i="15"/>
  <c r="R348" i="15"/>
  <c r="U348" i="15"/>
  <c r="X348" i="15"/>
  <c r="L349" i="15"/>
  <c r="O349" i="15"/>
  <c r="R349" i="15"/>
  <c r="U349" i="15"/>
  <c r="X349" i="15"/>
  <c r="L350" i="15"/>
  <c r="O350" i="15"/>
  <c r="R350" i="15"/>
  <c r="U350" i="15"/>
  <c r="X350" i="15"/>
  <c r="L351" i="15"/>
  <c r="O351" i="15"/>
  <c r="R351" i="15"/>
  <c r="U351" i="15"/>
  <c r="X351" i="15"/>
  <c r="L352" i="15"/>
  <c r="O352" i="15"/>
  <c r="R352" i="15"/>
  <c r="U352" i="15"/>
  <c r="X352" i="15"/>
  <c r="L353" i="15"/>
  <c r="O353" i="15"/>
  <c r="R353" i="15"/>
  <c r="U353" i="15"/>
  <c r="X353" i="15"/>
  <c r="L354" i="15"/>
  <c r="O354" i="15"/>
  <c r="R354" i="15"/>
  <c r="U354" i="15"/>
  <c r="X354" i="15"/>
  <c r="L355" i="15"/>
  <c r="O355" i="15"/>
  <c r="R355" i="15"/>
  <c r="U355" i="15"/>
  <c r="X355" i="15"/>
  <c r="L356" i="15"/>
  <c r="O356" i="15"/>
  <c r="R356" i="15"/>
  <c r="U356" i="15"/>
  <c r="X356" i="15"/>
  <c r="L357" i="15"/>
  <c r="O357" i="15"/>
  <c r="R357" i="15"/>
  <c r="U357" i="15"/>
  <c r="X357" i="15"/>
  <c r="L358" i="15"/>
  <c r="O358" i="15"/>
  <c r="R358" i="15"/>
  <c r="U358" i="15"/>
  <c r="X358" i="15"/>
  <c r="L359" i="15"/>
  <c r="O359" i="15"/>
  <c r="R359" i="15"/>
  <c r="U359" i="15"/>
  <c r="X359" i="15"/>
  <c r="L360" i="15"/>
  <c r="O360" i="15"/>
  <c r="R360" i="15"/>
  <c r="U360" i="15"/>
  <c r="X360" i="15"/>
  <c r="L361" i="15"/>
  <c r="O361" i="15"/>
  <c r="R361" i="15"/>
  <c r="U361" i="15"/>
  <c r="X361" i="15"/>
  <c r="L362" i="15"/>
  <c r="O362" i="15"/>
  <c r="R362" i="15"/>
  <c r="U362" i="15"/>
  <c r="X362" i="15"/>
  <c r="L363" i="15"/>
  <c r="O363" i="15"/>
  <c r="R363" i="15"/>
  <c r="U363" i="15"/>
  <c r="X363" i="15"/>
  <c r="L364" i="15"/>
  <c r="O364" i="15"/>
  <c r="R364" i="15"/>
  <c r="U364" i="15"/>
  <c r="X364" i="15"/>
  <c r="L365" i="15"/>
  <c r="O365" i="15"/>
  <c r="R365" i="15"/>
  <c r="U365" i="15"/>
  <c r="X365" i="15"/>
  <c r="L366" i="15"/>
  <c r="O366" i="15"/>
  <c r="R366" i="15"/>
  <c r="U366" i="15"/>
  <c r="X366" i="15"/>
  <c r="L367" i="15"/>
  <c r="O367" i="15"/>
  <c r="R367" i="15"/>
  <c r="U367" i="15"/>
  <c r="X367" i="15"/>
  <c r="L368" i="15"/>
  <c r="O368" i="15"/>
  <c r="R368" i="15"/>
  <c r="U368" i="15"/>
  <c r="X368" i="15"/>
  <c r="L369" i="15"/>
  <c r="O369" i="15"/>
  <c r="R369" i="15"/>
  <c r="U369" i="15"/>
  <c r="X369" i="15"/>
  <c r="L370" i="15"/>
  <c r="O370" i="15"/>
  <c r="R370" i="15"/>
  <c r="U370" i="15"/>
  <c r="X370" i="15"/>
  <c r="X339" i="15"/>
  <c r="U339" i="15"/>
  <c r="R339" i="15"/>
  <c r="O339" i="15"/>
  <c r="L339" i="15"/>
  <c r="AA355" i="15" l="1"/>
  <c r="AA341" i="15"/>
  <c r="AA348" i="15"/>
  <c r="AA366" i="15"/>
  <c r="AA370" i="15"/>
  <c r="AA357" i="15"/>
  <c r="AA368" i="15"/>
  <c r="AA364" i="15"/>
  <c r="AA367" i="15"/>
  <c r="AA350" i="15"/>
  <c r="AA354" i="15"/>
  <c r="AA352" i="15"/>
  <c r="AA365" i="15"/>
  <c r="AA361" i="15"/>
  <c r="AA359" i="15"/>
  <c r="AA369" i="15"/>
  <c r="AA343" i="15"/>
  <c r="AA363" i="15"/>
  <c r="AA342" i="15"/>
  <c r="AA345" i="15"/>
  <c r="AA340" i="15"/>
  <c r="AA360" i="15"/>
  <c r="AA358" i="15"/>
  <c r="AA344" i="15"/>
  <c r="AA356" i="15"/>
  <c r="AA351" i="15"/>
  <c r="AA362" i="15"/>
  <c r="AA347" i="15"/>
  <c r="AA353" i="15"/>
  <c r="AA349" i="15"/>
  <c r="AA346" i="15"/>
  <c r="AA339" i="15"/>
  <c r="L321" i="15"/>
  <c r="O321" i="15"/>
  <c r="R321" i="15"/>
  <c r="U321" i="15"/>
  <c r="X321" i="15"/>
  <c r="L322" i="15"/>
  <c r="O322" i="15"/>
  <c r="R322" i="15"/>
  <c r="U322" i="15"/>
  <c r="X322" i="15"/>
  <c r="L323" i="15"/>
  <c r="O323" i="15"/>
  <c r="R323" i="15"/>
  <c r="U323" i="15"/>
  <c r="X323" i="15"/>
  <c r="L324" i="15"/>
  <c r="O324" i="15"/>
  <c r="R324" i="15"/>
  <c r="U324" i="15"/>
  <c r="X324" i="15"/>
  <c r="L325" i="15"/>
  <c r="O325" i="15"/>
  <c r="R325" i="15"/>
  <c r="U325" i="15"/>
  <c r="X325" i="15"/>
  <c r="L326" i="15"/>
  <c r="O326" i="15"/>
  <c r="R326" i="15"/>
  <c r="U326" i="15"/>
  <c r="X326" i="15"/>
  <c r="L327" i="15"/>
  <c r="O327" i="15"/>
  <c r="R327" i="15"/>
  <c r="U327" i="15"/>
  <c r="X327" i="15"/>
  <c r="L328" i="15"/>
  <c r="O328" i="15"/>
  <c r="R328" i="15"/>
  <c r="U328" i="15"/>
  <c r="X328" i="15"/>
  <c r="L329" i="15"/>
  <c r="O329" i="15"/>
  <c r="R329" i="15"/>
  <c r="U329" i="15"/>
  <c r="X329" i="15"/>
  <c r="L330" i="15"/>
  <c r="O330" i="15"/>
  <c r="R330" i="15"/>
  <c r="U330" i="15"/>
  <c r="X330" i="15"/>
  <c r="L331" i="15"/>
  <c r="O331" i="15"/>
  <c r="R331" i="15"/>
  <c r="U331" i="15"/>
  <c r="X331" i="15"/>
  <c r="L332" i="15"/>
  <c r="O332" i="15"/>
  <c r="R332" i="15"/>
  <c r="U332" i="15"/>
  <c r="X332" i="15"/>
  <c r="L333" i="15"/>
  <c r="O333" i="15"/>
  <c r="R333" i="15"/>
  <c r="U333" i="15"/>
  <c r="X333" i="15"/>
  <c r="L334" i="15"/>
  <c r="O334" i="15"/>
  <c r="R334" i="15"/>
  <c r="U334" i="15"/>
  <c r="X334" i="15"/>
  <c r="L335" i="15"/>
  <c r="O335" i="15"/>
  <c r="R335" i="15"/>
  <c r="U335" i="15"/>
  <c r="X335" i="15"/>
  <c r="L336" i="15"/>
  <c r="O336" i="15"/>
  <c r="R336" i="15"/>
  <c r="U336" i="15"/>
  <c r="X336" i="15"/>
  <c r="L337" i="15"/>
  <c r="O337" i="15"/>
  <c r="R337" i="15"/>
  <c r="U337" i="15"/>
  <c r="X337" i="15"/>
  <c r="L338" i="15"/>
  <c r="O338" i="15"/>
  <c r="R338" i="15"/>
  <c r="U338" i="15"/>
  <c r="X338" i="15"/>
  <c r="X320" i="15"/>
  <c r="U320" i="15"/>
  <c r="R320" i="15"/>
  <c r="O320" i="15"/>
  <c r="L320" i="15"/>
  <c r="I321" i="15"/>
  <c r="I322" i="15"/>
  <c r="I323" i="15"/>
  <c r="I324" i="15"/>
  <c r="I325" i="15"/>
  <c r="I326" i="15"/>
  <c r="I327" i="15"/>
  <c r="I328" i="15"/>
  <c r="I329" i="15"/>
  <c r="I330" i="15"/>
  <c r="I331" i="15"/>
  <c r="I332" i="15"/>
  <c r="I333" i="15"/>
  <c r="I334" i="15"/>
  <c r="I335" i="15"/>
  <c r="I336" i="15"/>
  <c r="I337" i="15"/>
  <c r="I338" i="15"/>
  <c r="I320" i="15"/>
  <c r="AA331" i="15" l="1"/>
  <c r="AA322" i="15"/>
  <c r="AA326" i="15"/>
  <c r="AA338" i="15"/>
  <c r="AA330" i="15"/>
  <c r="AA335" i="15"/>
  <c r="AA337" i="15"/>
  <c r="AA324" i="15"/>
  <c r="AA334" i="15"/>
  <c r="AA327" i="15"/>
  <c r="AA321" i="15"/>
  <c r="AA332" i="15"/>
  <c r="AA325" i="15"/>
  <c r="AA336" i="15"/>
  <c r="AA333" i="15"/>
  <c r="AA323" i="15"/>
  <c r="AA329" i="15"/>
  <c r="AA328" i="15"/>
  <c r="AA320" i="15"/>
  <c r="Q52" i="15"/>
  <c r="I299" i="15"/>
  <c r="I300" i="15"/>
  <c r="I301" i="15"/>
  <c r="I302" i="15"/>
  <c r="I303" i="15"/>
  <c r="I304" i="15"/>
  <c r="I305" i="15"/>
  <c r="I306" i="15"/>
  <c r="I307" i="15"/>
  <c r="I308" i="15"/>
  <c r="I309" i="15"/>
  <c r="I310" i="15"/>
  <c r="I311" i="15"/>
  <c r="I312" i="15"/>
  <c r="I313" i="15"/>
  <c r="I314" i="15"/>
  <c r="I315" i="15"/>
  <c r="I316" i="15"/>
  <c r="I317" i="15"/>
  <c r="I318" i="15"/>
  <c r="I319" i="15"/>
  <c r="I298" i="15"/>
  <c r="L299" i="15"/>
  <c r="O299" i="15"/>
  <c r="R299" i="15"/>
  <c r="U299" i="15"/>
  <c r="X299" i="15"/>
  <c r="L300" i="15"/>
  <c r="O300" i="15"/>
  <c r="R300" i="15"/>
  <c r="U300" i="15"/>
  <c r="X300" i="15"/>
  <c r="L301" i="15"/>
  <c r="O301" i="15"/>
  <c r="R301" i="15"/>
  <c r="U301" i="15"/>
  <c r="X301" i="15"/>
  <c r="L302" i="15"/>
  <c r="O302" i="15"/>
  <c r="R302" i="15"/>
  <c r="U302" i="15"/>
  <c r="X302" i="15"/>
  <c r="L303" i="15"/>
  <c r="O303" i="15"/>
  <c r="R303" i="15"/>
  <c r="U303" i="15"/>
  <c r="X303" i="15"/>
  <c r="L304" i="15"/>
  <c r="O304" i="15"/>
  <c r="R304" i="15"/>
  <c r="U304" i="15"/>
  <c r="X304" i="15"/>
  <c r="L305" i="15"/>
  <c r="O305" i="15"/>
  <c r="R305" i="15"/>
  <c r="U305" i="15"/>
  <c r="X305" i="15"/>
  <c r="L306" i="15"/>
  <c r="O306" i="15"/>
  <c r="R306" i="15"/>
  <c r="U306" i="15"/>
  <c r="X306" i="15"/>
  <c r="L307" i="15"/>
  <c r="O307" i="15"/>
  <c r="R307" i="15"/>
  <c r="U307" i="15"/>
  <c r="X307" i="15"/>
  <c r="L308" i="15"/>
  <c r="O308" i="15"/>
  <c r="R308" i="15"/>
  <c r="U308" i="15"/>
  <c r="X308" i="15"/>
  <c r="L309" i="15"/>
  <c r="O309" i="15"/>
  <c r="R309" i="15"/>
  <c r="U309" i="15"/>
  <c r="X309" i="15"/>
  <c r="L310" i="15"/>
  <c r="O310" i="15"/>
  <c r="R310" i="15"/>
  <c r="U310" i="15"/>
  <c r="X310" i="15"/>
  <c r="L311" i="15"/>
  <c r="O311" i="15"/>
  <c r="R311" i="15"/>
  <c r="U311" i="15"/>
  <c r="X311" i="15"/>
  <c r="L312" i="15"/>
  <c r="O312" i="15"/>
  <c r="R312" i="15"/>
  <c r="U312" i="15"/>
  <c r="X312" i="15"/>
  <c r="L313" i="15"/>
  <c r="O313" i="15"/>
  <c r="R313" i="15"/>
  <c r="U313" i="15"/>
  <c r="X313" i="15"/>
  <c r="L314" i="15"/>
  <c r="O314" i="15"/>
  <c r="R314" i="15"/>
  <c r="U314" i="15"/>
  <c r="X314" i="15"/>
  <c r="L315" i="15"/>
  <c r="O315" i="15"/>
  <c r="R315" i="15"/>
  <c r="U315" i="15"/>
  <c r="X315" i="15"/>
  <c r="L316" i="15"/>
  <c r="O316" i="15"/>
  <c r="R316" i="15"/>
  <c r="U316" i="15"/>
  <c r="X316" i="15"/>
  <c r="L317" i="15"/>
  <c r="O317" i="15"/>
  <c r="R317" i="15"/>
  <c r="U317" i="15"/>
  <c r="X317" i="15"/>
  <c r="L318" i="15"/>
  <c r="O318" i="15"/>
  <c r="R318" i="15"/>
  <c r="U318" i="15"/>
  <c r="X318" i="15"/>
  <c r="L319" i="15"/>
  <c r="O319" i="15"/>
  <c r="R319" i="15"/>
  <c r="U319" i="15"/>
  <c r="X319" i="15"/>
  <c r="X298" i="15"/>
  <c r="U298" i="15"/>
  <c r="R298" i="15"/>
  <c r="O298" i="15"/>
  <c r="L298" i="15"/>
  <c r="AA302" i="15" l="1"/>
  <c r="AA304" i="15"/>
  <c r="AA311" i="15"/>
  <c r="AA309" i="15"/>
  <c r="AA300" i="15"/>
  <c r="AA310" i="15"/>
  <c r="AA313" i="15"/>
  <c r="AA318" i="15"/>
  <c r="AA312" i="15"/>
  <c r="AA306" i="15"/>
  <c r="AA314" i="15"/>
  <c r="AA317" i="15"/>
  <c r="AA299" i="15"/>
  <c r="AA319" i="15"/>
  <c r="AA305" i="15"/>
  <c r="AA303" i="15"/>
  <c r="AA316" i="15"/>
  <c r="AA301" i="15"/>
  <c r="AA308" i="15"/>
  <c r="AA307" i="15"/>
  <c r="AA315" i="15"/>
  <c r="AA298" i="15"/>
  <c r="L288" i="15" l="1"/>
  <c r="O288" i="15"/>
  <c r="R288" i="15"/>
  <c r="U288" i="15"/>
  <c r="X288" i="15"/>
  <c r="L289" i="15"/>
  <c r="O289" i="15"/>
  <c r="R289" i="15"/>
  <c r="U289" i="15"/>
  <c r="X289" i="15"/>
  <c r="L290" i="15"/>
  <c r="O290" i="15"/>
  <c r="R290" i="15"/>
  <c r="U290" i="15"/>
  <c r="X290" i="15"/>
  <c r="L291" i="15"/>
  <c r="O291" i="15"/>
  <c r="R291" i="15"/>
  <c r="U291" i="15"/>
  <c r="X291" i="15"/>
  <c r="L292" i="15"/>
  <c r="O292" i="15"/>
  <c r="R292" i="15"/>
  <c r="U292" i="15"/>
  <c r="X292" i="15"/>
  <c r="L293" i="15"/>
  <c r="O293" i="15"/>
  <c r="R293" i="15"/>
  <c r="U293" i="15"/>
  <c r="X293" i="15"/>
  <c r="L294" i="15"/>
  <c r="O294" i="15"/>
  <c r="R294" i="15"/>
  <c r="U294" i="15"/>
  <c r="X294" i="15"/>
  <c r="L295" i="15"/>
  <c r="O295" i="15"/>
  <c r="R295" i="15"/>
  <c r="U295" i="15"/>
  <c r="X295" i="15"/>
  <c r="L296" i="15"/>
  <c r="O296" i="15"/>
  <c r="R296" i="15"/>
  <c r="U296" i="15"/>
  <c r="X296" i="15"/>
  <c r="L297" i="15"/>
  <c r="O297" i="15"/>
  <c r="R297" i="15"/>
  <c r="U297" i="15"/>
  <c r="X297" i="15"/>
  <c r="X287" i="15"/>
  <c r="U287" i="15"/>
  <c r="R287" i="15"/>
  <c r="O287" i="15"/>
  <c r="L287" i="15"/>
  <c r="I288" i="15"/>
  <c r="I289" i="15"/>
  <c r="I290" i="15"/>
  <c r="I291" i="15"/>
  <c r="I292" i="15"/>
  <c r="I293" i="15"/>
  <c r="I294" i="15"/>
  <c r="I295" i="15"/>
  <c r="I296" i="15"/>
  <c r="I297" i="15"/>
  <c r="I287" i="15"/>
  <c r="AA296" i="15" l="1"/>
  <c r="AA288" i="15"/>
  <c r="AA289" i="15"/>
  <c r="AA295" i="15"/>
  <c r="AA297" i="15"/>
  <c r="AA292" i="15"/>
  <c r="AA294" i="15"/>
  <c r="AA293" i="15"/>
  <c r="AA291" i="15"/>
  <c r="AA290" i="15"/>
  <c r="AA287" i="15"/>
  <c r="L284" i="15" l="1"/>
  <c r="O284" i="15"/>
  <c r="R284" i="15"/>
  <c r="U284" i="15"/>
  <c r="X284" i="15"/>
  <c r="L285" i="15"/>
  <c r="O285" i="15"/>
  <c r="R285" i="15"/>
  <c r="U285" i="15"/>
  <c r="X285" i="15"/>
  <c r="L286" i="15"/>
  <c r="O286" i="15"/>
  <c r="R286" i="15"/>
  <c r="U286" i="15"/>
  <c r="X286" i="15"/>
  <c r="I284" i="15"/>
  <c r="I285" i="15"/>
  <c r="I286" i="15"/>
  <c r="AA285" i="15" l="1"/>
  <c r="AA284" i="15"/>
  <c r="AA286"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57" i="15"/>
  <c r="L258" i="15"/>
  <c r="O258" i="15"/>
  <c r="R258" i="15"/>
  <c r="U258" i="15"/>
  <c r="X258" i="15"/>
  <c r="L259" i="15"/>
  <c r="O259" i="15"/>
  <c r="R259" i="15"/>
  <c r="U259" i="15"/>
  <c r="X259" i="15"/>
  <c r="L260" i="15"/>
  <c r="O260" i="15"/>
  <c r="R260" i="15"/>
  <c r="U260" i="15"/>
  <c r="X260" i="15"/>
  <c r="L261" i="15"/>
  <c r="O261" i="15"/>
  <c r="R261" i="15"/>
  <c r="U261" i="15"/>
  <c r="X261" i="15"/>
  <c r="L262" i="15"/>
  <c r="O262" i="15"/>
  <c r="R262" i="15"/>
  <c r="U262" i="15"/>
  <c r="X262" i="15"/>
  <c r="L263" i="15"/>
  <c r="O263" i="15"/>
  <c r="R263" i="15"/>
  <c r="U263" i="15"/>
  <c r="X263" i="15"/>
  <c r="L264" i="15"/>
  <c r="O264" i="15"/>
  <c r="R264" i="15"/>
  <c r="U264" i="15"/>
  <c r="X264" i="15"/>
  <c r="L265" i="15"/>
  <c r="O265" i="15"/>
  <c r="R265" i="15"/>
  <c r="U265" i="15"/>
  <c r="X265" i="15"/>
  <c r="L266" i="15"/>
  <c r="O266" i="15"/>
  <c r="R266" i="15"/>
  <c r="U266" i="15"/>
  <c r="X266" i="15"/>
  <c r="L267" i="15"/>
  <c r="O267" i="15"/>
  <c r="R267" i="15"/>
  <c r="U267" i="15"/>
  <c r="X267" i="15"/>
  <c r="L268" i="15"/>
  <c r="O268" i="15"/>
  <c r="R268" i="15"/>
  <c r="U268" i="15"/>
  <c r="X268" i="15"/>
  <c r="L269" i="15"/>
  <c r="O269" i="15"/>
  <c r="R269" i="15"/>
  <c r="U269" i="15"/>
  <c r="X269" i="15"/>
  <c r="L270" i="15"/>
  <c r="O270" i="15"/>
  <c r="R270" i="15"/>
  <c r="U270" i="15"/>
  <c r="X270" i="15"/>
  <c r="L271" i="15"/>
  <c r="O271" i="15"/>
  <c r="R271" i="15"/>
  <c r="U271" i="15"/>
  <c r="X271" i="15"/>
  <c r="L272" i="15"/>
  <c r="O272" i="15"/>
  <c r="R272" i="15"/>
  <c r="U272" i="15"/>
  <c r="X272" i="15"/>
  <c r="L273" i="15"/>
  <c r="O273" i="15"/>
  <c r="R273" i="15"/>
  <c r="U273" i="15"/>
  <c r="X273" i="15"/>
  <c r="L274" i="15"/>
  <c r="O274" i="15"/>
  <c r="R274" i="15"/>
  <c r="U274" i="15"/>
  <c r="X274" i="15"/>
  <c r="L275" i="15"/>
  <c r="O275" i="15"/>
  <c r="R275" i="15"/>
  <c r="U275" i="15"/>
  <c r="X275" i="15"/>
  <c r="L276" i="15"/>
  <c r="O276" i="15"/>
  <c r="R276" i="15"/>
  <c r="U276" i="15"/>
  <c r="X276" i="15"/>
  <c r="L277" i="15"/>
  <c r="O277" i="15"/>
  <c r="R277" i="15"/>
  <c r="U277" i="15"/>
  <c r="X277" i="15"/>
  <c r="L278" i="15"/>
  <c r="O278" i="15"/>
  <c r="R278" i="15"/>
  <c r="U278" i="15"/>
  <c r="X278" i="15"/>
  <c r="L279" i="15"/>
  <c r="O279" i="15"/>
  <c r="R279" i="15"/>
  <c r="U279" i="15"/>
  <c r="X279" i="15"/>
  <c r="L280" i="15"/>
  <c r="O280" i="15"/>
  <c r="R280" i="15"/>
  <c r="U280" i="15"/>
  <c r="X280" i="15"/>
  <c r="L281" i="15"/>
  <c r="O281" i="15"/>
  <c r="R281" i="15"/>
  <c r="U281" i="15"/>
  <c r="X281" i="15"/>
  <c r="L282" i="15"/>
  <c r="O282" i="15"/>
  <c r="R282" i="15"/>
  <c r="U282" i="15"/>
  <c r="X282" i="15"/>
  <c r="L283" i="15"/>
  <c r="O283" i="15"/>
  <c r="R283" i="15"/>
  <c r="U283" i="15"/>
  <c r="X283" i="15"/>
  <c r="X257" i="15"/>
  <c r="U257" i="15"/>
  <c r="R257" i="15"/>
  <c r="O257" i="15"/>
  <c r="L257" i="15"/>
  <c r="AA274" i="15" l="1"/>
  <c r="AA258" i="15"/>
  <c r="AA267" i="15"/>
  <c r="AA276" i="15"/>
  <c r="AA260" i="15"/>
  <c r="AA278" i="15"/>
  <c r="AA282" i="15"/>
  <c r="AA271" i="15"/>
  <c r="AA262" i="15"/>
  <c r="AA269" i="15"/>
  <c r="AA280" i="15"/>
  <c r="AA264" i="15"/>
  <c r="AA259" i="15"/>
  <c r="AA270" i="15"/>
  <c r="AA273" i="15"/>
  <c r="AA281" i="15"/>
  <c r="AA266" i="15"/>
  <c r="AA268" i="15"/>
  <c r="AA275" i="15"/>
  <c r="AA263" i="15"/>
  <c r="AA277" i="15"/>
  <c r="AA261" i="15"/>
  <c r="AA265" i="15"/>
  <c r="AA279" i="15"/>
  <c r="AA272" i="15"/>
  <c r="AA283" i="15"/>
  <c r="AA257" i="15"/>
  <c r="L219" i="15" l="1"/>
  <c r="O219" i="15"/>
  <c r="R219" i="15"/>
  <c r="U219" i="15"/>
  <c r="X219" i="15"/>
  <c r="L220" i="15"/>
  <c r="O220" i="15"/>
  <c r="R220" i="15"/>
  <c r="U220" i="15"/>
  <c r="X220" i="15"/>
  <c r="L221" i="15"/>
  <c r="O221" i="15"/>
  <c r="R221" i="15"/>
  <c r="U221" i="15"/>
  <c r="X221" i="15"/>
  <c r="L222" i="15"/>
  <c r="O222" i="15"/>
  <c r="R222" i="15"/>
  <c r="U222" i="15"/>
  <c r="X222" i="15"/>
  <c r="L223" i="15"/>
  <c r="O223" i="15"/>
  <c r="R223" i="15"/>
  <c r="U223" i="15"/>
  <c r="X223" i="15"/>
  <c r="L224" i="15"/>
  <c r="O224" i="15"/>
  <c r="R224" i="15"/>
  <c r="U224" i="15"/>
  <c r="X224" i="15"/>
  <c r="L225" i="15"/>
  <c r="O225" i="15"/>
  <c r="R225" i="15"/>
  <c r="U225" i="15"/>
  <c r="X225" i="15"/>
  <c r="L226" i="15"/>
  <c r="O226" i="15"/>
  <c r="R226" i="15"/>
  <c r="U226" i="15"/>
  <c r="X226" i="15"/>
  <c r="L227" i="15"/>
  <c r="O227" i="15"/>
  <c r="R227" i="15"/>
  <c r="U227" i="15"/>
  <c r="X227" i="15"/>
  <c r="L228" i="15"/>
  <c r="O228" i="15"/>
  <c r="R228" i="15"/>
  <c r="U228" i="15"/>
  <c r="X228" i="15"/>
  <c r="L229" i="15"/>
  <c r="O229" i="15"/>
  <c r="R229" i="15"/>
  <c r="U229" i="15"/>
  <c r="X229" i="15"/>
  <c r="L230" i="15"/>
  <c r="O230" i="15"/>
  <c r="R230" i="15"/>
  <c r="U230" i="15"/>
  <c r="X230" i="15"/>
  <c r="L231" i="15"/>
  <c r="O231" i="15"/>
  <c r="R231" i="15"/>
  <c r="U231" i="15"/>
  <c r="X231" i="15"/>
  <c r="L232" i="15"/>
  <c r="O232" i="15"/>
  <c r="R232" i="15"/>
  <c r="U232" i="15"/>
  <c r="X232" i="15"/>
  <c r="L233" i="15"/>
  <c r="O233" i="15"/>
  <c r="R233" i="15"/>
  <c r="U233" i="15"/>
  <c r="X233" i="15"/>
  <c r="L234" i="15"/>
  <c r="O234" i="15"/>
  <c r="R234" i="15"/>
  <c r="U234" i="15"/>
  <c r="X234" i="15"/>
  <c r="L235" i="15"/>
  <c r="O235" i="15"/>
  <c r="R235" i="15"/>
  <c r="U235" i="15"/>
  <c r="X235" i="15"/>
  <c r="L236" i="15"/>
  <c r="O236" i="15"/>
  <c r="R236" i="15"/>
  <c r="U236" i="15"/>
  <c r="X236" i="15"/>
  <c r="L237" i="15"/>
  <c r="O237" i="15"/>
  <c r="R237" i="15"/>
  <c r="U237" i="15"/>
  <c r="X237" i="15"/>
  <c r="L238" i="15"/>
  <c r="O238" i="15"/>
  <c r="R238" i="15"/>
  <c r="U238" i="15"/>
  <c r="X238" i="15"/>
  <c r="L239" i="15"/>
  <c r="O239" i="15"/>
  <c r="R239" i="15"/>
  <c r="U239" i="15"/>
  <c r="X239" i="15"/>
  <c r="L240" i="15"/>
  <c r="O240" i="15"/>
  <c r="R240" i="15"/>
  <c r="U240" i="15"/>
  <c r="X240" i="15"/>
  <c r="L241" i="15"/>
  <c r="O241" i="15"/>
  <c r="R241" i="15"/>
  <c r="U241" i="15"/>
  <c r="X241" i="15"/>
  <c r="L242" i="15"/>
  <c r="O242" i="15"/>
  <c r="R242" i="15"/>
  <c r="U242" i="15"/>
  <c r="X242" i="15"/>
  <c r="L243" i="15"/>
  <c r="O243" i="15"/>
  <c r="R243" i="15"/>
  <c r="U243" i="15"/>
  <c r="X243" i="15"/>
  <c r="L244" i="15"/>
  <c r="O244" i="15"/>
  <c r="R244" i="15"/>
  <c r="U244" i="15"/>
  <c r="X244" i="15"/>
  <c r="L245" i="15"/>
  <c r="O245" i="15"/>
  <c r="R245" i="15"/>
  <c r="U245" i="15"/>
  <c r="X245" i="15"/>
  <c r="L246" i="15"/>
  <c r="O246" i="15"/>
  <c r="R246" i="15"/>
  <c r="U246" i="15"/>
  <c r="X246" i="15"/>
  <c r="L247" i="15"/>
  <c r="O247" i="15"/>
  <c r="R247" i="15"/>
  <c r="U247" i="15"/>
  <c r="X247" i="15"/>
  <c r="L248" i="15"/>
  <c r="O248" i="15"/>
  <c r="R248" i="15"/>
  <c r="U248" i="15"/>
  <c r="X248" i="15"/>
  <c r="L249" i="15"/>
  <c r="O249" i="15"/>
  <c r="R249" i="15"/>
  <c r="U249" i="15"/>
  <c r="X249" i="15"/>
  <c r="L250" i="15"/>
  <c r="O250" i="15"/>
  <c r="R250" i="15"/>
  <c r="U250" i="15"/>
  <c r="X250" i="15"/>
  <c r="L251" i="15"/>
  <c r="O251" i="15"/>
  <c r="R251" i="15"/>
  <c r="U251" i="15"/>
  <c r="X251" i="15"/>
  <c r="L252" i="15"/>
  <c r="O252" i="15"/>
  <c r="R252" i="15"/>
  <c r="U252" i="15"/>
  <c r="X252" i="15"/>
  <c r="L253" i="15"/>
  <c r="O253" i="15"/>
  <c r="R253" i="15"/>
  <c r="U253" i="15"/>
  <c r="X253" i="15"/>
  <c r="L254" i="15"/>
  <c r="O254" i="15"/>
  <c r="R254" i="15"/>
  <c r="U254" i="15"/>
  <c r="X254" i="15"/>
  <c r="L255" i="15"/>
  <c r="O255" i="15"/>
  <c r="R255" i="15"/>
  <c r="U255" i="15"/>
  <c r="X255" i="15"/>
  <c r="L256" i="15"/>
  <c r="O256" i="15"/>
  <c r="R256" i="15"/>
  <c r="U256" i="15"/>
  <c r="X256" i="15"/>
  <c r="X218" i="15"/>
  <c r="U218" i="15"/>
  <c r="R218" i="15"/>
  <c r="O218" i="15"/>
  <c r="L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18" i="15"/>
  <c r="L188" i="15"/>
  <c r="O188" i="15"/>
  <c r="R188" i="15"/>
  <c r="U188" i="15"/>
  <c r="X188" i="15"/>
  <c r="L189" i="15"/>
  <c r="O189" i="15"/>
  <c r="R189" i="15"/>
  <c r="U189" i="15"/>
  <c r="X189" i="15"/>
  <c r="L190" i="15"/>
  <c r="O190" i="15"/>
  <c r="R190" i="15"/>
  <c r="U190" i="15"/>
  <c r="X190" i="15"/>
  <c r="L191" i="15"/>
  <c r="O191" i="15"/>
  <c r="R191" i="15"/>
  <c r="U191" i="15"/>
  <c r="X191" i="15"/>
  <c r="L192" i="15"/>
  <c r="O192" i="15"/>
  <c r="R192" i="15"/>
  <c r="U192" i="15"/>
  <c r="X192" i="15"/>
  <c r="L193" i="15"/>
  <c r="O193" i="15"/>
  <c r="R193" i="15"/>
  <c r="U193" i="15"/>
  <c r="X193" i="15"/>
  <c r="L194" i="15"/>
  <c r="O194" i="15"/>
  <c r="R194" i="15"/>
  <c r="U194" i="15"/>
  <c r="X194" i="15"/>
  <c r="L195" i="15"/>
  <c r="O195" i="15"/>
  <c r="R195" i="15"/>
  <c r="U195" i="15"/>
  <c r="X195" i="15"/>
  <c r="L196" i="15"/>
  <c r="O196" i="15"/>
  <c r="R196" i="15"/>
  <c r="U196" i="15"/>
  <c r="X196" i="15"/>
  <c r="L197" i="15"/>
  <c r="O197" i="15"/>
  <c r="R197" i="15"/>
  <c r="U197" i="15"/>
  <c r="X197" i="15"/>
  <c r="L198" i="15"/>
  <c r="O198" i="15"/>
  <c r="R198" i="15"/>
  <c r="U198" i="15"/>
  <c r="X198" i="15"/>
  <c r="L199" i="15"/>
  <c r="O199" i="15"/>
  <c r="R199" i="15"/>
  <c r="U199" i="15"/>
  <c r="X199" i="15"/>
  <c r="L200" i="15"/>
  <c r="O200" i="15"/>
  <c r="R200" i="15"/>
  <c r="U200" i="15"/>
  <c r="X200" i="15"/>
  <c r="L201" i="15"/>
  <c r="O201" i="15"/>
  <c r="R201" i="15"/>
  <c r="U201" i="15"/>
  <c r="X201" i="15"/>
  <c r="L202" i="15"/>
  <c r="O202" i="15"/>
  <c r="R202" i="15"/>
  <c r="U202" i="15"/>
  <c r="X202" i="15"/>
  <c r="L203" i="15"/>
  <c r="O203" i="15"/>
  <c r="R203" i="15"/>
  <c r="U203" i="15"/>
  <c r="X203" i="15"/>
  <c r="L204" i="15"/>
  <c r="O204" i="15"/>
  <c r="R204" i="15"/>
  <c r="U204" i="15"/>
  <c r="X204" i="15"/>
  <c r="L205" i="15"/>
  <c r="O205" i="15"/>
  <c r="R205" i="15"/>
  <c r="U205" i="15"/>
  <c r="X205" i="15"/>
  <c r="L206" i="15"/>
  <c r="O206" i="15"/>
  <c r="R206" i="15"/>
  <c r="U206" i="15"/>
  <c r="X206" i="15"/>
  <c r="L207" i="15"/>
  <c r="O207" i="15"/>
  <c r="R207" i="15"/>
  <c r="U207" i="15"/>
  <c r="X207" i="15"/>
  <c r="L208" i="15"/>
  <c r="O208" i="15"/>
  <c r="R208" i="15"/>
  <c r="U208" i="15"/>
  <c r="X208" i="15"/>
  <c r="L209" i="15"/>
  <c r="O209" i="15"/>
  <c r="R209" i="15"/>
  <c r="U209" i="15"/>
  <c r="X209" i="15"/>
  <c r="L210" i="15"/>
  <c r="O210" i="15"/>
  <c r="R210" i="15"/>
  <c r="U210" i="15"/>
  <c r="X210" i="15"/>
  <c r="L211" i="15"/>
  <c r="O211" i="15"/>
  <c r="R211" i="15"/>
  <c r="U211" i="15"/>
  <c r="X211" i="15"/>
  <c r="L212" i="15"/>
  <c r="O212" i="15"/>
  <c r="R212" i="15"/>
  <c r="U212" i="15"/>
  <c r="X212" i="15"/>
  <c r="L213" i="15"/>
  <c r="O213" i="15"/>
  <c r="R213" i="15"/>
  <c r="U213" i="15"/>
  <c r="X213" i="15"/>
  <c r="L214" i="15"/>
  <c r="O214" i="15"/>
  <c r="R214" i="15"/>
  <c r="U214" i="15"/>
  <c r="X214" i="15"/>
  <c r="L215" i="15"/>
  <c r="O215" i="15"/>
  <c r="R215" i="15"/>
  <c r="U215" i="15"/>
  <c r="X215" i="15"/>
  <c r="L216" i="15"/>
  <c r="O216" i="15"/>
  <c r="R216" i="15"/>
  <c r="U216" i="15"/>
  <c r="X216" i="15"/>
  <c r="L217" i="15"/>
  <c r="O217" i="15"/>
  <c r="R217" i="15"/>
  <c r="U217" i="15"/>
  <c r="X217" i="15"/>
  <c r="X187" i="15"/>
  <c r="U187" i="15"/>
  <c r="R187" i="15"/>
  <c r="O187" i="15"/>
  <c r="L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187" i="15"/>
  <c r="AA236" i="15" l="1"/>
  <c r="AA220" i="15"/>
  <c r="AA234" i="15"/>
  <c r="AA222" i="15"/>
  <c r="AA246" i="15"/>
  <c r="AA256" i="15"/>
  <c r="AA252" i="15"/>
  <c r="AA240" i="15"/>
  <c r="AA232" i="15"/>
  <c r="AA254" i="15"/>
  <c r="AA230" i="15"/>
  <c r="AA229" i="15"/>
  <c r="AA251" i="15"/>
  <c r="AA238" i="15"/>
  <c r="AA226" i="15"/>
  <c r="AA249" i="15"/>
  <c r="AA242" i="15"/>
  <c r="AA248" i="15"/>
  <c r="AA244" i="15"/>
  <c r="AA235" i="15"/>
  <c r="AA227" i="15"/>
  <c r="AA228" i="15"/>
  <c r="AA250" i="15"/>
  <c r="AA237" i="15"/>
  <c r="AA253" i="15"/>
  <c r="AA247" i="15"/>
  <c r="AA213" i="15"/>
  <c r="AA241" i="15"/>
  <c r="AA205" i="15"/>
  <c r="AA245" i="15"/>
  <c r="AA233" i="15"/>
  <c r="AA239" i="15"/>
  <c r="AA208" i="15"/>
  <c r="AA225" i="15"/>
  <c r="AA255" i="15"/>
  <c r="AA243" i="15"/>
  <c r="AA231" i="15"/>
  <c r="AA219" i="15"/>
  <c r="AA223" i="15"/>
  <c r="AA224" i="15"/>
  <c r="AA199" i="15"/>
  <c r="AA221" i="15"/>
  <c r="AA218" i="15"/>
  <c r="AA193" i="15"/>
  <c r="AA207" i="15"/>
  <c r="AA197" i="15"/>
  <c r="AA203" i="15"/>
  <c r="AA209" i="15"/>
  <c r="AA195" i="15"/>
  <c r="AA206" i="15"/>
  <c r="AA217" i="15"/>
  <c r="AA211" i="15"/>
  <c r="AA215" i="15"/>
  <c r="AA191" i="15"/>
  <c r="AA189" i="15"/>
  <c r="AA201" i="15"/>
  <c r="AA196" i="15"/>
  <c r="AA204" i="15"/>
  <c r="AA214" i="15"/>
  <c r="AA216" i="15"/>
  <c r="AA202" i="15"/>
  <c r="AA200" i="15"/>
  <c r="AA188" i="15"/>
  <c r="AA194" i="15"/>
  <c r="AA212" i="15"/>
  <c r="AA192" i="15"/>
  <c r="AA190" i="15"/>
  <c r="AA210" i="15"/>
  <c r="AA198" i="15"/>
  <c r="AA187" i="15"/>
  <c r="L147" i="15"/>
  <c r="O147" i="15"/>
  <c r="R147" i="15"/>
  <c r="U147" i="15"/>
  <c r="X147" i="15"/>
  <c r="L148" i="15"/>
  <c r="O148" i="15"/>
  <c r="R148" i="15"/>
  <c r="U148" i="15"/>
  <c r="X148" i="15"/>
  <c r="L149" i="15"/>
  <c r="O149" i="15"/>
  <c r="R149" i="15"/>
  <c r="U149" i="15"/>
  <c r="X149" i="15"/>
  <c r="L150" i="15"/>
  <c r="O150" i="15"/>
  <c r="R150" i="15"/>
  <c r="U150" i="15"/>
  <c r="X150" i="15"/>
  <c r="L151" i="15"/>
  <c r="O151" i="15"/>
  <c r="R151" i="15"/>
  <c r="U151" i="15"/>
  <c r="X151" i="15"/>
  <c r="L152" i="15"/>
  <c r="O152" i="15"/>
  <c r="R152" i="15"/>
  <c r="U152" i="15"/>
  <c r="X152" i="15"/>
  <c r="L153" i="15"/>
  <c r="O153" i="15"/>
  <c r="R153" i="15"/>
  <c r="U153" i="15"/>
  <c r="X153" i="15"/>
  <c r="L154" i="15"/>
  <c r="O154" i="15"/>
  <c r="R154" i="15"/>
  <c r="U154" i="15"/>
  <c r="X154" i="15"/>
  <c r="L155" i="15"/>
  <c r="O155" i="15"/>
  <c r="R155" i="15"/>
  <c r="U155" i="15"/>
  <c r="X155" i="15"/>
  <c r="L156" i="15"/>
  <c r="O156" i="15"/>
  <c r="R156" i="15"/>
  <c r="U156" i="15"/>
  <c r="X156" i="15"/>
  <c r="L157" i="15"/>
  <c r="O157" i="15"/>
  <c r="R157" i="15"/>
  <c r="U157" i="15"/>
  <c r="X157" i="15"/>
  <c r="L158" i="15"/>
  <c r="O158" i="15"/>
  <c r="R158" i="15"/>
  <c r="U158" i="15"/>
  <c r="X158" i="15"/>
  <c r="L159" i="15"/>
  <c r="O159" i="15"/>
  <c r="R159" i="15"/>
  <c r="U159" i="15"/>
  <c r="X159" i="15"/>
  <c r="L160" i="15"/>
  <c r="O160" i="15"/>
  <c r="R160" i="15"/>
  <c r="U160" i="15"/>
  <c r="X160" i="15"/>
  <c r="L161" i="15"/>
  <c r="O161" i="15"/>
  <c r="R161" i="15"/>
  <c r="U161" i="15"/>
  <c r="X161" i="15"/>
  <c r="L162" i="15"/>
  <c r="O162" i="15"/>
  <c r="R162" i="15"/>
  <c r="U162" i="15"/>
  <c r="X162" i="15"/>
  <c r="L163" i="15"/>
  <c r="O163" i="15"/>
  <c r="R163" i="15"/>
  <c r="U163" i="15"/>
  <c r="X163" i="15"/>
  <c r="L164" i="15"/>
  <c r="O164" i="15"/>
  <c r="R164" i="15"/>
  <c r="U164" i="15"/>
  <c r="X164" i="15"/>
  <c r="L165" i="15"/>
  <c r="O165" i="15"/>
  <c r="R165" i="15"/>
  <c r="U165" i="15"/>
  <c r="X165" i="15"/>
  <c r="L166" i="15"/>
  <c r="O166" i="15"/>
  <c r="R166" i="15"/>
  <c r="U166" i="15"/>
  <c r="X166" i="15"/>
  <c r="L167" i="15"/>
  <c r="O167" i="15"/>
  <c r="R167" i="15"/>
  <c r="U167" i="15"/>
  <c r="X167" i="15"/>
  <c r="L168" i="15"/>
  <c r="O168" i="15"/>
  <c r="R168" i="15"/>
  <c r="U168" i="15"/>
  <c r="X168" i="15"/>
  <c r="L169" i="15"/>
  <c r="O169" i="15"/>
  <c r="R169" i="15"/>
  <c r="U169" i="15"/>
  <c r="X169" i="15"/>
  <c r="L170" i="15"/>
  <c r="O170" i="15"/>
  <c r="R170" i="15"/>
  <c r="U170" i="15"/>
  <c r="X170" i="15"/>
  <c r="L171" i="15"/>
  <c r="O171" i="15"/>
  <c r="R171" i="15"/>
  <c r="U171" i="15"/>
  <c r="X171" i="15"/>
  <c r="L172" i="15"/>
  <c r="O172" i="15"/>
  <c r="R172" i="15"/>
  <c r="U172" i="15"/>
  <c r="X172" i="15"/>
  <c r="L173" i="15"/>
  <c r="O173" i="15"/>
  <c r="R173" i="15"/>
  <c r="U173" i="15"/>
  <c r="X173" i="15"/>
  <c r="L174" i="15"/>
  <c r="O174" i="15"/>
  <c r="R174" i="15"/>
  <c r="U174" i="15"/>
  <c r="X174" i="15"/>
  <c r="L175" i="15"/>
  <c r="O175" i="15"/>
  <c r="R175" i="15"/>
  <c r="U175" i="15"/>
  <c r="X175" i="15"/>
  <c r="L176" i="15"/>
  <c r="O176" i="15"/>
  <c r="R176" i="15"/>
  <c r="U176" i="15"/>
  <c r="X176" i="15"/>
  <c r="L177" i="15"/>
  <c r="O177" i="15"/>
  <c r="R177" i="15"/>
  <c r="U177" i="15"/>
  <c r="X177" i="15"/>
  <c r="L178" i="15"/>
  <c r="O178" i="15"/>
  <c r="R178" i="15"/>
  <c r="U178" i="15"/>
  <c r="X178" i="15"/>
  <c r="L179" i="15"/>
  <c r="O179" i="15"/>
  <c r="R179" i="15"/>
  <c r="U179" i="15"/>
  <c r="X179" i="15"/>
  <c r="L180" i="15"/>
  <c r="O180" i="15"/>
  <c r="R180" i="15"/>
  <c r="U180" i="15"/>
  <c r="X180" i="15"/>
  <c r="L181" i="15"/>
  <c r="O181" i="15"/>
  <c r="R181" i="15"/>
  <c r="U181" i="15"/>
  <c r="X181" i="15"/>
  <c r="L182" i="15"/>
  <c r="O182" i="15"/>
  <c r="R182" i="15"/>
  <c r="U182" i="15"/>
  <c r="X182" i="15"/>
  <c r="L183" i="15"/>
  <c r="O183" i="15"/>
  <c r="R183" i="15"/>
  <c r="U183" i="15"/>
  <c r="X183" i="15"/>
  <c r="L184" i="15"/>
  <c r="O184" i="15"/>
  <c r="R184" i="15"/>
  <c r="U184" i="15"/>
  <c r="X184" i="15"/>
  <c r="L185" i="15"/>
  <c r="O185" i="15"/>
  <c r="R185" i="15"/>
  <c r="U185" i="15"/>
  <c r="X185" i="15"/>
  <c r="L186" i="15"/>
  <c r="O186" i="15"/>
  <c r="R186" i="15"/>
  <c r="U186" i="15"/>
  <c r="X186" i="15"/>
  <c r="X146" i="15"/>
  <c r="U146" i="15"/>
  <c r="R146" i="15"/>
  <c r="O146" i="15"/>
  <c r="L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46" i="15"/>
  <c r="X27" i="15"/>
  <c r="X28" i="15"/>
  <c r="X29" i="15"/>
  <c r="X30" i="15"/>
  <c r="X31" i="15"/>
  <c r="X32" i="15"/>
  <c r="X33" i="15"/>
  <c r="X34"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X78" i="15"/>
  <c r="X79" i="15"/>
  <c r="X80" i="15"/>
  <c r="X81" i="15"/>
  <c r="X82" i="15"/>
  <c r="X83" i="15"/>
  <c r="X84" i="15"/>
  <c r="X85" i="15"/>
  <c r="X86" i="15"/>
  <c r="X87" i="15"/>
  <c r="X88" i="15"/>
  <c r="X89" i="15"/>
  <c r="X90" i="15"/>
  <c r="X91" i="15"/>
  <c r="X92" i="15"/>
  <c r="X93" i="15"/>
  <c r="X95" i="15"/>
  <c r="X96" i="15"/>
  <c r="X97" i="15"/>
  <c r="X98" i="15"/>
  <c r="X99" i="15"/>
  <c r="X100" i="15"/>
  <c r="X101" i="15"/>
  <c r="X102" i="15"/>
  <c r="X103" i="15"/>
  <c r="X104" i="15"/>
  <c r="X105" i="15"/>
  <c r="X106" i="15"/>
  <c r="X107" i="15"/>
  <c r="X108" i="15"/>
  <c r="X109" i="15"/>
  <c r="X110" i="15"/>
  <c r="X111" i="15"/>
  <c r="X112" i="15"/>
  <c r="X113" i="15"/>
  <c r="X114" i="15"/>
  <c r="X115" i="15"/>
  <c r="X116" i="15"/>
  <c r="X117" i="15"/>
  <c r="X118" i="15"/>
  <c r="X119" i="15"/>
  <c r="X120" i="15"/>
  <c r="X121" i="15"/>
  <c r="X122" i="15"/>
  <c r="X123" i="15"/>
  <c r="X124" i="15"/>
  <c r="X125" i="15"/>
  <c r="X126" i="15"/>
  <c r="X127" i="15"/>
  <c r="X128" i="15"/>
  <c r="X129" i="15"/>
  <c r="X130" i="15"/>
  <c r="X131" i="15"/>
  <c r="X132" i="15"/>
  <c r="X133" i="15"/>
  <c r="X134" i="15"/>
  <c r="X135" i="15"/>
  <c r="X136" i="15"/>
  <c r="X137" i="15"/>
  <c r="X138" i="15"/>
  <c r="X139" i="15"/>
  <c r="X140" i="15"/>
  <c r="X141" i="15"/>
  <c r="X142" i="15"/>
  <c r="X143" i="15"/>
  <c r="X144" i="15"/>
  <c r="X145" i="15"/>
  <c r="X26" i="15"/>
  <c r="X5" i="15"/>
  <c r="X6" i="15"/>
  <c r="X7" i="15"/>
  <c r="X8" i="15"/>
  <c r="X9" i="15"/>
  <c r="X10" i="15"/>
  <c r="X11" i="15"/>
  <c r="X12" i="15"/>
  <c r="X13" i="15"/>
  <c r="X14" i="15"/>
  <c r="X15" i="15"/>
  <c r="X16" i="15"/>
  <c r="X17" i="15"/>
  <c r="X18" i="15"/>
  <c r="X19" i="15"/>
  <c r="X20" i="15"/>
  <c r="X21" i="15"/>
  <c r="X22" i="15"/>
  <c r="X23" i="15"/>
  <c r="X24" i="15"/>
  <c r="X4"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U84" i="15"/>
  <c r="U85" i="15"/>
  <c r="U86" i="15"/>
  <c r="U87" i="15"/>
  <c r="U88" i="15"/>
  <c r="U89" i="15"/>
  <c r="U90" i="15"/>
  <c r="U91" i="15"/>
  <c r="U92" i="15"/>
  <c r="U93" i="15"/>
  <c r="U95" i="15"/>
  <c r="U96" i="15"/>
  <c r="U97" i="15"/>
  <c r="U98" i="15"/>
  <c r="U99" i="15"/>
  <c r="U100" i="15"/>
  <c r="U101" i="15"/>
  <c r="U102" i="15"/>
  <c r="U103" i="15"/>
  <c r="U104" i="15"/>
  <c r="U105" i="15"/>
  <c r="U106" i="15"/>
  <c r="U107" i="15"/>
  <c r="U108" i="15"/>
  <c r="U109" i="15"/>
  <c r="U110" i="15"/>
  <c r="U111" i="15"/>
  <c r="U112" i="15"/>
  <c r="U113" i="15"/>
  <c r="U114" i="15"/>
  <c r="U115" i="15"/>
  <c r="U116" i="15"/>
  <c r="U117" i="15"/>
  <c r="U118" i="15"/>
  <c r="U119" i="15"/>
  <c r="U120" i="15"/>
  <c r="U121" i="15"/>
  <c r="U122" i="15"/>
  <c r="U123" i="15"/>
  <c r="U124" i="15"/>
  <c r="U125" i="15"/>
  <c r="U126" i="15"/>
  <c r="U127" i="15"/>
  <c r="U128" i="15"/>
  <c r="U129" i="15"/>
  <c r="U130" i="15"/>
  <c r="U131" i="15"/>
  <c r="U132" i="15"/>
  <c r="U133" i="15"/>
  <c r="U134" i="15"/>
  <c r="U135" i="15"/>
  <c r="U136" i="15"/>
  <c r="U137" i="15"/>
  <c r="U138" i="15"/>
  <c r="U139" i="15"/>
  <c r="U140" i="15"/>
  <c r="U141" i="15"/>
  <c r="U142" i="15"/>
  <c r="U143" i="15"/>
  <c r="U144" i="15"/>
  <c r="U145" i="15"/>
  <c r="U26" i="15"/>
  <c r="U5" i="15"/>
  <c r="U6" i="15"/>
  <c r="U7" i="15"/>
  <c r="U8" i="15"/>
  <c r="U9" i="15"/>
  <c r="U10" i="15"/>
  <c r="U11" i="15"/>
  <c r="U12" i="15"/>
  <c r="U13" i="15"/>
  <c r="U14" i="15"/>
  <c r="U15" i="15"/>
  <c r="U16" i="15"/>
  <c r="U17" i="15"/>
  <c r="U18" i="15"/>
  <c r="U19" i="15"/>
  <c r="U20" i="15"/>
  <c r="U21" i="15"/>
  <c r="U22" i="15"/>
  <c r="U23" i="15"/>
  <c r="U24" i="15"/>
  <c r="U4" i="15"/>
  <c r="I20" i="15"/>
  <c r="I21" i="15"/>
  <c r="I22" i="15"/>
  <c r="I23" i="15"/>
  <c r="I24" i="15"/>
  <c r="I25" i="15"/>
  <c r="AA25" i="15" s="1"/>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9" i="15"/>
  <c r="I17" i="15"/>
  <c r="I16" i="15"/>
  <c r="I5" i="15"/>
  <c r="I6" i="15"/>
  <c r="I7" i="15"/>
  <c r="I8" i="15"/>
  <c r="I9" i="15"/>
  <c r="I10" i="15"/>
  <c r="I11" i="15"/>
  <c r="I12" i="15"/>
  <c r="I13" i="15"/>
  <c r="I14" i="15"/>
  <c r="I4"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26" i="15"/>
  <c r="R5" i="15"/>
  <c r="R6" i="15"/>
  <c r="R7" i="15"/>
  <c r="R8" i="15"/>
  <c r="R9" i="15"/>
  <c r="R10" i="15"/>
  <c r="R11" i="15"/>
  <c r="R12" i="15"/>
  <c r="R13" i="15"/>
  <c r="R14" i="15"/>
  <c r="R15" i="15"/>
  <c r="R16" i="15"/>
  <c r="R17" i="15"/>
  <c r="R18" i="15"/>
  <c r="R19" i="15"/>
  <c r="R20" i="15"/>
  <c r="R21" i="15"/>
  <c r="R22" i="15"/>
  <c r="R23" i="15"/>
  <c r="R24" i="15"/>
  <c r="R4"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26" i="15"/>
  <c r="O5" i="15"/>
  <c r="O6" i="15"/>
  <c r="O7" i="15"/>
  <c r="O8" i="15"/>
  <c r="O9" i="15"/>
  <c r="O10" i="15"/>
  <c r="O11" i="15"/>
  <c r="O12" i="15"/>
  <c r="O13" i="15"/>
  <c r="O14" i="15"/>
  <c r="O15" i="15"/>
  <c r="O16" i="15"/>
  <c r="O17" i="15"/>
  <c r="O18" i="15"/>
  <c r="O19" i="15"/>
  <c r="O20" i="15"/>
  <c r="O21" i="15"/>
  <c r="O22" i="15"/>
  <c r="O23" i="15"/>
  <c r="O24" i="15"/>
  <c r="O4"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26" i="15"/>
  <c r="L5" i="15"/>
  <c r="L6" i="15"/>
  <c r="L7" i="15"/>
  <c r="L8" i="15"/>
  <c r="L9" i="15"/>
  <c r="L10" i="15"/>
  <c r="L11" i="15"/>
  <c r="L12" i="15"/>
  <c r="L13" i="15"/>
  <c r="L14" i="15"/>
  <c r="L15" i="15"/>
  <c r="L16" i="15"/>
  <c r="L17" i="15"/>
  <c r="L18" i="15"/>
  <c r="L19" i="15"/>
  <c r="L20" i="15"/>
  <c r="L21" i="15"/>
  <c r="L22" i="15"/>
  <c r="L23" i="15"/>
  <c r="L24" i="15"/>
  <c r="L4" i="15"/>
  <c r="L709" i="14"/>
  <c r="O709" i="14"/>
  <c r="R709" i="14"/>
  <c r="U709" i="14"/>
  <c r="X709" i="14"/>
  <c r="L710" i="14"/>
  <c r="O710" i="14"/>
  <c r="R710" i="14"/>
  <c r="U710" i="14"/>
  <c r="X710" i="14"/>
  <c r="L711" i="14"/>
  <c r="O711" i="14"/>
  <c r="R711" i="14"/>
  <c r="U711" i="14"/>
  <c r="X711" i="14"/>
  <c r="L712" i="14"/>
  <c r="O712" i="14"/>
  <c r="R712" i="14"/>
  <c r="U712" i="14"/>
  <c r="X712" i="14"/>
  <c r="L713" i="14"/>
  <c r="O713" i="14"/>
  <c r="R713" i="14"/>
  <c r="U713" i="14"/>
  <c r="X713" i="14"/>
  <c r="L714" i="14"/>
  <c r="O714" i="14"/>
  <c r="R714" i="14"/>
  <c r="U714" i="14"/>
  <c r="X714" i="14"/>
  <c r="L715" i="14"/>
  <c r="O715" i="14"/>
  <c r="R715" i="14"/>
  <c r="U715" i="14"/>
  <c r="X715" i="14"/>
  <c r="L716" i="14"/>
  <c r="O716" i="14"/>
  <c r="R716" i="14"/>
  <c r="U716" i="14"/>
  <c r="X716" i="14"/>
  <c r="L717" i="14"/>
  <c r="O717" i="14"/>
  <c r="R717" i="14"/>
  <c r="U717" i="14"/>
  <c r="X717" i="14"/>
  <c r="L718" i="14"/>
  <c r="O718" i="14"/>
  <c r="R718" i="14"/>
  <c r="U718" i="14"/>
  <c r="X718" i="14"/>
  <c r="L719" i="14"/>
  <c r="O719" i="14"/>
  <c r="R719" i="14"/>
  <c r="U719" i="14"/>
  <c r="X719" i="14"/>
  <c r="L720" i="14"/>
  <c r="O720" i="14"/>
  <c r="R720" i="14"/>
  <c r="U720" i="14"/>
  <c r="X720" i="14"/>
  <c r="L721" i="14"/>
  <c r="O721" i="14"/>
  <c r="R721" i="14"/>
  <c r="U721" i="14"/>
  <c r="X721" i="14"/>
  <c r="L722" i="14"/>
  <c r="O722" i="14"/>
  <c r="R722" i="14"/>
  <c r="U722" i="14"/>
  <c r="X722" i="14"/>
  <c r="L723" i="14"/>
  <c r="O723" i="14"/>
  <c r="R723" i="14"/>
  <c r="U723" i="14"/>
  <c r="X723" i="14"/>
  <c r="L724" i="14"/>
  <c r="O724" i="14"/>
  <c r="R724" i="14"/>
  <c r="U724" i="14"/>
  <c r="X724" i="14"/>
  <c r="L725" i="14"/>
  <c r="O725" i="14"/>
  <c r="R725" i="14"/>
  <c r="U725" i="14"/>
  <c r="X725" i="14"/>
  <c r="L726" i="14"/>
  <c r="O726" i="14"/>
  <c r="R726" i="14"/>
  <c r="U726" i="14"/>
  <c r="X726" i="14"/>
  <c r="L727" i="14"/>
  <c r="O727" i="14"/>
  <c r="R727" i="14"/>
  <c r="U727" i="14"/>
  <c r="X727" i="14"/>
  <c r="X708" i="14"/>
  <c r="U708" i="14"/>
  <c r="R708" i="14"/>
  <c r="O708" i="14"/>
  <c r="L708" i="14"/>
  <c r="I709" i="14"/>
  <c r="I710" i="14"/>
  <c r="I711" i="14"/>
  <c r="I712" i="14"/>
  <c r="I713" i="14"/>
  <c r="I714" i="14"/>
  <c r="I715" i="14"/>
  <c r="I716" i="14"/>
  <c r="I717" i="14"/>
  <c r="I718" i="14"/>
  <c r="I719" i="14"/>
  <c r="I720" i="14"/>
  <c r="I721" i="14"/>
  <c r="I722" i="14"/>
  <c r="I723" i="14"/>
  <c r="I724" i="14"/>
  <c r="I725" i="14"/>
  <c r="I726" i="14"/>
  <c r="I727" i="14"/>
  <c r="I708" i="14"/>
  <c r="AA183" i="15" l="1"/>
  <c r="AA171" i="15"/>
  <c r="AA178" i="15"/>
  <c r="AA166" i="15"/>
  <c r="AA147" i="15"/>
  <c r="AA159" i="15"/>
  <c r="AA177" i="15"/>
  <c r="AA165" i="15"/>
  <c r="AA153" i="15"/>
  <c r="AA13" i="15"/>
  <c r="AA109" i="15"/>
  <c r="AA11" i="15"/>
  <c r="AA56" i="15"/>
  <c r="AA121" i="15"/>
  <c r="AA72" i="15"/>
  <c r="AA12" i="15"/>
  <c r="AA33" i="15"/>
  <c r="AA145" i="15"/>
  <c r="AA37" i="15"/>
  <c r="AA97" i="15"/>
  <c r="AA133" i="15"/>
  <c r="AA84" i="15"/>
  <c r="AA45" i="15"/>
  <c r="AA712" i="14"/>
  <c r="AA96" i="15"/>
  <c r="AA36" i="15"/>
  <c r="AA47" i="15"/>
  <c r="AA142" i="15"/>
  <c r="AA130" i="15"/>
  <c r="AA118" i="15"/>
  <c r="AA106" i="15"/>
  <c r="AA93" i="15"/>
  <c r="AA81" i="15"/>
  <c r="AA69" i="15"/>
  <c r="AA22" i="15"/>
  <c r="AA10" i="15"/>
  <c r="AA55" i="15"/>
  <c r="AA44" i="15"/>
  <c r="AA32" i="15"/>
  <c r="AA7" i="15"/>
  <c r="AA139" i="15"/>
  <c r="AA127" i="15"/>
  <c r="AA115" i="15"/>
  <c r="AA103" i="15"/>
  <c r="AA90" i="15"/>
  <c r="AA78" i="15"/>
  <c r="AA66" i="15"/>
  <c r="AA54" i="15"/>
  <c r="AA43" i="15"/>
  <c r="AA31" i="15"/>
  <c r="AA20" i="15"/>
  <c r="AA143" i="15"/>
  <c r="AA131" i="15"/>
  <c r="AA119" i="15"/>
  <c r="AA107" i="15"/>
  <c r="AA95" i="15"/>
  <c r="AA82" i="15"/>
  <c r="AA70" i="15"/>
  <c r="AA132" i="15"/>
  <c r="AA48" i="15"/>
  <c r="AA34" i="15"/>
  <c r="AA120" i="15"/>
  <c r="AA71" i="15"/>
  <c r="AA58" i="15"/>
  <c r="AA117" i="15"/>
  <c r="AA92" i="15"/>
  <c r="AA9" i="15"/>
  <c r="AA126" i="15"/>
  <c r="AA89" i="15"/>
  <c r="AA53" i="15"/>
  <c r="AA116" i="15"/>
  <c r="AA79" i="15"/>
  <c r="AA125" i="15"/>
  <c r="AA101" i="15"/>
  <c r="AA64" i="15"/>
  <c r="AA41" i="15"/>
  <c r="AA19" i="15"/>
  <c r="AA16" i="15"/>
  <c r="AA136" i="15"/>
  <c r="AA124" i="15"/>
  <c r="AA112" i="15"/>
  <c r="AA100" i="15"/>
  <c r="AA87" i="15"/>
  <c r="AA75" i="15"/>
  <c r="AA63" i="15"/>
  <c r="AA51" i="15"/>
  <c r="AA40" i="15"/>
  <c r="AA28" i="15"/>
  <c r="AA144" i="15"/>
  <c r="AA83" i="15"/>
  <c r="AA24" i="15"/>
  <c r="AA23" i="15"/>
  <c r="AA15" i="15"/>
  <c r="AA57" i="15"/>
  <c r="AA141" i="15"/>
  <c r="AA105" i="15"/>
  <c r="AA68" i="15"/>
  <c r="AA138" i="15"/>
  <c r="AA102" i="15"/>
  <c r="AA65" i="15"/>
  <c r="AA30" i="15"/>
  <c r="AA128" i="15"/>
  <c r="AA104" i="15"/>
  <c r="AA67" i="15"/>
  <c r="AA137" i="15"/>
  <c r="AA113" i="15"/>
  <c r="AA76" i="15"/>
  <c r="AA52" i="15"/>
  <c r="AA18" i="15"/>
  <c r="AA4" i="15"/>
  <c r="AA17" i="15"/>
  <c r="AA135" i="15"/>
  <c r="AA123" i="15"/>
  <c r="AA111" i="15"/>
  <c r="AA99" i="15"/>
  <c r="AA86" i="15"/>
  <c r="AA74" i="15"/>
  <c r="AA62" i="15"/>
  <c r="AA50" i="15"/>
  <c r="AA39" i="15"/>
  <c r="AA27" i="15"/>
  <c r="AA108" i="15"/>
  <c r="AA35" i="15"/>
  <c r="AA46" i="15"/>
  <c r="AA129" i="15"/>
  <c r="AA80" i="15"/>
  <c r="AA21" i="15"/>
  <c r="AA6" i="15"/>
  <c r="AA114" i="15"/>
  <c r="AA77" i="15"/>
  <c r="AA42" i="15"/>
  <c r="AA140" i="15"/>
  <c r="AA91" i="15"/>
  <c r="AA8" i="15"/>
  <c r="AA5" i="15"/>
  <c r="AA88" i="15"/>
  <c r="AA29" i="15"/>
  <c r="AA14" i="15"/>
  <c r="AA134" i="15"/>
  <c r="AA122" i="15"/>
  <c r="AA110" i="15"/>
  <c r="AA98" i="15"/>
  <c r="AA85" i="15"/>
  <c r="AA73" i="15"/>
  <c r="AA61" i="15"/>
  <c r="AA49" i="15"/>
  <c r="AA38" i="15"/>
  <c r="AA26" i="15"/>
  <c r="AA167" i="15"/>
  <c r="AA184" i="15"/>
  <c r="AA172" i="15"/>
  <c r="AA160" i="15"/>
  <c r="AA148" i="15"/>
  <c r="AA182" i="15"/>
  <c r="AA158" i="15"/>
  <c r="AA60" i="15"/>
  <c r="AA59" i="15"/>
  <c r="AA174" i="15"/>
  <c r="AA168" i="15"/>
  <c r="AA179" i="15"/>
  <c r="AA181" i="15"/>
  <c r="AA185" i="15"/>
  <c r="AA173" i="15"/>
  <c r="AA170" i="15"/>
  <c r="AA176" i="15"/>
  <c r="AA180" i="15"/>
  <c r="AA175" i="15"/>
  <c r="AA162" i="15"/>
  <c r="AA157" i="15"/>
  <c r="AA156" i="15"/>
  <c r="AA154" i="15"/>
  <c r="AA155" i="15"/>
  <c r="AA150" i="15"/>
  <c r="AA714" i="14"/>
  <c r="AA721" i="14"/>
  <c r="AA161" i="15"/>
  <c r="AA169" i="15"/>
  <c r="AA164" i="15"/>
  <c r="AA163" i="15"/>
  <c r="AA152" i="15"/>
  <c r="AA151" i="15"/>
  <c r="AA149" i="15"/>
  <c r="AA146" i="15"/>
  <c r="AA186" i="15"/>
  <c r="AA709" i="14"/>
  <c r="AA708" i="14"/>
  <c r="AA723" i="14"/>
  <c r="AA725" i="14"/>
  <c r="AA710" i="14"/>
  <c r="AA722" i="14"/>
  <c r="AA727" i="14"/>
  <c r="AA713" i="14"/>
  <c r="AA724" i="14"/>
  <c r="AA715" i="14"/>
  <c r="AA726" i="14"/>
  <c r="AA711" i="14"/>
  <c r="AA719" i="14"/>
  <c r="AA718" i="14"/>
  <c r="AA720" i="14"/>
  <c r="AA717" i="14"/>
  <c r="AA716" i="14"/>
  <c r="I706" i="14" l="1"/>
  <c r="I707" i="14"/>
  <c r="O706" i="14"/>
  <c r="O707" i="14"/>
  <c r="L706" i="14"/>
  <c r="R706" i="14"/>
  <c r="U706" i="14"/>
  <c r="X706" i="14"/>
  <c r="L707" i="14"/>
  <c r="R707" i="14"/>
  <c r="U707" i="14"/>
  <c r="X707" i="14"/>
  <c r="L696" i="14"/>
  <c r="O696" i="14"/>
  <c r="R696" i="14"/>
  <c r="U696" i="14"/>
  <c r="X696" i="14"/>
  <c r="L697" i="14"/>
  <c r="O697" i="14"/>
  <c r="R697" i="14"/>
  <c r="U697" i="14"/>
  <c r="X697" i="14"/>
  <c r="L698" i="14"/>
  <c r="O698" i="14"/>
  <c r="R698" i="14"/>
  <c r="U698" i="14"/>
  <c r="X698" i="14"/>
  <c r="L699" i="14"/>
  <c r="O699" i="14"/>
  <c r="R699" i="14"/>
  <c r="U699" i="14"/>
  <c r="X699" i="14"/>
  <c r="L700" i="14"/>
  <c r="O700" i="14"/>
  <c r="R700" i="14"/>
  <c r="U700" i="14"/>
  <c r="X700" i="14"/>
  <c r="L701" i="14"/>
  <c r="O701" i="14"/>
  <c r="R701" i="14"/>
  <c r="U701" i="14"/>
  <c r="X701" i="14"/>
  <c r="L702" i="14"/>
  <c r="O702" i="14"/>
  <c r="R702" i="14"/>
  <c r="U702" i="14"/>
  <c r="X702" i="14"/>
  <c r="L703" i="14"/>
  <c r="O703" i="14"/>
  <c r="R703" i="14"/>
  <c r="U703" i="14"/>
  <c r="X703" i="14"/>
  <c r="L704" i="14"/>
  <c r="O704" i="14"/>
  <c r="R704" i="14"/>
  <c r="U704" i="14"/>
  <c r="X704" i="14"/>
  <c r="L705" i="14"/>
  <c r="O705" i="14"/>
  <c r="R705" i="14"/>
  <c r="U705" i="14"/>
  <c r="X705" i="14"/>
  <c r="X695" i="14"/>
  <c r="U695" i="14"/>
  <c r="R695" i="14"/>
  <c r="O695" i="14"/>
  <c r="L695" i="14"/>
  <c r="I696" i="14"/>
  <c r="I697" i="14"/>
  <c r="I698" i="14"/>
  <c r="I699" i="14"/>
  <c r="I700" i="14"/>
  <c r="I701" i="14"/>
  <c r="I702" i="14"/>
  <c r="I703" i="14"/>
  <c r="I704" i="14"/>
  <c r="I705" i="14"/>
  <c r="I695" i="14"/>
  <c r="AA696" i="14" l="1"/>
  <c r="AA707" i="14"/>
  <c r="AA703" i="14"/>
  <c r="AA706" i="14"/>
  <c r="AA701" i="14"/>
  <c r="AA698" i="14"/>
  <c r="AA700" i="14"/>
  <c r="AA699" i="14"/>
  <c r="AA702" i="14"/>
  <c r="AA705" i="14"/>
  <c r="AA704" i="14"/>
  <c r="AA697" i="14"/>
  <c r="AA695" i="14"/>
  <c r="I677" i="14" l="1"/>
  <c r="I678" i="14"/>
  <c r="I679" i="14"/>
  <c r="I680" i="14"/>
  <c r="I681" i="14"/>
  <c r="I682" i="14"/>
  <c r="I683" i="14"/>
  <c r="I684" i="14"/>
  <c r="I685" i="14"/>
  <c r="I686" i="14"/>
  <c r="I687" i="14"/>
  <c r="I688" i="14"/>
  <c r="I689" i="14"/>
  <c r="I690" i="14"/>
  <c r="I691" i="14"/>
  <c r="I692" i="14"/>
  <c r="I693" i="14"/>
  <c r="I694" i="14"/>
  <c r="I676" i="14"/>
  <c r="L677" i="14"/>
  <c r="O677" i="14"/>
  <c r="R677" i="14"/>
  <c r="U677" i="14"/>
  <c r="X677" i="14"/>
  <c r="L678" i="14"/>
  <c r="O678" i="14"/>
  <c r="R678" i="14"/>
  <c r="U678" i="14"/>
  <c r="X678" i="14"/>
  <c r="L679" i="14"/>
  <c r="O679" i="14"/>
  <c r="R679" i="14"/>
  <c r="U679" i="14"/>
  <c r="X679" i="14"/>
  <c r="L680" i="14"/>
  <c r="O680" i="14"/>
  <c r="R680" i="14"/>
  <c r="U680" i="14"/>
  <c r="X680" i="14"/>
  <c r="L681" i="14"/>
  <c r="O681" i="14"/>
  <c r="R681" i="14"/>
  <c r="U681" i="14"/>
  <c r="X681" i="14"/>
  <c r="L682" i="14"/>
  <c r="O682" i="14"/>
  <c r="R682" i="14"/>
  <c r="U682" i="14"/>
  <c r="X682" i="14"/>
  <c r="L683" i="14"/>
  <c r="O683" i="14"/>
  <c r="R683" i="14"/>
  <c r="U683" i="14"/>
  <c r="X683" i="14"/>
  <c r="L684" i="14"/>
  <c r="O684" i="14"/>
  <c r="R684" i="14"/>
  <c r="U684" i="14"/>
  <c r="X684" i="14"/>
  <c r="L685" i="14"/>
  <c r="O685" i="14"/>
  <c r="R685" i="14"/>
  <c r="U685" i="14"/>
  <c r="X685" i="14"/>
  <c r="L686" i="14"/>
  <c r="O686" i="14"/>
  <c r="R686" i="14"/>
  <c r="U686" i="14"/>
  <c r="X686" i="14"/>
  <c r="L687" i="14"/>
  <c r="O687" i="14"/>
  <c r="R687" i="14"/>
  <c r="U687" i="14"/>
  <c r="X687" i="14"/>
  <c r="L688" i="14"/>
  <c r="O688" i="14"/>
  <c r="R688" i="14"/>
  <c r="U688" i="14"/>
  <c r="X688" i="14"/>
  <c r="L689" i="14"/>
  <c r="O689" i="14"/>
  <c r="R689" i="14"/>
  <c r="U689" i="14"/>
  <c r="X689" i="14"/>
  <c r="L690" i="14"/>
  <c r="O690" i="14"/>
  <c r="R690" i="14"/>
  <c r="U690" i="14"/>
  <c r="X690" i="14"/>
  <c r="L691" i="14"/>
  <c r="O691" i="14"/>
  <c r="R691" i="14"/>
  <c r="U691" i="14"/>
  <c r="X691" i="14"/>
  <c r="L692" i="14"/>
  <c r="O692" i="14"/>
  <c r="R692" i="14"/>
  <c r="U692" i="14"/>
  <c r="X692" i="14"/>
  <c r="L693" i="14"/>
  <c r="O693" i="14"/>
  <c r="R693" i="14"/>
  <c r="U693" i="14"/>
  <c r="X693" i="14"/>
  <c r="L694" i="14"/>
  <c r="O694" i="14"/>
  <c r="R694" i="14"/>
  <c r="U694" i="14"/>
  <c r="X694" i="14"/>
  <c r="X676" i="14"/>
  <c r="U676" i="14"/>
  <c r="R676" i="14"/>
  <c r="O676" i="14"/>
  <c r="L676" i="14"/>
  <c r="I656" i="14"/>
  <c r="I657" i="14"/>
  <c r="I658" i="14"/>
  <c r="I659" i="14"/>
  <c r="I660" i="14"/>
  <c r="I661" i="14"/>
  <c r="I662" i="14"/>
  <c r="I663" i="14"/>
  <c r="I664" i="14"/>
  <c r="I665" i="14"/>
  <c r="I666" i="14"/>
  <c r="I667" i="14"/>
  <c r="I668" i="14"/>
  <c r="I669" i="14"/>
  <c r="I670" i="14"/>
  <c r="I671" i="14"/>
  <c r="I672" i="14"/>
  <c r="I673" i="14"/>
  <c r="I674" i="14"/>
  <c r="I675" i="14"/>
  <c r="I655" i="14"/>
  <c r="L656" i="14"/>
  <c r="O656" i="14"/>
  <c r="R656" i="14"/>
  <c r="U656" i="14"/>
  <c r="X656" i="14"/>
  <c r="L657" i="14"/>
  <c r="O657" i="14"/>
  <c r="R657" i="14"/>
  <c r="U657" i="14"/>
  <c r="X657" i="14"/>
  <c r="L658" i="14"/>
  <c r="O658" i="14"/>
  <c r="R658" i="14"/>
  <c r="U658" i="14"/>
  <c r="X658" i="14"/>
  <c r="L659" i="14"/>
  <c r="O659" i="14"/>
  <c r="R659" i="14"/>
  <c r="U659" i="14"/>
  <c r="X659" i="14"/>
  <c r="L660" i="14"/>
  <c r="O660" i="14"/>
  <c r="R660" i="14"/>
  <c r="U660" i="14"/>
  <c r="X660" i="14"/>
  <c r="L661" i="14"/>
  <c r="O661" i="14"/>
  <c r="R661" i="14"/>
  <c r="U661" i="14"/>
  <c r="X661" i="14"/>
  <c r="L662" i="14"/>
  <c r="O662" i="14"/>
  <c r="R662" i="14"/>
  <c r="U662" i="14"/>
  <c r="X662" i="14"/>
  <c r="L663" i="14"/>
  <c r="O663" i="14"/>
  <c r="R663" i="14"/>
  <c r="U663" i="14"/>
  <c r="X663" i="14"/>
  <c r="L664" i="14"/>
  <c r="O664" i="14"/>
  <c r="R664" i="14"/>
  <c r="U664" i="14"/>
  <c r="X664" i="14"/>
  <c r="L665" i="14"/>
  <c r="O665" i="14"/>
  <c r="R665" i="14"/>
  <c r="U665" i="14"/>
  <c r="X665" i="14"/>
  <c r="L666" i="14"/>
  <c r="O666" i="14"/>
  <c r="R666" i="14"/>
  <c r="U666" i="14"/>
  <c r="X666" i="14"/>
  <c r="L667" i="14"/>
  <c r="O667" i="14"/>
  <c r="R667" i="14"/>
  <c r="U667" i="14"/>
  <c r="X667" i="14"/>
  <c r="L668" i="14"/>
  <c r="O668" i="14"/>
  <c r="R668" i="14"/>
  <c r="U668" i="14"/>
  <c r="X668" i="14"/>
  <c r="L669" i="14"/>
  <c r="O669" i="14"/>
  <c r="R669" i="14"/>
  <c r="U669" i="14"/>
  <c r="X669" i="14"/>
  <c r="L670" i="14"/>
  <c r="O670" i="14"/>
  <c r="R670" i="14"/>
  <c r="U670" i="14"/>
  <c r="X670" i="14"/>
  <c r="L671" i="14"/>
  <c r="O671" i="14"/>
  <c r="R671" i="14"/>
  <c r="U671" i="14"/>
  <c r="X671" i="14"/>
  <c r="L672" i="14"/>
  <c r="O672" i="14"/>
  <c r="R672" i="14"/>
  <c r="U672" i="14"/>
  <c r="X672" i="14"/>
  <c r="L673" i="14"/>
  <c r="O673" i="14"/>
  <c r="R673" i="14"/>
  <c r="U673" i="14"/>
  <c r="X673" i="14"/>
  <c r="L674" i="14"/>
  <c r="O674" i="14"/>
  <c r="R674" i="14"/>
  <c r="U674" i="14"/>
  <c r="X674" i="14"/>
  <c r="L675" i="14"/>
  <c r="O675" i="14"/>
  <c r="R675" i="14"/>
  <c r="U675" i="14"/>
  <c r="X675" i="14"/>
  <c r="X655" i="14"/>
  <c r="U655" i="14"/>
  <c r="R655" i="14"/>
  <c r="O655" i="14"/>
  <c r="L655" i="14"/>
  <c r="L650" i="14"/>
  <c r="O650" i="14"/>
  <c r="R650" i="14"/>
  <c r="U650" i="14"/>
  <c r="X650" i="14"/>
  <c r="L651" i="14"/>
  <c r="O651" i="14"/>
  <c r="R651" i="14"/>
  <c r="U651" i="14"/>
  <c r="X651" i="14"/>
  <c r="L652" i="14"/>
  <c r="O652" i="14"/>
  <c r="R652" i="14"/>
  <c r="U652" i="14"/>
  <c r="X652" i="14"/>
  <c r="L653" i="14"/>
  <c r="O653" i="14"/>
  <c r="R653" i="14"/>
  <c r="U653" i="14"/>
  <c r="X653" i="14"/>
  <c r="L654" i="14"/>
  <c r="O654" i="14"/>
  <c r="R654" i="14"/>
  <c r="U654" i="14"/>
  <c r="X654" i="14"/>
  <c r="I650" i="14"/>
  <c r="I651" i="14"/>
  <c r="I652" i="14"/>
  <c r="I653" i="14"/>
  <c r="I654" i="14"/>
  <c r="I649" i="14"/>
  <c r="L649" i="14"/>
  <c r="O649" i="14"/>
  <c r="R649" i="14"/>
  <c r="U649" i="14"/>
  <c r="X649" i="14"/>
  <c r="I646" i="14"/>
  <c r="I647" i="14"/>
  <c r="I648" i="14"/>
  <c r="L646" i="14"/>
  <c r="O646" i="14"/>
  <c r="R646" i="14"/>
  <c r="U646" i="14"/>
  <c r="X646" i="14"/>
  <c r="L647" i="14"/>
  <c r="O647" i="14"/>
  <c r="R647" i="14"/>
  <c r="U647" i="14"/>
  <c r="X647" i="14"/>
  <c r="L648" i="14"/>
  <c r="O648" i="14"/>
  <c r="R648" i="14"/>
  <c r="U648" i="14"/>
  <c r="X648" i="14"/>
  <c r="AA678" i="14" l="1"/>
  <c r="AA681" i="14"/>
  <c r="AA685" i="14"/>
  <c r="AA680" i="14"/>
  <c r="AA679" i="14"/>
  <c r="AA687" i="14"/>
  <c r="AA683" i="14"/>
  <c r="AA691" i="14"/>
  <c r="AA689" i="14"/>
  <c r="AA682" i="14"/>
  <c r="AA693" i="14"/>
  <c r="AA684" i="14"/>
  <c r="AA677" i="14"/>
  <c r="AA692" i="14"/>
  <c r="AA694" i="14"/>
  <c r="AA667" i="14"/>
  <c r="AA690" i="14"/>
  <c r="AA686" i="14"/>
  <c r="AA688" i="14"/>
  <c r="AA676" i="14"/>
  <c r="AA673" i="14"/>
  <c r="AA666" i="14"/>
  <c r="AA675" i="14"/>
  <c r="AA661" i="14"/>
  <c r="AA668" i="14"/>
  <c r="AA670" i="14"/>
  <c r="AA656" i="14"/>
  <c r="AA674" i="14"/>
  <c r="AA653" i="14"/>
  <c r="AA671" i="14"/>
  <c r="AA659" i="14"/>
  <c r="AA663" i="14"/>
  <c r="AA669" i="14"/>
  <c r="AA662" i="14"/>
  <c r="AA660" i="14"/>
  <c r="AA664" i="14"/>
  <c r="AA672" i="14"/>
  <c r="AA658" i="14"/>
  <c r="AA665" i="14"/>
  <c r="AA655" i="14"/>
  <c r="AA657" i="14"/>
  <c r="AA649" i="14"/>
  <c r="AA652" i="14"/>
  <c r="AA651" i="14"/>
  <c r="AA650" i="14"/>
  <c r="AA654" i="14"/>
  <c r="AA647" i="14"/>
  <c r="AA646" i="14"/>
  <c r="AA648" i="14"/>
  <c r="I644" i="14"/>
  <c r="I645" i="14"/>
  <c r="L644" i="14"/>
  <c r="O644" i="14"/>
  <c r="R644" i="14"/>
  <c r="U644" i="14"/>
  <c r="X644" i="14"/>
  <c r="L645" i="14"/>
  <c r="O645" i="14"/>
  <c r="R645" i="14"/>
  <c r="U645" i="14"/>
  <c r="X645" i="14"/>
  <c r="L630" i="14"/>
  <c r="O630" i="14"/>
  <c r="R630" i="14"/>
  <c r="U630" i="14"/>
  <c r="X630" i="14"/>
  <c r="L631" i="14"/>
  <c r="O631" i="14"/>
  <c r="R631" i="14"/>
  <c r="U631" i="14"/>
  <c r="X631" i="14"/>
  <c r="L632" i="14"/>
  <c r="O632" i="14"/>
  <c r="R632" i="14"/>
  <c r="U632" i="14"/>
  <c r="X632" i="14"/>
  <c r="L633" i="14"/>
  <c r="O633" i="14"/>
  <c r="R633" i="14"/>
  <c r="U633" i="14"/>
  <c r="X633" i="14"/>
  <c r="L634" i="14"/>
  <c r="O634" i="14"/>
  <c r="R634" i="14"/>
  <c r="U634" i="14"/>
  <c r="X634" i="14"/>
  <c r="L635" i="14"/>
  <c r="O635" i="14"/>
  <c r="R635" i="14"/>
  <c r="U635" i="14"/>
  <c r="X635" i="14"/>
  <c r="L636" i="14"/>
  <c r="O636" i="14"/>
  <c r="R636" i="14"/>
  <c r="U636" i="14"/>
  <c r="X636" i="14"/>
  <c r="L637" i="14"/>
  <c r="O637" i="14"/>
  <c r="R637" i="14"/>
  <c r="U637" i="14"/>
  <c r="X637" i="14"/>
  <c r="L638" i="14"/>
  <c r="O638" i="14"/>
  <c r="R638" i="14"/>
  <c r="U638" i="14"/>
  <c r="X638" i="14"/>
  <c r="L639" i="14"/>
  <c r="O639" i="14"/>
  <c r="R639" i="14"/>
  <c r="U639" i="14"/>
  <c r="X639" i="14"/>
  <c r="L640" i="14"/>
  <c r="O640" i="14"/>
  <c r="R640" i="14"/>
  <c r="U640" i="14"/>
  <c r="X640" i="14"/>
  <c r="L641" i="14"/>
  <c r="O641" i="14"/>
  <c r="R641" i="14"/>
  <c r="U641" i="14"/>
  <c r="X641" i="14"/>
  <c r="L642" i="14"/>
  <c r="O642" i="14"/>
  <c r="R642" i="14"/>
  <c r="U642" i="14"/>
  <c r="X642" i="14"/>
  <c r="L643" i="14"/>
  <c r="O643" i="14"/>
  <c r="R643" i="14"/>
  <c r="U643" i="14"/>
  <c r="X643" i="14"/>
  <c r="X629" i="14"/>
  <c r="U629" i="14"/>
  <c r="R629" i="14"/>
  <c r="O629" i="14"/>
  <c r="L629" i="14"/>
  <c r="I630" i="14"/>
  <c r="I631" i="14"/>
  <c r="I632" i="14"/>
  <c r="I633" i="14"/>
  <c r="I634" i="14"/>
  <c r="I635" i="14"/>
  <c r="I636" i="14"/>
  <c r="I637" i="14"/>
  <c r="I638" i="14"/>
  <c r="I639" i="14"/>
  <c r="I640" i="14"/>
  <c r="I641" i="14"/>
  <c r="I642" i="14"/>
  <c r="I643" i="14"/>
  <c r="I629" i="14"/>
  <c r="AA630" i="14" l="1"/>
  <c r="AA635" i="14"/>
  <c r="AA631" i="14"/>
  <c r="AA645" i="14"/>
  <c r="AA633" i="14"/>
  <c r="AA639" i="14"/>
  <c r="AA637" i="14"/>
  <c r="AA644" i="14"/>
  <c r="AA643" i="14"/>
  <c r="AA642" i="14"/>
  <c r="AA638" i="14"/>
  <c r="AA640" i="14"/>
  <c r="AA636" i="14"/>
  <c r="AA641" i="14"/>
  <c r="AA634" i="14"/>
  <c r="AA632" i="14"/>
  <c r="AA629" i="14"/>
  <c r="I608" i="14" l="1"/>
  <c r="I609" i="14"/>
  <c r="I610" i="14"/>
  <c r="I611" i="14"/>
  <c r="I612" i="14"/>
  <c r="I613" i="14"/>
  <c r="I614" i="14"/>
  <c r="I615" i="14"/>
  <c r="I616" i="14"/>
  <c r="I617" i="14"/>
  <c r="I618" i="14"/>
  <c r="I619" i="14"/>
  <c r="I620" i="14"/>
  <c r="I621" i="14"/>
  <c r="I622" i="14"/>
  <c r="I623" i="14"/>
  <c r="I624" i="14"/>
  <c r="I625" i="14"/>
  <c r="I626" i="14"/>
  <c r="I627" i="14"/>
  <c r="I628" i="14"/>
  <c r="I607" i="14"/>
  <c r="L608" i="14"/>
  <c r="O608" i="14"/>
  <c r="R608" i="14"/>
  <c r="U608" i="14"/>
  <c r="X608" i="14"/>
  <c r="L609" i="14"/>
  <c r="O609" i="14"/>
  <c r="R609" i="14"/>
  <c r="U609" i="14"/>
  <c r="X609" i="14"/>
  <c r="L610" i="14"/>
  <c r="O610" i="14"/>
  <c r="R610" i="14"/>
  <c r="U610" i="14"/>
  <c r="X610" i="14"/>
  <c r="L611" i="14"/>
  <c r="O611" i="14"/>
  <c r="R611" i="14"/>
  <c r="U611" i="14"/>
  <c r="X611" i="14"/>
  <c r="L612" i="14"/>
  <c r="O612" i="14"/>
  <c r="R612" i="14"/>
  <c r="U612" i="14"/>
  <c r="X612" i="14"/>
  <c r="L613" i="14"/>
  <c r="O613" i="14"/>
  <c r="R613" i="14"/>
  <c r="U613" i="14"/>
  <c r="X613" i="14"/>
  <c r="L614" i="14"/>
  <c r="O614" i="14"/>
  <c r="R614" i="14"/>
  <c r="U614" i="14"/>
  <c r="X614" i="14"/>
  <c r="L615" i="14"/>
  <c r="O615" i="14"/>
  <c r="R615" i="14"/>
  <c r="U615" i="14"/>
  <c r="X615" i="14"/>
  <c r="L616" i="14"/>
  <c r="O616" i="14"/>
  <c r="R616" i="14"/>
  <c r="U616" i="14"/>
  <c r="X616" i="14"/>
  <c r="L617" i="14"/>
  <c r="O617" i="14"/>
  <c r="R617" i="14"/>
  <c r="U617" i="14"/>
  <c r="X617" i="14"/>
  <c r="L618" i="14"/>
  <c r="O618" i="14"/>
  <c r="R618" i="14"/>
  <c r="U618" i="14"/>
  <c r="X618" i="14"/>
  <c r="L619" i="14"/>
  <c r="O619" i="14"/>
  <c r="R619" i="14"/>
  <c r="U619" i="14"/>
  <c r="X619" i="14"/>
  <c r="L620" i="14"/>
  <c r="O620" i="14"/>
  <c r="R620" i="14"/>
  <c r="U620" i="14"/>
  <c r="X620" i="14"/>
  <c r="L621" i="14"/>
  <c r="O621" i="14"/>
  <c r="R621" i="14"/>
  <c r="U621" i="14"/>
  <c r="X621" i="14"/>
  <c r="L622" i="14"/>
  <c r="O622" i="14"/>
  <c r="R622" i="14"/>
  <c r="U622" i="14"/>
  <c r="X622" i="14"/>
  <c r="L623" i="14"/>
  <c r="O623" i="14"/>
  <c r="R623" i="14"/>
  <c r="U623" i="14"/>
  <c r="X623" i="14"/>
  <c r="L624" i="14"/>
  <c r="O624" i="14"/>
  <c r="R624" i="14"/>
  <c r="U624" i="14"/>
  <c r="X624" i="14"/>
  <c r="L625" i="14"/>
  <c r="O625" i="14"/>
  <c r="R625" i="14"/>
  <c r="U625" i="14"/>
  <c r="X625" i="14"/>
  <c r="L626" i="14"/>
  <c r="O626" i="14"/>
  <c r="R626" i="14"/>
  <c r="U626" i="14"/>
  <c r="X626" i="14"/>
  <c r="L627" i="14"/>
  <c r="O627" i="14"/>
  <c r="R627" i="14"/>
  <c r="U627" i="14"/>
  <c r="X627" i="14"/>
  <c r="L628" i="14"/>
  <c r="O628" i="14"/>
  <c r="R628" i="14"/>
  <c r="U628" i="14"/>
  <c r="X628" i="14"/>
  <c r="X607" i="14"/>
  <c r="U607" i="14"/>
  <c r="R607" i="14"/>
  <c r="O607" i="14"/>
  <c r="L607" i="14"/>
  <c r="L592" i="14"/>
  <c r="O592" i="14"/>
  <c r="R592" i="14"/>
  <c r="U592" i="14"/>
  <c r="X592" i="14"/>
  <c r="L593" i="14"/>
  <c r="O593" i="14"/>
  <c r="R593" i="14"/>
  <c r="U593" i="14"/>
  <c r="X593" i="14"/>
  <c r="L594" i="14"/>
  <c r="O594" i="14"/>
  <c r="R594" i="14"/>
  <c r="U594" i="14"/>
  <c r="X594" i="14"/>
  <c r="L595" i="14"/>
  <c r="O595" i="14"/>
  <c r="R595" i="14"/>
  <c r="U595" i="14"/>
  <c r="X595" i="14"/>
  <c r="L596" i="14"/>
  <c r="O596" i="14"/>
  <c r="R596" i="14"/>
  <c r="U596" i="14"/>
  <c r="X596" i="14"/>
  <c r="L597" i="14"/>
  <c r="O597" i="14"/>
  <c r="R597" i="14"/>
  <c r="U597" i="14"/>
  <c r="X597" i="14"/>
  <c r="L598" i="14"/>
  <c r="O598" i="14"/>
  <c r="R598" i="14"/>
  <c r="U598" i="14"/>
  <c r="X598" i="14"/>
  <c r="L599" i="14"/>
  <c r="O599" i="14"/>
  <c r="R599" i="14"/>
  <c r="U599" i="14"/>
  <c r="X599" i="14"/>
  <c r="L600" i="14"/>
  <c r="O600" i="14"/>
  <c r="R600" i="14"/>
  <c r="U600" i="14"/>
  <c r="X600" i="14"/>
  <c r="L601" i="14"/>
  <c r="O601" i="14"/>
  <c r="R601" i="14"/>
  <c r="U601" i="14"/>
  <c r="X601" i="14"/>
  <c r="L602" i="14"/>
  <c r="O602" i="14"/>
  <c r="R602" i="14"/>
  <c r="U602" i="14"/>
  <c r="X602" i="14"/>
  <c r="L603" i="14"/>
  <c r="O603" i="14"/>
  <c r="R603" i="14"/>
  <c r="U603" i="14"/>
  <c r="X603" i="14"/>
  <c r="L604" i="14"/>
  <c r="O604" i="14"/>
  <c r="R604" i="14"/>
  <c r="U604" i="14"/>
  <c r="X604" i="14"/>
  <c r="L605" i="14"/>
  <c r="O605" i="14"/>
  <c r="R605" i="14"/>
  <c r="U605" i="14"/>
  <c r="X605" i="14"/>
  <c r="L606" i="14"/>
  <c r="O606" i="14"/>
  <c r="R606" i="14"/>
  <c r="U606" i="14"/>
  <c r="X606" i="14"/>
  <c r="X591" i="14"/>
  <c r="U591" i="14"/>
  <c r="R591" i="14"/>
  <c r="O591" i="14"/>
  <c r="L591" i="14"/>
  <c r="I592" i="14"/>
  <c r="I593" i="14"/>
  <c r="I594" i="14"/>
  <c r="I595" i="14"/>
  <c r="I596" i="14"/>
  <c r="I597" i="14"/>
  <c r="I598" i="14"/>
  <c r="I599" i="14"/>
  <c r="I600" i="14"/>
  <c r="I601" i="14"/>
  <c r="I602" i="14"/>
  <c r="I603" i="14"/>
  <c r="I604" i="14"/>
  <c r="I605" i="14"/>
  <c r="I606" i="14"/>
  <c r="I591" i="14"/>
  <c r="L571" i="14"/>
  <c r="O571" i="14"/>
  <c r="R571" i="14"/>
  <c r="U571" i="14"/>
  <c r="X571" i="14"/>
  <c r="L572" i="14"/>
  <c r="O572" i="14"/>
  <c r="R572" i="14"/>
  <c r="U572" i="14"/>
  <c r="X572" i="14"/>
  <c r="L573" i="14"/>
  <c r="O573" i="14"/>
  <c r="R573" i="14"/>
  <c r="U573" i="14"/>
  <c r="X573" i="14"/>
  <c r="L574" i="14"/>
  <c r="O574" i="14"/>
  <c r="R574" i="14"/>
  <c r="U574" i="14"/>
  <c r="X574" i="14"/>
  <c r="L575" i="14"/>
  <c r="O575" i="14"/>
  <c r="R575" i="14"/>
  <c r="U575" i="14"/>
  <c r="X575" i="14"/>
  <c r="L576" i="14"/>
  <c r="O576" i="14"/>
  <c r="R576" i="14"/>
  <c r="U576" i="14"/>
  <c r="X576" i="14"/>
  <c r="L577" i="14"/>
  <c r="O577" i="14"/>
  <c r="R577" i="14"/>
  <c r="U577" i="14"/>
  <c r="X577" i="14"/>
  <c r="L578" i="14"/>
  <c r="O578" i="14"/>
  <c r="R578" i="14"/>
  <c r="U578" i="14"/>
  <c r="X578" i="14"/>
  <c r="L579" i="14"/>
  <c r="O579" i="14"/>
  <c r="R579" i="14"/>
  <c r="U579" i="14"/>
  <c r="X579" i="14"/>
  <c r="L580" i="14"/>
  <c r="O580" i="14"/>
  <c r="R580" i="14"/>
  <c r="U580" i="14"/>
  <c r="X580" i="14"/>
  <c r="L581" i="14"/>
  <c r="O581" i="14"/>
  <c r="R581" i="14"/>
  <c r="U581" i="14"/>
  <c r="X581" i="14"/>
  <c r="L582" i="14"/>
  <c r="O582" i="14"/>
  <c r="R582" i="14"/>
  <c r="U582" i="14"/>
  <c r="X582" i="14"/>
  <c r="L583" i="14"/>
  <c r="O583" i="14"/>
  <c r="R583" i="14"/>
  <c r="U583" i="14"/>
  <c r="X583" i="14"/>
  <c r="L584" i="14"/>
  <c r="O584" i="14"/>
  <c r="R584" i="14"/>
  <c r="U584" i="14"/>
  <c r="X584" i="14"/>
  <c r="L585" i="14"/>
  <c r="O585" i="14"/>
  <c r="R585" i="14"/>
  <c r="U585" i="14"/>
  <c r="X585" i="14"/>
  <c r="L586" i="14"/>
  <c r="O586" i="14"/>
  <c r="R586" i="14"/>
  <c r="U586" i="14"/>
  <c r="X586" i="14"/>
  <c r="L587" i="14"/>
  <c r="O587" i="14"/>
  <c r="R587" i="14"/>
  <c r="U587" i="14"/>
  <c r="X587" i="14"/>
  <c r="L588" i="14"/>
  <c r="O588" i="14"/>
  <c r="R588" i="14"/>
  <c r="U588" i="14"/>
  <c r="X588" i="14"/>
  <c r="L589" i="14"/>
  <c r="O589" i="14"/>
  <c r="R589" i="14"/>
  <c r="U589" i="14"/>
  <c r="X589" i="14"/>
  <c r="L590" i="14"/>
  <c r="O590" i="14"/>
  <c r="R590" i="14"/>
  <c r="U590" i="14"/>
  <c r="X590" i="14"/>
  <c r="X570" i="14"/>
  <c r="U570" i="14"/>
  <c r="R570" i="14"/>
  <c r="O570" i="14"/>
  <c r="L570" i="14"/>
  <c r="I571" i="14"/>
  <c r="I572" i="14"/>
  <c r="I573" i="14"/>
  <c r="I574" i="14"/>
  <c r="I575" i="14"/>
  <c r="I576" i="14"/>
  <c r="I577" i="14"/>
  <c r="I578" i="14"/>
  <c r="I579" i="14"/>
  <c r="I580" i="14"/>
  <c r="I581" i="14"/>
  <c r="I582" i="14"/>
  <c r="I583" i="14"/>
  <c r="I584" i="14"/>
  <c r="I585" i="14"/>
  <c r="I586" i="14"/>
  <c r="I587" i="14"/>
  <c r="I588" i="14"/>
  <c r="I589" i="14"/>
  <c r="I590" i="14"/>
  <c r="I570"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I566" i="14"/>
  <c r="I567" i="14"/>
  <c r="I568" i="14"/>
  <c r="I569" i="14"/>
  <c r="I537" i="14"/>
  <c r="L538" i="14"/>
  <c r="O538" i="14"/>
  <c r="R538" i="14"/>
  <c r="U538" i="14"/>
  <c r="X538" i="14"/>
  <c r="L539" i="14"/>
  <c r="O539" i="14"/>
  <c r="R539" i="14"/>
  <c r="U539" i="14"/>
  <c r="X539" i="14"/>
  <c r="L540" i="14"/>
  <c r="O540" i="14"/>
  <c r="R540" i="14"/>
  <c r="U540" i="14"/>
  <c r="X540" i="14"/>
  <c r="L541" i="14"/>
  <c r="O541" i="14"/>
  <c r="R541" i="14"/>
  <c r="U541" i="14"/>
  <c r="X541" i="14"/>
  <c r="L542" i="14"/>
  <c r="O542" i="14"/>
  <c r="R542" i="14"/>
  <c r="U542" i="14"/>
  <c r="X542" i="14"/>
  <c r="L543" i="14"/>
  <c r="O543" i="14"/>
  <c r="R543" i="14"/>
  <c r="U543" i="14"/>
  <c r="X543" i="14"/>
  <c r="L544" i="14"/>
  <c r="O544" i="14"/>
  <c r="R544" i="14"/>
  <c r="U544" i="14"/>
  <c r="X544" i="14"/>
  <c r="L545" i="14"/>
  <c r="O545" i="14"/>
  <c r="R545" i="14"/>
  <c r="U545" i="14"/>
  <c r="X545" i="14"/>
  <c r="L546" i="14"/>
  <c r="O546" i="14"/>
  <c r="R546" i="14"/>
  <c r="U546" i="14"/>
  <c r="X546" i="14"/>
  <c r="L547" i="14"/>
  <c r="O547" i="14"/>
  <c r="R547" i="14"/>
  <c r="U547" i="14"/>
  <c r="X547" i="14"/>
  <c r="L548" i="14"/>
  <c r="O548" i="14"/>
  <c r="R548" i="14"/>
  <c r="U548" i="14"/>
  <c r="X548" i="14"/>
  <c r="L549" i="14"/>
  <c r="O549" i="14"/>
  <c r="R549" i="14"/>
  <c r="U549" i="14"/>
  <c r="X549" i="14"/>
  <c r="L550" i="14"/>
  <c r="O550" i="14"/>
  <c r="R550" i="14"/>
  <c r="U550" i="14"/>
  <c r="X550" i="14"/>
  <c r="L551" i="14"/>
  <c r="O551" i="14"/>
  <c r="R551" i="14"/>
  <c r="U551" i="14"/>
  <c r="X551" i="14"/>
  <c r="L552" i="14"/>
  <c r="O552" i="14"/>
  <c r="R552" i="14"/>
  <c r="U552" i="14"/>
  <c r="X552" i="14"/>
  <c r="L553" i="14"/>
  <c r="O553" i="14"/>
  <c r="R553" i="14"/>
  <c r="U553" i="14"/>
  <c r="X553" i="14"/>
  <c r="L554" i="14"/>
  <c r="O554" i="14"/>
  <c r="R554" i="14"/>
  <c r="U554" i="14"/>
  <c r="X554" i="14"/>
  <c r="L555" i="14"/>
  <c r="O555" i="14"/>
  <c r="R555" i="14"/>
  <c r="U555" i="14"/>
  <c r="X555" i="14"/>
  <c r="L556" i="14"/>
  <c r="O556" i="14"/>
  <c r="R556" i="14"/>
  <c r="U556" i="14"/>
  <c r="X556" i="14"/>
  <c r="L557" i="14"/>
  <c r="O557" i="14"/>
  <c r="R557" i="14"/>
  <c r="U557" i="14"/>
  <c r="X557" i="14"/>
  <c r="L558" i="14"/>
  <c r="O558" i="14"/>
  <c r="R558" i="14"/>
  <c r="U558" i="14"/>
  <c r="X558" i="14"/>
  <c r="L559" i="14"/>
  <c r="O559" i="14"/>
  <c r="R559" i="14"/>
  <c r="U559" i="14"/>
  <c r="X559" i="14"/>
  <c r="L560" i="14"/>
  <c r="O560" i="14"/>
  <c r="R560" i="14"/>
  <c r="U560" i="14"/>
  <c r="X560" i="14"/>
  <c r="L561" i="14"/>
  <c r="O561" i="14"/>
  <c r="R561" i="14"/>
  <c r="U561" i="14"/>
  <c r="X561" i="14"/>
  <c r="L562" i="14"/>
  <c r="O562" i="14"/>
  <c r="R562" i="14"/>
  <c r="U562" i="14"/>
  <c r="X562" i="14"/>
  <c r="L563" i="14"/>
  <c r="O563" i="14"/>
  <c r="R563" i="14"/>
  <c r="U563" i="14"/>
  <c r="X563" i="14"/>
  <c r="L564" i="14"/>
  <c r="O564" i="14"/>
  <c r="R564" i="14"/>
  <c r="U564" i="14"/>
  <c r="X564" i="14"/>
  <c r="L565" i="14"/>
  <c r="O565" i="14"/>
  <c r="R565" i="14"/>
  <c r="U565" i="14"/>
  <c r="X565" i="14"/>
  <c r="L566" i="14"/>
  <c r="O566" i="14"/>
  <c r="R566" i="14"/>
  <c r="U566" i="14"/>
  <c r="X566" i="14"/>
  <c r="L567" i="14"/>
  <c r="O567" i="14"/>
  <c r="R567" i="14"/>
  <c r="U567" i="14"/>
  <c r="X567" i="14"/>
  <c r="L568" i="14"/>
  <c r="O568" i="14"/>
  <c r="R568" i="14"/>
  <c r="U568" i="14"/>
  <c r="X568" i="14"/>
  <c r="L569" i="14"/>
  <c r="O569" i="14"/>
  <c r="R569" i="14"/>
  <c r="U569" i="14"/>
  <c r="X569" i="14"/>
  <c r="X537" i="14"/>
  <c r="U537" i="14"/>
  <c r="R537" i="14"/>
  <c r="O537" i="14"/>
  <c r="L537" i="14"/>
  <c r="AA618" i="14" l="1"/>
  <c r="AA609" i="14"/>
  <c r="AA611" i="14"/>
  <c r="AA615" i="14"/>
  <c r="AA620" i="14"/>
  <c r="AA613" i="14"/>
  <c r="AA622" i="14"/>
  <c r="AA617" i="14"/>
  <c r="AA623" i="14"/>
  <c r="AA625" i="14"/>
  <c r="AA621" i="14"/>
  <c r="AA608" i="14"/>
  <c r="AA628" i="14"/>
  <c r="AA614" i="14"/>
  <c r="AA624" i="14"/>
  <c r="AA619" i="14"/>
  <c r="AA616" i="14"/>
  <c r="AA626" i="14"/>
  <c r="AA612" i="14"/>
  <c r="AA610" i="14"/>
  <c r="AA627" i="14"/>
  <c r="AA607" i="14"/>
  <c r="AA597" i="14"/>
  <c r="AA579" i="14"/>
  <c r="AA604" i="14"/>
  <c r="AA592" i="14"/>
  <c r="AA605" i="14"/>
  <c r="AA599" i="14"/>
  <c r="AA602" i="14"/>
  <c r="AA606" i="14"/>
  <c r="AA603" i="14"/>
  <c r="AA600" i="14"/>
  <c r="AA596" i="14"/>
  <c r="AA601" i="14"/>
  <c r="AA572" i="14"/>
  <c r="AA595" i="14"/>
  <c r="AA593" i="14"/>
  <c r="AA594" i="14"/>
  <c r="AA598" i="14"/>
  <c r="AA591" i="14"/>
  <c r="AA589" i="14"/>
  <c r="AA581" i="14"/>
  <c r="AA587" i="14"/>
  <c r="AA575" i="14"/>
  <c r="AA580" i="14"/>
  <c r="AA574" i="14"/>
  <c r="AA585" i="14"/>
  <c r="AA584" i="14"/>
  <c r="AA588" i="14"/>
  <c r="AA571" i="14"/>
  <c r="AA586" i="14"/>
  <c r="AA570" i="14"/>
  <c r="AA583" i="14"/>
  <c r="AA582" i="14"/>
  <c r="AA578" i="14"/>
  <c r="AA590" i="14"/>
  <c r="AA577" i="14"/>
  <c r="AA576" i="14"/>
  <c r="AA573" i="14"/>
  <c r="AA548" i="14"/>
  <c r="AA541" i="14"/>
  <c r="AA550" i="14"/>
  <c r="AA539" i="14"/>
  <c r="AA560" i="14"/>
  <c r="AA543" i="14"/>
  <c r="AA567" i="14"/>
  <c r="AA569" i="14"/>
  <c r="AA552" i="14"/>
  <c r="AA557" i="14"/>
  <c r="AA563" i="14"/>
  <c r="AA565" i="14"/>
  <c r="AA554" i="14"/>
  <c r="AA547" i="14"/>
  <c r="AA561" i="14"/>
  <c r="AA558" i="14"/>
  <c r="AA551" i="14"/>
  <c r="AA553" i="14"/>
  <c r="AA555" i="14"/>
  <c r="AA538" i="14"/>
  <c r="AA540" i="14"/>
  <c r="AA545" i="14"/>
  <c r="AA566" i="14"/>
  <c r="AA562" i="14"/>
  <c r="AA564" i="14"/>
  <c r="AA537" i="14"/>
  <c r="AA544" i="14"/>
  <c r="AA556" i="14"/>
  <c r="AA542" i="14"/>
  <c r="AA549" i="14"/>
  <c r="AA559" i="14"/>
  <c r="AA546" i="14"/>
  <c r="AA568" i="14"/>
  <c r="L535" i="14" l="1"/>
  <c r="O535" i="14"/>
  <c r="R535" i="14"/>
  <c r="U535" i="14"/>
  <c r="X535" i="14"/>
  <c r="L536" i="14"/>
  <c r="O536" i="14"/>
  <c r="R536" i="14"/>
  <c r="U536" i="14"/>
  <c r="X536" i="14"/>
  <c r="I535" i="14"/>
  <c r="I536" i="14"/>
  <c r="I505" i="14"/>
  <c r="I506" i="14"/>
  <c r="I507" i="14"/>
  <c r="I508" i="14"/>
  <c r="I509" i="14"/>
  <c r="I510" i="14"/>
  <c r="I511" i="14"/>
  <c r="I512" i="14"/>
  <c r="I513" i="14"/>
  <c r="I514" i="14"/>
  <c r="I515" i="14"/>
  <c r="I516" i="14"/>
  <c r="I517" i="14"/>
  <c r="I518" i="14"/>
  <c r="I519" i="14"/>
  <c r="I520" i="14"/>
  <c r="I521" i="14"/>
  <c r="I522" i="14"/>
  <c r="I523" i="14"/>
  <c r="I524" i="14"/>
  <c r="I525" i="14"/>
  <c r="I526" i="14"/>
  <c r="I527" i="14"/>
  <c r="I528" i="14"/>
  <c r="I529" i="14"/>
  <c r="I530" i="14"/>
  <c r="I531" i="14"/>
  <c r="I532" i="14"/>
  <c r="I533" i="14"/>
  <c r="I534" i="14"/>
  <c r="I504" i="14"/>
  <c r="L505" i="14"/>
  <c r="O505" i="14"/>
  <c r="R505" i="14"/>
  <c r="U505" i="14"/>
  <c r="X505" i="14"/>
  <c r="L506" i="14"/>
  <c r="O506" i="14"/>
  <c r="R506" i="14"/>
  <c r="U506" i="14"/>
  <c r="X506" i="14"/>
  <c r="L507" i="14"/>
  <c r="O507" i="14"/>
  <c r="R507" i="14"/>
  <c r="U507" i="14"/>
  <c r="X507" i="14"/>
  <c r="L508" i="14"/>
  <c r="O508" i="14"/>
  <c r="R508" i="14"/>
  <c r="U508" i="14"/>
  <c r="X508" i="14"/>
  <c r="L509" i="14"/>
  <c r="O509" i="14"/>
  <c r="R509" i="14"/>
  <c r="U509" i="14"/>
  <c r="X509" i="14"/>
  <c r="L510" i="14"/>
  <c r="O510" i="14"/>
  <c r="R510" i="14"/>
  <c r="U510" i="14"/>
  <c r="X510" i="14"/>
  <c r="L511" i="14"/>
  <c r="O511" i="14"/>
  <c r="R511" i="14"/>
  <c r="U511" i="14"/>
  <c r="X511" i="14"/>
  <c r="L512" i="14"/>
  <c r="O512" i="14"/>
  <c r="R512" i="14"/>
  <c r="U512" i="14"/>
  <c r="X512" i="14"/>
  <c r="L513" i="14"/>
  <c r="O513" i="14"/>
  <c r="R513" i="14"/>
  <c r="U513" i="14"/>
  <c r="X513" i="14"/>
  <c r="L514" i="14"/>
  <c r="O514" i="14"/>
  <c r="R514" i="14"/>
  <c r="U514" i="14"/>
  <c r="X514" i="14"/>
  <c r="L515" i="14"/>
  <c r="O515" i="14"/>
  <c r="R515" i="14"/>
  <c r="U515" i="14"/>
  <c r="X515" i="14"/>
  <c r="L516" i="14"/>
  <c r="O516" i="14"/>
  <c r="R516" i="14"/>
  <c r="U516" i="14"/>
  <c r="X516" i="14"/>
  <c r="L517" i="14"/>
  <c r="O517" i="14"/>
  <c r="R517" i="14"/>
  <c r="U517" i="14"/>
  <c r="X517" i="14"/>
  <c r="L518" i="14"/>
  <c r="O518" i="14"/>
  <c r="R518" i="14"/>
  <c r="U518" i="14"/>
  <c r="X518" i="14"/>
  <c r="L519" i="14"/>
  <c r="O519" i="14"/>
  <c r="R519" i="14"/>
  <c r="U519" i="14"/>
  <c r="X519" i="14"/>
  <c r="L520" i="14"/>
  <c r="O520" i="14"/>
  <c r="R520" i="14"/>
  <c r="U520" i="14"/>
  <c r="X520" i="14"/>
  <c r="L521" i="14"/>
  <c r="O521" i="14"/>
  <c r="R521" i="14"/>
  <c r="U521" i="14"/>
  <c r="X521" i="14"/>
  <c r="L522" i="14"/>
  <c r="O522" i="14"/>
  <c r="R522" i="14"/>
  <c r="U522" i="14"/>
  <c r="X522" i="14"/>
  <c r="L523" i="14"/>
  <c r="O523" i="14"/>
  <c r="R523" i="14"/>
  <c r="U523" i="14"/>
  <c r="X523" i="14"/>
  <c r="L524" i="14"/>
  <c r="O524" i="14"/>
  <c r="R524" i="14"/>
  <c r="U524" i="14"/>
  <c r="X524" i="14"/>
  <c r="L525" i="14"/>
  <c r="O525" i="14"/>
  <c r="R525" i="14"/>
  <c r="U525" i="14"/>
  <c r="X525" i="14"/>
  <c r="L526" i="14"/>
  <c r="O526" i="14"/>
  <c r="R526" i="14"/>
  <c r="U526" i="14"/>
  <c r="X526" i="14"/>
  <c r="L527" i="14"/>
  <c r="O527" i="14"/>
  <c r="R527" i="14"/>
  <c r="U527" i="14"/>
  <c r="X527" i="14"/>
  <c r="L528" i="14"/>
  <c r="O528" i="14"/>
  <c r="R528" i="14"/>
  <c r="U528" i="14"/>
  <c r="X528" i="14"/>
  <c r="L529" i="14"/>
  <c r="O529" i="14"/>
  <c r="R529" i="14"/>
  <c r="U529" i="14"/>
  <c r="X529" i="14"/>
  <c r="L530" i="14"/>
  <c r="O530" i="14"/>
  <c r="R530" i="14"/>
  <c r="U530" i="14"/>
  <c r="X530" i="14"/>
  <c r="L531" i="14"/>
  <c r="O531" i="14"/>
  <c r="R531" i="14"/>
  <c r="U531" i="14"/>
  <c r="X531" i="14"/>
  <c r="L532" i="14"/>
  <c r="O532" i="14"/>
  <c r="R532" i="14"/>
  <c r="U532" i="14"/>
  <c r="X532" i="14"/>
  <c r="L533" i="14"/>
  <c r="O533" i="14"/>
  <c r="R533" i="14"/>
  <c r="U533" i="14"/>
  <c r="X533" i="14"/>
  <c r="L534" i="14"/>
  <c r="O534" i="14"/>
  <c r="R534" i="14"/>
  <c r="U534" i="14"/>
  <c r="X534" i="14"/>
  <c r="X504" i="14"/>
  <c r="U504" i="14"/>
  <c r="R504" i="14"/>
  <c r="O504" i="14"/>
  <c r="L504" i="14"/>
  <c r="AA536" i="14" l="1"/>
  <c r="AA520" i="14"/>
  <c r="AA518" i="14"/>
  <c r="AA529" i="14"/>
  <c r="AA508" i="14"/>
  <c r="AA513" i="14"/>
  <c r="AA533" i="14"/>
  <c r="AA531" i="14"/>
  <c r="AA517" i="14"/>
  <c r="AA515" i="14"/>
  <c r="AA519" i="14"/>
  <c r="AA530" i="14"/>
  <c r="AA506" i="14"/>
  <c r="AA526" i="14"/>
  <c r="AA505" i="14"/>
  <c r="AA509" i="14"/>
  <c r="AA523" i="14"/>
  <c r="AA521" i="14"/>
  <c r="AA510" i="14"/>
  <c r="AA504" i="14"/>
  <c r="AA522" i="14"/>
  <c r="AA514" i="14"/>
  <c r="AA534" i="14"/>
  <c r="AA532" i="14"/>
  <c r="AA507" i="14"/>
  <c r="AA527" i="14"/>
  <c r="AA512" i="14"/>
  <c r="AA525" i="14"/>
  <c r="AA524" i="14"/>
  <c r="AA511" i="14"/>
  <c r="AA528" i="14"/>
  <c r="AA516" i="14"/>
  <c r="AA535" i="14"/>
  <c r="I502" i="14"/>
  <c r="I503" i="14"/>
  <c r="L502" i="14"/>
  <c r="O502" i="14"/>
  <c r="R502" i="14"/>
  <c r="U502" i="14"/>
  <c r="X502" i="14"/>
  <c r="L503" i="14"/>
  <c r="O503" i="14"/>
  <c r="R503" i="14"/>
  <c r="U503" i="14"/>
  <c r="X503" i="14"/>
  <c r="I486" i="14"/>
  <c r="I487" i="14"/>
  <c r="I488" i="14"/>
  <c r="I489" i="14"/>
  <c r="I490" i="14"/>
  <c r="I491" i="14"/>
  <c r="I492" i="14"/>
  <c r="I493" i="14"/>
  <c r="I494" i="14"/>
  <c r="I495" i="14"/>
  <c r="I496" i="14"/>
  <c r="I497" i="14"/>
  <c r="I498" i="14"/>
  <c r="I499" i="14"/>
  <c r="I500" i="14"/>
  <c r="I501" i="14"/>
  <c r="I485" i="14"/>
  <c r="L486" i="14"/>
  <c r="O486" i="14"/>
  <c r="R486" i="14"/>
  <c r="U486" i="14"/>
  <c r="X486" i="14"/>
  <c r="L487" i="14"/>
  <c r="O487" i="14"/>
  <c r="R487" i="14"/>
  <c r="U487" i="14"/>
  <c r="X487" i="14"/>
  <c r="L488" i="14"/>
  <c r="O488" i="14"/>
  <c r="R488" i="14"/>
  <c r="U488" i="14"/>
  <c r="X488" i="14"/>
  <c r="L489" i="14"/>
  <c r="O489" i="14"/>
  <c r="R489" i="14"/>
  <c r="U489" i="14"/>
  <c r="X489" i="14"/>
  <c r="L490" i="14"/>
  <c r="O490" i="14"/>
  <c r="R490" i="14"/>
  <c r="U490" i="14"/>
  <c r="X490" i="14"/>
  <c r="L491" i="14"/>
  <c r="O491" i="14"/>
  <c r="R491" i="14"/>
  <c r="U491" i="14"/>
  <c r="X491" i="14"/>
  <c r="L492" i="14"/>
  <c r="O492" i="14"/>
  <c r="R492" i="14"/>
  <c r="U492" i="14"/>
  <c r="X492" i="14"/>
  <c r="L493" i="14"/>
  <c r="O493" i="14"/>
  <c r="R493" i="14"/>
  <c r="U493" i="14"/>
  <c r="X493" i="14"/>
  <c r="L494" i="14"/>
  <c r="O494" i="14"/>
  <c r="R494" i="14"/>
  <c r="U494" i="14"/>
  <c r="X494" i="14"/>
  <c r="L495" i="14"/>
  <c r="O495" i="14"/>
  <c r="R495" i="14"/>
  <c r="U495" i="14"/>
  <c r="X495" i="14"/>
  <c r="L496" i="14"/>
  <c r="O496" i="14"/>
  <c r="R496" i="14"/>
  <c r="U496" i="14"/>
  <c r="X496" i="14"/>
  <c r="L497" i="14"/>
  <c r="O497" i="14"/>
  <c r="R497" i="14"/>
  <c r="U497" i="14"/>
  <c r="X497" i="14"/>
  <c r="L498" i="14"/>
  <c r="O498" i="14"/>
  <c r="R498" i="14"/>
  <c r="U498" i="14"/>
  <c r="X498" i="14"/>
  <c r="L499" i="14"/>
  <c r="O499" i="14"/>
  <c r="R499" i="14"/>
  <c r="U499" i="14"/>
  <c r="X499" i="14"/>
  <c r="L500" i="14"/>
  <c r="O500" i="14"/>
  <c r="R500" i="14"/>
  <c r="U500" i="14"/>
  <c r="X500" i="14"/>
  <c r="L501" i="14"/>
  <c r="O501" i="14"/>
  <c r="R501" i="14"/>
  <c r="U501" i="14"/>
  <c r="X501" i="14"/>
  <c r="X485" i="14"/>
  <c r="U485" i="14"/>
  <c r="R485" i="14"/>
  <c r="O485" i="14"/>
  <c r="L485" i="14"/>
  <c r="N14" i="14"/>
  <c r="I484" i="14"/>
  <c r="L484" i="14"/>
  <c r="O484" i="14"/>
  <c r="R484" i="14"/>
  <c r="U484" i="14"/>
  <c r="X484" i="14"/>
  <c r="I452" i="14"/>
  <c r="I453" i="14"/>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I481" i="14"/>
  <c r="I482" i="14"/>
  <c r="I483" i="14"/>
  <c r="I451" i="14"/>
  <c r="L452" i="14"/>
  <c r="O452" i="14"/>
  <c r="R452" i="14"/>
  <c r="U452" i="14"/>
  <c r="X452" i="14"/>
  <c r="L453" i="14"/>
  <c r="O453" i="14"/>
  <c r="R453" i="14"/>
  <c r="U453" i="14"/>
  <c r="X453" i="14"/>
  <c r="L454" i="14"/>
  <c r="O454" i="14"/>
  <c r="R454" i="14"/>
  <c r="U454" i="14"/>
  <c r="X454" i="14"/>
  <c r="L455" i="14"/>
  <c r="O455" i="14"/>
  <c r="R455" i="14"/>
  <c r="U455" i="14"/>
  <c r="X455" i="14"/>
  <c r="L456" i="14"/>
  <c r="O456" i="14"/>
  <c r="R456" i="14"/>
  <c r="U456" i="14"/>
  <c r="X456" i="14"/>
  <c r="L457" i="14"/>
  <c r="O457" i="14"/>
  <c r="R457" i="14"/>
  <c r="U457" i="14"/>
  <c r="X457" i="14"/>
  <c r="L458" i="14"/>
  <c r="O458" i="14"/>
  <c r="R458" i="14"/>
  <c r="U458" i="14"/>
  <c r="X458" i="14"/>
  <c r="L459" i="14"/>
  <c r="O459" i="14"/>
  <c r="R459" i="14"/>
  <c r="U459" i="14"/>
  <c r="X459" i="14"/>
  <c r="L460" i="14"/>
  <c r="O460" i="14"/>
  <c r="R460" i="14"/>
  <c r="U460" i="14"/>
  <c r="X460" i="14"/>
  <c r="L461" i="14"/>
  <c r="O461" i="14"/>
  <c r="R461" i="14"/>
  <c r="U461" i="14"/>
  <c r="X461" i="14"/>
  <c r="L462" i="14"/>
  <c r="O462" i="14"/>
  <c r="R462" i="14"/>
  <c r="U462" i="14"/>
  <c r="X462" i="14"/>
  <c r="L463" i="14"/>
  <c r="O463" i="14"/>
  <c r="R463" i="14"/>
  <c r="U463" i="14"/>
  <c r="X463" i="14"/>
  <c r="L464" i="14"/>
  <c r="O464" i="14"/>
  <c r="R464" i="14"/>
  <c r="U464" i="14"/>
  <c r="X464" i="14"/>
  <c r="L465" i="14"/>
  <c r="O465" i="14"/>
  <c r="R465" i="14"/>
  <c r="U465" i="14"/>
  <c r="X465" i="14"/>
  <c r="L466" i="14"/>
  <c r="O466" i="14"/>
  <c r="R466" i="14"/>
  <c r="U466" i="14"/>
  <c r="X466" i="14"/>
  <c r="L467" i="14"/>
  <c r="O467" i="14"/>
  <c r="R467" i="14"/>
  <c r="U467" i="14"/>
  <c r="X467" i="14"/>
  <c r="L468" i="14"/>
  <c r="O468" i="14"/>
  <c r="R468" i="14"/>
  <c r="U468" i="14"/>
  <c r="X468" i="14"/>
  <c r="L469" i="14"/>
  <c r="O469" i="14"/>
  <c r="R469" i="14"/>
  <c r="U469" i="14"/>
  <c r="X469" i="14"/>
  <c r="L470" i="14"/>
  <c r="O470" i="14"/>
  <c r="R470" i="14"/>
  <c r="U470" i="14"/>
  <c r="X470" i="14"/>
  <c r="L471" i="14"/>
  <c r="O471" i="14"/>
  <c r="R471" i="14"/>
  <c r="U471" i="14"/>
  <c r="X471" i="14"/>
  <c r="L472" i="14"/>
  <c r="O472" i="14"/>
  <c r="R472" i="14"/>
  <c r="U472" i="14"/>
  <c r="X472" i="14"/>
  <c r="L473" i="14"/>
  <c r="O473" i="14"/>
  <c r="R473" i="14"/>
  <c r="U473" i="14"/>
  <c r="X473" i="14"/>
  <c r="L474" i="14"/>
  <c r="O474" i="14"/>
  <c r="R474" i="14"/>
  <c r="U474" i="14"/>
  <c r="X474" i="14"/>
  <c r="L475" i="14"/>
  <c r="O475" i="14"/>
  <c r="R475" i="14"/>
  <c r="U475" i="14"/>
  <c r="X475" i="14"/>
  <c r="L476" i="14"/>
  <c r="O476" i="14"/>
  <c r="R476" i="14"/>
  <c r="U476" i="14"/>
  <c r="X476" i="14"/>
  <c r="L477" i="14"/>
  <c r="O477" i="14"/>
  <c r="R477" i="14"/>
  <c r="U477" i="14"/>
  <c r="X477" i="14"/>
  <c r="L478" i="14"/>
  <c r="O478" i="14"/>
  <c r="R478" i="14"/>
  <c r="U478" i="14"/>
  <c r="X478" i="14"/>
  <c r="L479" i="14"/>
  <c r="O479" i="14"/>
  <c r="R479" i="14"/>
  <c r="U479" i="14"/>
  <c r="X479" i="14"/>
  <c r="L480" i="14"/>
  <c r="O480" i="14"/>
  <c r="R480" i="14"/>
  <c r="U480" i="14"/>
  <c r="X480" i="14"/>
  <c r="L481" i="14"/>
  <c r="O481" i="14"/>
  <c r="R481" i="14"/>
  <c r="U481" i="14"/>
  <c r="X481" i="14"/>
  <c r="L482" i="14"/>
  <c r="O482" i="14"/>
  <c r="R482" i="14"/>
  <c r="U482" i="14"/>
  <c r="X482" i="14"/>
  <c r="L483" i="14"/>
  <c r="O483" i="14"/>
  <c r="R483" i="14"/>
  <c r="U483" i="14"/>
  <c r="X483" i="14"/>
  <c r="X451" i="14"/>
  <c r="U451" i="14"/>
  <c r="R451" i="14"/>
  <c r="O451" i="14"/>
  <c r="L451" i="14"/>
  <c r="AA488" i="14" l="1"/>
  <c r="AA499" i="14"/>
  <c r="AA502" i="14"/>
  <c r="AA489" i="14"/>
  <c r="AA494" i="14"/>
  <c r="AA487" i="14"/>
  <c r="AA498" i="14"/>
  <c r="AA501" i="14"/>
  <c r="AA497" i="14"/>
  <c r="AA490" i="14"/>
  <c r="AA495" i="14"/>
  <c r="AA491" i="14"/>
  <c r="AA500" i="14"/>
  <c r="AA503" i="14"/>
  <c r="AA496" i="14"/>
  <c r="AA493" i="14"/>
  <c r="AA492" i="14"/>
  <c r="AA486" i="14"/>
  <c r="AA485" i="14"/>
  <c r="AA469" i="14"/>
  <c r="AA452" i="14"/>
  <c r="AA456" i="14"/>
  <c r="AA478" i="14"/>
  <c r="AA454" i="14"/>
  <c r="AA465" i="14"/>
  <c r="AA484" i="14"/>
  <c r="AA467" i="14"/>
  <c r="AA476" i="14"/>
  <c r="AA463" i="14"/>
  <c r="AA477" i="14"/>
  <c r="AA464" i="14"/>
  <c r="AA481" i="14"/>
  <c r="AA483" i="14"/>
  <c r="AA457" i="14"/>
  <c r="AA480" i="14"/>
  <c r="AA468" i="14"/>
  <c r="AA479" i="14"/>
  <c r="AA455" i="14"/>
  <c r="AA473" i="14"/>
  <c r="AA461" i="14"/>
  <c r="AA474" i="14"/>
  <c r="AA451" i="14"/>
  <c r="AA460" i="14"/>
  <c r="AA471" i="14"/>
  <c r="AA459" i="14"/>
  <c r="AA466" i="14"/>
  <c r="AA475" i="14"/>
  <c r="AA462" i="14"/>
  <c r="AA472" i="14"/>
  <c r="AA482" i="14"/>
  <c r="AA470" i="14"/>
  <c r="AA458" i="14"/>
  <c r="AA453" i="14"/>
  <c r="L430" i="14" l="1"/>
  <c r="O430" i="14"/>
  <c r="R430" i="14"/>
  <c r="U430" i="14"/>
  <c r="X430" i="14"/>
  <c r="L431" i="14"/>
  <c r="O431" i="14"/>
  <c r="R431" i="14"/>
  <c r="U431" i="14"/>
  <c r="X431" i="14"/>
  <c r="L432" i="14"/>
  <c r="O432" i="14"/>
  <c r="R432" i="14"/>
  <c r="U432" i="14"/>
  <c r="X432" i="14"/>
  <c r="L433" i="14"/>
  <c r="O433" i="14"/>
  <c r="R433" i="14"/>
  <c r="U433" i="14"/>
  <c r="X433" i="14"/>
  <c r="L434" i="14"/>
  <c r="O434" i="14"/>
  <c r="R434" i="14"/>
  <c r="U434" i="14"/>
  <c r="X434" i="14"/>
  <c r="L435" i="14"/>
  <c r="O435" i="14"/>
  <c r="R435" i="14"/>
  <c r="U435" i="14"/>
  <c r="X435" i="14"/>
  <c r="L436" i="14"/>
  <c r="O436" i="14"/>
  <c r="R436" i="14"/>
  <c r="U436" i="14"/>
  <c r="X436" i="14"/>
  <c r="L437" i="14"/>
  <c r="O437" i="14"/>
  <c r="R437" i="14"/>
  <c r="U437" i="14"/>
  <c r="X437" i="14"/>
  <c r="L438" i="14"/>
  <c r="O438" i="14"/>
  <c r="R438" i="14"/>
  <c r="U438" i="14"/>
  <c r="X438" i="14"/>
  <c r="L439" i="14"/>
  <c r="O439" i="14"/>
  <c r="R439" i="14"/>
  <c r="U439" i="14"/>
  <c r="X439" i="14"/>
  <c r="L440" i="14"/>
  <c r="O440" i="14"/>
  <c r="R440" i="14"/>
  <c r="U440" i="14"/>
  <c r="X440" i="14"/>
  <c r="L441" i="14"/>
  <c r="O441" i="14"/>
  <c r="R441" i="14"/>
  <c r="U441" i="14"/>
  <c r="X441" i="14"/>
  <c r="L442" i="14"/>
  <c r="O442" i="14"/>
  <c r="R442" i="14"/>
  <c r="U442" i="14"/>
  <c r="X442" i="14"/>
  <c r="L443" i="14"/>
  <c r="O443" i="14"/>
  <c r="R443" i="14"/>
  <c r="U443" i="14"/>
  <c r="X443" i="14"/>
  <c r="L444" i="14"/>
  <c r="O444" i="14"/>
  <c r="R444" i="14"/>
  <c r="U444" i="14"/>
  <c r="X444" i="14"/>
  <c r="L445" i="14"/>
  <c r="O445" i="14"/>
  <c r="R445" i="14"/>
  <c r="U445" i="14"/>
  <c r="X445" i="14"/>
  <c r="L446" i="14"/>
  <c r="O446" i="14"/>
  <c r="R446" i="14"/>
  <c r="U446" i="14"/>
  <c r="X446" i="14"/>
  <c r="L447" i="14"/>
  <c r="O447" i="14"/>
  <c r="R447" i="14"/>
  <c r="U447" i="14"/>
  <c r="X447" i="14"/>
  <c r="L448" i="14"/>
  <c r="O448" i="14"/>
  <c r="R448" i="14"/>
  <c r="U448" i="14"/>
  <c r="X448" i="14"/>
  <c r="L449" i="14"/>
  <c r="O449" i="14"/>
  <c r="R449" i="14"/>
  <c r="U449" i="14"/>
  <c r="X449" i="14"/>
  <c r="L450" i="14"/>
  <c r="O450" i="14"/>
  <c r="R450" i="14"/>
  <c r="U450" i="14"/>
  <c r="X450" i="14"/>
  <c r="X429" i="14"/>
  <c r="U429" i="14"/>
  <c r="R429" i="14"/>
  <c r="O429" i="14"/>
  <c r="L429" i="14"/>
  <c r="I430" i="14"/>
  <c r="I431" i="14"/>
  <c r="I432" i="14"/>
  <c r="I433" i="14"/>
  <c r="I434" i="14"/>
  <c r="I435" i="14"/>
  <c r="I436" i="14"/>
  <c r="I437" i="14"/>
  <c r="I438" i="14"/>
  <c r="I439" i="14"/>
  <c r="I440" i="14"/>
  <c r="I441" i="14"/>
  <c r="I442" i="14"/>
  <c r="I443" i="14"/>
  <c r="I444" i="14"/>
  <c r="I445" i="14"/>
  <c r="I446" i="14"/>
  <c r="I447" i="14"/>
  <c r="I448" i="14"/>
  <c r="I449" i="14"/>
  <c r="I450" i="14"/>
  <c r="I429" i="14"/>
  <c r="AA447" i="14" l="1"/>
  <c r="AA437" i="14"/>
  <c r="AA436" i="14"/>
  <c r="AA446" i="14"/>
  <c r="AA430" i="14"/>
  <c r="AA449" i="14"/>
  <c r="AA448" i="14"/>
  <c r="AA433" i="14"/>
  <c r="AA445" i="14"/>
  <c r="AA443" i="14"/>
  <c r="AA444" i="14"/>
  <c r="AA439" i="14"/>
  <c r="AA432" i="14"/>
  <c r="AA441" i="14"/>
  <c r="AA435" i="14"/>
  <c r="AA434" i="14"/>
  <c r="AA429" i="14"/>
  <c r="AA431" i="14"/>
  <c r="AA442" i="14"/>
  <c r="AA440" i="14"/>
  <c r="AA438" i="14"/>
  <c r="AA450" i="14"/>
  <c r="I428" i="14" l="1"/>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3" i="14"/>
  <c r="I424" i="14"/>
  <c r="I425" i="14"/>
  <c r="I426" i="14"/>
  <c r="I427" i="14"/>
  <c r="I397" i="14"/>
  <c r="L397" i="14"/>
  <c r="O397" i="14"/>
  <c r="R397" i="14"/>
  <c r="U397" i="14"/>
  <c r="X397" i="14"/>
  <c r="L398" i="14"/>
  <c r="O398" i="14"/>
  <c r="R398" i="14"/>
  <c r="U398" i="14"/>
  <c r="X398" i="14"/>
  <c r="L399" i="14"/>
  <c r="O399" i="14"/>
  <c r="R399" i="14"/>
  <c r="U399" i="14"/>
  <c r="X399" i="14"/>
  <c r="L400" i="14"/>
  <c r="O400" i="14"/>
  <c r="R400" i="14"/>
  <c r="U400" i="14"/>
  <c r="X400" i="14"/>
  <c r="L401" i="14"/>
  <c r="O401" i="14"/>
  <c r="R401" i="14"/>
  <c r="U401" i="14"/>
  <c r="X401" i="14"/>
  <c r="L402" i="14"/>
  <c r="O402" i="14"/>
  <c r="R402" i="14"/>
  <c r="U402" i="14"/>
  <c r="X402" i="14"/>
  <c r="L403" i="14"/>
  <c r="O403" i="14"/>
  <c r="R403" i="14"/>
  <c r="U403" i="14"/>
  <c r="X403" i="14"/>
  <c r="L404" i="14"/>
  <c r="O404" i="14"/>
  <c r="R404" i="14"/>
  <c r="U404" i="14"/>
  <c r="X404" i="14"/>
  <c r="L405" i="14"/>
  <c r="O405" i="14"/>
  <c r="R405" i="14"/>
  <c r="U405" i="14"/>
  <c r="X405" i="14"/>
  <c r="L406" i="14"/>
  <c r="O406" i="14"/>
  <c r="R406" i="14"/>
  <c r="U406" i="14"/>
  <c r="X406" i="14"/>
  <c r="L407" i="14"/>
  <c r="O407" i="14"/>
  <c r="R407" i="14"/>
  <c r="U407" i="14"/>
  <c r="X407" i="14"/>
  <c r="L408" i="14"/>
  <c r="O408" i="14"/>
  <c r="R408" i="14"/>
  <c r="U408" i="14"/>
  <c r="X408" i="14"/>
  <c r="L409" i="14"/>
  <c r="O409" i="14"/>
  <c r="R409" i="14"/>
  <c r="U409" i="14"/>
  <c r="X409" i="14"/>
  <c r="L410" i="14"/>
  <c r="O410" i="14"/>
  <c r="R410" i="14"/>
  <c r="U410" i="14"/>
  <c r="X410" i="14"/>
  <c r="L411" i="14"/>
  <c r="O411" i="14"/>
  <c r="R411" i="14"/>
  <c r="U411" i="14"/>
  <c r="X411" i="14"/>
  <c r="L412" i="14"/>
  <c r="O412" i="14"/>
  <c r="R412" i="14"/>
  <c r="U412" i="14"/>
  <c r="X412" i="14"/>
  <c r="L413" i="14"/>
  <c r="O413" i="14"/>
  <c r="R413" i="14"/>
  <c r="U413" i="14"/>
  <c r="X413" i="14"/>
  <c r="L414" i="14"/>
  <c r="O414" i="14"/>
  <c r="R414" i="14"/>
  <c r="U414" i="14"/>
  <c r="X414" i="14"/>
  <c r="L415" i="14"/>
  <c r="O415" i="14"/>
  <c r="R415" i="14"/>
  <c r="U415" i="14"/>
  <c r="X415" i="14"/>
  <c r="L416" i="14"/>
  <c r="O416" i="14"/>
  <c r="R416" i="14"/>
  <c r="U416" i="14"/>
  <c r="X416" i="14"/>
  <c r="L417" i="14"/>
  <c r="O417" i="14"/>
  <c r="R417" i="14"/>
  <c r="U417" i="14"/>
  <c r="X417" i="14"/>
  <c r="L418" i="14"/>
  <c r="O418" i="14"/>
  <c r="R418" i="14"/>
  <c r="U418" i="14"/>
  <c r="X418" i="14"/>
  <c r="L419" i="14"/>
  <c r="O419" i="14"/>
  <c r="R419" i="14"/>
  <c r="U419" i="14"/>
  <c r="X419" i="14"/>
  <c r="L420" i="14"/>
  <c r="O420" i="14"/>
  <c r="R420" i="14"/>
  <c r="U420" i="14"/>
  <c r="X420" i="14"/>
  <c r="L421" i="14"/>
  <c r="O421" i="14"/>
  <c r="R421" i="14"/>
  <c r="U421" i="14"/>
  <c r="X421" i="14"/>
  <c r="L423" i="14"/>
  <c r="O423" i="14"/>
  <c r="R423" i="14"/>
  <c r="U423" i="14"/>
  <c r="X423" i="14"/>
  <c r="L424" i="14"/>
  <c r="O424" i="14"/>
  <c r="R424" i="14"/>
  <c r="U424" i="14"/>
  <c r="X424" i="14"/>
  <c r="L425" i="14"/>
  <c r="O425" i="14"/>
  <c r="R425" i="14"/>
  <c r="U425" i="14"/>
  <c r="X425" i="14"/>
  <c r="L426" i="14"/>
  <c r="O426" i="14"/>
  <c r="R426" i="14"/>
  <c r="U426" i="14"/>
  <c r="X426" i="14"/>
  <c r="L427" i="14"/>
  <c r="O427" i="14"/>
  <c r="R427" i="14"/>
  <c r="U427" i="14"/>
  <c r="X427" i="14"/>
  <c r="L428" i="14"/>
  <c r="O428" i="14"/>
  <c r="R428" i="14"/>
  <c r="U428" i="14"/>
  <c r="X428" i="14"/>
  <c r="I392" i="14"/>
  <c r="I393" i="14"/>
  <c r="I394" i="14"/>
  <c r="I395" i="14"/>
  <c r="I396" i="14"/>
  <c r="L392" i="14"/>
  <c r="O392" i="14"/>
  <c r="R392" i="14"/>
  <c r="U392" i="14"/>
  <c r="X392" i="14"/>
  <c r="L393" i="14"/>
  <c r="O393" i="14"/>
  <c r="R393" i="14"/>
  <c r="U393" i="14"/>
  <c r="X393" i="14"/>
  <c r="L394" i="14"/>
  <c r="O394" i="14"/>
  <c r="R394" i="14"/>
  <c r="U394" i="14"/>
  <c r="X394" i="14"/>
  <c r="L395" i="14"/>
  <c r="O395" i="14"/>
  <c r="R395" i="14"/>
  <c r="U395" i="14"/>
  <c r="X395" i="14"/>
  <c r="L396" i="14"/>
  <c r="O396" i="14"/>
  <c r="R396" i="14"/>
  <c r="U396" i="14"/>
  <c r="X396" i="14"/>
  <c r="L391" i="14"/>
  <c r="O391" i="14"/>
  <c r="R391" i="14"/>
  <c r="U391" i="14"/>
  <c r="X391" i="14"/>
  <c r="I391" i="14"/>
  <c r="I390" i="14"/>
  <c r="L390" i="14"/>
  <c r="O390" i="14"/>
  <c r="R390" i="14"/>
  <c r="U390" i="14"/>
  <c r="X390" i="14"/>
  <c r="L381" i="14"/>
  <c r="O381" i="14"/>
  <c r="R381" i="14"/>
  <c r="U381" i="14"/>
  <c r="X381" i="14"/>
  <c r="L382" i="14"/>
  <c r="O382" i="14"/>
  <c r="R382" i="14"/>
  <c r="U382" i="14"/>
  <c r="X382" i="14"/>
  <c r="L383" i="14"/>
  <c r="O383" i="14"/>
  <c r="R383" i="14"/>
  <c r="U383" i="14"/>
  <c r="X383" i="14"/>
  <c r="L384" i="14"/>
  <c r="O384" i="14"/>
  <c r="R384" i="14"/>
  <c r="U384" i="14"/>
  <c r="X384" i="14"/>
  <c r="L385" i="14"/>
  <c r="O385" i="14"/>
  <c r="R385" i="14"/>
  <c r="U385" i="14"/>
  <c r="X385" i="14"/>
  <c r="L386" i="14"/>
  <c r="O386" i="14"/>
  <c r="R386" i="14"/>
  <c r="U386" i="14"/>
  <c r="X386" i="14"/>
  <c r="L387" i="14"/>
  <c r="O387" i="14"/>
  <c r="R387" i="14"/>
  <c r="U387" i="14"/>
  <c r="X387" i="14"/>
  <c r="L388" i="14"/>
  <c r="O388" i="14"/>
  <c r="R388" i="14"/>
  <c r="U388" i="14"/>
  <c r="X388" i="14"/>
  <c r="L389" i="14"/>
  <c r="O389" i="14"/>
  <c r="R389" i="14"/>
  <c r="U389" i="14"/>
  <c r="X389" i="14"/>
  <c r="X380" i="14"/>
  <c r="U380" i="14"/>
  <c r="R380" i="14"/>
  <c r="O380" i="14"/>
  <c r="L380" i="14"/>
  <c r="I381" i="14"/>
  <c r="I382" i="14"/>
  <c r="I383" i="14"/>
  <c r="I384" i="14"/>
  <c r="I385" i="14"/>
  <c r="I386" i="14"/>
  <c r="I387" i="14"/>
  <c r="I388" i="14"/>
  <c r="I389" i="14"/>
  <c r="I380" i="14"/>
  <c r="AA405" i="14" l="1"/>
  <c r="AA399" i="14"/>
  <c r="AA400" i="14"/>
  <c r="AA403" i="14"/>
  <c r="AA407" i="14"/>
  <c r="AA421" i="14"/>
  <c r="AA394" i="14"/>
  <c r="AA397" i="14"/>
  <c r="AA411" i="14"/>
  <c r="AA413" i="14"/>
  <c r="AA402" i="14"/>
  <c r="AA428" i="14"/>
  <c r="AA401" i="14"/>
  <c r="AA426" i="14"/>
  <c r="AA392" i="14"/>
  <c r="AA396" i="14"/>
  <c r="AA424" i="14"/>
  <c r="AA398" i="14"/>
  <c r="AA404" i="14"/>
  <c r="AA419" i="14"/>
  <c r="AA417" i="14"/>
  <c r="AA423" i="14"/>
  <c r="AA415" i="14"/>
  <c r="AA427" i="14"/>
  <c r="AA425" i="14"/>
  <c r="AA410" i="14"/>
  <c r="AA406" i="14"/>
  <c r="AA393" i="14"/>
  <c r="AA412" i="14"/>
  <c r="AA414" i="14"/>
  <c r="AA409" i="14"/>
  <c r="AA416" i="14"/>
  <c r="AA418" i="14"/>
  <c r="AA408" i="14"/>
  <c r="AA420" i="14"/>
  <c r="AA386" i="14"/>
  <c r="AA395" i="14"/>
  <c r="AA384" i="14"/>
  <c r="AA381" i="14"/>
  <c r="AA391" i="14"/>
  <c r="AA390" i="14"/>
  <c r="AA382" i="14"/>
  <c r="AA385" i="14"/>
  <c r="AA389" i="14"/>
  <c r="AA383" i="14"/>
  <c r="AA388" i="14"/>
  <c r="AA387" i="14"/>
  <c r="AA380" i="14"/>
  <c r="I362" i="14" l="1"/>
  <c r="I363" i="14"/>
  <c r="I364" i="14"/>
  <c r="I365" i="14"/>
  <c r="I366" i="14"/>
  <c r="I367" i="14"/>
  <c r="I368" i="14"/>
  <c r="I369" i="14"/>
  <c r="I370" i="14"/>
  <c r="I371" i="14"/>
  <c r="I372" i="14"/>
  <c r="I373" i="14"/>
  <c r="I374" i="14"/>
  <c r="I375" i="14"/>
  <c r="I376" i="14"/>
  <c r="I377" i="14"/>
  <c r="I378" i="14"/>
  <c r="I379" i="14"/>
  <c r="I361" i="14"/>
  <c r="L362" i="14"/>
  <c r="O362" i="14"/>
  <c r="R362" i="14"/>
  <c r="U362" i="14"/>
  <c r="X362" i="14"/>
  <c r="L363" i="14"/>
  <c r="O363" i="14"/>
  <c r="R363" i="14"/>
  <c r="U363" i="14"/>
  <c r="X363" i="14"/>
  <c r="L364" i="14"/>
  <c r="O364" i="14"/>
  <c r="R364" i="14"/>
  <c r="U364" i="14"/>
  <c r="X364" i="14"/>
  <c r="L365" i="14"/>
  <c r="O365" i="14"/>
  <c r="R365" i="14"/>
  <c r="U365" i="14"/>
  <c r="X365" i="14"/>
  <c r="L366" i="14"/>
  <c r="O366" i="14"/>
  <c r="R366" i="14"/>
  <c r="U366" i="14"/>
  <c r="X366" i="14"/>
  <c r="L367" i="14"/>
  <c r="O367" i="14"/>
  <c r="R367" i="14"/>
  <c r="U367" i="14"/>
  <c r="X367" i="14"/>
  <c r="L368" i="14"/>
  <c r="O368" i="14"/>
  <c r="R368" i="14"/>
  <c r="U368" i="14"/>
  <c r="X368" i="14"/>
  <c r="L369" i="14"/>
  <c r="O369" i="14"/>
  <c r="R369" i="14"/>
  <c r="U369" i="14"/>
  <c r="X369" i="14"/>
  <c r="L370" i="14"/>
  <c r="O370" i="14"/>
  <c r="R370" i="14"/>
  <c r="U370" i="14"/>
  <c r="X370" i="14"/>
  <c r="L371" i="14"/>
  <c r="O371" i="14"/>
  <c r="R371" i="14"/>
  <c r="U371" i="14"/>
  <c r="X371" i="14"/>
  <c r="L372" i="14"/>
  <c r="O372" i="14"/>
  <c r="R372" i="14"/>
  <c r="U372" i="14"/>
  <c r="X372" i="14"/>
  <c r="L373" i="14"/>
  <c r="O373" i="14"/>
  <c r="R373" i="14"/>
  <c r="U373" i="14"/>
  <c r="X373" i="14"/>
  <c r="L374" i="14"/>
  <c r="O374" i="14"/>
  <c r="R374" i="14"/>
  <c r="U374" i="14"/>
  <c r="X374" i="14"/>
  <c r="L375" i="14"/>
  <c r="O375" i="14"/>
  <c r="R375" i="14"/>
  <c r="U375" i="14"/>
  <c r="X375" i="14"/>
  <c r="L376" i="14"/>
  <c r="O376" i="14"/>
  <c r="R376" i="14"/>
  <c r="U376" i="14"/>
  <c r="X376" i="14"/>
  <c r="L377" i="14"/>
  <c r="O377" i="14"/>
  <c r="R377" i="14"/>
  <c r="U377" i="14"/>
  <c r="X377" i="14"/>
  <c r="L378" i="14"/>
  <c r="O378" i="14"/>
  <c r="R378" i="14"/>
  <c r="U378" i="14"/>
  <c r="X378" i="14"/>
  <c r="L379" i="14"/>
  <c r="O379" i="14"/>
  <c r="R379" i="14"/>
  <c r="U379" i="14"/>
  <c r="X379" i="14"/>
  <c r="X361" i="14"/>
  <c r="U361" i="14"/>
  <c r="R361" i="14"/>
  <c r="O361" i="14"/>
  <c r="L361" i="14"/>
  <c r="L358" i="14"/>
  <c r="O358" i="14"/>
  <c r="R358" i="14"/>
  <c r="U358" i="14"/>
  <c r="X358" i="14"/>
  <c r="L359" i="14"/>
  <c r="O359" i="14"/>
  <c r="R359" i="14"/>
  <c r="U359" i="14"/>
  <c r="X359" i="14"/>
  <c r="L360" i="14"/>
  <c r="O360" i="14"/>
  <c r="R360" i="14"/>
  <c r="U360" i="14"/>
  <c r="X360" i="14"/>
  <c r="I358" i="14"/>
  <c r="I359" i="14"/>
  <c r="I360" i="14"/>
  <c r="AA370" i="14" l="1"/>
  <c r="AA363" i="14"/>
  <c r="AA368" i="14"/>
  <c r="AA378" i="14"/>
  <c r="AA372" i="14"/>
  <c r="AA374" i="14"/>
  <c r="AA376" i="14"/>
  <c r="AA362" i="14"/>
  <c r="AA379" i="14"/>
  <c r="AA377" i="14"/>
  <c r="AA365" i="14"/>
  <c r="AA364" i="14"/>
  <c r="AA375" i="14"/>
  <c r="AA366" i="14"/>
  <c r="AA369" i="14"/>
  <c r="AA373" i="14"/>
  <c r="AA371" i="14"/>
  <c r="AA361" i="14"/>
  <c r="AA367" i="14"/>
  <c r="AA358" i="14"/>
  <c r="AA359" i="14"/>
  <c r="AA360"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L329" i="14"/>
  <c r="O329" i="14"/>
  <c r="R329" i="14"/>
  <c r="U329" i="14"/>
  <c r="X329" i="14"/>
  <c r="L330" i="14"/>
  <c r="O330" i="14"/>
  <c r="R330" i="14"/>
  <c r="U330" i="14"/>
  <c r="X330" i="14"/>
  <c r="L331" i="14"/>
  <c r="O331" i="14"/>
  <c r="R331" i="14"/>
  <c r="U331" i="14"/>
  <c r="X331" i="14"/>
  <c r="L332" i="14"/>
  <c r="O332" i="14"/>
  <c r="R332" i="14"/>
  <c r="U332" i="14"/>
  <c r="X332" i="14"/>
  <c r="L333" i="14"/>
  <c r="O333" i="14"/>
  <c r="R333" i="14"/>
  <c r="U333" i="14"/>
  <c r="X333" i="14"/>
  <c r="L334" i="14"/>
  <c r="O334" i="14"/>
  <c r="R334" i="14"/>
  <c r="U334" i="14"/>
  <c r="X334" i="14"/>
  <c r="L335" i="14"/>
  <c r="O335" i="14"/>
  <c r="R335" i="14"/>
  <c r="U335" i="14"/>
  <c r="X335" i="14"/>
  <c r="L336" i="14"/>
  <c r="O336" i="14"/>
  <c r="R336" i="14"/>
  <c r="U336" i="14"/>
  <c r="X336" i="14"/>
  <c r="L337" i="14"/>
  <c r="O337" i="14"/>
  <c r="R337" i="14"/>
  <c r="U337" i="14"/>
  <c r="X337" i="14"/>
  <c r="L338" i="14"/>
  <c r="O338" i="14"/>
  <c r="R338" i="14"/>
  <c r="U338" i="14"/>
  <c r="X338" i="14"/>
  <c r="L339" i="14"/>
  <c r="O339" i="14"/>
  <c r="R339" i="14"/>
  <c r="U339" i="14"/>
  <c r="X339" i="14"/>
  <c r="L340" i="14"/>
  <c r="O340" i="14"/>
  <c r="R340" i="14"/>
  <c r="U340" i="14"/>
  <c r="X340" i="14"/>
  <c r="L341" i="14"/>
  <c r="O341" i="14"/>
  <c r="R341" i="14"/>
  <c r="U341" i="14"/>
  <c r="X341" i="14"/>
  <c r="L342" i="14"/>
  <c r="O342" i="14"/>
  <c r="R342" i="14"/>
  <c r="U342" i="14"/>
  <c r="X342" i="14"/>
  <c r="L343" i="14"/>
  <c r="O343" i="14"/>
  <c r="R343" i="14"/>
  <c r="U343" i="14"/>
  <c r="X343" i="14"/>
  <c r="L344" i="14"/>
  <c r="O344" i="14"/>
  <c r="R344" i="14"/>
  <c r="U344" i="14"/>
  <c r="X344" i="14"/>
  <c r="L345" i="14"/>
  <c r="O345" i="14"/>
  <c r="R345" i="14"/>
  <c r="U345" i="14"/>
  <c r="X345" i="14"/>
  <c r="L346" i="14"/>
  <c r="O346" i="14"/>
  <c r="R346" i="14"/>
  <c r="U346" i="14"/>
  <c r="X346" i="14"/>
  <c r="L347" i="14"/>
  <c r="O347" i="14"/>
  <c r="R347" i="14"/>
  <c r="U347" i="14"/>
  <c r="X347" i="14"/>
  <c r="L348" i="14"/>
  <c r="O348" i="14"/>
  <c r="R348" i="14"/>
  <c r="U348" i="14"/>
  <c r="X348" i="14"/>
  <c r="L349" i="14"/>
  <c r="O349" i="14"/>
  <c r="R349" i="14"/>
  <c r="U349" i="14"/>
  <c r="X349" i="14"/>
  <c r="L350" i="14"/>
  <c r="O350" i="14"/>
  <c r="R350" i="14"/>
  <c r="U350" i="14"/>
  <c r="X350" i="14"/>
  <c r="L351" i="14"/>
  <c r="O351" i="14"/>
  <c r="R351" i="14"/>
  <c r="U351" i="14"/>
  <c r="X351" i="14"/>
  <c r="L352" i="14"/>
  <c r="O352" i="14"/>
  <c r="R352" i="14"/>
  <c r="U352" i="14"/>
  <c r="X352" i="14"/>
  <c r="L353" i="14"/>
  <c r="O353" i="14"/>
  <c r="R353" i="14"/>
  <c r="U353" i="14"/>
  <c r="X353" i="14"/>
  <c r="L354" i="14"/>
  <c r="O354" i="14"/>
  <c r="R354" i="14"/>
  <c r="U354" i="14"/>
  <c r="X354" i="14"/>
  <c r="L355" i="14"/>
  <c r="O355" i="14"/>
  <c r="R355" i="14"/>
  <c r="U355" i="14"/>
  <c r="X355" i="14"/>
  <c r="L356" i="14"/>
  <c r="O356" i="14"/>
  <c r="R356" i="14"/>
  <c r="U356" i="14"/>
  <c r="X356" i="14"/>
  <c r="L357" i="14"/>
  <c r="O357" i="14"/>
  <c r="R357" i="14"/>
  <c r="U357" i="14"/>
  <c r="X357" i="14"/>
  <c r="AA333" i="14" l="1"/>
  <c r="AA335" i="14"/>
  <c r="AA329" i="14"/>
  <c r="AA349" i="14"/>
  <c r="AA337" i="14"/>
  <c r="AA351" i="14"/>
  <c r="AA355" i="14"/>
  <c r="AA357" i="14"/>
  <c r="AA341" i="14"/>
  <c r="AA343" i="14"/>
  <c r="AA353" i="14"/>
  <c r="AA352" i="14"/>
  <c r="AA356" i="14"/>
  <c r="AA345" i="14"/>
  <c r="AA331" i="14"/>
  <c r="AA332" i="14"/>
  <c r="AA336" i="14"/>
  <c r="AA354" i="14"/>
  <c r="AA342" i="14"/>
  <c r="AA339" i="14"/>
  <c r="AA334" i="14"/>
  <c r="AA344" i="14"/>
  <c r="AA347" i="14"/>
  <c r="AA330" i="14"/>
  <c r="AA346" i="14"/>
  <c r="AA340" i="14"/>
  <c r="AA348" i="14"/>
  <c r="AA338" i="14"/>
  <c r="AA350" i="14"/>
  <c r="I326" i="14" l="1"/>
  <c r="I327" i="14"/>
  <c r="I328" i="14"/>
  <c r="L326" i="14"/>
  <c r="O326" i="14"/>
  <c r="R326" i="14"/>
  <c r="U326" i="14"/>
  <c r="X326" i="14"/>
  <c r="L327" i="14"/>
  <c r="O327" i="14"/>
  <c r="R327" i="14"/>
  <c r="U327" i="14"/>
  <c r="X327" i="14"/>
  <c r="L328" i="14"/>
  <c r="O328" i="14"/>
  <c r="R328" i="14"/>
  <c r="U328" i="14"/>
  <c r="X328" i="14"/>
  <c r="I307" i="14"/>
  <c r="I308" i="14"/>
  <c r="I309" i="14"/>
  <c r="I310" i="14"/>
  <c r="I311" i="14"/>
  <c r="I312" i="14"/>
  <c r="I313" i="14"/>
  <c r="I314" i="14"/>
  <c r="I315" i="14"/>
  <c r="I316" i="14"/>
  <c r="I317" i="14"/>
  <c r="I318" i="14"/>
  <c r="I319" i="14"/>
  <c r="I320" i="14"/>
  <c r="I321" i="14"/>
  <c r="I322" i="14"/>
  <c r="I323" i="14"/>
  <c r="I324" i="14"/>
  <c r="I325" i="14"/>
  <c r="I306" i="14"/>
  <c r="L307" i="14"/>
  <c r="O307" i="14"/>
  <c r="R307" i="14"/>
  <c r="U307" i="14"/>
  <c r="X307" i="14"/>
  <c r="L308" i="14"/>
  <c r="O308" i="14"/>
  <c r="R308" i="14"/>
  <c r="U308" i="14"/>
  <c r="X308" i="14"/>
  <c r="L309" i="14"/>
  <c r="O309" i="14"/>
  <c r="R309" i="14"/>
  <c r="U309" i="14"/>
  <c r="X309" i="14"/>
  <c r="L310" i="14"/>
  <c r="O310" i="14"/>
  <c r="R310" i="14"/>
  <c r="U310" i="14"/>
  <c r="X310" i="14"/>
  <c r="L311" i="14"/>
  <c r="O311" i="14"/>
  <c r="R311" i="14"/>
  <c r="U311" i="14"/>
  <c r="X311" i="14"/>
  <c r="L312" i="14"/>
  <c r="O312" i="14"/>
  <c r="R312" i="14"/>
  <c r="U312" i="14"/>
  <c r="X312" i="14"/>
  <c r="L313" i="14"/>
  <c r="O313" i="14"/>
  <c r="R313" i="14"/>
  <c r="U313" i="14"/>
  <c r="X313" i="14"/>
  <c r="L314" i="14"/>
  <c r="O314" i="14"/>
  <c r="R314" i="14"/>
  <c r="U314" i="14"/>
  <c r="X314" i="14"/>
  <c r="L315" i="14"/>
  <c r="O315" i="14"/>
  <c r="R315" i="14"/>
  <c r="U315" i="14"/>
  <c r="X315" i="14"/>
  <c r="L316" i="14"/>
  <c r="O316" i="14"/>
  <c r="R316" i="14"/>
  <c r="U316" i="14"/>
  <c r="X316" i="14"/>
  <c r="L317" i="14"/>
  <c r="O317" i="14"/>
  <c r="R317" i="14"/>
  <c r="U317" i="14"/>
  <c r="X317" i="14"/>
  <c r="L318" i="14"/>
  <c r="O318" i="14"/>
  <c r="R318" i="14"/>
  <c r="U318" i="14"/>
  <c r="X318" i="14"/>
  <c r="L319" i="14"/>
  <c r="O319" i="14"/>
  <c r="R319" i="14"/>
  <c r="U319" i="14"/>
  <c r="X319" i="14"/>
  <c r="L320" i="14"/>
  <c r="O320" i="14"/>
  <c r="R320" i="14"/>
  <c r="U320" i="14"/>
  <c r="X320" i="14"/>
  <c r="L321" i="14"/>
  <c r="O321" i="14"/>
  <c r="R321" i="14"/>
  <c r="U321" i="14"/>
  <c r="X321" i="14"/>
  <c r="L322" i="14"/>
  <c r="O322" i="14"/>
  <c r="R322" i="14"/>
  <c r="U322" i="14"/>
  <c r="X322" i="14"/>
  <c r="L323" i="14"/>
  <c r="O323" i="14"/>
  <c r="R323" i="14"/>
  <c r="U323" i="14"/>
  <c r="X323" i="14"/>
  <c r="L324" i="14"/>
  <c r="O324" i="14"/>
  <c r="R324" i="14"/>
  <c r="U324" i="14"/>
  <c r="X324" i="14"/>
  <c r="L325" i="14"/>
  <c r="O325" i="14"/>
  <c r="R325" i="14"/>
  <c r="U325" i="14"/>
  <c r="X325" i="14"/>
  <c r="X306" i="14"/>
  <c r="U306" i="14"/>
  <c r="R306" i="14"/>
  <c r="O306" i="14"/>
  <c r="L306" i="14"/>
  <c r="AA321" i="14" l="1"/>
  <c r="AA309" i="14"/>
  <c r="AA324" i="14"/>
  <c r="AA312" i="14"/>
  <c r="AA325" i="14"/>
  <c r="AA328" i="14"/>
  <c r="AA323" i="14"/>
  <c r="AA320" i="14"/>
  <c r="AA319" i="14"/>
  <c r="AA326" i="14"/>
  <c r="AA316" i="14"/>
  <c r="AA315" i="14"/>
  <c r="AA314" i="14"/>
  <c r="AA311" i="14"/>
  <c r="AA310" i="14"/>
  <c r="AA318" i="14"/>
  <c r="AA317" i="14"/>
  <c r="AA313" i="14"/>
  <c r="AA327" i="14"/>
  <c r="AA322" i="14"/>
  <c r="AA307" i="14"/>
  <c r="AA308" i="14"/>
  <c r="AA306" i="14"/>
  <c r="I305" i="14" l="1"/>
  <c r="L305" i="14"/>
  <c r="O305" i="14"/>
  <c r="R305" i="14"/>
  <c r="U305" i="14"/>
  <c r="X305" i="14"/>
  <c r="I292" i="14"/>
  <c r="I293" i="14"/>
  <c r="I294" i="14"/>
  <c r="I295" i="14"/>
  <c r="I296" i="14"/>
  <c r="I297" i="14"/>
  <c r="I298" i="14"/>
  <c r="I299" i="14"/>
  <c r="I300" i="14"/>
  <c r="I301" i="14"/>
  <c r="I302" i="14"/>
  <c r="I303" i="14"/>
  <c r="I304" i="14"/>
  <c r="I291" i="14"/>
  <c r="L291" i="14"/>
  <c r="O291" i="14"/>
  <c r="R291" i="14"/>
  <c r="U291" i="14"/>
  <c r="X291" i="14"/>
  <c r="L292" i="14"/>
  <c r="O292" i="14"/>
  <c r="R292" i="14"/>
  <c r="U292" i="14"/>
  <c r="X292" i="14"/>
  <c r="L293" i="14"/>
  <c r="O293" i="14"/>
  <c r="R293" i="14"/>
  <c r="U293" i="14"/>
  <c r="X293" i="14"/>
  <c r="L294" i="14"/>
  <c r="O294" i="14"/>
  <c r="R294" i="14"/>
  <c r="U294" i="14"/>
  <c r="X294" i="14"/>
  <c r="L295" i="14"/>
  <c r="O295" i="14"/>
  <c r="R295" i="14"/>
  <c r="U295" i="14"/>
  <c r="X295" i="14"/>
  <c r="L296" i="14"/>
  <c r="O296" i="14"/>
  <c r="R296" i="14"/>
  <c r="U296" i="14"/>
  <c r="X296" i="14"/>
  <c r="L297" i="14"/>
  <c r="O297" i="14"/>
  <c r="R297" i="14"/>
  <c r="U297" i="14"/>
  <c r="X297" i="14"/>
  <c r="L298" i="14"/>
  <c r="O298" i="14"/>
  <c r="R298" i="14"/>
  <c r="U298" i="14"/>
  <c r="X298" i="14"/>
  <c r="L299" i="14"/>
  <c r="O299" i="14"/>
  <c r="R299" i="14"/>
  <c r="U299" i="14"/>
  <c r="X299" i="14"/>
  <c r="L300" i="14"/>
  <c r="O300" i="14"/>
  <c r="R300" i="14"/>
  <c r="U300" i="14"/>
  <c r="X300" i="14"/>
  <c r="L301" i="14"/>
  <c r="O301" i="14"/>
  <c r="R301" i="14"/>
  <c r="U301" i="14"/>
  <c r="X301" i="14"/>
  <c r="L302" i="14"/>
  <c r="O302" i="14"/>
  <c r="R302" i="14"/>
  <c r="U302" i="14"/>
  <c r="X302" i="14"/>
  <c r="L303" i="14"/>
  <c r="O303" i="14"/>
  <c r="R303" i="14"/>
  <c r="U303" i="14"/>
  <c r="X303" i="14"/>
  <c r="L304" i="14"/>
  <c r="O304" i="14"/>
  <c r="R304" i="14"/>
  <c r="U304" i="14"/>
  <c r="X304" i="14"/>
  <c r="Q55" i="14"/>
  <c r="V245"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63" i="14"/>
  <c r="L264" i="14"/>
  <c r="O264" i="14"/>
  <c r="R264" i="14"/>
  <c r="U264" i="14"/>
  <c r="X264" i="14"/>
  <c r="L265" i="14"/>
  <c r="O265" i="14"/>
  <c r="R265" i="14"/>
  <c r="U265" i="14"/>
  <c r="X265" i="14"/>
  <c r="L266" i="14"/>
  <c r="O266" i="14"/>
  <c r="R266" i="14"/>
  <c r="U266" i="14"/>
  <c r="X266" i="14"/>
  <c r="L267" i="14"/>
  <c r="O267" i="14"/>
  <c r="R267" i="14"/>
  <c r="U267" i="14"/>
  <c r="X267" i="14"/>
  <c r="L268" i="14"/>
  <c r="O268" i="14"/>
  <c r="R268" i="14"/>
  <c r="U268" i="14"/>
  <c r="X268" i="14"/>
  <c r="L269" i="14"/>
  <c r="O269" i="14"/>
  <c r="R269" i="14"/>
  <c r="U269" i="14"/>
  <c r="X269" i="14"/>
  <c r="L270" i="14"/>
  <c r="O270" i="14"/>
  <c r="R270" i="14"/>
  <c r="U270" i="14"/>
  <c r="X270" i="14"/>
  <c r="L271" i="14"/>
  <c r="O271" i="14"/>
  <c r="R271" i="14"/>
  <c r="U271" i="14"/>
  <c r="X271" i="14"/>
  <c r="L272" i="14"/>
  <c r="O272" i="14"/>
  <c r="R272" i="14"/>
  <c r="U272" i="14"/>
  <c r="X272" i="14"/>
  <c r="L273" i="14"/>
  <c r="O273" i="14"/>
  <c r="R273" i="14"/>
  <c r="U273" i="14"/>
  <c r="X273" i="14"/>
  <c r="L274" i="14"/>
  <c r="O274" i="14"/>
  <c r="R274" i="14"/>
  <c r="U274" i="14"/>
  <c r="X274" i="14"/>
  <c r="L275" i="14"/>
  <c r="O275" i="14"/>
  <c r="R275" i="14"/>
  <c r="U275" i="14"/>
  <c r="X275" i="14"/>
  <c r="L276" i="14"/>
  <c r="O276" i="14"/>
  <c r="R276" i="14"/>
  <c r="U276" i="14"/>
  <c r="X276" i="14"/>
  <c r="L277" i="14"/>
  <c r="O277" i="14"/>
  <c r="R277" i="14"/>
  <c r="U277" i="14"/>
  <c r="X277" i="14"/>
  <c r="L278" i="14"/>
  <c r="O278" i="14"/>
  <c r="R278" i="14"/>
  <c r="U278" i="14"/>
  <c r="X278" i="14"/>
  <c r="L279" i="14"/>
  <c r="O279" i="14"/>
  <c r="R279" i="14"/>
  <c r="U279" i="14"/>
  <c r="X279" i="14"/>
  <c r="L280" i="14"/>
  <c r="O280" i="14"/>
  <c r="R280" i="14"/>
  <c r="U280" i="14"/>
  <c r="X280" i="14"/>
  <c r="L281" i="14"/>
  <c r="O281" i="14"/>
  <c r="R281" i="14"/>
  <c r="U281" i="14"/>
  <c r="X281" i="14"/>
  <c r="L282" i="14"/>
  <c r="O282" i="14"/>
  <c r="R282" i="14"/>
  <c r="U282" i="14"/>
  <c r="X282" i="14"/>
  <c r="L283" i="14"/>
  <c r="O283" i="14"/>
  <c r="R283" i="14"/>
  <c r="U283" i="14"/>
  <c r="X283" i="14"/>
  <c r="L284" i="14"/>
  <c r="O284" i="14"/>
  <c r="R284" i="14"/>
  <c r="U284" i="14"/>
  <c r="X284" i="14"/>
  <c r="L285" i="14"/>
  <c r="O285" i="14"/>
  <c r="R285" i="14"/>
  <c r="U285" i="14"/>
  <c r="X285" i="14"/>
  <c r="L286" i="14"/>
  <c r="O286" i="14"/>
  <c r="R286" i="14"/>
  <c r="U286" i="14"/>
  <c r="X286" i="14"/>
  <c r="L287" i="14"/>
  <c r="O287" i="14"/>
  <c r="R287" i="14"/>
  <c r="U287" i="14"/>
  <c r="X287" i="14"/>
  <c r="L288" i="14"/>
  <c r="O288" i="14"/>
  <c r="R288" i="14"/>
  <c r="U288" i="14"/>
  <c r="X288" i="14"/>
  <c r="L289" i="14"/>
  <c r="O289" i="14"/>
  <c r="R289" i="14"/>
  <c r="U289" i="14"/>
  <c r="X289" i="14"/>
  <c r="L290" i="14"/>
  <c r="O290" i="14"/>
  <c r="R290" i="14"/>
  <c r="U290" i="14"/>
  <c r="X290" i="14"/>
  <c r="X263" i="14"/>
  <c r="U263" i="14"/>
  <c r="R263" i="14"/>
  <c r="O263" i="14"/>
  <c r="L263" i="14"/>
  <c r="I256" i="14"/>
  <c r="I257" i="14"/>
  <c r="I258" i="14"/>
  <c r="I259" i="14"/>
  <c r="I260" i="14"/>
  <c r="I261" i="14"/>
  <c r="I262" i="14"/>
  <c r="L256" i="14"/>
  <c r="O256" i="14"/>
  <c r="R256" i="14"/>
  <c r="U256" i="14"/>
  <c r="X256" i="14"/>
  <c r="L257" i="14"/>
  <c r="O257" i="14"/>
  <c r="R257" i="14"/>
  <c r="U257" i="14"/>
  <c r="X257" i="14"/>
  <c r="L258" i="14"/>
  <c r="O258" i="14"/>
  <c r="R258" i="14"/>
  <c r="U258" i="14"/>
  <c r="X258" i="14"/>
  <c r="L259" i="14"/>
  <c r="O259" i="14"/>
  <c r="R259" i="14"/>
  <c r="U259" i="14"/>
  <c r="X259" i="14"/>
  <c r="L260" i="14"/>
  <c r="O260" i="14"/>
  <c r="R260" i="14"/>
  <c r="U260" i="14"/>
  <c r="X260" i="14"/>
  <c r="L261" i="14"/>
  <c r="O261" i="14"/>
  <c r="R261" i="14"/>
  <c r="U261" i="14"/>
  <c r="X261" i="14"/>
  <c r="L262" i="14"/>
  <c r="O262" i="14"/>
  <c r="R262" i="14"/>
  <c r="U262" i="14"/>
  <c r="X262" i="14"/>
  <c r="I234" i="14"/>
  <c r="I235" i="14"/>
  <c r="I236" i="14"/>
  <c r="I237" i="14"/>
  <c r="I238" i="14"/>
  <c r="I239" i="14"/>
  <c r="I240" i="14"/>
  <c r="I241" i="14"/>
  <c r="I242" i="14"/>
  <c r="I243" i="14"/>
  <c r="I244" i="14"/>
  <c r="I245" i="14"/>
  <c r="I246" i="14"/>
  <c r="I247" i="14"/>
  <c r="I248" i="14"/>
  <c r="I249" i="14"/>
  <c r="I250" i="14"/>
  <c r="I251" i="14"/>
  <c r="I252" i="14"/>
  <c r="I253" i="14"/>
  <c r="I254" i="14"/>
  <c r="I255" i="14"/>
  <c r="I233" i="14"/>
  <c r="L234" i="14"/>
  <c r="O234" i="14"/>
  <c r="R234" i="14"/>
  <c r="U234" i="14"/>
  <c r="X234" i="14"/>
  <c r="L235" i="14"/>
  <c r="O235" i="14"/>
  <c r="R235" i="14"/>
  <c r="U235" i="14"/>
  <c r="X235" i="14"/>
  <c r="L236" i="14"/>
  <c r="O236" i="14"/>
  <c r="R236" i="14"/>
  <c r="U236" i="14"/>
  <c r="X236" i="14"/>
  <c r="L237" i="14"/>
  <c r="O237" i="14"/>
  <c r="R237" i="14"/>
  <c r="U237" i="14"/>
  <c r="X237" i="14"/>
  <c r="L238" i="14"/>
  <c r="O238" i="14"/>
  <c r="R238" i="14"/>
  <c r="U238" i="14"/>
  <c r="X238" i="14"/>
  <c r="L239" i="14"/>
  <c r="O239" i="14"/>
  <c r="R239" i="14"/>
  <c r="U239" i="14"/>
  <c r="X239" i="14"/>
  <c r="L240" i="14"/>
  <c r="O240" i="14"/>
  <c r="R240" i="14"/>
  <c r="U240" i="14"/>
  <c r="X240" i="14"/>
  <c r="L241" i="14"/>
  <c r="O241" i="14"/>
  <c r="R241" i="14"/>
  <c r="U241" i="14"/>
  <c r="X241" i="14"/>
  <c r="L242" i="14"/>
  <c r="O242" i="14"/>
  <c r="R242" i="14"/>
  <c r="U242" i="14"/>
  <c r="X242" i="14"/>
  <c r="L243" i="14"/>
  <c r="O243" i="14"/>
  <c r="R243" i="14"/>
  <c r="U243" i="14"/>
  <c r="X243" i="14"/>
  <c r="L244" i="14"/>
  <c r="O244" i="14"/>
  <c r="R244" i="14"/>
  <c r="U244" i="14"/>
  <c r="X244" i="14"/>
  <c r="L245" i="14"/>
  <c r="O245" i="14"/>
  <c r="R245" i="14"/>
  <c r="U245" i="14"/>
  <c r="X245" i="14"/>
  <c r="L246" i="14"/>
  <c r="O246" i="14"/>
  <c r="R246" i="14"/>
  <c r="U246" i="14"/>
  <c r="X246" i="14"/>
  <c r="L247" i="14"/>
  <c r="O247" i="14"/>
  <c r="R247" i="14"/>
  <c r="U247" i="14"/>
  <c r="X247" i="14"/>
  <c r="L248" i="14"/>
  <c r="O248" i="14"/>
  <c r="R248" i="14"/>
  <c r="U248" i="14"/>
  <c r="X248" i="14"/>
  <c r="L249" i="14"/>
  <c r="O249" i="14"/>
  <c r="R249" i="14"/>
  <c r="U249" i="14"/>
  <c r="X249" i="14"/>
  <c r="L250" i="14"/>
  <c r="O250" i="14"/>
  <c r="R250" i="14"/>
  <c r="U250" i="14"/>
  <c r="X250" i="14"/>
  <c r="L251" i="14"/>
  <c r="O251" i="14"/>
  <c r="R251" i="14"/>
  <c r="U251" i="14"/>
  <c r="X251" i="14"/>
  <c r="L252" i="14"/>
  <c r="O252" i="14"/>
  <c r="R252" i="14"/>
  <c r="U252" i="14"/>
  <c r="X252" i="14"/>
  <c r="L253" i="14"/>
  <c r="O253" i="14"/>
  <c r="R253" i="14"/>
  <c r="U253" i="14"/>
  <c r="X253" i="14"/>
  <c r="L254" i="14"/>
  <c r="O254" i="14"/>
  <c r="R254" i="14"/>
  <c r="U254" i="14"/>
  <c r="X254" i="14"/>
  <c r="L255" i="14"/>
  <c r="O255" i="14"/>
  <c r="R255" i="14"/>
  <c r="U255" i="14"/>
  <c r="X255" i="14"/>
  <c r="X233" i="14"/>
  <c r="U233" i="14"/>
  <c r="R233" i="14"/>
  <c r="O233" i="14"/>
  <c r="L233" i="14"/>
  <c r="Q94" i="14"/>
  <c r="AA305" i="14" l="1"/>
  <c r="AA292" i="14"/>
  <c r="AA294" i="14"/>
  <c r="AA297" i="14"/>
  <c r="AA298" i="14"/>
  <c r="AA268" i="14"/>
  <c r="AA295" i="14"/>
  <c r="AA296" i="14"/>
  <c r="AA302" i="14"/>
  <c r="AA304" i="14"/>
  <c r="AA300" i="14"/>
  <c r="AA278" i="14"/>
  <c r="AA291" i="14"/>
  <c r="AA270" i="14"/>
  <c r="AA264" i="14"/>
  <c r="AA301" i="14"/>
  <c r="AA299" i="14"/>
  <c r="AA293" i="14"/>
  <c r="AA303" i="14"/>
  <c r="AA269" i="14"/>
  <c r="AA284" i="14"/>
  <c r="AA277" i="14"/>
  <c r="AA266" i="14"/>
  <c r="AA288" i="14"/>
  <c r="AA286" i="14"/>
  <c r="AA276" i="14"/>
  <c r="AA263" i="14"/>
  <c r="AA290" i="14"/>
  <c r="AA274" i="14"/>
  <c r="AA271" i="14"/>
  <c r="AA289" i="14"/>
  <c r="AA272" i="14"/>
  <c r="AA273" i="14"/>
  <c r="AA282" i="14"/>
  <c r="AA279" i="14"/>
  <c r="AA260" i="14"/>
  <c r="AA281" i="14"/>
  <c r="AA265" i="14"/>
  <c r="AA280" i="14"/>
  <c r="AA267" i="14"/>
  <c r="AA285" i="14"/>
  <c r="AA287" i="14"/>
  <c r="AA275" i="14"/>
  <c r="AA283" i="14"/>
  <c r="AA259" i="14"/>
  <c r="AA257" i="14"/>
  <c r="AA237" i="14"/>
  <c r="AA249" i="14"/>
  <c r="AA251" i="14"/>
  <c r="AA241" i="14"/>
  <c r="AA261" i="14"/>
  <c r="AA255" i="14"/>
  <c r="AA256" i="14"/>
  <c r="AA262" i="14"/>
  <c r="AA258" i="14"/>
  <c r="AA239" i="14"/>
  <c r="AA234" i="14"/>
  <c r="AA247" i="14"/>
  <c r="AA245" i="14"/>
  <c r="AA238" i="14"/>
  <c r="AA243" i="14"/>
  <c r="AA253" i="14"/>
  <c r="AA246" i="14"/>
  <c r="AA248" i="14"/>
  <c r="AA236" i="14"/>
  <c r="AA250" i="14"/>
  <c r="AA235" i="14"/>
  <c r="AA242" i="14"/>
  <c r="AA252" i="14"/>
  <c r="AA244" i="14"/>
  <c r="AA233" i="14"/>
  <c r="AA254" i="14"/>
  <c r="AA240" i="14"/>
  <c r="I232" i="14"/>
  <c r="L232" i="14"/>
  <c r="O232" i="14"/>
  <c r="R232" i="14"/>
  <c r="U232" i="14"/>
  <c r="X232" i="14"/>
  <c r="I231" i="14"/>
  <c r="L231" i="14"/>
  <c r="O231" i="14"/>
  <c r="R231" i="14"/>
  <c r="U231" i="14"/>
  <c r="X231" i="14"/>
  <c r="AA232" i="14" l="1"/>
  <c r="AA231" i="14"/>
  <c r="I200" i="14" l="1"/>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199" i="14"/>
  <c r="L200" i="14"/>
  <c r="O200" i="14"/>
  <c r="R200" i="14"/>
  <c r="U200" i="14"/>
  <c r="X200" i="14"/>
  <c r="L201" i="14"/>
  <c r="O201" i="14"/>
  <c r="R201" i="14"/>
  <c r="U201" i="14"/>
  <c r="X201" i="14"/>
  <c r="L202" i="14"/>
  <c r="O202" i="14"/>
  <c r="R202" i="14"/>
  <c r="U202" i="14"/>
  <c r="X202" i="14"/>
  <c r="L203" i="14"/>
  <c r="O203" i="14"/>
  <c r="R203" i="14"/>
  <c r="U203" i="14"/>
  <c r="X203" i="14"/>
  <c r="L204" i="14"/>
  <c r="O204" i="14"/>
  <c r="R204" i="14"/>
  <c r="U204" i="14"/>
  <c r="X204" i="14"/>
  <c r="L205" i="14"/>
  <c r="O205" i="14"/>
  <c r="R205" i="14"/>
  <c r="U205" i="14"/>
  <c r="X205" i="14"/>
  <c r="L206" i="14"/>
  <c r="O206" i="14"/>
  <c r="R206" i="14"/>
  <c r="U206" i="14"/>
  <c r="X206" i="14"/>
  <c r="L207" i="14"/>
  <c r="O207" i="14"/>
  <c r="R207" i="14"/>
  <c r="U207" i="14"/>
  <c r="X207" i="14"/>
  <c r="L208" i="14"/>
  <c r="O208" i="14"/>
  <c r="R208" i="14"/>
  <c r="U208" i="14"/>
  <c r="X208" i="14"/>
  <c r="L209" i="14"/>
  <c r="O209" i="14"/>
  <c r="R209" i="14"/>
  <c r="U209" i="14"/>
  <c r="X209" i="14"/>
  <c r="L210" i="14"/>
  <c r="O210" i="14"/>
  <c r="R210" i="14"/>
  <c r="U210" i="14"/>
  <c r="X210" i="14"/>
  <c r="L211" i="14"/>
  <c r="O211" i="14"/>
  <c r="R211" i="14"/>
  <c r="U211" i="14"/>
  <c r="X211" i="14"/>
  <c r="L212" i="14"/>
  <c r="O212" i="14"/>
  <c r="R212" i="14"/>
  <c r="U212" i="14"/>
  <c r="X212" i="14"/>
  <c r="L213" i="14"/>
  <c r="O213" i="14"/>
  <c r="R213" i="14"/>
  <c r="U213" i="14"/>
  <c r="X213" i="14"/>
  <c r="L214" i="14"/>
  <c r="O214" i="14"/>
  <c r="R214" i="14"/>
  <c r="U214" i="14"/>
  <c r="X214" i="14"/>
  <c r="L215" i="14"/>
  <c r="O215" i="14"/>
  <c r="R215" i="14"/>
  <c r="U215" i="14"/>
  <c r="X215" i="14"/>
  <c r="L216" i="14"/>
  <c r="O216" i="14"/>
  <c r="R216" i="14"/>
  <c r="U216" i="14"/>
  <c r="X216" i="14"/>
  <c r="L217" i="14"/>
  <c r="O217" i="14"/>
  <c r="R217" i="14"/>
  <c r="U217" i="14"/>
  <c r="X217" i="14"/>
  <c r="L218" i="14"/>
  <c r="O218" i="14"/>
  <c r="R218" i="14"/>
  <c r="U218" i="14"/>
  <c r="X218" i="14"/>
  <c r="L219" i="14"/>
  <c r="O219" i="14"/>
  <c r="R219" i="14"/>
  <c r="U219" i="14"/>
  <c r="X219" i="14"/>
  <c r="L220" i="14"/>
  <c r="O220" i="14"/>
  <c r="R220" i="14"/>
  <c r="U220" i="14"/>
  <c r="X220" i="14"/>
  <c r="L221" i="14"/>
  <c r="O221" i="14"/>
  <c r="R221" i="14"/>
  <c r="U221" i="14"/>
  <c r="X221" i="14"/>
  <c r="L222" i="14"/>
  <c r="O222" i="14"/>
  <c r="R222" i="14"/>
  <c r="U222" i="14"/>
  <c r="X222" i="14"/>
  <c r="L223" i="14"/>
  <c r="O223" i="14"/>
  <c r="R223" i="14"/>
  <c r="U223" i="14"/>
  <c r="X223" i="14"/>
  <c r="L224" i="14"/>
  <c r="O224" i="14"/>
  <c r="R224" i="14"/>
  <c r="U224" i="14"/>
  <c r="X224" i="14"/>
  <c r="L225" i="14"/>
  <c r="O225" i="14"/>
  <c r="R225" i="14"/>
  <c r="U225" i="14"/>
  <c r="X225" i="14"/>
  <c r="L226" i="14"/>
  <c r="O226" i="14"/>
  <c r="R226" i="14"/>
  <c r="U226" i="14"/>
  <c r="X226" i="14"/>
  <c r="L227" i="14"/>
  <c r="O227" i="14"/>
  <c r="R227" i="14"/>
  <c r="U227" i="14"/>
  <c r="X227" i="14"/>
  <c r="L228" i="14"/>
  <c r="O228" i="14"/>
  <c r="R228" i="14"/>
  <c r="U228" i="14"/>
  <c r="X228" i="14"/>
  <c r="L229" i="14"/>
  <c r="O229" i="14"/>
  <c r="R229" i="14"/>
  <c r="U229" i="14"/>
  <c r="X229" i="14"/>
  <c r="L230" i="14"/>
  <c r="O230" i="14"/>
  <c r="R230" i="14"/>
  <c r="U230" i="14"/>
  <c r="X230" i="14"/>
  <c r="X199" i="14"/>
  <c r="U199" i="14"/>
  <c r="R199" i="14"/>
  <c r="O199" i="14"/>
  <c r="L199" i="14"/>
  <c r="I191" i="14"/>
  <c r="I192" i="14"/>
  <c r="I193" i="14"/>
  <c r="I194" i="14"/>
  <c r="I195" i="14"/>
  <c r="I196" i="14"/>
  <c r="I197" i="14"/>
  <c r="I198" i="14"/>
  <c r="L192" i="14"/>
  <c r="O192" i="14"/>
  <c r="R192" i="14"/>
  <c r="U192" i="14"/>
  <c r="X192" i="14"/>
  <c r="L193" i="14"/>
  <c r="O193" i="14"/>
  <c r="R193" i="14"/>
  <c r="U193" i="14"/>
  <c r="X193" i="14"/>
  <c r="L194" i="14"/>
  <c r="O194" i="14"/>
  <c r="R194" i="14"/>
  <c r="U194" i="14"/>
  <c r="X194" i="14"/>
  <c r="L195" i="14"/>
  <c r="O195" i="14"/>
  <c r="R195" i="14"/>
  <c r="U195" i="14"/>
  <c r="X195" i="14"/>
  <c r="L196" i="14"/>
  <c r="O196" i="14"/>
  <c r="R196" i="14"/>
  <c r="U196" i="14"/>
  <c r="X196" i="14"/>
  <c r="L197" i="14"/>
  <c r="O197" i="14"/>
  <c r="R197" i="14"/>
  <c r="U197" i="14"/>
  <c r="X197" i="14"/>
  <c r="L198" i="14"/>
  <c r="O198" i="14"/>
  <c r="R198" i="14"/>
  <c r="U198" i="14"/>
  <c r="X198" i="14"/>
  <c r="X191" i="14"/>
  <c r="U191" i="14"/>
  <c r="R191" i="14"/>
  <c r="O191" i="14"/>
  <c r="L191" i="14"/>
  <c r="I180" i="14"/>
  <c r="I181" i="14"/>
  <c r="I182" i="14"/>
  <c r="I183" i="14"/>
  <c r="I184" i="14"/>
  <c r="I185" i="14"/>
  <c r="I186" i="14"/>
  <c r="I187" i="14"/>
  <c r="I188" i="14"/>
  <c r="I189" i="14"/>
  <c r="I190" i="14"/>
  <c r="I174" i="14"/>
  <c r="I175" i="14"/>
  <c r="I176" i="14"/>
  <c r="I177" i="14"/>
  <c r="I178" i="14"/>
  <c r="I179" i="14"/>
  <c r="I173" i="14"/>
  <c r="L174" i="14"/>
  <c r="O174" i="14"/>
  <c r="R174" i="14"/>
  <c r="U174" i="14"/>
  <c r="X174" i="14"/>
  <c r="L175" i="14"/>
  <c r="O175" i="14"/>
  <c r="R175" i="14"/>
  <c r="U175" i="14"/>
  <c r="X175" i="14"/>
  <c r="L176" i="14"/>
  <c r="O176" i="14"/>
  <c r="R176" i="14"/>
  <c r="U176" i="14"/>
  <c r="X176" i="14"/>
  <c r="L177" i="14"/>
  <c r="O177" i="14"/>
  <c r="R177" i="14"/>
  <c r="U177" i="14"/>
  <c r="X177" i="14"/>
  <c r="L178" i="14"/>
  <c r="O178" i="14"/>
  <c r="R178" i="14"/>
  <c r="U178" i="14"/>
  <c r="X178" i="14"/>
  <c r="L179" i="14"/>
  <c r="O179" i="14"/>
  <c r="R179" i="14"/>
  <c r="U179" i="14"/>
  <c r="X179" i="14"/>
  <c r="L180" i="14"/>
  <c r="O180" i="14"/>
  <c r="R180" i="14"/>
  <c r="U180" i="14"/>
  <c r="X180" i="14"/>
  <c r="L181" i="14"/>
  <c r="O181" i="14"/>
  <c r="R181" i="14"/>
  <c r="U181" i="14"/>
  <c r="X181" i="14"/>
  <c r="L182" i="14"/>
  <c r="O182" i="14"/>
  <c r="R182" i="14"/>
  <c r="U182" i="14"/>
  <c r="X182" i="14"/>
  <c r="L183" i="14"/>
  <c r="O183" i="14"/>
  <c r="R183" i="14"/>
  <c r="U183" i="14"/>
  <c r="X183" i="14"/>
  <c r="L184" i="14"/>
  <c r="O184" i="14"/>
  <c r="R184" i="14"/>
  <c r="U184" i="14"/>
  <c r="X184" i="14"/>
  <c r="L185" i="14"/>
  <c r="O185" i="14"/>
  <c r="R185" i="14"/>
  <c r="U185" i="14"/>
  <c r="X185" i="14"/>
  <c r="L186" i="14"/>
  <c r="O186" i="14"/>
  <c r="R186" i="14"/>
  <c r="U186" i="14"/>
  <c r="X186" i="14"/>
  <c r="L187" i="14"/>
  <c r="O187" i="14"/>
  <c r="R187" i="14"/>
  <c r="U187" i="14"/>
  <c r="X187" i="14"/>
  <c r="L188" i="14"/>
  <c r="O188" i="14"/>
  <c r="R188" i="14"/>
  <c r="U188" i="14"/>
  <c r="X188" i="14"/>
  <c r="L189" i="14"/>
  <c r="O189" i="14"/>
  <c r="R189" i="14"/>
  <c r="U189" i="14"/>
  <c r="X189" i="14"/>
  <c r="L190" i="14"/>
  <c r="O190" i="14"/>
  <c r="R190" i="14"/>
  <c r="U190" i="14"/>
  <c r="X190" i="14"/>
  <c r="X173" i="14"/>
  <c r="U173" i="14"/>
  <c r="R173" i="14"/>
  <c r="O173" i="14"/>
  <c r="L173" i="14"/>
  <c r="AA208" i="14" l="1"/>
  <c r="AA201" i="14"/>
  <c r="AA229" i="14"/>
  <c r="AA213" i="14"/>
  <c r="AA217" i="14"/>
  <c r="AA222" i="14"/>
  <c r="AA210" i="14"/>
  <c r="AA203" i="14"/>
  <c r="AA224" i="14"/>
  <c r="AA226" i="14"/>
  <c r="AA180" i="14"/>
  <c r="AA219" i="14"/>
  <c r="AA214" i="14"/>
  <c r="AA223" i="14"/>
  <c r="AA211" i="14"/>
  <c r="AA209" i="14"/>
  <c r="AA207" i="14"/>
  <c r="AA221" i="14"/>
  <c r="AA206" i="14"/>
  <c r="AA205" i="14"/>
  <c r="AA228" i="14"/>
  <c r="AA216" i="14"/>
  <c r="AA204" i="14"/>
  <c r="AA227" i="14"/>
  <c r="AA215" i="14"/>
  <c r="AA202" i="14"/>
  <c r="AA220" i="14"/>
  <c r="AA230" i="14"/>
  <c r="AA225" i="14"/>
  <c r="AA218" i="14"/>
  <c r="AA212" i="14"/>
  <c r="AA200" i="14"/>
  <c r="AA199" i="14"/>
  <c r="AA188" i="14"/>
  <c r="AA198" i="14"/>
  <c r="AA194" i="14"/>
  <c r="AA190" i="14"/>
  <c r="AA197" i="14"/>
  <c r="AA196" i="14"/>
  <c r="AA182" i="14"/>
  <c r="AA174" i="14"/>
  <c r="AA195" i="14"/>
  <c r="AA193" i="14"/>
  <c r="AA192" i="14"/>
  <c r="AA191" i="14"/>
  <c r="AA189" i="14"/>
  <c r="AA187" i="14"/>
  <c r="AA184" i="14"/>
  <c r="AA178" i="14"/>
  <c r="AA183" i="14"/>
  <c r="AA179" i="14"/>
  <c r="AA177" i="14"/>
  <c r="AA185" i="14"/>
  <c r="AA181" i="14"/>
  <c r="AA186" i="14"/>
  <c r="AA176" i="14"/>
  <c r="AA175" i="14"/>
  <c r="AA173" i="14"/>
  <c r="Q80" i="14" l="1"/>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47" i="14"/>
  <c r="I148" i="14"/>
  <c r="I146" i="14"/>
  <c r="L147" i="14"/>
  <c r="O147" i="14"/>
  <c r="R147" i="14"/>
  <c r="U147" i="14"/>
  <c r="X147" i="14"/>
  <c r="L148" i="14"/>
  <c r="O148" i="14"/>
  <c r="R148" i="14"/>
  <c r="U148" i="14"/>
  <c r="X148" i="14"/>
  <c r="L149" i="14"/>
  <c r="O149" i="14"/>
  <c r="R149" i="14"/>
  <c r="U149" i="14"/>
  <c r="X149" i="14"/>
  <c r="L150" i="14"/>
  <c r="O150" i="14"/>
  <c r="R150" i="14"/>
  <c r="U150" i="14"/>
  <c r="X150" i="14"/>
  <c r="L151" i="14"/>
  <c r="O151" i="14"/>
  <c r="R151" i="14"/>
  <c r="U151" i="14"/>
  <c r="X151" i="14"/>
  <c r="L152" i="14"/>
  <c r="O152" i="14"/>
  <c r="R152" i="14"/>
  <c r="U152" i="14"/>
  <c r="X152" i="14"/>
  <c r="L153" i="14"/>
  <c r="O153" i="14"/>
  <c r="R153" i="14"/>
  <c r="U153" i="14"/>
  <c r="X153" i="14"/>
  <c r="L154" i="14"/>
  <c r="O154" i="14"/>
  <c r="R154" i="14"/>
  <c r="U154" i="14"/>
  <c r="X154" i="14"/>
  <c r="L155" i="14"/>
  <c r="O155" i="14"/>
  <c r="R155" i="14"/>
  <c r="U155" i="14"/>
  <c r="X155" i="14"/>
  <c r="L156" i="14"/>
  <c r="O156" i="14"/>
  <c r="R156" i="14"/>
  <c r="U156" i="14"/>
  <c r="X156" i="14"/>
  <c r="L157" i="14"/>
  <c r="O157" i="14"/>
  <c r="R157" i="14"/>
  <c r="U157" i="14"/>
  <c r="X157" i="14"/>
  <c r="L158" i="14"/>
  <c r="O158" i="14"/>
  <c r="R158" i="14"/>
  <c r="U158" i="14"/>
  <c r="X158" i="14"/>
  <c r="L159" i="14"/>
  <c r="O159" i="14"/>
  <c r="R159" i="14"/>
  <c r="U159" i="14"/>
  <c r="X159" i="14"/>
  <c r="L160" i="14"/>
  <c r="O160" i="14"/>
  <c r="R160" i="14"/>
  <c r="U160" i="14"/>
  <c r="X160" i="14"/>
  <c r="L161" i="14"/>
  <c r="O161" i="14"/>
  <c r="R161" i="14"/>
  <c r="U161" i="14"/>
  <c r="X161" i="14"/>
  <c r="L162" i="14"/>
  <c r="O162" i="14"/>
  <c r="R162" i="14"/>
  <c r="U162" i="14"/>
  <c r="X162" i="14"/>
  <c r="L163" i="14"/>
  <c r="O163" i="14"/>
  <c r="R163" i="14"/>
  <c r="U163" i="14"/>
  <c r="X163" i="14"/>
  <c r="L164" i="14"/>
  <c r="O164" i="14"/>
  <c r="R164" i="14"/>
  <c r="U164" i="14"/>
  <c r="X164" i="14"/>
  <c r="L165" i="14"/>
  <c r="O165" i="14"/>
  <c r="R165" i="14"/>
  <c r="U165" i="14"/>
  <c r="X165" i="14"/>
  <c r="L166" i="14"/>
  <c r="O166" i="14"/>
  <c r="R166" i="14"/>
  <c r="U166" i="14"/>
  <c r="X166" i="14"/>
  <c r="L167" i="14"/>
  <c r="O167" i="14"/>
  <c r="R167" i="14"/>
  <c r="U167" i="14"/>
  <c r="X167" i="14"/>
  <c r="L168" i="14"/>
  <c r="O168" i="14"/>
  <c r="R168" i="14"/>
  <c r="U168" i="14"/>
  <c r="X168" i="14"/>
  <c r="L169" i="14"/>
  <c r="O169" i="14"/>
  <c r="R169" i="14"/>
  <c r="U169" i="14"/>
  <c r="X169" i="14"/>
  <c r="L170" i="14"/>
  <c r="O170" i="14"/>
  <c r="R170" i="14"/>
  <c r="U170" i="14"/>
  <c r="X170" i="14"/>
  <c r="L171" i="14"/>
  <c r="O171" i="14"/>
  <c r="R171" i="14"/>
  <c r="U171" i="14"/>
  <c r="X171" i="14"/>
  <c r="L172" i="14"/>
  <c r="O172" i="14"/>
  <c r="R172" i="14"/>
  <c r="U172" i="14"/>
  <c r="X172" i="14"/>
  <c r="X146" i="14"/>
  <c r="U146" i="14"/>
  <c r="R146" i="14"/>
  <c r="O146" i="14"/>
  <c r="L146" i="14"/>
  <c r="I141" i="14"/>
  <c r="I142" i="14"/>
  <c r="I143" i="14"/>
  <c r="I144" i="14"/>
  <c r="I145" i="14"/>
  <c r="I140" i="14"/>
  <c r="L141" i="14"/>
  <c r="O141" i="14"/>
  <c r="R141" i="14"/>
  <c r="U141" i="14"/>
  <c r="X141" i="14"/>
  <c r="L142" i="14"/>
  <c r="O142" i="14"/>
  <c r="R142" i="14"/>
  <c r="U142" i="14"/>
  <c r="X142" i="14"/>
  <c r="L143" i="14"/>
  <c r="O143" i="14"/>
  <c r="R143" i="14"/>
  <c r="U143" i="14"/>
  <c r="X143" i="14"/>
  <c r="L144" i="14"/>
  <c r="O144" i="14"/>
  <c r="R144" i="14"/>
  <c r="U144" i="14"/>
  <c r="X144" i="14"/>
  <c r="L145" i="14"/>
  <c r="O145" i="14"/>
  <c r="R145" i="14"/>
  <c r="U145" i="14"/>
  <c r="X145" i="14"/>
  <c r="X140" i="14"/>
  <c r="U140" i="14"/>
  <c r="R140" i="14"/>
  <c r="O140" i="14"/>
  <c r="L140" i="14"/>
  <c r="I128" i="14"/>
  <c r="I129" i="14"/>
  <c r="I130" i="14"/>
  <c r="I131" i="14"/>
  <c r="I132" i="14"/>
  <c r="I133" i="14"/>
  <c r="I134" i="14"/>
  <c r="I135" i="14"/>
  <c r="I136" i="14"/>
  <c r="I137" i="14"/>
  <c r="I138" i="14"/>
  <c r="I139" i="14"/>
  <c r="L128" i="14"/>
  <c r="O128" i="14"/>
  <c r="R128" i="14"/>
  <c r="U128" i="14"/>
  <c r="X128" i="14"/>
  <c r="L129" i="14"/>
  <c r="O129" i="14"/>
  <c r="R129" i="14"/>
  <c r="U129" i="14"/>
  <c r="X129" i="14"/>
  <c r="L130" i="14"/>
  <c r="O130" i="14"/>
  <c r="R130" i="14"/>
  <c r="U130" i="14"/>
  <c r="X130" i="14"/>
  <c r="L131" i="14"/>
  <c r="O131" i="14"/>
  <c r="R131" i="14"/>
  <c r="U131" i="14"/>
  <c r="X131" i="14"/>
  <c r="L132" i="14"/>
  <c r="O132" i="14"/>
  <c r="R132" i="14"/>
  <c r="U132" i="14"/>
  <c r="X132" i="14"/>
  <c r="L133" i="14"/>
  <c r="O133" i="14"/>
  <c r="R133" i="14"/>
  <c r="U133" i="14"/>
  <c r="X133" i="14"/>
  <c r="L134" i="14"/>
  <c r="O134" i="14"/>
  <c r="R134" i="14"/>
  <c r="U134" i="14"/>
  <c r="X134" i="14"/>
  <c r="L135" i="14"/>
  <c r="O135" i="14"/>
  <c r="R135" i="14"/>
  <c r="U135" i="14"/>
  <c r="X135" i="14"/>
  <c r="L136" i="14"/>
  <c r="O136" i="14"/>
  <c r="R136" i="14"/>
  <c r="U136" i="14"/>
  <c r="X136" i="14"/>
  <c r="L137" i="14"/>
  <c r="O137" i="14"/>
  <c r="R137" i="14"/>
  <c r="U137" i="14"/>
  <c r="X137" i="14"/>
  <c r="L138" i="14"/>
  <c r="O138" i="14"/>
  <c r="R138" i="14"/>
  <c r="U138" i="14"/>
  <c r="X138" i="14"/>
  <c r="L139" i="14"/>
  <c r="O139" i="14"/>
  <c r="R139" i="14"/>
  <c r="U139" i="14"/>
  <c r="X139" i="14"/>
  <c r="AA151" i="14" l="1"/>
  <c r="AA149" i="14"/>
  <c r="AA158" i="14"/>
  <c r="AA147" i="14"/>
  <c r="AA165" i="14"/>
  <c r="AA153" i="14"/>
  <c r="AA162" i="14"/>
  <c r="AA160" i="14"/>
  <c r="AA167" i="14"/>
  <c r="AA169" i="14"/>
  <c r="AA133" i="14"/>
  <c r="AA155" i="14"/>
  <c r="AA145" i="14"/>
  <c r="AA171" i="14"/>
  <c r="AA152" i="14"/>
  <c r="AA172" i="14"/>
  <c r="AA154" i="14"/>
  <c r="AA157" i="14"/>
  <c r="AA166" i="14"/>
  <c r="AA161" i="14"/>
  <c r="AA150" i="14"/>
  <c r="AA170" i="14"/>
  <c r="AA168" i="14"/>
  <c r="AA164" i="14"/>
  <c r="AA163" i="14"/>
  <c r="AA159" i="14"/>
  <c r="AA156" i="14"/>
  <c r="AA148" i="14"/>
  <c r="AA146" i="14"/>
  <c r="AA144" i="14"/>
  <c r="AA141" i="14"/>
  <c r="AA142" i="14"/>
  <c r="AA143" i="14"/>
  <c r="AA140" i="14"/>
  <c r="AA135" i="14"/>
  <c r="AA131" i="14"/>
  <c r="AA130" i="14"/>
  <c r="AA134" i="14"/>
  <c r="AA139" i="14"/>
  <c r="AA137" i="14"/>
  <c r="AA129" i="14"/>
  <c r="AA132" i="14"/>
  <c r="AA128" i="14"/>
  <c r="AA136" i="14"/>
  <c r="AA138" i="14"/>
  <c r="X127" i="14"/>
  <c r="U127" i="14"/>
  <c r="R127" i="14"/>
  <c r="O127" i="14"/>
  <c r="L127" i="14"/>
  <c r="I127" i="14"/>
  <c r="X126" i="14"/>
  <c r="U126" i="14"/>
  <c r="R126" i="14"/>
  <c r="O126" i="14"/>
  <c r="L126" i="14"/>
  <c r="I126" i="14"/>
  <c r="X125" i="14"/>
  <c r="U125" i="14"/>
  <c r="R125" i="14"/>
  <c r="O125" i="14"/>
  <c r="L125" i="14"/>
  <c r="I125" i="14"/>
  <c r="X124" i="14"/>
  <c r="U124" i="14"/>
  <c r="R124" i="14"/>
  <c r="O124" i="14"/>
  <c r="L124" i="14"/>
  <c r="I124" i="14"/>
  <c r="X123" i="14"/>
  <c r="U123" i="14"/>
  <c r="R123" i="14"/>
  <c r="O123" i="14"/>
  <c r="L123" i="14"/>
  <c r="I123" i="14"/>
  <c r="X122" i="14"/>
  <c r="U122" i="14"/>
  <c r="R122" i="14"/>
  <c r="O122" i="14"/>
  <c r="L122" i="14"/>
  <c r="I122" i="14"/>
  <c r="X121" i="14"/>
  <c r="U121" i="14"/>
  <c r="R121" i="14"/>
  <c r="O121" i="14"/>
  <c r="L121" i="14"/>
  <c r="I121" i="14"/>
  <c r="X120" i="14"/>
  <c r="U120" i="14"/>
  <c r="R120" i="14"/>
  <c r="O120" i="14"/>
  <c r="L120" i="14"/>
  <c r="I120" i="14"/>
  <c r="X119" i="14"/>
  <c r="U119" i="14"/>
  <c r="R119" i="14"/>
  <c r="O119" i="14"/>
  <c r="L119" i="14"/>
  <c r="I119" i="14"/>
  <c r="X118" i="14"/>
  <c r="U118" i="14"/>
  <c r="R118" i="14"/>
  <c r="O118" i="14"/>
  <c r="L118" i="14"/>
  <c r="I118" i="14"/>
  <c r="X117" i="14"/>
  <c r="U117" i="14"/>
  <c r="R117" i="14"/>
  <c r="O117" i="14"/>
  <c r="L117" i="14"/>
  <c r="I117" i="14"/>
  <c r="X116" i="14"/>
  <c r="U116" i="14"/>
  <c r="R116" i="14"/>
  <c r="O116" i="14"/>
  <c r="L116" i="14"/>
  <c r="I116" i="14"/>
  <c r="X115" i="14"/>
  <c r="U115" i="14"/>
  <c r="R115" i="14"/>
  <c r="O115" i="14"/>
  <c r="L115" i="14"/>
  <c r="I115" i="14"/>
  <c r="X114" i="14"/>
  <c r="U114" i="14"/>
  <c r="R114" i="14"/>
  <c r="O114" i="14"/>
  <c r="L114" i="14"/>
  <c r="I114" i="14"/>
  <c r="X113" i="14"/>
  <c r="U113" i="14"/>
  <c r="R113" i="14"/>
  <c r="O113" i="14"/>
  <c r="L113" i="14"/>
  <c r="I113" i="14"/>
  <c r="X112" i="14"/>
  <c r="U112" i="14"/>
  <c r="R112" i="14"/>
  <c r="O112" i="14"/>
  <c r="L112" i="14"/>
  <c r="I112" i="14"/>
  <c r="X111" i="14"/>
  <c r="U111" i="14"/>
  <c r="R111" i="14"/>
  <c r="O111" i="14"/>
  <c r="L111" i="14"/>
  <c r="I111" i="14"/>
  <c r="X110" i="14"/>
  <c r="U110" i="14"/>
  <c r="R110" i="14"/>
  <c r="O110" i="14"/>
  <c r="L110" i="14"/>
  <c r="I110" i="14"/>
  <c r="X109" i="14"/>
  <c r="U109" i="14"/>
  <c r="R109" i="14"/>
  <c r="O109" i="14"/>
  <c r="L109" i="14"/>
  <c r="I109" i="14"/>
  <c r="X108" i="14"/>
  <c r="U108" i="14"/>
  <c r="R108" i="14"/>
  <c r="O108" i="14"/>
  <c r="L108" i="14"/>
  <c r="I108" i="14"/>
  <c r="X107" i="14"/>
  <c r="U107" i="14"/>
  <c r="R107" i="14"/>
  <c r="O107" i="14"/>
  <c r="L107" i="14"/>
  <c r="I107" i="14"/>
  <c r="X106" i="14"/>
  <c r="U106" i="14"/>
  <c r="R106" i="14"/>
  <c r="O106" i="14"/>
  <c r="L106" i="14"/>
  <c r="I106" i="14"/>
  <c r="X105" i="14"/>
  <c r="U105" i="14"/>
  <c r="R105" i="14"/>
  <c r="O105" i="14"/>
  <c r="L105" i="14"/>
  <c r="I105" i="14"/>
  <c r="X104" i="14"/>
  <c r="U104" i="14"/>
  <c r="R104" i="14"/>
  <c r="O104" i="14"/>
  <c r="L104" i="14"/>
  <c r="I104" i="14"/>
  <c r="X103" i="14"/>
  <c r="U103" i="14"/>
  <c r="R103" i="14"/>
  <c r="O103" i="14"/>
  <c r="L103" i="14"/>
  <c r="I103" i="14"/>
  <c r="X102" i="14"/>
  <c r="U102" i="14"/>
  <c r="R102" i="14"/>
  <c r="O102" i="14"/>
  <c r="L102" i="14"/>
  <c r="I102" i="14"/>
  <c r="X101" i="14"/>
  <c r="U101" i="14"/>
  <c r="R101" i="14"/>
  <c r="O101" i="14"/>
  <c r="L101" i="14"/>
  <c r="I101" i="14"/>
  <c r="X100" i="14"/>
  <c r="U100" i="14"/>
  <c r="R100" i="14"/>
  <c r="O100" i="14"/>
  <c r="L100" i="14"/>
  <c r="I100" i="14"/>
  <c r="X99" i="14"/>
  <c r="U99" i="14"/>
  <c r="R99" i="14"/>
  <c r="O99" i="14"/>
  <c r="L99" i="14"/>
  <c r="I99" i="14"/>
  <c r="X98" i="14"/>
  <c r="U98" i="14"/>
  <c r="R98" i="14"/>
  <c r="O98" i="14"/>
  <c r="L98" i="14"/>
  <c r="I98" i="14"/>
  <c r="X97" i="14"/>
  <c r="U97" i="14"/>
  <c r="R97" i="14"/>
  <c r="O97" i="14"/>
  <c r="L97" i="14"/>
  <c r="I97" i="14"/>
  <c r="X96" i="14"/>
  <c r="U96" i="14"/>
  <c r="R96" i="14"/>
  <c r="O96" i="14"/>
  <c r="L96" i="14"/>
  <c r="I96" i="14"/>
  <c r="X95" i="14"/>
  <c r="U95" i="14"/>
  <c r="R95" i="14"/>
  <c r="O95" i="14"/>
  <c r="L95" i="14"/>
  <c r="I95" i="14"/>
  <c r="X94" i="14"/>
  <c r="U94" i="14"/>
  <c r="R94" i="14"/>
  <c r="O94" i="14"/>
  <c r="L94" i="14"/>
  <c r="I94" i="14"/>
  <c r="X93" i="14"/>
  <c r="U93" i="14"/>
  <c r="R93" i="14"/>
  <c r="O93" i="14"/>
  <c r="L93" i="14"/>
  <c r="I93" i="14"/>
  <c r="X92" i="14"/>
  <c r="U92" i="14"/>
  <c r="R92" i="14"/>
  <c r="O92" i="14"/>
  <c r="L92" i="14"/>
  <c r="I92" i="14"/>
  <c r="X91" i="14"/>
  <c r="U91" i="14"/>
  <c r="R91" i="14"/>
  <c r="O91" i="14"/>
  <c r="L91" i="14"/>
  <c r="I91" i="14"/>
  <c r="X90" i="14"/>
  <c r="U90" i="14"/>
  <c r="R90" i="14"/>
  <c r="O90" i="14"/>
  <c r="L90" i="14"/>
  <c r="I90" i="14"/>
  <c r="X89" i="14"/>
  <c r="U89" i="14"/>
  <c r="R89" i="14"/>
  <c r="O89" i="14"/>
  <c r="L89" i="14"/>
  <c r="I89" i="14"/>
  <c r="X88" i="14"/>
  <c r="U88" i="14"/>
  <c r="R88" i="14"/>
  <c r="O88" i="14"/>
  <c r="L88" i="14"/>
  <c r="I88" i="14"/>
  <c r="X87" i="14"/>
  <c r="U87" i="14"/>
  <c r="R87" i="14"/>
  <c r="O87" i="14"/>
  <c r="L87" i="14"/>
  <c r="I87" i="14"/>
  <c r="X86" i="14"/>
  <c r="U86" i="14"/>
  <c r="R86" i="14"/>
  <c r="O86" i="14"/>
  <c r="L86" i="14"/>
  <c r="I86" i="14"/>
  <c r="X85" i="14"/>
  <c r="U85" i="14"/>
  <c r="R85" i="14"/>
  <c r="O85" i="14"/>
  <c r="L85" i="14"/>
  <c r="I85" i="14"/>
  <c r="X84" i="14"/>
  <c r="U84" i="14"/>
  <c r="R84" i="14"/>
  <c r="O84" i="14"/>
  <c r="L84" i="14"/>
  <c r="I84" i="14"/>
  <c r="X83" i="14"/>
  <c r="U83" i="14"/>
  <c r="R83" i="14"/>
  <c r="O83" i="14"/>
  <c r="L83" i="14"/>
  <c r="I83" i="14"/>
  <c r="X82" i="14"/>
  <c r="U82" i="14"/>
  <c r="R82" i="14"/>
  <c r="O82" i="14"/>
  <c r="L82" i="14"/>
  <c r="I82" i="14"/>
  <c r="X81" i="14"/>
  <c r="U81" i="14"/>
  <c r="R81" i="14"/>
  <c r="O81" i="14"/>
  <c r="L81" i="14"/>
  <c r="I81" i="14"/>
  <c r="X80" i="14"/>
  <c r="U80" i="14"/>
  <c r="R80" i="14"/>
  <c r="P80" i="14"/>
  <c r="O80" i="14" s="1"/>
  <c r="L80" i="14"/>
  <c r="I80" i="14"/>
  <c r="X79" i="14"/>
  <c r="U79" i="14"/>
  <c r="R79" i="14"/>
  <c r="O79" i="14"/>
  <c r="L79" i="14"/>
  <c r="I79" i="14"/>
  <c r="X78" i="14"/>
  <c r="U78" i="14"/>
  <c r="R78" i="14"/>
  <c r="O78" i="14"/>
  <c r="L78" i="14"/>
  <c r="I78" i="14"/>
  <c r="X77" i="14"/>
  <c r="U77" i="14"/>
  <c r="R77" i="14"/>
  <c r="O77" i="14"/>
  <c r="L77" i="14"/>
  <c r="I77" i="14"/>
  <c r="X76" i="14"/>
  <c r="U76" i="14"/>
  <c r="R76" i="14"/>
  <c r="O76" i="14"/>
  <c r="L76" i="14"/>
  <c r="I76" i="14"/>
  <c r="X75" i="14"/>
  <c r="U75" i="14"/>
  <c r="R75" i="14"/>
  <c r="O75" i="14"/>
  <c r="L75" i="14"/>
  <c r="I75" i="14"/>
  <c r="X74" i="14"/>
  <c r="U74" i="14"/>
  <c r="R74" i="14"/>
  <c r="O74" i="14"/>
  <c r="L74" i="14"/>
  <c r="I74" i="14"/>
  <c r="X73" i="14"/>
  <c r="U73" i="14"/>
  <c r="R73" i="14"/>
  <c r="O73" i="14"/>
  <c r="L73" i="14"/>
  <c r="I73" i="14"/>
  <c r="X72" i="14"/>
  <c r="U72" i="14"/>
  <c r="R72" i="14"/>
  <c r="O72" i="14"/>
  <c r="L72" i="14"/>
  <c r="I72" i="14"/>
  <c r="X71" i="14"/>
  <c r="U71" i="14"/>
  <c r="R71" i="14"/>
  <c r="O71" i="14"/>
  <c r="L71" i="14"/>
  <c r="I71" i="14"/>
  <c r="X70" i="14"/>
  <c r="U70" i="14"/>
  <c r="R70" i="14"/>
  <c r="O70" i="14"/>
  <c r="L70" i="14"/>
  <c r="I70" i="14"/>
  <c r="X69" i="14"/>
  <c r="U69" i="14"/>
  <c r="R69" i="14"/>
  <c r="O69" i="14"/>
  <c r="L69" i="14"/>
  <c r="I69" i="14"/>
  <c r="X68" i="14"/>
  <c r="U68" i="14"/>
  <c r="R68" i="14"/>
  <c r="O68" i="14"/>
  <c r="L68" i="14"/>
  <c r="I68" i="14"/>
  <c r="X67" i="14"/>
  <c r="U67" i="14"/>
  <c r="R67" i="14"/>
  <c r="O67" i="14"/>
  <c r="L67" i="14"/>
  <c r="I67" i="14"/>
  <c r="X66" i="14"/>
  <c r="U66" i="14"/>
  <c r="R66" i="14"/>
  <c r="O66" i="14"/>
  <c r="L66" i="14"/>
  <c r="I66" i="14"/>
  <c r="X65" i="14"/>
  <c r="U65" i="14"/>
  <c r="R65" i="14"/>
  <c r="O65" i="14"/>
  <c r="L65" i="14"/>
  <c r="I65" i="14"/>
  <c r="X64" i="14"/>
  <c r="U64" i="14"/>
  <c r="R64" i="14"/>
  <c r="O64" i="14"/>
  <c r="L64" i="14"/>
  <c r="I64" i="14"/>
  <c r="X63" i="14"/>
  <c r="U63" i="14"/>
  <c r="R63" i="14"/>
  <c r="O63" i="14"/>
  <c r="L63" i="14"/>
  <c r="I63" i="14"/>
  <c r="X62" i="14"/>
  <c r="U62" i="14"/>
  <c r="R62" i="14"/>
  <c r="O62" i="14"/>
  <c r="L62" i="14"/>
  <c r="I62" i="14"/>
  <c r="X61" i="14"/>
  <c r="U61" i="14"/>
  <c r="R61" i="14"/>
  <c r="O61" i="14"/>
  <c r="L61" i="14"/>
  <c r="I61" i="14"/>
  <c r="X60" i="14"/>
  <c r="U60" i="14"/>
  <c r="R60" i="14"/>
  <c r="O60" i="14"/>
  <c r="L60" i="14"/>
  <c r="I60" i="14"/>
  <c r="X59" i="14"/>
  <c r="U59" i="14"/>
  <c r="R59" i="14"/>
  <c r="O59" i="14"/>
  <c r="L59" i="14"/>
  <c r="I59" i="14"/>
  <c r="X58" i="14"/>
  <c r="U58" i="14"/>
  <c r="R58" i="14"/>
  <c r="O58" i="14"/>
  <c r="L58" i="14"/>
  <c r="I58" i="14"/>
  <c r="X57" i="14"/>
  <c r="U57" i="14"/>
  <c r="R57" i="14"/>
  <c r="O57" i="14"/>
  <c r="L57" i="14"/>
  <c r="I57" i="14"/>
  <c r="X55" i="14"/>
  <c r="U55" i="14"/>
  <c r="R55" i="14"/>
  <c r="O55" i="14"/>
  <c r="L55" i="14"/>
  <c r="I55" i="14"/>
  <c r="X37" i="14"/>
  <c r="U37" i="14"/>
  <c r="R37" i="14"/>
  <c r="O37" i="14"/>
  <c r="L37" i="14"/>
  <c r="I37" i="14"/>
  <c r="X54" i="14"/>
  <c r="U54" i="14"/>
  <c r="R54" i="14"/>
  <c r="O54" i="14"/>
  <c r="L54" i="14"/>
  <c r="I54" i="14"/>
  <c r="X53" i="14"/>
  <c r="U53" i="14"/>
  <c r="R53" i="14"/>
  <c r="O53" i="14"/>
  <c r="L53" i="14"/>
  <c r="I53" i="14"/>
  <c r="X52" i="14"/>
  <c r="U52" i="14"/>
  <c r="R52" i="14"/>
  <c r="O52" i="14"/>
  <c r="L52" i="14"/>
  <c r="I52" i="14"/>
  <c r="X51" i="14"/>
  <c r="U51" i="14"/>
  <c r="R51" i="14"/>
  <c r="O51" i="14"/>
  <c r="L51" i="14"/>
  <c r="I51" i="14"/>
  <c r="X50" i="14"/>
  <c r="U50" i="14"/>
  <c r="R50" i="14"/>
  <c r="O50" i="14"/>
  <c r="L50" i="14"/>
  <c r="I50" i="14"/>
  <c r="X49" i="14"/>
  <c r="U49" i="14"/>
  <c r="R49" i="14"/>
  <c r="O49" i="14"/>
  <c r="L49" i="14"/>
  <c r="I49" i="14"/>
  <c r="X48" i="14"/>
  <c r="U48" i="14"/>
  <c r="R48" i="14"/>
  <c r="O48" i="14"/>
  <c r="L48" i="14"/>
  <c r="I48" i="14"/>
  <c r="X47" i="14"/>
  <c r="U47" i="14"/>
  <c r="R47" i="14"/>
  <c r="O47" i="14"/>
  <c r="L47" i="14"/>
  <c r="I47" i="14"/>
  <c r="X46" i="14"/>
  <c r="U46" i="14"/>
  <c r="R46" i="14"/>
  <c r="O46" i="14"/>
  <c r="L46" i="14"/>
  <c r="I46" i="14"/>
  <c r="X45" i="14"/>
  <c r="U45" i="14"/>
  <c r="R45" i="14"/>
  <c r="O45" i="14"/>
  <c r="L45" i="14"/>
  <c r="I45" i="14"/>
  <c r="X44" i="14"/>
  <c r="U44" i="14"/>
  <c r="R44" i="14"/>
  <c r="O44" i="14"/>
  <c r="L44" i="14"/>
  <c r="I44" i="14"/>
  <c r="X43" i="14"/>
  <c r="U43" i="14"/>
  <c r="R43" i="14"/>
  <c r="O43" i="14"/>
  <c r="L43" i="14"/>
  <c r="I43" i="14"/>
  <c r="X42" i="14"/>
  <c r="U42" i="14"/>
  <c r="R42" i="14"/>
  <c r="O42" i="14"/>
  <c r="L42" i="14"/>
  <c r="I42" i="14"/>
  <c r="X41" i="14"/>
  <c r="U41" i="14"/>
  <c r="R41" i="14"/>
  <c r="O41" i="14"/>
  <c r="L41" i="14"/>
  <c r="I41" i="14"/>
  <c r="X40" i="14"/>
  <c r="U40" i="14"/>
  <c r="R40" i="14"/>
  <c r="O40" i="14"/>
  <c r="L40" i="14"/>
  <c r="I40" i="14"/>
  <c r="X39" i="14"/>
  <c r="U39" i="14"/>
  <c r="R39" i="14"/>
  <c r="O39" i="14"/>
  <c r="L39" i="14"/>
  <c r="I39" i="14"/>
  <c r="X739" i="14"/>
  <c r="U739" i="14"/>
  <c r="R739" i="14"/>
  <c r="O739" i="14"/>
  <c r="L739" i="14"/>
  <c r="I739" i="14"/>
  <c r="X38" i="14"/>
  <c r="U38" i="14"/>
  <c r="R38" i="14"/>
  <c r="O38" i="14"/>
  <c r="L38" i="14"/>
  <c r="I38" i="14"/>
  <c r="X36" i="14"/>
  <c r="U36" i="14"/>
  <c r="R36" i="14"/>
  <c r="O36" i="14"/>
  <c r="L36" i="14"/>
  <c r="I36" i="14"/>
  <c r="X35" i="14"/>
  <c r="U35" i="14"/>
  <c r="R35" i="14"/>
  <c r="O35" i="14"/>
  <c r="L35" i="14"/>
  <c r="I35" i="14"/>
  <c r="X34" i="14"/>
  <c r="U34" i="14"/>
  <c r="R34" i="14"/>
  <c r="O34" i="14"/>
  <c r="L34" i="14"/>
  <c r="I34" i="14"/>
  <c r="X33" i="14"/>
  <c r="U33" i="14"/>
  <c r="R33" i="14"/>
  <c r="O33" i="14"/>
  <c r="L33" i="14"/>
  <c r="I33" i="14"/>
  <c r="X32" i="14"/>
  <c r="U32" i="14"/>
  <c r="R32" i="14"/>
  <c r="O32" i="14"/>
  <c r="L32" i="14"/>
  <c r="I32" i="14"/>
  <c r="X31" i="14"/>
  <c r="U31" i="14"/>
  <c r="R31" i="14"/>
  <c r="O31" i="14"/>
  <c r="L31" i="14"/>
  <c r="I31" i="14"/>
  <c r="X30" i="14"/>
  <c r="U30" i="14"/>
  <c r="R30" i="14"/>
  <c r="O30" i="14"/>
  <c r="L30" i="14"/>
  <c r="I30" i="14"/>
  <c r="X29" i="14"/>
  <c r="U29" i="14"/>
  <c r="R29" i="14"/>
  <c r="O29" i="14"/>
  <c r="L29" i="14"/>
  <c r="I29" i="14"/>
  <c r="X28" i="14"/>
  <c r="U28" i="14"/>
  <c r="R28" i="14"/>
  <c r="O28" i="14"/>
  <c r="L28" i="14"/>
  <c r="I28" i="14"/>
  <c r="X27" i="14"/>
  <c r="U27" i="14"/>
  <c r="R27" i="14"/>
  <c r="O27" i="14"/>
  <c r="L27" i="14"/>
  <c r="I27" i="14"/>
  <c r="X26" i="14"/>
  <c r="U26" i="14"/>
  <c r="R26" i="14"/>
  <c r="O26" i="14"/>
  <c r="L26" i="14"/>
  <c r="I26" i="14"/>
  <c r="X25" i="14"/>
  <c r="U25" i="14"/>
  <c r="R25" i="14"/>
  <c r="O25" i="14"/>
  <c r="L25" i="14"/>
  <c r="I25" i="14"/>
  <c r="X24" i="14"/>
  <c r="U24" i="14"/>
  <c r="R24" i="14"/>
  <c r="O24" i="14"/>
  <c r="L24" i="14"/>
  <c r="I24" i="14"/>
  <c r="X23" i="14"/>
  <c r="U23" i="14"/>
  <c r="R23" i="14"/>
  <c r="O23" i="14"/>
  <c r="L23" i="14"/>
  <c r="I23" i="14"/>
  <c r="X22" i="14"/>
  <c r="U22" i="14"/>
  <c r="R22" i="14"/>
  <c r="O22" i="14"/>
  <c r="L22" i="14"/>
  <c r="I22" i="14"/>
  <c r="X738" i="14"/>
  <c r="U738" i="14"/>
  <c r="R738" i="14"/>
  <c r="O738" i="14"/>
  <c r="L738" i="14"/>
  <c r="I738" i="14"/>
  <c r="X21" i="14"/>
  <c r="U21" i="14"/>
  <c r="R21" i="14"/>
  <c r="O21" i="14"/>
  <c r="L21" i="14"/>
  <c r="I21" i="14"/>
  <c r="X20" i="14"/>
  <c r="U20" i="14"/>
  <c r="R20" i="14"/>
  <c r="O20" i="14"/>
  <c r="L20" i="14"/>
  <c r="I20" i="14"/>
  <c r="X19" i="14"/>
  <c r="U19" i="14"/>
  <c r="R19" i="14"/>
  <c r="O19" i="14"/>
  <c r="L19" i="14"/>
  <c r="I19" i="14"/>
  <c r="X737" i="14"/>
  <c r="U737" i="14"/>
  <c r="R737" i="14"/>
  <c r="O737" i="14"/>
  <c r="L737" i="14"/>
  <c r="I737" i="14"/>
  <c r="I736" i="14"/>
  <c r="AA736" i="14" s="1"/>
  <c r="X735" i="14"/>
  <c r="U735" i="14"/>
  <c r="R735" i="14"/>
  <c r="O735" i="14"/>
  <c r="L735" i="14"/>
  <c r="I735" i="14"/>
  <c r="X18" i="14"/>
  <c r="U18" i="14"/>
  <c r="R18" i="14"/>
  <c r="O18" i="14"/>
  <c r="L18" i="14"/>
  <c r="I18" i="14"/>
  <c r="X17" i="14"/>
  <c r="U17" i="14"/>
  <c r="R17" i="14"/>
  <c r="O17" i="14"/>
  <c r="L17" i="14"/>
  <c r="I17" i="14"/>
  <c r="X16" i="14"/>
  <c r="U16" i="14"/>
  <c r="R16" i="14"/>
  <c r="O16" i="14"/>
  <c r="L16" i="14"/>
  <c r="I16" i="14"/>
  <c r="X15" i="14"/>
  <c r="U15" i="14"/>
  <c r="R15" i="14"/>
  <c r="O15" i="14"/>
  <c r="L15" i="14"/>
  <c r="I15" i="14"/>
  <c r="X734" i="14"/>
  <c r="U734" i="14"/>
  <c r="R734" i="14"/>
  <c r="O734" i="14"/>
  <c r="L734" i="14"/>
  <c r="I734" i="14"/>
  <c r="X733" i="14"/>
  <c r="U733" i="14"/>
  <c r="R733" i="14"/>
  <c r="O733" i="14"/>
  <c r="L733" i="14"/>
  <c r="I733" i="14"/>
  <c r="X732" i="14"/>
  <c r="U732" i="14"/>
  <c r="R732" i="14"/>
  <c r="O732" i="14"/>
  <c r="L732" i="14"/>
  <c r="X731" i="14"/>
  <c r="U731" i="14"/>
  <c r="R731" i="14"/>
  <c r="O731" i="14"/>
  <c r="L731" i="14"/>
  <c r="I731" i="14"/>
  <c r="X730" i="14"/>
  <c r="U730" i="14"/>
  <c r="R730" i="14"/>
  <c r="O730" i="14"/>
  <c r="L730" i="14"/>
  <c r="X729" i="14"/>
  <c r="U729" i="14"/>
  <c r="R729" i="14"/>
  <c r="O729" i="14"/>
  <c r="L729" i="14"/>
  <c r="X728" i="14"/>
  <c r="U728" i="14"/>
  <c r="R728" i="14"/>
  <c r="O728" i="14"/>
  <c r="L728" i="14"/>
  <c r="I728" i="14"/>
  <c r="X14" i="14"/>
  <c r="U14" i="14"/>
  <c r="R14" i="14"/>
  <c r="O14" i="14"/>
  <c r="L14" i="14"/>
  <c r="I14" i="14"/>
  <c r="X13" i="14"/>
  <c r="U13" i="14"/>
  <c r="R13" i="14"/>
  <c r="O13" i="14"/>
  <c r="L13" i="14"/>
  <c r="I13" i="14"/>
  <c r="X12" i="14"/>
  <c r="U12" i="14"/>
  <c r="R12" i="14"/>
  <c r="O12" i="14"/>
  <c r="L12" i="14"/>
  <c r="I12" i="14"/>
  <c r="X11" i="14"/>
  <c r="U11" i="14"/>
  <c r="R11" i="14"/>
  <c r="O11" i="14"/>
  <c r="L11" i="14"/>
  <c r="I11" i="14"/>
  <c r="X10" i="14"/>
  <c r="U10" i="14"/>
  <c r="R10" i="14"/>
  <c r="O10" i="14"/>
  <c r="L10" i="14"/>
  <c r="I10" i="14"/>
  <c r="X9" i="14"/>
  <c r="U9" i="14"/>
  <c r="R9" i="14"/>
  <c r="O9" i="14"/>
  <c r="L9" i="14"/>
  <c r="I9" i="14"/>
  <c r="X8" i="14"/>
  <c r="U8" i="14"/>
  <c r="R8" i="14"/>
  <c r="O8" i="14"/>
  <c r="L8" i="14"/>
  <c r="I8" i="14"/>
  <c r="X7" i="14"/>
  <c r="U7" i="14"/>
  <c r="R7" i="14"/>
  <c r="O7" i="14"/>
  <c r="L7" i="14"/>
  <c r="I7" i="14"/>
  <c r="X6" i="14"/>
  <c r="U6" i="14"/>
  <c r="R6" i="14"/>
  <c r="O6" i="14"/>
  <c r="L6" i="14"/>
  <c r="I6" i="14"/>
  <c r="X5" i="14"/>
  <c r="U5" i="14"/>
  <c r="R5" i="14"/>
  <c r="O5" i="14"/>
  <c r="L5" i="14"/>
  <c r="I5" i="14"/>
  <c r="X4" i="14"/>
  <c r="U4" i="14"/>
  <c r="R4" i="14"/>
  <c r="O4" i="14"/>
  <c r="L4" i="14"/>
  <c r="I4" i="14"/>
  <c r="AA57" i="14" l="1"/>
  <c r="AA127" i="14"/>
  <c r="AA59" i="14"/>
  <c r="AA16" i="14"/>
  <c r="AA41" i="14"/>
  <c r="AA118" i="14"/>
  <c r="AA31" i="14"/>
  <c r="AA111" i="14"/>
  <c r="AA115" i="14"/>
  <c r="AA109" i="14"/>
  <c r="AA24" i="14"/>
  <c r="AA94" i="14"/>
  <c r="AA98" i="14"/>
  <c r="AA102" i="14"/>
  <c r="AA110" i="14"/>
  <c r="AA728" i="14"/>
  <c r="AA61" i="14"/>
  <c r="AA69" i="14"/>
  <c r="AA126" i="14"/>
  <c r="AA6" i="14"/>
  <c r="AA10" i="14"/>
  <c r="AA11" i="14"/>
  <c r="AA23" i="14"/>
  <c r="AA81" i="14"/>
  <c r="AA86" i="14"/>
  <c r="AA39" i="14"/>
  <c r="AA46" i="14"/>
  <c r="AA54" i="14"/>
  <c r="AA72" i="14"/>
  <c r="AA77" i="14"/>
  <c r="AA14" i="14"/>
  <c r="AA730" i="14"/>
  <c r="AA17" i="14"/>
  <c r="AA20" i="14"/>
  <c r="AA32" i="14"/>
  <c r="AA48" i="14"/>
  <c r="AA52" i="14"/>
  <c r="AA63" i="14"/>
  <c r="AA67" i="14"/>
  <c r="AA80" i="14"/>
  <c r="AA89" i="14"/>
  <c r="AA106" i="14"/>
  <c r="AA119" i="14"/>
  <c r="AA123" i="14"/>
  <c r="AA5" i="14"/>
  <c r="AA9" i="14"/>
  <c r="AA21" i="14"/>
  <c r="AA27" i="14"/>
  <c r="AA40" i="14"/>
  <c r="AA71" i="14"/>
  <c r="AA75" i="14"/>
  <c r="AA84" i="14"/>
  <c r="AA97" i="14"/>
  <c r="AA114" i="14"/>
  <c r="AA13" i="14"/>
  <c r="AA732" i="14"/>
  <c r="AA733" i="14"/>
  <c r="AA19" i="14"/>
  <c r="AA22" i="14"/>
  <c r="AA28" i="14"/>
  <c r="AA35" i="14"/>
  <c r="AA47" i="14"/>
  <c r="AA62" i="14"/>
  <c r="AA66" i="14"/>
  <c r="AA79" i="14"/>
  <c r="AA88" i="14"/>
  <c r="AA92" i="14"/>
  <c r="AA105" i="14"/>
  <c r="AA122" i="14"/>
  <c r="AA15" i="14"/>
  <c r="AA26" i="14"/>
  <c r="AA30" i="14"/>
  <c r="AA36" i="14"/>
  <c r="AA37" i="14"/>
  <c r="AA68" i="14"/>
  <c r="AA70" i="14"/>
  <c r="AA74" i="14"/>
  <c r="AA83" i="14"/>
  <c r="AA96" i="14"/>
  <c r="AA100" i="14"/>
  <c r="AA113" i="14"/>
  <c r="AA117" i="14"/>
  <c r="AA4" i="14"/>
  <c r="AA12" i="14"/>
  <c r="AA731" i="14"/>
  <c r="AA735" i="14"/>
  <c r="AA737" i="14"/>
  <c r="AA738" i="14"/>
  <c r="AA34" i="14"/>
  <c r="AA739" i="14"/>
  <c r="AA43" i="14"/>
  <c r="AA44" i="14"/>
  <c r="AA50" i="14"/>
  <c r="AA58" i="14"/>
  <c r="AA65" i="14"/>
  <c r="AA76" i="14"/>
  <c r="AA78" i="14"/>
  <c r="AA85" i="14"/>
  <c r="AA87" i="14"/>
  <c r="AA91" i="14"/>
  <c r="AA104" i="14"/>
  <c r="AA108" i="14"/>
  <c r="AA121" i="14"/>
  <c r="AA125" i="14"/>
  <c r="AA734" i="14"/>
  <c r="AA25" i="14"/>
  <c r="AA29" i="14"/>
  <c r="AA42" i="14"/>
  <c r="AA45" i="14"/>
  <c r="AA51" i="14"/>
  <c r="AA60" i="14"/>
  <c r="AA73" i="14"/>
  <c r="AA82" i="14"/>
  <c r="AA93" i="14"/>
  <c r="AA95" i="14"/>
  <c r="AA99" i="14"/>
  <c r="AA112" i="14"/>
  <c r="AA116" i="14"/>
  <c r="AA7" i="14"/>
  <c r="AA8" i="14"/>
  <c r="AA729" i="14"/>
  <c r="AA18" i="14"/>
  <c r="AA33" i="14"/>
  <c r="AA38" i="14"/>
  <c r="AA49" i="14"/>
  <c r="AA53" i="14"/>
  <c r="AA64" i="14"/>
  <c r="AA90" i="14"/>
  <c r="AA101" i="14"/>
  <c r="AA103" i="14"/>
  <c r="AA107" i="14"/>
  <c r="AA120" i="14"/>
  <c r="AA124" i="14"/>
  <c r="AA55" i="14"/>
  <c r="I730" i="13"/>
  <c r="L730" i="13"/>
  <c r="O730" i="13"/>
  <c r="R730" i="13"/>
  <c r="U730" i="13"/>
  <c r="X730" i="13"/>
  <c r="AA730" i="13" l="1"/>
  <c r="P431" i="13"/>
  <c r="I729" i="13"/>
  <c r="L729" i="13"/>
  <c r="O729" i="13"/>
  <c r="R729" i="13"/>
  <c r="U729" i="13"/>
  <c r="X729" i="13"/>
  <c r="I728" i="13"/>
  <c r="L728" i="13"/>
  <c r="O728" i="13"/>
  <c r="R728" i="13"/>
  <c r="U728" i="13"/>
  <c r="X728" i="13"/>
  <c r="I723" i="13"/>
  <c r="I724" i="13"/>
  <c r="I725" i="13"/>
  <c r="I726" i="13"/>
  <c r="I727" i="13"/>
  <c r="L723" i="13"/>
  <c r="O723" i="13"/>
  <c r="R723" i="13"/>
  <c r="U723" i="13"/>
  <c r="X723" i="13"/>
  <c r="L724" i="13"/>
  <c r="O724" i="13"/>
  <c r="R724" i="13"/>
  <c r="U724" i="13"/>
  <c r="X724" i="13"/>
  <c r="L725" i="13"/>
  <c r="O725" i="13"/>
  <c r="R725" i="13"/>
  <c r="U725" i="13"/>
  <c r="X725" i="13"/>
  <c r="L726" i="13"/>
  <c r="O726" i="13"/>
  <c r="R726" i="13"/>
  <c r="U726" i="13"/>
  <c r="X726" i="13"/>
  <c r="L727" i="13"/>
  <c r="O727" i="13"/>
  <c r="R727" i="13"/>
  <c r="U727" i="13"/>
  <c r="X727"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699" i="13"/>
  <c r="L699" i="13"/>
  <c r="O699" i="13"/>
  <c r="R699" i="13"/>
  <c r="U699" i="13"/>
  <c r="X699" i="13"/>
  <c r="L700" i="13"/>
  <c r="O700" i="13"/>
  <c r="R700" i="13"/>
  <c r="U700" i="13"/>
  <c r="X700" i="13"/>
  <c r="L701" i="13"/>
  <c r="O701" i="13"/>
  <c r="R701" i="13"/>
  <c r="U701" i="13"/>
  <c r="X701" i="13"/>
  <c r="L702" i="13"/>
  <c r="O702" i="13"/>
  <c r="R702" i="13"/>
  <c r="U702" i="13"/>
  <c r="X702" i="13"/>
  <c r="L703" i="13"/>
  <c r="O703" i="13"/>
  <c r="R703" i="13"/>
  <c r="U703" i="13"/>
  <c r="X703" i="13"/>
  <c r="L704" i="13"/>
  <c r="O704" i="13"/>
  <c r="R704" i="13"/>
  <c r="U704" i="13"/>
  <c r="X704" i="13"/>
  <c r="L705" i="13"/>
  <c r="O705" i="13"/>
  <c r="R705" i="13"/>
  <c r="U705" i="13"/>
  <c r="X705" i="13"/>
  <c r="L706" i="13"/>
  <c r="O706" i="13"/>
  <c r="R706" i="13"/>
  <c r="U706" i="13"/>
  <c r="X706" i="13"/>
  <c r="L707" i="13"/>
  <c r="O707" i="13"/>
  <c r="R707" i="13"/>
  <c r="U707" i="13"/>
  <c r="X707" i="13"/>
  <c r="L708" i="13"/>
  <c r="O708" i="13"/>
  <c r="R708" i="13"/>
  <c r="U708" i="13"/>
  <c r="X708" i="13"/>
  <c r="L709" i="13"/>
  <c r="O709" i="13"/>
  <c r="R709" i="13"/>
  <c r="U709" i="13"/>
  <c r="X709" i="13"/>
  <c r="L710" i="13"/>
  <c r="O710" i="13"/>
  <c r="R710" i="13"/>
  <c r="U710" i="13"/>
  <c r="X710" i="13"/>
  <c r="L711" i="13"/>
  <c r="O711" i="13"/>
  <c r="R711" i="13"/>
  <c r="U711" i="13"/>
  <c r="X711" i="13"/>
  <c r="L712" i="13"/>
  <c r="O712" i="13"/>
  <c r="R712" i="13"/>
  <c r="U712" i="13"/>
  <c r="X712" i="13"/>
  <c r="L713" i="13"/>
  <c r="O713" i="13"/>
  <c r="R713" i="13"/>
  <c r="U713" i="13"/>
  <c r="X713" i="13"/>
  <c r="L714" i="13"/>
  <c r="O714" i="13"/>
  <c r="R714" i="13"/>
  <c r="U714" i="13"/>
  <c r="X714" i="13"/>
  <c r="L715" i="13"/>
  <c r="O715" i="13"/>
  <c r="R715" i="13"/>
  <c r="U715" i="13"/>
  <c r="X715" i="13"/>
  <c r="L716" i="13"/>
  <c r="O716" i="13"/>
  <c r="R716" i="13"/>
  <c r="U716" i="13"/>
  <c r="X716" i="13"/>
  <c r="L717" i="13"/>
  <c r="O717" i="13"/>
  <c r="R717" i="13"/>
  <c r="U717" i="13"/>
  <c r="X717" i="13"/>
  <c r="L718" i="13"/>
  <c r="O718" i="13"/>
  <c r="R718" i="13"/>
  <c r="U718" i="13"/>
  <c r="X718" i="13"/>
  <c r="L719" i="13"/>
  <c r="O719" i="13"/>
  <c r="R719" i="13"/>
  <c r="U719" i="13"/>
  <c r="X719" i="13"/>
  <c r="L720" i="13"/>
  <c r="O720" i="13"/>
  <c r="R720" i="13"/>
  <c r="U720" i="13"/>
  <c r="X720" i="13"/>
  <c r="L721" i="13"/>
  <c r="O721" i="13"/>
  <c r="R721" i="13"/>
  <c r="U721" i="13"/>
  <c r="X721" i="13"/>
  <c r="L722" i="13"/>
  <c r="O722" i="13"/>
  <c r="R722" i="13"/>
  <c r="U722" i="13"/>
  <c r="X722" i="13"/>
  <c r="AA729" i="13" l="1"/>
  <c r="AA726" i="13"/>
  <c r="AA728" i="13"/>
  <c r="AA724" i="13"/>
  <c r="AA704" i="13"/>
  <c r="AA713" i="13"/>
  <c r="AA720" i="13"/>
  <c r="AA708" i="13"/>
  <c r="AA725" i="13"/>
  <c r="AA723" i="13"/>
  <c r="AA702" i="13"/>
  <c r="AA700" i="13"/>
  <c r="AA722" i="13"/>
  <c r="AA715" i="13"/>
  <c r="AA727" i="13"/>
  <c r="AA711" i="13"/>
  <c r="AA701" i="13"/>
  <c r="AA699" i="13"/>
  <c r="AA721" i="13"/>
  <c r="AA718" i="13"/>
  <c r="AA716" i="13"/>
  <c r="AA710" i="13"/>
  <c r="AA712" i="13"/>
  <c r="AA706" i="13"/>
  <c r="AA719" i="13"/>
  <c r="AA717" i="13"/>
  <c r="AA703" i="13"/>
  <c r="AA707" i="13"/>
  <c r="AA714" i="13"/>
  <c r="AA709" i="13"/>
  <c r="AA705" i="13"/>
  <c r="I697" i="13" l="1"/>
  <c r="I698" i="13"/>
  <c r="L697" i="13"/>
  <c r="O697" i="13"/>
  <c r="R697" i="13"/>
  <c r="U697" i="13"/>
  <c r="X697" i="13"/>
  <c r="L698" i="13"/>
  <c r="O698" i="13"/>
  <c r="R698" i="13"/>
  <c r="U698" i="13"/>
  <c r="X698" i="13"/>
  <c r="I696" i="13"/>
  <c r="L696" i="13"/>
  <c r="O696" i="13"/>
  <c r="R696" i="13"/>
  <c r="U696" i="13"/>
  <c r="X696" i="13"/>
  <c r="AA697" i="13" l="1"/>
  <c r="AA698" i="13"/>
  <c r="AA696" i="13"/>
  <c r="I683" i="13" l="1"/>
  <c r="I684" i="13"/>
  <c r="I685" i="13"/>
  <c r="I686" i="13"/>
  <c r="I687" i="13"/>
  <c r="I688" i="13"/>
  <c r="I689" i="13"/>
  <c r="I690" i="13"/>
  <c r="I691" i="13"/>
  <c r="I692" i="13"/>
  <c r="I693" i="13"/>
  <c r="I694" i="13"/>
  <c r="I695" i="13"/>
  <c r="I682" i="13"/>
  <c r="L683" i="13"/>
  <c r="O683" i="13"/>
  <c r="R683" i="13"/>
  <c r="U683" i="13"/>
  <c r="X683" i="13"/>
  <c r="L684" i="13"/>
  <c r="O684" i="13"/>
  <c r="R684" i="13"/>
  <c r="U684" i="13"/>
  <c r="X684" i="13"/>
  <c r="L685" i="13"/>
  <c r="O685" i="13"/>
  <c r="R685" i="13"/>
  <c r="U685" i="13"/>
  <c r="X685" i="13"/>
  <c r="L686" i="13"/>
  <c r="O686" i="13"/>
  <c r="R686" i="13"/>
  <c r="U686" i="13"/>
  <c r="X686" i="13"/>
  <c r="L687" i="13"/>
  <c r="O687" i="13"/>
  <c r="R687" i="13"/>
  <c r="U687" i="13"/>
  <c r="X687" i="13"/>
  <c r="L688" i="13"/>
  <c r="O688" i="13"/>
  <c r="R688" i="13"/>
  <c r="U688" i="13"/>
  <c r="X688" i="13"/>
  <c r="L689" i="13"/>
  <c r="O689" i="13"/>
  <c r="R689" i="13"/>
  <c r="U689" i="13"/>
  <c r="X689" i="13"/>
  <c r="L690" i="13"/>
  <c r="O690" i="13"/>
  <c r="R690" i="13"/>
  <c r="U690" i="13"/>
  <c r="X690" i="13"/>
  <c r="L691" i="13"/>
  <c r="O691" i="13"/>
  <c r="R691" i="13"/>
  <c r="U691" i="13"/>
  <c r="X691" i="13"/>
  <c r="L692" i="13"/>
  <c r="O692" i="13"/>
  <c r="R692" i="13"/>
  <c r="U692" i="13"/>
  <c r="X692" i="13"/>
  <c r="L693" i="13"/>
  <c r="O693" i="13"/>
  <c r="R693" i="13"/>
  <c r="U693" i="13"/>
  <c r="X693" i="13"/>
  <c r="L694" i="13"/>
  <c r="O694" i="13"/>
  <c r="R694" i="13"/>
  <c r="U694" i="13"/>
  <c r="X694" i="13"/>
  <c r="L695" i="13"/>
  <c r="O695" i="13"/>
  <c r="R695" i="13"/>
  <c r="U695" i="13"/>
  <c r="X695" i="13"/>
  <c r="X682" i="13"/>
  <c r="U682" i="13"/>
  <c r="R682" i="13"/>
  <c r="O682" i="13"/>
  <c r="L682" i="13"/>
  <c r="AA686" i="13" l="1"/>
  <c r="AA689" i="13"/>
  <c r="AA695" i="13"/>
  <c r="AA685" i="13"/>
  <c r="AA690" i="13"/>
  <c r="AA694" i="13"/>
  <c r="AA692" i="13"/>
  <c r="AA683" i="13"/>
  <c r="AA693" i="13"/>
  <c r="AA684" i="13"/>
  <c r="AA691" i="13"/>
  <c r="AA688" i="13"/>
  <c r="AA687" i="13"/>
  <c r="AA682" i="13"/>
  <c r="I680" i="13" l="1"/>
  <c r="I681" i="13"/>
  <c r="L680" i="13"/>
  <c r="O680" i="13"/>
  <c r="R680" i="13"/>
  <c r="U680" i="13"/>
  <c r="X680" i="13"/>
  <c r="L681" i="13"/>
  <c r="O681" i="13"/>
  <c r="R681" i="13"/>
  <c r="U681" i="13"/>
  <c r="X681" i="13"/>
  <c r="I658" i="13"/>
  <c r="I659" i="13"/>
  <c r="I660" i="13"/>
  <c r="I661" i="13"/>
  <c r="I662" i="13"/>
  <c r="I663" i="13"/>
  <c r="I664" i="13"/>
  <c r="I665" i="13"/>
  <c r="I666" i="13"/>
  <c r="I667" i="13"/>
  <c r="I668" i="13"/>
  <c r="I669" i="13"/>
  <c r="I670" i="13"/>
  <c r="I671" i="13"/>
  <c r="I672" i="13"/>
  <c r="I673" i="13"/>
  <c r="I674" i="13"/>
  <c r="I675" i="13"/>
  <c r="I676" i="13"/>
  <c r="I677" i="13"/>
  <c r="I678" i="13"/>
  <c r="I679" i="13"/>
  <c r="I657" i="13"/>
  <c r="L658" i="13"/>
  <c r="O658" i="13"/>
  <c r="R658" i="13"/>
  <c r="U658" i="13"/>
  <c r="X658" i="13"/>
  <c r="L659" i="13"/>
  <c r="O659" i="13"/>
  <c r="R659" i="13"/>
  <c r="U659" i="13"/>
  <c r="X659" i="13"/>
  <c r="L660" i="13"/>
  <c r="O660" i="13"/>
  <c r="R660" i="13"/>
  <c r="U660" i="13"/>
  <c r="X660" i="13"/>
  <c r="L661" i="13"/>
  <c r="O661" i="13"/>
  <c r="R661" i="13"/>
  <c r="U661" i="13"/>
  <c r="X661" i="13"/>
  <c r="L662" i="13"/>
  <c r="O662" i="13"/>
  <c r="R662" i="13"/>
  <c r="U662" i="13"/>
  <c r="X662" i="13"/>
  <c r="L663" i="13"/>
  <c r="O663" i="13"/>
  <c r="R663" i="13"/>
  <c r="U663" i="13"/>
  <c r="X663" i="13"/>
  <c r="L664" i="13"/>
  <c r="O664" i="13"/>
  <c r="R664" i="13"/>
  <c r="U664" i="13"/>
  <c r="X664" i="13"/>
  <c r="L665" i="13"/>
  <c r="O665" i="13"/>
  <c r="R665" i="13"/>
  <c r="U665" i="13"/>
  <c r="X665" i="13"/>
  <c r="L666" i="13"/>
  <c r="O666" i="13"/>
  <c r="R666" i="13"/>
  <c r="U666" i="13"/>
  <c r="X666" i="13"/>
  <c r="L667" i="13"/>
  <c r="O667" i="13"/>
  <c r="R667" i="13"/>
  <c r="U667" i="13"/>
  <c r="X667" i="13"/>
  <c r="L668" i="13"/>
  <c r="O668" i="13"/>
  <c r="R668" i="13"/>
  <c r="U668" i="13"/>
  <c r="X668" i="13"/>
  <c r="L669" i="13"/>
  <c r="O669" i="13"/>
  <c r="R669" i="13"/>
  <c r="U669" i="13"/>
  <c r="X669" i="13"/>
  <c r="L670" i="13"/>
  <c r="O670" i="13"/>
  <c r="R670" i="13"/>
  <c r="U670" i="13"/>
  <c r="X670" i="13"/>
  <c r="L671" i="13"/>
  <c r="O671" i="13"/>
  <c r="R671" i="13"/>
  <c r="U671" i="13"/>
  <c r="X671" i="13"/>
  <c r="L672" i="13"/>
  <c r="O672" i="13"/>
  <c r="R672" i="13"/>
  <c r="U672" i="13"/>
  <c r="X672" i="13"/>
  <c r="L673" i="13"/>
  <c r="O673" i="13"/>
  <c r="R673" i="13"/>
  <c r="U673" i="13"/>
  <c r="X673" i="13"/>
  <c r="L674" i="13"/>
  <c r="O674" i="13"/>
  <c r="R674" i="13"/>
  <c r="U674" i="13"/>
  <c r="X674" i="13"/>
  <c r="L675" i="13"/>
  <c r="O675" i="13"/>
  <c r="R675" i="13"/>
  <c r="U675" i="13"/>
  <c r="X675" i="13"/>
  <c r="L676" i="13"/>
  <c r="O676" i="13"/>
  <c r="R676" i="13"/>
  <c r="U676" i="13"/>
  <c r="X676" i="13"/>
  <c r="L677" i="13"/>
  <c r="O677" i="13"/>
  <c r="R677" i="13"/>
  <c r="U677" i="13"/>
  <c r="X677" i="13"/>
  <c r="L678" i="13"/>
  <c r="O678" i="13"/>
  <c r="R678" i="13"/>
  <c r="U678" i="13"/>
  <c r="X678" i="13"/>
  <c r="L679" i="13"/>
  <c r="O679" i="13"/>
  <c r="R679" i="13"/>
  <c r="U679" i="13"/>
  <c r="X679" i="13"/>
  <c r="X657" i="13"/>
  <c r="U657" i="13"/>
  <c r="R657" i="13"/>
  <c r="O657" i="13"/>
  <c r="L657" i="13"/>
  <c r="AA658" i="13" l="1"/>
  <c r="AA680" i="13"/>
  <c r="AA660" i="13"/>
  <c r="AA665" i="13"/>
  <c r="AA674" i="13"/>
  <c r="AA663" i="13"/>
  <c r="AA667" i="13"/>
  <c r="AA678" i="13"/>
  <c r="AA662" i="13"/>
  <c r="AA670" i="13"/>
  <c r="AA659" i="13"/>
  <c r="AA661" i="13"/>
  <c r="AA671" i="13"/>
  <c r="AA673" i="13"/>
  <c r="AA681" i="13"/>
  <c r="AA677" i="13"/>
  <c r="AA679" i="13"/>
  <c r="AA675" i="13"/>
  <c r="AA672" i="13"/>
  <c r="AA664" i="13"/>
  <c r="AA668" i="13"/>
  <c r="AA676" i="13"/>
  <c r="AA666" i="13"/>
  <c r="AA669" i="13"/>
  <c r="AA657" i="13"/>
  <c r="S599" i="13" l="1"/>
  <c r="P587" i="13" l="1"/>
  <c r="Q103" i="13"/>
  <c r="I656" i="13" l="1"/>
  <c r="L656" i="13"/>
  <c r="O656" i="13"/>
  <c r="R656" i="13"/>
  <c r="U656" i="13"/>
  <c r="X656" i="13"/>
  <c r="AA656" i="13" l="1"/>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32" i="13"/>
  <c r="L633" i="13"/>
  <c r="O633" i="13"/>
  <c r="R633" i="13"/>
  <c r="U633" i="13"/>
  <c r="X633" i="13"/>
  <c r="L634" i="13"/>
  <c r="O634" i="13"/>
  <c r="R634" i="13"/>
  <c r="U634" i="13"/>
  <c r="X634" i="13"/>
  <c r="L635" i="13"/>
  <c r="O635" i="13"/>
  <c r="R635" i="13"/>
  <c r="U635" i="13"/>
  <c r="X635" i="13"/>
  <c r="L636" i="13"/>
  <c r="O636" i="13"/>
  <c r="R636" i="13"/>
  <c r="U636" i="13"/>
  <c r="X636" i="13"/>
  <c r="L637" i="13"/>
  <c r="O637" i="13"/>
  <c r="R637" i="13"/>
  <c r="U637" i="13"/>
  <c r="X637" i="13"/>
  <c r="L638" i="13"/>
  <c r="O638" i="13"/>
  <c r="R638" i="13"/>
  <c r="U638" i="13"/>
  <c r="X638" i="13"/>
  <c r="L639" i="13"/>
  <c r="O639" i="13"/>
  <c r="R639" i="13"/>
  <c r="U639" i="13"/>
  <c r="X639" i="13"/>
  <c r="L640" i="13"/>
  <c r="O640" i="13"/>
  <c r="R640" i="13"/>
  <c r="U640" i="13"/>
  <c r="X640" i="13"/>
  <c r="L641" i="13"/>
  <c r="O641" i="13"/>
  <c r="R641" i="13"/>
  <c r="U641" i="13"/>
  <c r="X641" i="13"/>
  <c r="L642" i="13"/>
  <c r="O642" i="13"/>
  <c r="R642" i="13"/>
  <c r="U642" i="13"/>
  <c r="X642" i="13"/>
  <c r="L643" i="13"/>
  <c r="O643" i="13"/>
  <c r="R643" i="13"/>
  <c r="U643" i="13"/>
  <c r="X643" i="13"/>
  <c r="L644" i="13"/>
  <c r="O644" i="13"/>
  <c r="R644" i="13"/>
  <c r="U644" i="13"/>
  <c r="X644" i="13"/>
  <c r="L645" i="13"/>
  <c r="O645" i="13"/>
  <c r="R645" i="13"/>
  <c r="U645" i="13"/>
  <c r="X645" i="13"/>
  <c r="L646" i="13"/>
  <c r="O646" i="13"/>
  <c r="R646" i="13"/>
  <c r="U646" i="13"/>
  <c r="X646" i="13"/>
  <c r="L647" i="13"/>
  <c r="O647" i="13"/>
  <c r="R647" i="13"/>
  <c r="U647" i="13"/>
  <c r="X647" i="13"/>
  <c r="L648" i="13"/>
  <c r="O648" i="13"/>
  <c r="R648" i="13"/>
  <c r="U648" i="13"/>
  <c r="X648" i="13"/>
  <c r="L649" i="13"/>
  <c r="O649" i="13"/>
  <c r="R649" i="13"/>
  <c r="U649" i="13"/>
  <c r="X649" i="13"/>
  <c r="L650" i="13"/>
  <c r="O650" i="13"/>
  <c r="R650" i="13"/>
  <c r="U650" i="13"/>
  <c r="X650" i="13"/>
  <c r="L651" i="13"/>
  <c r="O651" i="13"/>
  <c r="R651" i="13"/>
  <c r="U651" i="13"/>
  <c r="X651" i="13"/>
  <c r="L652" i="13"/>
  <c r="O652" i="13"/>
  <c r="R652" i="13"/>
  <c r="U652" i="13"/>
  <c r="X652" i="13"/>
  <c r="L653" i="13"/>
  <c r="O653" i="13"/>
  <c r="R653" i="13"/>
  <c r="U653" i="13"/>
  <c r="X653" i="13"/>
  <c r="L654" i="13"/>
  <c r="O654" i="13"/>
  <c r="R654" i="13"/>
  <c r="U654" i="13"/>
  <c r="X654" i="13"/>
  <c r="L655" i="13"/>
  <c r="O655" i="13"/>
  <c r="R655" i="13"/>
  <c r="U655" i="13"/>
  <c r="X655" i="13"/>
  <c r="X632" i="13"/>
  <c r="U632" i="13"/>
  <c r="R632" i="13"/>
  <c r="O632" i="13"/>
  <c r="L632" i="13"/>
  <c r="AA635" i="13" l="1"/>
  <c r="AA633" i="13"/>
  <c r="AA644" i="13"/>
  <c r="AA652" i="13"/>
  <c r="AA648" i="13"/>
  <c r="AA642" i="13"/>
  <c r="AA640" i="13"/>
  <c r="AA646" i="13"/>
  <c r="AA650" i="13"/>
  <c r="AA637" i="13"/>
  <c r="AA634" i="13"/>
  <c r="AA654" i="13"/>
  <c r="AA636" i="13"/>
  <c r="AA638" i="13"/>
  <c r="AA632" i="13"/>
  <c r="AA641" i="13"/>
  <c r="AA639" i="13"/>
  <c r="AA647" i="13"/>
  <c r="AA649" i="13"/>
  <c r="AA645" i="13"/>
  <c r="AA651" i="13"/>
  <c r="AA655" i="13"/>
  <c r="AA643" i="13"/>
  <c r="AA653" i="13"/>
  <c r="I622" i="13"/>
  <c r="I623" i="13"/>
  <c r="I624" i="13"/>
  <c r="I625" i="13"/>
  <c r="I626" i="13"/>
  <c r="I627" i="13"/>
  <c r="I628" i="13"/>
  <c r="I629" i="13"/>
  <c r="I630" i="13"/>
  <c r="I631" i="13"/>
  <c r="I615" i="13"/>
  <c r="I616" i="13"/>
  <c r="I617" i="13"/>
  <c r="I618" i="13"/>
  <c r="I619" i="13"/>
  <c r="I620" i="13"/>
  <c r="I621" i="13"/>
  <c r="I614" i="13"/>
  <c r="L615" i="13"/>
  <c r="O615" i="13"/>
  <c r="R615" i="13"/>
  <c r="U615" i="13"/>
  <c r="X615" i="13"/>
  <c r="L616" i="13"/>
  <c r="O616" i="13"/>
  <c r="R616" i="13"/>
  <c r="U616" i="13"/>
  <c r="X616" i="13"/>
  <c r="L617" i="13"/>
  <c r="O617" i="13"/>
  <c r="R617" i="13"/>
  <c r="U617" i="13"/>
  <c r="X617" i="13"/>
  <c r="L618" i="13"/>
  <c r="O618" i="13"/>
  <c r="R618" i="13"/>
  <c r="U618" i="13"/>
  <c r="X618" i="13"/>
  <c r="L619" i="13"/>
  <c r="O619" i="13"/>
  <c r="R619" i="13"/>
  <c r="U619" i="13"/>
  <c r="X619" i="13"/>
  <c r="L620" i="13"/>
  <c r="O620" i="13"/>
  <c r="R620" i="13"/>
  <c r="U620" i="13"/>
  <c r="X620" i="13"/>
  <c r="L621" i="13"/>
  <c r="O621" i="13"/>
  <c r="R621" i="13"/>
  <c r="U621" i="13"/>
  <c r="X621" i="13"/>
  <c r="L622" i="13"/>
  <c r="O622" i="13"/>
  <c r="R622" i="13"/>
  <c r="U622" i="13"/>
  <c r="X622" i="13"/>
  <c r="L623" i="13"/>
  <c r="O623" i="13"/>
  <c r="R623" i="13"/>
  <c r="U623" i="13"/>
  <c r="X623" i="13"/>
  <c r="L624" i="13"/>
  <c r="O624" i="13"/>
  <c r="R624" i="13"/>
  <c r="U624" i="13"/>
  <c r="X624" i="13"/>
  <c r="L625" i="13"/>
  <c r="O625" i="13"/>
  <c r="R625" i="13"/>
  <c r="U625" i="13"/>
  <c r="X625" i="13"/>
  <c r="L626" i="13"/>
  <c r="O626" i="13"/>
  <c r="R626" i="13"/>
  <c r="U626" i="13"/>
  <c r="X626" i="13"/>
  <c r="L627" i="13"/>
  <c r="O627" i="13"/>
  <c r="R627" i="13"/>
  <c r="U627" i="13"/>
  <c r="X627" i="13"/>
  <c r="L628" i="13"/>
  <c r="O628" i="13"/>
  <c r="R628" i="13"/>
  <c r="U628" i="13"/>
  <c r="X628" i="13"/>
  <c r="L629" i="13"/>
  <c r="O629" i="13"/>
  <c r="R629" i="13"/>
  <c r="U629" i="13"/>
  <c r="X629" i="13"/>
  <c r="L630" i="13"/>
  <c r="O630" i="13"/>
  <c r="R630" i="13"/>
  <c r="U630" i="13"/>
  <c r="X630" i="13"/>
  <c r="L631" i="13"/>
  <c r="O631" i="13"/>
  <c r="R631" i="13"/>
  <c r="U631" i="13"/>
  <c r="X631" i="13"/>
  <c r="X614" i="13"/>
  <c r="U614" i="13"/>
  <c r="R614" i="13"/>
  <c r="O614" i="13"/>
  <c r="L614" i="13"/>
  <c r="AA615" i="13" l="1"/>
  <c r="AA623" i="13"/>
  <c r="AA616" i="13"/>
  <c r="AA625" i="13"/>
  <c r="AA627" i="13"/>
  <c r="AA620" i="13"/>
  <c r="AA629" i="13"/>
  <c r="AA614" i="13"/>
  <c r="AA618" i="13"/>
  <c r="AA624" i="13"/>
  <c r="AA622" i="13"/>
  <c r="AA617" i="13"/>
  <c r="AA631" i="13"/>
  <c r="AA628" i="13"/>
  <c r="AA626" i="13"/>
  <c r="AA619" i="13"/>
  <c r="AA630" i="13"/>
  <c r="AA621" i="13"/>
  <c r="N95" i="13"/>
  <c r="I597" i="13" l="1"/>
  <c r="I598" i="13"/>
  <c r="I599" i="13"/>
  <c r="I600" i="13"/>
  <c r="I601" i="13"/>
  <c r="I602" i="13"/>
  <c r="I603" i="13"/>
  <c r="I604" i="13"/>
  <c r="I605" i="13"/>
  <c r="I606" i="13"/>
  <c r="I607" i="13"/>
  <c r="I608" i="13"/>
  <c r="I609" i="13"/>
  <c r="I610" i="13"/>
  <c r="I611" i="13"/>
  <c r="I612" i="13"/>
  <c r="I613" i="13"/>
  <c r="L597" i="13"/>
  <c r="O597" i="13"/>
  <c r="R597" i="13"/>
  <c r="U597" i="13"/>
  <c r="X597" i="13"/>
  <c r="L598" i="13"/>
  <c r="O598" i="13"/>
  <c r="R598" i="13"/>
  <c r="U598" i="13"/>
  <c r="X598" i="13"/>
  <c r="L599" i="13"/>
  <c r="O599" i="13"/>
  <c r="R599" i="13"/>
  <c r="U599" i="13"/>
  <c r="X599" i="13"/>
  <c r="L600" i="13"/>
  <c r="O600" i="13"/>
  <c r="R600" i="13"/>
  <c r="U600" i="13"/>
  <c r="X600" i="13"/>
  <c r="L601" i="13"/>
  <c r="O601" i="13"/>
  <c r="R601" i="13"/>
  <c r="U601" i="13"/>
  <c r="X601" i="13"/>
  <c r="L602" i="13"/>
  <c r="O602" i="13"/>
  <c r="R602" i="13"/>
  <c r="U602" i="13"/>
  <c r="X602" i="13"/>
  <c r="L603" i="13"/>
  <c r="O603" i="13"/>
  <c r="R603" i="13"/>
  <c r="U603" i="13"/>
  <c r="X603" i="13"/>
  <c r="L604" i="13"/>
  <c r="O604" i="13"/>
  <c r="R604" i="13"/>
  <c r="U604" i="13"/>
  <c r="X604" i="13"/>
  <c r="L605" i="13"/>
  <c r="O605" i="13"/>
  <c r="R605" i="13"/>
  <c r="U605" i="13"/>
  <c r="X605" i="13"/>
  <c r="L606" i="13"/>
  <c r="O606" i="13"/>
  <c r="R606" i="13"/>
  <c r="U606" i="13"/>
  <c r="X606" i="13"/>
  <c r="L607" i="13"/>
  <c r="O607" i="13"/>
  <c r="R607" i="13"/>
  <c r="U607" i="13"/>
  <c r="X607" i="13"/>
  <c r="L608" i="13"/>
  <c r="O608" i="13"/>
  <c r="R608" i="13"/>
  <c r="U608" i="13"/>
  <c r="X608" i="13"/>
  <c r="L609" i="13"/>
  <c r="O609" i="13"/>
  <c r="R609" i="13"/>
  <c r="U609" i="13"/>
  <c r="X609" i="13"/>
  <c r="L610" i="13"/>
  <c r="O610" i="13"/>
  <c r="R610" i="13"/>
  <c r="U610" i="13"/>
  <c r="X610" i="13"/>
  <c r="L611" i="13"/>
  <c r="O611" i="13"/>
  <c r="R611" i="13"/>
  <c r="U611" i="13"/>
  <c r="X611" i="13"/>
  <c r="L612" i="13"/>
  <c r="O612" i="13"/>
  <c r="R612" i="13"/>
  <c r="U612" i="13"/>
  <c r="X612" i="13"/>
  <c r="L613" i="13"/>
  <c r="O613" i="13"/>
  <c r="R613" i="13"/>
  <c r="U613" i="13"/>
  <c r="X613" i="13"/>
  <c r="AA601" i="13" l="1"/>
  <c r="AA597" i="13"/>
  <c r="AA598" i="13"/>
  <c r="AA608" i="13"/>
  <c r="AA612" i="13"/>
  <c r="AA605" i="13"/>
  <c r="AA599" i="13"/>
  <c r="AA603" i="13"/>
  <c r="AA607" i="13"/>
  <c r="AA610" i="13"/>
  <c r="AA613" i="13"/>
  <c r="AA600" i="13"/>
  <c r="AA611" i="13"/>
  <c r="AA609" i="13"/>
  <c r="AA606" i="13"/>
  <c r="AA602" i="13"/>
  <c r="AA604" i="13"/>
  <c r="I580" i="13"/>
  <c r="I581" i="13"/>
  <c r="I582" i="13"/>
  <c r="I583" i="13"/>
  <c r="I584" i="13"/>
  <c r="I585" i="13"/>
  <c r="I586" i="13"/>
  <c r="I587" i="13"/>
  <c r="I588" i="13"/>
  <c r="I589" i="13"/>
  <c r="I590" i="13"/>
  <c r="I591" i="13"/>
  <c r="I592" i="13"/>
  <c r="I593" i="13"/>
  <c r="I594" i="13"/>
  <c r="I595" i="13"/>
  <c r="I596" i="13"/>
  <c r="L581" i="13" l="1"/>
  <c r="O581" i="13"/>
  <c r="R581" i="13"/>
  <c r="U581" i="13"/>
  <c r="X581" i="13"/>
  <c r="AA581" i="13"/>
  <c r="L582" i="13"/>
  <c r="O582" i="13"/>
  <c r="R582" i="13"/>
  <c r="U582" i="13"/>
  <c r="X582" i="13"/>
  <c r="L583" i="13"/>
  <c r="O583" i="13"/>
  <c r="R583" i="13"/>
  <c r="U583" i="13"/>
  <c r="X583" i="13"/>
  <c r="L584" i="13"/>
  <c r="O584" i="13"/>
  <c r="R584" i="13"/>
  <c r="U584" i="13"/>
  <c r="X584" i="13"/>
  <c r="L585" i="13"/>
  <c r="O585" i="13"/>
  <c r="R585" i="13"/>
  <c r="U585" i="13"/>
  <c r="X585" i="13"/>
  <c r="L586" i="13"/>
  <c r="O586" i="13"/>
  <c r="R586" i="13"/>
  <c r="U586" i="13"/>
  <c r="X586" i="13"/>
  <c r="L587" i="13"/>
  <c r="O587" i="13"/>
  <c r="R587" i="13"/>
  <c r="U587" i="13"/>
  <c r="X587" i="13"/>
  <c r="L588" i="13"/>
  <c r="O588" i="13"/>
  <c r="R588" i="13"/>
  <c r="U588" i="13"/>
  <c r="X588" i="13"/>
  <c r="L589" i="13"/>
  <c r="O589" i="13"/>
  <c r="R589" i="13"/>
  <c r="U589" i="13"/>
  <c r="X589" i="13"/>
  <c r="L590" i="13"/>
  <c r="O590" i="13"/>
  <c r="R590" i="13"/>
  <c r="U590" i="13"/>
  <c r="X590" i="13"/>
  <c r="L591" i="13"/>
  <c r="O591" i="13"/>
  <c r="R591" i="13"/>
  <c r="U591" i="13"/>
  <c r="X591" i="13"/>
  <c r="L592" i="13"/>
  <c r="O592" i="13"/>
  <c r="R592" i="13"/>
  <c r="U592" i="13"/>
  <c r="X592" i="13"/>
  <c r="L593" i="13"/>
  <c r="O593" i="13"/>
  <c r="R593" i="13"/>
  <c r="U593" i="13"/>
  <c r="X593" i="13"/>
  <c r="L594" i="13"/>
  <c r="O594" i="13"/>
  <c r="R594" i="13"/>
  <c r="U594" i="13"/>
  <c r="X594" i="13"/>
  <c r="L595" i="13"/>
  <c r="O595" i="13"/>
  <c r="R595" i="13"/>
  <c r="U595" i="13"/>
  <c r="X595" i="13"/>
  <c r="L596" i="13"/>
  <c r="O596" i="13"/>
  <c r="R596" i="13"/>
  <c r="U596" i="13"/>
  <c r="X596" i="13"/>
  <c r="X580" i="13"/>
  <c r="U580" i="13"/>
  <c r="R580" i="13"/>
  <c r="O580" i="13"/>
  <c r="L580" i="13"/>
  <c r="AA588" i="13" l="1"/>
  <c r="AA590" i="13"/>
  <c r="AA586" i="13"/>
  <c r="AA584" i="13"/>
  <c r="AA582" i="13"/>
  <c r="AA592" i="13"/>
  <c r="AA594" i="13"/>
  <c r="AA585" i="13"/>
  <c r="AA583" i="13"/>
  <c r="AA596" i="13"/>
  <c r="AA591" i="13"/>
  <c r="AA587" i="13"/>
  <c r="AA589" i="13"/>
  <c r="AA593" i="13"/>
  <c r="AA595" i="13"/>
  <c r="AA580" i="13"/>
  <c r="L561" i="13"/>
  <c r="O561" i="13"/>
  <c r="R561" i="13"/>
  <c r="U561" i="13"/>
  <c r="X561" i="13"/>
  <c r="L562" i="13"/>
  <c r="O562" i="13"/>
  <c r="R562" i="13"/>
  <c r="U562" i="13"/>
  <c r="X562" i="13"/>
  <c r="L563" i="13"/>
  <c r="O563" i="13"/>
  <c r="R563" i="13"/>
  <c r="U563" i="13"/>
  <c r="X563" i="13"/>
  <c r="L564" i="13"/>
  <c r="O564" i="13"/>
  <c r="R564" i="13"/>
  <c r="U564" i="13"/>
  <c r="X564" i="13"/>
  <c r="L565" i="13"/>
  <c r="O565" i="13"/>
  <c r="R565" i="13"/>
  <c r="U565" i="13"/>
  <c r="X565" i="13"/>
  <c r="L566" i="13"/>
  <c r="O566" i="13"/>
  <c r="R566" i="13"/>
  <c r="U566" i="13"/>
  <c r="X566" i="13"/>
  <c r="L567" i="13"/>
  <c r="O567" i="13"/>
  <c r="R567" i="13"/>
  <c r="U567" i="13"/>
  <c r="X567" i="13"/>
  <c r="L568" i="13"/>
  <c r="O568" i="13"/>
  <c r="R568" i="13"/>
  <c r="U568" i="13"/>
  <c r="X568" i="13"/>
  <c r="L569" i="13"/>
  <c r="O569" i="13"/>
  <c r="R569" i="13"/>
  <c r="U569" i="13"/>
  <c r="X569" i="13"/>
  <c r="L570" i="13"/>
  <c r="O570" i="13"/>
  <c r="R570" i="13"/>
  <c r="U570" i="13"/>
  <c r="X570" i="13"/>
  <c r="L571" i="13"/>
  <c r="O571" i="13"/>
  <c r="R571" i="13"/>
  <c r="U571" i="13"/>
  <c r="X571" i="13"/>
  <c r="L572" i="13"/>
  <c r="O572" i="13"/>
  <c r="R572" i="13"/>
  <c r="U572" i="13"/>
  <c r="X572" i="13"/>
  <c r="L573" i="13"/>
  <c r="O573" i="13"/>
  <c r="R573" i="13"/>
  <c r="U573" i="13"/>
  <c r="X573" i="13"/>
  <c r="L574" i="13"/>
  <c r="O574" i="13"/>
  <c r="R574" i="13"/>
  <c r="U574" i="13"/>
  <c r="X574" i="13"/>
  <c r="L575" i="13"/>
  <c r="O575" i="13"/>
  <c r="R575" i="13"/>
  <c r="U575" i="13"/>
  <c r="X575" i="13"/>
  <c r="L576" i="13"/>
  <c r="O576" i="13"/>
  <c r="R576" i="13"/>
  <c r="U576" i="13"/>
  <c r="X576" i="13"/>
  <c r="L577" i="13"/>
  <c r="O577" i="13"/>
  <c r="R577" i="13"/>
  <c r="U577" i="13"/>
  <c r="X577" i="13"/>
  <c r="L578" i="13"/>
  <c r="O578" i="13"/>
  <c r="R578" i="13"/>
  <c r="U578" i="13"/>
  <c r="X578" i="13"/>
  <c r="L579" i="13"/>
  <c r="O579" i="13"/>
  <c r="R579" i="13"/>
  <c r="U579" i="13"/>
  <c r="X579" i="13"/>
  <c r="X560" i="13"/>
  <c r="U560" i="13"/>
  <c r="R560" i="13"/>
  <c r="O560" i="13"/>
  <c r="L560" i="13"/>
  <c r="I560" i="13"/>
  <c r="I561" i="13"/>
  <c r="I562" i="13"/>
  <c r="I563" i="13"/>
  <c r="I564" i="13"/>
  <c r="I565" i="13"/>
  <c r="I566" i="13"/>
  <c r="I567" i="13"/>
  <c r="I568" i="13"/>
  <c r="I569" i="13"/>
  <c r="I570" i="13"/>
  <c r="I571" i="13"/>
  <c r="I572" i="13"/>
  <c r="I573" i="13"/>
  <c r="I574" i="13"/>
  <c r="I575" i="13"/>
  <c r="I576" i="13"/>
  <c r="I577" i="13"/>
  <c r="I578" i="13"/>
  <c r="I579" i="13"/>
  <c r="AA566" i="13" l="1"/>
  <c r="AA562" i="13"/>
  <c r="AA564" i="13"/>
  <c r="AA570" i="13"/>
  <c r="AA572" i="13"/>
  <c r="AA579" i="13"/>
  <c r="AA563" i="13"/>
  <c r="AA571" i="13"/>
  <c r="AA568" i="13"/>
  <c r="AA561" i="13"/>
  <c r="AA577" i="13"/>
  <c r="AA569" i="13"/>
  <c r="AA567" i="13"/>
  <c r="AA578" i="13"/>
  <c r="AA565" i="13"/>
  <c r="AA576" i="13"/>
  <c r="AA575" i="13"/>
  <c r="AA574" i="13"/>
  <c r="AA573" i="13"/>
  <c r="AA560" i="13"/>
  <c r="N130" i="13"/>
  <c r="I537" i="13" l="1"/>
  <c r="I538" i="13"/>
  <c r="I539" i="13"/>
  <c r="I540" i="13"/>
  <c r="I541" i="13"/>
  <c r="I542" i="13"/>
  <c r="I543" i="13"/>
  <c r="I544" i="13"/>
  <c r="I545" i="13"/>
  <c r="I546" i="13"/>
  <c r="I547" i="13"/>
  <c r="I548" i="13"/>
  <c r="I549" i="13"/>
  <c r="I550" i="13"/>
  <c r="I551" i="13"/>
  <c r="I552" i="13"/>
  <c r="I553" i="13"/>
  <c r="I554" i="13"/>
  <c r="I555" i="13"/>
  <c r="I556" i="13"/>
  <c r="I557" i="13"/>
  <c r="I558" i="13"/>
  <c r="I559" i="13"/>
  <c r="I536" i="13"/>
  <c r="L537" i="13"/>
  <c r="O537" i="13"/>
  <c r="R537" i="13"/>
  <c r="U537" i="13"/>
  <c r="X537" i="13"/>
  <c r="L538" i="13"/>
  <c r="O538" i="13"/>
  <c r="R538" i="13"/>
  <c r="U538" i="13"/>
  <c r="X538" i="13"/>
  <c r="L539" i="13"/>
  <c r="O539" i="13"/>
  <c r="R539" i="13"/>
  <c r="U539" i="13"/>
  <c r="X539" i="13"/>
  <c r="L540" i="13"/>
  <c r="O540" i="13"/>
  <c r="R540" i="13"/>
  <c r="U540" i="13"/>
  <c r="X540" i="13"/>
  <c r="L541" i="13"/>
  <c r="O541" i="13"/>
  <c r="R541" i="13"/>
  <c r="U541" i="13"/>
  <c r="X541" i="13"/>
  <c r="L542" i="13"/>
  <c r="O542" i="13"/>
  <c r="R542" i="13"/>
  <c r="U542" i="13"/>
  <c r="X542" i="13"/>
  <c r="L543" i="13"/>
  <c r="O543" i="13"/>
  <c r="R543" i="13"/>
  <c r="U543" i="13"/>
  <c r="X543" i="13"/>
  <c r="L544" i="13"/>
  <c r="O544" i="13"/>
  <c r="R544" i="13"/>
  <c r="U544" i="13"/>
  <c r="X544" i="13"/>
  <c r="L545" i="13"/>
  <c r="O545" i="13"/>
  <c r="R545" i="13"/>
  <c r="U545" i="13"/>
  <c r="X545" i="13"/>
  <c r="L546" i="13"/>
  <c r="O546" i="13"/>
  <c r="R546" i="13"/>
  <c r="U546" i="13"/>
  <c r="X546" i="13"/>
  <c r="L547" i="13"/>
  <c r="O547" i="13"/>
  <c r="R547" i="13"/>
  <c r="U547" i="13"/>
  <c r="X547" i="13"/>
  <c r="L548" i="13"/>
  <c r="O548" i="13"/>
  <c r="R548" i="13"/>
  <c r="U548" i="13"/>
  <c r="X548" i="13"/>
  <c r="L549" i="13"/>
  <c r="O549" i="13"/>
  <c r="R549" i="13"/>
  <c r="U549" i="13"/>
  <c r="X549" i="13"/>
  <c r="L550" i="13"/>
  <c r="O550" i="13"/>
  <c r="R550" i="13"/>
  <c r="U550" i="13"/>
  <c r="X550" i="13"/>
  <c r="L551" i="13"/>
  <c r="O551" i="13"/>
  <c r="R551" i="13"/>
  <c r="U551" i="13"/>
  <c r="X551" i="13"/>
  <c r="L552" i="13"/>
  <c r="O552" i="13"/>
  <c r="R552" i="13"/>
  <c r="U552" i="13"/>
  <c r="X552" i="13"/>
  <c r="L553" i="13"/>
  <c r="O553" i="13"/>
  <c r="R553" i="13"/>
  <c r="U553" i="13"/>
  <c r="X553" i="13"/>
  <c r="L554" i="13"/>
  <c r="O554" i="13"/>
  <c r="R554" i="13"/>
  <c r="U554" i="13"/>
  <c r="X554" i="13"/>
  <c r="L555" i="13"/>
  <c r="O555" i="13"/>
  <c r="R555" i="13"/>
  <c r="U555" i="13"/>
  <c r="X555" i="13"/>
  <c r="L556" i="13"/>
  <c r="O556" i="13"/>
  <c r="R556" i="13"/>
  <c r="U556" i="13"/>
  <c r="X556" i="13"/>
  <c r="L557" i="13"/>
  <c r="O557" i="13"/>
  <c r="R557" i="13"/>
  <c r="U557" i="13"/>
  <c r="X557" i="13"/>
  <c r="L558" i="13"/>
  <c r="O558" i="13"/>
  <c r="R558" i="13"/>
  <c r="U558" i="13"/>
  <c r="X558" i="13"/>
  <c r="L559" i="13"/>
  <c r="O559" i="13"/>
  <c r="R559" i="13"/>
  <c r="U559" i="13"/>
  <c r="X559" i="13"/>
  <c r="X536" i="13"/>
  <c r="U536" i="13"/>
  <c r="R536" i="13"/>
  <c r="O536" i="13"/>
  <c r="L536" i="13"/>
  <c r="AA539" i="13" l="1"/>
  <c r="AA537" i="13"/>
  <c r="AA546" i="13"/>
  <c r="AA545" i="13"/>
  <c r="AA550" i="13"/>
  <c r="AA544" i="13"/>
  <c r="AA536" i="13"/>
  <c r="AA552" i="13"/>
  <c r="AA543" i="13"/>
  <c r="AA554" i="13"/>
  <c r="AA542" i="13"/>
  <c r="AA551" i="13"/>
  <c r="AA541" i="13"/>
  <c r="AA538" i="13"/>
  <c r="AA559" i="13"/>
  <c r="AA557" i="13"/>
  <c r="AA540" i="13"/>
  <c r="AA556" i="13"/>
  <c r="AA547" i="13"/>
  <c r="AA549" i="13"/>
  <c r="AA555" i="13"/>
  <c r="AA548" i="13"/>
  <c r="AA558" i="13"/>
  <c r="AA553" i="13"/>
  <c r="R184"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L512" i="13"/>
  <c r="O512" i="13"/>
  <c r="R512" i="13"/>
  <c r="U512" i="13"/>
  <c r="X512" i="13"/>
  <c r="L513" i="13"/>
  <c r="O513" i="13"/>
  <c r="R513" i="13"/>
  <c r="U513" i="13"/>
  <c r="X513" i="13"/>
  <c r="L514" i="13"/>
  <c r="O514" i="13"/>
  <c r="R514" i="13"/>
  <c r="U514" i="13"/>
  <c r="X514" i="13"/>
  <c r="L515" i="13"/>
  <c r="O515" i="13"/>
  <c r="R515" i="13"/>
  <c r="U515" i="13"/>
  <c r="X515" i="13"/>
  <c r="L516" i="13"/>
  <c r="O516" i="13"/>
  <c r="R516" i="13"/>
  <c r="U516" i="13"/>
  <c r="X516" i="13"/>
  <c r="L517" i="13"/>
  <c r="O517" i="13"/>
  <c r="R517" i="13"/>
  <c r="U517" i="13"/>
  <c r="X517" i="13"/>
  <c r="L518" i="13"/>
  <c r="O518" i="13"/>
  <c r="R518" i="13"/>
  <c r="U518" i="13"/>
  <c r="X518" i="13"/>
  <c r="L519" i="13"/>
  <c r="O519" i="13"/>
  <c r="R519" i="13"/>
  <c r="U519" i="13"/>
  <c r="X519" i="13"/>
  <c r="L520" i="13"/>
  <c r="O520" i="13"/>
  <c r="R520" i="13"/>
  <c r="U520" i="13"/>
  <c r="X520" i="13"/>
  <c r="L521" i="13"/>
  <c r="O521" i="13"/>
  <c r="R521" i="13"/>
  <c r="U521" i="13"/>
  <c r="X521" i="13"/>
  <c r="L522" i="13"/>
  <c r="O522" i="13"/>
  <c r="R522" i="13"/>
  <c r="U522" i="13"/>
  <c r="X522" i="13"/>
  <c r="L523" i="13"/>
  <c r="O523" i="13"/>
  <c r="R523" i="13"/>
  <c r="U523" i="13"/>
  <c r="X523" i="13"/>
  <c r="L524" i="13"/>
  <c r="O524" i="13"/>
  <c r="R524" i="13"/>
  <c r="U524" i="13"/>
  <c r="X524" i="13"/>
  <c r="L525" i="13"/>
  <c r="O525" i="13"/>
  <c r="R525" i="13"/>
  <c r="U525" i="13"/>
  <c r="X525" i="13"/>
  <c r="L526" i="13"/>
  <c r="O526" i="13"/>
  <c r="R526" i="13"/>
  <c r="U526" i="13"/>
  <c r="X526" i="13"/>
  <c r="L527" i="13"/>
  <c r="O527" i="13"/>
  <c r="R527" i="13"/>
  <c r="U527" i="13"/>
  <c r="X527" i="13"/>
  <c r="L528" i="13"/>
  <c r="O528" i="13"/>
  <c r="R528" i="13"/>
  <c r="U528" i="13"/>
  <c r="X528" i="13"/>
  <c r="L529" i="13"/>
  <c r="O529" i="13"/>
  <c r="R529" i="13"/>
  <c r="U529" i="13"/>
  <c r="X529" i="13"/>
  <c r="L530" i="13"/>
  <c r="O530" i="13"/>
  <c r="R530" i="13"/>
  <c r="U530" i="13"/>
  <c r="X530" i="13"/>
  <c r="L531" i="13"/>
  <c r="O531" i="13"/>
  <c r="R531" i="13"/>
  <c r="U531" i="13"/>
  <c r="X531" i="13"/>
  <c r="L532" i="13"/>
  <c r="O532" i="13"/>
  <c r="R532" i="13"/>
  <c r="U532" i="13"/>
  <c r="X532" i="13"/>
  <c r="L533" i="13"/>
  <c r="O533" i="13"/>
  <c r="R533" i="13"/>
  <c r="U533" i="13"/>
  <c r="X533" i="13"/>
  <c r="L534" i="13"/>
  <c r="O534" i="13"/>
  <c r="R534" i="13"/>
  <c r="U534" i="13"/>
  <c r="X534" i="13"/>
  <c r="L535" i="13"/>
  <c r="O535" i="13"/>
  <c r="R535" i="13"/>
  <c r="U535" i="13"/>
  <c r="X535" i="13"/>
  <c r="X511" i="13"/>
  <c r="U511" i="13"/>
  <c r="R511" i="13"/>
  <c r="O511" i="13"/>
  <c r="L511" i="13"/>
  <c r="AA512" i="13" l="1"/>
  <c r="AA524" i="13"/>
  <c r="AA526" i="13"/>
  <c r="AA533" i="13"/>
  <c r="AA521" i="13"/>
  <c r="AA519" i="13"/>
  <c r="AA528" i="13"/>
  <c r="AA535" i="13"/>
  <c r="AA530" i="13"/>
  <c r="AA514" i="13"/>
  <c r="AA522" i="13"/>
  <c r="AA532" i="13"/>
  <c r="AA525" i="13"/>
  <c r="AA523" i="13"/>
  <c r="AA511" i="13"/>
  <c r="AA534" i="13"/>
  <c r="AA520" i="13"/>
  <c r="AA531" i="13"/>
  <c r="AA529" i="13"/>
  <c r="AA516" i="13"/>
  <c r="AA518" i="13"/>
  <c r="AA517" i="13"/>
  <c r="AA527" i="13"/>
  <c r="AA513" i="13"/>
  <c r="AA515" i="13"/>
  <c r="I496" i="13"/>
  <c r="I497" i="13"/>
  <c r="I498" i="13"/>
  <c r="I499" i="13"/>
  <c r="I500" i="13"/>
  <c r="I501" i="13"/>
  <c r="I502" i="13"/>
  <c r="I503" i="13"/>
  <c r="I504" i="13"/>
  <c r="I505" i="13"/>
  <c r="I506" i="13"/>
  <c r="I507" i="13"/>
  <c r="I508" i="13"/>
  <c r="I509" i="13"/>
  <c r="I510" i="13"/>
  <c r="L497" i="13"/>
  <c r="O497" i="13"/>
  <c r="R497" i="13"/>
  <c r="U497" i="13"/>
  <c r="X497" i="13"/>
  <c r="L498" i="13"/>
  <c r="O498" i="13"/>
  <c r="R498" i="13"/>
  <c r="U498" i="13"/>
  <c r="X498" i="13"/>
  <c r="L499" i="13"/>
  <c r="O499" i="13"/>
  <c r="R499" i="13"/>
  <c r="U499" i="13"/>
  <c r="X499" i="13"/>
  <c r="L500" i="13"/>
  <c r="O500" i="13"/>
  <c r="R500" i="13"/>
  <c r="U500" i="13"/>
  <c r="X500" i="13"/>
  <c r="L501" i="13"/>
  <c r="O501" i="13"/>
  <c r="R501" i="13"/>
  <c r="U501" i="13"/>
  <c r="X501" i="13"/>
  <c r="L502" i="13"/>
  <c r="O502" i="13"/>
  <c r="R502" i="13"/>
  <c r="U502" i="13"/>
  <c r="X502" i="13"/>
  <c r="L503" i="13"/>
  <c r="O503" i="13"/>
  <c r="R503" i="13"/>
  <c r="U503" i="13"/>
  <c r="X503" i="13"/>
  <c r="L504" i="13"/>
  <c r="O504" i="13"/>
  <c r="R504" i="13"/>
  <c r="U504" i="13"/>
  <c r="X504" i="13"/>
  <c r="L505" i="13"/>
  <c r="O505" i="13"/>
  <c r="R505" i="13"/>
  <c r="U505" i="13"/>
  <c r="X505" i="13"/>
  <c r="L506" i="13"/>
  <c r="O506" i="13"/>
  <c r="R506" i="13"/>
  <c r="U506" i="13"/>
  <c r="X506" i="13"/>
  <c r="L507" i="13"/>
  <c r="O507" i="13"/>
  <c r="R507" i="13"/>
  <c r="U507" i="13"/>
  <c r="X507" i="13"/>
  <c r="L508" i="13"/>
  <c r="O508" i="13"/>
  <c r="R508" i="13"/>
  <c r="U508" i="13"/>
  <c r="X508" i="13"/>
  <c r="L509" i="13"/>
  <c r="O509" i="13"/>
  <c r="R509" i="13"/>
  <c r="U509" i="13"/>
  <c r="X509" i="13"/>
  <c r="L510" i="13"/>
  <c r="O510" i="13"/>
  <c r="R510" i="13"/>
  <c r="U510" i="13"/>
  <c r="X510" i="13"/>
  <c r="X496" i="13"/>
  <c r="U496" i="13"/>
  <c r="R496" i="13"/>
  <c r="O496" i="13"/>
  <c r="L496" i="13"/>
  <c r="AA497" i="13" l="1"/>
  <c r="AA507" i="13"/>
  <c r="AA498" i="13"/>
  <c r="AA500" i="13"/>
  <c r="AA502" i="13"/>
  <c r="AA505" i="13"/>
  <c r="AA510" i="13"/>
  <c r="AA504" i="13"/>
  <c r="AA508" i="13"/>
  <c r="AA496" i="13"/>
  <c r="AA509" i="13"/>
  <c r="AA501" i="13"/>
  <c r="AA506" i="13"/>
  <c r="AA503" i="13"/>
  <c r="AA499" i="13"/>
  <c r="T109" i="13" l="1"/>
  <c r="I481" i="13"/>
  <c r="I482" i="13"/>
  <c r="I483" i="13"/>
  <c r="I484" i="13"/>
  <c r="I485" i="13"/>
  <c r="I486" i="13"/>
  <c r="I487" i="13"/>
  <c r="I488" i="13"/>
  <c r="I489" i="13"/>
  <c r="I490" i="13"/>
  <c r="I491" i="13"/>
  <c r="I492" i="13"/>
  <c r="I493" i="13"/>
  <c r="I494" i="13"/>
  <c r="I495" i="13"/>
  <c r="L482" i="13"/>
  <c r="O482" i="13"/>
  <c r="R482" i="13"/>
  <c r="U482" i="13"/>
  <c r="X482" i="13"/>
  <c r="L483" i="13"/>
  <c r="O483" i="13"/>
  <c r="R483" i="13"/>
  <c r="U483" i="13"/>
  <c r="X483" i="13"/>
  <c r="L484" i="13"/>
  <c r="O484" i="13"/>
  <c r="R484" i="13"/>
  <c r="U484" i="13"/>
  <c r="X484" i="13"/>
  <c r="L485" i="13"/>
  <c r="O485" i="13"/>
  <c r="R485" i="13"/>
  <c r="U485" i="13"/>
  <c r="X485" i="13"/>
  <c r="L486" i="13"/>
  <c r="O486" i="13"/>
  <c r="R486" i="13"/>
  <c r="U486" i="13"/>
  <c r="X486" i="13"/>
  <c r="L487" i="13"/>
  <c r="O487" i="13"/>
  <c r="R487" i="13"/>
  <c r="U487" i="13"/>
  <c r="X487" i="13"/>
  <c r="L488" i="13"/>
  <c r="O488" i="13"/>
  <c r="R488" i="13"/>
  <c r="U488" i="13"/>
  <c r="X488" i="13"/>
  <c r="L489" i="13"/>
  <c r="O489" i="13"/>
  <c r="R489" i="13"/>
  <c r="U489" i="13"/>
  <c r="X489" i="13"/>
  <c r="L490" i="13"/>
  <c r="O490" i="13"/>
  <c r="R490" i="13"/>
  <c r="U490" i="13"/>
  <c r="X490" i="13"/>
  <c r="L491" i="13"/>
  <c r="O491" i="13"/>
  <c r="R491" i="13"/>
  <c r="U491" i="13"/>
  <c r="X491" i="13"/>
  <c r="L492" i="13"/>
  <c r="O492" i="13"/>
  <c r="R492" i="13"/>
  <c r="U492" i="13"/>
  <c r="X492" i="13"/>
  <c r="L493" i="13"/>
  <c r="O493" i="13"/>
  <c r="R493" i="13"/>
  <c r="U493" i="13"/>
  <c r="X493" i="13"/>
  <c r="L494" i="13"/>
  <c r="O494" i="13"/>
  <c r="R494" i="13"/>
  <c r="U494" i="13"/>
  <c r="X494" i="13"/>
  <c r="L495" i="13"/>
  <c r="O495" i="13"/>
  <c r="R495" i="13"/>
  <c r="U495" i="13"/>
  <c r="X495" i="13"/>
  <c r="X481" i="13"/>
  <c r="U481" i="13"/>
  <c r="R481" i="13"/>
  <c r="O481" i="13"/>
  <c r="L481" i="13"/>
  <c r="AA486" i="13" l="1"/>
  <c r="AA495" i="13"/>
  <c r="AA482" i="13"/>
  <c r="AA493" i="13"/>
  <c r="AA484" i="13"/>
  <c r="AA491" i="13"/>
  <c r="AA488" i="13"/>
  <c r="AA490" i="13"/>
  <c r="AA483" i="13"/>
  <c r="AA494" i="13"/>
  <c r="AA492" i="13"/>
  <c r="AA481" i="13"/>
  <c r="AA489" i="13"/>
  <c r="AA485" i="13"/>
  <c r="AA48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57" i="13"/>
  <c r="L458" i="13"/>
  <c r="O458" i="13"/>
  <c r="R458" i="13"/>
  <c r="U458" i="13"/>
  <c r="X458" i="13"/>
  <c r="L459" i="13"/>
  <c r="O459" i="13"/>
  <c r="R459" i="13"/>
  <c r="U459" i="13"/>
  <c r="X459" i="13"/>
  <c r="L460" i="13"/>
  <c r="O460" i="13"/>
  <c r="R460" i="13"/>
  <c r="U460" i="13"/>
  <c r="X460" i="13"/>
  <c r="L461" i="13"/>
  <c r="O461" i="13"/>
  <c r="R461" i="13"/>
  <c r="U461" i="13"/>
  <c r="X461" i="13"/>
  <c r="L462" i="13"/>
  <c r="O462" i="13"/>
  <c r="R462" i="13"/>
  <c r="U462" i="13"/>
  <c r="X462" i="13"/>
  <c r="L463" i="13"/>
  <c r="O463" i="13"/>
  <c r="R463" i="13"/>
  <c r="U463" i="13"/>
  <c r="X463" i="13"/>
  <c r="L464" i="13"/>
  <c r="O464" i="13"/>
  <c r="R464" i="13"/>
  <c r="U464" i="13"/>
  <c r="X464" i="13"/>
  <c r="L465" i="13"/>
  <c r="O465" i="13"/>
  <c r="R465" i="13"/>
  <c r="U465" i="13"/>
  <c r="X465" i="13"/>
  <c r="L466" i="13"/>
  <c r="O466" i="13"/>
  <c r="R466" i="13"/>
  <c r="U466" i="13"/>
  <c r="X466" i="13"/>
  <c r="L467" i="13"/>
  <c r="O467" i="13"/>
  <c r="R467" i="13"/>
  <c r="U467" i="13"/>
  <c r="X467" i="13"/>
  <c r="L468" i="13"/>
  <c r="O468" i="13"/>
  <c r="R468" i="13"/>
  <c r="U468" i="13"/>
  <c r="X468" i="13"/>
  <c r="L469" i="13"/>
  <c r="O469" i="13"/>
  <c r="R469" i="13"/>
  <c r="U469" i="13"/>
  <c r="X469" i="13"/>
  <c r="L470" i="13"/>
  <c r="O470" i="13"/>
  <c r="R470" i="13"/>
  <c r="U470" i="13"/>
  <c r="X470" i="13"/>
  <c r="L471" i="13"/>
  <c r="O471" i="13"/>
  <c r="R471" i="13"/>
  <c r="U471" i="13"/>
  <c r="X471" i="13"/>
  <c r="L472" i="13"/>
  <c r="O472" i="13"/>
  <c r="R472" i="13"/>
  <c r="U472" i="13"/>
  <c r="X472" i="13"/>
  <c r="L473" i="13"/>
  <c r="O473" i="13"/>
  <c r="R473" i="13"/>
  <c r="U473" i="13"/>
  <c r="X473" i="13"/>
  <c r="L474" i="13"/>
  <c r="O474" i="13"/>
  <c r="R474" i="13"/>
  <c r="U474" i="13"/>
  <c r="X474" i="13"/>
  <c r="L475" i="13"/>
  <c r="O475" i="13"/>
  <c r="R475" i="13"/>
  <c r="U475" i="13"/>
  <c r="X475" i="13"/>
  <c r="L476" i="13"/>
  <c r="O476" i="13"/>
  <c r="R476" i="13"/>
  <c r="U476" i="13"/>
  <c r="X476" i="13"/>
  <c r="L477" i="13"/>
  <c r="O477" i="13"/>
  <c r="R477" i="13"/>
  <c r="U477" i="13"/>
  <c r="X477" i="13"/>
  <c r="L478" i="13"/>
  <c r="O478" i="13"/>
  <c r="R478" i="13"/>
  <c r="U478" i="13"/>
  <c r="X478" i="13"/>
  <c r="L479" i="13"/>
  <c r="O479" i="13"/>
  <c r="R479" i="13"/>
  <c r="U479" i="13"/>
  <c r="X479" i="13"/>
  <c r="L480" i="13"/>
  <c r="O480" i="13"/>
  <c r="R480" i="13"/>
  <c r="U480" i="13"/>
  <c r="X480" i="13"/>
  <c r="X457" i="13"/>
  <c r="U457" i="13"/>
  <c r="R457" i="13"/>
  <c r="O457" i="13"/>
  <c r="L457" i="13"/>
  <c r="AA474" i="13" l="1"/>
  <c r="AA472" i="13"/>
  <c r="AA458" i="13"/>
  <c r="AA461" i="13"/>
  <c r="AA470" i="13"/>
  <c r="AA479" i="13"/>
  <c r="AA467" i="13"/>
  <c r="AA463" i="13"/>
  <c r="AA471" i="13"/>
  <c r="AA473" i="13"/>
  <c r="AA480" i="13"/>
  <c r="AA459" i="13"/>
  <c r="AA462" i="13"/>
  <c r="AA478" i="13"/>
  <c r="AA468" i="13"/>
  <c r="AA466" i="13"/>
  <c r="AA464" i="13"/>
  <c r="AA469" i="13"/>
  <c r="AA476" i="13"/>
  <c r="AA465" i="13"/>
  <c r="AA477" i="13"/>
  <c r="AA475" i="13"/>
  <c r="AA460" i="13"/>
  <c r="AA457" i="13"/>
  <c r="L424" i="13"/>
  <c r="O424" i="13"/>
  <c r="R424" i="13"/>
  <c r="U424" i="13"/>
  <c r="X424" i="13"/>
  <c r="L425" i="13"/>
  <c r="O425" i="13"/>
  <c r="R425" i="13"/>
  <c r="U425" i="13"/>
  <c r="X425" i="13"/>
  <c r="L426" i="13"/>
  <c r="O426" i="13"/>
  <c r="R426" i="13"/>
  <c r="U426" i="13"/>
  <c r="X426" i="13"/>
  <c r="L427" i="13"/>
  <c r="O427" i="13"/>
  <c r="R427" i="13"/>
  <c r="U427" i="13"/>
  <c r="X427" i="13"/>
  <c r="L428" i="13"/>
  <c r="O428" i="13"/>
  <c r="R428" i="13"/>
  <c r="U428" i="13"/>
  <c r="X428" i="13"/>
  <c r="L429" i="13"/>
  <c r="O429" i="13"/>
  <c r="R429" i="13"/>
  <c r="U429" i="13"/>
  <c r="X429" i="13"/>
  <c r="L430" i="13"/>
  <c r="O430" i="13"/>
  <c r="R430" i="13"/>
  <c r="U430" i="13"/>
  <c r="X430" i="13"/>
  <c r="L431" i="13"/>
  <c r="O431" i="13"/>
  <c r="R431" i="13"/>
  <c r="U431" i="13"/>
  <c r="X431" i="13"/>
  <c r="L432" i="13"/>
  <c r="O432" i="13"/>
  <c r="R432" i="13"/>
  <c r="U432" i="13"/>
  <c r="X432" i="13"/>
  <c r="L433" i="13"/>
  <c r="O433" i="13"/>
  <c r="R433" i="13"/>
  <c r="U433" i="13"/>
  <c r="X433" i="13"/>
  <c r="L434" i="13"/>
  <c r="O434" i="13"/>
  <c r="R434" i="13"/>
  <c r="U434" i="13"/>
  <c r="X434" i="13"/>
  <c r="L435" i="13"/>
  <c r="O435" i="13"/>
  <c r="R435" i="13"/>
  <c r="U435" i="13"/>
  <c r="X435" i="13"/>
  <c r="L436" i="13"/>
  <c r="O436" i="13"/>
  <c r="R436" i="13"/>
  <c r="U436" i="13"/>
  <c r="X436" i="13"/>
  <c r="L437" i="13"/>
  <c r="O437" i="13"/>
  <c r="R437" i="13"/>
  <c r="U437" i="13"/>
  <c r="X437" i="13"/>
  <c r="L438" i="13"/>
  <c r="O438" i="13"/>
  <c r="R438" i="13"/>
  <c r="U438" i="13"/>
  <c r="X438" i="13"/>
  <c r="L439" i="13"/>
  <c r="O439" i="13"/>
  <c r="R439" i="13"/>
  <c r="U439" i="13"/>
  <c r="X439" i="13"/>
  <c r="L440" i="13"/>
  <c r="O440" i="13"/>
  <c r="R440" i="13"/>
  <c r="U440" i="13"/>
  <c r="X440" i="13"/>
  <c r="L441" i="13"/>
  <c r="O441" i="13"/>
  <c r="R441" i="13"/>
  <c r="U441" i="13"/>
  <c r="X441" i="13"/>
  <c r="L442" i="13"/>
  <c r="O442" i="13"/>
  <c r="R442" i="13"/>
  <c r="U442" i="13"/>
  <c r="X442" i="13"/>
  <c r="L443" i="13"/>
  <c r="O443" i="13"/>
  <c r="R443" i="13"/>
  <c r="U443" i="13"/>
  <c r="X443" i="13"/>
  <c r="L444" i="13"/>
  <c r="O444" i="13"/>
  <c r="R444" i="13"/>
  <c r="U444" i="13"/>
  <c r="X444" i="13"/>
  <c r="L445" i="13"/>
  <c r="O445" i="13"/>
  <c r="R445" i="13"/>
  <c r="U445" i="13"/>
  <c r="X445" i="13"/>
  <c r="L446" i="13"/>
  <c r="O446" i="13"/>
  <c r="R446" i="13"/>
  <c r="U446" i="13"/>
  <c r="X446" i="13"/>
  <c r="L447" i="13"/>
  <c r="O447" i="13"/>
  <c r="R447" i="13"/>
  <c r="U447" i="13"/>
  <c r="X447" i="13"/>
  <c r="L448" i="13"/>
  <c r="O448" i="13"/>
  <c r="R448" i="13"/>
  <c r="U448" i="13"/>
  <c r="X448" i="13"/>
  <c r="L449" i="13"/>
  <c r="O449" i="13"/>
  <c r="R449" i="13"/>
  <c r="U449" i="13"/>
  <c r="X449" i="13"/>
  <c r="L450" i="13"/>
  <c r="O450" i="13"/>
  <c r="R450" i="13"/>
  <c r="U450" i="13"/>
  <c r="X450" i="13"/>
  <c r="L451" i="13"/>
  <c r="O451" i="13"/>
  <c r="R451" i="13"/>
  <c r="U451" i="13"/>
  <c r="X451" i="13"/>
  <c r="L452" i="13"/>
  <c r="O452" i="13"/>
  <c r="R452" i="13"/>
  <c r="U452" i="13"/>
  <c r="X452" i="13"/>
  <c r="L453" i="13"/>
  <c r="O453" i="13"/>
  <c r="R453" i="13"/>
  <c r="U453" i="13"/>
  <c r="X453" i="13"/>
  <c r="L454" i="13"/>
  <c r="O454" i="13"/>
  <c r="R454" i="13"/>
  <c r="U454" i="13"/>
  <c r="X454" i="13"/>
  <c r="L455" i="13"/>
  <c r="O455" i="13"/>
  <c r="R455" i="13"/>
  <c r="U455" i="13"/>
  <c r="X455" i="13"/>
  <c r="L456" i="13"/>
  <c r="O456" i="13"/>
  <c r="R456" i="13"/>
  <c r="U456" i="13"/>
  <c r="X456" i="13"/>
  <c r="X423" i="13"/>
  <c r="U423" i="13"/>
  <c r="R423" i="13"/>
  <c r="O423" i="13"/>
  <c r="L423"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24" i="13"/>
  <c r="I425" i="13"/>
  <c r="I426" i="13"/>
  <c r="I423" i="13"/>
  <c r="P276" i="13"/>
  <c r="P275" i="13"/>
  <c r="AA425" i="13" l="1"/>
  <c r="AA429" i="13"/>
  <c r="AA431" i="13"/>
  <c r="AA453" i="13"/>
  <c r="AA456" i="13"/>
  <c r="AA423" i="13"/>
  <c r="AA442" i="13"/>
  <c r="AA452" i="13"/>
  <c r="AA450" i="13"/>
  <c r="AA438" i="13"/>
  <c r="AA454" i="13"/>
  <c r="AA447" i="13"/>
  <c r="AA440" i="13"/>
  <c r="AA428" i="13"/>
  <c r="AA437" i="13"/>
  <c r="AA435" i="13"/>
  <c r="AA441" i="13"/>
  <c r="AA433" i="13"/>
  <c r="AA444" i="13"/>
  <c r="AA432" i="13"/>
  <c r="AA424" i="13"/>
  <c r="AA455" i="13"/>
  <c r="AA443" i="13"/>
  <c r="AA449" i="13"/>
  <c r="AA448" i="13"/>
  <c r="AA445" i="13"/>
  <c r="AA430" i="13"/>
  <c r="AA436" i="13"/>
  <c r="AA434" i="13"/>
  <c r="AA426" i="13"/>
  <c r="AA446" i="13"/>
  <c r="AA451" i="13"/>
  <c r="AA439" i="13"/>
  <c r="AA427" i="13"/>
  <c r="M345" i="13"/>
  <c r="P190" i="13"/>
  <c r="I384" i="13" l="1"/>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L385" i="13"/>
  <c r="O385" i="13"/>
  <c r="R385" i="13"/>
  <c r="U385" i="13"/>
  <c r="X385" i="13"/>
  <c r="L386" i="13"/>
  <c r="O386" i="13"/>
  <c r="R386" i="13"/>
  <c r="U386" i="13"/>
  <c r="X386" i="13"/>
  <c r="L387" i="13"/>
  <c r="O387" i="13"/>
  <c r="R387" i="13"/>
  <c r="U387" i="13"/>
  <c r="X387" i="13"/>
  <c r="L388" i="13"/>
  <c r="O388" i="13"/>
  <c r="R388" i="13"/>
  <c r="U388" i="13"/>
  <c r="X388" i="13"/>
  <c r="L389" i="13"/>
  <c r="O389" i="13"/>
  <c r="R389" i="13"/>
  <c r="U389" i="13"/>
  <c r="X389" i="13"/>
  <c r="L390" i="13"/>
  <c r="O390" i="13"/>
  <c r="R390" i="13"/>
  <c r="U390" i="13"/>
  <c r="X390" i="13"/>
  <c r="L391" i="13"/>
  <c r="O391" i="13"/>
  <c r="R391" i="13"/>
  <c r="U391" i="13"/>
  <c r="X391" i="13"/>
  <c r="L392" i="13"/>
  <c r="O392" i="13"/>
  <c r="R392" i="13"/>
  <c r="U392" i="13"/>
  <c r="X392" i="13"/>
  <c r="L393" i="13"/>
  <c r="O393" i="13"/>
  <c r="R393" i="13"/>
  <c r="U393" i="13"/>
  <c r="X393" i="13"/>
  <c r="L394" i="13"/>
  <c r="O394" i="13"/>
  <c r="R394" i="13"/>
  <c r="U394" i="13"/>
  <c r="X394" i="13"/>
  <c r="L395" i="13"/>
  <c r="O395" i="13"/>
  <c r="R395" i="13"/>
  <c r="U395" i="13"/>
  <c r="X395" i="13"/>
  <c r="L396" i="13"/>
  <c r="O396" i="13"/>
  <c r="R396" i="13"/>
  <c r="U396" i="13"/>
  <c r="X396" i="13"/>
  <c r="L397" i="13"/>
  <c r="O397" i="13"/>
  <c r="R397" i="13"/>
  <c r="U397" i="13"/>
  <c r="X397" i="13"/>
  <c r="L398" i="13"/>
  <c r="O398" i="13"/>
  <c r="R398" i="13"/>
  <c r="U398" i="13"/>
  <c r="X398" i="13"/>
  <c r="L399" i="13"/>
  <c r="O399" i="13"/>
  <c r="R399" i="13"/>
  <c r="U399" i="13"/>
  <c r="X399" i="13"/>
  <c r="L400" i="13"/>
  <c r="O400" i="13"/>
  <c r="R400" i="13"/>
  <c r="U400" i="13"/>
  <c r="X400" i="13"/>
  <c r="L401" i="13"/>
  <c r="O401" i="13"/>
  <c r="R401" i="13"/>
  <c r="U401" i="13"/>
  <c r="X401" i="13"/>
  <c r="L402" i="13"/>
  <c r="O402" i="13"/>
  <c r="R402" i="13"/>
  <c r="U402" i="13"/>
  <c r="X402" i="13"/>
  <c r="L403" i="13"/>
  <c r="O403" i="13"/>
  <c r="R403" i="13"/>
  <c r="U403" i="13"/>
  <c r="X403" i="13"/>
  <c r="L404" i="13"/>
  <c r="O404" i="13"/>
  <c r="R404" i="13"/>
  <c r="U404" i="13"/>
  <c r="X404" i="13"/>
  <c r="L405" i="13"/>
  <c r="O405" i="13"/>
  <c r="R405" i="13"/>
  <c r="U405" i="13"/>
  <c r="X405" i="13"/>
  <c r="L406" i="13"/>
  <c r="O406" i="13"/>
  <c r="R406" i="13"/>
  <c r="U406" i="13"/>
  <c r="X406" i="13"/>
  <c r="L407" i="13"/>
  <c r="O407" i="13"/>
  <c r="R407" i="13"/>
  <c r="U407" i="13"/>
  <c r="X407" i="13"/>
  <c r="L408" i="13"/>
  <c r="O408" i="13"/>
  <c r="R408" i="13"/>
  <c r="U408" i="13"/>
  <c r="X408" i="13"/>
  <c r="L409" i="13"/>
  <c r="O409" i="13"/>
  <c r="R409" i="13"/>
  <c r="U409" i="13"/>
  <c r="X409" i="13"/>
  <c r="L410" i="13"/>
  <c r="O410" i="13"/>
  <c r="R410" i="13"/>
  <c r="U410" i="13"/>
  <c r="X410" i="13"/>
  <c r="L411" i="13"/>
  <c r="O411" i="13"/>
  <c r="R411" i="13"/>
  <c r="U411" i="13"/>
  <c r="X411" i="13"/>
  <c r="L412" i="13"/>
  <c r="O412" i="13"/>
  <c r="R412" i="13"/>
  <c r="U412" i="13"/>
  <c r="X412" i="13"/>
  <c r="L413" i="13"/>
  <c r="O413" i="13"/>
  <c r="R413" i="13"/>
  <c r="U413" i="13"/>
  <c r="X413" i="13"/>
  <c r="L414" i="13"/>
  <c r="O414" i="13"/>
  <c r="R414" i="13"/>
  <c r="U414" i="13"/>
  <c r="X414" i="13"/>
  <c r="L415" i="13"/>
  <c r="O415" i="13"/>
  <c r="R415" i="13"/>
  <c r="U415" i="13"/>
  <c r="X415" i="13"/>
  <c r="L416" i="13"/>
  <c r="O416" i="13"/>
  <c r="R416" i="13"/>
  <c r="U416" i="13"/>
  <c r="X416" i="13"/>
  <c r="L417" i="13"/>
  <c r="O417" i="13"/>
  <c r="R417" i="13"/>
  <c r="U417" i="13"/>
  <c r="X417" i="13"/>
  <c r="L418" i="13"/>
  <c r="O418" i="13"/>
  <c r="R418" i="13"/>
  <c r="U418" i="13"/>
  <c r="X418" i="13"/>
  <c r="L419" i="13"/>
  <c r="O419" i="13"/>
  <c r="R419" i="13"/>
  <c r="U419" i="13"/>
  <c r="X419" i="13"/>
  <c r="L420" i="13"/>
  <c r="O420" i="13"/>
  <c r="R420" i="13"/>
  <c r="U420" i="13"/>
  <c r="X420" i="13"/>
  <c r="L421" i="13"/>
  <c r="O421" i="13"/>
  <c r="R421" i="13"/>
  <c r="U421" i="13"/>
  <c r="X421" i="13"/>
  <c r="L422" i="13"/>
  <c r="O422" i="13"/>
  <c r="R422" i="13"/>
  <c r="U422" i="13"/>
  <c r="X422" i="13"/>
  <c r="X384" i="13"/>
  <c r="U384" i="13"/>
  <c r="R384" i="13"/>
  <c r="O384" i="13"/>
  <c r="L384" i="13"/>
  <c r="AA397" i="13" l="1"/>
  <c r="AA387" i="13"/>
  <c r="AA410" i="13"/>
  <c r="AA408" i="13"/>
  <c r="AA401" i="13"/>
  <c r="AA399" i="13"/>
  <c r="AA396" i="13"/>
  <c r="AA389" i="13"/>
  <c r="AA394" i="13"/>
  <c r="AA419" i="13"/>
  <c r="AA412" i="13"/>
  <c r="AA395" i="13"/>
  <c r="AA421" i="13"/>
  <c r="AA392" i="13"/>
  <c r="AA398" i="13"/>
  <c r="AA418" i="13"/>
  <c r="AA405" i="13"/>
  <c r="AA411" i="13"/>
  <c r="AA413" i="13"/>
  <c r="AA420" i="13"/>
  <c r="AA422" i="13"/>
  <c r="AA409" i="13"/>
  <c r="AA416" i="13"/>
  <c r="AA393" i="13"/>
  <c r="AA404" i="13"/>
  <c r="AA403" i="13"/>
  <c r="AA414" i="13"/>
  <c r="AA407" i="13"/>
  <c r="AA417" i="13"/>
  <c r="AA391" i="13"/>
  <c r="AA402" i="13"/>
  <c r="AA388" i="13"/>
  <c r="AA386" i="13"/>
  <c r="AA385" i="13"/>
  <c r="AA400" i="13"/>
  <c r="AA406" i="13"/>
  <c r="AA415" i="13"/>
  <c r="AA390" i="13"/>
  <c r="AA384" i="13"/>
  <c r="I365" i="13" l="1"/>
  <c r="L365" i="13"/>
  <c r="O365" i="13"/>
  <c r="R365" i="13"/>
  <c r="U365" i="13"/>
  <c r="X365" i="13"/>
  <c r="L360" i="13"/>
  <c r="O360" i="13"/>
  <c r="R360" i="13"/>
  <c r="U360" i="13"/>
  <c r="X360" i="13"/>
  <c r="I360" i="13"/>
  <c r="I352" i="13"/>
  <c r="I353" i="13"/>
  <c r="I354" i="13"/>
  <c r="I355" i="13"/>
  <c r="I356" i="13"/>
  <c r="I357" i="13"/>
  <c r="I358" i="13"/>
  <c r="I359" i="13"/>
  <c r="I361" i="13"/>
  <c r="I362" i="13"/>
  <c r="I363" i="13"/>
  <c r="I364" i="13"/>
  <c r="I366" i="13"/>
  <c r="I367" i="13"/>
  <c r="I368" i="13"/>
  <c r="I369" i="13"/>
  <c r="I370" i="13"/>
  <c r="I371" i="13"/>
  <c r="I372" i="13"/>
  <c r="I373" i="13"/>
  <c r="I374" i="13"/>
  <c r="I375" i="13"/>
  <c r="I376" i="13"/>
  <c r="I377" i="13"/>
  <c r="I378" i="13"/>
  <c r="I379" i="13"/>
  <c r="I380" i="13"/>
  <c r="I381" i="13"/>
  <c r="I382" i="13"/>
  <c r="I383" i="13"/>
  <c r="L353" i="13"/>
  <c r="O353" i="13"/>
  <c r="R353" i="13"/>
  <c r="U353" i="13"/>
  <c r="X353" i="13"/>
  <c r="L354" i="13"/>
  <c r="O354" i="13"/>
  <c r="R354" i="13"/>
  <c r="U354" i="13"/>
  <c r="X354" i="13"/>
  <c r="L355" i="13"/>
  <c r="O355" i="13"/>
  <c r="R355" i="13"/>
  <c r="U355" i="13"/>
  <c r="X355" i="13"/>
  <c r="L356" i="13"/>
  <c r="O356" i="13"/>
  <c r="R356" i="13"/>
  <c r="U356" i="13"/>
  <c r="X356" i="13"/>
  <c r="L357" i="13"/>
  <c r="O357" i="13"/>
  <c r="R357" i="13"/>
  <c r="U357" i="13"/>
  <c r="X357" i="13"/>
  <c r="L358" i="13"/>
  <c r="O358" i="13"/>
  <c r="R358" i="13"/>
  <c r="U358" i="13"/>
  <c r="X358" i="13"/>
  <c r="L359" i="13"/>
  <c r="O359" i="13"/>
  <c r="R359" i="13"/>
  <c r="U359" i="13"/>
  <c r="X359" i="13"/>
  <c r="L361" i="13"/>
  <c r="O361" i="13"/>
  <c r="R361" i="13"/>
  <c r="U361" i="13"/>
  <c r="X361" i="13"/>
  <c r="L362" i="13"/>
  <c r="O362" i="13"/>
  <c r="R362" i="13"/>
  <c r="U362" i="13"/>
  <c r="X362" i="13"/>
  <c r="L363" i="13"/>
  <c r="O363" i="13"/>
  <c r="R363" i="13"/>
  <c r="U363" i="13"/>
  <c r="X363" i="13"/>
  <c r="L364" i="13"/>
  <c r="O364" i="13"/>
  <c r="R364" i="13"/>
  <c r="U364" i="13"/>
  <c r="X364" i="13"/>
  <c r="L366" i="13"/>
  <c r="O366" i="13"/>
  <c r="R366" i="13"/>
  <c r="U366" i="13"/>
  <c r="X366" i="13"/>
  <c r="L367" i="13"/>
  <c r="O367" i="13"/>
  <c r="R367" i="13"/>
  <c r="U367" i="13"/>
  <c r="X367" i="13"/>
  <c r="L368" i="13"/>
  <c r="O368" i="13"/>
  <c r="R368" i="13"/>
  <c r="U368" i="13"/>
  <c r="X368" i="13"/>
  <c r="L369" i="13"/>
  <c r="O369" i="13"/>
  <c r="R369" i="13"/>
  <c r="U369" i="13"/>
  <c r="X369" i="13"/>
  <c r="L370" i="13"/>
  <c r="O370" i="13"/>
  <c r="R370" i="13"/>
  <c r="U370" i="13"/>
  <c r="X370" i="13"/>
  <c r="L371" i="13"/>
  <c r="O371" i="13"/>
  <c r="R371" i="13"/>
  <c r="U371" i="13"/>
  <c r="X371" i="13"/>
  <c r="L372" i="13"/>
  <c r="O372" i="13"/>
  <c r="R372" i="13"/>
  <c r="U372" i="13"/>
  <c r="X372" i="13"/>
  <c r="L373" i="13"/>
  <c r="O373" i="13"/>
  <c r="R373" i="13"/>
  <c r="U373" i="13"/>
  <c r="X373" i="13"/>
  <c r="L374" i="13"/>
  <c r="O374" i="13"/>
  <c r="R374" i="13"/>
  <c r="U374" i="13"/>
  <c r="X374" i="13"/>
  <c r="L375" i="13"/>
  <c r="O375" i="13"/>
  <c r="R375" i="13"/>
  <c r="U375" i="13"/>
  <c r="X375" i="13"/>
  <c r="L376" i="13"/>
  <c r="O376" i="13"/>
  <c r="R376" i="13"/>
  <c r="U376" i="13"/>
  <c r="X376" i="13"/>
  <c r="L377" i="13"/>
  <c r="O377" i="13"/>
  <c r="R377" i="13"/>
  <c r="U377" i="13"/>
  <c r="X377" i="13"/>
  <c r="L378" i="13"/>
  <c r="O378" i="13"/>
  <c r="R378" i="13"/>
  <c r="U378" i="13"/>
  <c r="X378" i="13"/>
  <c r="L379" i="13"/>
  <c r="O379" i="13"/>
  <c r="R379" i="13"/>
  <c r="U379" i="13"/>
  <c r="X379" i="13"/>
  <c r="L380" i="13"/>
  <c r="O380" i="13"/>
  <c r="R380" i="13"/>
  <c r="U380" i="13"/>
  <c r="X380" i="13"/>
  <c r="L381" i="13"/>
  <c r="O381" i="13"/>
  <c r="R381" i="13"/>
  <c r="U381" i="13"/>
  <c r="X381" i="13"/>
  <c r="L382" i="13"/>
  <c r="O382" i="13"/>
  <c r="R382" i="13"/>
  <c r="U382" i="13"/>
  <c r="X382" i="13"/>
  <c r="L383" i="13"/>
  <c r="O383" i="13"/>
  <c r="R383" i="13"/>
  <c r="U383" i="13"/>
  <c r="X383" i="13"/>
  <c r="X352" i="13"/>
  <c r="U352" i="13"/>
  <c r="R352" i="13"/>
  <c r="O352" i="13"/>
  <c r="L352" i="13"/>
  <c r="AA365" i="13" l="1"/>
  <c r="AA367" i="13"/>
  <c r="AA353" i="13"/>
  <c r="AA371" i="13"/>
  <c r="AA378" i="13"/>
  <c r="AA360" i="13"/>
  <c r="AA380" i="13"/>
  <c r="AA369" i="13"/>
  <c r="AA357" i="13"/>
  <c r="AA382" i="13"/>
  <c r="AA355" i="13"/>
  <c r="AA368" i="13"/>
  <c r="AA359" i="13"/>
  <c r="AA364" i="13"/>
  <c r="AA362" i="13"/>
  <c r="AA373" i="13"/>
  <c r="AA370" i="13"/>
  <c r="AA377" i="13"/>
  <c r="AA375" i="13"/>
  <c r="AA356" i="13"/>
  <c r="AA352" i="13"/>
  <c r="AA383" i="13"/>
  <c r="AA381" i="13"/>
  <c r="AA379" i="13"/>
  <c r="AA366" i="13"/>
  <c r="AA363" i="13"/>
  <c r="AA376" i="13"/>
  <c r="AA372" i="13"/>
  <c r="AA354" i="13"/>
  <c r="AA374" i="13"/>
  <c r="AA361" i="13"/>
  <c r="AA358" i="13"/>
  <c r="I351" i="13"/>
  <c r="I350" i="13"/>
  <c r="I349" i="13"/>
  <c r="I348" i="13"/>
  <c r="I347" i="13"/>
  <c r="L347" i="13"/>
  <c r="O347" i="13"/>
  <c r="R347" i="13"/>
  <c r="U347" i="13"/>
  <c r="X347" i="13"/>
  <c r="L348" i="13"/>
  <c r="O348" i="13"/>
  <c r="R348" i="13"/>
  <c r="U348" i="13"/>
  <c r="X348" i="13"/>
  <c r="L349" i="13"/>
  <c r="O349" i="13"/>
  <c r="R349" i="13"/>
  <c r="U349" i="13"/>
  <c r="X349" i="13"/>
  <c r="L350" i="13"/>
  <c r="O350" i="13"/>
  <c r="R350" i="13"/>
  <c r="U350" i="13"/>
  <c r="X350" i="13"/>
  <c r="L351" i="13"/>
  <c r="O351" i="13"/>
  <c r="R351" i="13"/>
  <c r="U351" i="13"/>
  <c r="X351" i="13"/>
  <c r="I346" i="13"/>
  <c r="L346" i="13"/>
  <c r="O346" i="13"/>
  <c r="R346" i="13"/>
  <c r="U346" i="13"/>
  <c r="X346" i="13"/>
  <c r="I345" i="13"/>
  <c r="I344" i="13"/>
  <c r="I343" i="13"/>
  <c r="I342" i="13"/>
  <c r="I341" i="13"/>
  <c r="I340" i="13"/>
  <c r="I339" i="13"/>
  <c r="I338" i="13"/>
  <c r="I337" i="13"/>
  <c r="I336" i="13"/>
  <c r="I335" i="13"/>
  <c r="I334" i="13"/>
  <c r="I333" i="13"/>
  <c r="L334" i="13"/>
  <c r="O334" i="13"/>
  <c r="R334" i="13"/>
  <c r="U334" i="13"/>
  <c r="X334" i="13"/>
  <c r="L335" i="13"/>
  <c r="O335" i="13"/>
  <c r="R335" i="13"/>
  <c r="U335" i="13"/>
  <c r="X335" i="13"/>
  <c r="L336" i="13"/>
  <c r="O336" i="13"/>
  <c r="R336" i="13"/>
  <c r="U336" i="13"/>
  <c r="X336" i="13"/>
  <c r="L337" i="13"/>
  <c r="O337" i="13"/>
  <c r="R337" i="13"/>
  <c r="U337" i="13"/>
  <c r="X337" i="13"/>
  <c r="L338" i="13"/>
  <c r="O338" i="13"/>
  <c r="R338" i="13"/>
  <c r="U338" i="13"/>
  <c r="X338" i="13"/>
  <c r="L339" i="13"/>
  <c r="O339" i="13"/>
  <c r="R339" i="13"/>
  <c r="U339" i="13"/>
  <c r="X339" i="13"/>
  <c r="L340" i="13"/>
  <c r="O340" i="13"/>
  <c r="R340" i="13"/>
  <c r="U340" i="13"/>
  <c r="X340" i="13"/>
  <c r="L341" i="13"/>
  <c r="O341" i="13"/>
  <c r="R341" i="13"/>
  <c r="U341" i="13"/>
  <c r="X341" i="13"/>
  <c r="L342" i="13"/>
  <c r="O342" i="13"/>
  <c r="R342" i="13"/>
  <c r="U342" i="13"/>
  <c r="X342" i="13"/>
  <c r="L343" i="13"/>
  <c r="O343" i="13"/>
  <c r="R343" i="13"/>
  <c r="U343" i="13"/>
  <c r="X343" i="13"/>
  <c r="L344" i="13"/>
  <c r="O344" i="13"/>
  <c r="R344" i="13"/>
  <c r="U344" i="13"/>
  <c r="X344" i="13"/>
  <c r="L345" i="13"/>
  <c r="O345" i="13"/>
  <c r="R345" i="13"/>
  <c r="U345" i="13"/>
  <c r="X345" i="13"/>
  <c r="X333" i="13"/>
  <c r="U333" i="13"/>
  <c r="R333" i="13"/>
  <c r="O333" i="13"/>
  <c r="L333" i="13"/>
  <c r="AA347" i="13" l="1"/>
  <c r="AA349" i="13"/>
  <c r="AA348" i="13"/>
  <c r="AA340" i="13"/>
  <c r="AA351" i="13"/>
  <c r="AA336" i="13"/>
  <c r="AA342" i="13"/>
  <c r="AA350" i="13"/>
  <c r="AA334" i="13"/>
  <c r="AA344" i="13"/>
  <c r="AA338" i="13"/>
  <c r="AA346" i="13"/>
  <c r="AA345" i="13"/>
  <c r="AA333" i="13"/>
  <c r="AA341" i="13"/>
  <c r="AA339" i="13"/>
  <c r="AA337" i="13"/>
  <c r="AA335" i="13"/>
  <c r="AA343" i="13"/>
  <c r="I330" i="13" l="1"/>
  <c r="I331" i="13"/>
  <c r="I332" i="13"/>
  <c r="L331" i="13"/>
  <c r="O331" i="13"/>
  <c r="R331" i="13"/>
  <c r="U331" i="13"/>
  <c r="X331" i="13"/>
  <c r="L332" i="13"/>
  <c r="O332" i="13"/>
  <c r="R332" i="13"/>
  <c r="U332" i="13"/>
  <c r="X332" i="13"/>
  <c r="X330" i="13"/>
  <c r="U330" i="13"/>
  <c r="R330" i="13"/>
  <c r="O330" i="13"/>
  <c r="L330"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L308" i="13"/>
  <c r="O308" i="13"/>
  <c r="R308" i="13"/>
  <c r="U308" i="13"/>
  <c r="X308" i="13"/>
  <c r="L309" i="13"/>
  <c r="O309" i="13"/>
  <c r="R309" i="13"/>
  <c r="U309" i="13"/>
  <c r="X309" i="13"/>
  <c r="L310" i="13"/>
  <c r="O310" i="13"/>
  <c r="R310" i="13"/>
  <c r="U310" i="13"/>
  <c r="X310" i="13"/>
  <c r="L311" i="13"/>
  <c r="O311" i="13"/>
  <c r="R311" i="13"/>
  <c r="U311" i="13"/>
  <c r="X311" i="13"/>
  <c r="L312" i="13"/>
  <c r="O312" i="13"/>
  <c r="R312" i="13"/>
  <c r="U312" i="13"/>
  <c r="X312" i="13"/>
  <c r="L313" i="13"/>
  <c r="O313" i="13"/>
  <c r="R313" i="13"/>
  <c r="U313" i="13"/>
  <c r="X313" i="13"/>
  <c r="L314" i="13"/>
  <c r="O314" i="13"/>
  <c r="R314" i="13"/>
  <c r="U314" i="13"/>
  <c r="X314" i="13"/>
  <c r="L315" i="13"/>
  <c r="O315" i="13"/>
  <c r="R315" i="13"/>
  <c r="U315" i="13"/>
  <c r="X315" i="13"/>
  <c r="L316" i="13"/>
  <c r="O316" i="13"/>
  <c r="R316" i="13"/>
  <c r="U316" i="13"/>
  <c r="X316" i="13"/>
  <c r="L317" i="13"/>
  <c r="O317" i="13"/>
  <c r="R317" i="13"/>
  <c r="U317" i="13"/>
  <c r="X317" i="13"/>
  <c r="L318" i="13"/>
  <c r="O318" i="13"/>
  <c r="R318" i="13"/>
  <c r="U318" i="13"/>
  <c r="X318" i="13"/>
  <c r="L319" i="13"/>
  <c r="O319" i="13"/>
  <c r="R319" i="13"/>
  <c r="U319" i="13"/>
  <c r="X319" i="13"/>
  <c r="L320" i="13"/>
  <c r="O320" i="13"/>
  <c r="R320" i="13"/>
  <c r="U320" i="13"/>
  <c r="X320" i="13"/>
  <c r="L321" i="13"/>
  <c r="O321" i="13"/>
  <c r="R321" i="13"/>
  <c r="U321" i="13"/>
  <c r="X321" i="13"/>
  <c r="L322" i="13"/>
  <c r="O322" i="13"/>
  <c r="R322" i="13"/>
  <c r="U322" i="13"/>
  <c r="X322" i="13"/>
  <c r="L323" i="13"/>
  <c r="O323" i="13"/>
  <c r="R323" i="13"/>
  <c r="U323" i="13"/>
  <c r="X323" i="13"/>
  <c r="L324" i="13"/>
  <c r="O324" i="13"/>
  <c r="R324" i="13"/>
  <c r="U324" i="13"/>
  <c r="X324" i="13"/>
  <c r="L325" i="13"/>
  <c r="O325" i="13"/>
  <c r="R325" i="13"/>
  <c r="U325" i="13"/>
  <c r="X325" i="13"/>
  <c r="L326" i="13"/>
  <c r="O326" i="13"/>
  <c r="R326" i="13"/>
  <c r="U326" i="13"/>
  <c r="X326" i="13"/>
  <c r="L327" i="13"/>
  <c r="O327" i="13"/>
  <c r="R327" i="13"/>
  <c r="U327" i="13"/>
  <c r="X327" i="13"/>
  <c r="L328" i="13"/>
  <c r="O328" i="13"/>
  <c r="R328" i="13"/>
  <c r="U328" i="13"/>
  <c r="X328" i="13"/>
  <c r="L329" i="13"/>
  <c r="O329" i="13"/>
  <c r="R329" i="13"/>
  <c r="U329" i="13"/>
  <c r="X329" i="13"/>
  <c r="X307" i="13"/>
  <c r="U307" i="13"/>
  <c r="R307" i="13"/>
  <c r="O307" i="13"/>
  <c r="L307" i="13"/>
  <c r="AA331" i="13" l="1"/>
  <c r="AA330" i="13"/>
  <c r="AA311" i="13"/>
  <c r="AA309" i="13"/>
  <c r="AA313" i="13"/>
  <c r="AA320" i="13"/>
  <c r="AA308" i="13"/>
  <c r="AA315" i="13"/>
  <c r="AA322" i="13"/>
  <c r="AA332" i="13"/>
  <c r="AA321" i="13"/>
  <c r="AA317" i="13"/>
  <c r="AA323" i="13"/>
  <c r="AA310" i="13"/>
  <c r="AA328" i="13"/>
  <c r="AA327" i="13"/>
  <c r="AA319" i="13"/>
  <c r="AA318" i="13"/>
  <c r="AA316" i="13"/>
  <c r="AA326" i="13"/>
  <c r="AA314" i="13"/>
  <c r="AA325" i="13"/>
  <c r="AA324" i="13"/>
  <c r="AA312" i="13"/>
  <c r="AA329" i="13"/>
  <c r="AA307" i="13"/>
  <c r="I31" i="13" l="1"/>
  <c r="I306" i="13" l="1"/>
  <c r="L306" i="13"/>
  <c r="O306" i="13"/>
  <c r="R306" i="13"/>
  <c r="U306" i="13"/>
  <c r="X306" i="13"/>
  <c r="I287" i="13"/>
  <c r="I288" i="13"/>
  <c r="I289" i="13"/>
  <c r="I290" i="13"/>
  <c r="I291" i="13"/>
  <c r="I292" i="13"/>
  <c r="I293" i="13"/>
  <c r="I294" i="13"/>
  <c r="I295" i="13"/>
  <c r="I296" i="13"/>
  <c r="I297" i="13"/>
  <c r="I298" i="13"/>
  <c r="I299" i="13"/>
  <c r="I300" i="13"/>
  <c r="I301" i="13"/>
  <c r="I302" i="13"/>
  <c r="I303" i="13"/>
  <c r="I304" i="13"/>
  <c r="I305" i="13"/>
  <c r="I286" i="13"/>
  <c r="I285" i="13"/>
  <c r="I284" i="13"/>
  <c r="I283" i="13"/>
  <c r="I282" i="13"/>
  <c r="I281" i="13"/>
  <c r="I280" i="13"/>
  <c r="I279" i="13"/>
  <c r="I278" i="13"/>
  <c r="I277" i="13"/>
  <c r="I276" i="13"/>
  <c r="I275" i="13"/>
  <c r="I274" i="13"/>
  <c r="I273" i="13"/>
  <c r="L274" i="13"/>
  <c r="O274" i="13"/>
  <c r="R274" i="13"/>
  <c r="U274" i="13"/>
  <c r="X274" i="13"/>
  <c r="L275" i="13"/>
  <c r="O275" i="13"/>
  <c r="R275" i="13"/>
  <c r="U275" i="13"/>
  <c r="X275" i="13"/>
  <c r="L276" i="13"/>
  <c r="O276" i="13"/>
  <c r="R276" i="13"/>
  <c r="U276" i="13"/>
  <c r="X276" i="13"/>
  <c r="L277" i="13"/>
  <c r="O277" i="13"/>
  <c r="R277" i="13"/>
  <c r="U277" i="13"/>
  <c r="X277" i="13"/>
  <c r="L278" i="13"/>
  <c r="O278" i="13"/>
  <c r="R278" i="13"/>
  <c r="U278" i="13"/>
  <c r="X278" i="13"/>
  <c r="L279" i="13"/>
  <c r="O279" i="13"/>
  <c r="R279" i="13"/>
  <c r="U279" i="13"/>
  <c r="X279" i="13"/>
  <c r="L280" i="13"/>
  <c r="O280" i="13"/>
  <c r="R280" i="13"/>
  <c r="U280" i="13"/>
  <c r="X280" i="13"/>
  <c r="L281" i="13"/>
  <c r="O281" i="13"/>
  <c r="R281" i="13"/>
  <c r="U281" i="13"/>
  <c r="X281" i="13"/>
  <c r="L282" i="13"/>
  <c r="O282" i="13"/>
  <c r="R282" i="13"/>
  <c r="U282" i="13"/>
  <c r="X282" i="13"/>
  <c r="L283" i="13"/>
  <c r="O283" i="13"/>
  <c r="R283" i="13"/>
  <c r="U283" i="13"/>
  <c r="X283" i="13"/>
  <c r="L284" i="13"/>
  <c r="O284" i="13"/>
  <c r="R284" i="13"/>
  <c r="U284" i="13"/>
  <c r="X284" i="13"/>
  <c r="L285" i="13"/>
  <c r="O285" i="13"/>
  <c r="R285" i="13"/>
  <c r="U285" i="13"/>
  <c r="X285" i="13"/>
  <c r="L286" i="13"/>
  <c r="O286" i="13"/>
  <c r="R286" i="13"/>
  <c r="U286" i="13"/>
  <c r="X286" i="13"/>
  <c r="L287" i="13"/>
  <c r="O287" i="13"/>
  <c r="R287" i="13"/>
  <c r="U287" i="13"/>
  <c r="X287" i="13"/>
  <c r="L288" i="13"/>
  <c r="O288" i="13"/>
  <c r="R288" i="13"/>
  <c r="U288" i="13"/>
  <c r="X288" i="13"/>
  <c r="L289" i="13"/>
  <c r="O289" i="13"/>
  <c r="R289" i="13"/>
  <c r="U289" i="13"/>
  <c r="X289" i="13"/>
  <c r="L290" i="13"/>
  <c r="O290" i="13"/>
  <c r="R290" i="13"/>
  <c r="U290" i="13"/>
  <c r="X290" i="13"/>
  <c r="L291" i="13"/>
  <c r="O291" i="13"/>
  <c r="R291" i="13"/>
  <c r="U291" i="13"/>
  <c r="X291" i="13"/>
  <c r="L292" i="13"/>
  <c r="O292" i="13"/>
  <c r="R292" i="13"/>
  <c r="U292" i="13"/>
  <c r="X292" i="13"/>
  <c r="L293" i="13"/>
  <c r="O293" i="13"/>
  <c r="R293" i="13"/>
  <c r="U293" i="13"/>
  <c r="X293" i="13"/>
  <c r="L294" i="13"/>
  <c r="O294" i="13"/>
  <c r="R294" i="13"/>
  <c r="U294" i="13"/>
  <c r="X294" i="13"/>
  <c r="L295" i="13"/>
  <c r="O295" i="13"/>
  <c r="R295" i="13"/>
  <c r="U295" i="13"/>
  <c r="X295" i="13"/>
  <c r="L296" i="13"/>
  <c r="O296" i="13"/>
  <c r="R296" i="13"/>
  <c r="U296" i="13"/>
  <c r="X296" i="13"/>
  <c r="L297" i="13"/>
  <c r="O297" i="13"/>
  <c r="R297" i="13"/>
  <c r="U297" i="13"/>
  <c r="X297" i="13"/>
  <c r="L298" i="13"/>
  <c r="O298" i="13"/>
  <c r="R298" i="13"/>
  <c r="U298" i="13"/>
  <c r="X298" i="13"/>
  <c r="L299" i="13"/>
  <c r="O299" i="13"/>
  <c r="R299" i="13"/>
  <c r="U299" i="13"/>
  <c r="X299" i="13"/>
  <c r="L300" i="13"/>
  <c r="O300" i="13"/>
  <c r="R300" i="13"/>
  <c r="U300" i="13"/>
  <c r="X300" i="13"/>
  <c r="L301" i="13"/>
  <c r="O301" i="13"/>
  <c r="R301" i="13"/>
  <c r="U301" i="13"/>
  <c r="X301" i="13"/>
  <c r="L302" i="13"/>
  <c r="O302" i="13"/>
  <c r="R302" i="13"/>
  <c r="U302" i="13"/>
  <c r="X302" i="13"/>
  <c r="L303" i="13"/>
  <c r="O303" i="13"/>
  <c r="R303" i="13"/>
  <c r="U303" i="13"/>
  <c r="X303" i="13"/>
  <c r="L304" i="13"/>
  <c r="O304" i="13"/>
  <c r="R304" i="13"/>
  <c r="U304" i="13"/>
  <c r="X304" i="13"/>
  <c r="L305" i="13"/>
  <c r="O305" i="13"/>
  <c r="R305" i="13"/>
  <c r="U305" i="13"/>
  <c r="X305" i="13"/>
  <c r="X273" i="13"/>
  <c r="U273" i="13"/>
  <c r="R273" i="13"/>
  <c r="O273" i="13"/>
  <c r="L273" i="13"/>
  <c r="AA283" i="13" l="1"/>
  <c r="AA276" i="13"/>
  <c r="AA281" i="13"/>
  <c r="AA306" i="13"/>
  <c r="AA274" i="13"/>
  <c r="AA287" i="13"/>
  <c r="AA275" i="13"/>
  <c r="AA280" i="13"/>
  <c r="AA289" i="13"/>
  <c r="AA303" i="13"/>
  <c r="AA291" i="13"/>
  <c r="AA284" i="13"/>
  <c r="AA305" i="13"/>
  <c r="AA285" i="13"/>
  <c r="AA273" i="13"/>
  <c r="AA288" i="13"/>
  <c r="AA282" i="13"/>
  <c r="AA277" i="13"/>
  <c r="AA302" i="13"/>
  <c r="AA300" i="13"/>
  <c r="AA278" i="13"/>
  <c r="AA279" i="13"/>
  <c r="AA297" i="13"/>
  <c r="AA286" i="13"/>
  <c r="AA299" i="13"/>
  <c r="AA301" i="13"/>
  <c r="AA290" i="13"/>
  <c r="AA298" i="13"/>
  <c r="AA292" i="13"/>
  <c r="AA304" i="13"/>
  <c r="AA296" i="13"/>
  <c r="AA295" i="13"/>
  <c r="AA294" i="13"/>
  <c r="AA293" i="13"/>
  <c r="I254" i="13"/>
  <c r="I255" i="13"/>
  <c r="I256" i="13"/>
  <c r="I257" i="13"/>
  <c r="I258" i="13"/>
  <c r="I259" i="13"/>
  <c r="I260" i="13"/>
  <c r="I261" i="13"/>
  <c r="I262" i="13"/>
  <c r="I263" i="13"/>
  <c r="I264" i="13"/>
  <c r="I265" i="13"/>
  <c r="I266" i="13"/>
  <c r="I267" i="13"/>
  <c r="I268" i="13"/>
  <c r="I269" i="13"/>
  <c r="I270" i="13"/>
  <c r="I271" i="13"/>
  <c r="I272" i="13"/>
  <c r="L255" i="13"/>
  <c r="O255" i="13"/>
  <c r="R255" i="13"/>
  <c r="U255" i="13"/>
  <c r="X255" i="13"/>
  <c r="L256" i="13"/>
  <c r="O256" i="13"/>
  <c r="R256" i="13"/>
  <c r="U256" i="13"/>
  <c r="X256" i="13"/>
  <c r="L257" i="13"/>
  <c r="O257" i="13"/>
  <c r="R257" i="13"/>
  <c r="U257" i="13"/>
  <c r="X257" i="13"/>
  <c r="L258" i="13"/>
  <c r="O258" i="13"/>
  <c r="R258" i="13"/>
  <c r="U258" i="13"/>
  <c r="X258" i="13"/>
  <c r="L259" i="13"/>
  <c r="O259" i="13"/>
  <c r="R259" i="13"/>
  <c r="U259" i="13"/>
  <c r="X259" i="13"/>
  <c r="L260" i="13"/>
  <c r="O260" i="13"/>
  <c r="R260" i="13"/>
  <c r="U260" i="13"/>
  <c r="X260" i="13"/>
  <c r="L261" i="13"/>
  <c r="O261" i="13"/>
  <c r="R261" i="13"/>
  <c r="U261" i="13"/>
  <c r="X261" i="13"/>
  <c r="L262" i="13"/>
  <c r="O262" i="13"/>
  <c r="R262" i="13"/>
  <c r="U262" i="13"/>
  <c r="X262" i="13"/>
  <c r="L263" i="13"/>
  <c r="O263" i="13"/>
  <c r="R263" i="13"/>
  <c r="U263" i="13"/>
  <c r="X263" i="13"/>
  <c r="L264" i="13"/>
  <c r="O264" i="13"/>
  <c r="R264" i="13"/>
  <c r="U264" i="13"/>
  <c r="X264" i="13"/>
  <c r="L265" i="13"/>
  <c r="O265" i="13"/>
  <c r="R265" i="13"/>
  <c r="U265" i="13"/>
  <c r="X265" i="13"/>
  <c r="L266" i="13"/>
  <c r="O266" i="13"/>
  <c r="R266" i="13"/>
  <c r="U266" i="13"/>
  <c r="X266" i="13"/>
  <c r="L267" i="13"/>
  <c r="O267" i="13"/>
  <c r="R267" i="13"/>
  <c r="U267" i="13"/>
  <c r="X267" i="13"/>
  <c r="L268" i="13"/>
  <c r="O268" i="13"/>
  <c r="R268" i="13"/>
  <c r="U268" i="13"/>
  <c r="X268" i="13"/>
  <c r="L269" i="13"/>
  <c r="O269" i="13"/>
  <c r="R269" i="13"/>
  <c r="U269" i="13"/>
  <c r="X269" i="13"/>
  <c r="L270" i="13"/>
  <c r="O270" i="13"/>
  <c r="R270" i="13"/>
  <c r="U270" i="13"/>
  <c r="X270" i="13"/>
  <c r="L271" i="13"/>
  <c r="O271" i="13"/>
  <c r="R271" i="13"/>
  <c r="U271" i="13"/>
  <c r="X271" i="13"/>
  <c r="L272" i="13"/>
  <c r="O272" i="13"/>
  <c r="R272" i="13"/>
  <c r="U272" i="13"/>
  <c r="X272" i="13"/>
  <c r="X254" i="13"/>
  <c r="U254" i="13"/>
  <c r="R254" i="13"/>
  <c r="O254" i="13"/>
  <c r="L254" i="13"/>
  <c r="AA264" i="13" l="1"/>
  <c r="AA256" i="13"/>
  <c r="AA266" i="13"/>
  <c r="AA254" i="13"/>
  <c r="AA258" i="13"/>
  <c r="AA262" i="13"/>
  <c r="AA257" i="13"/>
  <c r="AA260" i="13"/>
  <c r="AA268" i="13"/>
  <c r="AA270" i="13"/>
  <c r="AA272" i="13"/>
  <c r="AA259" i="13"/>
  <c r="AA261" i="13"/>
  <c r="AA271" i="13"/>
  <c r="AA267" i="13"/>
  <c r="AA263" i="13"/>
  <c r="AA265" i="13"/>
  <c r="AA269" i="13"/>
  <c r="AA255" i="13"/>
  <c r="I208" i="13" l="1"/>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L209" i="13"/>
  <c r="O209" i="13"/>
  <c r="R209" i="13"/>
  <c r="U209" i="13"/>
  <c r="X209" i="13"/>
  <c r="L210" i="13"/>
  <c r="O210" i="13"/>
  <c r="R210" i="13"/>
  <c r="U210" i="13"/>
  <c r="X210" i="13"/>
  <c r="L211" i="13"/>
  <c r="O211" i="13"/>
  <c r="R211" i="13"/>
  <c r="U211" i="13"/>
  <c r="X211" i="13"/>
  <c r="L212" i="13"/>
  <c r="O212" i="13"/>
  <c r="R212" i="13"/>
  <c r="U212" i="13"/>
  <c r="X212" i="13"/>
  <c r="L213" i="13"/>
  <c r="O213" i="13"/>
  <c r="R213" i="13"/>
  <c r="U213" i="13"/>
  <c r="X213" i="13"/>
  <c r="L214" i="13"/>
  <c r="O214" i="13"/>
  <c r="R214" i="13"/>
  <c r="U214" i="13"/>
  <c r="X214" i="13"/>
  <c r="L215" i="13"/>
  <c r="O215" i="13"/>
  <c r="R215" i="13"/>
  <c r="U215" i="13"/>
  <c r="X215" i="13"/>
  <c r="L216" i="13"/>
  <c r="O216" i="13"/>
  <c r="R216" i="13"/>
  <c r="U216" i="13"/>
  <c r="X216" i="13"/>
  <c r="L217" i="13"/>
  <c r="O217" i="13"/>
  <c r="R217" i="13"/>
  <c r="U217" i="13"/>
  <c r="X217" i="13"/>
  <c r="L218" i="13"/>
  <c r="O218" i="13"/>
  <c r="R218" i="13"/>
  <c r="U218" i="13"/>
  <c r="X218" i="13"/>
  <c r="L219" i="13"/>
  <c r="O219" i="13"/>
  <c r="R219" i="13"/>
  <c r="U219" i="13"/>
  <c r="X219" i="13"/>
  <c r="L220" i="13"/>
  <c r="O220" i="13"/>
  <c r="R220" i="13"/>
  <c r="U220" i="13"/>
  <c r="X220" i="13"/>
  <c r="L221" i="13"/>
  <c r="O221" i="13"/>
  <c r="R221" i="13"/>
  <c r="U221" i="13"/>
  <c r="X221" i="13"/>
  <c r="L222" i="13"/>
  <c r="O222" i="13"/>
  <c r="R222" i="13"/>
  <c r="U222" i="13"/>
  <c r="X222" i="13"/>
  <c r="L223" i="13"/>
  <c r="O223" i="13"/>
  <c r="R223" i="13"/>
  <c r="U223" i="13"/>
  <c r="X223" i="13"/>
  <c r="L224" i="13"/>
  <c r="O224" i="13"/>
  <c r="R224" i="13"/>
  <c r="U224" i="13"/>
  <c r="X224" i="13"/>
  <c r="L225" i="13"/>
  <c r="O225" i="13"/>
  <c r="R225" i="13"/>
  <c r="U225" i="13"/>
  <c r="X225" i="13"/>
  <c r="L226" i="13"/>
  <c r="O226" i="13"/>
  <c r="R226" i="13"/>
  <c r="U226" i="13"/>
  <c r="X226" i="13"/>
  <c r="L227" i="13"/>
  <c r="O227" i="13"/>
  <c r="R227" i="13"/>
  <c r="U227" i="13"/>
  <c r="X227" i="13"/>
  <c r="L228" i="13"/>
  <c r="O228" i="13"/>
  <c r="R228" i="13"/>
  <c r="U228" i="13"/>
  <c r="X228" i="13"/>
  <c r="L229" i="13"/>
  <c r="O229" i="13"/>
  <c r="R229" i="13"/>
  <c r="U229" i="13"/>
  <c r="X229" i="13"/>
  <c r="L230" i="13"/>
  <c r="O230" i="13"/>
  <c r="R230" i="13"/>
  <c r="U230" i="13"/>
  <c r="X230" i="13"/>
  <c r="L231" i="13"/>
  <c r="O231" i="13"/>
  <c r="R231" i="13"/>
  <c r="U231" i="13"/>
  <c r="X231" i="13"/>
  <c r="L232" i="13"/>
  <c r="O232" i="13"/>
  <c r="R232" i="13"/>
  <c r="U232" i="13"/>
  <c r="X232" i="13"/>
  <c r="L233" i="13"/>
  <c r="O233" i="13"/>
  <c r="R233" i="13"/>
  <c r="U233" i="13"/>
  <c r="X233" i="13"/>
  <c r="L234" i="13"/>
  <c r="O234" i="13"/>
  <c r="R234" i="13"/>
  <c r="U234" i="13"/>
  <c r="X234" i="13"/>
  <c r="L235" i="13"/>
  <c r="O235" i="13"/>
  <c r="R235" i="13"/>
  <c r="U235" i="13"/>
  <c r="X235" i="13"/>
  <c r="L236" i="13"/>
  <c r="O236" i="13"/>
  <c r="R236" i="13"/>
  <c r="U236" i="13"/>
  <c r="X236" i="13"/>
  <c r="L237" i="13"/>
  <c r="O237" i="13"/>
  <c r="R237" i="13"/>
  <c r="U237" i="13"/>
  <c r="X237" i="13"/>
  <c r="L238" i="13"/>
  <c r="O238" i="13"/>
  <c r="R238" i="13"/>
  <c r="U238" i="13"/>
  <c r="X238" i="13"/>
  <c r="L239" i="13"/>
  <c r="O239" i="13"/>
  <c r="R239" i="13"/>
  <c r="U239" i="13"/>
  <c r="X239" i="13"/>
  <c r="L240" i="13"/>
  <c r="O240" i="13"/>
  <c r="R240" i="13"/>
  <c r="U240" i="13"/>
  <c r="X240" i="13"/>
  <c r="L241" i="13"/>
  <c r="O241" i="13"/>
  <c r="R241" i="13"/>
  <c r="U241" i="13"/>
  <c r="X241" i="13"/>
  <c r="L242" i="13"/>
  <c r="O242" i="13"/>
  <c r="R242" i="13"/>
  <c r="U242" i="13"/>
  <c r="X242" i="13"/>
  <c r="L243" i="13"/>
  <c r="O243" i="13"/>
  <c r="R243" i="13"/>
  <c r="U243" i="13"/>
  <c r="X243" i="13"/>
  <c r="L244" i="13"/>
  <c r="O244" i="13"/>
  <c r="R244" i="13"/>
  <c r="U244" i="13"/>
  <c r="X244" i="13"/>
  <c r="L245" i="13"/>
  <c r="O245" i="13"/>
  <c r="R245" i="13"/>
  <c r="U245" i="13"/>
  <c r="X245" i="13"/>
  <c r="L246" i="13"/>
  <c r="O246" i="13"/>
  <c r="R246" i="13"/>
  <c r="U246" i="13"/>
  <c r="X246" i="13"/>
  <c r="L247" i="13"/>
  <c r="O247" i="13"/>
  <c r="R247" i="13"/>
  <c r="U247" i="13"/>
  <c r="X247" i="13"/>
  <c r="L248" i="13"/>
  <c r="O248" i="13"/>
  <c r="R248" i="13"/>
  <c r="U248" i="13"/>
  <c r="X248" i="13"/>
  <c r="L249" i="13"/>
  <c r="O249" i="13"/>
  <c r="R249" i="13"/>
  <c r="U249" i="13"/>
  <c r="X249" i="13"/>
  <c r="L250" i="13"/>
  <c r="O250" i="13"/>
  <c r="R250" i="13"/>
  <c r="U250" i="13"/>
  <c r="X250" i="13"/>
  <c r="L251" i="13"/>
  <c r="O251" i="13"/>
  <c r="R251" i="13"/>
  <c r="U251" i="13"/>
  <c r="X251" i="13"/>
  <c r="L252" i="13"/>
  <c r="O252" i="13"/>
  <c r="R252" i="13"/>
  <c r="U252" i="13"/>
  <c r="X252" i="13"/>
  <c r="L253" i="13"/>
  <c r="O253" i="13"/>
  <c r="R253" i="13"/>
  <c r="U253" i="13"/>
  <c r="X253" i="13"/>
  <c r="X208" i="13"/>
  <c r="U208" i="13"/>
  <c r="R208" i="13"/>
  <c r="O208" i="13"/>
  <c r="L208" i="13"/>
  <c r="AA232" i="13" l="1"/>
  <c r="AA252" i="13"/>
  <c r="AA247" i="13"/>
  <c r="AA223" i="13"/>
  <c r="AA234" i="13"/>
  <c r="AA236" i="13"/>
  <c r="AA212" i="13"/>
  <c r="AA214" i="13"/>
  <c r="AA245" i="13"/>
  <c r="AA210" i="13"/>
  <c r="AA221" i="13"/>
  <c r="AA228" i="13"/>
  <c r="AA243" i="13"/>
  <c r="AA229" i="13"/>
  <c r="AA220" i="13"/>
  <c r="AA240" i="13"/>
  <c r="AA230" i="13"/>
  <c r="AA211" i="13"/>
  <c r="AA222" i="13"/>
  <c r="AA251" i="13"/>
  <c r="AA227" i="13"/>
  <c r="AA248" i="13"/>
  <c r="AA250" i="13"/>
  <c r="AA238" i="13"/>
  <c r="AA244" i="13"/>
  <c r="AA246" i="13"/>
  <c r="AA208" i="13"/>
  <c r="AA242" i="13"/>
  <c r="AA253" i="13"/>
  <c r="AA233" i="13"/>
  <c r="AA216" i="13"/>
  <c r="AA219" i="13"/>
  <c r="AA218" i="13"/>
  <c r="AA209" i="13"/>
  <c r="AA215" i="13"/>
  <c r="AA226" i="13"/>
  <c r="AA213" i="13"/>
  <c r="AA235" i="13"/>
  <c r="AA231" i="13"/>
  <c r="AA217" i="13"/>
  <c r="AA239" i="13"/>
  <c r="AA241" i="13"/>
  <c r="AA249" i="13"/>
  <c r="AA237" i="13"/>
  <c r="AA224" i="13"/>
  <c r="AA225" i="13"/>
  <c r="I189" i="13"/>
  <c r="I190" i="13"/>
  <c r="I191" i="13"/>
  <c r="I192" i="13"/>
  <c r="I193" i="13"/>
  <c r="I194" i="13"/>
  <c r="I195" i="13"/>
  <c r="I196" i="13"/>
  <c r="I197" i="13"/>
  <c r="I198" i="13"/>
  <c r="I199" i="13"/>
  <c r="I200" i="13"/>
  <c r="I201" i="13"/>
  <c r="I202" i="13"/>
  <c r="I203" i="13"/>
  <c r="I204" i="13"/>
  <c r="I205" i="13"/>
  <c r="I206" i="13"/>
  <c r="I207" i="13"/>
  <c r="L204" i="13"/>
  <c r="O204" i="13"/>
  <c r="R204" i="13"/>
  <c r="U204" i="13"/>
  <c r="X204" i="13"/>
  <c r="L205" i="13"/>
  <c r="O205" i="13"/>
  <c r="R205" i="13"/>
  <c r="U205" i="13"/>
  <c r="X205" i="13"/>
  <c r="L206" i="13"/>
  <c r="O206" i="13"/>
  <c r="R206" i="13"/>
  <c r="U206" i="13"/>
  <c r="X206" i="13"/>
  <c r="L207" i="13"/>
  <c r="O207" i="13"/>
  <c r="R207" i="13"/>
  <c r="U207" i="13"/>
  <c r="X207" i="13"/>
  <c r="L190" i="13"/>
  <c r="O190" i="13"/>
  <c r="R190" i="13"/>
  <c r="U190" i="13"/>
  <c r="X190" i="13"/>
  <c r="L191" i="13"/>
  <c r="O191" i="13"/>
  <c r="R191" i="13"/>
  <c r="U191" i="13"/>
  <c r="X191" i="13"/>
  <c r="L192" i="13"/>
  <c r="O192" i="13"/>
  <c r="R192" i="13"/>
  <c r="U192" i="13"/>
  <c r="X192" i="13"/>
  <c r="L193" i="13"/>
  <c r="O193" i="13"/>
  <c r="R193" i="13"/>
  <c r="U193" i="13"/>
  <c r="X193" i="13"/>
  <c r="L194" i="13"/>
  <c r="O194" i="13"/>
  <c r="R194" i="13"/>
  <c r="U194" i="13"/>
  <c r="X194" i="13"/>
  <c r="L195" i="13"/>
  <c r="O195" i="13"/>
  <c r="R195" i="13"/>
  <c r="U195" i="13"/>
  <c r="X195" i="13"/>
  <c r="L196" i="13"/>
  <c r="O196" i="13"/>
  <c r="R196" i="13"/>
  <c r="U196" i="13"/>
  <c r="X196" i="13"/>
  <c r="L197" i="13"/>
  <c r="O197" i="13"/>
  <c r="R197" i="13"/>
  <c r="U197" i="13"/>
  <c r="X197" i="13"/>
  <c r="L198" i="13"/>
  <c r="O198" i="13"/>
  <c r="R198" i="13"/>
  <c r="U198" i="13"/>
  <c r="X198" i="13"/>
  <c r="L199" i="13"/>
  <c r="O199" i="13"/>
  <c r="R199" i="13"/>
  <c r="U199" i="13"/>
  <c r="X199" i="13"/>
  <c r="L200" i="13"/>
  <c r="O200" i="13"/>
  <c r="R200" i="13"/>
  <c r="U200" i="13"/>
  <c r="X200" i="13"/>
  <c r="L201" i="13"/>
  <c r="O201" i="13"/>
  <c r="R201" i="13"/>
  <c r="U201" i="13"/>
  <c r="X201" i="13"/>
  <c r="L202" i="13"/>
  <c r="O202" i="13"/>
  <c r="R202" i="13"/>
  <c r="U202" i="13"/>
  <c r="X202" i="13"/>
  <c r="L203" i="13"/>
  <c r="O203" i="13"/>
  <c r="R203" i="13"/>
  <c r="U203" i="13"/>
  <c r="X203" i="13"/>
  <c r="X189" i="13"/>
  <c r="U189" i="13"/>
  <c r="R189" i="13"/>
  <c r="O189" i="13"/>
  <c r="L189" i="13"/>
  <c r="AA198" i="13" l="1"/>
  <c r="AA201" i="13"/>
  <c r="AA197" i="13"/>
  <c r="AA189" i="13"/>
  <c r="AA205" i="13"/>
  <c r="AA206" i="13"/>
  <c r="AA196" i="13"/>
  <c r="AA195" i="13"/>
  <c r="AA193" i="13"/>
  <c r="AA207" i="13"/>
  <c r="AA203" i="13"/>
  <c r="AA200" i="13"/>
  <c r="AA191" i="13"/>
  <c r="AA190" i="13"/>
  <c r="AA192" i="13"/>
  <c r="AA199" i="13"/>
  <c r="AA204" i="13"/>
  <c r="AA194" i="13"/>
  <c r="AA202" i="13"/>
  <c r="I171" i="13"/>
  <c r="I172" i="13"/>
  <c r="I173" i="13"/>
  <c r="I174" i="13"/>
  <c r="I175" i="13"/>
  <c r="I176" i="13"/>
  <c r="I177" i="13"/>
  <c r="I178" i="13"/>
  <c r="I179" i="13"/>
  <c r="I180" i="13"/>
  <c r="I181" i="13"/>
  <c r="I182" i="13"/>
  <c r="I183" i="13"/>
  <c r="I184" i="13"/>
  <c r="I185" i="13"/>
  <c r="I186" i="13"/>
  <c r="I187" i="13"/>
  <c r="I188" i="13"/>
  <c r="L172" i="13"/>
  <c r="O172" i="13"/>
  <c r="R172" i="13"/>
  <c r="U172" i="13"/>
  <c r="X172" i="13"/>
  <c r="L173" i="13"/>
  <c r="O173" i="13"/>
  <c r="R173" i="13"/>
  <c r="U173" i="13"/>
  <c r="X173" i="13"/>
  <c r="L174" i="13"/>
  <c r="O174" i="13"/>
  <c r="R174" i="13"/>
  <c r="U174" i="13"/>
  <c r="X174" i="13"/>
  <c r="L175" i="13"/>
  <c r="O175" i="13"/>
  <c r="R175" i="13"/>
  <c r="U175" i="13"/>
  <c r="X175" i="13"/>
  <c r="L176" i="13"/>
  <c r="O176" i="13"/>
  <c r="R176" i="13"/>
  <c r="U176" i="13"/>
  <c r="X176" i="13"/>
  <c r="L177" i="13"/>
  <c r="O177" i="13"/>
  <c r="R177" i="13"/>
  <c r="U177" i="13"/>
  <c r="X177" i="13"/>
  <c r="L178" i="13"/>
  <c r="O178" i="13"/>
  <c r="R178" i="13"/>
  <c r="U178" i="13"/>
  <c r="X178" i="13"/>
  <c r="L179" i="13"/>
  <c r="O179" i="13"/>
  <c r="R179" i="13"/>
  <c r="U179" i="13"/>
  <c r="X179" i="13"/>
  <c r="L180" i="13"/>
  <c r="O180" i="13"/>
  <c r="R180" i="13"/>
  <c r="U180" i="13"/>
  <c r="X180" i="13"/>
  <c r="L181" i="13"/>
  <c r="O181" i="13"/>
  <c r="R181" i="13"/>
  <c r="U181" i="13"/>
  <c r="X181" i="13"/>
  <c r="L182" i="13"/>
  <c r="O182" i="13"/>
  <c r="R182" i="13"/>
  <c r="U182" i="13"/>
  <c r="X182" i="13"/>
  <c r="L183" i="13"/>
  <c r="O183" i="13"/>
  <c r="R183" i="13"/>
  <c r="U183" i="13"/>
  <c r="X183" i="13"/>
  <c r="L184" i="13"/>
  <c r="O184" i="13"/>
  <c r="U184" i="13"/>
  <c r="X184" i="13"/>
  <c r="L185" i="13"/>
  <c r="O185" i="13"/>
  <c r="R185" i="13"/>
  <c r="U185" i="13"/>
  <c r="X185" i="13"/>
  <c r="L186" i="13"/>
  <c r="O186" i="13"/>
  <c r="R186" i="13"/>
  <c r="U186" i="13"/>
  <c r="X186" i="13"/>
  <c r="L187" i="13"/>
  <c r="O187" i="13"/>
  <c r="R187" i="13"/>
  <c r="U187" i="13"/>
  <c r="X187" i="13"/>
  <c r="L188" i="13"/>
  <c r="O188" i="13"/>
  <c r="R188" i="13"/>
  <c r="U188" i="13"/>
  <c r="X188" i="13"/>
  <c r="X171" i="13"/>
  <c r="U171" i="13"/>
  <c r="R171" i="13"/>
  <c r="O171" i="13"/>
  <c r="L171" i="13"/>
  <c r="AA181" i="13" l="1"/>
  <c r="AA175" i="13"/>
  <c r="AA176" i="13"/>
  <c r="AA187" i="13"/>
  <c r="AA185" i="13"/>
  <c r="AA174" i="13"/>
  <c r="AA184" i="13"/>
  <c r="AA183" i="13"/>
  <c r="AA188" i="13"/>
  <c r="AA180" i="13"/>
  <c r="AA172" i="13"/>
  <c r="AA179" i="13"/>
  <c r="AA186" i="13"/>
  <c r="AA182" i="13"/>
  <c r="AA178" i="13"/>
  <c r="AA177" i="13"/>
  <c r="AA173" i="13"/>
  <c r="AA171" i="13"/>
  <c r="I153" i="13" l="1"/>
  <c r="I154" i="13"/>
  <c r="I155" i="13"/>
  <c r="I156" i="13"/>
  <c r="I157" i="13"/>
  <c r="I158" i="13"/>
  <c r="I159" i="13"/>
  <c r="I160" i="13"/>
  <c r="I161" i="13"/>
  <c r="I162" i="13"/>
  <c r="I163" i="13"/>
  <c r="I164" i="13"/>
  <c r="I165" i="13"/>
  <c r="I166" i="13"/>
  <c r="I167" i="13"/>
  <c r="I168" i="13"/>
  <c r="I169" i="13"/>
  <c r="I170" i="13"/>
  <c r="L153" i="13"/>
  <c r="O153" i="13"/>
  <c r="R153" i="13"/>
  <c r="U153" i="13"/>
  <c r="X153" i="13"/>
  <c r="L154" i="13"/>
  <c r="O154" i="13"/>
  <c r="R154" i="13"/>
  <c r="U154" i="13"/>
  <c r="X154" i="13"/>
  <c r="L155" i="13"/>
  <c r="O155" i="13"/>
  <c r="R155" i="13"/>
  <c r="U155" i="13"/>
  <c r="X155" i="13"/>
  <c r="L156" i="13"/>
  <c r="O156" i="13"/>
  <c r="R156" i="13"/>
  <c r="U156" i="13"/>
  <c r="X156" i="13"/>
  <c r="L157" i="13"/>
  <c r="O157" i="13"/>
  <c r="R157" i="13"/>
  <c r="U157" i="13"/>
  <c r="X157" i="13"/>
  <c r="L158" i="13"/>
  <c r="O158" i="13"/>
  <c r="R158" i="13"/>
  <c r="U158" i="13"/>
  <c r="X158" i="13"/>
  <c r="L159" i="13"/>
  <c r="O159" i="13"/>
  <c r="R159" i="13"/>
  <c r="U159" i="13"/>
  <c r="X159" i="13"/>
  <c r="L160" i="13"/>
  <c r="O160" i="13"/>
  <c r="R160" i="13"/>
  <c r="U160" i="13"/>
  <c r="X160" i="13"/>
  <c r="L161" i="13"/>
  <c r="O161" i="13"/>
  <c r="R161" i="13"/>
  <c r="U161" i="13"/>
  <c r="X161" i="13"/>
  <c r="L162" i="13"/>
  <c r="O162" i="13"/>
  <c r="R162" i="13"/>
  <c r="U162" i="13"/>
  <c r="X162" i="13"/>
  <c r="L163" i="13"/>
  <c r="O163" i="13"/>
  <c r="R163" i="13"/>
  <c r="U163" i="13"/>
  <c r="X163" i="13"/>
  <c r="L164" i="13"/>
  <c r="O164" i="13"/>
  <c r="R164" i="13"/>
  <c r="U164" i="13"/>
  <c r="X164" i="13"/>
  <c r="L165" i="13"/>
  <c r="O165" i="13"/>
  <c r="R165" i="13"/>
  <c r="U165" i="13"/>
  <c r="X165" i="13"/>
  <c r="L166" i="13"/>
  <c r="O166" i="13"/>
  <c r="R166" i="13"/>
  <c r="U166" i="13"/>
  <c r="X166" i="13"/>
  <c r="L167" i="13"/>
  <c r="O167" i="13"/>
  <c r="R167" i="13"/>
  <c r="U167" i="13"/>
  <c r="X167" i="13"/>
  <c r="L168" i="13"/>
  <c r="O168" i="13"/>
  <c r="R168" i="13"/>
  <c r="U168" i="13"/>
  <c r="X168" i="13"/>
  <c r="L169" i="13"/>
  <c r="O169" i="13"/>
  <c r="R169" i="13"/>
  <c r="U169" i="13"/>
  <c r="X169" i="13"/>
  <c r="L170" i="13"/>
  <c r="O170" i="13"/>
  <c r="R170" i="13"/>
  <c r="U170" i="13"/>
  <c r="X170" i="13"/>
  <c r="X152" i="13"/>
  <c r="U152" i="13"/>
  <c r="R152" i="13"/>
  <c r="O152" i="13"/>
  <c r="L152" i="13"/>
  <c r="I152" i="13"/>
  <c r="X151" i="13"/>
  <c r="U151" i="13"/>
  <c r="R151" i="13"/>
  <c r="O151" i="13"/>
  <c r="L151" i="13"/>
  <c r="I151" i="13"/>
  <c r="X150" i="13"/>
  <c r="U150" i="13"/>
  <c r="R150" i="13"/>
  <c r="O150" i="13"/>
  <c r="L150" i="13"/>
  <c r="I150" i="13"/>
  <c r="X149" i="13"/>
  <c r="U149" i="13"/>
  <c r="R149" i="13"/>
  <c r="O149" i="13"/>
  <c r="L149" i="13"/>
  <c r="I149" i="13"/>
  <c r="X148" i="13"/>
  <c r="U148" i="13"/>
  <c r="R148" i="13"/>
  <c r="O148" i="13"/>
  <c r="L148" i="13"/>
  <c r="I148" i="13"/>
  <c r="X147" i="13"/>
  <c r="U147" i="13"/>
  <c r="R147" i="13"/>
  <c r="O147" i="13"/>
  <c r="L147" i="13"/>
  <c r="I147" i="13"/>
  <c r="X146" i="13"/>
  <c r="U146" i="13"/>
  <c r="R146" i="13"/>
  <c r="O146" i="13"/>
  <c r="L146" i="13"/>
  <c r="I146" i="13"/>
  <c r="X145" i="13"/>
  <c r="U145" i="13"/>
  <c r="R145" i="13"/>
  <c r="O145" i="13"/>
  <c r="L145" i="13"/>
  <c r="I145" i="13"/>
  <c r="X144" i="13"/>
  <c r="U144" i="13"/>
  <c r="R144" i="13"/>
  <c r="O144" i="13"/>
  <c r="L144" i="13"/>
  <c r="I144" i="13"/>
  <c r="X143" i="13"/>
  <c r="U143" i="13"/>
  <c r="R143" i="13"/>
  <c r="O143" i="13"/>
  <c r="L143" i="13"/>
  <c r="I143" i="13"/>
  <c r="X142" i="13"/>
  <c r="U142" i="13"/>
  <c r="R142" i="13"/>
  <c r="O142" i="13"/>
  <c r="L142" i="13"/>
  <c r="I142" i="13"/>
  <c r="X141" i="13"/>
  <c r="U141" i="13"/>
  <c r="R141" i="13"/>
  <c r="O141" i="13"/>
  <c r="L141" i="13"/>
  <c r="I141" i="13"/>
  <c r="X140" i="13"/>
  <c r="U140" i="13"/>
  <c r="R140" i="13"/>
  <c r="O140" i="13"/>
  <c r="L140" i="13"/>
  <c r="I140" i="13"/>
  <c r="X139" i="13"/>
  <c r="U139" i="13"/>
  <c r="R139" i="13"/>
  <c r="O139" i="13"/>
  <c r="L139" i="13"/>
  <c r="I139" i="13"/>
  <c r="X138" i="13"/>
  <c r="U138" i="13"/>
  <c r="R138" i="13"/>
  <c r="O138" i="13"/>
  <c r="L138" i="13"/>
  <c r="I138" i="13"/>
  <c r="X137" i="13"/>
  <c r="U137" i="13"/>
  <c r="R137" i="13"/>
  <c r="O137" i="13"/>
  <c r="L137" i="13"/>
  <c r="I137" i="13"/>
  <c r="X136" i="13"/>
  <c r="U136" i="13"/>
  <c r="R136" i="13"/>
  <c r="O136" i="13"/>
  <c r="L136" i="13"/>
  <c r="I136" i="13"/>
  <c r="X135" i="13"/>
  <c r="U135" i="13"/>
  <c r="R135" i="13"/>
  <c r="O135" i="13"/>
  <c r="L135" i="13"/>
  <c r="I135" i="13"/>
  <c r="X134" i="13"/>
  <c r="U134" i="13"/>
  <c r="R134" i="13"/>
  <c r="O134" i="13"/>
  <c r="L134" i="13"/>
  <c r="I134" i="13"/>
  <c r="X133" i="13"/>
  <c r="U133" i="13"/>
  <c r="R133" i="13"/>
  <c r="O133" i="13"/>
  <c r="L133" i="13"/>
  <c r="I133" i="13"/>
  <c r="X132" i="13"/>
  <c r="U132" i="13"/>
  <c r="R132" i="13"/>
  <c r="O132" i="13"/>
  <c r="L132" i="13"/>
  <c r="I132" i="13"/>
  <c r="X131" i="13"/>
  <c r="U131" i="13"/>
  <c r="R131" i="13"/>
  <c r="O131" i="13"/>
  <c r="L131" i="13"/>
  <c r="I131" i="13"/>
  <c r="X130" i="13"/>
  <c r="U130" i="13"/>
  <c r="R130" i="13"/>
  <c r="O130" i="13"/>
  <c r="L130" i="13"/>
  <c r="I130" i="13"/>
  <c r="X129" i="13"/>
  <c r="U129" i="13"/>
  <c r="R129" i="13"/>
  <c r="O129" i="13"/>
  <c r="L129" i="13"/>
  <c r="I129" i="13"/>
  <c r="X128" i="13"/>
  <c r="U128" i="13"/>
  <c r="R128" i="13"/>
  <c r="O128" i="13"/>
  <c r="L128" i="13"/>
  <c r="I128" i="13"/>
  <c r="X127" i="13"/>
  <c r="U127" i="13"/>
  <c r="R127" i="13"/>
  <c r="O127" i="13"/>
  <c r="L127" i="13"/>
  <c r="I127" i="13"/>
  <c r="X126" i="13"/>
  <c r="U126" i="13"/>
  <c r="R126" i="13"/>
  <c r="O126" i="13"/>
  <c r="L126" i="13"/>
  <c r="I126" i="13"/>
  <c r="X125" i="13"/>
  <c r="U125" i="13"/>
  <c r="R125" i="13"/>
  <c r="O125" i="13"/>
  <c r="L125" i="13"/>
  <c r="I125" i="13"/>
  <c r="X124" i="13"/>
  <c r="U124" i="13"/>
  <c r="R124" i="13"/>
  <c r="O124" i="13"/>
  <c r="L124" i="13"/>
  <c r="I124" i="13"/>
  <c r="X123" i="13"/>
  <c r="U123" i="13"/>
  <c r="R123" i="13"/>
  <c r="O123" i="13"/>
  <c r="L123" i="13"/>
  <c r="I123" i="13"/>
  <c r="X122" i="13"/>
  <c r="U122" i="13"/>
  <c r="R122" i="13"/>
  <c r="O122" i="13"/>
  <c r="L122" i="13"/>
  <c r="I122" i="13"/>
  <c r="X121" i="13"/>
  <c r="U121" i="13"/>
  <c r="R121" i="13"/>
  <c r="O121" i="13"/>
  <c r="L121" i="13"/>
  <c r="I121" i="13"/>
  <c r="X120" i="13"/>
  <c r="U120" i="13"/>
  <c r="R120" i="13"/>
  <c r="O120" i="13"/>
  <c r="L120" i="13"/>
  <c r="I120" i="13"/>
  <c r="X119" i="13"/>
  <c r="U119" i="13"/>
  <c r="R119" i="13"/>
  <c r="O119" i="13"/>
  <c r="L119" i="13"/>
  <c r="I119" i="13"/>
  <c r="X118" i="13"/>
  <c r="U118" i="13"/>
  <c r="R118" i="13"/>
  <c r="O118" i="13"/>
  <c r="L118" i="13"/>
  <c r="I118" i="13"/>
  <c r="X117" i="13"/>
  <c r="U117" i="13"/>
  <c r="R117" i="13"/>
  <c r="O117" i="13"/>
  <c r="L117" i="13"/>
  <c r="I117" i="13"/>
  <c r="X116" i="13"/>
  <c r="U116" i="13"/>
  <c r="R116" i="13"/>
  <c r="O116" i="13"/>
  <c r="L116" i="13"/>
  <c r="I116" i="13"/>
  <c r="X115" i="13"/>
  <c r="U115" i="13"/>
  <c r="R115" i="13"/>
  <c r="O115" i="13"/>
  <c r="L115" i="13"/>
  <c r="I115" i="13"/>
  <c r="X114" i="13"/>
  <c r="U114" i="13"/>
  <c r="R114" i="13"/>
  <c r="O114" i="13"/>
  <c r="L114" i="13"/>
  <c r="I114" i="13"/>
  <c r="X113" i="13"/>
  <c r="U113" i="13"/>
  <c r="R113" i="13"/>
  <c r="O113" i="13"/>
  <c r="L113" i="13"/>
  <c r="I113" i="13"/>
  <c r="X112" i="13"/>
  <c r="U112" i="13"/>
  <c r="R112" i="13"/>
  <c r="O112" i="13"/>
  <c r="L112" i="13"/>
  <c r="I112" i="13"/>
  <c r="X111" i="13"/>
  <c r="U111" i="13"/>
  <c r="R111" i="13"/>
  <c r="O111" i="13"/>
  <c r="L111" i="13"/>
  <c r="I111" i="13"/>
  <c r="X110" i="13"/>
  <c r="U110" i="13"/>
  <c r="R110" i="13"/>
  <c r="O110" i="13"/>
  <c r="L110" i="13"/>
  <c r="I110" i="13"/>
  <c r="X109" i="13"/>
  <c r="U109" i="13"/>
  <c r="R109" i="13"/>
  <c r="O109" i="13"/>
  <c r="L109" i="13"/>
  <c r="I109" i="13"/>
  <c r="X108" i="13"/>
  <c r="U108" i="13"/>
  <c r="R108" i="13"/>
  <c r="O108" i="13"/>
  <c r="L108" i="13"/>
  <c r="I108" i="13"/>
  <c r="X107" i="13"/>
  <c r="U107" i="13"/>
  <c r="R107" i="13"/>
  <c r="O107" i="13"/>
  <c r="L107" i="13"/>
  <c r="I107" i="13"/>
  <c r="X106" i="13"/>
  <c r="U106" i="13"/>
  <c r="R106" i="13"/>
  <c r="O106" i="13"/>
  <c r="L106" i="13"/>
  <c r="I106" i="13"/>
  <c r="X105" i="13"/>
  <c r="U105" i="13"/>
  <c r="R105" i="13"/>
  <c r="O105" i="13"/>
  <c r="L105" i="13"/>
  <c r="I105" i="13"/>
  <c r="X104" i="13"/>
  <c r="U104" i="13"/>
  <c r="R104" i="13"/>
  <c r="O104" i="13"/>
  <c r="L104" i="13"/>
  <c r="I104" i="13"/>
  <c r="X103" i="13"/>
  <c r="U103" i="13"/>
  <c r="R103" i="13"/>
  <c r="O103" i="13"/>
  <c r="L103" i="13"/>
  <c r="I103" i="13"/>
  <c r="X102" i="13"/>
  <c r="U102" i="13"/>
  <c r="R102" i="13"/>
  <c r="O102" i="13"/>
  <c r="L102" i="13"/>
  <c r="I102" i="13"/>
  <c r="X101" i="13"/>
  <c r="U101" i="13"/>
  <c r="R101" i="13"/>
  <c r="O101" i="13"/>
  <c r="L101" i="13"/>
  <c r="I101" i="13"/>
  <c r="X100" i="13"/>
  <c r="U100" i="13"/>
  <c r="R100" i="13"/>
  <c r="O100" i="13"/>
  <c r="L100" i="13"/>
  <c r="I100" i="13"/>
  <c r="X99" i="13"/>
  <c r="U99" i="13"/>
  <c r="R99" i="13"/>
  <c r="O99" i="13"/>
  <c r="L99" i="13"/>
  <c r="I99" i="13"/>
  <c r="X98" i="13"/>
  <c r="U98" i="13"/>
  <c r="R98" i="13"/>
  <c r="O98" i="13"/>
  <c r="L98" i="13"/>
  <c r="I98" i="13"/>
  <c r="X97" i="13"/>
  <c r="U97" i="13"/>
  <c r="R97" i="13"/>
  <c r="O97" i="13"/>
  <c r="L97" i="13"/>
  <c r="I97" i="13"/>
  <c r="X96" i="13"/>
  <c r="U96" i="13"/>
  <c r="R96" i="13"/>
  <c r="O96" i="13"/>
  <c r="L96" i="13"/>
  <c r="I96" i="13"/>
  <c r="X95" i="13"/>
  <c r="U95" i="13"/>
  <c r="R95" i="13"/>
  <c r="O95" i="13"/>
  <c r="L95" i="13"/>
  <c r="I95" i="13"/>
  <c r="X94" i="13"/>
  <c r="U94" i="13"/>
  <c r="R94" i="13"/>
  <c r="O94" i="13"/>
  <c r="L94" i="13"/>
  <c r="I94" i="13"/>
  <c r="X93" i="13"/>
  <c r="U93" i="13"/>
  <c r="R93" i="13"/>
  <c r="O93" i="13"/>
  <c r="L93" i="13"/>
  <c r="I93" i="13"/>
  <c r="X92" i="13"/>
  <c r="U92" i="13"/>
  <c r="R92" i="13"/>
  <c r="O92" i="13"/>
  <c r="L92" i="13"/>
  <c r="I92" i="13"/>
  <c r="X91" i="13"/>
  <c r="U91" i="13"/>
  <c r="R91" i="13"/>
  <c r="O91" i="13"/>
  <c r="L91" i="13"/>
  <c r="I91" i="13"/>
  <c r="X90" i="13"/>
  <c r="U90" i="13"/>
  <c r="R90" i="13"/>
  <c r="O90" i="13"/>
  <c r="L90" i="13"/>
  <c r="I90" i="13"/>
  <c r="X89" i="13"/>
  <c r="U89" i="13"/>
  <c r="R89" i="13"/>
  <c r="O89" i="13"/>
  <c r="L89" i="13"/>
  <c r="I89" i="13"/>
  <c r="X88" i="13"/>
  <c r="U88" i="13"/>
  <c r="R88" i="13"/>
  <c r="O88" i="13"/>
  <c r="L88" i="13"/>
  <c r="I88" i="13"/>
  <c r="X87" i="13"/>
  <c r="U87" i="13"/>
  <c r="R87" i="13"/>
  <c r="O87" i="13"/>
  <c r="L87" i="13"/>
  <c r="I87" i="13"/>
  <c r="X86" i="13"/>
  <c r="U86" i="13"/>
  <c r="R86" i="13"/>
  <c r="O86" i="13"/>
  <c r="L86" i="13"/>
  <c r="I86" i="13"/>
  <c r="X85" i="13"/>
  <c r="U85" i="13"/>
  <c r="R85" i="13"/>
  <c r="O85" i="13"/>
  <c r="L85" i="13"/>
  <c r="I85" i="13"/>
  <c r="X84" i="13"/>
  <c r="U84" i="13"/>
  <c r="R84" i="13"/>
  <c r="O84" i="13"/>
  <c r="L84" i="13"/>
  <c r="I84" i="13"/>
  <c r="X83" i="13"/>
  <c r="U83" i="13"/>
  <c r="R83" i="13"/>
  <c r="O83" i="13"/>
  <c r="L83" i="13"/>
  <c r="I83" i="13"/>
  <c r="X82" i="13"/>
  <c r="U82" i="13"/>
  <c r="R82" i="13"/>
  <c r="O82" i="13"/>
  <c r="L82" i="13"/>
  <c r="I82" i="13"/>
  <c r="X81" i="13"/>
  <c r="U81" i="13"/>
  <c r="R81" i="13"/>
  <c r="O81" i="13"/>
  <c r="L81" i="13"/>
  <c r="I81" i="13"/>
  <c r="X80" i="13"/>
  <c r="U80" i="13"/>
  <c r="R80" i="13"/>
  <c r="O80" i="13"/>
  <c r="L80" i="13"/>
  <c r="I80" i="13"/>
  <c r="X79" i="13"/>
  <c r="U79" i="13"/>
  <c r="R79" i="13"/>
  <c r="O79" i="13"/>
  <c r="L79" i="13"/>
  <c r="I79" i="13"/>
  <c r="X78" i="13"/>
  <c r="U78" i="13"/>
  <c r="R78" i="13"/>
  <c r="O78" i="13"/>
  <c r="L78" i="13"/>
  <c r="I78" i="13"/>
  <c r="X77" i="13"/>
  <c r="U77" i="13"/>
  <c r="R77" i="13"/>
  <c r="O77" i="13"/>
  <c r="L77" i="13"/>
  <c r="I77" i="13"/>
  <c r="X76" i="13"/>
  <c r="U76" i="13"/>
  <c r="R76" i="13"/>
  <c r="O76" i="13"/>
  <c r="L76" i="13"/>
  <c r="I76" i="13"/>
  <c r="X75" i="13"/>
  <c r="U75" i="13"/>
  <c r="R75" i="13"/>
  <c r="O75" i="13"/>
  <c r="L75" i="13"/>
  <c r="I75" i="13"/>
  <c r="X74" i="13"/>
  <c r="U74" i="13"/>
  <c r="R74" i="13"/>
  <c r="O74" i="13"/>
  <c r="L74" i="13"/>
  <c r="I74" i="13"/>
  <c r="X73" i="13"/>
  <c r="U73" i="13"/>
  <c r="R73" i="13"/>
  <c r="O73" i="13"/>
  <c r="L73" i="13"/>
  <c r="I73" i="13"/>
  <c r="X72" i="13"/>
  <c r="U72" i="13"/>
  <c r="R72" i="13"/>
  <c r="O72" i="13"/>
  <c r="L72" i="13"/>
  <c r="I72" i="13"/>
  <c r="X71" i="13"/>
  <c r="U71" i="13"/>
  <c r="R71" i="13"/>
  <c r="O71" i="13"/>
  <c r="L71" i="13"/>
  <c r="I71" i="13"/>
  <c r="X70" i="13"/>
  <c r="U70" i="13"/>
  <c r="R70" i="13"/>
  <c r="O70" i="13"/>
  <c r="L70" i="13"/>
  <c r="I70" i="13"/>
  <c r="X69" i="13"/>
  <c r="U69" i="13"/>
  <c r="R69" i="13"/>
  <c r="O69" i="13"/>
  <c r="L69" i="13"/>
  <c r="I69" i="13"/>
  <c r="X68" i="13"/>
  <c r="U68" i="13"/>
  <c r="R68" i="13"/>
  <c r="O68" i="13"/>
  <c r="L68" i="13"/>
  <c r="I68" i="13"/>
  <c r="X67" i="13"/>
  <c r="U67" i="13"/>
  <c r="R67" i="13"/>
  <c r="O67" i="13"/>
  <c r="L67" i="13"/>
  <c r="I67" i="13"/>
  <c r="X66" i="13"/>
  <c r="U66" i="13"/>
  <c r="R66" i="13"/>
  <c r="O66" i="13"/>
  <c r="L66" i="13"/>
  <c r="I66" i="13"/>
  <c r="X65" i="13"/>
  <c r="U65" i="13"/>
  <c r="R65" i="13"/>
  <c r="O65" i="13"/>
  <c r="L65" i="13"/>
  <c r="I65" i="13"/>
  <c r="X64" i="13"/>
  <c r="U64" i="13"/>
  <c r="R64" i="13"/>
  <c r="O64" i="13"/>
  <c r="L64" i="13"/>
  <c r="I64" i="13"/>
  <c r="X63" i="13"/>
  <c r="U63" i="13"/>
  <c r="R63" i="13"/>
  <c r="O63" i="13"/>
  <c r="L63" i="13"/>
  <c r="I63" i="13"/>
  <c r="X62" i="13"/>
  <c r="U62" i="13"/>
  <c r="R62" i="13"/>
  <c r="O62" i="13"/>
  <c r="L62" i="13"/>
  <c r="I62" i="13"/>
  <c r="X61" i="13"/>
  <c r="U61" i="13"/>
  <c r="R61" i="13"/>
  <c r="O61" i="13"/>
  <c r="L61" i="13"/>
  <c r="I61" i="13"/>
  <c r="X60" i="13"/>
  <c r="U60" i="13"/>
  <c r="R60" i="13"/>
  <c r="O60" i="13"/>
  <c r="L60" i="13"/>
  <c r="I60" i="13"/>
  <c r="X59" i="13"/>
  <c r="U59" i="13"/>
  <c r="R59" i="13"/>
  <c r="O59" i="13"/>
  <c r="L59" i="13"/>
  <c r="I59" i="13"/>
  <c r="X58" i="13"/>
  <c r="U58" i="13"/>
  <c r="R58" i="13"/>
  <c r="O58" i="13"/>
  <c r="L58" i="13"/>
  <c r="I58" i="13"/>
  <c r="X57" i="13"/>
  <c r="U57" i="13"/>
  <c r="R57" i="13"/>
  <c r="O57" i="13"/>
  <c r="L57" i="13"/>
  <c r="I57" i="13"/>
  <c r="X56" i="13"/>
  <c r="U56" i="13"/>
  <c r="R56" i="13"/>
  <c r="O56" i="13"/>
  <c r="L56" i="13"/>
  <c r="I56" i="13"/>
  <c r="X55" i="13"/>
  <c r="U55" i="13"/>
  <c r="R55" i="13"/>
  <c r="O55" i="13"/>
  <c r="L55" i="13"/>
  <c r="I55" i="13"/>
  <c r="X54" i="13"/>
  <c r="U54" i="13"/>
  <c r="R54" i="13"/>
  <c r="O54" i="13"/>
  <c r="L54" i="13"/>
  <c r="I54" i="13"/>
  <c r="X53" i="13"/>
  <c r="U53" i="13"/>
  <c r="R53" i="13"/>
  <c r="O53" i="13"/>
  <c r="L53" i="13"/>
  <c r="I53" i="13"/>
  <c r="X52" i="13"/>
  <c r="U52" i="13"/>
  <c r="R52" i="13"/>
  <c r="O52" i="13"/>
  <c r="L52" i="13"/>
  <c r="I52" i="13"/>
  <c r="X51" i="13"/>
  <c r="U51" i="13"/>
  <c r="R51" i="13"/>
  <c r="O51" i="13"/>
  <c r="L51" i="13"/>
  <c r="I51" i="13"/>
  <c r="X50" i="13"/>
  <c r="U50" i="13"/>
  <c r="R50" i="13"/>
  <c r="O50" i="13"/>
  <c r="L50" i="13"/>
  <c r="I50" i="13"/>
  <c r="X49" i="13"/>
  <c r="U49" i="13"/>
  <c r="R49" i="13"/>
  <c r="O49" i="13"/>
  <c r="L49" i="13"/>
  <c r="I49" i="13"/>
  <c r="X48" i="13"/>
  <c r="U48" i="13"/>
  <c r="R48" i="13"/>
  <c r="O48" i="13"/>
  <c r="L48" i="13"/>
  <c r="I48" i="13"/>
  <c r="X47" i="13"/>
  <c r="U47" i="13"/>
  <c r="R47" i="13"/>
  <c r="O47" i="13"/>
  <c r="L47" i="13"/>
  <c r="I47" i="13"/>
  <c r="X46" i="13"/>
  <c r="U46" i="13"/>
  <c r="R46" i="13"/>
  <c r="O46" i="13"/>
  <c r="L46" i="13"/>
  <c r="I46" i="13"/>
  <c r="X45" i="13"/>
  <c r="U45" i="13"/>
  <c r="R45" i="13"/>
  <c r="O45" i="13"/>
  <c r="L45" i="13"/>
  <c r="I45" i="13"/>
  <c r="X44" i="13"/>
  <c r="U44" i="13"/>
  <c r="R44" i="13"/>
  <c r="O44" i="13"/>
  <c r="L44" i="13"/>
  <c r="I44" i="13"/>
  <c r="X43" i="13"/>
  <c r="U43" i="13"/>
  <c r="R43" i="13"/>
  <c r="O43" i="13"/>
  <c r="L43" i="13"/>
  <c r="I43" i="13"/>
  <c r="X42" i="13"/>
  <c r="U42" i="13"/>
  <c r="R42" i="13"/>
  <c r="O42" i="13"/>
  <c r="L42" i="13"/>
  <c r="I42" i="13"/>
  <c r="X41" i="13"/>
  <c r="U41" i="13"/>
  <c r="R41" i="13"/>
  <c r="O41" i="13"/>
  <c r="L41" i="13"/>
  <c r="I41" i="13"/>
  <c r="X40" i="13"/>
  <c r="U40" i="13"/>
  <c r="R40" i="13"/>
  <c r="O40" i="13"/>
  <c r="L40" i="13"/>
  <c r="I40" i="13"/>
  <c r="X39" i="13"/>
  <c r="U39" i="13"/>
  <c r="R39" i="13"/>
  <c r="O39" i="13"/>
  <c r="L39" i="13"/>
  <c r="I39" i="13"/>
  <c r="X38" i="13"/>
  <c r="U38" i="13"/>
  <c r="R38" i="13"/>
  <c r="O38" i="13"/>
  <c r="L38" i="13"/>
  <c r="I38" i="13"/>
  <c r="X37" i="13"/>
  <c r="U37" i="13"/>
  <c r="R37" i="13"/>
  <c r="O37" i="13"/>
  <c r="L37" i="13"/>
  <c r="I37" i="13"/>
  <c r="X36" i="13"/>
  <c r="U36" i="13"/>
  <c r="R36" i="13"/>
  <c r="O36" i="13"/>
  <c r="L36" i="13"/>
  <c r="I36" i="13"/>
  <c r="X35" i="13"/>
  <c r="U35" i="13"/>
  <c r="R35" i="13"/>
  <c r="O35" i="13"/>
  <c r="L35" i="13"/>
  <c r="I35" i="13"/>
  <c r="X34" i="13"/>
  <c r="U34" i="13"/>
  <c r="R34" i="13"/>
  <c r="O34" i="13"/>
  <c r="L34" i="13"/>
  <c r="I34" i="13"/>
  <c r="X33" i="13"/>
  <c r="U33" i="13"/>
  <c r="R33" i="13"/>
  <c r="O33" i="13"/>
  <c r="L33" i="13"/>
  <c r="I33" i="13"/>
  <c r="X32" i="13"/>
  <c r="U32" i="13"/>
  <c r="R32" i="13"/>
  <c r="O32" i="13"/>
  <c r="L32" i="13"/>
  <c r="I32" i="13"/>
  <c r="AA31" i="13"/>
  <c r="X30" i="13"/>
  <c r="U30" i="13"/>
  <c r="R30" i="13"/>
  <c r="O30" i="13"/>
  <c r="L30" i="13"/>
  <c r="I30" i="13"/>
  <c r="X29" i="13"/>
  <c r="U29" i="13"/>
  <c r="R29" i="13"/>
  <c r="O29" i="13"/>
  <c r="L29" i="13"/>
  <c r="I29" i="13"/>
  <c r="X28" i="13"/>
  <c r="U28" i="13"/>
  <c r="R28" i="13"/>
  <c r="O28" i="13"/>
  <c r="L28" i="13"/>
  <c r="I28" i="13"/>
  <c r="X27" i="13"/>
  <c r="U27" i="13"/>
  <c r="R27" i="13"/>
  <c r="O27" i="13"/>
  <c r="L27" i="13"/>
  <c r="I27" i="13"/>
  <c r="X26" i="13"/>
  <c r="U26" i="13"/>
  <c r="R26" i="13"/>
  <c r="O26" i="13"/>
  <c r="L26" i="13"/>
  <c r="I26" i="13"/>
  <c r="X25" i="13"/>
  <c r="U25" i="13"/>
  <c r="R25" i="13"/>
  <c r="O25" i="13"/>
  <c r="L25" i="13"/>
  <c r="I25" i="13"/>
  <c r="X24" i="13"/>
  <c r="U24" i="13"/>
  <c r="R24" i="13"/>
  <c r="O24" i="13"/>
  <c r="L24" i="13"/>
  <c r="I24" i="13"/>
  <c r="X23" i="13"/>
  <c r="U23" i="13"/>
  <c r="R23" i="13"/>
  <c r="O23" i="13"/>
  <c r="L23" i="13"/>
  <c r="I23" i="13"/>
  <c r="X22" i="13"/>
  <c r="U22" i="13"/>
  <c r="R22" i="13"/>
  <c r="O22" i="13"/>
  <c r="L22" i="13"/>
  <c r="I22" i="13"/>
  <c r="X21" i="13"/>
  <c r="U21" i="13"/>
  <c r="R21" i="13"/>
  <c r="O21" i="13"/>
  <c r="L21" i="13"/>
  <c r="I21" i="13"/>
  <c r="X20" i="13"/>
  <c r="U20" i="13"/>
  <c r="R20" i="13"/>
  <c r="O20" i="13"/>
  <c r="L20" i="13"/>
  <c r="X19" i="13"/>
  <c r="U19" i="13"/>
  <c r="R19" i="13"/>
  <c r="O19" i="13"/>
  <c r="L19" i="13"/>
  <c r="I19" i="13"/>
  <c r="X18" i="13"/>
  <c r="U18" i="13"/>
  <c r="R18" i="13"/>
  <c r="O18" i="13"/>
  <c r="L18" i="13"/>
  <c r="X17" i="13"/>
  <c r="U17" i="13"/>
  <c r="R17" i="13"/>
  <c r="O17" i="13"/>
  <c r="L17" i="13"/>
  <c r="X16" i="13"/>
  <c r="U16" i="13"/>
  <c r="R16" i="13"/>
  <c r="O16" i="13"/>
  <c r="L16" i="13"/>
  <c r="I16" i="13"/>
  <c r="X15" i="13"/>
  <c r="U15" i="13"/>
  <c r="R15" i="13"/>
  <c r="O15" i="13"/>
  <c r="L15" i="13"/>
  <c r="I15" i="13"/>
  <c r="X14" i="13"/>
  <c r="U14" i="13"/>
  <c r="R14" i="13"/>
  <c r="O14" i="13"/>
  <c r="L14" i="13"/>
  <c r="I14" i="13"/>
  <c r="X13" i="13"/>
  <c r="U13" i="13"/>
  <c r="R13" i="13"/>
  <c r="O13" i="13"/>
  <c r="L13" i="13"/>
  <c r="I13" i="13"/>
  <c r="X12" i="13"/>
  <c r="U12" i="13"/>
  <c r="R12" i="13"/>
  <c r="O12" i="13"/>
  <c r="L12" i="13"/>
  <c r="I12" i="13"/>
  <c r="X11" i="13"/>
  <c r="U11" i="13"/>
  <c r="R11" i="13"/>
  <c r="O11" i="13"/>
  <c r="L11" i="13"/>
  <c r="I11" i="13"/>
  <c r="X10" i="13"/>
  <c r="U10" i="13"/>
  <c r="R10" i="13"/>
  <c r="O10" i="13"/>
  <c r="L10" i="13"/>
  <c r="I10" i="13"/>
  <c r="X9" i="13"/>
  <c r="U9" i="13"/>
  <c r="R9" i="13"/>
  <c r="O9" i="13"/>
  <c r="L9" i="13"/>
  <c r="I9" i="13"/>
  <c r="X8" i="13"/>
  <c r="U8" i="13"/>
  <c r="R8" i="13"/>
  <c r="O8" i="13"/>
  <c r="L8" i="13"/>
  <c r="I8" i="13"/>
  <c r="X7" i="13"/>
  <c r="U7" i="13"/>
  <c r="R7" i="13"/>
  <c r="O7" i="13"/>
  <c r="L7" i="13"/>
  <c r="I7" i="13"/>
  <c r="X6" i="13"/>
  <c r="U6" i="13"/>
  <c r="R6" i="13"/>
  <c r="O6" i="13"/>
  <c r="L6" i="13"/>
  <c r="I6" i="13"/>
  <c r="X5" i="13"/>
  <c r="U5" i="13"/>
  <c r="R5" i="13"/>
  <c r="O5" i="13"/>
  <c r="L5" i="13"/>
  <c r="I5" i="13"/>
  <c r="X4" i="13"/>
  <c r="U4" i="13"/>
  <c r="R4" i="13"/>
  <c r="O4" i="13"/>
  <c r="L4" i="13"/>
  <c r="I4" i="13"/>
  <c r="AA164" i="13" l="1"/>
  <c r="AA160" i="13"/>
  <c r="AA156" i="13"/>
  <c r="AA155" i="13"/>
  <c r="AA168" i="13"/>
  <c r="AA153" i="13"/>
  <c r="AA157" i="13"/>
  <c r="AA163" i="13"/>
  <c r="AA169" i="13"/>
  <c r="AA167" i="13"/>
  <c r="AA166" i="13"/>
  <c r="AA165" i="13"/>
  <c r="AA161" i="13"/>
  <c r="AA159" i="13"/>
  <c r="AA158" i="13"/>
  <c r="AA170" i="13"/>
  <c r="AA162" i="13"/>
  <c r="AA154" i="13"/>
  <c r="AA139" i="13"/>
  <c r="AA143" i="13"/>
  <c r="AA146" i="13"/>
  <c r="AA152" i="13"/>
  <c r="AA145" i="13"/>
  <c r="AA60" i="13"/>
  <c r="AA39" i="13"/>
  <c r="AA69" i="13"/>
  <c r="AA77" i="13"/>
  <c r="AA85" i="13"/>
  <c r="AA93" i="13"/>
  <c r="AA104" i="13"/>
  <c r="AA57" i="13"/>
  <c r="AA65" i="13"/>
  <c r="AA131" i="13"/>
  <c r="AA32" i="13"/>
  <c r="AA49" i="13"/>
  <c r="AA53" i="13"/>
  <c r="AA61" i="13"/>
  <c r="AA151" i="13"/>
  <c r="AA22" i="13"/>
  <c r="AA30" i="13"/>
  <c r="AA82" i="13"/>
  <c r="AA137" i="13"/>
  <c r="AA34" i="13"/>
  <c r="AA113" i="13"/>
  <c r="AA123" i="13"/>
  <c r="AA127" i="13"/>
  <c r="AA130" i="13"/>
  <c r="AA133" i="13"/>
  <c r="AA138" i="13"/>
  <c r="AA142" i="13"/>
  <c r="AA96" i="13"/>
  <c r="AA125" i="13"/>
  <c r="AA118" i="13"/>
  <c r="AA8" i="13"/>
  <c r="AA16" i="13"/>
  <c r="AA79" i="13"/>
  <c r="AA83" i="13"/>
  <c r="AA5" i="13"/>
  <c r="AA9" i="13"/>
  <c r="AA13" i="13"/>
  <c r="AA17" i="13"/>
  <c r="AA20" i="13"/>
  <c r="AA62" i="13"/>
  <c r="AA66" i="13"/>
  <c r="AA115" i="13"/>
  <c r="AA117" i="13"/>
  <c r="AA132" i="13"/>
  <c r="AA24" i="13"/>
  <c r="AA28" i="13"/>
  <c r="AA42" i="13"/>
  <c r="AA68" i="13"/>
  <c r="AA70" i="13"/>
  <c r="AA74" i="13"/>
  <c r="AA87" i="13"/>
  <c r="AA91" i="13"/>
  <c r="AA106" i="13"/>
  <c r="AA124" i="13"/>
  <c r="AA144" i="13"/>
  <c r="AA4" i="13"/>
  <c r="AA33" i="13"/>
  <c r="AA37" i="13"/>
  <c r="AA48" i="13"/>
  <c r="AA76" i="13"/>
  <c r="AA78" i="13"/>
  <c r="AA95" i="13"/>
  <c r="AA105" i="13"/>
  <c r="AA112" i="13"/>
  <c r="AA121" i="13"/>
  <c r="AA129" i="13"/>
  <c r="AA12" i="13"/>
  <c r="AA19" i="13"/>
  <c r="AA21" i="13"/>
  <c r="AA23" i="13"/>
  <c r="AA27" i="13"/>
  <c r="AA41" i="13"/>
  <c r="AA45" i="13"/>
  <c r="AA56" i="13"/>
  <c r="AA84" i="13"/>
  <c r="AA86" i="13"/>
  <c r="AA110" i="13"/>
  <c r="AA149" i="13"/>
  <c r="AA7" i="13"/>
  <c r="AA29" i="13"/>
  <c r="AA36" i="13"/>
  <c r="AA47" i="13"/>
  <c r="AA51" i="13"/>
  <c r="AA64" i="13"/>
  <c r="AA73" i="13"/>
  <c r="AA92" i="13"/>
  <c r="AA94" i="13"/>
  <c r="AA101" i="13"/>
  <c r="AA102" i="13"/>
  <c r="AA108" i="13"/>
  <c r="AA109" i="13"/>
  <c r="AA116" i="13"/>
  <c r="AA128" i="13"/>
  <c r="AA11" i="13"/>
  <c r="AA15" i="13"/>
  <c r="AA26" i="13"/>
  <c r="AA38" i="13"/>
  <c r="AA40" i="13"/>
  <c r="AA44" i="13"/>
  <c r="AA55" i="13"/>
  <c r="AA59" i="13"/>
  <c r="AA72" i="13"/>
  <c r="AA81" i="13"/>
  <c r="AA89" i="13"/>
  <c r="AA90" i="13"/>
  <c r="AA99" i="13"/>
  <c r="AA122" i="13"/>
  <c r="AA135" i="13"/>
  <c r="AA136" i="13"/>
  <c r="AA141" i="13"/>
  <c r="AA148" i="13"/>
  <c r="AA6" i="13"/>
  <c r="AA18" i="13"/>
  <c r="AA35" i="13"/>
  <c r="AA46" i="13"/>
  <c r="AA50" i="13"/>
  <c r="AA63" i="13"/>
  <c r="AA67" i="13"/>
  <c r="AA80" i="13"/>
  <c r="AA97" i="13"/>
  <c r="AA98" i="13"/>
  <c r="AA100" i="13"/>
  <c r="AA107" i="13"/>
  <c r="AA114" i="13"/>
  <c r="AA120" i="13"/>
  <c r="AA126" i="13"/>
  <c r="AA140" i="13"/>
  <c r="AA10" i="13"/>
  <c r="AA14" i="13"/>
  <c r="AA25" i="13"/>
  <c r="AA43" i="13"/>
  <c r="AA52" i="13"/>
  <c r="AA54" i="13"/>
  <c r="AA58" i="13"/>
  <c r="AA71" i="13"/>
  <c r="AA75" i="13"/>
  <c r="AA88" i="13"/>
  <c r="AA103" i="13"/>
  <c r="AA111" i="13"/>
  <c r="AA119" i="13"/>
  <c r="AA134" i="13"/>
  <c r="AA147" i="13"/>
  <c r="AA150" i="13"/>
  <c r="L649" i="12"/>
  <c r="O649" i="12"/>
  <c r="R649" i="12"/>
  <c r="U649" i="12"/>
  <c r="X649" i="12"/>
  <c r="L650" i="12"/>
  <c r="O650" i="12"/>
  <c r="R650" i="12"/>
  <c r="U650" i="12"/>
  <c r="X650" i="12"/>
  <c r="L651" i="12"/>
  <c r="O651" i="12"/>
  <c r="R651" i="12"/>
  <c r="U651" i="12"/>
  <c r="X651" i="12"/>
  <c r="L652" i="12"/>
  <c r="O652" i="12"/>
  <c r="R652" i="12"/>
  <c r="U652" i="12"/>
  <c r="X652" i="12"/>
  <c r="L653" i="12"/>
  <c r="O653" i="12"/>
  <c r="R653" i="12"/>
  <c r="U653" i="12"/>
  <c r="X653" i="12"/>
  <c r="L654" i="12"/>
  <c r="O654" i="12"/>
  <c r="R654" i="12"/>
  <c r="U654" i="12"/>
  <c r="X654" i="12"/>
  <c r="L655" i="12"/>
  <c r="O655" i="12"/>
  <c r="R655" i="12"/>
  <c r="U655" i="12"/>
  <c r="X655" i="12"/>
  <c r="L656" i="12"/>
  <c r="O656" i="12"/>
  <c r="R656" i="12"/>
  <c r="U656" i="12"/>
  <c r="X656" i="12"/>
  <c r="L657" i="12"/>
  <c r="O657" i="12"/>
  <c r="R657" i="12"/>
  <c r="U657" i="12"/>
  <c r="X657" i="12"/>
  <c r="L658" i="12"/>
  <c r="O658" i="12"/>
  <c r="R658" i="12"/>
  <c r="U658" i="12"/>
  <c r="X658" i="12"/>
  <c r="L659" i="12"/>
  <c r="O659" i="12"/>
  <c r="R659" i="12"/>
  <c r="U659" i="12"/>
  <c r="X659" i="12"/>
  <c r="L660" i="12"/>
  <c r="O660" i="12"/>
  <c r="R660" i="12"/>
  <c r="U660" i="12"/>
  <c r="X660" i="12"/>
  <c r="L661" i="12"/>
  <c r="O661" i="12"/>
  <c r="R661" i="12"/>
  <c r="U661" i="12"/>
  <c r="X661" i="12"/>
  <c r="L662" i="12"/>
  <c r="O662" i="12"/>
  <c r="R662" i="12"/>
  <c r="U662" i="12"/>
  <c r="X662" i="12"/>
  <c r="L663" i="12"/>
  <c r="O663" i="12"/>
  <c r="R663" i="12"/>
  <c r="U663" i="12"/>
  <c r="X663" i="12"/>
  <c r="L664" i="12"/>
  <c r="O664" i="12"/>
  <c r="R664" i="12"/>
  <c r="U664" i="12"/>
  <c r="X664" i="12"/>
  <c r="L665" i="12"/>
  <c r="O665" i="12"/>
  <c r="R665" i="12"/>
  <c r="U665" i="12"/>
  <c r="X665" i="12"/>
  <c r="L666" i="12"/>
  <c r="O666" i="12"/>
  <c r="R666" i="12"/>
  <c r="U666" i="12"/>
  <c r="X666" i="12"/>
  <c r="I649" i="12"/>
  <c r="I650" i="12"/>
  <c r="I651" i="12"/>
  <c r="I652" i="12"/>
  <c r="I653" i="12"/>
  <c r="I654" i="12"/>
  <c r="I655" i="12"/>
  <c r="I656" i="12"/>
  <c r="I657" i="12"/>
  <c r="I658" i="12"/>
  <c r="I659" i="12"/>
  <c r="I660" i="12"/>
  <c r="I661" i="12"/>
  <c r="I662" i="12"/>
  <c r="I663" i="12"/>
  <c r="I664" i="12"/>
  <c r="I665" i="12"/>
  <c r="I666" i="12"/>
  <c r="AA649" i="12" l="1"/>
  <c r="AA665" i="12"/>
  <c r="AA657" i="12"/>
  <c r="AA661" i="12"/>
  <c r="AA653" i="12"/>
  <c r="AA662" i="12"/>
  <c r="AA652" i="12"/>
  <c r="AA666" i="12"/>
  <c r="AA664" i="12"/>
  <c r="AA663" i="12"/>
  <c r="AA660" i="12"/>
  <c r="AA659" i="12"/>
  <c r="AA658" i="12"/>
  <c r="AA656" i="12"/>
  <c r="AA655" i="12"/>
  <c r="AA654" i="12"/>
  <c r="AA651" i="12"/>
  <c r="AA650" i="12"/>
  <c r="I635" i="12"/>
  <c r="I636" i="12"/>
  <c r="I637" i="12"/>
  <c r="I638" i="12"/>
  <c r="I639" i="12"/>
  <c r="I640" i="12"/>
  <c r="I641" i="12"/>
  <c r="I642" i="12"/>
  <c r="I643" i="12"/>
  <c r="I644" i="12"/>
  <c r="I645" i="12"/>
  <c r="I646" i="12"/>
  <c r="I647" i="12"/>
  <c r="I648" i="12"/>
  <c r="L636" i="12"/>
  <c r="O636" i="12"/>
  <c r="R636" i="12"/>
  <c r="U636" i="12"/>
  <c r="X636" i="12"/>
  <c r="L637" i="12"/>
  <c r="O637" i="12"/>
  <c r="R637" i="12"/>
  <c r="U637" i="12"/>
  <c r="X637" i="12"/>
  <c r="L638" i="12"/>
  <c r="O638" i="12"/>
  <c r="R638" i="12"/>
  <c r="U638" i="12"/>
  <c r="X638" i="12"/>
  <c r="L639" i="12"/>
  <c r="O639" i="12"/>
  <c r="R639" i="12"/>
  <c r="U639" i="12"/>
  <c r="X639" i="12"/>
  <c r="L640" i="12"/>
  <c r="O640" i="12"/>
  <c r="R640" i="12"/>
  <c r="U640" i="12"/>
  <c r="X640" i="12"/>
  <c r="L641" i="12"/>
  <c r="O641" i="12"/>
  <c r="R641" i="12"/>
  <c r="U641" i="12"/>
  <c r="X641" i="12"/>
  <c r="L642" i="12"/>
  <c r="O642" i="12"/>
  <c r="R642" i="12"/>
  <c r="U642" i="12"/>
  <c r="X642" i="12"/>
  <c r="L643" i="12"/>
  <c r="O643" i="12"/>
  <c r="R643" i="12"/>
  <c r="U643" i="12"/>
  <c r="X643" i="12"/>
  <c r="L644" i="12"/>
  <c r="O644" i="12"/>
  <c r="R644" i="12"/>
  <c r="U644" i="12"/>
  <c r="X644" i="12"/>
  <c r="L645" i="12"/>
  <c r="O645" i="12"/>
  <c r="R645" i="12"/>
  <c r="U645" i="12"/>
  <c r="X645" i="12"/>
  <c r="L646" i="12"/>
  <c r="O646" i="12"/>
  <c r="R646" i="12"/>
  <c r="U646" i="12"/>
  <c r="X646" i="12"/>
  <c r="L647" i="12"/>
  <c r="O647" i="12"/>
  <c r="R647" i="12"/>
  <c r="U647" i="12"/>
  <c r="X647" i="12"/>
  <c r="L648" i="12"/>
  <c r="O648" i="12"/>
  <c r="R648" i="12"/>
  <c r="U648" i="12"/>
  <c r="X648" i="12"/>
  <c r="X635" i="12"/>
  <c r="U635" i="12"/>
  <c r="R635" i="12"/>
  <c r="O635" i="12"/>
  <c r="L635" i="12"/>
  <c r="AA636" i="12" l="1"/>
  <c r="AA639" i="12"/>
  <c r="AA635" i="12"/>
  <c r="AA647" i="12"/>
  <c r="AA646" i="12"/>
  <c r="AA645" i="12"/>
  <c r="AA644" i="12"/>
  <c r="AA643" i="12"/>
  <c r="AA641" i="12"/>
  <c r="AA638" i="12"/>
  <c r="AA637" i="12"/>
  <c r="AA640" i="12"/>
  <c r="AA648" i="12"/>
  <c r="AA642" i="12"/>
  <c r="I626" i="12"/>
  <c r="I627" i="12"/>
  <c r="I628" i="12"/>
  <c r="I629" i="12"/>
  <c r="I630" i="12"/>
  <c r="I631" i="12"/>
  <c r="I632" i="12"/>
  <c r="I633" i="12"/>
  <c r="I634" i="12"/>
  <c r="L626" i="12"/>
  <c r="O626" i="12"/>
  <c r="R626" i="12"/>
  <c r="U626" i="12"/>
  <c r="X626" i="12"/>
  <c r="L627" i="12"/>
  <c r="O627" i="12"/>
  <c r="R627" i="12"/>
  <c r="U627" i="12"/>
  <c r="X627" i="12"/>
  <c r="L628" i="12"/>
  <c r="O628" i="12"/>
  <c r="R628" i="12"/>
  <c r="U628" i="12"/>
  <c r="X628" i="12"/>
  <c r="L629" i="12"/>
  <c r="O629" i="12"/>
  <c r="R629" i="12"/>
  <c r="U629" i="12"/>
  <c r="X629" i="12"/>
  <c r="L630" i="12"/>
  <c r="O630" i="12"/>
  <c r="R630" i="12"/>
  <c r="U630" i="12"/>
  <c r="X630" i="12"/>
  <c r="L631" i="12"/>
  <c r="O631" i="12"/>
  <c r="R631" i="12"/>
  <c r="U631" i="12"/>
  <c r="X631" i="12"/>
  <c r="L632" i="12"/>
  <c r="O632" i="12"/>
  <c r="R632" i="12"/>
  <c r="U632" i="12"/>
  <c r="X632" i="12"/>
  <c r="L633" i="12"/>
  <c r="O633" i="12"/>
  <c r="R633" i="12"/>
  <c r="U633" i="12"/>
  <c r="X633" i="12"/>
  <c r="L634" i="12"/>
  <c r="O634" i="12"/>
  <c r="R634" i="12"/>
  <c r="U634" i="12"/>
  <c r="X634" i="12"/>
  <c r="I408" i="12"/>
  <c r="L408" i="12"/>
  <c r="O408" i="12"/>
  <c r="R408" i="12"/>
  <c r="U408" i="12"/>
  <c r="X408" i="12"/>
  <c r="AA632" i="12" l="1"/>
  <c r="AA634" i="12"/>
  <c r="AA626" i="12"/>
  <c r="AA630" i="12"/>
  <c r="AA633" i="12"/>
  <c r="AA631" i="12"/>
  <c r="AA627" i="12"/>
  <c r="AA629" i="12"/>
  <c r="AA628" i="12"/>
  <c r="AA408" i="12"/>
  <c r="X304" i="12" l="1"/>
  <c r="U304" i="12"/>
  <c r="R304" i="12"/>
  <c r="O304" i="12"/>
  <c r="L304" i="12"/>
  <c r="I304" i="12"/>
  <c r="AA304" i="12" l="1"/>
  <c r="I600" i="12" l="1"/>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L624" i="12"/>
  <c r="O624" i="12"/>
  <c r="R624" i="12"/>
  <c r="U624" i="12"/>
  <c r="X624" i="12"/>
  <c r="L625" i="12"/>
  <c r="O625" i="12"/>
  <c r="R625" i="12"/>
  <c r="U625" i="12"/>
  <c r="X625" i="12"/>
  <c r="L600" i="12"/>
  <c r="O600" i="12"/>
  <c r="R600" i="12"/>
  <c r="U600" i="12"/>
  <c r="X600" i="12"/>
  <c r="L601" i="12"/>
  <c r="O601" i="12"/>
  <c r="R601" i="12"/>
  <c r="U601" i="12"/>
  <c r="X601" i="12"/>
  <c r="L602" i="12"/>
  <c r="O602" i="12"/>
  <c r="R602" i="12"/>
  <c r="U602" i="12"/>
  <c r="X602" i="12"/>
  <c r="L603" i="12"/>
  <c r="O603" i="12"/>
  <c r="R603" i="12"/>
  <c r="U603" i="12"/>
  <c r="X603" i="12"/>
  <c r="L604" i="12"/>
  <c r="O604" i="12"/>
  <c r="R604" i="12"/>
  <c r="U604" i="12"/>
  <c r="X604" i="12"/>
  <c r="L605" i="12"/>
  <c r="O605" i="12"/>
  <c r="R605" i="12"/>
  <c r="U605" i="12"/>
  <c r="X605" i="12"/>
  <c r="L606" i="12"/>
  <c r="O606" i="12"/>
  <c r="R606" i="12"/>
  <c r="U606" i="12"/>
  <c r="X606" i="12"/>
  <c r="L607" i="12"/>
  <c r="O607" i="12"/>
  <c r="R607" i="12"/>
  <c r="U607" i="12"/>
  <c r="X607" i="12"/>
  <c r="L608" i="12"/>
  <c r="O608" i="12"/>
  <c r="R608" i="12"/>
  <c r="U608" i="12"/>
  <c r="X608" i="12"/>
  <c r="L609" i="12"/>
  <c r="O609" i="12"/>
  <c r="R609" i="12"/>
  <c r="U609" i="12"/>
  <c r="X609" i="12"/>
  <c r="L610" i="12"/>
  <c r="O610" i="12"/>
  <c r="R610" i="12"/>
  <c r="U610" i="12"/>
  <c r="X610" i="12"/>
  <c r="L611" i="12"/>
  <c r="O611" i="12"/>
  <c r="R611" i="12"/>
  <c r="U611" i="12"/>
  <c r="X611" i="12"/>
  <c r="L612" i="12"/>
  <c r="O612" i="12"/>
  <c r="R612" i="12"/>
  <c r="U612" i="12"/>
  <c r="X612" i="12"/>
  <c r="L613" i="12"/>
  <c r="O613" i="12"/>
  <c r="R613" i="12"/>
  <c r="U613" i="12"/>
  <c r="X613" i="12"/>
  <c r="L614" i="12"/>
  <c r="O614" i="12"/>
  <c r="R614" i="12"/>
  <c r="U614" i="12"/>
  <c r="X614" i="12"/>
  <c r="L615" i="12"/>
  <c r="O615" i="12"/>
  <c r="R615" i="12"/>
  <c r="U615" i="12"/>
  <c r="X615" i="12"/>
  <c r="L616" i="12"/>
  <c r="O616" i="12"/>
  <c r="R616" i="12"/>
  <c r="U616" i="12"/>
  <c r="X616" i="12"/>
  <c r="L617" i="12"/>
  <c r="O617" i="12"/>
  <c r="R617" i="12"/>
  <c r="U617" i="12"/>
  <c r="X617" i="12"/>
  <c r="L618" i="12"/>
  <c r="O618" i="12"/>
  <c r="R618" i="12"/>
  <c r="U618" i="12"/>
  <c r="X618" i="12"/>
  <c r="L619" i="12"/>
  <c r="O619" i="12"/>
  <c r="R619" i="12"/>
  <c r="U619" i="12"/>
  <c r="X619" i="12"/>
  <c r="L620" i="12"/>
  <c r="O620" i="12"/>
  <c r="R620" i="12"/>
  <c r="U620" i="12"/>
  <c r="X620" i="12"/>
  <c r="L621" i="12"/>
  <c r="O621" i="12"/>
  <c r="R621" i="12"/>
  <c r="U621" i="12"/>
  <c r="X621" i="12"/>
  <c r="L622" i="12"/>
  <c r="O622" i="12"/>
  <c r="R622" i="12"/>
  <c r="U622" i="12"/>
  <c r="X622" i="12"/>
  <c r="L623" i="12"/>
  <c r="O623" i="12"/>
  <c r="R623" i="12"/>
  <c r="U623" i="12"/>
  <c r="X623" i="12"/>
  <c r="AA613" i="12" l="1"/>
  <c r="AA611" i="12"/>
  <c r="AA619" i="12"/>
  <c r="AA603" i="12"/>
  <c r="AA612" i="12"/>
  <c r="AA625" i="12"/>
  <c r="AA600" i="12"/>
  <c r="AA616" i="12"/>
  <c r="AA608" i="12"/>
  <c r="AA623" i="12"/>
  <c r="AA622" i="12"/>
  <c r="AA621" i="12"/>
  <c r="AA620" i="12"/>
  <c r="AA605" i="12"/>
  <c r="AA607" i="12"/>
  <c r="AA604" i="12"/>
  <c r="AA615" i="12"/>
  <c r="AA624" i="12"/>
  <c r="AA610" i="12"/>
  <c r="AA601" i="12"/>
  <c r="AA617" i="12"/>
  <c r="AA614" i="12"/>
  <c r="AA618" i="12"/>
  <c r="AA609" i="12"/>
  <c r="AA602" i="12"/>
  <c r="AA606" i="12"/>
  <c r="I579" i="12" l="1"/>
  <c r="I580" i="12"/>
  <c r="I581" i="12"/>
  <c r="I582" i="12"/>
  <c r="I583" i="12"/>
  <c r="I584" i="12"/>
  <c r="I585" i="12"/>
  <c r="I586" i="12"/>
  <c r="I587" i="12"/>
  <c r="I588" i="12"/>
  <c r="I589" i="12"/>
  <c r="I590" i="12"/>
  <c r="I591" i="12"/>
  <c r="I592" i="12"/>
  <c r="I593" i="12"/>
  <c r="I594" i="12"/>
  <c r="I595" i="12"/>
  <c r="I596" i="12"/>
  <c r="I597" i="12"/>
  <c r="I598" i="12"/>
  <c r="I599" i="12"/>
  <c r="L579" i="12"/>
  <c r="O579" i="12"/>
  <c r="R579" i="12"/>
  <c r="U579" i="12"/>
  <c r="X579" i="12"/>
  <c r="L580" i="12"/>
  <c r="O580" i="12"/>
  <c r="R580" i="12"/>
  <c r="U580" i="12"/>
  <c r="X580" i="12"/>
  <c r="L581" i="12"/>
  <c r="O581" i="12"/>
  <c r="R581" i="12"/>
  <c r="U581" i="12"/>
  <c r="X581" i="12"/>
  <c r="L582" i="12"/>
  <c r="O582" i="12"/>
  <c r="R582" i="12"/>
  <c r="U582" i="12"/>
  <c r="X582" i="12"/>
  <c r="L583" i="12"/>
  <c r="O583" i="12"/>
  <c r="R583" i="12"/>
  <c r="U583" i="12"/>
  <c r="X583" i="12"/>
  <c r="L584" i="12"/>
  <c r="O584" i="12"/>
  <c r="R584" i="12"/>
  <c r="U584" i="12"/>
  <c r="X584" i="12"/>
  <c r="L585" i="12"/>
  <c r="O585" i="12"/>
  <c r="R585" i="12"/>
  <c r="U585" i="12"/>
  <c r="X585" i="12"/>
  <c r="L586" i="12"/>
  <c r="O586" i="12"/>
  <c r="R586" i="12"/>
  <c r="U586" i="12"/>
  <c r="X586" i="12"/>
  <c r="L587" i="12"/>
  <c r="O587" i="12"/>
  <c r="R587" i="12"/>
  <c r="U587" i="12"/>
  <c r="X587" i="12"/>
  <c r="L588" i="12"/>
  <c r="O588" i="12"/>
  <c r="R588" i="12"/>
  <c r="U588" i="12"/>
  <c r="X588" i="12"/>
  <c r="L589" i="12"/>
  <c r="O589" i="12"/>
  <c r="R589" i="12"/>
  <c r="U589" i="12"/>
  <c r="X589" i="12"/>
  <c r="L590" i="12"/>
  <c r="O590" i="12"/>
  <c r="R590" i="12"/>
  <c r="U590" i="12"/>
  <c r="X590" i="12"/>
  <c r="L591" i="12"/>
  <c r="O591" i="12"/>
  <c r="R591" i="12"/>
  <c r="U591" i="12"/>
  <c r="X591" i="12"/>
  <c r="L592" i="12"/>
  <c r="O592" i="12"/>
  <c r="R592" i="12"/>
  <c r="U592" i="12"/>
  <c r="X592" i="12"/>
  <c r="L593" i="12"/>
  <c r="O593" i="12"/>
  <c r="R593" i="12"/>
  <c r="U593" i="12"/>
  <c r="X593" i="12"/>
  <c r="L594" i="12"/>
  <c r="O594" i="12"/>
  <c r="R594" i="12"/>
  <c r="U594" i="12"/>
  <c r="X594" i="12"/>
  <c r="L595" i="12"/>
  <c r="O595" i="12"/>
  <c r="R595" i="12"/>
  <c r="U595" i="12"/>
  <c r="X595" i="12"/>
  <c r="L596" i="12"/>
  <c r="O596" i="12"/>
  <c r="R596" i="12"/>
  <c r="U596" i="12"/>
  <c r="X596" i="12"/>
  <c r="L597" i="12"/>
  <c r="O597" i="12"/>
  <c r="R597" i="12"/>
  <c r="U597" i="12"/>
  <c r="X597" i="12"/>
  <c r="L598" i="12"/>
  <c r="O598" i="12"/>
  <c r="R598" i="12"/>
  <c r="U598" i="12"/>
  <c r="X598" i="12"/>
  <c r="L599" i="12"/>
  <c r="O599" i="12"/>
  <c r="R599" i="12"/>
  <c r="U599" i="12"/>
  <c r="X599" i="12"/>
  <c r="AA586" i="12" l="1"/>
  <c r="AA594" i="12"/>
  <c r="AA582" i="12"/>
  <c r="AA598" i="12"/>
  <c r="AA590" i="12"/>
  <c r="AA583" i="12"/>
  <c r="AA581" i="12"/>
  <c r="AA584" i="12"/>
  <c r="AA585" i="12"/>
  <c r="AA588" i="12"/>
  <c r="AA596" i="12"/>
  <c r="AA593" i="12"/>
  <c r="AA591" i="12"/>
  <c r="AA589" i="12"/>
  <c r="AA580" i="12"/>
  <c r="AA587" i="12"/>
  <c r="AA599" i="12"/>
  <c r="AA597" i="12"/>
  <c r="AA579" i="12"/>
  <c r="AA592" i="12"/>
  <c r="AA595" i="12"/>
  <c r="I567" i="12"/>
  <c r="I568" i="12"/>
  <c r="I569" i="12"/>
  <c r="I570" i="12"/>
  <c r="I571" i="12"/>
  <c r="I572" i="12"/>
  <c r="I573" i="12"/>
  <c r="I574" i="12"/>
  <c r="I575" i="12"/>
  <c r="I576" i="12"/>
  <c r="I577" i="12"/>
  <c r="I578" i="12"/>
  <c r="L568" i="12"/>
  <c r="O568" i="12"/>
  <c r="R568" i="12"/>
  <c r="U568" i="12"/>
  <c r="X568" i="12"/>
  <c r="L569" i="12"/>
  <c r="O569" i="12"/>
  <c r="R569" i="12"/>
  <c r="U569" i="12"/>
  <c r="X569" i="12"/>
  <c r="L570" i="12"/>
  <c r="O570" i="12"/>
  <c r="R570" i="12"/>
  <c r="U570" i="12"/>
  <c r="X570" i="12"/>
  <c r="L571" i="12"/>
  <c r="O571" i="12"/>
  <c r="R571" i="12"/>
  <c r="U571" i="12"/>
  <c r="X571" i="12"/>
  <c r="L572" i="12"/>
  <c r="O572" i="12"/>
  <c r="R572" i="12"/>
  <c r="U572" i="12"/>
  <c r="X572" i="12"/>
  <c r="L573" i="12"/>
  <c r="O573" i="12"/>
  <c r="R573" i="12"/>
  <c r="U573" i="12"/>
  <c r="X573" i="12"/>
  <c r="L574" i="12"/>
  <c r="O574" i="12"/>
  <c r="R574" i="12"/>
  <c r="U574" i="12"/>
  <c r="X574" i="12"/>
  <c r="L575" i="12"/>
  <c r="O575" i="12"/>
  <c r="R575" i="12"/>
  <c r="U575" i="12"/>
  <c r="X575" i="12"/>
  <c r="L576" i="12"/>
  <c r="O576" i="12"/>
  <c r="R576" i="12"/>
  <c r="U576" i="12"/>
  <c r="X576" i="12"/>
  <c r="L577" i="12"/>
  <c r="O577" i="12"/>
  <c r="R577" i="12"/>
  <c r="U577" i="12"/>
  <c r="X577" i="12"/>
  <c r="L578" i="12"/>
  <c r="O578" i="12"/>
  <c r="R578" i="12"/>
  <c r="U578" i="12"/>
  <c r="X578" i="12"/>
  <c r="X567" i="12"/>
  <c r="U567" i="12"/>
  <c r="R567" i="12"/>
  <c r="O567" i="12"/>
  <c r="L567" i="12"/>
  <c r="AA568" i="12" l="1"/>
  <c r="AA577" i="12"/>
  <c r="AA572" i="12"/>
  <c r="AA571" i="12"/>
  <c r="AA576" i="12"/>
  <c r="AA578" i="12"/>
  <c r="AA574" i="12"/>
  <c r="AA573" i="12"/>
  <c r="AA570" i="12"/>
  <c r="AA569" i="12"/>
  <c r="AA567" i="12"/>
  <c r="AA575" i="12"/>
  <c r="V511" i="12"/>
  <c r="I566" i="12" l="1"/>
  <c r="I565" i="12"/>
  <c r="I564" i="12"/>
  <c r="I563" i="12"/>
  <c r="I562" i="12"/>
  <c r="I561" i="12"/>
  <c r="I560" i="12"/>
  <c r="I559" i="12"/>
  <c r="I558" i="12"/>
  <c r="I557" i="12"/>
  <c r="I556" i="12"/>
  <c r="I555" i="12"/>
  <c r="I554" i="12"/>
  <c r="I553" i="12"/>
  <c r="I552" i="12"/>
  <c r="I551" i="12"/>
  <c r="I550" i="12"/>
  <c r="I549" i="12"/>
  <c r="I548" i="12"/>
  <c r="I547" i="12"/>
  <c r="I546" i="12"/>
  <c r="I545" i="12"/>
  <c r="I544" i="12"/>
  <c r="I543" i="12"/>
  <c r="I542" i="12"/>
  <c r="I541" i="12"/>
  <c r="X566" i="12"/>
  <c r="U566" i="12"/>
  <c r="R566" i="12"/>
  <c r="O566" i="12"/>
  <c r="L566" i="12"/>
  <c r="X565" i="12"/>
  <c r="U565" i="12"/>
  <c r="R565" i="12"/>
  <c r="O565" i="12"/>
  <c r="L565" i="12"/>
  <c r="X564" i="12"/>
  <c r="U564" i="12"/>
  <c r="R564" i="12"/>
  <c r="O564" i="12"/>
  <c r="L564" i="12"/>
  <c r="X563" i="12"/>
  <c r="U563" i="12"/>
  <c r="R563" i="12"/>
  <c r="O563" i="12"/>
  <c r="L563" i="12"/>
  <c r="X562" i="12"/>
  <c r="U562" i="12"/>
  <c r="R562" i="12"/>
  <c r="O562" i="12"/>
  <c r="L562" i="12"/>
  <c r="X561" i="12"/>
  <c r="U561" i="12"/>
  <c r="R561" i="12"/>
  <c r="O561" i="12"/>
  <c r="L561" i="12"/>
  <c r="X560" i="12"/>
  <c r="U560" i="12"/>
  <c r="R560" i="12"/>
  <c r="O560" i="12"/>
  <c r="L560" i="12"/>
  <c r="X559" i="12"/>
  <c r="U559" i="12"/>
  <c r="R559" i="12"/>
  <c r="O559" i="12"/>
  <c r="L559" i="12"/>
  <c r="X558" i="12"/>
  <c r="U558" i="12"/>
  <c r="R558" i="12"/>
  <c r="O558" i="12"/>
  <c r="L558" i="12"/>
  <c r="X557" i="12"/>
  <c r="U557" i="12"/>
  <c r="R557" i="12"/>
  <c r="O557" i="12"/>
  <c r="L557" i="12"/>
  <c r="X556" i="12"/>
  <c r="U556" i="12"/>
  <c r="R556" i="12"/>
  <c r="O556" i="12"/>
  <c r="L556" i="12"/>
  <c r="X555" i="12"/>
  <c r="U555" i="12"/>
  <c r="R555" i="12"/>
  <c r="O555" i="12"/>
  <c r="L555" i="12"/>
  <c r="X554" i="12"/>
  <c r="U554" i="12"/>
  <c r="R554" i="12"/>
  <c r="O554" i="12"/>
  <c r="L554" i="12"/>
  <c r="X553" i="12"/>
  <c r="U553" i="12"/>
  <c r="R553" i="12"/>
  <c r="O553" i="12"/>
  <c r="L553" i="12"/>
  <c r="X552" i="12"/>
  <c r="U552" i="12"/>
  <c r="R552" i="12"/>
  <c r="O552" i="12"/>
  <c r="L552" i="12"/>
  <c r="X551" i="12"/>
  <c r="U551" i="12"/>
  <c r="R551" i="12"/>
  <c r="O551" i="12"/>
  <c r="L551" i="12"/>
  <c r="X550" i="12"/>
  <c r="U550" i="12"/>
  <c r="R550" i="12"/>
  <c r="O550" i="12"/>
  <c r="L550" i="12"/>
  <c r="X549" i="12"/>
  <c r="U549" i="12"/>
  <c r="R549" i="12"/>
  <c r="O549" i="12"/>
  <c r="L549" i="12"/>
  <c r="X548" i="12"/>
  <c r="U548" i="12"/>
  <c r="R548" i="12"/>
  <c r="O548" i="12"/>
  <c r="L548" i="12"/>
  <c r="X547" i="12"/>
  <c r="U547" i="12"/>
  <c r="R547" i="12"/>
  <c r="O547" i="12"/>
  <c r="L547" i="12"/>
  <c r="X546" i="12"/>
  <c r="U546" i="12"/>
  <c r="R546" i="12"/>
  <c r="O546" i="12"/>
  <c r="L546" i="12"/>
  <c r="X545" i="12"/>
  <c r="U545" i="12"/>
  <c r="R545" i="12"/>
  <c r="O545" i="12"/>
  <c r="L545" i="12"/>
  <c r="X544" i="12"/>
  <c r="U544" i="12"/>
  <c r="R544" i="12"/>
  <c r="O544" i="12"/>
  <c r="L544" i="12"/>
  <c r="X543" i="12"/>
  <c r="U543" i="12"/>
  <c r="R543" i="12"/>
  <c r="O543" i="12"/>
  <c r="L543" i="12"/>
  <c r="X542" i="12"/>
  <c r="U542" i="12"/>
  <c r="R542" i="12"/>
  <c r="O542" i="12"/>
  <c r="L542" i="12"/>
  <c r="X541" i="12"/>
  <c r="U541" i="12"/>
  <c r="R541" i="12"/>
  <c r="O541" i="12"/>
  <c r="L541" i="12"/>
  <c r="AA560" i="12" l="1"/>
  <c r="AA556" i="12"/>
  <c r="AA563" i="12"/>
  <c r="AA548" i="12"/>
  <c r="AA552" i="12"/>
  <c r="AA551" i="12"/>
  <c r="AA564" i="12"/>
  <c r="AA559" i="12"/>
  <c r="AA555" i="12"/>
  <c r="AA547" i="12"/>
  <c r="AA544" i="12"/>
  <c r="AA543" i="12"/>
  <c r="AA549" i="12"/>
  <c r="AA557" i="12"/>
  <c r="AA565" i="12"/>
  <c r="AA542" i="12"/>
  <c r="AA550" i="12"/>
  <c r="AA558" i="12"/>
  <c r="AA566" i="12"/>
  <c r="AA545" i="12"/>
  <c r="AA553" i="12"/>
  <c r="AA561" i="12"/>
  <c r="AA541" i="12"/>
  <c r="AA546" i="12"/>
  <c r="AA554" i="12"/>
  <c r="AA562" i="12"/>
  <c r="I540" i="12"/>
  <c r="I539" i="12"/>
  <c r="I538" i="12"/>
  <c r="I537" i="12"/>
  <c r="I536" i="12"/>
  <c r="I535" i="12"/>
  <c r="I534" i="12"/>
  <c r="I533" i="12"/>
  <c r="I532" i="12"/>
  <c r="I531" i="12"/>
  <c r="I530" i="12"/>
  <c r="X540" i="12"/>
  <c r="U540" i="12"/>
  <c r="R540" i="12"/>
  <c r="O540" i="12"/>
  <c r="L540" i="12"/>
  <c r="X539" i="12"/>
  <c r="U539" i="12"/>
  <c r="R539" i="12"/>
  <c r="O539" i="12"/>
  <c r="L539" i="12"/>
  <c r="X538" i="12"/>
  <c r="U538" i="12"/>
  <c r="R538" i="12"/>
  <c r="O538" i="12"/>
  <c r="L538" i="12"/>
  <c r="X537" i="12"/>
  <c r="U537" i="12"/>
  <c r="R537" i="12"/>
  <c r="O537" i="12"/>
  <c r="L537" i="12"/>
  <c r="X536" i="12"/>
  <c r="U536" i="12"/>
  <c r="R536" i="12"/>
  <c r="O536" i="12"/>
  <c r="L536" i="12"/>
  <c r="X535" i="12"/>
  <c r="U535" i="12"/>
  <c r="R535" i="12"/>
  <c r="O535" i="12"/>
  <c r="L535" i="12"/>
  <c r="X534" i="12"/>
  <c r="U534" i="12"/>
  <c r="R534" i="12"/>
  <c r="O534" i="12"/>
  <c r="L534" i="12"/>
  <c r="X533" i="12"/>
  <c r="U533" i="12"/>
  <c r="R533" i="12"/>
  <c r="O533" i="12"/>
  <c r="L533" i="12"/>
  <c r="X532" i="12"/>
  <c r="U532" i="12"/>
  <c r="R532" i="12"/>
  <c r="O532" i="12"/>
  <c r="L532" i="12"/>
  <c r="X531" i="12"/>
  <c r="U531" i="12"/>
  <c r="R531" i="12"/>
  <c r="O531" i="12"/>
  <c r="L531" i="12"/>
  <c r="X530" i="12"/>
  <c r="U530" i="12"/>
  <c r="R530" i="12"/>
  <c r="O530" i="12"/>
  <c r="L530" i="12"/>
  <c r="AA538" i="12" l="1"/>
  <c r="AA535" i="12"/>
  <c r="AA536" i="12"/>
  <c r="AA534" i="12"/>
  <c r="AA532" i="12"/>
  <c r="AA530" i="12"/>
  <c r="AA537" i="12"/>
  <c r="AA540" i="12"/>
  <c r="AA531" i="12"/>
  <c r="AA539" i="12"/>
  <c r="AA533" i="12"/>
  <c r="I481" i="12" l="1"/>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L482" i="12"/>
  <c r="O482" i="12"/>
  <c r="R482" i="12"/>
  <c r="U482" i="12"/>
  <c r="X482" i="12"/>
  <c r="L483" i="12"/>
  <c r="O483" i="12"/>
  <c r="R483" i="12"/>
  <c r="U483" i="12"/>
  <c r="X483" i="12"/>
  <c r="L484" i="12"/>
  <c r="O484" i="12"/>
  <c r="R484" i="12"/>
  <c r="U484" i="12"/>
  <c r="X484" i="12"/>
  <c r="L485" i="12"/>
  <c r="O485" i="12"/>
  <c r="R485" i="12"/>
  <c r="U485" i="12"/>
  <c r="X485" i="12"/>
  <c r="L486" i="12"/>
  <c r="O486" i="12"/>
  <c r="R486" i="12"/>
  <c r="U486" i="12"/>
  <c r="X486" i="12"/>
  <c r="L487" i="12"/>
  <c r="O487" i="12"/>
  <c r="R487" i="12"/>
  <c r="U487" i="12"/>
  <c r="X487" i="12"/>
  <c r="L488" i="12"/>
  <c r="O488" i="12"/>
  <c r="R488" i="12"/>
  <c r="U488" i="12"/>
  <c r="X488" i="12"/>
  <c r="L489" i="12"/>
  <c r="O489" i="12"/>
  <c r="R489" i="12"/>
  <c r="U489" i="12"/>
  <c r="X489" i="12"/>
  <c r="L490" i="12"/>
  <c r="O490" i="12"/>
  <c r="R490" i="12"/>
  <c r="U490" i="12"/>
  <c r="X490" i="12"/>
  <c r="L491" i="12"/>
  <c r="O491" i="12"/>
  <c r="R491" i="12"/>
  <c r="U491" i="12"/>
  <c r="X491" i="12"/>
  <c r="L492" i="12"/>
  <c r="O492" i="12"/>
  <c r="R492" i="12"/>
  <c r="U492" i="12"/>
  <c r="X492" i="12"/>
  <c r="L493" i="12"/>
  <c r="O493" i="12"/>
  <c r="R493" i="12"/>
  <c r="U493" i="12"/>
  <c r="X493" i="12"/>
  <c r="L494" i="12"/>
  <c r="O494" i="12"/>
  <c r="R494" i="12"/>
  <c r="U494" i="12"/>
  <c r="X494" i="12"/>
  <c r="L495" i="12"/>
  <c r="O495" i="12"/>
  <c r="R495" i="12"/>
  <c r="U495" i="12"/>
  <c r="X495" i="12"/>
  <c r="L496" i="12"/>
  <c r="O496" i="12"/>
  <c r="R496" i="12"/>
  <c r="U496" i="12"/>
  <c r="X496" i="12"/>
  <c r="L497" i="12"/>
  <c r="O497" i="12"/>
  <c r="R497" i="12"/>
  <c r="U497" i="12"/>
  <c r="X497" i="12"/>
  <c r="L498" i="12"/>
  <c r="O498" i="12"/>
  <c r="R498" i="12"/>
  <c r="U498" i="12"/>
  <c r="X498" i="12"/>
  <c r="L499" i="12"/>
  <c r="O499" i="12"/>
  <c r="R499" i="12"/>
  <c r="U499" i="12"/>
  <c r="X499" i="12"/>
  <c r="L500" i="12"/>
  <c r="O500" i="12"/>
  <c r="R500" i="12"/>
  <c r="U500" i="12"/>
  <c r="X500" i="12"/>
  <c r="L501" i="12"/>
  <c r="O501" i="12"/>
  <c r="R501" i="12"/>
  <c r="U501" i="12"/>
  <c r="X501" i="12"/>
  <c r="L502" i="12"/>
  <c r="O502" i="12"/>
  <c r="R502" i="12"/>
  <c r="U502" i="12"/>
  <c r="X502" i="12"/>
  <c r="L503" i="12"/>
  <c r="O503" i="12"/>
  <c r="R503" i="12"/>
  <c r="U503" i="12"/>
  <c r="X503" i="12"/>
  <c r="L504" i="12"/>
  <c r="O504" i="12"/>
  <c r="R504" i="12"/>
  <c r="U504" i="12"/>
  <c r="X504" i="12"/>
  <c r="L505" i="12"/>
  <c r="O505" i="12"/>
  <c r="R505" i="12"/>
  <c r="U505" i="12"/>
  <c r="X505" i="12"/>
  <c r="L506" i="12"/>
  <c r="O506" i="12"/>
  <c r="R506" i="12"/>
  <c r="U506" i="12"/>
  <c r="X506" i="12"/>
  <c r="L507" i="12"/>
  <c r="O507" i="12"/>
  <c r="R507" i="12"/>
  <c r="U507" i="12"/>
  <c r="X507" i="12"/>
  <c r="L508" i="12"/>
  <c r="O508" i="12"/>
  <c r="R508" i="12"/>
  <c r="U508" i="12"/>
  <c r="X508" i="12"/>
  <c r="L509" i="12"/>
  <c r="O509" i="12"/>
  <c r="R509" i="12"/>
  <c r="U509" i="12"/>
  <c r="X509" i="12"/>
  <c r="L510" i="12"/>
  <c r="O510" i="12"/>
  <c r="R510" i="12"/>
  <c r="U510" i="12"/>
  <c r="X510" i="12"/>
  <c r="L511" i="12"/>
  <c r="O511" i="12"/>
  <c r="R511" i="12"/>
  <c r="U511" i="12"/>
  <c r="X511" i="12"/>
  <c r="L512" i="12"/>
  <c r="O512" i="12"/>
  <c r="R512" i="12"/>
  <c r="U512" i="12"/>
  <c r="X512" i="12"/>
  <c r="L513" i="12"/>
  <c r="O513" i="12"/>
  <c r="R513" i="12"/>
  <c r="U513" i="12"/>
  <c r="X513" i="12"/>
  <c r="L514" i="12"/>
  <c r="O514" i="12"/>
  <c r="R514" i="12"/>
  <c r="U514" i="12"/>
  <c r="X514" i="12"/>
  <c r="L515" i="12"/>
  <c r="O515" i="12"/>
  <c r="R515" i="12"/>
  <c r="U515" i="12"/>
  <c r="X515" i="12"/>
  <c r="L516" i="12"/>
  <c r="O516" i="12"/>
  <c r="R516" i="12"/>
  <c r="U516" i="12"/>
  <c r="X516" i="12"/>
  <c r="L517" i="12"/>
  <c r="O517" i="12"/>
  <c r="R517" i="12"/>
  <c r="U517" i="12"/>
  <c r="X517" i="12"/>
  <c r="L518" i="12"/>
  <c r="O518" i="12"/>
  <c r="R518" i="12"/>
  <c r="U518" i="12"/>
  <c r="X518" i="12"/>
  <c r="L519" i="12"/>
  <c r="O519" i="12"/>
  <c r="R519" i="12"/>
  <c r="U519" i="12"/>
  <c r="X519" i="12"/>
  <c r="L520" i="12"/>
  <c r="O520" i="12"/>
  <c r="R520" i="12"/>
  <c r="U520" i="12"/>
  <c r="X520" i="12"/>
  <c r="L521" i="12"/>
  <c r="O521" i="12"/>
  <c r="R521" i="12"/>
  <c r="U521" i="12"/>
  <c r="X521" i="12"/>
  <c r="L522" i="12"/>
  <c r="O522" i="12"/>
  <c r="R522" i="12"/>
  <c r="U522" i="12"/>
  <c r="X522" i="12"/>
  <c r="L523" i="12"/>
  <c r="O523" i="12"/>
  <c r="R523" i="12"/>
  <c r="U523" i="12"/>
  <c r="X523" i="12"/>
  <c r="L524" i="12"/>
  <c r="O524" i="12"/>
  <c r="R524" i="12"/>
  <c r="U524" i="12"/>
  <c r="X524" i="12"/>
  <c r="L525" i="12"/>
  <c r="O525" i="12"/>
  <c r="R525" i="12"/>
  <c r="U525" i="12"/>
  <c r="X525" i="12"/>
  <c r="L526" i="12"/>
  <c r="O526" i="12"/>
  <c r="R526" i="12"/>
  <c r="U526" i="12"/>
  <c r="X526" i="12"/>
  <c r="L527" i="12"/>
  <c r="O527" i="12"/>
  <c r="R527" i="12"/>
  <c r="U527" i="12"/>
  <c r="X527" i="12"/>
  <c r="L528" i="12"/>
  <c r="O528" i="12"/>
  <c r="R528" i="12"/>
  <c r="U528" i="12"/>
  <c r="X528" i="12"/>
  <c r="L529" i="12"/>
  <c r="O529" i="12"/>
  <c r="R529" i="12"/>
  <c r="U529" i="12"/>
  <c r="X529" i="12"/>
  <c r="X481" i="12"/>
  <c r="U481" i="12"/>
  <c r="R481" i="12"/>
  <c r="O481" i="12"/>
  <c r="L481" i="12"/>
  <c r="AA499" i="12" l="1"/>
  <c r="AA483" i="12"/>
  <c r="AA523" i="12"/>
  <c r="AA502" i="12"/>
  <c r="AA485" i="12"/>
  <c r="AA526" i="12"/>
  <c r="AA518" i="12"/>
  <c r="AA510" i="12"/>
  <c r="AA505" i="12"/>
  <c r="AA492" i="12"/>
  <c r="AA494" i="12"/>
  <c r="AA524" i="12"/>
  <c r="AA497" i="12"/>
  <c r="AA521" i="12"/>
  <c r="AA511" i="12"/>
  <c r="AA527" i="12"/>
  <c r="AA513" i="12"/>
  <c r="AA509" i="12"/>
  <c r="AA482" i="12"/>
  <c r="AA529" i="12"/>
  <c r="AA525" i="12"/>
  <c r="AA493" i="12"/>
  <c r="AA495" i="12"/>
  <c r="AA484" i="12"/>
  <c r="AA528" i="12"/>
  <c r="AA519" i="12"/>
  <c r="AA516" i="12"/>
  <c r="AA507" i="12"/>
  <c r="AA504" i="12"/>
  <c r="AA487" i="12"/>
  <c r="AA517" i="12"/>
  <c r="AA501" i="12"/>
  <c r="AA496" i="12"/>
  <c r="AA520" i="12"/>
  <c r="AA508" i="12"/>
  <c r="AA522" i="12"/>
  <c r="AA514" i="12"/>
  <c r="AA506" i="12"/>
  <c r="AA498" i="12"/>
  <c r="AA515" i="12"/>
  <c r="AA512" i="12"/>
  <c r="AA503" i="12"/>
  <c r="AA500" i="12"/>
  <c r="AA491" i="12"/>
  <c r="AA489" i="12"/>
  <c r="AA490" i="12"/>
  <c r="AA486" i="12"/>
  <c r="AA488" i="12"/>
  <c r="AA481" i="12"/>
  <c r="I420" i="12" l="1"/>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L460" i="12"/>
  <c r="O460" i="12"/>
  <c r="R460" i="12"/>
  <c r="U460" i="12"/>
  <c r="X460" i="12"/>
  <c r="L461" i="12"/>
  <c r="O461" i="12"/>
  <c r="R461" i="12"/>
  <c r="U461" i="12"/>
  <c r="X461" i="12"/>
  <c r="L462" i="12"/>
  <c r="O462" i="12"/>
  <c r="R462" i="12"/>
  <c r="U462" i="12"/>
  <c r="X462" i="12"/>
  <c r="L463" i="12"/>
  <c r="O463" i="12"/>
  <c r="R463" i="12"/>
  <c r="U463" i="12"/>
  <c r="X463" i="12"/>
  <c r="L464" i="12"/>
  <c r="O464" i="12"/>
  <c r="R464" i="12"/>
  <c r="U464" i="12"/>
  <c r="X464" i="12"/>
  <c r="L465" i="12"/>
  <c r="O465" i="12"/>
  <c r="R465" i="12"/>
  <c r="U465" i="12"/>
  <c r="X465" i="12"/>
  <c r="L466" i="12"/>
  <c r="O466" i="12"/>
  <c r="R466" i="12"/>
  <c r="U466" i="12"/>
  <c r="X466" i="12"/>
  <c r="L467" i="12"/>
  <c r="O467" i="12"/>
  <c r="R467" i="12"/>
  <c r="U467" i="12"/>
  <c r="X467" i="12"/>
  <c r="L468" i="12"/>
  <c r="O468" i="12"/>
  <c r="R468" i="12"/>
  <c r="U468" i="12"/>
  <c r="X468" i="12"/>
  <c r="L469" i="12"/>
  <c r="O469" i="12"/>
  <c r="R469" i="12"/>
  <c r="U469" i="12"/>
  <c r="X469" i="12"/>
  <c r="L470" i="12"/>
  <c r="O470" i="12"/>
  <c r="R470" i="12"/>
  <c r="U470" i="12"/>
  <c r="X470" i="12"/>
  <c r="L471" i="12"/>
  <c r="O471" i="12"/>
  <c r="R471" i="12"/>
  <c r="U471" i="12"/>
  <c r="X471" i="12"/>
  <c r="L472" i="12"/>
  <c r="O472" i="12"/>
  <c r="R472" i="12"/>
  <c r="U472" i="12"/>
  <c r="X472" i="12"/>
  <c r="L473" i="12"/>
  <c r="O473" i="12"/>
  <c r="R473" i="12"/>
  <c r="U473" i="12"/>
  <c r="X473" i="12"/>
  <c r="L474" i="12"/>
  <c r="O474" i="12"/>
  <c r="R474" i="12"/>
  <c r="U474" i="12"/>
  <c r="X474" i="12"/>
  <c r="L475" i="12"/>
  <c r="O475" i="12"/>
  <c r="R475" i="12"/>
  <c r="U475" i="12"/>
  <c r="X475" i="12"/>
  <c r="L476" i="12"/>
  <c r="O476" i="12"/>
  <c r="R476" i="12"/>
  <c r="U476" i="12"/>
  <c r="X476" i="12"/>
  <c r="L477" i="12"/>
  <c r="O477" i="12"/>
  <c r="R477" i="12"/>
  <c r="U477" i="12"/>
  <c r="X477" i="12"/>
  <c r="L478" i="12"/>
  <c r="O478" i="12"/>
  <c r="R478" i="12"/>
  <c r="U478" i="12"/>
  <c r="X478" i="12"/>
  <c r="L479" i="12"/>
  <c r="O479" i="12"/>
  <c r="R479" i="12"/>
  <c r="U479" i="12"/>
  <c r="X479" i="12"/>
  <c r="L480" i="12"/>
  <c r="O480" i="12"/>
  <c r="R480" i="12"/>
  <c r="U480" i="12"/>
  <c r="X480" i="12"/>
  <c r="L421" i="12"/>
  <c r="O421" i="12"/>
  <c r="R421" i="12"/>
  <c r="U421" i="12"/>
  <c r="X421" i="12"/>
  <c r="L422" i="12"/>
  <c r="O422" i="12"/>
  <c r="R422" i="12"/>
  <c r="U422" i="12"/>
  <c r="X422" i="12"/>
  <c r="L423" i="12"/>
  <c r="O423" i="12"/>
  <c r="R423" i="12"/>
  <c r="U423" i="12"/>
  <c r="X423" i="12"/>
  <c r="L424" i="12"/>
  <c r="O424" i="12"/>
  <c r="R424" i="12"/>
  <c r="U424" i="12"/>
  <c r="X424" i="12"/>
  <c r="L425" i="12"/>
  <c r="O425" i="12"/>
  <c r="R425" i="12"/>
  <c r="U425" i="12"/>
  <c r="X425" i="12"/>
  <c r="L426" i="12"/>
  <c r="O426" i="12"/>
  <c r="R426" i="12"/>
  <c r="U426" i="12"/>
  <c r="X426" i="12"/>
  <c r="L427" i="12"/>
  <c r="O427" i="12"/>
  <c r="R427" i="12"/>
  <c r="U427" i="12"/>
  <c r="X427" i="12"/>
  <c r="L428" i="12"/>
  <c r="O428" i="12"/>
  <c r="R428" i="12"/>
  <c r="U428" i="12"/>
  <c r="X428" i="12"/>
  <c r="L429" i="12"/>
  <c r="O429" i="12"/>
  <c r="R429" i="12"/>
  <c r="U429" i="12"/>
  <c r="X429" i="12"/>
  <c r="L430" i="12"/>
  <c r="O430" i="12"/>
  <c r="R430" i="12"/>
  <c r="U430" i="12"/>
  <c r="X430" i="12"/>
  <c r="L431" i="12"/>
  <c r="O431" i="12"/>
  <c r="R431" i="12"/>
  <c r="U431" i="12"/>
  <c r="X431" i="12"/>
  <c r="L432" i="12"/>
  <c r="O432" i="12"/>
  <c r="R432" i="12"/>
  <c r="U432" i="12"/>
  <c r="X432" i="12"/>
  <c r="L433" i="12"/>
  <c r="O433" i="12"/>
  <c r="R433" i="12"/>
  <c r="U433" i="12"/>
  <c r="X433" i="12"/>
  <c r="L434" i="12"/>
  <c r="O434" i="12"/>
  <c r="R434" i="12"/>
  <c r="U434" i="12"/>
  <c r="X434" i="12"/>
  <c r="L435" i="12"/>
  <c r="O435" i="12"/>
  <c r="R435" i="12"/>
  <c r="U435" i="12"/>
  <c r="X435" i="12"/>
  <c r="L436" i="12"/>
  <c r="O436" i="12"/>
  <c r="R436" i="12"/>
  <c r="U436" i="12"/>
  <c r="X436" i="12"/>
  <c r="L437" i="12"/>
  <c r="O437" i="12"/>
  <c r="R437" i="12"/>
  <c r="U437" i="12"/>
  <c r="X437" i="12"/>
  <c r="L438" i="12"/>
  <c r="O438" i="12"/>
  <c r="R438" i="12"/>
  <c r="U438" i="12"/>
  <c r="X438" i="12"/>
  <c r="L439" i="12"/>
  <c r="O439" i="12"/>
  <c r="R439" i="12"/>
  <c r="U439" i="12"/>
  <c r="X439" i="12"/>
  <c r="L440" i="12"/>
  <c r="O440" i="12"/>
  <c r="R440" i="12"/>
  <c r="U440" i="12"/>
  <c r="X440" i="12"/>
  <c r="L441" i="12"/>
  <c r="O441" i="12"/>
  <c r="R441" i="12"/>
  <c r="U441" i="12"/>
  <c r="X441" i="12"/>
  <c r="L442" i="12"/>
  <c r="O442" i="12"/>
  <c r="R442" i="12"/>
  <c r="U442" i="12"/>
  <c r="X442" i="12"/>
  <c r="L443" i="12"/>
  <c r="O443" i="12"/>
  <c r="R443" i="12"/>
  <c r="U443" i="12"/>
  <c r="X443" i="12"/>
  <c r="L444" i="12"/>
  <c r="O444" i="12"/>
  <c r="R444" i="12"/>
  <c r="U444" i="12"/>
  <c r="X444" i="12"/>
  <c r="L445" i="12"/>
  <c r="O445" i="12"/>
  <c r="R445" i="12"/>
  <c r="U445" i="12"/>
  <c r="X445" i="12"/>
  <c r="L446" i="12"/>
  <c r="O446" i="12"/>
  <c r="R446" i="12"/>
  <c r="U446" i="12"/>
  <c r="X446" i="12"/>
  <c r="L447" i="12"/>
  <c r="O447" i="12"/>
  <c r="R447" i="12"/>
  <c r="U447" i="12"/>
  <c r="X447" i="12"/>
  <c r="L448" i="12"/>
  <c r="O448" i="12"/>
  <c r="R448" i="12"/>
  <c r="U448" i="12"/>
  <c r="X448" i="12"/>
  <c r="L449" i="12"/>
  <c r="O449" i="12"/>
  <c r="R449" i="12"/>
  <c r="U449" i="12"/>
  <c r="X449" i="12"/>
  <c r="L450" i="12"/>
  <c r="O450" i="12"/>
  <c r="R450" i="12"/>
  <c r="U450" i="12"/>
  <c r="X450" i="12"/>
  <c r="L451" i="12"/>
  <c r="O451" i="12"/>
  <c r="R451" i="12"/>
  <c r="U451" i="12"/>
  <c r="X451" i="12"/>
  <c r="L452" i="12"/>
  <c r="O452" i="12"/>
  <c r="R452" i="12"/>
  <c r="U452" i="12"/>
  <c r="X452" i="12"/>
  <c r="L453" i="12"/>
  <c r="O453" i="12"/>
  <c r="R453" i="12"/>
  <c r="U453" i="12"/>
  <c r="X453" i="12"/>
  <c r="L454" i="12"/>
  <c r="O454" i="12"/>
  <c r="R454" i="12"/>
  <c r="U454" i="12"/>
  <c r="X454" i="12"/>
  <c r="L455" i="12"/>
  <c r="O455" i="12"/>
  <c r="R455" i="12"/>
  <c r="U455" i="12"/>
  <c r="X455" i="12"/>
  <c r="L456" i="12"/>
  <c r="O456" i="12"/>
  <c r="R456" i="12"/>
  <c r="U456" i="12"/>
  <c r="X456" i="12"/>
  <c r="L457" i="12"/>
  <c r="O457" i="12"/>
  <c r="R457" i="12"/>
  <c r="U457" i="12"/>
  <c r="X457" i="12"/>
  <c r="L458" i="12"/>
  <c r="O458" i="12"/>
  <c r="R458" i="12"/>
  <c r="U458" i="12"/>
  <c r="X458" i="12"/>
  <c r="L459" i="12"/>
  <c r="O459" i="12"/>
  <c r="R459" i="12"/>
  <c r="U459" i="12"/>
  <c r="X459" i="12"/>
  <c r="X420" i="12"/>
  <c r="U420" i="12"/>
  <c r="R420" i="12"/>
  <c r="O420" i="12"/>
  <c r="L420" i="12"/>
  <c r="AA467" i="12" l="1"/>
  <c r="AA447" i="12"/>
  <c r="AA431" i="12"/>
  <c r="AA428" i="12"/>
  <c r="AA476" i="12"/>
  <c r="AA424" i="12"/>
  <c r="AA468" i="12"/>
  <c r="AA436" i="12"/>
  <c r="AA463" i="12"/>
  <c r="AA479" i="12"/>
  <c r="AA472" i="12"/>
  <c r="AA448" i="12"/>
  <c r="AA437" i="12"/>
  <c r="AA426" i="12"/>
  <c r="AA469" i="12"/>
  <c r="AA475" i="12"/>
  <c r="AA455" i="12"/>
  <c r="AA478" i="12"/>
  <c r="AA446" i="12"/>
  <c r="AA439" i="12"/>
  <c r="AA480" i="12"/>
  <c r="AA464" i="12"/>
  <c r="AA456" i="12"/>
  <c r="AA440" i="12"/>
  <c r="AA432" i="12"/>
  <c r="AA470" i="12"/>
  <c r="AA471" i="12"/>
  <c r="AA433" i="12"/>
  <c r="AA458" i="12"/>
  <c r="AA425" i="12"/>
  <c r="AA442" i="12"/>
  <c r="AA452" i="12"/>
  <c r="AA444" i="12"/>
  <c r="AA477" i="12"/>
  <c r="AA474" i="12"/>
  <c r="AA473" i="12"/>
  <c r="AA466" i="12"/>
  <c r="AA462" i="12"/>
  <c r="AA461" i="12"/>
  <c r="AA460" i="12"/>
  <c r="AA457" i="12"/>
  <c r="AA454" i="12"/>
  <c r="AA453" i="12"/>
  <c r="AA450" i="12"/>
  <c r="AA445" i="12"/>
  <c r="AA438" i="12"/>
  <c r="AA434" i="12"/>
  <c r="AA430" i="12"/>
  <c r="AA429" i="12"/>
  <c r="AA423" i="12"/>
  <c r="AA422" i="12"/>
  <c r="AA421" i="12"/>
  <c r="AA420" i="12"/>
  <c r="AA443" i="12"/>
  <c r="AA435" i="12"/>
  <c r="AA449" i="12"/>
  <c r="AA459" i="12"/>
  <c r="AA441" i="12"/>
  <c r="AA427" i="12"/>
  <c r="AA465" i="12"/>
  <c r="AA451"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9" i="12"/>
  <c r="I410" i="12"/>
  <c r="I411" i="12"/>
  <c r="I412" i="12"/>
  <c r="I413" i="12"/>
  <c r="I414" i="12"/>
  <c r="I415" i="12"/>
  <c r="I416" i="12"/>
  <c r="I417" i="12"/>
  <c r="I418" i="12"/>
  <c r="I419" i="12"/>
  <c r="L419" i="12"/>
  <c r="O419" i="12"/>
  <c r="R419" i="12"/>
  <c r="U419" i="12"/>
  <c r="X419" i="12"/>
  <c r="L376" i="12"/>
  <c r="O376" i="12"/>
  <c r="R376" i="12"/>
  <c r="U376" i="12"/>
  <c r="X376" i="12"/>
  <c r="L377" i="12"/>
  <c r="O377" i="12"/>
  <c r="R377" i="12"/>
  <c r="U377" i="12"/>
  <c r="X377" i="12"/>
  <c r="L378" i="12"/>
  <c r="O378" i="12"/>
  <c r="R378" i="12"/>
  <c r="U378" i="12"/>
  <c r="X378" i="12"/>
  <c r="L379" i="12"/>
  <c r="O379" i="12"/>
  <c r="R379" i="12"/>
  <c r="U379" i="12"/>
  <c r="X379" i="12"/>
  <c r="L380" i="12"/>
  <c r="O380" i="12"/>
  <c r="R380" i="12"/>
  <c r="U380" i="12"/>
  <c r="X380" i="12"/>
  <c r="L381" i="12"/>
  <c r="O381" i="12"/>
  <c r="R381" i="12"/>
  <c r="U381" i="12"/>
  <c r="X381" i="12"/>
  <c r="L382" i="12"/>
  <c r="O382" i="12"/>
  <c r="R382" i="12"/>
  <c r="U382" i="12"/>
  <c r="X382" i="12"/>
  <c r="L383" i="12"/>
  <c r="O383" i="12"/>
  <c r="R383" i="12"/>
  <c r="U383" i="12"/>
  <c r="X383" i="12"/>
  <c r="L384" i="12"/>
  <c r="O384" i="12"/>
  <c r="R384" i="12"/>
  <c r="U384" i="12"/>
  <c r="X384" i="12"/>
  <c r="L385" i="12"/>
  <c r="O385" i="12"/>
  <c r="R385" i="12"/>
  <c r="U385" i="12"/>
  <c r="X385" i="12"/>
  <c r="L386" i="12"/>
  <c r="O386" i="12"/>
  <c r="R386" i="12"/>
  <c r="U386" i="12"/>
  <c r="X386" i="12"/>
  <c r="L387" i="12"/>
  <c r="O387" i="12"/>
  <c r="R387" i="12"/>
  <c r="U387" i="12"/>
  <c r="X387" i="12"/>
  <c r="L388" i="12"/>
  <c r="O388" i="12"/>
  <c r="R388" i="12"/>
  <c r="U388" i="12"/>
  <c r="X388" i="12"/>
  <c r="L389" i="12"/>
  <c r="O389" i="12"/>
  <c r="R389" i="12"/>
  <c r="U389" i="12"/>
  <c r="X389" i="12"/>
  <c r="L390" i="12"/>
  <c r="O390" i="12"/>
  <c r="R390" i="12"/>
  <c r="U390" i="12"/>
  <c r="X390" i="12"/>
  <c r="L391" i="12"/>
  <c r="O391" i="12"/>
  <c r="R391" i="12"/>
  <c r="U391" i="12"/>
  <c r="X391" i="12"/>
  <c r="L392" i="12"/>
  <c r="O392" i="12"/>
  <c r="R392" i="12"/>
  <c r="U392" i="12"/>
  <c r="X392" i="12"/>
  <c r="L393" i="12"/>
  <c r="O393" i="12"/>
  <c r="R393" i="12"/>
  <c r="U393" i="12"/>
  <c r="X393" i="12"/>
  <c r="L394" i="12"/>
  <c r="O394" i="12"/>
  <c r="R394" i="12"/>
  <c r="U394" i="12"/>
  <c r="X394" i="12"/>
  <c r="L395" i="12"/>
  <c r="O395" i="12"/>
  <c r="R395" i="12"/>
  <c r="U395" i="12"/>
  <c r="X395" i="12"/>
  <c r="L396" i="12"/>
  <c r="O396" i="12"/>
  <c r="R396" i="12"/>
  <c r="U396" i="12"/>
  <c r="X396" i="12"/>
  <c r="L397" i="12"/>
  <c r="O397" i="12"/>
  <c r="R397" i="12"/>
  <c r="U397" i="12"/>
  <c r="X397" i="12"/>
  <c r="L398" i="12"/>
  <c r="O398" i="12"/>
  <c r="R398" i="12"/>
  <c r="U398" i="12"/>
  <c r="X398" i="12"/>
  <c r="L399" i="12"/>
  <c r="O399" i="12"/>
  <c r="R399" i="12"/>
  <c r="U399" i="12"/>
  <c r="X399" i="12"/>
  <c r="L400" i="12"/>
  <c r="O400" i="12"/>
  <c r="R400" i="12"/>
  <c r="U400" i="12"/>
  <c r="X400" i="12"/>
  <c r="L401" i="12"/>
  <c r="O401" i="12"/>
  <c r="R401" i="12"/>
  <c r="U401" i="12"/>
  <c r="X401" i="12"/>
  <c r="L402" i="12"/>
  <c r="O402" i="12"/>
  <c r="R402" i="12"/>
  <c r="U402" i="12"/>
  <c r="X402" i="12"/>
  <c r="L403" i="12"/>
  <c r="O403" i="12"/>
  <c r="R403" i="12"/>
  <c r="U403" i="12"/>
  <c r="X403" i="12"/>
  <c r="L404" i="12"/>
  <c r="O404" i="12"/>
  <c r="R404" i="12"/>
  <c r="U404" i="12"/>
  <c r="X404" i="12"/>
  <c r="L405" i="12"/>
  <c r="O405" i="12"/>
  <c r="R405" i="12"/>
  <c r="U405" i="12"/>
  <c r="X405" i="12"/>
  <c r="L406" i="12"/>
  <c r="O406" i="12"/>
  <c r="R406" i="12"/>
  <c r="U406" i="12"/>
  <c r="X406" i="12"/>
  <c r="L407" i="12"/>
  <c r="O407" i="12"/>
  <c r="R407" i="12"/>
  <c r="U407" i="12"/>
  <c r="X407" i="12"/>
  <c r="L409" i="12"/>
  <c r="O409" i="12"/>
  <c r="R409" i="12"/>
  <c r="U409" i="12"/>
  <c r="X409" i="12"/>
  <c r="L410" i="12"/>
  <c r="O410" i="12"/>
  <c r="R410" i="12"/>
  <c r="U410" i="12"/>
  <c r="X410" i="12"/>
  <c r="L411" i="12"/>
  <c r="O411" i="12"/>
  <c r="R411" i="12"/>
  <c r="U411" i="12"/>
  <c r="X411" i="12"/>
  <c r="L412" i="12"/>
  <c r="O412" i="12"/>
  <c r="R412" i="12"/>
  <c r="U412" i="12"/>
  <c r="X412" i="12"/>
  <c r="L413" i="12"/>
  <c r="O413" i="12"/>
  <c r="R413" i="12"/>
  <c r="U413" i="12"/>
  <c r="X413" i="12"/>
  <c r="L414" i="12"/>
  <c r="O414" i="12"/>
  <c r="R414" i="12"/>
  <c r="U414" i="12"/>
  <c r="X414" i="12"/>
  <c r="L415" i="12"/>
  <c r="O415" i="12"/>
  <c r="R415" i="12"/>
  <c r="U415" i="12"/>
  <c r="X415" i="12"/>
  <c r="L416" i="12"/>
  <c r="O416" i="12"/>
  <c r="R416" i="12"/>
  <c r="U416" i="12"/>
  <c r="X416" i="12"/>
  <c r="L417" i="12"/>
  <c r="O417" i="12"/>
  <c r="R417" i="12"/>
  <c r="U417" i="12"/>
  <c r="X417" i="12"/>
  <c r="L418" i="12"/>
  <c r="O418" i="12"/>
  <c r="R418" i="12"/>
  <c r="U418" i="12"/>
  <c r="X418" i="12"/>
  <c r="X375" i="12"/>
  <c r="U375" i="12"/>
  <c r="R375" i="12"/>
  <c r="O375" i="12"/>
  <c r="L375" i="12"/>
  <c r="AA377" i="12" l="1"/>
  <c r="AA387" i="12"/>
  <c r="AA407" i="12"/>
  <c r="AA402" i="12"/>
  <c r="AA399" i="12"/>
  <c r="AA391" i="12"/>
  <c r="AA414" i="12"/>
  <c r="AA405" i="12"/>
  <c r="AA386" i="12"/>
  <c r="AA378" i="12"/>
  <c r="AA394" i="12"/>
  <c r="AA413" i="12"/>
  <c r="AA404" i="12"/>
  <c r="AA396" i="12"/>
  <c r="AA389" i="12"/>
  <c r="AA412" i="12"/>
  <c r="AA403" i="12"/>
  <c r="AA395" i="12"/>
  <c r="AA379" i="12"/>
  <c r="AA375" i="12"/>
  <c r="AA417" i="12"/>
  <c r="AA409" i="12"/>
  <c r="AA400" i="12"/>
  <c r="AA392" i="12"/>
  <c r="AA416" i="12"/>
  <c r="AA383" i="12"/>
  <c r="AA419" i="12"/>
  <c r="AA418" i="12"/>
  <c r="AA411" i="12"/>
  <c r="AA410" i="12"/>
  <c r="AA401" i="12"/>
  <c r="AA398" i="12"/>
  <c r="AA397" i="12"/>
  <c r="AA393" i="12"/>
  <c r="AA385" i="12"/>
  <c r="AA381" i="12"/>
  <c r="AA376" i="12"/>
  <c r="AA415" i="12"/>
  <c r="AA380" i="12"/>
  <c r="AA406" i="12"/>
  <c r="AA388" i="12"/>
  <c r="AA384" i="12"/>
  <c r="AA382" i="12"/>
  <c r="AA390" i="12"/>
  <c r="P118"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L337" i="12"/>
  <c r="O337" i="12"/>
  <c r="R337" i="12"/>
  <c r="U337" i="12"/>
  <c r="X337" i="12"/>
  <c r="L338" i="12"/>
  <c r="O338" i="12"/>
  <c r="R338" i="12"/>
  <c r="U338" i="12"/>
  <c r="X338" i="12"/>
  <c r="L339" i="12"/>
  <c r="O339" i="12"/>
  <c r="R339" i="12"/>
  <c r="U339" i="12"/>
  <c r="X339" i="12"/>
  <c r="L340" i="12"/>
  <c r="O340" i="12"/>
  <c r="R340" i="12"/>
  <c r="U340" i="12"/>
  <c r="X340" i="12"/>
  <c r="L341" i="12"/>
  <c r="O341" i="12"/>
  <c r="R341" i="12"/>
  <c r="U341" i="12"/>
  <c r="X341" i="12"/>
  <c r="L342" i="12"/>
  <c r="O342" i="12"/>
  <c r="R342" i="12"/>
  <c r="U342" i="12"/>
  <c r="X342" i="12"/>
  <c r="L343" i="12"/>
  <c r="O343" i="12"/>
  <c r="R343" i="12"/>
  <c r="U343" i="12"/>
  <c r="X343" i="12"/>
  <c r="L344" i="12"/>
  <c r="O344" i="12"/>
  <c r="R344" i="12"/>
  <c r="U344" i="12"/>
  <c r="X344" i="12"/>
  <c r="L345" i="12"/>
  <c r="O345" i="12"/>
  <c r="R345" i="12"/>
  <c r="U345" i="12"/>
  <c r="X345" i="12"/>
  <c r="L346" i="12"/>
  <c r="O346" i="12"/>
  <c r="R346" i="12"/>
  <c r="U346" i="12"/>
  <c r="X346" i="12"/>
  <c r="L347" i="12"/>
  <c r="O347" i="12"/>
  <c r="R347" i="12"/>
  <c r="U347" i="12"/>
  <c r="X347" i="12"/>
  <c r="L348" i="12"/>
  <c r="O348" i="12"/>
  <c r="R348" i="12"/>
  <c r="U348" i="12"/>
  <c r="X348" i="12"/>
  <c r="L349" i="12"/>
  <c r="O349" i="12"/>
  <c r="R349" i="12"/>
  <c r="U349" i="12"/>
  <c r="X349" i="12"/>
  <c r="L350" i="12"/>
  <c r="O350" i="12"/>
  <c r="R350" i="12"/>
  <c r="U350" i="12"/>
  <c r="X350" i="12"/>
  <c r="L351" i="12"/>
  <c r="O351" i="12"/>
  <c r="R351" i="12"/>
  <c r="U351" i="12"/>
  <c r="X351" i="12"/>
  <c r="L352" i="12"/>
  <c r="O352" i="12"/>
  <c r="R352" i="12"/>
  <c r="U352" i="12"/>
  <c r="X352" i="12"/>
  <c r="L353" i="12"/>
  <c r="O353" i="12"/>
  <c r="R353" i="12"/>
  <c r="U353" i="12"/>
  <c r="X353" i="12"/>
  <c r="L354" i="12"/>
  <c r="O354" i="12"/>
  <c r="R354" i="12"/>
  <c r="U354" i="12"/>
  <c r="X354" i="12"/>
  <c r="L355" i="12"/>
  <c r="O355" i="12"/>
  <c r="R355" i="12"/>
  <c r="U355" i="12"/>
  <c r="X355" i="12"/>
  <c r="L356" i="12"/>
  <c r="O356" i="12"/>
  <c r="R356" i="12"/>
  <c r="U356" i="12"/>
  <c r="X356" i="12"/>
  <c r="L357" i="12"/>
  <c r="O357" i="12"/>
  <c r="R357" i="12"/>
  <c r="U357" i="12"/>
  <c r="X357" i="12"/>
  <c r="L358" i="12"/>
  <c r="O358" i="12"/>
  <c r="R358" i="12"/>
  <c r="U358" i="12"/>
  <c r="X358" i="12"/>
  <c r="L359" i="12"/>
  <c r="O359" i="12"/>
  <c r="R359" i="12"/>
  <c r="U359" i="12"/>
  <c r="X359" i="12"/>
  <c r="L360" i="12"/>
  <c r="O360" i="12"/>
  <c r="R360" i="12"/>
  <c r="U360" i="12"/>
  <c r="X360" i="12"/>
  <c r="L361" i="12"/>
  <c r="O361" i="12"/>
  <c r="R361" i="12"/>
  <c r="U361" i="12"/>
  <c r="X361" i="12"/>
  <c r="L362" i="12"/>
  <c r="O362" i="12"/>
  <c r="R362" i="12"/>
  <c r="U362" i="12"/>
  <c r="X362" i="12"/>
  <c r="L363" i="12"/>
  <c r="O363" i="12"/>
  <c r="R363" i="12"/>
  <c r="U363" i="12"/>
  <c r="X363" i="12"/>
  <c r="L364" i="12"/>
  <c r="O364" i="12"/>
  <c r="R364" i="12"/>
  <c r="U364" i="12"/>
  <c r="X364" i="12"/>
  <c r="L365" i="12"/>
  <c r="O365" i="12"/>
  <c r="R365" i="12"/>
  <c r="U365" i="12"/>
  <c r="X365" i="12"/>
  <c r="L366" i="12"/>
  <c r="O366" i="12"/>
  <c r="R366" i="12"/>
  <c r="U366" i="12"/>
  <c r="X366" i="12"/>
  <c r="L367" i="12"/>
  <c r="O367" i="12"/>
  <c r="R367" i="12"/>
  <c r="U367" i="12"/>
  <c r="X367" i="12"/>
  <c r="L368" i="12"/>
  <c r="O368" i="12"/>
  <c r="R368" i="12"/>
  <c r="U368" i="12"/>
  <c r="X368" i="12"/>
  <c r="L369" i="12"/>
  <c r="O369" i="12"/>
  <c r="R369" i="12"/>
  <c r="U369" i="12"/>
  <c r="X369" i="12"/>
  <c r="L370" i="12"/>
  <c r="O370" i="12"/>
  <c r="R370" i="12"/>
  <c r="U370" i="12"/>
  <c r="X370" i="12"/>
  <c r="L371" i="12"/>
  <c r="O371" i="12"/>
  <c r="R371" i="12"/>
  <c r="U371" i="12"/>
  <c r="X371" i="12"/>
  <c r="L372" i="12"/>
  <c r="O372" i="12"/>
  <c r="R372" i="12"/>
  <c r="U372" i="12"/>
  <c r="X372" i="12"/>
  <c r="L373" i="12"/>
  <c r="O373" i="12"/>
  <c r="R373" i="12"/>
  <c r="U373" i="12"/>
  <c r="X373" i="12"/>
  <c r="L374" i="12"/>
  <c r="O374" i="12"/>
  <c r="R374" i="12"/>
  <c r="U374" i="12"/>
  <c r="X374" i="12"/>
  <c r="AA359" i="12" l="1"/>
  <c r="AA340" i="12"/>
  <c r="AA344" i="12"/>
  <c r="AA372" i="12"/>
  <c r="AA356" i="12"/>
  <c r="AA365" i="12"/>
  <c r="AA364" i="12"/>
  <c r="AA362" i="12"/>
  <c r="AA348" i="12"/>
  <c r="AA357" i="12"/>
  <c r="AA355" i="12"/>
  <c r="AA354" i="12"/>
  <c r="AA374" i="12"/>
  <c r="AA349" i="12"/>
  <c r="AA346" i="12"/>
  <c r="AA352" i="12"/>
  <c r="AA367" i="12"/>
  <c r="AA366" i="12"/>
  <c r="AA358" i="12"/>
  <c r="AA341" i="12"/>
  <c r="AA338" i="12"/>
  <c r="AA351" i="12"/>
  <c r="AA350" i="12"/>
  <c r="AA368" i="12"/>
  <c r="AA360" i="12"/>
  <c r="AA373" i="12"/>
  <c r="AA370" i="12"/>
  <c r="AA345" i="12"/>
  <c r="AA343" i="12"/>
  <c r="AA342" i="12"/>
  <c r="AA369" i="12"/>
  <c r="AA337" i="12"/>
  <c r="AA347" i="12"/>
  <c r="AA361" i="12"/>
  <c r="AA371" i="12"/>
  <c r="AA339" i="12"/>
  <c r="AA353" i="12"/>
  <c r="AA363"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L336" i="12"/>
  <c r="O336" i="12"/>
  <c r="R336" i="12"/>
  <c r="U336" i="12"/>
  <c r="X336" i="12"/>
  <c r="L307" i="12"/>
  <c r="O307" i="12"/>
  <c r="R307" i="12"/>
  <c r="U307" i="12"/>
  <c r="X307" i="12"/>
  <c r="L308" i="12"/>
  <c r="O308" i="12"/>
  <c r="R308" i="12"/>
  <c r="U308" i="12"/>
  <c r="X308" i="12"/>
  <c r="L309" i="12"/>
  <c r="O309" i="12"/>
  <c r="R309" i="12"/>
  <c r="U309" i="12"/>
  <c r="X309" i="12"/>
  <c r="L310" i="12"/>
  <c r="O310" i="12"/>
  <c r="R310" i="12"/>
  <c r="U310" i="12"/>
  <c r="X310" i="12"/>
  <c r="L311" i="12"/>
  <c r="O311" i="12"/>
  <c r="R311" i="12"/>
  <c r="U311" i="12"/>
  <c r="X311" i="12"/>
  <c r="L312" i="12"/>
  <c r="O312" i="12"/>
  <c r="R312" i="12"/>
  <c r="U312" i="12"/>
  <c r="X312" i="12"/>
  <c r="L313" i="12"/>
  <c r="O313" i="12"/>
  <c r="R313" i="12"/>
  <c r="U313" i="12"/>
  <c r="X313" i="12"/>
  <c r="L314" i="12"/>
  <c r="O314" i="12"/>
  <c r="R314" i="12"/>
  <c r="U314" i="12"/>
  <c r="X314" i="12"/>
  <c r="L315" i="12"/>
  <c r="O315" i="12"/>
  <c r="R315" i="12"/>
  <c r="U315" i="12"/>
  <c r="X315" i="12"/>
  <c r="L316" i="12"/>
  <c r="O316" i="12"/>
  <c r="R316" i="12"/>
  <c r="U316" i="12"/>
  <c r="X316" i="12"/>
  <c r="L317" i="12"/>
  <c r="O317" i="12"/>
  <c r="R317" i="12"/>
  <c r="U317" i="12"/>
  <c r="X317" i="12"/>
  <c r="L318" i="12"/>
  <c r="O318" i="12"/>
  <c r="R318" i="12"/>
  <c r="U318" i="12"/>
  <c r="X318" i="12"/>
  <c r="L319" i="12"/>
  <c r="O319" i="12"/>
  <c r="R319" i="12"/>
  <c r="U319" i="12"/>
  <c r="X319" i="12"/>
  <c r="L320" i="12"/>
  <c r="O320" i="12"/>
  <c r="R320" i="12"/>
  <c r="U320" i="12"/>
  <c r="X320" i="12"/>
  <c r="L321" i="12"/>
  <c r="O321" i="12"/>
  <c r="R321" i="12"/>
  <c r="U321" i="12"/>
  <c r="X321" i="12"/>
  <c r="L322" i="12"/>
  <c r="O322" i="12"/>
  <c r="R322" i="12"/>
  <c r="U322" i="12"/>
  <c r="X322" i="12"/>
  <c r="L323" i="12"/>
  <c r="O323" i="12"/>
  <c r="R323" i="12"/>
  <c r="U323" i="12"/>
  <c r="X323" i="12"/>
  <c r="L324" i="12"/>
  <c r="O324" i="12"/>
  <c r="R324" i="12"/>
  <c r="U324" i="12"/>
  <c r="X324" i="12"/>
  <c r="L325" i="12"/>
  <c r="O325" i="12"/>
  <c r="R325" i="12"/>
  <c r="U325" i="12"/>
  <c r="X325" i="12"/>
  <c r="L326" i="12"/>
  <c r="O326" i="12"/>
  <c r="R326" i="12"/>
  <c r="U326" i="12"/>
  <c r="X326" i="12"/>
  <c r="L327" i="12"/>
  <c r="O327" i="12"/>
  <c r="R327" i="12"/>
  <c r="U327" i="12"/>
  <c r="X327" i="12"/>
  <c r="L328" i="12"/>
  <c r="O328" i="12"/>
  <c r="R328" i="12"/>
  <c r="U328" i="12"/>
  <c r="X328" i="12"/>
  <c r="L329" i="12"/>
  <c r="O329" i="12"/>
  <c r="R329" i="12"/>
  <c r="U329" i="12"/>
  <c r="X329" i="12"/>
  <c r="L330" i="12"/>
  <c r="O330" i="12"/>
  <c r="R330" i="12"/>
  <c r="U330" i="12"/>
  <c r="X330" i="12"/>
  <c r="L331" i="12"/>
  <c r="O331" i="12"/>
  <c r="R331" i="12"/>
  <c r="U331" i="12"/>
  <c r="X331" i="12"/>
  <c r="L332" i="12"/>
  <c r="O332" i="12"/>
  <c r="R332" i="12"/>
  <c r="U332" i="12"/>
  <c r="X332" i="12"/>
  <c r="L333" i="12"/>
  <c r="O333" i="12"/>
  <c r="R333" i="12"/>
  <c r="U333" i="12"/>
  <c r="X333" i="12"/>
  <c r="L334" i="12"/>
  <c r="O334" i="12"/>
  <c r="R334" i="12"/>
  <c r="U334" i="12"/>
  <c r="X334" i="12"/>
  <c r="L335" i="12"/>
  <c r="O335" i="12"/>
  <c r="R335" i="12"/>
  <c r="U335" i="12"/>
  <c r="X335" i="12"/>
  <c r="X306" i="12"/>
  <c r="U306" i="12"/>
  <c r="R306" i="12"/>
  <c r="O306" i="12"/>
  <c r="L306" i="12"/>
  <c r="AA334" i="12" l="1"/>
  <c r="AA319" i="12"/>
  <c r="AA335" i="12"/>
  <c r="AA325" i="12"/>
  <c r="AA336" i="12"/>
  <c r="AA320" i="12"/>
  <c r="AA326" i="12"/>
  <c r="AA318" i="12"/>
  <c r="AA310" i="12"/>
  <c r="AA316" i="12"/>
  <c r="AA308" i="12"/>
  <c r="AA330" i="12"/>
  <c r="AA322" i="12"/>
  <c r="AA314" i="12"/>
  <c r="AA333" i="12"/>
  <c r="AA332" i="12"/>
  <c r="AA328" i="12"/>
  <c r="AA324" i="12"/>
  <c r="AA317" i="12"/>
  <c r="AA313" i="12"/>
  <c r="AA312" i="12"/>
  <c r="AA309" i="12"/>
  <c r="AA315" i="12"/>
  <c r="AA331" i="12"/>
  <c r="AA321" i="12"/>
  <c r="AA329" i="12"/>
  <c r="AA323" i="12"/>
  <c r="AA307" i="12"/>
  <c r="AA306" i="12"/>
  <c r="AA327" i="12"/>
  <c r="AA311"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5" i="12"/>
  <c r="L265" i="12"/>
  <c r="O265" i="12"/>
  <c r="R265" i="12"/>
  <c r="U265" i="12"/>
  <c r="X265" i="12"/>
  <c r="L266" i="12"/>
  <c r="O266" i="12"/>
  <c r="R266" i="12"/>
  <c r="U266" i="12"/>
  <c r="X266" i="12"/>
  <c r="L267" i="12"/>
  <c r="O267" i="12"/>
  <c r="R267" i="12"/>
  <c r="U267" i="12"/>
  <c r="X267" i="12"/>
  <c r="L268" i="12"/>
  <c r="O268" i="12"/>
  <c r="R268" i="12"/>
  <c r="U268" i="12"/>
  <c r="X268" i="12"/>
  <c r="L269" i="12"/>
  <c r="O269" i="12"/>
  <c r="R269" i="12"/>
  <c r="U269" i="12"/>
  <c r="X269" i="12"/>
  <c r="L270" i="12"/>
  <c r="O270" i="12"/>
  <c r="R270" i="12"/>
  <c r="U270" i="12"/>
  <c r="X270" i="12"/>
  <c r="L271" i="12"/>
  <c r="O271" i="12"/>
  <c r="R271" i="12"/>
  <c r="U271" i="12"/>
  <c r="X271" i="12"/>
  <c r="L272" i="12"/>
  <c r="O272" i="12"/>
  <c r="R272" i="12"/>
  <c r="U272" i="12"/>
  <c r="X272" i="12"/>
  <c r="L273" i="12"/>
  <c r="O273" i="12"/>
  <c r="R273" i="12"/>
  <c r="U273" i="12"/>
  <c r="X273" i="12"/>
  <c r="L274" i="12"/>
  <c r="O274" i="12"/>
  <c r="R274" i="12"/>
  <c r="U274" i="12"/>
  <c r="X274" i="12"/>
  <c r="L275" i="12"/>
  <c r="O275" i="12"/>
  <c r="R275" i="12"/>
  <c r="U275" i="12"/>
  <c r="X275" i="12"/>
  <c r="L276" i="12"/>
  <c r="O276" i="12"/>
  <c r="R276" i="12"/>
  <c r="U276" i="12"/>
  <c r="X276" i="12"/>
  <c r="L277" i="12"/>
  <c r="O277" i="12"/>
  <c r="R277" i="12"/>
  <c r="U277" i="12"/>
  <c r="X277" i="12"/>
  <c r="L278" i="12"/>
  <c r="O278" i="12"/>
  <c r="R278" i="12"/>
  <c r="U278" i="12"/>
  <c r="X278" i="12"/>
  <c r="L279" i="12"/>
  <c r="O279" i="12"/>
  <c r="R279" i="12"/>
  <c r="U279" i="12"/>
  <c r="X279" i="12"/>
  <c r="L280" i="12"/>
  <c r="O280" i="12"/>
  <c r="R280" i="12"/>
  <c r="U280" i="12"/>
  <c r="X280" i="12"/>
  <c r="L281" i="12"/>
  <c r="O281" i="12"/>
  <c r="R281" i="12"/>
  <c r="U281" i="12"/>
  <c r="X281" i="12"/>
  <c r="L282" i="12"/>
  <c r="O282" i="12"/>
  <c r="R282" i="12"/>
  <c r="U282" i="12"/>
  <c r="X282" i="12"/>
  <c r="L283" i="12"/>
  <c r="O283" i="12"/>
  <c r="R283" i="12"/>
  <c r="U283" i="12"/>
  <c r="X283" i="12"/>
  <c r="L284" i="12"/>
  <c r="O284" i="12"/>
  <c r="R284" i="12"/>
  <c r="U284" i="12"/>
  <c r="X284" i="12"/>
  <c r="L285" i="12"/>
  <c r="O285" i="12"/>
  <c r="R285" i="12"/>
  <c r="U285" i="12"/>
  <c r="X285" i="12"/>
  <c r="L286" i="12"/>
  <c r="O286" i="12"/>
  <c r="R286" i="12"/>
  <c r="U286" i="12"/>
  <c r="X286" i="12"/>
  <c r="L287" i="12"/>
  <c r="O287" i="12"/>
  <c r="R287" i="12"/>
  <c r="U287" i="12"/>
  <c r="X287" i="12"/>
  <c r="L288" i="12"/>
  <c r="O288" i="12"/>
  <c r="R288" i="12"/>
  <c r="U288" i="12"/>
  <c r="X288" i="12"/>
  <c r="L289" i="12"/>
  <c r="O289" i="12"/>
  <c r="R289" i="12"/>
  <c r="U289" i="12"/>
  <c r="X289" i="12"/>
  <c r="L290" i="12"/>
  <c r="O290" i="12"/>
  <c r="R290" i="12"/>
  <c r="U290" i="12"/>
  <c r="X290" i="12"/>
  <c r="L291" i="12"/>
  <c r="O291" i="12"/>
  <c r="R291" i="12"/>
  <c r="U291" i="12"/>
  <c r="X291" i="12"/>
  <c r="L292" i="12"/>
  <c r="O292" i="12"/>
  <c r="R292" i="12"/>
  <c r="U292" i="12"/>
  <c r="X292" i="12"/>
  <c r="L293" i="12"/>
  <c r="O293" i="12"/>
  <c r="R293" i="12"/>
  <c r="U293" i="12"/>
  <c r="X293" i="12"/>
  <c r="L294" i="12"/>
  <c r="O294" i="12"/>
  <c r="R294" i="12"/>
  <c r="U294" i="12"/>
  <c r="X294" i="12"/>
  <c r="L295" i="12"/>
  <c r="O295" i="12"/>
  <c r="R295" i="12"/>
  <c r="U295" i="12"/>
  <c r="X295" i="12"/>
  <c r="L296" i="12"/>
  <c r="O296" i="12"/>
  <c r="R296" i="12"/>
  <c r="U296" i="12"/>
  <c r="X296" i="12"/>
  <c r="L297" i="12"/>
  <c r="O297" i="12"/>
  <c r="R297" i="12"/>
  <c r="U297" i="12"/>
  <c r="X297" i="12"/>
  <c r="L298" i="12"/>
  <c r="O298" i="12"/>
  <c r="R298" i="12"/>
  <c r="U298" i="12"/>
  <c r="X298" i="12"/>
  <c r="L299" i="12"/>
  <c r="O299" i="12"/>
  <c r="R299" i="12"/>
  <c r="U299" i="12"/>
  <c r="X299" i="12"/>
  <c r="L300" i="12"/>
  <c r="O300" i="12"/>
  <c r="R300" i="12"/>
  <c r="U300" i="12"/>
  <c r="X300" i="12"/>
  <c r="L301" i="12"/>
  <c r="O301" i="12"/>
  <c r="R301" i="12"/>
  <c r="U301" i="12"/>
  <c r="X301" i="12"/>
  <c r="L302" i="12"/>
  <c r="O302" i="12"/>
  <c r="R302" i="12"/>
  <c r="U302" i="12"/>
  <c r="X302" i="12"/>
  <c r="L303" i="12"/>
  <c r="O303" i="12"/>
  <c r="R303" i="12"/>
  <c r="U303" i="12"/>
  <c r="X303" i="12"/>
  <c r="L305" i="12"/>
  <c r="O305" i="12"/>
  <c r="R305" i="12"/>
  <c r="U305" i="12"/>
  <c r="X305" i="12"/>
  <c r="X264" i="12"/>
  <c r="U264" i="12"/>
  <c r="R264" i="12"/>
  <c r="O264" i="12"/>
  <c r="L264" i="12"/>
  <c r="AA268" i="12" l="1"/>
  <c r="AA305" i="12"/>
  <c r="AA288" i="12"/>
  <c r="AA280" i="12"/>
  <c r="AA272" i="12"/>
  <c r="AA265" i="12"/>
  <c r="AA283" i="12"/>
  <c r="AA300" i="12"/>
  <c r="AA297" i="12"/>
  <c r="AA289" i="12"/>
  <c r="AA278" i="12"/>
  <c r="AA281" i="12"/>
  <c r="AA267" i="12"/>
  <c r="AA269" i="12"/>
  <c r="AA273" i="12"/>
  <c r="AA292" i="12"/>
  <c r="AA284" i="12"/>
  <c r="AA276" i="12"/>
  <c r="AA290" i="12"/>
  <c r="AA274" i="12"/>
  <c r="AA266" i="12"/>
  <c r="AA296" i="12"/>
  <c r="AA282" i="12"/>
  <c r="AA264" i="12"/>
  <c r="AA302" i="12"/>
  <c r="AA299" i="12"/>
  <c r="AA298" i="12"/>
  <c r="AA294" i="12"/>
  <c r="AA291" i="12"/>
  <c r="AA286" i="12"/>
  <c r="AA275" i="12"/>
  <c r="AA270" i="12"/>
  <c r="AA293" i="12"/>
  <c r="AA287" i="12"/>
  <c r="AA285" i="12"/>
  <c r="AA279" i="12"/>
  <c r="AA303" i="12"/>
  <c r="AA277" i="12"/>
  <c r="AA271" i="12"/>
  <c r="AA301" i="12"/>
  <c r="AA295" i="12"/>
  <c r="I253" i="12"/>
  <c r="I254" i="12"/>
  <c r="I255" i="12"/>
  <c r="I256" i="12"/>
  <c r="I257" i="12"/>
  <c r="I258" i="12"/>
  <c r="I259" i="12"/>
  <c r="I260" i="12"/>
  <c r="I261" i="12"/>
  <c r="I262" i="12"/>
  <c r="I263" i="12"/>
  <c r="L254" i="12"/>
  <c r="O254" i="12"/>
  <c r="R254" i="12"/>
  <c r="U254" i="12"/>
  <c r="X254" i="12"/>
  <c r="L255" i="12"/>
  <c r="O255" i="12"/>
  <c r="R255" i="12"/>
  <c r="U255" i="12"/>
  <c r="X255" i="12"/>
  <c r="L256" i="12"/>
  <c r="O256" i="12"/>
  <c r="R256" i="12"/>
  <c r="U256" i="12"/>
  <c r="X256" i="12"/>
  <c r="L257" i="12"/>
  <c r="O257" i="12"/>
  <c r="R257" i="12"/>
  <c r="U257" i="12"/>
  <c r="X257" i="12"/>
  <c r="L258" i="12"/>
  <c r="O258" i="12"/>
  <c r="R258" i="12"/>
  <c r="U258" i="12"/>
  <c r="X258" i="12"/>
  <c r="L259" i="12"/>
  <c r="O259" i="12"/>
  <c r="R259" i="12"/>
  <c r="U259" i="12"/>
  <c r="X259" i="12"/>
  <c r="L260" i="12"/>
  <c r="O260" i="12"/>
  <c r="R260" i="12"/>
  <c r="U260" i="12"/>
  <c r="X260" i="12"/>
  <c r="L261" i="12"/>
  <c r="O261" i="12"/>
  <c r="R261" i="12"/>
  <c r="U261" i="12"/>
  <c r="X261" i="12"/>
  <c r="L262" i="12"/>
  <c r="O262" i="12"/>
  <c r="R262" i="12"/>
  <c r="U262" i="12"/>
  <c r="X262" i="12"/>
  <c r="L263" i="12"/>
  <c r="O263" i="12"/>
  <c r="R263" i="12"/>
  <c r="U263" i="12"/>
  <c r="X263" i="12"/>
  <c r="X253" i="12"/>
  <c r="U253" i="12"/>
  <c r="R253" i="12"/>
  <c r="O253" i="12"/>
  <c r="L253" i="12"/>
  <c r="AA256" i="12" l="1"/>
  <c r="AA255" i="12"/>
  <c r="AA258" i="12"/>
  <c r="AA259" i="12"/>
  <c r="AA263" i="12"/>
  <c r="AA262" i="12"/>
  <c r="AA260" i="12"/>
  <c r="AA253" i="12"/>
  <c r="AA257" i="12"/>
  <c r="AA254" i="12"/>
  <c r="AA261" i="12"/>
  <c r="I232" i="12"/>
  <c r="L232" i="12"/>
  <c r="O232" i="12"/>
  <c r="R232" i="12"/>
  <c r="U232" i="12"/>
  <c r="X232" i="12"/>
  <c r="I233" i="12"/>
  <c r="L233" i="12"/>
  <c r="O233" i="12"/>
  <c r="R233" i="12"/>
  <c r="U233" i="12"/>
  <c r="X233" i="12"/>
  <c r="I234" i="12"/>
  <c r="L234" i="12"/>
  <c r="O234" i="12"/>
  <c r="R234" i="12"/>
  <c r="U234" i="12"/>
  <c r="X234" i="12"/>
  <c r="I235" i="12"/>
  <c r="L235" i="12"/>
  <c r="O235" i="12"/>
  <c r="R235" i="12"/>
  <c r="U235" i="12"/>
  <c r="X235" i="12"/>
  <c r="I236" i="12"/>
  <c r="L236" i="12"/>
  <c r="O236" i="12"/>
  <c r="R236" i="12"/>
  <c r="U236" i="12"/>
  <c r="X236" i="12"/>
  <c r="I237" i="12"/>
  <c r="L237" i="12"/>
  <c r="O237" i="12"/>
  <c r="R237" i="12"/>
  <c r="U237" i="12"/>
  <c r="X237" i="12"/>
  <c r="I238" i="12"/>
  <c r="L238" i="12"/>
  <c r="O238" i="12"/>
  <c r="R238" i="12"/>
  <c r="U238" i="12"/>
  <c r="X238" i="12"/>
  <c r="I239" i="12"/>
  <c r="L239" i="12"/>
  <c r="O239" i="12"/>
  <c r="R239" i="12"/>
  <c r="U239" i="12"/>
  <c r="X239" i="12"/>
  <c r="I240" i="12"/>
  <c r="L240" i="12"/>
  <c r="O240" i="12"/>
  <c r="R240" i="12"/>
  <c r="U240" i="12"/>
  <c r="X240" i="12"/>
  <c r="I241" i="12"/>
  <c r="L241" i="12"/>
  <c r="O241" i="12"/>
  <c r="R241" i="12"/>
  <c r="U241" i="12"/>
  <c r="X241" i="12"/>
  <c r="I242" i="12"/>
  <c r="L242" i="12"/>
  <c r="O242" i="12"/>
  <c r="R242" i="12"/>
  <c r="U242" i="12"/>
  <c r="X242" i="12"/>
  <c r="I243" i="12"/>
  <c r="L243" i="12"/>
  <c r="O243" i="12"/>
  <c r="R243" i="12"/>
  <c r="U243" i="12"/>
  <c r="X243" i="12"/>
  <c r="I244" i="12"/>
  <c r="L244" i="12"/>
  <c r="O244" i="12"/>
  <c r="R244" i="12"/>
  <c r="U244" i="12"/>
  <c r="X244" i="12"/>
  <c r="I245" i="12"/>
  <c r="L245" i="12"/>
  <c r="O245" i="12"/>
  <c r="R245" i="12"/>
  <c r="U245" i="12"/>
  <c r="X245" i="12"/>
  <c r="I246" i="12"/>
  <c r="L246" i="12"/>
  <c r="O246" i="12"/>
  <c r="R246" i="12"/>
  <c r="U246" i="12"/>
  <c r="X246" i="12"/>
  <c r="I247" i="12"/>
  <c r="L247" i="12"/>
  <c r="O247" i="12"/>
  <c r="R247" i="12"/>
  <c r="U247" i="12"/>
  <c r="X247" i="12"/>
  <c r="I248" i="12"/>
  <c r="L248" i="12"/>
  <c r="O248" i="12"/>
  <c r="R248" i="12"/>
  <c r="U248" i="12"/>
  <c r="X248" i="12"/>
  <c r="I249" i="12"/>
  <c r="L249" i="12"/>
  <c r="O249" i="12"/>
  <c r="R249" i="12"/>
  <c r="U249" i="12"/>
  <c r="X249" i="12"/>
  <c r="I250" i="12"/>
  <c r="L250" i="12"/>
  <c r="O250" i="12"/>
  <c r="R250" i="12"/>
  <c r="U250" i="12"/>
  <c r="X250" i="12"/>
  <c r="I251" i="12"/>
  <c r="L251" i="12"/>
  <c r="O251" i="12"/>
  <c r="R251" i="12"/>
  <c r="U251" i="12"/>
  <c r="X251" i="12"/>
  <c r="I252" i="12"/>
  <c r="L252" i="12"/>
  <c r="O252" i="12"/>
  <c r="R252" i="12"/>
  <c r="U252" i="12"/>
  <c r="X252" i="12"/>
  <c r="X231" i="12"/>
  <c r="U231" i="12"/>
  <c r="R231" i="12"/>
  <c r="O231" i="12"/>
  <c r="L231" i="12"/>
  <c r="I231" i="12"/>
  <c r="AA251" i="12" l="1"/>
  <c r="AA243" i="12"/>
  <c r="AA232" i="12"/>
  <c r="AA252" i="12"/>
  <c r="AA234" i="12"/>
  <c r="AA240" i="12"/>
  <c r="AA245" i="12"/>
  <c r="AA233" i="12"/>
  <c r="AA248" i="12"/>
  <c r="AA237" i="12"/>
  <c r="AA246" i="12"/>
  <c r="AA238" i="12"/>
  <c r="AA231" i="12"/>
  <c r="AA244" i="12"/>
  <c r="AA247" i="12"/>
  <c r="AA239" i="12"/>
  <c r="AA236" i="12"/>
  <c r="AA250" i="12"/>
  <c r="AA249" i="12"/>
  <c r="AA242" i="12"/>
  <c r="AA241" i="12"/>
  <c r="AA235" i="12"/>
  <c r="I205" i="12" l="1"/>
  <c r="L205" i="12"/>
  <c r="O205" i="12"/>
  <c r="R205" i="12"/>
  <c r="U205" i="12"/>
  <c r="X205" i="12"/>
  <c r="I206" i="12"/>
  <c r="L206" i="12"/>
  <c r="O206" i="12"/>
  <c r="R206" i="12"/>
  <c r="U206" i="12"/>
  <c r="X206" i="12"/>
  <c r="I207" i="12"/>
  <c r="L207" i="12"/>
  <c r="O207" i="12"/>
  <c r="R207" i="12"/>
  <c r="U207" i="12"/>
  <c r="X207" i="12"/>
  <c r="I208" i="12"/>
  <c r="L208" i="12"/>
  <c r="O208" i="12"/>
  <c r="R208" i="12"/>
  <c r="U208" i="12"/>
  <c r="X208" i="12"/>
  <c r="I209" i="12"/>
  <c r="L209" i="12"/>
  <c r="O209" i="12"/>
  <c r="R209" i="12"/>
  <c r="U209" i="12"/>
  <c r="X209" i="12"/>
  <c r="I210" i="12"/>
  <c r="L210" i="12"/>
  <c r="O210" i="12"/>
  <c r="R210" i="12"/>
  <c r="U210" i="12"/>
  <c r="X210" i="12"/>
  <c r="I211" i="12"/>
  <c r="L211" i="12"/>
  <c r="O211" i="12"/>
  <c r="R211" i="12"/>
  <c r="U211" i="12"/>
  <c r="X211" i="12"/>
  <c r="I212" i="12"/>
  <c r="L212" i="12"/>
  <c r="O212" i="12"/>
  <c r="R212" i="12"/>
  <c r="U212" i="12"/>
  <c r="X212" i="12"/>
  <c r="I213" i="12"/>
  <c r="L213" i="12"/>
  <c r="O213" i="12"/>
  <c r="R213" i="12"/>
  <c r="U213" i="12"/>
  <c r="X213" i="12"/>
  <c r="I214" i="12"/>
  <c r="L214" i="12"/>
  <c r="O214" i="12"/>
  <c r="R214" i="12"/>
  <c r="U214" i="12"/>
  <c r="X214" i="12"/>
  <c r="I215" i="12"/>
  <c r="L215" i="12"/>
  <c r="O215" i="12"/>
  <c r="R215" i="12"/>
  <c r="U215" i="12"/>
  <c r="X215" i="12"/>
  <c r="I216" i="12"/>
  <c r="L216" i="12"/>
  <c r="O216" i="12"/>
  <c r="R216" i="12"/>
  <c r="U216" i="12"/>
  <c r="X216" i="12"/>
  <c r="I217" i="12"/>
  <c r="L217" i="12"/>
  <c r="O217" i="12"/>
  <c r="R217" i="12"/>
  <c r="U217" i="12"/>
  <c r="X217" i="12"/>
  <c r="I218" i="12"/>
  <c r="L218" i="12"/>
  <c r="O218" i="12"/>
  <c r="R218" i="12"/>
  <c r="U218" i="12"/>
  <c r="X218" i="12"/>
  <c r="I219" i="12"/>
  <c r="L219" i="12"/>
  <c r="O219" i="12"/>
  <c r="R219" i="12"/>
  <c r="U219" i="12"/>
  <c r="X219" i="12"/>
  <c r="I220" i="12"/>
  <c r="L220" i="12"/>
  <c r="O220" i="12"/>
  <c r="R220" i="12"/>
  <c r="U220" i="12"/>
  <c r="X220" i="12"/>
  <c r="I221" i="12"/>
  <c r="L221" i="12"/>
  <c r="O221" i="12"/>
  <c r="R221" i="12"/>
  <c r="U221" i="12"/>
  <c r="X221" i="12"/>
  <c r="I222" i="12"/>
  <c r="L222" i="12"/>
  <c r="O222" i="12"/>
  <c r="R222" i="12"/>
  <c r="U222" i="12"/>
  <c r="X222" i="12"/>
  <c r="I223" i="12"/>
  <c r="L223" i="12"/>
  <c r="O223" i="12"/>
  <c r="R223" i="12"/>
  <c r="U223" i="12"/>
  <c r="X223" i="12"/>
  <c r="I224" i="12"/>
  <c r="L224" i="12"/>
  <c r="O224" i="12"/>
  <c r="R224" i="12"/>
  <c r="U224" i="12"/>
  <c r="X224" i="12"/>
  <c r="I225" i="12"/>
  <c r="L225" i="12"/>
  <c r="O225" i="12"/>
  <c r="R225" i="12"/>
  <c r="U225" i="12"/>
  <c r="X225" i="12"/>
  <c r="I226" i="12"/>
  <c r="L226" i="12"/>
  <c r="O226" i="12"/>
  <c r="R226" i="12"/>
  <c r="U226" i="12"/>
  <c r="X226" i="12"/>
  <c r="I227" i="12"/>
  <c r="L227" i="12"/>
  <c r="O227" i="12"/>
  <c r="R227" i="12"/>
  <c r="U227" i="12"/>
  <c r="X227" i="12"/>
  <c r="I228" i="12"/>
  <c r="L228" i="12"/>
  <c r="O228" i="12"/>
  <c r="R228" i="12"/>
  <c r="U228" i="12"/>
  <c r="X228" i="12"/>
  <c r="I229" i="12"/>
  <c r="L229" i="12"/>
  <c r="O229" i="12"/>
  <c r="R229" i="12"/>
  <c r="U229" i="12"/>
  <c r="X229" i="12"/>
  <c r="I230" i="12"/>
  <c r="L230" i="12"/>
  <c r="O230" i="12"/>
  <c r="R230" i="12"/>
  <c r="U230" i="12"/>
  <c r="X230" i="12"/>
  <c r="X204" i="12"/>
  <c r="U204" i="12"/>
  <c r="R204" i="12"/>
  <c r="O204" i="12"/>
  <c r="L204" i="12"/>
  <c r="I204" i="12"/>
  <c r="X203" i="12"/>
  <c r="U203" i="12"/>
  <c r="R203" i="12"/>
  <c r="O203" i="12"/>
  <c r="L203" i="12"/>
  <c r="I203" i="12"/>
  <c r="X202" i="12"/>
  <c r="U202" i="12"/>
  <c r="R202" i="12"/>
  <c r="O202" i="12"/>
  <c r="L202" i="12"/>
  <c r="I202" i="12"/>
  <c r="X201" i="12"/>
  <c r="U201" i="12"/>
  <c r="R201" i="12"/>
  <c r="O201" i="12"/>
  <c r="L201" i="12"/>
  <c r="I201" i="12"/>
  <c r="X200" i="12"/>
  <c r="U200" i="12"/>
  <c r="R200" i="12"/>
  <c r="O200" i="12"/>
  <c r="L200" i="12"/>
  <c r="I200" i="12"/>
  <c r="X199" i="12"/>
  <c r="U199" i="12"/>
  <c r="R199" i="12"/>
  <c r="O199" i="12"/>
  <c r="L199" i="12"/>
  <c r="I199" i="12"/>
  <c r="X198" i="12"/>
  <c r="U198" i="12"/>
  <c r="R198" i="12"/>
  <c r="O198" i="12"/>
  <c r="L198" i="12"/>
  <c r="I198" i="12"/>
  <c r="X197" i="12"/>
  <c r="U197" i="12"/>
  <c r="R197" i="12"/>
  <c r="O197" i="12"/>
  <c r="L197" i="12"/>
  <c r="I197" i="12"/>
  <c r="X196" i="12"/>
  <c r="U196" i="12"/>
  <c r="R196" i="12"/>
  <c r="O196" i="12"/>
  <c r="L196" i="12"/>
  <c r="I196" i="12"/>
  <c r="X195" i="12"/>
  <c r="U195" i="12"/>
  <c r="R195" i="12"/>
  <c r="O195" i="12"/>
  <c r="L195" i="12"/>
  <c r="I195" i="12"/>
  <c r="X194" i="12"/>
  <c r="U194" i="12"/>
  <c r="R194" i="12"/>
  <c r="O194" i="12"/>
  <c r="L194" i="12"/>
  <c r="I194" i="12"/>
  <c r="X193" i="12"/>
  <c r="U193" i="12"/>
  <c r="R193" i="12"/>
  <c r="O193" i="12"/>
  <c r="L193" i="12"/>
  <c r="I193" i="12"/>
  <c r="X192" i="12"/>
  <c r="U192" i="12"/>
  <c r="R192" i="12"/>
  <c r="O192" i="12"/>
  <c r="L192" i="12"/>
  <c r="I192" i="12"/>
  <c r="X191" i="12"/>
  <c r="U191" i="12"/>
  <c r="R191" i="12"/>
  <c r="O191" i="12"/>
  <c r="L191" i="12"/>
  <c r="I191" i="12"/>
  <c r="X190" i="12"/>
  <c r="U190" i="12"/>
  <c r="R190" i="12"/>
  <c r="O190" i="12"/>
  <c r="L190" i="12"/>
  <c r="I190" i="12"/>
  <c r="X189" i="12"/>
  <c r="U189" i="12"/>
  <c r="R189" i="12"/>
  <c r="O189" i="12"/>
  <c r="L189" i="12"/>
  <c r="I189" i="12"/>
  <c r="X188" i="12"/>
  <c r="U188" i="12"/>
  <c r="R188" i="12"/>
  <c r="O188" i="12"/>
  <c r="L188" i="12"/>
  <c r="I188" i="12"/>
  <c r="X187" i="12"/>
  <c r="U187" i="12"/>
  <c r="R187" i="12"/>
  <c r="O187" i="12"/>
  <c r="L187" i="12"/>
  <c r="I187" i="12"/>
  <c r="X186" i="12"/>
  <c r="U186" i="12"/>
  <c r="R186" i="12"/>
  <c r="O186" i="12"/>
  <c r="L186" i="12"/>
  <c r="I186" i="12"/>
  <c r="X185" i="12"/>
  <c r="U185" i="12"/>
  <c r="R185" i="12"/>
  <c r="O185" i="12"/>
  <c r="L185" i="12"/>
  <c r="I185" i="12"/>
  <c r="X184" i="12"/>
  <c r="U184" i="12"/>
  <c r="R184" i="12"/>
  <c r="O184" i="12"/>
  <c r="L184" i="12"/>
  <c r="I184" i="12"/>
  <c r="X183" i="12"/>
  <c r="U183" i="12"/>
  <c r="R183" i="12"/>
  <c r="O183" i="12"/>
  <c r="L183" i="12"/>
  <c r="I183" i="12"/>
  <c r="X182" i="12"/>
  <c r="U182" i="12"/>
  <c r="R182" i="12"/>
  <c r="O182" i="12"/>
  <c r="L182" i="12"/>
  <c r="I182" i="12"/>
  <c r="X181" i="12"/>
  <c r="U181" i="12"/>
  <c r="R181" i="12"/>
  <c r="O181" i="12"/>
  <c r="L181" i="12"/>
  <c r="I181" i="12"/>
  <c r="X180" i="12"/>
  <c r="U180" i="12"/>
  <c r="R180" i="12"/>
  <c r="O180" i="12"/>
  <c r="L180" i="12"/>
  <c r="I180" i="12"/>
  <c r="X179" i="12"/>
  <c r="U179" i="12"/>
  <c r="R179" i="12"/>
  <c r="O179" i="12"/>
  <c r="L179" i="12"/>
  <c r="I179" i="12"/>
  <c r="X178" i="12"/>
  <c r="U178" i="12"/>
  <c r="R178" i="12"/>
  <c r="O178" i="12"/>
  <c r="L178" i="12"/>
  <c r="I178" i="12"/>
  <c r="X177" i="12"/>
  <c r="U177" i="12"/>
  <c r="R177" i="12"/>
  <c r="O177" i="12"/>
  <c r="L177" i="12"/>
  <c r="I177" i="12"/>
  <c r="X176" i="12"/>
  <c r="U176" i="12"/>
  <c r="R176" i="12"/>
  <c r="O176" i="12"/>
  <c r="L176" i="12"/>
  <c r="I176" i="12"/>
  <c r="X175" i="12"/>
  <c r="U175" i="12"/>
  <c r="R175" i="12"/>
  <c r="O175" i="12"/>
  <c r="L175" i="12"/>
  <c r="I175" i="12"/>
  <c r="X174" i="12"/>
  <c r="U174" i="12"/>
  <c r="R174" i="12"/>
  <c r="O174" i="12"/>
  <c r="L174" i="12"/>
  <c r="I174" i="12"/>
  <c r="X173" i="12"/>
  <c r="U173" i="12"/>
  <c r="R173" i="12"/>
  <c r="O173" i="12"/>
  <c r="L173" i="12"/>
  <c r="I173" i="12"/>
  <c r="X172" i="12"/>
  <c r="U172" i="12"/>
  <c r="R172" i="12"/>
  <c r="O172" i="12"/>
  <c r="L172" i="12"/>
  <c r="I172" i="12"/>
  <c r="X171" i="12"/>
  <c r="U171" i="12"/>
  <c r="R171" i="12"/>
  <c r="O171" i="12"/>
  <c r="L171" i="12"/>
  <c r="I171" i="12"/>
  <c r="X170" i="12"/>
  <c r="U170" i="12"/>
  <c r="R170" i="12"/>
  <c r="O170" i="12"/>
  <c r="L170" i="12"/>
  <c r="I170" i="12"/>
  <c r="X169" i="12"/>
  <c r="U169" i="12"/>
  <c r="R169" i="12"/>
  <c r="O169" i="12"/>
  <c r="L169" i="12"/>
  <c r="I169" i="12"/>
  <c r="X168" i="12"/>
  <c r="U168" i="12"/>
  <c r="R168" i="12"/>
  <c r="O168" i="12"/>
  <c r="L168" i="12"/>
  <c r="I168" i="12"/>
  <c r="X167" i="12"/>
  <c r="U167" i="12"/>
  <c r="R167" i="12"/>
  <c r="O167" i="12"/>
  <c r="L167" i="12"/>
  <c r="I167" i="12"/>
  <c r="X166" i="12"/>
  <c r="U166" i="12"/>
  <c r="R166" i="12"/>
  <c r="O166" i="12"/>
  <c r="L166" i="12"/>
  <c r="I166" i="12"/>
  <c r="X165" i="12"/>
  <c r="U165" i="12"/>
  <c r="R165" i="12"/>
  <c r="O165" i="12"/>
  <c r="L165" i="12"/>
  <c r="I165" i="12"/>
  <c r="X164" i="12"/>
  <c r="U164" i="12"/>
  <c r="R164" i="12"/>
  <c r="O164" i="12"/>
  <c r="L164" i="12"/>
  <c r="I164" i="12"/>
  <c r="X163" i="12"/>
  <c r="U163" i="12"/>
  <c r="R163" i="12"/>
  <c r="O163" i="12"/>
  <c r="L163" i="12"/>
  <c r="I163" i="12"/>
  <c r="X162" i="12"/>
  <c r="U162" i="12"/>
  <c r="R162" i="12"/>
  <c r="O162" i="12"/>
  <c r="L162" i="12"/>
  <c r="I162" i="12"/>
  <c r="X161" i="12"/>
  <c r="U161" i="12"/>
  <c r="R161" i="12"/>
  <c r="O161" i="12"/>
  <c r="L161" i="12"/>
  <c r="I161" i="12"/>
  <c r="X160" i="12"/>
  <c r="U160" i="12"/>
  <c r="R160" i="12"/>
  <c r="O160" i="12"/>
  <c r="L160" i="12"/>
  <c r="I160" i="12"/>
  <c r="X159" i="12"/>
  <c r="U159" i="12"/>
  <c r="R159" i="12"/>
  <c r="O159" i="12"/>
  <c r="L159" i="12"/>
  <c r="I159" i="12"/>
  <c r="X158" i="12"/>
  <c r="U158" i="12"/>
  <c r="R158" i="12"/>
  <c r="O158" i="12"/>
  <c r="L158" i="12"/>
  <c r="I158" i="12"/>
  <c r="X157" i="12"/>
  <c r="U157" i="12"/>
  <c r="R157" i="12"/>
  <c r="O157" i="12"/>
  <c r="L157" i="12"/>
  <c r="I157" i="12"/>
  <c r="X156" i="12"/>
  <c r="U156" i="12"/>
  <c r="R156" i="12"/>
  <c r="O156" i="12"/>
  <c r="L156" i="12"/>
  <c r="I156" i="12"/>
  <c r="X155" i="12"/>
  <c r="U155" i="12"/>
  <c r="R155" i="12"/>
  <c r="O155" i="12"/>
  <c r="L155" i="12"/>
  <c r="I155" i="12"/>
  <c r="X154" i="12"/>
  <c r="U154" i="12"/>
  <c r="R154" i="12"/>
  <c r="O154" i="12"/>
  <c r="L154" i="12"/>
  <c r="I154" i="12"/>
  <c r="X153" i="12"/>
  <c r="U153" i="12"/>
  <c r="R153" i="12"/>
  <c r="O153" i="12"/>
  <c r="L153" i="12"/>
  <c r="I153" i="12"/>
  <c r="X152" i="12"/>
  <c r="U152" i="12"/>
  <c r="R152" i="12"/>
  <c r="O152" i="12"/>
  <c r="L152" i="12"/>
  <c r="I152" i="12"/>
  <c r="X151" i="12"/>
  <c r="U151" i="12"/>
  <c r="R151" i="12"/>
  <c r="O151" i="12"/>
  <c r="L151" i="12"/>
  <c r="I151" i="12"/>
  <c r="X150" i="12"/>
  <c r="U150" i="12"/>
  <c r="R150" i="12"/>
  <c r="O150" i="12"/>
  <c r="L150" i="12"/>
  <c r="I150" i="12"/>
  <c r="X149" i="12"/>
  <c r="U149" i="12"/>
  <c r="R149" i="12"/>
  <c r="O149" i="12"/>
  <c r="L149" i="12"/>
  <c r="I149" i="12"/>
  <c r="X148" i="12"/>
  <c r="U148" i="12"/>
  <c r="R148" i="12"/>
  <c r="O148" i="12"/>
  <c r="L148" i="12"/>
  <c r="I148" i="12"/>
  <c r="X147" i="12"/>
  <c r="U147" i="12"/>
  <c r="R147" i="12"/>
  <c r="O147" i="12"/>
  <c r="L147" i="12"/>
  <c r="I147" i="12"/>
  <c r="X146" i="12"/>
  <c r="U146" i="12"/>
  <c r="R146" i="12"/>
  <c r="O146" i="12"/>
  <c r="L146" i="12"/>
  <c r="I146" i="12"/>
  <c r="X145" i="12"/>
  <c r="U145" i="12"/>
  <c r="R145" i="12"/>
  <c r="O145" i="12"/>
  <c r="L145" i="12"/>
  <c r="I145" i="12"/>
  <c r="X144" i="12"/>
  <c r="U144" i="12"/>
  <c r="R144" i="12"/>
  <c r="O144" i="12"/>
  <c r="L144" i="12"/>
  <c r="I144" i="12"/>
  <c r="X143" i="12"/>
  <c r="U143" i="12"/>
  <c r="R143" i="12"/>
  <c r="O143" i="12"/>
  <c r="L143" i="12"/>
  <c r="I143" i="12"/>
  <c r="X142" i="12"/>
  <c r="U142" i="12"/>
  <c r="R142" i="12"/>
  <c r="O142" i="12"/>
  <c r="L142" i="12"/>
  <c r="I142" i="12"/>
  <c r="X141" i="12"/>
  <c r="U141" i="12"/>
  <c r="R141" i="12"/>
  <c r="O141" i="12"/>
  <c r="L141" i="12"/>
  <c r="I141" i="12"/>
  <c r="X140" i="12"/>
  <c r="U140" i="12"/>
  <c r="R140" i="12"/>
  <c r="O140" i="12"/>
  <c r="L140" i="12"/>
  <c r="I140" i="12"/>
  <c r="X139" i="12"/>
  <c r="U139" i="12"/>
  <c r="R139" i="12"/>
  <c r="O139" i="12"/>
  <c r="L139" i="12"/>
  <c r="I139" i="12"/>
  <c r="X138" i="12"/>
  <c r="U138" i="12"/>
  <c r="R138" i="12"/>
  <c r="O138" i="12"/>
  <c r="L138" i="12"/>
  <c r="I138" i="12"/>
  <c r="X137" i="12"/>
  <c r="U137" i="12"/>
  <c r="R137" i="12"/>
  <c r="O137" i="12"/>
  <c r="L137" i="12"/>
  <c r="I137" i="12"/>
  <c r="X136" i="12"/>
  <c r="U136" i="12"/>
  <c r="R136" i="12"/>
  <c r="O136" i="12"/>
  <c r="L136" i="12"/>
  <c r="I136" i="12"/>
  <c r="X135" i="12"/>
  <c r="U135" i="12"/>
  <c r="R135" i="12"/>
  <c r="O135" i="12"/>
  <c r="L135" i="12"/>
  <c r="I135" i="12"/>
  <c r="X134" i="12"/>
  <c r="U134" i="12"/>
  <c r="R134" i="12"/>
  <c r="O134" i="12"/>
  <c r="L134" i="12"/>
  <c r="I134" i="12"/>
  <c r="X133" i="12"/>
  <c r="U133" i="12"/>
  <c r="R133" i="12"/>
  <c r="O133" i="12"/>
  <c r="L133" i="12"/>
  <c r="I133" i="12"/>
  <c r="X132" i="12"/>
  <c r="U132" i="12"/>
  <c r="R132" i="12"/>
  <c r="O132" i="12"/>
  <c r="L132" i="12"/>
  <c r="I132" i="12"/>
  <c r="X131" i="12"/>
  <c r="U131" i="12"/>
  <c r="R131" i="12"/>
  <c r="O131" i="12"/>
  <c r="L131" i="12"/>
  <c r="I131" i="12"/>
  <c r="X130" i="12"/>
  <c r="U130" i="12"/>
  <c r="R130" i="12"/>
  <c r="O130" i="12"/>
  <c r="L130" i="12"/>
  <c r="I130" i="12"/>
  <c r="X129" i="12"/>
  <c r="U129" i="12"/>
  <c r="R129" i="12"/>
  <c r="O129" i="12"/>
  <c r="L129" i="12"/>
  <c r="I129" i="12"/>
  <c r="X128" i="12"/>
  <c r="U128" i="12"/>
  <c r="R128" i="12"/>
  <c r="O128" i="12"/>
  <c r="L128" i="12"/>
  <c r="I128" i="12"/>
  <c r="X127" i="12"/>
  <c r="U127" i="12"/>
  <c r="R127" i="12"/>
  <c r="O127" i="12"/>
  <c r="L127" i="12"/>
  <c r="I127" i="12"/>
  <c r="X126" i="12"/>
  <c r="U126" i="12"/>
  <c r="R126" i="12"/>
  <c r="O126" i="12"/>
  <c r="L126" i="12"/>
  <c r="I126" i="12"/>
  <c r="X125" i="12"/>
  <c r="U125" i="12"/>
  <c r="R125" i="12"/>
  <c r="O125" i="12"/>
  <c r="L125" i="12"/>
  <c r="I125" i="12"/>
  <c r="X124" i="12"/>
  <c r="U124" i="12"/>
  <c r="R124" i="12"/>
  <c r="O124" i="12"/>
  <c r="L124" i="12"/>
  <c r="I124" i="12"/>
  <c r="X123" i="12"/>
  <c r="U123" i="12"/>
  <c r="R123" i="12"/>
  <c r="O123" i="12"/>
  <c r="L123" i="12"/>
  <c r="I123" i="12"/>
  <c r="X122" i="12"/>
  <c r="U122" i="12"/>
  <c r="R122" i="12"/>
  <c r="O122" i="12"/>
  <c r="L122" i="12"/>
  <c r="I122" i="12"/>
  <c r="X121" i="12"/>
  <c r="U121" i="12"/>
  <c r="R121" i="12"/>
  <c r="O121" i="12"/>
  <c r="L121" i="12"/>
  <c r="I121" i="12"/>
  <c r="X120" i="12"/>
  <c r="U120" i="12"/>
  <c r="R120" i="12"/>
  <c r="O120" i="12"/>
  <c r="L120" i="12"/>
  <c r="I120" i="12"/>
  <c r="X119" i="12"/>
  <c r="U119" i="12"/>
  <c r="R119" i="12"/>
  <c r="O119" i="12"/>
  <c r="L119" i="12"/>
  <c r="I119" i="12"/>
  <c r="X118" i="12"/>
  <c r="U118" i="12"/>
  <c r="R118" i="12"/>
  <c r="O118" i="12"/>
  <c r="L118" i="12"/>
  <c r="I118" i="12"/>
  <c r="X117" i="12"/>
  <c r="U117" i="12"/>
  <c r="R117" i="12"/>
  <c r="O117" i="12"/>
  <c r="L117" i="12"/>
  <c r="I117" i="12"/>
  <c r="X116" i="12"/>
  <c r="U116" i="12"/>
  <c r="R116" i="12"/>
  <c r="O116" i="12"/>
  <c r="L116" i="12"/>
  <c r="I116" i="12"/>
  <c r="X115" i="12"/>
  <c r="U115" i="12"/>
  <c r="R115" i="12"/>
  <c r="O115" i="12"/>
  <c r="L115" i="12"/>
  <c r="I115" i="12"/>
  <c r="X114" i="12"/>
  <c r="U114" i="12"/>
  <c r="R114" i="12"/>
  <c r="O114" i="12"/>
  <c r="L114" i="12"/>
  <c r="I114" i="12"/>
  <c r="X113" i="12"/>
  <c r="U113" i="12"/>
  <c r="R113" i="12"/>
  <c r="O113" i="12"/>
  <c r="L113" i="12"/>
  <c r="I113" i="12"/>
  <c r="X112" i="12"/>
  <c r="U112" i="12"/>
  <c r="R112" i="12"/>
  <c r="O112" i="12"/>
  <c r="L112" i="12"/>
  <c r="I112" i="12"/>
  <c r="X111" i="12"/>
  <c r="U111" i="12"/>
  <c r="R111" i="12"/>
  <c r="O111" i="12"/>
  <c r="L111" i="12"/>
  <c r="I111" i="12"/>
  <c r="X110" i="12"/>
  <c r="U110" i="12"/>
  <c r="R110" i="12"/>
  <c r="O110" i="12"/>
  <c r="L110" i="12"/>
  <c r="I110" i="12"/>
  <c r="X109" i="12"/>
  <c r="U109" i="12"/>
  <c r="R109" i="12"/>
  <c r="O109" i="12"/>
  <c r="L109" i="12"/>
  <c r="I109" i="12"/>
  <c r="X108" i="12"/>
  <c r="U108" i="12"/>
  <c r="R108" i="12"/>
  <c r="O108" i="12"/>
  <c r="L108" i="12"/>
  <c r="I108" i="12"/>
  <c r="X107" i="12"/>
  <c r="U107" i="12"/>
  <c r="R107" i="12"/>
  <c r="O107" i="12"/>
  <c r="L107" i="12"/>
  <c r="I107" i="12"/>
  <c r="X106" i="12"/>
  <c r="U106" i="12"/>
  <c r="R106" i="12"/>
  <c r="O106" i="12"/>
  <c r="L106" i="12"/>
  <c r="I106" i="12"/>
  <c r="X105" i="12"/>
  <c r="U105" i="12"/>
  <c r="R105" i="12"/>
  <c r="O105" i="12"/>
  <c r="L105" i="12"/>
  <c r="I105" i="12"/>
  <c r="X104" i="12"/>
  <c r="U104" i="12"/>
  <c r="R104" i="12"/>
  <c r="O104" i="12"/>
  <c r="L104" i="12"/>
  <c r="I104" i="12"/>
  <c r="X103" i="12"/>
  <c r="U103" i="12"/>
  <c r="R103" i="12"/>
  <c r="O103" i="12"/>
  <c r="L103" i="12"/>
  <c r="I103" i="12"/>
  <c r="X102" i="12"/>
  <c r="U102" i="12"/>
  <c r="R102" i="12"/>
  <c r="O102" i="12"/>
  <c r="L102" i="12"/>
  <c r="I102" i="12"/>
  <c r="X101" i="12"/>
  <c r="U101" i="12"/>
  <c r="R101" i="12"/>
  <c r="O101" i="12"/>
  <c r="L101" i="12"/>
  <c r="I101" i="12"/>
  <c r="X100" i="12"/>
  <c r="U100" i="12"/>
  <c r="R100" i="12"/>
  <c r="O100" i="12"/>
  <c r="L100" i="12"/>
  <c r="I100" i="12"/>
  <c r="X99" i="12"/>
  <c r="U99" i="12"/>
  <c r="R99" i="12"/>
  <c r="O99" i="12"/>
  <c r="L99" i="12"/>
  <c r="I99" i="12"/>
  <c r="X98" i="12"/>
  <c r="U98" i="12"/>
  <c r="R98" i="12"/>
  <c r="O98" i="12"/>
  <c r="L98" i="12"/>
  <c r="I98" i="12"/>
  <c r="X97" i="12"/>
  <c r="U97" i="12"/>
  <c r="R97" i="12"/>
  <c r="O97" i="12"/>
  <c r="L97" i="12"/>
  <c r="I97" i="12"/>
  <c r="X96" i="12"/>
  <c r="U96" i="12"/>
  <c r="R96" i="12"/>
  <c r="O96" i="12"/>
  <c r="L96" i="12"/>
  <c r="I96" i="12"/>
  <c r="X95" i="12"/>
  <c r="U95" i="12"/>
  <c r="R95" i="12"/>
  <c r="O95" i="12"/>
  <c r="L95" i="12"/>
  <c r="I95" i="12"/>
  <c r="X94" i="12"/>
  <c r="U94" i="12"/>
  <c r="R94" i="12"/>
  <c r="O94" i="12"/>
  <c r="L94" i="12"/>
  <c r="I94" i="12"/>
  <c r="X93" i="12"/>
  <c r="U93" i="12"/>
  <c r="R93" i="12"/>
  <c r="O93" i="12"/>
  <c r="L93" i="12"/>
  <c r="I93" i="12"/>
  <c r="X92" i="12"/>
  <c r="U92" i="12"/>
  <c r="R92" i="12"/>
  <c r="O92" i="12"/>
  <c r="L92" i="12"/>
  <c r="I92" i="12"/>
  <c r="X91" i="12"/>
  <c r="U91" i="12"/>
  <c r="R91" i="12"/>
  <c r="O91" i="12"/>
  <c r="L91" i="12"/>
  <c r="I91" i="12"/>
  <c r="X90" i="12"/>
  <c r="U90" i="12"/>
  <c r="R90" i="12"/>
  <c r="O90" i="12"/>
  <c r="L90" i="12"/>
  <c r="I90" i="12"/>
  <c r="X89" i="12"/>
  <c r="U89" i="12"/>
  <c r="R89" i="12"/>
  <c r="O89" i="12"/>
  <c r="L89" i="12"/>
  <c r="I89" i="12"/>
  <c r="X88" i="12"/>
  <c r="U88" i="12"/>
  <c r="R88" i="12"/>
  <c r="O88" i="12"/>
  <c r="L88" i="12"/>
  <c r="I88" i="12"/>
  <c r="X87" i="12"/>
  <c r="U87" i="12"/>
  <c r="R87" i="12"/>
  <c r="O87" i="12"/>
  <c r="L87" i="12"/>
  <c r="I87" i="12"/>
  <c r="X86" i="12"/>
  <c r="U86" i="12"/>
  <c r="R86" i="12"/>
  <c r="O86" i="12"/>
  <c r="L86" i="12"/>
  <c r="I86" i="12"/>
  <c r="X85" i="12"/>
  <c r="U85" i="12"/>
  <c r="R85" i="12"/>
  <c r="O85" i="12"/>
  <c r="L85" i="12"/>
  <c r="I85" i="12"/>
  <c r="X84" i="12"/>
  <c r="U84" i="12"/>
  <c r="R84" i="12"/>
  <c r="O84" i="12"/>
  <c r="L84" i="12"/>
  <c r="I84" i="12"/>
  <c r="X83" i="12"/>
  <c r="U83" i="12"/>
  <c r="R83" i="12"/>
  <c r="O83" i="12"/>
  <c r="L83" i="12"/>
  <c r="I83" i="12"/>
  <c r="X82" i="12"/>
  <c r="U82" i="12"/>
  <c r="R82" i="12"/>
  <c r="O82" i="12"/>
  <c r="L82" i="12"/>
  <c r="I82" i="12"/>
  <c r="X81" i="12"/>
  <c r="U81" i="12"/>
  <c r="R81" i="12"/>
  <c r="O81" i="12"/>
  <c r="L81" i="12"/>
  <c r="I81" i="12"/>
  <c r="X80" i="12"/>
  <c r="U80" i="12"/>
  <c r="R80" i="12"/>
  <c r="O80" i="12"/>
  <c r="L80" i="12"/>
  <c r="I80" i="12"/>
  <c r="X79" i="12"/>
  <c r="U79" i="12"/>
  <c r="R79" i="12"/>
  <c r="O79" i="12"/>
  <c r="L79" i="12"/>
  <c r="I79" i="12"/>
  <c r="X78" i="12"/>
  <c r="U78" i="12"/>
  <c r="R78" i="12"/>
  <c r="O78" i="12"/>
  <c r="L78" i="12"/>
  <c r="I78" i="12"/>
  <c r="X77" i="12"/>
  <c r="U77" i="12"/>
  <c r="R77" i="12"/>
  <c r="O77" i="12"/>
  <c r="L77" i="12"/>
  <c r="I77" i="12"/>
  <c r="X76" i="12"/>
  <c r="U76" i="12"/>
  <c r="R76" i="12"/>
  <c r="O76" i="12"/>
  <c r="L76" i="12"/>
  <c r="I76" i="12"/>
  <c r="X75" i="12"/>
  <c r="U75" i="12"/>
  <c r="R75" i="12"/>
  <c r="O75" i="12"/>
  <c r="L75" i="12"/>
  <c r="I75" i="12"/>
  <c r="X74" i="12"/>
  <c r="U74" i="12"/>
  <c r="R74" i="12"/>
  <c r="O74" i="12"/>
  <c r="L74" i="12"/>
  <c r="I74" i="12"/>
  <c r="X73" i="12"/>
  <c r="U73" i="12"/>
  <c r="R73" i="12"/>
  <c r="O73" i="12"/>
  <c r="L73" i="12"/>
  <c r="I73" i="12"/>
  <c r="X72" i="12"/>
  <c r="U72" i="12"/>
  <c r="R72" i="12"/>
  <c r="O72" i="12"/>
  <c r="L72" i="12"/>
  <c r="I72" i="12"/>
  <c r="X71" i="12"/>
  <c r="U71" i="12"/>
  <c r="R71" i="12"/>
  <c r="O71" i="12"/>
  <c r="L71" i="12"/>
  <c r="I71" i="12"/>
  <c r="X70" i="12"/>
  <c r="U70" i="12"/>
  <c r="R70" i="12"/>
  <c r="O70" i="12"/>
  <c r="L70" i="12"/>
  <c r="I70" i="12"/>
  <c r="X69" i="12"/>
  <c r="U69" i="12"/>
  <c r="R69" i="12"/>
  <c r="O69" i="12"/>
  <c r="L69" i="12"/>
  <c r="I69" i="12"/>
  <c r="X68" i="12"/>
  <c r="U68" i="12"/>
  <c r="R68" i="12"/>
  <c r="O68" i="12"/>
  <c r="L68" i="12"/>
  <c r="I68" i="12"/>
  <c r="X67" i="12"/>
  <c r="U67" i="12"/>
  <c r="R67" i="12"/>
  <c r="O67" i="12"/>
  <c r="L67" i="12"/>
  <c r="I67" i="12"/>
  <c r="X66" i="12"/>
  <c r="U66" i="12"/>
  <c r="R66" i="12"/>
  <c r="O66" i="12"/>
  <c r="L66" i="12"/>
  <c r="I66" i="12"/>
  <c r="X65" i="12"/>
  <c r="U65" i="12"/>
  <c r="R65" i="12"/>
  <c r="O65" i="12"/>
  <c r="L65" i="12"/>
  <c r="I65" i="12"/>
  <c r="X64" i="12"/>
  <c r="U64" i="12"/>
  <c r="R64" i="12"/>
  <c r="O64" i="12"/>
  <c r="L64" i="12"/>
  <c r="I64" i="12"/>
  <c r="X63" i="12"/>
  <c r="U63" i="12"/>
  <c r="R63" i="12"/>
  <c r="O63" i="12"/>
  <c r="L63" i="12"/>
  <c r="I63" i="12"/>
  <c r="X62" i="12"/>
  <c r="U62" i="12"/>
  <c r="R62" i="12"/>
  <c r="O62" i="12"/>
  <c r="L62" i="12"/>
  <c r="I62" i="12"/>
  <c r="X61" i="12"/>
  <c r="U61" i="12"/>
  <c r="R61" i="12"/>
  <c r="O61" i="12"/>
  <c r="L61" i="12"/>
  <c r="I61" i="12"/>
  <c r="X60" i="12"/>
  <c r="U60" i="12"/>
  <c r="R60" i="12"/>
  <c r="O60" i="12"/>
  <c r="L60" i="12"/>
  <c r="I60" i="12"/>
  <c r="X59" i="12"/>
  <c r="U59" i="12"/>
  <c r="R59" i="12"/>
  <c r="O59" i="12"/>
  <c r="L59" i="12"/>
  <c r="I59" i="12"/>
  <c r="X58" i="12"/>
  <c r="U58" i="12"/>
  <c r="R58" i="12"/>
  <c r="O58" i="12"/>
  <c r="L58" i="12"/>
  <c r="I58" i="12"/>
  <c r="X57" i="12"/>
  <c r="U57" i="12"/>
  <c r="R57" i="12"/>
  <c r="O57" i="12"/>
  <c r="L57" i="12"/>
  <c r="I57" i="12"/>
  <c r="X56" i="12"/>
  <c r="U56" i="12"/>
  <c r="R56" i="12"/>
  <c r="O56" i="12"/>
  <c r="L56" i="12"/>
  <c r="I56" i="12"/>
  <c r="X55" i="12"/>
  <c r="U55" i="12"/>
  <c r="R55" i="12"/>
  <c r="O55" i="12"/>
  <c r="L55" i="12"/>
  <c r="I55" i="12"/>
  <c r="X54" i="12"/>
  <c r="U54" i="12"/>
  <c r="R54" i="12"/>
  <c r="O54" i="12"/>
  <c r="L54" i="12"/>
  <c r="I54" i="12"/>
  <c r="X53" i="12"/>
  <c r="U53" i="12"/>
  <c r="R53" i="12"/>
  <c r="O53" i="12"/>
  <c r="L53" i="12"/>
  <c r="I53" i="12"/>
  <c r="X52" i="12"/>
  <c r="U52" i="12"/>
  <c r="R52" i="12"/>
  <c r="O52" i="12"/>
  <c r="L52" i="12"/>
  <c r="I52" i="12"/>
  <c r="X51" i="12"/>
  <c r="U51" i="12"/>
  <c r="R51" i="12"/>
  <c r="O51" i="12"/>
  <c r="L51" i="12"/>
  <c r="I51" i="12"/>
  <c r="X50" i="12"/>
  <c r="U50" i="12"/>
  <c r="R50" i="12"/>
  <c r="O50" i="12"/>
  <c r="L50" i="12"/>
  <c r="I50" i="12"/>
  <c r="X49" i="12"/>
  <c r="U49" i="12"/>
  <c r="R49" i="12"/>
  <c r="O49" i="12"/>
  <c r="L49" i="12"/>
  <c r="I49" i="12"/>
  <c r="X48" i="12"/>
  <c r="U48" i="12"/>
  <c r="R48" i="12"/>
  <c r="O48" i="12"/>
  <c r="L48" i="12"/>
  <c r="I48" i="12"/>
  <c r="X47" i="12"/>
  <c r="U47" i="12"/>
  <c r="R47" i="12"/>
  <c r="O47" i="12"/>
  <c r="L47" i="12"/>
  <c r="I47" i="12"/>
  <c r="X46" i="12"/>
  <c r="U46" i="12"/>
  <c r="R46" i="12"/>
  <c r="O46" i="12"/>
  <c r="L46" i="12"/>
  <c r="I46" i="12"/>
  <c r="X45" i="12"/>
  <c r="U45" i="12"/>
  <c r="R45" i="12"/>
  <c r="O45" i="12"/>
  <c r="L45" i="12"/>
  <c r="I45" i="12"/>
  <c r="X44" i="12"/>
  <c r="U44" i="12"/>
  <c r="R44" i="12"/>
  <c r="O44" i="12"/>
  <c r="L44" i="12"/>
  <c r="I44" i="12"/>
  <c r="X43" i="12"/>
  <c r="U43" i="12"/>
  <c r="R43" i="12"/>
  <c r="O43" i="12"/>
  <c r="L43" i="12"/>
  <c r="I43" i="12"/>
  <c r="X42" i="12"/>
  <c r="U42" i="12"/>
  <c r="R42" i="12"/>
  <c r="O42" i="12"/>
  <c r="L42" i="12"/>
  <c r="I42" i="12"/>
  <c r="X41" i="12"/>
  <c r="U41" i="12"/>
  <c r="R41" i="12"/>
  <c r="O41" i="12"/>
  <c r="L41" i="12"/>
  <c r="I41" i="12"/>
  <c r="X40" i="12"/>
  <c r="U40" i="12"/>
  <c r="R40" i="12"/>
  <c r="O40" i="12"/>
  <c r="L40" i="12"/>
  <c r="I40" i="12"/>
  <c r="X39" i="12"/>
  <c r="U39" i="12"/>
  <c r="R39" i="12"/>
  <c r="O39" i="12"/>
  <c r="L39" i="12"/>
  <c r="I39" i="12"/>
  <c r="X38" i="12"/>
  <c r="U38" i="12"/>
  <c r="R38" i="12"/>
  <c r="O38" i="12"/>
  <c r="L38" i="12"/>
  <c r="I38" i="12"/>
  <c r="X37" i="12"/>
  <c r="U37" i="12"/>
  <c r="R37" i="12"/>
  <c r="O37" i="12"/>
  <c r="L37" i="12"/>
  <c r="I37" i="12"/>
  <c r="X36" i="12"/>
  <c r="U36" i="12"/>
  <c r="R36" i="12"/>
  <c r="O36" i="12"/>
  <c r="L36" i="12"/>
  <c r="I36" i="12"/>
  <c r="X35" i="12"/>
  <c r="U35" i="12"/>
  <c r="R35" i="12"/>
  <c r="O35" i="12"/>
  <c r="L35" i="12"/>
  <c r="I35" i="12"/>
  <c r="X34" i="12"/>
  <c r="U34" i="12"/>
  <c r="R34" i="12"/>
  <c r="O34" i="12"/>
  <c r="L34" i="12"/>
  <c r="I34" i="12"/>
  <c r="AA33" i="12"/>
  <c r="X32" i="12"/>
  <c r="U32" i="12"/>
  <c r="R32" i="12"/>
  <c r="O32" i="12"/>
  <c r="L32" i="12"/>
  <c r="I32" i="12"/>
  <c r="X31" i="12"/>
  <c r="U31" i="12"/>
  <c r="R31" i="12"/>
  <c r="O31" i="12"/>
  <c r="L31" i="12"/>
  <c r="I31" i="12"/>
  <c r="X30" i="12"/>
  <c r="U30" i="12"/>
  <c r="R30" i="12"/>
  <c r="O30" i="12"/>
  <c r="L30" i="12"/>
  <c r="I30" i="12"/>
  <c r="X29" i="12"/>
  <c r="U29" i="12"/>
  <c r="R29" i="12"/>
  <c r="O29" i="12"/>
  <c r="L29" i="12"/>
  <c r="I29" i="12"/>
  <c r="X28" i="12"/>
  <c r="U28" i="12"/>
  <c r="R28" i="12"/>
  <c r="O28" i="12"/>
  <c r="L28" i="12"/>
  <c r="I28" i="12"/>
  <c r="X27" i="12"/>
  <c r="U27" i="12"/>
  <c r="R27" i="12"/>
  <c r="O27" i="12"/>
  <c r="L27" i="12"/>
  <c r="I27" i="12"/>
  <c r="X26" i="12"/>
  <c r="U26" i="12"/>
  <c r="R26" i="12"/>
  <c r="O26" i="12"/>
  <c r="L26" i="12"/>
  <c r="I26" i="12"/>
  <c r="X25" i="12"/>
  <c r="U25" i="12"/>
  <c r="R25" i="12"/>
  <c r="O25" i="12"/>
  <c r="L25" i="12"/>
  <c r="I25" i="12"/>
  <c r="X24" i="12"/>
  <c r="U24" i="12"/>
  <c r="R24" i="12"/>
  <c r="O24" i="12"/>
  <c r="L24" i="12"/>
  <c r="I24" i="12"/>
  <c r="X23" i="12"/>
  <c r="U23" i="12"/>
  <c r="R23" i="12"/>
  <c r="O23" i="12"/>
  <c r="L23" i="12"/>
  <c r="I23" i="12"/>
  <c r="X22" i="12"/>
  <c r="U22" i="12"/>
  <c r="R22" i="12"/>
  <c r="O22" i="12"/>
  <c r="L22" i="12"/>
  <c r="I22" i="12"/>
  <c r="X21" i="12"/>
  <c r="U21" i="12"/>
  <c r="R21" i="12"/>
  <c r="O21" i="12"/>
  <c r="L21" i="12"/>
  <c r="I21" i="12"/>
  <c r="X20" i="12"/>
  <c r="U20" i="12"/>
  <c r="R20" i="12"/>
  <c r="O20" i="12"/>
  <c r="L20" i="12"/>
  <c r="X19" i="12"/>
  <c r="U19" i="12"/>
  <c r="R19" i="12"/>
  <c r="O19" i="12"/>
  <c r="L19" i="12"/>
  <c r="I19" i="12"/>
  <c r="X18" i="12"/>
  <c r="U18" i="12"/>
  <c r="R18" i="12"/>
  <c r="O18" i="12"/>
  <c r="L18" i="12"/>
  <c r="X17" i="12"/>
  <c r="U17" i="12"/>
  <c r="R17" i="12"/>
  <c r="O17" i="12"/>
  <c r="L17" i="12"/>
  <c r="X16" i="12"/>
  <c r="U16" i="12"/>
  <c r="R16" i="12"/>
  <c r="O16" i="12"/>
  <c r="L16" i="12"/>
  <c r="I16" i="12"/>
  <c r="X15" i="12"/>
  <c r="U15" i="12"/>
  <c r="R15" i="12"/>
  <c r="O15" i="12"/>
  <c r="L15" i="12"/>
  <c r="I15" i="12"/>
  <c r="X14" i="12"/>
  <c r="U14" i="12"/>
  <c r="R14" i="12"/>
  <c r="O14" i="12"/>
  <c r="L14" i="12"/>
  <c r="I14" i="12"/>
  <c r="X13" i="12"/>
  <c r="U13" i="12"/>
  <c r="R13" i="12"/>
  <c r="O13" i="12"/>
  <c r="L13" i="12"/>
  <c r="I13" i="12"/>
  <c r="X12" i="12"/>
  <c r="U12" i="12"/>
  <c r="R12" i="12"/>
  <c r="O12" i="12"/>
  <c r="L12" i="12"/>
  <c r="I12" i="12"/>
  <c r="X11" i="12"/>
  <c r="U11" i="12"/>
  <c r="R11" i="12"/>
  <c r="O11" i="12"/>
  <c r="L11" i="12"/>
  <c r="I11" i="12"/>
  <c r="X10" i="12"/>
  <c r="U10" i="12"/>
  <c r="R10" i="12"/>
  <c r="O10" i="12"/>
  <c r="L10" i="12"/>
  <c r="I10" i="12"/>
  <c r="X9" i="12"/>
  <c r="U9" i="12"/>
  <c r="R9" i="12"/>
  <c r="O9" i="12"/>
  <c r="L9" i="12"/>
  <c r="I9" i="12"/>
  <c r="X8" i="12"/>
  <c r="U8" i="12"/>
  <c r="R8" i="12"/>
  <c r="O8" i="12"/>
  <c r="L8" i="12"/>
  <c r="I8" i="12"/>
  <c r="X7" i="12"/>
  <c r="U7" i="12"/>
  <c r="R7" i="12"/>
  <c r="O7" i="12"/>
  <c r="L7" i="12"/>
  <c r="I7" i="12"/>
  <c r="X6" i="12"/>
  <c r="U6" i="12"/>
  <c r="R6" i="12"/>
  <c r="O6" i="12"/>
  <c r="L6" i="12"/>
  <c r="I6" i="12"/>
  <c r="X5" i="12"/>
  <c r="U5" i="12"/>
  <c r="R5" i="12"/>
  <c r="O5" i="12"/>
  <c r="L5" i="12"/>
  <c r="I5" i="12"/>
  <c r="X4" i="12"/>
  <c r="U4" i="12"/>
  <c r="R4" i="12"/>
  <c r="O4" i="12"/>
  <c r="L4" i="12"/>
  <c r="I4" i="12"/>
  <c r="AA203" i="12" l="1"/>
  <c r="AA212" i="12"/>
  <c r="AA34" i="12"/>
  <c r="AA50" i="12"/>
  <c r="AA171" i="12"/>
  <c r="AA196" i="12"/>
  <c r="AA214" i="12"/>
  <c r="AA14" i="12"/>
  <c r="AA18" i="12"/>
  <c r="AA84" i="12"/>
  <c r="AA223" i="12"/>
  <c r="AA17" i="12"/>
  <c r="AA20" i="12"/>
  <c r="AA87" i="12"/>
  <c r="AA197" i="12"/>
  <c r="AA201" i="12"/>
  <c r="AA228" i="12"/>
  <c r="AA220" i="12"/>
  <c r="AA4" i="12"/>
  <c r="AA24" i="12"/>
  <c r="AA76" i="12"/>
  <c r="AA94" i="12"/>
  <c r="AA104" i="12"/>
  <c r="AA112" i="12"/>
  <c r="AA215" i="12"/>
  <c r="AA211" i="12"/>
  <c r="AA206" i="12"/>
  <c r="AA207" i="12"/>
  <c r="AA5" i="12"/>
  <c r="AA60" i="12"/>
  <c r="AA64" i="12"/>
  <c r="AA66" i="12"/>
  <c r="AA75" i="12"/>
  <c r="AA79" i="12"/>
  <c r="AA83" i="12"/>
  <c r="AA89" i="12"/>
  <c r="AA93" i="12"/>
  <c r="AA146" i="12"/>
  <c r="AA151" i="12"/>
  <c r="AA156" i="12"/>
  <c r="AA162" i="12"/>
  <c r="AA166" i="12"/>
  <c r="AA226" i="12"/>
  <c r="AA224" i="12"/>
  <c r="AA12" i="12"/>
  <c r="AA44" i="12"/>
  <c r="AA48" i="12"/>
  <c r="AA199" i="12"/>
  <c r="AA200" i="12"/>
  <c r="AA229" i="12"/>
  <c r="AA227" i="12"/>
  <c r="AA218" i="12"/>
  <c r="AA216" i="12"/>
  <c r="AA59" i="12"/>
  <c r="AA63" i="12"/>
  <c r="AA125" i="12"/>
  <c r="AA148" i="12"/>
  <c r="AA155" i="12"/>
  <c r="AA161" i="12"/>
  <c r="AA165" i="12"/>
  <c r="AA204" i="12"/>
  <c r="AA225" i="12"/>
  <c r="AA221" i="12"/>
  <c r="AA219" i="12"/>
  <c r="AA208" i="12"/>
  <c r="AA26" i="12"/>
  <c r="AA35" i="12"/>
  <c r="AA43" i="12"/>
  <c r="AA145" i="12"/>
  <c r="AA191" i="12"/>
  <c r="AA198" i="12"/>
  <c r="AA202" i="12"/>
  <c r="AA230" i="12"/>
  <c r="AA217" i="12"/>
  <c r="AA213" i="12"/>
  <c r="AA21" i="12"/>
  <c r="AA25" i="12"/>
  <c r="AA58" i="12"/>
  <c r="AA73" i="12"/>
  <c r="AA95" i="12"/>
  <c r="AA103" i="12"/>
  <c r="AA105" i="12"/>
  <c r="AA108" i="12"/>
  <c r="AA113" i="12"/>
  <c r="AA124" i="12"/>
  <c r="AA128" i="12"/>
  <c r="AA222" i="12"/>
  <c r="AA210" i="12"/>
  <c r="AA209" i="12"/>
  <c r="AA205" i="12"/>
  <c r="AA29" i="12"/>
  <c r="AA31" i="12"/>
  <c r="AA98" i="12"/>
  <c r="AA102" i="12"/>
  <c r="AA106" i="12"/>
  <c r="AA120" i="12"/>
  <c r="AA139" i="12"/>
  <c r="AA172" i="12"/>
  <c r="AA180" i="12"/>
  <c r="AA183" i="12"/>
  <c r="AA188" i="12"/>
  <c r="AA136" i="12"/>
  <c r="AA169" i="12"/>
  <c r="AA192" i="12"/>
  <c r="AA8" i="12"/>
  <c r="AA13" i="12"/>
  <c r="AA28" i="12"/>
  <c r="AA32" i="12"/>
  <c r="AA42" i="12"/>
  <c r="AA67" i="12"/>
  <c r="AA97" i="12"/>
  <c r="AA119" i="12"/>
  <c r="AA123" i="12"/>
  <c r="AA138" i="12"/>
  <c r="AA144" i="12"/>
  <c r="AA175" i="12"/>
  <c r="AA179" i="12"/>
  <c r="AA182" i="12"/>
  <c r="AA187" i="12"/>
  <c r="AA9" i="12"/>
  <c r="AA16" i="12"/>
  <c r="AA23" i="12"/>
  <c r="AA46" i="12"/>
  <c r="AA55" i="12"/>
  <c r="AA62" i="12"/>
  <c r="AA74" i="12"/>
  <c r="AA91" i="12"/>
  <c r="AA111" i="12"/>
  <c r="AA150" i="12"/>
  <c r="AA153" i="12"/>
  <c r="AA154" i="12"/>
  <c r="AA158" i="12"/>
  <c r="AA160" i="12"/>
  <c r="AA164" i="12"/>
  <c r="AA170" i="12"/>
  <c r="AA176" i="12"/>
  <c r="AA193" i="12"/>
  <c r="AA195" i="12"/>
  <c r="AA7" i="12"/>
  <c r="AA11" i="12"/>
  <c r="AA19" i="12"/>
  <c r="AA27" i="12"/>
  <c r="AA41" i="12"/>
  <c r="AA53" i="12"/>
  <c r="AA57" i="12"/>
  <c r="AA96" i="12"/>
  <c r="AA132" i="12"/>
  <c r="AA135" i="12"/>
  <c r="AA137" i="12"/>
  <c r="AA141" i="12"/>
  <c r="AA143" i="12"/>
  <c r="AA174" i="12"/>
  <c r="AA178" i="12"/>
  <c r="AA185" i="12"/>
  <c r="AA190" i="12"/>
  <c r="AA15" i="12"/>
  <c r="AA22" i="12"/>
  <c r="AA45" i="12"/>
  <c r="AA61" i="12"/>
  <c r="AA65" i="12"/>
  <c r="AA70" i="12"/>
  <c r="AA90" i="12"/>
  <c r="AA92" i="12"/>
  <c r="AA147" i="12"/>
  <c r="AA149" i="12"/>
  <c r="AA152" i="12"/>
  <c r="AA157" i="12"/>
  <c r="AA159" i="12"/>
  <c r="AA163" i="12"/>
  <c r="AA6" i="12"/>
  <c r="AA10" i="12"/>
  <c r="AA30" i="12"/>
  <c r="AA36" i="12"/>
  <c r="AA52" i="12"/>
  <c r="AA56" i="12"/>
  <c r="AA68" i="12"/>
  <c r="AA72" i="12"/>
  <c r="AA85" i="12"/>
  <c r="AA117" i="12"/>
  <c r="AA121" i="12"/>
  <c r="AA134" i="12"/>
  <c r="AA140" i="12"/>
  <c r="AA142" i="12"/>
  <c r="AA173" i="12"/>
  <c r="AA177" i="12"/>
  <c r="AA181" i="12"/>
  <c r="AA184" i="12"/>
  <c r="AA186" i="12"/>
  <c r="AA189" i="12"/>
  <c r="AA39" i="12"/>
  <c r="AA38" i="12"/>
  <c r="AA37" i="12"/>
  <c r="AA40" i="12"/>
  <c r="AA49" i="12"/>
  <c r="AA51" i="12"/>
  <c r="AA47" i="12"/>
  <c r="AA54" i="12"/>
  <c r="AA71" i="12"/>
  <c r="AA69" i="12"/>
  <c r="AA77" i="12"/>
  <c r="AA78" i="12"/>
  <c r="AA81" i="12"/>
  <c r="AA86" i="12"/>
  <c r="AA82" i="12"/>
  <c r="AA88" i="12"/>
  <c r="AA80" i="12"/>
  <c r="AA101" i="12"/>
  <c r="AA100" i="12"/>
  <c r="AA99" i="12"/>
  <c r="AA109" i="12"/>
  <c r="AA110" i="12"/>
  <c r="AA116" i="12"/>
  <c r="AA115" i="12"/>
  <c r="AA118" i="12"/>
  <c r="AA126" i="12"/>
  <c r="AA130" i="12"/>
  <c r="AA131" i="12"/>
  <c r="AA133" i="12"/>
  <c r="AA127" i="12"/>
  <c r="AA167" i="12"/>
  <c r="AA107" i="12"/>
  <c r="AA168" i="12"/>
  <c r="AA129" i="12"/>
  <c r="AA122" i="12"/>
  <c r="AA194" i="12"/>
  <c r="AA114" i="12"/>
  <c r="X837" i="9"/>
  <c r="U837" i="9"/>
  <c r="R837" i="9"/>
  <c r="O837" i="9"/>
  <c r="L837" i="9"/>
  <c r="I837" i="9"/>
  <c r="X836" i="9"/>
  <c r="U836" i="9"/>
  <c r="R836" i="9"/>
  <c r="O836" i="9"/>
  <c r="L836" i="9"/>
  <c r="I836" i="9"/>
  <c r="X835" i="9"/>
  <c r="U835" i="9"/>
  <c r="R835" i="9"/>
  <c r="O835" i="9"/>
  <c r="L835" i="9"/>
  <c r="I835" i="9"/>
  <c r="AA837" i="9" l="1"/>
  <c r="AA836" i="9"/>
  <c r="AA835" i="9"/>
  <c r="I795" i="9"/>
  <c r="L795" i="9"/>
  <c r="O795" i="9"/>
  <c r="R795" i="9"/>
  <c r="U795" i="9"/>
  <c r="X795" i="9"/>
  <c r="I796" i="9"/>
  <c r="L796" i="9"/>
  <c r="O796" i="9"/>
  <c r="R796" i="9"/>
  <c r="U796" i="9"/>
  <c r="X796" i="9"/>
  <c r="I797" i="9"/>
  <c r="L797" i="9"/>
  <c r="O797" i="9"/>
  <c r="R797" i="9"/>
  <c r="U797" i="9"/>
  <c r="X797" i="9"/>
  <c r="I798" i="9"/>
  <c r="L798" i="9"/>
  <c r="O798" i="9"/>
  <c r="R798" i="9"/>
  <c r="U798" i="9"/>
  <c r="X798" i="9"/>
  <c r="I799" i="9"/>
  <c r="L799" i="9"/>
  <c r="O799" i="9"/>
  <c r="R799" i="9"/>
  <c r="U799" i="9"/>
  <c r="X799" i="9"/>
  <c r="I800" i="9"/>
  <c r="L800" i="9"/>
  <c r="O800" i="9"/>
  <c r="R800" i="9"/>
  <c r="U800" i="9"/>
  <c r="X800" i="9"/>
  <c r="I801" i="9"/>
  <c r="L801" i="9"/>
  <c r="O801" i="9"/>
  <c r="R801" i="9"/>
  <c r="U801" i="9"/>
  <c r="X801" i="9"/>
  <c r="I802" i="9"/>
  <c r="L802" i="9"/>
  <c r="O802" i="9"/>
  <c r="R802" i="9"/>
  <c r="U802" i="9"/>
  <c r="X802" i="9"/>
  <c r="I803" i="9"/>
  <c r="L803" i="9"/>
  <c r="O803" i="9"/>
  <c r="R803" i="9"/>
  <c r="U803" i="9"/>
  <c r="X803" i="9"/>
  <c r="I804" i="9"/>
  <c r="L804" i="9"/>
  <c r="O804" i="9"/>
  <c r="R804" i="9"/>
  <c r="U804" i="9"/>
  <c r="X804" i="9"/>
  <c r="I805" i="9"/>
  <c r="L805" i="9"/>
  <c r="O805" i="9"/>
  <c r="R805" i="9"/>
  <c r="U805" i="9"/>
  <c r="X805" i="9"/>
  <c r="I806" i="9"/>
  <c r="L806" i="9"/>
  <c r="O806" i="9"/>
  <c r="R806" i="9"/>
  <c r="U806" i="9"/>
  <c r="X806" i="9"/>
  <c r="I807" i="9"/>
  <c r="L807" i="9"/>
  <c r="O807" i="9"/>
  <c r="R807" i="9"/>
  <c r="U807" i="9"/>
  <c r="X807" i="9"/>
  <c r="I808" i="9"/>
  <c r="L808" i="9"/>
  <c r="O808" i="9"/>
  <c r="R808" i="9"/>
  <c r="U808" i="9"/>
  <c r="X808" i="9"/>
  <c r="I809" i="9"/>
  <c r="L809" i="9"/>
  <c r="O809" i="9"/>
  <c r="R809" i="9"/>
  <c r="U809" i="9"/>
  <c r="X809" i="9"/>
  <c r="I810" i="9"/>
  <c r="L810" i="9"/>
  <c r="O810" i="9"/>
  <c r="R810" i="9"/>
  <c r="U810" i="9"/>
  <c r="X810" i="9"/>
  <c r="I811" i="9"/>
  <c r="L811" i="9"/>
  <c r="O811" i="9"/>
  <c r="R811" i="9"/>
  <c r="U811" i="9"/>
  <c r="X811" i="9"/>
  <c r="I812" i="9"/>
  <c r="L812" i="9"/>
  <c r="O812" i="9"/>
  <c r="R812" i="9"/>
  <c r="U812" i="9"/>
  <c r="X812" i="9"/>
  <c r="I813" i="9"/>
  <c r="L813" i="9"/>
  <c r="O813" i="9"/>
  <c r="R813" i="9"/>
  <c r="U813" i="9"/>
  <c r="X813" i="9"/>
  <c r="I814" i="9"/>
  <c r="L814" i="9"/>
  <c r="O814" i="9"/>
  <c r="R814" i="9"/>
  <c r="U814" i="9"/>
  <c r="X814" i="9"/>
  <c r="I815" i="9"/>
  <c r="L815" i="9"/>
  <c r="O815" i="9"/>
  <c r="R815" i="9"/>
  <c r="U815" i="9"/>
  <c r="X815" i="9"/>
  <c r="I816" i="9"/>
  <c r="L816" i="9"/>
  <c r="O816" i="9"/>
  <c r="R816" i="9"/>
  <c r="U816" i="9"/>
  <c r="X816" i="9"/>
  <c r="I817" i="9"/>
  <c r="L817" i="9"/>
  <c r="O817" i="9"/>
  <c r="R817" i="9"/>
  <c r="U817" i="9"/>
  <c r="X817" i="9"/>
  <c r="I818" i="9"/>
  <c r="L818" i="9"/>
  <c r="O818" i="9"/>
  <c r="R818" i="9"/>
  <c r="U818" i="9"/>
  <c r="X818" i="9"/>
  <c r="I819" i="9"/>
  <c r="L819" i="9"/>
  <c r="O819" i="9"/>
  <c r="R819" i="9"/>
  <c r="U819" i="9"/>
  <c r="X819" i="9"/>
  <c r="I820" i="9"/>
  <c r="L820" i="9"/>
  <c r="O820" i="9"/>
  <c r="R820" i="9"/>
  <c r="U820" i="9"/>
  <c r="X820" i="9"/>
  <c r="I821" i="9"/>
  <c r="L821" i="9"/>
  <c r="O821" i="9"/>
  <c r="R821" i="9"/>
  <c r="U821" i="9"/>
  <c r="X821" i="9"/>
  <c r="I822" i="9"/>
  <c r="L822" i="9"/>
  <c r="O822" i="9"/>
  <c r="R822" i="9"/>
  <c r="U822" i="9"/>
  <c r="X822" i="9"/>
  <c r="I823" i="9"/>
  <c r="L823" i="9"/>
  <c r="O823" i="9"/>
  <c r="R823" i="9"/>
  <c r="U823" i="9"/>
  <c r="X823" i="9"/>
  <c r="I824" i="9"/>
  <c r="L824" i="9"/>
  <c r="O824" i="9"/>
  <c r="R824" i="9"/>
  <c r="U824" i="9"/>
  <c r="X824" i="9"/>
  <c r="I825" i="9"/>
  <c r="L825" i="9"/>
  <c r="O825" i="9"/>
  <c r="R825" i="9"/>
  <c r="U825" i="9"/>
  <c r="X825" i="9"/>
  <c r="I826" i="9"/>
  <c r="L826" i="9"/>
  <c r="O826" i="9"/>
  <c r="R826" i="9"/>
  <c r="U826" i="9"/>
  <c r="X826" i="9"/>
  <c r="I827" i="9"/>
  <c r="L827" i="9"/>
  <c r="O827" i="9"/>
  <c r="R827" i="9"/>
  <c r="U827" i="9"/>
  <c r="X827" i="9"/>
  <c r="I828" i="9"/>
  <c r="L828" i="9"/>
  <c r="O828" i="9"/>
  <c r="R828" i="9"/>
  <c r="U828" i="9"/>
  <c r="X828" i="9"/>
  <c r="I829" i="9"/>
  <c r="L829" i="9"/>
  <c r="O829" i="9"/>
  <c r="R829" i="9"/>
  <c r="U829" i="9"/>
  <c r="X829" i="9"/>
  <c r="I830" i="9"/>
  <c r="L830" i="9"/>
  <c r="O830" i="9"/>
  <c r="R830" i="9"/>
  <c r="U830" i="9"/>
  <c r="X830" i="9"/>
  <c r="I831" i="9"/>
  <c r="L831" i="9"/>
  <c r="O831" i="9"/>
  <c r="R831" i="9"/>
  <c r="U831" i="9"/>
  <c r="X831" i="9"/>
  <c r="I832" i="9"/>
  <c r="L832" i="9"/>
  <c r="O832" i="9"/>
  <c r="R832" i="9"/>
  <c r="U832" i="9"/>
  <c r="X832" i="9"/>
  <c r="I833" i="9"/>
  <c r="L833" i="9"/>
  <c r="O833" i="9"/>
  <c r="R833" i="9"/>
  <c r="U833" i="9"/>
  <c r="X833" i="9"/>
  <c r="I834" i="9"/>
  <c r="L834" i="9"/>
  <c r="O834" i="9"/>
  <c r="R834" i="9"/>
  <c r="U834" i="9"/>
  <c r="X834" i="9"/>
  <c r="AA827" i="9" l="1"/>
  <c r="AA808" i="9"/>
  <c r="AA820" i="9"/>
  <c r="AA818" i="9"/>
  <c r="AA795" i="9"/>
  <c r="AA796" i="9"/>
  <c r="AA830" i="9"/>
  <c r="AA813" i="9"/>
  <c r="AA805" i="9"/>
  <c r="AA801" i="9"/>
  <c r="AA797" i="9"/>
  <c r="AA834" i="9"/>
  <c r="AA831" i="9"/>
  <c r="AA823" i="9"/>
  <c r="AA817" i="9"/>
  <c r="AA809" i="9"/>
  <c r="AA804" i="9"/>
  <c r="AA826" i="9"/>
  <c r="AA822" i="9"/>
  <c r="AA812" i="9"/>
  <c r="AA814" i="9"/>
  <c r="AA810" i="9"/>
  <c r="AA806" i="9"/>
  <c r="AA802" i="9"/>
  <c r="AA798" i="9"/>
  <c r="AA800" i="9"/>
  <c r="AA819" i="9"/>
  <c r="AA811" i="9"/>
  <c r="AA829" i="9"/>
  <c r="AA828" i="9"/>
  <c r="AA807" i="9"/>
  <c r="AA799" i="9"/>
  <c r="AA833" i="9"/>
  <c r="AA832" i="9"/>
  <c r="AA825" i="9"/>
  <c r="AA824" i="9"/>
  <c r="AA821" i="9"/>
  <c r="AA816" i="9"/>
  <c r="AA815" i="9"/>
  <c r="AA803" i="9"/>
  <c r="P109" i="9"/>
  <c r="Q193" i="9"/>
  <c r="I757" i="9"/>
  <c r="L757" i="9"/>
  <c r="O757" i="9"/>
  <c r="R757" i="9"/>
  <c r="U757" i="9"/>
  <c r="X757" i="9"/>
  <c r="I758" i="9"/>
  <c r="L758" i="9"/>
  <c r="O758" i="9"/>
  <c r="R758" i="9"/>
  <c r="U758" i="9"/>
  <c r="X758" i="9"/>
  <c r="I759" i="9"/>
  <c r="L759" i="9"/>
  <c r="O759" i="9"/>
  <c r="R759" i="9"/>
  <c r="U759" i="9"/>
  <c r="X759" i="9"/>
  <c r="I760" i="9"/>
  <c r="L760" i="9"/>
  <c r="O760" i="9"/>
  <c r="R760" i="9"/>
  <c r="U760" i="9"/>
  <c r="X760" i="9"/>
  <c r="I761" i="9"/>
  <c r="L761" i="9"/>
  <c r="O761" i="9"/>
  <c r="R761" i="9"/>
  <c r="U761" i="9"/>
  <c r="X761" i="9"/>
  <c r="I762" i="9"/>
  <c r="L762" i="9"/>
  <c r="O762" i="9"/>
  <c r="R762" i="9"/>
  <c r="U762" i="9"/>
  <c r="X762" i="9"/>
  <c r="I763" i="9"/>
  <c r="L763" i="9"/>
  <c r="O763" i="9"/>
  <c r="R763" i="9"/>
  <c r="U763" i="9"/>
  <c r="X763" i="9"/>
  <c r="I764" i="9"/>
  <c r="L764" i="9"/>
  <c r="O764" i="9"/>
  <c r="R764" i="9"/>
  <c r="U764" i="9"/>
  <c r="X764" i="9"/>
  <c r="I765" i="9"/>
  <c r="L765" i="9"/>
  <c r="O765" i="9"/>
  <c r="R765" i="9"/>
  <c r="U765" i="9"/>
  <c r="X765" i="9"/>
  <c r="I766" i="9"/>
  <c r="L766" i="9"/>
  <c r="O766" i="9"/>
  <c r="R766" i="9"/>
  <c r="U766" i="9"/>
  <c r="X766" i="9"/>
  <c r="I767" i="9"/>
  <c r="L767" i="9"/>
  <c r="O767" i="9"/>
  <c r="R767" i="9"/>
  <c r="U767" i="9"/>
  <c r="X767" i="9"/>
  <c r="I768" i="9"/>
  <c r="L768" i="9"/>
  <c r="O768" i="9"/>
  <c r="R768" i="9"/>
  <c r="U768" i="9"/>
  <c r="X768" i="9"/>
  <c r="I769" i="9"/>
  <c r="L769" i="9"/>
  <c r="O769" i="9"/>
  <c r="R769" i="9"/>
  <c r="U769" i="9"/>
  <c r="X769" i="9"/>
  <c r="I770" i="9"/>
  <c r="L770" i="9"/>
  <c r="O770" i="9"/>
  <c r="R770" i="9"/>
  <c r="U770" i="9"/>
  <c r="X770" i="9"/>
  <c r="I771" i="9"/>
  <c r="L771" i="9"/>
  <c r="O771" i="9"/>
  <c r="R771" i="9"/>
  <c r="U771" i="9"/>
  <c r="X771" i="9"/>
  <c r="I772" i="9"/>
  <c r="L772" i="9"/>
  <c r="O772" i="9"/>
  <c r="R772" i="9"/>
  <c r="U772" i="9"/>
  <c r="X772" i="9"/>
  <c r="I773" i="9"/>
  <c r="L773" i="9"/>
  <c r="O773" i="9"/>
  <c r="R773" i="9"/>
  <c r="U773" i="9"/>
  <c r="X773" i="9"/>
  <c r="I774" i="9"/>
  <c r="L774" i="9"/>
  <c r="O774" i="9"/>
  <c r="R774" i="9"/>
  <c r="U774" i="9"/>
  <c r="X774" i="9"/>
  <c r="I775" i="9"/>
  <c r="L775" i="9"/>
  <c r="O775" i="9"/>
  <c r="R775" i="9"/>
  <c r="U775" i="9"/>
  <c r="X775" i="9"/>
  <c r="I776" i="9"/>
  <c r="L776" i="9"/>
  <c r="O776" i="9"/>
  <c r="R776" i="9"/>
  <c r="U776" i="9"/>
  <c r="X776" i="9"/>
  <c r="I777" i="9"/>
  <c r="L777" i="9"/>
  <c r="O777" i="9"/>
  <c r="R777" i="9"/>
  <c r="U777" i="9"/>
  <c r="X777" i="9"/>
  <c r="I778" i="9"/>
  <c r="L778" i="9"/>
  <c r="O778" i="9"/>
  <c r="R778" i="9"/>
  <c r="U778" i="9"/>
  <c r="X778" i="9"/>
  <c r="I779" i="9"/>
  <c r="L779" i="9"/>
  <c r="O779" i="9"/>
  <c r="R779" i="9"/>
  <c r="U779" i="9"/>
  <c r="X779" i="9"/>
  <c r="I780" i="9"/>
  <c r="L780" i="9"/>
  <c r="O780" i="9"/>
  <c r="R780" i="9"/>
  <c r="U780" i="9"/>
  <c r="X780" i="9"/>
  <c r="I781" i="9"/>
  <c r="L781" i="9"/>
  <c r="O781" i="9"/>
  <c r="R781" i="9"/>
  <c r="U781" i="9"/>
  <c r="X781" i="9"/>
  <c r="I782" i="9"/>
  <c r="L782" i="9"/>
  <c r="O782" i="9"/>
  <c r="R782" i="9"/>
  <c r="U782" i="9"/>
  <c r="X782" i="9"/>
  <c r="I783" i="9"/>
  <c r="L783" i="9"/>
  <c r="O783" i="9"/>
  <c r="R783" i="9"/>
  <c r="U783" i="9"/>
  <c r="X783" i="9"/>
  <c r="I784" i="9"/>
  <c r="L784" i="9"/>
  <c r="O784" i="9"/>
  <c r="R784" i="9"/>
  <c r="U784" i="9"/>
  <c r="X784" i="9"/>
  <c r="I785" i="9"/>
  <c r="L785" i="9"/>
  <c r="O785" i="9"/>
  <c r="R785" i="9"/>
  <c r="U785" i="9"/>
  <c r="X785" i="9"/>
  <c r="I786" i="9"/>
  <c r="L786" i="9"/>
  <c r="O786" i="9"/>
  <c r="R786" i="9"/>
  <c r="U786" i="9"/>
  <c r="X786" i="9"/>
  <c r="I787" i="9"/>
  <c r="L787" i="9"/>
  <c r="O787" i="9"/>
  <c r="R787" i="9"/>
  <c r="U787" i="9"/>
  <c r="X787" i="9"/>
  <c r="I788" i="9"/>
  <c r="L788" i="9"/>
  <c r="O788" i="9"/>
  <c r="R788" i="9"/>
  <c r="U788" i="9"/>
  <c r="X788" i="9"/>
  <c r="I789" i="9"/>
  <c r="L789" i="9"/>
  <c r="O789" i="9"/>
  <c r="R789" i="9"/>
  <c r="U789" i="9"/>
  <c r="X789" i="9"/>
  <c r="I790" i="9"/>
  <c r="L790" i="9"/>
  <c r="O790" i="9"/>
  <c r="R790" i="9"/>
  <c r="U790" i="9"/>
  <c r="X790" i="9"/>
  <c r="I791" i="9"/>
  <c r="L791" i="9"/>
  <c r="O791" i="9"/>
  <c r="R791" i="9"/>
  <c r="U791" i="9"/>
  <c r="X791" i="9"/>
  <c r="I792" i="9"/>
  <c r="L792" i="9"/>
  <c r="O792" i="9"/>
  <c r="R792" i="9"/>
  <c r="U792" i="9"/>
  <c r="X792" i="9"/>
  <c r="I793" i="9"/>
  <c r="L793" i="9"/>
  <c r="O793" i="9"/>
  <c r="R793" i="9"/>
  <c r="U793" i="9"/>
  <c r="X793" i="9"/>
  <c r="I794" i="9"/>
  <c r="L794" i="9"/>
  <c r="O794" i="9"/>
  <c r="R794" i="9"/>
  <c r="U794" i="9"/>
  <c r="X794" i="9"/>
  <c r="X756" i="9"/>
  <c r="U756" i="9"/>
  <c r="R756" i="9"/>
  <c r="O756" i="9"/>
  <c r="L756" i="9"/>
  <c r="I756" i="9"/>
  <c r="AA794" i="9" l="1"/>
  <c r="AA786" i="9"/>
  <c r="AA778" i="9"/>
  <c r="AA771" i="9"/>
  <c r="AA770" i="9"/>
  <c r="AA783" i="9"/>
  <c r="AA791" i="9"/>
  <c r="AA782" i="9"/>
  <c r="AA767" i="9"/>
  <c r="AA763" i="9"/>
  <c r="AA759" i="9"/>
  <c r="AA792" i="9"/>
  <c r="AA788" i="9"/>
  <c r="AA787" i="9"/>
  <c r="AA784" i="9"/>
  <c r="AA780" i="9"/>
  <c r="AA793" i="9"/>
  <c r="AA790" i="9"/>
  <c r="AA789" i="9"/>
  <c r="AA776" i="9"/>
  <c r="AA772" i="9"/>
  <c r="AA785" i="9"/>
  <c r="AA781" i="9"/>
  <c r="AA768" i="9"/>
  <c r="AA764" i="9"/>
  <c r="AA760" i="9"/>
  <c r="AA779" i="9"/>
  <c r="AA777" i="9"/>
  <c r="AA774" i="9"/>
  <c r="AA773" i="9"/>
  <c r="AA775" i="9"/>
  <c r="AA769" i="9"/>
  <c r="AA766" i="9"/>
  <c r="AA765" i="9"/>
  <c r="AA762" i="9"/>
  <c r="AA761" i="9"/>
  <c r="AA757" i="9"/>
  <c r="AA756" i="9"/>
  <c r="AA758" i="9"/>
  <c r="I721" i="9" l="1"/>
  <c r="L721" i="9"/>
  <c r="O721" i="9"/>
  <c r="R721" i="9"/>
  <c r="U721" i="9"/>
  <c r="X721" i="9"/>
  <c r="I722" i="9"/>
  <c r="L722" i="9"/>
  <c r="O722" i="9"/>
  <c r="R722" i="9"/>
  <c r="U722" i="9"/>
  <c r="X722" i="9"/>
  <c r="I723" i="9"/>
  <c r="L723" i="9"/>
  <c r="O723" i="9"/>
  <c r="R723" i="9"/>
  <c r="U723" i="9"/>
  <c r="X723" i="9"/>
  <c r="I724" i="9"/>
  <c r="L724" i="9"/>
  <c r="O724" i="9"/>
  <c r="R724" i="9"/>
  <c r="U724" i="9"/>
  <c r="X724" i="9"/>
  <c r="I725" i="9"/>
  <c r="L725" i="9"/>
  <c r="O725" i="9"/>
  <c r="R725" i="9"/>
  <c r="U725" i="9"/>
  <c r="X725" i="9"/>
  <c r="I726" i="9"/>
  <c r="L726" i="9"/>
  <c r="O726" i="9"/>
  <c r="R726" i="9"/>
  <c r="U726" i="9"/>
  <c r="X726" i="9"/>
  <c r="I727" i="9"/>
  <c r="L727" i="9"/>
  <c r="O727" i="9"/>
  <c r="R727" i="9"/>
  <c r="U727" i="9"/>
  <c r="X727" i="9"/>
  <c r="I728" i="9"/>
  <c r="L728" i="9"/>
  <c r="O728" i="9"/>
  <c r="R728" i="9"/>
  <c r="U728" i="9"/>
  <c r="X728" i="9"/>
  <c r="I729" i="9"/>
  <c r="L729" i="9"/>
  <c r="O729" i="9"/>
  <c r="R729" i="9"/>
  <c r="U729" i="9"/>
  <c r="X729" i="9"/>
  <c r="I730" i="9"/>
  <c r="L730" i="9"/>
  <c r="O730" i="9"/>
  <c r="R730" i="9"/>
  <c r="U730" i="9"/>
  <c r="X730" i="9"/>
  <c r="I731" i="9"/>
  <c r="L731" i="9"/>
  <c r="O731" i="9"/>
  <c r="R731" i="9"/>
  <c r="U731" i="9"/>
  <c r="X731" i="9"/>
  <c r="I732" i="9"/>
  <c r="L732" i="9"/>
  <c r="O732" i="9"/>
  <c r="R732" i="9"/>
  <c r="U732" i="9"/>
  <c r="X732" i="9"/>
  <c r="I733" i="9"/>
  <c r="L733" i="9"/>
  <c r="O733" i="9"/>
  <c r="R733" i="9"/>
  <c r="U733" i="9"/>
  <c r="X733" i="9"/>
  <c r="I734" i="9"/>
  <c r="L734" i="9"/>
  <c r="O734" i="9"/>
  <c r="R734" i="9"/>
  <c r="U734" i="9"/>
  <c r="X734" i="9"/>
  <c r="I735" i="9"/>
  <c r="L735" i="9"/>
  <c r="O735" i="9"/>
  <c r="R735" i="9"/>
  <c r="U735" i="9"/>
  <c r="X735" i="9"/>
  <c r="I736" i="9"/>
  <c r="L736" i="9"/>
  <c r="O736" i="9"/>
  <c r="R736" i="9"/>
  <c r="U736" i="9"/>
  <c r="X736" i="9"/>
  <c r="I737" i="9"/>
  <c r="L737" i="9"/>
  <c r="O737" i="9"/>
  <c r="R737" i="9"/>
  <c r="U737" i="9"/>
  <c r="X737" i="9"/>
  <c r="I738" i="9"/>
  <c r="L738" i="9"/>
  <c r="O738" i="9"/>
  <c r="R738" i="9"/>
  <c r="U738" i="9"/>
  <c r="X738" i="9"/>
  <c r="I739" i="9"/>
  <c r="L739" i="9"/>
  <c r="O739" i="9"/>
  <c r="R739" i="9"/>
  <c r="U739" i="9"/>
  <c r="X739" i="9"/>
  <c r="I740" i="9"/>
  <c r="L740" i="9"/>
  <c r="O740" i="9"/>
  <c r="R740" i="9"/>
  <c r="U740" i="9"/>
  <c r="X740" i="9"/>
  <c r="I741" i="9"/>
  <c r="L741" i="9"/>
  <c r="O741" i="9"/>
  <c r="R741" i="9"/>
  <c r="U741" i="9"/>
  <c r="X741" i="9"/>
  <c r="I742" i="9"/>
  <c r="L742" i="9"/>
  <c r="O742" i="9"/>
  <c r="R742" i="9"/>
  <c r="U742" i="9"/>
  <c r="X742" i="9"/>
  <c r="I743" i="9"/>
  <c r="L743" i="9"/>
  <c r="O743" i="9"/>
  <c r="R743" i="9"/>
  <c r="U743" i="9"/>
  <c r="X743" i="9"/>
  <c r="I744" i="9"/>
  <c r="L744" i="9"/>
  <c r="O744" i="9"/>
  <c r="R744" i="9"/>
  <c r="U744" i="9"/>
  <c r="X744" i="9"/>
  <c r="I745" i="9"/>
  <c r="L745" i="9"/>
  <c r="O745" i="9"/>
  <c r="R745" i="9"/>
  <c r="U745" i="9"/>
  <c r="X745" i="9"/>
  <c r="I746" i="9"/>
  <c r="L746" i="9"/>
  <c r="O746" i="9"/>
  <c r="R746" i="9"/>
  <c r="U746" i="9"/>
  <c r="X746" i="9"/>
  <c r="I747" i="9"/>
  <c r="L747" i="9"/>
  <c r="O747" i="9"/>
  <c r="R747" i="9"/>
  <c r="U747" i="9"/>
  <c r="X747" i="9"/>
  <c r="I748" i="9"/>
  <c r="L748" i="9"/>
  <c r="O748" i="9"/>
  <c r="R748" i="9"/>
  <c r="U748" i="9"/>
  <c r="X748" i="9"/>
  <c r="I749" i="9"/>
  <c r="L749" i="9"/>
  <c r="O749" i="9"/>
  <c r="R749" i="9"/>
  <c r="U749" i="9"/>
  <c r="X749" i="9"/>
  <c r="I750" i="9"/>
  <c r="L750" i="9"/>
  <c r="O750" i="9"/>
  <c r="R750" i="9"/>
  <c r="U750" i="9"/>
  <c r="X750" i="9"/>
  <c r="I751" i="9"/>
  <c r="L751" i="9"/>
  <c r="O751" i="9"/>
  <c r="R751" i="9"/>
  <c r="U751" i="9"/>
  <c r="X751" i="9"/>
  <c r="I752" i="9"/>
  <c r="L752" i="9"/>
  <c r="O752" i="9"/>
  <c r="R752" i="9"/>
  <c r="U752" i="9"/>
  <c r="X752" i="9"/>
  <c r="I753" i="9"/>
  <c r="L753" i="9"/>
  <c r="O753" i="9"/>
  <c r="R753" i="9"/>
  <c r="U753" i="9"/>
  <c r="X753" i="9"/>
  <c r="I754" i="9"/>
  <c r="L754" i="9"/>
  <c r="O754" i="9"/>
  <c r="R754" i="9"/>
  <c r="U754" i="9"/>
  <c r="X754" i="9"/>
  <c r="I755" i="9"/>
  <c r="L755" i="9"/>
  <c r="O755" i="9"/>
  <c r="R755" i="9"/>
  <c r="U755" i="9"/>
  <c r="X755" i="9"/>
  <c r="X720" i="9"/>
  <c r="U720" i="9"/>
  <c r="R720" i="9"/>
  <c r="O720" i="9"/>
  <c r="L720" i="9"/>
  <c r="I720" i="9"/>
  <c r="AA728" i="9" l="1"/>
  <c r="AA729" i="9"/>
  <c r="AA736" i="9"/>
  <c r="AA734" i="9"/>
  <c r="AA730" i="9"/>
  <c r="AA739" i="9"/>
  <c r="AA752" i="9"/>
  <c r="AA748" i="9"/>
  <c r="AA755" i="9"/>
  <c r="AA744" i="9"/>
  <c r="AA749" i="9"/>
  <c r="AA741" i="9"/>
  <c r="AA740" i="9"/>
  <c r="AA731" i="9"/>
  <c r="AA726" i="9"/>
  <c r="AA722" i="9"/>
  <c r="AA735" i="9"/>
  <c r="AA732" i="9"/>
  <c r="AA723" i="9"/>
  <c r="AA750" i="9"/>
  <c r="AA753" i="9"/>
  <c r="AA751" i="9"/>
  <c r="AA742" i="9"/>
  <c r="AA733" i="9"/>
  <c r="AA727" i="9"/>
  <c r="AA724" i="9"/>
  <c r="AA745" i="9"/>
  <c r="AA743" i="9"/>
  <c r="AA720" i="9"/>
  <c r="AA754" i="9"/>
  <c r="AA737" i="9"/>
  <c r="AA746" i="9"/>
  <c r="AA747" i="9"/>
  <c r="AA738" i="9"/>
  <c r="AA725" i="9"/>
  <c r="AA721" i="9"/>
  <c r="S493" i="9"/>
  <c r="I693" i="9"/>
  <c r="L693" i="9"/>
  <c r="O693" i="9"/>
  <c r="R693" i="9"/>
  <c r="U693" i="9"/>
  <c r="X693" i="9"/>
  <c r="I694" i="9"/>
  <c r="L694" i="9"/>
  <c r="O694" i="9"/>
  <c r="R694" i="9"/>
  <c r="U694" i="9"/>
  <c r="X694" i="9"/>
  <c r="I695" i="9"/>
  <c r="L695" i="9"/>
  <c r="O695" i="9"/>
  <c r="R695" i="9"/>
  <c r="U695" i="9"/>
  <c r="X695" i="9"/>
  <c r="I696" i="9"/>
  <c r="L696" i="9"/>
  <c r="O696" i="9"/>
  <c r="R696" i="9"/>
  <c r="U696" i="9"/>
  <c r="X696" i="9"/>
  <c r="I697" i="9"/>
  <c r="L697" i="9"/>
  <c r="O697" i="9"/>
  <c r="R697" i="9"/>
  <c r="U697" i="9"/>
  <c r="X697" i="9"/>
  <c r="I698" i="9"/>
  <c r="L698" i="9"/>
  <c r="O698" i="9"/>
  <c r="R698" i="9"/>
  <c r="U698" i="9"/>
  <c r="X698" i="9"/>
  <c r="I699" i="9"/>
  <c r="L699" i="9"/>
  <c r="O699" i="9"/>
  <c r="R699" i="9"/>
  <c r="U699" i="9"/>
  <c r="X699" i="9"/>
  <c r="I700" i="9"/>
  <c r="L700" i="9"/>
  <c r="O700" i="9"/>
  <c r="R700" i="9"/>
  <c r="U700" i="9"/>
  <c r="X700" i="9"/>
  <c r="I701" i="9"/>
  <c r="L701" i="9"/>
  <c r="O701" i="9"/>
  <c r="R701" i="9"/>
  <c r="U701" i="9"/>
  <c r="X701" i="9"/>
  <c r="I702" i="9"/>
  <c r="L702" i="9"/>
  <c r="O702" i="9"/>
  <c r="R702" i="9"/>
  <c r="U702" i="9"/>
  <c r="X702" i="9"/>
  <c r="I703" i="9"/>
  <c r="L703" i="9"/>
  <c r="O703" i="9"/>
  <c r="R703" i="9"/>
  <c r="U703" i="9"/>
  <c r="X703" i="9"/>
  <c r="I704" i="9"/>
  <c r="L704" i="9"/>
  <c r="O704" i="9"/>
  <c r="R704" i="9"/>
  <c r="U704" i="9"/>
  <c r="X704" i="9"/>
  <c r="I705" i="9"/>
  <c r="L705" i="9"/>
  <c r="O705" i="9"/>
  <c r="R705" i="9"/>
  <c r="U705" i="9"/>
  <c r="X705" i="9"/>
  <c r="I706" i="9"/>
  <c r="L706" i="9"/>
  <c r="O706" i="9"/>
  <c r="R706" i="9"/>
  <c r="U706" i="9"/>
  <c r="X706" i="9"/>
  <c r="I707" i="9"/>
  <c r="L707" i="9"/>
  <c r="O707" i="9"/>
  <c r="R707" i="9"/>
  <c r="U707" i="9"/>
  <c r="X707" i="9"/>
  <c r="I708" i="9"/>
  <c r="L708" i="9"/>
  <c r="O708" i="9"/>
  <c r="R708" i="9"/>
  <c r="U708" i="9"/>
  <c r="X708" i="9"/>
  <c r="I709" i="9"/>
  <c r="L709" i="9"/>
  <c r="O709" i="9"/>
  <c r="R709" i="9"/>
  <c r="U709" i="9"/>
  <c r="X709" i="9"/>
  <c r="I710" i="9"/>
  <c r="L710" i="9"/>
  <c r="O710" i="9"/>
  <c r="R710" i="9"/>
  <c r="U710" i="9"/>
  <c r="X710" i="9"/>
  <c r="I711" i="9"/>
  <c r="L711" i="9"/>
  <c r="O711" i="9"/>
  <c r="R711" i="9"/>
  <c r="U711" i="9"/>
  <c r="X711" i="9"/>
  <c r="I712" i="9"/>
  <c r="L712" i="9"/>
  <c r="O712" i="9"/>
  <c r="R712" i="9"/>
  <c r="U712" i="9"/>
  <c r="X712" i="9"/>
  <c r="I713" i="9"/>
  <c r="L713" i="9"/>
  <c r="O713" i="9"/>
  <c r="R713" i="9"/>
  <c r="U713" i="9"/>
  <c r="X713" i="9"/>
  <c r="I714" i="9"/>
  <c r="L714" i="9"/>
  <c r="O714" i="9"/>
  <c r="R714" i="9"/>
  <c r="U714" i="9"/>
  <c r="X714" i="9"/>
  <c r="I715" i="9"/>
  <c r="L715" i="9"/>
  <c r="O715" i="9"/>
  <c r="R715" i="9"/>
  <c r="U715" i="9"/>
  <c r="X715" i="9"/>
  <c r="I716" i="9"/>
  <c r="L716" i="9"/>
  <c r="O716" i="9"/>
  <c r="R716" i="9"/>
  <c r="U716" i="9"/>
  <c r="X716" i="9"/>
  <c r="I717" i="9"/>
  <c r="L717" i="9"/>
  <c r="O717" i="9"/>
  <c r="R717" i="9"/>
  <c r="U717" i="9"/>
  <c r="X717" i="9"/>
  <c r="I718" i="9"/>
  <c r="L718" i="9"/>
  <c r="O718" i="9"/>
  <c r="R718" i="9"/>
  <c r="U718" i="9"/>
  <c r="X718" i="9"/>
  <c r="I719" i="9"/>
  <c r="L719" i="9"/>
  <c r="O719" i="9"/>
  <c r="R719" i="9"/>
  <c r="U719" i="9"/>
  <c r="X719" i="9"/>
  <c r="X692" i="9"/>
  <c r="U692" i="9"/>
  <c r="R692" i="9"/>
  <c r="O692" i="9"/>
  <c r="L692" i="9"/>
  <c r="I692" i="9"/>
  <c r="AA708" i="9" l="1"/>
  <c r="AA716" i="9"/>
  <c r="AA700" i="9"/>
  <c r="AA696" i="9"/>
  <c r="AA713" i="9"/>
  <c r="AA709" i="9"/>
  <c r="AA702" i="9"/>
  <c r="AA703" i="9"/>
  <c r="AA698" i="9"/>
  <c r="AA694" i="9"/>
  <c r="AA705" i="9"/>
  <c r="AA692" i="9"/>
  <c r="AA712" i="9"/>
  <c r="AA718" i="9"/>
  <c r="AA711" i="9"/>
  <c r="AA717" i="9"/>
  <c r="AA704" i="9"/>
  <c r="AA701" i="9"/>
  <c r="AA719" i="9"/>
  <c r="AA710" i="9"/>
  <c r="AA697" i="9"/>
  <c r="AA693" i="9"/>
  <c r="AA715" i="9"/>
  <c r="AA714" i="9"/>
  <c r="AA707" i="9"/>
  <c r="AA706" i="9"/>
  <c r="AA699" i="9"/>
  <c r="AA695" i="9"/>
  <c r="I690" i="9" l="1"/>
  <c r="L690" i="9"/>
  <c r="O690" i="9"/>
  <c r="R690" i="9"/>
  <c r="U690" i="9"/>
  <c r="X690" i="9"/>
  <c r="I691" i="9"/>
  <c r="L691" i="9"/>
  <c r="O691" i="9"/>
  <c r="R691" i="9"/>
  <c r="U691" i="9"/>
  <c r="X691" i="9"/>
  <c r="I673" i="9"/>
  <c r="L673" i="9"/>
  <c r="O673" i="9"/>
  <c r="R673" i="9"/>
  <c r="U673" i="9"/>
  <c r="X673" i="9"/>
  <c r="I674" i="9"/>
  <c r="L674" i="9"/>
  <c r="O674" i="9"/>
  <c r="R674" i="9"/>
  <c r="U674" i="9"/>
  <c r="X674" i="9"/>
  <c r="I675" i="9"/>
  <c r="L675" i="9"/>
  <c r="O675" i="9"/>
  <c r="R675" i="9"/>
  <c r="U675" i="9"/>
  <c r="X675" i="9"/>
  <c r="I676" i="9"/>
  <c r="L676" i="9"/>
  <c r="O676" i="9"/>
  <c r="R676" i="9"/>
  <c r="U676" i="9"/>
  <c r="X676" i="9"/>
  <c r="I677" i="9"/>
  <c r="L677" i="9"/>
  <c r="O677" i="9"/>
  <c r="R677" i="9"/>
  <c r="U677" i="9"/>
  <c r="X677" i="9"/>
  <c r="I678" i="9"/>
  <c r="L678" i="9"/>
  <c r="O678" i="9"/>
  <c r="R678" i="9"/>
  <c r="U678" i="9"/>
  <c r="X678" i="9"/>
  <c r="I679" i="9"/>
  <c r="L679" i="9"/>
  <c r="O679" i="9"/>
  <c r="R679" i="9"/>
  <c r="U679" i="9"/>
  <c r="X679" i="9"/>
  <c r="I680" i="9"/>
  <c r="L680" i="9"/>
  <c r="O680" i="9"/>
  <c r="R680" i="9"/>
  <c r="U680" i="9"/>
  <c r="X680" i="9"/>
  <c r="I681" i="9"/>
  <c r="L681" i="9"/>
  <c r="O681" i="9"/>
  <c r="R681" i="9"/>
  <c r="U681" i="9"/>
  <c r="X681" i="9"/>
  <c r="I682" i="9"/>
  <c r="L682" i="9"/>
  <c r="O682" i="9"/>
  <c r="R682" i="9"/>
  <c r="U682" i="9"/>
  <c r="X682" i="9"/>
  <c r="I683" i="9"/>
  <c r="L683" i="9"/>
  <c r="O683" i="9"/>
  <c r="R683" i="9"/>
  <c r="U683" i="9"/>
  <c r="X683" i="9"/>
  <c r="I684" i="9"/>
  <c r="L684" i="9"/>
  <c r="O684" i="9"/>
  <c r="R684" i="9"/>
  <c r="U684" i="9"/>
  <c r="X684" i="9"/>
  <c r="I685" i="9"/>
  <c r="L685" i="9"/>
  <c r="O685" i="9"/>
  <c r="R685" i="9"/>
  <c r="U685" i="9"/>
  <c r="X685" i="9"/>
  <c r="I686" i="9"/>
  <c r="L686" i="9"/>
  <c r="O686" i="9"/>
  <c r="R686" i="9"/>
  <c r="U686" i="9"/>
  <c r="X686" i="9"/>
  <c r="I687" i="9"/>
  <c r="L687" i="9"/>
  <c r="O687" i="9"/>
  <c r="R687" i="9"/>
  <c r="U687" i="9"/>
  <c r="X687" i="9"/>
  <c r="I688" i="9"/>
  <c r="L688" i="9"/>
  <c r="O688" i="9"/>
  <c r="R688" i="9"/>
  <c r="U688" i="9"/>
  <c r="X688" i="9"/>
  <c r="I689" i="9"/>
  <c r="L689" i="9"/>
  <c r="O689" i="9"/>
  <c r="R689" i="9"/>
  <c r="U689" i="9"/>
  <c r="X689" i="9"/>
  <c r="X672" i="9"/>
  <c r="U672" i="9"/>
  <c r="R672" i="9"/>
  <c r="O672" i="9"/>
  <c r="L672" i="9"/>
  <c r="I672" i="9"/>
  <c r="AA690" i="9" l="1"/>
  <c r="AA680" i="9"/>
  <c r="AA678" i="9"/>
  <c r="AA691" i="9"/>
  <c r="AA689" i="9"/>
  <c r="AA685" i="9"/>
  <c r="AA681" i="9"/>
  <c r="AA677" i="9"/>
  <c r="AA673" i="9"/>
  <c r="AA682" i="9"/>
  <c r="AA674" i="9"/>
  <c r="AA672" i="9"/>
  <c r="AA683" i="9"/>
  <c r="AA675" i="9"/>
  <c r="AA688" i="9"/>
  <c r="AA684" i="9"/>
  <c r="AA687" i="9"/>
  <c r="AA686" i="9"/>
  <c r="AA679" i="9"/>
  <c r="AA676" i="9"/>
  <c r="I659" i="9"/>
  <c r="L659" i="9"/>
  <c r="O659" i="9"/>
  <c r="R659" i="9"/>
  <c r="U659" i="9"/>
  <c r="X659" i="9"/>
  <c r="I660" i="9"/>
  <c r="L660" i="9"/>
  <c r="O660" i="9"/>
  <c r="R660" i="9"/>
  <c r="U660" i="9"/>
  <c r="X660" i="9"/>
  <c r="I661" i="9"/>
  <c r="L661" i="9"/>
  <c r="O661" i="9"/>
  <c r="R661" i="9"/>
  <c r="U661" i="9"/>
  <c r="X661" i="9"/>
  <c r="I662" i="9"/>
  <c r="L662" i="9"/>
  <c r="O662" i="9"/>
  <c r="R662" i="9"/>
  <c r="U662" i="9"/>
  <c r="X662" i="9"/>
  <c r="I663" i="9"/>
  <c r="L663" i="9"/>
  <c r="O663" i="9"/>
  <c r="R663" i="9"/>
  <c r="U663" i="9"/>
  <c r="X663" i="9"/>
  <c r="I664" i="9"/>
  <c r="L664" i="9"/>
  <c r="O664" i="9"/>
  <c r="R664" i="9"/>
  <c r="U664" i="9"/>
  <c r="X664" i="9"/>
  <c r="I665" i="9"/>
  <c r="L665" i="9"/>
  <c r="O665" i="9"/>
  <c r="R665" i="9"/>
  <c r="U665" i="9"/>
  <c r="X665" i="9"/>
  <c r="I666" i="9"/>
  <c r="L666" i="9"/>
  <c r="O666" i="9"/>
  <c r="R666" i="9"/>
  <c r="U666" i="9"/>
  <c r="X666" i="9"/>
  <c r="I667" i="9"/>
  <c r="L667" i="9"/>
  <c r="O667" i="9"/>
  <c r="R667" i="9"/>
  <c r="U667" i="9"/>
  <c r="X667" i="9"/>
  <c r="I668" i="9"/>
  <c r="L668" i="9"/>
  <c r="O668" i="9"/>
  <c r="R668" i="9"/>
  <c r="U668" i="9"/>
  <c r="X668" i="9"/>
  <c r="I669" i="9"/>
  <c r="L669" i="9"/>
  <c r="O669" i="9"/>
  <c r="R669" i="9"/>
  <c r="U669" i="9"/>
  <c r="X669" i="9"/>
  <c r="I670" i="9"/>
  <c r="L670" i="9"/>
  <c r="O670" i="9"/>
  <c r="R670" i="9"/>
  <c r="U670" i="9"/>
  <c r="X670" i="9"/>
  <c r="I671" i="9"/>
  <c r="L671" i="9"/>
  <c r="O671" i="9"/>
  <c r="R671" i="9"/>
  <c r="U671" i="9"/>
  <c r="X671" i="9"/>
  <c r="AA665" i="9" l="1"/>
  <c r="AA670" i="9"/>
  <c r="AA666" i="9"/>
  <c r="AA662" i="9"/>
  <c r="AA671" i="9"/>
  <c r="AA663" i="9"/>
  <c r="AA668" i="9"/>
  <c r="AA664" i="9"/>
  <c r="AA667" i="9"/>
  <c r="AA660" i="9"/>
  <c r="AA659" i="9"/>
  <c r="AA669" i="9"/>
  <c r="AA661" i="9"/>
  <c r="I636" i="9" l="1"/>
  <c r="L636" i="9"/>
  <c r="O636" i="9"/>
  <c r="R636" i="9"/>
  <c r="U636" i="9"/>
  <c r="X636" i="9"/>
  <c r="I637" i="9"/>
  <c r="L637" i="9"/>
  <c r="O637" i="9"/>
  <c r="R637" i="9"/>
  <c r="U637" i="9"/>
  <c r="X637" i="9"/>
  <c r="I638" i="9"/>
  <c r="L638" i="9"/>
  <c r="O638" i="9"/>
  <c r="R638" i="9"/>
  <c r="U638" i="9"/>
  <c r="X638" i="9"/>
  <c r="I639" i="9"/>
  <c r="L639" i="9"/>
  <c r="O639" i="9"/>
  <c r="R639" i="9"/>
  <c r="U639" i="9"/>
  <c r="X639" i="9"/>
  <c r="I640" i="9"/>
  <c r="L640" i="9"/>
  <c r="O640" i="9"/>
  <c r="R640" i="9"/>
  <c r="U640" i="9"/>
  <c r="X640" i="9"/>
  <c r="I641" i="9"/>
  <c r="L641" i="9"/>
  <c r="O641" i="9"/>
  <c r="R641" i="9"/>
  <c r="U641" i="9"/>
  <c r="X641" i="9"/>
  <c r="I642" i="9"/>
  <c r="L642" i="9"/>
  <c r="O642" i="9"/>
  <c r="R642" i="9"/>
  <c r="U642" i="9"/>
  <c r="X642" i="9"/>
  <c r="I643" i="9"/>
  <c r="L643" i="9"/>
  <c r="O643" i="9"/>
  <c r="R643" i="9"/>
  <c r="U643" i="9"/>
  <c r="X643" i="9"/>
  <c r="I644" i="9"/>
  <c r="L644" i="9"/>
  <c r="O644" i="9"/>
  <c r="R644" i="9"/>
  <c r="U644" i="9"/>
  <c r="X644" i="9"/>
  <c r="I645" i="9"/>
  <c r="L645" i="9"/>
  <c r="O645" i="9"/>
  <c r="R645" i="9"/>
  <c r="U645" i="9"/>
  <c r="X645" i="9"/>
  <c r="I646" i="9"/>
  <c r="L646" i="9"/>
  <c r="O646" i="9"/>
  <c r="R646" i="9"/>
  <c r="U646" i="9"/>
  <c r="X646" i="9"/>
  <c r="I647" i="9"/>
  <c r="L647" i="9"/>
  <c r="O647" i="9"/>
  <c r="R647" i="9"/>
  <c r="U647" i="9"/>
  <c r="X647" i="9"/>
  <c r="I648" i="9"/>
  <c r="L648" i="9"/>
  <c r="O648" i="9"/>
  <c r="R648" i="9"/>
  <c r="U648" i="9"/>
  <c r="X648" i="9"/>
  <c r="I649" i="9"/>
  <c r="L649" i="9"/>
  <c r="O649" i="9"/>
  <c r="R649" i="9"/>
  <c r="U649" i="9"/>
  <c r="X649" i="9"/>
  <c r="I650" i="9"/>
  <c r="L650" i="9"/>
  <c r="O650" i="9"/>
  <c r="R650" i="9"/>
  <c r="U650" i="9"/>
  <c r="X650" i="9"/>
  <c r="I651" i="9"/>
  <c r="L651" i="9"/>
  <c r="O651" i="9"/>
  <c r="R651" i="9"/>
  <c r="U651" i="9"/>
  <c r="X651" i="9"/>
  <c r="I652" i="9"/>
  <c r="L652" i="9"/>
  <c r="O652" i="9"/>
  <c r="R652" i="9"/>
  <c r="U652" i="9"/>
  <c r="X652" i="9"/>
  <c r="I653" i="9"/>
  <c r="L653" i="9"/>
  <c r="O653" i="9"/>
  <c r="R653" i="9"/>
  <c r="U653" i="9"/>
  <c r="X653" i="9"/>
  <c r="I654" i="9"/>
  <c r="L654" i="9"/>
  <c r="O654" i="9"/>
  <c r="R654" i="9"/>
  <c r="U654" i="9"/>
  <c r="X654" i="9"/>
  <c r="I655" i="9"/>
  <c r="L655" i="9"/>
  <c r="O655" i="9"/>
  <c r="R655" i="9"/>
  <c r="U655" i="9"/>
  <c r="X655" i="9"/>
  <c r="I656" i="9"/>
  <c r="L656" i="9"/>
  <c r="O656" i="9"/>
  <c r="R656" i="9"/>
  <c r="U656" i="9"/>
  <c r="X656" i="9"/>
  <c r="I657" i="9"/>
  <c r="L657" i="9"/>
  <c r="O657" i="9"/>
  <c r="R657" i="9"/>
  <c r="U657" i="9"/>
  <c r="X657" i="9"/>
  <c r="I658" i="9"/>
  <c r="L658" i="9"/>
  <c r="O658" i="9"/>
  <c r="R658" i="9"/>
  <c r="U658" i="9"/>
  <c r="X658" i="9"/>
  <c r="X635" i="9"/>
  <c r="U635" i="9"/>
  <c r="R635" i="9"/>
  <c r="O635" i="9"/>
  <c r="L635" i="9"/>
  <c r="I635" i="9"/>
  <c r="AA650" i="9" l="1"/>
  <c r="AA651" i="9"/>
  <c r="AA643" i="9"/>
  <c r="AA652" i="9"/>
  <c r="AA635" i="9"/>
  <c r="AA639" i="9"/>
  <c r="AA657" i="9"/>
  <c r="AA648" i="9"/>
  <c r="AA644" i="9"/>
  <c r="AA653" i="9"/>
  <c r="AA640" i="9"/>
  <c r="AA636" i="9"/>
  <c r="AA641" i="9"/>
  <c r="AA637" i="9"/>
  <c r="AA649" i="9"/>
  <c r="AA654" i="9"/>
  <c r="AA645" i="9"/>
  <c r="AA646" i="9"/>
  <c r="AA655" i="9"/>
  <c r="AA642" i="9"/>
  <c r="AA638" i="9"/>
  <c r="AA658" i="9"/>
  <c r="AA656" i="9"/>
  <c r="AA647" i="9"/>
  <c r="I608" i="9"/>
  <c r="L608" i="9"/>
  <c r="O608" i="9"/>
  <c r="R608" i="9"/>
  <c r="U608" i="9"/>
  <c r="X608" i="9"/>
  <c r="I609" i="9"/>
  <c r="L609" i="9"/>
  <c r="O609" i="9"/>
  <c r="R609" i="9"/>
  <c r="U609" i="9"/>
  <c r="X609" i="9"/>
  <c r="I610" i="9"/>
  <c r="L610" i="9"/>
  <c r="O610" i="9"/>
  <c r="R610" i="9"/>
  <c r="U610" i="9"/>
  <c r="X610" i="9"/>
  <c r="I611" i="9"/>
  <c r="L611" i="9"/>
  <c r="O611" i="9"/>
  <c r="R611" i="9"/>
  <c r="U611" i="9"/>
  <c r="X611" i="9"/>
  <c r="I612" i="9"/>
  <c r="L612" i="9"/>
  <c r="O612" i="9"/>
  <c r="R612" i="9"/>
  <c r="U612" i="9"/>
  <c r="X612" i="9"/>
  <c r="I613" i="9"/>
  <c r="L613" i="9"/>
  <c r="O613" i="9"/>
  <c r="R613" i="9"/>
  <c r="U613" i="9"/>
  <c r="X613" i="9"/>
  <c r="I614" i="9"/>
  <c r="L614" i="9"/>
  <c r="O614" i="9"/>
  <c r="R614" i="9"/>
  <c r="U614" i="9"/>
  <c r="X614" i="9"/>
  <c r="I615" i="9"/>
  <c r="L615" i="9"/>
  <c r="O615" i="9"/>
  <c r="R615" i="9"/>
  <c r="U615" i="9"/>
  <c r="X615" i="9"/>
  <c r="I616" i="9"/>
  <c r="L616" i="9"/>
  <c r="O616" i="9"/>
  <c r="R616" i="9"/>
  <c r="U616" i="9"/>
  <c r="X616" i="9"/>
  <c r="I617" i="9"/>
  <c r="L617" i="9"/>
  <c r="O617" i="9"/>
  <c r="R617" i="9"/>
  <c r="U617" i="9"/>
  <c r="X617" i="9"/>
  <c r="I618" i="9"/>
  <c r="L618" i="9"/>
  <c r="O618" i="9"/>
  <c r="R618" i="9"/>
  <c r="U618" i="9"/>
  <c r="X618" i="9"/>
  <c r="I619" i="9"/>
  <c r="L619" i="9"/>
  <c r="O619" i="9"/>
  <c r="R619" i="9"/>
  <c r="U619" i="9"/>
  <c r="X619" i="9"/>
  <c r="I620" i="9"/>
  <c r="L620" i="9"/>
  <c r="O620" i="9"/>
  <c r="R620" i="9"/>
  <c r="U620" i="9"/>
  <c r="X620" i="9"/>
  <c r="I621" i="9"/>
  <c r="L621" i="9"/>
  <c r="O621" i="9"/>
  <c r="R621" i="9"/>
  <c r="U621" i="9"/>
  <c r="X621" i="9"/>
  <c r="I622" i="9"/>
  <c r="L622" i="9"/>
  <c r="O622" i="9"/>
  <c r="R622" i="9"/>
  <c r="U622" i="9"/>
  <c r="X622" i="9"/>
  <c r="I623" i="9"/>
  <c r="L623" i="9"/>
  <c r="O623" i="9"/>
  <c r="R623" i="9"/>
  <c r="U623" i="9"/>
  <c r="X623" i="9"/>
  <c r="I624" i="9"/>
  <c r="L624" i="9"/>
  <c r="O624" i="9"/>
  <c r="R624" i="9"/>
  <c r="U624" i="9"/>
  <c r="X624" i="9"/>
  <c r="I625" i="9"/>
  <c r="L625" i="9"/>
  <c r="O625" i="9"/>
  <c r="R625" i="9"/>
  <c r="U625" i="9"/>
  <c r="X625" i="9"/>
  <c r="I626" i="9"/>
  <c r="L626" i="9"/>
  <c r="O626" i="9"/>
  <c r="R626" i="9"/>
  <c r="U626" i="9"/>
  <c r="X626" i="9"/>
  <c r="I627" i="9"/>
  <c r="L627" i="9"/>
  <c r="O627" i="9"/>
  <c r="R627" i="9"/>
  <c r="U627" i="9"/>
  <c r="X627" i="9"/>
  <c r="I628" i="9"/>
  <c r="L628" i="9"/>
  <c r="O628" i="9"/>
  <c r="R628" i="9"/>
  <c r="U628" i="9"/>
  <c r="X628" i="9"/>
  <c r="I629" i="9"/>
  <c r="L629" i="9"/>
  <c r="O629" i="9"/>
  <c r="R629" i="9"/>
  <c r="U629" i="9"/>
  <c r="X629" i="9"/>
  <c r="I630" i="9"/>
  <c r="L630" i="9"/>
  <c r="O630" i="9"/>
  <c r="R630" i="9"/>
  <c r="U630" i="9"/>
  <c r="X630" i="9"/>
  <c r="I631" i="9"/>
  <c r="L631" i="9"/>
  <c r="O631" i="9"/>
  <c r="R631" i="9"/>
  <c r="U631" i="9"/>
  <c r="X631" i="9"/>
  <c r="I632" i="9"/>
  <c r="L632" i="9"/>
  <c r="O632" i="9"/>
  <c r="R632" i="9"/>
  <c r="U632" i="9"/>
  <c r="X632" i="9"/>
  <c r="I633" i="9"/>
  <c r="L633" i="9"/>
  <c r="O633" i="9"/>
  <c r="R633" i="9"/>
  <c r="U633" i="9"/>
  <c r="X633" i="9"/>
  <c r="I634" i="9"/>
  <c r="L634" i="9"/>
  <c r="O634" i="9"/>
  <c r="R634" i="9"/>
  <c r="U634" i="9"/>
  <c r="X634" i="9"/>
  <c r="X607" i="9"/>
  <c r="U607" i="9"/>
  <c r="R607" i="9"/>
  <c r="O607" i="9"/>
  <c r="L607" i="9"/>
  <c r="I607" i="9"/>
  <c r="AA629" i="9" l="1"/>
  <c r="AA627" i="9"/>
  <c r="AA623" i="9"/>
  <c r="AA619" i="9"/>
  <c r="AA615" i="9"/>
  <c r="AA621" i="9"/>
  <c r="AA617" i="9"/>
  <c r="AA613" i="9"/>
  <c r="AA609" i="9"/>
  <c r="AA633" i="9"/>
  <c r="AA634" i="9"/>
  <c r="AA630" i="9"/>
  <c r="AA626" i="9"/>
  <c r="AA622" i="9"/>
  <c r="AA618" i="9"/>
  <c r="AA614" i="9"/>
  <c r="AA631" i="9"/>
  <c r="AA632" i="9"/>
  <c r="AA628" i="9"/>
  <c r="AA624" i="9"/>
  <c r="AA620" i="9"/>
  <c r="AA616" i="9"/>
  <c r="AA612" i="9"/>
  <c r="AA611" i="9"/>
  <c r="AA610" i="9"/>
  <c r="AA608" i="9"/>
  <c r="AA607" i="9"/>
  <c r="AA625" i="9"/>
  <c r="I592" i="9" l="1"/>
  <c r="L592" i="9"/>
  <c r="O592" i="9"/>
  <c r="R592" i="9"/>
  <c r="U592" i="9"/>
  <c r="X592" i="9"/>
  <c r="I593" i="9"/>
  <c r="L593" i="9"/>
  <c r="O593" i="9"/>
  <c r="R593" i="9"/>
  <c r="U593" i="9"/>
  <c r="X593" i="9"/>
  <c r="I594" i="9"/>
  <c r="L594" i="9"/>
  <c r="O594" i="9"/>
  <c r="R594" i="9"/>
  <c r="U594" i="9"/>
  <c r="X594" i="9"/>
  <c r="I595" i="9"/>
  <c r="L595" i="9"/>
  <c r="O595" i="9"/>
  <c r="R595" i="9"/>
  <c r="U595" i="9"/>
  <c r="X595" i="9"/>
  <c r="I596" i="9"/>
  <c r="L596" i="9"/>
  <c r="O596" i="9"/>
  <c r="R596" i="9"/>
  <c r="U596" i="9"/>
  <c r="X596" i="9"/>
  <c r="I597" i="9"/>
  <c r="L597" i="9"/>
  <c r="O597" i="9"/>
  <c r="R597" i="9"/>
  <c r="U597" i="9"/>
  <c r="X597" i="9"/>
  <c r="I598" i="9"/>
  <c r="L598" i="9"/>
  <c r="O598" i="9"/>
  <c r="R598" i="9"/>
  <c r="U598" i="9"/>
  <c r="X598" i="9"/>
  <c r="I599" i="9"/>
  <c r="L599" i="9"/>
  <c r="O599" i="9"/>
  <c r="R599" i="9"/>
  <c r="U599" i="9"/>
  <c r="X599" i="9"/>
  <c r="I600" i="9"/>
  <c r="L600" i="9"/>
  <c r="O600" i="9"/>
  <c r="R600" i="9"/>
  <c r="U600" i="9"/>
  <c r="X600" i="9"/>
  <c r="I601" i="9"/>
  <c r="L601" i="9"/>
  <c r="O601" i="9"/>
  <c r="R601" i="9"/>
  <c r="U601" i="9"/>
  <c r="X601" i="9"/>
  <c r="I602" i="9"/>
  <c r="L602" i="9"/>
  <c r="O602" i="9"/>
  <c r="R602" i="9"/>
  <c r="U602" i="9"/>
  <c r="X602" i="9"/>
  <c r="I603" i="9"/>
  <c r="L603" i="9"/>
  <c r="O603" i="9"/>
  <c r="R603" i="9"/>
  <c r="U603" i="9"/>
  <c r="X603" i="9"/>
  <c r="I604" i="9"/>
  <c r="L604" i="9"/>
  <c r="O604" i="9"/>
  <c r="R604" i="9"/>
  <c r="U604" i="9"/>
  <c r="X604" i="9"/>
  <c r="I605" i="9"/>
  <c r="L605" i="9"/>
  <c r="O605" i="9"/>
  <c r="R605" i="9"/>
  <c r="U605" i="9"/>
  <c r="X605" i="9"/>
  <c r="I606" i="9"/>
  <c r="L606" i="9"/>
  <c r="O606" i="9"/>
  <c r="R606" i="9"/>
  <c r="U606" i="9"/>
  <c r="X606" i="9"/>
  <c r="X591" i="9"/>
  <c r="U591" i="9"/>
  <c r="R591" i="9"/>
  <c r="O591" i="9"/>
  <c r="L591" i="9"/>
  <c r="I591" i="9"/>
  <c r="AA591" i="9" l="1"/>
  <c r="AA592" i="9"/>
  <c r="AA605" i="9"/>
  <c r="AA601" i="9"/>
  <c r="AA597" i="9"/>
  <c r="AA602" i="9"/>
  <c r="AA606" i="9"/>
  <c r="AA598" i="9"/>
  <c r="AA603" i="9"/>
  <c r="AA599" i="9"/>
  <c r="AA595" i="9"/>
  <c r="AA604" i="9"/>
  <c r="AA600" i="9"/>
  <c r="AA596" i="9"/>
  <c r="AA594" i="9"/>
  <c r="AA593" i="9"/>
  <c r="Q134"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L567" i="9"/>
  <c r="O567" i="9"/>
  <c r="R567" i="9"/>
  <c r="U567" i="9"/>
  <c r="X567" i="9"/>
  <c r="L568" i="9"/>
  <c r="O568" i="9"/>
  <c r="R568" i="9"/>
  <c r="U568" i="9"/>
  <c r="X568" i="9"/>
  <c r="L569" i="9"/>
  <c r="O569" i="9"/>
  <c r="R569" i="9"/>
  <c r="U569" i="9"/>
  <c r="X569" i="9"/>
  <c r="L570" i="9"/>
  <c r="O570" i="9"/>
  <c r="R570" i="9"/>
  <c r="U570" i="9"/>
  <c r="X570" i="9"/>
  <c r="L571" i="9"/>
  <c r="O571" i="9"/>
  <c r="R571" i="9"/>
  <c r="U571" i="9"/>
  <c r="X571" i="9"/>
  <c r="L572" i="9"/>
  <c r="O572" i="9"/>
  <c r="R572" i="9"/>
  <c r="U572" i="9"/>
  <c r="X572" i="9"/>
  <c r="L573" i="9"/>
  <c r="O573" i="9"/>
  <c r="R573" i="9"/>
  <c r="U573" i="9"/>
  <c r="X573" i="9"/>
  <c r="L574" i="9"/>
  <c r="O574" i="9"/>
  <c r="R574" i="9"/>
  <c r="U574" i="9"/>
  <c r="X574" i="9"/>
  <c r="L575" i="9"/>
  <c r="O575" i="9"/>
  <c r="R575" i="9"/>
  <c r="U575" i="9"/>
  <c r="X575" i="9"/>
  <c r="L576" i="9"/>
  <c r="O576" i="9"/>
  <c r="R576" i="9"/>
  <c r="U576" i="9"/>
  <c r="X576" i="9"/>
  <c r="L577" i="9"/>
  <c r="O577" i="9"/>
  <c r="R577" i="9"/>
  <c r="U577" i="9"/>
  <c r="X577" i="9"/>
  <c r="L578" i="9"/>
  <c r="O578" i="9"/>
  <c r="R578" i="9"/>
  <c r="U578" i="9"/>
  <c r="X578" i="9"/>
  <c r="L579" i="9"/>
  <c r="O579" i="9"/>
  <c r="R579" i="9"/>
  <c r="U579" i="9"/>
  <c r="X579" i="9"/>
  <c r="L580" i="9"/>
  <c r="O580" i="9"/>
  <c r="R580" i="9"/>
  <c r="U580" i="9"/>
  <c r="X580" i="9"/>
  <c r="L581" i="9"/>
  <c r="O581" i="9"/>
  <c r="R581" i="9"/>
  <c r="U581" i="9"/>
  <c r="X581" i="9"/>
  <c r="L582" i="9"/>
  <c r="O582" i="9"/>
  <c r="R582" i="9"/>
  <c r="U582" i="9"/>
  <c r="X582" i="9"/>
  <c r="L583" i="9"/>
  <c r="O583" i="9"/>
  <c r="R583" i="9"/>
  <c r="U583" i="9"/>
  <c r="X583" i="9"/>
  <c r="L584" i="9"/>
  <c r="O584" i="9"/>
  <c r="R584" i="9"/>
  <c r="U584" i="9"/>
  <c r="X584" i="9"/>
  <c r="L585" i="9"/>
  <c r="O585" i="9"/>
  <c r="R585" i="9"/>
  <c r="U585" i="9"/>
  <c r="X585" i="9"/>
  <c r="L586" i="9"/>
  <c r="O586" i="9"/>
  <c r="R586" i="9"/>
  <c r="U586" i="9"/>
  <c r="X586" i="9"/>
  <c r="L587" i="9"/>
  <c r="O587" i="9"/>
  <c r="R587" i="9"/>
  <c r="U587" i="9"/>
  <c r="X587" i="9"/>
  <c r="L588" i="9"/>
  <c r="O588" i="9"/>
  <c r="R588" i="9"/>
  <c r="U588" i="9"/>
  <c r="X588" i="9"/>
  <c r="L589" i="9"/>
  <c r="O589" i="9"/>
  <c r="R589" i="9"/>
  <c r="U589" i="9"/>
  <c r="X589" i="9"/>
  <c r="L590" i="9"/>
  <c r="O590" i="9"/>
  <c r="R590" i="9"/>
  <c r="U590" i="9"/>
  <c r="X590" i="9"/>
  <c r="X566" i="9"/>
  <c r="U566" i="9"/>
  <c r="R566" i="9"/>
  <c r="O566" i="9"/>
  <c r="L566" i="9"/>
  <c r="AA582" i="9" l="1"/>
  <c r="AA570" i="9"/>
  <c r="AA586" i="9"/>
  <c r="AA588" i="9"/>
  <c r="AA572" i="9"/>
  <c r="AA580" i="9"/>
  <c r="AA568" i="9"/>
  <c r="AA578" i="9"/>
  <c r="AA583" i="9"/>
  <c r="AA567" i="9"/>
  <c r="AA571" i="9"/>
  <c r="AA576" i="9"/>
  <c r="AA589" i="9"/>
  <c r="AA574" i="9"/>
  <c r="AA590" i="9"/>
  <c r="AA573" i="9"/>
  <c r="AA566" i="9"/>
  <c r="AA584" i="9"/>
  <c r="AA581" i="9"/>
  <c r="AA575" i="9"/>
  <c r="AA577" i="9"/>
  <c r="AA579" i="9"/>
  <c r="AA585" i="9"/>
  <c r="AA587" i="9"/>
  <c r="AA569" i="9"/>
  <c r="I565" i="9"/>
  <c r="L565" i="9"/>
  <c r="O565" i="9"/>
  <c r="R565" i="9"/>
  <c r="U565" i="9"/>
  <c r="X565" i="9"/>
  <c r="AA565" i="9" l="1"/>
  <c r="N149" i="9" l="1"/>
  <c r="I543" i="9" l="1"/>
  <c r="I544" i="9"/>
  <c r="I545" i="9"/>
  <c r="I546" i="9"/>
  <c r="I547" i="9"/>
  <c r="I548" i="9"/>
  <c r="I549" i="9"/>
  <c r="I550" i="9"/>
  <c r="I551" i="9"/>
  <c r="I552" i="9"/>
  <c r="I553" i="9"/>
  <c r="I554" i="9"/>
  <c r="I555" i="9"/>
  <c r="I556" i="9"/>
  <c r="I557" i="9"/>
  <c r="I558" i="9"/>
  <c r="I559" i="9"/>
  <c r="I560" i="9"/>
  <c r="I561" i="9"/>
  <c r="I562" i="9"/>
  <c r="I563" i="9"/>
  <c r="I564" i="9"/>
  <c r="L544" i="9"/>
  <c r="O544" i="9"/>
  <c r="R544" i="9"/>
  <c r="U544" i="9"/>
  <c r="X544" i="9"/>
  <c r="L545" i="9"/>
  <c r="O545" i="9"/>
  <c r="R545" i="9"/>
  <c r="U545" i="9"/>
  <c r="X545" i="9"/>
  <c r="L546" i="9"/>
  <c r="O546" i="9"/>
  <c r="R546" i="9"/>
  <c r="U546" i="9"/>
  <c r="X546" i="9"/>
  <c r="L547" i="9"/>
  <c r="O547" i="9"/>
  <c r="R547" i="9"/>
  <c r="U547" i="9"/>
  <c r="X547" i="9"/>
  <c r="L548" i="9"/>
  <c r="O548" i="9"/>
  <c r="R548" i="9"/>
  <c r="U548" i="9"/>
  <c r="X548" i="9"/>
  <c r="L549" i="9"/>
  <c r="O549" i="9"/>
  <c r="R549" i="9"/>
  <c r="U549" i="9"/>
  <c r="X549" i="9"/>
  <c r="L550" i="9"/>
  <c r="O550" i="9"/>
  <c r="R550" i="9"/>
  <c r="U550" i="9"/>
  <c r="X550" i="9"/>
  <c r="L551" i="9"/>
  <c r="O551" i="9"/>
  <c r="R551" i="9"/>
  <c r="U551" i="9"/>
  <c r="X551" i="9"/>
  <c r="L552" i="9"/>
  <c r="O552" i="9"/>
  <c r="R552" i="9"/>
  <c r="U552" i="9"/>
  <c r="X552" i="9"/>
  <c r="L553" i="9"/>
  <c r="O553" i="9"/>
  <c r="R553" i="9"/>
  <c r="U553" i="9"/>
  <c r="X553" i="9"/>
  <c r="L554" i="9"/>
  <c r="O554" i="9"/>
  <c r="R554" i="9"/>
  <c r="U554" i="9"/>
  <c r="X554" i="9"/>
  <c r="L555" i="9"/>
  <c r="O555" i="9"/>
  <c r="R555" i="9"/>
  <c r="U555" i="9"/>
  <c r="X555" i="9"/>
  <c r="L556" i="9"/>
  <c r="O556" i="9"/>
  <c r="R556" i="9"/>
  <c r="U556" i="9"/>
  <c r="X556" i="9"/>
  <c r="L557" i="9"/>
  <c r="O557" i="9"/>
  <c r="R557" i="9"/>
  <c r="U557" i="9"/>
  <c r="X557" i="9"/>
  <c r="L558" i="9"/>
  <c r="O558" i="9"/>
  <c r="R558" i="9"/>
  <c r="U558" i="9"/>
  <c r="X558" i="9"/>
  <c r="L559" i="9"/>
  <c r="O559" i="9"/>
  <c r="R559" i="9"/>
  <c r="U559" i="9"/>
  <c r="X559" i="9"/>
  <c r="L560" i="9"/>
  <c r="O560" i="9"/>
  <c r="R560" i="9"/>
  <c r="U560" i="9"/>
  <c r="X560" i="9"/>
  <c r="L561" i="9"/>
  <c r="O561" i="9"/>
  <c r="R561" i="9"/>
  <c r="U561" i="9"/>
  <c r="X561" i="9"/>
  <c r="L562" i="9"/>
  <c r="O562" i="9"/>
  <c r="R562" i="9"/>
  <c r="U562" i="9"/>
  <c r="X562" i="9"/>
  <c r="L563" i="9"/>
  <c r="O563" i="9"/>
  <c r="R563" i="9"/>
  <c r="U563" i="9"/>
  <c r="X563" i="9"/>
  <c r="L564" i="9"/>
  <c r="O564" i="9"/>
  <c r="R564" i="9"/>
  <c r="U564" i="9"/>
  <c r="X564" i="9"/>
  <c r="X543" i="9"/>
  <c r="U543" i="9"/>
  <c r="R543" i="9"/>
  <c r="O543" i="9"/>
  <c r="L543" i="9"/>
  <c r="X542" i="9"/>
  <c r="U542" i="9"/>
  <c r="R542" i="9"/>
  <c r="O542" i="9"/>
  <c r="L542" i="9"/>
  <c r="I542" i="9"/>
  <c r="X541" i="9"/>
  <c r="U541" i="9"/>
  <c r="R541" i="9"/>
  <c r="O541" i="9"/>
  <c r="L541" i="9"/>
  <c r="I541" i="9"/>
  <c r="X540" i="9"/>
  <c r="U540" i="9"/>
  <c r="R540" i="9"/>
  <c r="O540" i="9"/>
  <c r="L540" i="9"/>
  <c r="I540" i="9"/>
  <c r="X539" i="9"/>
  <c r="U539" i="9"/>
  <c r="R539" i="9"/>
  <c r="O539" i="9"/>
  <c r="L539" i="9"/>
  <c r="I539" i="9"/>
  <c r="X538" i="9"/>
  <c r="U538" i="9"/>
  <c r="R538" i="9"/>
  <c r="O538" i="9"/>
  <c r="L538" i="9"/>
  <c r="I538" i="9"/>
  <c r="X537" i="9"/>
  <c r="U537" i="9"/>
  <c r="R537" i="9"/>
  <c r="O537" i="9"/>
  <c r="L537" i="9"/>
  <c r="I537" i="9"/>
  <c r="X536" i="9"/>
  <c r="U536" i="9"/>
  <c r="R536" i="9"/>
  <c r="O536" i="9"/>
  <c r="L536" i="9"/>
  <c r="I536" i="9"/>
  <c r="X535" i="9"/>
  <c r="U535" i="9"/>
  <c r="R535" i="9"/>
  <c r="O535" i="9"/>
  <c r="L535" i="9"/>
  <c r="I535" i="9"/>
  <c r="I534" i="9"/>
  <c r="L534" i="9"/>
  <c r="O534" i="9"/>
  <c r="R534" i="9"/>
  <c r="U534" i="9"/>
  <c r="X534" i="9"/>
  <c r="AA545" i="9" l="1"/>
  <c r="AA551" i="9"/>
  <c r="AA549" i="9"/>
  <c r="AA556" i="9"/>
  <c r="AA558" i="9"/>
  <c r="AA560" i="9"/>
  <c r="AA546" i="9"/>
  <c r="AA563" i="9"/>
  <c r="AA562" i="9"/>
  <c r="AA550" i="9"/>
  <c r="AA561" i="9"/>
  <c r="AA559" i="9"/>
  <c r="AA555" i="9"/>
  <c r="AA554" i="9"/>
  <c r="AA553" i="9"/>
  <c r="AA548" i="9"/>
  <c r="AA547" i="9"/>
  <c r="AA557" i="9"/>
  <c r="AA544" i="9"/>
  <c r="AA564" i="9"/>
  <c r="AA552" i="9"/>
  <c r="AA543" i="9"/>
  <c r="AA538" i="9"/>
  <c r="AA540" i="9"/>
  <c r="AA536" i="9"/>
  <c r="AA541" i="9"/>
  <c r="AA539" i="9"/>
  <c r="AA537" i="9"/>
  <c r="AA542" i="9"/>
  <c r="AA535" i="9"/>
  <c r="AA534" i="9"/>
  <c r="I501" i="9" l="1"/>
  <c r="L501" i="9"/>
  <c r="O501" i="9"/>
  <c r="R501" i="9"/>
  <c r="U501" i="9"/>
  <c r="X501" i="9"/>
  <c r="I502" i="9"/>
  <c r="L502" i="9"/>
  <c r="O502" i="9"/>
  <c r="R502" i="9"/>
  <c r="U502" i="9"/>
  <c r="X502" i="9"/>
  <c r="I503" i="9"/>
  <c r="L503" i="9"/>
  <c r="O503" i="9"/>
  <c r="R503" i="9"/>
  <c r="U503" i="9"/>
  <c r="X503" i="9"/>
  <c r="I504" i="9"/>
  <c r="L504" i="9"/>
  <c r="O504" i="9"/>
  <c r="R504" i="9"/>
  <c r="U504" i="9"/>
  <c r="X504" i="9"/>
  <c r="I505" i="9"/>
  <c r="L505" i="9"/>
  <c r="O505" i="9"/>
  <c r="R505" i="9"/>
  <c r="U505" i="9"/>
  <c r="X505" i="9"/>
  <c r="I506" i="9"/>
  <c r="L506" i="9"/>
  <c r="O506" i="9"/>
  <c r="R506" i="9"/>
  <c r="U506" i="9"/>
  <c r="X506" i="9"/>
  <c r="I507" i="9"/>
  <c r="L507" i="9"/>
  <c r="O507" i="9"/>
  <c r="R507" i="9"/>
  <c r="U507" i="9"/>
  <c r="X507" i="9"/>
  <c r="I508" i="9"/>
  <c r="L508" i="9"/>
  <c r="O508" i="9"/>
  <c r="R508" i="9"/>
  <c r="U508" i="9"/>
  <c r="X508" i="9"/>
  <c r="I509" i="9"/>
  <c r="L509" i="9"/>
  <c r="O509" i="9"/>
  <c r="R509" i="9"/>
  <c r="U509" i="9"/>
  <c r="X509" i="9"/>
  <c r="I510" i="9"/>
  <c r="L510" i="9"/>
  <c r="O510" i="9"/>
  <c r="R510" i="9"/>
  <c r="U510" i="9"/>
  <c r="X510" i="9"/>
  <c r="I511" i="9"/>
  <c r="L511" i="9"/>
  <c r="O511" i="9"/>
  <c r="R511" i="9"/>
  <c r="U511" i="9"/>
  <c r="X511" i="9"/>
  <c r="I512" i="9"/>
  <c r="L512" i="9"/>
  <c r="O512" i="9"/>
  <c r="R512" i="9"/>
  <c r="U512" i="9"/>
  <c r="X512" i="9"/>
  <c r="I513" i="9"/>
  <c r="L513" i="9"/>
  <c r="O513" i="9"/>
  <c r="R513" i="9"/>
  <c r="U513" i="9"/>
  <c r="X513" i="9"/>
  <c r="I514" i="9"/>
  <c r="L514" i="9"/>
  <c r="O514" i="9"/>
  <c r="R514" i="9"/>
  <c r="U514" i="9"/>
  <c r="X514" i="9"/>
  <c r="I515" i="9"/>
  <c r="L515" i="9"/>
  <c r="O515" i="9"/>
  <c r="R515" i="9"/>
  <c r="U515" i="9"/>
  <c r="X515" i="9"/>
  <c r="I516" i="9"/>
  <c r="L516" i="9"/>
  <c r="O516" i="9"/>
  <c r="R516" i="9"/>
  <c r="U516" i="9"/>
  <c r="X516" i="9"/>
  <c r="I517" i="9"/>
  <c r="L517" i="9"/>
  <c r="O517" i="9"/>
  <c r="R517" i="9"/>
  <c r="U517" i="9"/>
  <c r="X517" i="9"/>
  <c r="I518" i="9"/>
  <c r="L518" i="9"/>
  <c r="O518" i="9"/>
  <c r="R518" i="9"/>
  <c r="U518" i="9"/>
  <c r="X518" i="9"/>
  <c r="I519" i="9"/>
  <c r="L519" i="9"/>
  <c r="O519" i="9"/>
  <c r="R519" i="9"/>
  <c r="U519" i="9"/>
  <c r="X519" i="9"/>
  <c r="I520" i="9"/>
  <c r="L520" i="9"/>
  <c r="O520" i="9"/>
  <c r="R520" i="9"/>
  <c r="U520" i="9"/>
  <c r="X520" i="9"/>
  <c r="I521" i="9"/>
  <c r="L521" i="9"/>
  <c r="O521" i="9"/>
  <c r="R521" i="9"/>
  <c r="U521" i="9"/>
  <c r="X521" i="9"/>
  <c r="I522" i="9"/>
  <c r="L522" i="9"/>
  <c r="O522" i="9"/>
  <c r="R522" i="9"/>
  <c r="U522" i="9"/>
  <c r="X522" i="9"/>
  <c r="I523" i="9"/>
  <c r="L523" i="9"/>
  <c r="O523" i="9"/>
  <c r="R523" i="9"/>
  <c r="U523" i="9"/>
  <c r="X523" i="9"/>
  <c r="I524" i="9"/>
  <c r="L524" i="9"/>
  <c r="O524" i="9"/>
  <c r="R524" i="9"/>
  <c r="U524" i="9"/>
  <c r="X524" i="9"/>
  <c r="I525" i="9"/>
  <c r="L525" i="9"/>
  <c r="O525" i="9"/>
  <c r="R525" i="9"/>
  <c r="U525" i="9"/>
  <c r="X525" i="9"/>
  <c r="I526" i="9"/>
  <c r="L526" i="9"/>
  <c r="O526" i="9"/>
  <c r="R526" i="9"/>
  <c r="U526" i="9"/>
  <c r="X526" i="9"/>
  <c r="I527" i="9"/>
  <c r="L527" i="9"/>
  <c r="O527" i="9"/>
  <c r="R527" i="9"/>
  <c r="U527" i="9"/>
  <c r="X527" i="9"/>
  <c r="I528" i="9"/>
  <c r="L528" i="9"/>
  <c r="O528" i="9"/>
  <c r="R528" i="9"/>
  <c r="U528" i="9"/>
  <c r="X528" i="9"/>
  <c r="I529" i="9"/>
  <c r="L529" i="9"/>
  <c r="O529" i="9"/>
  <c r="R529" i="9"/>
  <c r="U529" i="9"/>
  <c r="X529" i="9"/>
  <c r="I530" i="9"/>
  <c r="L530" i="9"/>
  <c r="O530" i="9"/>
  <c r="R530" i="9"/>
  <c r="U530" i="9"/>
  <c r="X530" i="9"/>
  <c r="I531" i="9"/>
  <c r="L531" i="9"/>
  <c r="O531" i="9"/>
  <c r="R531" i="9"/>
  <c r="U531" i="9"/>
  <c r="X531" i="9"/>
  <c r="I532" i="9"/>
  <c r="L532" i="9"/>
  <c r="O532" i="9"/>
  <c r="R532" i="9"/>
  <c r="U532" i="9"/>
  <c r="X532" i="9"/>
  <c r="I533" i="9"/>
  <c r="L533" i="9"/>
  <c r="O533" i="9"/>
  <c r="R533" i="9"/>
  <c r="U533" i="9"/>
  <c r="X533" i="9"/>
  <c r="X500" i="9"/>
  <c r="U500" i="9"/>
  <c r="R500" i="9"/>
  <c r="O500" i="9"/>
  <c r="L500" i="9"/>
  <c r="I500" i="9"/>
  <c r="AA532" i="9" l="1"/>
  <c r="AA531" i="9"/>
  <c r="AA524" i="9"/>
  <c r="AA527" i="9"/>
  <c r="AA523" i="9"/>
  <c r="AA507" i="9"/>
  <c r="AA503" i="9"/>
  <c r="AA533" i="9"/>
  <c r="AA520" i="9"/>
  <c r="AA516" i="9"/>
  <c r="AA512" i="9"/>
  <c r="AA508" i="9"/>
  <c r="AA504" i="9"/>
  <c r="AA528" i="9"/>
  <c r="AA525" i="9"/>
  <c r="AA517" i="9"/>
  <c r="AA509" i="9"/>
  <c r="AA505" i="9"/>
  <c r="AA501" i="9"/>
  <c r="AA526" i="9"/>
  <c r="AA500" i="9"/>
  <c r="AA522" i="9"/>
  <c r="AA518" i="9"/>
  <c r="AA510" i="9"/>
  <c r="AA506" i="9"/>
  <c r="AA515" i="9"/>
  <c r="AA513" i="9"/>
  <c r="AA530" i="9"/>
  <c r="AA529" i="9"/>
  <c r="AA521" i="9"/>
  <c r="AA519" i="9"/>
  <c r="AA514" i="9"/>
  <c r="AA511" i="9"/>
  <c r="AA502" i="9"/>
  <c r="N99" i="9"/>
  <c r="I490" i="9" l="1"/>
  <c r="L490" i="9"/>
  <c r="O490" i="9"/>
  <c r="R490" i="9"/>
  <c r="U490" i="9"/>
  <c r="X490" i="9"/>
  <c r="I491" i="9"/>
  <c r="L491" i="9"/>
  <c r="O491" i="9"/>
  <c r="R491" i="9"/>
  <c r="U491" i="9"/>
  <c r="X491" i="9"/>
  <c r="I492" i="9"/>
  <c r="L492" i="9"/>
  <c r="O492" i="9"/>
  <c r="R492" i="9"/>
  <c r="U492" i="9"/>
  <c r="X492" i="9"/>
  <c r="I493" i="9"/>
  <c r="L493" i="9"/>
  <c r="O493" i="9"/>
  <c r="R493" i="9"/>
  <c r="U493" i="9"/>
  <c r="X493" i="9"/>
  <c r="I494" i="9"/>
  <c r="L494" i="9"/>
  <c r="O494" i="9"/>
  <c r="R494" i="9"/>
  <c r="U494" i="9"/>
  <c r="X494" i="9"/>
  <c r="I495" i="9"/>
  <c r="L495" i="9"/>
  <c r="O495" i="9"/>
  <c r="R495" i="9"/>
  <c r="U495" i="9"/>
  <c r="X495" i="9"/>
  <c r="I496" i="9"/>
  <c r="L496" i="9"/>
  <c r="O496" i="9"/>
  <c r="R496" i="9"/>
  <c r="U496" i="9"/>
  <c r="X496" i="9"/>
  <c r="I497" i="9"/>
  <c r="L497" i="9"/>
  <c r="O497" i="9"/>
  <c r="R497" i="9"/>
  <c r="U497" i="9"/>
  <c r="X497" i="9"/>
  <c r="I498" i="9"/>
  <c r="L498" i="9"/>
  <c r="O498" i="9"/>
  <c r="R498" i="9"/>
  <c r="U498" i="9"/>
  <c r="X498" i="9"/>
  <c r="I499" i="9"/>
  <c r="L499" i="9"/>
  <c r="O499" i="9"/>
  <c r="R499" i="9"/>
  <c r="U499" i="9"/>
  <c r="X499" i="9"/>
  <c r="X489" i="9"/>
  <c r="U489" i="9"/>
  <c r="R489" i="9"/>
  <c r="O489" i="9"/>
  <c r="L489" i="9"/>
  <c r="I489" i="9"/>
  <c r="AA491" i="9" l="1"/>
  <c r="AA496" i="9"/>
  <c r="AA492" i="9"/>
  <c r="AA499" i="9"/>
  <c r="AA497" i="9"/>
  <c r="AA493" i="9"/>
  <c r="AA489" i="9"/>
  <c r="AA495" i="9"/>
  <c r="AA498" i="9"/>
  <c r="AA490" i="9"/>
  <c r="AA494" i="9"/>
  <c r="I464" i="9" l="1"/>
  <c r="I465" i="9"/>
  <c r="I466" i="9"/>
  <c r="I467" i="9"/>
  <c r="I468" i="9"/>
  <c r="I469" i="9"/>
  <c r="I470" i="9"/>
  <c r="I471" i="9"/>
  <c r="I472" i="9"/>
  <c r="I473" i="9"/>
  <c r="I474" i="9"/>
  <c r="I475" i="9"/>
  <c r="I476" i="9"/>
  <c r="I477" i="9"/>
  <c r="I478" i="9"/>
  <c r="I479" i="9"/>
  <c r="I480" i="9"/>
  <c r="I481" i="9"/>
  <c r="I482" i="9"/>
  <c r="I483" i="9"/>
  <c r="I484" i="9"/>
  <c r="I485" i="9"/>
  <c r="I486" i="9"/>
  <c r="I487" i="9"/>
  <c r="I488" i="9"/>
  <c r="L465" i="9"/>
  <c r="O465" i="9"/>
  <c r="R465" i="9"/>
  <c r="U465" i="9"/>
  <c r="X465" i="9"/>
  <c r="L466" i="9"/>
  <c r="O466" i="9"/>
  <c r="R466" i="9"/>
  <c r="U466" i="9"/>
  <c r="X466" i="9"/>
  <c r="L467" i="9"/>
  <c r="O467" i="9"/>
  <c r="R467" i="9"/>
  <c r="U467" i="9"/>
  <c r="X467" i="9"/>
  <c r="L468" i="9"/>
  <c r="O468" i="9"/>
  <c r="R468" i="9"/>
  <c r="U468" i="9"/>
  <c r="X468" i="9"/>
  <c r="L469" i="9"/>
  <c r="O469" i="9"/>
  <c r="R469" i="9"/>
  <c r="U469" i="9"/>
  <c r="X469" i="9"/>
  <c r="L470" i="9"/>
  <c r="O470" i="9"/>
  <c r="R470" i="9"/>
  <c r="U470" i="9"/>
  <c r="X470" i="9"/>
  <c r="L471" i="9"/>
  <c r="O471" i="9"/>
  <c r="R471" i="9"/>
  <c r="U471" i="9"/>
  <c r="X471" i="9"/>
  <c r="L472" i="9"/>
  <c r="O472" i="9"/>
  <c r="R472" i="9"/>
  <c r="U472" i="9"/>
  <c r="X472" i="9"/>
  <c r="L473" i="9"/>
  <c r="O473" i="9"/>
  <c r="R473" i="9"/>
  <c r="U473" i="9"/>
  <c r="X473" i="9"/>
  <c r="L474" i="9"/>
  <c r="O474" i="9"/>
  <c r="R474" i="9"/>
  <c r="U474" i="9"/>
  <c r="X474" i="9"/>
  <c r="L475" i="9"/>
  <c r="O475" i="9"/>
  <c r="R475" i="9"/>
  <c r="U475" i="9"/>
  <c r="X475" i="9"/>
  <c r="L476" i="9"/>
  <c r="O476" i="9"/>
  <c r="R476" i="9"/>
  <c r="U476" i="9"/>
  <c r="X476" i="9"/>
  <c r="L477" i="9"/>
  <c r="O477" i="9"/>
  <c r="R477" i="9"/>
  <c r="U477" i="9"/>
  <c r="X477" i="9"/>
  <c r="L478" i="9"/>
  <c r="O478" i="9"/>
  <c r="R478" i="9"/>
  <c r="U478" i="9"/>
  <c r="X478" i="9"/>
  <c r="L479" i="9"/>
  <c r="O479" i="9"/>
  <c r="R479" i="9"/>
  <c r="U479" i="9"/>
  <c r="X479" i="9"/>
  <c r="L480" i="9"/>
  <c r="O480" i="9"/>
  <c r="R480" i="9"/>
  <c r="U480" i="9"/>
  <c r="X480" i="9"/>
  <c r="L481" i="9"/>
  <c r="O481" i="9"/>
  <c r="R481" i="9"/>
  <c r="U481" i="9"/>
  <c r="X481" i="9"/>
  <c r="L482" i="9"/>
  <c r="O482" i="9"/>
  <c r="R482" i="9"/>
  <c r="U482" i="9"/>
  <c r="X482" i="9"/>
  <c r="L483" i="9"/>
  <c r="O483" i="9"/>
  <c r="R483" i="9"/>
  <c r="U483" i="9"/>
  <c r="X483" i="9"/>
  <c r="L484" i="9"/>
  <c r="O484" i="9"/>
  <c r="R484" i="9"/>
  <c r="U484" i="9"/>
  <c r="X484" i="9"/>
  <c r="L485" i="9"/>
  <c r="O485" i="9"/>
  <c r="R485" i="9"/>
  <c r="U485" i="9"/>
  <c r="X485" i="9"/>
  <c r="L486" i="9"/>
  <c r="O486" i="9"/>
  <c r="R486" i="9"/>
  <c r="U486" i="9"/>
  <c r="X486" i="9"/>
  <c r="L487" i="9"/>
  <c r="O487" i="9"/>
  <c r="R487" i="9"/>
  <c r="U487" i="9"/>
  <c r="X487" i="9"/>
  <c r="L488" i="9"/>
  <c r="O488" i="9"/>
  <c r="R488" i="9"/>
  <c r="U488" i="9"/>
  <c r="X488" i="9"/>
  <c r="X464" i="9"/>
  <c r="U464" i="9"/>
  <c r="R464" i="9"/>
  <c r="O464" i="9"/>
  <c r="L464" i="9"/>
  <c r="AA485" i="9" l="1"/>
  <c r="AA465" i="9"/>
  <c r="AA481" i="9"/>
  <c r="AA480" i="9"/>
  <c r="AA475" i="9"/>
  <c r="AA472" i="9"/>
  <c r="AA488" i="9"/>
  <c r="AA484" i="9"/>
  <c r="AA476" i="9"/>
  <c r="AA468" i="9"/>
  <c r="AA486" i="9"/>
  <c r="AA487" i="9"/>
  <c r="AA483" i="9"/>
  <c r="AA478" i="9"/>
  <c r="AA477" i="9"/>
  <c r="AA470" i="9"/>
  <c r="AA469" i="9"/>
  <c r="AA467" i="9"/>
  <c r="AA464" i="9"/>
  <c r="AA474" i="9"/>
  <c r="AA466" i="9"/>
  <c r="AA479" i="9"/>
  <c r="AA482" i="9"/>
  <c r="AA473" i="9"/>
  <c r="AA471" i="9"/>
  <c r="W455" i="9" l="1"/>
  <c r="I441" i="9" l="1"/>
  <c r="I442" i="9"/>
  <c r="I443" i="9"/>
  <c r="I444" i="9"/>
  <c r="I445" i="9"/>
  <c r="I446" i="9"/>
  <c r="I447" i="9"/>
  <c r="I448" i="9"/>
  <c r="I449" i="9"/>
  <c r="I450" i="9"/>
  <c r="I451" i="9"/>
  <c r="I452" i="9"/>
  <c r="I453" i="9"/>
  <c r="I454" i="9"/>
  <c r="I455" i="9"/>
  <c r="I456" i="9"/>
  <c r="I457" i="9"/>
  <c r="I458" i="9"/>
  <c r="I459" i="9"/>
  <c r="I460" i="9"/>
  <c r="I461" i="9"/>
  <c r="I462" i="9"/>
  <c r="I463" i="9"/>
  <c r="X463" i="9"/>
  <c r="U463" i="9"/>
  <c r="R463" i="9"/>
  <c r="O463" i="9"/>
  <c r="L463" i="9"/>
  <c r="X462" i="9"/>
  <c r="U462" i="9"/>
  <c r="R462" i="9"/>
  <c r="O462" i="9"/>
  <c r="L462" i="9"/>
  <c r="X461" i="9"/>
  <c r="U461" i="9"/>
  <c r="R461" i="9"/>
  <c r="O461" i="9"/>
  <c r="L461" i="9"/>
  <c r="X460" i="9"/>
  <c r="U460" i="9"/>
  <c r="R460" i="9"/>
  <c r="O460" i="9"/>
  <c r="L460" i="9"/>
  <c r="X459" i="9"/>
  <c r="U459" i="9"/>
  <c r="R459" i="9"/>
  <c r="O459" i="9"/>
  <c r="L459" i="9"/>
  <c r="X458" i="9"/>
  <c r="U458" i="9"/>
  <c r="R458" i="9"/>
  <c r="O458" i="9"/>
  <c r="L458" i="9"/>
  <c r="X457" i="9"/>
  <c r="U457" i="9"/>
  <c r="R457" i="9"/>
  <c r="O457" i="9"/>
  <c r="L457" i="9"/>
  <c r="X456" i="9"/>
  <c r="U456" i="9"/>
  <c r="R456" i="9"/>
  <c r="O456" i="9"/>
  <c r="L456" i="9"/>
  <c r="X455" i="9"/>
  <c r="U455" i="9"/>
  <c r="R455" i="9"/>
  <c r="O455" i="9"/>
  <c r="L455" i="9"/>
  <c r="X454" i="9"/>
  <c r="U454" i="9"/>
  <c r="R454" i="9"/>
  <c r="O454" i="9"/>
  <c r="L454" i="9"/>
  <c r="X453" i="9"/>
  <c r="U453" i="9"/>
  <c r="R453" i="9"/>
  <c r="O453" i="9"/>
  <c r="L453" i="9"/>
  <c r="X452" i="9"/>
  <c r="U452" i="9"/>
  <c r="R452" i="9"/>
  <c r="O452" i="9"/>
  <c r="L452" i="9"/>
  <c r="X451" i="9"/>
  <c r="U451" i="9"/>
  <c r="R451" i="9"/>
  <c r="O451" i="9"/>
  <c r="L451" i="9"/>
  <c r="X450" i="9"/>
  <c r="U450" i="9"/>
  <c r="R450" i="9"/>
  <c r="O450" i="9"/>
  <c r="L450" i="9"/>
  <c r="X449" i="9"/>
  <c r="U449" i="9"/>
  <c r="R449" i="9"/>
  <c r="O449" i="9"/>
  <c r="L449" i="9"/>
  <c r="X448" i="9"/>
  <c r="U448" i="9"/>
  <c r="R448" i="9"/>
  <c r="O448" i="9"/>
  <c r="L448" i="9"/>
  <c r="X447" i="9"/>
  <c r="U447" i="9"/>
  <c r="R447" i="9"/>
  <c r="O447" i="9"/>
  <c r="L447" i="9"/>
  <c r="X446" i="9"/>
  <c r="U446" i="9"/>
  <c r="R446" i="9"/>
  <c r="O446" i="9"/>
  <c r="L446" i="9"/>
  <c r="X445" i="9"/>
  <c r="U445" i="9"/>
  <c r="R445" i="9"/>
  <c r="O445" i="9"/>
  <c r="L445" i="9"/>
  <c r="X444" i="9"/>
  <c r="U444" i="9"/>
  <c r="R444" i="9"/>
  <c r="O444" i="9"/>
  <c r="L444" i="9"/>
  <c r="X443" i="9"/>
  <c r="U443" i="9"/>
  <c r="R443" i="9"/>
  <c r="O443" i="9"/>
  <c r="L443" i="9"/>
  <c r="X442" i="9"/>
  <c r="U442" i="9"/>
  <c r="R442" i="9"/>
  <c r="O442" i="9"/>
  <c r="L442" i="9"/>
  <c r="X441" i="9"/>
  <c r="U441" i="9"/>
  <c r="R441" i="9"/>
  <c r="O441" i="9"/>
  <c r="L441" i="9"/>
  <c r="AA452" i="9" l="1"/>
  <c r="AA443" i="9"/>
  <c r="AA451" i="9"/>
  <c r="AA457" i="9"/>
  <c r="AA459" i="9"/>
  <c r="AA448" i="9"/>
  <c r="AA449" i="9"/>
  <c r="AA456" i="9"/>
  <c r="AA445" i="9"/>
  <c r="AA442" i="9"/>
  <c r="AA450" i="9"/>
  <c r="AA458" i="9"/>
  <c r="AA447" i="9"/>
  <c r="AA453" i="9"/>
  <c r="AA455" i="9"/>
  <c r="AA461" i="9"/>
  <c r="AA463" i="9"/>
  <c r="AA444" i="9"/>
  <c r="AA460" i="9"/>
  <c r="AA441" i="9"/>
  <c r="AA446" i="9"/>
  <c r="AA454" i="9"/>
  <c r="AA462" i="9"/>
  <c r="I440" i="9"/>
  <c r="L426" i="9"/>
  <c r="O426" i="9"/>
  <c r="R426" i="9"/>
  <c r="U426" i="9"/>
  <c r="X426" i="9"/>
  <c r="L427" i="9"/>
  <c r="O427" i="9"/>
  <c r="R427" i="9"/>
  <c r="U427" i="9"/>
  <c r="X427" i="9"/>
  <c r="L428" i="9"/>
  <c r="O428" i="9"/>
  <c r="R428" i="9"/>
  <c r="U428" i="9"/>
  <c r="X428" i="9"/>
  <c r="L429" i="9"/>
  <c r="O429" i="9"/>
  <c r="R429" i="9"/>
  <c r="U429" i="9"/>
  <c r="X429" i="9"/>
  <c r="L430" i="9"/>
  <c r="O430" i="9"/>
  <c r="R430" i="9"/>
  <c r="U430" i="9"/>
  <c r="X430" i="9"/>
  <c r="L431" i="9"/>
  <c r="O431" i="9"/>
  <c r="R431" i="9"/>
  <c r="U431" i="9"/>
  <c r="X431" i="9"/>
  <c r="L432" i="9"/>
  <c r="O432" i="9"/>
  <c r="R432" i="9"/>
  <c r="U432" i="9"/>
  <c r="X432" i="9"/>
  <c r="L433" i="9"/>
  <c r="O433" i="9"/>
  <c r="R433" i="9"/>
  <c r="U433" i="9"/>
  <c r="X433" i="9"/>
  <c r="L434" i="9"/>
  <c r="O434" i="9"/>
  <c r="R434" i="9"/>
  <c r="U434" i="9"/>
  <c r="X434" i="9"/>
  <c r="L435" i="9"/>
  <c r="O435" i="9"/>
  <c r="R435" i="9"/>
  <c r="U435" i="9"/>
  <c r="X435" i="9"/>
  <c r="L436" i="9"/>
  <c r="O436" i="9"/>
  <c r="R436" i="9"/>
  <c r="U436" i="9"/>
  <c r="X436" i="9"/>
  <c r="L437" i="9"/>
  <c r="O437" i="9"/>
  <c r="R437" i="9"/>
  <c r="U437" i="9"/>
  <c r="X437" i="9"/>
  <c r="L438" i="9"/>
  <c r="O438" i="9"/>
  <c r="R438" i="9"/>
  <c r="U438" i="9"/>
  <c r="X438" i="9"/>
  <c r="L439" i="9"/>
  <c r="O439" i="9"/>
  <c r="R439" i="9"/>
  <c r="U439" i="9"/>
  <c r="X439" i="9"/>
  <c r="L440" i="9"/>
  <c r="O440" i="9"/>
  <c r="R440" i="9"/>
  <c r="U440" i="9"/>
  <c r="X440" i="9"/>
  <c r="I426" i="9"/>
  <c r="I427" i="9"/>
  <c r="I428" i="9"/>
  <c r="I429" i="9"/>
  <c r="I430" i="9"/>
  <c r="I431" i="9"/>
  <c r="I432" i="9"/>
  <c r="I433" i="9"/>
  <c r="I434" i="9"/>
  <c r="I435" i="9"/>
  <c r="I436" i="9"/>
  <c r="I437" i="9"/>
  <c r="I438" i="9"/>
  <c r="I439" i="9"/>
  <c r="AA438" i="9" l="1"/>
  <c r="AA434" i="9"/>
  <c r="AA426" i="9"/>
  <c r="AA433" i="9"/>
  <c r="AA429" i="9"/>
  <c r="AA432" i="9"/>
  <c r="AA437" i="9"/>
  <c r="AA430" i="9"/>
  <c r="AA439" i="9"/>
  <c r="AA436" i="9"/>
  <c r="AA435" i="9"/>
  <c r="AA431" i="9"/>
  <c r="AA428" i="9"/>
  <c r="AA427" i="9"/>
  <c r="AA440" i="9"/>
  <c r="I410" i="9"/>
  <c r="I411" i="9"/>
  <c r="I412" i="9"/>
  <c r="I413" i="9"/>
  <c r="I414" i="9"/>
  <c r="I415" i="9"/>
  <c r="I416" i="9"/>
  <c r="I417" i="9"/>
  <c r="I418" i="9"/>
  <c r="I419" i="9"/>
  <c r="I420" i="9"/>
  <c r="I421" i="9"/>
  <c r="I422" i="9"/>
  <c r="I423" i="9"/>
  <c r="I424" i="9"/>
  <c r="I425" i="9"/>
  <c r="L411" i="9"/>
  <c r="O411" i="9"/>
  <c r="R411" i="9"/>
  <c r="U411" i="9"/>
  <c r="X411" i="9"/>
  <c r="L412" i="9"/>
  <c r="O412" i="9"/>
  <c r="R412" i="9"/>
  <c r="U412" i="9"/>
  <c r="X412" i="9"/>
  <c r="L413" i="9"/>
  <c r="O413" i="9"/>
  <c r="R413" i="9"/>
  <c r="U413" i="9"/>
  <c r="X413" i="9"/>
  <c r="L414" i="9"/>
  <c r="O414" i="9"/>
  <c r="R414" i="9"/>
  <c r="U414" i="9"/>
  <c r="X414" i="9"/>
  <c r="L415" i="9"/>
  <c r="O415" i="9"/>
  <c r="R415" i="9"/>
  <c r="U415" i="9"/>
  <c r="X415" i="9"/>
  <c r="L416" i="9"/>
  <c r="O416" i="9"/>
  <c r="R416" i="9"/>
  <c r="U416" i="9"/>
  <c r="X416" i="9"/>
  <c r="L417" i="9"/>
  <c r="O417" i="9"/>
  <c r="R417" i="9"/>
  <c r="U417" i="9"/>
  <c r="X417" i="9"/>
  <c r="L418" i="9"/>
  <c r="O418" i="9"/>
  <c r="R418" i="9"/>
  <c r="U418" i="9"/>
  <c r="X418" i="9"/>
  <c r="L419" i="9"/>
  <c r="O419" i="9"/>
  <c r="R419" i="9"/>
  <c r="U419" i="9"/>
  <c r="X419" i="9"/>
  <c r="L420" i="9"/>
  <c r="O420" i="9"/>
  <c r="R420" i="9"/>
  <c r="U420" i="9"/>
  <c r="X420" i="9"/>
  <c r="L421" i="9"/>
  <c r="O421" i="9"/>
  <c r="R421" i="9"/>
  <c r="U421" i="9"/>
  <c r="X421" i="9"/>
  <c r="L422" i="9"/>
  <c r="O422" i="9"/>
  <c r="R422" i="9"/>
  <c r="U422" i="9"/>
  <c r="X422" i="9"/>
  <c r="L423" i="9"/>
  <c r="O423" i="9"/>
  <c r="R423" i="9"/>
  <c r="U423" i="9"/>
  <c r="X423" i="9"/>
  <c r="L424" i="9"/>
  <c r="O424" i="9"/>
  <c r="R424" i="9"/>
  <c r="U424" i="9"/>
  <c r="X424" i="9"/>
  <c r="L425" i="9"/>
  <c r="O425" i="9"/>
  <c r="R425" i="9"/>
  <c r="U425" i="9"/>
  <c r="X425" i="9"/>
  <c r="X410" i="9"/>
  <c r="U410" i="9"/>
  <c r="R410" i="9"/>
  <c r="O410" i="9"/>
  <c r="L410" i="9"/>
  <c r="AA414" i="9" l="1"/>
  <c r="AA425" i="9"/>
  <c r="AA420" i="9"/>
  <c r="AA423" i="9"/>
  <c r="AA415" i="9"/>
  <c r="AA413" i="9"/>
  <c r="AA412" i="9"/>
  <c r="AA421" i="9"/>
  <c r="AA422" i="9"/>
  <c r="AA416" i="9"/>
  <c r="AA418" i="9"/>
  <c r="AA424" i="9"/>
  <c r="AA411" i="9"/>
  <c r="AA410" i="9"/>
  <c r="AA419" i="9"/>
  <c r="AA417" i="9"/>
  <c r="I390" i="9" l="1"/>
  <c r="I391" i="9"/>
  <c r="I392" i="9"/>
  <c r="I393" i="9"/>
  <c r="I394" i="9"/>
  <c r="I395" i="9"/>
  <c r="I396" i="9"/>
  <c r="I397" i="9"/>
  <c r="I398" i="9"/>
  <c r="I399" i="9"/>
  <c r="I400" i="9"/>
  <c r="I401" i="9"/>
  <c r="I402" i="9"/>
  <c r="I403" i="9"/>
  <c r="I404" i="9"/>
  <c r="I405" i="9"/>
  <c r="I406" i="9"/>
  <c r="I407" i="9"/>
  <c r="I408" i="9"/>
  <c r="I409" i="9"/>
  <c r="L391" i="9"/>
  <c r="O391" i="9"/>
  <c r="R391" i="9"/>
  <c r="U391" i="9"/>
  <c r="X391" i="9"/>
  <c r="L392" i="9"/>
  <c r="O392" i="9"/>
  <c r="R392" i="9"/>
  <c r="U392" i="9"/>
  <c r="X392" i="9"/>
  <c r="L393" i="9"/>
  <c r="O393" i="9"/>
  <c r="R393" i="9"/>
  <c r="U393" i="9"/>
  <c r="X393" i="9"/>
  <c r="L394" i="9"/>
  <c r="O394" i="9"/>
  <c r="R394" i="9"/>
  <c r="U394" i="9"/>
  <c r="X394" i="9"/>
  <c r="L395" i="9"/>
  <c r="O395" i="9"/>
  <c r="R395" i="9"/>
  <c r="U395" i="9"/>
  <c r="X395" i="9"/>
  <c r="L396" i="9"/>
  <c r="O396" i="9"/>
  <c r="R396" i="9"/>
  <c r="U396" i="9"/>
  <c r="X396" i="9"/>
  <c r="L397" i="9"/>
  <c r="O397" i="9"/>
  <c r="R397" i="9"/>
  <c r="U397" i="9"/>
  <c r="X397" i="9"/>
  <c r="L398" i="9"/>
  <c r="O398" i="9"/>
  <c r="R398" i="9"/>
  <c r="U398" i="9"/>
  <c r="X398" i="9"/>
  <c r="L399" i="9"/>
  <c r="O399" i="9"/>
  <c r="R399" i="9"/>
  <c r="U399" i="9"/>
  <c r="X399" i="9"/>
  <c r="L400" i="9"/>
  <c r="O400" i="9"/>
  <c r="R400" i="9"/>
  <c r="U400" i="9"/>
  <c r="X400" i="9"/>
  <c r="L401" i="9"/>
  <c r="O401" i="9"/>
  <c r="R401" i="9"/>
  <c r="U401" i="9"/>
  <c r="X401" i="9"/>
  <c r="L402" i="9"/>
  <c r="O402" i="9"/>
  <c r="R402" i="9"/>
  <c r="U402" i="9"/>
  <c r="X402" i="9"/>
  <c r="L403" i="9"/>
  <c r="O403" i="9"/>
  <c r="R403" i="9"/>
  <c r="U403" i="9"/>
  <c r="X403" i="9"/>
  <c r="L404" i="9"/>
  <c r="O404" i="9"/>
  <c r="R404" i="9"/>
  <c r="U404" i="9"/>
  <c r="X404" i="9"/>
  <c r="L405" i="9"/>
  <c r="O405" i="9"/>
  <c r="R405" i="9"/>
  <c r="U405" i="9"/>
  <c r="X405" i="9"/>
  <c r="L406" i="9"/>
  <c r="O406" i="9"/>
  <c r="R406" i="9"/>
  <c r="U406" i="9"/>
  <c r="X406" i="9"/>
  <c r="L407" i="9"/>
  <c r="O407" i="9"/>
  <c r="R407" i="9"/>
  <c r="U407" i="9"/>
  <c r="X407" i="9"/>
  <c r="L408" i="9"/>
  <c r="O408" i="9"/>
  <c r="R408" i="9"/>
  <c r="U408" i="9"/>
  <c r="X408" i="9"/>
  <c r="L409" i="9"/>
  <c r="O409" i="9"/>
  <c r="R409" i="9"/>
  <c r="U409" i="9"/>
  <c r="X409" i="9"/>
  <c r="X390" i="9"/>
  <c r="U390" i="9"/>
  <c r="R390" i="9"/>
  <c r="O390" i="9"/>
  <c r="L390" i="9"/>
  <c r="AA400" i="9" l="1"/>
  <c r="AA408" i="9"/>
  <c r="AA392" i="9"/>
  <c r="AA401" i="9"/>
  <c r="AA409" i="9"/>
  <c r="AA403" i="9"/>
  <c r="AA396" i="9"/>
  <c r="AA404" i="9"/>
  <c r="AA402" i="9"/>
  <c r="AA395" i="9"/>
  <c r="AA393" i="9"/>
  <c r="AA390" i="9"/>
  <c r="AA394" i="9"/>
  <c r="AA407" i="9"/>
  <c r="AA399" i="9"/>
  <c r="AA391" i="9"/>
  <c r="AA406" i="9"/>
  <c r="AA405" i="9"/>
  <c r="AA398" i="9"/>
  <c r="AA397"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L361" i="9"/>
  <c r="O361" i="9"/>
  <c r="R361" i="9"/>
  <c r="U361" i="9"/>
  <c r="X361" i="9"/>
  <c r="L362" i="9"/>
  <c r="O362" i="9"/>
  <c r="R362" i="9"/>
  <c r="U362" i="9"/>
  <c r="X362" i="9"/>
  <c r="L363" i="9"/>
  <c r="O363" i="9"/>
  <c r="R363" i="9"/>
  <c r="U363" i="9"/>
  <c r="X363" i="9"/>
  <c r="L364" i="9"/>
  <c r="O364" i="9"/>
  <c r="R364" i="9"/>
  <c r="U364" i="9"/>
  <c r="X364" i="9"/>
  <c r="L365" i="9"/>
  <c r="O365" i="9"/>
  <c r="R365" i="9"/>
  <c r="U365" i="9"/>
  <c r="X365" i="9"/>
  <c r="L366" i="9"/>
  <c r="O366" i="9"/>
  <c r="R366" i="9"/>
  <c r="U366" i="9"/>
  <c r="X366" i="9"/>
  <c r="L367" i="9"/>
  <c r="O367" i="9"/>
  <c r="R367" i="9"/>
  <c r="U367" i="9"/>
  <c r="X367" i="9"/>
  <c r="L368" i="9"/>
  <c r="O368" i="9"/>
  <c r="R368" i="9"/>
  <c r="U368" i="9"/>
  <c r="X368" i="9"/>
  <c r="L369" i="9"/>
  <c r="O369" i="9"/>
  <c r="R369" i="9"/>
  <c r="U369" i="9"/>
  <c r="X369" i="9"/>
  <c r="L370" i="9"/>
  <c r="O370" i="9"/>
  <c r="R370" i="9"/>
  <c r="U370" i="9"/>
  <c r="X370" i="9"/>
  <c r="L371" i="9"/>
  <c r="O371" i="9"/>
  <c r="R371" i="9"/>
  <c r="U371" i="9"/>
  <c r="X371" i="9"/>
  <c r="L372" i="9"/>
  <c r="O372" i="9"/>
  <c r="R372" i="9"/>
  <c r="U372" i="9"/>
  <c r="X372" i="9"/>
  <c r="L373" i="9"/>
  <c r="O373" i="9"/>
  <c r="R373" i="9"/>
  <c r="U373" i="9"/>
  <c r="X373" i="9"/>
  <c r="L374" i="9"/>
  <c r="O374" i="9"/>
  <c r="R374" i="9"/>
  <c r="U374" i="9"/>
  <c r="X374" i="9"/>
  <c r="L375" i="9"/>
  <c r="O375" i="9"/>
  <c r="R375" i="9"/>
  <c r="U375" i="9"/>
  <c r="X375" i="9"/>
  <c r="L376" i="9"/>
  <c r="O376" i="9"/>
  <c r="R376" i="9"/>
  <c r="U376" i="9"/>
  <c r="X376" i="9"/>
  <c r="L377" i="9"/>
  <c r="O377" i="9"/>
  <c r="R377" i="9"/>
  <c r="U377" i="9"/>
  <c r="X377" i="9"/>
  <c r="L378" i="9"/>
  <c r="O378" i="9"/>
  <c r="R378" i="9"/>
  <c r="U378" i="9"/>
  <c r="X378" i="9"/>
  <c r="L379" i="9"/>
  <c r="O379" i="9"/>
  <c r="R379" i="9"/>
  <c r="U379" i="9"/>
  <c r="X379" i="9"/>
  <c r="L380" i="9"/>
  <c r="O380" i="9"/>
  <c r="R380" i="9"/>
  <c r="U380" i="9"/>
  <c r="X380" i="9"/>
  <c r="L381" i="9"/>
  <c r="O381" i="9"/>
  <c r="R381" i="9"/>
  <c r="U381" i="9"/>
  <c r="X381" i="9"/>
  <c r="L382" i="9"/>
  <c r="O382" i="9"/>
  <c r="R382" i="9"/>
  <c r="U382" i="9"/>
  <c r="X382" i="9"/>
  <c r="L383" i="9"/>
  <c r="O383" i="9"/>
  <c r="R383" i="9"/>
  <c r="U383" i="9"/>
  <c r="X383" i="9"/>
  <c r="L384" i="9"/>
  <c r="O384" i="9"/>
  <c r="R384" i="9"/>
  <c r="U384" i="9"/>
  <c r="X384" i="9"/>
  <c r="L385" i="9"/>
  <c r="O385" i="9"/>
  <c r="R385" i="9"/>
  <c r="U385" i="9"/>
  <c r="X385" i="9"/>
  <c r="L386" i="9"/>
  <c r="O386" i="9"/>
  <c r="R386" i="9"/>
  <c r="U386" i="9"/>
  <c r="X386" i="9"/>
  <c r="L387" i="9"/>
  <c r="O387" i="9"/>
  <c r="R387" i="9"/>
  <c r="U387" i="9"/>
  <c r="X387" i="9"/>
  <c r="L388" i="9"/>
  <c r="O388" i="9"/>
  <c r="R388" i="9"/>
  <c r="U388" i="9"/>
  <c r="X388" i="9"/>
  <c r="L389" i="9"/>
  <c r="O389" i="9"/>
  <c r="R389" i="9"/>
  <c r="U389" i="9"/>
  <c r="X389" i="9"/>
  <c r="X360" i="9"/>
  <c r="U360" i="9"/>
  <c r="R360" i="9"/>
  <c r="O360" i="9"/>
  <c r="L360" i="9"/>
  <c r="AA361" i="9" l="1"/>
  <c r="AA363" i="9"/>
  <c r="AA364" i="9"/>
  <c r="AA382" i="9"/>
  <c r="AA370" i="9"/>
  <c r="AA388" i="9"/>
  <c r="AA387" i="9"/>
  <c r="AA389" i="9"/>
  <c r="AA375" i="9"/>
  <c r="AA367" i="9"/>
  <c r="AA384" i="9"/>
  <c r="AA368" i="9"/>
  <c r="AA362" i="9"/>
  <c r="AA381" i="9"/>
  <c r="AA369" i="9"/>
  <c r="AA386" i="9"/>
  <c r="AA374" i="9"/>
  <c r="AA366" i="9"/>
  <c r="AA373" i="9"/>
  <c r="AA365" i="9"/>
  <c r="AA380" i="9"/>
  <c r="AA372" i="9"/>
  <c r="AA379" i="9"/>
  <c r="AA371" i="9"/>
  <c r="AA383" i="9"/>
  <c r="AA378" i="9"/>
  <c r="AA385" i="9"/>
  <c r="AA377" i="9"/>
  <c r="AA376" i="9"/>
  <c r="AA360" i="9"/>
  <c r="I342" i="9"/>
  <c r="L342" i="9"/>
  <c r="O342" i="9"/>
  <c r="R342" i="9"/>
  <c r="U342" i="9"/>
  <c r="X342" i="9"/>
  <c r="I343" i="9"/>
  <c r="L343" i="9"/>
  <c r="O343" i="9"/>
  <c r="R343" i="9"/>
  <c r="U343" i="9"/>
  <c r="X343" i="9"/>
  <c r="I344" i="9"/>
  <c r="L344" i="9"/>
  <c r="O344" i="9"/>
  <c r="R344" i="9"/>
  <c r="U344" i="9"/>
  <c r="X344" i="9"/>
  <c r="I345" i="9"/>
  <c r="L345" i="9"/>
  <c r="O345" i="9"/>
  <c r="R345" i="9"/>
  <c r="U345" i="9"/>
  <c r="X345" i="9"/>
  <c r="I346" i="9"/>
  <c r="L346" i="9"/>
  <c r="O346" i="9"/>
  <c r="R346" i="9"/>
  <c r="U346" i="9"/>
  <c r="X346" i="9"/>
  <c r="I347" i="9"/>
  <c r="L347" i="9"/>
  <c r="O347" i="9"/>
  <c r="R347" i="9"/>
  <c r="U347" i="9"/>
  <c r="X347" i="9"/>
  <c r="I348" i="9"/>
  <c r="L348" i="9"/>
  <c r="O348" i="9"/>
  <c r="R348" i="9"/>
  <c r="U348" i="9"/>
  <c r="X348" i="9"/>
  <c r="I349" i="9"/>
  <c r="L349" i="9"/>
  <c r="O349" i="9"/>
  <c r="R349" i="9"/>
  <c r="U349" i="9"/>
  <c r="X349" i="9"/>
  <c r="I350" i="9"/>
  <c r="L350" i="9"/>
  <c r="O350" i="9"/>
  <c r="R350" i="9"/>
  <c r="U350" i="9"/>
  <c r="X350" i="9"/>
  <c r="I351" i="9"/>
  <c r="L351" i="9"/>
  <c r="O351" i="9"/>
  <c r="R351" i="9"/>
  <c r="U351" i="9"/>
  <c r="X351" i="9"/>
  <c r="I352" i="9"/>
  <c r="L352" i="9"/>
  <c r="O352" i="9"/>
  <c r="R352" i="9"/>
  <c r="U352" i="9"/>
  <c r="X352" i="9"/>
  <c r="I353" i="9"/>
  <c r="L353" i="9"/>
  <c r="O353" i="9"/>
  <c r="R353" i="9"/>
  <c r="U353" i="9"/>
  <c r="X353" i="9"/>
  <c r="I354" i="9"/>
  <c r="L354" i="9"/>
  <c r="O354" i="9"/>
  <c r="R354" i="9"/>
  <c r="U354" i="9"/>
  <c r="X354" i="9"/>
  <c r="I355" i="9"/>
  <c r="L355" i="9"/>
  <c r="O355" i="9"/>
  <c r="R355" i="9"/>
  <c r="U355" i="9"/>
  <c r="X355" i="9"/>
  <c r="I356" i="9"/>
  <c r="L356" i="9"/>
  <c r="O356" i="9"/>
  <c r="R356" i="9"/>
  <c r="U356" i="9"/>
  <c r="X356" i="9"/>
  <c r="I357" i="9"/>
  <c r="L357" i="9"/>
  <c r="O357" i="9"/>
  <c r="R357" i="9"/>
  <c r="U357" i="9"/>
  <c r="X357" i="9"/>
  <c r="I358" i="9"/>
  <c r="L358" i="9"/>
  <c r="O358" i="9"/>
  <c r="R358" i="9"/>
  <c r="U358" i="9"/>
  <c r="X358" i="9"/>
  <c r="I359" i="9"/>
  <c r="L359" i="9"/>
  <c r="O359" i="9"/>
  <c r="R359" i="9"/>
  <c r="U359" i="9"/>
  <c r="X359" i="9"/>
  <c r="I341" i="9"/>
  <c r="X341" i="9"/>
  <c r="U341" i="9"/>
  <c r="R341" i="9"/>
  <c r="O341" i="9"/>
  <c r="L341" i="9"/>
  <c r="AA353" i="9" l="1"/>
  <c r="AA356" i="9"/>
  <c r="AA357" i="9"/>
  <c r="AA358" i="9"/>
  <c r="AA359" i="9"/>
  <c r="AA355" i="9"/>
  <c r="AA347" i="9"/>
  <c r="AA348" i="9"/>
  <c r="AA349" i="9"/>
  <c r="AA345" i="9"/>
  <c r="AA350" i="9"/>
  <c r="AA346" i="9"/>
  <c r="AA342" i="9"/>
  <c r="AA343" i="9"/>
  <c r="AA351" i="9"/>
  <c r="AA354" i="9"/>
  <c r="AA352" i="9"/>
  <c r="AA344" i="9"/>
  <c r="AA341" i="9"/>
  <c r="I325" i="9" l="1"/>
  <c r="I326" i="9"/>
  <c r="I327" i="9"/>
  <c r="I328" i="9"/>
  <c r="I329" i="9"/>
  <c r="I330" i="9"/>
  <c r="I331" i="9"/>
  <c r="I332" i="9"/>
  <c r="I333" i="9"/>
  <c r="I334" i="9"/>
  <c r="I335" i="9"/>
  <c r="I336" i="9"/>
  <c r="I337" i="9"/>
  <c r="I338" i="9"/>
  <c r="I339" i="9"/>
  <c r="I340" i="9"/>
  <c r="L326" i="9"/>
  <c r="O326" i="9"/>
  <c r="R326" i="9"/>
  <c r="U326" i="9"/>
  <c r="X326" i="9"/>
  <c r="L327" i="9"/>
  <c r="O327" i="9"/>
  <c r="R327" i="9"/>
  <c r="U327" i="9"/>
  <c r="X327" i="9"/>
  <c r="L328" i="9"/>
  <c r="O328" i="9"/>
  <c r="R328" i="9"/>
  <c r="U328" i="9"/>
  <c r="X328" i="9"/>
  <c r="L329" i="9"/>
  <c r="O329" i="9"/>
  <c r="R329" i="9"/>
  <c r="U329" i="9"/>
  <c r="X329" i="9"/>
  <c r="L330" i="9"/>
  <c r="O330" i="9"/>
  <c r="R330" i="9"/>
  <c r="U330" i="9"/>
  <c r="X330" i="9"/>
  <c r="L331" i="9"/>
  <c r="O331" i="9"/>
  <c r="R331" i="9"/>
  <c r="U331" i="9"/>
  <c r="X331" i="9"/>
  <c r="L332" i="9"/>
  <c r="O332" i="9"/>
  <c r="R332" i="9"/>
  <c r="U332" i="9"/>
  <c r="X332" i="9"/>
  <c r="L333" i="9"/>
  <c r="O333" i="9"/>
  <c r="R333" i="9"/>
  <c r="U333" i="9"/>
  <c r="X333" i="9"/>
  <c r="L334" i="9"/>
  <c r="O334" i="9"/>
  <c r="R334" i="9"/>
  <c r="U334" i="9"/>
  <c r="X334" i="9"/>
  <c r="L335" i="9"/>
  <c r="O335" i="9"/>
  <c r="R335" i="9"/>
  <c r="U335" i="9"/>
  <c r="X335" i="9"/>
  <c r="L336" i="9"/>
  <c r="O336" i="9"/>
  <c r="R336" i="9"/>
  <c r="U336" i="9"/>
  <c r="X336" i="9"/>
  <c r="L337" i="9"/>
  <c r="O337" i="9"/>
  <c r="R337" i="9"/>
  <c r="U337" i="9"/>
  <c r="X337" i="9"/>
  <c r="L338" i="9"/>
  <c r="O338" i="9"/>
  <c r="R338" i="9"/>
  <c r="U338" i="9"/>
  <c r="X338" i="9"/>
  <c r="L339" i="9"/>
  <c r="O339" i="9"/>
  <c r="R339" i="9"/>
  <c r="U339" i="9"/>
  <c r="X339" i="9"/>
  <c r="L340" i="9"/>
  <c r="O340" i="9"/>
  <c r="R340" i="9"/>
  <c r="U340" i="9"/>
  <c r="X340" i="9"/>
  <c r="X325" i="9"/>
  <c r="U325" i="9"/>
  <c r="R325" i="9"/>
  <c r="O325" i="9"/>
  <c r="L325" i="9"/>
  <c r="AA329" i="9" l="1"/>
  <c r="AA328" i="9"/>
  <c r="AA333" i="9"/>
  <c r="AA335" i="9"/>
  <c r="AA337" i="9"/>
  <c r="AA327" i="9"/>
  <c r="AA340" i="9"/>
  <c r="AA339" i="9"/>
  <c r="AA336" i="9"/>
  <c r="AA332" i="9"/>
  <c r="AA331" i="9"/>
  <c r="AA330" i="9"/>
  <c r="AA326" i="9"/>
  <c r="AA338" i="9"/>
  <c r="AA325" i="9"/>
  <c r="AA334" i="9"/>
  <c r="I308" i="9"/>
  <c r="I309" i="9"/>
  <c r="I310" i="9"/>
  <c r="I311" i="9"/>
  <c r="I312" i="9"/>
  <c r="I313" i="9"/>
  <c r="I314" i="9"/>
  <c r="I315" i="9"/>
  <c r="I316" i="9"/>
  <c r="I317" i="9"/>
  <c r="I318" i="9"/>
  <c r="I319" i="9"/>
  <c r="I320" i="9"/>
  <c r="I321" i="9"/>
  <c r="I322" i="9"/>
  <c r="I323" i="9"/>
  <c r="I324" i="9"/>
  <c r="L309" i="9"/>
  <c r="O309" i="9"/>
  <c r="R309" i="9"/>
  <c r="U309" i="9"/>
  <c r="X309" i="9"/>
  <c r="L310" i="9"/>
  <c r="O310" i="9"/>
  <c r="R310" i="9"/>
  <c r="U310" i="9"/>
  <c r="X310" i="9"/>
  <c r="L311" i="9"/>
  <c r="O311" i="9"/>
  <c r="R311" i="9"/>
  <c r="U311" i="9"/>
  <c r="X311" i="9"/>
  <c r="L312" i="9"/>
  <c r="O312" i="9"/>
  <c r="R312" i="9"/>
  <c r="U312" i="9"/>
  <c r="X312" i="9"/>
  <c r="L313" i="9"/>
  <c r="O313" i="9"/>
  <c r="R313" i="9"/>
  <c r="U313" i="9"/>
  <c r="X313" i="9"/>
  <c r="L314" i="9"/>
  <c r="O314" i="9"/>
  <c r="R314" i="9"/>
  <c r="U314" i="9"/>
  <c r="X314" i="9"/>
  <c r="L315" i="9"/>
  <c r="O315" i="9"/>
  <c r="R315" i="9"/>
  <c r="U315" i="9"/>
  <c r="X315" i="9"/>
  <c r="L316" i="9"/>
  <c r="O316" i="9"/>
  <c r="R316" i="9"/>
  <c r="U316" i="9"/>
  <c r="X316" i="9"/>
  <c r="L317" i="9"/>
  <c r="O317" i="9"/>
  <c r="R317" i="9"/>
  <c r="U317" i="9"/>
  <c r="X317" i="9"/>
  <c r="L318" i="9"/>
  <c r="O318" i="9"/>
  <c r="R318" i="9"/>
  <c r="U318" i="9"/>
  <c r="X318" i="9"/>
  <c r="L319" i="9"/>
  <c r="O319" i="9"/>
  <c r="R319" i="9"/>
  <c r="U319" i="9"/>
  <c r="X319" i="9"/>
  <c r="L320" i="9"/>
  <c r="O320" i="9"/>
  <c r="R320" i="9"/>
  <c r="U320" i="9"/>
  <c r="X320" i="9"/>
  <c r="L321" i="9"/>
  <c r="O321" i="9"/>
  <c r="R321" i="9"/>
  <c r="U321" i="9"/>
  <c r="X321" i="9"/>
  <c r="L322" i="9"/>
  <c r="O322" i="9"/>
  <c r="R322" i="9"/>
  <c r="U322" i="9"/>
  <c r="X322" i="9"/>
  <c r="L323" i="9"/>
  <c r="O323" i="9"/>
  <c r="R323" i="9"/>
  <c r="U323" i="9"/>
  <c r="X323" i="9"/>
  <c r="L324" i="9"/>
  <c r="O324" i="9"/>
  <c r="R324" i="9"/>
  <c r="U324" i="9"/>
  <c r="X324" i="9"/>
  <c r="X308" i="9"/>
  <c r="U308" i="9"/>
  <c r="R308" i="9"/>
  <c r="O308" i="9"/>
  <c r="L308" i="9"/>
  <c r="AA323" i="9" l="1"/>
  <c r="AA310" i="9"/>
  <c r="AA312" i="9"/>
  <c r="AA321" i="9"/>
  <c r="AA319" i="9"/>
  <c r="AA315" i="9"/>
  <c r="AA311" i="9"/>
  <c r="AA322" i="9"/>
  <c r="AA314" i="9"/>
  <c r="AA308" i="9"/>
  <c r="AA318" i="9"/>
  <c r="AA316" i="9"/>
  <c r="AA320" i="9"/>
  <c r="AA313" i="9"/>
  <c r="AA324" i="9"/>
  <c r="AA317" i="9"/>
  <c r="AA309" i="9"/>
  <c r="I281" i="9" l="1"/>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L282" i="9"/>
  <c r="O282" i="9"/>
  <c r="R282" i="9"/>
  <c r="U282" i="9"/>
  <c r="X282" i="9"/>
  <c r="L283" i="9"/>
  <c r="O283" i="9"/>
  <c r="R283" i="9"/>
  <c r="U283" i="9"/>
  <c r="X283" i="9"/>
  <c r="L284" i="9"/>
  <c r="O284" i="9"/>
  <c r="R284" i="9"/>
  <c r="U284" i="9"/>
  <c r="X284" i="9"/>
  <c r="L285" i="9"/>
  <c r="O285" i="9"/>
  <c r="R285" i="9"/>
  <c r="U285" i="9"/>
  <c r="X285" i="9"/>
  <c r="L286" i="9"/>
  <c r="O286" i="9"/>
  <c r="R286" i="9"/>
  <c r="U286" i="9"/>
  <c r="X286" i="9"/>
  <c r="L287" i="9"/>
  <c r="O287" i="9"/>
  <c r="R287" i="9"/>
  <c r="U287" i="9"/>
  <c r="X287" i="9"/>
  <c r="L288" i="9"/>
  <c r="O288" i="9"/>
  <c r="R288" i="9"/>
  <c r="U288" i="9"/>
  <c r="X288" i="9"/>
  <c r="L289" i="9"/>
  <c r="O289" i="9"/>
  <c r="R289" i="9"/>
  <c r="U289" i="9"/>
  <c r="X289" i="9"/>
  <c r="L290" i="9"/>
  <c r="O290" i="9"/>
  <c r="R290" i="9"/>
  <c r="U290" i="9"/>
  <c r="X290" i="9"/>
  <c r="L291" i="9"/>
  <c r="O291" i="9"/>
  <c r="R291" i="9"/>
  <c r="U291" i="9"/>
  <c r="X291" i="9"/>
  <c r="L292" i="9"/>
  <c r="O292" i="9"/>
  <c r="R292" i="9"/>
  <c r="U292" i="9"/>
  <c r="X292" i="9"/>
  <c r="L293" i="9"/>
  <c r="O293" i="9"/>
  <c r="R293" i="9"/>
  <c r="U293" i="9"/>
  <c r="X293" i="9"/>
  <c r="L294" i="9"/>
  <c r="O294" i="9"/>
  <c r="R294" i="9"/>
  <c r="U294" i="9"/>
  <c r="X294" i="9"/>
  <c r="L295" i="9"/>
  <c r="O295" i="9"/>
  <c r="R295" i="9"/>
  <c r="U295" i="9"/>
  <c r="X295" i="9"/>
  <c r="L296" i="9"/>
  <c r="O296" i="9"/>
  <c r="R296" i="9"/>
  <c r="U296" i="9"/>
  <c r="X296" i="9"/>
  <c r="L297" i="9"/>
  <c r="O297" i="9"/>
  <c r="R297" i="9"/>
  <c r="U297" i="9"/>
  <c r="X297" i="9"/>
  <c r="L298" i="9"/>
  <c r="O298" i="9"/>
  <c r="R298" i="9"/>
  <c r="U298" i="9"/>
  <c r="X298" i="9"/>
  <c r="L299" i="9"/>
  <c r="O299" i="9"/>
  <c r="R299" i="9"/>
  <c r="U299" i="9"/>
  <c r="X299" i="9"/>
  <c r="L300" i="9"/>
  <c r="O300" i="9"/>
  <c r="R300" i="9"/>
  <c r="U300" i="9"/>
  <c r="X300" i="9"/>
  <c r="L301" i="9"/>
  <c r="O301" i="9"/>
  <c r="R301" i="9"/>
  <c r="U301" i="9"/>
  <c r="X301" i="9"/>
  <c r="L302" i="9"/>
  <c r="O302" i="9"/>
  <c r="R302" i="9"/>
  <c r="U302" i="9"/>
  <c r="X302" i="9"/>
  <c r="L303" i="9"/>
  <c r="O303" i="9"/>
  <c r="R303" i="9"/>
  <c r="U303" i="9"/>
  <c r="X303" i="9"/>
  <c r="L304" i="9"/>
  <c r="O304" i="9"/>
  <c r="R304" i="9"/>
  <c r="U304" i="9"/>
  <c r="X304" i="9"/>
  <c r="L305" i="9"/>
  <c r="O305" i="9"/>
  <c r="R305" i="9"/>
  <c r="U305" i="9"/>
  <c r="X305" i="9"/>
  <c r="L306" i="9"/>
  <c r="O306" i="9"/>
  <c r="R306" i="9"/>
  <c r="U306" i="9"/>
  <c r="X306" i="9"/>
  <c r="L307" i="9"/>
  <c r="O307" i="9"/>
  <c r="R307" i="9"/>
  <c r="U307" i="9"/>
  <c r="X307" i="9"/>
  <c r="X281" i="9"/>
  <c r="U281" i="9"/>
  <c r="R281" i="9"/>
  <c r="O281" i="9"/>
  <c r="L281" i="9"/>
  <c r="AA285" i="9" l="1"/>
  <c r="AA297" i="9"/>
  <c r="AA306" i="9"/>
  <c r="AA290" i="9"/>
  <c r="AA301" i="9"/>
  <c r="AA293" i="9"/>
  <c r="AA307" i="9"/>
  <c r="AA291" i="9"/>
  <c r="AA281" i="9"/>
  <c r="AA292" i="9"/>
  <c r="AA305" i="9"/>
  <c r="AA289" i="9"/>
  <c r="AA303" i="9"/>
  <c r="AA302" i="9"/>
  <c r="AA300" i="9"/>
  <c r="AA299" i="9"/>
  <c r="AA298" i="9"/>
  <c r="AA294" i="9"/>
  <c r="AA296" i="9"/>
  <c r="AA284" i="9"/>
  <c r="AA295" i="9"/>
  <c r="AA283" i="9"/>
  <c r="AA287" i="9"/>
  <c r="AA286" i="9"/>
  <c r="AA282" i="9"/>
  <c r="AA288" i="9"/>
  <c r="AA304" i="9"/>
  <c r="I265" i="9"/>
  <c r="I266" i="9"/>
  <c r="I267" i="9"/>
  <c r="I268" i="9"/>
  <c r="I269" i="9"/>
  <c r="I270" i="9"/>
  <c r="I271" i="9"/>
  <c r="I272" i="9"/>
  <c r="I273" i="9"/>
  <c r="I274" i="9"/>
  <c r="I275" i="9"/>
  <c r="I276" i="9"/>
  <c r="I277" i="9"/>
  <c r="I278" i="9"/>
  <c r="I279" i="9"/>
  <c r="I280" i="9"/>
  <c r="L266" i="9"/>
  <c r="O266" i="9"/>
  <c r="R266" i="9"/>
  <c r="U266" i="9"/>
  <c r="X266" i="9"/>
  <c r="L267" i="9"/>
  <c r="O267" i="9"/>
  <c r="R267" i="9"/>
  <c r="U267" i="9"/>
  <c r="X267" i="9"/>
  <c r="L268" i="9"/>
  <c r="O268" i="9"/>
  <c r="R268" i="9"/>
  <c r="U268" i="9"/>
  <c r="X268" i="9"/>
  <c r="L269" i="9"/>
  <c r="O269" i="9"/>
  <c r="R269" i="9"/>
  <c r="U269" i="9"/>
  <c r="X269" i="9"/>
  <c r="L270" i="9"/>
  <c r="O270" i="9"/>
  <c r="R270" i="9"/>
  <c r="U270" i="9"/>
  <c r="X270" i="9"/>
  <c r="L271" i="9"/>
  <c r="O271" i="9"/>
  <c r="R271" i="9"/>
  <c r="U271" i="9"/>
  <c r="X271" i="9"/>
  <c r="L272" i="9"/>
  <c r="O272" i="9"/>
  <c r="R272" i="9"/>
  <c r="U272" i="9"/>
  <c r="X272" i="9"/>
  <c r="L273" i="9"/>
  <c r="O273" i="9"/>
  <c r="R273" i="9"/>
  <c r="U273" i="9"/>
  <c r="X273" i="9"/>
  <c r="L274" i="9"/>
  <c r="O274" i="9"/>
  <c r="R274" i="9"/>
  <c r="U274" i="9"/>
  <c r="X274" i="9"/>
  <c r="L275" i="9"/>
  <c r="O275" i="9"/>
  <c r="R275" i="9"/>
  <c r="U275" i="9"/>
  <c r="X275" i="9"/>
  <c r="L276" i="9"/>
  <c r="O276" i="9"/>
  <c r="R276" i="9"/>
  <c r="U276" i="9"/>
  <c r="X276" i="9"/>
  <c r="L277" i="9"/>
  <c r="O277" i="9"/>
  <c r="R277" i="9"/>
  <c r="U277" i="9"/>
  <c r="X277" i="9"/>
  <c r="L278" i="9"/>
  <c r="O278" i="9"/>
  <c r="R278" i="9"/>
  <c r="U278" i="9"/>
  <c r="X278" i="9"/>
  <c r="L279" i="9"/>
  <c r="O279" i="9"/>
  <c r="R279" i="9"/>
  <c r="U279" i="9"/>
  <c r="X279" i="9"/>
  <c r="L280" i="9"/>
  <c r="O280" i="9"/>
  <c r="R280" i="9"/>
  <c r="U280" i="9"/>
  <c r="X280" i="9"/>
  <c r="X265" i="9"/>
  <c r="U265" i="9"/>
  <c r="R265" i="9"/>
  <c r="O265" i="9"/>
  <c r="L265" i="9"/>
  <c r="X264" i="9"/>
  <c r="U264" i="9"/>
  <c r="R264" i="9"/>
  <c r="O264" i="9"/>
  <c r="L264" i="9"/>
  <c r="I264" i="9"/>
  <c r="X263" i="9"/>
  <c r="U263" i="9"/>
  <c r="R263" i="9"/>
  <c r="O263" i="9"/>
  <c r="L263" i="9"/>
  <c r="I263" i="9"/>
  <c r="X262" i="9"/>
  <c r="U262" i="9"/>
  <c r="R262" i="9"/>
  <c r="O262" i="9"/>
  <c r="L262" i="9"/>
  <c r="I262" i="9"/>
  <c r="X261" i="9"/>
  <c r="U261" i="9"/>
  <c r="R261" i="9"/>
  <c r="O261" i="9"/>
  <c r="L261" i="9"/>
  <c r="I261" i="9"/>
  <c r="X260" i="9"/>
  <c r="U260" i="9"/>
  <c r="R260" i="9"/>
  <c r="O260" i="9"/>
  <c r="L260" i="9"/>
  <c r="I260" i="9"/>
  <c r="X259" i="9"/>
  <c r="U259" i="9"/>
  <c r="R259" i="9"/>
  <c r="O259" i="9"/>
  <c r="L259" i="9"/>
  <c r="I259" i="9"/>
  <c r="X258" i="9"/>
  <c r="U258" i="9"/>
  <c r="R258" i="9"/>
  <c r="O258" i="9"/>
  <c r="L258" i="9"/>
  <c r="I258" i="9"/>
  <c r="X257" i="9"/>
  <c r="U257" i="9"/>
  <c r="R257" i="9"/>
  <c r="O257" i="9"/>
  <c r="L257" i="9"/>
  <c r="I257" i="9"/>
  <c r="X256" i="9"/>
  <c r="U256" i="9"/>
  <c r="R256" i="9"/>
  <c r="O256" i="9"/>
  <c r="L256" i="9"/>
  <c r="I256" i="9"/>
  <c r="X255" i="9"/>
  <c r="U255" i="9"/>
  <c r="R255" i="9"/>
  <c r="O255" i="9"/>
  <c r="L255" i="9"/>
  <c r="I255" i="9"/>
  <c r="X254" i="9"/>
  <c r="U254" i="9"/>
  <c r="R254" i="9"/>
  <c r="O254" i="9"/>
  <c r="L254" i="9"/>
  <c r="I254" i="9"/>
  <c r="X253" i="9"/>
  <c r="U253" i="9"/>
  <c r="R253" i="9"/>
  <c r="O253" i="9"/>
  <c r="L253" i="9"/>
  <c r="I253" i="9"/>
  <c r="X252" i="9"/>
  <c r="U252" i="9"/>
  <c r="R252" i="9"/>
  <c r="O252" i="9"/>
  <c r="L252" i="9"/>
  <c r="I252" i="9"/>
  <c r="X251" i="9"/>
  <c r="U251" i="9"/>
  <c r="R251" i="9"/>
  <c r="O251" i="9"/>
  <c r="L251" i="9"/>
  <c r="I251" i="9"/>
  <c r="X250" i="9"/>
  <c r="U250" i="9"/>
  <c r="R250" i="9"/>
  <c r="O250" i="9"/>
  <c r="L250" i="9"/>
  <c r="I250" i="9"/>
  <c r="X249" i="9"/>
  <c r="U249" i="9"/>
  <c r="R249" i="9"/>
  <c r="O249" i="9"/>
  <c r="L249" i="9"/>
  <c r="I249" i="9"/>
  <c r="X248" i="9"/>
  <c r="U248" i="9"/>
  <c r="R248" i="9"/>
  <c r="O248" i="9"/>
  <c r="L248" i="9"/>
  <c r="I248" i="9"/>
  <c r="X247" i="9"/>
  <c r="U247" i="9"/>
  <c r="R247" i="9"/>
  <c r="O247" i="9"/>
  <c r="L247" i="9"/>
  <c r="I247" i="9"/>
  <c r="X246" i="9"/>
  <c r="U246" i="9"/>
  <c r="R246" i="9"/>
  <c r="O246" i="9"/>
  <c r="L246" i="9"/>
  <c r="I246" i="9"/>
  <c r="X245" i="9"/>
  <c r="U245" i="9"/>
  <c r="R245" i="9"/>
  <c r="O245" i="9"/>
  <c r="L245" i="9"/>
  <c r="I245" i="9"/>
  <c r="X244" i="9"/>
  <c r="U244" i="9"/>
  <c r="R244" i="9"/>
  <c r="O244" i="9"/>
  <c r="L244" i="9"/>
  <c r="I244" i="9"/>
  <c r="X243" i="9"/>
  <c r="U243" i="9"/>
  <c r="R243" i="9"/>
  <c r="O243" i="9"/>
  <c r="L243" i="9"/>
  <c r="I243" i="9"/>
  <c r="X242" i="9"/>
  <c r="U242" i="9"/>
  <c r="R242" i="9"/>
  <c r="O242" i="9"/>
  <c r="L242" i="9"/>
  <c r="I242" i="9"/>
  <c r="X241" i="9"/>
  <c r="U241" i="9"/>
  <c r="R241" i="9"/>
  <c r="O241" i="9"/>
  <c r="L241" i="9"/>
  <c r="I241" i="9"/>
  <c r="X240" i="9"/>
  <c r="U240" i="9"/>
  <c r="R240" i="9"/>
  <c r="O240" i="9"/>
  <c r="L240" i="9"/>
  <c r="I240" i="9"/>
  <c r="X239" i="9"/>
  <c r="U239" i="9"/>
  <c r="R239" i="9"/>
  <c r="O239" i="9"/>
  <c r="L239" i="9"/>
  <c r="I239" i="9"/>
  <c r="X238" i="9"/>
  <c r="U238" i="9"/>
  <c r="R238" i="9"/>
  <c r="O238" i="9"/>
  <c r="L238" i="9"/>
  <c r="I238" i="9"/>
  <c r="X237" i="9"/>
  <c r="U237" i="9"/>
  <c r="R237" i="9"/>
  <c r="O237" i="9"/>
  <c r="L237" i="9"/>
  <c r="I237" i="9"/>
  <c r="X236" i="9"/>
  <c r="U236" i="9"/>
  <c r="R236" i="9"/>
  <c r="O236" i="9"/>
  <c r="L236" i="9"/>
  <c r="I236" i="9"/>
  <c r="X235" i="9"/>
  <c r="U235" i="9"/>
  <c r="R235" i="9"/>
  <c r="O235" i="9"/>
  <c r="L235" i="9"/>
  <c r="I235" i="9"/>
  <c r="X234" i="9"/>
  <c r="U234" i="9"/>
  <c r="R234" i="9"/>
  <c r="O234" i="9"/>
  <c r="L234" i="9"/>
  <c r="I234" i="9"/>
  <c r="X233" i="9"/>
  <c r="U233" i="9"/>
  <c r="R233" i="9"/>
  <c r="O233" i="9"/>
  <c r="L233" i="9"/>
  <c r="I233" i="9"/>
  <c r="X232" i="9"/>
  <c r="U232" i="9"/>
  <c r="R232" i="9"/>
  <c r="O232" i="9"/>
  <c r="L232" i="9"/>
  <c r="I232" i="9"/>
  <c r="X231" i="9"/>
  <c r="U231" i="9"/>
  <c r="R231" i="9"/>
  <c r="O231" i="9"/>
  <c r="L231" i="9"/>
  <c r="I231" i="9"/>
  <c r="X230" i="9"/>
  <c r="U230" i="9"/>
  <c r="R230" i="9"/>
  <c r="O230" i="9"/>
  <c r="L230" i="9"/>
  <c r="I230" i="9"/>
  <c r="X229" i="9"/>
  <c r="U229" i="9"/>
  <c r="R229" i="9"/>
  <c r="O229" i="9"/>
  <c r="L229" i="9"/>
  <c r="I229" i="9"/>
  <c r="X228" i="9"/>
  <c r="U228" i="9"/>
  <c r="R228" i="9"/>
  <c r="O228" i="9"/>
  <c r="L228" i="9"/>
  <c r="I228" i="9"/>
  <c r="X227" i="9"/>
  <c r="U227" i="9"/>
  <c r="R227" i="9"/>
  <c r="O227" i="9"/>
  <c r="L227" i="9"/>
  <c r="I227" i="9"/>
  <c r="X226" i="9"/>
  <c r="U226" i="9"/>
  <c r="R226" i="9"/>
  <c r="O226" i="9"/>
  <c r="L226" i="9"/>
  <c r="I226" i="9"/>
  <c r="X225" i="9"/>
  <c r="U225" i="9"/>
  <c r="R225" i="9"/>
  <c r="O225" i="9"/>
  <c r="L225" i="9"/>
  <c r="I225" i="9"/>
  <c r="X224" i="9"/>
  <c r="U224" i="9"/>
  <c r="R224" i="9"/>
  <c r="O224" i="9"/>
  <c r="L224" i="9"/>
  <c r="I224" i="9"/>
  <c r="X223" i="9"/>
  <c r="U223" i="9"/>
  <c r="R223" i="9"/>
  <c r="O223" i="9"/>
  <c r="L223" i="9"/>
  <c r="I223" i="9"/>
  <c r="X222" i="9"/>
  <c r="U222" i="9"/>
  <c r="R222" i="9"/>
  <c r="O222" i="9"/>
  <c r="L222" i="9"/>
  <c r="I222" i="9"/>
  <c r="X221" i="9"/>
  <c r="U221" i="9"/>
  <c r="R221" i="9"/>
  <c r="O221" i="9"/>
  <c r="L221" i="9"/>
  <c r="I221" i="9"/>
  <c r="X220" i="9"/>
  <c r="U220" i="9"/>
  <c r="R220" i="9"/>
  <c r="O220" i="9"/>
  <c r="L220" i="9"/>
  <c r="I220" i="9"/>
  <c r="X219" i="9"/>
  <c r="U219" i="9"/>
  <c r="R219" i="9"/>
  <c r="O219" i="9"/>
  <c r="L219" i="9"/>
  <c r="I219" i="9"/>
  <c r="X218" i="9"/>
  <c r="U218" i="9"/>
  <c r="R218" i="9"/>
  <c r="O218" i="9"/>
  <c r="L218" i="9"/>
  <c r="I218" i="9"/>
  <c r="X217" i="9"/>
  <c r="U217" i="9"/>
  <c r="R217" i="9"/>
  <c r="O217" i="9"/>
  <c r="L217" i="9"/>
  <c r="I217" i="9"/>
  <c r="X216" i="9"/>
  <c r="U216" i="9"/>
  <c r="R216" i="9"/>
  <c r="O216" i="9"/>
  <c r="L216" i="9"/>
  <c r="I216" i="9"/>
  <c r="X215" i="9"/>
  <c r="U215" i="9"/>
  <c r="R215" i="9"/>
  <c r="O215" i="9"/>
  <c r="L215" i="9"/>
  <c r="I215" i="9"/>
  <c r="X214" i="9"/>
  <c r="U214" i="9"/>
  <c r="R214" i="9"/>
  <c r="O214" i="9"/>
  <c r="L214" i="9"/>
  <c r="I214" i="9"/>
  <c r="X213" i="9"/>
  <c r="U213" i="9"/>
  <c r="R213" i="9"/>
  <c r="O213" i="9"/>
  <c r="L213" i="9"/>
  <c r="I213" i="9"/>
  <c r="X212" i="9"/>
  <c r="U212" i="9"/>
  <c r="R212" i="9"/>
  <c r="O212" i="9"/>
  <c r="L212" i="9"/>
  <c r="I212" i="9"/>
  <c r="X211" i="9"/>
  <c r="U211" i="9"/>
  <c r="R211" i="9"/>
  <c r="O211" i="9"/>
  <c r="L211" i="9"/>
  <c r="I211" i="9"/>
  <c r="X210" i="9"/>
  <c r="U210" i="9"/>
  <c r="R210" i="9"/>
  <c r="O210" i="9"/>
  <c r="L210" i="9"/>
  <c r="I210" i="9"/>
  <c r="X209" i="9"/>
  <c r="U209" i="9"/>
  <c r="R209" i="9"/>
  <c r="O209" i="9"/>
  <c r="L209" i="9"/>
  <c r="I209" i="9"/>
  <c r="X208" i="9"/>
  <c r="U208" i="9"/>
  <c r="R208" i="9"/>
  <c r="O208" i="9"/>
  <c r="L208" i="9"/>
  <c r="I208" i="9"/>
  <c r="X207" i="9"/>
  <c r="U207" i="9"/>
  <c r="R207" i="9"/>
  <c r="O207" i="9"/>
  <c r="L207" i="9"/>
  <c r="I207" i="9"/>
  <c r="X206" i="9"/>
  <c r="U206" i="9"/>
  <c r="R206" i="9"/>
  <c r="O206" i="9"/>
  <c r="L206" i="9"/>
  <c r="I206" i="9"/>
  <c r="X205" i="9"/>
  <c r="U205" i="9"/>
  <c r="R205" i="9"/>
  <c r="O205" i="9"/>
  <c r="L205" i="9"/>
  <c r="I205" i="9"/>
  <c r="X204" i="9"/>
  <c r="U204" i="9"/>
  <c r="R204" i="9"/>
  <c r="O204" i="9"/>
  <c r="L204" i="9"/>
  <c r="I204" i="9"/>
  <c r="X203" i="9"/>
  <c r="U203" i="9"/>
  <c r="R203" i="9"/>
  <c r="O203" i="9"/>
  <c r="L203" i="9"/>
  <c r="I203" i="9"/>
  <c r="X202" i="9"/>
  <c r="U202" i="9"/>
  <c r="R202" i="9"/>
  <c r="O202" i="9"/>
  <c r="L202" i="9"/>
  <c r="I202" i="9"/>
  <c r="X201" i="9"/>
  <c r="U201" i="9"/>
  <c r="R201" i="9"/>
  <c r="O201" i="9"/>
  <c r="L201" i="9"/>
  <c r="I201" i="9"/>
  <c r="X200" i="9"/>
  <c r="U200" i="9"/>
  <c r="R200" i="9"/>
  <c r="O200" i="9"/>
  <c r="L200" i="9"/>
  <c r="I200" i="9"/>
  <c r="X199" i="9"/>
  <c r="U199" i="9"/>
  <c r="R199" i="9"/>
  <c r="O199" i="9"/>
  <c r="L199" i="9"/>
  <c r="I199" i="9"/>
  <c r="X198" i="9"/>
  <c r="U198" i="9"/>
  <c r="R198" i="9"/>
  <c r="O198" i="9"/>
  <c r="L198" i="9"/>
  <c r="I198" i="9"/>
  <c r="X197" i="9"/>
  <c r="U197" i="9"/>
  <c r="R197" i="9"/>
  <c r="O197" i="9"/>
  <c r="L197" i="9"/>
  <c r="I197" i="9"/>
  <c r="X196" i="9"/>
  <c r="U196" i="9"/>
  <c r="R196" i="9"/>
  <c r="O196" i="9"/>
  <c r="L196" i="9"/>
  <c r="I196" i="9"/>
  <c r="X195" i="9"/>
  <c r="U195" i="9"/>
  <c r="R195" i="9"/>
  <c r="O195" i="9"/>
  <c r="L195" i="9"/>
  <c r="I195" i="9"/>
  <c r="X194" i="9"/>
  <c r="U194" i="9"/>
  <c r="R194" i="9"/>
  <c r="O194" i="9"/>
  <c r="L194" i="9"/>
  <c r="I194" i="9"/>
  <c r="X193" i="9"/>
  <c r="U193" i="9"/>
  <c r="R193" i="9"/>
  <c r="O193" i="9"/>
  <c r="L193" i="9"/>
  <c r="I193" i="9"/>
  <c r="X192" i="9"/>
  <c r="U192" i="9"/>
  <c r="R192" i="9"/>
  <c r="O192" i="9"/>
  <c r="L192" i="9"/>
  <c r="I192" i="9"/>
  <c r="X191" i="9"/>
  <c r="U191" i="9"/>
  <c r="R191" i="9"/>
  <c r="O191" i="9"/>
  <c r="L191" i="9"/>
  <c r="I191" i="9"/>
  <c r="X190" i="9"/>
  <c r="U190" i="9"/>
  <c r="R190" i="9"/>
  <c r="O190" i="9"/>
  <c r="L190" i="9"/>
  <c r="I190" i="9"/>
  <c r="X189" i="9"/>
  <c r="U189" i="9"/>
  <c r="R189" i="9"/>
  <c r="O189" i="9"/>
  <c r="L189" i="9"/>
  <c r="I189" i="9"/>
  <c r="X188" i="9"/>
  <c r="U188" i="9"/>
  <c r="R188" i="9"/>
  <c r="O188" i="9"/>
  <c r="L188" i="9"/>
  <c r="I188" i="9"/>
  <c r="X187" i="9"/>
  <c r="U187" i="9"/>
  <c r="R187" i="9"/>
  <c r="O187" i="9"/>
  <c r="L187" i="9"/>
  <c r="I187" i="9"/>
  <c r="X186" i="9"/>
  <c r="U186" i="9"/>
  <c r="R186" i="9"/>
  <c r="O186" i="9"/>
  <c r="L186" i="9"/>
  <c r="I186" i="9"/>
  <c r="X185" i="9"/>
  <c r="U185" i="9"/>
  <c r="R185" i="9"/>
  <c r="O185" i="9"/>
  <c r="L185" i="9"/>
  <c r="I185" i="9"/>
  <c r="X184" i="9"/>
  <c r="U184" i="9"/>
  <c r="R184" i="9"/>
  <c r="O184" i="9"/>
  <c r="L184" i="9"/>
  <c r="I184" i="9"/>
  <c r="X183" i="9"/>
  <c r="U183" i="9"/>
  <c r="R183" i="9"/>
  <c r="O183" i="9"/>
  <c r="L183" i="9"/>
  <c r="I183" i="9"/>
  <c r="X182" i="9"/>
  <c r="U182" i="9"/>
  <c r="R182" i="9"/>
  <c r="O182" i="9"/>
  <c r="L182" i="9"/>
  <c r="I182" i="9"/>
  <c r="X181" i="9"/>
  <c r="U181" i="9"/>
  <c r="R181" i="9"/>
  <c r="O181" i="9"/>
  <c r="L181" i="9"/>
  <c r="I181" i="9"/>
  <c r="X180" i="9"/>
  <c r="U180" i="9"/>
  <c r="R180" i="9"/>
  <c r="O180" i="9"/>
  <c r="L180" i="9"/>
  <c r="I180" i="9"/>
  <c r="X179" i="9"/>
  <c r="U179" i="9"/>
  <c r="R179" i="9"/>
  <c r="O179" i="9"/>
  <c r="L179" i="9"/>
  <c r="I179" i="9"/>
  <c r="X178" i="9"/>
  <c r="U178" i="9"/>
  <c r="R178" i="9"/>
  <c r="O178" i="9"/>
  <c r="L178" i="9"/>
  <c r="I178" i="9"/>
  <c r="X177" i="9"/>
  <c r="U177" i="9"/>
  <c r="R177" i="9"/>
  <c r="O177" i="9"/>
  <c r="L177" i="9"/>
  <c r="I177" i="9"/>
  <c r="X176" i="9"/>
  <c r="U176" i="9"/>
  <c r="R176" i="9"/>
  <c r="O176" i="9"/>
  <c r="L176" i="9"/>
  <c r="I176" i="9"/>
  <c r="X175" i="9"/>
  <c r="U175" i="9"/>
  <c r="R175" i="9"/>
  <c r="O175" i="9"/>
  <c r="L175" i="9"/>
  <c r="I175" i="9"/>
  <c r="X174" i="9"/>
  <c r="U174" i="9"/>
  <c r="R174" i="9"/>
  <c r="O174" i="9"/>
  <c r="L174" i="9"/>
  <c r="I174" i="9"/>
  <c r="X173" i="9"/>
  <c r="U173" i="9"/>
  <c r="R173" i="9"/>
  <c r="O173" i="9"/>
  <c r="L173" i="9"/>
  <c r="I173" i="9"/>
  <c r="X172" i="9"/>
  <c r="U172" i="9"/>
  <c r="R172" i="9"/>
  <c r="O172" i="9"/>
  <c r="L172" i="9"/>
  <c r="I172" i="9"/>
  <c r="X171" i="9"/>
  <c r="U171" i="9"/>
  <c r="R171" i="9"/>
  <c r="O171" i="9"/>
  <c r="L171" i="9"/>
  <c r="I171" i="9"/>
  <c r="X170" i="9"/>
  <c r="U170" i="9"/>
  <c r="R170" i="9"/>
  <c r="O170" i="9"/>
  <c r="L170" i="9"/>
  <c r="I170" i="9"/>
  <c r="X169" i="9"/>
  <c r="U169" i="9"/>
  <c r="R169" i="9"/>
  <c r="O169" i="9"/>
  <c r="L169" i="9"/>
  <c r="I169" i="9"/>
  <c r="X168" i="9"/>
  <c r="U168" i="9"/>
  <c r="R168" i="9"/>
  <c r="O168" i="9"/>
  <c r="L168" i="9"/>
  <c r="I168" i="9"/>
  <c r="X167" i="9"/>
  <c r="U167" i="9"/>
  <c r="R167" i="9"/>
  <c r="O167" i="9"/>
  <c r="L167" i="9"/>
  <c r="I167" i="9"/>
  <c r="X166" i="9"/>
  <c r="U166" i="9"/>
  <c r="R166" i="9"/>
  <c r="O166" i="9"/>
  <c r="L166" i="9"/>
  <c r="I166" i="9"/>
  <c r="X165" i="9"/>
  <c r="U165" i="9"/>
  <c r="R165" i="9"/>
  <c r="O165" i="9"/>
  <c r="L165" i="9"/>
  <c r="I165" i="9"/>
  <c r="X164" i="9"/>
  <c r="U164" i="9"/>
  <c r="R164" i="9"/>
  <c r="O164" i="9"/>
  <c r="L164" i="9"/>
  <c r="I164" i="9"/>
  <c r="X163" i="9"/>
  <c r="U163" i="9"/>
  <c r="R163" i="9"/>
  <c r="O163" i="9"/>
  <c r="L163" i="9"/>
  <c r="I163" i="9"/>
  <c r="X162" i="9"/>
  <c r="U162" i="9"/>
  <c r="R162" i="9"/>
  <c r="O162" i="9"/>
  <c r="L162" i="9"/>
  <c r="I162" i="9"/>
  <c r="X161" i="9"/>
  <c r="U161" i="9"/>
  <c r="R161" i="9"/>
  <c r="O161" i="9"/>
  <c r="L161" i="9"/>
  <c r="I161" i="9"/>
  <c r="X160" i="9"/>
  <c r="U160" i="9"/>
  <c r="R160" i="9"/>
  <c r="O160" i="9"/>
  <c r="L160" i="9"/>
  <c r="I160" i="9"/>
  <c r="X159" i="9"/>
  <c r="U159" i="9"/>
  <c r="R159" i="9"/>
  <c r="O159" i="9"/>
  <c r="L159" i="9"/>
  <c r="I159" i="9"/>
  <c r="X158" i="9"/>
  <c r="U158" i="9"/>
  <c r="R158" i="9"/>
  <c r="O158" i="9"/>
  <c r="L158" i="9"/>
  <c r="I158" i="9"/>
  <c r="X157" i="9"/>
  <c r="U157" i="9"/>
  <c r="R157" i="9"/>
  <c r="O157" i="9"/>
  <c r="L157" i="9"/>
  <c r="I157" i="9"/>
  <c r="X156" i="9"/>
  <c r="U156" i="9"/>
  <c r="R156" i="9"/>
  <c r="O156" i="9"/>
  <c r="L156" i="9"/>
  <c r="I156" i="9"/>
  <c r="X155" i="9"/>
  <c r="U155" i="9"/>
  <c r="R155" i="9"/>
  <c r="O155" i="9"/>
  <c r="L155" i="9"/>
  <c r="I155" i="9"/>
  <c r="X154" i="9"/>
  <c r="U154" i="9"/>
  <c r="R154" i="9"/>
  <c r="O154" i="9"/>
  <c r="L154" i="9"/>
  <c r="I154" i="9"/>
  <c r="X153" i="9"/>
  <c r="U153" i="9"/>
  <c r="R153" i="9"/>
  <c r="O153" i="9"/>
  <c r="L153" i="9"/>
  <c r="I153" i="9"/>
  <c r="X152" i="9"/>
  <c r="U152" i="9"/>
  <c r="R152" i="9"/>
  <c r="O152" i="9"/>
  <c r="L152" i="9"/>
  <c r="I152" i="9"/>
  <c r="X151" i="9"/>
  <c r="U151" i="9"/>
  <c r="R151" i="9"/>
  <c r="O151" i="9"/>
  <c r="L151" i="9"/>
  <c r="I151" i="9"/>
  <c r="X150" i="9"/>
  <c r="U150" i="9"/>
  <c r="R150" i="9"/>
  <c r="O150" i="9"/>
  <c r="L150" i="9"/>
  <c r="I150" i="9"/>
  <c r="X149" i="9"/>
  <c r="U149" i="9"/>
  <c r="R149" i="9"/>
  <c r="O149" i="9"/>
  <c r="L149" i="9"/>
  <c r="I149" i="9"/>
  <c r="X148" i="9"/>
  <c r="U148" i="9"/>
  <c r="R148" i="9"/>
  <c r="O148" i="9"/>
  <c r="L148" i="9"/>
  <c r="I148" i="9"/>
  <c r="X147" i="9"/>
  <c r="U147" i="9"/>
  <c r="R147" i="9"/>
  <c r="O147" i="9"/>
  <c r="L147" i="9"/>
  <c r="I147" i="9"/>
  <c r="X146" i="9"/>
  <c r="U146" i="9"/>
  <c r="R146" i="9"/>
  <c r="O146" i="9"/>
  <c r="L146" i="9"/>
  <c r="I146" i="9"/>
  <c r="X145" i="9"/>
  <c r="U145" i="9"/>
  <c r="R145" i="9"/>
  <c r="O145" i="9"/>
  <c r="L145" i="9"/>
  <c r="I145" i="9"/>
  <c r="X144" i="9"/>
  <c r="U144" i="9"/>
  <c r="R144" i="9"/>
  <c r="O144" i="9"/>
  <c r="L144" i="9"/>
  <c r="I144" i="9"/>
  <c r="X143" i="9"/>
  <c r="U143" i="9"/>
  <c r="R143" i="9"/>
  <c r="O143" i="9"/>
  <c r="L143" i="9"/>
  <c r="I143" i="9"/>
  <c r="X142" i="9"/>
  <c r="U142" i="9"/>
  <c r="R142" i="9"/>
  <c r="O142" i="9"/>
  <c r="L142" i="9"/>
  <c r="I142" i="9"/>
  <c r="X141" i="9"/>
  <c r="U141" i="9"/>
  <c r="R141" i="9"/>
  <c r="O141" i="9"/>
  <c r="L141" i="9"/>
  <c r="I141" i="9"/>
  <c r="X140" i="9"/>
  <c r="U140" i="9"/>
  <c r="R140" i="9"/>
  <c r="O140" i="9"/>
  <c r="L140" i="9"/>
  <c r="I140" i="9"/>
  <c r="X139" i="9"/>
  <c r="U139" i="9"/>
  <c r="R139" i="9"/>
  <c r="O139" i="9"/>
  <c r="L139" i="9"/>
  <c r="I139" i="9"/>
  <c r="X138" i="9"/>
  <c r="U138" i="9"/>
  <c r="R138" i="9"/>
  <c r="O138" i="9"/>
  <c r="L138" i="9"/>
  <c r="I138" i="9"/>
  <c r="X137" i="9"/>
  <c r="U137" i="9"/>
  <c r="R137" i="9"/>
  <c r="O137" i="9"/>
  <c r="L137" i="9"/>
  <c r="I137" i="9"/>
  <c r="X136" i="9"/>
  <c r="U136" i="9"/>
  <c r="R136" i="9"/>
  <c r="O136" i="9"/>
  <c r="L136" i="9"/>
  <c r="I136" i="9"/>
  <c r="X135" i="9"/>
  <c r="U135" i="9"/>
  <c r="R135" i="9"/>
  <c r="O135" i="9"/>
  <c r="L135" i="9"/>
  <c r="I135" i="9"/>
  <c r="X134" i="9"/>
  <c r="U134" i="9"/>
  <c r="R134" i="9"/>
  <c r="O134" i="9"/>
  <c r="L134" i="9"/>
  <c r="I134" i="9"/>
  <c r="X133" i="9"/>
  <c r="U133" i="9"/>
  <c r="R133" i="9"/>
  <c r="O133" i="9"/>
  <c r="L133" i="9"/>
  <c r="I133" i="9"/>
  <c r="X132" i="9"/>
  <c r="U132" i="9"/>
  <c r="R132" i="9"/>
  <c r="O132" i="9"/>
  <c r="L132" i="9"/>
  <c r="I132" i="9"/>
  <c r="X131" i="9"/>
  <c r="U131" i="9"/>
  <c r="R131" i="9"/>
  <c r="O131" i="9"/>
  <c r="L131" i="9"/>
  <c r="I131" i="9"/>
  <c r="X130" i="9"/>
  <c r="U130" i="9"/>
  <c r="R130" i="9"/>
  <c r="O130" i="9"/>
  <c r="L130" i="9"/>
  <c r="I130" i="9"/>
  <c r="X129" i="9"/>
  <c r="U129" i="9"/>
  <c r="R129" i="9"/>
  <c r="O129" i="9"/>
  <c r="L129" i="9"/>
  <c r="I129" i="9"/>
  <c r="X128" i="9"/>
  <c r="U128" i="9"/>
  <c r="R128" i="9"/>
  <c r="O128" i="9"/>
  <c r="L128" i="9"/>
  <c r="I128" i="9"/>
  <c r="X127" i="9"/>
  <c r="U127" i="9"/>
  <c r="R127" i="9"/>
  <c r="O127" i="9"/>
  <c r="L127" i="9"/>
  <c r="I127" i="9"/>
  <c r="X126" i="9"/>
  <c r="U126" i="9"/>
  <c r="R126" i="9"/>
  <c r="O126" i="9"/>
  <c r="L126" i="9"/>
  <c r="I126" i="9"/>
  <c r="X125" i="9"/>
  <c r="U125" i="9"/>
  <c r="R125" i="9"/>
  <c r="O125" i="9"/>
  <c r="L125" i="9"/>
  <c r="I125" i="9"/>
  <c r="X124" i="9"/>
  <c r="U124" i="9"/>
  <c r="R124" i="9"/>
  <c r="O124" i="9"/>
  <c r="L124" i="9"/>
  <c r="I124" i="9"/>
  <c r="X123" i="9"/>
  <c r="U123" i="9"/>
  <c r="R123" i="9"/>
  <c r="O123" i="9"/>
  <c r="L123" i="9"/>
  <c r="I123" i="9"/>
  <c r="X122" i="9"/>
  <c r="U122" i="9"/>
  <c r="R122" i="9"/>
  <c r="O122" i="9"/>
  <c r="L122" i="9"/>
  <c r="I122" i="9"/>
  <c r="X121" i="9"/>
  <c r="U121" i="9"/>
  <c r="R121" i="9"/>
  <c r="O121" i="9"/>
  <c r="L121" i="9"/>
  <c r="I121" i="9"/>
  <c r="X120" i="9"/>
  <c r="U120" i="9"/>
  <c r="R120" i="9"/>
  <c r="O120" i="9"/>
  <c r="L120" i="9"/>
  <c r="I120" i="9"/>
  <c r="X119" i="9"/>
  <c r="U119" i="9"/>
  <c r="R119" i="9"/>
  <c r="O119" i="9"/>
  <c r="L119" i="9"/>
  <c r="I119" i="9"/>
  <c r="X118" i="9"/>
  <c r="U118" i="9"/>
  <c r="R118" i="9"/>
  <c r="O118" i="9"/>
  <c r="L118" i="9"/>
  <c r="I118" i="9"/>
  <c r="X117" i="9"/>
  <c r="U117" i="9"/>
  <c r="R117" i="9"/>
  <c r="O117" i="9"/>
  <c r="L117" i="9"/>
  <c r="I117" i="9"/>
  <c r="X116" i="9"/>
  <c r="U116" i="9"/>
  <c r="R116" i="9"/>
  <c r="O116" i="9"/>
  <c r="L116" i="9"/>
  <c r="I116" i="9"/>
  <c r="X115" i="9"/>
  <c r="U115" i="9"/>
  <c r="R115" i="9"/>
  <c r="O115" i="9"/>
  <c r="L115" i="9"/>
  <c r="I115" i="9"/>
  <c r="X114" i="9"/>
  <c r="U114" i="9"/>
  <c r="R114" i="9"/>
  <c r="O114" i="9"/>
  <c r="L114" i="9"/>
  <c r="I114" i="9"/>
  <c r="X113" i="9"/>
  <c r="U113" i="9"/>
  <c r="R113" i="9"/>
  <c r="O113" i="9"/>
  <c r="L113" i="9"/>
  <c r="I113" i="9"/>
  <c r="X112" i="9"/>
  <c r="U112" i="9"/>
  <c r="R112" i="9"/>
  <c r="O112" i="9"/>
  <c r="L112" i="9"/>
  <c r="I112" i="9"/>
  <c r="X111" i="9"/>
  <c r="U111" i="9"/>
  <c r="R111" i="9"/>
  <c r="O111" i="9"/>
  <c r="L111" i="9"/>
  <c r="I111" i="9"/>
  <c r="X110" i="9"/>
  <c r="U110" i="9"/>
  <c r="R110" i="9"/>
  <c r="O110" i="9"/>
  <c r="L110" i="9"/>
  <c r="I110" i="9"/>
  <c r="X109" i="9"/>
  <c r="U109" i="9"/>
  <c r="R109" i="9"/>
  <c r="O109" i="9"/>
  <c r="L109" i="9"/>
  <c r="I109" i="9"/>
  <c r="X108" i="9"/>
  <c r="U108" i="9"/>
  <c r="R108" i="9"/>
  <c r="O108" i="9"/>
  <c r="L108" i="9"/>
  <c r="I108" i="9"/>
  <c r="X107" i="9"/>
  <c r="U107" i="9"/>
  <c r="R107" i="9"/>
  <c r="O107" i="9"/>
  <c r="L107" i="9"/>
  <c r="I107" i="9"/>
  <c r="X106" i="9"/>
  <c r="U106" i="9"/>
  <c r="R106" i="9"/>
  <c r="O106" i="9"/>
  <c r="L106" i="9"/>
  <c r="I106" i="9"/>
  <c r="X105" i="9"/>
  <c r="U105" i="9"/>
  <c r="R105" i="9"/>
  <c r="O105" i="9"/>
  <c r="L105" i="9"/>
  <c r="I105" i="9"/>
  <c r="X104" i="9"/>
  <c r="U104" i="9"/>
  <c r="R104" i="9"/>
  <c r="O104" i="9"/>
  <c r="L104" i="9"/>
  <c r="I104" i="9"/>
  <c r="X103" i="9"/>
  <c r="U103" i="9"/>
  <c r="R103" i="9"/>
  <c r="O103" i="9"/>
  <c r="L103" i="9"/>
  <c r="I103" i="9"/>
  <c r="X102" i="9"/>
  <c r="U102" i="9"/>
  <c r="R102" i="9"/>
  <c r="O102" i="9"/>
  <c r="L102" i="9"/>
  <c r="I102" i="9"/>
  <c r="X101" i="9"/>
  <c r="U101" i="9"/>
  <c r="R101" i="9"/>
  <c r="O101" i="9"/>
  <c r="L101" i="9"/>
  <c r="I101" i="9"/>
  <c r="X100" i="9"/>
  <c r="U100" i="9"/>
  <c r="R100" i="9"/>
  <c r="O100" i="9"/>
  <c r="L100" i="9"/>
  <c r="I100" i="9"/>
  <c r="X99" i="9"/>
  <c r="U99" i="9"/>
  <c r="R99" i="9"/>
  <c r="O99" i="9"/>
  <c r="L99" i="9"/>
  <c r="I99" i="9"/>
  <c r="X98" i="9"/>
  <c r="U98" i="9"/>
  <c r="R98" i="9"/>
  <c r="O98" i="9"/>
  <c r="L98" i="9"/>
  <c r="I98" i="9"/>
  <c r="X97" i="9"/>
  <c r="U97" i="9"/>
  <c r="R97" i="9"/>
  <c r="O97" i="9"/>
  <c r="L97" i="9"/>
  <c r="I97" i="9"/>
  <c r="X96" i="9"/>
  <c r="U96" i="9"/>
  <c r="R96" i="9"/>
  <c r="O96" i="9"/>
  <c r="L96" i="9"/>
  <c r="I96" i="9"/>
  <c r="X95" i="9"/>
  <c r="U95" i="9"/>
  <c r="R95" i="9"/>
  <c r="O95" i="9"/>
  <c r="L95" i="9"/>
  <c r="I95" i="9"/>
  <c r="X94" i="9"/>
  <c r="U94" i="9"/>
  <c r="R94" i="9"/>
  <c r="O94" i="9"/>
  <c r="L94" i="9"/>
  <c r="I94" i="9"/>
  <c r="X93" i="9"/>
  <c r="U93" i="9"/>
  <c r="R93" i="9"/>
  <c r="O93" i="9"/>
  <c r="L93" i="9"/>
  <c r="I93" i="9"/>
  <c r="X92" i="9"/>
  <c r="U92" i="9"/>
  <c r="R92" i="9"/>
  <c r="O92" i="9"/>
  <c r="L92" i="9"/>
  <c r="I92" i="9"/>
  <c r="X91" i="9"/>
  <c r="U91" i="9"/>
  <c r="R91" i="9"/>
  <c r="O91" i="9"/>
  <c r="L91" i="9"/>
  <c r="I91" i="9"/>
  <c r="X90" i="9"/>
  <c r="U90" i="9"/>
  <c r="R90" i="9"/>
  <c r="O90" i="9"/>
  <c r="L90" i="9"/>
  <c r="I90" i="9"/>
  <c r="X89" i="9"/>
  <c r="U89" i="9"/>
  <c r="R89" i="9"/>
  <c r="O89" i="9"/>
  <c r="L89" i="9"/>
  <c r="I89" i="9"/>
  <c r="X88" i="9"/>
  <c r="U88" i="9"/>
  <c r="R88" i="9"/>
  <c r="O88" i="9"/>
  <c r="L88" i="9"/>
  <c r="I88" i="9"/>
  <c r="X87" i="9"/>
  <c r="U87" i="9"/>
  <c r="R87" i="9"/>
  <c r="O87" i="9"/>
  <c r="L87" i="9"/>
  <c r="I87" i="9"/>
  <c r="X86" i="9"/>
  <c r="U86" i="9"/>
  <c r="R86" i="9"/>
  <c r="O86" i="9"/>
  <c r="L86" i="9"/>
  <c r="I86" i="9"/>
  <c r="X85" i="9"/>
  <c r="U85" i="9"/>
  <c r="R85" i="9"/>
  <c r="O85" i="9"/>
  <c r="L85" i="9"/>
  <c r="I85" i="9"/>
  <c r="X84" i="9"/>
  <c r="U84" i="9"/>
  <c r="R84" i="9"/>
  <c r="O84" i="9"/>
  <c r="L84" i="9"/>
  <c r="I84" i="9"/>
  <c r="X83" i="9"/>
  <c r="U83" i="9"/>
  <c r="R83" i="9"/>
  <c r="O83" i="9"/>
  <c r="L83" i="9"/>
  <c r="I83" i="9"/>
  <c r="X82" i="9"/>
  <c r="U82" i="9"/>
  <c r="R82" i="9"/>
  <c r="O82" i="9"/>
  <c r="L82" i="9"/>
  <c r="I82" i="9"/>
  <c r="X81" i="9"/>
  <c r="U81" i="9"/>
  <c r="R81" i="9"/>
  <c r="O81" i="9"/>
  <c r="L81" i="9"/>
  <c r="I81" i="9"/>
  <c r="X80" i="9"/>
  <c r="U80" i="9"/>
  <c r="R80" i="9"/>
  <c r="O80" i="9"/>
  <c r="L80" i="9"/>
  <c r="I80" i="9"/>
  <c r="X79" i="9"/>
  <c r="U79" i="9"/>
  <c r="R79" i="9"/>
  <c r="O79" i="9"/>
  <c r="L79" i="9"/>
  <c r="I79" i="9"/>
  <c r="X78" i="9"/>
  <c r="U78" i="9"/>
  <c r="R78" i="9"/>
  <c r="O78" i="9"/>
  <c r="L78" i="9"/>
  <c r="I78" i="9"/>
  <c r="X77" i="9"/>
  <c r="U77" i="9"/>
  <c r="R77" i="9"/>
  <c r="O77" i="9"/>
  <c r="L77" i="9"/>
  <c r="I77" i="9"/>
  <c r="X76" i="9"/>
  <c r="U76" i="9"/>
  <c r="R76" i="9"/>
  <c r="O76" i="9"/>
  <c r="L76" i="9"/>
  <c r="I76" i="9"/>
  <c r="X75" i="9"/>
  <c r="U75" i="9"/>
  <c r="R75" i="9"/>
  <c r="O75" i="9"/>
  <c r="L75" i="9"/>
  <c r="I75" i="9"/>
  <c r="X74" i="9"/>
  <c r="U74" i="9"/>
  <c r="R74" i="9"/>
  <c r="O74" i="9"/>
  <c r="L74" i="9"/>
  <c r="I74" i="9"/>
  <c r="X73" i="9"/>
  <c r="U73" i="9"/>
  <c r="R73" i="9"/>
  <c r="O73" i="9"/>
  <c r="L73" i="9"/>
  <c r="I73" i="9"/>
  <c r="X72" i="9"/>
  <c r="U72" i="9"/>
  <c r="R72" i="9"/>
  <c r="O72" i="9"/>
  <c r="L72" i="9"/>
  <c r="I72" i="9"/>
  <c r="X71" i="9"/>
  <c r="U71" i="9"/>
  <c r="R71" i="9"/>
  <c r="O71" i="9"/>
  <c r="L71" i="9"/>
  <c r="I71" i="9"/>
  <c r="X70" i="9"/>
  <c r="U70" i="9"/>
  <c r="R70" i="9"/>
  <c r="O70" i="9"/>
  <c r="L70" i="9"/>
  <c r="I70" i="9"/>
  <c r="X69" i="9"/>
  <c r="U69" i="9"/>
  <c r="R69" i="9"/>
  <c r="O69" i="9"/>
  <c r="L69" i="9"/>
  <c r="I69" i="9"/>
  <c r="X68" i="9"/>
  <c r="U68" i="9"/>
  <c r="R68" i="9"/>
  <c r="O68" i="9"/>
  <c r="L68" i="9"/>
  <c r="I68" i="9"/>
  <c r="X67" i="9"/>
  <c r="U67" i="9"/>
  <c r="R67" i="9"/>
  <c r="O67" i="9"/>
  <c r="L67" i="9"/>
  <c r="I67" i="9"/>
  <c r="X66" i="9"/>
  <c r="U66" i="9"/>
  <c r="R66" i="9"/>
  <c r="O66" i="9"/>
  <c r="L66" i="9"/>
  <c r="I66" i="9"/>
  <c r="X65" i="9"/>
  <c r="U65" i="9"/>
  <c r="R65" i="9"/>
  <c r="O65" i="9"/>
  <c r="L65" i="9"/>
  <c r="I65" i="9"/>
  <c r="X64" i="9"/>
  <c r="U64" i="9"/>
  <c r="R64" i="9"/>
  <c r="O64" i="9"/>
  <c r="L64" i="9"/>
  <c r="I64" i="9"/>
  <c r="X63" i="9"/>
  <c r="U63" i="9"/>
  <c r="R63" i="9"/>
  <c r="O63" i="9"/>
  <c r="L63" i="9"/>
  <c r="I63" i="9"/>
  <c r="X62" i="9"/>
  <c r="U62" i="9"/>
  <c r="R62" i="9"/>
  <c r="O62" i="9"/>
  <c r="L62" i="9"/>
  <c r="I62" i="9"/>
  <c r="X61" i="9"/>
  <c r="U61" i="9"/>
  <c r="R61" i="9"/>
  <c r="O61" i="9"/>
  <c r="L61" i="9"/>
  <c r="I61" i="9"/>
  <c r="X60" i="9"/>
  <c r="U60" i="9"/>
  <c r="R60" i="9"/>
  <c r="O60" i="9"/>
  <c r="L60" i="9"/>
  <c r="I60" i="9"/>
  <c r="X59" i="9"/>
  <c r="U59" i="9"/>
  <c r="R59" i="9"/>
  <c r="O59" i="9"/>
  <c r="L59" i="9"/>
  <c r="I59" i="9"/>
  <c r="X58" i="9"/>
  <c r="U58" i="9"/>
  <c r="R58" i="9"/>
  <c r="O58" i="9"/>
  <c r="L58" i="9"/>
  <c r="I58" i="9"/>
  <c r="X57" i="9"/>
  <c r="U57" i="9"/>
  <c r="R57" i="9"/>
  <c r="O57" i="9"/>
  <c r="L57" i="9"/>
  <c r="I57" i="9"/>
  <c r="X56" i="9"/>
  <c r="U56" i="9"/>
  <c r="R56" i="9"/>
  <c r="O56" i="9"/>
  <c r="L56" i="9"/>
  <c r="I56" i="9"/>
  <c r="X55" i="9"/>
  <c r="U55" i="9"/>
  <c r="R55" i="9"/>
  <c r="O55" i="9"/>
  <c r="L55" i="9"/>
  <c r="I55" i="9"/>
  <c r="X54" i="9"/>
  <c r="U54" i="9"/>
  <c r="R54" i="9"/>
  <c r="O54" i="9"/>
  <c r="L54" i="9"/>
  <c r="I54" i="9"/>
  <c r="X53" i="9"/>
  <c r="U53" i="9"/>
  <c r="R53" i="9"/>
  <c r="O53" i="9"/>
  <c r="L53" i="9"/>
  <c r="I53" i="9"/>
  <c r="X52" i="9"/>
  <c r="U52" i="9"/>
  <c r="R52" i="9"/>
  <c r="O52" i="9"/>
  <c r="L52" i="9"/>
  <c r="I52" i="9"/>
  <c r="X51" i="9"/>
  <c r="U51" i="9"/>
  <c r="R51" i="9"/>
  <c r="O51" i="9"/>
  <c r="L51" i="9"/>
  <c r="I51" i="9"/>
  <c r="X50" i="9"/>
  <c r="U50" i="9"/>
  <c r="R50" i="9"/>
  <c r="O50" i="9"/>
  <c r="L50" i="9"/>
  <c r="I50" i="9"/>
  <c r="X49" i="9"/>
  <c r="U49" i="9"/>
  <c r="R49" i="9"/>
  <c r="O49" i="9"/>
  <c r="L49" i="9"/>
  <c r="I49" i="9"/>
  <c r="X48" i="9"/>
  <c r="U48" i="9"/>
  <c r="R48" i="9"/>
  <c r="O48" i="9"/>
  <c r="L48" i="9"/>
  <c r="I48" i="9"/>
  <c r="X47" i="9"/>
  <c r="U47" i="9"/>
  <c r="R47" i="9"/>
  <c r="O47" i="9"/>
  <c r="L47" i="9"/>
  <c r="I47" i="9"/>
  <c r="X46" i="9"/>
  <c r="U46" i="9"/>
  <c r="R46" i="9"/>
  <c r="O46" i="9"/>
  <c r="L46" i="9"/>
  <c r="I46" i="9"/>
  <c r="AA45" i="9"/>
  <c r="X44" i="9"/>
  <c r="U44" i="9"/>
  <c r="R44" i="9"/>
  <c r="O44" i="9"/>
  <c r="L44" i="9"/>
  <c r="I44" i="9"/>
  <c r="X43" i="9"/>
  <c r="U43" i="9"/>
  <c r="R43" i="9"/>
  <c r="O43" i="9"/>
  <c r="L43" i="9"/>
  <c r="I43" i="9"/>
  <c r="X42" i="9"/>
  <c r="U42" i="9"/>
  <c r="R42" i="9"/>
  <c r="O42" i="9"/>
  <c r="L42" i="9"/>
  <c r="I42" i="9"/>
  <c r="X41" i="9"/>
  <c r="U41" i="9"/>
  <c r="R41" i="9"/>
  <c r="O41" i="9"/>
  <c r="L41" i="9"/>
  <c r="I41" i="9"/>
  <c r="X40" i="9"/>
  <c r="U40" i="9"/>
  <c r="R40" i="9"/>
  <c r="O40" i="9"/>
  <c r="L40" i="9"/>
  <c r="I40" i="9"/>
  <c r="X39" i="9"/>
  <c r="U39" i="9"/>
  <c r="R39" i="9"/>
  <c r="O39" i="9"/>
  <c r="L39" i="9"/>
  <c r="I39" i="9"/>
  <c r="X38" i="9"/>
  <c r="U38" i="9"/>
  <c r="R38" i="9"/>
  <c r="O38" i="9"/>
  <c r="L38" i="9"/>
  <c r="I38" i="9"/>
  <c r="X37" i="9"/>
  <c r="U37" i="9"/>
  <c r="R37" i="9"/>
  <c r="O37" i="9"/>
  <c r="L37" i="9"/>
  <c r="I37" i="9"/>
  <c r="X36" i="9"/>
  <c r="U36" i="9"/>
  <c r="R36" i="9"/>
  <c r="O36" i="9"/>
  <c r="L36" i="9"/>
  <c r="I36" i="9"/>
  <c r="X35" i="9"/>
  <c r="U35" i="9"/>
  <c r="R35" i="9"/>
  <c r="O35" i="9"/>
  <c r="L35" i="9"/>
  <c r="I35" i="9"/>
  <c r="X34" i="9"/>
  <c r="U34" i="9"/>
  <c r="R34" i="9"/>
  <c r="O34" i="9"/>
  <c r="L34" i="9"/>
  <c r="I34" i="9"/>
  <c r="X33" i="9"/>
  <c r="U33" i="9"/>
  <c r="R33" i="9"/>
  <c r="O33" i="9"/>
  <c r="L33" i="9"/>
  <c r="I33" i="9"/>
  <c r="X32" i="9"/>
  <c r="U32" i="9"/>
  <c r="R32" i="9"/>
  <c r="O32" i="9"/>
  <c r="L32" i="9"/>
  <c r="I32" i="9"/>
  <c r="X31" i="9"/>
  <c r="U31" i="9"/>
  <c r="R31" i="9"/>
  <c r="O31" i="9"/>
  <c r="L31" i="9"/>
  <c r="I31" i="9"/>
  <c r="X30" i="9"/>
  <c r="U30" i="9"/>
  <c r="R30" i="9"/>
  <c r="O30" i="9"/>
  <c r="L30" i="9"/>
  <c r="I30" i="9"/>
  <c r="X29" i="9"/>
  <c r="U29" i="9"/>
  <c r="R29" i="9"/>
  <c r="O29" i="9"/>
  <c r="L29" i="9"/>
  <c r="I29" i="9"/>
  <c r="X28" i="9"/>
  <c r="U28" i="9"/>
  <c r="R28" i="9"/>
  <c r="O28" i="9"/>
  <c r="L28" i="9"/>
  <c r="I28" i="9"/>
  <c r="X27" i="9"/>
  <c r="U27" i="9"/>
  <c r="R27" i="9"/>
  <c r="O27" i="9"/>
  <c r="L27" i="9"/>
  <c r="I27" i="9"/>
  <c r="X26" i="9"/>
  <c r="U26" i="9"/>
  <c r="R26" i="9"/>
  <c r="O26" i="9"/>
  <c r="L26" i="9"/>
  <c r="I26" i="9"/>
  <c r="X25" i="9"/>
  <c r="U25" i="9"/>
  <c r="R25" i="9"/>
  <c r="O25" i="9"/>
  <c r="L25" i="9"/>
  <c r="I25" i="9"/>
  <c r="X24" i="9"/>
  <c r="U24" i="9"/>
  <c r="R24" i="9"/>
  <c r="O24" i="9"/>
  <c r="L24" i="9"/>
  <c r="I24" i="9"/>
  <c r="X23" i="9"/>
  <c r="U23" i="9"/>
  <c r="R23" i="9"/>
  <c r="O23" i="9"/>
  <c r="L23" i="9"/>
  <c r="I23" i="9"/>
  <c r="X22" i="9"/>
  <c r="U22" i="9"/>
  <c r="R22" i="9"/>
  <c r="O22" i="9"/>
  <c r="L22" i="9"/>
  <c r="I22" i="9"/>
  <c r="X21" i="9"/>
  <c r="U21" i="9"/>
  <c r="R21" i="9"/>
  <c r="O21" i="9"/>
  <c r="L21" i="9"/>
  <c r="I21" i="9"/>
  <c r="X20" i="9"/>
  <c r="U20" i="9"/>
  <c r="R20" i="9"/>
  <c r="O20" i="9"/>
  <c r="L20" i="9"/>
  <c r="X19" i="9"/>
  <c r="U19" i="9"/>
  <c r="R19" i="9"/>
  <c r="O19" i="9"/>
  <c r="L19" i="9"/>
  <c r="I19" i="9"/>
  <c r="X18" i="9"/>
  <c r="U18" i="9"/>
  <c r="R18" i="9"/>
  <c r="O18" i="9"/>
  <c r="L18" i="9"/>
  <c r="X17" i="9"/>
  <c r="U17" i="9"/>
  <c r="R17" i="9"/>
  <c r="O17" i="9"/>
  <c r="L17" i="9"/>
  <c r="X16" i="9"/>
  <c r="U16" i="9"/>
  <c r="R16" i="9"/>
  <c r="O16" i="9"/>
  <c r="L16" i="9"/>
  <c r="I16" i="9"/>
  <c r="X15" i="9"/>
  <c r="U15" i="9"/>
  <c r="R15" i="9"/>
  <c r="O15" i="9"/>
  <c r="L15" i="9"/>
  <c r="I15" i="9"/>
  <c r="X14" i="9"/>
  <c r="U14" i="9"/>
  <c r="R14" i="9"/>
  <c r="O14" i="9"/>
  <c r="L14" i="9"/>
  <c r="I14" i="9"/>
  <c r="X13" i="9"/>
  <c r="U13" i="9"/>
  <c r="R13" i="9"/>
  <c r="O13" i="9"/>
  <c r="L13" i="9"/>
  <c r="I13" i="9"/>
  <c r="X12" i="9"/>
  <c r="U12" i="9"/>
  <c r="R12" i="9"/>
  <c r="O12" i="9"/>
  <c r="L12" i="9"/>
  <c r="I12" i="9"/>
  <c r="X11" i="9"/>
  <c r="U11" i="9"/>
  <c r="R11" i="9"/>
  <c r="O11" i="9"/>
  <c r="L11" i="9"/>
  <c r="I11" i="9"/>
  <c r="X10" i="9"/>
  <c r="U10" i="9"/>
  <c r="R10" i="9"/>
  <c r="O10" i="9"/>
  <c r="L10" i="9"/>
  <c r="I10" i="9"/>
  <c r="X9" i="9"/>
  <c r="U9" i="9"/>
  <c r="R9" i="9"/>
  <c r="O9" i="9"/>
  <c r="L9" i="9"/>
  <c r="I9" i="9"/>
  <c r="X8" i="9"/>
  <c r="U8" i="9"/>
  <c r="R8" i="9"/>
  <c r="O8" i="9"/>
  <c r="L8" i="9"/>
  <c r="I8" i="9"/>
  <c r="X7" i="9"/>
  <c r="U7" i="9"/>
  <c r="R7" i="9"/>
  <c r="O7" i="9"/>
  <c r="L7" i="9"/>
  <c r="I7" i="9"/>
  <c r="X6" i="9"/>
  <c r="U6" i="9"/>
  <c r="R6" i="9"/>
  <c r="O6" i="9"/>
  <c r="L6" i="9"/>
  <c r="I6" i="9"/>
  <c r="X5" i="9"/>
  <c r="U5" i="9"/>
  <c r="R5" i="9"/>
  <c r="O5" i="9"/>
  <c r="L5" i="9"/>
  <c r="I5" i="9"/>
  <c r="X4" i="9"/>
  <c r="U4" i="9"/>
  <c r="R4" i="9"/>
  <c r="O4" i="9"/>
  <c r="L4" i="9"/>
  <c r="I4" i="9"/>
  <c r="AA213" i="9" l="1"/>
  <c r="AA221" i="9"/>
  <c r="AA240" i="9"/>
  <c r="AA135" i="9"/>
  <c r="AA165" i="9"/>
  <c r="AA169" i="9"/>
  <c r="AA173" i="9"/>
  <c r="AA177" i="9"/>
  <c r="AA48" i="9"/>
  <c r="AA130" i="9"/>
  <c r="AA22" i="9"/>
  <c r="AA36" i="9"/>
  <c r="AA72" i="9"/>
  <c r="AA73" i="9"/>
  <c r="AA79" i="9"/>
  <c r="AA83" i="9"/>
  <c r="AA86" i="9"/>
  <c r="AA151" i="9"/>
  <c r="AA155" i="9"/>
  <c r="AA159" i="9"/>
  <c r="AA17" i="9"/>
  <c r="AA279" i="9"/>
  <c r="AA8" i="9"/>
  <c r="AA16" i="9"/>
  <c r="AA29" i="9"/>
  <c r="AA33" i="9"/>
  <c r="AA134" i="9"/>
  <c r="AA187" i="9"/>
  <c r="AA190" i="9"/>
  <c r="AA274" i="9"/>
  <c r="AA275" i="9"/>
  <c r="AA21" i="9"/>
  <c r="AA28" i="9"/>
  <c r="AA32" i="9"/>
  <c r="AA46" i="9"/>
  <c r="AA61" i="9"/>
  <c r="AA69" i="9"/>
  <c r="AA75" i="9"/>
  <c r="AA76" i="9"/>
  <c r="AA89" i="9"/>
  <c r="AA102" i="9"/>
  <c r="AA104" i="9"/>
  <c r="AA106" i="9"/>
  <c r="AA117" i="9"/>
  <c r="AA125" i="9"/>
  <c r="AA129" i="9"/>
  <c r="AA182" i="9"/>
  <c r="AA234" i="9"/>
  <c r="AA246" i="9"/>
  <c r="AA10" i="9"/>
  <c r="AA44" i="9"/>
  <c r="AA84" i="9"/>
  <c r="AA257" i="9"/>
  <c r="AA18" i="9"/>
  <c r="AA24" i="9"/>
  <c r="AA26" i="9"/>
  <c r="AA41" i="9"/>
  <c r="AA91" i="9"/>
  <c r="AA112" i="9"/>
  <c r="AA118" i="9"/>
  <c r="AA122" i="9"/>
  <c r="AA126" i="9"/>
  <c r="AA141" i="9"/>
  <c r="AA157" i="9"/>
  <c r="AA167" i="9"/>
  <c r="AA175" i="9"/>
  <c r="AA197" i="9"/>
  <c r="AA205" i="9"/>
  <c r="AA209" i="9"/>
  <c r="AA9" i="9"/>
  <c r="AA34" i="9"/>
  <c r="AA47" i="9"/>
  <c r="AA51" i="9"/>
  <c r="AA55" i="9"/>
  <c r="AA59" i="9"/>
  <c r="AA71" i="9"/>
  <c r="AA87" i="9"/>
  <c r="AA90" i="9"/>
  <c r="AA93" i="9"/>
  <c r="AA94" i="9"/>
  <c r="AA97" i="9"/>
  <c r="AA98" i="9"/>
  <c r="AA101" i="9"/>
  <c r="AA105" i="9"/>
  <c r="AA183" i="9"/>
  <c r="AA186" i="9"/>
  <c r="AA189" i="9"/>
  <c r="AA191" i="9"/>
  <c r="AA201" i="9"/>
  <c r="AA210" i="9"/>
  <c r="AA239" i="9"/>
  <c r="AA243" i="9"/>
  <c r="AA259" i="9"/>
  <c r="AA277" i="9"/>
  <c r="AA6" i="9"/>
  <c r="AA20" i="9"/>
  <c r="AA23" i="9"/>
  <c r="AA27" i="9"/>
  <c r="AA40" i="9"/>
  <c r="AA42" i="9"/>
  <c r="AA62" i="9"/>
  <c r="AA66" i="9"/>
  <c r="AA78" i="9"/>
  <c r="AA109" i="9"/>
  <c r="AA113" i="9"/>
  <c r="AA114" i="9"/>
  <c r="AA124" i="9"/>
  <c r="AA138" i="9"/>
  <c r="AA142" i="9"/>
  <c r="AA143" i="9"/>
  <c r="AA148" i="9"/>
  <c r="AA154" i="9"/>
  <c r="AA158" i="9"/>
  <c r="AA162" i="9"/>
  <c r="AA164" i="9"/>
  <c r="AA172" i="9"/>
  <c r="AA176" i="9"/>
  <c r="AA196" i="9"/>
  <c r="AA200" i="9"/>
  <c r="AA208" i="9"/>
  <c r="AA212" i="9"/>
  <c r="AA216" i="9"/>
  <c r="AA220" i="9"/>
  <c r="AA229" i="9"/>
  <c r="AA250" i="9"/>
  <c r="AA269" i="9"/>
  <c r="AA12" i="9"/>
  <c r="AA14" i="9"/>
  <c r="AA31" i="9"/>
  <c r="AA35" i="9"/>
  <c r="AA50" i="9"/>
  <c r="AA52" i="9"/>
  <c r="AA70" i="9"/>
  <c r="AA74" i="9"/>
  <c r="AA92" i="9"/>
  <c r="AA100" i="9"/>
  <c r="AA132" i="9"/>
  <c r="AA140" i="9"/>
  <c r="AA144" i="9"/>
  <c r="AA181" i="9"/>
  <c r="AA185" i="9"/>
  <c r="AA192" i="9"/>
  <c r="AA223" i="9"/>
  <c r="AA225" i="9"/>
  <c r="AA232" i="9"/>
  <c r="AA238" i="9"/>
  <c r="AA242" i="9"/>
  <c r="AA253" i="9"/>
  <c r="AA261" i="9"/>
  <c r="AA7" i="9"/>
  <c r="AA19" i="9"/>
  <c r="AA39" i="9"/>
  <c r="AA43" i="9"/>
  <c r="AA67" i="9"/>
  <c r="AA77" i="9"/>
  <c r="AA81" i="9"/>
  <c r="AA108" i="9"/>
  <c r="AA115" i="9"/>
  <c r="AA119" i="9"/>
  <c r="AA127" i="9"/>
  <c r="AA137" i="9"/>
  <c r="AA147" i="9"/>
  <c r="AA153" i="9"/>
  <c r="AA161" i="9"/>
  <c r="AA163" i="9"/>
  <c r="AA171" i="9"/>
  <c r="AA195" i="9"/>
  <c r="AA199" i="9"/>
  <c r="AA203" i="9"/>
  <c r="AA207" i="9"/>
  <c r="AA215" i="9"/>
  <c r="AA219" i="9"/>
  <c r="AA249" i="9"/>
  <c r="AA252" i="9"/>
  <c r="AA255" i="9"/>
  <c r="AA5" i="9"/>
  <c r="AA11" i="9"/>
  <c r="AA15" i="9"/>
  <c r="AA30" i="9"/>
  <c r="AA49" i="9"/>
  <c r="AA53" i="9"/>
  <c r="AA54" i="9"/>
  <c r="AA57" i="9"/>
  <c r="AA58" i="9"/>
  <c r="AA60" i="9"/>
  <c r="AA85" i="9"/>
  <c r="AA95" i="9"/>
  <c r="AA131" i="9"/>
  <c r="AA180" i="9"/>
  <c r="AA184" i="9"/>
  <c r="AA222" i="9"/>
  <c r="AA231" i="9"/>
  <c r="AA235" i="9"/>
  <c r="AA241" i="9"/>
  <c r="AA245" i="9"/>
  <c r="AA4" i="9"/>
  <c r="AA13" i="9"/>
  <c r="AA25" i="9"/>
  <c r="AA64" i="9"/>
  <c r="AA65" i="9"/>
  <c r="AA68" i="9"/>
  <c r="AA80" i="9"/>
  <c r="AA82" i="9"/>
  <c r="AA107" i="9"/>
  <c r="AA120" i="9"/>
  <c r="AA128" i="9"/>
  <c r="AA136" i="9"/>
  <c r="AA146" i="9"/>
  <c r="AA152" i="9"/>
  <c r="AA160" i="9"/>
  <c r="AA166" i="9"/>
  <c r="AA170" i="9"/>
  <c r="AA174" i="9"/>
  <c r="AA178" i="9"/>
  <c r="AA194" i="9"/>
  <c r="AA218" i="9"/>
  <c r="AA251" i="9"/>
  <c r="AA256" i="9"/>
  <c r="AA273" i="9"/>
  <c r="AA271" i="9"/>
  <c r="AA276" i="9"/>
  <c r="AA268" i="9"/>
  <c r="AA267" i="9"/>
  <c r="AA280" i="9"/>
  <c r="AA278" i="9"/>
  <c r="AA272" i="9"/>
  <c r="AA270" i="9"/>
  <c r="AA265" i="9"/>
  <c r="AA266" i="9"/>
  <c r="AA38" i="9"/>
  <c r="AA37" i="9"/>
  <c r="AA56" i="9"/>
  <c r="AA63" i="9"/>
  <c r="AA88" i="9"/>
  <c r="AA96" i="9"/>
  <c r="AA99" i="9"/>
  <c r="AA103" i="9"/>
  <c r="AA116" i="9"/>
  <c r="AA111" i="9"/>
  <c r="AA110" i="9"/>
  <c r="AA123" i="9"/>
  <c r="AA121" i="9"/>
  <c r="AA133" i="9"/>
  <c r="AA150" i="9"/>
  <c r="AA156" i="9"/>
  <c r="AA168" i="9"/>
  <c r="AA179" i="9"/>
  <c r="AA202" i="9"/>
  <c r="AA204" i="9"/>
  <c r="AA211" i="9"/>
  <c r="AA226" i="9"/>
  <c r="AA228" i="9"/>
  <c r="AA227" i="9"/>
  <c r="AA236" i="9"/>
  <c r="AA248" i="9"/>
  <c r="AA260" i="9"/>
  <c r="AA262" i="9"/>
  <c r="AA264" i="9"/>
  <c r="AA263" i="9"/>
  <c r="AA214" i="9"/>
  <c r="AA217" i="9"/>
  <c r="AA254" i="9"/>
  <c r="AA224" i="9"/>
  <c r="AA258" i="9"/>
  <c r="AA145" i="9"/>
  <c r="AA188" i="9"/>
  <c r="AA230" i="9"/>
  <c r="AA233" i="9"/>
  <c r="AA139" i="9"/>
  <c r="AA193" i="9"/>
  <c r="AA237" i="9"/>
  <c r="AA198" i="9"/>
  <c r="AA149" i="9"/>
  <c r="AA206" i="9"/>
  <c r="AA244" i="9"/>
  <c r="AA247" i="9"/>
  <c r="X887" i="8"/>
  <c r="U887" i="8"/>
  <c r="R887" i="8"/>
  <c r="O887" i="8"/>
  <c r="L887" i="8"/>
  <c r="I887"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L857" i="8"/>
  <c r="O857" i="8"/>
  <c r="R857" i="8"/>
  <c r="U857" i="8"/>
  <c r="X857" i="8"/>
  <c r="L858" i="8"/>
  <c r="O858" i="8"/>
  <c r="R858" i="8"/>
  <c r="U858" i="8"/>
  <c r="X858" i="8"/>
  <c r="L859" i="8"/>
  <c r="O859" i="8"/>
  <c r="R859" i="8"/>
  <c r="U859" i="8"/>
  <c r="X859" i="8"/>
  <c r="L860" i="8"/>
  <c r="O860" i="8"/>
  <c r="R860" i="8"/>
  <c r="U860" i="8"/>
  <c r="X860" i="8"/>
  <c r="L861" i="8"/>
  <c r="O861" i="8"/>
  <c r="R861" i="8"/>
  <c r="U861" i="8"/>
  <c r="X861" i="8"/>
  <c r="L862" i="8"/>
  <c r="O862" i="8"/>
  <c r="R862" i="8"/>
  <c r="U862" i="8"/>
  <c r="X862" i="8"/>
  <c r="L863" i="8"/>
  <c r="O863" i="8"/>
  <c r="R863" i="8"/>
  <c r="U863" i="8"/>
  <c r="X863" i="8"/>
  <c r="L864" i="8"/>
  <c r="O864" i="8"/>
  <c r="R864" i="8"/>
  <c r="U864" i="8"/>
  <c r="X864" i="8"/>
  <c r="L865" i="8"/>
  <c r="O865" i="8"/>
  <c r="R865" i="8"/>
  <c r="U865" i="8"/>
  <c r="X865" i="8"/>
  <c r="L866" i="8"/>
  <c r="O866" i="8"/>
  <c r="R866" i="8"/>
  <c r="U866" i="8"/>
  <c r="X866" i="8"/>
  <c r="L867" i="8"/>
  <c r="O867" i="8"/>
  <c r="R867" i="8"/>
  <c r="U867" i="8"/>
  <c r="X867" i="8"/>
  <c r="L868" i="8"/>
  <c r="O868" i="8"/>
  <c r="R868" i="8"/>
  <c r="U868" i="8"/>
  <c r="X868" i="8"/>
  <c r="L869" i="8"/>
  <c r="O869" i="8"/>
  <c r="R869" i="8"/>
  <c r="U869" i="8"/>
  <c r="X869" i="8"/>
  <c r="L870" i="8"/>
  <c r="O870" i="8"/>
  <c r="R870" i="8"/>
  <c r="U870" i="8"/>
  <c r="X870" i="8"/>
  <c r="L871" i="8"/>
  <c r="O871" i="8"/>
  <c r="R871" i="8"/>
  <c r="U871" i="8"/>
  <c r="X871" i="8"/>
  <c r="L872" i="8"/>
  <c r="O872" i="8"/>
  <c r="R872" i="8"/>
  <c r="U872" i="8"/>
  <c r="X872" i="8"/>
  <c r="L873" i="8"/>
  <c r="O873" i="8"/>
  <c r="R873" i="8"/>
  <c r="U873" i="8"/>
  <c r="X873" i="8"/>
  <c r="L874" i="8"/>
  <c r="O874" i="8"/>
  <c r="R874" i="8"/>
  <c r="U874" i="8"/>
  <c r="X874" i="8"/>
  <c r="L875" i="8"/>
  <c r="O875" i="8"/>
  <c r="R875" i="8"/>
  <c r="U875" i="8"/>
  <c r="X875" i="8"/>
  <c r="L876" i="8"/>
  <c r="O876" i="8"/>
  <c r="R876" i="8"/>
  <c r="U876" i="8"/>
  <c r="X876" i="8"/>
  <c r="L877" i="8"/>
  <c r="O877" i="8"/>
  <c r="R877" i="8"/>
  <c r="U877" i="8"/>
  <c r="X877" i="8"/>
  <c r="L878" i="8"/>
  <c r="O878" i="8"/>
  <c r="R878" i="8"/>
  <c r="U878" i="8"/>
  <c r="X878" i="8"/>
  <c r="L879" i="8"/>
  <c r="O879" i="8"/>
  <c r="R879" i="8"/>
  <c r="U879" i="8"/>
  <c r="X879" i="8"/>
  <c r="L880" i="8"/>
  <c r="O880" i="8"/>
  <c r="R880" i="8"/>
  <c r="U880" i="8"/>
  <c r="X880" i="8"/>
  <c r="L881" i="8"/>
  <c r="O881" i="8"/>
  <c r="R881" i="8"/>
  <c r="U881" i="8"/>
  <c r="X881" i="8"/>
  <c r="L882" i="8"/>
  <c r="O882" i="8"/>
  <c r="R882" i="8"/>
  <c r="U882" i="8"/>
  <c r="X882" i="8"/>
  <c r="L883" i="8"/>
  <c r="O883" i="8"/>
  <c r="R883" i="8"/>
  <c r="U883" i="8"/>
  <c r="X883" i="8"/>
  <c r="L884" i="8"/>
  <c r="O884" i="8"/>
  <c r="R884" i="8"/>
  <c r="U884" i="8"/>
  <c r="X884" i="8"/>
  <c r="L885" i="8"/>
  <c r="O885" i="8"/>
  <c r="R885" i="8"/>
  <c r="U885" i="8"/>
  <c r="X885" i="8"/>
  <c r="L886" i="8"/>
  <c r="O886" i="8"/>
  <c r="R886" i="8"/>
  <c r="U886" i="8"/>
  <c r="X886" i="8"/>
  <c r="I844" i="8"/>
  <c r="I845" i="8"/>
  <c r="I846" i="8"/>
  <c r="I847" i="8"/>
  <c r="I848" i="8"/>
  <c r="I849" i="8"/>
  <c r="I850" i="8"/>
  <c r="I851" i="8"/>
  <c r="I852" i="8"/>
  <c r="I853" i="8"/>
  <c r="I854" i="8"/>
  <c r="I855" i="8"/>
  <c r="I856" i="8"/>
  <c r="L845" i="8"/>
  <c r="O845" i="8"/>
  <c r="R845" i="8"/>
  <c r="U845" i="8"/>
  <c r="X845" i="8"/>
  <c r="L846" i="8"/>
  <c r="O846" i="8"/>
  <c r="R846" i="8"/>
  <c r="U846" i="8"/>
  <c r="X846" i="8"/>
  <c r="L847" i="8"/>
  <c r="O847" i="8"/>
  <c r="R847" i="8"/>
  <c r="U847" i="8"/>
  <c r="X847" i="8"/>
  <c r="L848" i="8"/>
  <c r="O848" i="8"/>
  <c r="R848" i="8"/>
  <c r="U848" i="8"/>
  <c r="X848" i="8"/>
  <c r="L849" i="8"/>
  <c r="O849" i="8"/>
  <c r="R849" i="8"/>
  <c r="U849" i="8"/>
  <c r="X849" i="8"/>
  <c r="L850" i="8"/>
  <c r="O850" i="8"/>
  <c r="R850" i="8"/>
  <c r="U850" i="8"/>
  <c r="X850" i="8"/>
  <c r="L851" i="8"/>
  <c r="O851" i="8"/>
  <c r="R851" i="8"/>
  <c r="U851" i="8"/>
  <c r="X851" i="8"/>
  <c r="L852" i="8"/>
  <c r="O852" i="8"/>
  <c r="R852" i="8"/>
  <c r="U852" i="8"/>
  <c r="X852" i="8"/>
  <c r="L853" i="8"/>
  <c r="O853" i="8"/>
  <c r="R853" i="8"/>
  <c r="U853" i="8"/>
  <c r="X853" i="8"/>
  <c r="L854" i="8"/>
  <c r="O854" i="8"/>
  <c r="R854" i="8"/>
  <c r="U854" i="8"/>
  <c r="X854" i="8"/>
  <c r="L855" i="8"/>
  <c r="O855" i="8"/>
  <c r="R855" i="8"/>
  <c r="U855" i="8"/>
  <c r="X855" i="8"/>
  <c r="L856" i="8"/>
  <c r="O856" i="8"/>
  <c r="R856" i="8"/>
  <c r="U856" i="8"/>
  <c r="X856" i="8"/>
  <c r="X844" i="8"/>
  <c r="U844" i="8"/>
  <c r="R844" i="8"/>
  <c r="O844" i="8"/>
  <c r="L844" i="8"/>
  <c r="AA869" i="8" l="1"/>
  <c r="AA887" i="8"/>
  <c r="AA862" i="8"/>
  <c r="AA861" i="8"/>
  <c r="AA881" i="8"/>
  <c r="AA873" i="8"/>
  <c r="AA858" i="8"/>
  <c r="AA863" i="8"/>
  <c r="AA865" i="8"/>
  <c r="AA866" i="8"/>
  <c r="AA885" i="8"/>
  <c r="AA877" i="8"/>
  <c r="AA867" i="8"/>
  <c r="AA868" i="8"/>
  <c r="AA859" i="8"/>
  <c r="AA857" i="8"/>
  <c r="AA883" i="8"/>
  <c r="AA886" i="8"/>
  <c r="AA884" i="8"/>
  <c r="AA882" i="8"/>
  <c r="AA879" i="8"/>
  <c r="AA878" i="8"/>
  <c r="AA875" i="8"/>
  <c r="AA871" i="8"/>
  <c r="AA870" i="8"/>
  <c r="AA874" i="8"/>
  <c r="AA864" i="8"/>
  <c r="AA876" i="8"/>
  <c r="AA880" i="8"/>
  <c r="AA860" i="8"/>
  <c r="AA872" i="8"/>
  <c r="AA848" i="8"/>
  <c r="AA854" i="8"/>
  <c r="AA855" i="8"/>
  <c r="AA847" i="8"/>
  <c r="AA856" i="8"/>
  <c r="AA851" i="8"/>
  <c r="AA850" i="8"/>
  <c r="AA846" i="8"/>
  <c r="AA844" i="8"/>
  <c r="AA853" i="8"/>
  <c r="AA849" i="8"/>
  <c r="AA845" i="8"/>
  <c r="AA852" i="8"/>
  <c r="Q188" i="8" l="1"/>
  <c r="I830" i="8" l="1"/>
  <c r="I831" i="8"/>
  <c r="I832" i="8"/>
  <c r="I833" i="8"/>
  <c r="I834" i="8"/>
  <c r="I835" i="8"/>
  <c r="I836" i="8"/>
  <c r="I837" i="8"/>
  <c r="I838" i="8"/>
  <c r="I839" i="8"/>
  <c r="I840" i="8"/>
  <c r="I841" i="8"/>
  <c r="I842" i="8"/>
  <c r="I843" i="8"/>
  <c r="L830" i="8"/>
  <c r="O830" i="8"/>
  <c r="R830" i="8"/>
  <c r="U830" i="8"/>
  <c r="X830" i="8"/>
  <c r="L831" i="8"/>
  <c r="O831" i="8"/>
  <c r="R831" i="8"/>
  <c r="U831" i="8"/>
  <c r="X831" i="8"/>
  <c r="L832" i="8"/>
  <c r="O832" i="8"/>
  <c r="R832" i="8"/>
  <c r="U832" i="8"/>
  <c r="X832" i="8"/>
  <c r="L833" i="8"/>
  <c r="O833" i="8"/>
  <c r="R833" i="8"/>
  <c r="U833" i="8"/>
  <c r="X833" i="8"/>
  <c r="L834" i="8"/>
  <c r="O834" i="8"/>
  <c r="R834" i="8"/>
  <c r="U834" i="8"/>
  <c r="X834" i="8"/>
  <c r="L835" i="8"/>
  <c r="O835" i="8"/>
  <c r="R835" i="8"/>
  <c r="U835" i="8"/>
  <c r="X835" i="8"/>
  <c r="L836" i="8"/>
  <c r="O836" i="8"/>
  <c r="R836" i="8"/>
  <c r="U836" i="8"/>
  <c r="X836" i="8"/>
  <c r="L837" i="8"/>
  <c r="O837" i="8"/>
  <c r="R837" i="8"/>
  <c r="U837" i="8"/>
  <c r="X837" i="8"/>
  <c r="L838" i="8"/>
  <c r="O838" i="8"/>
  <c r="R838" i="8"/>
  <c r="U838" i="8"/>
  <c r="X838" i="8"/>
  <c r="L839" i="8"/>
  <c r="O839" i="8"/>
  <c r="R839" i="8"/>
  <c r="U839" i="8"/>
  <c r="X839" i="8"/>
  <c r="L840" i="8"/>
  <c r="O840" i="8"/>
  <c r="R840" i="8"/>
  <c r="U840" i="8"/>
  <c r="X840" i="8"/>
  <c r="L841" i="8"/>
  <c r="O841" i="8"/>
  <c r="R841" i="8"/>
  <c r="U841" i="8"/>
  <c r="X841" i="8"/>
  <c r="L842" i="8"/>
  <c r="O842" i="8"/>
  <c r="R842" i="8"/>
  <c r="U842" i="8"/>
  <c r="X842" i="8"/>
  <c r="L843" i="8"/>
  <c r="O843" i="8"/>
  <c r="R843" i="8"/>
  <c r="U843" i="8"/>
  <c r="X843" i="8"/>
  <c r="AA834" i="8" l="1"/>
  <c r="AA842" i="8"/>
  <c r="AA835" i="8"/>
  <c r="AA841" i="8"/>
  <c r="AA836" i="8"/>
  <c r="AA833" i="8"/>
  <c r="AA843" i="8"/>
  <c r="AA838" i="8"/>
  <c r="AA840" i="8"/>
  <c r="AA830" i="8"/>
  <c r="AA839" i="8"/>
  <c r="AA831" i="8"/>
  <c r="AA837" i="8"/>
  <c r="AA83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L803" i="8"/>
  <c r="O803" i="8"/>
  <c r="R803" i="8"/>
  <c r="U803" i="8"/>
  <c r="X803" i="8"/>
  <c r="L804" i="8"/>
  <c r="O804" i="8"/>
  <c r="R804" i="8"/>
  <c r="U804" i="8"/>
  <c r="X804" i="8"/>
  <c r="L805" i="8"/>
  <c r="O805" i="8"/>
  <c r="R805" i="8"/>
  <c r="U805" i="8"/>
  <c r="X805" i="8"/>
  <c r="L806" i="8"/>
  <c r="O806" i="8"/>
  <c r="R806" i="8"/>
  <c r="U806" i="8"/>
  <c r="X806" i="8"/>
  <c r="L807" i="8"/>
  <c r="O807" i="8"/>
  <c r="R807" i="8"/>
  <c r="U807" i="8"/>
  <c r="X807" i="8"/>
  <c r="L808" i="8"/>
  <c r="O808" i="8"/>
  <c r="R808" i="8"/>
  <c r="U808" i="8"/>
  <c r="X808" i="8"/>
  <c r="L809" i="8"/>
  <c r="O809" i="8"/>
  <c r="R809" i="8"/>
  <c r="U809" i="8"/>
  <c r="X809" i="8"/>
  <c r="L810" i="8"/>
  <c r="O810" i="8"/>
  <c r="R810" i="8"/>
  <c r="U810" i="8"/>
  <c r="X810" i="8"/>
  <c r="L811" i="8"/>
  <c r="O811" i="8"/>
  <c r="R811" i="8"/>
  <c r="U811" i="8"/>
  <c r="X811" i="8"/>
  <c r="L812" i="8"/>
  <c r="O812" i="8"/>
  <c r="R812" i="8"/>
  <c r="U812" i="8"/>
  <c r="X812" i="8"/>
  <c r="L813" i="8"/>
  <c r="O813" i="8"/>
  <c r="R813" i="8"/>
  <c r="U813" i="8"/>
  <c r="X813" i="8"/>
  <c r="L814" i="8"/>
  <c r="O814" i="8"/>
  <c r="R814" i="8"/>
  <c r="U814" i="8"/>
  <c r="X814" i="8"/>
  <c r="L815" i="8"/>
  <c r="O815" i="8"/>
  <c r="R815" i="8"/>
  <c r="U815" i="8"/>
  <c r="X815" i="8"/>
  <c r="L816" i="8"/>
  <c r="O816" i="8"/>
  <c r="R816" i="8"/>
  <c r="U816" i="8"/>
  <c r="X816" i="8"/>
  <c r="L817" i="8"/>
  <c r="O817" i="8"/>
  <c r="R817" i="8"/>
  <c r="U817" i="8"/>
  <c r="X817" i="8"/>
  <c r="L818" i="8"/>
  <c r="O818" i="8"/>
  <c r="R818" i="8"/>
  <c r="U818" i="8"/>
  <c r="X818" i="8"/>
  <c r="L819" i="8"/>
  <c r="O819" i="8"/>
  <c r="R819" i="8"/>
  <c r="U819" i="8"/>
  <c r="X819" i="8"/>
  <c r="L820" i="8"/>
  <c r="O820" i="8"/>
  <c r="R820" i="8"/>
  <c r="U820" i="8"/>
  <c r="X820" i="8"/>
  <c r="L821" i="8"/>
  <c r="O821" i="8"/>
  <c r="R821" i="8"/>
  <c r="U821" i="8"/>
  <c r="X821" i="8"/>
  <c r="L822" i="8"/>
  <c r="O822" i="8"/>
  <c r="R822" i="8"/>
  <c r="U822" i="8"/>
  <c r="X822" i="8"/>
  <c r="L823" i="8"/>
  <c r="O823" i="8"/>
  <c r="R823" i="8"/>
  <c r="U823" i="8"/>
  <c r="X823" i="8"/>
  <c r="L824" i="8"/>
  <c r="O824" i="8"/>
  <c r="R824" i="8"/>
  <c r="U824" i="8"/>
  <c r="X824" i="8"/>
  <c r="L825" i="8"/>
  <c r="O825" i="8"/>
  <c r="R825" i="8"/>
  <c r="U825" i="8"/>
  <c r="X825" i="8"/>
  <c r="L826" i="8"/>
  <c r="O826" i="8"/>
  <c r="R826" i="8"/>
  <c r="U826" i="8"/>
  <c r="X826" i="8"/>
  <c r="L827" i="8"/>
  <c r="O827" i="8"/>
  <c r="R827" i="8"/>
  <c r="U827" i="8"/>
  <c r="X827" i="8"/>
  <c r="L828" i="8"/>
  <c r="O828" i="8"/>
  <c r="R828" i="8"/>
  <c r="U828" i="8"/>
  <c r="X828" i="8"/>
  <c r="L829" i="8"/>
  <c r="O829" i="8"/>
  <c r="R829" i="8"/>
  <c r="U829" i="8"/>
  <c r="X829" i="8"/>
  <c r="AA814" i="8" l="1"/>
  <c r="AA807" i="8"/>
  <c r="AA826" i="8"/>
  <c r="AA810" i="8"/>
  <c r="AA829" i="8"/>
  <c r="AA822" i="8"/>
  <c r="AA818" i="8"/>
  <c r="AA824" i="8"/>
  <c r="AA821" i="8"/>
  <c r="AA827" i="8"/>
  <c r="AA816" i="8"/>
  <c r="AA813" i="8"/>
  <c r="AA805" i="8"/>
  <c r="AA808" i="8"/>
  <c r="AA825" i="8"/>
  <c r="AA806" i="8"/>
  <c r="AA828" i="8"/>
  <c r="AA817" i="8"/>
  <c r="AA823" i="8"/>
  <c r="AA820" i="8"/>
  <c r="AA809" i="8"/>
  <c r="AA815" i="8"/>
  <c r="AA812" i="8"/>
  <c r="AA804" i="8"/>
  <c r="AA819" i="8"/>
  <c r="AA811" i="8"/>
  <c r="AA803" i="8"/>
  <c r="L789" i="8"/>
  <c r="O789" i="8"/>
  <c r="R789" i="8"/>
  <c r="U789" i="8"/>
  <c r="X789" i="8"/>
  <c r="I789" i="8"/>
  <c r="I778" i="8"/>
  <c r="I779" i="8"/>
  <c r="I780" i="8"/>
  <c r="I781" i="8"/>
  <c r="I782" i="8"/>
  <c r="I783" i="8"/>
  <c r="I784" i="8"/>
  <c r="I785" i="8"/>
  <c r="I786" i="8"/>
  <c r="I787" i="8"/>
  <c r="I788" i="8"/>
  <c r="I790" i="8"/>
  <c r="I791" i="8"/>
  <c r="I792" i="8"/>
  <c r="I793" i="8"/>
  <c r="I794" i="8"/>
  <c r="I795" i="8"/>
  <c r="I796" i="8"/>
  <c r="I797" i="8"/>
  <c r="I798" i="8"/>
  <c r="I799" i="8"/>
  <c r="I800" i="8"/>
  <c r="I801" i="8"/>
  <c r="I802" i="8"/>
  <c r="L779" i="8"/>
  <c r="O779" i="8"/>
  <c r="R779" i="8"/>
  <c r="U779" i="8"/>
  <c r="X779" i="8"/>
  <c r="L780" i="8"/>
  <c r="O780" i="8"/>
  <c r="R780" i="8"/>
  <c r="U780" i="8"/>
  <c r="X780" i="8"/>
  <c r="L781" i="8"/>
  <c r="O781" i="8"/>
  <c r="R781" i="8"/>
  <c r="U781" i="8"/>
  <c r="X781" i="8"/>
  <c r="L782" i="8"/>
  <c r="O782" i="8"/>
  <c r="R782" i="8"/>
  <c r="U782" i="8"/>
  <c r="X782" i="8"/>
  <c r="L783" i="8"/>
  <c r="O783" i="8"/>
  <c r="R783" i="8"/>
  <c r="U783" i="8"/>
  <c r="X783" i="8"/>
  <c r="L784" i="8"/>
  <c r="O784" i="8"/>
  <c r="R784" i="8"/>
  <c r="U784" i="8"/>
  <c r="X784" i="8"/>
  <c r="L785" i="8"/>
  <c r="O785" i="8"/>
  <c r="R785" i="8"/>
  <c r="U785" i="8"/>
  <c r="X785" i="8"/>
  <c r="L786" i="8"/>
  <c r="O786" i="8"/>
  <c r="R786" i="8"/>
  <c r="U786" i="8"/>
  <c r="X786" i="8"/>
  <c r="L787" i="8"/>
  <c r="O787" i="8"/>
  <c r="R787" i="8"/>
  <c r="U787" i="8"/>
  <c r="X787" i="8"/>
  <c r="L788" i="8"/>
  <c r="O788" i="8"/>
  <c r="R788" i="8"/>
  <c r="U788" i="8"/>
  <c r="X788" i="8"/>
  <c r="L790" i="8"/>
  <c r="O790" i="8"/>
  <c r="R790" i="8"/>
  <c r="U790" i="8"/>
  <c r="X790" i="8"/>
  <c r="L791" i="8"/>
  <c r="O791" i="8"/>
  <c r="R791" i="8"/>
  <c r="U791" i="8"/>
  <c r="X791" i="8"/>
  <c r="L792" i="8"/>
  <c r="O792" i="8"/>
  <c r="R792" i="8"/>
  <c r="U792" i="8"/>
  <c r="X792" i="8"/>
  <c r="L793" i="8"/>
  <c r="O793" i="8"/>
  <c r="R793" i="8"/>
  <c r="U793" i="8"/>
  <c r="X793" i="8"/>
  <c r="L794" i="8"/>
  <c r="O794" i="8"/>
  <c r="R794" i="8"/>
  <c r="U794" i="8"/>
  <c r="X794" i="8"/>
  <c r="L795" i="8"/>
  <c r="O795" i="8"/>
  <c r="R795" i="8"/>
  <c r="U795" i="8"/>
  <c r="X795" i="8"/>
  <c r="L796" i="8"/>
  <c r="O796" i="8"/>
  <c r="R796" i="8"/>
  <c r="U796" i="8"/>
  <c r="X796" i="8"/>
  <c r="L797" i="8"/>
  <c r="O797" i="8"/>
  <c r="R797" i="8"/>
  <c r="U797" i="8"/>
  <c r="X797" i="8"/>
  <c r="L798" i="8"/>
  <c r="O798" i="8"/>
  <c r="R798" i="8"/>
  <c r="U798" i="8"/>
  <c r="X798" i="8"/>
  <c r="L799" i="8"/>
  <c r="O799" i="8"/>
  <c r="R799" i="8"/>
  <c r="U799" i="8"/>
  <c r="X799" i="8"/>
  <c r="L800" i="8"/>
  <c r="O800" i="8"/>
  <c r="R800" i="8"/>
  <c r="U800" i="8"/>
  <c r="X800" i="8"/>
  <c r="L801" i="8"/>
  <c r="O801" i="8"/>
  <c r="R801" i="8"/>
  <c r="U801" i="8"/>
  <c r="X801" i="8"/>
  <c r="L802" i="8"/>
  <c r="O802" i="8"/>
  <c r="R802" i="8"/>
  <c r="U802" i="8"/>
  <c r="X802" i="8"/>
  <c r="X778" i="8"/>
  <c r="U778" i="8"/>
  <c r="R778" i="8"/>
  <c r="O778" i="8"/>
  <c r="L778" i="8"/>
  <c r="AA789" i="8" l="1"/>
  <c r="AA797" i="8"/>
  <c r="AA800" i="8"/>
  <c r="AA795" i="8"/>
  <c r="AA786" i="8"/>
  <c r="AA802" i="8"/>
  <c r="AA792" i="8"/>
  <c r="AA799" i="8"/>
  <c r="AA791" i="8"/>
  <c r="AA782" i="8"/>
  <c r="AA801" i="8"/>
  <c r="AA796" i="8"/>
  <c r="AA787" i="8"/>
  <c r="AA793" i="8"/>
  <c r="AA788" i="8"/>
  <c r="AA794" i="8"/>
  <c r="AA784" i="8"/>
  <c r="AA783" i="8"/>
  <c r="AA780" i="8"/>
  <c r="AA778" i="8"/>
  <c r="AA779" i="8"/>
  <c r="AA790" i="8"/>
  <c r="AA781" i="8"/>
  <c r="AA798" i="8"/>
  <c r="AA785" i="8"/>
  <c r="X777" i="8"/>
  <c r="U777" i="8"/>
  <c r="R777" i="8"/>
  <c r="O777" i="8"/>
  <c r="L777" i="8"/>
  <c r="I777"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L776" i="8"/>
  <c r="O776" i="8"/>
  <c r="R776" i="8"/>
  <c r="U776" i="8"/>
  <c r="X776" i="8"/>
  <c r="L717" i="8"/>
  <c r="O717" i="8"/>
  <c r="R717" i="8"/>
  <c r="U717" i="8"/>
  <c r="X717" i="8"/>
  <c r="L718" i="8"/>
  <c r="O718" i="8"/>
  <c r="R718" i="8"/>
  <c r="U718" i="8"/>
  <c r="X718" i="8"/>
  <c r="L719" i="8"/>
  <c r="O719" i="8"/>
  <c r="R719" i="8"/>
  <c r="U719" i="8"/>
  <c r="X719" i="8"/>
  <c r="L720" i="8"/>
  <c r="O720" i="8"/>
  <c r="R720" i="8"/>
  <c r="U720" i="8"/>
  <c r="X720" i="8"/>
  <c r="L721" i="8"/>
  <c r="O721" i="8"/>
  <c r="R721" i="8"/>
  <c r="U721" i="8"/>
  <c r="X721" i="8"/>
  <c r="L722" i="8"/>
  <c r="O722" i="8"/>
  <c r="R722" i="8"/>
  <c r="U722" i="8"/>
  <c r="X722" i="8"/>
  <c r="L723" i="8"/>
  <c r="O723" i="8"/>
  <c r="R723" i="8"/>
  <c r="U723" i="8"/>
  <c r="X723" i="8"/>
  <c r="L724" i="8"/>
  <c r="O724" i="8"/>
  <c r="R724" i="8"/>
  <c r="U724" i="8"/>
  <c r="X724" i="8"/>
  <c r="L725" i="8"/>
  <c r="O725" i="8"/>
  <c r="R725" i="8"/>
  <c r="U725" i="8"/>
  <c r="X725" i="8"/>
  <c r="L726" i="8"/>
  <c r="O726" i="8"/>
  <c r="R726" i="8"/>
  <c r="U726" i="8"/>
  <c r="X726" i="8"/>
  <c r="L727" i="8"/>
  <c r="O727" i="8"/>
  <c r="R727" i="8"/>
  <c r="U727" i="8"/>
  <c r="X727" i="8"/>
  <c r="L728" i="8"/>
  <c r="O728" i="8"/>
  <c r="R728" i="8"/>
  <c r="U728" i="8"/>
  <c r="X728" i="8"/>
  <c r="L729" i="8"/>
  <c r="O729" i="8"/>
  <c r="R729" i="8"/>
  <c r="U729" i="8"/>
  <c r="X729" i="8"/>
  <c r="L730" i="8"/>
  <c r="O730" i="8"/>
  <c r="R730" i="8"/>
  <c r="U730" i="8"/>
  <c r="X730" i="8"/>
  <c r="L731" i="8"/>
  <c r="O731" i="8"/>
  <c r="R731" i="8"/>
  <c r="U731" i="8"/>
  <c r="X731" i="8"/>
  <c r="L732" i="8"/>
  <c r="O732" i="8"/>
  <c r="R732" i="8"/>
  <c r="U732" i="8"/>
  <c r="X732" i="8"/>
  <c r="L733" i="8"/>
  <c r="O733" i="8"/>
  <c r="R733" i="8"/>
  <c r="U733" i="8"/>
  <c r="X733" i="8"/>
  <c r="L734" i="8"/>
  <c r="O734" i="8"/>
  <c r="R734" i="8"/>
  <c r="U734" i="8"/>
  <c r="X734" i="8"/>
  <c r="L735" i="8"/>
  <c r="O735" i="8"/>
  <c r="R735" i="8"/>
  <c r="U735" i="8"/>
  <c r="X735" i="8"/>
  <c r="L736" i="8"/>
  <c r="O736" i="8"/>
  <c r="R736" i="8"/>
  <c r="U736" i="8"/>
  <c r="X736" i="8"/>
  <c r="L737" i="8"/>
  <c r="O737" i="8"/>
  <c r="R737" i="8"/>
  <c r="U737" i="8"/>
  <c r="X737" i="8"/>
  <c r="L738" i="8"/>
  <c r="O738" i="8"/>
  <c r="R738" i="8"/>
  <c r="U738" i="8"/>
  <c r="X738" i="8"/>
  <c r="L739" i="8"/>
  <c r="O739" i="8"/>
  <c r="R739" i="8"/>
  <c r="U739" i="8"/>
  <c r="X739" i="8"/>
  <c r="L740" i="8"/>
  <c r="O740" i="8"/>
  <c r="R740" i="8"/>
  <c r="U740" i="8"/>
  <c r="X740" i="8"/>
  <c r="L741" i="8"/>
  <c r="O741" i="8"/>
  <c r="R741" i="8"/>
  <c r="U741" i="8"/>
  <c r="X741" i="8"/>
  <c r="L742" i="8"/>
  <c r="O742" i="8"/>
  <c r="R742" i="8"/>
  <c r="U742" i="8"/>
  <c r="X742" i="8"/>
  <c r="L743" i="8"/>
  <c r="O743" i="8"/>
  <c r="R743" i="8"/>
  <c r="U743" i="8"/>
  <c r="X743" i="8"/>
  <c r="L744" i="8"/>
  <c r="O744" i="8"/>
  <c r="R744" i="8"/>
  <c r="U744" i="8"/>
  <c r="X744" i="8"/>
  <c r="L745" i="8"/>
  <c r="O745" i="8"/>
  <c r="R745" i="8"/>
  <c r="U745" i="8"/>
  <c r="X745" i="8"/>
  <c r="L746" i="8"/>
  <c r="O746" i="8"/>
  <c r="R746" i="8"/>
  <c r="U746" i="8"/>
  <c r="X746" i="8"/>
  <c r="L747" i="8"/>
  <c r="O747" i="8"/>
  <c r="R747" i="8"/>
  <c r="U747" i="8"/>
  <c r="X747" i="8"/>
  <c r="L748" i="8"/>
  <c r="O748" i="8"/>
  <c r="R748" i="8"/>
  <c r="U748" i="8"/>
  <c r="X748" i="8"/>
  <c r="L749" i="8"/>
  <c r="O749" i="8"/>
  <c r="R749" i="8"/>
  <c r="U749" i="8"/>
  <c r="X749" i="8"/>
  <c r="L750" i="8"/>
  <c r="O750" i="8"/>
  <c r="R750" i="8"/>
  <c r="U750" i="8"/>
  <c r="X750" i="8"/>
  <c r="L751" i="8"/>
  <c r="O751" i="8"/>
  <c r="R751" i="8"/>
  <c r="U751" i="8"/>
  <c r="X751" i="8"/>
  <c r="L752" i="8"/>
  <c r="O752" i="8"/>
  <c r="R752" i="8"/>
  <c r="U752" i="8"/>
  <c r="X752" i="8"/>
  <c r="L753" i="8"/>
  <c r="O753" i="8"/>
  <c r="R753" i="8"/>
  <c r="U753" i="8"/>
  <c r="X753" i="8"/>
  <c r="L754" i="8"/>
  <c r="O754" i="8"/>
  <c r="R754" i="8"/>
  <c r="U754" i="8"/>
  <c r="X754" i="8"/>
  <c r="L755" i="8"/>
  <c r="O755" i="8"/>
  <c r="R755" i="8"/>
  <c r="U755" i="8"/>
  <c r="X755" i="8"/>
  <c r="L756" i="8"/>
  <c r="O756" i="8"/>
  <c r="R756" i="8"/>
  <c r="U756" i="8"/>
  <c r="X756" i="8"/>
  <c r="L757" i="8"/>
  <c r="O757" i="8"/>
  <c r="R757" i="8"/>
  <c r="U757" i="8"/>
  <c r="X757" i="8"/>
  <c r="L758" i="8"/>
  <c r="O758" i="8"/>
  <c r="R758" i="8"/>
  <c r="U758" i="8"/>
  <c r="X758" i="8"/>
  <c r="L759" i="8"/>
  <c r="O759" i="8"/>
  <c r="R759" i="8"/>
  <c r="U759" i="8"/>
  <c r="X759" i="8"/>
  <c r="L760" i="8"/>
  <c r="O760" i="8"/>
  <c r="R760" i="8"/>
  <c r="U760" i="8"/>
  <c r="X760" i="8"/>
  <c r="L761" i="8"/>
  <c r="O761" i="8"/>
  <c r="R761" i="8"/>
  <c r="U761" i="8"/>
  <c r="X761" i="8"/>
  <c r="L762" i="8"/>
  <c r="O762" i="8"/>
  <c r="R762" i="8"/>
  <c r="U762" i="8"/>
  <c r="X762" i="8"/>
  <c r="L763" i="8"/>
  <c r="O763" i="8"/>
  <c r="R763" i="8"/>
  <c r="U763" i="8"/>
  <c r="X763" i="8"/>
  <c r="L764" i="8"/>
  <c r="O764" i="8"/>
  <c r="R764" i="8"/>
  <c r="U764" i="8"/>
  <c r="X764" i="8"/>
  <c r="L765" i="8"/>
  <c r="O765" i="8"/>
  <c r="R765" i="8"/>
  <c r="U765" i="8"/>
  <c r="X765" i="8"/>
  <c r="L766" i="8"/>
  <c r="O766" i="8"/>
  <c r="R766" i="8"/>
  <c r="U766" i="8"/>
  <c r="X766" i="8"/>
  <c r="L767" i="8"/>
  <c r="O767" i="8"/>
  <c r="R767" i="8"/>
  <c r="U767" i="8"/>
  <c r="X767" i="8"/>
  <c r="L768" i="8"/>
  <c r="O768" i="8"/>
  <c r="R768" i="8"/>
  <c r="U768" i="8"/>
  <c r="X768" i="8"/>
  <c r="L769" i="8"/>
  <c r="O769" i="8"/>
  <c r="R769" i="8"/>
  <c r="U769" i="8"/>
  <c r="X769" i="8"/>
  <c r="L770" i="8"/>
  <c r="O770" i="8"/>
  <c r="R770" i="8"/>
  <c r="U770" i="8"/>
  <c r="X770" i="8"/>
  <c r="L771" i="8"/>
  <c r="O771" i="8"/>
  <c r="R771" i="8"/>
  <c r="U771" i="8"/>
  <c r="X771" i="8"/>
  <c r="L772" i="8"/>
  <c r="O772" i="8"/>
  <c r="R772" i="8"/>
  <c r="U772" i="8"/>
  <c r="X772" i="8"/>
  <c r="L773" i="8"/>
  <c r="O773" i="8"/>
  <c r="R773" i="8"/>
  <c r="U773" i="8"/>
  <c r="X773" i="8"/>
  <c r="L774" i="8"/>
  <c r="O774" i="8"/>
  <c r="R774" i="8"/>
  <c r="U774" i="8"/>
  <c r="X774" i="8"/>
  <c r="L775" i="8"/>
  <c r="O775" i="8"/>
  <c r="R775" i="8"/>
  <c r="U775" i="8"/>
  <c r="X775" i="8"/>
  <c r="X716" i="8"/>
  <c r="U716" i="8"/>
  <c r="R716" i="8"/>
  <c r="O716" i="8"/>
  <c r="L716" i="8"/>
  <c r="AA777" i="8" l="1"/>
  <c r="AA728" i="8"/>
  <c r="AA748" i="8"/>
  <c r="AA735" i="8"/>
  <c r="AA732" i="8"/>
  <c r="AA757" i="8"/>
  <c r="AA746" i="8"/>
  <c r="AA760" i="8"/>
  <c r="AA774" i="8"/>
  <c r="AA766" i="8"/>
  <c r="AA764" i="8"/>
  <c r="AA756" i="8"/>
  <c r="AA740" i="8"/>
  <c r="AA719" i="8"/>
  <c r="AA776" i="8"/>
  <c r="AA716" i="8"/>
  <c r="AA775" i="8"/>
  <c r="AA767" i="8"/>
  <c r="AA750" i="8"/>
  <c r="AA733" i="8"/>
  <c r="AA722" i="8"/>
  <c r="AA768" i="8"/>
  <c r="AA752" i="8"/>
  <c r="AA744" i="8"/>
  <c r="AA736" i="8"/>
  <c r="AA720" i="8"/>
  <c r="AA755" i="8"/>
  <c r="AA770" i="8"/>
  <c r="AA762" i="8"/>
  <c r="AA759" i="8"/>
  <c r="AA717" i="8"/>
  <c r="AA741" i="8"/>
  <c r="AA765" i="8"/>
  <c r="AA745" i="8"/>
  <c r="AA723" i="8"/>
  <c r="AA738" i="8"/>
  <c r="AA758" i="8"/>
  <c r="AA754" i="8"/>
  <c r="AA743" i="8"/>
  <c r="AA718" i="8"/>
  <c r="AA772" i="8"/>
  <c r="AA724" i="8"/>
  <c r="AA751" i="8"/>
  <c r="AA749" i="8"/>
  <c r="AA747" i="8"/>
  <c r="AA742" i="8"/>
  <c r="AA739" i="8"/>
  <c r="AA734" i="8"/>
  <c r="AA731" i="8"/>
  <c r="AA730" i="8"/>
  <c r="AA727" i="8"/>
  <c r="AA726" i="8"/>
  <c r="AA725" i="8"/>
  <c r="AA763" i="8"/>
  <c r="AA771" i="8"/>
  <c r="AA773" i="8"/>
  <c r="AA753" i="8"/>
  <c r="AA721" i="8"/>
  <c r="AA769" i="8"/>
  <c r="AA737" i="8"/>
  <c r="AA761" i="8"/>
  <c r="AA729" i="8"/>
  <c r="I715" i="8" l="1"/>
  <c r="L715" i="8"/>
  <c r="O715" i="8"/>
  <c r="R715" i="8"/>
  <c r="U715" i="8"/>
  <c r="X715" i="8"/>
  <c r="T157" i="8"/>
  <c r="T196" i="8"/>
  <c r="AA715" i="8" l="1"/>
  <c r="I694" i="8"/>
  <c r="I695" i="8"/>
  <c r="I696" i="8"/>
  <c r="I697" i="8"/>
  <c r="I698" i="8"/>
  <c r="I699" i="8"/>
  <c r="I700" i="8"/>
  <c r="I701" i="8"/>
  <c r="I702" i="8"/>
  <c r="I703" i="8"/>
  <c r="I704" i="8"/>
  <c r="I705" i="8"/>
  <c r="I706" i="8"/>
  <c r="I707" i="8"/>
  <c r="I708" i="8"/>
  <c r="I709" i="8"/>
  <c r="I710" i="8"/>
  <c r="I711" i="8"/>
  <c r="I712" i="8"/>
  <c r="I713" i="8"/>
  <c r="I714" i="8"/>
  <c r="L695" i="8"/>
  <c r="O695" i="8"/>
  <c r="R695" i="8"/>
  <c r="U695" i="8"/>
  <c r="X695" i="8"/>
  <c r="L696" i="8"/>
  <c r="O696" i="8"/>
  <c r="R696" i="8"/>
  <c r="U696" i="8"/>
  <c r="X696" i="8"/>
  <c r="L697" i="8"/>
  <c r="O697" i="8"/>
  <c r="R697" i="8"/>
  <c r="U697" i="8"/>
  <c r="X697" i="8"/>
  <c r="L698" i="8"/>
  <c r="O698" i="8"/>
  <c r="R698" i="8"/>
  <c r="U698" i="8"/>
  <c r="X698" i="8"/>
  <c r="L699" i="8"/>
  <c r="O699" i="8"/>
  <c r="R699" i="8"/>
  <c r="U699" i="8"/>
  <c r="X699" i="8"/>
  <c r="L700" i="8"/>
  <c r="O700" i="8"/>
  <c r="R700" i="8"/>
  <c r="U700" i="8"/>
  <c r="X700" i="8"/>
  <c r="L701" i="8"/>
  <c r="O701" i="8"/>
  <c r="R701" i="8"/>
  <c r="U701" i="8"/>
  <c r="X701" i="8"/>
  <c r="L702" i="8"/>
  <c r="O702" i="8"/>
  <c r="R702" i="8"/>
  <c r="U702" i="8"/>
  <c r="X702" i="8"/>
  <c r="L703" i="8"/>
  <c r="O703" i="8"/>
  <c r="R703" i="8"/>
  <c r="U703" i="8"/>
  <c r="X703" i="8"/>
  <c r="L704" i="8"/>
  <c r="O704" i="8"/>
  <c r="R704" i="8"/>
  <c r="U704" i="8"/>
  <c r="X704" i="8"/>
  <c r="L705" i="8"/>
  <c r="O705" i="8"/>
  <c r="R705" i="8"/>
  <c r="U705" i="8"/>
  <c r="X705" i="8"/>
  <c r="L706" i="8"/>
  <c r="O706" i="8"/>
  <c r="R706" i="8"/>
  <c r="U706" i="8"/>
  <c r="X706" i="8"/>
  <c r="L707" i="8"/>
  <c r="O707" i="8"/>
  <c r="R707" i="8"/>
  <c r="U707" i="8"/>
  <c r="X707" i="8"/>
  <c r="L708" i="8"/>
  <c r="O708" i="8"/>
  <c r="R708" i="8"/>
  <c r="U708" i="8"/>
  <c r="X708" i="8"/>
  <c r="L709" i="8"/>
  <c r="O709" i="8"/>
  <c r="R709" i="8"/>
  <c r="U709" i="8"/>
  <c r="X709" i="8"/>
  <c r="L710" i="8"/>
  <c r="O710" i="8"/>
  <c r="R710" i="8"/>
  <c r="U710" i="8"/>
  <c r="X710" i="8"/>
  <c r="L711" i="8"/>
  <c r="O711" i="8"/>
  <c r="R711" i="8"/>
  <c r="U711" i="8"/>
  <c r="X711" i="8"/>
  <c r="L712" i="8"/>
  <c r="O712" i="8"/>
  <c r="R712" i="8"/>
  <c r="U712" i="8"/>
  <c r="X712" i="8"/>
  <c r="L713" i="8"/>
  <c r="O713" i="8"/>
  <c r="R713" i="8"/>
  <c r="U713" i="8"/>
  <c r="X713" i="8"/>
  <c r="L714" i="8"/>
  <c r="O714" i="8"/>
  <c r="R714" i="8"/>
  <c r="U714" i="8"/>
  <c r="X714" i="8"/>
  <c r="X694" i="8"/>
  <c r="U694" i="8"/>
  <c r="R694" i="8"/>
  <c r="O694" i="8"/>
  <c r="L694" i="8"/>
  <c r="AA711" i="8" l="1"/>
  <c r="AA703" i="8"/>
  <c r="AA697" i="8"/>
  <c r="AA704" i="8"/>
  <c r="AA712" i="8"/>
  <c r="AA707" i="8"/>
  <c r="AA699" i="8"/>
  <c r="AA710" i="8"/>
  <c r="AA714" i="8"/>
  <c r="AA713" i="8"/>
  <c r="AA695" i="8"/>
  <c r="AA706" i="8"/>
  <c r="AA705" i="8"/>
  <c r="AA709" i="8"/>
  <c r="AA708" i="8"/>
  <c r="AA702" i="8"/>
  <c r="AA696" i="8"/>
  <c r="AA694" i="8"/>
  <c r="AA698" i="8"/>
  <c r="AA701" i="8"/>
  <c r="AA700" i="8"/>
  <c r="I669" i="8" l="1"/>
  <c r="I670" i="8"/>
  <c r="I671" i="8"/>
  <c r="I672" i="8"/>
  <c r="I673" i="8"/>
  <c r="I674" i="8"/>
  <c r="I675" i="8"/>
  <c r="I676" i="8"/>
  <c r="I677" i="8"/>
  <c r="I678" i="8"/>
  <c r="I679" i="8"/>
  <c r="I680" i="8"/>
  <c r="I681" i="8"/>
  <c r="I682" i="8"/>
  <c r="I683" i="8"/>
  <c r="I684" i="8"/>
  <c r="I685" i="8"/>
  <c r="I686" i="8"/>
  <c r="I687" i="8"/>
  <c r="I688" i="8"/>
  <c r="I689" i="8"/>
  <c r="I690" i="8"/>
  <c r="I691" i="8"/>
  <c r="I692" i="8"/>
  <c r="I693" i="8"/>
  <c r="L670" i="8"/>
  <c r="O670" i="8"/>
  <c r="R670" i="8"/>
  <c r="U670" i="8"/>
  <c r="X670" i="8"/>
  <c r="L671" i="8"/>
  <c r="O671" i="8"/>
  <c r="R671" i="8"/>
  <c r="U671" i="8"/>
  <c r="X671" i="8"/>
  <c r="L672" i="8"/>
  <c r="O672" i="8"/>
  <c r="R672" i="8"/>
  <c r="U672" i="8"/>
  <c r="X672" i="8"/>
  <c r="L673" i="8"/>
  <c r="O673" i="8"/>
  <c r="R673" i="8"/>
  <c r="U673" i="8"/>
  <c r="X673" i="8"/>
  <c r="L674" i="8"/>
  <c r="O674" i="8"/>
  <c r="R674" i="8"/>
  <c r="U674" i="8"/>
  <c r="X674" i="8"/>
  <c r="L675" i="8"/>
  <c r="O675" i="8"/>
  <c r="R675" i="8"/>
  <c r="U675" i="8"/>
  <c r="X675" i="8"/>
  <c r="L676" i="8"/>
  <c r="O676" i="8"/>
  <c r="R676" i="8"/>
  <c r="U676" i="8"/>
  <c r="X676" i="8"/>
  <c r="L677" i="8"/>
  <c r="O677" i="8"/>
  <c r="R677" i="8"/>
  <c r="U677" i="8"/>
  <c r="X677" i="8"/>
  <c r="L678" i="8"/>
  <c r="O678" i="8"/>
  <c r="R678" i="8"/>
  <c r="U678" i="8"/>
  <c r="X678" i="8"/>
  <c r="L679" i="8"/>
  <c r="O679" i="8"/>
  <c r="R679" i="8"/>
  <c r="U679" i="8"/>
  <c r="X679" i="8"/>
  <c r="L680" i="8"/>
  <c r="O680" i="8"/>
  <c r="R680" i="8"/>
  <c r="U680" i="8"/>
  <c r="X680" i="8"/>
  <c r="L681" i="8"/>
  <c r="O681" i="8"/>
  <c r="R681" i="8"/>
  <c r="U681" i="8"/>
  <c r="X681" i="8"/>
  <c r="L682" i="8"/>
  <c r="O682" i="8"/>
  <c r="R682" i="8"/>
  <c r="U682" i="8"/>
  <c r="X682" i="8"/>
  <c r="L683" i="8"/>
  <c r="O683" i="8"/>
  <c r="R683" i="8"/>
  <c r="U683" i="8"/>
  <c r="X683" i="8"/>
  <c r="L684" i="8"/>
  <c r="O684" i="8"/>
  <c r="R684" i="8"/>
  <c r="U684" i="8"/>
  <c r="X684" i="8"/>
  <c r="L685" i="8"/>
  <c r="O685" i="8"/>
  <c r="R685" i="8"/>
  <c r="U685" i="8"/>
  <c r="X685" i="8"/>
  <c r="L686" i="8"/>
  <c r="O686" i="8"/>
  <c r="R686" i="8"/>
  <c r="U686" i="8"/>
  <c r="X686" i="8"/>
  <c r="L687" i="8"/>
  <c r="O687" i="8"/>
  <c r="R687" i="8"/>
  <c r="U687" i="8"/>
  <c r="X687" i="8"/>
  <c r="L688" i="8"/>
  <c r="O688" i="8"/>
  <c r="R688" i="8"/>
  <c r="U688" i="8"/>
  <c r="X688" i="8"/>
  <c r="L689" i="8"/>
  <c r="O689" i="8"/>
  <c r="R689" i="8"/>
  <c r="U689" i="8"/>
  <c r="X689" i="8"/>
  <c r="L690" i="8"/>
  <c r="O690" i="8"/>
  <c r="R690" i="8"/>
  <c r="U690" i="8"/>
  <c r="X690" i="8"/>
  <c r="L691" i="8"/>
  <c r="O691" i="8"/>
  <c r="R691" i="8"/>
  <c r="U691" i="8"/>
  <c r="X691" i="8"/>
  <c r="L692" i="8"/>
  <c r="O692" i="8"/>
  <c r="R692" i="8"/>
  <c r="U692" i="8"/>
  <c r="X692" i="8"/>
  <c r="L693" i="8"/>
  <c r="O693" i="8"/>
  <c r="R693" i="8"/>
  <c r="U693" i="8"/>
  <c r="X693" i="8"/>
  <c r="X669" i="8"/>
  <c r="U669" i="8"/>
  <c r="R669" i="8"/>
  <c r="O669" i="8"/>
  <c r="L669" i="8"/>
  <c r="AA693" i="8" l="1"/>
  <c r="AA671" i="8"/>
  <c r="AA679" i="8"/>
  <c r="AA681" i="8"/>
  <c r="AA670" i="8"/>
  <c r="AA692" i="8"/>
  <c r="AA688" i="8"/>
  <c r="AA691" i="8"/>
  <c r="AA689" i="8"/>
  <c r="AA687" i="8"/>
  <c r="AA685" i="8"/>
  <c r="AA684" i="8"/>
  <c r="AA683" i="8"/>
  <c r="AA677" i="8"/>
  <c r="AA676" i="8"/>
  <c r="AA675" i="8"/>
  <c r="AA673" i="8"/>
  <c r="AA669" i="8"/>
  <c r="AA690" i="8"/>
  <c r="AA682" i="8"/>
  <c r="AA674" i="8"/>
  <c r="AA680" i="8"/>
  <c r="AA672" i="8"/>
  <c r="AA686" i="8"/>
  <c r="AA678" i="8"/>
  <c r="I647" i="8"/>
  <c r="I648" i="8"/>
  <c r="I649" i="8"/>
  <c r="I650" i="8"/>
  <c r="I651" i="8"/>
  <c r="I652" i="8"/>
  <c r="I653" i="8"/>
  <c r="I654" i="8"/>
  <c r="I655" i="8"/>
  <c r="I656" i="8"/>
  <c r="I657" i="8"/>
  <c r="I658" i="8"/>
  <c r="I659" i="8"/>
  <c r="I660" i="8"/>
  <c r="I661" i="8"/>
  <c r="I662" i="8"/>
  <c r="I663" i="8"/>
  <c r="I664" i="8"/>
  <c r="I665" i="8"/>
  <c r="I666" i="8"/>
  <c r="I667" i="8"/>
  <c r="I668" i="8"/>
  <c r="L647" i="8"/>
  <c r="O647" i="8"/>
  <c r="R647" i="8"/>
  <c r="U647" i="8"/>
  <c r="X647" i="8"/>
  <c r="L648" i="8"/>
  <c r="O648" i="8"/>
  <c r="R648" i="8"/>
  <c r="U648" i="8"/>
  <c r="X648" i="8"/>
  <c r="L649" i="8"/>
  <c r="O649" i="8"/>
  <c r="R649" i="8"/>
  <c r="U649" i="8"/>
  <c r="X649" i="8"/>
  <c r="L650" i="8"/>
  <c r="O650" i="8"/>
  <c r="R650" i="8"/>
  <c r="U650" i="8"/>
  <c r="X650" i="8"/>
  <c r="L651" i="8"/>
  <c r="O651" i="8"/>
  <c r="R651" i="8"/>
  <c r="U651" i="8"/>
  <c r="X651" i="8"/>
  <c r="L652" i="8"/>
  <c r="O652" i="8"/>
  <c r="R652" i="8"/>
  <c r="U652" i="8"/>
  <c r="X652" i="8"/>
  <c r="L653" i="8"/>
  <c r="O653" i="8"/>
  <c r="R653" i="8"/>
  <c r="U653" i="8"/>
  <c r="X653" i="8"/>
  <c r="L654" i="8"/>
  <c r="O654" i="8"/>
  <c r="R654" i="8"/>
  <c r="U654" i="8"/>
  <c r="X654" i="8"/>
  <c r="L655" i="8"/>
  <c r="O655" i="8"/>
  <c r="R655" i="8"/>
  <c r="U655" i="8"/>
  <c r="X655" i="8"/>
  <c r="L656" i="8"/>
  <c r="O656" i="8"/>
  <c r="R656" i="8"/>
  <c r="U656" i="8"/>
  <c r="X656" i="8"/>
  <c r="L657" i="8"/>
  <c r="O657" i="8"/>
  <c r="R657" i="8"/>
  <c r="U657" i="8"/>
  <c r="X657" i="8"/>
  <c r="L658" i="8"/>
  <c r="O658" i="8"/>
  <c r="R658" i="8"/>
  <c r="U658" i="8"/>
  <c r="X658" i="8"/>
  <c r="L659" i="8"/>
  <c r="O659" i="8"/>
  <c r="R659" i="8"/>
  <c r="U659" i="8"/>
  <c r="X659" i="8"/>
  <c r="L660" i="8"/>
  <c r="O660" i="8"/>
  <c r="R660" i="8"/>
  <c r="U660" i="8"/>
  <c r="X660" i="8"/>
  <c r="L661" i="8"/>
  <c r="O661" i="8"/>
  <c r="R661" i="8"/>
  <c r="U661" i="8"/>
  <c r="X661" i="8"/>
  <c r="L662" i="8"/>
  <c r="O662" i="8"/>
  <c r="R662" i="8"/>
  <c r="U662" i="8"/>
  <c r="X662" i="8"/>
  <c r="L663" i="8"/>
  <c r="O663" i="8"/>
  <c r="R663" i="8"/>
  <c r="U663" i="8"/>
  <c r="X663" i="8"/>
  <c r="L664" i="8"/>
  <c r="O664" i="8"/>
  <c r="R664" i="8"/>
  <c r="U664" i="8"/>
  <c r="X664" i="8"/>
  <c r="L665" i="8"/>
  <c r="O665" i="8"/>
  <c r="R665" i="8"/>
  <c r="U665" i="8"/>
  <c r="X665" i="8"/>
  <c r="L666" i="8"/>
  <c r="O666" i="8"/>
  <c r="R666" i="8"/>
  <c r="U666" i="8"/>
  <c r="X666" i="8"/>
  <c r="L667" i="8"/>
  <c r="O667" i="8"/>
  <c r="R667" i="8"/>
  <c r="U667" i="8"/>
  <c r="X667" i="8"/>
  <c r="L668" i="8"/>
  <c r="O668" i="8"/>
  <c r="R668" i="8"/>
  <c r="U668" i="8"/>
  <c r="X668" i="8"/>
  <c r="AA654" i="8" l="1"/>
  <c r="AA662" i="8"/>
  <c r="AA650" i="8"/>
  <c r="AA658" i="8"/>
  <c r="AA666" i="8"/>
  <c r="AA667" i="8"/>
  <c r="AA663" i="8"/>
  <c r="AA661" i="8"/>
  <c r="AA660" i="8"/>
  <c r="AA659" i="8"/>
  <c r="AA655" i="8"/>
  <c r="AA653" i="8"/>
  <c r="AA652" i="8"/>
  <c r="AA651" i="8"/>
  <c r="AA664" i="8"/>
  <c r="AA647" i="8"/>
  <c r="AA668" i="8"/>
  <c r="AA665" i="8"/>
  <c r="AA657" i="8"/>
  <c r="AA656" i="8"/>
  <c r="AA649" i="8"/>
  <c r="AA648" i="8"/>
  <c r="I639" i="8" l="1"/>
  <c r="I640" i="8"/>
  <c r="I641" i="8"/>
  <c r="I642" i="8"/>
  <c r="I643" i="8"/>
  <c r="I644" i="8"/>
  <c r="I645" i="8"/>
  <c r="I646" i="8"/>
  <c r="L639" i="8"/>
  <c r="O639" i="8"/>
  <c r="R639" i="8"/>
  <c r="U639" i="8"/>
  <c r="X639" i="8"/>
  <c r="L640" i="8"/>
  <c r="O640" i="8"/>
  <c r="R640" i="8"/>
  <c r="U640" i="8"/>
  <c r="X640" i="8"/>
  <c r="L641" i="8"/>
  <c r="O641" i="8"/>
  <c r="R641" i="8"/>
  <c r="U641" i="8"/>
  <c r="X641" i="8"/>
  <c r="L642" i="8"/>
  <c r="O642" i="8"/>
  <c r="R642" i="8"/>
  <c r="U642" i="8"/>
  <c r="X642" i="8"/>
  <c r="L643" i="8"/>
  <c r="O643" i="8"/>
  <c r="R643" i="8"/>
  <c r="U643" i="8"/>
  <c r="X643" i="8"/>
  <c r="L644" i="8"/>
  <c r="O644" i="8"/>
  <c r="R644" i="8"/>
  <c r="U644" i="8"/>
  <c r="X644" i="8"/>
  <c r="L645" i="8"/>
  <c r="O645" i="8"/>
  <c r="R645" i="8"/>
  <c r="U645" i="8"/>
  <c r="X645" i="8"/>
  <c r="L646" i="8"/>
  <c r="O646" i="8"/>
  <c r="R646" i="8"/>
  <c r="U646" i="8"/>
  <c r="X646" i="8"/>
  <c r="AA642" i="8" l="1"/>
  <c r="AA646" i="8"/>
  <c r="AA640" i="8"/>
  <c r="AA641" i="8"/>
  <c r="AA644" i="8"/>
  <c r="AA645" i="8"/>
  <c r="AA643" i="8"/>
  <c r="AA639" i="8"/>
  <c r="I590" i="8"/>
  <c r="L590" i="8"/>
  <c r="O590" i="8"/>
  <c r="R590" i="8"/>
  <c r="U590" i="8"/>
  <c r="X590" i="8"/>
  <c r="AA590" i="8" l="1"/>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L608" i="8"/>
  <c r="O608" i="8"/>
  <c r="R608" i="8"/>
  <c r="U608" i="8"/>
  <c r="X608" i="8"/>
  <c r="L609" i="8"/>
  <c r="O609" i="8"/>
  <c r="R609" i="8"/>
  <c r="U609" i="8"/>
  <c r="X609" i="8"/>
  <c r="L610" i="8"/>
  <c r="O610" i="8"/>
  <c r="R610" i="8"/>
  <c r="U610" i="8"/>
  <c r="X610" i="8"/>
  <c r="L611" i="8"/>
  <c r="O611" i="8"/>
  <c r="R611" i="8"/>
  <c r="U611" i="8"/>
  <c r="X611" i="8"/>
  <c r="L612" i="8"/>
  <c r="O612" i="8"/>
  <c r="R612" i="8"/>
  <c r="U612" i="8"/>
  <c r="X612" i="8"/>
  <c r="L613" i="8"/>
  <c r="O613" i="8"/>
  <c r="R613" i="8"/>
  <c r="U613" i="8"/>
  <c r="X613" i="8"/>
  <c r="L614" i="8"/>
  <c r="O614" i="8"/>
  <c r="R614" i="8"/>
  <c r="U614" i="8"/>
  <c r="X614" i="8"/>
  <c r="L615" i="8"/>
  <c r="O615" i="8"/>
  <c r="R615" i="8"/>
  <c r="U615" i="8"/>
  <c r="X615" i="8"/>
  <c r="L616" i="8"/>
  <c r="O616" i="8"/>
  <c r="R616" i="8"/>
  <c r="U616" i="8"/>
  <c r="X616" i="8"/>
  <c r="L617" i="8"/>
  <c r="O617" i="8"/>
  <c r="R617" i="8"/>
  <c r="U617" i="8"/>
  <c r="X617" i="8"/>
  <c r="L618" i="8"/>
  <c r="O618" i="8"/>
  <c r="R618" i="8"/>
  <c r="U618" i="8"/>
  <c r="X618" i="8"/>
  <c r="L619" i="8"/>
  <c r="O619" i="8"/>
  <c r="R619" i="8"/>
  <c r="U619" i="8"/>
  <c r="X619" i="8"/>
  <c r="L620" i="8"/>
  <c r="O620" i="8"/>
  <c r="R620" i="8"/>
  <c r="U620" i="8"/>
  <c r="X620" i="8"/>
  <c r="L621" i="8"/>
  <c r="O621" i="8"/>
  <c r="R621" i="8"/>
  <c r="U621" i="8"/>
  <c r="X621" i="8"/>
  <c r="L622" i="8"/>
  <c r="O622" i="8"/>
  <c r="R622" i="8"/>
  <c r="U622" i="8"/>
  <c r="X622" i="8"/>
  <c r="L623" i="8"/>
  <c r="O623" i="8"/>
  <c r="R623" i="8"/>
  <c r="U623" i="8"/>
  <c r="X623" i="8"/>
  <c r="L624" i="8"/>
  <c r="O624" i="8"/>
  <c r="R624" i="8"/>
  <c r="U624" i="8"/>
  <c r="X624" i="8"/>
  <c r="L625" i="8"/>
  <c r="O625" i="8"/>
  <c r="R625" i="8"/>
  <c r="U625" i="8"/>
  <c r="X625" i="8"/>
  <c r="L626" i="8"/>
  <c r="O626" i="8"/>
  <c r="R626" i="8"/>
  <c r="U626" i="8"/>
  <c r="X626" i="8"/>
  <c r="L627" i="8"/>
  <c r="O627" i="8"/>
  <c r="R627" i="8"/>
  <c r="U627" i="8"/>
  <c r="X627" i="8"/>
  <c r="L628" i="8"/>
  <c r="O628" i="8"/>
  <c r="R628" i="8"/>
  <c r="U628" i="8"/>
  <c r="X628" i="8"/>
  <c r="L629" i="8"/>
  <c r="O629" i="8"/>
  <c r="R629" i="8"/>
  <c r="U629" i="8"/>
  <c r="X629" i="8"/>
  <c r="L630" i="8"/>
  <c r="O630" i="8"/>
  <c r="R630" i="8"/>
  <c r="U630" i="8"/>
  <c r="X630" i="8"/>
  <c r="L631" i="8"/>
  <c r="O631" i="8"/>
  <c r="R631" i="8"/>
  <c r="U631" i="8"/>
  <c r="X631" i="8"/>
  <c r="L632" i="8"/>
  <c r="O632" i="8"/>
  <c r="R632" i="8"/>
  <c r="U632" i="8"/>
  <c r="X632" i="8"/>
  <c r="L633" i="8"/>
  <c r="O633" i="8"/>
  <c r="R633" i="8"/>
  <c r="U633" i="8"/>
  <c r="X633" i="8"/>
  <c r="L634" i="8"/>
  <c r="O634" i="8"/>
  <c r="R634" i="8"/>
  <c r="U634" i="8"/>
  <c r="X634" i="8"/>
  <c r="L635" i="8"/>
  <c r="O635" i="8"/>
  <c r="R635" i="8"/>
  <c r="U635" i="8"/>
  <c r="X635" i="8"/>
  <c r="L636" i="8"/>
  <c r="O636" i="8"/>
  <c r="R636" i="8"/>
  <c r="U636" i="8"/>
  <c r="X636" i="8"/>
  <c r="L637" i="8"/>
  <c r="O637" i="8"/>
  <c r="R637" i="8"/>
  <c r="U637" i="8"/>
  <c r="X637" i="8"/>
  <c r="L638" i="8"/>
  <c r="O638" i="8"/>
  <c r="R638" i="8"/>
  <c r="U638" i="8"/>
  <c r="X638" i="8"/>
  <c r="AA638" i="8" l="1"/>
  <c r="AA622" i="8"/>
  <c r="AA614" i="8"/>
  <c r="AA629" i="8"/>
  <c r="AA626" i="8"/>
  <c r="AA634" i="8"/>
  <c r="AA618" i="8"/>
  <c r="AA610" i="8"/>
  <c r="AA630" i="8"/>
  <c r="AA611" i="8"/>
  <c r="AA635" i="8"/>
  <c r="AA632" i="8"/>
  <c r="AA615" i="8"/>
  <c r="AA612" i="8"/>
  <c r="AA617" i="8"/>
  <c r="AA627" i="8"/>
  <c r="AA616" i="8"/>
  <c r="AA631" i="8"/>
  <c r="AA628" i="8"/>
  <c r="AA619" i="8"/>
  <c r="AA609" i="8"/>
  <c r="AA608" i="8"/>
  <c r="AA633" i="8"/>
  <c r="AA623" i="8"/>
  <c r="AA621" i="8"/>
  <c r="AA620" i="8"/>
  <c r="AA613" i="8"/>
  <c r="AA625" i="8"/>
  <c r="AA637" i="8"/>
  <c r="AA624" i="8"/>
  <c r="AA636" i="8"/>
  <c r="I589" i="8" l="1"/>
  <c r="I591" i="8"/>
  <c r="I592" i="8"/>
  <c r="I593" i="8"/>
  <c r="I594" i="8"/>
  <c r="I595" i="8"/>
  <c r="I596" i="8"/>
  <c r="I597" i="8"/>
  <c r="I598" i="8"/>
  <c r="I599" i="8"/>
  <c r="I600" i="8"/>
  <c r="I601" i="8"/>
  <c r="I602" i="8"/>
  <c r="I603" i="8"/>
  <c r="I604" i="8"/>
  <c r="I605" i="8"/>
  <c r="I606" i="8"/>
  <c r="I607" i="8"/>
  <c r="L591" i="8"/>
  <c r="O591" i="8"/>
  <c r="R591" i="8"/>
  <c r="U591" i="8"/>
  <c r="X591" i="8"/>
  <c r="L592" i="8"/>
  <c r="O592" i="8"/>
  <c r="R592" i="8"/>
  <c r="U592" i="8"/>
  <c r="X592" i="8"/>
  <c r="L593" i="8"/>
  <c r="O593" i="8"/>
  <c r="R593" i="8"/>
  <c r="U593" i="8"/>
  <c r="X593" i="8"/>
  <c r="L594" i="8"/>
  <c r="O594" i="8"/>
  <c r="R594" i="8"/>
  <c r="U594" i="8"/>
  <c r="X594" i="8"/>
  <c r="L595" i="8"/>
  <c r="O595" i="8"/>
  <c r="R595" i="8"/>
  <c r="U595" i="8"/>
  <c r="X595" i="8"/>
  <c r="L596" i="8"/>
  <c r="O596" i="8"/>
  <c r="R596" i="8"/>
  <c r="U596" i="8"/>
  <c r="X596" i="8"/>
  <c r="L597" i="8"/>
  <c r="O597" i="8"/>
  <c r="R597" i="8"/>
  <c r="U597" i="8"/>
  <c r="X597" i="8"/>
  <c r="L598" i="8"/>
  <c r="O598" i="8"/>
  <c r="R598" i="8"/>
  <c r="U598" i="8"/>
  <c r="X598" i="8"/>
  <c r="L599" i="8"/>
  <c r="O599" i="8"/>
  <c r="R599" i="8"/>
  <c r="U599" i="8"/>
  <c r="X599" i="8"/>
  <c r="L600" i="8"/>
  <c r="O600" i="8"/>
  <c r="R600" i="8"/>
  <c r="U600" i="8"/>
  <c r="X600" i="8"/>
  <c r="L601" i="8"/>
  <c r="O601" i="8"/>
  <c r="R601" i="8"/>
  <c r="U601" i="8"/>
  <c r="X601" i="8"/>
  <c r="L602" i="8"/>
  <c r="O602" i="8"/>
  <c r="R602" i="8"/>
  <c r="U602" i="8"/>
  <c r="X602" i="8"/>
  <c r="L603" i="8"/>
  <c r="O603" i="8"/>
  <c r="R603" i="8"/>
  <c r="U603" i="8"/>
  <c r="X603" i="8"/>
  <c r="L604" i="8"/>
  <c r="O604" i="8"/>
  <c r="R604" i="8"/>
  <c r="U604" i="8"/>
  <c r="X604" i="8"/>
  <c r="L605" i="8"/>
  <c r="O605" i="8"/>
  <c r="R605" i="8"/>
  <c r="U605" i="8"/>
  <c r="X605" i="8"/>
  <c r="L606" i="8"/>
  <c r="O606" i="8"/>
  <c r="R606" i="8"/>
  <c r="U606" i="8"/>
  <c r="X606" i="8"/>
  <c r="L607" i="8"/>
  <c r="O607" i="8"/>
  <c r="R607" i="8"/>
  <c r="U607" i="8"/>
  <c r="X607" i="8"/>
  <c r="X589" i="8"/>
  <c r="U589" i="8"/>
  <c r="R589" i="8"/>
  <c r="O589" i="8"/>
  <c r="L589" i="8"/>
  <c r="I588" i="8"/>
  <c r="L588" i="8"/>
  <c r="O588" i="8"/>
  <c r="R588" i="8"/>
  <c r="U588" i="8"/>
  <c r="X588" i="8"/>
  <c r="Q274" i="8"/>
  <c r="AA592" i="8" l="1"/>
  <c r="AA603" i="8"/>
  <c r="AA591" i="8"/>
  <c r="AA595" i="8"/>
  <c r="AA596" i="8"/>
  <c r="AA593" i="8"/>
  <c r="AA607" i="8"/>
  <c r="AA599" i="8"/>
  <c r="AA604" i="8"/>
  <c r="AA600" i="8"/>
  <c r="AA594" i="8"/>
  <c r="AA601" i="8"/>
  <c r="AA602" i="8"/>
  <c r="AA605" i="8"/>
  <c r="AA606" i="8"/>
  <c r="AA597" i="8"/>
  <c r="AA598" i="8"/>
  <c r="AA589" i="8"/>
  <c r="AA588" i="8"/>
  <c r="I567" i="8"/>
  <c r="I568" i="8"/>
  <c r="I569" i="8"/>
  <c r="I570" i="8"/>
  <c r="I571" i="8"/>
  <c r="I572" i="8"/>
  <c r="I573" i="8"/>
  <c r="I574" i="8"/>
  <c r="I575" i="8"/>
  <c r="I576" i="8"/>
  <c r="I577" i="8"/>
  <c r="I578" i="8"/>
  <c r="I579" i="8"/>
  <c r="I580" i="8"/>
  <c r="I581" i="8"/>
  <c r="I582" i="8"/>
  <c r="I583" i="8"/>
  <c r="I584" i="8"/>
  <c r="I585" i="8"/>
  <c r="I586" i="8"/>
  <c r="I587" i="8"/>
  <c r="L567" i="8"/>
  <c r="O567" i="8"/>
  <c r="R567" i="8"/>
  <c r="U567" i="8"/>
  <c r="X567" i="8"/>
  <c r="L568" i="8"/>
  <c r="O568" i="8"/>
  <c r="R568" i="8"/>
  <c r="U568" i="8"/>
  <c r="X568" i="8"/>
  <c r="L569" i="8"/>
  <c r="O569" i="8"/>
  <c r="R569" i="8"/>
  <c r="U569" i="8"/>
  <c r="X569" i="8"/>
  <c r="L570" i="8"/>
  <c r="O570" i="8"/>
  <c r="R570" i="8"/>
  <c r="U570" i="8"/>
  <c r="X570" i="8"/>
  <c r="L571" i="8"/>
  <c r="O571" i="8"/>
  <c r="R571" i="8"/>
  <c r="U571" i="8"/>
  <c r="X571" i="8"/>
  <c r="L572" i="8"/>
  <c r="O572" i="8"/>
  <c r="R572" i="8"/>
  <c r="U572" i="8"/>
  <c r="X572" i="8"/>
  <c r="L573" i="8"/>
  <c r="O573" i="8"/>
  <c r="R573" i="8"/>
  <c r="U573" i="8"/>
  <c r="X573" i="8"/>
  <c r="L574" i="8"/>
  <c r="O574" i="8"/>
  <c r="R574" i="8"/>
  <c r="U574" i="8"/>
  <c r="X574" i="8"/>
  <c r="L575" i="8"/>
  <c r="O575" i="8"/>
  <c r="R575" i="8"/>
  <c r="U575" i="8"/>
  <c r="X575" i="8"/>
  <c r="L576" i="8"/>
  <c r="O576" i="8"/>
  <c r="R576" i="8"/>
  <c r="U576" i="8"/>
  <c r="X576" i="8"/>
  <c r="L577" i="8"/>
  <c r="O577" i="8"/>
  <c r="R577" i="8"/>
  <c r="U577" i="8"/>
  <c r="X577" i="8"/>
  <c r="L578" i="8"/>
  <c r="O578" i="8"/>
  <c r="R578" i="8"/>
  <c r="U578" i="8"/>
  <c r="X578" i="8"/>
  <c r="L579" i="8"/>
  <c r="O579" i="8"/>
  <c r="R579" i="8"/>
  <c r="U579" i="8"/>
  <c r="X579" i="8"/>
  <c r="L580" i="8"/>
  <c r="O580" i="8"/>
  <c r="R580" i="8"/>
  <c r="U580" i="8"/>
  <c r="X580" i="8"/>
  <c r="L581" i="8"/>
  <c r="O581" i="8"/>
  <c r="R581" i="8"/>
  <c r="U581" i="8"/>
  <c r="X581" i="8"/>
  <c r="L582" i="8"/>
  <c r="O582" i="8"/>
  <c r="R582" i="8"/>
  <c r="U582" i="8"/>
  <c r="X582" i="8"/>
  <c r="L583" i="8"/>
  <c r="O583" i="8"/>
  <c r="R583" i="8"/>
  <c r="U583" i="8"/>
  <c r="X583" i="8"/>
  <c r="L584" i="8"/>
  <c r="O584" i="8"/>
  <c r="R584" i="8"/>
  <c r="U584" i="8"/>
  <c r="X584" i="8"/>
  <c r="L585" i="8"/>
  <c r="O585" i="8"/>
  <c r="R585" i="8"/>
  <c r="U585" i="8"/>
  <c r="X585" i="8"/>
  <c r="L586" i="8"/>
  <c r="O586" i="8"/>
  <c r="R586" i="8"/>
  <c r="U586" i="8"/>
  <c r="X586" i="8"/>
  <c r="L587" i="8"/>
  <c r="O587" i="8"/>
  <c r="R587" i="8"/>
  <c r="U587" i="8"/>
  <c r="X587" i="8"/>
  <c r="AA569" i="8" l="1"/>
  <c r="AA573" i="8"/>
  <c r="AA574" i="8"/>
  <c r="AA584" i="8"/>
  <c r="AA577" i="8"/>
  <c r="AA585" i="8"/>
  <c r="AA578" i="8"/>
  <c r="AA570" i="8"/>
  <c r="AA579" i="8"/>
  <c r="AA582" i="8"/>
  <c r="AA581" i="8"/>
  <c r="AA571" i="8"/>
  <c r="AA572" i="8"/>
  <c r="AA580" i="8"/>
  <c r="AA586" i="8"/>
  <c r="AA587" i="8"/>
  <c r="AA576" i="8"/>
  <c r="AA567" i="8"/>
  <c r="AA583" i="8"/>
  <c r="AA568" i="8"/>
  <c r="AA575" i="8"/>
  <c r="I533" i="8" l="1"/>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L534" i="8"/>
  <c r="O534" i="8"/>
  <c r="R534" i="8"/>
  <c r="U534" i="8"/>
  <c r="X534" i="8"/>
  <c r="L535" i="8"/>
  <c r="O535" i="8"/>
  <c r="R535" i="8"/>
  <c r="U535" i="8"/>
  <c r="X535" i="8"/>
  <c r="L536" i="8"/>
  <c r="O536" i="8"/>
  <c r="R536" i="8"/>
  <c r="U536" i="8"/>
  <c r="X536" i="8"/>
  <c r="L537" i="8"/>
  <c r="O537" i="8"/>
  <c r="R537" i="8"/>
  <c r="U537" i="8"/>
  <c r="X537" i="8"/>
  <c r="L538" i="8"/>
  <c r="O538" i="8"/>
  <c r="R538" i="8"/>
  <c r="U538" i="8"/>
  <c r="X538" i="8"/>
  <c r="L539" i="8"/>
  <c r="O539" i="8"/>
  <c r="R539" i="8"/>
  <c r="U539" i="8"/>
  <c r="X539" i="8"/>
  <c r="L540" i="8"/>
  <c r="O540" i="8"/>
  <c r="R540" i="8"/>
  <c r="U540" i="8"/>
  <c r="X540" i="8"/>
  <c r="L541" i="8"/>
  <c r="O541" i="8"/>
  <c r="R541" i="8"/>
  <c r="U541" i="8"/>
  <c r="X541" i="8"/>
  <c r="L542" i="8"/>
  <c r="O542" i="8"/>
  <c r="R542" i="8"/>
  <c r="U542" i="8"/>
  <c r="X542" i="8"/>
  <c r="L543" i="8"/>
  <c r="O543" i="8"/>
  <c r="R543" i="8"/>
  <c r="U543" i="8"/>
  <c r="X543" i="8"/>
  <c r="L544" i="8"/>
  <c r="O544" i="8"/>
  <c r="R544" i="8"/>
  <c r="U544" i="8"/>
  <c r="X544" i="8"/>
  <c r="L545" i="8"/>
  <c r="O545" i="8"/>
  <c r="R545" i="8"/>
  <c r="U545" i="8"/>
  <c r="X545" i="8"/>
  <c r="L546" i="8"/>
  <c r="O546" i="8"/>
  <c r="R546" i="8"/>
  <c r="U546" i="8"/>
  <c r="X546" i="8"/>
  <c r="L547" i="8"/>
  <c r="O547" i="8"/>
  <c r="R547" i="8"/>
  <c r="U547" i="8"/>
  <c r="X547" i="8"/>
  <c r="L548" i="8"/>
  <c r="O548" i="8"/>
  <c r="R548" i="8"/>
  <c r="U548" i="8"/>
  <c r="X548" i="8"/>
  <c r="L549" i="8"/>
  <c r="O549" i="8"/>
  <c r="R549" i="8"/>
  <c r="U549" i="8"/>
  <c r="X549" i="8"/>
  <c r="L550" i="8"/>
  <c r="O550" i="8"/>
  <c r="R550" i="8"/>
  <c r="U550" i="8"/>
  <c r="X550" i="8"/>
  <c r="L551" i="8"/>
  <c r="O551" i="8"/>
  <c r="R551" i="8"/>
  <c r="U551" i="8"/>
  <c r="X551" i="8"/>
  <c r="L552" i="8"/>
  <c r="O552" i="8"/>
  <c r="R552" i="8"/>
  <c r="U552" i="8"/>
  <c r="X552" i="8"/>
  <c r="L553" i="8"/>
  <c r="O553" i="8"/>
  <c r="R553" i="8"/>
  <c r="U553" i="8"/>
  <c r="X553" i="8"/>
  <c r="L554" i="8"/>
  <c r="O554" i="8"/>
  <c r="R554" i="8"/>
  <c r="U554" i="8"/>
  <c r="X554" i="8"/>
  <c r="L555" i="8"/>
  <c r="O555" i="8"/>
  <c r="R555" i="8"/>
  <c r="U555" i="8"/>
  <c r="X555" i="8"/>
  <c r="L556" i="8"/>
  <c r="O556" i="8"/>
  <c r="R556" i="8"/>
  <c r="U556" i="8"/>
  <c r="X556" i="8"/>
  <c r="L557" i="8"/>
  <c r="O557" i="8"/>
  <c r="R557" i="8"/>
  <c r="U557" i="8"/>
  <c r="X557" i="8"/>
  <c r="L558" i="8"/>
  <c r="O558" i="8"/>
  <c r="R558" i="8"/>
  <c r="U558" i="8"/>
  <c r="X558" i="8"/>
  <c r="L559" i="8"/>
  <c r="O559" i="8"/>
  <c r="R559" i="8"/>
  <c r="U559" i="8"/>
  <c r="X559" i="8"/>
  <c r="L560" i="8"/>
  <c r="O560" i="8"/>
  <c r="R560" i="8"/>
  <c r="U560" i="8"/>
  <c r="X560" i="8"/>
  <c r="L561" i="8"/>
  <c r="O561" i="8"/>
  <c r="R561" i="8"/>
  <c r="U561" i="8"/>
  <c r="X561" i="8"/>
  <c r="L562" i="8"/>
  <c r="O562" i="8"/>
  <c r="R562" i="8"/>
  <c r="U562" i="8"/>
  <c r="X562" i="8"/>
  <c r="L563" i="8"/>
  <c r="O563" i="8"/>
  <c r="R563" i="8"/>
  <c r="U563" i="8"/>
  <c r="X563" i="8"/>
  <c r="L564" i="8"/>
  <c r="O564" i="8"/>
  <c r="R564" i="8"/>
  <c r="U564" i="8"/>
  <c r="X564" i="8"/>
  <c r="L565" i="8"/>
  <c r="O565" i="8"/>
  <c r="R565" i="8"/>
  <c r="U565" i="8"/>
  <c r="X565" i="8"/>
  <c r="L566" i="8"/>
  <c r="O566" i="8"/>
  <c r="R566" i="8"/>
  <c r="U566" i="8"/>
  <c r="X566" i="8"/>
  <c r="X533" i="8"/>
  <c r="U533" i="8"/>
  <c r="R533" i="8"/>
  <c r="O533" i="8"/>
  <c r="L533" i="8"/>
  <c r="AA542" i="8" l="1"/>
  <c r="AA554" i="8"/>
  <c r="AA546" i="8"/>
  <c r="AA566" i="8"/>
  <c r="AA553" i="8"/>
  <c r="AA538" i="8"/>
  <c r="AA537" i="8"/>
  <c r="AA534" i="8"/>
  <c r="AA558" i="8"/>
  <c r="AA550" i="8"/>
  <c r="AA562" i="8"/>
  <c r="AA533" i="8"/>
  <c r="AA560" i="8"/>
  <c r="AA539" i="8"/>
  <c r="AA563" i="8"/>
  <c r="AA551" i="8"/>
  <c r="AA561" i="8"/>
  <c r="AA545" i="8"/>
  <c r="AA564" i="8"/>
  <c r="AA555" i="8"/>
  <c r="AA552" i="8"/>
  <c r="AA543" i="8"/>
  <c r="AA544" i="8"/>
  <c r="AA559" i="8"/>
  <c r="AA547" i="8"/>
  <c r="AA535" i="8"/>
  <c r="AA565" i="8"/>
  <c r="AA557" i="8"/>
  <c r="AA549" i="8"/>
  <c r="AA541" i="8"/>
  <c r="AA536" i="8"/>
  <c r="AA556" i="8"/>
  <c r="AA540" i="8"/>
  <c r="AA548" i="8"/>
  <c r="I520" i="8"/>
  <c r="I521" i="8"/>
  <c r="I522" i="8"/>
  <c r="I523" i="8"/>
  <c r="I524" i="8"/>
  <c r="I525" i="8"/>
  <c r="I526" i="8"/>
  <c r="I527" i="8"/>
  <c r="I528" i="8"/>
  <c r="I529" i="8"/>
  <c r="I530" i="8"/>
  <c r="I531" i="8"/>
  <c r="I532" i="8"/>
  <c r="L521" i="8"/>
  <c r="O521" i="8"/>
  <c r="R521" i="8"/>
  <c r="U521" i="8"/>
  <c r="X521" i="8"/>
  <c r="L522" i="8"/>
  <c r="O522" i="8"/>
  <c r="R522" i="8"/>
  <c r="U522" i="8"/>
  <c r="X522" i="8"/>
  <c r="L523" i="8"/>
  <c r="O523" i="8"/>
  <c r="R523" i="8"/>
  <c r="U523" i="8"/>
  <c r="X523" i="8"/>
  <c r="L524" i="8"/>
  <c r="O524" i="8"/>
  <c r="R524" i="8"/>
  <c r="U524" i="8"/>
  <c r="X524" i="8"/>
  <c r="L525" i="8"/>
  <c r="O525" i="8"/>
  <c r="R525" i="8"/>
  <c r="U525" i="8"/>
  <c r="X525" i="8"/>
  <c r="L526" i="8"/>
  <c r="O526" i="8"/>
  <c r="R526" i="8"/>
  <c r="U526" i="8"/>
  <c r="X526" i="8"/>
  <c r="L527" i="8"/>
  <c r="O527" i="8"/>
  <c r="R527" i="8"/>
  <c r="U527" i="8"/>
  <c r="X527" i="8"/>
  <c r="L528" i="8"/>
  <c r="O528" i="8"/>
  <c r="R528" i="8"/>
  <c r="U528" i="8"/>
  <c r="X528" i="8"/>
  <c r="L529" i="8"/>
  <c r="O529" i="8"/>
  <c r="R529" i="8"/>
  <c r="U529" i="8"/>
  <c r="X529" i="8"/>
  <c r="L530" i="8"/>
  <c r="O530" i="8"/>
  <c r="R530" i="8"/>
  <c r="U530" i="8"/>
  <c r="X530" i="8"/>
  <c r="L531" i="8"/>
  <c r="O531" i="8"/>
  <c r="R531" i="8"/>
  <c r="U531" i="8"/>
  <c r="X531" i="8"/>
  <c r="L532" i="8"/>
  <c r="O532" i="8"/>
  <c r="R532" i="8"/>
  <c r="U532" i="8"/>
  <c r="X532" i="8"/>
  <c r="X520" i="8"/>
  <c r="U520" i="8"/>
  <c r="R520" i="8"/>
  <c r="O520" i="8"/>
  <c r="L520" i="8"/>
  <c r="AA528" i="8" l="1"/>
  <c r="AA529" i="8"/>
  <c r="AA532" i="8"/>
  <c r="AA524" i="8"/>
  <c r="AA531" i="8"/>
  <c r="AA530" i="8"/>
  <c r="AA526" i="8"/>
  <c r="AA525" i="8"/>
  <c r="AA523" i="8"/>
  <c r="AA522" i="8"/>
  <c r="AA521" i="8"/>
  <c r="AA520" i="8"/>
  <c r="AA527" i="8"/>
  <c r="I399" i="8" l="1"/>
  <c r="L399" i="8"/>
  <c r="O399" i="8"/>
  <c r="R399" i="8"/>
  <c r="U399" i="8"/>
  <c r="X399" i="8"/>
  <c r="AA399" i="8" l="1"/>
  <c r="L402"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L490" i="8"/>
  <c r="O490" i="8"/>
  <c r="R490" i="8"/>
  <c r="U490" i="8"/>
  <c r="X490" i="8"/>
  <c r="L491" i="8"/>
  <c r="O491" i="8"/>
  <c r="R491" i="8"/>
  <c r="U491" i="8"/>
  <c r="X491" i="8"/>
  <c r="L492" i="8"/>
  <c r="O492" i="8"/>
  <c r="R492" i="8"/>
  <c r="U492" i="8"/>
  <c r="X492" i="8"/>
  <c r="L493" i="8"/>
  <c r="O493" i="8"/>
  <c r="R493" i="8"/>
  <c r="U493" i="8"/>
  <c r="X493" i="8"/>
  <c r="L494" i="8"/>
  <c r="O494" i="8"/>
  <c r="R494" i="8"/>
  <c r="U494" i="8"/>
  <c r="X494" i="8"/>
  <c r="L495" i="8"/>
  <c r="O495" i="8"/>
  <c r="R495" i="8"/>
  <c r="U495" i="8"/>
  <c r="X495" i="8"/>
  <c r="L496" i="8"/>
  <c r="O496" i="8"/>
  <c r="R496" i="8"/>
  <c r="U496" i="8"/>
  <c r="X496" i="8"/>
  <c r="L497" i="8"/>
  <c r="O497" i="8"/>
  <c r="R497" i="8"/>
  <c r="U497" i="8"/>
  <c r="X497" i="8"/>
  <c r="L498" i="8"/>
  <c r="O498" i="8"/>
  <c r="R498" i="8"/>
  <c r="U498" i="8"/>
  <c r="X498" i="8"/>
  <c r="L499" i="8"/>
  <c r="O499" i="8"/>
  <c r="R499" i="8"/>
  <c r="U499" i="8"/>
  <c r="X499" i="8"/>
  <c r="L500" i="8"/>
  <c r="O500" i="8"/>
  <c r="R500" i="8"/>
  <c r="U500" i="8"/>
  <c r="X500" i="8"/>
  <c r="L501" i="8"/>
  <c r="O501" i="8"/>
  <c r="R501" i="8"/>
  <c r="U501" i="8"/>
  <c r="X501" i="8"/>
  <c r="L502" i="8"/>
  <c r="O502" i="8"/>
  <c r="R502" i="8"/>
  <c r="U502" i="8"/>
  <c r="X502" i="8"/>
  <c r="L503" i="8"/>
  <c r="O503" i="8"/>
  <c r="R503" i="8"/>
  <c r="U503" i="8"/>
  <c r="X503" i="8"/>
  <c r="L504" i="8"/>
  <c r="O504" i="8"/>
  <c r="R504" i="8"/>
  <c r="U504" i="8"/>
  <c r="X504" i="8"/>
  <c r="L505" i="8"/>
  <c r="O505" i="8"/>
  <c r="R505" i="8"/>
  <c r="U505" i="8"/>
  <c r="X505" i="8"/>
  <c r="L506" i="8"/>
  <c r="O506" i="8"/>
  <c r="R506" i="8"/>
  <c r="U506" i="8"/>
  <c r="X506" i="8"/>
  <c r="L507" i="8"/>
  <c r="O507" i="8"/>
  <c r="R507" i="8"/>
  <c r="U507" i="8"/>
  <c r="X507" i="8"/>
  <c r="L508" i="8"/>
  <c r="O508" i="8"/>
  <c r="R508" i="8"/>
  <c r="U508" i="8"/>
  <c r="X508" i="8"/>
  <c r="L509" i="8"/>
  <c r="O509" i="8"/>
  <c r="R509" i="8"/>
  <c r="U509" i="8"/>
  <c r="X509" i="8"/>
  <c r="L510" i="8"/>
  <c r="O510" i="8"/>
  <c r="R510" i="8"/>
  <c r="U510" i="8"/>
  <c r="X510" i="8"/>
  <c r="L511" i="8"/>
  <c r="O511" i="8"/>
  <c r="R511" i="8"/>
  <c r="U511" i="8"/>
  <c r="X511" i="8"/>
  <c r="L512" i="8"/>
  <c r="O512" i="8"/>
  <c r="R512" i="8"/>
  <c r="U512" i="8"/>
  <c r="X512" i="8"/>
  <c r="L513" i="8"/>
  <c r="O513" i="8"/>
  <c r="R513" i="8"/>
  <c r="U513" i="8"/>
  <c r="X513" i="8"/>
  <c r="L514" i="8"/>
  <c r="O514" i="8"/>
  <c r="R514" i="8"/>
  <c r="U514" i="8"/>
  <c r="X514" i="8"/>
  <c r="L515" i="8"/>
  <c r="O515" i="8"/>
  <c r="R515" i="8"/>
  <c r="U515" i="8"/>
  <c r="X515" i="8"/>
  <c r="L516" i="8"/>
  <c r="O516" i="8"/>
  <c r="R516" i="8"/>
  <c r="U516" i="8"/>
  <c r="X516" i="8"/>
  <c r="L517" i="8"/>
  <c r="O517" i="8"/>
  <c r="R517" i="8"/>
  <c r="U517" i="8"/>
  <c r="X517" i="8"/>
  <c r="L518" i="8"/>
  <c r="O518" i="8"/>
  <c r="R518" i="8"/>
  <c r="U518" i="8"/>
  <c r="X518" i="8"/>
  <c r="L519" i="8"/>
  <c r="O519" i="8"/>
  <c r="R519" i="8"/>
  <c r="U519" i="8"/>
  <c r="X519" i="8"/>
  <c r="X489" i="8"/>
  <c r="U489" i="8"/>
  <c r="R489" i="8"/>
  <c r="O489" i="8"/>
  <c r="L489" i="8"/>
  <c r="AA498" i="8" l="1"/>
  <c r="AA490" i="8"/>
  <c r="AA511" i="8"/>
  <c r="AA501" i="8"/>
  <c r="AA493" i="8"/>
  <c r="AA514" i="8"/>
  <c r="AA509" i="8"/>
  <c r="AA516" i="8"/>
  <c r="AA519" i="8"/>
  <c r="AA502" i="8"/>
  <c r="AA512" i="8"/>
  <c r="AA515" i="8"/>
  <c r="AA491" i="8"/>
  <c r="AA504" i="8"/>
  <c r="AA518" i="8"/>
  <c r="AA517" i="8"/>
  <c r="AA510" i="8"/>
  <c r="AA508" i="8"/>
  <c r="AA506" i="8"/>
  <c r="AA500" i="8"/>
  <c r="AA496" i="8"/>
  <c r="AA494" i="8"/>
  <c r="AA492" i="8"/>
  <c r="AA489" i="8"/>
  <c r="AA507" i="8"/>
  <c r="AA499" i="8"/>
  <c r="AA513" i="8"/>
  <c r="AA505" i="8"/>
  <c r="AA497" i="8"/>
  <c r="AA503" i="8"/>
  <c r="AA495" i="8"/>
  <c r="P208" i="8"/>
  <c r="I460" i="8" l="1"/>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L461" i="8"/>
  <c r="O461" i="8"/>
  <c r="R461" i="8"/>
  <c r="U461" i="8"/>
  <c r="X461" i="8"/>
  <c r="L462" i="8"/>
  <c r="O462" i="8"/>
  <c r="R462" i="8"/>
  <c r="U462" i="8"/>
  <c r="X462" i="8"/>
  <c r="L463" i="8"/>
  <c r="O463" i="8"/>
  <c r="R463" i="8"/>
  <c r="U463" i="8"/>
  <c r="X463" i="8"/>
  <c r="L464" i="8"/>
  <c r="O464" i="8"/>
  <c r="R464" i="8"/>
  <c r="U464" i="8"/>
  <c r="X464" i="8"/>
  <c r="L465" i="8"/>
  <c r="O465" i="8"/>
  <c r="R465" i="8"/>
  <c r="U465" i="8"/>
  <c r="X465" i="8"/>
  <c r="L466" i="8"/>
  <c r="O466" i="8"/>
  <c r="R466" i="8"/>
  <c r="U466" i="8"/>
  <c r="X466" i="8"/>
  <c r="L467" i="8"/>
  <c r="O467" i="8"/>
  <c r="R467" i="8"/>
  <c r="U467" i="8"/>
  <c r="X467" i="8"/>
  <c r="L468" i="8"/>
  <c r="O468" i="8"/>
  <c r="R468" i="8"/>
  <c r="U468" i="8"/>
  <c r="X468" i="8"/>
  <c r="L469" i="8"/>
  <c r="O469" i="8"/>
  <c r="R469" i="8"/>
  <c r="U469" i="8"/>
  <c r="X469" i="8"/>
  <c r="L470" i="8"/>
  <c r="O470" i="8"/>
  <c r="R470" i="8"/>
  <c r="U470" i="8"/>
  <c r="X470" i="8"/>
  <c r="L471" i="8"/>
  <c r="O471" i="8"/>
  <c r="R471" i="8"/>
  <c r="U471" i="8"/>
  <c r="X471" i="8"/>
  <c r="L472" i="8"/>
  <c r="O472" i="8"/>
  <c r="R472" i="8"/>
  <c r="U472" i="8"/>
  <c r="X472" i="8"/>
  <c r="L473" i="8"/>
  <c r="O473" i="8"/>
  <c r="R473" i="8"/>
  <c r="U473" i="8"/>
  <c r="X473" i="8"/>
  <c r="L474" i="8"/>
  <c r="O474" i="8"/>
  <c r="R474" i="8"/>
  <c r="U474" i="8"/>
  <c r="X474" i="8"/>
  <c r="L475" i="8"/>
  <c r="O475" i="8"/>
  <c r="R475" i="8"/>
  <c r="U475" i="8"/>
  <c r="X475" i="8"/>
  <c r="L476" i="8"/>
  <c r="O476" i="8"/>
  <c r="R476" i="8"/>
  <c r="U476" i="8"/>
  <c r="X476" i="8"/>
  <c r="L477" i="8"/>
  <c r="O477" i="8"/>
  <c r="R477" i="8"/>
  <c r="U477" i="8"/>
  <c r="X477" i="8"/>
  <c r="L478" i="8"/>
  <c r="O478" i="8"/>
  <c r="R478" i="8"/>
  <c r="U478" i="8"/>
  <c r="X478" i="8"/>
  <c r="L479" i="8"/>
  <c r="O479" i="8"/>
  <c r="R479" i="8"/>
  <c r="U479" i="8"/>
  <c r="X479" i="8"/>
  <c r="L480" i="8"/>
  <c r="O480" i="8"/>
  <c r="R480" i="8"/>
  <c r="U480" i="8"/>
  <c r="X480" i="8"/>
  <c r="L481" i="8"/>
  <c r="O481" i="8"/>
  <c r="R481" i="8"/>
  <c r="U481" i="8"/>
  <c r="X481" i="8"/>
  <c r="L482" i="8"/>
  <c r="O482" i="8"/>
  <c r="R482" i="8"/>
  <c r="U482" i="8"/>
  <c r="X482" i="8"/>
  <c r="L483" i="8"/>
  <c r="O483" i="8"/>
  <c r="R483" i="8"/>
  <c r="U483" i="8"/>
  <c r="X483" i="8"/>
  <c r="L484" i="8"/>
  <c r="O484" i="8"/>
  <c r="R484" i="8"/>
  <c r="U484" i="8"/>
  <c r="X484" i="8"/>
  <c r="L485" i="8"/>
  <c r="O485" i="8"/>
  <c r="R485" i="8"/>
  <c r="U485" i="8"/>
  <c r="X485" i="8"/>
  <c r="L486" i="8"/>
  <c r="O486" i="8"/>
  <c r="R486" i="8"/>
  <c r="U486" i="8"/>
  <c r="X486" i="8"/>
  <c r="L487" i="8"/>
  <c r="O487" i="8"/>
  <c r="R487" i="8"/>
  <c r="U487" i="8"/>
  <c r="X487" i="8"/>
  <c r="L488" i="8"/>
  <c r="O488" i="8"/>
  <c r="R488" i="8"/>
  <c r="U488" i="8"/>
  <c r="X488" i="8"/>
  <c r="AA484" i="8" l="1"/>
  <c r="AA476" i="8"/>
  <c r="AA468" i="8"/>
  <c r="AA477" i="8"/>
  <c r="AA469" i="8"/>
  <c r="AA487" i="8"/>
  <c r="AA479" i="8"/>
  <c r="AA488" i="8"/>
  <c r="AA480" i="8"/>
  <c r="AA472" i="8"/>
  <c r="AA464" i="8"/>
  <c r="AA462" i="8"/>
  <c r="AA486" i="8"/>
  <c r="AA485" i="8"/>
  <c r="AA483" i="8"/>
  <c r="AA481" i="8"/>
  <c r="AA478" i="8"/>
  <c r="AA475" i="8"/>
  <c r="AA471" i="8"/>
  <c r="AA470" i="8"/>
  <c r="AA467" i="8"/>
  <c r="AA463" i="8"/>
  <c r="AA461" i="8"/>
  <c r="AA466" i="8"/>
  <c r="AA473" i="8"/>
  <c r="AA482" i="8"/>
  <c r="AA465" i="8"/>
  <c r="AA474" i="8"/>
  <c r="I447" i="8"/>
  <c r="I448" i="8"/>
  <c r="I449" i="8"/>
  <c r="I450" i="8"/>
  <c r="I451" i="8"/>
  <c r="I452" i="8"/>
  <c r="I453" i="8"/>
  <c r="I454" i="8"/>
  <c r="I455" i="8"/>
  <c r="I456" i="8"/>
  <c r="I457" i="8"/>
  <c r="I458" i="8"/>
  <c r="I459" i="8"/>
  <c r="L447" i="8"/>
  <c r="O447" i="8"/>
  <c r="R447" i="8"/>
  <c r="U447" i="8"/>
  <c r="X447" i="8"/>
  <c r="L448" i="8"/>
  <c r="O448" i="8"/>
  <c r="R448" i="8"/>
  <c r="U448" i="8"/>
  <c r="X448" i="8"/>
  <c r="L449" i="8"/>
  <c r="O449" i="8"/>
  <c r="R449" i="8"/>
  <c r="U449" i="8"/>
  <c r="X449" i="8"/>
  <c r="L450" i="8"/>
  <c r="O450" i="8"/>
  <c r="R450" i="8"/>
  <c r="U450" i="8"/>
  <c r="X450" i="8"/>
  <c r="L451" i="8"/>
  <c r="O451" i="8"/>
  <c r="R451" i="8"/>
  <c r="U451" i="8"/>
  <c r="X451" i="8"/>
  <c r="L452" i="8"/>
  <c r="O452" i="8"/>
  <c r="R452" i="8"/>
  <c r="U452" i="8"/>
  <c r="X452" i="8"/>
  <c r="L453" i="8"/>
  <c r="O453" i="8"/>
  <c r="R453" i="8"/>
  <c r="U453" i="8"/>
  <c r="X453" i="8"/>
  <c r="L454" i="8"/>
  <c r="O454" i="8"/>
  <c r="R454" i="8"/>
  <c r="U454" i="8"/>
  <c r="X454" i="8"/>
  <c r="L455" i="8"/>
  <c r="O455" i="8"/>
  <c r="R455" i="8"/>
  <c r="U455" i="8"/>
  <c r="X455" i="8"/>
  <c r="L456" i="8"/>
  <c r="O456" i="8"/>
  <c r="R456" i="8"/>
  <c r="U456" i="8"/>
  <c r="X456" i="8"/>
  <c r="L457" i="8"/>
  <c r="O457" i="8"/>
  <c r="R457" i="8"/>
  <c r="U457" i="8"/>
  <c r="X457" i="8"/>
  <c r="L458" i="8"/>
  <c r="O458" i="8"/>
  <c r="R458" i="8"/>
  <c r="U458" i="8"/>
  <c r="X458" i="8"/>
  <c r="L459" i="8"/>
  <c r="O459" i="8"/>
  <c r="R459" i="8"/>
  <c r="U459" i="8"/>
  <c r="X459" i="8"/>
  <c r="L460" i="8"/>
  <c r="O460" i="8"/>
  <c r="R460" i="8"/>
  <c r="U460" i="8"/>
  <c r="X460" i="8"/>
  <c r="AA449" i="8" l="1"/>
  <c r="AA460" i="8"/>
  <c r="AA448" i="8"/>
  <c r="AA457" i="8"/>
  <c r="AA456" i="8"/>
  <c r="AA452" i="8"/>
  <c r="AA458" i="8"/>
  <c r="AA454" i="8"/>
  <c r="AA453" i="8"/>
  <c r="AA450" i="8"/>
  <c r="AA455" i="8"/>
  <c r="AA447" i="8"/>
  <c r="AA459" i="8"/>
  <c r="AA451" i="8"/>
  <c r="I420" i="8" l="1"/>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L421" i="8"/>
  <c r="O421" i="8"/>
  <c r="R421" i="8"/>
  <c r="U421" i="8"/>
  <c r="X421" i="8"/>
  <c r="L422" i="8"/>
  <c r="O422" i="8"/>
  <c r="R422" i="8"/>
  <c r="U422" i="8"/>
  <c r="X422" i="8"/>
  <c r="L423" i="8"/>
  <c r="O423" i="8"/>
  <c r="R423" i="8"/>
  <c r="U423" i="8"/>
  <c r="X423" i="8"/>
  <c r="L424" i="8"/>
  <c r="O424" i="8"/>
  <c r="R424" i="8"/>
  <c r="U424" i="8"/>
  <c r="X424" i="8"/>
  <c r="L425" i="8"/>
  <c r="O425" i="8"/>
  <c r="R425" i="8"/>
  <c r="U425" i="8"/>
  <c r="X425" i="8"/>
  <c r="L426" i="8"/>
  <c r="O426" i="8"/>
  <c r="R426" i="8"/>
  <c r="U426" i="8"/>
  <c r="X426" i="8"/>
  <c r="L427" i="8"/>
  <c r="O427" i="8"/>
  <c r="R427" i="8"/>
  <c r="U427" i="8"/>
  <c r="X427" i="8"/>
  <c r="L428" i="8"/>
  <c r="O428" i="8"/>
  <c r="R428" i="8"/>
  <c r="U428" i="8"/>
  <c r="X428" i="8"/>
  <c r="L429" i="8"/>
  <c r="O429" i="8"/>
  <c r="R429" i="8"/>
  <c r="U429" i="8"/>
  <c r="X429" i="8"/>
  <c r="L430" i="8"/>
  <c r="O430" i="8"/>
  <c r="R430" i="8"/>
  <c r="U430" i="8"/>
  <c r="X430" i="8"/>
  <c r="L431" i="8"/>
  <c r="O431" i="8"/>
  <c r="R431" i="8"/>
  <c r="U431" i="8"/>
  <c r="X431" i="8"/>
  <c r="L432" i="8"/>
  <c r="O432" i="8"/>
  <c r="R432" i="8"/>
  <c r="U432" i="8"/>
  <c r="X432" i="8"/>
  <c r="L433" i="8"/>
  <c r="O433" i="8"/>
  <c r="R433" i="8"/>
  <c r="U433" i="8"/>
  <c r="X433" i="8"/>
  <c r="L434" i="8"/>
  <c r="O434" i="8"/>
  <c r="R434" i="8"/>
  <c r="U434" i="8"/>
  <c r="X434" i="8"/>
  <c r="L435" i="8"/>
  <c r="O435" i="8"/>
  <c r="R435" i="8"/>
  <c r="U435" i="8"/>
  <c r="X435" i="8"/>
  <c r="L436" i="8"/>
  <c r="O436" i="8"/>
  <c r="R436" i="8"/>
  <c r="U436" i="8"/>
  <c r="X436" i="8"/>
  <c r="L437" i="8"/>
  <c r="O437" i="8"/>
  <c r="R437" i="8"/>
  <c r="U437" i="8"/>
  <c r="X437" i="8"/>
  <c r="L438" i="8"/>
  <c r="O438" i="8"/>
  <c r="R438" i="8"/>
  <c r="U438" i="8"/>
  <c r="X438" i="8"/>
  <c r="L439" i="8"/>
  <c r="O439" i="8"/>
  <c r="R439" i="8"/>
  <c r="U439" i="8"/>
  <c r="X439" i="8"/>
  <c r="L440" i="8"/>
  <c r="O440" i="8"/>
  <c r="R440" i="8"/>
  <c r="U440" i="8"/>
  <c r="X440" i="8"/>
  <c r="L441" i="8"/>
  <c r="O441" i="8"/>
  <c r="R441" i="8"/>
  <c r="U441" i="8"/>
  <c r="X441" i="8"/>
  <c r="L442" i="8"/>
  <c r="O442" i="8"/>
  <c r="R442" i="8"/>
  <c r="U442" i="8"/>
  <c r="X442" i="8"/>
  <c r="L443" i="8"/>
  <c r="O443" i="8"/>
  <c r="R443" i="8"/>
  <c r="U443" i="8"/>
  <c r="X443" i="8"/>
  <c r="L444" i="8"/>
  <c r="O444" i="8"/>
  <c r="R444" i="8"/>
  <c r="U444" i="8"/>
  <c r="X444" i="8"/>
  <c r="L445" i="8"/>
  <c r="O445" i="8"/>
  <c r="R445" i="8"/>
  <c r="U445" i="8"/>
  <c r="X445" i="8"/>
  <c r="L446" i="8"/>
  <c r="O446" i="8"/>
  <c r="R446" i="8"/>
  <c r="U446" i="8"/>
  <c r="X446" i="8"/>
  <c r="X420" i="8"/>
  <c r="U420" i="8"/>
  <c r="R420" i="8"/>
  <c r="O420" i="8"/>
  <c r="L420" i="8"/>
  <c r="AA441" i="8" l="1"/>
  <c r="AA424" i="8"/>
  <c r="AA421" i="8"/>
  <c r="AA437" i="8"/>
  <c r="AA436" i="8"/>
  <c r="AA443" i="8"/>
  <c r="AA433" i="8"/>
  <c r="AA425" i="8"/>
  <c r="AA438" i="8"/>
  <c r="AA445" i="8"/>
  <c r="AA429" i="8"/>
  <c r="AA444" i="8"/>
  <c r="AA440" i="8"/>
  <c r="AA435" i="8"/>
  <c r="AA432" i="8"/>
  <c r="AA430" i="8"/>
  <c r="AA426" i="8"/>
  <c r="AA422" i="8"/>
  <c r="AA420" i="8"/>
  <c r="AA446" i="8"/>
  <c r="AA427" i="8"/>
  <c r="AA442" i="8"/>
  <c r="AA439" i="8"/>
  <c r="AA428" i="8"/>
  <c r="AA434" i="8"/>
  <c r="AA431" i="8"/>
  <c r="AA423" i="8"/>
  <c r="I385" i="8"/>
  <c r="I386" i="8"/>
  <c r="I387" i="8"/>
  <c r="I388" i="8"/>
  <c r="I389" i="8"/>
  <c r="I390" i="8"/>
  <c r="I391" i="8"/>
  <c r="I392" i="8"/>
  <c r="I393" i="8"/>
  <c r="I394" i="8"/>
  <c r="I395" i="8"/>
  <c r="I396" i="8"/>
  <c r="I397" i="8"/>
  <c r="I398" i="8"/>
  <c r="I400" i="8"/>
  <c r="I401" i="8"/>
  <c r="I402" i="8"/>
  <c r="I403" i="8"/>
  <c r="I404" i="8"/>
  <c r="I405" i="8"/>
  <c r="I406" i="8"/>
  <c r="I407" i="8"/>
  <c r="I408" i="8"/>
  <c r="I409" i="8"/>
  <c r="I410" i="8"/>
  <c r="I411" i="8"/>
  <c r="I412" i="8"/>
  <c r="I413" i="8"/>
  <c r="I414" i="8"/>
  <c r="I415" i="8"/>
  <c r="I416" i="8"/>
  <c r="I417" i="8"/>
  <c r="I418" i="8"/>
  <c r="I419" i="8"/>
  <c r="L386" i="8"/>
  <c r="O386" i="8"/>
  <c r="R386" i="8"/>
  <c r="U386" i="8"/>
  <c r="X386" i="8"/>
  <c r="L387" i="8"/>
  <c r="O387" i="8"/>
  <c r="R387" i="8"/>
  <c r="U387" i="8"/>
  <c r="X387" i="8"/>
  <c r="L388" i="8"/>
  <c r="O388" i="8"/>
  <c r="R388" i="8"/>
  <c r="U388" i="8"/>
  <c r="X388" i="8"/>
  <c r="L389" i="8"/>
  <c r="O389" i="8"/>
  <c r="R389" i="8"/>
  <c r="U389" i="8"/>
  <c r="X389" i="8"/>
  <c r="L390" i="8"/>
  <c r="O390" i="8"/>
  <c r="R390" i="8"/>
  <c r="U390" i="8"/>
  <c r="X390" i="8"/>
  <c r="L391" i="8"/>
  <c r="O391" i="8"/>
  <c r="R391" i="8"/>
  <c r="U391" i="8"/>
  <c r="X391" i="8"/>
  <c r="L392" i="8"/>
  <c r="O392" i="8"/>
  <c r="R392" i="8"/>
  <c r="U392" i="8"/>
  <c r="X392" i="8"/>
  <c r="L393" i="8"/>
  <c r="O393" i="8"/>
  <c r="R393" i="8"/>
  <c r="U393" i="8"/>
  <c r="X393" i="8"/>
  <c r="L394" i="8"/>
  <c r="O394" i="8"/>
  <c r="R394" i="8"/>
  <c r="U394" i="8"/>
  <c r="X394" i="8"/>
  <c r="L395" i="8"/>
  <c r="O395" i="8"/>
  <c r="R395" i="8"/>
  <c r="U395" i="8"/>
  <c r="X395" i="8"/>
  <c r="L396" i="8"/>
  <c r="O396" i="8"/>
  <c r="R396" i="8"/>
  <c r="U396" i="8"/>
  <c r="X396" i="8"/>
  <c r="L397" i="8"/>
  <c r="O397" i="8"/>
  <c r="R397" i="8"/>
  <c r="U397" i="8"/>
  <c r="X397" i="8"/>
  <c r="L398" i="8"/>
  <c r="O398" i="8"/>
  <c r="R398" i="8"/>
  <c r="U398" i="8"/>
  <c r="X398" i="8"/>
  <c r="L400" i="8"/>
  <c r="O400" i="8"/>
  <c r="R400" i="8"/>
  <c r="U400" i="8"/>
  <c r="X400" i="8"/>
  <c r="L401" i="8"/>
  <c r="O401" i="8"/>
  <c r="R401" i="8"/>
  <c r="U401" i="8"/>
  <c r="X401" i="8"/>
  <c r="O402" i="8"/>
  <c r="R402" i="8"/>
  <c r="U402" i="8"/>
  <c r="X402" i="8"/>
  <c r="L403" i="8"/>
  <c r="O403" i="8"/>
  <c r="R403" i="8"/>
  <c r="U403" i="8"/>
  <c r="X403" i="8"/>
  <c r="L404" i="8"/>
  <c r="O404" i="8"/>
  <c r="R404" i="8"/>
  <c r="U404" i="8"/>
  <c r="X404" i="8"/>
  <c r="L405" i="8"/>
  <c r="O405" i="8"/>
  <c r="R405" i="8"/>
  <c r="U405" i="8"/>
  <c r="X405" i="8"/>
  <c r="L406" i="8"/>
  <c r="O406" i="8"/>
  <c r="R406" i="8"/>
  <c r="U406" i="8"/>
  <c r="X406" i="8"/>
  <c r="L407" i="8"/>
  <c r="O407" i="8"/>
  <c r="R407" i="8"/>
  <c r="U407" i="8"/>
  <c r="X407" i="8"/>
  <c r="L408" i="8"/>
  <c r="O408" i="8"/>
  <c r="R408" i="8"/>
  <c r="U408" i="8"/>
  <c r="X408" i="8"/>
  <c r="L409" i="8"/>
  <c r="O409" i="8"/>
  <c r="R409" i="8"/>
  <c r="U409" i="8"/>
  <c r="X409" i="8"/>
  <c r="L410" i="8"/>
  <c r="O410" i="8"/>
  <c r="R410" i="8"/>
  <c r="U410" i="8"/>
  <c r="X410" i="8"/>
  <c r="L411" i="8"/>
  <c r="O411" i="8"/>
  <c r="R411" i="8"/>
  <c r="U411" i="8"/>
  <c r="X411" i="8"/>
  <c r="L412" i="8"/>
  <c r="O412" i="8"/>
  <c r="R412" i="8"/>
  <c r="U412" i="8"/>
  <c r="X412" i="8"/>
  <c r="L413" i="8"/>
  <c r="O413" i="8"/>
  <c r="R413" i="8"/>
  <c r="U413" i="8"/>
  <c r="X413" i="8"/>
  <c r="L414" i="8"/>
  <c r="O414" i="8"/>
  <c r="R414" i="8"/>
  <c r="U414" i="8"/>
  <c r="X414" i="8"/>
  <c r="L415" i="8"/>
  <c r="O415" i="8"/>
  <c r="R415" i="8"/>
  <c r="U415" i="8"/>
  <c r="X415" i="8"/>
  <c r="L416" i="8"/>
  <c r="O416" i="8"/>
  <c r="R416" i="8"/>
  <c r="U416" i="8"/>
  <c r="X416" i="8"/>
  <c r="L417" i="8"/>
  <c r="O417" i="8"/>
  <c r="R417" i="8"/>
  <c r="U417" i="8"/>
  <c r="X417" i="8"/>
  <c r="L418" i="8"/>
  <c r="O418" i="8"/>
  <c r="R418" i="8"/>
  <c r="U418" i="8"/>
  <c r="X418" i="8"/>
  <c r="L419" i="8"/>
  <c r="O419" i="8"/>
  <c r="R419" i="8"/>
  <c r="U419" i="8"/>
  <c r="X419" i="8"/>
  <c r="X385" i="8"/>
  <c r="U385" i="8"/>
  <c r="R385" i="8"/>
  <c r="O385" i="8"/>
  <c r="L385" i="8"/>
  <c r="AA389" i="8" l="1"/>
  <c r="AA402" i="8"/>
  <c r="AA386" i="8"/>
  <c r="AA385" i="8"/>
  <c r="AA393" i="8"/>
  <c r="AA394" i="8"/>
  <c r="AA415" i="8"/>
  <c r="AA407" i="8"/>
  <c r="AA398" i="8"/>
  <c r="AA390" i="8"/>
  <c r="AA397" i="8"/>
  <c r="AA406" i="8"/>
  <c r="AA419" i="8"/>
  <c r="AA403" i="8"/>
  <c r="AA387" i="8"/>
  <c r="AA410" i="8"/>
  <c r="AA418" i="8"/>
  <c r="AA414" i="8"/>
  <c r="AA411" i="8"/>
  <c r="AA391" i="8"/>
  <c r="AA412" i="8"/>
  <c r="AA395" i="8"/>
  <c r="AA408" i="8"/>
  <c r="AA416" i="8"/>
  <c r="AA413" i="8"/>
  <c r="AA400" i="8"/>
  <c r="AA396" i="8"/>
  <c r="AA405" i="8"/>
  <c r="AA388" i="8"/>
  <c r="AA404" i="8"/>
  <c r="AA409" i="8"/>
  <c r="AA392" i="8"/>
  <c r="AA417" i="8"/>
  <c r="AA401" i="8"/>
  <c r="I371" i="8"/>
  <c r="I372" i="8"/>
  <c r="I373" i="8"/>
  <c r="I374" i="8"/>
  <c r="I375" i="8"/>
  <c r="I376" i="8"/>
  <c r="I377" i="8"/>
  <c r="I378" i="8"/>
  <c r="I379" i="8"/>
  <c r="I380" i="8"/>
  <c r="I381" i="8"/>
  <c r="I382" i="8"/>
  <c r="I383" i="8"/>
  <c r="I384" i="8"/>
  <c r="L372" i="8"/>
  <c r="O372" i="8"/>
  <c r="R372" i="8"/>
  <c r="U372" i="8"/>
  <c r="X372" i="8"/>
  <c r="L373" i="8"/>
  <c r="O373" i="8"/>
  <c r="R373" i="8"/>
  <c r="U373" i="8"/>
  <c r="X373" i="8"/>
  <c r="L374" i="8"/>
  <c r="O374" i="8"/>
  <c r="R374" i="8"/>
  <c r="U374" i="8"/>
  <c r="X374" i="8"/>
  <c r="L375" i="8"/>
  <c r="O375" i="8"/>
  <c r="R375" i="8"/>
  <c r="U375" i="8"/>
  <c r="X375" i="8"/>
  <c r="L376" i="8"/>
  <c r="O376" i="8"/>
  <c r="R376" i="8"/>
  <c r="U376" i="8"/>
  <c r="X376" i="8"/>
  <c r="L377" i="8"/>
  <c r="O377" i="8"/>
  <c r="R377" i="8"/>
  <c r="U377" i="8"/>
  <c r="X377" i="8"/>
  <c r="L378" i="8"/>
  <c r="O378" i="8"/>
  <c r="R378" i="8"/>
  <c r="U378" i="8"/>
  <c r="X378" i="8"/>
  <c r="L379" i="8"/>
  <c r="O379" i="8"/>
  <c r="R379" i="8"/>
  <c r="U379" i="8"/>
  <c r="X379" i="8"/>
  <c r="L380" i="8"/>
  <c r="O380" i="8"/>
  <c r="R380" i="8"/>
  <c r="U380" i="8"/>
  <c r="X380" i="8"/>
  <c r="L381" i="8"/>
  <c r="O381" i="8"/>
  <c r="R381" i="8"/>
  <c r="U381" i="8"/>
  <c r="X381" i="8"/>
  <c r="L382" i="8"/>
  <c r="O382" i="8"/>
  <c r="R382" i="8"/>
  <c r="U382" i="8"/>
  <c r="X382" i="8"/>
  <c r="L383" i="8"/>
  <c r="O383" i="8"/>
  <c r="R383" i="8"/>
  <c r="U383" i="8"/>
  <c r="X383" i="8"/>
  <c r="L384" i="8"/>
  <c r="O384" i="8"/>
  <c r="R384" i="8"/>
  <c r="U384" i="8"/>
  <c r="X384" i="8"/>
  <c r="X371" i="8"/>
  <c r="U371" i="8"/>
  <c r="R371" i="8"/>
  <c r="O371" i="8"/>
  <c r="L371" i="8"/>
  <c r="AA379" i="8" l="1"/>
  <c r="AA384" i="8"/>
  <c r="AA376" i="8"/>
  <c r="AA383" i="8"/>
  <c r="AA375" i="8"/>
  <c r="AA372" i="8"/>
  <c r="AA380" i="8"/>
  <c r="AA382" i="8"/>
  <c r="AA381" i="8"/>
  <c r="AA377" i="8"/>
  <c r="AA374" i="8"/>
  <c r="AA373" i="8"/>
  <c r="AA378" i="8"/>
  <c r="AA371" i="8"/>
  <c r="I348" i="8" l="1"/>
  <c r="I349" i="8"/>
  <c r="I350" i="8"/>
  <c r="I351" i="8"/>
  <c r="I352" i="8"/>
  <c r="I353" i="8"/>
  <c r="I354" i="8"/>
  <c r="I355" i="8"/>
  <c r="I356" i="8"/>
  <c r="I357" i="8"/>
  <c r="I358" i="8"/>
  <c r="I359" i="8"/>
  <c r="I360" i="8"/>
  <c r="I361" i="8"/>
  <c r="I362" i="8"/>
  <c r="I363" i="8"/>
  <c r="I364" i="8"/>
  <c r="I365" i="8"/>
  <c r="I366" i="8"/>
  <c r="I367" i="8"/>
  <c r="I368" i="8"/>
  <c r="I369" i="8"/>
  <c r="I370" i="8"/>
  <c r="L349" i="8"/>
  <c r="O349" i="8"/>
  <c r="R349" i="8"/>
  <c r="U349" i="8"/>
  <c r="X349" i="8"/>
  <c r="L350" i="8"/>
  <c r="O350" i="8"/>
  <c r="R350" i="8"/>
  <c r="U350" i="8"/>
  <c r="X350" i="8"/>
  <c r="L351" i="8"/>
  <c r="O351" i="8"/>
  <c r="R351" i="8"/>
  <c r="U351" i="8"/>
  <c r="X351" i="8"/>
  <c r="L352" i="8"/>
  <c r="O352" i="8"/>
  <c r="R352" i="8"/>
  <c r="U352" i="8"/>
  <c r="X352" i="8"/>
  <c r="L353" i="8"/>
  <c r="O353" i="8"/>
  <c r="R353" i="8"/>
  <c r="U353" i="8"/>
  <c r="X353" i="8"/>
  <c r="L354" i="8"/>
  <c r="O354" i="8"/>
  <c r="R354" i="8"/>
  <c r="U354" i="8"/>
  <c r="X354" i="8"/>
  <c r="L355" i="8"/>
  <c r="O355" i="8"/>
  <c r="R355" i="8"/>
  <c r="U355" i="8"/>
  <c r="X355" i="8"/>
  <c r="L356" i="8"/>
  <c r="O356" i="8"/>
  <c r="R356" i="8"/>
  <c r="U356" i="8"/>
  <c r="X356" i="8"/>
  <c r="L357" i="8"/>
  <c r="O357" i="8"/>
  <c r="R357" i="8"/>
  <c r="U357" i="8"/>
  <c r="X357" i="8"/>
  <c r="L358" i="8"/>
  <c r="O358" i="8"/>
  <c r="R358" i="8"/>
  <c r="U358" i="8"/>
  <c r="X358" i="8"/>
  <c r="L359" i="8"/>
  <c r="O359" i="8"/>
  <c r="R359" i="8"/>
  <c r="U359" i="8"/>
  <c r="X359" i="8"/>
  <c r="L360" i="8"/>
  <c r="O360" i="8"/>
  <c r="R360" i="8"/>
  <c r="U360" i="8"/>
  <c r="X360" i="8"/>
  <c r="L361" i="8"/>
  <c r="O361" i="8"/>
  <c r="R361" i="8"/>
  <c r="U361" i="8"/>
  <c r="X361" i="8"/>
  <c r="L362" i="8"/>
  <c r="O362" i="8"/>
  <c r="R362" i="8"/>
  <c r="U362" i="8"/>
  <c r="X362" i="8"/>
  <c r="L363" i="8"/>
  <c r="O363" i="8"/>
  <c r="R363" i="8"/>
  <c r="U363" i="8"/>
  <c r="X363" i="8"/>
  <c r="L364" i="8"/>
  <c r="O364" i="8"/>
  <c r="R364" i="8"/>
  <c r="U364" i="8"/>
  <c r="X364" i="8"/>
  <c r="L365" i="8"/>
  <c r="O365" i="8"/>
  <c r="R365" i="8"/>
  <c r="U365" i="8"/>
  <c r="X365" i="8"/>
  <c r="L366" i="8"/>
  <c r="O366" i="8"/>
  <c r="R366" i="8"/>
  <c r="U366" i="8"/>
  <c r="X366" i="8"/>
  <c r="L367" i="8"/>
  <c r="O367" i="8"/>
  <c r="R367" i="8"/>
  <c r="U367" i="8"/>
  <c r="X367" i="8"/>
  <c r="L368" i="8"/>
  <c r="O368" i="8"/>
  <c r="R368" i="8"/>
  <c r="U368" i="8"/>
  <c r="X368" i="8"/>
  <c r="L369" i="8"/>
  <c r="O369" i="8"/>
  <c r="R369" i="8"/>
  <c r="U369" i="8"/>
  <c r="X369" i="8"/>
  <c r="L370" i="8"/>
  <c r="O370" i="8"/>
  <c r="R370" i="8"/>
  <c r="U370" i="8"/>
  <c r="X370" i="8"/>
  <c r="X348" i="8"/>
  <c r="U348" i="8"/>
  <c r="R348" i="8"/>
  <c r="O348" i="8"/>
  <c r="L348" i="8"/>
  <c r="AA360" i="8" l="1"/>
  <c r="AA368" i="8"/>
  <c r="AA369" i="8"/>
  <c r="AA349" i="8"/>
  <c r="AA366" i="8"/>
  <c r="AA370" i="8"/>
  <c r="AA367" i="8"/>
  <c r="AA352" i="8"/>
  <c r="AA364" i="8"/>
  <c r="AA356" i="8"/>
  <c r="AA365" i="8"/>
  <c r="AA361" i="8"/>
  <c r="AA359" i="8"/>
  <c r="AA358" i="8"/>
  <c r="AA357" i="8"/>
  <c r="AA355" i="8"/>
  <c r="AA354" i="8"/>
  <c r="AA353" i="8"/>
  <c r="AA351" i="8"/>
  <c r="AA348" i="8"/>
  <c r="AA350" i="8"/>
  <c r="AA362" i="8"/>
  <c r="AA363" i="8"/>
  <c r="I318" i="8" l="1"/>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L318" i="8"/>
  <c r="O318" i="8"/>
  <c r="R318" i="8"/>
  <c r="U318" i="8"/>
  <c r="X318" i="8"/>
  <c r="L319" i="8"/>
  <c r="O319" i="8"/>
  <c r="R319" i="8"/>
  <c r="U319" i="8"/>
  <c r="X319" i="8"/>
  <c r="L320" i="8"/>
  <c r="O320" i="8"/>
  <c r="R320" i="8"/>
  <c r="U320" i="8"/>
  <c r="X320" i="8"/>
  <c r="L321" i="8"/>
  <c r="O321" i="8"/>
  <c r="R321" i="8"/>
  <c r="U321" i="8"/>
  <c r="X321" i="8"/>
  <c r="L322" i="8"/>
  <c r="O322" i="8"/>
  <c r="R322" i="8"/>
  <c r="U322" i="8"/>
  <c r="X322" i="8"/>
  <c r="L323" i="8"/>
  <c r="O323" i="8"/>
  <c r="R323" i="8"/>
  <c r="U323" i="8"/>
  <c r="X323" i="8"/>
  <c r="L324" i="8"/>
  <c r="O324" i="8"/>
  <c r="R324" i="8"/>
  <c r="U324" i="8"/>
  <c r="X324" i="8"/>
  <c r="L325" i="8"/>
  <c r="O325" i="8"/>
  <c r="R325" i="8"/>
  <c r="U325" i="8"/>
  <c r="X325" i="8"/>
  <c r="L326" i="8"/>
  <c r="O326" i="8"/>
  <c r="R326" i="8"/>
  <c r="U326" i="8"/>
  <c r="X326" i="8"/>
  <c r="L327" i="8"/>
  <c r="O327" i="8"/>
  <c r="R327" i="8"/>
  <c r="U327" i="8"/>
  <c r="X327" i="8"/>
  <c r="L328" i="8"/>
  <c r="O328" i="8"/>
  <c r="R328" i="8"/>
  <c r="U328" i="8"/>
  <c r="X328" i="8"/>
  <c r="L329" i="8"/>
  <c r="O329" i="8"/>
  <c r="R329" i="8"/>
  <c r="U329" i="8"/>
  <c r="X329" i="8"/>
  <c r="L330" i="8"/>
  <c r="O330" i="8"/>
  <c r="R330" i="8"/>
  <c r="U330" i="8"/>
  <c r="X330" i="8"/>
  <c r="L331" i="8"/>
  <c r="O331" i="8"/>
  <c r="R331" i="8"/>
  <c r="U331" i="8"/>
  <c r="X331" i="8"/>
  <c r="L332" i="8"/>
  <c r="O332" i="8"/>
  <c r="R332" i="8"/>
  <c r="U332" i="8"/>
  <c r="X332" i="8"/>
  <c r="L333" i="8"/>
  <c r="O333" i="8"/>
  <c r="R333" i="8"/>
  <c r="U333" i="8"/>
  <c r="X333" i="8"/>
  <c r="L334" i="8"/>
  <c r="O334" i="8"/>
  <c r="R334" i="8"/>
  <c r="U334" i="8"/>
  <c r="X334" i="8"/>
  <c r="L335" i="8"/>
  <c r="O335" i="8"/>
  <c r="R335" i="8"/>
  <c r="U335" i="8"/>
  <c r="X335" i="8"/>
  <c r="L336" i="8"/>
  <c r="O336" i="8"/>
  <c r="R336" i="8"/>
  <c r="U336" i="8"/>
  <c r="X336" i="8"/>
  <c r="L337" i="8"/>
  <c r="O337" i="8"/>
  <c r="R337" i="8"/>
  <c r="U337" i="8"/>
  <c r="X337" i="8"/>
  <c r="L338" i="8"/>
  <c r="O338" i="8"/>
  <c r="R338" i="8"/>
  <c r="U338" i="8"/>
  <c r="X338" i="8"/>
  <c r="L339" i="8"/>
  <c r="O339" i="8"/>
  <c r="R339" i="8"/>
  <c r="U339" i="8"/>
  <c r="X339" i="8"/>
  <c r="L340" i="8"/>
  <c r="O340" i="8"/>
  <c r="R340" i="8"/>
  <c r="U340" i="8"/>
  <c r="X340" i="8"/>
  <c r="L341" i="8"/>
  <c r="O341" i="8"/>
  <c r="R341" i="8"/>
  <c r="U341" i="8"/>
  <c r="X341" i="8"/>
  <c r="L342" i="8"/>
  <c r="O342" i="8"/>
  <c r="R342" i="8"/>
  <c r="U342" i="8"/>
  <c r="X342" i="8"/>
  <c r="L343" i="8"/>
  <c r="O343" i="8"/>
  <c r="R343" i="8"/>
  <c r="U343" i="8"/>
  <c r="X343" i="8"/>
  <c r="L344" i="8"/>
  <c r="O344" i="8"/>
  <c r="R344" i="8"/>
  <c r="U344" i="8"/>
  <c r="X344" i="8"/>
  <c r="L345" i="8"/>
  <c r="O345" i="8"/>
  <c r="R345" i="8"/>
  <c r="U345" i="8"/>
  <c r="X345" i="8"/>
  <c r="L346" i="8"/>
  <c r="O346" i="8"/>
  <c r="R346" i="8"/>
  <c r="U346" i="8"/>
  <c r="X346" i="8"/>
  <c r="L347" i="8"/>
  <c r="O347" i="8"/>
  <c r="R347" i="8"/>
  <c r="U347" i="8"/>
  <c r="X347" i="8"/>
  <c r="X198" i="8"/>
  <c r="U198" i="8"/>
  <c r="R198" i="8"/>
  <c r="O198" i="8"/>
  <c r="L198" i="8"/>
  <c r="I198" i="8"/>
  <c r="AA318" i="8" l="1"/>
  <c r="AA334" i="8"/>
  <c r="AA319" i="8"/>
  <c r="AA335" i="8"/>
  <c r="AA330" i="8"/>
  <c r="AA322" i="8"/>
  <c r="AA321" i="8"/>
  <c r="AA326" i="8"/>
  <c r="AA346" i="8"/>
  <c r="AA338" i="8"/>
  <c r="AA342" i="8"/>
  <c r="AA344" i="8"/>
  <c r="AA341" i="8"/>
  <c r="AA331" i="8"/>
  <c r="AA324" i="8"/>
  <c r="AA345" i="8"/>
  <c r="AA343" i="8"/>
  <c r="AA336" i="8"/>
  <c r="AA323" i="8"/>
  <c r="AA328" i="8"/>
  <c r="AA347" i="8"/>
  <c r="AA340" i="8"/>
  <c r="AA337" i="8"/>
  <c r="AA327" i="8"/>
  <c r="AA320" i="8"/>
  <c r="AA339" i="8"/>
  <c r="AA332" i="8"/>
  <c r="AA329" i="8"/>
  <c r="AA333" i="8"/>
  <c r="AA325" i="8"/>
  <c r="AA198" i="8"/>
  <c r="I4" i="8"/>
  <c r="L4" i="8"/>
  <c r="O4" i="8"/>
  <c r="R4" i="8"/>
  <c r="U4" i="8"/>
  <c r="X4" i="8"/>
  <c r="I5" i="8"/>
  <c r="L5" i="8"/>
  <c r="O5" i="8"/>
  <c r="R5" i="8"/>
  <c r="U5" i="8"/>
  <c r="X5" i="8"/>
  <c r="I6" i="8"/>
  <c r="L6" i="8"/>
  <c r="O6" i="8"/>
  <c r="R6" i="8"/>
  <c r="U6" i="8"/>
  <c r="X6" i="8"/>
  <c r="I7" i="8"/>
  <c r="L7" i="8"/>
  <c r="O7" i="8"/>
  <c r="R7" i="8"/>
  <c r="U7" i="8"/>
  <c r="X7" i="8"/>
  <c r="I8" i="8"/>
  <c r="L8" i="8"/>
  <c r="O8" i="8"/>
  <c r="R8" i="8"/>
  <c r="U8" i="8"/>
  <c r="X8" i="8"/>
  <c r="I9" i="8"/>
  <c r="L9" i="8"/>
  <c r="O9" i="8"/>
  <c r="R9" i="8"/>
  <c r="U9" i="8"/>
  <c r="X9" i="8"/>
  <c r="I10" i="8"/>
  <c r="L10" i="8"/>
  <c r="O10" i="8"/>
  <c r="R10" i="8"/>
  <c r="U10" i="8"/>
  <c r="X10" i="8"/>
  <c r="I11" i="8"/>
  <c r="L11" i="8"/>
  <c r="O11" i="8"/>
  <c r="R11" i="8"/>
  <c r="U11" i="8"/>
  <c r="X11" i="8"/>
  <c r="I12" i="8"/>
  <c r="L12" i="8"/>
  <c r="O12" i="8"/>
  <c r="R12" i="8"/>
  <c r="U12" i="8"/>
  <c r="X12" i="8"/>
  <c r="I13" i="8"/>
  <c r="L13" i="8"/>
  <c r="O13" i="8"/>
  <c r="R13" i="8"/>
  <c r="U13" i="8"/>
  <c r="X13" i="8"/>
  <c r="I14" i="8"/>
  <c r="L14" i="8"/>
  <c r="O14" i="8"/>
  <c r="R14" i="8"/>
  <c r="U14" i="8"/>
  <c r="X14" i="8"/>
  <c r="I15" i="8"/>
  <c r="L15" i="8"/>
  <c r="O15" i="8"/>
  <c r="R15" i="8"/>
  <c r="U15" i="8"/>
  <c r="X15" i="8"/>
  <c r="I16" i="8"/>
  <c r="L16" i="8"/>
  <c r="O16" i="8"/>
  <c r="R16" i="8"/>
  <c r="U16" i="8"/>
  <c r="X16" i="8"/>
  <c r="I17" i="8"/>
  <c r="L17" i="8"/>
  <c r="O17" i="8"/>
  <c r="R17" i="8"/>
  <c r="U17" i="8"/>
  <c r="X17" i="8"/>
  <c r="L18" i="8"/>
  <c r="O18" i="8"/>
  <c r="R18" i="8"/>
  <c r="U18" i="8"/>
  <c r="X18" i="8"/>
  <c r="L19" i="8"/>
  <c r="O19" i="8"/>
  <c r="R19" i="8"/>
  <c r="U19" i="8"/>
  <c r="X19" i="8"/>
  <c r="I20" i="8"/>
  <c r="L20" i="8"/>
  <c r="O20" i="8"/>
  <c r="R20" i="8"/>
  <c r="U20" i="8"/>
  <c r="X20" i="8"/>
  <c r="L21" i="8"/>
  <c r="O21" i="8"/>
  <c r="R21" i="8"/>
  <c r="U21" i="8"/>
  <c r="X21" i="8"/>
  <c r="I22" i="8"/>
  <c r="L22" i="8"/>
  <c r="O22" i="8"/>
  <c r="R22" i="8"/>
  <c r="U22" i="8"/>
  <c r="X22" i="8"/>
  <c r="I23" i="8"/>
  <c r="L23" i="8"/>
  <c r="O23" i="8"/>
  <c r="R23" i="8"/>
  <c r="U23" i="8"/>
  <c r="X23" i="8"/>
  <c r="I24" i="8"/>
  <c r="L24" i="8"/>
  <c r="O24" i="8"/>
  <c r="R24" i="8"/>
  <c r="U24" i="8"/>
  <c r="X24" i="8"/>
  <c r="I25" i="8"/>
  <c r="L25" i="8"/>
  <c r="O25" i="8"/>
  <c r="R25" i="8"/>
  <c r="U25" i="8"/>
  <c r="X25" i="8"/>
  <c r="I26" i="8"/>
  <c r="L26" i="8"/>
  <c r="O26" i="8"/>
  <c r="R26" i="8"/>
  <c r="U26" i="8"/>
  <c r="X26" i="8"/>
  <c r="I27" i="8"/>
  <c r="L27" i="8"/>
  <c r="O27" i="8"/>
  <c r="R27" i="8"/>
  <c r="U27" i="8"/>
  <c r="X27" i="8"/>
  <c r="I28" i="8"/>
  <c r="L28" i="8"/>
  <c r="O28" i="8"/>
  <c r="R28" i="8"/>
  <c r="U28" i="8"/>
  <c r="X28" i="8"/>
  <c r="I29" i="8"/>
  <c r="L29" i="8"/>
  <c r="O29" i="8"/>
  <c r="R29" i="8"/>
  <c r="U29" i="8"/>
  <c r="X29" i="8"/>
  <c r="I30" i="8"/>
  <c r="L30" i="8"/>
  <c r="O30" i="8"/>
  <c r="R30" i="8"/>
  <c r="U30" i="8"/>
  <c r="X30" i="8"/>
  <c r="I31" i="8"/>
  <c r="L31" i="8"/>
  <c r="O31" i="8"/>
  <c r="R31" i="8"/>
  <c r="U31" i="8"/>
  <c r="X31" i="8"/>
  <c r="I32" i="8"/>
  <c r="L32" i="8"/>
  <c r="O32" i="8"/>
  <c r="R32" i="8"/>
  <c r="U32" i="8"/>
  <c r="X32" i="8"/>
  <c r="I33" i="8"/>
  <c r="L33" i="8"/>
  <c r="O33" i="8"/>
  <c r="R33" i="8"/>
  <c r="U33" i="8"/>
  <c r="X33" i="8"/>
  <c r="I34" i="8"/>
  <c r="L34" i="8"/>
  <c r="O34" i="8"/>
  <c r="R34" i="8"/>
  <c r="U34" i="8"/>
  <c r="X34" i="8"/>
  <c r="I35" i="8"/>
  <c r="L35" i="8"/>
  <c r="O35" i="8"/>
  <c r="R35" i="8"/>
  <c r="U35" i="8"/>
  <c r="X35" i="8"/>
  <c r="I36" i="8"/>
  <c r="L36" i="8"/>
  <c r="O36" i="8"/>
  <c r="R36" i="8"/>
  <c r="U36" i="8"/>
  <c r="X36" i="8"/>
  <c r="I37" i="8"/>
  <c r="L37" i="8"/>
  <c r="O37" i="8"/>
  <c r="R37" i="8"/>
  <c r="U37" i="8"/>
  <c r="X37" i="8"/>
  <c r="I38" i="8"/>
  <c r="L38" i="8"/>
  <c r="O38" i="8"/>
  <c r="R38" i="8"/>
  <c r="U38" i="8"/>
  <c r="X38" i="8"/>
  <c r="I39" i="8"/>
  <c r="L39" i="8"/>
  <c r="O39" i="8"/>
  <c r="R39" i="8"/>
  <c r="U39" i="8"/>
  <c r="X39" i="8"/>
  <c r="I40" i="8"/>
  <c r="L40" i="8"/>
  <c r="O40" i="8"/>
  <c r="R40" i="8"/>
  <c r="U40" i="8"/>
  <c r="X40" i="8"/>
  <c r="I41" i="8"/>
  <c r="L41" i="8"/>
  <c r="O41" i="8"/>
  <c r="R41" i="8"/>
  <c r="U41" i="8"/>
  <c r="X41" i="8"/>
  <c r="I42" i="8"/>
  <c r="L42" i="8"/>
  <c r="O42" i="8"/>
  <c r="R42" i="8"/>
  <c r="U42" i="8"/>
  <c r="X42" i="8"/>
  <c r="I43" i="8"/>
  <c r="L43" i="8"/>
  <c r="O43" i="8"/>
  <c r="R43" i="8"/>
  <c r="U43" i="8"/>
  <c r="X43" i="8"/>
  <c r="I44" i="8"/>
  <c r="L44" i="8"/>
  <c r="O44" i="8"/>
  <c r="R44" i="8"/>
  <c r="U44" i="8"/>
  <c r="X44" i="8"/>
  <c r="I45" i="8"/>
  <c r="L45" i="8"/>
  <c r="O45" i="8"/>
  <c r="R45" i="8"/>
  <c r="U45" i="8"/>
  <c r="X45" i="8"/>
  <c r="I46" i="8"/>
  <c r="L46" i="8"/>
  <c r="O46" i="8"/>
  <c r="R46" i="8"/>
  <c r="U46" i="8"/>
  <c r="X46" i="8"/>
  <c r="I47" i="8"/>
  <c r="L47" i="8"/>
  <c r="O47" i="8"/>
  <c r="R47" i="8"/>
  <c r="U47" i="8"/>
  <c r="X47" i="8"/>
  <c r="I48" i="8"/>
  <c r="L48" i="8"/>
  <c r="O48" i="8"/>
  <c r="R48" i="8"/>
  <c r="U48" i="8"/>
  <c r="X48" i="8"/>
  <c r="I49" i="8"/>
  <c r="L49" i="8"/>
  <c r="O49" i="8"/>
  <c r="R49" i="8"/>
  <c r="U49" i="8"/>
  <c r="X49" i="8"/>
  <c r="I50" i="8"/>
  <c r="L50" i="8"/>
  <c r="O50" i="8"/>
  <c r="R50" i="8"/>
  <c r="U50" i="8"/>
  <c r="X50" i="8"/>
  <c r="I51" i="8"/>
  <c r="L51" i="8"/>
  <c r="O51" i="8"/>
  <c r="R51" i="8"/>
  <c r="U51" i="8"/>
  <c r="X51" i="8"/>
  <c r="I52" i="8"/>
  <c r="L52" i="8"/>
  <c r="O52" i="8"/>
  <c r="R52" i="8"/>
  <c r="U52" i="8"/>
  <c r="X52" i="8"/>
  <c r="AA53" i="8"/>
  <c r="I54" i="8"/>
  <c r="L54" i="8"/>
  <c r="O54" i="8"/>
  <c r="R54" i="8"/>
  <c r="U54" i="8"/>
  <c r="X54" i="8"/>
  <c r="O55" i="8"/>
  <c r="AA55" i="8" s="1"/>
  <c r="I56" i="8"/>
  <c r="L56" i="8"/>
  <c r="O56" i="8"/>
  <c r="R56" i="8"/>
  <c r="U56" i="8"/>
  <c r="X56" i="8"/>
  <c r="I57" i="8"/>
  <c r="L57" i="8"/>
  <c r="O57" i="8"/>
  <c r="R57" i="8"/>
  <c r="U57" i="8"/>
  <c r="X57" i="8"/>
  <c r="I58" i="8"/>
  <c r="L58" i="8"/>
  <c r="O58" i="8"/>
  <c r="R58" i="8"/>
  <c r="U58" i="8"/>
  <c r="X58" i="8"/>
  <c r="I59" i="8"/>
  <c r="L59" i="8"/>
  <c r="O59" i="8"/>
  <c r="R59" i="8"/>
  <c r="U59" i="8"/>
  <c r="X59" i="8"/>
  <c r="I60" i="8"/>
  <c r="L60" i="8"/>
  <c r="O60" i="8"/>
  <c r="R60" i="8"/>
  <c r="U60" i="8"/>
  <c r="X60" i="8"/>
  <c r="I61" i="8"/>
  <c r="L61" i="8"/>
  <c r="O61" i="8"/>
  <c r="R61" i="8"/>
  <c r="U61" i="8"/>
  <c r="X61" i="8"/>
  <c r="I62" i="8"/>
  <c r="L62" i="8"/>
  <c r="O62" i="8"/>
  <c r="R62" i="8"/>
  <c r="U62" i="8"/>
  <c r="X62" i="8"/>
  <c r="I63" i="8"/>
  <c r="L63" i="8"/>
  <c r="O63" i="8"/>
  <c r="R63" i="8"/>
  <c r="U63" i="8"/>
  <c r="X63" i="8"/>
  <c r="I64" i="8"/>
  <c r="L64" i="8"/>
  <c r="O64" i="8"/>
  <c r="R64" i="8"/>
  <c r="U64" i="8"/>
  <c r="X64" i="8"/>
  <c r="I65" i="8"/>
  <c r="L65" i="8"/>
  <c r="O65" i="8"/>
  <c r="R65" i="8"/>
  <c r="U65" i="8"/>
  <c r="X65" i="8"/>
  <c r="I66" i="8"/>
  <c r="L66" i="8"/>
  <c r="O66" i="8"/>
  <c r="R66" i="8"/>
  <c r="U66" i="8"/>
  <c r="X66" i="8"/>
  <c r="I67" i="8"/>
  <c r="L67" i="8"/>
  <c r="O67" i="8"/>
  <c r="R67" i="8"/>
  <c r="U67" i="8"/>
  <c r="X67" i="8"/>
  <c r="I68" i="8"/>
  <c r="L68" i="8"/>
  <c r="O68" i="8"/>
  <c r="R68" i="8"/>
  <c r="U68" i="8"/>
  <c r="X68" i="8"/>
  <c r="I69" i="8"/>
  <c r="L69" i="8"/>
  <c r="O69" i="8"/>
  <c r="R69" i="8"/>
  <c r="U69" i="8"/>
  <c r="X69" i="8"/>
  <c r="I70" i="8"/>
  <c r="L70" i="8"/>
  <c r="O70" i="8"/>
  <c r="R70" i="8"/>
  <c r="U70" i="8"/>
  <c r="X70" i="8"/>
  <c r="I71" i="8"/>
  <c r="L71" i="8"/>
  <c r="O71" i="8"/>
  <c r="R71" i="8"/>
  <c r="U71" i="8"/>
  <c r="X71" i="8"/>
  <c r="I72" i="8"/>
  <c r="L72" i="8"/>
  <c r="O72" i="8"/>
  <c r="R72" i="8"/>
  <c r="U72" i="8"/>
  <c r="X72" i="8"/>
  <c r="I73" i="8"/>
  <c r="L73" i="8"/>
  <c r="O73" i="8"/>
  <c r="R73" i="8"/>
  <c r="U73" i="8"/>
  <c r="X73" i="8"/>
  <c r="I74" i="8"/>
  <c r="L74" i="8"/>
  <c r="O74" i="8"/>
  <c r="R74" i="8"/>
  <c r="U74" i="8"/>
  <c r="X74" i="8"/>
  <c r="I75" i="8"/>
  <c r="L75" i="8"/>
  <c r="O75" i="8"/>
  <c r="R75" i="8"/>
  <c r="U75" i="8"/>
  <c r="X75" i="8"/>
  <c r="I76" i="8"/>
  <c r="L76" i="8"/>
  <c r="O76" i="8"/>
  <c r="R76" i="8"/>
  <c r="U76" i="8"/>
  <c r="X76" i="8"/>
  <c r="I77" i="8"/>
  <c r="L77" i="8"/>
  <c r="O77" i="8"/>
  <c r="R77" i="8"/>
  <c r="U77" i="8"/>
  <c r="X77" i="8"/>
  <c r="I78" i="8"/>
  <c r="L78" i="8"/>
  <c r="O78" i="8"/>
  <c r="R78" i="8"/>
  <c r="U78" i="8"/>
  <c r="X78" i="8"/>
  <c r="I79" i="8"/>
  <c r="L79" i="8"/>
  <c r="O79" i="8"/>
  <c r="R79" i="8"/>
  <c r="U79" i="8"/>
  <c r="X79" i="8"/>
  <c r="I80" i="8"/>
  <c r="L80" i="8"/>
  <c r="O80" i="8"/>
  <c r="R80" i="8"/>
  <c r="U80" i="8"/>
  <c r="X80" i="8"/>
  <c r="I81" i="8"/>
  <c r="L81" i="8"/>
  <c r="O81" i="8"/>
  <c r="R81" i="8"/>
  <c r="U81" i="8"/>
  <c r="X81" i="8"/>
  <c r="I82" i="8"/>
  <c r="L82" i="8"/>
  <c r="O82" i="8"/>
  <c r="R82" i="8"/>
  <c r="U82" i="8"/>
  <c r="X82" i="8"/>
  <c r="I83" i="8"/>
  <c r="L83" i="8"/>
  <c r="O83" i="8"/>
  <c r="R83" i="8"/>
  <c r="U83" i="8"/>
  <c r="X83" i="8"/>
  <c r="I84" i="8"/>
  <c r="L84" i="8"/>
  <c r="O84" i="8"/>
  <c r="R84" i="8"/>
  <c r="U84" i="8"/>
  <c r="X84" i="8"/>
  <c r="I85" i="8"/>
  <c r="L85" i="8"/>
  <c r="O85" i="8"/>
  <c r="R85" i="8"/>
  <c r="U85" i="8"/>
  <c r="X85" i="8"/>
  <c r="I86" i="8"/>
  <c r="L86" i="8"/>
  <c r="O86" i="8"/>
  <c r="R86" i="8"/>
  <c r="U86" i="8"/>
  <c r="X86" i="8"/>
  <c r="I87" i="8"/>
  <c r="L87" i="8"/>
  <c r="O87" i="8"/>
  <c r="R87" i="8"/>
  <c r="U87" i="8"/>
  <c r="X87" i="8"/>
  <c r="I88" i="8"/>
  <c r="L88" i="8"/>
  <c r="O88" i="8"/>
  <c r="R88" i="8"/>
  <c r="U88" i="8"/>
  <c r="X88" i="8"/>
  <c r="I89" i="8"/>
  <c r="L89" i="8"/>
  <c r="O89" i="8"/>
  <c r="R89" i="8"/>
  <c r="U89" i="8"/>
  <c r="X89" i="8"/>
  <c r="I90" i="8"/>
  <c r="L90" i="8"/>
  <c r="O90" i="8"/>
  <c r="R90" i="8"/>
  <c r="U90" i="8"/>
  <c r="X90" i="8"/>
  <c r="I91" i="8"/>
  <c r="L91" i="8"/>
  <c r="O91" i="8"/>
  <c r="R91" i="8"/>
  <c r="U91" i="8"/>
  <c r="X91" i="8"/>
  <c r="I92" i="8"/>
  <c r="L92" i="8"/>
  <c r="O92" i="8"/>
  <c r="R92" i="8"/>
  <c r="U92" i="8"/>
  <c r="X92" i="8"/>
  <c r="I93" i="8"/>
  <c r="L93" i="8"/>
  <c r="O93" i="8"/>
  <c r="R93" i="8"/>
  <c r="U93" i="8"/>
  <c r="X93" i="8"/>
  <c r="I94" i="8"/>
  <c r="L94" i="8"/>
  <c r="O94" i="8"/>
  <c r="R94" i="8"/>
  <c r="U94" i="8"/>
  <c r="X94" i="8"/>
  <c r="I95" i="8"/>
  <c r="L95" i="8"/>
  <c r="O95" i="8"/>
  <c r="R95" i="8"/>
  <c r="U95" i="8"/>
  <c r="X95" i="8"/>
  <c r="I96" i="8"/>
  <c r="L96" i="8"/>
  <c r="O96" i="8"/>
  <c r="R96" i="8"/>
  <c r="U96" i="8"/>
  <c r="X96" i="8"/>
  <c r="I97" i="8"/>
  <c r="L97" i="8"/>
  <c r="O97" i="8"/>
  <c r="R97" i="8"/>
  <c r="U97" i="8"/>
  <c r="X97" i="8"/>
  <c r="I98" i="8"/>
  <c r="L98" i="8"/>
  <c r="O98" i="8"/>
  <c r="R98" i="8"/>
  <c r="U98" i="8"/>
  <c r="X98" i="8"/>
  <c r="I99" i="8"/>
  <c r="L99" i="8"/>
  <c r="O99" i="8"/>
  <c r="R99" i="8"/>
  <c r="U99" i="8"/>
  <c r="X99" i="8"/>
  <c r="I100" i="8"/>
  <c r="L100" i="8"/>
  <c r="O100" i="8"/>
  <c r="R100" i="8"/>
  <c r="U100" i="8"/>
  <c r="X100" i="8"/>
  <c r="I101" i="8"/>
  <c r="L101" i="8"/>
  <c r="O101" i="8"/>
  <c r="R101" i="8"/>
  <c r="U101" i="8"/>
  <c r="X101" i="8"/>
  <c r="I102" i="8"/>
  <c r="L102" i="8"/>
  <c r="O102" i="8"/>
  <c r="R102" i="8"/>
  <c r="U102" i="8"/>
  <c r="X102" i="8"/>
  <c r="I103" i="8"/>
  <c r="L103" i="8"/>
  <c r="O103" i="8"/>
  <c r="R103" i="8"/>
  <c r="U103" i="8"/>
  <c r="X103" i="8"/>
  <c r="I104" i="8"/>
  <c r="L104" i="8"/>
  <c r="O104" i="8"/>
  <c r="R104" i="8"/>
  <c r="U104" i="8"/>
  <c r="X104" i="8"/>
  <c r="I105" i="8"/>
  <c r="L105" i="8"/>
  <c r="O105" i="8"/>
  <c r="R105" i="8"/>
  <c r="U105" i="8"/>
  <c r="X105" i="8"/>
  <c r="I106" i="8"/>
  <c r="L106" i="8"/>
  <c r="O106" i="8"/>
  <c r="R106" i="8"/>
  <c r="U106" i="8"/>
  <c r="X106" i="8"/>
  <c r="I107" i="8"/>
  <c r="L107" i="8"/>
  <c r="O107" i="8"/>
  <c r="R107" i="8"/>
  <c r="U107" i="8"/>
  <c r="X107" i="8"/>
  <c r="I108" i="8"/>
  <c r="L108" i="8"/>
  <c r="O108" i="8"/>
  <c r="R108" i="8"/>
  <c r="U108" i="8"/>
  <c r="X108" i="8"/>
  <c r="I109" i="8"/>
  <c r="L109" i="8"/>
  <c r="O109" i="8"/>
  <c r="R109" i="8"/>
  <c r="U109" i="8"/>
  <c r="X109" i="8"/>
  <c r="I110" i="8"/>
  <c r="L110" i="8"/>
  <c r="O110" i="8"/>
  <c r="R110" i="8"/>
  <c r="U110" i="8"/>
  <c r="X110" i="8"/>
  <c r="I111" i="8"/>
  <c r="L111" i="8"/>
  <c r="O111" i="8"/>
  <c r="R111" i="8"/>
  <c r="U111" i="8"/>
  <c r="X111" i="8"/>
  <c r="I112" i="8"/>
  <c r="L112" i="8"/>
  <c r="O112" i="8"/>
  <c r="R112" i="8"/>
  <c r="U112" i="8"/>
  <c r="X112" i="8"/>
  <c r="I113" i="8"/>
  <c r="L113" i="8"/>
  <c r="O113" i="8"/>
  <c r="R113" i="8"/>
  <c r="U113" i="8"/>
  <c r="X113" i="8"/>
  <c r="I114" i="8"/>
  <c r="L114" i="8"/>
  <c r="O114" i="8"/>
  <c r="R114" i="8"/>
  <c r="U114" i="8"/>
  <c r="X114" i="8"/>
  <c r="I115" i="8"/>
  <c r="L115" i="8"/>
  <c r="O115" i="8"/>
  <c r="R115" i="8"/>
  <c r="U115" i="8"/>
  <c r="X115" i="8"/>
  <c r="I116" i="8"/>
  <c r="L116" i="8"/>
  <c r="O116" i="8"/>
  <c r="R116" i="8"/>
  <c r="U116" i="8"/>
  <c r="X116" i="8"/>
  <c r="I117" i="8"/>
  <c r="L117" i="8"/>
  <c r="O117" i="8"/>
  <c r="R117" i="8"/>
  <c r="U117" i="8"/>
  <c r="X117" i="8"/>
  <c r="I118" i="8"/>
  <c r="L118" i="8"/>
  <c r="O118" i="8"/>
  <c r="R118" i="8"/>
  <c r="U118" i="8"/>
  <c r="X118" i="8"/>
  <c r="I119" i="8"/>
  <c r="L119" i="8"/>
  <c r="O119" i="8"/>
  <c r="R119" i="8"/>
  <c r="U119" i="8"/>
  <c r="X119" i="8"/>
  <c r="I120" i="8"/>
  <c r="L120" i="8"/>
  <c r="O120" i="8"/>
  <c r="R120" i="8"/>
  <c r="U120" i="8"/>
  <c r="X120" i="8"/>
  <c r="I121" i="8"/>
  <c r="L121" i="8"/>
  <c r="O121" i="8"/>
  <c r="R121" i="8"/>
  <c r="U121" i="8"/>
  <c r="X121" i="8"/>
  <c r="I122" i="8"/>
  <c r="L122" i="8"/>
  <c r="O122" i="8"/>
  <c r="R122" i="8"/>
  <c r="U122" i="8"/>
  <c r="X122" i="8"/>
  <c r="I123" i="8"/>
  <c r="L123" i="8"/>
  <c r="O123" i="8"/>
  <c r="R123" i="8"/>
  <c r="U123" i="8"/>
  <c r="X123" i="8"/>
  <c r="I124" i="8"/>
  <c r="L124" i="8"/>
  <c r="O124" i="8"/>
  <c r="R124" i="8"/>
  <c r="U124" i="8"/>
  <c r="X124" i="8"/>
  <c r="I125" i="8"/>
  <c r="L125" i="8"/>
  <c r="O125" i="8"/>
  <c r="R125" i="8"/>
  <c r="U125" i="8"/>
  <c r="X125" i="8"/>
  <c r="I126" i="8"/>
  <c r="L126" i="8"/>
  <c r="O126" i="8"/>
  <c r="R126" i="8"/>
  <c r="U126" i="8"/>
  <c r="X126" i="8"/>
  <c r="I127" i="8"/>
  <c r="L127" i="8"/>
  <c r="O127" i="8"/>
  <c r="R127" i="8"/>
  <c r="U127" i="8"/>
  <c r="X127" i="8"/>
  <c r="I128" i="8"/>
  <c r="L128" i="8"/>
  <c r="O128" i="8"/>
  <c r="R128" i="8"/>
  <c r="U128" i="8"/>
  <c r="X128" i="8"/>
  <c r="I129" i="8"/>
  <c r="L129" i="8"/>
  <c r="O129" i="8"/>
  <c r="R129" i="8"/>
  <c r="U129" i="8"/>
  <c r="X129" i="8"/>
  <c r="I130" i="8"/>
  <c r="L130" i="8"/>
  <c r="O130" i="8"/>
  <c r="R130" i="8"/>
  <c r="U130" i="8"/>
  <c r="X130" i="8"/>
  <c r="I131" i="8"/>
  <c r="L131" i="8"/>
  <c r="O131" i="8"/>
  <c r="R131" i="8"/>
  <c r="U131" i="8"/>
  <c r="X131" i="8"/>
  <c r="I132" i="8"/>
  <c r="L132" i="8"/>
  <c r="O132" i="8"/>
  <c r="R132" i="8"/>
  <c r="U132" i="8"/>
  <c r="X132" i="8"/>
  <c r="I133" i="8"/>
  <c r="L133" i="8"/>
  <c r="O133" i="8"/>
  <c r="R133" i="8"/>
  <c r="U133" i="8"/>
  <c r="X133" i="8"/>
  <c r="I134" i="8"/>
  <c r="L134" i="8"/>
  <c r="O134" i="8"/>
  <c r="R134" i="8"/>
  <c r="U134" i="8"/>
  <c r="X134" i="8"/>
  <c r="I135" i="8"/>
  <c r="L135" i="8"/>
  <c r="O135" i="8"/>
  <c r="R135" i="8"/>
  <c r="U135" i="8"/>
  <c r="X135" i="8"/>
  <c r="I136" i="8"/>
  <c r="L136" i="8"/>
  <c r="O136" i="8"/>
  <c r="R136" i="8"/>
  <c r="U136" i="8"/>
  <c r="X136" i="8"/>
  <c r="I137" i="8"/>
  <c r="L137" i="8"/>
  <c r="O137" i="8"/>
  <c r="R137" i="8"/>
  <c r="U137" i="8"/>
  <c r="X137" i="8"/>
  <c r="I138" i="8"/>
  <c r="L138" i="8"/>
  <c r="O138" i="8"/>
  <c r="R138" i="8"/>
  <c r="U138" i="8"/>
  <c r="X138" i="8"/>
  <c r="I139" i="8"/>
  <c r="L139" i="8"/>
  <c r="O139" i="8"/>
  <c r="R139" i="8"/>
  <c r="U139" i="8"/>
  <c r="X139" i="8"/>
  <c r="I140" i="8"/>
  <c r="L140" i="8"/>
  <c r="O140" i="8"/>
  <c r="R140" i="8"/>
  <c r="U140" i="8"/>
  <c r="X140" i="8"/>
  <c r="I141" i="8"/>
  <c r="L141" i="8"/>
  <c r="O141" i="8"/>
  <c r="R141" i="8"/>
  <c r="U141" i="8"/>
  <c r="X141" i="8"/>
  <c r="I142" i="8"/>
  <c r="L142" i="8"/>
  <c r="O142" i="8"/>
  <c r="R142" i="8"/>
  <c r="U142" i="8"/>
  <c r="X142" i="8"/>
  <c r="I143" i="8"/>
  <c r="L143" i="8"/>
  <c r="O143" i="8"/>
  <c r="R143" i="8"/>
  <c r="U143" i="8"/>
  <c r="X143" i="8"/>
  <c r="I144" i="8"/>
  <c r="L144" i="8"/>
  <c r="O144" i="8"/>
  <c r="R144" i="8"/>
  <c r="U144" i="8"/>
  <c r="X144" i="8"/>
  <c r="I145" i="8"/>
  <c r="L145" i="8"/>
  <c r="O145" i="8"/>
  <c r="R145" i="8"/>
  <c r="U145" i="8"/>
  <c r="X145" i="8"/>
  <c r="I146" i="8"/>
  <c r="L146" i="8"/>
  <c r="O146" i="8"/>
  <c r="R146" i="8"/>
  <c r="U146" i="8"/>
  <c r="X146" i="8"/>
  <c r="I147" i="8"/>
  <c r="L147" i="8"/>
  <c r="O147" i="8"/>
  <c r="R147" i="8"/>
  <c r="U147" i="8"/>
  <c r="X147" i="8"/>
  <c r="I148" i="8"/>
  <c r="L148" i="8"/>
  <c r="O148" i="8"/>
  <c r="R148" i="8"/>
  <c r="U148" i="8"/>
  <c r="X148" i="8"/>
  <c r="I149" i="8"/>
  <c r="L149" i="8"/>
  <c r="O149" i="8"/>
  <c r="R149" i="8"/>
  <c r="U149" i="8"/>
  <c r="X149" i="8"/>
  <c r="I150" i="8"/>
  <c r="L150" i="8"/>
  <c r="O150" i="8"/>
  <c r="R150" i="8"/>
  <c r="U150" i="8"/>
  <c r="X150" i="8"/>
  <c r="I151" i="8"/>
  <c r="L151" i="8"/>
  <c r="O151" i="8"/>
  <c r="R151" i="8"/>
  <c r="U151" i="8"/>
  <c r="X151" i="8"/>
  <c r="I152" i="8"/>
  <c r="L152" i="8"/>
  <c r="O152" i="8"/>
  <c r="R152" i="8"/>
  <c r="U152" i="8"/>
  <c r="X152" i="8"/>
  <c r="I153" i="8"/>
  <c r="L153" i="8"/>
  <c r="O153" i="8"/>
  <c r="R153" i="8"/>
  <c r="U153" i="8"/>
  <c r="X153" i="8"/>
  <c r="I154" i="8"/>
  <c r="L154" i="8"/>
  <c r="O154" i="8"/>
  <c r="R154" i="8"/>
  <c r="U154" i="8"/>
  <c r="X154" i="8"/>
  <c r="I155" i="8"/>
  <c r="L155" i="8"/>
  <c r="O155" i="8"/>
  <c r="R155" i="8"/>
  <c r="U155" i="8"/>
  <c r="X155" i="8"/>
  <c r="I156" i="8"/>
  <c r="L156" i="8"/>
  <c r="O156" i="8"/>
  <c r="R156" i="8"/>
  <c r="U156" i="8"/>
  <c r="X156" i="8"/>
  <c r="I157" i="8"/>
  <c r="L157" i="8"/>
  <c r="O157" i="8"/>
  <c r="R157" i="8"/>
  <c r="U157" i="8"/>
  <c r="X157" i="8"/>
  <c r="I158" i="8"/>
  <c r="L158" i="8"/>
  <c r="O158" i="8"/>
  <c r="R158" i="8"/>
  <c r="U158" i="8"/>
  <c r="X158" i="8"/>
  <c r="I159" i="8"/>
  <c r="L159" i="8"/>
  <c r="O159" i="8"/>
  <c r="R159" i="8"/>
  <c r="U159" i="8"/>
  <c r="X159" i="8"/>
  <c r="I160" i="8"/>
  <c r="L160" i="8"/>
  <c r="O160" i="8"/>
  <c r="R160" i="8"/>
  <c r="U160" i="8"/>
  <c r="X160" i="8"/>
  <c r="I161" i="8"/>
  <c r="L161" i="8"/>
  <c r="O161" i="8"/>
  <c r="R161" i="8"/>
  <c r="U161" i="8"/>
  <c r="X161" i="8"/>
  <c r="I162" i="8"/>
  <c r="L162" i="8"/>
  <c r="O162" i="8"/>
  <c r="R162" i="8"/>
  <c r="U162" i="8"/>
  <c r="X162" i="8"/>
  <c r="I163" i="8"/>
  <c r="L163" i="8"/>
  <c r="O163" i="8"/>
  <c r="R163" i="8"/>
  <c r="U163" i="8"/>
  <c r="X163" i="8"/>
  <c r="I164" i="8"/>
  <c r="L164" i="8"/>
  <c r="O164" i="8"/>
  <c r="R164" i="8"/>
  <c r="U164" i="8"/>
  <c r="X164" i="8"/>
  <c r="I165" i="8"/>
  <c r="L165" i="8"/>
  <c r="O165" i="8"/>
  <c r="R165" i="8"/>
  <c r="U165" i="8"/>
  <c r="X165" i="8"/>
  <c r="I166" i="8"/>
  <c r="L166" i="8"/>
  <c r="O166" i="8"/>
  <c r="R166" i="8"/>
  <c r="U166" i="8"/>
  <c r="X166" i="8"/>
  <c r="I167" i="8"/>
  <c r="L167" i="8"/>
  <c r="O167" i="8"/>
  <c r="R167" i="8"/>
  <c r="U167" i="8"/>
  <c r="X167" i="8"/>
  <c r="I168" i="8"/>
  <c r="L168" i="8"/>
  <c r="O168" i="8"/>
  <c r="R168" i="8"/>
  <c r="U168" i="8"/>
  <c r="X168" i="8"/>
  <c r="I169" i="8"/>
  <c r="L169" i="8"/>
  <c r="O169" i="8"/>
  <c r="R169" i="8"/>
  <c r="U169" i="8"/>
  <c r="X169" i="8"/>
  <c r="I170" i="8"/>
  <c r="L170" i="8"/>
  <c r="O170" i="8"/>
  <c r="R170" i="8"/>
  <c r="U170" i="8"/>
  <c r="X170" i="8"/>
  <c r="I171" i="8"/>
  <c r="L171" i="8"/>
  <c r="O171" i="8"/>
  <c r="R171" i="8"/>
  <c r="U171" i="8"/>
  <c r="X171" i="8"/>
  <c r="I172" i="8"/>
  <c r="L172" i="8"/>
  <c r="O172" i="8"/>
  <c r="R172" i="8"/>
  <c r="U172" i="8"/>
  <c r="X172" i="8"/>
  <c r="I173" i="8"/>
  <c r="L173" i="8"/>
  <c r="O173" i="8"/>
  <c r="R173" i="8"/>
  <c r="U173" i="8"/>
  <c r="X173" i="8"/>
  <c r="I174" i="8"/>
  <c r="L174" i="8"/>
  <c r="O174" i="8"/>
  <c r="R174" i="8"/>
  <c r="U174" i="8"/>
  <c r="X174" i="8"/>
  <c r="I175" i="8"/>
  <c r="L175" i="8"/>
  <c r="O175" i="8"/>
  <c r="R175" i="8"/>
  <c r="U175" i="8"/>
  <c r="X175" i="8"/>
  <c r="I176" i="8"/>
  <c r="L176" i="8"/>
  <c r="O176" i="8"/>
  <c r="R176" i="8"/>
  <c r="U176" i="8"/>
  <c r="X176" i="8"/>
  <c r="I177" i="8"/>
  <c r="L177" i="8"/>
  <c r="O177" i="8"/>
  <c r="R177" i="8"/>
  <c r="U177" i="8"/>
  <c r="X177" i="8"/>
  <c r="I178" i="8"/>
  <c r="L178" i="8"/>
  <c r="O178" i="8"/>
  <c r="R178" i="8"/>
  <c r="U178" i="8"/>
  <c r="X178" i="8"/>
  <c r="I179" i="8"/>
  <c r="L179" i="8"/>
  <c r="O179" i="8"/>
  <c r="R179" i="8"/>
  <c r="U179" i="8"/>
  <c r="X179" i="8"/>
  <c r="I180" i="8"/>
  <c r="L180" i="8"/>
  <c r="O180" i="8"/>
  <c r="R180" i="8"/>
  <c r="U180" i="8"/>
  <c r="X180" i="8"/>
  <c r="I181" i="8"/>
  <c r="L181" i="8"/>
  <c r="O181" i="8"/>
  <c r="R181" i="8"/>
  <c r="U181" i="8"/>
  <c r="X181" i="8"/>
  <c r="I182" i="8"/>
  <c r="L182" i="8"/>
  <c r="O182" i="8"/>
  <c r="R182" i="8"/>
  <c r="U182" i="8"/>
  <c r="X182" i="8"/>
  <c r="I183" i="8"/>
  <c r="L183" i="8"/>
  <c r="O183" i="8"/>
  <c r="R183" i="8"/>
  <c r="U183" i="8"/>
  <c r="X183" i="8"/>
  <c r="I184" i="8"/>
  <c r="L184" i="8"/>
  <c r="O184" i="8"/>
  <c r="R184" i="8"/>
  <c r="U184" i="8"/>
  <c r="X184" i="8"/>
  <c r="I185" i="8"/>
  <c r="L185" i="8"/>
  <c r="O185" i="8"/>
  <c r="R185" i="8"/>
  <c r="U185" i="8"/>
  <c r="X185" i="8"/>
  <c r="I186" i="8"/>
  <c r="L186" i="8"/>
  <c r="O186" i="8"/>
  <c r="R186" i="8"/>
  <c r="U186" i="8"/>
  <c r="X186" i="8"/>
  <c r="I187" i="8"/>
  <c r="L187" i="8"/>
  <c r="O187" i="8"/>
  <c r="R187" i="8"/>
  <c r="U187" i="8"/>
  <c r="X187" i="8"/>
  <c r="I188" i="8"/>
  <c r="L188" i="8"/>
  <c r="O188" i="8"/>
  <c r="R188" i="8"/>
  <c r="U188" i="8"/>
  <c r="X188" i="8"/>
  <c r="I189" i="8"/>
  <c r="L189" i="8"/>
  <c r="O189" i="8"/>
  <c r="R189" i="8"/>
  <c r="U189" i="8"/>
  <c r="X189" i="8"/>
  <c r="I190" i="8"/>
  <c r="L190" i="8"/>
  <c r="O190" i="8"/>
  <c r="R190" i="8"/>
  <c r="U190" i="8"/>
  <c r="X190" i="8"/>
  <c r="I191" i="8"/>
  <c r="L191" i="8"/>
  <c r="O191" i="8"/>
  <c r="R191" i="8"/>
  <c r="U191" i="8"/>
  <c r="X191" i="8"/>
  <c r="I192" i="8"/>
  <c r="L192" i="8"/>
  <c r="O192" i="8"/>
  <c r="R192" i="8"/>
  <c r="U192" i="8"/>
  <c r="X192" i="8"/>
  <c r="I193" i="8"/>
  <c r="L193" i="8"/>
  <c r="O193" i="8"/>
  <c r="R193" i="8"/>
  <c r="U193" i="8"/>
  <c r="X193" i="8"/>
  <c r="I194" i="8"/>
  <c r="L194" i="8"/>
  <c r="O194" i="8"/>
  <c r="R194" i="8"/>
  <c r="U194" i="8"/>
  <c r="X194" i="8"/>
  <c r="I195" i="8"/>
  <c r="L195" i="8"/>
  <c r="O195" i="8"/>
  <c r="R195" i="8"/>
  <c r="U195" i="8"/>
  <c r="X195" i="8"/>
  <c r="I196" i="8"/>
  <c r="L196" i="8"/>
  <c r="O196" i="8"/>
  <c r="R196" i="8"/>
  <c r="U196" i="8"/>
  <c r="X196" i="8"/>
  <c r="I197" i="8"/>
  <c r="L197" i="8"/>
  <c r="O197" i="8"/>
  <c r="R197" i="8"/>
  <c r="U197" i="8"/>
  <c r="X197" i="8"/>
  <c r="I199" i="8"/>
  <c r="L199" i="8"/>
  <c r="O199" i="8"/>
  <c r="R199" i="8"/>
  <c r="U199" i="8"/>
  <c r="X199" i="8"/>
  <c r="I200" i="8"/>
  <c r="L200" i="8"/>
  <c r="O200" i="8"/>
  <c r="R200" i="8"/>
  <c r="U200" i="8"/>
  <c r="X200" i="8"/>
  <c r="I201" i="8"/>
  <c r="L201" i="8"/>
  <c r="O201" i="8"/>
  <c r="R201" i="8"/>
  <c r="U201" i="8"/>
  <c r="X201" i="8"/>
  <c r="I202" i="8"/>
  <c r="L202" i="8"/>
  <c r="O202" i="8"/>
  <c r="R202" i="8"/>
  <c r="U202" i="8"/>
  <c r="X202" i="8"/>
  <c r="I203" i="8"/>
  <c r="L203" i="8"/>
  <c r="O203" i="8"/>
  <c r="R203" i="8"/>
  <c r="U203" i="8"/>
  <c r="X203" i="8"/>
  <c r="I204" i="8"/>
  <c r="L204" i="8"/>
  <c r="O204" i="8"/>
  <c r="R204" i="8"/>
  <c r="U204" i="8"/>
  <c r="X204" i="8"/>
  <c r="I205" i="8"/>
  <c r="L205" i="8"/>
  <c r="O205" i="8"/>
  <c r="R205" i="8"/>
  <c r="U205" i="8"/>
  <c r="X205" i="8"/>
  <c r="I206" i="8"/>
  <c r="L206" i="8"/>
  <c r="O206" i="8"/>
  <c r="R206" i="8"/>
  <c r="U206" i="8"/>
  <c r="X206" i="8"/>
  <c r="I207" i="8"/>
  <c r="L207" i="8"/>
  <c r="O207" i="8"/>
  <c r="R207" i="8"/>
  <c r="U207" i="8"/>
  <c r="X207" i="8"/>
  <c r="I208" i="8"/>
  <c r="L208" i="8"/>
  <c r="O208" i="8"/>
  <c r="R208" i="8"/>
  <c r="U208" i="8"/>
  <c r="X208" i="8"/>
  <c r="I209" i="8"/>
  <c r="L209" i="8"/>
  <c r="O209" i="8"/>
  <c r="R209" i="8"/>
  <c r="U209" i="8"/>
  <c r="X209" i="8"/>
  <c r="I210" i="8"/>
  <c r="L210" i="8"/>
  <c r="O210" i="8"/>
  <c r="R210" i="8"/>
  <c r="U210" i="8"/>
  <c r="X210" i="8"/>
  <c r="I211" i="8"/>
  <c r="L211" i="8"/>
  <c r="O211" i="8"/>
  <c r="R211" i="8"/>
  <c r="U211" i="8"/>
  <c r="X211" i="8"/>
  <c r="I212" i="8"/>
  <c r="L212" i="8"/>
  <c r="O212" i="8"/>
  <c r="R212" i="8"/>
  <c r="U212" i="8"/>
  <c r="X212" i="8"/>
  <c r="I213" i="8"/>
  <c r="L213" i="8"/>
  <c r="O213" i="8"/>
  <c r="R213" i="8"/>
  <c r="U213" i="8"/>
  <c r="X213" i="8"/>
  <c r="I214" i="8"/>
  <c r="L214" i="8"/>
  <c r="O214" i="8"/>
  <c r="R214" i="8"/>
  <c r="U214" i="8"/>
  <c r="X214" i="8"/>
  <c r="I215" i="8"/>
  <c r="L215" i="8"/>
  <c r="O215" i="8"/>
  <c r="R215" i="8"/>
  <c r="U215" i="8"/>
  <c r="X215" i="8"/>
  <c r="I216" i="8"/>
  <c r="L216" i="8"/>
  <c r="O216" i="8"/>
  <c r="R216" i="8"/>
  <c r="U216" i="8"/>
  <c r="X216" i="8"/>
  <c r="I217" i="8"/>
  <c r="L217" i="8"/>
  <c r="O217" i="8"/>
  <c r="R217" i="8"/>
  <c r="U217" i="8"/>
  <c r="X217" i="8"/>
  <c r="I218" i="8"/>
  <c r="L218" i="8"/>
  <c r="O218" i="8"/>
  <c r="R218" i="8"/>
  <c r="U218" i="8"/>
  <c r="X218" i="8"/>
  <c r="I219" i="8"/>
  <c r="L219" i="8"/>
  <c r="O219" i="8"/>
  <c r="R219" i="8"/>
  <c r="U219" i="8"/>
  <c r="X219" i="8"/>
  <c r="I220" i="8"/>
  <c r="L220" i="8"/>
  <c r="O220" i="8"/>
  <c r="R220" i="8"/>
  <c r="U220" i="8"/>
  <c r="X220" i="8"/>
  <c r="I221" i="8"/>
  <c r="L221" i="8"/>
  <c r="O221" i="8"/>
  <c r="R221" i="8"/>
  <c r="U221" i="8"/>
  <c r="X221" i="8"/>
  <c r="I222" i="8"/>
  <c r="L222" i="8"/>
  <c r="O222" i="8"/>
  <c r="R222" i="8"/>
  <c r="U222" i="8"/>
  <c r="X222" i="8"/>
  <c r="I223" i="8"/>
  <c r="L223" i="8"/>
  <c r="O223" i="8"/>
  <c r="R223" i="8"/>
  <c r="U223" i="8"/>
  <c r="X223" i="8"/>
  <c r="I224" i="8"/>
  <c r="L224" i="8"/>
  <c r="O224" i="8"/>
  <c r="R224" i="8"/>
  <c r="U224" i="8"/>
  <c r="X224" i="8"/>
  <c r="I225" i="8"/>
  <c r="L225" i="8"/>
  <c r="O225" i="8"/>
  <c r="R225" i="8"/>
  <c r="U225" i="8"/>
  <c r="X225" i="8"/>
  <c r="I226" i="8"/>
  <c r="L226" i="8"/>
  <c r="O226" i="8"/>
  <c r="R226" i="8"/>
  <c r="U226" i="8"/>
  <c r="X226" i="8"/>
  <c r="I227" i="8"/>
  <c r="L227" i="8"/>
  <c r="O227" i="8"/>
  <c r="R227" i="8"/>
  <c r="U227" i="8"/>
  <c r="X227" i="8"/>
  <c r="I228" i="8"/>
  <c r="L228" i="8"/>
  <c r="O228" i="8"/>
  <c r="R228" i="8"/>
  <c r="U228" i="8"/>
  <c r="X228" i="8"/>
  <c r="I229" i="8"/>
  <c r="L229" i="8"/>
  <c r="O229" i="8"/>
  <c r="R229" i="8"/>
  <c r="U229" i="8"/>
  <c r="X229" i="8"/>
  <c r="I230" i="8"/>
  <c r="L230" i="8"/>
  <c r="O230" i="8"/>
  <c r="R230" i="8"/>
  <c r="U230" i="8"/>
  <c r="X230" i="8"/>
  <c r="I231" i="8"/>
  <c r="L231" i="8"/>
  <c r="O231" i="8"/>
  <c r="R231" i="8"/>
  <c r="U231" i="8"/>
  <c r="X231" i="8"/>
  <c r="I232" i="8"/>
  <c r="L232" i="8"/>
  <c r="O232" i="8"/>
  <c r="R232" i="8"/>
  <c r="U232" i="8"/>
  <c r="X232" i="8"/>
  <c r="I233" i="8"/>
  <c r="L233" i="8"/>
  <c r="O233" i="8"/>
  <c r="R233" i="8"/>
  <c r="U233" i="8"/>
  <c r="X233" i="8"/>
  <c r="I234" i="8"/>
  <c r="L234" i="8"/>
  <c r="O234" i="8"/>
  <c r="R234" i="8"/>
  <c r="U234" i="8"/>
  <c r="X234" i="8"/>
  <c r="I235" i="8"/>
  <c r="L235" i="8"/>
  <c r="O235" i="8"/>
  <c r="R235" i="8"/>
  <c r="U235" i="8"/>
  <c r="X235" i="8"/>
  <c r="I236" i="8"/>
  <c r="L236" i="8"/>
  <c r="O236" i="8"/>
  <c r="R236" i="8"/>
  <c r="U236" i="8"/>
  <c r="X236" i="8"/>
  <c r="I237" i="8"/>
  <c r="L237" i="8"/>
  <c r="O237" i="8"/>
  <c r="R237" i="8"/>
  <c r="U237" i="8"/>
  <c r="X237" i="8"/>
  <c r="I238" i="8"/>
  <c r="L238" i="8"/>
  <c r="O238" i="8"/>
  <c r="R238" i="8"/>
  <c r="U238" i="8"/>
  <c r="X238" i="8"/>
  <c r="I239" i="8"/>
  <c r="L239" i="8"/>
  <c r="O239" i="8"/>
  <c r="R239" i="8"/>
  <c r="U239" i="8"/>
  <c r="X239" i="8"/>
  <c r="I240" i="8"/>
  <c r="L240" i="8"/>
  <c r="O240" i="8"/>
  <c r="R240" i="8"/>
  <c r="U240" i="8"/>
  <c r="X240" i="8"/>
  <c r="I241" i="8"/>
  <c r="L241" i="8"/>
  <c r="O241" i="8"/>
  <c r="R241" i="8"/>
  <c r="U241" i="8"/>
  <c r="X241" i="8"/>
  <c r="I242" i="8"/>
  <c r="L242" i="8"/>
  <c r="O242" i="8"/>
  <c r="R242" i="8"/>
  <c r="U242" i="8"/>
  <c r="X242" i="8"/>
  <c r="I243" i="8"/>
  <c r="L243" i="8"/>
  <c r="O243" i="8"/>
  <c r="R243" i="8"/>
  <c r="U243" i="8"/>
  <c r="X243" i="8"/>
  <c r="I244" i="8"/>
  <c r="L244" i="8"/>
  <c r="O244" i="8"/>
  <c r="R244" i="8"/>
  <c r="U244" i="8"/>
  <c r="X244" i="8"/>
  <c r="I245" i="8"/>
  <c r="L245" i="8"/>
  <c r="O245" i="8"/>
  <c r="R245" i="8"/>
  <c r="U245" i="8"/>
  <c r="X245" i="8"/>
  <c r="I246" i="8"/>
  <c r="L246" i="8"/>
  <c r="O246" i="8"/>
  <c r="R246" i="8"/>
  <c r="U246" i="8"/>
  <c r="X246" i="8"/>
  <c r="I247" i="8"/>
  <c r="L247" i="8"/>
  <c r="O247" i="8"/>
  <c r="R247" i="8"/>
  <c r="U247" i="8"/>
  <c r="X247" i="8"/>
  <c r="I248" i="8"/>
  <c r="L248" i="8"/>
  <c r="O248" i="8"/>
  <c r="R248" i="8"/>
  <c r="U248" i="8"/>
  <c r="X248" i="8"/>
  <c r="I249" i="8"/>
  <c r="L249" i="8"/>
  <c r="O249" i="8"/>
  <c r="R249" i="8"/>
  <c r="U249" i="8"/>
  <c r="X249" i="8"/>
  <c r="I250" i="8"/>
  <c r="L250" i="8"/>
  <c r="O250" i="8"/>
  <c r="R250" i="8"/>
  <c r="U250" i="8"/>
  <c r="X250" i="8"/>
  <c r="I251" i="8"/>
  <c r="L251" i="8"/>
  <c r="O251" i="8"/>
  <c r="R251" i="8"/>
  <c r="U251" i="8"/>
  <c r="X251" i="8"/>
  <c r="I252" i="8"/>
  <c r="L252" i="8"/>
  <c r="O252" i="8"/>
  <c r="R252" i="8"/>
  <c r="U252" i="8"/>
  <c r="X252" i="8"/>
  <c r="I253" i="8"/>
  <c r="L253" i="8"/>
  <c r="O253" i="8"/>
  <c r="R253" i="8"/>
  <c r="U253" i="8"/>
  <c r="X253" i="8"/>
  <c r="I254" i="8"/>
  <c r="L254" i="8"/>
  <c r="O254" i="8"/>
  <c r="R254" i="8"/>
  <c r="U254" i="8"/>
  <c r="X254" i="8"/>
  <c r="I255" i="8"/>
  <c r="L255" i="8"/>
  <c r="O255" i="8"/>
  <c r="R255" i="8"/>
  <c r="U255" i="8"/>
  <c r="X255" i="8"/>
  <c r="I256" i="8"/>
  <c r="L256" i="8"/>
  <c r="O256" i="8"/>
  <c r="R256" i="8"/>
  <c r="U256" i="8"/>
  <c r="X256" i="8"/>
  <c r="I257" i="8"/>
  <c r="L257" i="8"/>
  <c r="O257" i="8"/>
  <c r="R257" i="8"/>
  <c r="U257" i="8"/>
  <c r="X257" i="8"/>
  <c r="I258" i="8"/>
  <c r="L258" i="8"/>
  <c r="O258" i="8"/>
  <c r="R258" i="8"/>
  <c r="U258" i="8"/>
  <c r="X258" i="8"/>
  <c r="I259" i="8"/>
  <c r="L259" i="8"/>
  <c r="O259" i="8"/>
  <c r="R259" i="8"/>
  <c r="U259" i="8"/>
  <c r="X259" i="8"/>
  <c r="I260" i="8"/>
  <c r="L260" i="8"/>
  <c r="O260" i="8"/>
  <c r="R260" i="8"/>
  <c r="U260" i="8"/>
  <c r="X260" i="8"/>
  <c r="I261" i="8"/>
  <c r="L261" i="8"/>
  <c r="O261" i="8"/>
  <c r="R261" i="8"/>
  <c r="U261" i="8"/>
  <c r="X261" i="8"/>
  <c r="I262" i="8"/>
  <c r="L262" i="8"/>
  <c r="O262" i="8"/>
  <c r="R262" i="8"/>
  <c r="U262" i="8"/>
  <c r="X262" i="8"/>
  <c r="I263" i="8"/>
  <c r="L263" i="8"/>
  <c r="O263" i="8"/>
  <c r="R263" i="8"/>
  <c r="U263" i="8"/>
  <c r="X263" i="8"/>
  <c r="I264" i="8"/>
  <c r="L264" i="8"/>
  <c r="O264" i="8"/>
  <c r="R264" i="8"/>
  <c r="U264" i="8"/>
  <c r="X264" i="8"/>
  <c r="I265" i="8"/>
  <c r="L265" i="8"/>
  <c r="O265" i="8"/>
  <c r="R265" i="8"/>
  <c r="U265" i="8"/>
  <c r="X265" i="8"/>
  <c r="I266" i="8"/>
  <c r="L266" i="8"/>
  <c r="O266" i="8"/>
  <c r="R266" i="8"/>
  <c r="U266" i="8"/>
  <c r="X266" i="8"/>
  <c r="I267" i="8"/>
  <c r="L267" i="8"/>
  <c r="O267" i="8"/>
  <c r="R267" i="8"/>
  <c r="U267" i="8"/>
  <c r="X267" i="8"/>
  <c r="I268" i="8"/>
  <c r="L268" i="8"/>
  <c r="O268" i="8"/>
  <c r="R268" i="8"/>
  <c r="U268" i="8"/>
  <c r="X268" i="8"/>
  <c r="I269" i="8"/>
  <c r="L269" i="8"/>
  <c r="O269" i="8"/>
  <c r="R269" i="8"/>
  <c r="U269" i="8"/>
  <c r="X269" i="8"/>
  <c r="I270" i="8"/>
  <c r="L270" i="8"/>
  <c r="O270" i="8"/>
  <c r="R270" i="8"/>
  <c r="U270" i="8"/>
  <c r="X270" i="8"/>
  <c r="I271" i="8"/>
  <c r="L271" i="8"/>
  <c r="O271" i="8"/>
  <c r="R271" i="8"/>
  <c r="U271" i="8"/>
  <c r="X271" i="8"/>
  <c r="I272" i="8"/>
  <c r="L272" i="8"/>
  <c r="O272" i="8"/>
  <c r="R272" i="8"/>
  <c r="U272" i="8"/>
  <c r="X272" i="8"/>
  <c r="I273" i="8"/>
  <c r="L273" i="8"/>
  <c r="O273" i="8"/>
  <c r="R273" i="8"/>
  <c r="U273" i="8"/>
  <c r="X273" i="8"/>
  <c r="I274" i="8"/>
  <c r="L274" i="8"/>
  <c r="O274" i="8"/>
  <c r="R274" i="8"/>
  <c r="U274" i="8"/>
  <c r="X274" i="8"/>
  <c r="I275" i="8"/>
  <c r="L275" i="8"/>
  <c r="O275" i="8"/>
  <c r="R275" i="8"/>
  <c r="U275" i="8"/>
  <c r="X275" i="8"/>
  <c r="I276" i="8"/>
  <c r="L276" i="8"/>
  <c r="O276" i="8"/>
  <c r="R276" i="8"/>
  <c r="U276" i="8"/>
  <c r="X276" i="8"/>
  <c r="I277" i="8"/>
  <c r="L277" i="8"/>
  <c r="O277" i="8"/>
  <c r="R277" i="8"/>
  <c r="U277" i="8"/>
  <c r="X277" i="8"/>
  <c r="I278" i="8"/>
  <c r="L278" i="8"/>
  <c r="O278" i="8"/>
  <c r="R278" i="8"/>
  <c r="U278" i="8"/>
  <c r="X278" i="8"/>
  <c r="I279" i="8"/>
  <c r="L279" i="8"/>
  <c r="O279" i="8"/>
  <c r="R279" i="8"/>
  <c r="U279" i="8"/>
  <c r="X279" i="8"/>
  <c r="I280" i="8"/>
  <c r="L280" i="8"/>
  <c r="O280" i="8"/>
  <c r="R280" i="8"/>
  <c r="U280" i="8"/>
  <c r="X280" i="8"/>
  <c r="I281" i="8"/>
  <c r="L281" i="8"/>
  <c r="O281" i="8"/>
  <c r="R281" i="8"/>
  <c r="U281" i="8"/>
  <c r="X281" i="8"/>
  <c r="I282" i="8"/>
  <c r="L282" i="8"/>
  <c r="O282" i="8"/>
  <c r="R282" i="8"/>
  <c r="U282" i="8"/>
  <c r="X282" i="8"/>
  <c r="I283" i="8"/>
  <c r="L283" i="8"/>
  <c r="O283" i="8"/>
  <c r="R283" i="8"/>
  <c r="U283" i="8"/>
  <c r="X283" i="8"/>
  <c r="I284" i="8"/>
  <c r="L284" i="8"/>
  <c r="O284" i="8"/>
  <c r="R284" i="8"/>
  <c r="U284" i="8"/>
  <c r="X284" i="8"/>
  <c r="I285" i="8"/>
  <c r="L285" i="8"/>
  <c r="O285" i="8"/>
  <c r="R285" i="8"/>
  <c r="U285" i="8"/>
  <c r="X285" i="8"/>
  <c r="I286" i="8"/>
  <c r="L286" i="8"/>
  <c r="O286" i="8"/>
  <c r="R286" i="8"/>
  <c r="U286" i="8"/>
  <c r="X286" i="8"/>
  <c r="I287" i="8"/>
  <c r="L287" i="8"/>
  <c r="O287" i="8"/>
  <c r="R287" i="8"/>
  <c r="U287" i="8"/>
  <c r="X287" i="8"/>
  <c r="I288" i="8"/>
  <c r="L288" i="8"/>
  <c r="O288" i="8"/>
  <c r="R288" i="8"/>
  <c r="U288" i="8"/>
  <c r="X288" i="8"/>
  <c r="I289" i="8"/>
  <c r="L289" i="8"/>
  <c r="O289" i="8"/>
  <c r="R289" i="8"/>
  <c r="U289" i="8"/>
  <c r="X289" i="8"/>
  <c r="I290" i="8"/>
  <c r="L290" i="8"/>
  <c r="O290" i="8"/>
  <c r="R290" i="8"/>
  <c r="U290" i="8"/>
  <c r="X290" i="8"/>
  <c r="I291" i="8"/>
  <c r="L291" i="8"/>
  <c r="O291" i="8"/>
  <c r="R291" i="8"/>
  <c r="U291" i="8"/>
  <c r="X291" i="8"/>
  <c r="I292" i="8"/>
  <c r="L292" i="8"/>
  <c r="O292" i="8"/>
  <c r="R292" i="8"/>
  <c r="U292" i="8"/>
  <c r="X292" i="8"/>
  <c r="I293" i="8"/>
  <c r="L293" i="8"/>
  <c r="O293" i="8"/>
  <c r="R293" i="8"/>
  <c r="U293" i="8"/>
  <c r="X293" i="8"/>
  <c r="I294" i="8"/>
  <c r="L294" i="8"/>
  <c r="O294" i="8"/>
  <c r="R294" i="8"/>
  <c r="U294" i="8"/>
  <c r="X294" i="8"/>
  <c r="I295" i="8"/>
  <c r="L295" i="8"/>
  <c r="O295" i="8"/>
  <c r="R295" i="8"/>
  <c r="U295" i="8"/>
  <c r="X295" i="8"/>
  <c r="I296" i="8"/>
  <c r="L296" i="8"/>
  <c r="O296" i="8"/>
  <c r="R296" i="8"/>
  <c r="U296" i="8"/>
  <c r="X296" i="8"/>
  <c r="I297" i="8"/>
  <c r="L297" i="8"/>
  <c r="O297" i="8"/>
  <c r="R297" i="8"/>
  <c r="U297" i="8"/>
  <c r="X297" i="8"/>
  <c r="I298" i="8"/>
  <c r="L298" i="8"/>
  <c r="O298" i="8"/>
  <c r="R298" i="8"/>
  <c r="U298" i="8"/>
  <c r="X298" i="8"/>
  <c r="I299" i="8"/>
  <c r="L299" i="8"/>
  <c r="O299" i="8"/>
  <c r="R299" i="8"/>
  <c r="U299" i="8"/>
  <c r="X299" i="8"/>
  <c r="I300" i="8"/>
  <c r="L300" i="8"/>
  <c r="O300" i="8"/>
  <c r="R300" i="8"/>
  <c r="U300" i="8"/>
  <c r="X300" i="8"/>
  <c r="I301" i="8"/>
  <c r="L301" i="8"/>
  <c r="O301" i="8"/>
  <c r="R301" i="8"/>
  <c r="U301" i="8"/>
  <c r="X301" i="8"/>
  <c r="I302" i="8"/>
  <c r="L302" i="8"/>
  <c r="O302" i="8"/>
  <c r="R302" i="8"/>
  <c r="U302" i="8"/>
  <c r="X302" i="8"/>
  <c r="I303" i="8"/>
  <c r="L303" i="8"/>
  <c r="O303" i="8"/>
  <c r="R303" i="8"/>
  <c r="U303" i="8"/>
  <c r="X303" i="8"/>
  <c r="I304" i="8"/>
  <c r="L304" i="8"/>
  <c r="O304" i="8"/>
  <c r="R304" i="8"/>
  <c r="U304" i="8"/>
  <c r="X304" i="8"/>
  <c r="I305" i="8"/>
  <c r="L305" i="8"/>
  <c r="O305" i="8"/>
  <c r="R305" i="8"/>
  <c r="U305" i="8"/>
  <c r="X305" i="8"/>
  <c r="I306" i="8"/>
  <c r="L306" i="8"/>
  <c r="O306" i="8"/>
  <c r="R306" i="8"/>
  <c r="U306" i="8"/>
  <c r="X306" i="8"/>
  <c r="I307" i="8"/>
  <c r="L307" i="8"/>
  <c r="O307" i="8"/>
  <c r="R307" i="8"/>
  <c r="U307" i="8"/>
  <c r="X307" i="8"/>
  <c r="I308" i="8"/>
  <c r="L308" i="8"/>
  <c r="O308" i="8"/>
  <c r="R308" i="8"/>
  <c r="U308" i="8"/>
  <c r="X308" i="8"/>
  <c r="I309" i="8"/>
  <c r="L309" i="8"/>
  <c r="O309" i="8"/>
  <c r="R309" i="8"/>
  <c r="U309" i="8"/>
  <c r="X309" i="8"/>
  <c r="I310" i="8"/>
  <c r="L310" i="8"/>
  <c r="O310" i="8"/>
  <c r="R310" i="8"/>
  <c r="U310" i="8"/>
  <c r="X310" i="8"/>
  <c r="I311" i="8"/>
  <c r="L311" i="8"/>
  <c r="O311" i="8"/>
  <c r="R311" i="8"/>
  <c r="U311" i="8"/>
  <c r="X311" i="8"/>
  <c r="I312" i="8"/>
  <c r="L312" i="8"/>
  <c r="O312" i="8"/>
  <c r="R312" i="8"/>
  <c r="U312" i="8"/>
  <c r="X312" i="8"/>
  <c r="I313" i="8"/>
  <c r="L313" i="8"/>
  <c r="O313" i="8"/>
  <c r="R313" i="8"/>
  <c r="U313" i="8"/>
  <c r="X313" i="8"/>
  <c r="I314" i="8"/>
  <c r="L314" i="8"/>
  <c r="O314" i="8"/>
  <c r="R314" i="8"/>
  <c r="U314" i="8"/>
  <c r="X314" i="8"/>
  <c r="I315" i="8"/>
  <c r="L315" i="8"/>
  <c r="O315" i="8"/>
  <c r="R315" i="8"/>
  <c r="U315" i="8"/>
  <c r="X315" i="8"/>
  <c r="I316" i="8"/>
  <c r="L316" i="8"/>
  <c r="O316" i="8"/>
  <c r="R316" i="8"/>
  <c r="U316" i="8"/>
  <c r="X316" i="8"/>
  <c r="I317" i="8"/>
  <c r="L317" i="8"/>
  <c r="O317" i="8"/>
  <c r="R317" i="8"/>
  <c r="U317" i="8"/>
  <c r="X317" i="8"/>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L958" i="7"/>
  <c r="O958" i="7"/>
  <c r="R958" i="7"/>
  <c r="U958" i="7"/>
  <c r="X958" i="7"/>
  <c r="L959" i="7"/>
  <c r="O959" i="7"/>
  <c r="R959" i="7"/>
  <c r="U959" i="7"/>
  <c r="X959" i="7"/>
  <c r="L960" i="7"/>
  <c r="O960" i="7"/>
  <c r="R960" i="7"/>
  <c r="U960" i="7"/>
  <c r="X960" i="7"/>
  <c r="L961" i="7"/>
  <c r="O961" i="7"/>
  <c r="R961" i="7"/>
  <c r="U961" i="7"/>
  <c r="X961" i="7"/>
  <c r="L962" i="7"/>
  <c r="O962" i="7"/>
  <c r="R962" i="7"/>
  <c r="U962" i="7"/>
  <c r="X962" i="7"/>
  <c r="L963" i="7"/>
  <c r="O963" i="7"/>
  <c r="R963" i="7"/>
  <c r="U963" i="7"/>
  <c r="X963" i="7"/>
  <c r="L964" i="7"/>
  <c r="O964" i="7"/>
  <c r="R964" i="7"/>
  <c r="U964" i="7"/>
  <c r="X964" i="7"/>
  <c r="L965" i="7"/>
  <c r="O965" i="7"/>
  <c r="R965" i="7"/>
  <c r="U965" i="7"/>
  <c r="X965" i="7"/>
  <c r="L966" i="7"/>
  <c r="O966" i="7"/>
  <c r="R966" i="7"/>
  <c r="U966" i="7"/>
  <c r="X966" i="7"/>
  <c r="L967" i="7"/>
  <c r="O967" i="7"/>
  <c r="R967" i="7"/>
  <c r="U967" i="7"/>
  <c r="X967" i="7"/>
  <c r="L968" i="7"/>
  <c r="O968" i="7"/>
  <c r="R968" i="7"/>
  <c r="U968" i="7"/>
  <c r="X968" i="7"/>
  <c r="L969" i="7"/>
  <c r="O969" i="7"/>
  <c r="R969" i="7"/>
  <c r="U969" i="7"/>
  <c r="X969" i="7"/>
  <c r="L970" i="7"/>
  <c r="O970" i="7"/>
  <c r="R970" i="7"/>
  <c r="U970" i="7"/>
  <c r="X970" i="7"/>
  <c r="L971" i="7"/>
  <c r="O971" i="7"/>
  <c r="R971" i="7"/>
  <c r="U971" i="7"/>
  <c r="X971" i="7"/>
  <c r="L972" i="7"/>
  <c r="O972" i="7"/>
  <c r="R972" i="7"/>
  <c r="U972" i="7"/>
  <c r="X972" i="7"/>
  <c r="L973" i="7"/>
  <c r="O973" i="7"/>
  <c r="R973" i="7"/>
  <c r="U973" i="7"/>
  <c r="X973" i="7"/>
  <c r="L974" i="7"/>
  <c r="O974" i="7"/>
  <c r="R974" i="7"/>
  <c r="U974" i="7"/>
  <c r="X974" i="7"/>
  <c r="L975" i="7"/>
  <c r="O975" i="7"/>
  <c r="R975" i="7"/>
  <c r="U975" i="7"/>
  <c r="X975" i="7"/>
  <c r="L976" i="7"/>
  <c r="O976" i="7"/>
  <c r="R976" i="7"/>
  <c r="U976" i="7"/>
  <c r="X976" i="7"/>
  <c r="L977" i="7"/>
  <c r="O977" i="7"/>
  <c r="R977" i="7"/>
  <c r="U977" i="7"/>
  <c r="X977" i="7"/>
  <c r="L978" i="7"/>
  <c r="O978" i="7"/>
  <c r="R978" i="7"/>
  <c r="U978" i="7"/>
  <c r="X978" i="7"/>
  <c r="L979" i="7"/>
  <c r="O979" i="7"/>
  <c r="R979" i="7"/>
  <c r="U979" i="7"/>
  <c r="X979" i="7"/>
  <c r="L980" i="7"/>
  <c r="O980" i="7"/>
  <c r="R980" i="7"/>
  <c r="U980" i="7"/>
  <c r="X980" i="7"/>
  <c r="L981" i="7"/>
  <c r="O981" i="7"/>
  <c r="R981" i="7"/>
  <c r="U981" i="7"/>
  <c r="X981" i="7"/>
  <c r="L982" i="7"/>
  <c r="O982" i="7"/>
  <c r="R982" i="7"/>
  <c r="U982" i="7"/>
  <c r="X982" i="7"/>
  <c r="L983" i="7"/>
  <c r="O983" i="7"/>
  <c r="R983" i="7"/>
  <c r="U983" i="7"/>
  <c r="X983" i="7"/>
  <c r="L984" i="7"/>
  <c r="O984" i="7"/>
  <c r="R984" i="7"/>
  <c r="U984" i="7"/>
  <c r="X984" i="7"/>
  <c r="L985" i="7"/>
  <c r="O985" i="7"/>
  <c r="R985" i="7"/>
  <c r="U985" i="7"/>
  <c r="X985" i="7"/>
  <c r="L986" i="7"/>
  <c r="O986" i="7"/>
  <c r="R986" i="7"/>
  <c r="U986" i="7"/>
  <c r="X986" i="7"/>
  <c r="L987" i="7"/>
  <c r="O987" i="7"/>
  <c r="R987" i="7"/>
  <c r="U987" i="7"/>
  <c r="X987" i="7"/>
  <c r="L988" i="7"/>
  <c r="O988" i="7"/>
  <c r="R988" i="7"/>
  <c r="U988" i="7"/>
  <c r="X988" i="7"/>
  <c r="L989" i="7"/>
  <c r="O989" i="7"/>
  <c r="R989" i="7"/>
  <c r="U989" i="7"/>
  <c r="X989" i="7"/>
  <c r="L990" i="7"/>
  <c r="O990" i="7"/>
  <c r="R990" i="7"/>
  <c r="U990" i="7"/>
  <c r="X990" i="7"/>
  <c r="L991" i="7"/>
  <c r="O991" i="7"/>
  <c r="R991" i="7"/>
  <c r="U991" i="7"/>
  <c r="X991" i="7"/>
  <c r="L992" i="7"/>
  <c r="O992" i="7"/>
  <c r="R992" i="7"/>
  <c r="U992" i="7"/>
  <c r="X992" i="7"/>
  <c r="L993" i="7"/>
  <c r="O993" i="7"/>
  <c r="R993" i="7"/>
  <c r="U993" i="7"/>
  <c r="X993" i="7"/>
  <c r="AA155" i="8" l="1"/>
  <c r="AA91" i="8"/>
  <c r="AA90" i="8"/>
  <c r="AA82" i="8"/>
  <c r="AA119" i="8"/>
  <c r="AA4" i="8"/>
  <c r="AA18" i="8"/>
  <c r="AA262" i="8"/>
  <c r="AA270" i="8"/>
  <c r="AA50" i="8"/>
  <c r="AA77" i="8"/>
  <c r="AA117" i="8"/>
  <c r="AA74" i="8"/>
  <c r="AA70" i="8"/>
  <c r="AA37" i="8"/>
  <c r="AA33" i="8"/>
  <c r="AA15" i="8"/>
  <c r="AA13" i="8"/>
  <c r="AA171" i="8"/>
  <c r="AA167" i="8"/>
  <c r="AA75" i="8"/>
  <c r="AA22" i="8"/>
  <c r="AA114" i="8"/>
  <c r="AA12" i="8"/>
  <c r="AA203" i="8"/>
  <c r="AA199" i="8"/>
  <c r="AA191" i="8"/>
  <c r="AA121" i="8"/>
  <c r="AA113" i="8"/>
  <c r="AA66" i="8"/>
  <c r="AA48" i="8"/>
  <c r="AA27" i="8"/>
  <c r="AA23" i="8"/>
  <c r="AA287" i="8"/>
  <c r="AA200" i="8"/>
  <c r="AA192" i="8"/>
  <c r="AA177" i="8"/>
  <c r="AA173" i="8"/>
  <c r="AA165" i="8"/>
  <c r="AA163" i="8"/>
  <c r="AA159" i="8"/>
  <c r="AA11" i="8"/>
  <c r="AA294" i="8"/>
  <c r="AA290" i="8"/>
  <c r="AA283" i="8"/>
  <c r="AA280" i="8"/>
  <c r="AA317" i="8"/>
  <c r="AA313" i="8"/>
  <c r="AA303" i="8"/>
  <c r="AA266" i="8"/>
  <c r="AA253" i="8"/>
  <c r="AA178" i="8"/>
  <c r="AA174" i="8"/>
  <c r="AA166" i="8"/>
  <c r="AA164" i="8"/>
  <c r="AA137" i="8"/>
  <c r="AA115" i="8"/>
  <c r="AA80" i="8"/>
  <c r="AA242" i="8"/>
  <c r="AA215" i="8"/>
  <c r="AA211" i="8"/>
  <c r="AA186" i="8"/>
  <c r="AA183" i="8"/>
  <c r="AA175" i="8"/>
  <c r="AA146" i="8"/>
  <c r="AA84" i="8"/>
  <c r="AA76" i="8"/>
  <c r="AA299" i="8"/>
  <c r="AA258" i="8"/>
  <c r="AA71" i="8"/>
  <c r="AA63" i="8"/>
  <c r="AA133" i="8"/>
  <c r="AA97" i="8"/>
  <c r="AA72" i="8"/>
  <c r="AA49" i="8"/>
  <c r="AA45" i="8"/>
  <c r="AA42" i="8"/>
  <c r="AA24" i="8"/>
  <c r="AA17" i="8"/>
  <c r="AA14" i="8"/>
  <c r="AA316" i="8"/>
  <c r="AA312" i="8"/>
  <c r="AA308" i="8"/>
  <c r="AA212" i="8"/>
  <c r="AA69" i="8"/>
  <c r="AA60" i="8"/>
  <c r="AA28" i="8"/>
  <c r="AA148" i="8"/>
  <c r="AA144" i="8"/>
  <c r="AA78" i="8"/>
  <c r="AA264" i="8"/>
  <c r="AA257" i="8"/>
  <c r="AA256" i="8"/>
  <c r="AA252" i="8"/>
  <c r="AA244" i="8"/>
  <c r="AA238" i="8"/>
  <c r="AA134" i="8"/>
  <c r="AA46" i="8"/>
  <c r="AA206" i="8"/>
  <c r="AA157" i="8"/>
  <c r="AA31" i="8"/>
  <c r="AA8" i="8"/>
  <c r="AA236" i="8"/>
  <c r="AA201" i="8"/>
  <c r="AA193" i="8"/>
  <c r="AA156" i="8"/>
  <c r="AA152" i="8"/>
  <c r="AA149" i="8"/>
  <c r="AA145" i="8"/>
  <c r="AA118" i="8"/>
  <c r="AA86" i="8"/>
  <c r="AA81" i="8"/>
  <c r="AA39" i="8"/>
  <c r="AA20" i="8"/>
  <c r="AA16" i="8"/>
  <c r="AA9" i="8"/>
  <c r="AA5" i="8"/>
  <c r="AA293" i="8"/>
  <c r="AA289" i="8"/>
  <c r="AA286" i="8"/>
  <c r="AA282" i="8"/>
  <c r="AA278" i="8"/>
  <c r="AA111" i="8"/>
  <c r="AA272" i="8"/>
  <c r="AA263" i="8"/>
  <c r="AA259" i="8"/>
  <c r="AA190" i="8"/>
  <c r="AA132" i="8"/>
  <c r="AA128" i="8"/>
  <c r="AA124" i="8"/>
  <c r="AA83" i="8"/>
  <c r="AA62" i="8"/>
  <c r="AA58" i="8"/>
  <c r="AA279" i="8"/>
  <c r="AA275" i="8"/>
  <c r="AA233" i="8"/>
  <c r="AA226" i="8"/>
  <c r="AA220" i="8"/>
  <c r="AA216" i="8"/>
  <c r="AA197" i="8"/>
  <c r="AA179" i="8"/>
  <c r="AA161" i="8"/>
  <c r="AA158" i="8"/>
  <c r="AA147" i="8"/>
  <c r="AA143" i="8"/>
  <c r="AA136" i="8"/>
  <c r="AA130" i="8"/>
  <c r="AA120" i="8"/>
  <c r="AA112" i="8"/>
  <c r="AA96" i="8"/>
  <c r="AA92" i="8"/>
  <c r="AA87" i="8"/>
  <c r="AA67" i="8"/>
  <c r="AA64" i="8"/>
  <c r="AA43" i="8"/>
  <c r="AA40" i="8"/>
  <c r="AA21" i="8"/>
  <c r="AA309" i="8"/>
  <c r="AA284" i="8"/>
  <c r="AA240" i="8"/>
  <c r="AA209" i="8"/>
  <c r="AA154" i="8"/>
  <c r="AA129" i="8"/>
  <c r="AA125" i="8"/>
  <c r="AA116" i="8"/>
  <c r="AA109" i="8"/>
  <c r="AA101" i="8"/>
  <c r="AA93" i="8"/>
  <c r="AA88" i="8"/>
  <c r="AA59" i="8"/>
  <c r="AA274" i="8"/>
  <c r="AA107" i="8"/>
  <c r="AA295" i="8"/>
  <c r="AA273" i="8"/>
  <c r="AA224" i="8"/>
  <c r="AA218" i="8"/>
  <c r="AA210" i="8"/>
  <c r="AA184" i="8"/>
  <c r="AA110" i="8"/>
  <c r="AA106" i="8"/>
  <c r="AA102" i="8"/>
  <c r="AA98" i="8"/>
  <c r="AA85" i="8"/>
  <c r="AA41" i="8"/>
  <c r="AA34" i="8"/>
  <c r="AA19" i="8"/>
  <c r="AA268" i="8"/>
  <c r="AA255" i="8"/>
  <c r="AA251" i="8"/>
  <c r="AA247" i="8"/>
  <c r="AA243" i="8"/>
  <c r="AA232" i="8"/>
  <c r="AA229" i="8"/>
  <c r="AA225" i="8"/>
  <c r="AA222" i="8"/>
  <c r="AA221" i="8"/>
  <c r="AA176" i="8"/>
  <c r="AA122" i="8"/>
  <c r="AA103" i="8"/>
  <c r="AA99" i="8"/>
  <c r="AA68" i="8"/>
  <c r="AA51" i="8"/>
  <c r="AA47" i="8"/>
  <c r="AA36" i="8"/>
  <c r="AA310" i="8"/>
  <c r="AA292" i="8"/>
  <c r="AA260" i="8"/>
  <c r="AA239" i="8"/>
  <c r="AA237" i="8"/>
  <c r="AA228" i="8"/>
  <c r="AA202" i="8"/>
  <c r="AA181" i="8"/>
  <c r="AA162" i="8"/>
  <c r="AA151" i="8"/>
  <c r="AA108" i="8"/>
  <c r="AA95" i="8"/>
  <c r="AA29" i="8"/>
  <c r="AA25" i="8"/>
  <c r="AA10" i="8"/>
  <c r="AA6" i="8"/>
  <c r="AA249" i="8"/>
  <c r="AA187" i="8"/>
  <c r="AA142" i="8"/>
  <c r="AA105" i="8"/>
  <c r="AA104" i="8"/>
  <c r="AA100" i="8"/>
  <c r="AA79" i="8"/>
  <c r="AA73" i="8"/>
  <c r="AA52" i="8"/>
  <c r="AA38" i="8"/>
  <c r="AA315" i="8"/>
  <c r="AA311" i="8"/>
  <c r="AA307" i="8"/>
  <c r="AA304" i="8"/>
  <c r="AA281" i="8"/>
  <c r="AA65" i="8"/>
  <c r="AA61" i="8"/>
  <c r="AA56" i="8"/>
  <c r="AA30" i="8"/>
  <c r="AA26" i="8"/>
  <c r="AA7" i="8"/>
  <c r="AA300" i="8"/>
  <c r="AA296" i="8"/>
  <c r="AA288" i="8"/>
  <c r="AA254" i="8"/>
  <c r="AA230" i="8"/>
  <c r="AA223" i="8"/>
  <c r="AA217" i="8"/>
  <c r="AA205" i="8"/>
  <c r="AA172" i="8"/>
  <c r="AA168" i="8"/>
  <c r="AA139" i="8"/>
  <c r="AA126" i="8"/>
  <c r="AA32" i="8"/>
  <c r="AA153" i="8"/>
  <c r="AA135" i="8"/>
  <c r="AA131" i="8"/>
  <c r="AA94" i="8"/>
  <c r="AA89" i="8"/>
  <c r="AA57" i="8"/>
  <c r="AA301" i="8"/>
  <c r="AA297" i="8"/>
  <c r="AA271" i="8"/>
  <c r="AA267" i="8"/>
  <c r="AA250" i="8"/>
  <c r="AA138" i="8"/>
  <c r="AA127" i="8"/>
  <c r="AA123" i="8"/>
  <c r="AA54" i="8"/>
  <c r="AA44" i="8"/>
  <c r="AA35" i="8"/>
  <c r="AA314" i="8"/>
  <c r="AA305" i="8"/>
  <c r="AA245" i="8"/>
  <c r="AA234" i="8"/>
  <c r="AA213" i="8"/>
  <c r="AA306" i="8"/>
  <c r="AA302" i="8"/>
  <c r="AA298" i="8"/>
  <c r="AA246" i="8"/>
  <c r="AA227" i="8"/>
  <c r="AA214" i="8"/>
  <c r="AA207" i="8"/>
  <c r="AA194" i="8"/>
  <c r="AA291" i="8"/>
  <c r="AA231" i="8"/>
  <c r="AA208" i="8"/>
  <c r="AA204" i="8"/>
  <c r="AA182" i="8"/>
  <c r="AA150" i="8"/>
  <c r="AA195" i="8"/>
  <c r="AA180" i="8"/>
  <c r="AA285" i="8"/>
  <c r="AA276" i="8"/>
  <c r="AA196" i="8"/>
  <c r="AA188" i="8"/>
  <c r="AA169" i="8"/>
  <c r="AA140" i="8"/>
  <c r="AA277" i="8"/>
  <c r="AA269" i="8"/>
  <c r="AA265" i="8"/>
  <c r="AA241" i="8"/>
  <c r="AA219" i="8"/>
  <c r="AA189" i="8"/>
  <c r="AA170" i="8"/>
  <c r="AA141" i="8"/>
  <c r="AA261" i="8"/>
  <c r="AA248" i="8"/>
  <c r="AA235" i="8"/>
  <c r="AA185" i="8"/>
  <c r="AA160" i="8"/>
  <c r="AA983" i="7"/>
  <c r="AA973" i="7"/>
  <c r="AA965" i="7"/>
  <c r="AA992" i="7"/>
  <c r="AA963" i="7"/>
  <c r="AA988" i="7"/>
  <c r="AA966" i="7"/>
  <c r="AA977" i="7"/>
  <c r="AA969" i="7"/>
  <c r="AA991" i="7"/>
  <c r="AA961" i="7"/>
  <c r="AA959" i="7"/>
  <c r="AA986" i="7"/>
  <c r="AA993" i="7"/>
  <c r="AA985" i="7"/>
  <c r="AA984" i="7"/>
  <c r="AA980" i="7"/>
  <c r="AA978" i="7"/>
  <c r="AA976" i="7"/>
  <c r="AA975" i="7"/>
  <c r="AA972" i="7"/>
  <c r="AA970" i="7"/>
  <c r="AA968" i="7"/>
  <c r="AA967" i="7"/>
  <c r="AA964" i="7"/>
  <c r="AA962" i="7"/>
  <c r="AA960" i="7"/>
  <c r="AA958" i="7"/>
  <c r="AA989" i="7"/>
  <c r="AA981" i="7"/>
  <c r="AA990" i="7"/>
  <c r="AA987" i="7"/>
  <c r="AA979" i="7"/>
  <c r="AA982" i="7"/>
  <c r="AA974" i="7"/>
  <c r="AA971"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L931" i="7"/>
  <c r="O931" i="7"/>
  <c r="R931" i="7"/>
  <c r="U931" i="7"/>
  <c r="X931" i="7"/>
  <c r="L932" i="7"/>
  <c r="O932" i="7"/>
  <c r="R932" i="7"/>
  <c r="U932" i="7"/>
  <c r="X932" i="7"/>
  <c r="L933" i="7"/>
  <c r="O933" i="7"/>
  <c r="R933" i="7"/>
  <c r="U933" i="7"/>
  <c r="X933" i="7"/>
  <c r="L934" i="7"/>
  <c r="O934" i="7"/>
  <c r="R934" i="7"/>
  <c r="U934" i="7"/>
  <c r="X934" i="7"/>
  <c r="L935" i="7"/>
  <c r="O935" i="7"/>
  <c r="R935" i="7"/>
  <c r="U935" i="7"/>
  <c r="X935" i="7"/>
  <c r="L936" i="7"/>
  <c r="O936" i="7"/>
  <c r="R936" i="7"/>
  <c r="U936" i="7"/>
  <c r="X936" i="7"/>
  <c r="L937" i="7"/>
  <c r="O937" i="7"/>
  <c r="R937" i="7"/>
  <c r="U937" i="7"/>
  <c r="X937" i="7"/>
  <c r="L938" i="7"/>
  <c r="O938" i="7"/>
  <c r="R938" i="7"/>
  <c r="U938" i="7"/>
  <c r="X938" i="7"/>
  <c r="L939" i="7"/>
  <c r="O939" i="7"/>
  <c r="R939" i="7"/>
  <c r="U939" i="7"/>
  <c r="X939" i="7"/>
  <c r="L940" i="7"/>
  <c r="O940" i="7"/>
  <c r="R940" i="7"/>
  <c r="U940" i="7"/>
  <c r="X940" i="7"/>
  <c r="L941" i="7"/>
  <c r="O941" i="7"/>
  <c r="R941" i="7"/>
  <c r="U941" i="7"/>
  <c r="X941" i="7"/>
  <c r="L942" i="7"/>
  <c r="O942" i="7"/>
  <c r="R942" i="7"/>
  <c r="U942" i="7"/>
  <c r="X942" i="7"/>
  <c r="L943" i="7"/>
  <c r="O943" i="7"/>
  <c r="R943" i="7"/>
  <c r="U943" i="7"/>
  <c r="X943" i="7"/>
  <c r="L944" i="7"/>
  <c r="O944" i="7"/>
  <c r="R944" i="7"/>
  <c r="U944" i="7"/>
  <c r="X944" i="7"/>
  <c r="L945" i="7"/>
  <c r="O945" i="7"/>
  <c r="R945" i="7"/>
  <c r="U945" i="7"/>
  <c r="X945" i="7"/>
  <c r="L946" i="7"/>
  <c r="O946" i="7"/>
  <c r="R946" i="7"/>
  <c r="U946" i="7"/>
  <c r="X946" i="7"/>
  <c r="L947" i="7"/>
  <c r="O947" i="7"/>
  <c r="R947" i="7"/>
  <c r="U947" i="7"/>
  <c r="X947" i="7"/>
  <c r="L948" i="7"/>
  <c r="O948" i="7"/>
  <c r="R948" i="7"/>
  <c r="U948" i="7"/>
  <c r="X948" i="7"/>
  <c r="L949" i="7"/>
  <c r="O949" i="7"/>
  <c r="R949" i="7"/>
  <c r="U949" i="7"/>
  <c r="X949" i="7"/>
  <c r="L950" i="7"/>
  <c r="O950" i="7"/>
  <c r="R950" i="7"/>
  <c r="U950" i="7"/>
  <c r="X950" i="7"/>
  <c r="L951" i="7"/>
  <c r="O951" i="7"/>
  <c r="R951" i="7"/>
  <c r="U951" i="7"/>
  <c r="X951" i="7"/>
  <c r="L952" i="7"/>
  <c r="O952" i="7"/>
  <c r="R952" i="7"/>
  <c r="U952" i="7"/>
  <c r="X952" i="7"/>
  <c r="L953" i="7"/>
  <c r="O953" i="7"/>
  <c r="R953" i="7"/>
  <c r="U953" i="7"/>
  <c r="X953" i="7"/>
  <c r="L954" i="7"/>
  <c r="O954" i="7"/>
  <c r="R954" i="7"/>
  <c r="U954" i="7"/>
  <c r="X954" i="7"/>
  <c r="L955" i="7"/>
  <c r="O955" i="7"/>
  <c r="R955" i="7"/>
  <c r="U955" i="7"/>
  <c r="X955" i="7"/>
  <c r="L956" i="7"/>
  <c r="O956" i="7"/>
  <c r="R956" i="7"/>
  <c r="U956" i="7"/>
  <c r="X956" i="7"/>
  <c r="L957" i="7"/>
  <c r="O957" i="7"/>
  <c r="R957" i="7"/>
  <c r="U957" i="7"/>
  <c r="X957" i="7"/>
  <c r="X930" i="7"/>
  <c r="U930" i="7"/>
  <c r="R930" i="7"/>
  <c r="O930" i="7"/>
  <c r="L930" i="7"/>
  <c r="AA951" i="7" l="1"/>
  <c r="AA935" i="7"/>
  <c r="AA943" i="7"/>
  <c r="AA955" i="7"/>
  <c r="AA952" i="7"/>
  <c r="AA948" i="7"/>
  <c r="AA931" i="7"/>
  <c r="AA956" i="7"/>
  <c r="AA947" i="7"/>
  <c r="AA939" i="7"/>
  <c r="AA932" i="7"/>
  <c r="AA949" i="7"/>
  <c r="AA940" i="7"/>
  <c r="AA944" i="7"/>
  <c r="AA941" i="7"/>
  <c r="AA953" i="7"/>
  <c r="AA957" i="7"/>
  <c r="AA936" i="7"/>
  <c r="AA933" i="7"/>
  <c r="AA945" i="7"/>
  <c r="AA930" i="7"/>
  <c r="AA946" i="7"/>
  <c r="AA937" i="7"/>
  <c r="AA934" i="7"/>
  <c r="AA938" i="7"/>
  <c r="AA954" i="7"/>
  <c r="AA950" i="7"/>
  <c r="AA942" i="7"/>
  <c r="I891" i="7" l="1"/>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L929" i="7"/>
  <c r="O929" i="7"/>
  <c r="R929" i="7"/>
  <c r="U929" i="7"/>
  <c r="X929" i="7"/>
  <c r="L892" i="7"/>
  <c r="O892" i="7"/>
  <c r="R892" i="7"/>
  <c r="U892" i="7"/>
  <c r="X892" i="7"/>
  <c r="L893" i="7"/>
  <c r="O893" i="7"/>
  <c r="R893" i="7"/>
  <c r="U893" i="7"/>
  <c r="X893" i="7"/>
  <c r="L894" i="7"/>
  <c r="O894" i="7"/>
  <c r="R894" i="7"/>
  <c r="U894" i="7"/>
  <c r="X894" i="7"/>
  <c r="L895" i="7"/>
  <c r="O895" i="7"/>
  <c r="R895" i="7"/>
  <c r="U895" i="7"/>
  <c r="X895" i="7"/>
  <c r="L896" i="7"/>
  <c r="O896" i="7"/>
  <c r="R896" i="7"/>
  <c r="U896" i="7"/>
  <c r="X896" i="7"/>
  <c r="L897" i="7"/>
  <c r="O897" i="7"/>
  <c r="R897" i="7"/>
  <c r="U897" i="7"/>
  <c r="X897" i="7"/>
  <c r="L898" i="7"/>
  <c r="O898" i="7"/>
  <c r="R898" i="7"/>
  <c r="U898" i="7"/>
  <c r="X898" i="7"/>
  <c r="L899" i="7"/>
  <c r="O899" i="7"/>
  <c r="R899" i="7"/>
  <c r="U899" i="7"/>
  <c r="X899" i="7"/>
  <c r="L900" i="7"/>
  <c r="O900" i="7"/>
  <c r="R900" i="7"/>
  <c r="U900" i="7"/>
  <c r="X900" i="7"/>
  <c r="L901" i="7"/>
  <c r="O901" i="7"/>
  <c r="R901" i="7"/>
  <c r="U901" i="7"/>
  <c r="X901" i="7"/>
  <c r="L902" i="7"/>
  <c r="O902" i="7"/>
  <c r="R902" i="7"/>
  <c r="U902" i="7"/>
  <c r="X902" i="7"/>
  <c r="L903" i="7"/>
  <c r="O903" i="7"/>
  <c r="R903" i="7"/>
  <c r="U903" i="7"/>
  <c r="X903" i="7"/>
  <c r="L904" i="7"/>
  <c r="O904" i="7"/>
  <c r="R904" i="7"/>
  <c r="U904" i="7"/>
  <c r="X904" i="7"/>
  <c r="L905" i="7"/>
  <c r="O905" i="7"/>
  <c r="R905" i="7"/>
  <c r="U905" i="7"/>
  <c r="X905" i="7"/>
  <c r="L906" i="7"/>
  <c r="O906" i="7"/>
  <c r="R906" i="7"/>
  <c r="U906" i="7"/>
  <c r="X906" i="7"/>
  <c r="L907" i="7"/>
  <c r="O907" i="7"/>
  <c r="R907" i="7"/>
  <c r="U907" i="7"/>
  <c r="X907" i="7"/>
  <c r="L908" i="7"/>
  <c r="O908" i="7"/>
  <c r="R908" i="7"/>
  <c r="U908" i="7"/>
  <c r="X908" i="7"/>
  <c r="L909" i="7"/>
  <c r="O909" i="7"/>
  <c r="R909" i="7"/>
  <c r="U909" i="7"/>
  <c r="X909" i="7"/>
  <c r="L910" i="7"/>
  <c r="O910" i="7"/>
  <c r="R910" i="7"/>
  <c r="U910" i="7"/>
  <c r="X910" i="7"/>
  <c r="L911" i="7"/>
  <c r="O911" i="7"/>
  <c r="R911" i="7"/>
  <c r="U911" i="7"/>
  <c r="X911" i="7"/>
  <c r="L912" i="7"/>
  <c r="O912" i="7"/>
  <c r="R912" i="7"/>
  <c r="U912" i="7"/>
  <c r="X912" i="7"/>
  <c r="L913" i="7"/>
  <c r="O913" i="7"/>
  <c r="R913" i="7"/>
  <c r="U913" i="7"/>
  <c r="X913" i="7"/>
  <c r="L914" i="7"/>
  <c r="O914" i="7"/>
  <c r="R914" i="7"/>
  <c r="U914" i="7"/>
  <c r="X914" i="7"/>
  <c r="L915" i="7"/>
  <c r="O915" i="7"/>
  <c r="R915" i="7"/>
  <c r="U915" i="7"/>
  <c r="X915" i="7"/>
  <c r="L916" i="7"/>
  <c r="O916" i="7"/>
  <c r="R916" i="7"/>
  <c r="U916" i="7"/>
  <c r="X916" i="7"/>
  <c r="L917" i="7"/>
  <c r="O917" i="7"/>
  <c r="R917" i="7"/>
  <c r="U917" i="7"/>
  <c r="X917" i="7"/>
  <c r="L918" i="7"/>
  <c r="O918" i="7"/>
  <c r="R918" i="7"/>
  <c r="U918" i="7"/>
  <c r="X918" i="7"/>
  <c r="L919" i="7"/>
  <c r="O919" i="7"/>
  <c r="R919" i="7"/>
  <c r="U919" i="7"/>
  <c r="X919" i="7"/>
  <c r="L920" i="7"/>
  <c r="O920" i="7"/>
  <c r="R920" i="7"/>
  <c r="U920" i="7"/>
  <c r="X920" i="7"/>
  <c r="L921" i="7"/>
  <c r="O921" i="7"/>
  <c r="R921" i="7"/>
  <c r="U921" i="7"/>
  <c r="X921" i="7"/>
  <c r="L922" i="7"/>
  <c r="O922" i="7"/>
  <c r="R922" i="7"/>
  <c r="U922" i="7"/>
  <c r="X922" i="7"/>
  <c r="L923" i="7"/>
  <c r="O923" i="7"/>
  <c r="R923" i="7"/>
  <c r="U923" i="7"/>
  <c r="X923" i="7"/>
  <c r="L924" i="7"/>
  <c r="O924" i="7"/>
  <c r="R924" i="7"/>
  <c r="U924" i="7"/>
  <c r="X924" i="7"/>
  <c r="L925" i="7"/>
  <c r="O925" i="7"/>
  <c r="R925" i="7"/>
  <c r="U925" i="7"/>
  <c r="X925" i="7"/>
  <c r="L926" i="7"/>
  <c r="O926" i="7"/>
  <c r="R926" i="7"/>
  <c r="U926" i="7"/>
  <c r="X926" i="7"/>
  <c r="L927" i="7"/>
  <c r="O927" i="7"/>
  <c r="R927" i="7"/>
  <c r="U927" i="7"/>
  <c r="X927" i="7"/>
  <c r="L928" i="7"/>
  <c r="O928" i="7"/>
  <c r="R928" i="7"/>
  <c r="U928" i="7"/>
  <c r="X928" i="7"/>
  <c r="X891" i="7"/>
  <c r="U891" i="7"/>
  <c r="R891" i="7"/>
  <c r="O891" i="7"/>
  <c r="L891" i="7"/>
  <c r="AA894" i="7" l="1"/>
  <c r="AA907" i="7"/>
  <c r="AA895" i="7"/>
  <c r="AA916" i="7"/>
  <c r="AA908" i="7"/>
  <c r="AA927" i="7"/>
  <c r="AA923" i="7"/>
  <c r="AA919" i="7"/>
  <c r="AA925" i="7"/>
  <c r="AA903" i="7"/>
  <c r="AA928" i="7"/>
  <c r="AA929" i="7"/>
  <c r="AA917" i="7"/>
  <c r="AA909" i="7"/>
  <c r="AA926" i="7"/>
  <c r="AA892" i="7"/>
  <c r="AA911" i="7"/>
  <c r="AA901" i="7"/>
  <c r="AA918" i="7"/>
  <c r="AA910" i="7"/>
  <c r="AA902" i="7"/>
  <c r="AA915" i="7"/>
  <c r="AA899" i="7"/>
  <c r="AA891" i="7"/>
  <c r="AA924" i="7"/>
  <c r="AA921" i="7"/>
  <c r="AA920" i="7"/>
  <c r="AA906" i="7"/>
  <c r="AA904" i="7"/>
  <c r="AA900" i="7"/>
  <c r="AA896" i="7"/>
  <c r="AA893" i="7"/>
  <c r="AA912" i="7"/>
  <c r="AA898" i="7"/>
  <c r="AA913" i="7"/>
  <c r="AA922" i="7"/>
  <c r="AA905" i="7"/>
  <c r="AA914" i="7"/>
  <c r="AA897" i="7"/>
  <c r="M85" i="7"/>
  <c r="I890" i="7" l="1"/>
  <c r="I870" i="7"/>
  <c r="I871" i="7"/>
  <c r="I872" i="7"/>
  <c r="I873" i="7"/>
  <c r="I874" i="7"/>
  <c r="I875" i="7"/>
  <c r="I876" i="7"/>
  <c r="I877" i="7"/>
  <c r="I878" i="7"/>
  <c r="I879" i="7"/>
  <c r="I880" i="7"/>
  <c r="I881" i="7"/>
  <c r="I882" i="7"/>
  <c r="I883" i="7"/>
  <c r="I884" i="7"/>
  <c r="I885" i="7"/>
  <c r="I886" i="7"/>
  <c r="I887" i="7"/>
  <c r="I888" i="7"/>
  <c r="I889" i="7"/>
  <c r="L890" i="7"/>
  <c r="O890" i="7"/>
  <c r="R890" i="7"/>
  <c r="U890" i="7"/>
  <c r="X890" i="7"/>
  <c r="L871" i="7"/>
  <c r="O871" i="7"/>
  <c r="R871" i="7"/>
  <c r="U871" i="7"/>
  <c r="X871" i="7"/>
  <c r="L872" i="7"/>
  <c r="O872" i="7"/>
  <c r="R872" i="7"/>
  <c r="U872" i="7"/>
  <c r="X872" i="7"/>
  <c r="L873" i="7"/>
  <c r="O873" i="7"/>
  <c r="R873" i="7"/>
  <c r="U873" i="7"/>
  <c r="X873" i="7"/>
  <c r="L874" i="7"/>
  <c r="O874" i="7"/>
  <c r="R874" i="7"/>
  <c r="U874" i="7"/>
  <c r="X874" i="7"/>
  <c r="L875" i="7"/>
  <c r="O875" i="7"/>
  <c r="R875" i="7"/>
  <c r="U875" i="7"/>
  <c r="X875" i="7"/>
  <c r="L876" i="7"/>
  <c r="O876" i="7"/>
  <c r="R876" i="7"/>
  <c r="U876" i="7"/>
  <c r="X876" i="7"/>
  <c r="L877" i="7"/>
  <c r="O877" i="7"/>
  <c r="R877" i="7"/>
  <c r="U877" i="7"/>
  <c r="X877" i="7"/>
  <c r="L878" i="7"/>
  <c r="O878" i="7"/>
  <c r="R878" i="7"/>
  <c r="U878" i="7"/>
  <c r="X878" i="7"/>
  <c r="L879" i="7"/>
  <c r="O879" i="7"/>
  <c r="R879" i="7"/>
  <c r="U879" i="7"/>
  <c r="X879" i="7"/>
  <c r="L880" i="7"/>
  <c r="O880" i="7"/>
  <c r="R880" i="7"/>
  <c r="U880" i="7"/>
  <c r="X880" i="7"/>
  <c r="L881" i="7"/>
  <c r="O881" i="7"/>
  <c r="R881" i="7"/>
  <c r="U881" i="7"/>
  <c r="X881" i="7"/>
  <c r="L882" i="7"/>
  <c r="O882" i="7"/>
  <c r="R882" i="7"/>
  <c r="U882" i="7"/>
  <c r="X882" i="7"/>
  <c r="L883" i="7"/>
  <c r="O883" i="7"/>
  <c r="R883" i="7"/>
  <c r="U883" i="7"/>
  <c r="X883" i="7"/>
  <c r="L884" i="7"/>
  <c r="O884" i="7"/>
  <c r="R884" i="7"/>
  <c r="U884" i="7"/>
  <c r="X884" i="7"/>
  <c r="L885" i="7"/>
  <c r="O885" i="7"/>
  <c r="R885" i="7"/>
  <c r="U885" i="7"/>
  <c r="X885" i="7"/>
  <c r="L886" i="7"/>
  <c r="O886" i="7"/>
  <c r="R886" i="7"/>
  <c r="U886" i="7"/>
  <c r="X886" i="7"/>
  <c r="L887" i="7"/>
  <c r="O887" i="7"/>
  <c r="R887" i="7"/>
  <c r="U887" i="7"/>
  <c r="X887" i="7"/>
  <c r="L888" i="7"/>
  <c r="O888" i="7"/>
  <c r="R888" i="7"/>
  <c r="U888" i="7"/>
  <c r="X888" i="7"/>
  <c r="L889" i="7"/>
  <c r="O889" i="7"/>
  <c r="R889" i="7"/>
  <c r="U889" i="7"/>
  <c r="X889" i="7"/>
  <c r="X870" i="7"/>
  <c r="U870" i="7"/>
  <c r="R870" i="7"/>
  <c r="O870" i="7"/>
  <c r="L870" i="7"/>
  <c r="AA872" i="7" l="1"/>
  <c r="AA888" i="7"/>
  <c r="AA882" i="7"/>
  <c r="AA874" i="7"/>
  <c r="AA886" i="7"/>
  <c r="AA878" i="7"/>
  <c r="AA890" i="7"/>
  <c r="AA870" i="7"/>
  <c r="AA889" i="7"/>
  <c r="AA887" i="7"/>
  <c r="AA884" i="7"/>
  <c r="AA881" i="7"/>
  <c r="AA880" i="7"/>
  <c r="AA879" i="7"/>
  <c r="AA875" i="7"/>
  <c r="AA873" i="7"/>
  <c r="AA871" i="7"/>
  <c r="AA885" i="7"/>
  <c r="AA877" i="7"/>
  <c r="AA876" i="7"/>
  <c r="AA883" i="7"/>
  <c r="P688" i="7"/>
  <c r="T272" i="7"/>
  <c r="M32" i="7"/>
  <c r="I844" i="7" l="1"/>
  <c r="I845" i="7"/>
  <c r="I846" i="7"/>
  <c r="I847" i="7"/>
  <c r="I848" i="7"/>
  <c r="I849" i="7"/>
  <c r="I850" i="7"/>
  <c r="I851" i="7"/>
  <c r="I852" i="7"/>
  <c r="I853" i="7"/>
  <c r="I854" i="7"/>
  <c r="I855" i="7"/>
  <c r="I856" i="7"/>
  <c r="I857" i="7"/>
  <c r="I858" i="7"/>
  <c r="I859" i="7"/>
  <c r="I860" i="7"/>
  <c r="I861" i="7"/>
  <c r="I862" i="7"/>
  <c r="I863" i="7"/>
  <c r="I864" i="7"/>
  <c r="I865" i="7"/>
  <c r="I866" i="7"/>
  <c r="I867" i="7"/>
  <c r="I868" i="7"/>
  <c r="I869" i="7"/>
  <c r="L844" i="7"/>
  <c r="O844" i="7"/>
  <c r="R844" i="7"/>
  <c r="U844" i="7"/>
  <c r="X844" i="7"/>
  <c r="L845" i="7"/>
  <c r="O845" i="7"/>
  <c r="R845" i="7"/>
  <c r="U845" i="7"/>
  <c r="X845" i="7"/>
  <c r="L846" i="7"/>
  <c r="O846" i="7"/>
  <c r="R846" i="7"/>
  <c r="U846" i="7"/>
  <c r="X846" i="7"/>
  <c r="L847" i="7"/>
  <c r="O847" i="7"/>
  <c r="R847" i="7"/>
  <c r="U847" i="7"/>
  <c r="X847" i="7"/>
  <c r="L848" i="7"/>
  <c r="O848" i="7"/>
  <c r="R848" i="7"/>
  <c r="U848" i="7"/>
  <c r="X848" i="7"/>
  <c r="L849" i="7"/>
  <c r="O849" i="7"/>
  <c r="R849" i="7"/>
  <c r="U849" i="7"/>
  <c r="X849" i="7"/>
  <c r="L850" i="7"/>
  <c r="O850" i="7"/>
  <c r="R850" i="7"/>
  <c r="U850" i="7"/>
  <c r="X850" i="7"/>
  <c r="L851" i="7"/>
  <c r="O851" i="7"/>
  <c r="R851" i="7"/>
  <c r="U851" i="7"/>
  <c r="X851" i="7"/>
  <c r="L852" i="7"/>
  <c r="O852" i="7"/>
  <c r="R852" i="7"/>
  <c r="U852" i="7"/>
  <c r="X852" i="7"/>
  <c r="L853" i="7"/>
  <c r="O853" i="7"/>
  <c r="R853" i="7"/>
  <c r="U853" i="7"/>
  <c r="X853" i="7"/>
  <c r="L854" i="7"/>
  <c r="O854" i="7"/>
  <c r="R854" i="7"/>
  <c r="U854" i="7"/>
  <c r="X854" i="7"/>
  <c r="L855" i="7"/>
  <c r="O855" i="7"/>
  <c r="R855" i="7"/>
  <c r="U855" i="7"/>
  <c r="X855" i="7"/>
  <c r="L856" i="7"/>
  <c r="O856" i="7"/>
  <c r="R856" i="7"/>
  <c r="U856" i="7"/>
  <c r="X856" i="7"/>
  <c r="L857" i="7"/>
  <c r="O857" i="7"/>
  <c r="R857" i="7"/>
  <c r="U857" i="7"/>
  <c r="X857" i="7"/>
  <c r="L858" i="7"/>
  <c r="O858" i="7"/>
  <c r="R858" i="7"/>
  <c r="U858" i="7"/>
  <c r="X858" i="7"/>
  <c r="L859" i="7"/>
  <c r="O859" i="7"/>
  <c r="R859" i="7"/>
  <c r="U859" i="7"/>
  <c r="X859" i="7"/>
  <c r="L860" i="7"/>
  <c r="O860" i="7"/>
  <c r="R860" i="7"/>
  <c r="U860" i="7"/>
  <c r="X860" i="7"/>
  <c r="L861" i="7"/>
  <c r="O861" i="7"/>
  <c r="R861" i="7"/>
  <c r="U861" i="7"/>
  <c r="X861" i="7"/>
  <c r="L862" i="7"/>
  <c r="O862" i="7"/>
  <c r="R862" i="7"/>
  <c r="U862" i="7"/>
  <c r="X862" i="7"/>
  <c r="L863" i="7"/>
  <c r="O863" i="7"/>
  <c r="R863" i="7"/>
  <c r="U863" i="7"/>
  <c r="X863" i="7"/>
  <c r="L864" i="7"/>
  <c r="O864" i="7"/>
  <c r="R864" i="7"/>
  <c r="U864" i="7"/>
  <c r="X864" i="7"/>
  <c r="L865" i="7"/>
  <c r="O865" i="7"/>
  <c r="R865" i="7"/>
  <c r="U865" i="7"/>
  <c r="X865" i="7"/>
  <c r="L866" i="7"/>
  <c r="O866" i="7"/>
  <c r="R866" i="7"/>
  <c r="U866" i="7"/>
  <c r="X866" i="7"/>
  <c r="L867" i="7"/>
  <c r="O867" i="7"/>
  <c r="R867" i="7"/>
  <c r="U867" i="7"/>
  <c r="X867" i="7"/>
  <c r="L868" i="7"/>
  <c r="O868" i="7"/>
  <c r="R868" i="7"/>
  <c r="U868" i="7"/>
  <c r="X868" i="7"/>
  <c r="L869" i="7"/>
  <c r="O869" i="7"/>
  <c r="R869" i="7"/>
  <c r="U869" i="7"/>
  <c r="X869" i="7"/>
  <c r="AA847" i="7" l="1"/>
  <c r="AA844" i="7"/>
  <c r="AA863" i="7"/>
  <c r="AA855" i="7"/>
  <c r="AA869" i="7"/>
  <c r="AA864" i="7"/>
  <c r="AA853" i="7"/>
  <c r="AA868" i="7"/>
  <c r="AA854" i="7"/>
  <c r="AA867" i="7"/>
  <c r="AA859" i="7"/>
  <c r="AA851" i="7"/>
  <c r="AA862" i="7"/>
  <c r="AA861" i="7"/>
  <c r="AA858" i="7"/>
  <c r="AA857" i="7"/>
  <c r="AA856" i="7"/>
  <c r="AA850" i="7"/>
  <c r="AA866" i="7"/>
  <c r="AA865" i="7"/>
  <c r="AA852" i="7"/>
  <c r="AA849" i="7"/>
  <c r="AA848" i="7"/>
  <c r="AA846" i="7"/>
  <c r="AA845" i="7"/>
  <c r="AA860"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L816" i="7"/>
  <c r="O816" i="7"/>
  <c r="R816" i="7"/>
  <c r="U816" i="7"/>
  <c r="X816" i="7"/>
  <c r="L817" i="7"/>
  <c r="O817" i="7"/>
  <c r="R817" i="7"/>
  <c r="U817" i="7"/>
  <c r="X817" i="7"/>
  <c r="L818" i="7"/>
  <c r="O818" i="7"/>
  <c r="R818" i="7"/>
  <c r="U818" i="7"/>
  <c r="X818" i="7"/>
  <c r="L819" i="7"/>
  <c r="O819" i="7"/>
  <c r="R819" i="7"/>
  <c r="U819" i="7"/>
  <c r="X819" i="7"/>
  <c r="L820" i="7"/>
  <c r="O820" i="7"/>
  <c r="R820" i="7"/>
  <c r="U820" i="7"/>
  <c r="X820" i="7"/>
  <c r="L821" i="7"/>
  <c r="O821" i="7"/>
  <c r="R821" i="7"/>
  <c r="U821" i="7"/>
  <c r="X821" i="7"/>
  <c r="L822" i="7"/>
  <c r="O822" i="7"/>
  <c r="R822" i="7"/>
  <c r="U822" i="7"/>
  <c r="X822" i="7"/>
  <c r="L823" i="7"/>
  <c r="O823" i="7"/>
  <c r="R823" i="7"/>
  <c r="U823" i="7"/>
  <c r="X823" i="7"/>
  <c r="L824" i="7"/>
  <c r="O824" i="7"/>
  <c r="R824" i="7"/>
  <c r="U824" i="7"/>
  <c r="X824" i="7"/>
  <c r="L825" i="7"/>
  <c r="O825" i="7"/>
  <c r="R825" i="7"/>
  <c r="U825" i="7"/>
  <c r="X825" i="7"/>
  <c r="L826" i="7"/>
  <c r="O826" i="7"/>
  <c r="R826" i="7"/>
  <c r="U826" i="7"/>
  <c r="X826" i="7"/>
  <c r="L827" i="7"/>
  <c r="O827" i="7"/>
  <c r="R827" i="7"/>
  <c r="U827" i="7"/>
  <c r="X827" i="7"/>
  <c r="L828" i="7"/>
  <c r="O828" i="7"/>
  <c r="R828" i="7"/>
  <c r="U828" i="7"/>
  <c r="X828" i="7"/>
  <c r="L829" i="7"/>
  <c r="O829" i="7"/>
  <c r="R829" i="7"/>
  <c r="U829" i="7"/>
  <c r="X829" i="7"/>
  <c r="L830" i="7"/>
  <c r="O830" i="7"/>
  <c r="R830" i="7"/>
  <c r="U830" i="7"/>
  <c r="X830" i="7"/>
  <c r="L831" i="7"/>
  <c r="O831" i="7"/>
  <c r="R831" i="7"/>
  <c r="U831" i="7"/>
  <c r="X831" i="7"/>
  <c r="L832" i="7"/>
  <c r="O832" i="7"/>
  <c r="R832" i="7"/>
  <c r="U832" i="7"/>
  <c r="X832" i="7"/>
  <c r="L833" i="7"/>
  <c r="O833" i="7"/>
  <c r="R833" i="7"/>
  <c r="U833" i="7"/>
  <c r="X833" i="7"/>
  <c r="L834" i="7"/>
  <c r="O834" i="7"/>
  <c r="R834" i="7"/>
  <c r="U834" i="7"/>
  <c r="X834" i="7"/>
  <c r="L835" i="7"/>
  <c r="O835" i="7"/>
  <c r="R835" i="7"/>
  <c r="U835" i="7"/>
  <c r="X835" i="7"/>
  <c r="L836" i="7"/>
  <c r="O836" i="7"/>
  <c r="R836" i="7"/>
  <c r="U836" i="7"/>
  <c r="X836" i="7"/>
  <c r="L837" i="7"/>
  <c r="O837" i="7"/>
  <c r="R837" i="7"/>
  <c r="U837" i="7"/>
  <c r="X837" i="7"/>
  <c r="L838" i="7"/>
  <c r="O838" i="7"/>
  <c r="R838" i="7"/>
  <c r="U838" i="7"/>
  <c r="X838" i="7"/>
  <c r="L839" i="7"/>
  <c r="O839" i="7"/>
  <c r="R839" i="7"/>
  <c r="U839" i="7"/>
  <c r="X839" i="7"/>
  <c r="L840" i="7"/>
  <c r="O840" i="7"/>
  <c r="R840" i="7"/>
  <c r="U840" i="7"/>
  <c r="X840" i="7"/>
  <c r="L841" i="7"/>
  <c r="O841" i="7"/>
  <c r="R841" i="7"/>
  <c r="U841" i="7"/>
  <c r="X841" i="7"/>
  <c r="L842" i="7"/>
  <c r="O842" i="7"/>
  <c r="R842" i="7"/>
  <c r="U842" i="7"/>
  <c r="X842" i="7"/>
  <c r="L843" i="7"/>
  <c r="O843" i="7"/>
  <c r="R843" i="7"/>
  <c r="U843" i="7"/>
  <c r="X843" i="7"/>
  <c r="X815" i="7"/>
  <c r="U815" i="7"/>
  <c r="R815" i="7"/>
  <c r="O815" i="7"/>
  <c r="L815" i="7"/>
  <c r="AA831" i="7" l="1"/>
  <c r="AA823" i="7"/>
  <c r="AA843" i="7"/>
  <c r="AA835" i="7"/>
  <c r="AA818" i="7"/>
  <c r="AA833" i="7"/>
  <c r="AA827" i="7"/>
  <c r="AA819" i="7"/>
  <c r="AA839" i="7"/>
  <c r="AA836" i="7"/>
  <c r="AA820" i="7"/>
  <c r="AA837" i="7"/>
  <c r="AA825" i="7"/>
  <c r="AA828" i="7"/>
  <c r="AA834" i="7"/>
  <c r="AA817" i="7"/>
  <c r="AA842" i="7"/>
  <c r="AA829" i="7"/>
  <c r="AA841" i="7"/>
  <c r="AA826" i="7"/>
  <c r="AA840" i="7"/>
  <c r="AA832" i="7"/>
  <c r="AA824" i="7"/>
  <c r="AA816" i="7"/>
  <c r="AA815" i="7"/>
  <c r="AA821" i="7"/>
  <c r="AA838" i="7"/>
  <c r="AA822" i="7"/>
  <c r="AA830" i="7"/>
  <c r="I789" i="7" l="1"/>
  <c r="I790" i="7"/>
  <c r="I791" i="7"/>
  <c r="I792" i="7"/>
  <c r="I793" i="7"/>
  <c r="I794" i="7"/>
  <c r="I795" i="7"/>
  <c r="I796" i="7"/>
  <c r="I797" i="7"/>
  <c r="I798" i="7"/>
  <c r="I799" i="7"/>
  <c r="I800" i="7"/>
  <c r="I801" i="7"/>
  <c r="I802" i="7"/>
  <c r="I803" i="7"/>
  <c r="I804" i="7"/>
  <c r="I805" i="7"/>
  <c r="I806" i="7"/>
  <c r="I807" i="7"/>
  <c r="I808" i="7"/>
  <c r="I809" i="7"/>
  <c r="I810" i="7"/>
  <c r="I811" i="7"/>
  <c r="I812" i="7"/>
  <c r="I813" i="7"/>
  <c r="I814" i="7"/>
  <c r="L814" i="7"/>
  <c r="O814" i="7"/>
  <c r="R814" i="7"/>
  <c r="U814" i="7"/>
  <c r="X814" i="7"/>
  <c r="L789" i="7"/>
  <c r="O789" i="7"/>
  <c r="R789" i="7"/>
  <c r="U789" i="7"/>
  <c r="X789" i="7"/>
  <c r="L790" i="7"/>
  <c r="O790" i="7"/>
  <c r="R790" i="7"/>
  <c r="U790" i="7"/>
  <c r="X790" i="7"/>
  <c r="L791" i="7"/>
  <c r="O791" i="7"/>
  <c r="R791" i="7"/>
  <c r="U791" i="7"/>
  <c r="X791" i="7"/>
  <c r="L792" i="7"/>
  <c r="O792" i="7"/>
  <c r="R792" i="7"/>
  <c r="U792" i="7"/>
  <c r="X792" i="7"/>
  <c r="L793" i="7"/>
  <c r="O793" i="7"/>
  <c r="R793" i="7"/>
  <c r="U793" i="7"/>
  <c r="X793" i="7"/>
  <c r="L794" i="7"/>
  <c r="O794" i="7"/>
  <c r="R794" i="7"/>
  <c r="U794" i="7"/>
  <c r="X794" i="7"/>
  <c r="L795" i="7"/>
  <c r="O795" i="7"/>
  <c r="R795" i="7"/>
  <c r="U795" i="7"/>
  <c r="X795" i="7"/>
  <c r="L796" i="7"/>
  <c r="O796" i="7"/>
  <c r="R796" i="7"/>
  <c r="U796" i="7"/>
  <c r="X796" i="7"/>
  <c r="L797" i="7"/>
  <c r="O797" i="7"/>
  <c r="R797" i="7"/>
  <c r="U797" i="7"/>
  <c r="X797" i="7"/>
  <c r="L798" i="7"/>
  <c r="O798" i="7"/>
  <c r="R798" i="7"/>
  <c r="U798" i="7"/>
  <c r="X798" i="7"/>
  <c r="L799" i="7"/>
  <c r="O799" i="7"/>
  <c r="R799" i="7"/>
  <c r="U799" i="7"/>
  <c r="X799" i="7"/>
  <c r="L800" i="7"/>
  <c r="O800" i="7"/>
  <c r="R800" i="7"/>
  <c r="U800" i="7"/>
  <c r="X800" i="7"/>
  <c r="L801" i="7"/>
  <c r="O801" i="7"/>
  <c r="R801" i="7"/>
  <c r="U801" i="7"/>
  <c r="X801" i="7"/>
  <c r="L802" i="7"/>
  <c r="O802" i="7"/>
  <c r="R802" i="7"/>
  <c r="U802" i="7"/>
  <c r="X802" i="7"/>
  <c r="L803" i="7"/>
  <c r="O803" i="7"/>
  <c r="R803" i="7"/>
  <c r="U803" i="7"/>
  <c r="X803" i="7"/>
  <c r="L804" i="7"/>
  <c r="O804" i="7"/>
  <c r="R804" i="7"/>
  <c r="U804" i="7"/>
  <c r="X804" i="7"/>
  <c r="L805" i="7"/>
  <c r="O805" i="7"/>
  <c r="R805" i="7"/>
  <c r="U805" i="7"/>
  <c r="X805" i="7"/>
  <c r="L806" i="7"/>
  <c r="O806" i="7"/>
  <c r="R806" i="7"/>
  <c r="U806" i="7"/>
  <c r="X806" i="7"/>
  <c r="L807" i="7"/>
  <c r="O807" i="7"/>
  <c r="R807" i="7"/>
  <c r="U807" i="7"/>
  <c r="X807" i="7"/>
  <c r="L808" i="7"/>
  <c r="O808" i="7"/>
  <c r="R808" i="7"/>
  <c r="U808" i="7"/>
  <c r="X808" i="7"/>
  <c r="L809" i="7"/>
  <c r="O809" i="7"/>
  <c r="R809" i="7"/>
  <c r="U809" i="7"/>
  <c r="X809" i="7"/>
  <c r="L810" i="7"/>
  <c r="O810" i="7"/>
  <c r="R810" i="7"/>
  <c r="U810" i="7"/>
  <c r="X810" i="7"/>
  <c r="L811" i="7"/>
  <c r="O811" i="7"/>
  <c r="R811" i="7"/>
  <c r="U811" i="7"/>
  <c r="X811" i="7"/>
  <c r="L812" i="7"/>
  <c r="O812" i="7"/>
  <c r="R812" i="7"/>
  <c r="U812" i="7"/>
  <c r="X812" i="7"/>
  <c r="L813" i="7"/>
  <c r="O813" i="7"/>
  <c r="R813" i="7"/>
  <c r="U813" i="7"/>
  <c r="X813" i="7"/>
  <c r="AA809" i="7" l="1"/>
  <c r="AA800" i="7"/>
  <c r="AA813" i="7"/>
  <c r="AA808" i="7"/>
  <c r="AA792" i="7"/>
  <c r="AA798" i="7"/>
  <c r="AA793" i="7"/>
  <c r="AA801" i="7"/>
  <c r="AA805" i="7"/>
  <c r="AA797" i="7"/>
  <c r="AA812" i="7"/>
  <c r="AA796" i="7"/>
  <c r="AA804" i="7"/>
  <c r="AA811" i="7"/>
  <c r="AA802" i="7"/>
  <c r="AA799" i="7"/>
  <c r="AA803" i="7"/>
  <c r="AA807" i="7"/>
  <c r="AA790" i="7"/>
  <c r="AA806" i="7"/>
  <c r="AA814" i="7"/>
  <c r="AA795" i="7"/>
  <c r="AA789" i="7"/>
  <c r="AA810" i="7"/>
  <c r="AA794" i="7"/>
  <c r="AA791" i="7"/>
  <c r="S680" i="7"/>
  <c r="I769" i="7" l="1"/>
  <c r="I770" i="7"/>
  <c r="I771" i="7"/>
  <c r="I772" i="7"/>
  <c r="I773" i="7"/>
  <c r="I774" i="7"/>
  <c r="I775" i="7"/>
  <c r="I776" i="7"/>
  <c r="I777" i="7"/>
  <c r="I778" i="7"/>
  <c r="I779" i="7"/>
  <c r="I780" i="7"/>
  <c r="I781" i="7"/>
  <c r="I782" i="7"/>
  <c r="I783" i="7"/>
  <c r="I784" i="7"/>
  <c r="I785" i="7"/>
  <c r="I786" i="7"/>
  <c r="I787" i="7"/>
  <c r="I788" i="7"/>
  <c r="L788" i="7"/>
  <c r="O788" i="7"/>
  <c r="R788" i="7"/>
  <c r="U788" i="7"/>
  <c r="X788" i="7"/>
  <c r="L769" i="7"/>
  <c r="O769" i="7"/>
  <c r="R769" i="7"/>
  <c r="U769" i="7"/>
  <c r="X769" i="7"/>
  <c r="L770" i="7"/>
  <c r="O770" i="7"/>
  <c r="R770" i="7"/>
  <c r="U770" i="7"/>
  <c r="X770" i="7"/>
  <c r="L771" i="7"/>
  <c r="O771" i="7"/>
  <c r="R771" i="7"/>
  <c r="U771" i="7"/>
  <c r="X771" i="7"/>
  <c r="L772" i="7"/>
  <c r="O772" i="7"/>
  <c r="R772" i="7"/>
  <c r="U772" i="7"/>
  <c r="X772" i="7"/>
  <c r="L773" i="7"/>
  <c r="O773" i="7"/>
  <c r="R773" i="7"/>
  <c r="U773" i="7"/>
  <c r="X773" i="7"/>
  <c r="L774" i="7"/>
  <c r="O774" i="7"/>
  <c r="R774" i="7"/>
  <c r="U774" i="7"/>
  <c r="X774" i="7"/>
  <c r="L775" i="7"/>
  <c r="O775" i="7"/>
  <c r="R775" i="7"/>
  <c r="U775" i="7"/>
  <c r="X775" i="7"/>
  <c r="L776" i="7"/>
  <c r="O776" i="7"/>
  <c r="R776" i="7"/>
  <c r="U776" i="7"/>
  <c r="X776" i="7"/>
  <c r="L777" i="7"/>
  <c r="O777" i="7"/>
  <c r="R777" i="7"/>
  <c r="U777" i="7"/>
  <c r="X777" i="7"/>
  <c r="L778" i="7"/>
  <c r="O778" i="7"/>
  <c r="R778" i="7"/>
  <c r="U778" i="7"/>
  <c r="X778" i="7"/>
  <c r="L779" i="7"/>
  <c r="O779" i="7"/>
  <c r="R779" i="7"/>
  <c r="U779" i="7"/>
  <c r="X779" i="7"/>
  <c r="L780" i="7"/>
  <c r="O780" i="7"/>
  <c r="R780" i="7"/>
  <c r="U780" i="7"/>
  <c r="X780" i="7"/>
  <c r="L781" i="7"/>
  <c r="O781" i="7"/>
  <c r="R781" i="7"/>
  <c r="U781" i="7"/>
  <c r="X781" i="7"/>
  <c r="L782" i="7"/>
  <c r="O782" i="7"/>
  <c r="R782" i="7"/>
  <c r="U782" i="7"/>
  <c r="X782" i="7"/>
  <c r="L783" i="7"/>
  <c r="O783" i="7"/>
  <c r="R783" i="7"/>
  <c r="U783" i="7"/>
  <c r="X783" i="7"/>
  <c r="L784" i="7"/>
  <c r="O784" i="7"/>
  <c r="R784" i="7"/>
  <c r="U784" i="7"/>
  <c r="X784" i="7"/>
  <c r="L785" i="7"/>
  <c r="O785" i="7"/>
  <c r="R785" i="7"/>
  <c r="U785" i="7"/>
  <c r="X785" i="7"/>
  <c r="L786" i="7"/>
  <c r="O786" i="7"/>
  <c r="R786" i="7"/>
  <c r="U786" i="7"/>
  <c r="X786" i="7"/>
  <c r="L787" i="7"/>
  <c r="O787" i="7"/>
  <c r="R787" i="7"/>
  <c r="U787" i="7"/>
  <c r="X787" i="7"/>
  <c r="AA772" i="7" l="1"/>
  <c r="AA780" i="7"/>
  <c r="AA788" i="7"/>
  <c r="AA782" i="7"/>
  <c r="AA778" i="7"/>
  <c r="AA784" i="7"/>
  <c r="AA776" i="7"/>
  <c r="AA773" i="7"/>
  <c r="AA786" i="7"/>
  <c r="AA783" i="7"/>
  <c r="AA781" i="7"/>
  <c r="AA774" i="7"/>
  <c r="AA771" i="7"/>
  <c r="AA770" i="7"/>
  <c r="AA785" i="7"/>
  <c r="AA775" i="7"/>
  <c r="AA777" i="7"/>
  <c r="AA787" i="7"/>
  <c r="AA769" i="7"/>
  <c r="AA779" i="7"/>
  <c r="V488"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L743" i="7"/>
  <c r="O743" i="7"/>
  <c r="R743" i="7"/>
  <c r="U743" i="7"/>
  <c r="X743" i="7"/>
  <c r="L744" i="7"/>
  <c r="O744" i="7"/>
  <c r="R744" i="7"/>
  <c r="U744" i="7"/>
  <c r="X744" i="7"/>
  <c r="L745" i="7"/>
  <c r="O745" i="7"/>
  <c r="R745" i="7"/>
  <c r="U745" i="7"/>
  <c r="X745" i="7"/>
  <c r="L746" i="7"/>
  <c r="O746" i="7"/>
  <c r="R746" i="7"/>
  <c r="U746" i="7"/>
  <c r="X746" i="7"/>
  <c r="L747" i="7"/>
  <c r="O747" i="7"/>
  <c r="R747" i="7"/>
  <c r="U747" i="7"/>
  <c r="X747" i="7"/>
  <c r="L748" i="7"/>
  <c r="O748" i="7"/>
  <c r="R748" i="7"/>
  <c r="U748" i="7"/>
  <c r="X748" i="7"/>
  <c r="L749" i="7"/>
  <c r="O749" i="7"/>
  <c r="R749" i="7"/>
  <c r="U749" i="7"/>
  <c r="X749" i="7"/>
  <c r="L750" i="7"/>
  <c r="O750" i="7"/>
  <c r="R750" i="7"/>
  <c r="U750" i="7"/>
  <c r="X750" i="7"/>
  <c r="L751" i="7"/>
  <c r="O751" i="7"/>
  <c r="R751" i="7"/>
  <c r="U751" i="7"/>
  <c r="X751" i="7"/>
  <c r="L752" i="7"/>
  <c r="O752" i="7"/>
  <c r="R752" i="7"/>
  <c r="U752" i="7"/>
  <c r="X752" i="7"/>
  <c r="L753" i="7"/>
  <c r="O753" i="7"/>
  <c r="R753" i="7"/>
  <c r="U753" i="7"/>
  <c r="X753" i="7"/>
  <c r="L754" i="7"/>
  <c r="O754" i="7"/>
  <c r="R754" i="7"/>
  <c r="U754" i="7"/>
  <c r="X754" i="7"/>
  <c r="L755" i="7"/>
  <c r="O755" i="7"/>
  <c r="R755" i="7"/>
  <c r="U755" i="7"/>
  <c r="X755" i="7"/>
  <c r="L756" i="7"/>
  <c r="O756" i="7"/>
  <c r="R756" i="7"/>
  <c r="U756" i="7"/>
  <c r="X756" i="7"/>
  <c r="L757" i="7"/>
  <c r="O757" i="7"/>
  <c r="R757" i="7"/>
  <c r="U757" i="7"/>
  <c r="X757" i="7"/>
  <c r="L758" i="7"/>
  <c r="O758" i="7"/>
  <c r="R758" i="7"/>
  <c r="U758" i="7"/>
  <c r="X758" i="7"/>
  <c r="L759" i="7"/>
  <c r="O759" i="7"/>
  <c r="R759" i="7"/>
  <c r="U759" i="7"/>
  <c r="X759" i="7"/>
  <c r="L760" i="7"/>
  <c r="O760" i="7"/>
  <c r="R760" i="7"/>
  <c r="U760" i="7"/>
  <c r="X760" i="7"/>
  <c r="L761" i="7"/>
  <c r="O761" i="7"/>
  <c r="R761" i="7"/>
  <c r="U761" i="7"/>
  <c r="X761" i="7"/>
  <c r="L762" i="7"/>
  <c r="O762" i="7"/>
  <c r="R762" i="7"/>
  <c r="U762" i="7"/>
  <c r="X762" i="7"/>
  <c r="L763" i="7"/>
  <c r="O763" i="7"/>
  <c r="R763" i="7"/>
  <c r="U763" i="7"/>
  <c r="X763" i="7"/>
  <c r="L764" i="7"/>
  <c r="O764" i="7"/>
  <c r="R764" i="7"/>
  <c r="U764" i="7"/>
  <c r="X764" i="7"/>
  <c r="L765" i="7"/>
  <c r="O765" i="7"/>
  <c r="R765" i="7"/>
  <c r="U765" i="7"/>
  <c r="X765" i="7"/>
  <c r="L766" i="7"/>
  <c r="O766" i="7"/>
  <c r="R766" i="7"/>
  <c r="U766" i="7"/>
  <c r="X766" i="7"/>
  <c r="L767" i="7"/>
  <c r="O767" i="7"/>
  <c r="R767" i="7"/>
  <c r="U767" i="7"/>
  <c r="X767" i="7"/>
  <c r="L768" i="7"/>
  <c r="O768" i="7"/>
  <c r="R768" i="7"/>
  <c r="U768" i="7"/>
  <c r="X768" i="7"/>
  <c r="AA760" i="7" l="1"/>
  <c r="AA764" i="7"/>
  <c r="AA756" i="7"/>
  <c r="AA748" i="7"/>
  <c r="AA749" i="7"/>
  <c r="AA752" i="7"/>
  <c r="AA763" i="7"/>
  <c r="AA753" i="7"/>
  <c r="AA750" i="7"/>
  <c r="AA765" i="7"/>
  <c r="AA745" i="7"/>
  <c r="AA757" i="7"/>
  <c r="AA754" i="7"/>
  <c r="AA767" i="7"/>
  <c r="AA759" i="7"/>
  <c r="AA747" i="7"/>
  <c r="AA768" i="7"/>
  <c r="AA761" i="7"/>
  <c r="AA762" i="7"/>
  <c r="AA744" i="7"/>
  <c r="AA755" i="7"/>
  <c r="AA751" i="7"/>
  <c r="AA746" i="7"/>
  <c r="AA743" i="7"/>
  <c r="AA766" i="7"/>
  <c r="AA758"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L687" i="7"/>
  <c r="O687" i="7"/>
  <c r="R687" i="7"/>
  <c r="U687" i="7"/>
  <c r="X687" i="7"/>
  <c r="L688" i="7"/>
  <c r="O688" i="7"/>
  <c r="R688" i="7"/>
  <c r="U688" i="7"/>
  <c r="X688" i="7"/>
  <c r="L689" i="7"/>
  <c r="O689" i="7"/>
  <c r="R689" i="7"/>
  <c r="U689" i="7"/>
  <c r="X689" i="7"/>
  <c r="L690" i="7"/>
  <c r="O690" i="7"/>
  <c r="R690" i="7"/>
  <c r="U690" i="7"/>
  <c r="X690" i="7"/>
  <c r="L691" i="7"/>
  <c r="O691" i="7"/>
  <c r="R691" i="7"/>
  <c r="U691" i="7"/>
  <c r="X691" i="7"/>
  <c r="L692" i="7"/>
  <c r="O692" i="7"/>
  <c r="R692" i="7"/>
  <c r="U692" i="7"/>
  <c r="X692" i="7"/>
  <c r="L693" i="7"/>
  <c r="O693" i="7"/>
  <c r="R693" i="7"/>
  <c r="U693" i="7"/>
  <c r="X693" i="7"/>
  <c r="L694" i="7"/>
  <c r="O694" i="7"/>
  <c r="R694" i="7"/>
  <c r="U694" i="7"/>
  <c r="X694" i="7"/>
  <c r="L695" i="7"/>
  <c r="O695" i="7"/>
  <c r="R695" i="7"/>
  <c r="U695" i="7"/>
  <c r="X695" i="7"/>
  <c r="L696" i="7"/>
  <c r="O696" i="7"/>
  <c r="R696" i="7"/>
  <c r="U696" i="7"/>
  <c r="X696" i="7"/>
  <c r="L697" i="7"/>
  <c r="O697" i="7"/>
  <c r="R697" i="7"/>
  <c r="U697" i="7"/>
  <c r="X697" i="7"/>
  <c r="L698" i="7"/>
  <c r="O698" i="7"/>
  <c r="R698" i="7"/>
  <c r="U698" i="7"/>
  <c r="X698" i="7"/>
  <c r="L699" i="7"/>
  <c r="O699" i="7"/>
  <c r="R699" i="7"/>
  <c r="U699" i="7"/>
  <c r="X699" i="7"/>
  <c r="L700" i="7"/>
  <c r="O700" i="7"/>
  <c r="R700" i="7"/>
  <c r="U700" i="7"/>
  <c r="X700" i="7"/>
  <c r="L701" i="7"/>
  <c r="O701" i="7"/>
  <c r="R701" i="7"/>
  <c r="U701" i="7"/>
  <c r="X701" i="7"/>
  <c r="L702" i="7"/>
  <c r="O702" i="7"/>
  <c r="R702" i="7"/>
  <c r="U702" i="7"/>
  <c r="X702" i="7"/>
  <c r="L703" i="7"/>
  <c r="O703" i="7"/>
  <c r="R703" i="7"/>
  <c r="U703" i="7"/>
  <c r="X703" i="7"/>
  <c r="L704" i="7"/>
  <c r="O704" i="7"/>
  <c r="R704" i="7"/>
  <c r="U704" i="7"/>
  <c r="X704" i="7"/>
  <c r="L705" i="7"/>
  <c r="O705" i="7"/>
  <c r="R705" i="7"/>
  <c r="U705" i="7"/>
  <c r="X705" i="7"/>
  <c r="L706" i="7"/>
  <c r="O706" i="7"/>
  <c r="R706" i="7"/>
  <c r="U706" i="7"/>
  <c r="X706" i="7"/>
  <c r="L707" i="7"/>
  <c r="O707" i="7"/>
  <c r="R707" i="7"/>
  <c r="U707" i="7"/>
  <c r="X707" i="7"/>
  <c r="L708" i="7"/>
  <c r="O708" i="7"/>
  <c r="R708" i="7"/>
  <c r="U708" i="7"/>
  <c r="X708" i="7"/>
  <c r="L709" i="7"/>
  <c r="O709" i="7"/>
  <c r="R709" i="7"/>
  <c r="U709" i="7"/>
  <c r="X709" i="7"/>
  <c r="L710" i="7"/>
  <c r="O710" i="7"/>
  <c r="R710" i="7"/>
  <c r="U710" i="7"/>
  <c r="X710" i="7"/>
  <c r="L711" i="7"/>
  <c r="O711" i="7"/>
  <c r="R711" i="7"/>
  <c r="U711" i="7"/>
  <c r="X711" i="7"/>
  <c r="L712" i="7"/>
  <c r="O712" i="7"/>
  <c r="R712" i="7"/>
  <c r="U712" i="7"/>
  <c r="X712" i="7"/>
  <c r="L713" i="7"/>
  <c r="O713" i="7"/>
  <c r="R713" i="7"/>
  <c r="U713" i="7"/>
  <c r="X713" i="7"/>
  <c r="L714" i="7"/>
  <c r="O714" i="7"/>
  <c r="R714" i="7"/>
  <c r="U714" i="7"/>
  <c r="X714" i="7"/>
  <c r="L715" i="7"/>
  <c r="O715" i="7"/>
  <c r="R715" i="7"/>
  <c r="U715" i="7"/>
  <c r="X715" i="7"/>
  <c r="L716" i="7"/>
  <c r="O716" i="7"/>
  <c r="R716" i="7"/>
  <c r="U716" i="7"/>
  <c r="X716" i="7"/>
  <c r="L717" i="7"/>
  <c r="O717" i="7"/>
  <c r="R717" i="7"/>
  <c r="U717" i="7"/>
  <c r="X717" i="7"/>
  <c r="L718" i="7"/>
  <c r="O718" i="7"/>
  <c r="R718" i="7"/>
  <c r="U718" i="7"/>
  <c r="X718" i="7"/>
  <c r="L719" i="7"/>
  <c r="O719" i="7"/>
  <c r="R719" i="7"/>
  <c r="U719" i="7"/>
  <c r="X719" i="7"/>
  <c r="L720" i="7"/>
  <c r="O720" i="7"/>
  <c r="R720" i="7"/>
  <c r="U720" i="7"/>
  <c r="X720" i="7"/>
  <c r="L721" i="7"/>
  <c r="O721" i="7"/>
  <c r="R721" i="7"/>
  <c r="U721" i="7"/>
  <c r="X721" i="7"/>
  <c r="L722" i="7"/>
  <c r="O722" i="7"/>
  <c r="R722" i="7"/>
  <c r="U722" i="7"/>
  <c r="X722" i="7"/>
  <c r="L723" i="7"/>
  <c r="O723" i="7"/>
  <c r="R723" i="7"/>
  <c r="U723" i="7"/>
  <c r="X723" i="7"/>
  <c r="L724" i="7"/>
  <c r="O724" i="7"/>
  <c r="R724" i="7"/>
  <c r="U724" i="7"/>
  <c r="X724" i="7"/>
  <c r="L725" i="7"/>
  <c r="O725" i="7"/>
  <c r="R725" i="7"/>
  <c r="U725" i="7"/>
  <c r="X725" i="7"/>
  <c r="L726" i="7"/>
  <c r="O726" i="7"/>
  <c r="R726" i="7"/>
  <c r="U726" i="7"/>
  <c r="X726" i="7"/>
  <c r="L727" i="7"/>
  <c r="O727" i="7"/>
  <c r="R727" i="7"/>
  <c r="U727" i="7"/>
  <c r="X727" i="7"/>
  <c r="L728" i="7"/>
  <c r="O728" i="7"/>
  <c r="R728" i="7"/>
  <c r="U728" i="7"/>
  <c r="X728" i="7"/>
  <c r="L729" i="7"/>
  <c r="O729" i="7"/>
  <c r="R729" i="7"/>
  <c r="U729" i="7"/>
  <c r="X729" i="7"/>
  <c r="L730" i="7"/>
  <c r="O730" i="7"/>
  <c r="R730" i="7"/>
  <c r="U730" i="7"/>
  <c r="X730" i="7"/>
  <c r="L731" i="7"/>
  <c r="O731" i="7"/>
  <c r="R731" i="7"/>
  <c r="U731" i="7"/>
  <c r="X731" i="7"/>
  <c r="L732" i="7"/>
  <c r="O732" i="7"/>
  <c r="R732" i="7"/>
  <c r="U732" i="7"/>
  <c r="X732" i="7"/>
  <c r="L733" i="7"/>
  <c r="O733" i="7"/>
  <c r="R733" i="7"/>
  <c r="U733" i="7"/>
  <c r="X733" i="7"/>
  <c r="L734" i="7"/>
  <c r="O734" i="7"/>
  <c r="R734" i="7"/>
  <c r="U734" i="7"/>
  <c r="X734" i="7"/>
  <c r="L735" i="7"/>
  <c r="O735" i="7"/>
  <c r="R735" i="7"/>
  <c r="U735" i="7"/>
  <c r="X735" i="7"/>
  <c r="L736" i="7"/>
  <c r="O736" i="7"/>
  <c r="R736" i="7"/>
  <c r="U736" i="7"/>
  <c r="X736" i="7"/>
  <c r="L737" i="7"/>
  <c r="O737" i="7"/>
  <c r="R737" i="7"/>
  <c r="U737" i="7"/>
  <c r="X737" i="7"/>
  <c r="L738" i="7"/>
  <c r="O738" i="7"/>
  <c r="R738" i="7"/>
  <c r="U738" i="7"/>
  <c r="X738" i="7"/>
  <c r="L739" i="7"/>
  <c r="O739" i="7"/>
  <c r="R739" i="7"/>
  <c r="U739" i="7"/>
  <c r="X739" i="7"/>
  <c r="L740" i="7"/>
  <c r="O740" i="7"/>
  <c r="R740" i="7"/>
  <c r="U740" i="7"/>
  <c r="X740" i="7"/>
  <c r="L741" i="7"/>
  <c r="O741" i="7"/>
  <c r="R741" i="7"/>
  <c r="U741" i="7"/>
  <c r="X741" i="7"/>
  <c r="L742" i="7"/>
  <c r="O742" i="7"/>
  <c r="R742" i="7"/>
  <c r="U742" i="7"/>
  <c r="X742" i="7"/>
  <c r="X686" i="7"/>
  <c r="U686" i="7"/>
  <c r="R686" i="7"/>
  <c r="O686" i="7"/>
  <c r="L686" i="7"/>
  <c r="AA734" i="7" l="1"/>
  <c r="AA713" i="7"/>
  <c r="AA688" i="7"/>
  <c r="AA686" i="7"/>
  <c r="AA742" i="7"/>
  <c r="AA702" i="7"/>
  <c r="AA726" i="7"/>
  <c r="AA710" i="7"/>
  <c r="AA703" i="7"/>
  <c r="AA694" i="7"/>
  <c r="AA714" i="7"/>
  <c r="AA741" i="7"/>
  <c r="AA736" i="7"/>
  <c r="AA708" i="7"/>
  <c r="AA705" i="7"/>
  <c r="AA733" i="7"/>
  <c r="AA725" i="7"/>
  <c r="AA720" i="7"/>
  <c r="AA717" i="7"/>
  <c r="AA695" i="7"/>
  <c r="AA692" i="7"/>
  <c r="AA689" i="7"/>
  <c r="AA738" i="7"/>
  <c r="AA730" i="7"/>
  <c r="AA706" i="7"/>
  <c r="AA698" i="7"/>
  <c r="AA690" i="7"/>
  <c r="AA728" i="7"/>
  <c r="AA697" i="7"/>
  <c r="AA735" i="7"/>
  <c r="AA718" i="7"/>
  <c r="AA712" i="7"/>
  <c r="AA700" i="7"/>
  <c r="AA740" i="7"/>
  <c r="AA737" i="7"/>
  <c r="AA727" i="7"/>
  <c r="AA709" i="7"/>
  <c r="AA704" i="7"/>
  <c r="AA732" i="7"/>
  <c r="AA729" i="7"/>
  <c r="AA719" i="7"/>
  <c r="AA701" i="7"/>
  <c r="AA696" i="7"/>
  <c r="AA687" i="7"/>
  <c r="AA724" i="7"/>
  <c r="AA721" i="7"/>
  <c r="AA716" i="7"/>
  <c r="AA711" i="7"/>
  <c r="AA693" i="7"/>
  <c r="AA699" i="7"/>
  <c r="AA691" i="7"/>
  <c r="AA707" i="7"/>
  <c r="AA739" i="7"/>
  <c r="AA731" i="7"/>
  <c r="AA722" i="7"/>
  <c r="AA723" i="7"/>
  <c r="AA715" i="7"/>
  <c r="AA123" i="7" l="1"/>
  <c r="O125" i="7"/>
  <c r="AA125" i="7" s="1"/>
  <c r="O97" i="1"/>
  <c r="O84" i="1"/>
  <c r="O83" i="1"/>
  <c r="O82" i="1"/>
  <c r="O77" i="1"/>
  <c r="O66" i="1"/>
  <c r="O65" i="1"/>
  <c r="O64" i="1"/>
  <c r="O63" i="1"/>
  <c r="O62" i="1"/>
  <c r="AA62" i="1" s="1"/>
  <c r="O61" i="1"/>
  <c r="AA61" i="1" s="1"/>
  <c r="X60" i="1"/>
  <c r="U60" i="1"/>
  <c r="R60" i="1"/>
  <c r="O60" i="1"/>
  <c r="L60" i="1"/>
  <c r="I60" i="1"/>
  <c r="O59" i="1"/>
  <c r="AA59" i="1" s="1"/>
  <c r="AA60" i="1" l="1"/>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L655" i="7"/>
  <c r="O655" i="7"/>
  <c r="R655" i="7"/>
  <c r="U655" i="7"/>
  <c r="X655" i="7"/>
  <c r="L656" i="7"/>
  <c r="O656" i="7"/>
  <c r="R656" i="7"/>
  <c r="U656" i="7"/>
  <c r="X656" i="7"/>
  <c r="L657" i="7"/>
  <c r="O657" i="7"/>
  <c r="R657" i="7"/>
  <c r="U657" i="7"/>
  <c r="X657" i="7"/>
  <c r="L658" i="7"/>
  <c r="O658" i="7"/>
  <c r="R658" i="7"/>
  <c r="U658" i="7"/>
  <c r="X658" i="7"/>
  <c r="L659" i="7"/>
  <c r="O659" i="7"/>
  <c r="R659" i="7"/>
  <c r="U659" i="7"/>
  <c r="X659" i="7"/>
  <c r="L660" i="7"/>
  <c r="O660" i="7"/>
  <c r="R660" i="7"/>
  <c r="U660" i="7"/>
  <c r="X660" i="7"/>
  <c r="L661" i="7"/>
  <c r="O661" i="7"/>
  <c r="R661" i="7"/>
  <c r="U661" i="7"/>
  <c r="X661" i="7"/>
  <c r="L662" i="7"/>
  <c r="O662" i="7"/>
  <c r="R662" i="7"/>
  <c r="U662" i="7"/>
  <c r="X662" i="7"/>
  <c r="L663" i="7"/>
  <c r="O663" i="7"/>
  <c r="R663" i="7"/>
  <c r="U663" i="7"/>
  <c r="X663" i="7"/>
  <c r="L664" i="7"/>
  <c r="O664" i="7"/>
  <c r="R664" i="7"/>
  <c r="U664" i="7"/>
  <c r="X664" i="7"/>
  <c r="L665" i="7"/>
  <c r="O665" i="7"/>
  <c r="R665" i="7"/>
  <c r="U665" i="7"/>
  <c r="X665" i="7"/>
  <c r="L666" i="7"/>
  <c r="O666" i="7"/>
  <c r="R666" i="7"/>
  <c r="U666" i="7"/>
  <c r="X666" i="7"/>
  <c r="L667" i="7"/>
  <c r="O667" i="7"/>
  <c r="R667" i="7"/>
  <c r="U667" i="7"/>
  <c r="X667" i="7"/>
  <c r="L668" i="7"/>
  <c r="O668" i="7"/>
  <c r="R668" i="7"/>
  <c r="U668" i="7"/>
  <c r="X668" i="7"/>
  <c r="L669" i="7"/>
  <c r="O669" i="7"/>
  <c r="R669" i="7"/>
  <c r="U669" i="7"/>
  <c r="X669" i="7"/>
  <c r="L670" i="7"/>
  <c r="O670" i="7"/>
  <c r="R670" i="7"/>
  <c r="U670" i="7"/>
  <c r="X670" i="7"/>
  <c r="L671" i="7"/>
  <c r="O671" i="7"/>
  <c r="R671" i="7"/>
  <c r="U671" i="7"/>
  <c r="X671" i="7"/>
  <c r="L672" i="7"/>
  <c r="O672" i="7"/>
  <c r="R672" i="7"/>
  <c r="U672" i="7"/>
  <c r="X672" i="7"/>
  <c r="L673" i="7"/>
  <c r="O673" i="7"/>
  <c r="R673" i="7"/>
  <c r="U673" i="7"/>
  <c r="X673" i="7"/>
  <c r="L674" i="7"/>
  <c r="O674" i="7"/>
  <c r="R674" i="7"/>
  <c r="U674" i="7"/>
  <c r="X674" i="7"/>
  <c r="L675" i="7"/>
  <c r="O675" i="7"/>
  <c r="R675" i="7"/>
  <c r="U675" i="7"/>
  <c r="X675" i="7"/>
  <c r="L676" i="7"/>
  <c r="O676" i="7"/>
  <c r="R676" i="7"/>
  <c r="U676" i="7"/>
  <c r="X676" i="7"/>
  <c r="L677" i="7"/>
  <c r="O677" i="7"/>
  <c r="R677" i="7"/>
  <c r="U677" i="7"/>
  <c r="X677" i="7"/>
  <c r="L678" i="7"/>
  <c r="O678" i="7"/>
  <c r="R678" i="7"/>
  <c r="U678" i="7"/>
  <c r="X678" i="7"/>
  <c r="L679" i="7"/>
  <c r="O679" i="7"/>
  <c r="R679" i="7"/>
  <c r="U679" i="7"/>
  <c r="X679" i="7"/>
  <c r="L680" i="7"/>
  <c r="O680" i="7"/>
  <c r="R680" i="7"/>
  <c r="U680" i="7"/>
  <c r="X680" i="7"/>
  <c r="L681" i="7"/>
  <c r="O681" i="7"/>
  <c r="R681" i="7"/>
  <c r="U681" i="7"/>
  <c r="X681" i="7"/>
  <c r="L682" i="7"/>
  <c r="O682" i="7"/>
  <c r="R682" i="7"/>
  <c r="U682" i="7"/>
  <c r="X682" i="7"/>
  <c r="L683" i="7"/>
  <c r="O683" i="7"/>
  <c r="R683" i="7"/>
  <c r="U683" i="7"/>
  <c r="X683" i="7"/>
  <c r="L684" i="7"/>
  <c r="O684" i="7"/>
  <c r="R684" i="7"/>
  <c r="U684" i="7"/>
  <c r="X684" i="7"/>
  <c r="L685" i="7"/>
  <c r="O685" i="7"/>
  <c r="R685" i="7"/>
  <c r="U685" i="7"/>
  <c r="X685" i="7"/>
  <c r="L654" i="7"/>
  <c r="O654" i="7"/>
  <c r="R654" i="7"/>
  <c r="U654" i="7"/>
  <c r="X654" i="7"/>
  <c r="AA679" i="7" l="1"/>
  <c r="AA674" i="7"/>
  <c r="AA677" i="7"/>
  <c r="AA682" i="7"/>
  <c r="AA672" i="7"/>
  <c r="AA664" i="7"/>
  <c r="AA684" i="7"/>
  <c r="AA657" i="7"/>
  <c r="AA683" i="7"/>
  <c r="AA666" i="7"/>
  <c r="AA658" i="7"/>
  <c r="AA676" i="7"/>
  <c r="AA663" i="7"/>
  <c r="AA668" i="7"/>
  <c r="AA685" i="7"/>
  <c r="AA680" i="7"/>
  <c r="AA671" i="7"/>
  <c r="AA678" i="7"/>
  <c r="AA670" i="7"/>
  <c r="AA662" i="7"/>
  <c r="AA660" i="7"/>
  <c r="AA659" i="7"/>
  <c r="AA656" i="7"/>
  <c r="AA655" i="7"/>
  <c r="AA673" i="7"/>
  <c r="AA675" i="7"/>
  <c r="AA665" i="7"/>
  <c r="AA681" i="7"/>
  <c r="AA667" i="7"/>
  <c r="AA661" i="7"/>
  <c r="AA669" i="7"/>
  <c r="AA654" i="7"/>
  <c r="X653" i="7"/>
  <c r="U653" i="7"/>
  <c r="R653" i="7"/>
  <c r="O653" i="7"/>
  <c r="L653" i="7"/>
  <c r="I653"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L615" i="7"/>
  <c r="O615" i="7"/>
  <c r="R615" i="7"/>
  <c r="U615" i="7"/>
  <c r="X615" i="7"/>
  <c r="L616" i="7"/>
  <c r="O616" i="7"/>
  <c r="R616" i="7"/>
  <c r="U616" i="7"/>
  <c r="X616" i="7"/>
  <c r="L617" i="7"/>
  <c r="O617" i="7"/>
  <c r="R617" i="7"/>
  <c r="U617" i="7"/>
  <c r="X617" i="7"/>
  <c r="L618" i="7"/>
  <c r="O618" i="7"/>
  <c r="R618" i="7"/>
  <c r="U618" i="7"/>
  <c r="X618" i="7"/>
  <c r="L619" i="7"/>
  <c r="O619" i="7"/>
  <c r="R619" i="7"/>
  <c r="U619" i="7"/>
  <c r="X619" i="7"/>
  <c r="L620" i="7"/>
  <c r="O620" i="7"/>
  <c r="R620" i="7"/>
  <c r="U620" i="7"/>
  <c r="X620" i="7"/>
  <c r="L621" i="7"/>
  <c r="O621" i="7"/>
  <c r="R621" i="7"/>
  <c r="U621" i="7"/>
  <c r="X621" i="7"/>
  <c r="L622" i="7"/>
  <c r="O622" i="7"/>
  <c r="R622" i="7"/>
  <c r="U622" i="7"/>
  <c r="X622" i="7"/>
  <c r="L623" i="7"/>
  <c r="O623" i="7"/>
  <c r="R623" i="7"/>
  <c r="U623" i="7"/>
  <c r="X623" i="7"/>
  <c r="L624" i="7"/>
  <c r="O624" i="7"/>
  <c r="R624" i="7"/>
  <c r="U624" i="7"/>
  <c r="X624" i="7"/>
  <c r="L625" i="7"/>
  <c r="O625" i="7"/>
  <c r="R625" i="7"/>
  <c r="U625" i="7"/>
  <c r="X625" i="7"/>
  <c r="L626" i="7"/>
  <c r="O626" i="7"/>
  <c r="R626" i="7"/>
  <c r="U626" i="7"/>
  <c r="X626" i="7"/>
  <c r="L627" i="7"/>
  <c r="O627" i="7"/>
  <c r="R627" i="7"/>
  <c r="U627" i="7"/>
  <c r="X627" i="7"/>
  <c r="L628" i="7"/>
  <c r="O628" i="7"/>
  <c r="R628" i="7"/>
  <c r="U628" i="7"/>
  <c r="X628" i="7"/>
  <c r="L629" i="7"/>
  <c r="O629" i="7"/>
  <c r="R629" i="7"/>
  <c r="U629" i="7"/>
  <c r="X629" i="7"/>
  <c r="L630" i="7"/>
  <c r="O630" i="7"/>
  <c r="R630" i="7"/>
  <c r="U630" i="7"/>
  <c r="X630" i="7"/>
  <c r="L631" i="7"/>
  <c r="O631" i="7"/>
  <c r="R631" i="7"/>
  <c r="U631" i="7"/>
  <c r="X631" i="7"/>
  <c r="L632" i="7"/>
  <c r="O632" i="7"/>
  <c r="R632" i="7"/>
  <c r="U632" i="7"/>
  <c r="X632" i="7"/>
  <c r="L633" i="7"/>
  <c r="O633" i="7"/>
  <c r="R633" i="7"/>
  <c r="U633" i="7"/>
  <c r="X633" i="7"/>
  <c r="L634" i="7"/>
  <c r="O634" i="7"/>
  <c r="R634" i="7"/>
  <c r="U634" i="7"/>
  <c r="X634" i="7"/>
  <c r="L635" i="7"/>
  <c r="O635" i="7"/>
  <c r="R635" i="7"/>
  <c r="U635" i="7"/>
  <c r="X635" i="7"/>
  <c r="L636" i="7"/>
  <c r="O636" i="7"/>
  <c r="R636" i="7"/>
  <c r="U636" i="7"/>
  <c r="X636" i="7"/>
  <c r="L637" i="7"/>
  <c r="O637" i="7"/>
  <c r="R637" i="7"/>
  <c r="U637" i="7"/>
  <c r="X637" i="7"/>
  <c r="L638" i="7"/>
  <c r="O638" i="7"/>
  <c r="R638" i="7"/>
  <c r="U638" i="7"/>
  <c r="X638" i="7"/>
  <c r="L639" i="7"/>
  <c r="O639" i="7"/>
  <c r="R639" i="7"/>
  <c r="U639" i="7"/>
  <c r="X639" i="7"/>
  <c r="L640" i="7"/>
  <c r="O640" i="7"/>
  <c r="R640" i="7"/>
  <c r="U640" i="7"/>
  <c r="X640" i="7"/>
  <c r="L641" i="7"/>
  <c r="O641" i="7"/>
  <c r="R641" i="7"/>
  <c r="U641" i="7"/>
  <c r="X641" i="7"/>
  <c r="L642" i="7"/>
  <c r="O642" i="7"/>
  <c r="R642" i="7"/>
  <c r="U642" i="7"/>
  <c r="X642" i="7"/>
  <c r="L643" i="7"/>
  <c r="O643" i="7"/>
  <c r="R643" i="7"/>
  <c r="U643" i="7"/>
  <c r="X643" i="7"/>
  <c r="L644" i="7"/>
  <c r="O644" i="7"/>
  <c r="R644" i="7"/>
  <c r="U644" i="7"/>
  <c r="X644" i="7"/>
  <c r="L645" i="7"/>
  <c r="O645" i="7"/>
  <c r="R645" i="7"/>
  <c r="U645" i="7"/>
  <c r="X645" i="7"/>
  <c r="L646" i="7"/>
  <c r="O646" i="7"/>
  <c r="R646" i="7"/>
  <c r="U646" i="7"/>
  <c r="X646" i="7"/>
  <c r="L647" i="7"/>
  <c r="O647" i="7"/>
  <c r="R647" i="7"/>
  <c r="U647" i="7"/>
  <c r="X647" i="7"/>
  <c r="L648" i="7"/>
  <c r="O648" i="7"/>
  <c r="R648" i="7"/>
  <c r="U648" i="7"/>
  <c r="X648" i="7"/>
  <c r="L649" i="7"/>
  <c r="O649" i="7"/>
  <c r="R649" i="7"/>
  <c r="U649" i="7"/>
  <c r="X649" i="7"/>
  <c r="L650" i="7"/>
  <c r="O650" i="7"/>
  <c r="R650" i="7"/>
  <c r="U650" i="7"/>
  <c r="X650" i="7"/>
  <c r="L651" i="7"/>
  <c r="O651" i="7"/>
  <c r="R651" i="7"/>
  <c r="U651" i="7"/>
  <c r="X651" i="7"/>
  <c r="L652" i="7"/>
  <c r="O652" i="7"/>
  <c r="R652" i="7"/>
  <c r="U652" i="7"/>
  <c r="X652" i="7"/>
  <c r="AA635" i="7" l="1"/>
  <c r="AA653" i="7"/>
  <c r="AA621" i="7"/>
  <c r="AA639" i="7"/>
  <c r="AA631" i="7"/>
  <c r="AA623" i="7"/>
  <c r="AA630" i="7"/>
  <c r="AA650" i="7"/>
  <c r="AA622" i="7"/>
  <c r="AA638" i="7"/>
  <c r="AA642" i="7"/>
  <c r="AA651" i="7"/>
  <c r="AA643" i="7"/>
  <c r="AA646" i="7"/>
  <c r="AA644" i="7"/>
  <c r="AA634" i="7"/>
  <c r="AA626" i="7"/>
  <c r="AA618" i="7"/>
  <c r="AA615" i="7"/>
  <c r="AA633" i="7"/>
  <c r="AA647" i="7"/>
  <c r="AA649" i="7"/>
  <c r="AA645" i="7"/>
  <c r="AA641" i="7"/>
  <c r="AA637" i="7"/>
  <c r="AA627" i="7"/>
  <c r="AA629" i="7"/>
  <c r="AA625" i="7"/>
  <c r="AA620" i="7"/>
  <c r="AA619" i="7"/>
  <c r="AA617" i="7"/>
  <c r="AA652" i="7"/>
  <c r="AA624" i="7"/>
  <c r="AA636" i="7"/>
  <c r="AA616" i="7"/>
  <c r="AA640" i="7"/>
  <c r="AA628" i="7"/>
  <c r="AA648" i="7"/>
  <c r="AA632" i="7"/>
  <c r="G12" i="6" l="1"/>
  <c r="G13" i="6"/>
  <c r="G14" i="6"/>
  <c r="G15" i="6"/>
  <c r="G16" i="6"/>
  <c r="G17" i="6"/>
  <c r="G18" i="6"/>
  <c r="G19" i="6"/>
  <c r="G11" i="6"/>
  <c r="I579" i="7" l="1"/>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L580" i="7"/>
  <c r="O580" i="7"/>
  <c r="R580" i="7"/>
  <c r="U580" i="7"/>
  <c r="X580" i="7"/>
  <c r="L581" i="7"/>
  <c r="O581" i="7"/>
  <c r="R581" i="7"/>
  <c r="U581" i="7"/>
  <c r="X581" i="7"/>
  <c r="L582" i="7"/>
  <c r="O582" i="7"/>
  <c r="R582" i="7"/>
  <c r="U582" i="7"/>
  <c r="X582" i="7"/>
  <c r="L583" i="7"/>
  <c r="O583" i="7"/>
  <c r="R583" i="7"/>
  <c r="U583" i="7"/>
  <c r="X583" i="7"/>
  <c r="L584" i="7"/>
  <c r="O584" i="7"/>
  <c r="R584" i="7"/>
  <c r="U584" i="7"/>
  <c r="X584" i="7"/>
  <c r="L585" i="7"/>
  <c r="O585" i="7"/>
  <c r="R585" i="7"/>
  <c r="U585" i="7"/>
  <c r="X585" i="7"/>
  <c r="L586" i="7"/>
  <c r="O586" i="7"/>
  <c r="R586" i="7"/>
  <c r="U586" i="7"/>
  <c r="X586" i="7"/>
  <c r="L587" i="7"/>
  <c r="O587" i="7"/>
  <c r="R587" i="7"/>
  <c r="U587" i="7"/>
  <c r="X587" i="7"/>
  <c r="L588" i="7"/>
  <c r="O588" i="7"/>
  <c r="R588" i="7"/>
  <c r="U588" i="7"/>
  <c r="X588" i="7"/>
  <c r="L589" i="7"/>
  <c r="O589" i="7"/>
  <c r="R589" i="7"/>
  <c r="U589" i="7"/>
  <c r="X589" i="7"/>
  <c r="L590" i="7"/>
  <c r="O590" i="7"/>
  <c r="R590" i="7"/>
  <c r="U590" i="7"/>
  <c r="X590" i="7"/>
  <c r="L591" i="7"/>
  <c r="O591" i="7"/>
  <c r="R591" i="7"/>
  <c r="U591" i="7"/>
  <c r="X591" i="7"/>
  <c r="L592" i="7"/>
  <c r="O592" i="7"/>
  <c r="R592" i="7"/>
  <c r="U592" i="7"/>
  <c r="X592" i="7"/>
  <c r="L593" i="7"/>
  <c r="O593" i="7"/>
  <c r="R593" i="7"/>
  <c r="U593" i="7"/>
  <c r="X593" i="7"/>
  <c r="L594" i="7"/>
  <c r="O594" i="7"/>
  <c r="R594" i="7"/>
  <c r="U594" i="7"/>
  <c r="X594" i="7"/>
  <c r="L595" i="7"/>
  <c r="O595" i="7"/>
  <c r="R595" i="7"/>
  <c r="U595" i="7"/>
  <c r="X595" i="7"/>
  <c r="L596" i="7"/>
  <c r="O596" i="7"/>
  <c r="R596" i="7"/>
  <c r="U596" i="7"/>
  <c r="X596" i="7"/>
  <c r="L597" i="7"/>
  <c r="O597" i="7"/>
  <c r="R597" i="7"/>
  <c r="U597" i="7"/>
  <c r="X597" i="7"/>
  <c r="L598" i="7"/>
  <c r="O598" i="7"/>
  <c r="R598" i="7"/>
  <c r="U598" i="7"/>
  <c r="X598" i="7"/>
  <c r="L599" i="7"/>
  <c r="O599" i="7"/>
  <c r="R599" i="7"/>
  <c r="U599" i="7"/>
  <c r="X599" i="7"/>
  <c r="L600" i="7"/>
  <c r="O600" i="7"/>
  <c r="R600" i="7"/>
  <c r="U600" i="7"/>
  <c r="X600" i="7"/>
  <c r="L601" i="7"/>
  <c r="O601" i="7"/>
  <c r="R601" i="7"/>
  <c r="U601" i="7"/>
  <c r="X601" i="7"/>
  <c r="L602" i="7"/>
  <c r="O602" i="7"/>
  <c r="R602" i="7"/>
  <c r="U602" i="7"/>
  <c r="X602" i="7"/>
  <c r="L603" i="7"/>
  <c r="O603" i="7"/>
  <c r="R603" i="7"/>
  <c r="U603" i="7"/>
  <c r="X603" i="7"/>
  <c r="L604" i="7"/>
  <c r="O604" i="7"/>
  <c r="R604" i="7"/>
  <c r="U604" i="7"/>
  <c r="X604" i="7"/>
  <c r="L605" i="7"/>
  <c r="O605" i="7"/>
  <c r="R605" i="7"/>
  <c r="U605" i="7"/>
  <c r="X605" i="7"/>
  <c r="L606" i="7"/>
  <c r="O606" i="7"/>
  <c r="R606" i="7"/>
  <c r="U606" i="7"/>
  <c r="X606" i="7"/>
  <c r="L607" i="7"/>
  <c r="O607" i="7"/>
  <c r="R607" i="7"/>
  <c r="U607" i="7"/>
  <c r="X607" i="7"/>
  <c r="L608" i="7"/>
  <c r="O608" i="7"/>
  <c r="R608" i="7"/>
  <c r="U608" i="7"/>
  <c r="X608" i="7"/>
  <c r="L609" i="7"/>
  <c r="O609" i="7"/>
  <c r="R609" i="7"/>
  <c r="U609" i="7"/>
  <c r="X609" i="7"/>
  <c r="L610" i="7"/>
  <c r="O610" i="7"/>
  <c r="R610" i="7"/>
  <c r="U610" i="7"/>
  <c r="X610" i="7"/>
  <c r="L611" i="7"/>
  <c r="O611" i="7"/>
  <c r="R611" i="7"/>
  <c r="U611" i="7"/>
  <c r="X611" i="7"/>
  <c r="L612" i="7"/>
  <c r="O612" i="7"/>
  <c r="R612" i="7"/>
  <c r="U612" i="7"/>
  <c r="X612" i="7"/>
  <c r="L613" i="7"/>
  <c r="O613" i="7"/>
  <c r="R613" i="7"/>
  <c r="U613" i="7"/>
  <c r="X613" i="7"/>
  <c r="L614" i="7"/>
  <c r="O614" i="7"/>
  <c r="R614" i="7"/>
  <c r="U614" i="7"/>
  <c r="X614" i="7"/>
  <c r="L579" i="7"/>
  <c r="O579" i="7"/>
  <c r="R579" i="7"/>
  <c r="U579" i="7"/>
  <c r="X579" i="7"/>
  <c r="AA603" i="7" l="1"/>
  <c r="AA595" i="7"/>
  <c r="AA614" i="7"/>
  <c r="AA593" i="7"/>
  <c r="AA590" i="7"/>
  <c r="AA582" i="7"/>
  <c r="AA613" i="7"/>
  <c r="AA607" i="7"/>
  <c r="AA599" i="7"/>
  <c r="AA591" i="7"/>
  <c r="AA583" i="7"/>
  <c r="AA597" i="7"/>
  <c r="AA589" i="7"/>
  <c r="AA584" i="7"/>
  <c r="AA611" i="7"/>
  <c r="AA587" i="7"/>
  <c r="AA609" i="7"/>
  <c r="AA608" i="7"/>
  <c r="AA606" i="7"/>
  <c r="AA605" i="7"/>
  <c r="AA601" i="7"/>
  <c r="AA600" i="7"/>
  <c r="AA598" i="7"/>
  <c r="AA596" i="7"/>
  <c r="AA592" i="7"/>
  <c r="AA585" i="7"/>
  <c r="AA581" i="7"/>
  <c r="AA588" i="7"/>
  <c r="AA612" i="7"/>
  <c r="AA610" i="7"/>
  <c r="AA580" i="7"/>
  <c r="AA586" i="7"/>
  <c r="AA604" i="7"/>
  <c r="AA602" i="7"/>
  <c r="AA594" i="7"/>
  <c r="AA579"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L552" i="7"/>
  <c r="O552" i="7"/>
  <c r="R552" i="7"/>
  <c r="U552" i="7"/>
  <c r="X552" i="7"/>
  <c r="L553" i="7"/>
  <c r="O553" i="7"/>
  <c r="R553" i="7"/>
  <c r="U553" i="7"/>
  <c r="X553" i="7"/>
  <c r="L554" i="7"/>
  <c r="O554" i="7"/>
  <c r="R554" i="7"/>
  <c r="U554" i="7"/>
  <c r="X554" i="7"/>
  <c r="L555" i="7"/>
  <c r="O555" i="7"/>
  <c r="R555" i="7"/>
  <c r="U555" i="7"/>
  <c r="X555" i="7"/>
  <c r="L556" i="7"/>
  <c r="O556" i="7"/>
  <c r="R556" i="7"/>
  <c r="U556" i="7"/>
  <c r="X556" i="7"/>
  <c r="L557" i="7"/>
  <c r="O557" i="7"/>
  <c r="R557" i="7"/>
  <c r="U557" i="7"/>
  <c r="X557" i="7"/>
  <c r="L558" i="7"/>
  <c r="O558" i="7"/>
  <c r="R558" i="7"/>
  <c r="U558" i="7"/>
  <c r="X558" i="7"/>
  <c r="L559" i="7"/>
  <c r="O559" i="7"/>
  <c r="R559" i="7"/>
  <c r="U559" i="7"/>
  <c r="X559" i="7"/>
  <c r="L560" i="7"/>
  <c r="O560" i="7"/>
  <c r="R560" i="7"/>
  <c r="U560" i="7"/>
  <c r="X560" i="7"/>
  <c r="L561" i="7"/>
  <c r="O561" i="7"/>
  <c r="R561" i="7"/>
  <c r="U561" i="7"/>
  <c r="X561" i="7"/>
  <c r="L562" i="7"/>
  <c r="O562" i="7"/>
  <c r="R562" i="7"/>
  <c r="U562" i="7"/>
  <c r="X562" i="7"/>
  <c r="L563" i="7"/>
  <c r="O563" i="7"/>
  <c r="R563" i="7"/>
  <c r="U563" i="7"/>
  <c r="X563" i="7"/>
  <c r="L564" i="7"/>
  <c r="O564" i="7"/>
  <c r="R564" i="7"/>
  <c r="U564" i="7"/>
  <c r="X564" i="7"/>
  <c r="L565" i="7"/>
  <c r="O565" i="7"/>
  <c r="R565" i="7"/>
  <c r="U565" i="7"/>
  <c r="X565" i="7"/>
  <c r="L566" i="7"/>
  <c r="O566" i="7"/>
  <c r="R566" i="7"/>
  <c r="U566" i="7"/>
  <c r="X566" i="7"/>
  <c r="L567" i="7"/>
  <c r="O567" i="7"/>
  <c r="R567" i="7"/>
  <c r="U567" i="7"/>
  <c r="X567" i="7"/>
  <c r="L568" i="7"/>
  <c r="O568" i="7"/>
  <c r="R568" i="7"/>
  <c r="U568" i="7"/>
  <c r="X568" i="7"/>
  <c r="L569" i="7"/>
  <c r="O569" i="7"/>
  <c r="R569" i="7"/>
  <c r="U569" i="7"/>
  <c r="X569" i="7"/>
  <c r="L570" i="7"/>
  <c r="O570" i="7"/>
  <c r="R570" i="7"/>
  <c r="U570" i="7"/>
  <c r="X570" i="7"/>
  <c r="L571" i="7"/>
  <c r="O571" i="7"/>
  <c r="R571" i="7"/>
  <c r="U571" i="7"/>
  <c r="X571" i="7"/>
  <c r="L572" i="7"/>
  <c r="O572" i="7"/>
  <c r="R572" i="7"/>
  <c r="U572" i="7"/>
  <c r="X572" i="7"/>
  <c r="L573" i="7"/>
  <c r="O573" i="7"/>
  <c r="R573" i="7"/>
  <c r="U573" i="7"/>
  <c r="X573" i="7"/>
  <c r="L574" i="7"/>
  <c r="O574" i="7"/>
  <c r="R574" i="7"/>
  <c r="U574" i="7"/>
  <c r="X574" i="7"/>
  <c r="L575" i="7"/>
  <c r="O575" i="7"/>
  <c r="R575" i="7"/>
  <c r="U575" i="7"/>
  <c r="X575" i="7"/>
  <c r="L576" i="7"/>
  <c r="O576" i="7"/>
  <c r="R576" i="7"/>
  <c r="U576" i="7"/>
  <c r="X576" i="7"/>
  <c r="L577" i="7"/>
  <c r="O577" i="7"/>
  <c r="R577" i="7"/>
  <c r="U577" i="7"/>
  <c r="X577" i="7"/>
  <c r="L578" i="7"/>
  <c r="O578" i="7"/>
  <c r="R578" i="7"/>
  <c r="U578" i="7"/>
  <c r="X578" i="7"/>
  <c r="L551" i="7"/>
  <c r="O551" i="7"/>
  <c r="R551" i="7"/>
  <c r="U551" i="7"/>
  <c r="X551" i="7"/>
  <c r="AA578" i="7" l="1"/>
  <c r="AA562" i="7"/>
  <c r="AA570" i="7"/>
  <c r="AA571" i="7"/>
  <c r="AA563" i="7"/>
  <c r="AA572" i="7"/>
  <c r="AA564" i="7"/>
  <c r="AA556" i="7"/>
  <c r="AA575" i="7"/>
  <c r="AA553" i="7"/>
  <c r="AA576" i="7"/>
  <c r="AA568" i="7"/>
  <c r="AA560" i="7"/>
  <c r="AA552" i="7"/>
  <c r="AA577" i="7"/>
  <c r="AA574" i="7"/>
  <c r="AA573" i="7"/>
  <c r="AA569" i="7"/>
  <c r="AA566" i="7"/>
  <c r="AA565" i="7"/>
  <c r="AA561" i="7"/>
  <c r="AA558" i="7"/>
  <c r="AA557" i="7"/>
  <c r="AA555" i="7"/>
  <c r="AA554" i="7"/>
  <c r="AA567" i="7"/>
  <c r="AA559" i="7"/>
  <c r="AA551" i="7"/>
  <c r="I541" i="7"/>
  <c r="I542" i="7"/>
  <c r="I543" i="7"/>
  <c r="I544" i="7"/>
  <c r="I545" i="7"/>
  <c r="I546" i="7"/>
  <c r="I547" i="7"/>
  <c r="I548" i="7"/>
  <c r="I549" i="7"/>
  <c r="I550" i="7"/>
  <c r="L542" i="7"/>
  <c r="O542" i="7"/>
  <c r="R542" i="7"/>
  <c r="U542" i="7"/>
  <c r="X542" i="7"/>
  <c r="L543" i="7"/>
  <c r="O543" i="7"/>
  <c r="R543" i="7"/>
  <c r="U543" i="7"/>
  <c r="X543" i="7"/>
  <c r="L544" i="7"/>
  <c r="O544" i="7"/>
  <c r="R544" i="7"/>
  <c r="U544" i="7"/>
  <c r="X544" i="7"/>
  <c r="L545" i="7"/>
  <c r="O545" i="7"/>
  <c r="R545" i="7"/>
  <c r="U545" i="7"/>
  <c r="X545" i="7"/>
  <c r="L546" i="7"/>
  <c r="O546" i="7"/>
  <c r="R546" i="7"/>
  <c r="U546" i="7"/>
  <c r="X546" i="7"/>
  <c r="L547" i="7"/>
  <c r="O547" i="7"/>
  <c r="R547" i="7"/>
  <c r="U547" i="7"/>
  <c r="X547" i="7"/>
  <c r="L548" i="7"/>
  <c r="O548" i="7"/>
  <c r="R548" i="7"/>
  <c r="U548" i="7"/>
  <c r="X548" i="7"/>
  <c r="L549" i="7"/>
  <c r="O549" i="7"/>
  <c r="R549" i="7"/>
  <c r="U549" i="7"/>
  <c r="X549" i="7"/>
  <c r="L550" i="7"/>
  <c r="O550" i="7"/>
  <c r="R550" i="7"/>
  <c r="U550" i="7"/>
  <c r="X550" i="7"/>
  <c r="L541" i="7"/>
  <c r="O541" i="7"/>
  <c r="R541" i="7"/>
  <c r="U541" i="7"/>
  <c r="X541" i="7"/>
  <c r="AA549" i="7" l="1"/>
  <c r="AA546" i="7"/>
  <c r="AA545" i="7"/>
  <c r="AA544" i="7"/>
  <c r="AA542" i="7"/>
  <c r="AA547" i="7"/>
  <c r="AA550" i="7"/>
  <c r="AA548" i="7"/>
  <c r="AA543" i="7"/>
  <c r="AA541"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L513" i="7"/>
  <c r="O513" i="7"/>
  <c r="R513" i="7"/>
  <c r="U513" i="7"/>
  <c r="X513" i="7"/>
  <c r="L514" i="7"/>
  <c r="O514" i="7"/>
  <c r="R514" i="7"/>
  <c r="U514" i="7"/>
  <c r="X514" i="7"/>
  <c r="L515" i="7"/>
  <c r="O515" i="7"/>
  <c r="R515" i="7"/>
  <c r="U515" i="7"/>
  <c r="X515" i="7"/>
  <c r="L516" i="7"/>
  <c r="O516" i="7"/>
  <c r="R516" i="7"/>
  <c r="U516" i="7"/>
  <c r="X516" i="7"/>
  <c r="L517" i="7"/>
  <c r="O517" i="7"/>
  <c r="R517" i="7"/>
  <c r="U517" i="7"/>
  <c r="X517" i="7"/>
  <c r="L518" i="7"/>
  <c r="O518" i="7"/>
  <c r="R518" i="7"/>
  <c r="U518" i="7"/>
  <c r="X518" i="7"/>
  <c r="L519" i="7"/>
  <c r="O519" i="7"/>
  <c r="R519" i="7"/>
  <c r="U519" i="7"/>
  <c r="X519" i="7"/>
  <c r="L520" i="7"/>
  <c r="O520" i="7"/>
  <c r="R520" i="7"/>
  <c r="U520" i="7"/>
  <c r="X520" i="7"/>
  <c r="L521" i="7"/>
  <c r="O521" i="7"/>
  <c r="R521" i="7"/>
  <c r="U521" i="7"/>
  <c r="X521" i="7"/>
  <c r="L522" i="7"/>
  <c r="O522" i="7"/>
  <c r="R522" i="7"/>
  <c r="U522" i="7"/>
  <c r="X522" i="7"/>
  <c r="L523" i="7"/>
  <c r="O523" i="7"/>
  <c r="R523" i="7"/>
  <c r="U523" i="7"/>
  <c r="X523" i="7"/>
  <c r="L524" i="7"/>
  <c r="O524" i="7"/>
  <c r="R524" i="7"/>
  <c r="U524" i="7"/>
  <c r="X524" i="7"/>
  <c r="L525" i="7"/>
  <c r="O525" i="7"/>
  <c r="R525" i="7"/>
  <c r="U525" i="7"/>
  <c r="X525" i="7"/>
  <c r="L526" i="7"/>
  <c r="O526" i="7"/>
  <c r="R526" i="7"/>
  <c r="U526" i="7"/>
  <c r="X526" i="7"/>
  <c r="L527" i="7"/>
  <c r="O527" i="7"/>
  <c r="R527" i="7"/>
  <c r="U527" i="7"/>
  <c r="X527" i="7"/>
  <c r="L528" i="7"/>
  <c r="O528" i="7"/>
  <c r="R528" i="7"/>
  <c r="U528" i="7"/>
  <c r="X528" i="7"/>
  <c r="L529" i="7"/>
  <c r="O529" i="7"/>
  <c r="R529" i="7"/>
  <c r="U529" i="7"/>
  <c r="X529" i="7"/>
  <c r="L530" i="7"/>
  <c r="O530" i="7"/>
  <c r="R530" i="7"/>
  <c r="U530" i="7"/>
  <c r="X530" i="7"/>
  <c r="L531" i="7"/>
  <c r="O531" i="7"/>
  <c r="R531" i="7"/>
  <c r="U531" i="7"/>
  <c r="X531" i="7"/>
  <c r="L532" i="7"/>
  <c r="O532" i="7"/>
  <c r="R532" i="7"/>
  <c r="U532" i="7"/>
  <c r="X532" i="7"/>
  <c r="L533" i="7"/>
  <c r="O533" i="7"/>
  <c r="R533" i="7"/>
  <c r="U533" i="7"/>
  <c r="X533" i="7"/>
  <c r="L534" i="7"/>
  <c r="O534" i="7"/>
  <c r="R534" i="7"/>
  <c r="U534" i="7"/>
  <c r="X534" i="7"/>
  <c r="L535" i="7"/>
  <c r="O535" i="7"/>
  <c r="R535" i="7"/>
  <c r="U535" i="7"/>
  <c r="X535" i="7"/>
  <c r="L536" i="7"/>
  <c r="O536" i="7"/>
  <c r="R536" i="7"/>
  <c r="U536" i="7"/>
  <c r="X536" i="7"/>
  <c r="L537" i="7"/>
  <c r="O537" i="7"/>
  <c r="R537" i="7"/>
  <c r="U537" i="7"/>
  <c r="X537" i="7"/>
  <c r="L538" i="7"/>
  <c r="O538" i="7"/>
  <c r="R538" i="7"/>
  <c r="U538" i="7"/>
  <c r="X538" i="7"/>
  <c r="L539" i="7"/>
  <c r="O539" i="7"/>
  <c r="R539" i="7"/>
  <c r="U539" i="7"/>
  <c r="X539" i="7"/>
  <c r="L540" i="7"/>
  <c r="O540" i="7"/>
  <c r="R540" i="7"/>
  <c r="U540" i="7"/>
  <c r="X540" i="7"/>
  <c r="AA525" i="7" l="1"/>
  <c r="AA520" i="7"/>
  <c r="AA537" i="7"/>
  <c r="AA532" i="7"/>
  <c r="AA528" i="7"/>
  <c r="AA533" i="7"/>
  <c r="AA521" i="7"/>
  <c r="AA540" i="7"/>
  <c r="AA538" i="7"/>
  <c r="AA517" i="7"/>
  <c r="AA515" i="7"/>
  <c r="AA536" i="7"/>
  <c r="AA539" i="7"/>
  <c r="AA522" i="7"/>
  <c r="AA524" i="7"/>
  <c r="AA516" i="7"/>
  <c r="AA534" i="7"/>
  <c r="AA531" i="7"/>
  <c r="AA514" i="7"/>
  <c r="AA526" i="7"/>
  <c r="AA529" i="7"/>
  <c r="AA513" i="7"/>
  <c r="AA535" i="7"/>
  <c r="AA530" i="7"/>
  <c r="AA527" i="7"/>
  <c r="AA523" i="7"/>
  <c r="AA519" i="7"/>
  <c r="AA518"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L475" i="7"/>
  <c r="O475" i="7"/>
  <c r="R475" i="7"/>
  <c r="U475" i="7"/>
  <c r="X475" i="7"/>
  <c r="L476" i="7"/>
  <c r="O476" i="7"/>
  <c r="R476" i="7"/>
  <c r="U476" i="7"/>
  <c r="X476" i="7"/>
  <c r="L477" i="7"/>
  <c r="O477" i="7"/>
  <c r="R477" i="7"/>
  <c r="U477" i="7"/>
  <c r="X477" i="7"/>
  <c r="L478" i="7"/>
  <c r="O478" i="7"/>
  <c r="R478" i="7"/>
  <c r="U478" i="7"/>
  <c r="X478" i="7"/>
  <c r="L479" i="7"/>
  <c r="O479" i="7"/>
  <c r="R479" i="7"/>
  <c r="U479" i="7"/>
  <c r="X479" i="7"/>
  <c r="L480" i="7"/>
  <c r="O480" i="7"/>
  <c r="R480" i="7"/>
  <c r="U480" i="7"/>
  <c r="X480" i="7"/>
  <c r="L481" i="7"/>
  <c r="O481" i="7"/>
  <c r="R481" i="7"/>
  <c r="U481" i="7"/>
  <c r="X481" i="7"/>
  <c r="L482" i="7"/>
  <c r="O482" i="7"/>
  <c r="R482" i="7"/>
  <c r="U482" i="7"/>
  <c r="X482" i="7"/>
  <c r="L483" i="7"/>
  <c r="O483" i="7"/>
  <c r="R483" i="7"/>
  <c r="U483" i="7"/>
  <c r="X483" i="7"/>
  <c r="L484" i="7"/>
  <c r="O484" i="7"/>
  <c r="R484" i="7"/>
  <c r="U484" i="7"/>
  <c r="X484" i="7"/>
  <c r="L485" i="7"/>
  <c r="O485" i="7"/>
  <c r="R485" i="7"/>
  <c r="U485" i="7"/>
  <c r="X485" i="7"/>
  <c r="L486" i="7"/>
  <c r="O486" i="7"/>
  <c r="R486" i="7"/>
  <c r="U486" i="7"/>
  <c r="X486" i="7"/>
  <c r="L487" i="7"/>
  <c r="O487" i="7"/>
  <c r="R487" i="7"/>
  <c r="U487" i="7"/>
  <c r="X487" i="7"/>
  <c r="L488" i="7"/>
  <c r="O488" i="7"/>
  <c r="R488" i="7"/>
  <c r="U488" i="7"/>
  <c r="X488" i="7"/>
  <c r="L489" i="7"/>
  <c r="O489" i="7"/>
  <c r="R489" i="7"/>
  <c r="U489" i="7"/>
  <c r="X489" i="7"/>
  <c r="L490" i="7"/>
  <c r="O490" i="7"/>
  <c r="R490" i="7"/>
  <c r="U490" i="7"/>
  <c r="X490" i="7"/>
  <c r="L491" i="7"/>
  <c r="O491" i="7"/>
  <c r="R491" i="7"/>
  <c r="U491" i="7"/>
  <c r="X491" i="7"/>
  <c r="L492" i="7"/>
  <c r="O492" i="7"/>
  <c r="R492" i="7"/>
  <c r="U492" i="7"/>
  <c r="X492" i="7"/>
  <c r="L493" i="7"/>
  <c r="O493" i="7"/>
  <c r="R493" i="7"/>
  <c r="U493" i="7"/>
  <c r="X493" i="7"/>
  <c r="L494" i="7"/>
  <c r="O494" i="7"/>
  <c r="R494" i="7"/>
  <c r="U494" i="7"/>
  <c r="X494" i="7"/>
  <c r="L495" i="7"/>
  <c r="O495" i="7"/>
  <c r="R495" i="7"/>
  <c r="U495" i="7"/>
  <c r="X495" i="7"/>
  <c r="L496" i="7"/>
  <c r="O496" i="7"/>
  <c r="R496" i="7"/>
  <c r="U496" i="7"/>
  <c r="X496" i="7"/>
  <c r="L497" i="7"/>
  <c r="O497" i="7"/>
  <c r="R497" i="7"/>
  <c r="U497" i="7"/>
  <c r="X497" i="7"/>
  <c r="L498" i="7"/>
  <c r="O498" i="7"/>
  <c r="R498" i="7"/>
  <c r="U498" i="7"/>
  <c r="X498" i="7"/>
  <c r="L499" i="7"/>
  <c r="O499" i="7"/>
  <c r="R499" i="7"/>
  <c r="U499" i="7"/>
  <c r="X499" i="7"/>
  <c r="L500" i="7"/>
  <c r="O500" i="7"/>
  <c r="R500" i="7"/>
  <c r="U500" i="7"/>
  <c r="X500" i="7"/>
  <c r="L501" i="7"/>
  <c r="O501" i="7"/>
  <c r="R501" i="7"/>
  <c r="U501" i="7"/>
  <c r="X501" i="7"/>
  <c r="L502" i="7"/>
  <c r="O502" i="7"/>
  <c r="R502" i="7"/>
  <c r="U502" i="7"/>
  <c r="X502" i="7"/>
  <c r="L503" i="7"/>
  <c r="O503" i="7"/>
  <c r="R503" i="7"/>
  <c r="U503" i="7"/>
  <c r="X503" i="7"/>
  <c r="L504" i="7"/>
  <c r="O504" i="7"/>
  <c r="R504" i="7"/>
  <c r="U504" i="7"/>
  <c r="X504" i="7"/>
  <c r="L505" i="7"/>
  <c r="O505" i="7"/>
  <c r="R505" i="7"/>
  <c r="U505" i="7"/>
  <c r="X505" i="7"/>
  <c r="L506" i="7"/>
  <c r="O506" i="7"/>
  <c r="R506" i="7"/>
  <c r="U506" i="7"/>
  <c r="X506" i="7"/>
  <c r="L507" i="7"/>
  <c r="O507" i="7"/>
  <c r="R507" i="7"/>
  <c r="U507" i="7"/>
  <c r="X507" i="7"/>
  <c r="L508" i="7"/>
  <c r="O508" i="7"/>
  <c r="R508" i="7"/>
  <c r="U508" i="7"/>
  <c r="X508" i="7"/>
  <c r="L509" i="7"/>
  <c r="O509" i="7"/>
  <c r="R509" i="7"/>
  <c r="U509" i="7"/>
  <c r="X509" i="7"/>
  <c r="L510" i="7"/>
  <c r="O510" i="7"/>
  <c r="R510" i="7"/>
  <c r="U510" i="7"/>
  <c r="X510" i="7"/>
  <c r="L511" i="7"/>
  <c r="O511" i="7"/>
  <c r="R511" i="7"/>
  <c r="U511" i="7"/>
  <c r="X511" i="7"/>
  <c r="L512" i="7"/>
  <c r="O512" i="7"/>
  <c r="R512" i="7"/>
  <c r="U512" i="7"/>
  <c r="X512" i="7"/>
  <c r="L474" i="7"/>
  <c r="O474" i="7"/>
  <c r="R474" i="7"/>
  <c r="U474" i="7"/>
  <c r="X474" i="7"/>
  <c r="AA475" i="7" l="1"/>
  <c r="AA485" i="7"/>
  <c r="AA477" i="7"/>
  <c r="AA507" i="7"/>
  <c r="AA499" i="7"/>
  <c r="AA491" i="7"/>
  <c r="AA481" i="7"/>
  <c r="AA484" i="7"/>
  <c r="AA489" i="7"/>
  <c r="AA497" i="7"/>
  <c r="AA505" i="7"/>
  <c r="AA509" i="7"/>
  <c r="AA501" i="7"/>
  <c r="AA493" i="7"/>
  <c r="AA512" i="7"/>
  <c r="AA511" i="7"/>
  <c r="AA510" i="7"/>
  <c r="AA504" i="7"/>
  <c r="AA503" i="7"/>
  <c r="AA502" i="7"/>
  <c r="AA496" i="7"/>
  <c r="AA495" i="7"/>
  <c r="AA494" i="7"/>
  <c r="AA488" i="7"/>
  <c r="AA487" i="7"/>
  <c r="AA486" i="7"/>
  <c r="AA483" i="7"/>
  <c r="AA480" i="7"/>
  <c r="AA479" i="7"/>
  <c r="AA478" i="7"/>
  <c r="AA482" i="7"/>
  <c r="AA508" i="7"/>
  <c r="AA506" i="7"/>
  <c r="AA476" i="7"/>
  <c r="AA500" i="7"/>
  <c r="AA498" i="7"/>
  <c r="AA492" i="7"/>
  <c r="AA490" i="7"/>
  <c r="AA474" i="7"/>
  <c r="I473" i="7" l="1"/>
  <c r="L473" i="7"/>
  <c r="O473" i="7"/>
  <c r="R473" i="7"/>
  <c r="U473" i="7"/>
  <c r="X473" i="7"/>
  <c r="I472" i="7"/>
  <c r="L472" i="7"/>
  <c r="O472" i="7"/>
  <c r="R472" i="7"/>
  <c r="U472" i="7"/>
  <c r="X472" i="7"/>
  <c r="AA473" i="7" l="1"/>
  <c r="AA472"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L443" i="7"/>
  <c r="O443" i="7"/>
  <c r="R443" i="7"/>
  <c r="U443" i="7"/>
  <c r="X443" i="7"/>
  <c r="L444" i="7"/>
  <c r="O444" i="7"/>
  <c r="R444" i="7"/>
  <c r="U444" i="7"/>
  <c r="X444" i="7"/>
  <c r="L445" i="7"/>
  <c r="O445" i="7"/>
  <c r="R445" i="7"/>
  <c r="U445" i="7"/>
  <c r="X445" i="7"/>
  <c r="L446" i="7"/>
  <c r="O446" i="7"/>
  <c r="R446" i="7"/>
  <c r="U446" i="7"/>
  <c r="X446" i="7"/>
  <c r="L447" i="7"/>
  <c r="O447" i="7"/>
  <c r="R447" i="7"/>
  <c r="U447" i="7"/>
  <c r="X447" i="7"/>
  <c r="L448" i="7"/>
  <c r="O448" i="7"/>
  <c r="R448" i="7"/>
  <c r="U448" i="7"/>
  <c r="X448" i="7"/>
  <c r="L449" i="7"/>
  <c r="O449" i="7"/>
  <c r="R449" i="7"/>
  <c r="U449" i="7"/>
  <c r="X449" i="7"/>
  <c r="L450" i="7"/>
  <c r="O450" i="7"/>
  <c r="R450" i="7"/>
  <c r="U450" i="7"/>
  <c r="X450" i="7"/>
  <c r="L451" i="7"/>
  <c r="O451" i="7"/>
  <c r="R451" i="7"/>
  <c r="U451" i="7"/>
  <c r="X451" i="7"/>
  <c r="L452" i="7"/>
  <c r="O452" i="7"/>
  <c r="R452" i="7"/>
  <c r="U452" i="7"/>
  <c r="X452" i="7"/>
  <c r="L453" i="7"/>
  <c r="O453" i="7"/>
  <c r="R453" i="7"/>
  <c r="U453" i="7"/>
  <c r="X453" i="7"/>
  <c r="L454" i="7"/>
  <c r="O454" i="7"/>
  <c r="R454" i="7"/>
  <c r="U454" i="7"/>
  <c r="X454" i="7"/>
  <c r="L455" i="7"/>
  <c r="O455" i="7"/>
  <c r="R455" i="7"/>
  <c r="U455" i="7"/>
  <c r="X455" i="7"/>
  <c r="L456" i="7"/>
  <c r="O456" i="7"/>
  <c r="R456" i="7"/>
  <c r="U456" i="7"/>
  <c r="X456" i="7"/>
  <c r="L457" i="7"/>
  <c r="O457" i="7"/>
  <c r="R457" i="7"/>
  <c r="U457" i="7"/>
  <c r="X457" i="7"/>
  <c r="L458" i="7"/>
  <c r="O458" i="7"/>
  <c r="R458" i="7"/>
  <c r="U458" i="7"/>
  <c r="X458" i="7"/>
  <c r="L459" i="7"/>
  <c r="O459" i="7"/>
  <c r="R459" i="7"/>
  <c r="U459" i="7"/>
  <c r="X459" i="7"/>
  <c r="L460" i="7"/>
  <c r="O460" i="7"/>
  <c r="R460" i="7"/>
  <c r="U460" i="7"/>
  <c r="X460" i="7"/>
  <c r="L461" i="7"/>
  <c r="O461" i="7"/>
  <c r="R461" i="7"/>
  <c r="U461" i="7"/>
  <c r="X461" i="7"/>
  <c r="L462" i="7"/>
  <c r="O462" i="7"/>
  <c r="R462" i="7"/>
  <c r="U462" i="7"/>
  <c r="X462" i="7"/>
  <c r="L463" i="7"/>
  <c r="O463" i="7"/>
  <c r="R463" i="7"/>
  <c r="U463" i="7"/>
  <c r="X463" i="7"/>
  <c r="L464" i="7"/>
  <c r="O464" i="7"/>
  <c r="R464" i="7"/>
  <c r="U464" i="7"/>
  <c r="X464" i="7"/>
  <c r="L465" i="7"/>
  <c r="O465" i="7"/>
  <c r="R465" i="7"/>
  <c r="U465" i="7"/>
  <c r="X465" i="7"/>
  <c r="L466" i="7"/>
  <c r="O466" i="7"/>
  <c r="R466" i="7"/>
  <c r="U466" i="7"/>
  <c r="X466" i="7"/>
  <c r="L467" i="7"/>
  <c r="O467" i="7"/>
  <c r="R467" i="7"/>
  <c r="U467" i="7"/>
  <c r="X467" i="7"/>
  <c r="L468" i="7"/>
  <c r="O468" i="7"/>
  <c r="R468" i="7"/>
  <c r="U468" i="7"/>
  <c r="X468" i="7"/>
  <c r="L469" i="7"/>
  <c r="O469" i="7"/>
  <c r="R469" i="7"/>
  <c r="U469" i="7"/>
  <c r="X469" i="7"/>
  <c r="L470" i="7"/>
  <c r="O470" i="7"/>
  <c r="R470" i="7"/>
  <c r="U470" i="7"/>
  <c r="X470" i="7"/>
  <c r="L471" i="7"/>
  <c r="O471" i="7"/>
  <c r="R471" i="7"/>
  <c r="U471" i="7"/>
  <c r="X471" i="7"/>
  <c r="L442" i="7"/>
  <c r="O442" i="7"/>
  <c r="R442" i="7"/>
  <c r="U442" i="7"/>
  <c r="X442" i="7"/>
  <c r="AA444" i="7" l="1"/>
  <c r="AA460" i="7"/>
  <c r="AA470" i="7"/>
  <c r="AA469" i="7"/>
  <c r="AA466" i="7"/>
  <c r="AA462" i="7"/>
  <c r="AA454" i="7"/>
  <c r="AA471" i="7"/>
  <c r="AA468" i="7"/>
  <c r="AA464" i="7"/>
  <c r="AA463" i="7"/>
  <c r="AA461" i="7"/>
  <c r="AA456" i="7"/>
  <c r="AA455" i="7"/>
  <c r="AA453" i="7"/>
  <c r="AA452" i="7"/>
  <c r="AA448" i="7"/>
  <c r="AA447" i="7"/>
  <c r="AA446" i="7"/>
  <c r="AA445" i="7"/>
  <c r="AA467" i="7"/>
  <c r="AA459" i="7"/>
  <c r="AA451" i="7"/>
  <c r="AA443" i="7"/>
  <c r="AA465" i="7"/>
  <c r="AA457" i="7"/>
  <c r="AA449" i="7"/>
  <c r="AA458" i="7"/>
  <c r="AA450" i="7"/>
  <c r="AA442" i="7"/>
  <c r="I441" i="7"/>
  <c r="L441" i="7"/>
  <c r="O441" i="7"/>
  <c r="R441" i="7"/>
  <c r="U441" i="7"/>
  <c r="X441" i="7"/>
  <c r="AA441" i="7" l="1"/>
  <c r="I404" i="7" l="1"/>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L405" i="7"/>
  <c r="O405" i="7"/>
  <c r="R405" i="7"/>
  <c r="U405" i="7"/>
  <c r="X405" i="7"/>
  <c r="L406" i="7"/>
  <c r="O406" i="7"/>
  <c r="R406" i="7"/>
  <c r="U406" i="7"/>
  <c r="X406" i="7"/>
  <c r="L407" i="7"/>
  <c r="O407" i="7"/>
  <c r="R407" i="7"/>
  <c r="U407" i="7"/>
  <c r="X407" i="7"/>
  <c r="L408" i="7"/>
  <c r="O408" i="7"/>
  <c r="R408" i="7"/>
  <c r="U408" i="7"/>
  <c r="X408" i="7"/>
  <c r="L409" i="7"/>
  <c r="O409" i="7"/>
  <c r="R409" i="7"/>
  <c r="U409" i="7"/>
  <c r="X409" i="7"/>
  <c r="L410" i="7"/>
  <c r="O410" i="7"/>
  <c r="R410" i="7"/>
  <c r="U410" i="7"/>
  <c r="X410" i="7"/>
  <c r="L411" i="7"/>
  <c r="O411" i="7"/>
  <c r="R411" i="7"/>
  <c r="U411" i="7"/>
  <c r="X411" i="7"/>
  <c r="L412" i="7"/>
  <c r="O412" i="7"/>
  <c r="R412" i="7"/>
  <c r="U412" i="7"/>
  <c r="X412" i="7"/>
  <c r="L413" i="7"/>
  <c r="O413" i="7"/>
  <c r="R413" i="7"/>
  <c r="U413" i="7"/>
  <c r="X413" i="7"/>
  <c r="L414" i="7"/>
  <c r="O414" i="7"/>
  <c r="R414" i="7"/>
  <c r="U414" i="7"/>
  <c r="X414" i="7"/>
  <c r="L415" i="7"/>
  <c r="O415" i="7"/>
  <c r="R415" i="7"/>
  <c r="U415" i="7"/>
  <c r="X415" i="7"/>
  <c r="L416" i="7"/>
  <c r="O416" i="7"/>
  <c r="R416" i="7"/>
  <c r="U416" i="7"/>
  <c r="X416" i="7"/>
  <c r="L417" i="7"/>
  <c r="O417" i="7"/>
  <c r="R417" i="7"/>
  <c r="U417" i="7"/>
  <c r="X417" i="7"/>
  <c r="L418" i="7"/>
  <c r="O418" i="7"/>
  <c r="R418" i="7"/>
  <c r="U418" i="7"/>
  <c r="X418" i="7"/>
  <c r="L419" i="7"/>
  <c r="O419" i="7"/>
  <c r="R419" i="7"/>
  <c r="U419" i="7"/>
  <c r="X419" i="7"/>
  <c r="L420" i="7"/>
  <c r="O420" i="7"/>
  <c r="R420" i="7"/>
  <c r="U420" i="7"/>
  <c r="X420" i="7"/>
  <c r="L421" i="7"/>
  <c r="O421" i="7"/>
  <c r="R421" i="7"/>
  <c r="U421" i="7"/>
  <c r="X421" i="7"/>
  <c r="L422" i="7"/>
  <c r="O422" i="7"/>
  <c r="R422" i="7"/>
  <c r="U422" i="7"/>
  <c r="X422" i="7"/>
  <c r="L423" i="7"/>
  <c r="O423" i="7"/>
  <c r="R423" i="7"/>
  <c r="U423" i="7"/>
  <c r="X423" i="7"/>
  <c r="L424" i="7"/>
  <c r="O424" i="7"/>
  <c r="R424" i="7"/>
  <c r="U424" i="7"/>
  <c r="X424" i="7"/>
  <c r="L425" i="7"/>
  <c r="O425" i="7"/>
  <c r="R425" i="7"/>
  <c r="U425" i="7"/>
  <c r="X425" i="7"/>
  <c r="L426" i="7"/>
  <c r="O426" i="7"/>
  <c r="R426" i="7"/>
  <c r="U426" i="7"/>
  <c r="X426" i="7"/>
  <c r="L427" i="7"/>
  <c r="O427" i="7"/>
  <c r="R427" i="7"/>
  <c r="U427" i="7"/>
  <c r="X427" i="7"/>
  <c r="L428" i="7"/>
  <c r="O428" i="7"/>
  <c r="R428" i="7"/>
  <c r="U428" i="7"/>
  <c r="X428" i="7"/>
  <c r="L429" i="7"/>
  <c r="O429" i="7"/>
  <c r="R429" i="7"/>
  <c r="U429" i="7"/>
  <c r="X429" i="7"/>
  <c r="L430" i="7"/>
  <c r="O430" i="7"/>
  <c r="R430" i="7"/>
  <c r="U430" i="7"/>
  <c r="X430" i="7"/>
  <c r="L431" i="7"/>
  <c r="O431" i="7"/>
  <c r="R431" i="7"/>
  <c r="U431" i="7"/>
  <c r="X431" i="7"/>
  <c r="L432" i="7"/>
  <c r="O432" i="7"/>
  <c r="R432" i="7"/>
  <c r="U432" i="7"/>
  <c r="X432" i="7"/>
  <c r="L433" i="7"/>
  <c r="O433" i="7"/>
  <c r="R433" i="7"/>
  <c r="U433" i="7"/>
  <c r="X433" i="7"/>
  <c r="L434" i="7"/>
  <c r="O434" i="7"/>
  <c r="R434" i="7"/>
  <c r="U434" i="7"/>
  <c r="X434" i="7"/>
  <c r="L435" i="7"/>
  <c r="O435" i="7"/>
  <c r="R435" i="7"/>
  <c r="U435" i="7"/>
  <c r="X435" i="7"/>
  <c r="L436" i="7"/>
  <c r="O436" i="7"/>
  <c r="R436" i="7"/>
  <c r="U436" i="7"/>
  <c r="X436" i="7"/>
  <c r="L437" i="7"/>
  <c r="O437" i="7"/>
  <c r="R437" i="7"/>
  <c r="U437" i="7"/>
  <c r="X437" i="7"/>
  <c r="L438" i="7"/>
  <c r="O438" i="7"/>
  <c r="R438" i="7"/>
  <c r="U438" i="7"/>
  <c r="X438" i="7"/>
  <c r="L439" i="7"/>
  <c r="O439" i="7"/>
  <c r="R439" i="7"/>
  <c r="U439" i="7"/>
  <c r="X439" i="7"/>
  <c r="L440" i="7"/>
  <c r="O440" i="7"/>
  <c r="R440" i="7"/>
  <c r="U440" i="7"/>
  <c r="X440" i="7"/>
  <c r="L404" i="7"/>
  <c r="O404" i="7"/>
  <c r="R404" i="7"/>
  <c r="U404" i="7"/>
  <c r="X404" i="7"/>
  <c r="AA417" i="7" l="1"/>
  <c r="AA429" i="7"/>
  <c r="AA421" i="7"/>
  <c r="AA438" i="7"/>
  <c r="AA432" i="7"/>
  <c r="AA437" i="7"/>
  <c r="AA404" i="7"/>
  <c r="AA419" i="7"/>
  <c r="AA433" i="7"/>
  <c r="AA409" i="7"/>
  <c r="AA413" i="7"/>
  <c r="AA424" i="7"/>
  <c r="AA407" i="7"/>
  <c r="AA436" i="7"/>
  <c r="AA428" i="7"/>
  <c r="AA420" i="7"/>
  <c r="AA412" i="7"/>
  <c r="AA439" i="7"/>
  <c r="AA440" i="7"/>
  <c r="AA408" i="7"/>
  <c r="AA418" i="7"/>
  <c r="AA405" i="7"/>
  <c r="AA425" i="7"/>
  <c r="AA416" i="7"/>
  <c r="AA434" i="7"/>
  <c r="AA431" i="7"/>
  <c r="AA426" i="7"/>
  <c r="AA423" i="7"/>
  <c r="AA422" i="7"/>
  <c r="AA415" i="7"/>
  <c r="AA410" i="7"/>
  <c r="AA406" i="7"/>
  <c r="AA430" i="7"/>
  <c r="AA427" i="7"/>
  <c r="AA414" i="7"/>
  <c r="AA411" i="7"/>
  <c r="AA435"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L362" i="7"/>
  <c r="O362" i="7"/>
  <c r="R362" i="7"/>
  <c r="U362" i="7"/>
  <c r="X362" i="7"/>
  <c r="L363" i="7"/>
  <c r="O363" i="7"/>
  <c r="R363" i="7"/>
  <c r="U363" i="7"/>
  <c r="X363" i="7"/>
  <c r="L364" i="7"/>
  <c r="O364" i="7"/>
  <c r="R364" i="7"/>
  <c r="U364" i="7"/>
  <c r="X364" i="7"/>
  <c r="L365" i="7"/>
  <c r="O365" i="7"/>
  <c r="R365" i="7"/>
  <c r="U365" i="7"/>
  <c r="X365" i="7"/>
  <c r="L366" i="7"/>
  <c r="O366" i="7"/>
  <c r="R366" i="7"/>
  <c r="U366" i="7"/>
  <c r="X366" i="7"/>
  <c r="L367" i="7"/>
  <c r="O367" i="7"/>
  <c r="R367" i="7"/>
  <c r="U367" i="7"/>
  <c r="X367" i="7"/>
  <c r="L368" i="7"/>
  <c r="O368" i="7"/>
  <c r="R368" i="7"/>
  <c r="U368" i="7"/>
  <c r="X368" i="7"/>
  <c r="L369" i="7"/>
  <c r="O369" i="7"/>
  <c r="R369" i="7"/>
  <c r="U369" i="7"/>
  <c r="X369" i="7"/>
  <c r="L370" i="7"/>
  <c r="O370" i="7"/>
  <c r="R370" i="7"/>
  <c r="U370" i="7"/>
  <c r="X370" i="7"/>
  <c r="L371" i="7"/>
  <c r="O371" i="7"/>
  <c r="R371" i="7"/>
  <c r="U371" i="7"/>
  <c r="X371" i="7"/>
  <c r="L372" i="7"/>
  <c r="O372" i="7"/>
  <c r="R372" i="7"/>
  <c r="U372" i="7"/>
  <c r="X372" i="7"/>
  <c r="L373" i="7"/>
  <c r="O373" i="7"/>
  <c r="R373" i="7"/>
  <c r="U373" i="7"/>
  <c r="X373" i="7"/>
  <c r="L374" i="7"/>
  <c r="O374" i="7"/>
  <c r="R374" i="7"/>
  <c r="U374" i="7"/>
  <c r="X374" i="7"/>
  <c r="L375" i="7"/>
  <c r="O375" i="7"/>
  <c r="R375" i="7"/>
  <c r="U375" i="7"/>
  <c r="X375" i="7"/>
  <c r="L376" i="7"/>
  <c r="O376" i="7"/>
  <c r="R376" i="7"/>
  <c r="U376" i="7"/>
  <c r="X376" i="7"/>
  <c r="L377" i="7"/>
  <c r="O377" i="7"/>
  <c r="R377" i="7"/>
  <c r="U377" i="7"/>
  <c r="X377" i="7"/>
  <c r="L378" i="7"/>
  <c r="O378" i="7"/>
  <c r="R378" i="7"/>
  <c r="U378" i="7"/>
  <c r="X378" i="7"/>
  <c r="L379" i="7"/>
  <c r="O379" i="7"/>
  <c r="R379" i="7"/>
  <c r="U379" i="7"/>
  <c r="X379" i="7"/>
  <c r="L380" i="7"/>
  <c r="O380" i="7"/>
  <c r="R380" i="7"/>
  <c r="U380" i="7"/>
  <c r="X380" i="7"/>
  <c r="L381" i="7"/>
  <c r="O381" i="7"/>
  <c r="R381" i="7"/>
  <c r="U381" i="7"/>
  <c r="X381" i="7"/>
  <c r="L382" i="7"/>
  <c r="O382" i="7"/>
  <c r="R382" i="7"/>
  <c r="U382" i="7"/>
  <c r="X382" i="7"/>
  <c r="L383" i="7"/>
  <c r="O383" i="7"/>
  <c r="R383" i="7"/>
  <c r="U383" i="7"/>
  <c r="X383" i="7"/>
  <c r="L384" i="7"/>
  <c r="O384" i="7"/>
  <c r="R384" i="7"/>
  <c r="U384" i="7"/>
  <c r="X384" i="7"/>
  <c r="L385" i="7"/>
  <c r="O385" i="7"/>
  <c r="R385" i="7"/>
  <c r="U385" i="7"/>
  <c r="X385" i="7"/>
  <c r="L386" i="7"/>
  <c r="O386" i="7"/>
  <c r="R386" i="7"/>
  <c r="U386" i="7"/>
  <c r="X386" i="7"/>
  <c r="L387" i="7"/>
  <c r="O387" i="7"/>
  <c r="R387" i="7"/>
  <c r="U387" i="7"/>
  <c r="X387" i="7"/>
  <c r="L388" i="7"/>
  <c r="O388" i="7"/>
  <c r="R388" i="7"/>
  <c r="U388" i="7"/>
  <c r="X388" i="7"/>
  <c r="L389" i="7"/>
  <c r="O389" i="7"/>
  <c r="R389" i="7"/>
  <c r="U389" i="7"/>
  <c r="X389" i="7"/>
  <c r="L390" i="7"/>
  <c r="O390" i="7"/>
  <c r="R390" i="7"/>
  <c r="U390" i="7"/>
  <c r="X390" i="7"/>
  <c r="L391" i="7"/>
  <c r="O391" i="7"/>
  <c r="R391" i="7"/>
  <c r="U391" i="7"/>
  <c r="X391" i="7"/>
  <c r="L392" i="7"/>
  <c r="O392" i="7"/>
  <c r="R392" i="7"/>
  <c r="U392" i="7"/>
  <c r="X392" i="7"/>
  <c r="L393" i="7"/>
  <c r="O393" i="7"/>
  <c r="R393" i="7"/>
  <c r="U393" i="7"/>
  <c r="X393" i="7"/>
  <c r="L394" i="7"/>
  <c r="O394" i="7"/>
  <c r="R394" i="7"/>
  <c r="U394" i="7"/>
  <c r="X394" i="7"/>
  <c r="L395" i="7"/>
  <c r="O395" i="7"/>
  <c r="R395" i="7"/>
  <c r="U395" i="7"/>
  <c r="X395" i="7"/>
  <c r="L396" i="7"/>
  <c r="O396" i="7"/>
  <c r="R396" i="7"/>
  <c r="U396" i="7"/>
  <c r="X396" i="7"/>
  <c r="L397" i="7"/>
  <c r="O397" i="7"/>
  <c r="R397" i="7"/>
  <c r="U397" i="7"/>
  <c r="X397" i="7"/>
  <c r="L398" i="7"/>
  <c r="O398" i="7"/>
  <c r="R398" i="7"/>
  <c r="U398" i="7"/>
  <c r="X398" i="7"/>
  <c r="L399" i="7"/>
  <c r="O399" i="7"/>
  <c r="R399" i="7"/>
  <c r="U399" i="7"/>
  <c r="X399" i="7"/>
  <c r="L400" i="7"/>
  <c r="O400" i="7"/>
  <c r="R400" i="7"/>
  <c r="U400" i="7"/>
  <c r="X400" i="7"/>
  <c r="L401" i="7"/>
  <c r="O401" i="7"/>
  <c r="R401" i="7"/>
  <c r="U401" i="7"/>
  <c r="X401" i="7"/>
  <c r="L402" i="7"/>
  <c r="O402" i="7"/>
  <c r="R402" i="7"/>
  <c r="U402" i="7"/>
  <c r="X402" i="7"/>
  <c r="L403" i="7"/>
  <c r="O403" i="7"/>
  <c r="R403" i="7"/>
  <c r="U403" i="7"/>
  <c r="X403" i="7"/>
  <c r="L361" i="7"/>
  <c r="O361" i="7"/>
  <c r="R361" i="7"/>
  <c r="U361" i="7"/>
  <c r="X361" i="7"/>
  <c r="X360" i="7"/>
  <c r="U360" i="7"/>
  <c r="R360" i="7"/>
  <c r="O360" i="7"/>
  <c r="L360" i="7"/>
  <c r="I360" i="7"/>
  <c r="X359" i="7"/>
  <c r="U359" i="7"/>
  <c r="R359" i="7"/>
  <c r="O359" i="7"/>
  <c r="L359" i="7"/>
  <c r="I359" i="7"/>
  <c r="X358" i="7"/>
  <c r="U358" i="7"/>
  <c r="R358" i="7"/>
  <c r="O358" i="7"/>
  <c r="L358" i="7"/>
  <c r="I358" i="7"/>
  <c r="X357" i="7"/>
  <c r="U357" i="7"/>
  <c r="R357" i="7"/>
  <c r="O357" i="7"/>
  <c r="L357" i="7"/>
  <c r="I357" i="7"/>
  <c r="X356" i="7"/>
  <c r="U356" i="7"/>
  <c r="R356" i="7"/>
  <c r="O356" i="7"/>
  <c r="L356" i="7"/>
  <c r="I356" i="7"/>
  <c r="X355" i="7"/>
  <c r="U355" i="7"/>
  <c r="R355" i="7"/>
  <c r="O355" i="7"/>
  <c r="L355" i="7"/>
  <c r="I355" i="7"/>
  <c r="X354" i="7"/>
  <c r="U354" i="7"/>
  <c r="R354" i="7"/>
  <c r="O354" i="7"/>
  <c r="L354" i="7"/>
  <c r="I354" i="7"/>
  <c r="X353" i="7"/>
  <c r="U353" i="7"/>
  <c r="R353" i="7"/>
  <c r="O353" i="7"/>
  <c r="L353" i="7"/>
  <c r="I353" i="7"/>
  <c r="X352" i="7"/>
  <c r="U352" i="7"/>
  <c r="R352" i="7"/>
  <c r="O352" i="7"/>
  <c r="L352" i="7"/>
  <c r="I352" i="7"/>
  <c r="X351" i="7"/>
  <c r="U351" i="7"/>
  <c r="R351" i="7"/>
  <c r="O351" i="7"/>
  <c r="L351" i="7"/>
  <c r="I351" i="7"/>
  <c r="X350" i="7"/>
  <c r="U350" i="7"/>
  <c r="R350" i="7"/>
  <c r="O350" i="7"/>
  <c r="L350" i="7"/>
  <c r="I350" i="7"/>
  <c r="X349" i="7"/>
  <c r="U349" i="7"/>
  <c r="R349" i="7"/>
  <c r="O349" i="7"/>
  <c r="L349" i="7"/>
  <c r="I349" i="7"/>
  <c r="X348" i="7"/>
  <c r="U348" i="7"/>
  <c r="R348" i="7"/>
  <c r="O348" i="7"/>
  <c r="L348" i="7"/>
  <c r="I348" i="7"/>
  <c r="X347" i="7"/>
  <c r="U347" i="7"/>
  <c r="R347" i="7"/>
  <c r="O347" i="7"/>
  <c r="L347" i="7"/>
  <c r="I347" i="7"/>
  <c r="X346" i="7"/>
  <c r="U346" i="7"/>
  <c r="R346" i="7"/>
  <c r="O346" i="7"/>
  <c r="L346" i="7"/>
  <c r="I346" i="7"/>
  <c r="X345" i="7"/>
  <c r="U345" i="7"/>
  <c r="R345" i="7"/>
  <c r="O345" i="7"/>
  <c r="L345" i="7"/>
  <c r="I345" i="7"/>
  <c r="X344" i="7"/>
  <c r="U344" i="7"/>
  <c r="R344" i="7"/>
  <c r="O344" i="7"/>
  <c r="L344" i="7"/>
  <c r="I344" i="7"/>
  <c r="X343" i="7"/>
  <c r="U343" i="7"/>
  <c r="R343" i="7"/>
  <c r="O343" i="7"/>
  <c r="L343" i="7"/>
  <c r="I343" i="7"/>
  <c r="X342" i="7"/>
  <c r="U342" i="7"/>
  <c r="R342" i="7"/>
  <c r="O342" i="7"/>
  <c r="L342" i="7"/>
  <c r="I342" i="7"/>
  <c r="X341" i="7"/>
  <c r="U341" i="7"/>
  <c r="R341" i="7"/>
  <c r="O341" i="7"/>
  <c r="L341" i="7"/>
  <c r="I341" i="7"/>
  <c r="X340" i="7"/>
  <c r="U340" i="7"/>
  <c r="R340" i="7"/>
  <c r="O340" i="7"/>
  <c r="L340" i="7"/>
  <c r="I340" i="7"/>
  <c r="X339" i="7"/>
  <c r="U339" i="7"/>
  <c r="R339" i="7"/>
  <c r="O339" i="7"/>
  <c r="L339" i="7"/>
  <c r="I339" i="7"/>
  <c r="X338" i="7"/>
  <c r="U338" i="7"/>
  <c r="R338" i="7"/>
  <c r="O338" i="7"/>
  <c r="L338" i="7"/>
  <c r="I338" i="7"/>
  <c r="X337" i="7"/>
  <c r="U337" i="7"/>
  <c r="R337" i="7"/>
  <c r="O337" i="7"/>
  <c r="L337" i="7"/>
  <c r="I337" i="7"/>
  <c r="X336" i="7"/>
  <c r="U336" i="7"/>
  <c r="R336" i="7"/>
  <c r="O336" i="7"/>
  <c r="L336" i="7"/>
  <c r="I336" i="7"/>
  <c r="X335" i="7"/>
  <c r="U335" i="7"/>
  <c r="R335" i="7"/>
  <c r="O335" i="7"/>
  <c r="L335" i="7"/>
  <c r="I335" i="7"/>
  <c r="X334" i="7"/>
  <c r="U334" i="7"/>
  <c r="R334" i="7"/>
  <c r="O334" i="7"/>
  <c r="L334" i="7"/>
  <c r="I334" i="7"/>
  <c r="X333" i="7"/>
  <c r="U333" i="7"/>
  <c r="R333" i="7"/>
  <c r="O333" i="7"/>
  <c r="L333" i="7"/>
  <c r="I333" i="7"/>
  <c r="X332" i="7"/>
  <c r="U332" i="7"/>
  <c r="R332" i="7"/>
  <c r="O332" i="7"/>
  <c r="L332" i="7"/>
  <c r="I332" i="7"/>
  <c r="X331" i="7"/>
  <c r="U331" i="7"/>
  <c r="R331" i="7"/>
  <c r="O331" i="7"/>
  <c r="L331" i="7"/>
  <c r="I331" i="7"/>
  <c r="X330" i="7"/>
  <c r="U330" i="7"/>
  <c r="R330" i="7"/>
  <c r="O330" i="7"/>
  <c r="L330" i="7"/>
  <c r="I330" i="7"/>
  <c r="X329" i="7"/>
  <c r="U329" i="7"/>
  <c r="R329" i="7"/>
  <c r="O329" i="7"/>
  <c r="L329" i="7"/>
  <c r="I329" i="7"/>
  <c r="X328" i="7"/>
  <c r="U328" i="7"/>
  <c r="R328" i="7"/>
  <c r="O328" i="7"/>
  <c r="L328" i="7"/>
  <c r="I328" i="7"/>
  <c r="X327" i="7"/>
  <c r="U327" i="7"/>
  <c r="R327" i="7"/>
  <c r="O327" i="7"/>
  <c r="L327" i="7"/>
  <c r="I327" i="7"/>
  <c r="X326" i="7"/>
  <c r="U326" i="7"/>
  <c r="R326" i="7"/>
  <c r="O326" i="7"/>
  <c r="L326" i="7"/>
  <c r="I326" i="7"/>
  <c r="X325" i="7"/>
  <c r="U325" i="7"/>
  <c r="R325" i="7"/>
  <c r="O325" i="7"/>
  <c r="L325" i="7"/>
  <c r="I325" i="7"/>
  <c r="X324" i="7"/>
  <c r="U324" i="7"/>
  <c r="R324" i="7"/>
  <c r="O324" i="7"/>
  <c r="L324" i="7"/>
  <c r="I324" i="7"/>
  <c r="X323" i="7"/>
  <c r="U323" i="7"/>
  <c r="R323" i="7"/>
  <c r="O323" i="7"/>
  <c r="L323" i="7"/>
  <c r="I323" i="7"/>
  <c r="X322" i="7"/>
  <c r="U322" i="7"/>
  <c r="R322" i="7"/>
  <c r="O322" i="7"/>
  <c r="L322" i="7"/>
  <c r="I322" i="7"/>
  <c r="X321" i="7"/>
  <c r="U321" i="7"/>
  <c r="R321" i="7"/>
  <c r="O321" i="7"/>
  <c r="L321" i="7"/>
  <c r="I321" i="7"/>
  <c r="X320" i="7"/>
  <c r="U320" i="7"/>
  <c r="R320" i="7"/>
  <c r="O320" i="7"/>
  <c r="L320" i="7"/>
  <c r="I320" i="7"/>
  <c r="X319" i="7"/>
  <c r="U319" i="7"/>
  <c r="R319" i="7"/>
  <c r="O319" i="7"/>
  <c r="L319" i="7"/>
  <c r="I319" i="7"/>
  <c r="X318" i="7"/>
  <c r="U318" i="7"/>
  <c r="R318" i="7"/>
  <c r="O318" i="7"/>
  <c r="L318" i="7"/>
  <c r="I318" i="7"/>
  <c r="X317" i="7"/>
  <c r="U317" i="7"/>
  <c r="R317" i="7"/>
  <c r="O317" i="7"/>
  <c r="L317" i="7"/>
  <c r="I317" i="7"/>
  <c r="X316" i="7"/>
  <c r="U316" i="7"/>
  <c r="R316" i="7"/>
  <c r="O316" i="7"/>
  <c r="L316" i="7"/>
  <c r="I316" i="7"/>
  <c r="X315" i="7"/>
  <c r="U315" i="7"/>
  <c r="R315" i="7"/>
  <c r="O315" i="7"/>
  <c r="L315" i="7"/>
  <c r="I315" i="7"/>
  <c r="X314" i="7"/>
  <c r="U314" i="7"/>
  <c r="R314" i="7"/>
  <c r="O314" i="7"/>
  <c r="L314" i="7"/>
  <c r="I314" i="7"/>
  <c r="X313" i="7"/>
  <c r="U313" i="7"/>
  <c r="R313" i="7"/>
  <c r="O313" i="7"/>
  <c r="L313" i="7"/>
  <c r="I313" i="7"/>
  <c r="X312" i="7"/>
  <c r="U312" i="7"/>
  <c r="R312" i="7"/>
  <c r="O312" i="7"/>
  <c r="L312" i="7"/>
  <c r="I312" i="7"/>
  <c r="X311" i="7"/>
  <c r="U311" i="7"/>
  <c r="R311" i="7"/>
  <c r="O311" i="7"/>
  <c r="L311" i="7"/>
  <c r="I311" i="7"/>
  <c r="X310" i="7"/>
  <c r="U310" i="7"/>
  <c r="R310" i="7"/>
  <c r="O310" i="7"/>
  <c r="L310" i="7"/>
  <c r="I310" i="7"/>
  <c r="X309" i="7"/>
  <c r="U309" i="7"/>
  <c r="R309" i="7"/>
  <c r="O309" i="7"/>
  <c r="L309" i="7"/>
  <c r="I309" i="7"/>
  <c r="X308" i="7"/>
  <c r="U308" i="7"/>
  <c r="R308" i="7"/>
  <c r="O308" i="7"/>
  <c r="L308" i="7"/>
  <c r="I308" i="7"/>
  <c r="X307" i="7"/>
  <c r="U307" i="7"/>
  <c r="R307" i="7"/>
  <c r="O307" i="7"/>
  <c r="L307" i="7"/>
  <c r="I307" i="7"/>
  <c r="X306" i="7"/>
  <c r="U306" i="7"/>
  <c r="R306" i="7"/>
  <c r="O306" i="7"/>
  <c r="L306" i="7"/>
  <c r="I306" i="7"/>
  <c r="X305" i="7"/>
  <c r="U305" i="7"/>
  <c r="R305" i="7"/>
  <c r="O305" i="7"/>
  <c r="L305" i="7"/>
  <c r="I305" i="7"/>
  <c r="X304" i="7"/>
  <c r="U304" i="7"/>
  <c r="R304" i="7"/>
  <c r="O304" i="7"/>
  <c r="L304" i="7"/>
  <c r="I304" i="7"/>
  <c r="X303" i="7"/>
  <c r="U303" i="7"/>
  <c r="R303" i="7"/>
  <c r="O303" i="7"/>
  <c r="L303" i="7"/>
  <c r="I303" i="7"/>
  <c r="X302" i="7"/>
  <c r="U302" i="7"/>
  <c r="R302" i="7"/>
  <c r="O302" i="7"/>
  <c r="L302" i="7"/>
  <c r="I302" i="7"/>
  <c r="X301" i="7"/>
  <c r="U301" i="7"/>
  <c r="R301" i="7"/>
  <c r="O301" i="7"/>
  <c r="L301" i="7"/>
  <c r="I301" i="7"/>
  <c r="X300" i="7"/>
  <c r="U300" i="7"/>
  <c r="R300" i="7"/>
  <c r="O300" i="7"/>
  <c r="L300" i="7"/>
  <c r="I300" i="7"/>
  <c r="X299" i="7"/>
  <c r="U299" i="7"/>
  <c r="R299" i="7"/>
  <c r="O299" i="7"/>
  <c r="L299" i="7"/>
  <c r="I299" i="7"/>
  <c r="X298" i="7"/>
  <c r="U298" i="7"/>
  <c r="R298" i="7"/>
  <c r="O298" i="7"/>
  <c r="L298" i="7"/>
  <c r="I298" i="7"/>
  <c r="X297" i="7"/>
  <c r="U297" i="7"/>
  <c r="R297" i="7"/>
  <c r="O297" i="7"/>
  <c r="L297" i="7"/>
  <c r="I297" i="7"/>
  <c r="X296" i="7"/>
  <c r="U296" i="7"/>
  <c r="R296" i="7"/>
  <c r="O296" i="7"/>
  <c r="L296" i="7"/>
  <c r="I296" i="7"/>
  <c r="X295" i="7"/>
  <c r="U295" i="7"/>
  <c r="R295" i="7"/>
  <c r="O295" i="7"/>
  <c r="L295" i="7"/>
  <c r="I295" i="7"/>
  <c r="X294" i="7"/>
  <c r="U294" i="7"/>
  <c r="R294" i="7"/>
  <c r="O294" i="7"/>
  <c r="L294" i="7"/>
  <c r="I294" i="7"/>
  <c r="X293" i="7"/>
  <c r="U293" i="7"/>
  <c r="R293" i="7"/>
  <c r="O293" i="7"/>
  <c r="L293" i="7"/>
  <c r="I293" i="7"/>
  <c r="X292" i="7"/>
  <c r="U292" i="7"/>
  <c r="R292" i="7"/>
  <c r="O292" i="7"/>
  <c r="L292" i="7"/>
  <c r="I292" i="7"/>
  <c r="X291" i="7"/>
  <c r="U291" i="7"/>
  <c r="R291" i="7"/>
  <c r="O291" i="7"/>
  <c r="L291" i="7"/>
  <c r="I291" i="7"/>
  <c r="X290" i="7"/>
  <c r="U290" i="7"/>
  <c r="R290" i="7"/>
  <c r="O290" i="7"/>
  <c r="L290" i="7"/>
  <c r="I290" i="7"/>
  <c r="X289" i="7"/>
  <c r="U289" i="7"/>
  <c r="R289" i="7"/>
  <c r="O289" i="7"/>
  <c r="L289" i="7"/>
  <c r="I289" i="7"/>
  <c r="X288" i="7"/>
  <c r="U288" i="7"/>
  <c r="R288" i="7"/>
  <c r="O288" i="7"/>
  <c r="L288" i="7"/>
  <c r="I288" i="7"/>
  <c r="X287" i="7"/>
  <c r="U287" i="7"/>
  <c r="R287" i="7"/>
  <c r="O287" i="7"/>
  <c r="L287" i="7"/>
  <c r="I287" i="7"/>
  <c r="X286" i="7"/>
  <c r="U286" i="7"/>
  <c r="R286" i="7"/>
  <c r="O286" i="7"/>
  <c r="L286" i="7"/>
  <c r="I286" i="7"/>
  <c r="X285" i="7"/>
  <c r="U285" i="7"/>
  <c r="R285" i="7"/>
  <c r="O285" i="7"/>
  <c r="L285" i="7"/>
  <c r="I285" i="7"/>
  <c r="X284" i="7"/>
  <c r="U284" i="7"/>
  <c r="R284" i="7"/>
  <c r="O284" i="7"/>
  <c r="L284" i="7"/>
  <c r="I284" i="7"/>
  <c r="X283" i="7"/>
  <c r="U283" i="7"/>
  <c r="R283" i="7"/>
  <c r="O283" i="7"/>
  <c r="L283" i="7"/>
  <c r="I283" i="7"/>
  <c r="X282" i="7"/>
  <c r="U282" i="7"/>
  <c r="R282" i="7"/>
  <c r="O282" i="7"/>
  <c r="L282" i="7"/>
  <c r="I282" i="7"/>
  <c r="X281" i="7"/>
  <c r="U281" i="7"/>
  <c r="R281" i="7"/>
  <c r="O281" i="7"/>
  <c r="L281" i="7"/>
  <c r="I281" i="7"/>
  <c r="X280" i="7"/>
  <c r="U280" i="7"/>
  <c r="R280" i="7"/>
  <c r="O280" i="7"/>
  <c r="L280" i="7"/>
  <c r="I280" i="7"/>
  <c r="X279" i="7"/>
  <c r="U279" i="7"/>
  <c r="R279" i="7"/>
  <c r="O279" i="7"/>
  <c r="L279" i="7"/>
  <c r="I279" i="7"/>
  <c r="X278" i="7"/>
  <c r="U278" i="7"/>
  <c r="R278" i="7"/>
  <c r="O278" i="7"/>
  <c r="L278" i="7"/>
  <c r="I278" i="7"/>
  <c r="X277" i="7"/>
  <c r="U277" i="7"/>
  <c r="R277" i="7"/>
  <c r="O277" i="7"/>
  <c r="L277" i="7"/>
  <c r="I277" i="7"/>
  <c r="X276" i="7"/>
  <c r="U276" i="7"/>
  <c r="R276" i="7"/>
  <c r="O276" i="7"/>
  <c r="L276" i="7"/>
  <c r="I276" i="7"/>
  <c r="X275" i="7"/>
  <c r="U275" i="7"/>
  <c r="R275" i="7"/>
  <c r="O275" i="7"/>
  <c r="L275" i="7"/>
  <c r="I275" i="7"/>
  <c r="X274" i="7"/>
  <c r="U274" i="7"/>
  <c r="R274" i="7"/>
  <c r="O274" i="7"/>
  <c r="L274" i="7"/>
  <c r="I274" i="7"/>
  <c r="X273" i="7"/>
  <c r="U273" i="7"/>
  <c r="R273" i="7"/>
  <c r="O273" i="7"/>
  <c r="L273" i="7"/>
  <c r="I273" i="7"/>
  <c r="X272" i="7"/>
  <c r="U272" i="7"/>
  <c r="R272" i="7"/>
  <c r="O272" i="7"/>
  <c r="L272" i="7"/>
  <c r="I272" i="7"/>
  <c r="X271" i="7"/>
  <c r="U271" i="7"/>
  <c r="R271" i="7"/>
  <c r="O271" i="7"/>
  <c r="L271" i="7"/>
  <c r="I271" i="7"/>
  <c r="X270" i="7"/>
  <c r="U270" i="7"/>
  <c r="R270" i="7"/>
  <c r="O270" i="7"/>
  <c r="L270" i="7"/>
  <c r="I270" i="7"/>
  <c r="X269" i="7"/>
  <c r="U269" i="7"/>
  <c r="R269" i="7"/>
  <c r="O269" i="7"/>
  <c r="L269" i="7"/>
  <c r="I269" i="7"/>
  <c r="X268" i="7"/>
  <c r="U268" i="7"/>
  <c r="R268" i="7"/>
  <c r="O268" i="7"/>
  <c r="L268" i="7"/>
  <c r="I268" i="7"/>
  <c r="X267" i="7"/>
  <c r="U267" i="7"/>
  <c r="R267" i="7"/>
  <c r="O267" i="7"/>
  <c r="L267" i="7"/>
  <c r="I267" i="7"/>
  <c r="X266" i="7"/>
  <c r="U266" i="7"/>
  <c r="R266" i="7"/>
  <c r="O266" i="7"/>
  <c r="L266" i="7"/>
  <c r="I266" i="7"/>
  <c r="X265" i="7"/>
  <c r="U265" i="7"/>
  <c r="R265" i="7"/>
  <c r="O265" i="7"/>
  <c r="L265" i="7"/>
  <c r="I265" i="7"/>
  <c r="X264" i="7"/>
  <c r="U264" i="7"/>
  <c r="R264" i="7"/>
  <c r="O264" i="7"/>
  <c r="L264" i="7"/>
  <c r="I264" i="7"/>
  <c r="X263" i="7"/>
  <c r="U263" i="7"/>
  <c r="R263" i="7"/>
  <c r="O263" i="7"/>
  <c r="L263" i="7"/>
  <c r="I263" i="7"/>
  <c r="X262" i="7"/>
  <c r="U262" i="7"/>
  <c r="R262" i="7"/>
  <c r="O262" i="7"/>
  <c r="L262" i="7"/>
  <c r="I262" i="7"/>
  <c r="X261" i="7"/>
  <c r="U261" i="7"/>
  <c r="R261" i="7"/>
  <c r="O261" i="7"/>
  <c r="L261" i="7"/>
  <c r="I261" i="7"/>
  <c r="X260" i="7"/>
  <c r="U260" i="7"/>
  <c r="R260" i="7"/>
  <c r="O260" i="7"/>
  <c r="L260" i="7"/>
  <c r="I260" i="7"/>
  <c r="X259" i="7"/>
  <c r="U259" i="7"/>
  <c r="R259" i="7"/>
  <c r="O259" i="7"/>
  <c r="L259" i="7"/>
  <c r="I259" i="7"/>
  <c r="X258" i="7"/>
  <c r="U258" i="7"/>
  <c r="R258" i="7"/>
  <c r="O258" i="7"/>
  <c r="L258" i="7"/>
  <c r="I258" i="7"/>
  <c r="X257" i="7"/>
  <c r="U257" i="7"/>
  <c r="R257" i="7"/>
  <c r="O257" i="7"/>
  <c r="L257" i="7"/>
  <c r="I257" i="7"/>
  <c r="X256" i="7"/>
  <c r="U256" i="7"/>
  <c r="R256" i="7"/>
  <c r="O256" i="7"/>
  <c r="L256" i="7"/>
  <c r="I256" i="7"/>
  <c r="X255" i="7"/>
  <c r="U255" i="7"/>
  <c r="R255" i="7"/>
  <c r="O255" i="7"/>
  <c r="L255" i="7"/>
  <c r="I255" i="7"/>
  <c r="X254" i="7"/>
  <c r="U254" i="7"/>
  <c r="R254" i="7"/>
  <c r="O254" i="7"/>
  <c r="L254" i="7"/>
  <c r="I254" i="7"/>
  <c r="X253" i="7"/>
  <c r="U253" i="7"/>
  <c r="R253" i="7"/>
  <c r="O253" i="7"/>
  <c r="L253" i="7"/>
  <c r="I253" i="7"/>
  <c r="X252" i="7"/>
  <c r="U252" i="7"/>
  <c r="R252" i="7"/>
  <c r="O252" i="7"/>
  <c r="L252" i="7"/>
  <c r="I252" i="7"/>
  <c r="X251" i="7"/>
  <c r="U251" i="7"/>
  <c r="R251" i="7"/>
  <c r="O251" i="7"/>
  <c r="L251" i="7"/>
  <c r="I251" i="7"/>
  <c r="X250" i="7"/>
  <c r="U250" i="7"/>
  <c r="R250" i="7"/>
  <c r="O250" i="7"/>
  <c r="L250" i="7"/>
  <c r="I250" i="7"/>
  <c r="X249" i="7"/>
  <c r="U249" i="7"/>
  <c r="R249" i="7"/>
  <c r="O249" i="7"/>
  <c r="L249" i="7"/>
  <c r="I249" i="7"/>
  <c r="X248" i="7"/>
  <c r="U248" i="7"/>
  <c r="R248" i="7"/>
  <c r="O248" i="7"/>
  <c r="L248" i="7"/>
  <c r="I248" i="7"/>
  <c r="X247" i="7"/>
  <c r="U247" i="7"/>
  <c r="R247" i="7"/>
  <c r="O247" i="7"/>
  <c r="L247" i="7"/>
  <c r="I247" i="7"/>
  <c r="X246" i="7"/>
  <c r="U246" i="7"/>
  <c r="R246" i="7"/>
  <c r="O246" i="7"/>
  <c r="L246" i="7"/>
  <c r="I246" i="7"/>
  <c r="X245" i="7"/>
  <c r="U245" i="7"/>
  <c r="R245" i="7"/>
  <c r="O245" i="7"/>
  <c r="L245" i="7"/>
  <c r="I245" i="7"/>
  <c r="X244" i="7"/>
  <c r="U244" i="7"/>
  <c r="R244" i="7"/>
  <c r="O244" i="7"/>
  <c r="L244" i="7"/>
  <c r="I244" i="7"/>
  <c r="X243" i="7"/>
  <c r="U243" i="7"/>
  <c r="R243" i="7"/>
  <c r="O243" i="7"/>
  <c r="L243" i="7"/>
  <c r="I243" i="7"/>
  <c r="X242" i="7"/>
  <c r="U242" i="7"/>
  <c r="R242" i="7"/>
  <c r="O242" i="7"/>
  <c r="L242" i="7"/>
  <c r="I242" i="7"/>
  <c r="X241" i="7"/>
  <c r="U241" i="7"/>
  <c r="R241" i="7"/>
  <c r="O241" i="7"/>
  <c r="L241" i="7"/>
  <c r="I241" i="7"/>
  <c r="X240" i="7"/>
  <c r="U240" i="7"/>
  <c r="R240" i="7"/>
  <c r="O240" i="7"/>
  <c r="L240" i="7"/>
  <c r="I240" i="7"/>
  <c r="X239" i="7"/>
  <c r="U239" i="7"/>
  <c r="R239" i="7"/>
  <c r="O239" i="7"/>
  <c r="L239" i="7"/>
  <c r="I239" i="7"/>
  <c r="X238" i="7"/>
  <c r="U238" i="7"/>
  <c r="R238" i="7"/>
  <c r="O238" i="7"/>
  <c r="L238" i="7"/>
  <c r="I238" i="7"/>
  <c r="X237" i="7"/>
  <c r="U237" i="7"/>
  <c r="R237" i="7"/>
  <c r="O237" i="7"/>
  <c r="L237" i="7"/>
  <c r="I237" i="7"/>
  <c r="X236" i="7"/>
  <c r="U236" i="7"/>
  <c r="R236" i="7"/>
  <c r="O236" i="7"/>
  <c r="L236" i="7"/>
  <c r="I236" i="7"/>
  <c r="X235" i="7"/>
  <c r="U235" i="7"/>
  <c r="R235" i="7"/>
  <c r="O235" i="7"/>
  <c r="L235" i="7"/>
  <c r="I235" i="7"/>
  <c r="X234" i="7"/>
  <c r="U234" i="7"/>
  <c r="R234" i="7"/>
  <c r="O234" i="7"/>
  <c r="L234" i="7"/>
  <c r="I234" i="7"/>
  <c r="X233" i="7"/>
  <c r="U233" i="7"/>
  <c r="R233" i="7"/>
  <c r="O233" i="7"/>
  <c r="L233" i="7"/>
  <c r="I233" i="7"/>
  <c r="X232" i="7"/>
  <c r="U232" i="7"/>
  <c r="R232" i="7"/>
  <c r="O232" i="7"/>
  <c r="L232" i="7"/>
  <c r="I232" i="7"/>
  <c r="X231" i="7"/>
  <c r="U231" i="7"/>
  <c r="R231" i="7"/>
  <c r="O231" i="7"/>
  <c r="L231" i="7"/>
  <c r="I231" i="7"/>
  <c r="X230" i="7"/>
  <c r="U230" i="7"/>
  <c r="R230" i="7"/>
  <c r="O230" i="7"/>
  <c r="L230" i="7"/>
  <c r="I230" i="7"/>
  <c r="X229" i="7"/>
  <c r="U229" i="7"/>
  <c r="R229" i="7"/>
  <c r="O229" i="7"/>
  <c r="L229" i="7"/>
  <c r="I229" i="7"/>
  <c r="X228" i="7"/>
  <c r="U228" i="7"/>
  <c r="R228" i="7"/>
  <c r="O228" i="7"/>
  <c r="L228" i="7"/>
  <c r="I228" i="7"/>
  <c r="X227" i="7"/>
  <c r="U227" i="7"/>
  <c r="R227" i="7"/>
  <c r="O227" i="7"/>
  <c r="L227" i="7"/>
  <c r="I227" i="7"/>
  <c r="X226" i="7"/>
  <c r="U226" i="7"/>
  <c r="R226" i="7"/>
  <c r="O226" i="7"/>
  <c r="L226" i="7"/>
  <c r="I226" i="7"/>
  <c r="X225" i="7"/>
  <c r="U225" i="7"/>
  <c r="R225" i="7"/>
  <c r="O225" i="7"/>
  <c r="L225" i="7"/>
  <c r="I225" i="7"/>
  <c r="X224" i="7"/>
  <c r="U224" i="7"/>
  <c r="R224" i="7"/>
  <c r="O224" i="7"/>
  <c r="L224" i="7"/>
  <c r="I224" i="7"/>
  <c r="X223" i="7"/>
  <c r="U223" i="7"/>
  <c r="R223" i="7"/>
  <c r="O223" i="7"/>
  <c r="L223" i="7"/>
  <c r="I223" i="7"/>
  <c r="X222" i="7"/>
  <c r="U222" i="7"/>
  <c r="R222" i="7"/>
  <c r="O222" i="7"/>
  <c r="L222" i="7"/>
  <c r="I222" i="7"/>
  <c r="X221" i="7"/>
  <c r="U221" i="7"/>
  <c r="R221" i="7"/>
  <c r="O221" i="7"/>
  <c r="L221" i="7"/>
  <c r="I221" i="7"/>
  <c r="X220" i="7"/>
  <c r="U220" i="7"/>
  <c r="R220" i="7"/>
  <c r="O220" i="7"/>
  <c r="L220" i="7"/>
  <c r="I220" i="7"/>
  <c r="X219" i="7"/>
  <c r="U219" i="7"/>
  <c r="R219" i="7"/>
  <c r="O219" i="7"/>
  <c r="L219" i="7"/>
  <c r="I219" i="7"/>
  <c r="X218" i="7"/>
  <c r="U218" i="7"/>
  <c r="R218" i="7"/>
  <c r="O218" i="7"/>
  <c r="L218" i="7"/>
  <c r="I218" i="7"/>
  <c r="X217" i="7"/>
  <c r="U217" i="7"/>
  <c r="R217" i="7"/>
  <c r="O217" i="7"/>
  <c r="L217" i="7"/>
  <c r="I217" i="7"/>
  <c r="X216" i="7"/>
  <c r="U216" i="7"/>
  <c r="R216" i="7"/>
  <c r="O216" i="7"/>
  <c r="L216" i="7"/>
  <c r="I216" i="7"/>
  <c r="X215" i="7"/>
  <c r="U215" i="7"/>
  <c r="R215" i="7"/>
  <c r="O215" i="7"/>
  <c r="L215" i="7"/>
  <c r="I215" i="7"/>
  <c r="X214" i="7"/>
  <c r="U214" i="7"/>
  <c r="R214" i="7"/>
  <c r="O214" i="7"/>
  <c r="L214" i="7"/>
  <c r="I214" i="7"/>
  <c r="X213" i="7"/>
  <c r="U213" i="7"/>
  <c r="R213" i="7"/>
  <c r="O213" i="7"/>
  <c r="L213" i="7"/>
  <c r="I213" i="7"/>
  <c r="X212" i="7"/>
  <c r="U212" i="7"/>
  <c r="R212" i="7"/>
  <c r="O212" i="7"/>
  <c r="L212" i="7"/>
  <c r="I212" i="7"/>
  <c r="X211" i="7"/>
  <c r="U211" i="7"/>
  <c r="R211" i="7"/>
  <c r="O211" i="7"/>
  <c r="L211" i="7"/>
  <c r="I211" i="7"/>
  <c r="X210" i="7"/>
  <c r="U210" i="7"/>
  <c r="R210" i="7"/>
  <c r="O210" i="7"/>
  <c r="L210" i="7"/>
  <c r="I210" i="7"/>
  <c r="X209" i="7"/>
  <c r="U209" i="7"/>
  <c r="R209" i="7"/>
  <c r="O209" i="7"/>
  <c r="L209" i="7"/>
  <c r="I209" i="7"/>
  <c r="X208" i="7"/>
  <c r="U208" i="7"/>
  <c r="R208" i="7"/>
  <c r="O208" i="7"/>
  <c r="L208" i="7"/>
  <c r="I208" i="7"/>
  <c r="X207" i="7"/>
  <c r="U207" i="7"/>
  <c r="R207" i="7"/>
  <c r="O207" i="7"/>
  <c r="L207" i="7"/>
  <c r="I207" i="7"/>
  <c r="X206" i="7"/>
  <c r="U206" i="7"/>
  <c r="R206" i="7"/>
  <c r="O206" i="7"/>
  <c r="L206" i="7"/>
  <c r="I206" i="7"/>
  <c r="X205" i="7"/>
  <c r="U205" i="7"/>
  <c r="R205" i="7"/>
  <c r="O205" i="7"/>
  <c r="L205" i="7"/>
  <c r="I205" i="7"/>
  <c r="X204" i="7"/>
  <c r="U204" i="7"/>
  <c r="R204" i="7"/>
  <c r="O204" i="7"/>
  <c r="L204" i="7"/>
  <c r="I204" i="7"/>
  <c r="X203" i="7"/>
  <c r="U203" i="7"/>
  <c r="R203" i="7"/>
  <c r="O203" i="7"/>
  <c r="L203" i="7"/>
  <c r="I203" i="7"/>
  <c r="X202" i="7"/>
  <c r="U202" i="7"/>
  <c r="R202" i="7"/>
  <c r="O202" i="7"/>
  <c r="L202" i="7"/>
  <c r="I202" i="7"/>
  <c r="X201" i="7"/>
  <c r="U201" i="7"/>
  <c r="R201" i="7"/>
  <c r="O201" i="7"/>
  <c r="L201" i="7"/>
  <c r="I201" i="7"/>
  <c r="X200" i="7"/>
  <c r="U200" i="7"/>
  <c r="R200" i="7"/>
  <c r="O200" i="7"/>
  <c r="L200" i="7"/>
  <c r="I200" i="7"/>
  <c r="X199" i="7"/>
  <c r="U199" i="7"/>
  <c r="R199" i="7"/>
  <c r="O199" i="7"/>
  <c r="L199" i="7"/>
  <c r="I199" i="7"/>
  <c r="X198" i="7"/>
  <c r="U198" i="7"/>
  <c r="R198" i="7"/>
  <c r="O198" i="7"/>
  <c r="L198" i="7"/>
  <c r="I198" i="7"/>
  <c r="X197" i="7"/>
  <c r="U197" i="7"/>
  <c r="R197" i="7"/>
  <c r="O197" i="7"/>
  <c r="L197" i="7"/>
  <c r="I197" i="7"/>
  <c r="X196" i="7"/>
  <c r="U196" i="7"/>
  <c r="R196" i="7"/>
  <c r="O196" i="7"/>
  <c r="L196" i="7"/>
  <c r="I196" i="7"/>
  <c r="X195" i="7"/>
  <c r="U195" i="7"/>
  <c r="R195" i="7"/>
  <c r="O195" i="7"/>
  <c r="L195" i="7"/>
  <c r="I195" i="7"/>
  <c r="X194" i="7"/>
  <c r="U194" i="7"/>
  <c r="R194" i="7"/>
  <c r="O194" i="7"/>
  <c r="L194" i="7"/>
  <c r="I194" i="7"/>
  <c r="X193" i="7"/>
  <c r="U193" i="7"/>
  <c r="R193" i="7"/>
  <c r="O193" i="7"/>
  <c r="L193" i="7"/>
  <c r="I193" i="7"/>
  <c r="X192" i="7"/>
  <c r="U192" i="7"/>
  <c r="R192" i="7"/>
  <c r="O192" i="7"/>
  <c r="L192" i="7"/>
  <c r="I192" i="7"/>
  <c r="X191" i="7"/>
  <c r="U191" i="7"/>
  <c r="R191" i="7"/>
  <c r="O191" i="7"/>
  <c r="L191" i="7"/>
  <c r="I191" i="7"/>
  <c r="X190" i="7"/>
  <c r="U190" i="7"/>
  <c r="R190" i="7"/>
  <c r="O190" i="7"/>
  <c r="L190" i="7"/>
  <c r="I190" i="7"/>
  <c r="X189" i="7"/>
  <c r="U189" i="7"/>
  <c r="R189" i="7"/>
  <c r="O189" i="7"/>
  <c r="L189" i="7"/>
  <c r="I189" i="7"/>
  <c r="X188" i="7"/>
  <c r="U188" i="7"/>
  <c r="R188" i="7"/>
  <c r="O188" i="7"/>
  <c r="L188" i="7"/>
  <c r="I188" i="7"/>
  <c r="X187" i="7"/>
  <c r="U187" i="7"/>
  <c r="R187" i="7"/>
  <c r="O187" i="7"/>
  <c r="L187" i="7"/>
  <c r="I187" i="7"/>
  <c r="X186" i="7"/>
  <c r="U186" i="7"/>
  <c r="R186" i="7"/>
  <c r="O186" i="7"/>
  <c r="L186" i="7"/>
  <c r="I186" i="7"/>
  <c r="X185" i="7"/>
  <c r="U185" i="7"/>
  <c r="R185" i="7"/>
  <c r="O185" i="7"/>
  <c r="L185" i="7"/>
  <c r="I185" i="7"/>
  <c r="X184" i="7"/>
  <c r="U184" i="7"/>
  <c r="R184" i="7"/>
  <c r="O184" i="7"/>
  <c r="L184" i="7"/>
  <c r="I184" i="7"/>
  <c r="X183" i="7"/>
  <c r="U183" i="7"/>
  <c r="R183" i="7"/>
  <c r="O183" i="7"/>
  <c r="L183" i="7"/>
  <c r="I183" i="7"/>
  <c r="X182" i="7"/>
  <c r="U182" i="7"/>
  <c r="R182" i="7"/>
  <c r="O182" i="7"/>
  <c r="L182" i="7"/>
  <c r="I182" i="7"/>
  <c r="X181" i="7"/>
  <c r="U181" i="7"/>
  <c r="R181" i="7"/>
  <c r="O181" i="7"/>
  <c r="L181" i="7"/>
  <c r="I181" i="7"/>
  <c r="X180" i="7"/>
  <c r="U180" i="7"/>
  <c r="R180" i="7"/>
  <c r="O180" i="7"/>
  <c r="L180" i="7"/>
  <c r="I180" i="7"/>
  <c r="X179" i="7"/>
  <c r="U179" i="7"/>
  <c r="R179" i="7"/>
  <c r="O179" i="7"/>
  <c r="L179" i="7"/>
  <c r="I179" i="7"/>
  <c r="X178" i="7"/>
  <c r="U178" i="7"/>
  <c r="R178" i="7"/>
  <c r="O178" i="7"/>
  <c r="L178" i="7"/>
  <c r="I178" i="7"/>
  <c r="X177" i="7"/>
  <c r="U177" i="7"/>
  <c r="R177" i="7"/>
  <c r="O177" i="7"/>
  <c r="L177" i="7"/>
  <c r="I177" i="7"/>
  <c r="X176" i="7"/>
  <c r="U176" i="7"/>
  <c r="R176" i="7"/>
  <c r="O176" i="7"/>
  <c r="L176" i="7"/>
  <c r="I176" i="7"/>
  <c r="X175" i="7"/>
  <c r="U175" i="7"/>
  <c r="R175" i="7"/>
  <c r="O175" i="7"/>
  <c r="L175" i="7"/>
  <c r="I175" i="7"/>
  <c r="X174" i="7"/>
  <c r="U174" i="7"/>
  <c r="R174" i="7"/>
  <c r="O174" i="7"/>
  <c r="L174" i="7"/>
  <c r="I174" i="7"/>
  <c r="X173" i="7"/>
  <c r="U173" i="7"/>
  <c r="R173" i="7"/>
  <c r="O173" i="7"/>
  <c r="L173" i="7"/>
  <c r="I173" i="7"/>
  <c r="X172" i="7"/>
  <c r="U172" i="7"/>
  <c r="R172" i="7"/>
  <c r="O172" i="7"/>
  <c r="L172" i="7"/>
  <c r="I172" i="7"/>
  <c r="X171" i="7"/>
  <c r="U171" i="7"/>
  <c r="R171" i="7"/>
  <c r="O171" i="7"/>
  <c r="L171" i="7"/>
  <c r="I171" i="7"/>
  <c r="X170" i="7"/>
  <c r="U170" i="7"/>
  <c r="R170" i="7"/>
  <c r="O170" i="7"/>
  <c r="L170" i="7"/>
  <c r="I170" i="7"/>
  <c r="X169" i="7"/>
  <c r="U169" i="7"/>
  <c r="R169" i="7"/>
  <c r="O169" i="7"/>
  <c r="L169" i="7"/>
  <c r="I169" i="7"/>
  <c r="X168" i="7"/>
  <c r="U168" i="7"/>
  <c r="R168" i="7"/>
  <c r="O168" i="7"/>
  <c r="L168" i="7"/>
  <c r="I168" i="7"/>
  <c r="X167" i="7"/>
  <c r="U167" i="7"/>
  <c r="R167" i="7"/>
  <c r="O167" i="7"/>
  <c r="L167" i="7"/>
  <c r="I167" i="7"/>
  <c r="X166" i="7"/>
  <c r="U166" i="7"/>
  <c r="R166" i="7"/>
  <c r="O166" i="7"/>
  <c r="L166" i="7"/>
  <c r="I166" i="7"/>
  <c r="X165" i="7"/>
  <c r="U165" i="7"/>
  <c r="R165" i="7"/>
  <c r="O165" i="7"/>
  <c r="L165" i="7"/>
  <c r="I165" i="7"/>
  <c r="X164" i="7"/>
  <c r="U164" i="7"/>
  <c r="R164" i="7"/>
  <c r="O164" i="7"/>
  <c r="L164" i="7"/>
  <c r="I164" i="7"/>
  <c r="X163" i="7"/>
  <c r="U163" i="7"/>
  <c r="R163" i="7"/>
  <c r="O163" i="7"/>
  <c r="L163" i="7"/>
  <c r="I163" i="7"/>
  <c r="X162" i="7"/>
  <c r="U162" i="7"/>
  <c r="R162" i="7"/>
  <c r="O162" i="7"/>
  <c r="L162" i="7"/>
  <c r="I162" i="7"/>
  <c r="X161" i="7"/>
  <c r="U161" i="7"/>
  <c r="R161" i="7"/>
  <c r="O161" i="7"/>
  <c r="L161" i="7"/>
  <c r="I161" i="7"/>
  <c r="X160" i="7"/>
  <c r="U160" i="7"/>
  <c r="R160" i="7"/>
  <c r="O160" i="7"/>
  <c r="L160" i="7"/>
  <c r="I160" i="7"/>
  <c r="X159" i="7"/>
  <c r="U159" i="7"/>
  <c r="R159" i="7"/>
  <c r="O159" i="7"/>
  <c r="L159" i="7"/>
  <c r="I159" i="7"/>
  <c r="X158" i="7"/>
  <c r="U158" i="7"/>
  <c r="R158" i="7"/>
  <c r="O158" i="7"/>
  <c r="L158" i="7"/>
  <c r="I158" i="7"/>
  <c r="X157" i="7"/>
  <c r="U157" i="7"/>
  <c r="R157" i="7"/>
  <c r="O157" i="7"/>
  <c r="L157" i="7"/>
  <c r="I157" i="7"/>
  <c r="X156" i="7"/>
  <c r="U156" i="7"/>
  <c r="R156" i="7"/>
  <c r="O156" i="7"/>
  <c r="L156" i="7"/>
  <c r="I156" i="7"/>
  <c r="X155" i="7"/>
  <c r="U155" i="7"/>
  <c r="R155" i="7"/>
  <c r="O155" i="7"/>
  <c r="L155" i="7"/>
  <c r="I155" i="7"/>
  <c r="X154" i="7"/>
  <c r="U154" i="7"/>
  <c r="R154" i="7"/>
  <c r="O154" i="7"/>
  <c r="L154" i="7"/>
  <c r="I154" i="7"/>
  <c r="X153" i="7"/>
  <c r="U153" i="7"/>
  <c r="R153" i="7"/>
  <c r="O153" i="7"/>
  <c r="L153" i="7"/>
  <c r="I153" i="7"/>
  <c r="X152" i="7"/>
  <c r="U152" i="7"/>
  <c r="R152" i="7"/>
  <c r="O152" i="7"/>
  <c r="L152" i="7"/>
  <c r="I152" i="7"/>
  <c r="X151" i="7"/>
  <c r="U151" i="7"/>
  <c r="R151" i="7"/>
  <c r="O151" i="7"/>
  <c r="L151" i="7"/>
  <c r="I151" i="7"/>
  <c r="X150" i="7"/>
  <c r="U150" i="7"/>
  <c r="R150" i="7"/>
  <c r="O150" i="7"/>
  <c r="L150" i="7"/>
  <c r="I150" i="7"/>
  <c r="X149" i="7"/>
  <c r="U149" i="7"/>
  <c r="R149" i="7"/>
  <c r="O149" i="7"/>
  <c r="L149" i="7"/>
  <c r="I149" i="7"/>
  <c r="X148" i="7"/>
  <c r="U148" i="7"/>
  <c r="R148" i="7"/>
  <c r="O148" i="7"/>
  <c r="L148" i="7"/>
  <c r="I148" i="7"/>
  <c r="X147" i="7"/>
  <c r="U147" i="7"/>
  <c r="R147" i="7"/>
  <c r="O147" i="7"/>
  <c r="L147" i="7"/>
  <c r="I147" i="7"/>
  <c r="X146" i="7"/>
  <c r="U146" i="7"/>
  <c r="R146" i="7"/>
  <c r="O146" i="7"/>
  <c r="L146" i="7"/>
  <c r="I146" i="7"/>
  <c r="X145" i="7"/>
  <c r="U145" i="7"/>
  <c r="R145" i="7"/>
  <c r="O145" i="7"/>
  <c r="L145" i="7"/>
  <c r="I145" i="7"/>
  <c r="X144" i="7"/>
  <c r="U144" i="7"/>
  <c r="R144" i="7"/>
  <c r="O144" i="7"/>
  <c r="L144" i="7"/>
  <c r="I144" i="7"/>
  <c r="X143" i="7"/>
  <c r="U143" i="7"/>
  <c r="R143" i="7"/>
  <c r="O143" i="7"/>
  <c r="L143" i="7"/>
  <c r="I143" i="7"/>
  <c r="X142" i="7"/>
  <c r="U142" i="7"/>
  <c r="R142" i="7"/>
  <c r="O142" i="7"/>
  <c r="L142" i="7"/>
  <c r="I142" i="7"/>
  <c r="X141" i="7"/>
  <c r="U141" i="7"/>
  <c r="R141" i="7"/>
  <c r="O141" i="7"/>
  <c r="L141" i="7"/>
  <c r="I141" i="7"/>
  <c r="X140" i="7"/>
  <c r="U140" i="7"/>
  <c r="R140" i="7"/>
  <c r="O140" i="7"/>
  <c r="L140" i="7"/>
  <c r="I140" i="7"/>
  <c r="X139" i="7"/>
  <c r="U139" i="7"/>
  <c r="R139" i="7"/>
  <c r="O139" i="7"/>
  <c r="L139" i="7"/>
  <c r="I139" i="7"/>
  <c r="X138" i="7"/>
  <c r="U138" i="7"/>
  <c r="R138" i="7"/>
  <c r="O138" i="7"/>
  <c r="L138" i="7"/>
  <c r="I138" i="7"/>
  <c r="X137" i="7"/>
  <c r="U137" i="7"/>
  <c r="R137" i="7"/>
  <c r="O137" i="7"/>
  <c r="L137" i="7"/>
  <c r="I137" i="7"/>
  <c r="X136" i="7"/>
  <c r="U136" i="7"/>
  <c r="R136" i="7"/>
  <c r="O136" i="7"/>
  <c r="L136" i="7"/>
  <c r="I136" i="7"/>
  <c r="X135" i="7"/>
  <c r="U135" i="7"/>
  <c r="R135" i="7"/>
  <c r="O135" i="7"/>
  <c r="L135" i="7"/>
  <c r="I135" i="7"/>
  <c r="X134" i="7"/>
  <c r="U134" i="7"/>
  <c r="R134" i="7"/>
  <c r="O134" i="7"/>
  <c r="L134" i="7"/>
  <c r="I134" i="7"/>
  <c r="X133" i="7"/>
  <c r="U133" i="7"/>
  <c r="R133" i="7"/>
  <c r="O133" i="7"/>
  <c r="L133" i="7"/>
  <c r="I133" i="7"/>
  <c r="X132" i="7"/>
  <c r="U132" i="7"/>
  <c r="R132" i="7"/>
  <c r="O132" i="7"/>
  <c r="L132" i="7"/>
  <c r="I132" i="7"/>
  <c r="X131" i="7"/>
  <c r="U131" i="7"/>
  <c r="R131" i="7"/>
  <c r="O131" i="7"/>
  <c r="L131" i="7"/>
  <c r="I131" i="7"/>
  <c r="X130" i="7"/>
  <c r="U130" i="7"/>
  <c r="R130" i="7"/>
  <c r="O130" i="7"/>
  <c r="L130" i="7"/>
  <c r="I130" i="7"/>
  <c r="X129" i="7"/>
  <c r="U129" i="7"/>
  <c r="R129" i="7"/>
  <c r="O129" i="7"/>
  <c r="L129" i="7"/>
  <c r="I129" i="7"/>
  <c r="X128" i="7"/>
  <c r="U128" i="7"/>
  <c r="R128" i="7"/>
  <c r="O128" i="7"/>
  <c r="L128" i="7"/>
  <c r="I128" i="7"/>
  <c r="X127" i="7"/>
  <c r="U127" i="7"/>
  <c r="R127" i="7"/>
  <c r="O127" i="7"/>
  <c r="L127" i="7"/>
  <c r="I127" i="7"/>
  <c r="X126" i="7"/>
  <c r="U126" i="7"/>
  <c r="R126" i="7"/>
  <c r="O126" i="7"/>
  <c r="L126" i="7"/>
  <c r="I126" i="7"/>
  <c r="X124" i="7"/>
  <c r="U124" i="7"/>
  <c r="R124" i="7"/>
  <c r="O124" i="7"/>
  <c r="L124" i="7"/>
  <c r="I124" i="7"/>
  <c r="X122" i="7"/>
  <c r="U122" i="7"/>
  <c r="R122" i="7"/>
  <c r="O122" i="7"/>
  <c r="L122" i="7"/>
  <c r="I122" i="7"/>
  <c r="X121" i="7"/>
  <c r="U121" i="7"/>
  <c r="R121" i="7"/>
  <c r="O121" i="7"/>
  <c r="L121" i="7"/>
  <c r="I121" i="7"/>
  <c r="X120" i="7"/>
  <c r="U120" i="7"/>
  <c r="R120" i="7"/>
  <c r="O120" i="7"/>
  <c r="L120" i="7"/>
  <c r="I120" i="7"/>
  <c r="X119" i="7"/>
  <c r="U119" i="7"/>
  <c r="R119" i="7"/>
  <c r="O119" i="7"/>
  <c r="L119" i="7"/>
  <c r="I119" i="7"/>
  <c r="X118" i="7"/>
  <c r="U118" i="7"/>
  <c r="R118" i="7"/>
  <c r="O118" i="7"/>
  <c r="L118" i="7"/>
  <c r="I118" i="7"/>
  <c r="X117" i="7"/>
  <c r="U117" i="7"/>
  <c r="R117" i="7"/>
  <c r="O117" i="7"/>
  <c r="L117" i="7"/>
  <c r="I117" i="7"/>
  <c r="X116" i="7"/>
  <c r="U116" i="7"/>
  <c r="R116" i="7"/>
  <c r="O116" i="7"/>
  <c r="L116" i="7"/>
  <c r="I116" i="7"/>
  <c r="X115" i="7"/>
  <c r="U115" i="7"/>
  <c r="R115" i="7"/>
  <c r="O115" i="7"/>
  <c r="L115" i="7"/>
  <c r="I115" i="7"/>
  <c r="X114" i="7"/>
  <c r="U114" i="7"/>
  <c r="R114" i="7"/>
  <c r="O114" i="7"/>
  <c r="L114" i="7"/>
  <c r="I114" i="7"/>
  <c r="X113" i="7"/>
  <c r="U113" i="7"/>
  <c r="R113" i="7"/>
  <c r="O113" i="7"/>
  <c r="L113" i="7"/>
  <c r="I113" i="7"/>
  <c r="X112" i="7"/>
  <c r="U112" i="7"/>
  <c r="R112" i="7"/>
  <c r="O112" i="7"/>
  <c r="L112" i="7"/>
  <c r="I112" i="7"/>
  <c r="X111" i="7"/>
  <c r="U111" i="7"/>
  <c r="R111" i="7"/>
  <c r="O111" i="7"/>
  <c r="L111" i="7"/>
  <c r="I111" i="7"/>
  <c r="X110" i="7"/>
  <c r="U110" i="7"/>
  <c r="R110" i="7"/>
  <c r="O110" i="7"/>
  <c r="L110" i="7"/>
  <c r="I110" i="7"/>
  <c r="X109" i="7"/>
  <c r="U109" i="7"/>
  <c r="R109" i="7"/>
  <c r="O109" i="7"/>
  <c r="L109" i="7"/>
  <c r="I109" i="7"/>
  <c r="X108" i="7"/>
  <c r="U108" i="7"/>
  <c r="R108" i="7"/>
  <c r="O108" i="7"/>
  <c r="L108" i="7"/>
  <c r="I108" i="7"/>
  <c r="X107" i="7"/>
  <c r="U107" i="7"/>
  <c r="R107" i="7"/>
  <c r="O107" i="7"/>
  <c r="L107" i="7"/>
  <c r="I107" i="7"/>
  <c r="X106" i="7"/>
  <c r="U106" i="7"/>
  <c r="R106" i="7"/>
  <c r="O106" i="7"/>
  <c r="L106" i="7"/>
  <c r="I106" i="7"/>
  <c r="X105" i="7"/>
  <c r="U105" i="7"/>
  <c r="R105" i="7"/>
  <c r="O105" i="7"/>
  <c r="L105" i="7"/>
  <c r="I105" i="7"/>
  <c r="X104" i="7"/>
  <c r="U104" i="7"/>
  <c r="R104" i="7"/>
  <c r="O104" i="7"/>
  <c r="L104" i="7"/>
  <c r="I104" i="7"/>
  <c r="X103" i="7"/>
  <c r="U103" i="7"/>
  <c r="R103" i="7"/>
  <c r="O103" i="7"/>
  <c r="L103" i="7"/>
  <c r="I103" i="7"/>
  <c r="X102" i="7"/>
  <c r="U102" i="7"/>
  <c r="R102" i="7"/>
  <c r="O102" i="7"/>
  <c r="L102" i="7"/>
  <c r="I102" i="7"/>
  <c r="X101" i="7"/>
  <c r="U101" i="7"/>
  <c r="R101" i="7"/>
  <c r="O101" i="7"/>
  <c r="L101" i="7"/>
  <c r="I101" i="7"/>
  <c r="X100" i="7"/>
  <c r="U100" i="7"/>
  <c r="R100" i="7"/>
  <c r="O100" i="7"/>
  <c r="L100" i="7"/>
  <c r="I100" i="7"/>
  <c r="X99" i="7"/>
  <c r="U99" i="7"/>
  <c r="R99" i="7"/>
  <c r="O99" i="7"/>
  <c r="L99" i="7"/>
  <c r="I99" i="7"/>
  <c r="X98" i="7"/>
  <c r="U98" i="7"/>
  <c r="R98" i="7"/>
  <c r="O98" i="7"/>
  <c r="L98" i="7"/>
  <c r="I98" i="7"/>
  <c r="X97" i="7"/>
  <c r="U97" i="7"/>
  <c r="R97" i="7"/>
  <c r="O97" i="7"/>
  <c r="L97" i="7"/>
  <c r="I97" i="7"/>
  <c r="X96" i="7"/>
  <c r="U96" i="7"/>
  <c r="R96" i="7"/>
  <c r="O96" i="7"/>
  <c r="L96" i="7"/>
  <c r="I96" i="7"/>
  <c r="X95" i="7"/>
  <c r="U95" i="7"/>
  <c r="R95" i="7"/>
  <c r="O95" i="7"/>
  <c r="L95" i="7"/>
  <c r="I95" i="7"/>
  <c r="X94" i="7"/>
  <c r="U94" i="7"/>
  <c r="R94" i="7"/>
  <c r="O94" i="7"/>
  <c r="L94" i="7"/>
  <c r="I94" i="7"/>
  <c r="X93" i="7"/>
  <c r="U93" i="7"/>
  <c r="R93" i="7"/>
  <c r="O93" i="7"/>
  <c r="L93" i="7"/>
  <c r="I93" i="7"/>
  <c r="X92" i="7"/>
  <c r="U92" i="7"/>
  <c r="R92" i="7"/>
  <c r="O92" i="7"/>
  <c r="L92" i="7"/>
  <c r="I92" i="7"/>
  <c r="X91" i="7"/>
  <c r="U91" i="7"/>
  <c r="R91" i="7"/>
  <c r="O91" i="7"/>
  <c r="L91" i="7"/>
  <c r="I91" i="7"/>
  <c r="X90" i="7"/>
  <c r="U90" i="7"/>
  <c r="R90" i="7"/>
  <c r="O90" i="7"/>
  <c r="L90" i="7"/>
  <c r="I90" i="7"/>
  <c r="X89" i="7"/>
  <c r="U89" i="7"/>
  <c r="R89" i="7"/>
  <c r="O89" i="7"/>
  <c r="L89" i="7"/>
  <c r="I89" i="7"/>
  <c r="X88" i="7"/>
  <c r="U88" i="7"/>
  <c r="R88" i="7"/>
  <c r="O88" i="7"/>
  <c r="L88" i="7"/>
  <c r="I88" i="7"/>
  <c r="X87" i="7"/>
  <c r="U87" i="7"/>
  <c r="R87" i="7"/>
  <c r="O87" i="7"/>
  <c r="L87" i="7"/>
  <c r="I87" i="7"/>
  <c r="X86" i="7"/>
  <c r="U86" i="7"/>
  <c r="R86" i="7"/>
  <c r="O86" i="7"/>
  <c r="L86" i="7"/>
  <c r="I86" i="7"/>
  <c r="X85" i="7"/>
  <c r="U85" i="7"/>
  <c r="R85" i="7"/>
  <c r="O85" i="7"/>
  <c r="L85" i="7"/>
  <c r="I85" i="7"/>
  <c r="X84" i="7"/>
  <c r="U84" i="7"/>
  <c r="R84" i="7"/>
  <c r="O84" i="7"/>
  <c r="L84" i="7"/>
  <c r="I84" i="7"/>
  <c r="X83" i="7"/>
  <c r="U83" i="7"/>
  <c r="R83" i="7"/>
  <c r="O83" i="7"/>
  <c r="L83" i="7"/>
  <c r="I83" i="7"/>
  <c r="X82" i="7"/>
  <c r="U82" i="7"/>
  <c r="R82" i="7"/>
  <c r="O82" i="7"/>
  <c r="L82" i="7"/>
  <c r="I82" i="7"/>
  <c r="X81" i="7"/>
  <c r="U81" i="7"/>
  <c r="R81" i="7"/>
  <c r="O81" i="7"/>
  <c r="L81" i="7"/>
  <c r="I81" i="7"/>
  <c r="X80" i="7"/>
  <c r="U80" i="7"/>
  <c r="R80" i="7"/>
  <c r="O80" i="7"/>
  <c r="L80" i="7"/>
  <c r="I80" i="7"/>
  <c r="X79" i="7"/>
  <c r="U79" i="7"/>
  <c r="R79" i="7"/>
  <c r="O79" i="7"/>
  <c r="L79" i="7"/>
  <c r="I79" i="7"/>
  <c r="X78" i="7"/>
  <c r="U78" i="7"/>
  <c r="R78" i="7"/>
  <c r="O78" i="7"/>
  <c r="L78" i="7"/>
  <c r="I78" i="7"/>
  <c r="X77" i="7"/>
  <c r="U77" i="7"/>
  <c r="R77" i="7"/>
  <c r="O77" i="7"/>
  <c r="L77" i="7"/>
  <c r="I77" i="7"/>
  <c r="X76" i="7"/>
  <c r="U76" i="7"/>
  <c r="R76" i="7"/>
  <c r="O76" i="7"/>
  <c r="L76" i="7"/>
  <c r="I76" i="7"/>
  <c r="X75" i="7"/>
  <c r="U75" i="7"/>
  <c r="R75" i="7"/>
  <c r="O75" i="7"/>
  <c r="L75" i="7"/>
  <c r="I75" i="7"/>
  <c r="X74" i="7"/>
  <c r="U74" i="7"/>
  <c r="R74" i="7"/>
  <c r="O74" i="7"/>
  <c r="L74" i="7"/>
  <c r="I74" i="7"/>
  <c r="X73" i="7"/>
  <c r="U73" i="7"/>
  <c r="R73" i="7"/>
  <c r="O73" i="7"/>
  <c r="L73" i="7"/>
  <c r="I73" i="7"/>
  <c r="X72" i="7"/>
  <c r="U72" i="7"/>
  <c r="R72" i="7"/>
  <c r="O72" i="7"/>
  <c r="L72" i="7"/>
  <c r="I72" i="7"/>
  <c r="X71" i="7"/>
  <c r="U71" i="7"/>
  <c r="R71" i="7"/>
  <c r="O71" i="7"/>
  <c r="L71" i="7"/>
  <c r="I71" i="7"/>
  <c r="X70" i="7"/>
  <c r="U70" i="7"/>
  <c r="R70" i="7"/>
  <c r="O70" i="7"/>
  <c r="L70" i="7"/>
  <c r="I70" i="7"/>
  <c r="X69" i="7"/>
  <c r="U69" i="7"/>
  <c r="R69" i="7"/>
  <c r="O69" i="7"/>
  <c r="L69" i="7"/>
  <c r="I69" i="7"/>
  <c r="X68" i="7"/>
  <c r="U68" i="7"/>
  <c r="R68" i="7"/>
  <c r="O68" i="7"/>
  <c r="L68" i="7"/>
  <c r="I68" i="7"/>
  <c r="X67" i="7"/>
  <c r="U67" i="7"/>
  <c r="R67" i="7"/>
  <c r="O67" i="7"/>
  <c r="L67" i="7"/>
  <c r="I67" i="7"/>
  <c r="X66" i="7"/>
  <c r="U66" i="7"/>
  <c r="R66" i="7"/>
  <c r="O66" i="7"/>
  <c r="L66" i="7"/>
  <c r="I66" i="7"/>
  <c r="X65" i="7"/>
  <c r="U65" i="7"/>
  <c r="R65" i="7"/>
  <c r="O65" i="7"/>
  <c r="L65" i="7"/>
  <c r="I65" i="7"/>
  <c r="X64" i="7"/>
  <c r="U64" i="7"/>
  <c r="R64" i="7"/>
  <c r="O64" i="7"/>
  <c r="L64" i="7"/>
  <c r="I64" i="7"/>
  <c r="X63" i="7"/>
  <c r="U63" i="7"/>
  <c r="R63" i="7"/>
  <c r="O63" i="7"/>
  <c r="L63" i="7"/>
  <c r="I63" i="7"/>
  <c r="X62" i="7"/>
  <c r="U62" i="7"/>
  <c r="R62" i="7"/>
  <c r="O62" i="7"/>
  <c r="L62" i="7"/>
  <c r="I62" i="7"/>
  <c r="X61" i="7"/>
  <c r="U61" i="7"/>
  <c r="R61" i="7"/>
  <c r="O61" i="7"/>
  <c r="L61" i="7"/>
  <c r="I61" i="7"/>
  <c r="X60" i="7"/>
  <c r="U60" i="7"/>
  <c r="R60" i="7"/>
  <c r="O60" i="7"/>
  <c r="L60" i="7"/>
  <c r="I60" i="7"/>
  <c r="X59" i="7"/>
  <c r="U59" i="7"/>
  <c r="R59" i="7"/>
  <c r="O59" i="7"/>
  <c r="L59" i="7"/>
  <c r="I59" i="7"/>
  <c r="X58" i="7"/>
  <c r="U58" i="7"/>
  <c r="R58" i="7"/>
  <c r="O58" i="7"/>
  <c r="L58" i="7"/>
  <c r="I58" i="7"/>
  <c r="X57" i="7"/>
  <c r="U57" i="7"/>
  <c r="R57" i="7"/>
  <c r="O57" i="7"/>
  <c r="L57" i="7"/>
  <c r="I57" i="7"/>
  <c r="X56" i="7"/>
  <c r="U56" i="7"/>
  <c r="R56" i="7"/>
  <c r="O56" i="7"/>
  <c r="L56" i="7"/>
  <c r="I56" i="7"/>
  <c r="X55" i="7"/>
  <c r="U55" i="7"/>
  <c r="R55" i="7"/>
  <c r="O55" i="7"/>
  <c r="L55" i="7"/>
  <c r="I55" i="7"/>
  <c r="X54" i="7"/>
  <c r="U54" i="7"/>
  <c r="R54" i="7"/>
  <c r="O54" i="7"/>
  <c r="L54" i="7"/>
  <c r="I54" i="7"/>
  <c r="X53" i="7"/>
  <c r="U53" i="7"/>
  <c r="R53" i="7"/>
  <c r="O53" i="7"/>
  <c r="L53" i="7"/>
  <c r="I53" i="7"/>
  <c r="X52" i="7"/>
  <c r="U52" i="7"/>
  <c r="R52" i="7"/>
  <c r="O52" i="7"/>
  <c r="L52" i="7"/>
  <c r="I52" i="7"/>
  <c r="X51" i="7"/>
  <c r="U51" i="7"/>
  <c r="R51" i="7"/>
  <c r="O51" i="7"/>
  <c r="L51" i="7"/>
  <c r="I51" i="7"/>
  <c r="X50" i="7"/>
  <c r="U50" i="7"/>
  <c r="R50" i="7"/>
  <c r="O50" i="7"/>
  <c r="L50" i="7"/>
  <c r="I50" i="7"/>
  <c r="X49" i="7"/>
  <c r="U49" i="7"/>
  <c r="R49" i="7"/>
  <c r="O49" i="7"/>
  <c r="L49" i="7"/>
  <c r="I49" i="7"/>
  <c r="X48" i="7"/>
  <c r="U48" i="7"/>
  <c r="R48" i="7"/>
  <c r="O48" i="7"/>
  <c r="L48" i="7"/>
  <c r="I48" i="7"/>
  <c r="X47" i="7"/>
  <c r="U47" i="7"/>
  <c r="R47" i="7"/>
  <c r="O47" i="7"/>
  <c r="L47" i="7"/>
  <c r="I47" i="7"/>
  <c r="X46" i="7"/>
  <c r="U46" i="7"/>
  <c r="R46" i="7"/>
  <c r="O46" i="7"/>
  <c r="L46" i="7"/>
  <c r="I46" i="7"/>
  <c r="X45" i="7"/>
  <c r="U45" i="7"/>
  <c r="R45" i="7"/>
  <c r="O45" i="7"/>
  <c r="L45" i="7"/>
  <c r="I45" i="7"/>
  <c r="X44" i="7"/>
  <c r="U44" i="7"/>
  <c r="R44" i="7"/>
  <c r="O44" i="7"/>
  <c r="L44" i="7"/>
  <c r="I44" i="7"/>
  <c r="X43" i="7"/>
  <c r="U43" i="7"/>
  <c r="R43" i="7"/>
  <c r="O43" i="7"/>
  <c r="L43" i="7"/>
  <c r="I43" i="7"/>
  <c r="X42" i="7"/>
  <c r="U42" i="7"/>
  <c r="R42" i="7"/>
  <c r="O42" i="7"/>
  <c r="L42" i="7"/>
  <c r="I42" i="7"/>
  <c r="X41" i="7"/>
  <c r="U41" i="7"/>
  <c r="R41" i="7"/>
  <c r="O41" i="7"/>
  <c r="L41" i="7"/>
  <c r="I41" i="7"/>
  <c r="X40" i="7"/>
  <c r="U40" i="7"/>
  <c r="R40" i="7"/>
  <c r="O40" i="7"/>
  <c r="L40" i="7"/>
  <c r="I40" i="7"/>
  <c r="X39" i="7"/>
  <c r="U39" i="7"/>
  <c r="R39" i="7"/>
  <c r="O39" i="7"/>
  <c r="L39" i="7"/>
  <c r="I39" i="7"/>
  <c r="X38" i="7"/>
  <c r="U38" i="7"/>
  <c r="R38" i="7"/>
  <c r="O38" i="7"/>
  <c r="L38" i="7"/>
  <c r="X37" i="7"/>
  <c r="U37" i="7"/>
  <c r="R37" i="7"/>
  <c r="O37" i="7"/>
  <c r="L37" i="7"/>
  <c r="I37" i="7"/>
  <c r="X36" i="7"/>
  <c r="U36" i="7"/>
  <c r="R36" i="7"/>
  <c r="O36" i="7"/>
  <c r="L36" i="7"/>
  <c r="X35" i="7"/>
  <c r="U35" i="7"/>
  <c r="R35" i="7"/>
  <c r="O35" i="7"/>
  <c r="L35" i="7"/>
  <c r="X34" i="7"/>
  <c r="U34" i="7"/>
  <c r="R34" i="7"/>
  <c r="O34" i="7"/>
  <c r="L34" i="7"/>
  <c r="I34" i="7"/>
  <c r="X33" i="7"/>
  <c r="U33" i="7"/>
  <c r="R33" i="7"/>
  <c r="O33" i="7"/>
  <c r="L33" i="7"/>
  <c r="I33" i="7"/>
  <c r="X32" i="7"/>
  <c r="U32" i="7"/>
  <c r="R32" i="7"/>
  <c r="O32" i="7"/>
  <c r="L32" i="7"/>
  <c r="I32" i="7"/>
  <c r="X31" i="7"/>
  <c r="U31" i="7"/>
  <c r="R31" i="7"/>
  <c r="O31" i="7"/>
  <c r="L31" i="7"/>
  <c r="I31" i="7"/>
  <c r="X30" i="7"/>
  <c r="U30" i="7"/>
  <c r="R30" i="7"/>
  <c r="O30" i="7"/>
  <c r="L30" i="7"/>
  <c r="I30" i="7"/>
  <c r="X29" i="7"/>
  <c r="U29" i="7"/>
  <c r="R29" i="7"/>
  <c r="O29" i="7"/>
  <c r="L29" i="7"/>
  <c r="I29" i="7"/>
  <c r="X28" i="7"/>
  <c r="U28" i="7"/>
  <c r="R28" i="7"/>
  <c r="O28" i="7"/>
  <c r="L28" i="7"/>
  <c r="I28" i="7"/>
  <c r="X27" i="7"/>
  <c r="U27" i="7"/>
  <c r="R27" i="7"/>
  <c r="O27" i="7"/>
  <c r="L27" i="7"/>
  <c r="I27" i="7"/>
  <c r="X26" i="7"/>
  <c r="U26" i="7"/>
  <c r="R26" i="7"/>
  <c r="O26" i="7"/>
  <c r="L26" i="7"/>
  <c r="I26" i="7"/>
  <c r="X25" i="7"/>
  <c r="U25" i="7"/>
  <c r="R25" i="7"/>
  <c r="O25" i="7"/>
  <c r="L25" i="7"/>
  <c r="I25" i="7"/>
  <c r="X24" i="7"/>
  <c r="U24" i="7"/>
  <c r="R24" i="7"/>
  <c r="O24" i="7"/>
  <c r="L24" i="7"/>
  <c r="I24" i="7"/>
  <c r="X23" i="7"/>
  <c r="U23" i="7"/>
  <c r="R23" i="7"/>
  <c r="O23" i="7"/>
  <c r="L23" i="7"/>
  <c r="I23" i="7"/>
  <c r="X22" i="7"/>
  <c r="U22" i="7"/>
  <c r="R22" i="7"/>
  <c r="O22" i="7"/>
  <c r="L22" i="7"/>
  <c r="I22" i="7"/>
  <c r="X21" i="7"/>
  <c r="U21" i="7"/>
  <c r="R21" i="7"/>
  <c r="O21" i="7"/>
  <c r="L21" i="7"/>
  <c r="I21" i="7"/>
  <c r="X20" i="7"/>
  <c r="U20" i="7"/>
  <c r="R20" i="7"/>
  <c r="O20" i="7"/>
  <c r="L20" i="7"/>
  <c r="I20" i="7"/>
  <c r="X19" i="7"/>
  <c r="U19" i="7"/>
  <c r="R19" i="7"/>
  <c r="O19" i="7"/>
  <c r="L19" i="7"/>
  <c r="I19" i="7"/>
  <c r="X18" i="7"/>
  <c r="U18" i="7"/>
  <c r="R18" i="7"/>
  <c r="O18" i="7"/>
  <c r="L18" i="7"/>
  <c r="I18" i="7"/>
  <c r="X17" i="7"/>
  <c r="U17" i="7"/>
  <c r="R17" i="7"/>
  <c r="O17" i="7"/>
  <c r="L17" i="7"/>
  <c r="I17" i="7"/>
  <c r="X16" i="7"/>
  <c r="U16" i="7"/>
  <c r="R16" i="7"/>
  <c r="O16" i="7"/>
  <c r="L16" i="7"/>
  <c r="I16" i="7"/>
  <c r="X15" i="7"/>
  <c r="U15" i="7"/>
  <c r="R15" i="7"/>
  <c r="O15" i="7"/>
  <c r="L15" i="7"/>
  <c r="I15" i="7"/>
  <c r="X14" i="7"/>
  <c r="U14" i="7"/>
  <c r="R14" i="7"/>
  <c r="O14" i="7"/>
  <c r="L14" i="7"/>
  <c r="I14" i="7"/>
  <c r="X13" i="7"/>
  <c r="U13" i="7"/>
  <c r="R13" i="7"/>
  <c r="O13" i="7"/>
  <c r="L13" i="7"/>
  <c r="I13" i="7"/>
  <c r="X12" i="7"/>
  <c r="U12" i="7"/>
  <c r="R12" i="7"/>
  <c r="O12" i="7"/>
  <c r="L12" i="7"/>
  <c r="I12" i="7"/>
  <c r="X11" i="7"/>
  <c r="U11" i="7"/>
  <c r="R11" i="7"/>
  <c r="O11" i="7"/>
  <c r="L11" i="7"/>
  <c r="I11" i="7"/>
  <c r="X10" i="7"/>
  <c r="U10" i="7"/>
  <c r="R10" i="7"/>
  <c r="O10" i="7"/>
  <c r="L10" i="7"/>
  <c r="I10" i="7"/>
  <c r="X9" i="7"/>
  <c r="U9" i="7"/>
  <c r="R9" i="7"/>
  <c r="O9" i="7"/>
  <c r="L9" i="7"/>
  <c r="I9" i="7"/>
  <c r="X8" i="7"/>
  <c r="U8" i="7"/>
  <c r="R8" i="7"/>
  <c r="O8" i="7"/>
  <c r="L8" i="7"/>
  <c r="I8" i="7"/>
  <c r="X7" i="7"/>
  <c r="U7" i="7"/>
  <c r="R7" i="7"/>
  <c r="O7" i="7"/>
  <c r="L7" i="7"/>
  <c r="I7" i="7"/>
  <c r="X6" i="7"/>
  <c r="U6" i="7"/>
  <c r="R6" i="7"/>
  <c r="O6" i="7"/>
  <c r="L6" i="7"/>
  <c r="I6" i="7"/>
  <c r="X5" i="7"/>
  <c r="U5" i="7"/>
  <c r="R5" i="7"/>
  <c r="O5" i="7"/>
  <c r="L5" i="7"/>
  <c r="I5" i="7"/>
  <c r="X4" i="7"/>
  <c r="U4" i="7"/>
  <c r="R4" i="7"/>
  <c r="O4" i="7"/>
  <c r="L4" i="7"/>
  <c r="I4" i="7"/>
  <c r="AA396" i="7" l="1"/>
  <c r="AA361" i="7"/>
  <c r="AA388" i="7"/>
  <c r="AA394" i="7"/>
  <c r="AA397" i="7"/>
  <c r="AA383" i="7"/>
  <c r="AA367" i="7"/>
  <c r="AA400" i="7"/>
  <c r="AA392" i="7"/>
  <c r="AA384" i="7"/>
  <c r="AA376" i="7"/>
  <c r="AA368" i="7"/>
  <c r="AA402" i="7"/>
  <c r="AA399" i="7"/>
  <c r="AA389" i="7"/>
  <c r="AA386" i="7"/>
  <c r="AA401" i="7"/>
  <c r="AA380" i="7"/>
  <c r="AA372" i="7"/>
  <c r="AA364" i="7"/>
  <c r="AA393" i="7"/>
  <c r="AA370" i="7"/>
  <c r="AA390" i="7"/>
  <c r="AA387" i="7"/>
  <c r="AA385" i="7"/>
  <c r="AA378" i="7"/>
  <c r="AA362" i="7"/>
  <c r="AA391" i="7"/>
  <c r="AA382" i="7"/>
  <c r="AA403" i="7"/>
  <c r="AA395" i="7"/>
  <c r="AA381" i="7"/>
  <c r="AA379" i="7"/>
  <c r="AA377" i="7"/>
  <c r="AA375" i="7"/>
  <c r="AA373" i="7"/>
  <c r="AA371" i="7"/>
  <c r="AA369" i="7"/>
  <c r="AA365" i="7"/>
  <c r="AA363" i="7"/>
  <c r="AA374" i="7"/>
  <c r="AA398" i="7"/>
  <c r="AA366" i="7"/>
  <c r="AA53" i="7"/>
  <c r="AA310" i="7"/>
  <c r="AA45" i="7"/>
  <c r="AA225" i="7"/>
  <c r="AA172" i="7"/>
  <c r="AA131" i="7"/>
  <c r="AA261" i="7"/>
  <c r="AA75" i="7"/>
  <c r="AA77" i="7"/>
  <c r="AA165" i="7"/>
  <c r="AA169" i="7"/>
  <c r="AA116" i="7"/>
  <c r="AA126" i="7"/>
  <c r="AA130" i="7"/>
  <c r="AA134" i="7"/>
  <c r="AA163" i="7"/>
  <c r="AA74" i="7"/>
  <c r="AA209" i="7"/>
  <c r="AA334" i="7"/>
  <c r="AA50" i="7"/>
  <c r="AA184" i="7"/>
  <c r="AA211" i="7"/>
  <c r="AA213" i="7"/>
  <c r="AA219" i="7"/>
  <c r="AA223" i="7"/>
  <c r="AA267" i="7"/>
  <c r="AA275" i="7"/>
  <c r="AA315" i="7"/>
  <c r="AA210" i="7"/>
  <c r="AA262" i="7"/>
  <c r="AA41" i="7"/>
  <c r="AA97" i="7"/>
  <c r="AA254" i="7"/>
  <c r="AA305" i="7"/>
  <c r="AA5" i="7"/>
  <c r="AA235" i="7"/>
  <c r="AA224" i="7"/>
  <c r="AA266" i="7"/>
  <c r="AA274" i="7"/>
  <c r="AA27" i="7"/>
  <c r="AA55" i="7"/>
  <c r="AA59" i="7"/>
  <c r="AA62" i="7"/>
  <c r="AA66" i="7"/>
  <c r="AA82" i="7"/>
  <c r="AA85" i="7"/>
  <c r="AA86" i="7"/>
  <c r="AA102" i="7"/>
  <c r="AA168" i="7"/>
  <c r="AA319" i="7"/>
  <c r="AA29" i="7"/>
  <c r="AA13" i="7"/>
  <c r="AA17" i="7"/>
  <c r="AA32" i="7"/>
  <c r="AA58" i="7"/>
  <c r="AA79" i="7"/>
  <c r="AA103" i="7"/>
  <c r="AA107" i="7"/>
  <c r="AA146" i="7"/>
  <c r="AA26" i="7"/>
  <c r="AA54" i="7"/>
  <c r="AA61" i="7"/>
  <c r="AA38" i="7"/>
  <c r="AA46" i="7"/>
  <c r="AA124" i="7"/>
  <c r="AA135" i="7"/>
  <c r="AA294" i="7"/>
  <c r="AA34" i="7"/>
  <c r="AA199" i="7"/>
  <c r="AA204" i="7"/>
  <c r="AA208" i="7"/>
  <c r="AA37" i="7"/>
  <c r="AA23" i="7"/>
  <c r="AA40" i="7"/>
  <c r="AA44" i="7"/>
  <c r="AA147" i="7"/>
  <c r="AA151" i="7"/>
  <c r="AA155" i="7"/>
  <c r="AA159" i="7"/>
  <c r="AA187" i="7"/>
  <c r="AA296" i="7"/>
  <c r="AA323" i="7"/>
  <c r="AA19" i="7"/>
  <c r="AA68" i="7"/>
  <c r="AA87" i="7"/>
  <c r="AA90" i="7"/>
  <c r="AA198" i="7"/>
  <c r="AA217" i="7"/>
  <c r="AA218" i="7"/>
  <c r="AA263" i="7"/>
  <c r="AA271" i="7"/>
  <c r="AA279" i="7"/>
  <c r="AA283" i="7"/>
  <c r="AA340" i="7"/>
  <c r="AA344" i="7"/>
  <c r="AA347" i="7"/>
  <c r="AA348" i="7"/>
  <c r="AA351" i="7"/>
  <c r="AA355" i="7"/>
  <c r="AA7" i="7"/>
  <c r="AA14" i="7"/>
  <c r="AA106" i="7"/>
  <c r="AA226" i="7"/>
  <c r="AA230" i="7"/>
  <c r="AA234" i="7"/>
  <c r="AA238" i="7"/>
  <c r="AA242" i="7"/>
  <c r="AA246" i="7"/>
  <c r="AA250" i="7"/>
  <c r="AA313" i="7"/>
  <c r="AA317" i="7"/>
  <c r="AA336" i="7"/>
  <c r="AA128" i="7"/>
  <c r="AA136" i="7"/>
  <c r="AA18" i="7"/>
  <c r="AA10" i="7"/>
  <c r="AA22" i="7"/>
  <c r="AA30" i="7"/>
  <c r="AA98" i="7"/>
  <c r="AA127" i="7"/>
  <c r="AA196" i="7"/>
  <c r="AA49" i="7"/>
  <c r="AA110" i="7"/>
  <c r="AA191" i="7"/>
  <c r="AA286" i="7"/>
  <c r="AA333" i="7"/>
  <c r="AA33" i="7"/>
  <c r="AA36" i="7"/>
  <c r="AA69" i="7"/>
  <c r="AA112" i="7"/>
  <c r="AA117" i="7"/>
  <c r="AA139" i="7"/>
  <c r="AA142" i="7"/>
  <c r="AA170" i="7"/>
  <c r="AA178" i="7"/>
  <c r="AA194" i="7"/>
  <c r="AA64" i="7"/>
  <c r="AA109" i="7"/>
  <c r="AA149" i="7"/>
  <c r="AA285" i="7"/>
  <c r="AA359" i="7"/>
  <c r="AA63" i="7"/>
  <c r="AA67" i="7"/>
  <c r="AA104" i="7"/>
  <c r="AA108" i="7"/>
  <c r="AA111" i="7"/>
  <c r="AA115" i="7"/>
  <c r="AA152" i="7"/>
  <c r="AA156" i="7"/>
  <c r="AA177" i="7"/>
  <c r="AA193" i="7"/>
  <c r="AA288" i="7"/>
  <c r="AA292" i="7"/>
  <c r="AA293" i="7"/>
  <c r="AA297" i="7"/>
  <c r="AA301" i="7"/>
  <c r="AA320" i="7"/>
  <c r="AA324" i="7"/>
  <c r="AA328" i="7"/>
  <c r="AA332" i="7"/>
  <c r="AA35" i="7"/>
  <c r="AA73" i="7"/>
  <c r="AA78" i="7"/>
  <c r="AA80" i="7"/>
  <c r="AA92" i="7"/>
  <c r="AA121" i="7"/>
  <c r="AA148" i="7"/>
  <c r="AA161" i="7"/>
  <c r="AA214" i="7"/>
  <c r="AA311" i="7"/>
  <c r="AA42" i="7"/>
  <c r="AA47" i="7"/>
  <c r="AA51" i="7"/>
  <c r="AA56" i="7"/>
  <c r="AA60" i="7"/>
  <c r="AA65" i="7"/>
  <c r="AA71" i="7"/>
  <c r="AA76" i="7"/>
  <c r="AA83" i="7"/>
  <c r="AA100" i="7"/>
  <c r="AA113" i="7"/>
  <c r="AA114" i="7"/>
  <c r="AA132" i="7"/>
  <c r="AA140" i="7"/>
  <c r="AA144" i="7"/>
  <c r="AA153" i="7"/>
  <c r="AA182" i="7"/>
  <c r="AA195" i="7"/>
  <c r="AA201" i="7"/>
  <c r="AA220" i="7"/>
  <c r="AA231" i="7"/>
  <c r="AA239" i="7"/>
  <c r="AA247" i="7"/>
  <c r="AA255" i="7"/>
  <c r="AA259" i="7"/>
  <c r="AA264" i="7"/>
  <c r="AA268" i="7"/>
  <c r="AA272" i="7"/>
  <c r="AA276" i="7"/>
  <c r="AA280" i="7"/>
  <c r="AA284" i="7"/>
  <c r="AA298" i="7"/>
  <c r="AA308" i="7"/>
  <c r="AA321" i="7"/>
  <c r="AA325" i="7"/>
  <c r="AA329" i="7"/>
  <c r="AA337" i="7"/>
  <c r="AA352" i="7"/>
  <c r="AA6" i="7"/>
  <c r="AA9" i="7"/>
  <c r="AA186" i="7"/>
  <c r="AA190" i="7"/>
  <c r="AA312" i="7"/>
  <c r="AA316" i="7"/>
  <c r="AA339" i="7"/>
  <c r="AA343" i="7"/>
  <c r="AA236" i="7"/>
  <c r="AA244" i="7"/>
  <c r="AA8" i="7"/>
  <c r="AA185" i="7"/>
  <c r="AA338" i="7"/>
  <c r="AA342" i="7"/>
  <c r="AA360" i="7"/>
  <c r="AA12" i="7"/>
  <c r="AA16" i="7"/>
  <c r="AA21" i="7"/>
  <c r="AA25" i="7"/>
  <c r="AA81" i="7"/>
  <c r="AA84" i="7"/>
  <c r="AA89" i="7"/>
  <c r="AA91" i="7"/>
  <c r="AA94" i="7"/>
  <c r="AA96" i="7"/>
  <c r="AA99" i="7"/>
  <c r="AA122" i="7"/>
  <c r="AA129" i="7"/>
  <c r="AA133" i="7"/>
  <c r="AA143" i="7"/>
  <c r="AA150" i="7"/>
  <c r="AA154" i="7"/>
  <c r="AA158" i="7"/>
  <c r="AA160" i="7"/>
  <c r="AA164" i="7"/>
  <c r="AA167" i="7"/>
  <c r="AA173" i="7"/>
  <c r="AA176" i="7"/>
  <c r="AA180" i="7"/>
  <c r="AA203" i="7"/>
  <c r="AA207" i="7"/>
  <c r="AA215" i="7"/>
  <c r="AA229" i="7"/>
  <c r="AA233" i="7"/>
  <c r="AA237" i="7"/>
  <c r="AA241" i="7"/>
  <c r="AA245" i="7"/>
  <c r="AA249" i="7"/>
  <c r="AA253" i="7"/>
  <c r="AA257" i="7"/>
  <c r="AA270" i="7"/>
  <c r="AA278" i="7"/>
  <c r="AA287" i="7"/>
  <c r="AA291" i="7"/>
  <c r="AA300" i="7"/>
  <c r="AA304" i="7"/>
  <c r="AA307" i="7"/>
  <c r="AA327" i="7"/>
  <c r="AA335" i="7"/>
  <c r="AA346" i="7"/>
  <c r="AA350" i="7"/>
  <c r="AA354" i="7"/>
  <c r="AA358" i="7"/>
  <c r="AA4" i="7"/>
  <c r="AA188" i="7"/>
  <c r="AA314" i="7"/>
  <c r="AA318" i="7"/>
  <c r="AA341" i="7"/>
  <c r="AA11" i="7"/>
  <c r="AA15" i="7"/>
  <c r="AA20" i="7"/>
  <c r="AA24" i="7"/>
  <c r="AA28" i="7"/>
  <c r="AA31" i="7"/>
  <c r="AA39" i="7"/>
  <c r="AA43" i="7"/>
  <c r="AA48" i="7"/>
  <c r="AA52" i="7"/>
  <c r="AA57" i="7"/>
  <c r="AA70" i="7"/>
  <c r="AA72" i="7"/>
  <c r="AA88" i="7"/>
  <c r="AA93" i="7"/>
  <c r="AA95" i="7"/>
  <c r="AA101" i="7"/>
  <c r="AA105" i="7"/>
  <c r="AA118" i="7"/>
  <c r="AA119" i="7"/>
  <c r="AA120" i="7"/>
  <c r="AA137" i="7"/>
  <c r="AA138" i="7"/>
  <c r="AA141" i="7"/>
  <c r="AA145" i="7"/>
  <c r="AA157" i="7"/>
  <c r="AA162" i="7"/>
  <c r="AA171" i="7"/>
  <c r="AA175" i="7"/>
  <c r="AA179" i="7"/>
  <c r="AA183" i="7"/>
  <c r="AA192" i="7"/>
  <c r="AA197" i="7"/>
  <c r="AA200" i="7"/>
  <c r="AA202" i="7"/>
  <c r="AA206" i="7"/>
  <c r="AA216" i="7"/>
  <c r="AA232" i="7"/>
  <c r="AA240" i="7"/>
  <c r="AA248" i="7"/>
  <c r="AA256" i="7"/>
  <c r="AA260" i="7"/>
  <c r="AA265" i="7"/>
  <c r="AA269" i="7"/>
  <c r="AA273" i="7"/>
  <c r="AA277" i="7"/>
  <c r="AA281" i="7"/>
  <c r="AA295" i="7"/>
  <c r="AA299" i="7"/>
  <c r="AA303" i="7"/>
  <c r="AA306" i="7"/>
  <c r="AA309" i="7"/>
  <c r="AA322" i="7"/>
  <c r="AA326" i="7"/>
  <c r="AA330" i="7"/>
  <c r="AA345" i="7"/>
  <c r="AA353" i="7"/>
  <c r="AA357" i="7"/>
  <c r="AA282" i="7"/>
  <c r="AA302" i="7"/>
  <c r="AA331" i="7"/>
  <c r="AA356" i="7"/>
  <c r="AA290" i="7"/>
  <c r="AA289" i="7"/>
  <c r="AA349" i="7"/>
  <c r="AA243" i="7"/>
  <c r="AA251" i="7"/>
  <c r="AA252" i="7"/>
  <c r="AA258" i="7"/>
  <c r="AA221" i="7"/>
  <c r="AA222" i="7"/>
  <c r="AA227" i="7"/>
  <c r="AA228" i="7"/>
  <c r="AA212" i="7"/>
  <c r="AA205" i="7"/>
  <c r="AA181" i="7"/>
  <c r="AA189" i="7"/>
  <c r="AA166" i="7"/>
  <c r="AA174" i="7"/>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L974" i="4"/>
  <c r="O974" i="4"/>
  <c r="R974" i="4"/>
  <c r="U974" i="4"/>
  <c r="X974" i="4"/>
  <c r="L975" i="4"/>
  <c r="O975" i="4"/>
  <c r="R975" i="4"/>
  <c r="U975" i="4"/>
  <c r="X975" i="4"/>
  <c r="L976" i="4"/>
  <c r="O976" i="4"/>
  <c r="R976" i="4"/>
  <c r="U976" i="4"/>
  <c r="X976" i="4"/>
  <c r="L977" i="4"/>
  <c r="O977" i="4"/>
  <c r="R977" i="4"/>
  <c r="U977" i="4"/>
  <c r="X977" i="4"/>
  <c r="L978" i="4"/>
  <c r="O978" i="4"/>
  <c r="R978" i="4"/>
  <c r="U978" i="4"/>
  <c r="X978" i="4"/>
  <c r="L979" i="4"/>
  <c r="O979" i="4"/>
  <c r="R979" i="4"/>
  <c r="U979" i="4"/>
  <c r="X979" i="4"/>
  <c r="L980" i="4"/>
  <c r="O980" i="4"/>
  <c r="R980" i="4"/>
  <c r="U980" i="4"/>
  <c r="X980" i="4"/>
  <c r="L981" i="4"/>
  <c r="O981" i="4"/>
  <c r="R981" i="4"/>
  <c r="U981" i="4"/>
  <c r="X981" i="4"/>
  <c r="L982" i="4"/>
  <c r="O982" i="4"/>
  <c r="R982" i="4"/>
  <c r="U982" i="4"/>
  <c r="X982" i="4"/>
  <c r="L983" i="4"/>
  <c r="O983" i="4"/>
  <c r="R983" i="4"/>
  <c r="U983" i="4"/>
  <c r="X983" i="4"/>
  <c r="L984" i="4"/>
  <c r="O984" i="4"/>
  <c r="R984" i="4"/>
  <c r="U984" i="4"/>
  <c r="X984" i="4"/>
  <c r="L985" i="4"/>
  <c r="O985" i="4"/>
  <c r="R985" i="4"/>
  <c r="U985" i="4"/>
  <c r="X985" i="4"/>
  <c r="L986" i="4"/>
  <c r="O986" i="4"/>
  <c r="R986" i="4"/>
  <c r="U986" i="4"/>
  <c r="X986" i="4"/>
  <c r="L987" i="4"/>
  <c r="O987" i="4"/>
  <c r="R987" i="4"/>
  <c r="U987" i="4"/>
  <c r="X987" i="4"/>
  <c r="L988" i="4"/>
  <c r="O988" i="4"/>
  <c r="R988" i="4"/>
  <c r="U988" i="4"/>
  <c r="X988" i="4"/>
  <c r="L989" i="4"/>
  <c r="O989" i="4"/>
  <c r="R989" i="4"/>
  <c r="U989" i="4"/>
  <c r="X989" i="4"/>
  <c r="L990" i="4"/>
  <c r="O990" i="4"/>
  <c r="R990" i="4"/>
  <c r="U990" i="4"/>
  <c r="X990" i="4"/>
  <c r="L991" i="4"/>
  <c r="O991" i="4"/>
  <c r="R991" i="4"/>
  <c r="U991" i="4"/>
  <c r="X991" i="4"/>
  <c r="L992" i="4"/>
  <c r="O992" i="4"/>
  <c r="R992" i="4"/>
  <c r="U992" i="4"/>
  <c r="X992" i="4"/>
  <c r="L993" i="4"/>
  <c r="O993" i="4"/>
  <c r="R993" i="4"/>
  <c r="U993" i="4"/>
  <c r="X993" i="4"/>
  <c r="L994" i="4"/>
  <c r="O994" i="4"/>
  <c r="R994" i="4"/>
  <c r="U994" i="4"/>
  <c r="X994" i="4"/>
  <c r="L995" i="4"/>
  <c r="O995" i="4"/>
  <c r="R995" i="4"/>
  <c r="U995" i="4"/>
  <c r="X995" i="4"/>
  <c r="L996" i="4"/>
  <c r="O996" i="4"/>
  <c r="R996" i="4"/>
  <c r="U996" i="4"/>
  <c r="X996" i="4"/>
  <c r="L997" i="4"/>
  <c r="O997" i="4"/>
  <c r="R997" i="4"/>
  <c r="U997" i="4"/>
  <c r="X997" i="4"/>
  <c r="L998" i="4"/>
  <c r="O998" i="4"/>
  <c r="R998" i="4"/>
  <c r="U998" i="4"/>
  <c r="X998" i="4"/>
  <c r="L999" i="4"/>
  <c r="O999" i="4"/>
  <c r="R999" i="4"/>
  <c r="U999" i="4"/>
  <c r="X999" i="4"/>
  <c r="L973" i="4"/>
  <c r="O973" i="4"/>
  <c r="R973" i="4"/>
  <c r="U973" i="4"/>
  <c r="X973" i="4"/>
  <c r="AA977" i="4" l="1"/>
  <c r="AA978" i="4"/>
  <c r="AA995" i="4"/>
  <c r="AA987" i="4"/>
  <c r="AA979" i="4"/>
  <c r="AA998" i="4"/>
  <c r="AA976" i="4"/>
  <c r="AA993" i="4"/>
  <c r="AA985" i="4"/>
  <c r="AA994" i="4"/>
  <c r="AA986" i="4"/>
  <c r="AA990" i="4"/>
  <c r="AA974" i="4"/>
  <c r="AA984" i="4"/>
  <c r="AA997" i="4"/>
  <c r="AA989" i="4"/>
  <c r="AA981" i="4"/>
  <c r="AA973" i="4"/>
  <c r="AA982" i="4"/>
  <c r="AA992" i="4"/>
  <c r="AA991" i="4"/>
  <c r="AA983" i="4"/>
  <c r="AA999" i="4"/>
  <c r="AA996" i="4"/>
  <c r="AA980" i="4"/>
  <c r="AA988" i="4"/>
  <c r="AA975" i="4"/>
  <c r="I901" i="4" l="1"/>
  <c r="L901" i="4"/>
  <c r="O901" i="4"/>
  <c r="R901" i="4"/>
  <c r="U901" i="4"/>
  <c r="X901" i="4"/>
  <c r="AA901" i="4" l="1"/>
  <c r="W374" i="4"/>
  <c r="I947" i="4" l="1"/>
  <c r="I948" i="4"/>
  <c r="I949" i="4"/>
  <c r="I950" i="4"/>
  <c r="I951" i="4"/>
  <c r="I952" i="4"/>
  <c r="I953" i="4"/>
  <c r="I954" i="4"/>
  <c r="I955" i="4"/>
  <c r="I956" i="4"/>
  <c r="I957" i="4"/>
  <c r="I958" i="4"/>
  <c r="I959" i="4"/>
  <c r="I960" i="4"/>
  <c r="I961" i="4"/>
  <c r="I962" i="4"/>
  <c r="I963" i="4"/>
  <c r="I964" i="4"/>
  <c r="I965" i="4"/>
  <c r="I966" i="4"/>
  <c r="I967" i="4"/>
  <c r="I968" i="4"/>
  <c r="I969" i="4"/>
  <c r="I970" i="4"/>
  <c r="I971" i="4"/>
  <c r="I972" i="4"/>
  <c r="L948" i="4"/>
  <c r="O948" i="4"/>
  <c r="R948" i="4"/>
  <c r="U948" i="4"/>
  <c r="X948" i="4"/>
  <c r="L949" i="4"/>
  <c r="O949" i="4"/>
  <c r="R949" i="4"/>
  <c r="U949" i="4"/>
  <c r="X949" i="4"/>
  <c r="L950" i="4"/>
  <c r="O950" i="4"/>
  <c r="R950" i="4"/>
  <c r="U950" i="4"/>
  <c r="X950" i="4"/>
  <c r="L951" i="4"/>
  <c r="O951" i="4"/>
  <c r="R951" i="4"/>
  <c r="U951" i="4"/>
  <c r="X951" i="4"/>
  <c r="L952" i="4"/>
  <c r="O952" i="4"/>
  <c r="R952" i="4"/>
  <c r="U952" i="4"/>
  <c r="X952" i="4"/>
  <c r="L953" i="4"/>
  <c r="O953" i="4"/>
  <c r="R953" i="4"/>
  <c r="U953" i="4"/>
  <c r="X953" i="4"/>
  <c r="L954" i="4"/>
  <c r="O954" i="4"/>
  <c r="R954" i="4"/>
  <c r="U954" i="4"/>
  <c r="X954" i="4"/>
  <c r="L955" i="4"/>
  <c r="O955" i="4"/>
  <c r="R955" i="4"/>
  <c r="U955" i="4"/>
  <c r="X955" i="4"/>
  <c r="L956" i="4"/>
  <c r="O956" i="4"/>
  <c r="R956" i="4"/>
  <c r="U956" i="4"/>
  <c r="X956" i="4"/>
  <c r="L957" i="4"/>
  <c r="O957" i="4"/>
  <c r="R957" i="4"/>
  <c r="U957" i="4"/>
  <c r="X957" i="4"/>
  <c r="L958" i="4"/>
  <c r="O958" i="4"/>
  <c r="R958" i="4"/>
  <c r="U958" i="4"/>
  <c r="X958" i="4"/>
  <c r="L959" i="4"/>
  <c r="O959" i="4"/>
  <c r="R959" i="4"/>
  <c r="U959" i="4"/>
  <c r="X959" i="4"/>
  <c r="L960" i="4"/>
  <c r="O960" i="4"/>
  <c r="R960" i="4"/>
  <c r="U960" i="4"/>
  <c r="X960" i="4"/>
  <c r="L961" i="4"/>
  <c r="O961" i="4"/>
  <c r="R961" i="4"/>
  <c r="U961" i="4"/>
  <c r="X961" i="4"/>
  <c r="L962" i="4"/>
  <c r="O962" i="4"/>
  <c r="R962" i="4"/>
  <c r="U962" i="4"/>
  <c r="X962" i="4"/>
  <c r="L963" i="4"/>
  <c r="O963" i="4"/>
  <c r="R963" i="4"/>
  <c r="U963" i="4"/>
  <c r="X963" i="4"/>
  <c r="L964" i="4"/>
  <c r="O964" i="4"/>
  <c r="R964" i="4"/>
  <c r="U964" i="4"/>
  <c r="X964" i="4"/>
  <c r="L965" i="4"/>
  <c r="O965" i="4"/>
  <c r="R965" i="4"/>
  <c r="U965" i="4"/>
  <c r="X965" i="4"/>
  <c r="L966" i="4"/>
  <c r="O966" i="4"/>
  <c r="R966" i="4"/>
  <c r="U966" i="4"/>
  <c r="X966" i="4"/>
  <c r="L967" i="4"/>
  <c r="O967" i="4"/>
  <c r="R967" i="4"/>
  <c r="U967" i="4"/>
  <c r="X967" i="4"/>
  <c r="L968" i="4"/>
  <c r="O968" i="4"/>
  <c r="R968" i="4"/>
  <c r="U968" i="4"/>
  <c r="X968" i="4"/>
  <c r="L969" i="4"/>
  <c r="O969" i="4"/>
  <c r="R969" i="4"/>
  <c r="U969" i="4"/>
  <c r="X969" i="4"/>
  <c r="L970" i="4"/>
  <c r="O970" i="4"/>
  <c r="R970" i="4"/>
  <c r="U970" i="4"/>
  <c r="X970" i="4"/>
  <c r="L971" i="4"/>
  <c r="O971" i="4"/>
  <c r="R971" i="4"/>
  <c r="U971" i="4"/>
  <c r="X971" i="4"/>
  <c r="L972" i="4"/>
  <c r="O972" i="4"/>
  <c r="R972" i="4"/>
  <c r="U972" i="4"/>
  <c r="X972" i="4"/>
  <c r="L947" i="4"/>
  <c r="O947" i="4"/>
  <c r="R947" i="4"/>
  <c r="U947" i="4"/>
  <c r="X947" i="4"/>
  <c r="AA970" i="4" l="1"/>
  <c r="AA962" i="4"/>
  <c r="AA954" i="4"/>
  <c r="AA963" i="4"/>
  <c r="AA971" i="4"/>
  <c r="AA961" i="4"/>
  <c r="AA967" i="4"/>
  <c r="AA959" i="4"/>
  <c r="AA964" i="4"/>
  <c r="AA966" i="4"/>
  <c r="AA958" i="4"/>
  <c r="AA950" i="4"/>
  <c r="AA965" i="4"/>
  <c r="AA957" i="4"/>
  <c r="AA955" i="4"/>
  <c r="AA972" i="4"/>
  <c r="AA969" i="4"/>
  <c r="AA956" i="4"/>
  <c r="AA953" i="4"/>
  <c r="AA951" i="4"/>
  <c r="AA949" i="4"/>
  <c r="AA948" i="4"/>
  <c r="AA968" i="4"/>
  <c r="AA952" i="4"/>
  <c r="AA960" i="4"/>
  <c r="AA947" i="4"/>
  <c r="T436" i="4"/>
  <c r="I917" i="4" l="1"/>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L917" i="4"/>
  <c r="O917" i="4"/>
  <c r="R917" i="4"/>
  <c r="U917" i="4"/>
  <c r="X917" i="4"/>
  <c r="L918" i="4"/>
  <c r="O918" i="4"/>
  <c r="R918" i="4"/>
  <c r="U918" i="4"/>
  <c r="X918" i="4"/>
  <c r="L919" i="4"/>
  <c r="O919" i="4"/>
  <c r="R919" i="4"/>
  <c r="U919" i="4"/>
  <c r="X919" i="4"/>
  <c r="L920" i="4"/>
  <c r="O920" i="4"/>
  <c r="R920" i="4"/>
  <c r="U920" i="4"/>
  <c r="X920" i="4"/>
  <c r="L921" i="4"/>
  <c r="O921" i="4"/>
  <c r="R921" i="4"/>
  <c r="U921" i="4"/>
  <c r="X921" i="4"/>
  <c r="L922" i="4"/>
  <c r="O922" i="4"/>
  <c r="R922" i="4"/>
  <c r="U922" i="4"/>
  <c r="X922" i="4"/>
  <c r="L923" i="4"/>
  <c r="O923" i="4"/>
  <c r="R923" i="4"/>
  <c r="U923" i="4"/>
  <c r="X923" i="4"/>
  <c r="L924" i="4"/>
  <c r="O924" i="4"/>
  <c r="R924" i="4"/>
  <c r="U924" i="4"/>
  <c r="X924" i="4"/>
  <c r="L925" i="4"/>
  <c r="O925" i="4"/>
  <c r="R925" i="4"/>
  <c r="U925" i="4"/>
  <c r="X925" i="4"/>
  <c r="L926" i="4"/>
  <c r="O926" i="4"/>
  <c r="R926" i="4"/>
  <c r="U926" i="4"/>
  <c r="X926" i="4"/>
  <c r="L927" i="4"/>
  <c r="O927" i="4"/>
  <c r="R927" i="4"/>
  <c r="U927" i="4"/>
  <c r="X927" i="4"/>
  <c r="L928" i="4"/>
  <c r="O928" i="4"/>
  <c r="R928" i="4"/>
  <c r="U928" i="4"/>
  <c r="X928" i="4"/>
  <c r="L929" i="4"/>
  <c r="O929" i="4"/>
  <c r="R929" i="4"/>
  <c r="U929" i="4"/>
  <c r="X929" i="4"/>
  <c r="L930" i="4"/>
  <c r="O930" i="4"/>
  <c r="R930" i="4"/>
  <c r="U930" i="4"/>
  <c r="X930" i="4"/>
  <c r="L931" i="4"/>
  <c r="O931" i="4"/>
  <c r="R931" i="4"/>
  <c r="U931" i="4"/>
  <c r="X931" i="4"/>
  <c r="L932" i="4"/>
  <c r="O932" i="4"/>
  <c r="R932" i="4"/>
  <c r="U932" i="4"/>
  <c r="X932" i="4"/>
  <c r="L933" i="4"/>
  <c r="O933" i="4"/>
  <c r="R933" i="4"/>
  <c r="U933" i="4"/>
  <c r="X933" i="4"/>
  <c r="L934" i="4"/>
  <c r="O934" i="4"/>
  <c r="R934" i="4"/>
  <c r="U934" i="4"/>
  <c r="X934" i="4"/>
  <c r="L935" i="4"/>
  <c r="O935" i="4"/>
  <c r="R935" i="4"/>
  <c r="U935" i="4"/>
  <c r="X935" i="4"/>
  <c r="L936" i="4"/>
  <c r="O936" i="4"/>
  <c r="R936" i="4"/>
  <c r="U936" i="4"/>
  <c r="X936" i="4"/>
  <c r="L937" i="4"/>
  <c r="O937" i="4"/>
  <c r="R937" i="4"/>
  <c r="U937" i="4"/>
  <c r="X937" i="4"/>
  <c r="L938" i="4"/>
  <c r="O938" i="4"/>
  <c r="R938" i="4"/>
  <c r="U938" i="4"/>
  <c r="X938" i="4"/>
  <c r="L939" i="4"/>
  <c r="O939" i="4"/>
  <c r="R939" i="4"/>
  <c r="U939" i="4"/>
  <c r="X939" i="4"/>
  <c r="L940" i="4"/>
  <c r="O940" i="4"/>
  <c r="R940" i="4"/>
  <c r="U940" i="4"/>
  <c r="X940" i="4"/>
  <c r="L941" i="4"/>
  <c r="O941" i="4"/>
  <c r="R941" i="4"/>
  <c r="U941" i="4"/>
  <c r="X941" i="4"/>
  <c r="L942" i="4"/>
  <c r="O942" i="4"/>
  <c r="R942" i="4"/>
  <c r="U942" i="4"/>
  <c r="X942" i="4"/>
  <c r="L943" i="4"/>
  <c r="O943" i="4"/>
  <c r="R943" i="4"/>
  <c r="U943" i="4"/>
  <c r="X943" i="4"/>
  <c r="L944" i="4"/>
  <c r="O944" i="4"/>
  <c r="R944" i="4"/>
  <c r="U944" i="4"/>
  <c r="X944" i="4"/>
  <c r="L945" i="4"/>
  <c r="O945" i="4"/>
  <c r="R945" i="4"/>
  <c r="U945" i="4"/>
  <c r="X945" i="4"/>
  <c r="L946" i="4"/>
  <c r="O946" i="4"/>
  <c r="R946" i="4"/>
  <c r="U946" i="4"/>
  <c r="X946" i="4"/>
  <c r="AA940" i="4" l="1"/>
  <c r="AA932" i="4"/>
  <c r="AA924" i="4"/>
  <c r="AA938" i="4"/>
  <c r="AA925" i="4"/>
  <c r="AA944" i="4"/>
  <c r="AA928" i="4"/>
  <c r="AA936" i="4"/>
  <c r="AA920" i="4"/>
  <c r="AA946" i="4"/>
  <c r="AA943" i="4"/>
  <c r="AA942" i="4"/>
  <c r="AA941" i="4"/>
  <c r="AA939" i="4"/>
  <c r="AA935" i="4"/>
  <c r="AA934" i="4"/>
  <c r="AA931" i="4"/>
  <c r="AA930" i="4"/>
  <c r="AA927" i="4"/>
  <c r="AA923" i="4"/>
  <c r="AA922" i="4"/>
  <c r="AA919" i="4"/>
  <c r="AA918" i="4"/>
  <c r="AA917" i="4"/>
  <c r="AA937" i="4"/>
  <c r="AA929" i="4"/>
  <c r="AA926" i="4"/>
  <c r="AA921" i="4"/>
  <c r="AA933" i="4"/>
  <c r="AA945" i="4"/>
  <c r="I892" i="4"/>
  <c r="I893" i="4"/>
  <c r="I894" i="4"/>
  <c r="I895" i="4"/>
  <c r="I896" i="4"/>
  <c r="I897" i="4"/>
  <c r="I898" i="4"/>
  <c r="I899" i="4"/>
  <c r="I900" i="4"/>
  <c r="I902" i="4"/>
  <c r="I903" i="4"/>
  <c r="I904" i="4"/>
  <c r="I905" i="4"/>
  <c r="I906" i="4"/>
  <c r="I907" i="4"/>
  <c r="I908" i="4"/>
  <c r="I909" i="4"/>
  <c r="I910" i="4"/>
  <c r="I911" i="4"/>
  <c r="I912" i="4"/>
  <c r="I913" i="4"/>
  <c r="I914" i="4"/>
  <c r="I915" i="4"/>
  <c r="I916" i="4"/>
  <c r="L892" i="4"/>
  <c r="O892" i="4"/>
  <c r="R892" i="4"/>
  <c r="U892" i="4"/>
  <c r="X892" i="4"/>
  <c r="L893" i="4"/>
  <c r="O893" i="4"/>
  <c r="R893" i="4"/>
  <c r="U893" i="4"/>
  <c r="X893" i="4"/>
  <c r="L894" i="4"/>
  <c r="O894" i="4"/>
  <c r="R894" i="4"/>
  <c r="U894" i="4"/>
  <c r="X894" i="4"/>
  <c r="L895" i="4"/>
  <c r="O895" i="4"/>
  <c r="R895" i="4"/>
  <c r="U895" i="4"/>
  <c r="X895" i="4"/>
  <c r="L896" i="4"/>
  <c r="O896" i="4"/>
  <c r="R896" i="4"/>
  <c r="U896" i="4"/>
  <c r="X896" i="4"/>
  <c r="L897" i="4"/>
  <c r="O897" i="4"/>
  <c r="R897" i="4"/>
  <c r="U897" i="4"/>
  <c r="X897" i="4"/>
  <c r="L898" i="4"/>
  <c r="O898" i="4"/>
  <c r="R898" i="4"/>
  <c r="U898" i="4"/>
  <c r="X898" i="4"/>
  <c r="L899" i="4"/>
  <c r="O899" i="4"/>
  <c r="R899" i="4"/>
  <c r="U899" i="4"/>
  <c r="X899" i="4"/>
  <c r="L900" i="4"/>
  <c r="O900" i="4"/>
  <c r="R900" i="4"/>
  <c r="U900" i="4"/>
  <c r="X900" i="4"/>
  <c r="L902" i="4"/>
  <c r="O902" i="4"/>
  <c r="R902" i="4"/>
  <c r="U902" i="4"/>
  <c r="X902" i="4"/>
  <c r="L903" i="4"/>
  <c r="O903" i="4"/>
  <c r="R903" i="4"/>
  <c r="U903" i="4"/>
  <c r="X903" i="4"/>
  <c r="L904" i="4"/>
  <c r="O904" i="4"/>
  <c r="R904" i="4"/>
  <c r="U904" i="4"/>
  <c r="X904" i="4"/>
  <c r="L905" i="4"/>
  <c r="O905" i="4"/>
  <c r="R905" i="4"/>
  <c r="U905" i="4"/>
  <c r="X905" i="4"/>
  <c r="L906" i="4"/>
  <c r="O906" i="4"/>
  <c r="R906" i="4"/>
  <c r="U906" i="4"/>
  <c r="X906" i="4"/>
  <c r="L907" i="4"/>
  <c r="O907" i="4"/>
  <c r="R907" i="4"/>
  <c r="U907" i="4"/>
  <c r="X907" i="4"/>
  <c r="L908" i="4"/>
  <c r="O908" i="4"/>
  <c r="R908" i="4"/>
  <c r="U908" i="4"/>
  <c r="X908" i="4"/>
  <c r="L909" i="4"/>
  <c r="O909" i="4"/>
  <c r="R909" i="4"/>
  <c r="U909" i="4"/>
  <c r="X909" i="4"/>
  <c r="L910" i="4"/>
  <c r="O910" i="4"/>
  <c r="R910" i="4"/>
  <c r="U910" i="4"/>
  <c r="X910" i="4"/>
  <c r="L911" i="4"/>
  <c r="O911" i="4"/>
  <c r="R911" i="4"/>
  <c r="U911" i="4"/>
  <c r="X911" i="4"/>
  <c r="L912" i="4"/>
  <c r="O912" i="4"/>
  <c r="R912" i="4"/>
  <c r="U912" i="4"/>
  <c r="X912" i="4"/>
  <c r="L913" i="4"/>
  <c r="O913" i="4"/>
  <c r="R913" i="4"/>
  <c r="U913" i="4"/>
  <c r="X913" i="4"/>
  <c r="L914" i="4"/>
  <c r="O914" i="4"/>
  <c r="R914" i="4"/>
  <c r="U914" i="4"/>
  <c r="X914" i="4"/>
  <c r="L915" i="4"/>
  <c r="O915" i="4"/>
  <c r="R915" i="4"/>
  <c r="U915" i="4"/>
  <c r="X915" i="4"/>
  <c r="L916" i="4"/>
  <c r="O916" i="4"/>
  <c r="R916" i="4"/>
  <c r="U916" i="4"/>
  <c r="X916" i="4"/>
  <c r="AA902" i="4" l="1"/>
  <c r="AA912" i="4"/>
  <c r="AA904" i="4"/>
  <c r="AA895" i="4"/>
  <c r="AA903" i="4"/>
  <c r="AA899" i="4"/>
  <c r="AA898" i="4"/>
  <c r="AA910" i="4"/>
  <c r="AA906" i="4"/>
  <c r="AA916" i="4"/>
  <c r="AA908" i="4"/>
  <c r="AA892" i="4"/>
  <c r="AA915" i="4"/>
  <c r="AA914" i="4"/>
  <c r="AA913" i="4"/>
  <c r="AA911" i="4"/>
  <c r="AA897" i="4"/>
  <c r="AA896" i="4"/>
  <c r="AA894" i="4"/>
  <c r="AA893" i="4"/>
  <c r="AA905" i="4"/>
  <c r="AA909" i="4"/>
  <c r="AA907" i="4"/>
  <c r="AA900"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L854" i="4"/>
  <c r="O854" i="4"/>
  <c r="R854" i="4"/>
  <c r="U854" i="4"/>
  <c r="X854" i="4"/>
  <c r="L855" i="4"/>
  <c r="O855" i="4"/>
  <c r="R855" i="4"/>
  <c r="U855" i="4"/>
  <c r="X855" i="4"/>
  <c r="L856" i="4"/>
  <c r="O856" i="4"/>
  <c r="R856" i="4"/>
  <c r="U856" i="4"/>
  <c r="X856" i="4"/>
  <c r="L857" i="4"/>
  <c r="O857" i="4"/>
  <c r="R857" i="4"/>
  <c r="U857" i="4"/>
  <c r="X857" i="4"/>
  <c r="L858" i="4"/>
  <c r="O858" i="4"/>
  <c r="R858" i="4"/>
  <c r="U858" i="4"/>
  <c r="X858" i="4"/>
  <c r="L859" i="4"/>
  <c r="O859" i="4"/>
  <c r="R859" i="4"/>
  <c r="U859" i="4"/>
  <c r="X859" i="4"/>
  <c r="L860" i="4"/>
  <c r="O860" i="4"/>
  <c r="R860" i="4"/>
  <c r="U860" i="4"/>
  <c r="X860" i="4"/>
  <c r="L861" i="4"/>
  <c r="O861" i="4"/>
  <c r="R861" i="4"/>
  <c r="U861" i="4"/>
  <c r="X861" i="4"/>
  <c r="L862" i="4"/>
  <c r="O862" i="4"/>
  <c r="R862" i="4"/>
  <c r="U862" i="4"/>
  <c r="X862" i="4"/>
  <c r="L863" i="4"/>
  <c r="O863" i="4"/>
  <c r="R863" i="4"/>
  <c r="U863" i="4"/>
  <c r="X863" i="4"/>
  <c r="L864" i="4"/>
  <c r="O864" i="4"/>
  <c r="R864" i="4"/>
  <c r="U864" i="4"/>
  <c r="X864" i="4"/>
  <c r="L865" i="4"/>
  <c r="O865" i="4"/>
  <c r="R865" i="4"/>
  <c r="U865" i="4"/>
  <c r="X865" i="4"/>
  <c r="L866" i="4"/>
  <c r="O866" i="4"/>
  <c r="R866" i="4"/>
  <c r="U866" i="4"/>
  <c r="X866" i="4"/>
  <c r="L867" i="4"/>
  <c r="O867" i="4"/>
  <c r="R867" i="4"/>
  <c r="U867" i="4"/>
  <c r="X867" i="4"/>
  <c r="L868" i="4"/>
  <c r="O868" i="4"/>
  <c r="R868" i="4"/>
  <c r="U868" i="4"/>
  <c r="X868" i="4"/>
  <c r="L869" i="4"/>
  <c r="O869" i="4"/>
  <c r="R869" i="4"/>
  <c r="U869" i="4"/>
  <c r="X869" i="4"/>
  <c r="L870" i="4"/>
  <c r="O870" i="4"/>
  <c r="R870" i="4"/>
  <c r="U870" i="4"/>
  <c r="X870" i="4"/>
  <c r="L871" i="4"/>
  <c r="O871" i="4"/>
  <c r="R871" i="4"/>
  <c r="U871" i="4"/>
  <c r="X871" i="4"/>
  <c r="L872" i="4"/>
  <c r="O872" i="4"/>
  <c r="R872" i="4"/>
  <c r="U872" i="4"/>
  <c r="X872" i="4"/>
  <c r="L873" i="4"/>
  <c r="O873" i="4"/>
  <c r="R873" i="4"/>
  <c r="U873" i="4"/>
  <c r="X873" i="4"/>
  <c r="L874" i="4"/>
  <c r="O874" i="4"/>
  <c r="R874" i="4"/>
  <c r="U874" i="4"/>
  <c r="X874" i="4"/>
  <c r="L875" i="4"/>
  <c r="O875" i="4"/>
  <c r="R875" i="4"/>
  <c r="U875" i="4"/>
  <c r="X875" i="4"/>
  <c r="L876" i="4"/>
  <c r="O876" i="4"/>
  <c r="R876" i="4"/>
  <c r="U876" i="4"/>
  <c r="X876" i="4"/>
  <c r="L877" i="4"/>
  <c r="O877" i="4"/>
  <c r="R877" i="4"/>
  <c r="U877" i="4"/>
  <c r="X877" i="4"/>
  <c r="L878" i="4"/>
  <c r="O878" i="4"/>
  <c r="R878" i="4"/>
  <c r="U878" i="4"/>
  <c r="X878" i="4"/>
  <c r="L879" i="4"/>
  <c r="O879" i="4"/>
  <c r="R879" i="4"/>
  <c r="U879" i="4"/>
  <c r="X879" i="4"/>
  <c r="L880" i="4"/>
  <c r="O880" i="4"/>
  <c r="R880" i="4"/>
  <c r="U880" i="4"/>
  <c r="X880" i="4"/>
  <c r="L881" i="4"/>
  <c r="O881" i="4"/>
  <c r="R881" i="4"/>
  <c r="U881" i="4"/>
  <c r="X881" i="4"/>
  <c r="L882" i="4"/>
  <c r="O882" i="4"/>
  <c r="R882" i="4"/>
  <c r="U882" i="4"/>
  <c r="X882" i="4"/>
  <c r="L883" i="4"/>
  <c r="O883" i="4"/>
  <c r="R883" i="4"/>
  <c r="U883" i="4"/>
  <c r="X883" i="4"/>
  <c r="L884" i="4"/>
  <c r="O884" i="4"/>
  <c r="R884" i="4"/>
  <c r="U884" i="4"/>
  <c r="X884" i="4"/>
  <c r="L885" i="4"/>
  <c r="O885" i="4"/>
  <c r="R885" i="4"/>
  <c r="U885" i="4"/>
  <c r="X885" i="4"/>
  <c r="L886" i="4"/>
  <c r="O886" i="4"/>
  <c r="R886" i="4"/>
  <c r="U886" i="4"/>
  <c r="X886" i="4"/>
  <c r="L887" i="4"/>
  <c r="O887" i="4"/>
  <c r="R887" i="4"/>
  <c r="U887" i="4"/>
  <c r="X887" i="4"/>
  <c r="L888" i="4"/>
  <c r="O888" i="4"/>
  <c r="R888" i="4"/>
  <c r="U888" i="4"/>
  <c r="X888" i="4"/>
  <c r="L889" i="4"/>
  <c r="O889" i="4"/>
  <c r="R889" i="4"/>
  <c r="U889" i="4"/>
  <c r="X889" i="4"/>
  <c r="L890" i="4"/>
  <c r="O890" i="4"/>
  <c r="R890" i="4"/>
  <c r="U890" i="4"/>
  <c r="X890" i="4"/>
  <c r="L891" i="4"/>
  <c r="O891" i="4"/>
  <c r="R891" i="4"/>
  <c r="U891" i="4"/>
  <c r="X891" i="4"/>
  <c r="L853" i="4"/>
  <c r="O853" i="4"/>
  <c r="R853" i="4"/>
  <c r="U853" i="4"/>
  <c r="X853" i="4"/>
  <c r="AA870" i="4" l="1"/>
  <c r="AA878" i="4"/>
  <c r="AA886" i="4"/>
  <c r="AA861" i="4"/>
  <c r="AA865" i="4"/>
  <c r="AA862" i="4"/>
  <c r="AA853" i="4"/>
  <c r="AA854" i="4"/>
  <c r="AA863" i="4"/>
  <c r="AA885" i="4"/>
  <c r="AA869" i="4"/>
  <c r="AA890" i="4"/>
  <c r="AA872" i="4"/>
  <c r="AA866" i="4"/>
  <c r="AA873" i="4"/>
  <c r="AA879" i="4"/>
  <c r="AA858" i="4"/>
  <c r="AA889" i="4"/>
  <c r="AA881" i="4"/>
  <c r="AA855" i="4"/>
  <c r="AA871" i="4"/>
  <c r="AA867" i="4"/>
  <c r="AA874" i="4"/>
  <c r="AA877" i="4"/>
  <c r="AA887" i="4"/>
  <c r="AA864" i="4"/>
  <c r="AA882" i="4"/>
  <c r="AA857" i="4"/>
  <c r="AA888" i="4"/>
  <c r="AA880" i="4"/>
  <c r="AA856" i="4"/>
  <c r="AA891" i="4"/>
  <c r="AA868" i="4"/>
  <c r="AA884" i="4"/>
  <c r="AA875" i="4"/>
  <c r="AA859" i="4"/>
  <c r="AA860" i="4"/>
  <c r="AA883" i="4"/>
  <c r="AA876"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L827" i="4"/>
  <c r="O827" i="4"/>
  <c r="R827" i="4"/>
  <c r="U827" i="4"/>
  <c r="X827" i="4"/>
  <c r="L828" i="4"/>
  <c r="O828" i="4"/>
  <c r="R828" i="4"/>
  <c r="U828" i="4"/>
  <c r="X828" i="4"/>
  <c r="L829" i="4"/>
  <c r="O829" i="4"/>
  <c r="R829" i="4"/>
  <c r="U829" i="4"/>
  <c r="X829" i="4"/>
  <c r="L830" i="4"/>
  <c r="O830" i="4"/>
  <c r="R830" i="4"/>
  <c r="U830" i="4"/>
  <c r="X830" i="4"/>
  <c r="L831" i="4"/>
  <c r="O831" i="4"/>
  <c r="R831" i="4"/>
  <c r="U831" i="4"/>
  <c r="X831" i="4"/>
  <c r="L832" i="4"/>
  <c r="O832" i="4"/>
  <c r="R832" i="4"/>
  <c r="U832" i="4"/>
  <c r="X832" i="4"/>
  <c r="L833" i="4"/>
  <c r="O833" i="4"/>
  <c r="R833" i="4"/>
  <c r="U833" i="4"/>
  <c r="X833" i="4"/>
  <c r="L834" i="4"/>
  <c r="O834" i="4"/>
  <c r="R834" i="4"/>
  <c r="U834" i="4"/>
  <c r="X834" i="4"/>
  <c r="L835" i="4"/>
  <c r="O835" i="4"/>
  <c r="R835" i="4"/>
  <c r="U835" i="4"/>
  <c r="X835" i="4"/>
  <c r="L836" i="4"/>
  <c r="O836" i="4"/>
  <c r="R836" i="4"/>
  <c r="U836" i="4"/>
  <c r="X836" i="4"/>
  <c r="L837" i="4"/>
  <c r="O837" i="4"/>
  <c r="R837" i="4"/>
  <c r="U837" i="4"/>
  <c r="X837" i="4"/>
  <c r="L838" i="4"/>
  <c r="O838" i="4"/>
  <c r="R838" i="4"/>
  <c r="U838" i="4"/>
  <c r="X838" i="4"/>
  <c r="L839" i="4"/>
  <c r="O839" i="4"/>
  <c r="R839" i="4"/>
  <c r="U839" i="4"/>
  <c r="X839" i="4"/>
  <c r="L840" i="4"/>
  <c r="O840" i="4"/>
  <c r="R840" i="4"/>
  <c r="U840" i="4"/>
  <c r="X840" i="4"/>
  <c r="L841" i="4"/>
  <c r="O841" i="4"/>
  <c r="R841" i="4"/>
  <c r="U841" i="4"/>
  <c r="X841" i="4"/>
  <c r="L842" i="4"/>
  <c r="O842" i="4"/>
  <c r="R842" i="4"/>
  <c r="U842" i="4"/>
  <c r="X842" i="4"/>
  <c r="L843" i="4"/>
  <c r="O843" i="4"/>
  <c r="R843" i="4"/>
  <c r="U843" i="4"/>
  <c r="X843" i="4"/>
  <c r="L844" i="4"/>
  <c r="O844" i="4"/>
  <c r="R844" i="4"/>
  <c r="U844" i="4"/>
  <c r="X844" i="4"/>
  <c r="L845" i="4"/>
  <c r="O845" i="4"/>
  <c r="R845" i="4"/>
  <c r="U845" i="4"/>
  <c r="X845" i="4"/>
  <c r="L846" i="4"/>
  <c r="O846" i="4"/>
  <c r="R846" i="4"/>
  <c r="U846" i="4"/>
  <c r="X846" i="4"/>
  <c r="L847" i="4"/>
  <c r="O847" i="4"/>
  <c r="R847" i="4"/>
  <c r="U847" i="4"/>
  <c r="X847" i="4"/>
  <c r="L848" i="4"/>
  <c r="O848" i="4"/>
  <c r="R848" i="4"/>
  <c r="U848" i="4"/>
  <c r="X848" i="4"/>
  <c r="L849" i="4"/>
  <c r="O849" i="4"/>
  <c r="R849" i="4"/>
  <c r="U849" i="4"/>
  <c r="X849" i="4"/>
  <c r="L850" i="4"/>
  <c r="O850" i="4"/>
  <c r="R850" i="4"/>
  <c r="U850" i="4"/>
  <c r="X850" i="4"/>
  <c r="L851" i="4"/>
  <c r="O851" i="4"/>
  <c r="R851" i="4"/>
  <c r="U851" i="4"/>
  <c r="X851" i="4"/>
  <c r="L852" i="4"/>
  <c r="O852" i="4"/>
  <c r="R852" i="4"/>
  <c r="U852" i="4"/>
  <c r="X852" i="4"/>
  <c r="L826" i="4"/>
  <c r="O826" i="4"/>
  <c r="R826" i="4"/>
  <c r="U826" i="4"/>
  <c r="X826" i="4"/>
  <c r="AA826" i="4" l="1"/>
  <c r="AA835" i="4"/>
  <c r="AA842" i="4"/>
  <c r="AA852" i="4"/>
  <c r="AA851" i="4"/>
  <c r="AA843" i="4"/>
  <c r="AA834" i="4"/>
  <c r="AA847" i="4"/>
  <c r="AA844" i="4"/>
  <c r="AA846" i="4"/>
  <c r="AA838" i="4"/>
  <c r="AA830" i="4"/>
  <c r="AA839" i="4"/>
  <c r="AA831" i="4"/>
  <c r="AA827" i="4"/>
  <c r="AA850" i="4"/>
  <c r="AA845" i="4"/>
  <c r="AA837" i="4"/>
  <c r="AA836" i="4"/>
  <c r="AA829" i="4"/>
  <c r="AA828" i="4"/>
  <c r="AA840" i="4"/>
  <c r="AA849" i="4"/>
  <c r="AA833" i="4"/>
  <c r="AA848" i="4"/>
  <c r="AA841" i="4"/>
  <c r="AA832"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L800" i="4"/>
  <c r="O800" i="4"/>
  <c r="R800" i="4"/>
  <c r="U800" i="4"/>
  <c r="X800" i="4"/>
  <c r="L801" i="4"/>
  <c r="O801" i="4"/>
  <c r="R801" i="4"/>
  <c r="U801" i="4"/>
  <c r="X801" i="4"/>
  <c r="L802" i="4"/>
  <c r="O802" i="4"/>
  <c r="R802" i="4"/>
  <c r="U802" i="4"/>
  <c r="X802" i="4"/>
  <c r="L803" i="4"/>
  <c r="O803" i="4"/>
  <c r="R803" i="4"/>
  <c r="U803" i="4"/>
  <c r="X803" i="4"/>
  <c r="L804" i="4"/>
  <c r="O804" i="4"/>
  <c r="R804" i="4"/>
  <c r="U804" i="4"/>
  <c r="X804" i="4"/>
  <c r="L805" i="4"/>
  <c r="O805" i="4"/>
  <c r="R805" i="4"/>
  <c r="U805" i="4"/>
  <c r="X805" i="4"/>
  <c r="L806" i="4"/>
  <c r="O806" i="4"/>
  <c r="R806" i="4"/>
  <c r="U806" i="4"/>
  <c r="X806" i="4"/>
  <c r="L807" i="4"/>
  <c r="O807" i="4"/>
  <c r="R807" i="4"/>
  <c r="U807" i="4"/>
  <c r="X807" i="4"/>
  <c r="L808" i="4"/>
  <c r="O808" i="4"/>
  <c r="R808" i="4"/>
  <c r="U808" i="4"/>
  <c r="X808" i="4"/>
  <c r="L809" i="4"/>
  <c r="O809" i="4"/>
  <c r="R809" i="4"/>
  <c r="U809" i="4"/>
  <c r="X809" i="4"/>
  <c r="L810" i="4"/>
  <c r="O810" i="4"/>
  <c r="R810" i="4"/>
  <c r="U810" i="4"/>
  <c r="X810" i="4"/>
  <c r="L811" i="4"/>
  <c r="O811" i="4"/>
  <c r="R811" i="4"/>
  <c r="U811" i="4"/>
  <c r="X811" i="4"/>
  <c r="L812" i="4"/>
  <c r="O812" i="4"/>
  <c r="R812" i="4"/>
  <c r="U812" i="4"/>
  <c r="X812" i="4"/>
  <c r="L813" i="4"/>
  <c r="O813" i="4"/>
  <c r="R813" i="4"/>
  <c r="U813" i="4"/>
  <c r="X813" i="4"/>
  <c r="L814" i="4"/>
  <c r="O814" i="4"/>
  <c r="R814" i="4"/>
  <c r="U814" i="4"/>
  <c r="X814" i="4"/>
  <c r="L815" i="4"/>
  <c r="O815" i="4"/>
  <c r="R815" i="4"/>
  <c r="U815" i="4"/>
  <c r="X815" i="4"/>
  <c r="L816" i="4"/>
  <c r="O816" i="4"/>
  <c r="R816" i="4"/>
  <c r="U816" i="4"/>
  <c r="X816" i="4"/>
  <c r="L817" i="4"/>
  <c r="O817" i="4"/>
  <c r="R817" i="4"/>
  <c r="U817" i="4"/>
  <c r="X817" i="4"/>
  <c r="L818" i="4"/>
  <c r="O818" i="4"/>
  <c r="R818" i="4"/>
  <c r="U818" i="4"/>
  <c r="X818" i="4"/>
  <c r="L819" i="4"/>
  <c r="O819" i="4"/>
  <c r="R819" i="4"/>
  <c r="U819" i="4"/>
  <c r="X819" i="4"/>
  <c r="L820" i="4"/>
  <c r="O820" i="4"/>
  <c r="R820" i="4"/>
  <c r="U820" i="4"/>
  <c r="X820" i="4"/>
  <c r="L821" i="4"/>
  <c r="O821" i="4"/>
  <c r="R821" i="4"/>
  <c r="U821" i="4"/>
  <c r="X821" i="4"/>
  <c r="L822" i="4"/>
  <c r="O822" i="4"/>
  <c r="R822" i="4"/>
  <c r="U822" i="4"/>
  <c r="X822" i="4"/>
  <c r="L823" i="4"/>
  <c r="O823" i="4"/>
  <c r="R823" i="4"/>
  <c r="U823" i="4"/>
  <c r="X823" i="4"/>
  <c r="L824" i="4"/>
  <c r="O824" i="4"/>
  <c r="R824" i="4"/>
  <c r="U824" i="4"/>
  <c r="X824" i="4"/>
  <c r="L825" i="4"/>
  <c r="O825" i="4"/>
  <c r="R825" i="4"/>
  <c r="U825" i="4"/>
  <c r="X825" i="4"/>
  <c r="L799" i="4"/>
  <c r="O799" i="4"/>
  <c r="R799" i="4"/>
  <c r="U799" i="4"/>
  <c r="X799" i="4"/>
  <c r="AA807" i="4" l="1"/>
  <c r="AA816" i="4"/>
  <c r="AA808" i="4"/>
  <c r="AA825" i="4"/>
  <c r="AA802" i="4"/>
  <c r="AA824" i="4"/>
  <c r="AA823" i="4"/>
  <c r="AA821" i="4"/>
  <c r="AA820" i="4"/>
  <c r="AA819" i="4"/>
  <c r="AA818" i="4"/>
  <c r="AA817" i="4"/>
  <c r="AA815" i="4"/>
  <c r="AA813" i="4"/>
  <c r="AA812" i="4"/>
  <c r="AA811" i="4"/>
  <c r="AA810" i="4"/>
  <c r="AA809" i="4"/>
  <c r="AA805" i="4"/>
  <c r="AA804" i="4"/>
  <c r="AA803" i="4"/>
  <c r="AA801" i="4"/>
  <c r="AA800" i="4"/>
  <c r="AA799" i="4"/>
  <c r="AA822" i="4"/>
  <c r="AA814" i="4"/>
  <c r="AA806" i="4"/>
  <c r="I798" i="4"/>
  <c r="L798" i="4"/>
  <c r="O798" i="4"/>
  <c r="R798" i="4"/>
  <c r="U798" i="4"/>
  <c r="X798" i="4"/>
  <c r="AA798" i="4" l="1"/>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L767" i="4"/>
  <c r="O767" i="4"/>
  <c r="R767" i="4"/>
  <c r="U767" i="4"/>
  <c r="X767" i="4"/>
  <c r="L768" i="4"/>
  <c r="O768" i="4"/>
  <c r="R768" i="4"/>
  <c r="U768" i="4"/>
  <c r="X768" i="4"/>
  <c r="L769" i="4"/>
  <c r="O769" i="4"/>
  <c r="R769" i="4"/>
  <c r="U769" i="4"/>
  <c r="X769" i="4"/>
  <c r="L770" i="4"/>
  <c r="O770" i="4"/>
  <c r="R770" i="4"/>
  <c r="U770" i="4"/>
  <c r="X770" i="4"/>
  <c r="L771" i="4"/>
  <c r="O771" i="4"/>
  <c r="R771" i="4"/>
  <c r="U771" i="4"/>
  <c r="X771" i="4"/>
  <c r="L772" i="4"/>
  <c r="O772" i="4"/>
  <c r="R772" i="4"/>
  <c r="U772" i="4"/>
  <c r="X772" i="4"/>
  <c r="L773" i="4"/>
  <c r="O773" i="4"/>
  <c r="R773" i="4"/>
  <c r="U773" i="4"/>
  <c r="X773" i="4"/>
  <c r="L774" i="4"/>
  <c r="O774" i="4"/>
  <c r="R774" i="4"/>
  <c r="U774" i="4"/>
  <c r="X774" i="4"/>
  <c r="L775" i="4"/>
  <c r="O775" i="4"/>
  <c r="R775" i="4"/>
  <c r="U775" i="4"/>
  <c r="X775" i="4"/>
  <c r="L776" i="4"/>
  <c r="O776" i="4"/>
  <c r="R776" i="4"/>
  <c r="U776" i="4"/>
  <c r="X776" i="4"/>
  <c r="L777" i="4"/>
  <c r="O777" i="4"/>
  <c r="R777" i="4"/>
  <c r="U777" i="4"/>
  <c r="X777" i="4"/>
  <c r="L778" i="4"/>
  <c r="O778" i="4"/>
  <c r="R778" i="4"/>
  <c r="U778" i="4"/>
  <c r="X778" i="4"/>
  <c r="L779" i="4"/>
  <c r="O779" i="4"/>
  <c r="R779" i="4"/>
  <c r="U779" i="4"/>
  <c r="X779" i="4"/>
  <c r="L780" i="4"/>
  <c r="O780" i="4"/>
  <c r="R780" i="4"/>
  <c r="U780" i="4"/>
  <c r="X780" i="4"/>
  <c r="L781" i="4"/>
  <c r="O781" i="4"/>
  <c r="R781" i="4"/>
  <c r="U781" i="4"/>
  <c r="X781" i="4"/>
  <c r="L782" i="4"/>
  <c r="O782" i="4"/>
  <c r="R782" i="4"/>
  <c r="U782" i="4"/>
  <c r="X782" i="4"/>
  <c r="L783" i="4"/>
  <c r="O783" i="4"/>
  <c r="R783" i="4"/>
  <c r="U783" i="4"/>
  <c r="X783" i="4"/>
  <c r="L784" i="4"/>
  <c r="O784" i="4"/>
  <c r="R784" i="4"/>
  <c r="U784" i="4"/>
  <c r="X784" i="4"/>
  <c r="L785" i="4"/>
  <c r="O785" i="4"/>
  <c r="R785" i="4"/>
  <c r="U785" i="4"/>
  <c r="X785" i="4"/>
  <c r="L786" i="4"/>
  <c r="O786" i="4"/>
  <c r="R786" i="4"/>
  <c r="U786" i="4"/>
  <c r="X786" i="4"/>
  <c r="L787" i="4"/>
  <c r="O787" i="4"/>
  <c r="R787" i="4"/>
  <c r="U787" i="4"/>
  <c r="X787" i="4"/>
  <c r="L788" i="4"/>
  <c r="O788" i="4"/>
  <c r="R788" i="4"/>
  <c r="U788" i="4"/>
  <c r="X788" i="4"/>
  <c r="L789" i="4"/>
  <c r="O789" i="4"/>
  <c r="R789" i="4"/>
  <c r="U789" i="4"/>
  <c r="X789" i="4"/>
  <c r="L790" i="4"/>
  <c r="O790" i="4"/>
  <c r="R790" i="4"/>
  <c r="U790" i="4"/>
  <c r="X790" i="4"/>
  <c r="L791" i="4"/>
  <c r="O791" i="4"/>
  <c r="R791" i="4"/>
  <c r="U791" i="4"/>
  <c r="X791" i="4"/>
  <c r="L792" i="4"/>
  <c r="O792" i="4"/>
  <c r="R792" i="4"/>
  <c r="U792" i="4"/>
  <c r="X792" i="4"/>
  <c r="L793" i="4"/>
  <c r="O793" i="4"/>
  <c r="R793" i="4"/>
  <c r="U793" i="4"/>
  <c r="X793" i="4"/>
  <c r="L794" i="4"/>
  <c r="O794" i="4"/>
  <c r="R794" i="4"/>
  <c r="U794" i="4"/>
  <c r="X794" i="4"/>
  <c r="L795" i="4"/>
  <c r="O795" i="4"/>
  <c r="R795" i="4"/>
  <c r="U795" i="4"/>
  <c r="X795" i="4"/>
  <c r="L796" i="4"/>
  <c r="O796" i="4"/>
  <c r="R796" i="4"/>
  <c r="U796" i="4"/>
  <c r="X796" i="4"/>
  <c r="L797" i="4"/>
  <c r="O797" i="4"/>
  <c r="R797" i="4"/>
  <c r="U797" i="4"/>
  <c r="X797" i="4"/>
  <c r="AA794" i="4" l="1"/>
  <c r="AA786" i="4"/>
  <c r="AA778" i="4"/>
  <c r="AA789" i="4"/>
  <c r="AA797" i="4"/>
  <c r="AA796" i="4"/>
  <c r="AA795" i="4"/>
  <c r="AA793" i="4"/>
  <c r="AA790" i="4"/>
  <c r="AA788" i="4"/>
  <c r="AA787" i="4"/>
  <c r="AA785" i="4"/>
  <c r="AA782" i="4"/>
  <c r="AA781" i="4"/>
  <c r="AA780" i="4"/>
  <c r="AA779" i="4"/>
  <c r="AA777" i="4"/>
  <c r="AA773" i="4"/>
  <c r="AA772" i="4"/>
  <c r="AA771" i="4"/>
  <c r="AA770" i="4"/>
  <c r="AA769" i="4"/>
  <c r="AA792" i="4"/>
  <c r="AA791" i="4"/>
  <c r="AA784" i="4"/>
  <c r="AA776" i="4"/>
  <c r="AA775" i="4"/>
  <c r="AA767" i="4"/>
  <c r="AA783" i="4"/>
  <c r="AA768" i="4"/>
  <c r="AA77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L736" i="4"/>
  <c r="O736" i="4"/>
  <c r="R736" i="4"/>
  <c r="U736" i="4"/>
  <c r="X736" i="4"/>
  <c r="L737" i="4"/>
  <c r="O737" i="4"/>
  <c r="R737" i="4"/>
  <c r="U737" i="4"/>
  <c r="X737" i="4"/>
  <c r="L738" i="4"/>
  <c r="O738" i="4"/>
  <c r="R738" i="4"/>
  <c r="U738" i="4"/>
  <c r="X738" i="4"/>
  <c r="L739" i="4"/>
  <c r="O739" i="4"/>
  <c r="R739" i="4"/>
  <c r="U739" i="4"/>
  <c r="X739" i="4"/>
  <c r="L740" i="4"/>
  <c r="O740" i="4"/>
  <c r="R740" i="4"/>
  <c r="U740" i="4"/>
  <c r="X740" i="4"/>
  <c r="L741" i="4"/>
  <c r="O741" i="4"/>
  <c r="R741" i="4"/>
  <c r="U741" i="4"/>
  <c r="X741" i="4"/>
  <c r="L742" i="4"/>
  <c r="O742" i="4"/>
  <c r="R742" i="4"/>
  <c r="U742" i="4"/>
  <c r="X742" i="4"/>
  <c r="L743" i="4"/>
  <c r="O743" i="4"/>
  <c r="R743" i="4"/>
  <c r="U743" i="4"/>
  <c r="X743" i="4"/>
  <c r="L744" i="4"/>
  <c r="O744" i="4"/>
  <c r="R744" i="4"/>
  <c r="U744" i="4"/>
  <c r="X744" i="4"/>
  <c r="L745" i="4"/>
  <c r="O745" i="4"/>
  <c r="R745" i="4"/>
  <c r="U745" i="4"/>
  <c r="X745" i="4"/>
  <c r="L746" i="4"/>
  <c r="O746" i="4"/>
  <c r="R746" i="4"/>
  <c r="U746" i="4"/>
  <c r="X746" i="4"/>
  <c r="L747" i="4"/>
  <c r="O747" i="4"/>
  <c r="R747" i="4"/>
  <c r="U747" i="4"/>
  <c r="X747" i="4"/>
  <c r="L748" i="4"/>
  <c r="O748" i="4"/>
  <c r="R748" i="4"/>
  <c r="U748" i="4"/>
  <c r="X748" i="4"/>
  <c r="L749" i="4"/>
  <c r="O749" i="4"/>
  <c r="R749" i="4"/>
  <c r="U749" i="4"/>
  <c r="X749" i="4"/>
  <c r="L750" i="4"/>
  <c r="O750" i="4"/>
  <c r="R750" i="4"/>
  <c r="U750" i="4"/>
  <c r="X750" i="4"/>
  <c r="L751" i="4"/>
  <c r="O751" i="4"/>
  <c r="R751" i="4"/>
  <c r="U751" i="4"/>
  <c r="X751" i="4"/>
  <c r="L752" i="4"/>
  <c r="O752" i="4"/>
  <c r="R752" i="4"/>
  <c r="U752" i="4"/>
  <c r="X752" i="4"/>
  <c r="L753" i="4"/>
  <c r="O753" i="4"/>
  <c r="R753" i="4"/>
  <c r="U753" i="4"/>
  <c r="X753" i="4"/>
  <c r="L754" i="4"/>
  <c r="O754" i="4"/>
  <c r="R754" i="4"/>
  <c r="U754" i="4"/>
  <c r="X754" i="4"/>
  <c r="L755" i="4"/>
  <c r="O755" i="4"/>
  <c r="R755" i="4"/>
  <c r="U755" i="4"/>
  <c r="X755" i="4"/>
  <c r="L756" i="4"/>
  <c r="O756" i="4"/>
  <c r="R756" i="4"/>
  <c r="U756" i="4"/>
  <c r="X756" i="4"/>
  <c r="L757" i="4"/>
  <c r="O757" i="4"/>
  <c r="R757" i="4"/>
  <c r="U757" i="4"/>
  <c r="X757" i="4"/>
  <c r="L758" i="4"/>
  <c r="O758" i="4"/>
  <c r="R758" i="4"/>
  <c r="U758" i="4"/>
  <c r="X758" i="4"/>
  <c r="L759" i="4"/>
  <c r="O759" i="4"/>
  <c r="R759" i="4"/>
  <c r="U759" i="4"/>
  <c r="X759" i="4"/>
  <c r="L760" i="4"/>
  <c r="O760" i="4"/>
  <c r="R760" i="4"/>
  <c r="U760" i="4"/>
  <c r="X760" i="4"/>
  <c r="L761" i="4"/>
  <c r="O761" i="4"/>
  <c r="R761" i="4"/>
  <c r="U761" i="4"/>
  <c r="X761" i="4"/>
  <c r="L762" i="4"/>
  <c r="O762" i="4"/>
  <c r="R762" i="4"/>
  <c r="U762" i="4"/>
  <c r="X762" i="4"/>
  <c r="L763" i="4"/>
  <c r="O763" i="4"/>
  <c r="R763" i="4"/>
  <c r="U763" i="4"/>
  <c r="X763" i="4"/>
  <c r="L764" i="4"/>
  <c r="O764" i="4"/>
  <c r="R764" i="4"/>
  <c r="U764" i="4"/>
  <c r="X764" i="4"/>
  <c r="L765" i="4"/>
  <c r="O765" i="4"/>
  <c r="R765" i="4"/>
  <c r="U765" i="4"/>
  <c r="X765" i="4"/>
  <c r="L766" i="4"/>
  <c r="O766" i="4"/>
  <c r="R766" i="4"/>
  <c r="U766" i="4"/>
  <c r="X766" i="4"/>
  <c r="L735" i="4"/>
  <c r="O735" i="4"/>
  <c r="R735" i="4"/>
  <c r="U735" i="4"/>
  <c r="X735" i="4"/>
  <c r="AA752" i="4" l="1"/>
  <c r="AA745" i="4"/>
  <c r="AA760" i="4"/>
  <c r="AA737" i="4"/>
  <c r="AA762" i="4"/>
  <c r="AA754" i="4"/>
  <c r="AA747" i="4"/>
  <c r="AA739" i="4"/>
  <c r="AA766" i="4"/>
  <c r="AA758" i="4"/>
  <c r="AA750" i="4"/>
  <c r="AA743" i="4"/>
  <c r="AA764" i="4"/>
  <c r="AA763" i="4"/>
  <c r="AA759" i="4"/>
  <c r="AA756" i="4"/>
  <c r="AA755" i="4"/>
  <c r="AA753" i="4"/>
  <c r="AA751" i="4"/>
  <c r="AA748" i="4"/>
  <c r="AA744" i="4"/>
  <c r="AA742" i="4"/>
  <c r="AA741" i="4"/>
  <c r="AA740" i="4"/>
  <c r="AA738" i="4"/>
  <c r="AA736" i="4"/>
  <c r="AA765" i="4"/>
  <c r="AA746" i="4"/>
  <c r="AA757" i="4"/>
  <c r="AA749" i="4"/>
  <c r="AA735" i="4"/>
  <c r="AA761" i="4"/>
  <c r="I714" i="4"/>
  <c r="I715" i="4"/>
  <c r="I716" i="4"/>
  <c r="I717" i="4"/>
  <c r="I718" i="4"/>
  <c r="I719" i="4"/>
  <c r="I720" i="4"/>
  <c r="I721" i="4"/>
  <c r="I722" i="4"/>
  <c r="I723" i="4"/>
  <c r="I724" i="4"/>
  <c r="I725" i="4"/>
  <c r="I726" i="4"/>
  <c r="I727" i="4"/>
  <c r="I728" i="4"/>
  <c r="I729" i="4"/>
  <c r="I730" i="4"/>
  <c r="I731" i="4"/>
  <c r="I732" i="4"/>
  <c r="I733" i="4"/>
  <c r="I734" i="4"/>
  <c r="L715" i="4"/>
  <c r="O715" i="4"/>
  <c r="R715" i="4"/>
  <c r="U715" i="4"/>
  <c r="X715" i="4"/>
  <c r="L716" i="4"/>
  <c r="O716" i="4"/>
  <c r="R716" i="4"/>
  <c r="U716" i="4"/>
  <c r="X716" i="4"/>
  <c r="L717" i="4"/>
  <c r="O717" i="4"/>
  <c r="R717" i="4"/>
  <c r="U717" i="4"/>
  <c r="X717" i="4"/>
  <c r="L718" i="4"/>
  <c r="O718" i="4"/>
  <c r="R718" i="4"/>
  <c r="U718" i="4"/>
  <c r="X718" i="4"/>
  <c r="L719" i="4"/>
  <c r="O719" i="4"/>
  <c r="R719" i="4"/>
  <c r="U719" i="4"/>
  <c r="X719" i="4"/>
  <c r="L720" i="4"/>
  <c r="O720" i="4"/>
  <c r="R720" i="4"/>
  <c r="U720" i="4"/>
  <c r="X720" i="4"/>
  <c r="L721" i="4"/>
  <c r="O721" i="4"/>
  <c r="R721" i="4"/>
  <c r="U721" i="4"/>
  <c r="X721" i="4"/>
  <c r="L722" i="4"/>
  <c r="O722" i="4"/>
  <c r="R722" i="4"/>
  <c r="U722" i="4"/>
  <c r="X722" i="4"/>
  <c r="L723" i="4"/>
  <c r="O723" i="4"/>
  <c r="R723" i="4"/>
  <c r="U723" i="4"/>
  <c r="X723" i="4"/>
  <c r="L724" i="4"/>
  <c r="O724" i="4"/>
  <c r="R724" i="4"/>
  <c r="U724" i="4"/>
  <c r="X724" i="4"/>
  <c r="L725" i="4"/>
  <c r="O725" i="4"/>
  <c r="R725" i="4"/>
  <c r="U725" i="4"/>
  <c r="X725" i="4"/>
  <c r="L726" i="4"/>
  <c r="O726" i="4"/>
  <c r="R726" i="4"/>
  <c r="U726" i="4"/>
  <c r="X726" i="4"/>
  <c r="L727" i="4"/>
  <c r="O727" i="4"/>
  <c r="R727" i="4"/>
  <c r="U727" i="4"/>
  <c r="X727" i="4"/>
  <c r="L728" i="4"/>
  <c r="O728" i="4"/>
  <c r="R728" i="4"/>
  <c r="U728" i="4"/>
  <c r="X728" i="4"/>
  <c r="L729" i="4"/>
  <c r="O729" i="4"/>
  <c r="R729" i="4"/>
  <c r="U729" i="4"/>
  <c r="X729" i="4"/>
  <c r="L730" i="4"/>
  <c r="O730" i="4"/>
  <c r="R730" i="4"/>
  <c r="U730" i="4"/>
  <c r="X730" i="4"/>
  <c r="L731" i="4"/>
  <c r="O731" i="4"/>
  <c r="R731" i="4"/>
  <c r="U731" i="4"/>
  <c r="X731" i="4"/>
  <c r="L732" i="4"/>
  <c r="O732" i="4"/>
  <c r="R732" i="4"/>
  <c r="U732" i="4"/>
  <c r="X732" i="4"/>
  <c r="L733" i="4"/>
  <c r="O733" i="4"/>
  <c r="R733" i="4"/>
  <c r="U733" i="4"/>
  <c r="X733" i="4"/>
  <c r="L734" i="4"/>
  <c r="O734" i="4"/>
  <c r="R734" i="4"/>
  <c r="U734" i="4"/>
  <c r="X734" i="4"/>
  <c r="L714" i="4"/>
  <c r="O714" i="4"/>
  <c r="R714" i="4"/>
  <c r="U714" i="4"/>
  <c r="X714" i="4"/>
  <c r="AA725" i="4" l="1"/>
  <c r="AA734" i="4"/>
  <c r="AA733" i="4"/>
  <c r="AA732" i="4"/>
  <c r="AA729" i="4"/>
  <c r="AA728" i="4"/>
  <c r="AA727" i="4"/>
  <c r="AA724" i="4"/>
  <c r="AA720" i="4"/>
  <c r="AA719" i="4"/>
  <c r="AA717" i="4"/>
  <c r="AA716" i="4"/>
  <c r="AA726" i="4"/>
  <c r="AA718" i="4"/>
  <c r="AA723" i="4"/>
  <c r="AA722" i="4"/>
  <c r="AA731" i="4"/>
  <c r="AA715" i="4"/>
  <c r="AA730" i="4"/>
  <c r="AA721" i="4"/>
  <c r="AA714" i="4"/>
  <c r="S157" i="4"/>
  <c r="I40" i="4"/>
  <c r="L40" i="4"/>
  <c r="O40" i="4"/>
  <c r="R40" i="4"/>
  <c r="U40" i="4"/>
  <c r="X40" i="4"/>
  <c r="AA40" i="4" l="1"/>
  <c r="I683" i="4" l="1"/>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L684" i="4"/>
  <c r="O684" i="4"/>
  <c r="R684" i="4"/>
  <c r="U684" i="4"/>
  <c r="X684" i="4"/>
  <c r="L685" i="4"/>
  <c r="O685" i="4"/>
  <c r="R685" i="4"/>
  <c r="U685" i="4"/>
  <c r="X685" i="4"/>
  <c r="L686" i="4"/>
  <c r="O686" i="4"/>
  <c r="R686" i="4"/>
  <c r="U686" i="4"/>
  <c r="X686" i="4"/>
  <c r="L687" i="4"/>
  <c r="O687" i="4"/>
  <c r="R687" i="4"/>
  <c r="U687" i="4"/>
  <c r="X687" i="4"/>
  <c r="L688" i="4"/>
  <c r="O688" i="4"/>
  <c r="R688" i="4"/>
  <c r="U688" i="4"/>
  <c r="X688" i="4"/>
  <c r="L689" i="4"/>
  <c r="O689" i="4"/>
  <c r="R689" i="4"/>
  <c r="U689" i="4"/>
  <c r="X689" i="4"/>
  <c r="L690" i="4"/>
  <c r="O690" i="4"/>
  <c r="R690" i="4"/>
  <c r="U690" i="4"/>
  <c r="X690" i="4"/>
  <c r="L691" i="4"/>
  <c r="O691" i="4"/>
  <c r="R691" i="4"/>
  <c r="U691" i="4"/>
  <c r="X691" i="4"/>
  <c r="L692" i="4"/>
  <c r="O692" i="4"/>
  <c r="R692" i="4"/>
  <c r="U692" i="4"/>
  <c r="X692" i="4"/>
  <c r="L693" i="4"/>
  <c r="O693" i="4"/>
  <c r="R693" i="4"/>
  <c r="U693" i="4"/>
  <c r="X693" i="4"/>
  <c r="L694" i="4"/>
  <c r="O694" i="4"/>
  <c r="R694" i="4"/>
  <c r="U694" i="4"/>
  <c r="X694" i="4"/>
  <c r="L695" i="4"/>
  <c r="O695" i="4"/>
  <c r="R695" i="4"/>
  <c r="U695" i="4"/>
  <c r="X695" i="4"/>
  <c r="L696" i="4"/>
  <c r="O696" i="4"/>
  <c r="R696" i="4"/>
  <c r="U696" i="4"/>
  <c r="X696" i="4"/>
  <c r="L697" i="4"/>
  <c r="O697" i="4"/>
  <c r="R697" i="4"/>
  <c r="U697" i="4"/>
  <c r="X697" i="4"/>
  <c r="L698" i="4"/>
  <c r="O698" i="4"/>
  <c r="R698" i="4"/>
  <c r="U698" i="4"/>
  <c r="X698" i="4"/>
  <c r="L699" i="4"/>
  <c r="O699" i="4"/>
  <c r="R699" i="4"/>
  <c r="U699" i="4"/>
  <c r="X699" i="4"/>
  <c r="L700" i="4"/>
  <c r="O700" i="4"/>
  <c r="R700" i="4"/>
  <c r="U700" i="4"/>
  <c r="X700" i="4"/>
  <c r="L701" i="4"/>
  <c r="O701" i="4"/>
  <c r="R701" i="4"/>
  <c r="U701" i="4"/>
  <c r="X701" i="4"/>
  <c r="L702" i="4"/>
  <c r="O702" i="4"/>
  <c r="R702" i="4"/>
  <c r="U702" i="4"/>
  <c r="X702" i="4"/>
  <c r="L703" i="4"/>
  <c r="O703" i="4"/>
  <c r="R703" i="4"/>
  <c r="U703" i="4"/>
  <c r="X703" i="4"/>
  <c r="L704" i="4"/>
  <c r="O704" i="4"/>
  <c r="R704" i="4"/>
  <c r="U704" i="4"/>
  <c r="X704" i="4"/>
  <c r="L705" i="4"/>
  <c r="O705" i="4"/>
  <c r="R705" i="4"/>
  <c r="U705" i="4"/>
  <c r="X705" i="4"/>
  <c r="L706" i="4"/>
  <c r="O706" i="4"/>
  <c r="R706" i="4"/>
  <c r="U706" i="4"/>
  <c r="X706" i="4"/>
  <c r="L707" i="4"/>
  <c r="O707" i="4"/>
  <c r="R707" i="4"/>
  <c r="U707" i="4"/>
  <c r="X707" i="4"/>
  <c r="L708" i="4"/>
  <c r="O708" i="4"/>
  <c r="R708" i="4"/>
  <c r="U708" i="4"/>
  <c r="X708" i="4"/>
  <c r="L709" i="4"/>
  <c r="O709" i="4"/>
  <c r="R709" i="4"/>
  <c r="U709" i="4"/>
  <c r="X709" i="4"/>
  <c r="L710" i="4"/>
  <c r="O710" i="4"/>
  <c r="R710" i="4"/>
  <c r="U710" i="4"/>
  <c r="X710" i="4"/>
  <c r="L711" i="4"/>
  <c r="O711" i="4"/>
  <c r="R711" i="4"/>
  <c r="U711" i="4"/>
  <c r="X711" i="4"/>
  <c r="L712" i="4"/>
  <c r="O712" i="4"/>
  <c r="R712" i="4"/>
  <c r="U712" i="4"/>
  <c r="X712" i="4"/>
  <c r="L713" i="4"/>
  <c r="O713" i="4"/>
  <c r="R713" i="4"/>
  <c r="U713" i="4"/>
  <c r="X713" i="4"/>
  <c r="L683" i="4"/>
  <c r="O683" i="4"/>
  <c r="R683" i="4"/>
  <c r="U683" i="4"/>
  <c r="X683" i="4"/>
  <c r="AA700" i="4" l="1"/>
  <c r="AA691" i="4"/>
  <c r="AA711" i="4"/>
  <c r="AA708" i="4"/>
  <c r="AA709" i="4"/>
  <c r="AA701" i="4"/>
  <c r="AA685" i="4"/>
  <c r="AA712" i="4"/>
  <c r="AA704" i="4"/>
  <c r="AA696" i="4"/>
  <c r="AA688" i="4"/>
  <c r="AA687" i="4"/>
  <c r="AA686" i="4"/>
  <c r="AA692" i="4"/>
  <c r="AA684" i="4"/>
  <c r="AA713" i="4"/>
  <c r="AA710" i="4"/>
  <c r="AA707" i="4"/>
  <c r="AA705" i="4"/>
  <c r="AA703" i="4"/>
  <c r="AA702" i="4"/>
  <c r="AA699" i="4"/>
  <c r="AA697" i="4"/>
  <c r="AA695" i="4"/>
  <c r="AA694" i="4"/>
  <c r="AA693" i="4"/>
  <c r="AA690" i="4"/>
  <c r="AA689" i="4"/>
  <c r="AA706" i="4"/>
  <c r="AA698" i="4"/>
  <c r="AA683" i="4"/>
  <c r="I664" i="4"/>
  <c r="I665" i="4"/>
  <c r="I666" i="4"/>
  <c r="I667" i="4"/>
  <c r="I668" i="4"/>
  <c r="I669" i="4"/>
  <c r="I670" i="4"/>
  <c r="I671" i="4"/>
  <c r="I672" i="4"/>
  <c r="I673" i="4"/>
  <c r="I674" i="4"/>
  <c r="I675" i="4"/>
  <c r="I676" i="4"/>
  <c r="I677" i="4"/>
  <c r="I678" i="4"/>
  <c r="I679" i="4"/>
  <c r="I681" i="4"/>
  <c r="I682" i="4"/>
  <c r="L665" i="4"/>
  <c r="O665" i="4"/>
  <c r="R665" i="4"/>
  <c r="U665" i="4"/>
  <c r="X665" i="4"/>
  <c r="L666" i="4"/>
  <c r="O666" i="4"/>
  <c r="R666" i="4"/>
  <c r="U666" i="4"/>
  <c r="X666" i="4"/>
  <c r="L667" i="4"/>
  <c r="O667" i="4"/>
  <c r="R667" i="4"/>
  <c r="U667" i="4"/>
  <c r="X667" i="4"/>
  <c r="L668" i="4"/>
  <c r="O668" i="4"/>
  <c r="R668" i="4"/>
  <c r="U668" i="4"/>
  <c r="X668" i="4"/>
  <c r="L669" i="4"/>
  <c r="O669" i="4"/>
  <c r="R669" i="4"/>
  <c r="U669" i="4"/>
  <c r="X669" i="4"/>
  <c r="L670" i="4"/>
  <c r="O670" i="4"/>
  <c r="R670" i="4"/>
  <c r="U670" i="4"/>
  <c r="X670" i="4"/>
  <c r="L671" i="4"/>
  <c r="O671" i="4"/>
  <c r="R671" i="4"/>
  <c r="U671" i="4"/>
  <c r="X671" i="4"/>
  <c r="L672" i="4"/>
  <c r="O672" i="4"/>
  <c r="R672" i="4"/>
  <c r="U672" i="4"/>
  <c r="X672" i="4"/>
  <c r="L673" i="4"/>
  <c r="O673" i="4"/>
  <c r="R673" i="4"/>
  <c r="U673" i="4"/>
  <c r="X673" i="4"/>
  <c r="L674" i="4"/>
  <c r="O674" i="4"/>
  <c r="R674" i="4"/>
  <c r="U674" i="4"/>
  <c r="X674" i="4"/>
  <c r="L675" i="4"/>
  <c r="O675" i="4"/>
  <c r="R675" i="4"/>
  <c r="U675" i="4"/>
  <c r="X675" i="4"/>
  <c r="L676" i="4"/>
  <c r="O676" i="4"/>
  <c r="R676" i="4"/>
  <c r="U676" i="4"/>
  <c r="X676" i="4"/>
  <c r="L677" i="4"/>
  <c r="O677" i="4"/>
  <c r="R677" i="4"/>
  <c r="U677" i="4"/>
  <c r="X677" i="4"/>
  <c r="L678" i="4"/>
  <c r="O678" i="4"/>
  <c r="R678" i="4"/>
  <c r="U678" i="4"/>
  <c r="X678" i="4"/>
  <c r="L679" i="4"/>
  <c r="O679" i="4"/>
  <c r="R679" i="4"/>
  <c r="U679" i="4"/>
  <c r="X679" i="4"/>
  <c r="L680" i="4"/>
  <c r="O680" i="4"/>
  <c r="R680" i="4"/>
  <c r="U680" i="4"/>
  <c r="X680" i="4"/>
  <c r="L681" i="4"/>
  <c r="O681" i="4"/>
  <c r="R681" i="4"/>
  <c r="U681" i="4"/>
  <c r="X681" i="4"/>
  <c r="L682" i="4"/>
  <c r="O682" i="4"/>
  <c r="R682" i="4"/>
  <c r="U682" i="4"/>
  <c r="X682" i="4"/>
  <c r="L664" i="4"/>
  <c r="O664" i="4"/>
  <c r="R664" i="4"/>
  <c r="U664" i="4"/>
  <c r="X664" i="4"/>
  <c r="AA676" i="4" l="1"/>
  <c r="AA680" i="4"/>
  <c r="AA668" i="4"/>
  <c r="AA674" i="4"/>
  <c r="AA672" i="4"/>
  <c r="AA681" i="4"/>
  <c r="AA682" i="4"/>
  <c r="AA679" i="4"/>
  <c r="AA678" i="4"/>
  <c r="AA675" i="4"/>
  <c r="AA670" i="4"/>
  <c r="AA667" i="4"/>
  <c r="AA666" i="4"/>
  <c r="AA673" i="4"/>
  <c r="AA665" i="4"/>
  <c r="AA677" i="4"/>
  <c r="AA669" i="4"/>
  <c r="AA671" i="4"/>
  <c r="AA664" i="4"/>
  <c r="I644" i="4" l="1"/>
  <c r="I645" i="4"/>
  <c r="I646" i="4"/>
  <c r="I647" i="4"/>
  <c r="I648" i="4"/>
  <c r="I649" i="4"/>
  <c r="I650" i="4"/>
  <c r="I651" i="4"/>
  <c r="I652" i="4"/>
  <c r="I653" i="4"/>
  <c r="I654" i="4"/>
  <c r="I655" i="4"/>
  <c r="I656" i="4"/>
  <c r="I657" i="4"/>
  <c r="I658" i="4"/>
  <c r="I659" i="4"/>
  <c r="I660" i="4"/>
  <c r="I661" i="4"/>
  <c r="I662" i="4"/>
  <c r="I663" i="4"/>
  <c r="L645" i="4"/>
  <c r="O645" i="4"/>
  <c r="R645" i="4"/>
  <c r="U645" i="4"/>
  <c r="X645" i="4"/>
  <c r="L646" i="4"/>
  <c r="O646" i="4"/>
  <c r="R646" i="4"/>
  <c r="U646" i="4"/>
  <c r="X646" i="4"/>
  <c r="L647" i="4"/>
  <c r="O647" i="4"/>
  <c r="R647" i="4"/>
  <c r="U647" i="4"/>
  <c r="X647" i="4"/>
  <c r="L648" i="4"/>
  <c r="O648" i="4"/>
  <c r="R648" i="4"/>
  <c r="U648" i="4"/>
  <c r="X648" i="4"/>
  <c r="L649" i="4"/>
  <c r="O649" i="4"/>
  <c r="R649" i="4"/>
  <c r="U649" i="4"/>
  <c r="X649" i="4"/>
  <c r="L650" i="4"/>
  <c r="O650" i="4"/>
  <c r="R650" i="4"/>
  <c r="U650" i="4"/>
  <c r="X650" i="4"/>
  <c r="L651" i="4"/>
  <c r="O651" i="4"/>
  <c r="R651" i="4"/>
  <c r="U651" i="4"/>
  <c r="X651" i="4"/>
  <c r="L652" i="4"/>
  <c r="O652" i="4"/>
  <c r="R652" i="4"/>
  <c r="U652" i="4"/>
  <c r="X652" i="4"/>
  <c r="L653" i="4"/>
  <c r="O653" i="4"/>
  <c r="R653" i="4"/>
  <c r="U653" i="4"/>
  <c r="X653" i="4"/>
  <c r="L654" i="4"/>
  <c r="O654" i="4"/>
  <c r="R654" i="4"/>
  <c r="U654" i="4"/>
  <c r="X654" i="4"/>
  <c r="L655" i="4"/>
  <c r="O655" i="4"/>
  <c r="R655" i="4"/>
  <c r="U655" i="4"/>
  <c r="X655" i="4"/>
  <c r="L656" i="4"/>
  <c r="O656" i="4"/>
  <c r="R656" i="4"/>
  <c r="U656" i="4"/>
  <c r="X656" i="4"/>
  <c r="L657" i="4"/>
  <c r="O657" i="4"/>
  <c r="R657" i="4"/>
  <c r="U657" i="4"/>
  <c r="X657" i="4"/>
  <c r="L658" i="4"/>
  <c r="O658" i="4"/>
  <c r="R658" i="4"/>
  <c r="U658" i="4"/>
  <c r="X658" i="4"/>
  <c r="L659" i="4"/>
  <c r="O659" i="4"/>
  <c r="R659" i="4"/>
  <c r="U659" i="4"/>
  <c r="X659" i="4"/>
  <c r="L660" i="4"/>
  <c r="O660" i="4"/>
  <c r="R660" i="4"/>
  <c r="U660" i="4"/>
  <c r="X660" i="4"/>
  <c r="L661" i="4"/>
  <c r="O661" i="4"/>
  <c r="R661" i="4"/>
  <c r="U661" i="4"/>
  <c r="X661" i="4"/>
  <c r="L662" i="4"/>
  <c r="O662" i="4"/>
  <c r="R662" i="4"/>
  <c r="U662" i="4"/>
  <c r="X662" i="4"/>
  <c r="L663" i="4"/>
  <c r="O663" i="4"/>
  <c r="R663" i="4"/>
  <c r="U663" i="4"/>
  <c r="X663" i="4"/>
  <c r="L644" i="4"/>
  <c r="O644" i="4"/>
  <c r="R644" i="4"/>
  <c r="U644" i="4"/>
  <c r="X644" i="4"/>
  <c r="AA649" i="4" l="1"/>
  <c r="AA645" i="4"/>
  <c r="AA661" i="4"/>
  <c r="AA660" i="4"/>
  <c r="AA647" i="4"/>
  <c r="AA652" i="4"/>
  <c r="AA662" i="4"/>
  <c r="AA656" i="4"/>
  <c r="AA648" i="4"/>
  <c r="AA657" i="4"/>
  <c r="AA663" i="4"/>
  <c r="AA653" i="4"/>
  <c r="AA655" i="4"/>
  <c r="AA654" i="4"/>
  <c r="AA646" i="4"/>
  <c r="AA658" i="4"/>
  <c r="AA659" i="4"/>
  <c r="AA651" i="4"/>
  <c r="AA650" i="4"/>
  <c r="AA644"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L608" i="4"/>
  <c r="O608" i="4"/>
  <c r="R608" i="4"/>
  <c r="U608" i="4"/>
  <c r="X608" i="4"/>
  <c r="L609" i="4"/>
  <c r="O609" i="4"/>
  <c r="R609" i="4"/>
  <c r="U609" i="4"/>
  <c r="X609" i="4"/>
  <c r="L610" i="4"/>
  <c r="O610" i="4"/>
  <c r="R610" i="4"/>
  <c r="U610" i="4"/>
  <c r="X610" i="4"/>
  <c r="L611" i="4"/>
  <c r="O611" i="4"/>
  <c r="R611" i="4"/>
  <c r="U611" i="4"/>
  <c r="X611" i="4"/>
  <c r="L612" i="4"/>
  <c r="O612" i="4"/>
  <c r="R612" i="4"/>
  <c r="U612" i="4"/>
  <c r="X612" i="4"/>
  <c r="L613" i="4"/>
  <c r="O613" i="4"/>
  <c r="R613" i="4"/>
  <c r="U613" i="4"/>
  <c r="X613" i="4"/>
  <c r="L614" i="4"/>
  <c r="O614" i="4"/>
  <c r="R614" i="4"/>
  <c r="U614" i="4"/>
  <c r="X614" i="4"/>
  <c r="L615" i="4"/>
  <c r="O615" i="4"/>
  <c r="R615" i="4"/>
  <c r="U615" i="4"/>
  <c r="X615" i="4"/>
  <c r="L616" i="4"/>
  <c r="O616" i="4"/>
  <c r="R616" i="4"/>
  <c r="U616" i="4"/>
  <c r="X616" i="4"/>
  <c r="L617" i="4"/>
  <c r="O617" i="4"/>
  <c r="R617" i="4"/>
  <c r="U617" i="4"/>
  <c r="X617" i="4"/>
  <c r="L618" i="4"/>
  <c r="O618" i="4"/>
  <c r="R618" i="4"/>
  <c r="U618" i="4"/>
  <c r="X618" i="4"/>
  <c r="L619" i="4"/>
  <c r="O619" i="4"/>
  <c r="R619" i="4"/>
  <c r="U619" i="4"/>
  <c r="X619" i="4"/>
  <c r="L620" i="4"/>
  <c r="O620" i="4"/>
  <c r="R620" i="4"/>
  <c r="U620" i="4"/>
  <c r="X620" i="4"/>
  <c r="L621" i="4"/>
  <c r="O621" i="4"/>
  <c r="R621" i="4"/>
  <c r="U621" i="4"/>
  <c r="X621" i="4"/>
  <c r="L622" i="4"/>
  <c r="O622" i="4"/>
  <c r="R622" i="4"/>
  <c r="U622" i="4"/>
  <c r="X622" i="4"/>
  <c r="L623" i="4"/>
  <c r="O623" i="4"/>
  <c r="R623" i="4"/>
  <c r="U623" i="4"/>
  <c r="X623" i="4"/>
  <c r="L624" i="4"/>
  <c r="O624" i="4"/>
  <c r="R624" i="4"/>
  <c r="U624" i="4"/>
  <c r="X624" i="4"/>
  <c r="L625" i="4"/>
  <c r="O625" i="4"/>
  <c r="R625" i="4"/>
  <c r="U625" i="4"/>
  <c r="X625" i="4"/>
  <c r="L626" i="4"/>
  <c r="O626" i="4"/>
  <c r="R626" i="4"/>
  <c r="U626" i="4"/>
  <c r="X626" i="4"/>
  <c r="L627" i="4"/>
  <c r="O627" i="4"/>
  <c r="R627" i="4"/>
  <c r="U627" i="4"/>
  <c r="X627" i="4"/>
  <c r="L628" i="4"/>
  <c r="O628" i="4"/>
  <c r="R628" i="4"/>
  <c r="U628" i="4"/>
  <c r="X628" i="4"/>
  <c r="L629" i="4"/>
  <c r="O629" i="4"/>
  <c r="R629" i="4"/>
  <c r="U629" i="4"/>
  <c r="X629" i="4"/>
  <c r="L630" i="4"/>
  <c r="O630" i="4"/>
  <c r="R630" i="4"/>
  <c r="U630" i="4"/>
  <c r="X630" i="4"/>
  <c r="L631" i="4"/>
  <c r="O631" i="4"/>
  <c r="R631" i="4"/>
  <c r="U631" i="4"/>
  <c r="X631" i="4"/>
  <c r="L632" i="4"/>
  <c r="O632" i="4"/>
  <c r="R632" i="4"/>
  <c r="U632" i="4"/>
  <c r="X632" i="4"/>
  <c r="L633" i="4"/>
  <c r="O633" i="4"/>
  <c r="R633" i="4"/>
  <c r="U633" i="4"/>
  <c r="X633" i="4"/>
  <c r="L634" i="4"/>
  <c r="O634" i="4"/>
  <c r="R634" i="4"/>
  <c r="U634" i="4"/>
  <c r="X634" i="4"/>
  <c r="L635" i="4"/>
  <c r="O635" i="4"/>
  <c r="R635" i="4"/>
  <c r="U635" i="4"/>
  <c r="X635" i="4"/>
  <c r="L636" i="4"/>
  <c r="O636" i="4"/>
  <c r="R636" i="4"/>
  <c r="U636" i="4"/>
  <c r="X636" i="4"/>
  <c r="L637" i="4"/>
  <c r="O637" i="4"/>
  <c r="R637" i="4"/>
  <c r="U637" i="4"/>
  <c r="X637" i="4"/>
  <c r="L638" i="4"/>
  <c r="O638" i="4"/>
  <c r="R638" i="4"/>
  <c r="U638" i="4"/>
  <c r="X638" i="4"/>
  <c r="L639" i="4"/>
  <c r="O639" i="4"/>
  <c r="R639" i="4"/>
  <c r="U639" i="4"/>
  <c r="X639" i="4"/>
  <c r="L640" i="4"/>
  <c r="O640" i="4"/>
  <c r="R640" i="4"/>
  <c r="U640" i="4"/>
  <c r="X640" i="4"/>
  <c r="L641" i="4"/>
  <c r="O641" i="4"/>
  <c r="R641" i="4"/>
  <c r="U641" i="4"/>
  <c r="X641" i="4"/>
  <c r="L642" i="4"/>
  <c r="O642" i="4"/>
  <c r="R642" i="4"/>
  <c r="U642" i="4"/>
  <c r="X642" i="4"/>
  <c r="L643" i="4"/>
  <c r="O643" i="4"/>
  <c r="R643" i="4"/>
  <c r="U643" i="4"/>
  <c r="X643" i="4"/>
  <c r="L607" i="4"/>
  <c r="O607" i="4"/>
  <c r="R607" i="4"/>
  <c r="U607" i="4"/>
  <c r="X607" i="4"/>
  <c r="AA619" i="4" l="1"/>
  <c r="AA643" i="4"/>
  <c r="AA611" i="4"/>
  <c r="AA641" i="4"/>
  <c r="AA620" i="4"/>
  <c r="AA627" i="4"/>
  <c r="AA618" i="4"/>
  <c r="AA617" i="4"/>
  <c r="AA635" i="4"/>
  <c r="AA639" i="4"/>
  <c r="AA631" i="4"/>
  <c r="AA623" i="4"/>
  <c r="AA615" i="4"/>
  <c r="AA642" i="4"/>
  <c r="AA636" i="4"/>
  <c r="AA634" i="4"/>
  <c r="AA633" i="4"/>
  <c r="AA628" i="4"/>
  <c r="AA626" i="4"/>
  <c r="AA625" i="4"/>
  <c r="AA622" i="4"/>
  <c r="AA621" i="4"/>
  <c r="AA614" i="4"/>
  <c r="AA613" i="4"/>
  <c r="AA612" i="4"/>
  <c r="AA610" i="4"/>
  <c r="AA609" i="4"/>
  <c r="AA624" i="4"/>
  <c r="AA616" i="4"/>
  <c r="AA640" i="4"/>
  <c r="AA638" i="4"/>
  <c r="AA637" i="4"/>
  <c r="AA608" i="4"/>
  <c r="AA632" i="4"/>
  <c r="AA630" i="4"/>
  <c r="AA629" i="4"/>
  <c r="AA607"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L576" i="4"/>
  <c r="O576" i="4"/>
  <c r="R576" i="4"/>
  <c r="U576" i="4"/>
  <c r="X576" i="4"/>
  <c r="L577" i="4"/>
  <c r="O577" i="4"/>
  <c r="R577" i="4"/>
  <c r="U577" i="4"/>
  <c r="X577" i="4"/>
  <c r="L578" i="4"/>
  <c r="O578" i="4"/>
  <c r="R578" i="4"/>
  <c r="U578" i="4"/>
  <c r="X578" i="4"/>
  <c r="L579" i="4"/>
  <c r="O579" i="4"/>
  <c r="R579" i="4"/>
  <c r="U579" i="4"/>
  <c r="X579" i="4"/>
  <c r="L580" i="4"/>
  <c r="O580" i="4"/>
  <c r="R580" i="4"/>
  <c r="U580" i="4"/>
  <c r="X580" i="4"/>
  <c r="L581" i="4"/>
  <c r="O581" i="4"/>
  <c r="R581" i="4"/>
  <c r="U581" i="4"/>
  <c r="X581" i="4"/>
  <c r="L582" i="4"/>
  <c r="O582" i="4"/>
  <c r="R582" i="4"/>
  <c r="U582" i="4"/>
  <c r="X582" i="4"/>
  <c r="L583" i="4"/>
  <c r="O583" i="4"/>
  <c r="R583" i="4"/>
  <c r="U583" i="4"/>
  <c r="X583" i="4"/>
  <c r="L584" i="4"/>
  <c r="O584" i="4"/>
  <c r="R584" i="4"/>
  <c r="U584" i="4"/>
  <c r="X584" i="4"/>
  <c r="L585" i="4"/>
  <c r="O585" i="4"/>
  <c r="R585" i="4"/>
  <c r="U585" i="4"/>
  <c r="X585" i="4"/>
  <c r="L586" i="4"/>
  <c r="O586" i="4"/>
  <c r="R586" i="4"/>
  <c r="U586" i="4"/>
  <c r="X586" i="4"/>
  <c r="L587" i="4"/>
  <c r="O587" i="4"/>
  <c r="R587" i="4"/>
  <c r="U587" i="4"/>
  <c r="X587" i="4"/>
  <c r="L588" i="4"/>
  <c r="O588" i="4"/>
  <c r="R588" i="4"/>
  <c r="U588" i="4"/>
  <c r="X588" i="4"/>
  <c r="L589" i="4"/>
  <c r="O589" i="4"/>
  <c r="R589" i="4"/>
  <c r="U589" i="4"/>
  <c r="X589" i="4"/>
  <c r="L590" i="4"/>
  <c r="O590" i="4"/>
  <c r="R590" i="4"/>
  <c r="U590" i="4"/>
  <c r="X590" i="4"/>
  <c r="L591" i="4"/>
  <c r="O591" i="4"/>
  <c r="R591" i="4"/>
  <c r="U591" i="4"/>
  <c r="X591" i="4"/>
  <c r="L592" i="4"/>
  <c r="O592" i="4"/>
  <c r="R592" i="4"/>
  <c r="U592" i="4"/>
  <c r="X592" i="4"/>
  <c r="L593" i="4"/>
  <c r="O593" i="4"/>
  <c r="R593" i="4"/>
  <c r="U593" i="4"/>
  <c r="X593" i="4"/>
  <c r="L594" i="4"/>
  <c r="O594" i="4"/>
  <c r="R594" i="4"/>
  <c r="U594" i="4"/>
  <c r="X594" i="4"/>
  <c r="L595" i="4"/>
  <c r="O595" i="4"/>
  <c r="R595" i="4"/>
  <c r="U595" i="4"/>
  <c r="X595" i="4"/>
  <c r="L596" i="4"/>
  <c r="O596" i="4"/>
  <c r="R596" i="4"/>
  <c r="U596" i="4"/>
  <c r="X596" i="4"/>
  <c r="L597" i="4"/>
  <c r="O597" i="4"/>
  <c r="R597" i="4"/>
  <c r="U597" i="4"/>
  <c r="X597" i="4"/>
  <c r="L598" i="4"/>
  <c r="O598" i="4"/>
  <c r="R598" i="4"/>
  <c r="U598" i="4"/>
  <c r="X598" i="4"/>
  <c r="L599" i="4"/>
  <c r="O599" i="4"/>
  <c r="R599" i="4"/>
  <c r="U599" i="4"/>
  <c r="X599" i="4"/>
  <c r="L600" i="4"/>
  <c r="O600" i="4"/>
  <c r="R600" i="4"/>
  <c r="U600" i="4"/>
  <c r="X600" i="4"/>
  <c r="L601" i="4"/>
  <c r="O601" i="4"/>
  <c r="R601" i="4"/>
  <c r="U601" i="4"/>
  <c r="X601" i="4"/>
  <c r="L602" i="4"/>
  <c r="O602" i="4"/>
  <c r="R602" i="4"/>
  <c r="U602" i="4"/>
  <c r="X602" i="4"/>
  <c r="L603" i="4"/>
  <c r="O603" i="4"/>
  <c r="R603" i="4"/>
  <c r="U603" i="4"/>
  <c r="X603" i="4"/>
  <c r="L604" i="4"/>
  <c r="O604" i="4"/>
  <c r="R604" i="4"/>
  <c r="U604" i="4"/>
  <c r="X604" i="4"/>
  <c r="L605" i="4"/>
  <c r="O605" i="4"/>
  <c r="R605" i="4"/>
  <c r="U605" i="4"/>
  <c r="X605" i="4"/>
  <c r="L606" i="4"/>
  <c r="O606" i="4"/>
  <c r="R606" i="4"/>
  <c r="U606" i="4"/>
  <c r="X606" i="4"/>
  <c r="L575" i="4"/>
  <c r="O575" i="4"/>
  <c r="R575" i="4"/>
  <c r="U575" i="4"/>
  <c r="X575" i="4"/>
  <c r="AA600" i="4" l="1"/>
  <c r="AA603" i="4"/>
  <c r="AA599" i="4"/>
  <c r="AA583" i="4"/>
  <c r="AA593" i="4"/>
  <c r="AA585" i="4"/>
  <c r="AA578" i="4"/>
  <c r="AA577" i="4"/>
  <c r="AA604" i="4"/>
  <c r="AA595" i="4"/>
  <c r="AA587" i="4"/>
  <c r="AA579" i="4"/>
  <c r="AA594" i="4"/>
  <c r="AA606" i="4"/>
  <c r="AA591" i="4"/>
  <c r="AA602" i="4"/>
  <c r="AA601" i="4"/>
  <c r="AA597" i="4"/>
  <c r="AA592" i="4"/>
  <c r="AA586" i="4"/>
  <c r="AA584" i="4"/>
  <c r="AA580" i="4"/>
  <c r="AA576" i="4"/>
  <c r="AA575" i="4"/>
  <c r="AA589" i="4"/>
  <c r="AA598" i="4"/>
  <c r="AA605" i="4"/>
  <c r="AA596" i="4"/>
  <c r="AA582" i="4"/>
  <c r="AA581" i="4"/>
  <c r="AA590" i="4"/>
  <c r="AA588" i="4"/>
  <c r="I552" i="4" l="1"/>
  <c r="I553" i="4"/>
  <c r="I554" i="4"/>
  <c r="I555" i="4"/>
  <c r="I556" i="4"/>
  <c r="I557" i="4"/>
  <c r="I558" i="4"/>
  <c r="I559" i="4"/>
  <c r="I560" i="4"/>
  <c r="I561" i="4"/>
  <c r="I562" i="4"/>
  <c r="I563" i="4"/>
  <c r="I564" i="4"/>
  <c r="I565" i="4"/>
  <c r="I566" i="4"/>
  <c r="I567" i="4"/>
  <c r="I568" i="4"/>
  <c r="I569" i="4"/>
  <c r="I570" i="4"/>
  <c r="I571" i="4"/>
  <c r="I572" i="4"/>
  <c r="I573" i="4"/>
  <c r="I574" i="4"/>
  <c r="L552" i="4"/>
  <c r="O552" i="4"/>
  <c r="R552" i="4"/>
  <c r="U552" i="4"/>
  <c r="X552" i="4"/>
  <c r="L553" i="4"/>
  <c r="O553" i="4"/>
  <c r="R553" i="4"/>
  <c r="U553" i="4"/>
  <c r="X553" i="4"/>
  <c r="L554" i="4"/>
  <c r="O554" i="4"/>
  <c r="R554" i="4"/>
  <c r="U554" i="4"/>
  <c r="X554" i="4"/>
  <c r="L555" i="4"/>
  <c r="O555" i="4"/>
  <c r="R555" i="4"/>
  <c r="U555" i="4"/>
  <c r="X555" i="4"/>
  <c r="L556" i="4"/>
  <c r="O556" i="4"/>
  <c r="R556" i="4"/>
  <c r="U556" i="4"/>
  <c r="X556" i="4"/>
  <c r="L557" i="4"/>
  <c r="O557" i="4"/>
  <c r="R557" i="4"/>
  <c r="U557" i="4"/>
  <c r="X557" i="4"/>
  <c r="L558" i="4"/>
  <c r="O558" i="4"/>
  <c r="R558" i="4"/>
  <c r="U558" i="4"/>
  <c r="X558" i="4"/>
  <c r="L559" i="4"/>
  <c r="O559" i="4"/>
  <c r="R559" i="4"/>
  <c r="U559" i="4"/>
  <c r="X559" i="4"/>
  <c r="L560" i="4"/>
  <c r="O560" i="4"/>
  <c r="R560" i="4"/>
  <c r="U560" i="4"/>
  <c r="X560" i="4"/>
  <c r="L561" i="4"/>
  <c r="O561" i="4"/>
  <c r="R561" i="4"/>
  <c r="U561" i="4"/>
  <c r="X561" i="4"/>
  <c r="L562" i="4"/>
  <c r="O562" i="4"/>
  <c r="R562" i="4"/>
  <c r="U562" i="4"/>
  <c r="X562" i="4"/>
  <c r="L563" i="4"/>
  <c r="O563" i="4"/>
  <c r="R563" i="4"/>
  <c r="U563" i="4"/>
  <c r="X563" i="4"/>
  <c r="L564" i="4"/>
  <c r="O564" i="4"/>
  <c r="R564" i="4"/>
  <c r="U564" i="4"/>
  <c r="X564" i="4"/>
  <c r="L565" i="4"/>
  <c r="O565" i="4"/>
  <c r="R565" i="4"/>
  <c r="U565" i="4"/>
  <c r="X565" i="4"/>
  <c r="L566" i="4"/>
  <c r="O566" i="4"/>
  <c r="R566" i="4"/>
  <c r="U566" i="4"/>
  <c r="X566" i="4"/>
  <c r="L567" i="4"/>
  <c r="O567" i="4"/>
  <c r="R567" i="4"/>
  <c r="U567" i="4"/>
  <c r="X567" i="4"/>
  <c r="L568" i="4"/>
  <c r="O568" i="4"/>
  <c r="R568" i="4"/>
  <c r="U568" i="4"/>
  <c r="X568" i="4"/>
  <c r="L569" i="4"/>
  <c r="O569" i="4"/>
  <c r="R569" i="4"/>
  <c r="U569" i="4"/>
  <c r="X569" i="4"/>
  <c r="L570" i="4"/>
  <c r="O570" i="4"/>
  <c r="R570" i="4"/>
  <c r="U570" i="4"/>
  <c r="X570" i="4"/>
  <c r="L571" i="4"/>
  <c r="O571" i="4"/>
  <c r="R571" i="4"/>
  <c r="U571" i="4"/>
  <c r="X571" i="4"/>
  <c r="L572" i="4"/>
  <c r="O572" i="4"/>
  <c r="R572" i="4"/>
  <c r="U572" i="4"/>
  <c r="X572" i="4"/>
  <c r="L573" i="4"/>
  <c r="O573" i="4"/>
  <c r="R573" i="4"/>
  <c r="U573" i="4"/>
  <c r="X573" i="4"/>
  <c r="L574" i="4"/>
  <c r="O574" i="4"/>
  <c r="R574" i="4"/>
  <c r="U574" i="4"/>
  <c r="X574" i="4"/>
  <c r="AA553" i="4" l="1"/>
  <c r="AA571" i="4"/>
  <c r="AA569" i="4"/>
  <c r="AA567" i="4"/>
  <c r="AA572" i="4"/>
  <c r="AA568" i="4"/>
  <c r="AA563" i="4"/>
  <c r="AA574" i="4"/>
  <c r="AA573" i="4"/>
  <c r="AA566" i="4"/>
  <c r="AA565" i="4"/>
  <c r="AA564" i="4"/>
  <c r="AA562" i="4"/>
  <c r="AA561" i="4"/>
  <c r="AA559" i="4"/>
  <c r="AA558" i="4"/>
  <c r="AA557" i="4"/>
  <c r="AA556" i="4"/>
  <c r="AA555" i="4"/>
  <c r="AA554" i="4"/>
  <c r="AA552" i="4"/>
  <c r="AA570" i="4"/>
  <c r="AA560" i="4"/>
  <c r="X551" i="4"/>
  <c r="U551" i="4"/>
  <c r="R551" i="4"/>
  <c r="O551" i="4"/>
  <c r="L551" i="4"/>
  <c r="I551" i="4"/>
  <c r="AA551" i="4" l="1"/>
  <c r="I550" i="4"/>
  <c r="I549" i="4"/>
  <c r="I548" i="4"/>
  <c r="I547" i="4"/>
  <c r="I546" i="4"/>
  <c r="I545" i="4"/>
  <c r="I544" i="4"/>
  <c r="I543" i="4"/>
  <c r="I542" i="4"/>
  <c r="I541" i="4"/>
  <c r="I540" i="4"/>
  <c r="I539" i="4"/>
  <c r="I538" i="4"/>
  <c r="I537" i="4"/>
  <c r="I536" i="4"/>
  <c r="I535" i="4"/>
  <c r="I534" i="4"/>
  <c r="I533" i="4"/>
  <c r="I532" i="4"/>
  <c r="I531" i="4"/>
  <c r="I530" i="4"/>
  <c r="I529" i="4"/>
  <c r="I528" i="4"/>
  <c r="I527" i="4"/>
  <c r="I526" i="4"/>
  <c r="I525" i="4"/>
  <c r="I524" i="4"/>
  <c r="I523" i="4"/>
  <c r="I522" i="4"/>
  <c r="I521" i="4"/>
  <c r="I520" i="4"/>
  <c r="I519" i="4"/>
  <c r="I518" i="4"/>
  <c r="I517" i="4"/>
  <c r="I516" i="4"/>
  <c r="X550" i="4"/>
  <c r="U550" i="4"/>
  <c r="R550" i="4"/>
  <c r="O550" i="4"/>
  <c r="L550" i="4"/>
  <c r="X549" i="4"/>
  <c r="U549" i="4"/>
  <c r="R549" i="4"/>
  <c r="O549" i="4"/>
  <c r="L549" i="4"/>
  <c r="X548" i="4"/>
  <c r="U548" i="4"/>
  <c r="R548" i="4"/>
  <c r="O548" i="4"/>
  <c r="L548" i="4"/>
  <c r="X547" i="4"/>
  <c r="U547" i="4"/>
  <c r="R547" i="4"/>
  <c r="O547" i="4"/>
  <c r="L547" i="4"/>
  <c r="X546" i="4"/>
  <c r="U546" i="4"/>
  <c r="R546" i="4"/>
  <c r="O546" i="4"/>
  <c r="L546" i="4"/>
  <c r="X545" i="4"/>
  <c r="U545" i="4"/>
  <c r="R545" i="4"/>
  <c r="O545" i="4"/>
  <c r="L545" i="4"/>
  <c r="X544" i="4"/>
  <c r="U544" i="4"/>
  <c r="R544" i="4"/>
  <c r="O544" i="4"/>
  <c r="L544" i="4"/>
  <c r="X543" i="4"/>
  <c r="U543" i="4"/>
  <c r="R543" i="4"/>
  <c r="O543" i="4"/>
  <c r="L543" i="4"/>
  <c r="X542" i="4"/>
  <c r="U542" i="4"/>
  <c r="R542" i="4"/>
  <c r="O542" i="4"/>
  <c r="L542" i="4"/>
  <c r="X541" i="4"/>
  <c r="U541" i="4"/>
  <c r="R541" i="4"/>
  <c r="O541" i="4"/>
  <c r="L541" i="4"/>
  <c r="X540" i="4"/>
  <c r="U540" i="4"/>
  <c r="R540" i="4"/>
  <c r="O540" i="4"/>
  <c r="L540" i="4"/>
  <c r="X539" i="4"/>
  <c r="U539" i="4"/>
  <c r="R539" i="4"/>
  <c r="O539" i="4"/>
  <c r="L539" i="4"/>
  <c r="X538" i="4"/>
  <c r="U538" i="4"/>
  <c r="R538" i="4"/>
  <c r="O538" i="4"/>
  <c r="L538" i="4"/>
  <c r="X537" i="4"/>
  <c r="U537" i="4"/>
  <c r="R537" i="4"/>
  <c r="O537" i="4"/>
  <c r="L537" i="4"/>
  <c r="X536" i="4"/>
  <c r="U536" i="4"/>
  <c r="R536" i="4"/>
  <c r="O536" i="4"/>
  <c r="L536" i="4"/>
  <c r="X535" i="4"/>
  <c r="U535" i="4"/>
  <c r="R535" i="4"/>
  <c r="O535" i="4"/>
  <c r="L535" i="4"/>
  <c r="X534" i="4"/>
  <c r="U534" i="4"/>
  <c r="R534" i="4"/>
  <c r="O534" i="4"/>
  <c r="L534" i="4"/>
  <c r="X533" i="4"/>
  <c r="U533" i="4"/>
  <c r="R533" i="4"/>
  <c r="O533" i="4"/>
  <c r="L533" i="4"/>
  <c r="X532" i="4"/>
  <c r="U532" i="4"/>
  <c r="R532" i="4"/>
  <c r="O532" i="4"/>
  <c r="L532" i="4"/>
  <c r="X531" i="4"/>
  <c r="U531" i="4"/>
  <c r="R531" i="4"/>
  <c r="O531" i="4"/>
  <c r="L531" i="4"/>
  <c r="X530" i="4"/>
  <c r="U530" i="4"/>
  <c r="R530" i="4"/>
  <c r="O530" i="4"/>
  <c r="L530" i="4"/>
  <c r="X529" i="4"/>
  <c r="U529" i="4"/>
  <c r="R529" i="4"/>
  <c r="O529" i="4"/>
  <c r="L529" i="4"/>
  <c r="X528" i="4"/>
  <c r="U528" i="4"/>
  <c r="R528" i="4"/>
  <c r="O528" i="4"/>
  <c r="L528" i="4"/>
  <c r="X527" i="4"/>
  <c r="U527" i="4"/>
  <c r="R527" i="4"/>
  <c r="O527" i="4"/>
  <c r="L527" i="4"/>
  <c r="X526" i="4"/>
  <c r="U526" i="4"/>
  <c r="R526" i="4"/>
  <c r="O526" i="4"/>
  <c r="L526" i="4"/>
  <c r="X525" i="4"/>
  <c r="U525" i="4"/>
  <c r="R525" i="4"/>
  <c r="O525" i="4"/>
  <c r="L525" i="4"/>
  <c r="X524" i="4"/>
  <c r="U524" i="4"/>
  <c r="R524" i="4"/>
  <c r="O524" i="4"/>
  <c r="L524" i="4"/>
  <c r="X523" i="4"/>
  <c r="U523" i="4"/>
  <c r="R523" i="4"/>
  <c r="O523" i="4"/>
  <c r="L523" i="4"/>
  <c r="X522" i="4"/>
  <c r="U522" i="4"/>
  <c r="R522" i="4"/>
  <c r="O522" i="4"/>
  <c r="L522" i="4"/>
  <c r="X521" i="4"/>
  <c r="U521" i="4"/>
  <c r="R521" i="4"/>
  <c r="O521" i="4"/>
  <c r="L521" i="4"/>
  <c r="X520" i="4"/>
  <c r="U520" i="4"/>
  <c r="R520" i="4"/>
  <c r="O520" i="4"/>
  <c r="L520" i="4"/>
  <c r="X519" i="4"/>
  <c r="U519" i="4"/>
  <c r="R519" i="4"/>
  <c r="O519" i="4"/>
  <c r="L519" i="4"/>
  <c r="X518" i="4"/>
  <c r="U518" i="4"/>
  <c r="R518" i="4"/>
  <c r="O518" i="4"/>
  <c r="L518" i="4"/>
  <c r="X517" i="4"/>
  <c r="U517" i="4"/>
  <c r="R517" i="4"/>
  <c r="O517" i="4"/>
  <c r="L517" i="4"/>
  <c r="X516" i="4"/>
  <c r="U516" i="4"/>
  <c r="R516" i="4"/>
  <c r="O516" i="4"/>
  <c r="L516" i="4"/>
  <c r="AA549" i="4" l="1"/>
  <c r="AA536" i="4"/>
  <c r="AA541" i="4"/>
  <c r="AA533" i="4"/>
  <c r="AA539" i="4"/>
  <c r="AA547" i="4"/>
  <c r="AA537" i="4"/>
  <c r="AA538" i="4"/>
  <c r="AA532" i="4"/>
  <c r="AA540" i="4"/>
  <c r="AA531" i="4"/>
  <c r="AA548" i="4"/>
  <c r="AA546" i="4"/>
  <c r="AA545" i="4"/>
  <c r="AA530" i="4"/>
  <c r="AA529" i="4"/>
  <c r="AA528" i="4"/>
  <c r="AA525" i="4"/>
  <c r="AA524" i="4"/>
  <c r="AA523" i="4"/>
  <c r="AA522" i="4"/>
  <c r="AA521" i="4"/>
  <c r="AA520" i="4"/>
  <c r="AA517" i="4"/>
  <c r="AA516" i="4"/>
  <c r="AA550" i="4"/>
  <c r="AA544" i="4"/>
  <c r="AA519" i="4"/>
  <c r="AA527" i="4"/>
  <c r="AA535" i="4"/>
  <c r="AA543" i="4"/>
  <c r="AA542" i="4"/>
  <c r="AA518" i="4"/>
  <c r="AA526" i="4"/>
  <c r="AA534" i="4"/>
  <c r="Q432" i="4"/>
  <c r="I467" i="4" l="1"/>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L468" i="4"/>
  <c r="O468" i="4"/>
  <c r="R468" i="4"/>
  <c r="U468" i="4"/>
  <c r="X468" i="4"/>
  <c r="L469" i="4"/>
  <c r="O469" i="4"/>
  <c r="R469" i="4"/>
  <c r="U469" i="4"/>
  <c r="X469" i="4"/>
  <c r="L470" i="4"/>
  <c r="O470" i="4"/>
  <c r="R470" i="4"/>
  <c r="U470" i="4"/>
  <c r="X470" i="4"/>
  <c r="L471" i="4"/>
  <c r="O471" i="4"/>
  <c r="R471" i="4"/>
  <c r="U471" i="4"/>
  <c r="X471" i="4"/>
  <c r="L472" i="4"/>
  <c r="O472" i="4"/>
  <c r="R472" i="4"/>
  <c r="U472" i="4"/>
  <c r="X472" i="4"/>
  <c r="L473" i="4"/>
  <c r="O473" i="4"/>
  <c r="R473" i="4"/>
  <c r="U473" i="4"/>
  <c r="X473" i="4"/>
  <c r="L474" i="4"/>
  <c r="O474" i="4"/>
  <c r="R474" i="4"/>
  <c r="U474" i="4"/>
  <c r="X474" i="4"/>
  <c r="L475" i="4"/>
  <c r="O475" i="4"/>
  <c r="R475" i="4"/>
  <c r="U475" i="4"/>
  <c r="X475" i="4"/>
  <c r="L476" i="4"/>
  <c r="O476" i="4"/>
  <c r="R476" i="4"/>
  <c r="U476" i="4"/>
  <c r="X476" i="4"/>
  <c r="L477" i="4"/>
  <c r="O477" i="4"/>
  <c r="R477" i="4"/>
  <c r="U477" i="4"/>
  <c r="X477" i="4"/>
  <c r="L478" i="4"/>
  <c r="O478" i="4"/>
  <c r="R478" i="4"/>
  <c r="U478" i="4"/>
  <c r="X478" i="4"/>
  <c r="L479" i="4"/>
  <c r="O479" i="4"/>
  <c r="R479" i="4"/>
  <c r="U479" i="4"/>
  <c r="X479" i="4"/>
  <c r="L480" i="4"/>
  <c r="O480" i="4"/>
  <c r="R480" i="4"/>
  <c r="U480" i="4"/>
  <c r="X480" i="4"/>
  <c r="L481" i="4"/>
  <c r="O481" i="4"/>
  <c r="R481" i="4"/>
  <c r="U481" i="4"/>
  <c r="X481" i="4"/>
  <c r="L482" i="4"/>
  <c r="O482" i="4"/>
  <c r="R482" i="4"/>
  <c r="U482" i="4"/>
  <c r="X482" i="4"/>
  <c r="L483" i="4"/>
  <c r="O483" i="4"/>
  <c r="R483" i="4"/>
  <c r="U483" i="4"/>
  <c r="X483" i="4"/>
  <c r="L484" i="4"/>
  <c r="O484" i="4"/>
  <c r="R484" i="4"/>
  <c r="U484" i="4"/>
  <c r="X484" i="4"/>
  <c r="L485" i="4"/>
  <c r="O485" i="4"/>
  <c r="R485" i="4"/>
  <c r="U485" i="4"/>
  <c r="X485" i="4"/>
  <c r="L486" i="4"/>
  <c r="O486" i="4"/>
  <c r="R486" i="4"/>
  <c r="U486" i="4"/>
  <c r="X486" i="4"/>
  <c r="L487" i="4"/>
  <c r="O487" i="4"/>
  <c r="R487" i="4"/>
  <c r="U487" i="4"/>
  <c r="X487" i="4"/>
  <c r="L488" i="4"/>
  <c r="O488" i="4"/>
  <c r="R488" i="4"/>
  <c r="U488" i="4"/>
  <c r="X488" i="4"/>
  <c r="L489" i="4"/>
  <c r="O489" i="4"/>
  <c r="R489" i="4"/>
  <c r="U489" i="4"/>
  <c r="X489" i="4"/>
  <c r="L490" i="4"/>
  <c r="O490" i="4"/>
  <c r="R490" i="4"/>
  <c r="U490" i="4"/>
  <c r="X490" i="4"/>
  <c r="L491" i="4"/>
  <c r="O491" i="4"/>
  <c r="R491" i="4"/>
  <c r="U491" i="4"/>
  <c r="X491" i="4"/>
  <c r="L492" i="4"/>
  <c r="O492" i="4"/>
  <c r="R492" i="4"/>
  <c r="U492" i="4"/>
  <c r="X492" i="4"/>
  <c r="L493" i="4"/>
  <c r="O493" i="4"/>
  <c r="R493" i="4"/>
  <c r="U493" i="4"/>
  <c r="X493" i="4"/>
  <c r="L494" i="4"/>
  <c r="O494" i="4"/>
  <c r="R494" i="4"/>
  <c r="U494" i="4"/>
  <c r="X494" i="4"/>
  <c r="L495" i="4"/>
  <c r="O495" i="4"/>
  <c r="R495" i="4"/>
  <c r="U495" i="4"/>
  <c r="X495" i="4"/>
  <c r="L496" i="4"/>
  <c r="O496" i="4"/>
  <c r="R496" i="4"/>
  <c r="U496" i="4"/>
  <c r="X496" i="4"/>
  <c r="L497" i="4"/>
  <c r="O497" i="4"/>
  <c r="R497" i="4"/>
  <c r="U497" i="4"/>
  <c r="X497" i="4"/>
  <c r="L498" i="4"/>
  <c r="O498" i="4"/>
  <c r="R498" i="4"/>
  <c r="U498" i="4"/>
  <c r="X498" i="4"/>
  <c r="L499" i="4"/>
  <c r="O499" i="4"/>
  <c r="R499" i="4"/>
  <c r="U499" i="4"/>
  <c r="X499" i="4"/>
  <c r="L500" i="4"/>
  <c r="O500" i="4"/>
  <c r="R500" i="4"/>
  <c r="U500" i="4"/>
  <c r="X500" i="4"/>
  <c r="L501" i="4"/>
  <c r="O501" i="4"/>
  <c r="R501" i="4"/>
  <c r="U501" i="4"/>
  <c r="X501" i="4"/>
  <c r="L502" i="4"/>
  <c r="O502" i="4"/>
  <c r="R502" i="4"/>
  <c r="U502" i="4"/>
  <c r="X502" i="4"/>
  <c r="L503" i="4"/>
  <c r="O503" i="4"/>
  <c r="R503" i="4"/>
  <c r="U503" i="4"/>
  <c r="X503" i="4"/>
  <c r="L504" i="4"/>
  <c r="O504" i="4"/>
  <c r="R504" i="4"/>
  <c r="U504" i="4"/>
  <c r="X504" i="4"/>
  <c r="L505" i="4"/>
  <c r="O505" i="4"/>
  <c r="R505" i="4"/>
  <c r="U505" i="4"/>
  <c r="X505" i="4"/>
  <c r="L506" i="4"/>
  <c r="O506" i="4"/>
  <c r="R506" i="4"/>
  <c r="U506" i="4"/>
  <c r="X506" i="4"/>
  <c r="L507" i="4"/>
  <c r="O507" i="4"/>
  <c r="R507" i="4"/>
  <c r="U507" i="4"/>
  <c r="X507" i="4"/>
  <c r="L508" i="4"/>
  <c r="O508" i="4"/>
  <c r="R508" i="4"/>
  <c r="U508" i="4"/>
  <c r="X508" i="4"/>
  <c r="L509" i="4"/>
  <c r="O509" i="4"/>
  <c r="R509" i="4"/>
  <c r="U509" i="4"/>
  <c r="X509" i="4"/>
  <c r="L510" i="4"/>
  <c r="O510" i="4"/>
  <c r="R510" i="4"/>
  <c r="U510" i="4"/>
  <c r="X510" i="4"/>
  <c r="L511" i="4"/>
  <c r="O511" i="4"/>
  <c r="R511" i="4"/>
  <c r="U511" i="4"/>
  <c r="X511" i="4"/>
  <c r="L512" i="4"/>
  <c r="O512" i="4"/>
  <c r="R512" i="4"/>
  <c r="U512" i="4"/>
  <c r="X512" i="4"/>
  <c r="L513" i="4"/>
  <c r="O513" i="4"/>
  <c r="R513" i="4"/>
  <c r="U513" i="4"/>
  <c r="X513" i="4"/>
  <c r="L514" i="4"/>
  <c r="O514" i="4"/>
  <c r="R514" i="4"/>
  <c r="U514" i="4"/>
  <c r="X514" i="4"/>
  <c r="L515" i="4"/>
  <c r="O515" i="4"/>
  <c r="R515" i="4"/>
  <c r="U515" i="4"/>
  <c r="X515" i="4"/>
  <c r="L467" i="4"/>
  <c r="O467" i="4"/>
  <c r="R467" i="4"/>
  <c r="U467" i="4"/>
  <c r="X467" i="4"/>
  <c r="AA469" i="4" l="1"/>
  <c r="AA511" i="4"/>
  <c r="AA491" i="4"/>
  <c r="AA512" i="4"/>
  <c r="AA496" i="4"/>
  <c r="AA480" i="4"/>
  <c r="AA499" i="4"/>
  <c r="AA510" i="4"/>
  <c r="AA515" i="4"/>
  <c r="AA483" i="4"/>
  <c r="AA492" i="4"/>
  <c r="AA472" i="4"/>
  <c r="AA481" i="4"/>
  <c r="AA503" i="4"/>
  <c r="AA487" i="4"/>
  <c r="AA471" i="4"/>
  <c r="AA501" i="4"/>
  <c r="AA478" i="4"/>
  <c r="AA494" i="4"/>
  <c r="AA475" i="4"/>
  <c r="AA504" i="4"/>
  <c r="AA495" i="4"/>
  <c r="AA507" i="4"/>
  <c r="AA485" i="4"/>
  <c r="AA500" i="4"/>
  <c r="AA484" i="4"/>
  <c r="AA476" i="4"/>
  <c r="AA467" i="4"/>
  <c r="AA513" i="4"/>
  <c r="AA508" i="4"/>
  <c r="AA488" i="4"/>
  <c r="AA479" i="4"/>
  <c r="AA505" i="4"/>
  <c r="AA489" i="4"/>
  <c r="AA473" i="4"/>
  <c r="AA470" i="4"/>
  <c r="AA509" i="4"/>
  <c r="AA502" i="4"/>
  <c r="AA493" i="4"/>
  <c r="AA486" i="4"/>
  <c r="AA477" i="4"/>
  <c r="AA497" i="4"/>
  <c r="AA468" i="4"/>
  <c r="AA482" i="4"/>
  <c r="AA514" i="4"/>
  <c r="AA498" i="4"/>
  <c r="AA474" i="4"/>
  <c r="AA506" i="4"/>
  <c r="AA490" i="4"/>
  <c r="I433" i="4" l="1"/>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L434" i="4"/>
  <c r="O434" i="4"/>
  <c r="R434" i="4"/>
  <c r="U434" i="4"/>
  <c r="X434" i="4"/>
  <c r="L435" i="4"/>
  <c r="O435" i="4"/>
  <c r="R435" i="4"/>
  <c r="U435" i="4"/>
  <c r="X435" i="4"/>
  <c r="L436" i="4"/>
  <c r="O436" i="4"/>
  <c r="R436" i="4"/>
  <c r="U436" i="4"/>
  <c r="X436" i="4"/>
  <c r="L437" i="4"/>
  <c r="O437" i="4"/>
  <c r="R437" i="4"/>
  <c r="U437" i="4"/>
  <c r="X437" i="4"/>
  <c r="L438" i="4"/>
  <c r="O438" i="4"/>
  <c r="R438" i="4"/>
  <c r="U438" i="4"/>
  <c r="X438" i="4"/>
  <c r="L439" i="4"/>
  <c r="O439" i="4"/>
  <c r="R439" i="4"/>
  <c r="U439" i="4"/>
  <c r="X439" i="4"/>
  <c r="L440" i="4"/>
  <c r="O440" i="4"/>
  <c r="R440" i="4"/>
  <c r="U440" i="4"/>
  <c r="X440" i="4"/>
  <c r="L441" i="4"/>
  <c r="O441" i="4"/>
  <c r="R441" i="4"/>
  <c r="U441" i="4"/>
  <c r="X441" i="4"/>
  <c r="L442" i="4"/>
  <c r="O442" i="4"/>
  <c r="R442" i="4"/>
  <c r="U442" i="4"/>
  <c r="X442" i="4"/>
  <c r="L443" i="4"/>
  <c r="O443" i="4"/>
  <c r="R443" i="4"/>
  <c r="U443" i="4"/>
  <c r="X443" i="4"/>
  <c r="L444" i="4"/>
  <c r="O444" i="4"/>
  <c r="R444" i="4"/>
  <c r="U444" i="4"/>
  <c r="X444" i="4"/>
  <c r="L445" i="4"/>
  <c r="O445" i="4"/>
  <c r="R445" i="4"/>
  <c r="U445" i="4"/>
  <c r="X445" i="4"/>
  <c r="L446" i="4"/>
  <c r="O446" i="4"/>
  <c r="R446" i="4"/>
  <c r="U446" i="4"/>
  <c r="X446" i="4"/>
  <c r="L447" i="4"/>
  <c r="O447" i="4"/>
  <c r="R447" i="4"/>
  <c r="U447" i="4"/>
  <c r="X447" i="4"/>
  <c r="L448" i="4"/>
  <c r="O448" i="4"/>
  <c r="R448" i="4"/>
  <c r="U448" i="4"/>
  <c r="X448" i="4"/>
  <c r="L449" i="4"/>
  <c r="O449" i="4"/>
  <c r="R449" i="4"/>
  <c r="U449" i="4"/>
  <c r="X449" i="4"/>
  <c r="L450" i="4"/>
  <c r="O450" i="4"/>
  <c r="R450" i="4"/>
  <c r="U450" i="4"/>
  <c r="X450" i="4"/>
  <c r="L451" i="4"/>
  <c r="O451" i="4"/>
  <c r="R451" i="4"/>
  <c r="U451" i="4"/>
  <c r="X451" i="4"/>
  <c r="L452" i="4"/>
  <c r="O452" i="4"/>
  <c r="R452" i="4"/>
  <c r="U452" i="4"/>
  <c r="X452" i="4"/>
  <c r="L453" i="4"/>
  <c r="O453" i="4"/>
  <c r="R453" i="4"/>
  <c r="U453" i="4"/>
  <c r="X453" i="4"/>
  <c r="L454" i="4"/>
  <c r="O454" i="4"/>
  <c r="R454" i="4"/>
  <c r="U454" i="4"/>
  <c r="X454" i="4"/>
  <c r="L455" i="4"/>
  <c r="O455" i="4"/>
  <c r="R455" i="4"/>
  <c r="U455" i="4"/>
  <c r="X455" i="4"/>
  <c r="L456" i="4"/>
  <c r="O456" i="4"/>
  <c r="R456" i="4"/>
  <c r="U456" i="4"/>
  <c r="X456" i="4"/>
  <c r="L457" i="4"/>
  <c r="O457" i="4"/>
  <c r="R457" i="4"/>
  <c r="U457" i="4"/>
  <c r="X457" i="4"/>
  <c r="L458" i="4"/>
  <c r="O458" i="4"/>
  <c r="R458" i="4"/>
  <c r="U458" i="4"/>
  <c r="X458" i="4"/>
  <c r="L459" i="4"/>
  <c r="O459" i="4"/>
  <c r="R459" i="4"/>
  <c r="U459" i="4"/>
  <c r="X459" i="4"/>
  <c r="L460" i="4"/>
  <c r="O460" i="4"/>
  <c r="R460" i="4"/>
  <c r="U460" i="4"/>
  <c r="X460" i="4"/>
  <c r="L461" i="4"/>
  <c r="O461" i="4"/>
  <c r="R461" i="4"/>
  <c r="U461" i="4"/>
  <c r="X461" i="4"/>
  <c r="L462" i="4"/>
  <c r="O462" i="4"/>
  <c r="R462" i="4"/>
  <c r="U462" i="4"/>
  <c r="X462" i="4"/>
  <c r="L463" i="4"/>
  <c r="O463" i="4"/>
  <c r="R463" i="4"/>
  <c r="U463" i="4"/>
  <c r="X463" i="4"/>
  <c r="L464" i="4"/>
  <c r="O464" i="4"/>
  <c r="R464" i="4"/>
  <c r="U464" i="4"/>
  <c r="X464" i="4"/>
  <c r="L465" i="4"/>
  <c r="O465" i="4"/>
  <c r="R465" i="4"/>
  <c r="U465" i="4"/>
  <c r="X465" i="4"/>
  <c r="L466" i="4"/>
  <c r="O466" i="4"/>
  <c r="R466" i="4"/>
  <c r="U466" i="4"/>
  <c r="X466" i="4"/>
  <c r="L433" i="4"/>
  <c r="O433" i="4"/>
  <c r="R433" i="4"/>
  <c r="U433" i="4"/>
  <c r="X433" i="4"/>
  <c r="AA453" i="4" l="1"/>
  <c r="AA445" i="4"/>
  <c r="AA466" i="4"/>
  <c r="AA458" i="4"/>
  <c r="AA436" i="4"/>
  <c r="AA438" i="4"/>
  <c r="AA461" i="4"/>
  <c r="AA437" i="4"/>
  <c r="AA459" i="4"/>
  <c r="AA465" i="4"/>
  <c r="AA457" i="4"/>
  <c r="AA449" i="4"/>
  <c r="AA441" i="4"/>
  <c r="AA463" i="4"/>
  <c r="AA462" i="4"/>
  <c r="AA456" i="4"/>
  <c r="AA454" i="4"/>
  <c r="AA451" i="4"/>
  <c r="AA450" i="4"/>
  <c r="AA447" i="4"/>
  <c r="AA446" i="4"/>
  <c r="AA443" i="4"/>
  <c r="AA442" i="4"/>
  <c r="AA435" i="4"/>
  <c r="AA434" i="4"/>
  <c r="AA448" i="4"/>
  <c r="AA460" i="4"/>
  <c r="AA439" i="4"/>
  <c r="AA440" i="4"/>
  <c r="AA464" i="4"/>
  <c r="AA455" i="4"/>
  <c r="AA452" i="4"/>
  <c r="AA444" i="4"/>
  <c r="AA433" i="4"/>
  <c r="I402" i="4" l="1"/>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L403" i="4"/>
  <c r="O403" i="4"/>
  <c r="R403" i="4"/>
  <c r="U403" i="4"/>
  <c r="X403" i="4"/>
  <c r="L404" i="4"/>
  <c r="O404" i="4"/>
  <c r="R404" i="4"/>
  <c r="U404" i="4"/>
  <c r="X404" i="4"/>
  <c r="L405" i="4"/>
  <c r="O405" i="4"/>
  <c r="R405" i="4"/>
  <c r="U405" i="4"/>
  <c r="X405" i="4"/>
  <c r="L406" i="4"/>
  <c r="O406" i="4"/>
  <c r="R406" i="4"/>
  <c r="U406" i="4"/>
  <c r="X406" i="4"/>
  <c r="L407" i="4"/>
  <c r="O407" i="4"/>
  <c r="R407" i="4"/>
  <c r="U407" i="4"/>
  <c r="X407" i="4"/>
  <c r="L408" i="4"/>
  <c r="O408" i="4"/>
  <c r="R408" i="4"/>
  <c r="U408" i="4"/>
  <c r="X408" i="4"/>
  <c r="L409" i="4"/>
  <c r="O409" i="4"/>
  <c r="R409" i="4"/>
  <c r="U409" i="4"/>
  <c r="X409" i="4"/>
  <c r="L410" i="4"/>
  <c r="O410" i="4"/>
  <c r="R410" i="4"/>
  <c r="U410" i="4"/>
  <c r="X410" i="4"/>
  <c r="L411" i="4"/>
  <c r="O411" i="4"/>
  <c r="R411" i="4"/>
  <c r="U411" i="4"/>
  <c r="X411" i="4"/>
  <c r="L412" i="4"/>
  <c r="O412" i="4"/>
  <c r="R412" i="4"/>
  <c r="U412" i="4"/>
  <c r="X412" i="4"/>
  <c r="L413" i="4"/>
  <c r="O413" i="4"/>
  <c r="R413" i="4"/>
  <c r="U413" i="4"/>
  <c r="X413" i="4"/>
  <c r="L414" i="4"/>
  <c r="O414" i="4"/>
  <c r="R414" i="4"/>
  <c r="U414" i="4"/>
  <c r="X414" i="4"/>
  <c r="L415" i="4"/>
  <c r="O415" i="4"/>
  <c r="R415" i="4"/>
  <c r="U415" i="4"/>
  <c r="X415" i="4"/>
  <c r="L416" i="4"/>
  <c r="O416" i="4"/>
  <c r="R416" i="4"/>
  <c r="U416" i="4"/>
  <c r="X416" i="4"/>
  <c r="L417" i="4"/>
  <c r="O417" i="4"/>
  <c r="R417" i="4"/>
  <c r="U417" i="4"/>
  <c r="X417" i="4"/>
  <c r="L418" i="4"/>
  <c r="O418" i="4"/>
  <c r="R418" i="4"/>
  <c r="U418" i="4"/>
  <c r="X418" i="4"/>
  <c r="L419" i="4"/>
  <c r="O419" i="4"/>
  <c r="R419" i="4"/>
  <c r="U419" i="4"/>
  <c r="X419" i="4"/>
  <c r="L420" i="4"/>
  <c r="O420" i="4"/>
  <c r="R420" i="4"/>
  <c r="U420" i="4"/>
  <c r="X420" i="4"/>
  <c r="L421" i="4"/>
  <c r="O421" i="4"/>
  <c r="R421" i="4"/>
  <c r="U421" i="4"/>
  <c r="X421" i="4"/>
  <c r="L422" i="4"/>
  <c r="O422" i="4"/>
  <c r="R422" i="4"/>
  <c r="U422" i="4"/>
  <c r="X422" i="4"/>
  <c r="L423" i="4"/>
  <c r="O423" i="4"/>
  <c r="R423" i="4"/>
  <c r="U423" i="4"/>
  <c r="X423" i="4"/>
  <c r="L424" i="4"/>
  <c r="O424" i="4"/>
  <c r="R424" i="4"/>
  <c r="U424" i="4"/>
  <c r="X424" i="4"/>
  <c r="L425" i="4"/>
  <c r="O425" i="4"/>
  <c r="R425" i="4"/>
  <c r="U425" i="4"/>
  <c r="X425" i="4"/>
  <c r="L426" i="4"/>
  <c r="O426" i="4"/>
  <c r="R426" i="4"/>
  <c r="U426" i="4"/>
  <c r="X426" i="4"/>
  <c r="L427" i="4"/>
  <c r="O427" i="4"/>
  <c r="R427" i="4"/>
  <c r="U427" i="4"/>
  <c r="X427" i="4"/>
  <c r="L428" i="4"/>
  <c r="O428" i="4"/>
  <c r="R428" i="4"/>
  <c r="U428" i="4"/>
  <c r="X428" i="4"/>
  <c r="L429" i="4"/>
  <c r="O429" i="4"/>
  <c r="R429" i="4"/>
  <c r="U429" i="4"/>
  <c r="X429" i="4"/>
  <c r="L430" i="4"/>
  <c r="O430" i="4"/>
  <c r="R430" i="4"/>
  <c r="U430" i="4"/>
  <c r="X430" i="4"/>
  <c r="L431" i="4"/>
  <c r="O431" i="4"/>
  <c r="R431" i="4"/>
  <c r="U431" i="4"/>
  <c r="X431" i="4"/>
  <c r="L432" i="4"/>
  <c r="O432" i="4"/>
  <c r="R432" i="4"/>
  <c r="U432" i="4"/>
  <c r="X432" i="4"/>
  <c r="L402" i="4"/>
  <c r="O402" i="4"/>
  <c r="R402" i="4"/>
  <c r="U402" i="4"/>
  <c r="X402" i="4"/>
  <c r="AA427" i="4" l="1"/>
  <c r="AA419" i="4"/>
  <c r="AA403" i="4"/>
  <c r="AA411" i="4"/>
  <c r="AA428" i="4"/>
  <c r="AA412" i="4"/>
  <c r="AA404" i="4"/>
  <c r="AA406" i="4"/>
  <c r="AA413" i="4"/>
  <c r="AA415" i="4"/>
  <c r="AA407" i="4"/>
  <c r="AA418" i="4"/>
  <c r="AA430" i="4"/>
  <c r="AA414" i="4"/>
  <c r="AA402" i="4"/>
  <c r="AA431" i="4"/>
  <c r="AA429" i="4"/>
  <c r="AA426" i="4"/>
  <c r="AA423" i="4"/>
  <c r="AA422" i="4"/>
  <c r="AA421" i="4"/>
  <c r="AA420" i="4"/>
  <c r="AA410" i="4"/>
  <c r="AA405" i="4"/>
  <c r="AA425" i="4"/>
  <c r="AA409" i="4"/>
  <c r="AA432" i="4"/>
  <c r="AA424" i="4"/>
  <c r="AA416" i="4"/>
  <c r="AA408" i="4"/>
  <c r="AA417" i="4"/>
  <c r="I373" i="4" l="1"/>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L374" i="4"/>
  <c r="O374" i="4"/>
  <c r="R374" i="4"/>
  <c r="U374" i="4"/>
  <c r="X374" i="4"/>
  <c r="L375" i="4"/>
  <c r="O375" i="4"/>
  <c r="R375" i="4"/>
  <c r="U375" i="4"/>
  <c r="X375" i="4"/>
  <c r="L376" i="4"/>
  <c r="O376" i="4"/>
  <c r="R376" i="4"/>
  <c r="U376" i="4"/>
  <c r="X376" i="4"/>
  <c r="L377" i="4"/>
  <c r="O377" i="4"/>
  <c r="R377" i="4"/>
  <c r="U377" i="4"/>
  <c r="X377" i="4"/>
  <c r="L378" i="4"/>
  <c r="O378" i="4"/>
  <c r="R378" i="4"/>
  <c r="U378" i="4"/>
  <c r="X378" i="4"/>
  <c r="L379" i="4"/>
  <c r="O379" i="4"/>
  <c r="R379" i="4"/>
  <c r="U379" i="4"/>
  <c r="X379" i="4"/>
  <c r="L380" i="4"/>
  <c r="O380" i="4"/>
  <c r="R380" i="4"/>
  <c r="U380" i="4"/>
  <c r="X380" i="4"/>
  <c r="L381" i="4"/>
  <c r="O381" i="4"/>
  <c r="R381" i="4"/>
  <c r="U381" i="4"/>
  <c r="X381" i="4"/>
  <c r="L382" i="4"/>
  <c r="O382" i="4"/>
  <c r="R382" i="4"/>
  <c r="U382" i="4"/>
  <c r="X382" i="4"/>
  <c r="L383" i="4"/>
  <c r="O383" i="4"/>
  <c r="R383" i="4"/>
  <c r="U383" i="4"/>
  <c r="X383" i="4"/>
  <c r="L384" i="4"/>
  <c r="O384" i="4"/>
  <c r="R384" i="4"/>
  <c r="U384" i="4"/>
  <c r="X384" i="4"/>
  <c r="L385" i="4"/>
  <c r="O385" i="4"/>
  <c r="R385" i="4"/>
  <c r="U385" i="4"/>
  <c r="X385" i="4"/>
  <c r="L386" i="4"/>
  <c r="O386" i="4"/>
  <c r="R386" i="4"/>
  <c r="U386" i="4"/>
  <c r="X386" i="4"/>
  <c r="L387" i="4"/>
  <c r="O387" i="4"/>
  <c r="R387" i="4"/>
  <c r="U387" i="4"/>
  <c r="X387" i="4"/>
  <c r="L388" i="4"/>
  <c r="O388" i="4"/>
  <c r="R388" i="4"/>
  <c r="U388" i="4"/>
  <c r="X388" i="4"/>
  <c r="L389" i="4"/>
  <c r="O389" i="4"/>
  <c r="R389" i="4"/>
  <c r="U389" i="4"/>
  <c r="X389" i="4"/>
  <c r="L390" i="4"/>
  <c r="O390" i="4"/>
  <c r="R390" i="4"/>
  <c r="U390" i="4"/>
  <c r="X390" i="4"/>
  <c r="L391" i="4"/>
  <c r="O391" i="4"/>
  <c r="R391" i="4"/>
  <c r="U391" i="4"/>
  <c r="X391" i="4"/>
  <c r="L392" i="4"/>
  <c r="O392" i="4"/>
  <c r="R392" i="4"/>
  <c r="U392" i="4"/>
  <c r="X392" i="4"/>
  <c r="L393" i="4"/>
  <c r="O393" i="4"/>
  <c r="R393" i="4"/>
  <c r="U393" i="4"/>
  <c r="X393" i="4"/>
  <c r="L394" i="4"/>
  <c r="O394" i="4"/>
  <c r="R394" i="4"/>
  <c r="U394" i="4"/>
  <c r="X394" i="4"/>
  <c r="L395" i="4"/>
  <c r="O395" i="4"/>
  <c r="R395" i="4"/>
  <c r="U395" i="4"/>
  <c r="X395" i="4"/>
  <c r="L396" i="4"/>
  <c r="O396" i="4"/>
  <c r="R396" i="4"/>
  <c r="U396" i="4"/>
  <c r="X396" i="4"/>
  <c r="L397" i="4"/>
  <c r="O397" i="4"/>
  <c r="R397" i="4"/>
  <c r="U397" i="4"/>
  <c r="X397" i="4"/>
  <c r="L398" i="4"/>
  <c r="O398" i="4"/>
  <c r="R398" i="4"/>
  <c r="U398" i="4"/>
  <c r="X398" i="4"/>
  <c r="L399" i="4"/>
  <c r="O399" i="4"/>
  <c r="R399" i="4"/>
  <c r="U399" i="4"/>
  <c r="X399" i="4"/>
  <c r="L400" i="4"/>
  <c r="O400" i="4"/>
  <c r="R400" i="4"/>
  <c r="U400" i="4"/>
  <c r="X400" i="4"/>
  <c r="L401" i="4"/>
  <c r="O401" i="4"/>
  <c r="R401" i="4"/>
  <c r="U401" i="4"/>
  <c r="X401" i="4"/>
  <c r="L373" i="4"/>
  <c r="O373" i="4"/>
  <c r="R373" i="4"/>
  <c r="U373" i="4"/>
  <c r="X373" i="4"/>
  <c r="AA389" i="4" l="1"/>
  <c r="AA398" i="4"/>
  <c r="AA401" i="4"/>
  <c r="AA381" i="4"/>
  <c r="AA399" i="4"/>
  <c r="AA397" i="4"/>
  <c r="AA393" i="4"/>
  <c r="AA385" i="4"/>
  <c r="AA377" i="4"/>
  <c r="AA394" i="4"/>
  <c r="AA386" i="4"/>
  <c r="AA378" i="4"/>
  <c r="AA390" i="4"/>
  <c r="AA382" i="4"/>
  <c r="AA374" i="4"/>
  <c r="AA400" i="4"/>
  <c r="AA396" i="4"/>
  <c r="AA395" i="4"/>
  <c r="AA392" i="4"/>
  <c r="AA391" i="4"/>
  <c r="AA387" i="4"/>
  <c r="AA384" i="4"/>
  <c r="AA383" i="4"/>
  <c r="AA379" i="4"/>
  <c r="AA376" i="4"/>
  <c r="AA375" i="4"/>
  <c r="AA380" i="4"/>
  <c r="AA388" i="4"/>
  <c r="AA373" i="4"/>
  <c r="I363" i="4" l="1"/>
  <c r="L363" i="4"/>
  <c r="O363" i="4"/>
  <c r="R363" i="4"/>
  <c r="U363" i="4"/>
  <c r="X363" i="4"/>
  <c r="I344" i="4"/>
  <c r="I345" i="4"/>
  <c r="I346" i="4"/>
  <c r="I347" i="4"/>
  <c r="I348" i="4"/>
  <c r="I349" i="4"/>
  <c r="I350" i="4"/>
  <c r="I351" i="4"/>
  <c r="I352" i="4"/>
  <c r="I353" i="4"/>
  <c r="I354" i="4"/>
  <c r="I355" i="4"/>
  <c r="I356" i="4"/>
  <c r="I357" i="4"/>
  <c r="I358" i="4"/>
  <c r="I359" i="4"/>
  <c r="I360" i="4"/>
  <c r="I361" i="4"/>
  <c r="I362" i="4"/>
  <c r="I364" i="4"/>
  <c r="I365" i="4"/>
  <c r="I366" i="4"/>
  <c r="I367" i="4"/>
  <c r="I368" i="4"/>
  <c r="I369" i="4"/>
  <c r="I370" i="4"/>
  <c r="I371" i="4"/>
  <c r="I372" i="4"/>
  <c r="L345" i="4"/>
  <c r="O345" i="4"/>
  <c r="R345" i="4"/>
  <c r="U345" i="4"/>
  <c r="X345" i="4"/>
  <c r="L346" i="4"/>
  <c r="O346" i="4"/>
  <c r="R346" i="4"/>
  <c r="U346" i="4"/>
  <c r="X346" i="4"/>
  <c r="L347" i="4"/>
  <c r="O347" i="4"/>
  <c r="R347" i="4"/>
  <c r="U347" i="4"/>
  <c r="X347" i="4"/>
  <c r="L348" i="4"/>
  <c r="O348" i="4"/>
  <c r="R348" i="4"/>
  <c r="U348" i="4"/>
  <c r="X348" i="4"/>
  <c r="L349" i="4"/>
  <c r="O349" i="4"/>
  <c r="R349" i="4"/>
  <c r="U349" i="4"/>
  <c r="X349" i="4"/>
  <c r="L350" i="4"/>
  <c r="O350" i="4"/>
  <c r="R350" i="4"/>
  <c r="U350" i="4"/>
  <c r="X350" i="4"/>
  <c r="L351" i="4"/>
  <c r="O351" i="4"/>
  <c r="R351" i="4"/>
  <c r="U351" i="4"/>
  <c r="X351" i="4"/>
  <c r="L352" i="4"/>
  <c r="O352" i="4"/>
  <c r="R352" i="4"/>
  <c r="U352" i="4"/>
  <c r="X352" i="4"/>
  <c r="L353" i="4"/>
  <c r="O353" i="4"/>
  <c r="R353" i="4"/>
  <c r="U353" i="4"/>
  <c r="X353" i="4"/>
  <c r="L354" i="4"/>
  <c r="O354" i="4"/>
  <c r="R354" i="4"/>
  <c r="U354" i="4"/>
  <c r="X354" i="4"/>
  <c r="L355" i="4"/>
  <c r="O355" i="4"/>
  <c r="R355" i="4"/>
  <c r="U355" i="4"/>
  <c r="X355" i="4"/>
  <c r="L356" i="4"/>
  <c r="O356" i="4"/>
  <c r="R356" i="4"/>
  <c r="U356" i="4"/>
  <c r="X356" i="4"/>
  <c r="L357" i="4"/>
  <c r="O357" i="4"/>
  <c r="R357" i="4"/>
  <c r="U357" i="4"/>
  <c r="X357" i="4"/>
  <c r="L358" i="4"/>
  <c r="O358" i="4"/>
  <c r="R358" i="4"/>
  <c r="U358" i="4"/>
  <c r="X358" i="4"/>
  <c r="L359" i="4"/>
  <c r="O359" i="4"/>
  <c r="R359" i="4"/>
  <c r="U359" i="4"/>
  <c r="X359" i="4"/>
  <c r="L360" i="4"/>
  <c r="O360" i="4"/>
  <c r="R360" i="4"/>
  <c r="U360" i="4"/>
  <c r="X360" i="4"/>
  <c r="L361" i="4"/>
  <c r="O361" i="4"/>
  <c r="R361" i="4"/>
  <c r="U361" i="4"/>
  <c r="X361" i="4"/>
  <c r="L362" i="4"/>
  <c r="O362" i="4"/>
  <c r="R362" i="4"/>
  <c r="U362" i="4"/>
  <c r="X362" i="4"/>
  <c r="L364" i="4"/>
  <c r="O364" i="4"/>
  <c r="R364" i="4"/>
  <c r="U364" i="4"/>
  <c r="X364" i="4"/>
  <c r="L365" i="4"/>
  <c r="O365" i="4"/>
  <c r="R365" i="4"/>
  <c r="U365" i="4"/>
  <c r="X365" i="4"/>
  <c r="L366" i="4"/>
  <c r="O366" i="4"/>
  <c r="R366" i="4"/>
  <c r="U366" i="4"/>
  <c r="X366" i="4"/>
  <c r="L367" i="4"/>
  <c r="O367" i="4"/>
  <c r="R367" i="4"/>
  <c r="U367" i="4"/>
  <c r="X367" i="4"/>
  <c r="L368" i="4"/>
  <c r="O368" i="4"/>
  <c r="R368" i="4"/>
  <c r="U368" i="4"/>
  <c r="X368" i="4"/>
  <c r="L369" i="4"/>
  <c r="O369" i="4"/>
  <c r="R369" i="4"/>
  <c r="U369" i="4"/>
  <c r="X369" i="4"/>
  <c r="L370" i="4"/>
  <c r="O370" i="4"/>
  <c r="R370" i="4"/>
  <c r="U370" i="4"/>
  <c r="X370" i="4"/>
  <c r="L371" i="4"/>
  <c r="O371" i="4"/>
  <c r="R371" i="4"/>
  <c r="U371" i="4"/>
  <c r="X371" i="4"/>
  <c r="L372" i="4"/>
  <c r="O372" i="4"/>
  <c r="R372" i="4"/>
  <c r="U372" i="4"/>
  <c r="X372" i="4"/>
  <c r="L344" i="4"/>
  <c r="O344" i="4"/>
  <c r="R344" i="4"/>
  <c r="U344" i="4"/>
  <c r="X344" i="4"/>
  <c r="AA365" i="4" l="1"/>
  <c r="AA372" i="4"/>
  <c r="AA351" i="4"/>
  <c r="AA355" i="4"/>
  <c r="AA363" i="4"/>
  <c r="AA349" i="4"/>
  <c r="AA352" i="4"/>
  <c r="AA359" i="4"/>
  <c r="AA350" i="4"/>
  <c r="AA348" i="4"/>
  <c r="AA369" i="4"/>
  <c r="AA361" i="4"/>
  <c r="AA353" i="4"/>
  <c r="AA364" i="4"/>
  <c r="AA360" i="4"/>
  <c r="AA368" i="4"/>
  <c r="AA345" i="4"/>
  <c r="AA356" i="4"/>
  <c r="AA370" i="4"/>
  <c r="AA367" i="4"/>
  <c r="AA366" i="4"/>
  <c r="AA362" i="4"/>
  <c r="AA358" i="4"/>
  <c r="AA357" i="4"/>
  <c r="AA347" i="4"/>
  <c r="AA346" i="4"/>
  <c r="AA371" i="4"/>
  <c r="AA354" i="4"/>
  <c r="AA344" i="4"/>
  <c r="I329" i="4"/>
  <c r="I330" i="4"/>
  <c r="I331" i="4"/>
  <c r="I332" i="4"/>
  <c r="I333" i="4"/>
  <c r="I334" i="4"/>
  <c r="I335" i="4"/>
  <c r="I336" i="4"/>
  <c r="I337" i="4"/>
  <c r="I338" i="4"/>
  <c r="I339" i="4"/>
  <c r="I340" i="4"/>
  <c r="I341" i="4"/>
  <c r="I342" i="4"/>
  <c r="I343" i="4"/>
  <c r="L330" i="4"/>
  <c r="O330" i="4"/>
  <c r="R330" i="4"/>
  <c r="U330" i="4"/>
  <c r="X330" i="4"/>
  <c r="L331" i="4"/>
  <c r="O331" i="4"/>
  <c r="R331" i="4"/>
  <c r="U331" i="4"/>
  <c r="X331" i="4"/>
  <c r="L332" i="4"/>
  <c r="O332" i="4"/>
  <c r="R332" i="4"/>
  <c r="U332" i="4"/>
  <c r="X332" i="4"/>
  <c r="L333" i="4"/>
  <c r="O333" i="4"/>
  <c r="R333" i="4"/>
  <c r="U333" i="4"/>
  <c r="X333" i="4"/>
  <c r="L334" i="4"/>
  <c r="O334" i="4"/>
  <c r="R334" i="4"/>
  <c r="U334" i="4"/>
  <c r="X334" i="4"/>
  <c r="L335" i="4"/>
  <c r="O335" i="4"/>
  <c r="R335" i="4"/>
  <c r="U335" i="4"/>
  <c r="X335" i="4"/>
  <c r="L336" i="4"/>
  <c r="O336" i="4"/>
  <c r="R336" i="4"/>
  <c r="U336" i="4"/>
  <c r="X336" i="4"/>
  <c r="L337" i="4"/>
  <c r="O337" i="4"/>
  <c r="R337" i="4"/>
  <c r="U337" i="4"/>
  <c r="X337" i="4"/>
  <c r="L338" i="4"/>
  <c r="O338" i="4"/>
  <c r="R338" i="4"/>
  <c r="U338" i="4"/>
  <c r="X338" i="4"/>
  <c r="L339" i="4"/>
  <c r="O339" i="4"/>
  <c r="R339" i="4"/>
  <c r="U339" i="4"/>
  <c r="X339" i="4"/>
  <c r="L340" i="4"/>
  <c r="O340" i="4"/>
  <c r="R340" i="4"/>
  <c r="U340" i="4"/>
  <c r="X340" i="4"/>
  <c r="L341" i="4"/>
  <c r="O341" i="4"/>
  <c r="R341" i="4"/>
  <c r="U341" i="4"/>
  <c r="X341" i="4"/>
  <c r="L342" i="4"/>
  <c r="O342" i="4"/>
  <c r="R342" i="4"/>
  <c r="U342" i="4"/>
  <c r="X342" i="4"/>
  <c r="L343" i="4"/>
  <c r="O343" i="4"/>
  <c r="R343" i="4"/>
  <c r="U343" i="4"/>
  <c r="X343" i="4"/>
  <c r="L329" i="4"/>
  <c r="O329" i="4"/>
  <c r="R329" i="4"/>
  <c r="U329" i="4"/>
  <c r="X329" i="4"/>
  <c r="AA330" i="4" l="1"/>
  <c r="AA341" i="4"/>
  <c r="AA333" i="4"/>
  <c r="AA337" i="4"/>
  <c r="AA342" i="4"/>
  <c r="AA343" i="4"/>
  <c r="AA340" i="4"/>
  <c r="AA339" i="4"/>
  <c r="AA338" i="4"/>
  <c r="AA336" i="4"/>
  <c r="AA335" i="4"/>
  <c r="AA334" i="4"/>
  <c r="AA332" i="4"/>
  <c r="AA331" i="4"/>
  <c r="AA329" i="4"/>
  <c r="X328" i="4"/>
  <c r="U328" i="4"/>
  <c r="R328" i="4"/>
  <c r="O328" i="4"/>
  <c r="L328" i="4"/>
  <c r="I328" i="4"/>
  <c r="X327" i="4"/>
  <c r="U327" i="4"/>
  <c r="R327" i="4"/>
  <c r="O327" i="4"/>
  <c r="L327" i="4"/>
  <c r="I327" i="4"/>
  <c r="X326" i="4"/>
  <c r="U326" i="4"/>
  <c r="R326" i="4"/>
  <c r="O326" i="4"/>
  <c r="L326" i="4"/>
  <c r="I326" i="4"/>
  <c r="X325" i="4"/>
  <c r="U325" i="4"/>
  <c r="R325" i="4"/>
  <c r="O325" i="4"/>
  <c r="L325" i="4"/>
  <c r="I325" i="4"/>
  <c r="X324" i="4"/>
  <c r="U324" i="4"/>
  <c r="R324" i="4"/>
  <c r="O324" i="4"/>
  <c r="L324" i="4"/>
  <c r="I324" i="4"/>
  <c r="X323" i="4"/>
  <c r="U323" i="4"/>
  <c r="R323" i="4"/>
  <c r="O323" i="4"/>
  <c r="L323" i="4"/>
  <c r="I323" i="4"/>
  <c r="X322" i="4"/>
  <c r="U322" i="4"/>
  <c r="R322" i="4"/>
  <c r="O322" i="4"/>
  <c r="L322" i="4"/>
  <c r="I322" i="4"/>
  <c r="X321" i="4"/>
  <c r="U321" i="4"/>
  <c r="R321" i="4"/>
  <c r="O321" i="4"/>
  <c r="L321" i="4"/>
  <c r="I321" i="4"/>
  <c r="X320" i="4"/>
  <c r="U320" i="4"/>
  <c r="R320" i="4"/>
  <c r="O320" i="4"/>
  <c r="L320" i="4"/>
  <c r="I320" i="4"/>
  <c r="X319" i="4"/>
  <c r="U319" i="4"/>
  <c r="R319" i="4"/>
  <c r="O319" i="4"/>
  <c r="L319" i="4"/>
  <c r="I319" i="4"/>
  <c r="X318" i="4"/>
  <c r="U318" i="4"/>
  <c r="R318" i="4"/>
  <c r="O318" i="4"/>
  <c r="L318" i="4"/>
  <c r="I318" i="4"/>
  <c r="X317" i="4"/>
  <c r="U317" i="4"/>
  <c r="R317" i="4"/>
  <c r="O317" i="4"/>
  <c r="L317" i="4"/>
  <c r="I317" i="4"/>
  <c r="X316" i="4"/>
  <c r="U316" i="4"/>
  <c r="R316" i="4"/>
  <c r="O316" i="4"/>
  <c r="L316" i="4"/>
  <c r="I316" i="4"/>
  <c r="X315" i="4"/>
  <c r="U315" i="4"/>
  <c r="R315" i="4"/>
  <c r="O315" i="4"/>
  <c r="L315" i="4"/>
  <c r="I315" i="4"/>
  <c r="X314" i="4"/>
  <c r="U314" i="4"/>
  <c r="R314" i="4"/>
  <c r="O314" i="4"/>
  <c r="L314" i="4"/>
  <c r="I314" i="4"/>
  <c r="X313" i="4"/>
  <c r="U313" i="4"/>
  <c r="R313" i="4"/>
  <c r="O313" i="4"/>
  <c r="L313" i="4"/>
  <c r="I313" i="4"/>
  <c r="X312" i="4"/>
  <c r="U312" i="4"/>
  <c r="R312" i="4"/>
  <c r="O312" i="4"/>
  <c r="L312" i="4"/>
  <c r="I312" i="4"/>
  <c r="X311" i="4"/>
  <c r="U311" i="4"/>
  <c r="R311" i="4"/>
  <c r="O311" i="4"/>
  <c r="L311" i="4"/>
  <c r="I311" i="4"/>
  <c r="X310" i="4"/>
  <c r="U310" i="4"/>
  <c r="R310" i="4"/>
  <c r="O310" i="4"/>
  <c r="L310" i="4"/>
  <c r="I310" i="4"/>
  <c r="X309" i="4"/>
  <c r="U309" i="4"/>
  <c r="R309" i="4"/>
  <c r="O309" i="4"/>
  <c r="L309" i="4"/>
  <c r="I309" i="4"/>
  <c r="X308" i="4"/>
  <c r="U308" i="4"/>
  <c r="R308" i="4"/>
  <c r="O308" i="4"/>
  <c r="L308" i="4"/>
  <c r="I308" i="4"/>
  <c r="X307" i="4"/>
  <c r="U307" i="4"/>
  <c r="R307" i="4"/>
  <c r="O307" i="4"/>
  <c r="L307" i="4"/>
  <c r="I307" i="4"/>
  <c r="X306" i="4"/>
  <c r="U306" i="4"/>
  <c r="R306" i="4"/>
  <c r="O306" i="4"/>
  <c r="L306" i="4"/>
  <c r="I306" i="4"/>
  <c r="X305" i="4"/>
  <c r="U305" i="4"/>
  <c r="R305" i="4"/>
  <c r="O305" i="4"/>
  <c r="L305" i="4"/>
  <c r="I305" i="4"/>
  <c r="X304" i="4"/>
  <c r="U304" i="4"/>
  <c r="R304" i="4"/>
  <c r="O304" i="4"/>
  <c r="L304" i="4"/>
  <c r="I304" i="4"/>
  <c r="X303" i="4"/>
  <c r="U303" i="4"/>
  <c r="R303" i="4"/>
  <c r="O303" i="4"/>
  <c r="L303" i="4"/>
  <c r="I303" i="4"/>
  <c r="X302" i="4"/>
  <c r="U302" i="4"/>
  <c r="R302" i="4"/>
  <c r="O302" i="4"/>
  <c r="L302" i="4"/>
  <c r="I302" i="4"/>
  <c r="X301" i="4"/>
  <c r="U301" i="4"/>
  <c r="R301" i="4"/>
  <c r="O301" i="4"/>
  <c r="L301" i="4"/>
  <c r="I301" i="4"/>
  <c r="X300" i="4"/>
  <c r="U300" i="4"/>
  <c r="R300" i="4"/>
  <c r="O300" i="4"/>
  <c r="L300" i="4"/>
  <c r="I300" i="4"/>
  <c r="X299" i="4"/>
  <c r="U299" i="4"/>
  <c r="R299" i="4"/>
  <c r="O299" i="4"/>
  <c r="L299" i="4"/>
  <c r="I299" i="4"/>
  <c r="X298" i="4"/>
  <c r="U298" i="4"/>
  <c r="R298" i="4"/>
  <c r="O298" i="4"/>
  <c r="L298" i="4"/>
  <c r="I298" i="4"/>
  <c r="X297" i="4"/>
  <c r="U297" i="4"/>
  <c r="R297" i="4"/>
  <c r="O297" i="4"/>
  <c r="L297" i="4"/>
  <c r="I297" i="4"/>
  <c r="X296" i="4"/>
  <c r="U296" i="4"/>
  <c r="R296" i="4"/>
  <c r="O296" i="4"/>
  <c r="L296" i="4"/>
  <c r="I296" i="4"/>
  <c r="X295" i="4"/>
  <c r="U295" i="4"/>
  <c r="R295" i="4"/>
  <c r="O295" i="4"/>
  <c r="L295" i="4"/>
  <c r="I295" i="4"/>
  <c r="X294" i="4"/>
  <c r="U294" i="4"/>
  <c r="R294" i="4"/>
  <c r="O294" i="4"/>
  <c r="L294" i="4"/>
  <c r="I294" i="4"/>
  <c r="X293" i="4"/>
  <c r="U293" i="4"/>
  <c r="R293" i="4"/>
  <c r="O293" i="4"/>
  <c r="L293" i="4"/>
  <c r="I293" i="4"/>
  <c r="X292" i="4"/>
  <c r="U292" i="4"/>
  <c r="R292" i="4"/>
  <c r="O292" i="4"/>
  <c r="L292" i="4"/>
  <c r="I292" i="4"/>
  <c r="X291" i="4"/>
  <c r="U291" i="4"/>
  <c r="R291" i="4"/>
  <c r="O291" i="4"/>
  <c r="L291" i="4"/>
  <c r="I291" i="4"/>
  <c r="X290" i="4"/>
  <c r="U290" i="4"/>
  <c r="R290" i="4"/>
  <c r="O290" i="4"/>
  <c r="L290" i="4"/>
  <c r="I290" i="4"/>
  <c r="X289" i="4"/>
  <c r="U289" i="4"/>
  <c r="R289" i="4"/>
  <c r="O289" i="4"/>
  <c r="L289" i="4"/>
  <c r="I289" i="4"/>
  <c r="X288" i="4"/>
  <c r="U288" i="4"/>
  <c r="R288" i="4"/>
  <c r="O288" i="4"/>
  <c r="L288" i="4"/>
  <c r="I288" i="4"/>
  <c r="X287" i="4"/>
  <c r="U287" i="4"/>
  <c r="R287" i="4"/>
  <c r="O287" i="4"/>
  <c r="L287" i="4"/>
  <c r="I287" i="4"/>
  <c r="X286" i="4"/>
  <c r="U286" i="4"/>
  <c r="R286" i="4"/>
  <c r="O286" i="4"/>
  <c r="L286" i="4"/>
  <c r="I286" i="4"/>
  <c r="X285" i="4"/>
  <c r="U285" i="4"/>
  <c r="R285" i="4"/>
  <c r="O285" i="4"/>
  <c r="L285" i="4"/>
  <c r="I285" i="4"/>
  <c r="X284" i="4"/>
  <c r="U284" i="4"/>
  <c r="R284" i="4"/>
  <c r="O284" i="4"/>
  <c r="L284" i="4"/>
  <c r="I284" i="4"/>
  <c r="X283" i="4"/>
  <c r="U283" i="4"/>
  <c r="R283" i="4"/>
  <c r="O283" i="4"/>
  <c r="L283" i="4"/>
  <c r="I283" i="4"/>
  <c r="X282" i="4"/>
  <c r="U282" i="4"/>
  <c r="R282" i="4"/>
  <c r="O282" i="4"/>
  <c r="L282" i="4"/>
  <c r="I282" i="4"/>
  <c r="X281" i="4"/>
  <c r="U281" i="4"/>
  <c r="R281" i="4"/>
  <c r="O281" i="4"/>
  <c r="L281" i="4"/>
  <c r="I281" i="4"/>
  <c r="X280" i="4"/>
  <c r="U280" i="4"/>
  <c r="R280" i="4"/>
  <c r="O280" i="4"/>
  <c r="L280" i="4"/>
  <c r="I280" i="4"/>
  <c r="X279" i="4"/>
  <c r="U279" i="4"/>
  <c r="R279" i="4"/>
  <c r="O279" i="4"/>
  <c r="L279" i="4"/>
  <c r="I279" i="4"/>
  <c r="X278" i="4"/>
  <c r="U278" i="4"/>
  <c r="R278" i="4"/>
  <c r="O278" i="4"/>
  <c r="L278" i="4"/>
  <c r="I278" i="4"/>
  <c r="X277" i="4"/>
  <c r="U277" i="4"/>
  <c r="R277" i="4"/>
  <c r="O277" i="4"/>
  <c r="L277" i="4"/>
  <c r="I277" i="4"/>
  <c r="X276" i="4"/>
  <c r="U276" i="4"/>
  <c r="R276" i="4"/>
  <c r="O276" i="4"/>
  <c r="L276" i="4"/>
  <c r="I276" i="4"/>
  <c r="X275" i="4"/>
  <c r="U275" i="4"/>
  <c r="R275" i="4"/>
  <c r="O275" i="4"/>
  <c r="L275" i="4"/>
  <c r="I275" i="4"/>
  <c r="X274" i="4"/>
  <c r="U274" i="4"/>
  <c r="R274" i="4"/>
  <c r="O274" i="4"/>
  <c r="L274" i="4"/>
  <c r="I274" i="4"/>
  <c r="X273" i="4"/>
  <c r="U273" i="4"/>
  <c r="R273" i="4"/>
  <c r="O273" i="4"/>
  <c r="L273" i="4"/>
  <c r="I273" i="4"/>
  <c r="X272" i="4"/>
  <c r="U272" i="4"/>
  <c r="R272" i="4"/>
  <c r="O272" i="4"/>
  <c r="L272" i="4"/>
  <c r="I272" i="4"/>
  <c r="X271" i="4"/>
  <c r="U271" i="4"/>
  <c r="R271" i="4"/>
  <c r="O271" i="4"/>
  <c r="L271" i="4"/>
  <c r="I271" i="4"/>
  <c r="X270" i="4"/>
  <c r="U270" i="4"/>
  <c r="R270" i="4"/>
  <c r="O270" i="4"/>
  <c r="L270" i="4"/>
  <c r="I270" i="4"/>
  <c r="X269" i="4"/>
  <c r="U269" i="4"/>
  <c r="R269" i="4"/>
  <c r="O269" i="4"/>
  <c r="L269" i="4"/>
  <c r="I269" i="4"/>
  <c r="X268" i="4"/>
  <c r="U268" i="4"/>
  <c r="R268" i="4"/>
  <c r="O268" i="4"/>
  <c r="L268" i="4"/>
  <c r="I268" i="4"/>
  <c r="X267" i="4"/>
  <c r="U267" i="4"/>
  <c r="R267" i="4"/>
  <c r="O267" i="4"/>
  <c r="L267" i="4"/>
  <c r="I267" i="4"/>
  <c r="X266" i="4"/>
  <c r="U266" i="4"/>
  <c r="R266" i="4"/>
  <c r="O266" i="4"/>
  <c r="L266" i="4"/>
  <c r="I266" i="4"/>
  <c r="X265" i="4"/>
  <c r="U265" i="4"/>
  <c r="R265" i="4"/>
  <c r="O265" i="4"/>
  <c r="L265" i="4"/>
  <c r="I265" i="4"/>
  <c r="X264" i="4"/>
  <c r="U264" i="4"/>
  <c r="R264" i="4"/>
  <c r="O264" i="4"/>
  <c r="L264" i="4"/>
  <c r="I264" i="4"/>
  <c r="X263" i="4"/>
  <c r="U263" i="4"/>
  <c r="R263" i="4"/>
  <c r="O263" i="4"/>
  <c r="L263" i="4"/>
  <c r="I263" i="4"/>
  <c r="X262" i="4"/>
  <c r="U262" i="4"/>
  <c r="R262" i="4"/>
  <c r="O262" i="4"/>
  <c r="L262" i="4"/>
  <c r="I262" i="4"/>
  <c r="X261" i="4"/>
  <c r="U261" i="4"/>
  <c r="R261" i="4"/>
  <c r="O261" i="4"/>
  <c r="L261" i="4"/>
  <c r="I261" i="4"/>
  <c r="X260" i="4"/>
  <c r="U260" i="4"/>
  <c r="R260" i="4"/>
  <c r="O260" i="4"/>
  <c r="L260" i="4"/>
  <c r="I260" i="4"/>
  <c r="X259" i="4"/>
  <c r="U259" i="4"/>
  <c r="R259" i="4"/>
  <c r="O259" i="4"/>
  <c r="L259" i="4"/>
  <c r="I259" i="4"/>
  <c r="X258" i="4"/>
  <c r="U258" i="4"/>
  <c r="R258" i="4"/>
  <c r="O258" i="4"/>
  <c r="L258" i="4"/>
  <c r="I258" i="4"/>
  <c r="X257" i="4"/>
  <c r="U257" i="4"/>
  <c r="R257" i="4"/>
  <c r="O257" i="4"/>
  <c r="L257" i="4"/>
  <c r="I257" i="4"/>
  <c r="X256" i="4"/>
  <c r="U256" i="4"/>
  <c r="R256" i="4"/>
  <c r="O256" i="4"/>
  <c r="L256" i="4"/>
  <c r="I256" i="4"/>
  <c r="X255" i="4"/>
  <c r="U255" i="4"/>
  <c r="R255" i="4"/>
  <c r="O255" i="4"/>
  <c r="L255" i="4"/>
  <c r="I255" i="4"/>
  <c r="X254" i="4"/>
  <c r="U254" i="4"/>
  <c r="R254" i="4"/>
  <c r="O254" i="4"/>
  <c r="L254" i="4"/>
  <c r="I254" i="4"/>
  <c r="X253" i="4"/>
  <c r="U253" i="4"/>
  <c r="R253" i="4"/>
  <c r="O253" i="4"/>
  <c r="L253" i="4"/>
  <c r="I253" i="4"/>
  <c r="X252" i="4"/>
  <c r="U252" i="4"/>
  <c r="R252" i="4"/>
  <c r="O252" i="4"/>
  <c r="L252" i="4"/>
  <c r="I252" i="4"/>
  <c r="X251" i="4"/>
  <c r="U251" i="4"/>
  <c r="R251" i="4"/>
  <c r="O251" i="4"/>
  <c r="L251" i="4"/>
  <c r="I251" i="4"/>
  <c r="X250" i="4"/>
  <c r="U250" i="4"/>
  <c r="R250" i="4"/>
  <c r="O250" i="4"/>
  <c r="L250" i="4"/>
  <c r="I250" i="4"/>
  <c r="X249" i="4"/>
  <c r="U249" i="4"/>
  <c r="R249" i="4"/>
  <c r="O249" i="4"/>
  <c r="L249" i="4"/>
  <c r="I249" i="4"/>
  <c r="X248" i="4"/>
  <c r="U248" i="4"/>
  <c r="R248" i="4"/>
  <c r="O248" i="4"/>
  <c r="L248" i="4"/>
  <c r="I248" i="4"/>
  <c r="X247" i="4"/>
  <c r="U247" i="4"/>
  <c r="R247" i="4"/>
  <c r="O247" i="4"/>
  <c r="L247" i="4"/>
  <c r="I247" i="4"/>
  <c r="X246" i="4"/>
  <c r="U246" i="4"/>
  <c r="R246" i="4"/>
  <c r="O246" i="4"/>
  <c r="L246" i="4"/>
  <c r="I246" i="4"/>
  <c r="X245" i="4"/>
  <c r="U245" i="4"/>
  <c r="R245" i="4"/>
  <c r="O245" i="4"/>
  <c r="L245" i="4"/>
  <c r="I245" i="4"/>
  <c r="X244" i="4"/>
  <c r="U244" i="4"/>
  <c r="R244" i="4"/>
  <c r="O244" i="4"/>
  <c r="L244" i="4"/>
  <c r="I244" i="4"/>
  <c r="X243" i="4"/>
  <c r="U243" i="4"/>
  <c r="R243" i="4"/>
  <c r="O243" i="4"/>
  <c r="L243" i="4"/>
  <c r="I243" i="4"/>
  <c r="X242" i="4"/>
  <c r="U242" i="4"/>
  <c r="R242" i="4"/>
  <c r="O242" i="4"/>
  <c r="L242" i="4"/>
  <c r="I242" i="4"/>
  <c r="X241" i="4"/>
  <c r="U241" i="4"/>
  <c r="R241" i="4"/>
  <c r="O241" i="4"/>
  <c r="L241" i="4"/>
  <c r="I241" i="4"/>
  <c r="X240" i="4"/>
  <c r="U240" i="4"/>
  <c r="R240" i="4"/>
  <c r="O240" i="4"/>
  <c r="L240" i="4"/>
  <c r="I240" i="4"/>
  <c r="X239" i="4"/>
  <c r="U239" i="4"/>
  <c r="R239" i="4"/>
  <c r="O239" i="4"/>
  <c r="L239" i="4"/>
  <c r="I239" i="4"/>
  <c r="X238" i="4"/>
  <c r="U238" i="4"/>
  <c r="R238" i="4"/>
  <c r="O238" i="4"/>
  <c r="L238" i="4"/>
  <c r="I238" i="4"/>
  <c r="X237" i="4"/>
  <c r="U237" i="4"/>
  <c r="R237" i="4"/>
  <c r="O237" i="4"/>
  <c r="L237" i="4"/>
  <c r="I237" i="4"/>
  <c r="X236" i="4"/>
  <c r="U236" i="4"/>
  <c r="R236" i="4"/>
  <c r="O236" i="4"/>
  <c r="L236" i="4"/>
  <c r="I236" i="4"/>
  <c r="X235" i="4"/>
  <c r="U235" i="4"/>
  <c r="R235" i="4"/>
  <c r="O235" i="4"/>
  <c r="L235" i="4"/>
  <c r="I235" i="4"/>
  <c r="X234" i="4"/>
  <c r="U234" i="4"/>
  <c r="R234" i="4"/>
  <c r="O234" i="4"/>
  <c r="L234" i="4"/>
  <c r="I234" i="4"/>
  <c r="X233" i="4"/>
  <c r="U233" i="4"/>
  <c r="R233" i="4"/>
  <c r="O233" i="4"/>
  <c r="L233" i="4"/>
  <c r="I233" i="4"/>
  <c r="X232" i="4"/>
  <c r="U232" i="4"/>
  <c r="R232" i="4"/>
  <c r="O232" i="4"/>
  <c r="L232" i="4"/>
  <c r="I232" i="4"/>
  <c r="X231" i="4"/>
  <c r="U231" i="4"/>
  <c r="R231" i="4"/>
  <c r="O231" i="4"/>
  <c r="L231" i="4"/>
  <c r="I231" i="4"/>
  <c r="X230" i="4"/>
  <c r="U230" i="4"/>
  <c r="R230" i="4"/>
  <c r="O230" i="4"/>
  <c r="L230" i="4"/>
  <c r="I230" i="4"/>
  <c r="X229" i="4"/>
  <c r="U229" i="4"/>
  <c r="R229" i="4"/>
  <c r="O229" i="4"/>
  <c r="L229" i="4"/>
  <c r="I229" i="4"/>
  <c r="X228" i="4"/>
  <c r="U228" i="4"/>
  <c r="R228" i="4"/>
  <c r="O228" i="4"/>
  <c r="L228" i="4"/>
  <c r="I228" i="4"/>
  <c r="X227" i="4"/>
  <c r="U227" i="4"/>
  <c r="R227" i="4"/>
  <c r="O227" i="4"/>
  <c r="L227" i="4"/>
  <c r="I227" i="4"/>
  <c r="X226" i="4"/>
  <c r="U226" i="4"/>
  <c r="R226" i="4"/>
  <c r="O226" i="4"/>
  <c r="L226" i="4"/>
  <c r="I226" i="4"/>
  <c r="X225" i="4"/>
  <c r="U225" i="4"/>
  <c r="R225" i="4"/>
  <c r="O225" i="4"/>
  <c r="L225" i="4"/>
  <c r="I225" i="4"/>
  <c r="X224" i="4"/>
  <c r="U224" i="4"/>
  <c r="R224" i="4"/>
  <c r="O224" i="4"/>
  <c r="L224" i="4"/>
  <c r="I224" i="4"/>
  <c r="X223" i="4"/>
  <c r="U223" i="4"/>
  <c r="R223" i="4"/>
  <c r="O223" i="4"/>
  <c r="L223" i="4"/>
  <c r="I223" i="4"/>
  <c r="X222" i="4"/>
  <c r="U222" i="4"/>
  <c r="R222" i="4"/>
  <c r="O222" i="4"/>
  <c r="L222" i="4"/>
  <c r="I222" i="4"/>
  <c r="X221" i="4"/>
  <c r="U221" i="4"/>
  <c r="R221" i="4"/>
  <c r="O221" i="4"/>
  <c r="L221" i="4"/>
  <c r="I221" i="4"/>
  <c r="X220" i="4"/>
  <c r="U220" i="4"/>
  <c r="R220" i="4"/>
  <c r="O220" i="4"/>
  <c r="L220" i="4"/>
  <c r="I220" i="4"/>
  <c r="X219" i="4"/>
  <c r="U219" i="4"/>
  <c r="R219" i="4"/>
  <c r="O219" i="4"/>
  <c r="L219" i="4"/>
  <c r="I219" i="4"/>
  <c r="X218" i="4"/>
  <c r="U218" i="4"/>
  <c r="R218" i="4"/>
  <c r="O218" i="4"/>
  <c r="L218" i="4"/>
  <c r="I218" i="4"/>
  <c r="X217" i="4"/>
  <c r="U217" i="4"/>
  <c r="R217" i="4"/>
  <c r="O217" i="4"/>
  <c r="L217" i="4"/>
  <c r="I217" i="4"/>
  <c r="X216" i="4"/>
  <c r="U216" i="4"/>
  <c r="R216" i="4"/>
  <c r="O216" i="4"/>
  <c r="L216" i="4"/>
  <c r="I216" i="4"/>
  <c r="X215" i="4"/>
  <c r="U215" i="4"/>
  <c r="R215" i="4"/>
  <c r="O215" i="4"/>
  <c r="L215" i="4"/>
  <c r="I215" i="4"/>
  <c r="X214" i="4"/>
  <c r="U214" i="4"/>
  <c r="R214" i="4"/>
  <c r="O214" i="4"/>
  <c r="L214" i="4"/>
  <c r="I214" i="4"/>
  <c r="X213" i="4"/>
  <c r="U213" i="4"/>
  <c r="R213" i="4"/>
  <c r="O213" i="4"/>
  <c r="L213" i="4"/>
  <c r="I213" i="4"/>
  <c r="X212" i="4"/>
  <c r="U212" i="4"/>
  <c r="R212" i="4"/>
  <c r="O212" i="4"/>
  <c r="L212" i="4"/>
  <c r="I212" i="4"/>
  <c r="X211" i="4"/>
  <c r="U211" i="4"/>
  <c r="R211" i="4"/>
  <c r="O211" i="4"/>
  <c r="L211" i="4"/>
  <c r="I211" i="4"/>
  <c r="X210" i="4"/>
  <c r="U210" i="4"/>
  <c r="R210" i="4"/>
  <c r="O210" i="4"/>
  <c r="L210" i="4"/>
  <c r="I210" i="4"/>
  <c r="X209" i="4"/>
  <c r="U209" i="4"/>
  <c r="R209" i="4"/>
  <c r="O209" i="4"/>
  <c r="L209" i="4"/>
  <c r="I209" i="4"/>
  <c r="X208" i="4"/>
  <c r="U208" i="4"/>
  <c r="R208" i="4"/>
  <c r="O208" i="4"/>
  <c r="L208" i="4"/>
  <c r="I208" i="4"/>
  <c r="X207" i="4"/>
  <c r="U207" i="4"/>
  <c r="R207" i="4"/>
  <c r="O207" i="4"/>
  <c r="L207" i="4"/>
  <c r="I207" i="4"/>
  <c r="X206" i="4"/>
  <c r="U206" i="4"/>
  <c r="R206" i="4"/>
  <c r="O206" i="4"/>
  <c r="L206" i="4"/>
  <c r="I206" i="4"/>
  <c r="X205" i="4"/>
  <c r="U205" i="4"/>
  <c r="R205" i="4"/>
  <c r="O205" i="4"/>
  <c r="L205" i="4"/>
  <c r="I205" i="4"/>
  <c r="X204" i="4"/>
  <c r="U204" i="4"/>
  <c r="R204" i="4"/>
  <c r="O204" i="4"/>
  <c r="L204" i="4"/>
  <c r="I204" i="4"/>
  <c r="X203" i="4"/>
  <c r="U203" i="4"/>
  <c r="R203" i="4"/>
  <c r="O203" i="4"/>
  <c r="L203" i="4"/>
  <c r="I203" i="4"/>
  <c r="X202" i="4"/>
  <c r="U202" i="4"/>
  <c r="R202" i="4"/>
  <c r="O202" i="4"/>
  <c r="L202" i="4"/>
  <c r="I202" i="4"/>
  <c r="X201" i="4"/>
  <c r="U201" i="4"/>
  <c r="R201" i="4"/>
  <c r="O201" i="4"/>
  <c r="L201" i="4"/>
  <c r="I201" i="4"/>
  <c r="X200" i="4"/>
  <c r="U200" i="4"/>
  <c r="R200" i="4"/>
  <c r="O200" i="4"/>
  <c r="L200" i="4"/>
  <c r="I200" i="4"/>
  <c r="X199" i="4"/>
  <c r="U199" i="4"/>
  <c r="R199" i="4"/>
  <c r="O199" i="4"/>
  <c r="L199" i="4"/>
  <c r="I199" i="4"/>
  <c r="X198" i="4"/>
  <c r="U198" i="4"/>
  <c r="R198" i="4"/>
  <c r="O198" i="4"/>
  <c r="L198" i="4"/>
  <c r="I198" i="4"/>
  <c r="X197" i="4"/>
  <c r="U197" i="4"/>
  <c r="R197" i="4"/>
  <c r="O197" i="4"/>
  <c r="L197" i="4"/>
  <c r="I197" i="4"/>
  <c r="X196" i="4"/>
  <c r="U196" i="4"/>
  <c r="R196" i="4"/>
  <c r="O196" i="4"/>
  <c r="L196" i="4"/>
  <c r="I196" i="4"/>
  <c r="X195" i="4"/>
  <c r="U195" i="4"/>
  <c r="R195" i="4"/>
  <c r="O195" i="4"/>
  <c r="L195" i="4"/>
  <c r="I195" i="4"/>
  <c r="X194" i="4"/>
  <c r="U194" i="4"/>
  <c r="R194" i="4"/>
  <c r="O194" i="4"/>
  <c r="L194" i="4"/>
  <c r="I194" i="4"/>
  <c r="X193" i="4"/>
  <c r="U193" i="4"/>
  <c r="R193" i="4"/>
  <c r="O193" i="4"/>
  <c r="L193" i="4"/>
  <c r="I193" i="4"/>
  <c r="X192" i="4"/>
  <c r="U192" i="4"/>
  <c r="R192" i="4"/>
  <c r="O192" i="4"/>
  <c r="L192" i="4"/>
  <c r="I192" i="4"/>
  <c r="X191" i="4"/>
  <c r="U191" i="4"/>
  <c r="R191" i="4"/>
  <c r="O191" i="4"/>
  <c r="L191" i="4"/>
  <c r="I191" i="4"/>
  <c r="X190" i="4"/>
  <c r="U190" i="4"/>
  <c r="R190" i="4"/>
  <c r="O190" i="4"/>
  <c r="L190" i="4"/>
  <c r="I190" i="4"/>
  <c r="X189" i="4"/>
  <c r="U189" i="4"/>
  <c r="R189" i="4"/>
  <c r="O189" i="4"/>
  <c r="L189" i="4"/>
  <c r="I189" i="4"/>
  <c r="X188" i="4"/>
  <c r="U188" i="4"/>
  <c r="R188" i="4"/>
  <c r="O188" i="4"/>
  <c r="L188" i="4"/>
  <c r="I188" i="4"/>
  <c r="X187" i="4"/>
  <c r="U187" i="4"/>
  <c r="R187" i="4"/>
  <c r="O187" i="4"/>
  <c r="L187" i="4"/>
  <c r="I187" i="4"/>
  <c r="X186" i="4"/>
  <c r="U186" i="4"/>
  <c r="R186" i="4"/>
  <c r="O186" i="4"/>
  <c r="L186" i="4"/>
  <c r="I186" i="4"/>
  <c r="X185" i="4"/>
  <c r="U185" i="4"/>
  <c r="R185" i="4"/>
  <c r="O185" i="4"/>
  <c r="L185" i="4"/>
  <c r="I185" i="4"/>
  <c r="X184" i="4"/>
  <c r="U184" i="4"/>
  <c r="R184" i="4"/>
  <c r="O184" i="4"/>
  <c r="L184" i="4"/>
  <c r="I184" i="4"/>
  <c r="X183" i="4"/>
  <c r="U183" i="4"/>
  <c r="R183" i="4"/>
  <c r="O183" i="4"/>
  <c r="L183" i="4"/>
  <c r="I183" i="4"/>
  <c r="X182" i="4"/>
  <c r="U182" i="4"/>
  <c r="R182" i="4"/>
  <c r="O182" i="4"/>
  <c r="L182" i="4"/>
  <c r="I182" i="4"/>
  <c r="X181" i="4"/>
  <c r="U181" i="4"/>
  <c r="R181" i="4"/>
  <c r="O181" i="4"/>
  <c r="L181" i="4"/>
  <c r="I181" i="4"/>
  <c r="X180" i="4"/>
  <c r="U180" i="4"/>
  <c r="R180" i="4"/>
  <c r="O180" i="4"/>
  <c r="L180" i="4"/>
  <c r="I180" i="4"/>
  <c r="X179" i="4"/>
  <c r="U179" i="4"/>
  <c r="R179" i="4"/>
  <c r="O179" i="4"/>
  <c r="L179" i="4"/>
  <c r="I179" i="4"/>
  <c r="X178" i="4"/>
  <c r="U178" i="4"/>
  <c r="R178" i="4"/>
  <c r="O178" i="4"/>
  <c r="L178" i="4"/>
  <c r="I178" i="4"/>
  <c r="X177" i="4"/>
  <c r="U177" i="4"/>
  <c r="R177" i="4"/>
  <c r="O177" i="4"/>
  <c r="L177" i="4"/>
  <c r="I177" i="4"/>
  <c r="X176" i="4"/>
  <c r="U176" i="4"/>
  <c r="R176" i="4"/>
  <c r="O176" i="4"/>
  <c r="L176" i="4"/>
  <c r="I176" i="4"/>
  <c r="X175" i="4"/>
  <c r="U175" i="4"/>
  <c r="R175" i="4"/>
  <c r="O175" i="4"/>
  <c r="L175" i="4"/>
  <c r="I175" i="4"/>
  <c r="X174" i="4"/>
  <c r="U174" i="4"/>
  <c r="R174" i="4"/>
  <c r="O174" i="4"/>
  <c r="L174" i="4"/>
  <c r="I174" i="4"/>
  <c r="X173" i="4"/>
  <c r="U173" i="4"/>
  <c r="R173" i="4"/>
  <c r="O173" i="4"/>
  <c r="L173" i="4"/>
  <c r="I173" i="4"/>
  <c r="X172" i="4"/>
  <c r="U172" i="4"/>
  <c r="R172" i="4"/>
  <c r="O172" i="4"/>
  <c r="L172" i="4"/>
  <c r="I172" i="4"/>
  <c r="X171" i="4"/>
  <c r="U171" i="4"/>
  <c r="R171" i="4"/>
  <c r="O171" i="4"/>
  <c r="L171" i="4"/>
  <c r="I171" i="4"/>
  <c r="X170" i="4"/>
  <c r="U170" i="4"/>
  <c r="R170" i="4"/>
  <c r="O170" i="4"/>
  <c r="L170" i="4"/>
  <c r="I170" i="4"/>
  <c r="X169" i="4"/>
  <c r="U169" i="4"/>
  <c r="R169" i="4"/>
  <c r="O169" i="4"/>
  <c r="L169" i="4"/>
  <c r="I169" i="4"/>
  <c r="X168" i="4"/>
  <c r="U168" i="4"/>
  <c r="R168" i="4"/>
  <c r="O168" i="4"/>
  <c r="L168" i="4"/>
  <c r="I168" i="4"/>
  <c r="X167" i="4"/>
  <c r="U167" i="4"/>
  <c r="R167" i="4"/>
  <c r="O167" i="4"/>
  <c r="L167" i="4"/>
  <c r="I167" i="4"/>
  <c r="X166" i="4"/>
  <c r="U166" i="4"/>
  <c r="R166" i="4"/>
  <c r="O166" i="4"/>
  <c r="L166" i="4"/>
  <c r="I166" i="4"/>
  <c r="X165" i="4"/>
  <c r="U165" i="4"/>
  <c r="R165" i="4"/>
  <c r="O165" i="4"/>
  <c r="L165" i="4"/>
  <c r="I165" i="4"/>
  <c r="X164" i="4"/>
  <c r="U164" i="4"/>
  <c r="R164" i="4"/>
  <c r="O164" i="4"/>
  <c r="L164" i="4"/>
  <c r="I164" i="4"/>
  <c r="X163" i="4"/>
  <c r="U163" i="4"/>
  <c r="R163" i="4"/>
  <c r="O163" i="4"/>
  <c r="L163" i="4"/>
  <c r="I163" i="4"/>
  <c r="X162" i="4"/>
  <c r="U162" i="4"/>
  <c r="R162" i="4"/>
  <c r="O162" i="4"/>
  <c r="L162" i="4"/>
  <c r="I162" i="4"/>
  <c r="X161" i="4"/>
  <c r="U161" i="4"/>
  <c r="R161" i="4"/>
  <c r="O161" i="4"/>
  <c r="L161" i="4"/>
  <c r="I161" i="4"/>
  <c r="X160" i="4"/>
  <c r="U160" i="4"/>
  <c r="R160" i="4"/>
  <c r="O160" i="4"/>
  <c r="L160" i="4"/>
  <c r="I160" i="4"/>
  <c r="X159" i="4"/>
  <c r="U159" i="4"/>
  <c r="R159" i="4"/>
  <c r="O159" i="4"/>
  <c r="L159" i="4"/>
  <c r="I159" i="4"/>
  <c r="X158" i="4"/>
  <c r="U158" i="4"/>
  <c r="R158" i="4"/>
  <c r="O158" i="4"/>
  <c r="L158" i="4"/>
  <c r="I158" i="4"/>
  <c r="X157" i="4"/>
  <c r="U157" i="4"/>
  <c r="R157" i="4"/>
  <c r="O157" i="4"/>
  <c r="L157" i="4"/>
  <c r="I157" i="4"/>
  <c r="X156" i="4"/>
  <c r="U156" i="4"/>
  <c r="R156" i="4"/>
  <c r="O156" i="4"/>
  <c r="L156" i="4"/>
  <c r="I156" i="4"/>
  <c r="X155" i="4"/>
  <c r="U155" i="4"/>
  <c r="R155" i="4"/>
  <c r="O155" i="4"/>
  <c r="L155" i="4"/>
  <c r="I155" i="4"/>
  <c r="X154" i="4"/>
  <c r="U154" i="4"/>
  <c r="R154" i="4"/>
  <c r="O154" i="4"/>
  <c r="L154" i="4"/>
  <c r="I154" i="4"/>
  <c r="X153" i="4"/>
  <c r="U153" i="4"/>
  <c r="R153" i="4"/>
  <c r="O153" i="4"/>
  <c r="L153" i="4"/>
  <c r="I153" i="4"/>
  <c r="X152" i="4"/>
  <c r="U152" i="4"/>
  <c r="R152" i="4"/>
  <c r="O152" i="4"/>
  <c r="L152" i="4"/>
  <c r="I152" i="4"/>
  <c r="X151" i="4"/>
  <c r="U151" i="4"/>
  <c r="R151" i="4"/>
  <c r="O151" i="4"/>
  <c r="L151" i="4"/>
  <c r="I151" i="4"/>
  <c r="X150" i="4"/>
  <c r="U150" i="4"/>
  <c r="R150" i="4"/>
  <c r="O150" i="4"/>
  <c r="L150" i="4"/>
  <c r="I150" i="4"/>
  <c r="X149" i="4"/>
  <c r="U149" i="4"/>
  <c r="R149" i="4"/>
  <c r="O149" i="4"/>
  <c r="L149" i="4"/>
  <c r="I149" i="4"/>
  <c r="X148" i="4"/>
  <c r="U148" i="4"/>
  <c r="R148" i="4"/>
  <c r="O148" i="4"/>
  <c r="L148" i="4"/>
  <c r="I148" i="4"/>
  <c r="X147" i="4"/>
  <c r="U147" i="4"/>
  <c r="R147" i="4"/>
  <c r="O147" i="4"/>
  <c r="L147" i="4"/>
  <c r="I147" i="4"/>
  <c r="X146" i="4"/>
  <c r="U146" i="4"/>
  <c r="R146" i="4"/>
  <c r="O146" i="4"/>
  <c r="L146" i="4"/>
  <c r="I146" i="4"/>
  <c r="X145" i="4"/>
  <c r="U145" i="4"/>
  <c r="R145" i="4"/>
  <c r="O145" i="4"/>
  <c r="L145" i="4"/>
  <c r="I145" i="4"/>
  <c r="X144" i="4"/>
  <c r="U144" i="4"/>
  <c r="R144" i="4"/>
  <c r="O144" i="4"/>
  <c r="L144" i="4"/>
  <c r="I144" i="4"/>
  <c r="X143" i="4"/>
  <c r="U143" i="4"/>
  <c r="R143" i="4"/>
  <c r="O143" i="4"/>
  <c r="L143" i="4"/>
  <c r="I143" i="4"/>
  <c r="X142" i="4"/>
  <c r="U142" i="4"/>
  <c r="R142" i="4"/>
  <c r="O142" i="4"/>
  <c r="L142" i="4"/>
  <c r="I142" i="4"/>
  <c r="X141" i="4"/>
  <c r="U141" i="4"/>
  <c r="R141" i="4"/>
  <c r="O141" i="4"/>
  <c r="L141" i="4"/>
  <c r="I141" i="4"/>
  <c r="X140" i="4"/>
  <c r="U140" i="4"/>
  <c r="R140" i="4"/>
  <c r="O140" i="4"/>
  <c r="L140" i="4"/>
  <c r="I140" i="4"/>
  <c r="X139" i="4"/>
  <c r="U139" i="4"/>
  <c r="R139" i="4"/>
  <c r="O139" i="4"/>
  <c r="L139" i="4"/>
  <c r="I139" i="4"/>
  <c r="X138" i="4"/>
  <c r="U138" i="4"/>
  <c r="R138" i="4"/>
  <c r="O138" i="4"/>
  <c r="L138" i="4"/>
  <c r="I138" i="4"/>
  <c r="X137" i="4"/>
  <c r="U137" i="4"/>
  <c r="R137" i="4"/>
  <c r="O137" i="4"/>
  <c r="L137" i="4"/>
  <c r="I137" i="4"/>
  <c r="X136" i="4"/>
  <c r="U136" i="4"/>
  <c r="R136" i="4"/>
  <c r="O136" i="4"/>
  <c r="L136" i="4"/>
  <c r="I136" i="4"/>
  <c r="X135" i="4"/>
  <c r="U135" i="4"/>
  <c r="R135" i="4"/>
  <c r="O135" i="4"/>
  <c r="L135" i="4"/>
  <c r="I135" i="4"/>
  <c r="X134" i="4"/>
  <c r="U134" i="4"/>
  <c r="R134" i="4"/>
  <c r="O134" i="4"/>
  <c r="L134" i="4"/>
  <c r="I134" i="4"/>
  <c r="X133" i="4"/>
  <c r="U133" i="4"/>
  <c r="R133" i="4"/>
  <c r="O133" i="4"/>
  <c r="L133" i="4"/>
  <c r="I133" i="4"/>
  <c r="X132" i="4"/>
  <c r="U132" i="4"/>
  <c r="R132" i="4"/>
  <c r="O132" i="4"/>
  <c r="L132" i="4"/>
  <c r="I132" i="4"/>
  <c r="X131" i="4"/>
  <c r="U131" i="4"/>
  <c r="R131" i="4"/>
  <c r="O131" i="4"/>
  <c r="L131" i="4"/>
  <c r="I131" i="4"/>
  <c r="X130" i="4"/>
  <c r="U130" i="4"/>
  <c r="R130" i="4"/>
  <c r="O130" i="4"/>
  <c r="L130" i="4"/>
  <c r="I130" i="4"/>
  <c r="X129" i="4"/>
  <c r="U129" i="4"/>
  <c r="R129" i="4"/>
  <c r="O129" i="4"/>
  <c r="L129" i="4"/>
  <c r="I129" i="4"/>
  <c r="X128" i="4"/>
  <c r="U128" i="4"/>
  <c r="R128" i="4"/>
  <c r="O128" i="4"/>
  <c r="L128" i="4"/>
  <c r="I128" i="4"/>
  <c r="X127" i="4"/>
  <c r="U127" i="4"/>
  <c r="R127" i="4"/>
  <c r="O127" i="4"/>
  <c r="L127" i="4"/>
  <c r="I127" i="4"/>
  <c r="X126" i="4"/>
  <c r="U126" i="4"/>
  <c r="R126" i="4"/>
  <c r="O126" i="4"/>
  <c r="L126" i="4"/>
  <c r="I126" i="4"/>
  <c r="X125" i="4"/>
  <c r="U125" i="4"/>
  <c r="R125" i="4"/>
  <c r="O125" i="4"/>
  <c r="L125" i="4"/>
  <c r="I125" i="4"/>
  <c r="X124" i="4"/>
  <c r="U124" i="4"/>
  <c r="R124" i="4"/>
  <c r="O124" i="4"/>
  <c r="L124" i="4"/>
  <c r="I124" i="4"/>
  <c r="X123" i="4"/>
  <c r="U123" i="4"/>
  <c r="R123" i="4"/>
  <c r="O123" i="4"/>
  <c r="L123" i="4"/>
  <c r="I123" i="4"/>
  <c r="X122" i="4"/>
  <c r="U122" i="4"/>
  <c r="R122" i="4"/>
  <c r="O122" i="4"/>
  <c r="L122" i="4"/>
  <c r="I122" i="4"/>
  <c r="X121" i="4"/>
  <c r="U121" i="4"/>
  <c r="R121" i="4"/>
  <c r="O121" i="4"/>
  <c r="L121" i="4"/>
  <c r="I121" i="4"/>
  <c r="X120" i="4"/>
  <c r="U120" i="4"/>
  <c r="R120" i="4"/>
  <c r="O120" i="4"/>
  <c r="L120" i="4"/>
  <c r="I120" i="4"/>
  <c r="X119" i="4"/>
  <c r="U119" i="4"/>
  <c r="R119" i="4"/>
  <c r="O119" i="4"/>
  <c r="L119" i="4"/>
  <c r="I119" i="4"/>
  <c r="X118" i="4"/>
  <c r="U118" i="4"/>
  <c r="R118" i="4"/>
  <c r="O118" i="4"/>
  <c r="L118" i="4"/>
  <c r="I118" i="4"/>
  <c r="X117" i="4"/>
  <c r="U117" i="4"/>
  <c r="R117" i="4"/>
  <c r="O117" i="4"/>
  <c r="L117" i="4"/>
  <c r="I117" i="4"/>
  <c r="X116" i="4"/>
  <c r="U116" i="4"/>
  <c r="R116" i="4"/>
  <c r="O116" i="4"/>
  <c r="L116" i="4"/>
  <c r="I116" i="4"/>
  <c r="X115" i="4"/>
  <c r="U115" i="4"/>
  <c r="R115" i="4"/>
  <c r="O115" i="4"/>
  <c r="L115" i="4"/>
  <c r="I115" i="4"/>
  <c r="X114" i="4"/>
  <c r="U114" i="4"/>
  <c r="R114" i="4"/>
  <c r="O114" i="4"/>
  <c r="L114" i="4"/>
  <c r="I114" i="4"/>
  <c r="X113" i="4"/>
  <c r="U113" i="4"/>
  <c r="R113" i="4"/>
  <c r="O113" i="4"/>
  <c r="L113" i="4"/>
  <c r="I113" i="4"/>
  <c r="X112" i="4"/>
  <c r="U112" i="4"/>
  <c r="R112" i="4"/>
  <c r="O112" i="4"/>
  <c r="L112" i="4"/>
  <c r="I112" i="4"/>
  <c r="X111" i="4"/>
  <c r="U111" i="4"/>
  <c r="R111" i="4"/>
  <c r="O111" i="4"/>
  <c r="L111" i="4"/>
  <c r="I111" i="4"/>
  <c r="X110" i="4"/>
  <c r="U110" i="4"/>
  <c r="R110" i="4"/>
  <c r="O110" i="4"/>
  <c r="L110" i="4"/>
  <c r="I110" i="4"/>
  <c r="X109" i="4"/>
  <c r="U109" i="4"/>
  <c r="R109" i="4"/>
  <c r="O109" i="4"/>
  <c r="L109" i="4"/>
  <c r="I109" i="4"/>
  <c r="X108" i="4"/>
  <c r="U108" i="4"/>
  <c r="R108" i="4"/>
  <c r="O108" i="4"/>
  <c r="L108" i="4"/>
  <c r="I108" i="4"/>
  <c r="X107" i="4"/>
  <c r="U107" i="4"/>
  <c r="R107" i="4"/>
  <c r="O107" i="4"/>
  <c r="L107" i="4"/>
  <c r="I107" i="4"/>
  <c r="X106" i="4"/>
  <c r="U106" i="4"/>
  <c r="R106" i="4"/>
  <c r="O106" i="4"/>
  <c r="L106" i="4"/>
  <c r="I106" i="4"/>
  <c r="X105" i="4"/>
  <c r="U105" i="4"/>
  <c r="R105" i="4"/>
  <c r="O105" i="4"/>
  <c r="L105" i="4"/>
  <c r="I105" i="4"/>
  <c r="X104" i="4"/>
  <c r="U104" i="4"/>
  <c r="R104" i="4"/>
  <c r="O104" i="4"/>
  <c r="L104" i="4"/>
  <c r="I104" i="4"/>
  <c r="X103" i="4"/>
  <c r="U103" i="4"/>
  <c r="R103" i="4"/>
  <c r="O103" i="4"/>
  <c r="L103" i="4"/>
  <c r="I103" i="4"/>
  <c r="X102" i="4"/>
  <c r="U102" i="4"/>
  <c r="R102" i="4"/>
  <c r="O102" i="4"/>
  <c r="L102" i="4"/>
  <c r="I102" i="4"/>
  <c r="X101" i="4"/>
  <c r="U101" i="4"/>
  <c r="R101" i="4"/>
  <c r="O101" i="4"/>
  <c r="L101" i="4"/>
  <c r="I101" i="4"/>
  <c r="X100" i="4"/>
  <c r="U100" i="4"/>
  <c r="R100" i="4"/>
  <c r="O100" i="4"/>
  <c r="L100" i="4"/>
  <c r="I100" i="4"/>
  <c r="X99" i="4"/>
  <c r="U99" i="4"/>
  <c r="R99" i="4"/>
  <c r="O99" i="4"/>
  <c r="L99" i="4"/>
  <c r="I99" i="4"/>
  <c r="X98" i="4"/>
  <c r="U98" i="4"/>
  <c r="R98" i="4"/>
  <c r="O98" i="4"/>
  <c r="L98" i="4"/>
  <c r="I98" i="4"/>
  <c r="X97" i="4"/>
  <c r="U97" i="4"/>
  <c r="R97" i="4"/>
  <c r="O97" i="4"/>
  <c r="L97" i="4"/>
  <c r="I97" i="4"/>
  <c r="X96" i="4"/>
  <c r="U96" i="4"/>
  <c r="R96" i="4"/>
  <c r="O96" i="4"/>
  <c r="L96" i="4"/>
  <c r="I96" i="4"/>
  <c r="X95" i="4"/>
  <c r="U95" i="4"/>
  <c r="R95" i="4"/>
  <c r="O95" i="4"/>
  <c r="L95" i="4"/>
  <c r="I95" i="4"/>
  <c r="X94" i="4"/>
  <c r="U94" i="4"/>
  <c r="R94" i="4"/>
  <c r="O94" i="4"/>
  <c r="L94" i="4"/>
  <c r="I94" i="4"/>
  <c r="X93" i="4"/>
  <c r="U93" i="4"/>
  <c r="R93" i="4"/>
  <c r="O93" i="4"/>
  <c r="L93" i="4"/>
  <c r="I93" i="4"/>
  <c r="X92" i="4"/>
  <c r="U92" i="4"/>
  <c r="R92" i="4"/>
  <c r="O92" i="4"/>
  <c r="L92" i="4"/>
  <c r="I92" i="4"/>
  <c r="X91" i="4"/>
  <c r="U91" i="4"/>
  <c r="R91" i="4"/>
  <c r="O91" i="4"/>
  <c r="L91" i="4"/>
  <c r="I91" i="4"/>
  <c r="X90" i="4"/>
  <c r="U90" i="4"/>
  <c r="R90" i="4"/>
  <c r="O90" i="4"/>
  <c r="L90" i="4"/>
  <c r="I90" i="4"/>
  <c r="X89" i="4"/>
  <c r="U89" i="4"/>
  <c r="R89" i="4"/>
  <c r="O89" i="4"/>
  <c r="L89" i="4"/>
  <c r="I89" i="4"/>
  <c r="X88" i="4"/>
  <c r="U88" i="4"/>
  <c r="R88" i="4"/>
  <c r="O88" i="4"/>
  <c r="L88" i="4"/>
  <c r="I88" i="4"/>
  <c r="X87" i="4"/>
  <c r="U87" i="4"/>
  <c r="R87" i="4"/>
  <c r="O87" i="4"/>
  <c r="L87" i="4"/>
  <c r="I87" i="4"/>
  <c r="X86" i="4"/>
  <c r="U86" i="4"/>
  <c r="R86" i="4"/>
  <c r="O86" i="4"/>
  <c r="L86" i="4"/>
  <c r="I86" i="4"/>
  <c r="X85" i="4"/>
  <c r="U85" i="4"/>
  <c r="R85" i="4"/>
  <c r="O85" i="4"/>
  <c r="L85" i="4"/>
  <c r="I85" i="4"/>
  <c r="X84" i="4"/>
  <c r="U84" i="4"/>
  <c r="R84" i="4"/>
  <c r="O84" i="4"/>
  <c r="L84" i="4"/>
  <c r="I84" i="4"/>
  <c r="X83" i="4"/>
  <c r="U83" i="4"/>
  <c r="R83" i="4"/>
  <c r="O83" i="4"/>
  <c r="L83" i="4"/>
  <c r="I83" i="4"/>
  <c r="X82" i="4"/>
  <c r="U82" i="4"/>
  <c r="R82" i="4"/>
  <c r="O82" i="4"/>
  <c r="L82" i="4"/>
  <c r="I82" i="4"/>
  <c r="X81" i="4"/>
  <c r="U81" i="4"/>
  <c r="R81" i="4"/>
  <c r="O81" i="4"/>
  <c r="L81" i="4"/>
  <c r="I81" i="4"/>
  <c r="X80" i="4"/>
  <c r="U80" i="4"/>
  <c r="R80" i="4"/>
  <c r="O80" i="4"/>
  <c r="L80" i="4"/>
  <c r="I80" i="4"/>
  <c r="X79" i="4"/>
  <c r="U79" i="4"/>
  <c r="R79" i="4"/>
  <c r="O79" i="4"/>
  <c r="L79" i="4"/>
  <c r="I79" i="4"/>
  <c r="X78" i="4"/>
  <c r="U78" i="4"/>
  <c r="R78" i="4"/>
  <c r="O78" i="4"/>
  <c r="L78" i="4"/>
  <c r="I78" i="4"/>
  <c r="X77" i="4"/>
  <c r="U77" i="4"/>
  <c r="R77" i="4"/>
  <c r="O77" i="4"/>
  <c r="L77" i="4"/>
  <c r="I77" i="4"/>
  <c r="X76" i="4"/>
  <c r="U76" i="4"/>
  <c r="R76" i="4"/>
  <c r="O76" i="4"/>
  <c r="L76" i="4"/>
  <c r="I76" i="4"/>
  <c r="X75" i="4"/>
  <c r="U75" i="4"/>
  <c r="R75" i="4"/>
  <c r="O75" i="4"/>
  <c r="L75" i="4"/>
  <c r="I75" i="4"/>
  <c r="X74" i="4"/>
  <c r="U74" i="4"/>
  <c r="R74" i="4"/>
  <c r="O74" i="4"/>
  <c r="L74" i="4"/>
  <c r="I74" i="4"/>
  <c r="X73" i="4"/>
  <c r="U73" i="4"/>
  <c r="R73" i="4"/>
  <c r="O73" i="4"/>
  <c r="L73" i="4"/>
  <c r="I73" i="4"/>
  <c r="X72" i="4"/>
  <c r="U72" i="4"/>
  <c r="R72" i="4"/>
  <c r="O72" i="4"/>
  <c r="L72" i="4"/>
  <c r="I72" i="4"/>
  <c r="X71" i="4"/>
  <c r="U71" i="4"/>
  <c r="R71" i="4"/>
  <c r="O71" i="4"/>
  <c r="L71" i="4"/>
  <c r="I71" i="4"/>
  <c r="X70" i="4"/>
  <c r="U70" i="4"/>
  <c r="R70" i="4"/>
  <c r="O70" i="4"/>
  <c r="L70" i="4"/>
  <c r="I70" i="4"/>
  <c r="X69" i="4"/>
  <c r="U69" i="4"/>
  <c r="R69" i="4"/>
  <c r="O69" i="4"/>
  <c r="L69" i="4"/>
  <c r="I69" i="4"/>
  <c r="X68" i="4"/>
  <c r="U68" i="4"/>
  <c r="R68" i="4"/>
  <c r="O68" i="4"/>
  <c r="L68" i="4"/>
  <c r="I68" i="4"/>
  <c r="X67" i="4"/>
  <c r="U67" i="4"/>
  <c r="R67" i="4"/>
  <c r="O67" i="4"/>
  <c r="L67" i="4"/>
  <c r="I67" i="4"/>
  <c r="X66" i="4"/>
  <c r="U66" i="4"/>
  <c r="R66" i="4"/>
  <c r="O66" i="4"/>
  <c r="L66" i="4"/>
  <c r="I66" i="4"/>
  <c r="X65" i="4"/>
  <c r="U65" i="4"/>
  <c r="R65" i="4"/>
  <c r="O65" i="4"/>
  <c r="L65" i="4"/>
  <c r="I65" i="4"/>
  <c r="X64" i="4"/>
  <c r="U64" i="4"/>
  <c r="R64" i="4"/>
  <c r="O64" i="4"/>
  <c r="L64" i="4"/>
  <c r="I64" i="4"/>
  <c r="X63" i="4"/>
  <c r="U63" i="4"/>
  <c r="R63" i="4"/>
  <c r="O63" i="4"/>
  <c r="L63" i="4"/>
  <c r="I63" i="4"/>
  <c r="X62" i="4"/>
  <c r="U62" i="4"/>
  <c r="R62" i="4"/>
  <c r="O62" i="4"/>
  <c r="L62" i="4"/>
  <c r="I62" i="4"/>
  <c r="X61" i="4"/>
  <c r="U61" i="4"/>
  <c r="R61" i="4"/>
  <c r="O61" i="4"/>
  <c r="L61" i="4"/>
  <c r="I61" i="4"/>
  <c r="X60" i="4"/>
  <c r="U60" i="4"/>
  <c r="R60" i="4"/>
  <c r="O60" i="4"/>
  <c r="L60" i="4"/>
  <c r="I60" i="4"/>
  <c r="X59" i="4"/>
  <c r="U59" i="4"/>
  <c r="R59" i="4"/>
  <c r="O59" i="4"/>
  <c r="L59" i="4"/>
  <c r="I59" i="4"/>
  <c r="X58" i="4"/>
  <c r="U58" i="4"/>
  <c r="R58" i="4"/>
  <c r="O58" i="4"/>
  <c r="L58" i="4"/>
  <c r="I58" i="4"/>
  <c r="X57" i="4"/>
  <c r="U57" i="4"/>
  <c r="R57" i="4"/>
  <c r="O57" i="4"/>
  <c r="L57" i="4"/>
  <c r="I57" i="4"/>
  <c r="X56" i="4"/>
  <c r="U56" i="4"/>
  <c r="R56" i="4"/>
  <c r="O56" i="4"/>
  <c r="L56" i="4"/>
  <c r="I56" i="4"/>
  <c r="X55" i="4"/>
  <c r="U55" i="4"/>
  <c r="R55" i="4"/>
  <c r="O55" i="4"/>
  <c r="L55" i="4"/>
  <c r="I55" i="4"/>
  <c r="X54" i="4"/>
  <c r="U54" i="4"/>
  <c r="R54" i="4"/>
  <c r="O54" i="4"/>
  <c r="L54" i="4"/>
  <c r="I54" i="4"/>
  <c r="X53" i="4"/>
  <c r="U53" i="4"/>
  <c r="R53" i="4"/>
  <c r="O53" i="4"/>
  <c r="L53" i="4"/>
  <c r="I53" i="4"/>
  <c r="X52" i="4"/>
  <c r="U52" i="4"/>
  <c r="R52" i="4"/>
  <c r="O52" i="4"/>
  <c r="L52" i="4"/>
  <c r="I52" i="4"/>
  <c r="X51" i="4"/>
  <c r="U51" i="4"/>
  <c r="R51" i="4"/>
  <c r="O51" i="4"/>
  <c r="L51" i="4"/>
  <c r="I51" i="4"/>
  <c r="X50" i="4"/>
  <c r="U50" i="4"/>
  <c r="R50" i="4"/>
  <c r="O50" i="4"/>
  <c r="L50" i="4"/>
  <c r="I50" i="4"/>
  <c r="X49" i="4"/>
  <c r="U49" i="4"/>
  <c r="R49" i="4"/>
  <c r="O49" i="4"/>
  <c r="L49" i="4"/>
  <c r="I49" i="4"/>
  <c r="X48" i="4"/>
  <c r="U48" i="4"/>
  <c r="R48" i="4"/>
  <c r="O48" i="4"/>
  <c r="L48" i="4"/>
  <c r="I48" i="4"/>
  <c r="X47" i="4"/>
  <c r="U47" i="4"/>
  <c r="R47" i="4"/>
  <c r="O47" i="4"/>
  <c r="L47" i="4"/>
  <c r="I47" i="4"/>
  <c r="X46" i="4"/>
  <c r="U46" i="4"/>
  <c r="R46" i="4"/>
  <c r="O46" i="4"/>
  <c r="L46" i="4"/>
  <c r="I46" i="4"/>
  <c r="X45" i="4"/>
  <c r="U45" i="4"/>
  <c r="R45" i="4"/>
  <c r="O45" i="4"/>
  <c r="L45" i="4"/>
  <c r="I45" i="4"/>
  <c r="X44" i="4"/>
  <c r="U44" i="4"/>
  <c r="R44" i="4"/>
  <c r="O44" i="4"/>
  <c r="L44" i="4"/>
  <c r="I44" i="4"/>
  <c r="X43" i="4"/>
  <c r="U43" i="4"/>
  <c r="R43" i="4"/>
  <c r="O43" i="4"/>
  <c r="L43" i="4"/>
  <c r="I43" i="4"/>
  <c r="X42" i="4"/>
  <c r="U42" i="4"/>
  <c r="R42" i="4"/>
  <c r="O42" i="4"/>
  <c r="L42" i="4"/>
  <c r="I42" i="4"/>
  <c r="X41" i="4"/>
  <c r="U41" i="4"/>
  <c r="R41" i="4"/>
  <c r="O41" i="4"/>
  <c r="L41" i="4"/>
  <c r="X39" i="4"/>
  <c r="U39" i="4"/>
  <c r="R39" i="4"/>
  <c r="O39" i="4"/>
  <c r="L39" i="4"/>
  <c r="X38" i="4"/>
  <c r="U38" i="4"/>
  <c r="R38" i="4"/>
  <c r="O38" i="4"/>
  <c r="L38" i="4"/>
  <c r="X37" i="4"/>
  <c r="U37" i="4"/>
  <c r="R37" i="4"/>
  <c r="O37" i="4"/>
  <c r="L37" i="4"/>
  <c r="I37" i="4"/>
  <c r="X36" i="4"/>
  <c r="U36" i="4"/>
  <c r="R36" i="4"/>
  <c r="O36" i="4"/>
  <c r="L36" i="4"/>
  <c r="I36" i="4"/>
  <c r="X35" i="4"/>
  <c r="U35" i="4"/>
  <c r="R35" i="4"/>
  <c r="O35" i="4"/>
  <c r="L35" i="4"/>
  <c r="I35" i="4"/>
  <c r="X34" i="4"/>
  <c r="U34" i="4"/>
  <c r="R34" i="4"/>
  <c r="O34" i="4"/>
  <c r="L34" i="4"/>
  <c r="I34" i="4"/>
  <c r="X33" i="4"/>
  <c r="U33" i="4"/>
  <c r="R33" i="4"/>
  <c r="O33" i="4"/>
  <c r="L33" i="4"/>
  <c r="I33" i="4"/>
  <c r="X32" i="4"/>
  <c r="U32" i="4"/>
  <c r="R32" i="4"/>
  <c r="O32" i="4"/>
  <c r="L32" i="4"/>
  <c r="I32" i="4"/>
  <c r="X31" i="4"/>
  <c r="U31" i="4"/>
  <c r="R31" i="4"/>
  <c r="O31" i="4"/>
  <c r="L31" i="4"/>
  <c r="I31" i="4"/>
  <c r="X30" i="4"/>
  <c r="U30" i="4"/>
  <c r="R30" i="4"/>
  <c r="O30" i="4"/>
  <c r="L30" i="4"/>
  <c r="I30" i="4"/>
  <c r="X29" i="4"/>
  <c r="U29" i="4"/>
  <c r="R29" i="4"/>
  <c r="O29" i="4"/>
  <c r="L29" i="4"/>
  <c r="I29" i="4"/>
  <c r="X28" i="4"/>
  <c r="U28" i="4"/>
  <c r="R28" i="4"/>
  <c r="O28" i="4"/>
  <c r="L28" i="4"/>
  <c r="I28" i="4"/>
  <c r="X27" i="4"/>
  <c r="U27" i="4"/>
  <c r="R27" i="4"/>
  <c r="O27" i="4"/>
  <c r="L27" i="4"/>
  <c r="I27" i="4"/>
  <c r="X26" i="4"/>
  <c r="U26" i="4"/>
  <c r="R26" i="4"/>
  <c r="O26" i="4"/>
  <c r="L26" i="4"/>
  <c r="I26" i="4"/>
  <c r="X25" i="4"/>
  <c r="U25" i="4"/>
  <c r="R25" i="4"/>
  <c r="O25" i="4"/>
  <c r="L25" i="4"/>
  <c r="I25" i="4"/>
  <c r="X24" i="4"/>
  <c r="U24" i="4"/>
  <c r="R24" i="4"/>
  <c r="O24" i="4"/>
  <c r="L24" i="4"/>
  <c r="I24" i="4"/>
  <c r="X23" i="4"/>
  <c r="U23" i="4"/>
  <c r="R23" i="4"/>
  <c r="O23" i="4"/>
  <c r="L23" i="4"/>
  <c r="I23" i="4"/>
  <c r="X22" i="4"/>
  <c r="U22" i="4"/>
  <c r="R22" i="4"/>
  <c r="O22" i="4"/>
  <c r="L22" i="4"/>
  <c r="I22" i="4"/>
  <c r="X21" i="4"/>
  <c r="U21" i="4"/>
  <c r="R21" i="4"/>
  <c r="O21" i="4"/>
  <c r="L21" i="4"/>
  <c r="I21" i="4"/>
  <c r="X20" i="4"/>
  <c r="U20" i="4"/>
  <c r="R20" i="4"/>
  <c r="O20" i="4"/>
  <c r="L20" i="4"/>
  <c r="I20" i="4"/>
  <c r="X19" i="4"/>
  <c r="U19" i="4"/>
  <c r="R19" i="4"/>
  <c r="O19" i="4"/>
  <c r="L19" i="4"/>
  <c r="I19" i="4"/>
  <c r="X18" i="4"/>
  <c r="U18" i="4"/>
  <c r="R18" i="4"/>
  <c r="O18" i="4"/>
  <c r="L18" i="4"/>
  <c r="I18" i="4"/>
  <c r="X17" i="4"/>
  <c r="U17" i="4"/>
  <c r="R17" i="4"/>
  <c r="O17" i="4"/>
  <c r="L17" i="4"/>
  <c r="I17" i="4"/>
  <c r="X16" i="4"/>
  <c r="U16" i="4"/>
  <c r="R16" i="4"/>
  <c r="O16" i="4"/>
  <c r="L16" i="4"/>
  <c r="I16" i="4"/>
  <c r="X15" i="4"/>
  <c r="U15" i="4"/>
  <c r="R15" i="4"/>
  <c r="O15" i="4"/>
  <c r="L15" i="4"/>
  <c r="I15" i="4"/>
  <c r="X14" i="4"/>
  <c r="U14" i="4"/>
  <c r="R14" i="4"/>
  <c r="O14" i="4"/>
  <c r="L14" i="4"/>
  <c r="I14" i="4"/>
  <c r="X13" i="4"/>
  <c r="U13" i="4"/>
  <c r="R13" i="4"/>
  <c r="O13" i="4"/>
  <c r="L13" i="4"/>
  <c r="I13" i="4"/>
  <c r="X12" i="4"/>
  <c r="U12" i="4"/>
  <c r="R12" i="4"/>
  <c r="O12" i="4"/>
  <c r="L12" i="4"/>
  <c r="I12" i="4"/>
  <c r="X11" i="4"/>
  <c r="U11" i="4"/>
  <c r="R11" i="4"/>
  <c r="O11" i="4"/>
  <c r="L11" i="4"/>
  <c r="I11" i="4"/>
  <c r="X10" i="4"/>
  <c r="U10" i="4"/>
  <c r="R10" i="4"/>
  <c r="O10" i="4"/>
  <c r="L10" i="4"/>
  <c r="I10" i="4"/>
  <c r="X9" i="4"/>
  <c r="U9" i="4"/>
  <c r="R9" i="4"/>
  <c r="O9" i="4"/>
  <c r="L9" i="4"/>
  <c r="I9" i="4"/>
  <c r="X8" i="4"/>
  <c r="U8" i="4"/>
  <c r="R8" i="4"/>
  <c r="O8" i="4"/>
  <c r="L8" i="4"/>
  <c r="I8" i="4"/>
  <c r="X7" i="4"/>
  <c r="U7" i="4"/>
  <c r="R7" i="4"/>
  <c r="O7" i="4"/>
  <c r="L7" i="4"/>
  <c r="I7" i="4"/>
  <c r="X6" i="4"/>
  <c r="U6" i="4"/>
  <c r="R6" i="4"/>
  <c r="O6" i="4"/>
  <c r="L6" i="4"/>
  <c r="I6" i="4"/>
  <c r="X5" i="4"/>
  <c r="U5" i="4"/>
  <c r="R5" i="4"/>
  <c r="O5" i="4"/>
  <c r="L5" i="4"/>
  <c r="I5" i="4"/>
  <c r="X4" i="4"/>
  <c r="U4" i="4"/>
  <c r="R4" i="4"/>
  <c r="O4" i="4"/>
  <c r="L4" i="4"/>
  <c r="I4" i="4"/>
  <c r="AA33" i="4" l="1"/>
  <c r="AA67" i="4"/>
  <c r="AA82" i="4"/>
  <c r="AA86" i="4"/>
  <c r="AA121" i="4"/>
  <c r="AA127" i="4"/>
  <c r="AA131" i="4"/>
  <c r="AA135" i="4"/>
  <c r="AA139" i="4"/>
  <c r="AA142" i="4"/>
  <c r="AA161" i="4"/>
  <c r="AA169" i="4"/>
  <c r="AA193" i="4"/>
  <c r="AA201" i="4"/>
  <c r="AA253" i="4"/>
  <c r="AA261" i="4"/>
  <c r="AA293" i="4"/>
  <c r="AA301" i="4"/>
  <c r="AA309" i="4"/>
  <c r="AA316" i="4"/>
  <c r="AA324" i="4"/>
  <c r="AA29" i="4"/>
  <c r="AA64" i="4"/>
  <c r="AA21" i="4"/>
  <c r="AA56" i="4"/>
  <c r="AA37" i="4"/>
  <c r="AA173" i="4"/>
  <c r="AA177" i="4"/>
  <c r="AA209" i="4"/>
  <c r="AA213" i="4"/>
  <c r="AA217" i="4"/>
  <c r="AA240" i="4"/>
  <c r="AA265" i="4"/>
  <c r="AA269" i="4"/>
  <c r="AA312" i="4"/>
  <c r="AA9" i="4"/>
  <c r="AA13" i="4"/>
  <c r="AA17" i="4"/>
  <c r="AA46" i="4"/>
  <c r="AA48" i="4"/>
  <c r="AA52" i="4"/>
  <c r="AA54" i="4"/>
  <c r="AA123" i="4"/>
  <c r="AA145" i="4"/>
  <c r="AA153" i="4"/>
  <c r="AA25" i="4"/>
  <c r="AA35" i="4"/>
  <c r="AA117" i="4"/>
  <c r="AA256" i="4"/>
  <c r="AA264" i="4"/>
  <c r="AA218" i="4"/>
  <c r="AA222" i="4"/>
  <c r="AA226" i="4"/>
  <c r="AA230" i="4"/>
  <c r="AA237" i="4"/>
  <c r="AA252" i="4"/>
  <c r="AA260" i="4"/>
  <c r="AA268" i="4"/>
  <c r="AA4" i="4"/>
  <c r="AA11" i="4"/>
  <c r="AA19" i="4"/>
  <c r="AA245" i="4"/>
  <c r="AA65" i="4"/>
  <c r="AA69" i="4"/>
  <c r="AA73" i="4"/>
  <c r="AA77" i="4"/>
  <c r="AA80" i="4"/>
  <c r="AA84" i="4"/>
  <c r="AA125" i="4"/>
  <c r="AA133" i="4"/>
  <c r="AA147" i="4"/>
  <c r="AA179" i="4"/>
  <c r="AA183" i="4"/>
  <c r="AA187" i="4"/>
  <c r="AA191" i="4"/>
  <c r="AA195" i="4"/>
  <c r="AA199" i="4"/>
  <c r="AA203" i="4"/>
  <c r="AA207" i="4"/>
  <c r="AA247" i="4"/>
  <c r="AA251" i="4"/>
  <c r="AA255" i="4"/>
  <c r="AA259" i="4"/>
  <c r="AA263" i="4"/>
  <c r="AA267" i="4"/>
  <c r="AA271" i="4"/>
  <c r="AA275" i="4"/>
  <c r="AA7" i="4"/>
  <c r="AA15" i="4"/>
  <c r="AA95" i="4"/>
  <c r="AA102" i="4"/>
  <c r="AA106" i="4"/>
  <c r="AA110" i="4"/>
  <c r="AA114" i="4"/>
  <c r="AA143" i="4"/>
  <c r="AA31" i="4"/>
  <c r="AA6" i="4"/>
  <c r="AA14" i="4"/>
  <c r="AA30" i="4"/>
  <c r="AA38" i="4"/>
  <c r="AA39" i="4"/>
  <c r="AA41" i="4"/>
  <c r="AA68" i="4"/>
  <c r="AA72" i="4"/>
  <c r="AA76" i="4"/>
  <c r="AA83" i="4"/>
  <c r="AA85" i="4"/>
  <c r="AA100" i="4"/>
  <c r="AA108" i="4"/>
  <c r="AA116" i="4"/>
  <c r="AA118" i="4"/>
  <c r="AA146" i="4"/>
  <c r="AA150" i="4"/>
  <c r="AA154" i="4"/>
  <c r="AA158" i="4"/>
  <c r="AA162" i="4"/>
  <c r="AA166" i="4"/>
  <c r="AA170" i="4"/>
  <c r="AA174" i="4"/>
  <c r="AA220" i="4"/>
  <c r="AA228" i="4"/>
  <c r="AA235" i="4"/>
  <c r="AA285" i="4"/>
  <c r="AA90" i="4"/>
  <c r="AA99" i="4"/>
  <c r="AA130" i="4"/>
  <c r="AA144" i="4"/>
  <c r="AA176" i="4"/>
  <c r="AA186" i="4"/>
  <c r="AA190" i="4"/>
  <c r="AA194" i="4"/>
  <c r="AA198" i="4"/>
  <c r="AA202" i="4"/>
  <c r="AA206" i="4"/>
  <c r="AA219" i="4"/>
  <c r="AA223" i="4"/>
  <c r="AA227" i="4"/>
  <c r="AA231" i="4"/>
  <c r="AA234" i="4"/>
  <c r="AA238" i="4"/>
  <c r="AA44" i="4"/>
  <c r="AA51" i="4"/>
  <c r="AA94" i="4"/>
  <c r="AA319" i="4"/>
  <c r="AA58" i="4"/>
  <c r="AA66" i="4"/>
  <c r="AA74" i="4"/>
  <c r="AA81" i="4"/>
  <c r="AA97" i="4"/>
  <c r="AA112" i="4"/>
  <c r="AA185" i="4"/>
  <c r="AA224" i="4"/>
  <c r="AA232" i="4"/>
  <c r="AA239" i="4"/>
  <c r="AA241" i="4"/>
  <c r="AA42" i="4"/>
  <c r="AA45" i="4"/>
  <c r="AA49" i="4"/>
  <c r="AA53" i="4"/>
  <c r="AA96" i="4"/>
  <c r="AA103" i="4"/>
  <c r="AA111" i="4"/>
  <c r="AA126" i="4"/>
  <c r="AA141" i="4"/>
  <c r="AA156" i="4"/>
  <c r="AA172" i="4"/>
  <c r="AA270" i="4"/>
  <c r="AA274" i="4"/>
  <c r="AA278" i="4"/>
  <c r="AA282" i="4"/>
  <c r="AA286" i="4"/>
  <c r="AA290" i="4"/>
  <c r="AA294" i="4"/>
  <c r="AA298" i="4"/>
  <c r="AA302" i="4"/>
  <c r="AA306" i="4"/>
  <c r="AA188" i="4"/>
  <c r="AA204" i="4"/>
  <c r="AA5" i="4"/>
  <c r="AA12" i="4"/>
  <c r="AA20" i="4"/>
  <c r="AA22" i="4"/>
  <c r="AA60" i="4"/>
  <c r="AA71" i="4"/>
  <c r="AA87" i="4"/>
  <c r="AA91" i="4"/>
  <c r="AA119" i="4"/>
  <c r="AA192" i="4"/>
  <c r="AA208" i="4"/>
  <c r="AA210" i="4"/>
  <c r="AA214" i="4"/>
  <c r="AA243" i="4"/>
  <c r="AA273" i="4"/>
  <c r="AA281" i="4"/>
  <c r="AA92" i="4"/>
  <c r="AA181" i="4"/>
  <c r="AA242" i="4"/>
  <c r="AA279" i="4"/>
  <c r="AA283" i="4"/>
  <c r="AA8" i="4"/>
  <c r="AA16" i="4"/>
  <c r="AA32" i="4"/>
  <c r="AA36" i="4"/>
  <c r="AA43" i="4"/>
  <c r="AA50" i="4"/>
  <c r="AA98" i="4"/>
  <c r="AA101" i="4"/>
  <c r="AA105" i="4"/>
  <c r="AA107" i="4"/>
  <c r="AA109" i="4"/>
  <c r="AA113" i="4"/>
  <c r="AA115" i="4"/>
  <c r="AA124" i="4"/>
  <c r="AA128" i="4"/>
  <c r="AA132" i="4"/>
  <c r="AA136" i="4"/>
  <c r="AA140" i="4"/>
  <c r="AA155" i="4"/>
  <c r="AA159" i="4"/>
  <c r="AA163" i="4"/>
  <c r="AA167" i="4"/>
  <c r="AA171" i="4"/>
  <c r="AA175" i="4"/>
  <c r="AA205" i="4"/>
  <c r="AA225" i="4"/>
  <c r="AA233" i="4"/>
  <c r="AA246" i="4"/>
  <c r="AA250" i="4"/>
  <c r="AA254" i="4"/>
  <c r="AA258" i="4"/>
  <c r="AA262" i="4"/>
  <c r="AA266" i="4"/>
  <c r="AA287" i="4"/>
  <c r="AA291" i="4"/>
  <c r="AA295" i="4"/>
  <c r="AA299" i="4"/>
  <c r="AA303" i="4"/>
  <c r="AA307" i="4"/>
  <c r="AA310" i="4"/>
  <c r="AA314" i="4"/>
  <c r="AA318" i="4"/>
  <c r="AA322" i="4"/>
  <c r="AA326" i="4"/>
  <c r="AA236" i="4"/>
  <c r="AA313" i="4"/>
  <c r="AA317" i="4"/>
  <c r="AA321" i="4"/>
  <c r="AA325" i="4"/>
  <c r="AA23" i="4"/>
  <c r="AA47" i="4"/>
  <c r="AA55" i="4"/>
  <c r="AA57" i="4"/>
  <c r="AA61" i="4"/>
  <c r="AA88" i="4"/>
  <c r="AA149" i="4"/>
  <c r="AA160" i="4"/>
  <c r="AA168" i="4"/>
  <c r="AA178" i="4"/>
  <c r="AA182" i="4"/>
  <c r="AA211" i="4"/>
  <c r="AA215" i="4"/>
  <c r="AA277" i="4"/>
  <c r="AA323" i="4"/>
  <c r="AA28" i="4"/>
  <c r="AA63" i="4"/>
  <c r="AA89" i="4"/>
  <c r="AA148" i="4"/>
  <c r="AA157" i="4"/>
  <c r="AA184" i="4"/>
  <c r="AA212" i="4"/>
  <c r="AA221" i="4"/>
  <c r="AA244" i="4"/>
  <c r="AA272" i="4"/>
  <c r="AA297" i="4"/>
  <c r="AA305" i="4"/>
  <c r="AA10" i="4"/>
  <c r="AA27" i="4"/>
  <c r="AA62" i="4"/>
  <c r="AA122" i="4"/>
  <c r="AA165" i="4"/>
  <c r="AA229" i="4"/>
  <c r="AA288" i="4"/>
  <c r="AA304" i="4"/>
  <c r="AA18" i="4"/>
  <c r="AA34" i="4"/>
  <c r="AA70" i="4"/>
  <c r="AA79" i="4"/>
  <c r="AA104" i="4"/>
  <c r="AA129" i="4"/>
  <c r="AA138" i="4"/>
  <c r="AA151" i="4"/>
  <c r="AA164" i="4"/>
  <c r="AA200" i="4"/>
  <c r="AA26" i="4"/>
  <c r="AA78" i="4"/>
  <c r="AA137" i="4"/>
  <c r="AA24" i="4"/>
  <c r="AA59" i="4"/>
  <c r="AA93" i="4"/>
  <c r="AA120" i="4"/>
  <c r="AA152" i="4"/>
  <c r="AA180" i="4"/>
  <c r="AA189" i="4"/>
  <c r="AA216" i="4"/>
  <c r="AA249" i="4"/>
  <c r="AA276" i="4"/>
  <c r="AA197" i="4"/>
  <c r="AA248" i="4"/>
  <c r="AA257" i="4"/>
  <c r="AA292" i="4"/>
  <c r="AA308" i="4"/>
  <c r="AA75" i="4"/>
  <c r="AA134" i="4"/>
  <c r="AA196" i="4"/>
  <c r="AA296" i="4"/>
  <c r="AA284" i="4"/>
  <c r="AA300" i="4"/>
  <c r="AA280" i="4"/>
  <c r="AA289" i="4"/>
  <c r="AA311" i="4"/>
  <c r="AA320" i="4"/>
  <c r="AA328" i="4"/>
  <c r="AA327" i="4"/>
  <c r="AA315" i="4"/>
  <c r="I874" i="1"/>
  <c r="L874" i="1"/>
  <c r="O874" i="1"/>
  <c r="R874" i="1"/>
  <c r="U874" i="1"/>
  <c r="X874" i="1"/>
  <c r="I873" i="1"/>
  <c r="L873" i="1"/>
  <c r="O873" i="1"/>
  <c r="R873" i="1"/>
  <c r="U873" i="1"/>
  <c r="X873" i="1"/>
  <c r="I872" i="1"/>
  <c r="L872" i="1"/>
  <c r="O872" i="1"/>
  <c r="R872" i="1"/>
  <c r="U872" i="1"/>
  <c r="X872" i="1"/>
  <c r="AA874" i="1" l="1"/>
  <c r="AA873" i="1"/>
  <c r="AA872"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L845" i="1"/>
  <c r="O845" i="1"/>
  <c r="R845" i="1"/>
  <c r="U845" i="1"/>
  <c r="X845" i="1"/>
  <c r="L846" i="1"/>
  <c r="O846" i="1"/>
  <c r="R846" i="1"/>
  <c r="U846" i="1"/>
  <c r="X846" i="1"/>
  <c r="L847" i="1"/>
  <c r="O847" i="1"/>
  <c r="R847" i="1"/>
  <c r="U847" i="1"/>
  <c r="X847" i="1"/>
  <c r="L848" i="1"/>
  <c r="O848" i="1"/>
  <c r="R848" i="1"/>
  <c r="U848" i="1"/>
  <c r="X848" i="1"/>
  <c r="L849" i="1"/>
  <c r="O849" i="1"/>
  <c r="R849" i="1"/>
  <c r="U849" i="1"/>
  <c r="X849" i="1"/>
  <c r="L850" i="1"/>
  <c r="O850" i="1"/>
  <c r="R850" i="1"/>
  <c r="U850" i="1"/>
  <c r="X850" i="1"/>
  <c r="L851" i="1"/>
  <c r="O851" i="1"/>
  <c r="R851" i="1"/>
  <c r="U851" i="1"/>
  <c r="X851" i="1"/>
  <c r="L852" i="1"/>
  <c r="O852" i="1"/>
  <c r="R852" i="1"/>
  <c r="U852" i="1"/>
  <c r="X852" i="1"/>
  <c r="L853" i="1"/>
  <c r="O853" i="1"/>
  <c r="R853" i="1"/>
  <c r="U853" i="1"/>
  <c r="X853" i="1"/>
  <c r="L854" i="1"/>
  <c r="O854" i="1"/>
  <c r="R854" i="1"/>
  <c r="U854" i="1"/>
  <c r="X854" i="1"/>
  <c r="L855" i="1"/>
  <c r="O855" i="1"/>
  <c r="R855" i="1"/>
  <c r="U855" i="1"/>
  <c r="X855" i="1"/>
  <c r="L856" i="1"/>
  <c r="O856" i="1"/>
  <c r="R856" i="1"/>
  <c r="U856" i="1"/>
  <c r="X856" i="1"/>
  <c r="L857" i="1"/>
  <c r="O857" i="1"/>
  <c r="R857" i="1"/>
  <c r="U857" i="1"/>
  <c r="X857" i="1"/>
  <c r="L858" i="1"/>
  <c r="O858" i="1"/>
  <c r="R858" i="1"/>
  <c r="U858" i="1"/>
  <c r="X858" i="1"/>
  <c r="L859" i="1"/>
  <c r="O859" i="1"/>
  <c r="R859" i="1"/>
  <c r="U859" i="1"/>
  <c r="X859" i="1"/>
  <c r="L860" i="1"/>
  <c r="O860" i="1"/>
  <c r="R860" i="1"/>
  <c r="U860" i="1"/>
  <c r="X860" i="1"/>
  <c r="L861" i="1"/>
  <c r="O861" i="1"/>
  <c r="R861" i="1"/>
  <c r="U861" i="1"/>
  <c r="X861" i="1"/>
  <c r="L862" i="1"/>
  <c r="O862" i="1"/>
  <c r="R862" i="1"/>
  <c r="U862" i="1"/>
  <c r="X862" i="1"/>
  <c r="L863" i="1"/>
  <c r="O863" i="1"/>
  <c r="R863" i="1"/>
  <c r="U863" i="1"/>
  <c r="X863" i="1"/>
  <c r="L864" i="1"/>
  <c r="O864" i="1"/>
  <c r="R864" i="1"/>
  <c r="U864" i="1"/>
  <c r="X864" i="1"/>
  <c r="L865" i="1"/>
  <c r="O865" i="1"/>
  <c r="R865" i="1"/>
  <c r="U865" i="1"/>
  <c r="X865" i="1"/>
  <c r="L866" i="1"/>
  <c r="O866" i="1"/>
  <c r="R866" i="1"/>
  <c r="U866" i="1"/>
  <c r="X866" i="1"/>
  <c r="L867" i="1"/>
  <c r="O867" i="1"/>
  <c r="R867" i="1"/>
  <c r="U867" i="1"/>
  <c r="X867" i="1"/>
  <c r="L868" i="1"/>
  <c r="O868" i="1"/>
  <c r="R868" i="1"/>
  <c r="U868" i="1"/>
  <c r="X868" i="1"/>
  <c r="L869" i="1"/>
  <c r="O869" i="1"/>
  <c r="R869" i="1"/>
  <c r="U869" i="1"/>
  <c r="X869" i="1"/>
  <c r="L870" i="1"/>
  <c r="O870" i="1"/>
  <c r="R870" i="1"/>
  <c r="U870" i="1"/>
  <c r="X870" i="1"/>
  <c r="L871" i="1"/>
  <c r="O871" i="1"/>
  <c r="R871" i="1"/>
  <c r="U871" i="1"/>
  <c r="X871" i="1"/>
  <c r="L844" i="1"/>
  <c r="O844" i="1"/>
  <c r="R844" i="1"/>
  <c r="U844" i="1"/>
  <c r="X844" i="1"/>
  <c r="AA853" i="1" l="1"/>
  <c r="AA861" i="1"/>
  <c r="AA865" i="1"/>
  <c r="AA857" i="1"/>
  <c r="AA849" i="1"/>
  <c r="AA864" i="1"/>
  <c r="AA856" i="1"/>
  <c r="AA848" i="1"/>
  <c r="AA869" i="1"/>
  <c r="AA845" i="1"/>
  <c r="AA868" i="1"/>
  <c r="AA860" i="1"/>
  <c r="AA852" i="1"/>
  <c r="AA871" i="1"/>
  <c r="AA870" i="1"/>
  <c r="AA866" i="1"/>
  <c r="AA863" i="1"/>
  <c r="AA862" i="1"/>
  <c r="AA858" i="1"/>
  <c r="AA855" i="1"/>
  <c r="AA854" i="1"/>
  <c r="AA850" i="1"/>
  <c r="AA847" i="1"/>
  <c r="AA846" i="1"/>
  <c r="AA844" i="1"/>
  <c r="AA851" i="1"/>
  <c r="AA867" i="1"/>
  <c r="AA859" i="1"/>
  <c r="I809" i="1" l="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L809" i="1"/>
  <c r="O809" i="1"/>
  <c r="R809" i="1"/>
  <c r="U809" i="1"/>
  <c r="X809" i="1"/>
  <c r="L810" i="1"/>
  <c r="O810" i="1"/>
  <c r="R810" i="1"/>
  <c r="U810" i="1"/>
  <c r="X810" i="1"/>
  <c r="L811" i="1"/>
  <c r="O811" i="1"/>
  <c r="R811" i="1"/>
  <c r="U811" i="1"/>
  <c r="X811" i="1"/>
  <c r="L812" i="1"/>
  <c r="O812" i="1"/>
  <c r="R812" i="1"/>
  <c r="U812" i="1"/>
  <c r="X812" i="1"/>
  <c r="L813" i="1"/>
  <c r="O813" i="1"/>
  <c r="R813" i="1"/>
  <c r="U813" i="1"/>
  <c r="X813" i="1"/>
  <c r="L814" i="1"/>
  <c r="O814" i="1"/>
  <c r="R814" i="1"/>
  <c r="U814" i="1"/>
  <c r="X814" i="1"/>
  <c r="L815" i="1"/>
  <c r="O815" i="1"/>
  <c r="R815" i="1"/>
  <c r="U815" i="1"/>
  <c r="X815" i="1"/>
  <c r="L816" i="1"/>
  <c r="O816" i="1"/>
  <c r="R816" i="1"/>
  <c r="U816" i="1"/>
  <c r="X816" i="1"/>
  <c r="L817" i="1"/>
  <c r="O817" i="1"/>
  <c r="R817" i="1"/>
  <c r="U817" i="1"/>
  <c r="X817" i="1"/>
  <c r="L818" i="1"/>
  <c r="O818" i="1"/>
  <c r="R818" i="1"/>
  <c r="U818" i="1"/>
  <c r="X818" i="1"/>
  <c r="L819" i="1"/>
  <c r="O819" i="1"/>
  <c r="R819" i="1"/>
  <c r="U819" i="1"/>
  <c r="X819" i="1"/>
  <c r="L820" i="1"/>
  <c r="O820" i="1"/>
  <c r="R820" i="1"/>
  <c r="U820" i="1"/>
  <c r="X820" i="1"/>
  <c r="L821" i="1"/>
  <c r="O821" i="1"/>
  <c r="R821" i="1"/>
  <c r="U821" i="1"/>
  <c r="X821" i="1"/>
  <c r="L822" i="1"/>
  <c r="O822" i="1"/>
  <c r="R822" i="1"/>
  <c r="U822" i="1"/>
  <c r="X822" i="1"/>
  <c r="L823" i="1"/>
  <c r="O823" i="1"/>
  <c r="R823" i="1"/>
  <c r="U823" i="1"/>
  <c r="X823" i="1"/>
  <c r="L824" i="1"/>
  <c r="O824" i="1"/>
  <c r="R824" i="1"/>
  <c r="U824" i="1"/>
  <c r="X824" i="1"/>
  <c r="L825" i="1"/>
  <c r="O825" i="1"/>
  <c r="R825" i="1"/>
  <c r="U825" i="1"/>
  <c r="X825" i="1"/>
  <c r="L826" i="1"/>
  <c r="O826" i="1"/>
  <c r="R826" i="1"/>
  <c r="U826" i="1"/>
  <c r="X826" i="1"/>
  <c r="L827" i="1"/>
  <c r="O827" i="1"/>
  <c r="R827" i="1"/>
  <c r="U827" i="1"/>
  <c r="X827" i="1"/>
  <c r="L828" i="1"/>
  <c r="O828" i="1"/>
  <c r="R828" i="1"/>
  <c r="U828" i="1"/>
  <c r="X828" i="1"/>
  <c r="L829" i="1"/>
  <c r="O829" i="1"/>
  <c r="R829" i="1"/>
  <c r="U829" i="1"/>
  <c r="X829" i="1"/>
  <c r="L830" i="1"/>
  <c r="O830" i="1"/>
  <c r="R830" i="1"/>
  <c r="U830" i="1"/>
  <c r="X830" i="1"/>
  <c r="L831" i="1"/>
  <c r="O831" i="1"/>
  <c r="R831" i="1"/>
  <c r="U831" i="1"/>
  <c r="X831" i="1"/>
  <c r="L832" i="1"/>
  <c r="O832" i="1"/>
  <c r="R832" i="1"/>
  <c r="U832" i="1"/>
  <c r="X832" i="1"/>
  <c r="L833" i="1"/>
  <c r="O833" i="1"/>
  <c r="R833" i="1"/>
  <c r="U833" i="1"/>
  <c r="X833" i="1"/>
  <c r="L834" i="1"/>
  <c r="O834" i="1"/>
  <c r="R834" i="1"/>
  <c r="U834" i="1"/>
  <c r="X834" i="1"/>
  <c r="L835" i="1"/>
  <c r="O835" i="1"/>
  <c r="R835" i="1"/>
  <c r="U835" i="1"/>
  <c r="X835" i="1"/>
  <c r="L836" i="1"/>
  <c r="O836" i="1"/>
  <c r="R836" i="1"/>
  <c r="U836" i="1"/>
  <c r="X836" i="1"/>
  <c r="L837" i="1"/>
  <c r="O837" i="1"/>
  <c r="R837" i="1"/>
  <c r="U837" i="1"/>
  <c r="X837" i="1"/>
  <c r="L838" i="1"/>
  <c r="O838" i="1"/>
  <c r="R838" i="1"/>
  <c r="U838" i="1"/>
  <c r="X838" i="1"/>
  <c r="L839" i="1"/>
  <c r="O839" i="1"/>
  <c r="R839" i="1"/>
  <c r="U839" i="1"/>
  <c r="X839" i="1"/>
  <c r="L840" i="1"/>
  <c r="O840" i="1"/>
  <c r="R840" i="1"/>
  <c r="U840" i="1"/>
  <c r="X840" i="1"/>
  <c r="L841" i="1"/>
  <c r="O841" i="1"/>
  <c r="R841" i="1"/>
  <c r="U841" i="1"/>
  <c r="X841" i="1"/>
  <c r="L842" i="1"/>
  <c r="O842" i="1"/>
  <c r="R842" i="1"/>
  <c r="U842" i="1"/>
  <c r="X842" i="1"/>
  <c r="L843" i="1"/>
  <c r="O843" i="1"/>
  <c r="R843" i="1"/>
  <c r="U843" i="1"/>
  <c r="X843" i="1"/>
  <c r="AA820" i="1" l="1"/>
  <c r="AA839" i="1"/>
  <c r="AA810" i="1"/>
  <c r="AA827" i="1"/>
  <c r="AA837" i="1"/>
  <c r="AA838" i="1"/>
  <c r="AA824" i="1"/>
  <c r="AA841" i="1"/>
  <c r="AA836" i="1"/>
  <c r="AA831" i="1"/>
  <c r="AA823" i="1"/>
  <c r="AA815" i="1"/>
  <c r="AA821" i="1"/>
  <c r="AA816" i="1"/>
  <c r="AA825" i="1"/>
  <c r="AA832" i="1"/>
  <c r="AA834" i="1"/>
  <c r="AA809" i="1"/>
  <c r="AA828" i="1"/>
  <c r="AA842" i="1"/>
  <c r="AA843" i="1"/>
  <c r="AA835" i="1"/>
  <c r="AA819" i="1"/>
  <c r="AA811" i="1"/>
  <c r="AA833" i="1"/>
  <c r="AA830" i="1"/>
  <c r="AA829" i="1"/>
  <c r="AA826" i="1"/>
  <c r="AA822" i="1"/>
  <c r="AA818" i="1"/>
  <c r="AA817" i="1"/>
  <c r="AA814" i="1"/>
  <c r="AA813" i="1"/>
  <c r="AA812" i="1"/>
  <c r="AA840"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L775" i="1"/>
  <c r="O775" i="1"/>
  <c r="R775" i="1"/>
  <c r="U775" i="1"/>
  <c r="X775" i="1"/>
  <c r="L776" i="1"/>
  <c r="O776" i="1"/>
  <c r="R776" i="1"/>
  <c r="U776" i="1"/>
  <c r="X776" i="1"/>
  <c r="L777" i="1"/>
  <c r="O777" i="1"/>
  <c r="R777" i="1"/>
  <c r="U777" i="1"/>
  <c r="X777" i="1"/>
  <c r="L778" i="1"/>
  <c r="O778" i="1"/>
  <c r="R778" i="1"/>
  <c r="U778" i="1"/>
  <c r="X778" i="1"/>
  <c r="L779" i="1"/>
  <c r="O779" i="1"/>
  <c r="R779" i="1"/>
  <c r="U779" i="1"/>
  <c r="X779" i="1"/>
  <c r="L780" i="1"/>
  <c r="O780" i="1"/>
  <c r="R780" i="1"/>
  <c r="U780" i="1"/>
  <c r="X780" i="1"/>
  <c r="L781" i="1"/>
  <c r="O781" i="1"/>
  <c r="R781" i="1"/>
  <c r="U781" i="1"/>
  <c r="X781" i="1"/>
  <c r="L782" i="1"/>
  <c r="O782" i="1"/>
  <c r="R782" i="1"/>
  <c r="U782" i="1"/>
  <c r="X782" i="1"/>
  <c r="L783" i="1"/>
  <c r="O783" i="1"/>
  <c r="R783" i="1"/>
  <c r="U783" i="1"/>
  <c r="X783" i="1"/>
  <c r="L784" i="1"/>
  <c r="O784" i="1"/>
  <c r="R784" i="1"/>
  <c r="U784" i="1"/>
  <c r="X784" i="1"/>
  <c r="L785" i="1"/>
  <c r="O785" i="1"/>
  <c r="R785" i="1"/>
  <c r="U785" i="1"/>
  <c r="X785" i="1"/>
  <c r="L786" i="1"/>
  <c r="O786" i="1"/>
  <c r="R786" i="1"/>
  <c r="U786" i="1"/>
  <c r="X786" i="1"/>
  <c r="L787" i="1"/>
  <c r="O787" i="1"/>
  <c r="R787" i="1"/>
  <c r="U787" i="1"/>
  <c r="X787" i="1"/>
  <c r="L788" i="1"/>
  <c r="O788" i="1"/>
  <c r="R788" i="1"/>
  <c r="U788" i="1"/>
  <c r="X788" i="1"/>
  <c r="L789" i="1"/>
  <c r="O789" i="1"/>
  <c r="R789" i="1"/>
  <c r="U789" i="1"/>
  <c r="X789" i="1"/>
  <c r="L790" i="1"/>
  <c r="O790" i="1"/>
  <c r="R790" i="1"/>
  <c r="U790" i="1"/>
  <c r="X790" i="1"/>
  <c r="L791" i="1"/>
  <c r="O791" i="1"/>
  <c r="R791" i="1"/>
  <c r="U791" i="1"/>
  <c r="X791" i="1"/>
  <c r="L792" i="1"/>
  <c r="O792" i="1"/>
  <c r="R792" i="1"/>
  <c r="U792" i="1"/>
  <c r="X792" i="1"/>
  <c r="L793" i="1"/>
  <c r="O793" i="1"/>
  <c r="R793" i="1"/>
  <c r="U793" i="1"/>
  <c r="X793" i="1"/>
  <c r="L794" i="1"/>
  <c r="O794" i="1"/>
  <c r="R794" i="1"/>
  <c r="U794" i="1"/>
  <c r="X794" i="1"/>
  <c r="L795" i="1"/>
  <c r="O795" i="1"/>
  <c r="R795" i="1"/>
  <c r="U795" i="1"/>
  <c r="X795" i="1"/>
  <c r="L796" i="1"/>
  <c r="O796" i="1"/>
  <c r="R796" i="1"/>
  <c r="U796" i="1"/>
  <c r="X796" i="1"/>
  <c r="L797" i="1"/>
  <c r="O797" i="1"/>
  <c r="R797" i="1"/>
  <c r="U797" i="1"/>
  <c r="X797" i="1"/>
  <c r="L798" i="1"/>
  <c r="O798" i="1"/>
  <c r="R798" i="1"/>
  <c r="U798" i="1"/>
  <c r="X798" i="1"/>
  <c r="L799" i="1"/>
  <c r="O799" i="1"/>
  <c r="R799" i="1"/>
  <c r="U799" i="1"/>
  <c r="X799" i="1"/>
  <c r="L800" i="1"/>
  <c r="O800" i="1"/>
  <c r="R800" i="1"/>
  <c r="U800" i="1"/>
  <c r="X800" i="1"/>
  <c r="L801" i="1"/>
  <c r="O801" i="1"/>
  <c r="R801" i="1"/>
  <c r="U801" i="1"/>
  <c r="X801" i="1"/>
  <c r="L802" i="1"/>
  <c r="O802" i="1"/>
  <c r="R802" i="1"/>
  <c r="U802" i="1"/>
  <c r="X802" i="1"/>
  <c r="L803" i="1"/>
  <c r="O803" i="1"/>
  <c r="R803" i="1"/>
  <c r="U803" i="1"/>
  <c r="X803" i="1"/>
  <c r="L804" i="1"/>
  <c r="O804" i="1"/>
  <c r="R804" i="1"/>
  <c r="U804" i="1"/>
  <c r="X804" i="1"/>
  <c r="L805" i="1"/>
  <c r="O805" i="1"/>
  <c r="R805" i="1"/>
  <c r="U805" i="1"/>
  <c r="X805" i="1"/>
  <c r="L806" i="1"/>
  <c r="O806" i="1"/>
  <c r="R806" i="1"/>
  <c r="U806" i="1"/>
  <c r="X806" i="1"/>
  <c r="L807" i="1"/>
  <c r="O807" i="1"/>
  <c r="R807" i="1"/>
  <c r="U807" i="1"/>
  <c r="X807" i="1"/>
  <c r="L808" i="1"/>
  <c r="O808" i="1"/>
  <c r="R808" i="1"/>
  <c r="U808" i="1"/>
  <c r="X808" i="1"/>
  <c r="L774" i="1"/>
  <c r="O774" i="1"/>
  <c r="R774" i="1"/>
  <c r="U774" i="1"/>
  <c r="X774" i="1"/>
  <c r="AA779" i="1" l="1"/>
  <c r="AA788" i="1"/>
  <c r="AA802" i="1"/>
  <c r="AA786" i="1"/>
  <c r="AA787" i="1"/>
  <c r="AA795" i="1"/>
  <c r="AA806" i="1"/>
  <c r="AA798" i="1"/>
  <c r="AA782" i="1"/>
  <c r="AA807" i="1"/>
  <c r="AA801" i="1"/>
  <c r="AA790" i="1"/>
  <c r="AA793" i="1"/>
  <c r="AA808" i="1"/>
  <c r="AA778" i="1"/>
  <c r="AA774" i="1"/>
  <c r="AA775" i="1"/>
  <c r="AA803" i="1"/>
  <c r="AA794" i="1"/>
  <c r="AA789" i="1"/>
  <c r="AA799" i="1"/>
  <c r="AA791" i="1"/>
  <c r="AA783" i="1"/>
  <c r="AA805" i="1"/>
  <c r="AA804" i="1"/>
  <c r="AA800" i="1"/>
  <c r="AA796" i="1"/>
  <c r="AA792" i="1"/>
  <c r="AA785" i="1"/>
  <c r="AA784" i="1"/>
  <c r="AA780" i="1"/>
  <c r="AA777" i="1"/>
  <c r="AA776" i="1"/>
  <c r="AA781" i="1"/>
  <c r="AA797" i="1"/>
  <c r="M42" i="1"/>
  <c r="I729" i="1" l="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L730" i="1"/>
  <c r="O730" i="1"/>
  <c r="R730" i="1"/>
  <c r="U730" i="1"/>
  <c r="X730" i="1"/>
  <c r="L731" i="1"/>
  <c r="O731" i="1"/>
  <c r="R731" i="1"/>
  <c r="U731" i="1"/>
  <c r="X731" i="1"/>
  <c r="L732" i="1"/>
  <c r="O732" i="1"/>
  <c r="R732" i="1"/>
  <c r="U732" i="1"/>
  <c r="X732" i="1"/>
  <c r="L733" i="1"/>
  <c r="O733" i="1"/>
  <c r="R733" i="1"/>
  <c r="U733" i="1"/>
  <c r="X733" i="1"/>
  <c r="L734" i="1"/>
  <c r="O734" i="1"/>
  <c r="R734" i="1"/>
  <c r="U734" i="1"/>
  <c r="X734" i="1"/>
  <c r="L735" i="1"/>
  <c r="O735" i="1"/>
  <c r="R735" i="1"/>
  <c r="U735" i="1"/>
  <c r="X735" i="1"/>
  <c r="L736" i="1"/>
  <c r="O736" i="1"/>
  <c r="R736" i="1"/>
  <c r="U736" i="1"/>
  <c r="X736" i="1"/>
  <c r="L737" i="1"/>
  <c r="O737" i="1"/>
  <c r="R737" i="1"/>
  <c r="U737" i="1"/>
  <c r="X737" i="1"/>
  <c r="L738" i="1"/>
  <c r="O738" i="1"/>
  <c r="R738" i="1"/>
  <c r="U738" i="1"/>
  <c r="X738" i="1"/>
  <c r="L739" i="1"/>
  <c r="O739" i="1"/>
  <c r="R739" i="1"/>
  <c r="U739" i="1"/>
  <c r="X739" i="1"/>
  <c r="L740" i="1"/>
  <c r="O740" i="1"/>
  <c r="R740" i="1"/>
  <c r="U740" i="1"/>
  <c r="X740" i="1"/>
  <c r="L741" i="1"/>
  <c r="O741" i="1"/>
  <c r="R741" i="1"/>
  <c r="U741" i="1"/>
  <c r="X741" i="1"/>
  <c r="L742" i="1"/>
  <c r="O742" i="1"/>
  <c r="R742" i="1"/>
  <c r="U742" i="1"/>
  <c r="X742" i="1"/>
  <c r="L743" i="1"/>
  <c r="O743" i="1"/>
  <c r="R743" i="1"/>
  <c r="U743" i="1"/>
  <c r="X743" i="1"/>
  <c r="L744" i="1"/>
  <c r="O744" i="1"/>
  <c r="R744" i="1"/>
  <c r="U744" i="1"/>
  <c r="X744" i="1"/>
  <c r="L745" i="1"/>
  <c r="O745" i="1"/>
  <c r="R745" i="1"/>
  <c r="U745" i="1"/>
  <c r="X745" i="1"/>
  <c r="L746" i="1"/>
  <c r="O746" i="1"/>
  <c r="R746" i="1"/>
  <c r="U746" i="1"/>
  <c r="X746" i="1"/>
  <c r="L747" i="1"/>
  <c r="O747" i="1"/>
  <c r="R747" i="1"/>
  <c r="U747" i="1"/>
  <c r="X747" i="1"/>
  <c r="L748" i="1"/>
  <c r="O748" i="1"/>
  <c r="R748" i="1"/>
  <c r="U748" i="1"/>
  <c r="X748" i="1"/>
  <c r="L749" i="1"/>
  <c r="O749" i="1"/>
  <c r="R749" i="1"/>
  <c r="U749" i="1"/>
  <c r="X749" i="1"/>
  <c r="L750" i="1"/>
  <c r="O750" i="1"/>
  <c r="R750" i="1"/>
  <c r="U750" i="1"/>
  <c r="X750" i="1"/>
  <c r="L751" i="1"/>
  <c r="O751" i="1"/>
  <c r="R751" i="1"/>
  <c r="U751" i="1"/>
  <c r="X751" i="1"/>
  <c r="L752" i="1"/>
  <c r="O752" i="1"/>
  <c r="R752" i="1"/>
  <c r="U752" i="1"/>
  <c r="X752" i="1"/>
  <c r="L753" i="1"/>
  <c r="O753" i="1"/>
  <c r="R753" i="1"/>
  <c r="U753" i="1"/>
  <c r="X753" i="1"/>
  <c r="L754" i="1"/>
  <c r="O754" i="1"/>
  <c r="R754" i="1"/>
  <c r="U754" i="1"/>
  <c r="X754" i="1"/>
  <c r="L755" i="1"/>
  <c r="O755" i="1"/>
  <c r="R755" i="1"/>
  <c r="U755" i="1"/>
  <c r="X755" i="1"/>
  <c r="L756" i="1"/>
  <c r="O756" i="1"/>
  <c r="R756" i="1"/>
  <c r="U756" i="1"/>
  <c r="X756" i="1"/>
  <c r="L757" i="1"/>
  <c r="O757" i="1"/>
  <c r="R757" i="1"/>
  <c r="U757" i="1"/>
  <c r="X757" i="1"/>
  <c r="L758" i="1"/>
  <c r="O758" i="1"/>
  <c r="R758" i="1"/>
  <c r="U758" i="1"/>
  <c r="X758" i="1"/>
  <c r="L759" i="1"/>
  <c r="O759" i="1"/>
  <c r="R759" i="1"/>
  <c r="U759" i="1"/>
  <c r="X759" i="1"/>
  <c r="L760" i="1"/>
  <c r="O760" i="1"/>
  <c r="R760" i="1"/>
  <c r="U760" i="1"/>
  <c r="X760" i="1"/>
  <c r="L761" i="1"/>
  <c r="O761" i="1"/>
  <c r="R761" i="1"/>
  <c r="U761" i="1"/>
  <c r="X761" i="1"/>
  <c r="L762" i="1"/>
  <c r="O762" i="1"/>
  <c r="R762" i="1"/>
  <c r="U762" i="1"/>
  <c r="X762" i="1"/>
  <c r="L763" i="1"/>
  <c r="O763" i="1"/>
  <c r="R763" i="1"/>
  <c r="U763" i="1"/>
  <c r="X763" i="1"/>
  <c r="L764" i="1"/>
  <c r="O764" i="1"/>
  <c r="R764" i="1"/>
  <c r="U764" i="1"/>
  <c r="X764" i="1"/>
  <c r="L765" i="1"/>
  <c r="O765" i="1"/>
  <c r="R765" i="1"/>
  <c r="U765" i="1"/>
  <c r="X765" i="1"/>
  <c r="L766" i="1"/>
  <c r="O766" i="1"/>
  <c r="R766" i="1"/>
  <c r="U766" i="1"/>
  <c r="X766" i="1"/>
  <c r="L767" i="1"/>
  <c r="O767" i="1"/>
  <c r="R767" i="1"/>
  <c r="U767" i="1"/>
  <c r="X767" i="1"/>
  <c r="L768" i="1"/>
  <c r="O768" i="1"/>
  <c r="R768" i="1"/>
  <c r="U768" i="1"/>
  <c r="X768" i="1"/>
  <c r="L769" i="1"/>
  <c r="O769" i="1"/>
  <c r="R769" i="1"/>
  <c r="U769" i="1"/>
  <c r="X769" i="1"/>
  <c r="L770" i="1"/>
  <c r="O770" i="1"/>
  <c r="R770" i="1"/>
  <c r="U770" i="1"/>
  <c r="X770" i="1"/>
  <c r="L771" i="1"/>
  <c r="O771" i="1"/>
  <c r="R771" i="1"/>
  <c r="U771" i="1"/>
  <c r="X771" i="1"/>
  <c r="L772" i="1"/>
  <c r="O772" i="1"/>
  <c r="R772" i="1"/>
  <c r="U772" i="1"/>
  <c r="X772" i="1"/>
  <c r="L773" i="1"/>
  <c r="O773" i="1"/>
  <c r="R773" i="1"/>
  <c r="U773" i="1"/>
  <c r="X773" i="1"/>
  <c r="L729" i="1"/>
  <c r="O729" i="1"/>
  <c r="R729" i="1"/>
  <c r="U729" i="1"/>
  <c r="X729" i="1"/>
  <c r="AA741" i="1" l="1"/>
  <c r="AA747" i="1"/>
  <c r="AA739" i="1"/>
  <c r="AA731" i="1"/>
  <c r="AA772" i="1"/>
  <c r="AA748" i="1"/>
  <c r="AA732" i="1"/>
  <c r="AA764" i="1"/>
  <c r="AA752" i="1"/>
  <c r="AA736" i="1"/>
  <c r="AA760" i="1"/>
  <c r="AA744" i="1"/>
  <c r="AA768" i="1"/>
  <c r="AA746" i="1"/>
  <c r="AA756" i="1"/>
  <c r="AA771" i="1"/>
  <c r="AA753" i="1"/>
  <c r="AA740" i="1"/>
  <c r="AA750" i="1"/>
  <c r="AA749" i="1"/>
  <c r="AA765" i="1"/>
  <c r="AA763" i="1"/>
  <c r="AA773" i="1"/>
  <c r="AA767" i="1"/>
  <c r="AA759" i="1"/>
  <c r="AA758" i="1"/>
  <c r="AA757" i="1"/>
  <c r="AA755" i="1"/>
  <c r="AA735" i="1"/>
  <c r="AA734" i="1"/>
  <c r="AA733" i="1"/>
  <c r="AA738" i="1"/>
  <c r="AA730" i="1"/>
  <c r="AA770" i="1"/>
  <c r="AA729" i="1"/>
  <c r="AA769" i="1"/>
  <c r="AA762" i="1"/>
  <c r="AA737" i="1"/>
  <c r="AA751" i="1"/>
  <c r="AA742" i="1"/>
  <c r="AA745" i="1"/>
  <c r="AA761" i="1"/>
  <c r="AA754" i="1"/>
  <c r="AA766" i="1"/>
  <c r="AA743" i="1"/>
  <c r="I705" i="1" l="1"/>
  <c r="I706" i="1"/>
  <c r="I707" i="1"/>
  <c r="I708" i="1"/>
  <c r="I709" i="1"/>
  <c r="I710" i="1"/>
  <c r="I711" i="1"/>
  <c r="I712" i="1"/>
  <c r="I713" i="1"/>
  <c r="I714" i="1"/>
  <c r="I715" i="1"/>
  <c r="I716" i="1"/>
  <c r="I717" i="1"/>
  <c r="I718" i="1"/>
  <c r="I719" i="1"/>
  <c r="I720" i="1"/>
  <c r="I721" i="1"/>
  <c r="I722" i="1"/>
  <c r="I723" i="1"/>
  <c r="I724" i="1"/>
  <c r="I725" i="1"/>
  <c r="I726" i="1"/>
  <c r="I727" i="1"/>
  <c r="I728" i="1"/>
  <c r="L705" i="1"/>
  <c r="O705" i="1"/>
  <c r="R705" i="1"/>
  <c r="U705" i="1"/>
  <c r="X705" i="1"/>
  <c r="L706" i="1"/>
  <c r="O706" i="1"/>
  <c r="R706" i="1"/>
  <c r="U706" i="1"/>
  <c r="X706" i="1"/>
  <c r="L707" i="1"/>
  <c r="O707" i="1"/>
  <c r="R707" i="1"/>
  <c r="U707" i="1"/>
  <c r="X707" i="1"/>
  <c r="L708" i="1"/>
  <c r="O708" i="1"/>
  <c r="R708" i="1"/>
  <c r="U708" i="1"/>
  <c r="X708" i="1"/>
  <c r="L709" i="1"/>
  <c r="O709" i="1"/>
  <c r="R709" i="1"/>
  <c r="U709" i="1"/>
  <c r="X709" i="1"/>
  <c r="L710" i="1"/>
  <c r="O710" i="1"/>
  <c r="R710" i="1"/>
  <c r="U710" i="1"/>
  <c r="X710" i="1"/>
  <c r="L711" i="1"/>
  <c r="O711" i="1"/>
  <c r="R711" i="1"/>
  <c r="U711" i="1"/>
  <c r="X711" i="1"/>
  <c r="L712" i="1"/>
  <c r="O712" i="1"/>
  <c r="R712" i="1"/>
  <c r="U712" i="1"/>
  <c r="X712" i="1"/>
  <c r="L713" i="1"/>
  <c r="O713" i="1"/>
  <c r="R713" i="1"/>
  <c r="U713" i="1"/>
  <c r="X713" i="1"/>
  <c r="L714" i="1"/>
  <c r="O714" i="1"/>
  <c r="R714" i="1"/>
  <c r="U714" i="1"/>
  <c r="X714" i="1"/>
  <c r="L715" i="1"/>
  <c r="O715" i="1"/>
  <c r="R715" i="1"/>
  <c r="U715" i="1"/>
  <c r="X715" i="1"/>
  <c r="L716" i="1"/>
  <c r="O716" i="1"/>
  <c r="R716" i="1"/>
  <c r="U716" i="1"/>
  <c r="X716" i="1"/>
  <c r="L717" i="1"/>
  <c r="O717" i="1"/>
  <c r="R717" i="1"/>
  <c r="U717" i="1"/>
  <c r="X717" i="1"/>
  <c r="L718" i="1"/>
  <c r="O718" i="1"/>
  <c r="R718" i="1"/>
  <c r="U718" i="1"/>
  <c r="X718" i="1"/>
  <c r="L719" i="1"/>
  <c r="O719" i="1"/>
  <c r="R719" i="1"/>
  <c r="U719" i="1"/>
  <c r="X719" i="1"/>
  <c r="L720" i="1"/>
  <c r="O720" i="1"/>
  <c r="R720" i="1"/>
  <c r="U720" i="1"/>
  <c r="X720" i="1"/>
  <c r="L721" i="1"/>
  <c r="O721" i="1"/>
  <c r="R721" i="1"/>
  <c r="U721" i="1"/>
  <c r="X721" i="1"/>
  <c r="L722" i="1"/>
  <c r="O722" i="1"/>
  <c r="R722" i="1"/>
  <c r="U722" i="1"/>
  <c r="X722" i="1"/>
  <c r="L723" i="1"/>
  <c r="O723" i="1"/>
  <c r="R723" i="1"/>
  <c r="U723" i="1"/>
  <c r="X723" i="1"/>
  <c r="L724" i="1"/>
  <c r="O724" i="1"/>
  <c r="R724" i="1"/>
  <c r="U724" i="1"/>
  <c r="X724" i="1"/>
  <c r="L725" i="1"/>
  <c r="O725" i="1"/>
  <c r="R725" i="1"/>
  <c r="U725" i="1"/>
  <c r="X725" i="1"/>
  <c r="L726" i="1"/>
  <c r="O726" i="1"/>
  <c r="R726" i="1"/>
  <c r="U726" i="1"/>
  <c r="X726" i="1"/>
  <c r="L727" i="1"/>
  <c r="O727" i="1"/>
  <c r="R727" i="1"/>
  <c r="U727" i="1"/>
  <c r="X727" i="1"/>
  <c r="L728" i="1"/>
  <c r="O728" i="1"/>
  <c r="R728" i="1"/>
  <c r="U728" i="1"/>
  <c r="X728" i="1"/>
  <c r="AA712" i="1" l="1"/>
  <c r="AA705" i="1"/>
  <c r="AA721" i="1"/>
  <c r="AA713" i="1"/>
  <c r="AA725" i="1"/>
  <c r="AA710" i="1"/>
  <c r="AA724" i="1"/>
  <c r="AA717" i="1"/>
  <c r="AA714" i="1"/>
  <c r="AA706" i="1"/>
  <c r="AA728" i="1"/>
  <c r="AA720" i="1"/>
  <c r="AA723" i="1"/>
  <c r="AA722" i="1"/>
  <c r="AA716" i="1"/>
  <c r="AA715" i="1"/>
  <c r="AA708" i="1"/>
  <c r="AA707" i="1"/>
  <c r="AA718" i="1"/>
  <c r="AA719" i="1"/>
  <c r="AA709" i="1"/>
  <c r="AA726" i="1"/>
  <c r="AA711" i="1"/>
  <c r="AA727" i="1"/>
  <c r="N46" i="1"/>
  <c r="I704" i="1" l="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L675" i="1"/>
  <c r="O675" i="1"/>
  <c r="R675" i="1"/>
  <c r="U675" i="1"/>
  <c r="X675" i="1"/>
  <c r="L676" i="1"/>
  <c r="O676" i="1"/>
  <c r="R676" i="1"/>
  <c r="U676" i="1"/>
  <c r="X676" i="1"/>
  <c r="L677" i="1"/>
  <c r="O677" i="1"/>
  <c r="R677" i="1"/>
  <c r="U677" i="1"/>
  <c r="X677" i="1"/>
  <c r="L678" i="1"/>
  <c r="O678" i="1"/>
  <c r="R678" i="1"/>
  <c r="U678" i="1"/>
  <c r="X678" i="1"/>
  <c r="L679" i="1"/>
  <c r="O679" i="1"/>
  <c r="R679" i="1"/>
  <c r="U679" i="1"/>
  <c r="X679" i="1"/>
  <c r="L680" i="1"/>
  <c r="O680" i="1"/>
  <c r="R680" i="1"/>
  <c r="U680" i="1"/>
  <c r="X680" i="1"/>
  <c r="L681" i="1"/>
  <c r="O681" i="1"/>
  <c r="R681" i="1"/>
  <c r="U681" i="1"/>
  <c r="X681" i="1"/>
  <c r="L682" i="1"/>
  <c r="O682" i="1"/>
  <c r="R682" i="1"/>
  <c r="U682" i="1"/>
  <c r="X682" i="1"/>
  <c r="L683" i="1"/>
  <c r="O683" i="1"/>
  <c r="R683" i="1"/>
  <c r="U683" i="1"/>
  <c r="X683" i="1"/>
  <c r="L684" i="1"/>
  <c r="O684" i="1"/>
  <c r="R684" i="1"/>
  <c r="U684" i="1"/>
  <c r="X684" i="1"/>
  <c r="L685" i="1"/>
  <c r="O685" i="1"/>
  <c r="R685" i="1"/>
  <c r="U685" i="1"/>
  <c r="X685" i="1"/>
  <c r="L686" i="1"/>
  <c r="O686" i="1"/>
  <c r="R686" i="1"/>
  <c r="U686" i="1"/>
  <c r="X686" i="1"/>
  <c r="L687" i="1"/>
  <c r="O687" i="1"/>
  <c r="R687" i="1"/>
  <c r="U687" i="1"/>
  <c r="X687" i="1"/>
  <c r="L688" i="1"/>
  <c r="O688" i="1"/>
  <c r="R688" i="1"/>
  <c r="U688" i="1"/>
  <c r="X688" i="1"/>
  <c r="L689" i="1"/>
  <c r="O689" i="1"/>
  <c r="R689" i="1"/>
  <c r="U689" i="1"/>
  <c r="X689" i="1"/>
  <c r="L690" i="1"/>
  <c r="O690" i="1"/>
  <c r="R690" i="1"/>
  <c r="U690" i="1"/>
  <c r="X690" i="1"/>
  <c r="L691" i="1"/>
  <c r="O691" i="1"/>
  <c r="R691" i="1"/>
  <c r="U691" i="1"/>
  <c r="X691" i="1"/>
  <c r="L692" i="1"/>
  <c r="O692" i="1"/>
  <c r="R692" i="1"/>
  <c r="U692" i="1"/>
  <c r="X692" i="1"/>
  <c r="L693" i="1"/>
  <c r="O693" i="1"/>
  <c r="R693" i="1"/>
  <c r="U693" i="1"/>
  <c r="X693" i="1"/>
  <c r="L694" i="1"/>
  <c r="O694" i="1"/>
  <c r="R694" i="1"/>
  <c r="U694" i="1"/>
  <c r="X694" i="1"/>
  <c r="L695" i="1"/>
  <c r="O695" i="1"/>
  <c r="R695" i="1"/>
  <c r="U695" i="1"/>
  <c r="X695" i="1"/>
  <c r="L696" i="1"/>
  <c r="O696" i="1"/>
  <c r="R696" i="1"/>
  <c r="U696" i="1"/>
  <c r="X696" i="1"/>
  <c r="L697" i="1"/>
  <c r="O697" i="1"/>
  <c r="R697" i="1"/>
  <c r="U697" i="1"/>
  <c r="X697" i="1"/>
  <c r="L698" i="1"/>
  <c r="O698" i="1"/>
  <c r="R698" i="1"/>
  <c r="U698" i="1"/>
  <c r="X698" i="1"/>
  <c r="L699" i="1"/>
  <c r="O699" i="1"/>
  <c r="R699" i="1"/>
  <c r="U699" i="1"/>
  <c r="X699" i="1"/>
  <c r="L700" i="1"/>
  <c r="O700" i="1"/>
  <c r="R700" i="1"/>
  <c r="U700" i="1"/>
  <c r="X700" i="1"/>
  <c r="L701" i="1"/>
  <c r="O701" i="1"/>
  <c r="R701" i="1"/>
  <c r="U701" i="1"/>
  <c r="X701" i="1"/>
  <c r="L702" i="1"/>
  <c r="O702" i="1"/>
  <c r="R702" i="1"/>
  <c r="U702" i="1"/>
  <c r="X702" i="1"/>
  <c r="L703" i="1"/>
  <c r="O703" i="1"/>
  <c r="R703" i="1"/>
  <c r="U703" i="1"/>
  <c r="X703" i="1"/>
  <c r="L704" i="1"/>
  <c r="O704" i="1"/>
  <c r="R704" i="1"/>
  <c r="U704" i="1"/>
  <c r="X704" i="1"/>
  <c r="L674" i="1"/>
  <c r="O674" i="1"/>
  <c r="R674" i="1"/>
  <c r="U674" i="1"/>
  <c r="X674" i="1"/>
  <c r="AA696" i="1" l="1"/>
  <c r="AA695" i="1"/>
  <c r="AA700" i="1"/>
  <c r="AA681" i="1"/>
  <c r="AA703" i="1"/>
  <c r="AA687" i="1"/>
  <c r="AA679" i="1"/>
  <c r="AA676" i="1"/>
  <c r="AA701" i="1"/>
  <c r="AA698" i="1"/>
  <c r="AA692" i="1"/>
  <c r="AA699" i="1"/>
  <c r="AA691" i="1"/>
  <c r="AA683" i="1"/>
  <c r="AA675" i="1"/>
  <c r="AA702" i="1"/>
  <c r="AA685" i="1"/>
  <c r="AA684" i="1"/>
  <c r="AA704" i="1"/>
  <c r="AA694" i="1"/>
  <c r="AA693" i="1"/>
  <c r="AA689" i="1"/>
  <c r="AA688" i="1"/>
  <c r="AA686" i="1"/>
  <c r="AA678" i="1"/>
  <c r="AA677" i="1"/>
  <c r="AA674" i="1"/>
  <c r="AA682" i="1"/>
  <c r="AA690" i="1"/>
  <c r="AA697" i="1"/>
  <c r="AA680" i="1"/>
  <c r="I651" i="1"/>
  <c r="I652" i="1"/>
  <c r="I653" i="1"/>
  <c r="I654" i="1"/>
  <c r="I655" i="1"/>
  <c r="I656" i="1"/>
  <c r="I657" i="1"/>
  <c r="I658" i="1"/>
  <c r="I659" i="1"/>
  <c r="I660" i="1"/>
  <c r="I661" i="1"/>
  <c r="I662" i="1"/>
  <c r="I663" i="1"/>
  <c r="I664" i="1"/>
  <c r="I665" i="1"/>
  <c r="I666" i="1"/>
  <c r="I667" i="1"/>
  <c r="I668" i="1"/>
  <c r="I669" i="1"/>
  <c r="I670" i="1"/>
  <c r="I671" i="1"/>
  <c r="I672" i="1"/>
  <c r="I673" i="1"/>
  <c r="L651" i="1"/>
  <c r="O651" i="1"/>
  <c r="R651" i="1"/>
  <c r="U651" i="1"/>
  <c r="X651" i="1"/>
  <c r="L652" i="1"/>
  <c r="O652" i="1"/>
  <c r="R652" i="1"/>
  <c r="U652" i="1"/>
  <c r="X652" i="1"/>
  <c r="L653" i="1"/>
  <c r="O653" i="1"/>
  <c r="R653" i="1"/>
  <c r="U653" i="1"/>
  <c r="X653" i="1"/>
  <c r="L654" i="1"/>
  <c r="O654" i="1"/>
  <c r="R654" i="1"/>
  <c r="U654" i="1"/>
  <c r="X654" i="1"/>
  <c r="L655" i="1"/>
  <c r="O655" i="1"/>
  <c r="R655" i="1"/>
  <c r="U655" i="1"/>
  <c r="X655" i="1"/>
  <c r="L656" i="1"/>
  <c r="O656" i="1"/>
  <c r="R656" i="1"/>
  <c r="U656" i="1"/>
  <c r="X656" i="1"/>
  <c r="L657" i="1"/>
  <c r="O657" i="1"/>
  <c r="R657" i="1"/>
  <c r="U657" i="1"/>
  <c r="X657" i="1"/>
  <c r="L658" i="1"/>
  <c r="O658" i="1"/>
  <c r="R658" i="1"/>
  <c r="U658" i="1"/>
  <c r="X658" i="1"/>
  <c r="L659" i="1"/>
  <c r="O659" i="1"/>
  <c r="R659" i="1"/>
  <c r="U659" i="1"/>
  <c r="X659" i="1"/>
  <c r="L660" i="1"/>
  <c r="O660" i="1"/>
  <c r="R660" i="1"/>
  <c r="U660" i="1"/>
  <c r="X660" i="1"/>
  <c r="L661" i="1"/>
  <c r="O661" i="1"/>
  <c r="R661" i="1"/>
  <c r="U661" i="1"/>
  <c r="X661" i="1"/>
  <c r="L662" i="1"/>
  <c r="O662" i="1"/>
  <c r="R662" i="1"/>
  <c r="U662" i="1"/>
  <c r="X662" i="1"/>
  <c r="L663" i="1"/>
  <c r="O663" i="1"/>
  <c r="R663" i="1"/>
  <c r="U663" i="1"/>
  <c r="X663" i="1"/>
  <c r="L664" i="1"/>
  <c r="O664" i="1"/>
  <c r="R664" i="1"/>
  <c r="U664" i="1"/>
  <c r="X664" i="1"/>
  <c r="L665" i="1"/>
  <c r="O665" i="1"/>
  <c r="R665" i="1"/>
  <c r="U665" i="1"/>
  <c r="X665" i="1"/>
  <c r="L666" i="1"/>
  <c r="O666" i="1"/>
  <c r="R666" i="1"/>
  <c r="U666" i="1"/>
  <c r="X666" i="1"/>
  <c r="L667" i="1"/>
  <c r="O667" i="1"/>
  <c r="R667" i="1"/>
  <c r="U667" i="1"/>
  <c r="X667" i="1"/>
  <c r="L668" i="1"/>
  <c r="O668" i="1"/>
  <c r="R668" i="1"/>
  <c r="U668" i="1"/>
  <c r="X668" i="1"/>
  <c r="L669" i="1"/>
  <c r="O669" i="1"/>
  <c r="R669" i="1"/>
  <c r="U669" i="1"/>
  <c r="X669" i="1"/>
  <c r="L670" i="1"/>
  <c r="O670" i="1"/>
  <c r="R670" i="1"/>
  <c r="U670" i="1"/>
  <c r="X670" i="1"/>
  <c r="L671" i="1"/>
  <c r="O671" i="1"/>
  <c r="R671" i="1"/>
  <c r="U671" i="1"/>
  <c r="X671" i="1"/>
  <c r="L672" i="1"/>
  <c r="O672" i="1"/>
  <c r="R672" i="1"/>
  <c r="U672" i="1"/>
  <c r="X672" i="1"/>
  <c r="L673" i="1"/>
  <c r="O673" i="1"/>
  <c r="R673" i="1"/>
  <c r="U673" i="1"/>
  <c r="X673" i="1"/>
  <c r="AA658" i="1" l="1"/>
  <c r="AA662" i="1"/>
  <c r="AA667" i="1"/>
  <c r="AA668" i="1"/>
  <c r="AA660" i="1"/>
  <c r="AA652" i="1"/>
  <c r="AA654" i="1"/>
  <c r="AA659" i="1"/>
  <c r="AA653" i="1"/>
  <c r="AA670" i="1"/>
  <c r="AA666" i="1"/>
  <c r="AA672" i="1"/>
  <c r="AA673" i="1"/>
  <c r="AA669" i="1"/>
  <c r="AA665" i="1"/>
  <c r="AA664" i="1"/>
  <c r="AA661" i="1"/>
  <c r="AA657" i="1"/>
  <c r="AA655" i="1"/>
  <c r="AA651" i="1"/>
  <c r="AA671" i="1"/>
  <c r="AA663" i="1"/>
  <c r="AA656" i="1"/>
  <c r="I629" i="1"/>
  <c r="I630" i="1"/>
  <c r="I631" i="1"/>
  <c r="I632" i="1"/>
  <c r="I633" i="1"/>
  <c r="I634" i="1"/>
  <c r="I635" i="1"/>
  <c r="I636" i="1"/>
  <c r="I637" i="1"/>
  <c r="I638" i="1"/>
  <c r="I639" i="1"/>
  <c r="I640" i="1"/>
  <c r="I641" i="1"/>
  <c r="I642" i="1"/>
  <c r="I643" i="1"/>
  <c r="I644" i="1"/>
  <c r="I645" i="1"/>
  <c r="I646" i="1"/>
  <c r="I647" i="1"/>
  <c r="I648" i="1"/>
  <c r="I649" i="1"/>
  <c r="I650" i="1"/>
  <c r="L630" i="1"/>
  <c r="O630" i="1"/>
  <c r="R630" i="1"/>
  <c r="U630" i="1"/>
  <c r="X630" i="1"/>
  <c r="L631" i="1"/>
  <c r="O631" i="1"/>
  <c r="R631" i="1"/>
  <c r="U631" i="1"/>
  <c r="X631" i="1"/>
  <c r="L632" i="1"/>
  <c r="O632" i="1"/>
  <c r="R632" i="1"/>
  <c r="U632" i="1"/>
  <c r="X632" i="1"/>
  <c r="L633" i="1"/>
  <c r="O633" i="1"/>
  <c r="R633" i="1"/>
  <c r="U633" i="1"/>
  <c r="X633" i="1"/>
  <c r="L634" i="1"/>
  <c r="O634" i="1"/>
  <c r="R634" i="1"/>
  <c r="U634" i="1"/>
  <c r="X634" i="1"/>
  <c r="L635" i="1"/>
  <c r="O635" i="1"/>
  <c r="R635" i="1"/>
  <c r="U635" i="1"/>
  <c r="X635" i="1"/>
  <c r="L636" i="1"/>
  <c r="O636" i="1"/>
  <c r="R636" i="1"/>
  <c r="U636" i="1"/>
  <c r="X636" i="1"/>
  <c r="L637" i="1"/>
  <c r="O637" i="1"/>
  <c r="R637" i="1"/>
  <c r="U637" i="1"/>
  <c r="X637" i="1"/>
  <c r="L638" i="1"/>
  <c r="O638" i="1"/>
  <c r="R638" i="1"/>
  <c r="U638" i="1"/>
  <c r="X638" i="1"/>
  <c r="L639" i="1"/>
  <c r="O639" i="1"/>
  <c r="R639" i="1"/>
  <c r="U639" i="1"/>
  <c r="X639" i="1"/>
  <c r="L640" i="1"/>
  <c r="O640" i="1"/>
  <c r="R640" i="1"/>
  <c r="U640" i="1"/>
  <c r="X640" i="1"/>
  <c r="L641" i="1"/>
  <c r="O641" i="1"/>
  <c r="R641" i="1"/>
  <c r="U641" i="1"/>
  <c r="X641" i="1"/>
  <c r="L642" i="1"/>
  <c r="O642" i="1"/>
  <c r="R642" i="1"/>
  <c r="U642" i="1"/>
  <c r="X642" i="1"/>
  <c r="L643" i="1"/>
  <c r="O643" i="1"/>
  <c r="R643" i="1"/>
  <c r="U643" i="1"/>
  <c r="X643" i="1"/>
  <c r="L644" i="1"/>
  <c r="O644" i="1"/>
  <c r="R644" i="1"/>
  <c r="U644" i="1"/>
  <c r="X644" i="1"/>
  <c r="L645" i="1"/>
  <c r="O645" i="1"/>
  <c r="R645" i="1"/>
  <c r="U645" i="1"/>
  <c r="X645" i="1"/>
  <c r="L646" i="1"/>
  <c r="O646" i="1"/>
  <c r="R646" i="1"/>
  <c r="U646" i="1"/>
  <c r="X646" i="1"/>
  <c r="L647" i="1"/>
  <c r="O647" i="1"/>
  <c r="R647" i="1"/>
  <c r="U647" i="1"/>
  <c r="X647" i="1"/>
  <c r="L648" i="1"/>
  <c r="O648" i="1"/>
  <c r="R648" i="1"/>
  <c r="U648" i="1"/>
  <c r="X648" i="1"/>
  <c r="L649" i="1"/>
  <c r="O649" i="1"/>
  <c r="R649" i="1"/>
  <c r="U649" i="1"/>
  <c r="X649" i="1"/>
  <c r="L650" i="1"/>
  <c r="O650" i="1"/>
  <c r="R650" i="1"/>
  <c r="U650" i="1"/>
  <c r="X650" i="1"/>
  <c r="L629" i="1"/>
  <c r="O629" i="1"/>
  <c r="R629" i="1"/>
  <c r="U629" i="1"/>
  <c r="X629" i="1"/>
  <c r="AA641" i="1" l="1"/>
  <c r="AA645" i="1"/>
  <c r="AA637" i="1"/>
  <c r="AA649" i="1"/>
  <c r="AA646" i="1"/>
  <c r="AA644" i="1"/>
  <c r="AA643" i="1"/>
  <c r="AA640" i="1"/>
  <c r="AA636" i="1"/>
  <c r="AA635" i="1"/>
  <c r="AA634" i="1"/>
  <c r="AA633" i="1"/>
  <c r="AA632" i="1"/>
  <c r="AA647" i="1"/>
  <c r="AA638" i="1"/>
  <c r="AA650" i="1"/>
  <c r="AA630" i="1"/>
  <c r="AA639" i="1"/>
  <c r="AA629" i="1"/>
  <c r="AA648" i="1"/>
  <c r="AA642" i="1"/>
  <c r="AA631" i="1"/>
  <c r="I596" i="1" l="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L597" i="1"/>
  <c r="O597" i="1"/>
  <c r="R597" i="1"/>
  <c r="U597" i="1"/>
  <c r="X597" i="1"/>
  <c r="L598" i="1"/>
  <c r="O598" i="1"/>
  <c r="R598" i="1"/>
  <c r="U598" i="1"/>
  <c r="X598" i="1"/>
  <c r="L599" i="1"/>
  <c r="O599" i="1"/>
  <c r="R599" i="1"/>
  <c r="U599" i="1"/>
  <c r="X599" i="1"/>
  <c r="L600" i="1"/>
  <c r="O600" i="1"/>
  <c r="R600" i="1"/>
  <c r="U600" i="1"/>
  <c r="X600" i="1"/>
  <c r="L601" i="1"/>
  <c r="O601" i="1"/>
  <c r="R601" i="1"/>
  <c r="U601" i="1"/>
  <c r="X601" i="1"/>
  <c r="L602" i="1"/>
  <c r="O602" i="1"/>
  <c r="R602" i="1"/>
  <c r="U602" i="1"/>
  <c r="X602" i="1"/>
  <c r="L603" i="1"/>
  <c r="O603" i="1"/>
  <c r="R603" i="1"/>
  <c r="U603" i="1"/>
  <c r="X603" i="1"/>
  <c r="L604" i="1"/>
  <c r="O604" i="1"/>
  <c r="R604" i="1"/>
  <c r="U604" i="1"/>
  <c r="X604" i="1"/>
  <c r="L605" i="1"/>
  <c r="O605" i="1"/>
  <c r="R605" i="1"/>
  <c r="U605" i="1"/>
  <c r="X605" i="1"/>
  <c r="L606" i="1"/>
  <c r="O606" i="1"/>
  <c r="R606" i="1"/>
  <c r="U606" i="1"/>
  <c r="X606" i="1"/>
  <c r="L607" i="1"/>
  <c r="O607" i="1"/>
  <c r="R607" i="1"/>
  <c r="U607" i="1"/>
  <c r="X607" i="1"/>
  <c r="L608" i="1"/>
  <c r="O608" i="1"/>
  <c r="R608" i="1"/>
  <c r="U608" i="1"/>
  <c r="X608" i="1"/>
  <c r="L609" i="1"/>
  <c r="O609" i="1"/>
  <c r="R609" i="1"/>
  <c r="U609" i="1"/>
  <c r="X609" i="1"/>
  <c r="L610" i="1"/>
  <c r="O610" i="1"/>
  <c r="R610" i="1"/>
  <c r="U610" i="1"/>
  <c r="X610" i="1"/>
  <c r="L611" i="1"/>
  <c r="O611" i="1"/>
  <c r="R611" i="1"/>
  <c r="U611" i="1"/>
  <c r="X611" i="1"/>
  <c r="L612" i="1"/>
  <c r="O612" i="1"/>
  <c r="R612" i="1"/>
  <c r="U612" i="1"/>
  <c r="X612" i="1"/>
  <c r="L613" i="1"/>
  <c r="O613" i="1"/>
  <c r="R613" i="1"/>
  <c r="U613" i="1"/>
  <c r="X613" i="1"/>
  <c r="L614" i="1"/>
  <c r="O614" i="1"/>
  <c r="R614" i="1"/>
  <c r="U614" i="1"/>
  <c r="X614" i="1"/>
  <c r="L615" i="1"/>
  <c r="O615" i="1"/>
  <c r="R615" i="1"/>
  <c r="U615" i="1"/>
  <c r="X615" i="1"/>
  <c r="L616" i="1"/>
  <c r="O616" i="1"/>
  <c r="R616" i="1"/>
  <c r="U616" i="1"/>
  <c r="X616" i="1"/>
  <c r="L617" i="1"/>
  <c r="O617" i="1"/>
  <c r="R617" i="1"/>
  <c r="U617" i="1"/>
  <c r="X617" i="1"/>
  <c r="L618" i="1"/>
  <c r="O618" i="1"/>
  <c r="R618" i="1"/>
  <c r="U618" i="1"/>
  <c r="X618" i="1"/>
  <c r="L619" i="1"/>
  <c r="O619" i="1"/>
  <c r="R619" i="1"/>
  <c r="U619" i="1"/>
  <c r="X619" i="1"/>
  <c r="L620" i="1"/>
  <c r="O620" i="1"/>
  <c r="R620" i="1"/>
  <c r="U620" i="1"/>
  <c r="X620" i="1"/>
  <c r="L621" i="1"/>
  <c r="O621" i="1"/>
  <c r="R621" i="1"/>
  <c r="U621" i="1"/>
  <c r="X621" i="1"/>
  <c r="L622" i="1"/>
  <c r="O622" i="1"/>
  <c r="R622" i="1"/>
  <c r="U622" i="1"/>
  <c r="X622" i="1"/>
  <c r="L623" i="1"/>
  <c r="O623" i="1"/>
  <c r="R623" i="1"/>
  <c r="U623" i="1"/>
  <c r="X623" i="1"/>
  <c r="L624" i="1"/>
  <c r="O624" i="1"/>
  <c r="R624" i="1"/>
  <c r="U624" i="1"/>
  <c r="X624" i="1"/>
  <c r="L625" i="1"/>
  <c r="O625" i="1"/>
  <c r="R625" i="1"/>
  <c r="U625" i="1"/>
  <c r="X625" i="1"/>
  <c r="L626" i="1"/>
  <c r="O626" i="1"/>
  <c r="R626" i="1"/>
  <c r="U626" i="1"/>
  <c r="X626" i="1"/>
  <c r="L627" i="1"/>
  <c r="O627" i="1"/>
  <c r="R627" i="1"/>
  <c r="U627" i="1"/>
  <c r="X627" i="1"/>
  <c r="L628" i="1"/>
  <c r="O628" i="1"/>
  <c r="R628" i="1"/>
  <c r="U628" i="1"/>
  <c r="X628" i="1"/>
  <c r="L596" i="1"/>
  <c r="O596" i="1"/>
  <c r="R596" i="1"/>
  <c r="U596" i="1"/>
  <c r="X596" i="1"/>
  <c r="AA603" i="1" l="1"/>
  <c r="AA622" i="1"/>
  <c r="AA624" i="1"/>
  <c r="AA614" i="1"/>
  <c r="AA606" i="1"/>
  <c r="AA598" i="1"/>
  <c r="AA600" i="1"/>
  <c r="AA616" i="1"/>
  <c r="AA608" i="1"/>
  <c r="AA628" i="1"/>
  <c r="AA620" i="1"/>
  <c r="AA612" i="1"/>
  <c r="AA604" i="1"/>
  <c r="AA596" i="1"/>
  <c r="AA627" i="1"/>
  <c r="AA626" i="1"/>
  <c r="AA623" i="1"/>
  <c r="AA619" i="1"/>
  <c r="AA618" i="1"/>
  <c r="AA617" i="1"/>
  <c r="AA610" i="1"/>
  <c r="AA611" i="1"/>
  <c r="AA609" i="1"/>
  <c r="AA607" i="1"/>
  <c r="AA602" i="1"/>
  <c r="AA601" i="1"/>
  <c r="AA621" i="1"/>
  <c r="AA605" i="1"/>
  <c r="AA625" i="1"/>
  <c r="AA599" i="1"/>
  <c r="AA597" i="1"/>
  <c r="AA613" i="1"/>
  <c r="AA615" i="1"/>
  <c r="I565" i="1" l="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L566" i="1"/>
  <c r="O566" i="1"/>
  <c r="R566" i="1"/>
  <c r="U566" i="1"/>
  <c r="X566" i="1"/>
  <c r="L567" i="1"/>
  <c r="O567" i="1"/>
  <c r="R567" i="1"/>
  <c r="U567" i="1"/>
  <c r="X567" i="1"/>
  <c r="L568" i="1"/>
  <c r="O568" i="1"/>
  <c r="R568" i="1"/>
  <c r="U568" i="1"/>
  <c r="X568" i="1"/>
  <c r="L569" i="1"/>
  <c r="O569" i="1"/>
  <c r="R569" i="1"/>
  <c r="U569" i="1"/>
  <c r="X569" i="1"/>
  <c r="L570" i="1"/>
  <c r="O570" i="1"/>
  <c r="R570" i="1"/>
  <c r="U570" i="1"/>
  <c r="X570" i="1"/>
  <c r="L571" i="1"/>
  <c r="O571" i="1"/>
  <c r="R571" i="1"/>
  <c r="U571" i="1"/>
  <c r="X571" i="1"/>
  <c r="L572" i="1"/>
  <c r="O572" i="1"/>
  <c r="R572" i="1"/>
  <c r="U572" i="1"/>
  <c r="X572" i="1"/>
  <c r="L573" i="1"/>
  <c r="O573" i="1"/>
  <c r="R573" i="1"/>
  <c r="U573" i="1"/>
  <c r="X573" i="1"/>
  <c r="L574" i="1"/>
  <c r="O574" i="1"/>
  <c r="R574" i="1"/>
  <c r="U574" i="1"/>
  <c r="X574" i="1"/>
  <c r="L575" i="1"/>
  <c r="O575" i="1"/>
  <c r="R575" i="1"/>
  <c r="U575" i="1"/>
  <c r="X575" i="1"/>
  <c r="L576" i="1"/>
  <c r="O576" i="1"/>
  <c r="R576" i="1"/>
  <c r="U576" i="1"/>
  <c r="X576" i="1"/>
  <c r="L577" i="1"/>
  <c r="O577" i="1"/>
  <c r="R577" i="1"/>
  <c r="U577" i="1"/>
  <c r="X577" i="1"/>
  <c r="L578" i="1"/>
  <c r="O578" i="1"/>
  <c r="R578" i="1"/>
  <c r="U578" i="1"/>
  <c r="X578" i="1"/>
  <c r="L579" i="1"/>
  <c r="O579" i="1"/>
  <c r="R579" i="1"/>
  <c r="U579" i="1"/>
  <c r="X579" i="1"/>
  <c r="L580" i="1"/>
  <c r="O580" i="1"/>
  <c r="R580" i="1"/>
  <c r="U580" i="1"/>
  <c r="X580" i="1"/>
  <c r="L581" i="1"/>
  <c r="O581" i="1"/>
  <c r="R581" i="1"/>
  <c r="U581" i="1"/>
  <c r="X581" i="1"/>
  <c r="L582" i="1"/>
  <c r="O582" i="1"/>
  <c r="R582" i="1"/>
  <c r="U582" i="1"/>
  <c r="X582" i="1"/>
  <c r="L583" i="1"/>
  <c r="O583" i="1"/>
  <c r="R583" i="1"/>
  <c r="U583" i="1"/>
  <c r="X583" i="1"/>
  <c r="L584" i="1"/>
  <c r="O584" i="1"/>
  <c r="R584" i="1"/>
  <c r="U584" i="1"/>
  <c r="X584" i="1"/>
  <c r="L585" i="1"/>
  <c r="O585" i="1"/>
  <c r="R585" i="1"/>
  <c r="U585" i="1"/>
  <c r="X585" i="1"/>
  <c r="L586" i="1"/>
  <c r="O586" i="1"/>
  <c r="R586" i="1"/>
  <c r="U586" i="1"/>
  <c r="X586" i="1"/>
  <c r="L587" i="1"/>
  <c r="O587" i="1"/>
  <c r="R587" i="1"/>
  <c r="U587" i="1"/>
  <c r="X587" i="1"/>
  <c r="L588" i="1"/>
  <c r="O588" i="1"/>
  <c r="R588" i="1"/>
  <c r="U588" i="1"/>
  <c r="X588" i="1"/>
  <c r="L589" i="1"/>
  <c r="O589" i="1"/>
  <c r="R589" i="1"/>
  <c r="U589" i="1"/>
  <c r="X589" i="1"/>
  <c r="L590" i="1"/>
  <c r="O590" i="1"/>
  <c r="R590" i="1"/>
  <c r="U590" i="1"/>
  <c r="X590" i="1"/>
  <c r="L591" i="1"/>
  <c r="O591" i="1"/>
  <c r="R591" i="1"/>
  <c r="U591" i="1"/>
  <c r="X591" i="1"/>
  <c r="L592" i="1"/>
  <c r="O592" i="1"/>
  <c r="R592" i="1"/>
  <c r="U592" i="1"/>
  <c r="X592" i="1"/>
  <c r="L593" i="1"/>
  <c r="O593" i="1"/>
  <c r="R593" i="1"/>
  <c r="U593" i="1"/>
  <c r="X593" i="1"/>
  <c r="L594" i="1"/>
  <c r="O594" i="1"/>
  <c r="R594" i="1"/>
  <c r="U594" i="1"/>
  <c r="X594" i="1"/>
  <c r="L595" i="1"/>
  <c r="O595" i="1"/>
  <c r="R595" i="1"/>
  <c r="U595" i="1"/>
  <c r="X595" i="1"/>
  <c r="L565" i="1"/>
  <c r="O565" i="1"/>
  <c r="R565" i="1"/>
  <c r="U565" i="1"/>
  <c r="X565" i="1"/>
  <c r="AA591" i="1" l="1"/>
  <c r="AA566" i="1"/>
  <c r="AA577" i="1"/>
  <c r="AA593" i="1"/>
  <c r="AA590" i="1"/>
  <c r="AA589" i="1"/>
  <c r="AA583" i="1"/>
  <c r="AA581" i="1"/>
  <c r="AA595" i="1"/>
  <c r="AA565" i="1"/>
  <c r="AA594" i="1"/>
  <c r="AA586" i="1"/>
  <c r="AA578" i="1"/>
  <c r="AA584" i="1"/>
  <c r="AA575" i="1"/>
  <c r="AA567" i="1"/>
  <c r="AA585" i="1"/>
  <c r="AA569" i="1"/>
  <c r="AA592" i="1"/>
  <c r="AA582" i="1"/>
  <c r="AA574" i="1"/>
  <c r="AA588" i="1"/>
  <c r="AA573" i="1"/>
  <c r="AA579" i="1"/>
  <c r="AA576" i="1"/>
  <c r="AA572" i="1"/>
  <c r="AA568" i="1"/>
  <c r="AA570" i="1"/>
  <c r="AA580" i="1"/>
  <c r="AA587" i="1"/>
  <c r="AA571" i="1"/>
  <c r="X502" i="1"/>
  <c r="U502" i="1"/>
  <c r="R502" i="1"/>
  <c r="O502" i="1"/>
  <c r="L502" i="1"/>
  <c r="N231" i="1" l="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L523" i="1"/>
  <c r="O523" i="1"/>
  <c r="R523" i="1"/>
  <c r="U523" i="1"/>
  <c r="X523" i="1"/>
  <c r="L524" i="1"/>
  <c r="O524" i="1"/>
  <c r="R524" i="1"/>
  <c r="U524" i="1"/>
  <c r="X524" i="1"/>
  <c r="L525" i="1"/>
  <c r="O525" i="1"/>
  <c r="R525" i="1"/>
  <c r="U525" i="1"/>
  <c r="X525" i="1"/>
  <c r="L526" i="1"/>
  <c r="O526" i="1"/>
  <c r="R526" i="1"/>
  <c r="U526" i="1"/>
  <c r="X526" i="1"/>
  <c r="L527" i="1"/>
  <c r="O527" i="1"/>
  <c r="R527" i="1"/>
  <c r="U527" i="1"/>
  <c r="X527" i="1"/>
  <c r="L528" i="1"/>
  <c r="O528" i="1"/>
  <c r="R528" i="1"/>
  <c r="U528" i="1"/>
  <c r="X528" i="1"/>
  <c r="L529" i="1"/>
  <c r="O529" i="1"/>
  <c r="R529" i="1"/>
  <c r="U529" i="1"/>
  <c r="X529" i="1"/>
  <c r="L530" i="1"/>
  <c r="O530" i="1"/>
  <c r="R530" i="1"/>
  <c r="U530" i="1"/>
  <c r="X530" i="1"/>
  <c r="L531" i="1"/>
  <c r="O531" i="1"/>
  <c r="R531" i="1"/>
  <c r="U531" i="1"/>
  <c r="X531" i="1"/>
  <c r="L532" i="1"/>
  <c r="O532" i="1"/>
  <c r="R532" i="1"/>
  <c r="U532" i="1"/>
  <c r="X532" i="1"/>
  <c r="L533" i="1"/>
  <c r="O533" i="1"/>
  <c r="R533" i="1"/>
  <c r="U533" i="1"/>
  <c r="X533" i="1"/>
  <c r="L534" i="1"/>
  <c r="O534" i="1"/>
  <c r="R534" i="1"/>
  <c r="U534" i="1"/>
  <c r="X534" i="1"/>
  <c r="L535" i="1"/>
  <c r="O535" i="1"/>
  <c r="R535" i="1"/>
  <c r="U535" i="1"/>
  <c r="X535" i="1"/>
  <c r="L536" i="1"/>
  <c r="O536" i="1"/>
  <c r="R536" i="1"/>
  <c r="U536" i="1"/>
  <c r="X536" i="1"/>
  <c r="L537" i="1"/>
  <c r="O537" i="1"/>
  <c r="R537" i="1"/>
  <c r="U537" i="1"/>
  <c r="X537" i="1"/>
  <c r="L538" i="1"/>
  <c r="O538" i="1"/>
  <c r="R538" i="1"/>
  <c r="U538" i="1"/>
  <c r="X538" i="1"/>
  <c r="L539" i="1"/>
  <c r="O539" i="1"/>
  <c r="R539" i="1"/>
  <c r="U539" i="1"/>
  <c r="X539" i="1"/>
  <c r="L540" i="1"/>
  <c r="O540" i="1"/>
  <c r="R540" i="1"/>
  <c r="U540" i="1"/>
  <c r="X540" i="1"/>
  <c r="L541" i="1"/>
  <c r="O541" i="1"/>
  <c r="R541" i="1"/>
  <c r="U541" i="1"/>
  <c r="X541" i="1"/>
  <c r="L542" i="1"/>
  <c r="O542" i="1"/>
  <c r="R542" i="1"/>
  <c r="U542" i="1"/>
  <c r="X542" i="1"/>
  <c r="L543" i="1"/>
  <c r="O543" i="1"/>
  <c r="R543" i="1"/>
  <c r="U543" i="1"/>
  <c r="X543" i="1"/>
  <c r="L544" i="1"/>
  <c r="O544" i="1"/>
  <c r="R544" i="1"/>
  <c r="U544" i="1"/>
  <c r="X544" i="1"/>
  <c r="L545" i="1"/>
  <c r="O545" i="1"/>
  <c r="R545" i="1"/>
  <c r="U545" i="1"/>
  <c r="X545" i="1"/>
  <c r="L546" i="1"/>
  <c r="O546" i="1"/>
  <c r="R546" i="1"/>
  <c r="U546" i="1"/>
  <c r="X546" i="1"/>
  <c r="L547" i="1"/>
  <c r="O547" i="1"/>
  <c r="R547" i="1"/>
  <c r="U547" i="1"/>
  <c r="X547" i="1"/>
  <c r="L548" i="1"/>
  <c r="O548" i="1"/>
  <c r="R548" i="1"/>
  <c r="U548" i="1"/>
  <c r="X548" i="1"/>
  <c r="L549" i="1"/>
  <c r="O549" i="1"/>
  <c r="R549" i="1"/>
  <c r="U549" i="1"/>
  <c r="X549" i="1"/>
  <c r="L550" i="1"/>
  <c r="O550" i="1"/>
  <c r="R550" i="1"/>
  <c r="U550" i="1"/>
  <c r="X550" i="1"/>
  <c r="L551" i="1"/>
  <c r="O551" i="1"/>
  <c r="R551" i="1"/>
  <c r="U551" i="1"/>
  <c r="X551" i="1"/>
  <c r="L552" i="1"/>
  <c r="O552" i="1"/>
  <c r="R552" i="1"/>
  <c r="U552" i="1"/>
  <c r="X552" i="1"/>
  <c r="L553" i="1"/>
  <c r="O553" i="1"/>
  <c r="R553" i="1"/>
  <c r="U553" i="1"/>
  <c r="X553" i="1"/>
  <c r="L554" i="1"/>
  <c r="O554" i="1"/>
  <c r="R554" i="1"/>
  <c r="U554" i="1"/>
  <c r="X554" i="1"/>
  <c r="L555" i="1"/>
  <c r="O555" i="1"/>
  <c r="R555" i="1"/>
  <c r="U555" i="1"/>
  <c r="X555" i="1"/>
  <c r="L556" i="1"/>
  <c r="O556" i="1"/>
  <c r="R556" i="1"/>
  <c r="U556" i="1"/>
  <c r="X556" i="1"/>
  <c r="L557" i="1"/>
  <c r="O557" i="1"/>
  <c r="R557" i="1"/>
  <c r="U557" i="1"/>
  <c r="X557" i="1"/>
  <c r="L558" i="1"/>
  <c r="O558" i="1"/>
  <c r="R558" i="1"/>
  <c r="U558" i="1"/>
  <c r="X558" i="1"/>
  <c r="L559" i="1"/>
  <c r="O559" i="1"/>
  <c r="R559" i="1"/>
  <c r="U559" i="1"/>
  <c r="X559" i="1"/>
  <c r="L560" i="1"/>
  <c r="O560" i="1"/>
  <c r="R560" i="1"/>
  <c r="U560" i="1"/>
  <c r="X560" i="1"/>
  <c r="L561" i="1"/>
  <c r="O561" i="1"/>
  <c r="R561" i="1"/>
  <c r="U561" i="1"/>
  <c r="X561" i="1"/>
  <c r="L562" i="1"/>
  <c r="O562" i="1"/>
  <c r="R562" i="1"/>
  <c r="U562" i="1"/>
  <c r="X562" i="1"/>
  <c r="L563" i="1"/>
  <c r="O563" i="1"/>
  <c r="R563" i="1"/>
  <c r="U563" i="1"/>
  <c r="X563" i="1"/>
  <c r="L564" i="1"/>
  <c r="O564" i="1"/>
  <c r="R564" i="1"/>
  <c r="U564" i="1"/>
  <c r="X564" i="1"/>
  <c r="AA543" i="1" l="1"/>
  <c r="AA535" i="1"/>
  <c r="AA526" i="1"/>
  <c r="AA534" i="1"/>
  <c r="AA546" i="1"/>
  <c r="AA523" i="1"/>
  <c r="AA563" i="1"/>
  <c r="AA538" i="1"/>
  <c r="AA536" i="1"/>
  <c r="AA558" i="1"/>
  <c r="AA555" i="1"/>
  <c r="AA547" i="1"/>
  <c r="AA556" i="1"/>
  <c r="AA539" i="1"/>
  <c r="AA530" i="1"/>
  <c r="AA548" i="1"/>
  <c r="AA545" i="1"/>
  <c r="AA533" i="1"/>
  <c r="AA540" i="1"/>
  <c r="AA559" i="1"/>
  <c r="AA551" i="1"/>
  <c r="AA527" i="1"/>
  <c r="AA554" i="1"/>
  <c r="AA557" i="1"/>
  <c r="AA537" i="1"/>
  <c r="AA550" i="1"/>
  <c r="AA542" i="1"/>
  <c r="AA562" i="1"/>
  <c r="AA549" i="1"/>
  <c r="AA544" i="1"/>
  <c r="AA531" i="1"/>
  <c r="AA564" i="1"/>
  <c r="AA561" i="1"/>
  <c r="AA560" i="1"/>
  <c r="AA553" i="1"/>
  <c r="AA552" i="1"/>
  <c r="AA541" i="1"/>
  <c r="AA532" i="1"/>
  <c r="AA529" i="1"/>
  <c r="AA528" i="1"/>
  <c r="AA525" i="1"/>
  <c r="AA524" i="1"/>
  <c r="I502" i="1"/>
  <c r="AA502" i="1" s="1"/>
  <c r="L522" i="1" l="1"/>
  <c r="O522" i="1"/>
  <c r="R522" i="1"/>
  <c r="U522" i="1"/>
  <c r="X522" i="1"/>
  <c r="I510" i="1"/>
  <c r="I511" i="1"/>
  <c r="I512" i="1"/>
  <c r="I513" i="1"/>
  <c r="I514" i="1"/>
  <c r="I515" i="1"/>
  <c r="I516" i="1"/>
  <c r="I517" i="1"/>
  <c r="I518" i="1"/>
  <c r="I519" i="1"/>
  <c r="I520" i="1"/>
  <c r="I521" i="1"/>
  <c r="I522" i="1"/>
  <c r="L510" i="1"/>
  <c r="O510" i="1"/>
  <c r="R510" i="1"/>
  <c r="U510" i="1"/>
  <c r="X510" i="1"/>
  <c r="L511" i="1"/>
  <c r="O511" i="1"/>
  <c r="R511" i="1"/>
  <c r="U511" i="1"/>
  <c r="X511" i="1"/>
  <c r="L512" i="1"/>
  <c r="O512" i="1"/>
  <c r="R512" i="1"/>
  <c r="U512" i="1"/>
  <c r="X512" i="1"/>
  <c r="L513" i="1"/>
  <c r="O513" i="1"/>
  <c r="R513" i="1"/>
  <c r="U513" i="1"/>
  <c r="X513" i="1"/>
  <c r="L514" i="1"/>
  <c r="O514" i="1"/>
  <c r="R514" i="1"/>
  <c r="U514" i="1"/>
  <c r="X514" i="1"/>
  <c r="L515" i="1"/>
  <c r="O515" i="1"/>
  <c r="R515" i="1"/>
  <c r="U515" i="1"/>
  <c r="X515" i="1"/>
  <c r="L516" i="1"/>
  <c r="O516" i="1"/>
  <c r="R516" i="1"/>
  <c r="U516" i="1"/>
  <c r="X516" i="1"/>
  <c r="L517" i="1"/>
  <c r="O517" i="1"/>
  <c r="R517" i="1"/>
  <c r="U517" i="1"/>
  <c r="X517" i="1"/>
  <c r="L518" i="1"/>
  <c r="O518" i="1"/>
  <c r="R518" i="1"/>
  <c r="U518" i="1"/>
  <c r="X518" i="1"/>
  <c r="L519" i="1"/>
  <c r="O519" i="1"/>
  <c r="R519" i="1"/>
  <c r="U519" i="1"/>
  <c r="X519" i="1"/>
  <c r="L520" i="1"/>
  <c r="O520" i="1"/>
  <c r="R520" i="1"/>
  <c r="U520" i="1"/>
  <c r="X520" i="1"/>
  <c r="L521" i="1"/>
  <c r="O521" i="1"/>
  <c r="R521" i="1"/>
  <c r="U521" i="1"/>
  <c r="X521" i="1"/>
  <c r="AA520" i="1" l="1"/>
  <c r="AA512" i="1"/>
  <c r="AA521" i="1"/>
  <c r="AA519" i="1"/>
  <c r="AA522" i="1"/>
  <c r="AA517" i="1"/>
  <c r="AA516" i="1"/>
  <c r="AA515" i="1"/>
  <c r="AA514" i="1"/>
  <c r="AA513" i="1"/>
  <c r="AA511" i="1"/>
  <c r="AA510" i="1"/>
  <c r="AA518" i="1"/>
  <c r="I484" i="1"/>
  <c r="I485" i="1"/>
  <c r="I486" i="1"/>
  <c r="I487" i="1"/>
  <c r="I488" i="1"/>
  <c r="I489" i="1"/>
  <c r="I490" i="1"/>
  <c r="I491" i="1"/>
  <c r="I492" i="1"/>
  <c r="I493" i="1"/>
  <c r="I494" i="1"/>
  <c r="I495" i="1"/>
  <c r="I496" i="1"/>
  <c r="I497" i="1"/>
  <c r="I498" i="1"/>
  <c r="I499" i="1"/>
  <c r="I500" i="1"/>
  <c r="I501" i="1"/>
  <c r="I503" i="1"/>
  <c r="I504" i="1"/>
  <c r="I505" i="1"/>
  <c r="I506" i="1"/>
  <c r="I507" i="1"/>
  <c r="I508" i="1"/>
  <c r="I509" i="1"/>
  <c r="L485" i="1"/>
  <c r="O485" i="1"/>
  <c r="R485" i="1"/>
  <c r="U485" i="1"/>
  <c r="X485" i="1"/>
  <c r="L486" i="1"/>
  <c r="O486" i="1"/>
  <c r="R486" i="1"/>
  <c r="U486" i="1"/>
  <c r="X486" i="1"/>
  <c r="L487" i="1"/>
  <c r="O487" i="1"/>
  <c r="R487" i="1"/>
  <c r="U487" i="1"/>
  <c r="X487" i="1"/>
  <c r="L488" i="1"/>
  <c r="O488" i="1"/>
  <c r="R488" i="1"/>
  <c r="U488" i="1"/>
  <c r="X488" i="1"/>
  <c r="L489" i="1"/>
  <c r="O489" i="1"/>
  <c r="R489" i="1"/>
  <c r="U489" i="1"/>
  <c r="X489" i="1"/>
  <c r="L490" i="1"/>
  <c r="O490" i="1"/>
  <c r="R490" i="1"/>
  <c r="U490" i="1"/>
  <c r="X490" i="1"/>
  <c r="L491" i="1"/>
  <c r="O491" i="1"/>
  <c r="R491" i="1"/>
  <c r="U491" i="1"/>
  <c r="X491" i="1"/>
  <c r="L492" i="1"/>
  <c r="O492" i="1"/>
  <c r="R492" i="1"/>
  <c r="U492" i="1"/>
  <c r="X492" i="1"/>
  <c r="L493" i="1"/>
  <c r="O493" i="1"/>
  <c r="R493" i="1"/>
  <c r="U493" i="1"/>
  <c r="X493" i="1"/>
  <c r="L494" i="1"/>
  <c r="O494" i="1"/>
  <c r="R494" i="1"/>
  <c r="U494" i="1"/>
  <c r="X494" i="1"/>
  <c r="L495" i="1"/>
  <c r="O495" i="1"/>
  <c r="R495" i="1"/>
  <c r="U495" i="1"/>
  <c r="X495" i="1"/>
  <c r="L496" i="1"/>
  <c r="O496" i="1"/>
  <c r="R496" i="1"/>
  <c r="U496" i="1"/>
  <c r="X496" i="1"/>
  <c r="L497" i="1"/>
  <c r="O497" i="1"/>
  <c r="R497" i="1"/>
  <c r="U497" i="1"/>
  <c r="X497" i="1"/>
  <c r="L498" i="1"/>
  <c r="O498" i="1"/>
  <c r="R498" i="1"/>
  <c r="U498" i="1"/>
  <c r="X498" i="1"/>
  <c r="L499" i="1"/>
  <c r="O499" i="1"/>
  <c r="R499" i="1"/>
  <c r="U499" i="1"/>
  <c r="X499" i="1"/>
  <c r="L500" i="1"/>
  <c r="O500" i="1"/>
  <c r="R500" i="1"/>
  <c r="U500" i="1"/>
  <c r="X500" i="1"/>
  <c r="L501" i="1"/>
  <c r="O501" i="1"/>
  <c r="R501" i="1"/>
  <c r="U501" i="1"/>
  <c r="X501" i="1"/>
  <c r="L503" i="1"/>
  <c r="O503" i="1"/>
  <c r="R503" i="1"/>
  <c r="U503" i="1"/>
  <c r="X503" i="1"/>
  <c r="L504" i="1"/>
  <c r="O504" i="1"/>
  <c r="R504" i="1"/>
  <c r="U504" i="1"/>
  <c r="X504" i="1"/>
  <c r="L505" i="1"/>
  <c r="O505" i="1"/>
  <c r="R505" i="1"/>
  <c r="U505" i="1"/>
  <c r="X505" i="1"/>
  <c r="L506" i="1"/>
  <c r="O506" i="1"/>
  <c r="R506" i="1"/>
  <c r="U506" i="1"/>
  <c r="X506" i="1"/>
  <c r="L507" i="1"/>
  <c r="O507" i="1"/>
  <c r="R507" i="1"/>
  <c r="U507" i="1"/>
  <c r="X507" i="1"/>
  <c r="L508" i="1"/>
  <c r="O508" i="1"/>
  <c r="R508" i="1"/>
  <c r="U508" i="1"/>
  <c r="X508" i="1"/>
  <c r="L509" i="1"/>
  <c r="O509" i="1"/>
  <c r="R509" i="1"/>
  <c r="U509" i="1"/>
  <c r="X509" i="1"/>
  <c r="L484" i="1"/>
  <c r="O484" i="1"/>
  <c r="R484" i="1"/>
  <c r="U484" i="1"/>
  <c r="X484" i="1"/>
  <c r="AA503" i="1" l="1"/>
  <c r="AA501" i="1"/>
  <c r="AA493" i="1"/>
  <c r="AA494" i="1"/>
  <c r="AA504" i="1"/>
  <c r="AA486" i="1"/>
  <c r="AA492" i="1"/>
  <c r="AA506" i="1"/>
  <c r="AA497" i="1"/>
  <c r="AA489" i="1"/>
  <c r="AA509" i="1"/>
  <c r="AA496" i="1"/>
  <c r="AA488" i="1"/>
  <c r="AA500" i="1"/>
  <c r="AA505" i="1"/>
  <c r="AA485" i="1"/>
  <c r="AA508" i="1"/>
  <c r="AA507" i="1"/>
  <c r="AA499" i="1"/>
  <c r="AA498" i="1"/>
  <c r="AA495" i="1"/>
  <c r="AA490" i="1"/>
  <c r="AA487" i="1"/>
  <c r="AA491" i="1"/>
  <c r="AA484" i="1"/>
  <c r="T127" i="1"/>
  <c r="I465" i="1"/>
  <c r="I466" i="1"/>
  <c r="I467" i="1"/>
  <c r="I468" i="1"/>
  <c r="I469" i="1"/>
  <c r="I470" i="1"/>
  <c r="I471" i="1"/>
  <c r="I472" i="1"/>
  <c r="I473" i="1"/>
  <c r="I474" i="1"/>
  <c r="I475" i="1"/>
  <c r="I476" i="1"/>
  <c r="I477" i="1"/>
  <c r="I478" i="1"/>
  <c r="I479" i="1"/>
  <c r="I480" i="1"/>
  <c r="I481" i="1"/>
  <c r="I482" i="1"/>
  <c r="I483" i="1"/>
  <c r="L466" i="1"/>
  <c r="O466" i="1"/>
  <c r="R466" i="1"/>
  <c r="U466" i="1"/>
  <c r="X466" i="1"/>
  <c r="L467" i="1"/>
  <c r="O467" i="1"/>
  <c r="R467" i="1"/>
  <c r="U467" i="1"/>
  <c r="X467" i="1"/>
  <c r="L468" i="1"/>
  <c r="O468" i="1"/>
  <c r="R468" i="1"/>
  <c r="U468" i="1"/>
  <c r="X468" i="1"/>
  <c r="L469" i="1"/>
  <c r="O469" i="1"/>
  <c r="R469" i="1"/>
  <c r="U469" i="1"/>
  <c r="X469" i="1"/>
  <c r="L470" i="1"/>
  <c r="O470" i="1"/>
  <c r="R470" i="1"/>
  <c r="U470" i="1"/>
  <c r="X470" i="1"/>
  <c r="L471" i="1"/>
  <c r="O471" i="1"/>
  <c r="R471" i="1"/>
  <c r="U471" i="1"/>
  <c r="X471" i="1"/>
  <c r="L472" i="1"/>
  <c r="O472" i="1"/>
  <c r="R472" i="1"/>
  <c r="U472" i="1"/>
  <c r="X472" i="1"/>
  <c r="L473" i="1"/>
  <c r="O473" i="1"/>
  <c r="R473" i="1"/>
  <c r="U473" i="1"/>
  <c r="X473" i="1"/>
  <c r="L474" i="1"/>
  <c r="O474" i="1"/>
  <c r="R474" i="1"/>
  <c r="U474" i="1"/>
  <c r="X474" i="1"/>
  <c r="L475" i="1"/>
  <c r="O475" i="1"/>
  <c r="R475" i="1"/>
  <c r="U475" i="1"/>
  <c r="X475" i="1"/>
  <c r="L476" i="1"/>
  <c r="O476" i="1"/>
  <c r="R476" i="1"/>
  <c r="U476" i="1"/>
  <c r="X476" i="1"/>
  <c r="L477" i="1"/>
  <c r="O477" i="1"/>
  <c r="R477" i="1"/>
  <c r="U477" i="1"/>
  <c r="X477" i="1"/>
  <c r="L478" i="1"/>
  <c r="O478" i="1"/>
  <c r="R478" i="1"/>
  <c r="U478" i="1"/>
  <c r="X478" i="1"/>
  <c r="L479" i="1"/>
  <c r="O479" i="1"/>
  <c r="R479" i="1"/>
  <c r="U479" i="1"/>
  <c r="X479" i="1"/>
  <c r="L480" i="1"/>
  <c r="O480" i="1"/>
  <c r="R480" i="1"/>
  <c r="U480" i="1"/>
  <c r="X480" i="1"/>
  <c r="L481" i="1"/>
  <c r="O481" i="1"/>
  <c r="R481" i="1"/>
  <c r="U481" i="1"/>
  <c r="X481" i="1"/>
  <c r="L482" i="1"/>
  <c r="O482" i="1"/>
  <c r="R482" i="1"/>
  <c r="U482" i="1"/>
  <c r="X482" i="1"/>
  <c r="L483" i="1"/>
  <c r="O483" i="1"/>
  <c r="R483" i="1"/>
  <c r="U483" i="1"/>
  <c r="X483" i="1"/>
  <c r="L465" i="1"/>
  <c r="O465" i="1"/>
  <c r="R465" i="1"/>
  <c r="U465" i="1"/>
  <c r="X465" i="1"/>
  <c r="AA483" i="1" l="1"/>
  <c r="AA476" i="1"/>
  <c r="AA470" i="1"/>
  <c r="AA480" i="1"/>
  <c r="AA472" i="1"/>
  <c r="AA479" i="1"/>
  <c r="AA482" i="1"/>
  <c r="AA469" i="1"/>
  <c r="AA475" i="1"/>
  <c r="AA468" i="1"/>
  <c r="AA477" i="1"/>
  <c r="AA473" i="1"/>
  <c r="AA471" i="1"/>
  <c r="AA467" i="1"/>
  <c r="AA465" i="1"/>
  <c r="AA478" i="1"/>
  <c r="AA466" i="1"/>
  <c r="AA481" i="1"/>
  <c r="AA474"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L435" i="1"/>
  <c r="O435" i="1"/>
  <c r="R435" i="1"/>
  <c r="U435" i="1"/>
  <c r="X435" i="1"/>
  <c r="L436" i="1"/>
  <c r="O436" i="1"/>
  <c r="R436" i="1"/>
  <c r="U436" i="1"/>
  <c r="X436" i="1"/>
  <c r="L437" i="1"/>
  <c r="O437" i="1"/>
  <c r="R437" i="1"/>
  <c r="U437" i="1"/>
  <c r="X437" i="1"/>
  <c r="L438" i="1"/>
  <c r="O438" i="1"/>
  <c r="R438" i="1"/>
  <c r="U438" i="1"/>
  <c r="X438" i="1"/>
  <c r="L439" i="1"/>
  <c r="O439" i="1"/>
  <c r="R439" i="1"/>
  <c r="U439" i="1"/>
  <c r="X439" i="1"/>
  <c r="L440" i="1"/>
  <c r="O440" i="1"/>
  <c r="R440" i="1"/>
  <c r="U440" i="1"/>
  <c r="X440" i="1"/>
  <c r="L441" i="1"/>
  <c r="O441" i="1"/>
  <c r="R441" i="1"/>
  <c r="U441" i="1"/>
  <c r="X441" i="1"/>
  <c r="L442" i="1"/>
  <c r="O442" i="1"/>
  <c r="R442" i="1"/>
  <c r="U442" i="1"/>
  <c r="X442" i="1"/>
  <c r="L443" i="1"/>
  <c r="O443" i="1"/>
  <c r="R443" i="1"/>
  <c r="U443" i="1"/>
  <c r="X443" i="1"/>
  <c r="L444" i="1"/>
  <c r="O444" i="1"/>
  <c r="R444" i="1"/>
  <c r="U444" i="1"/>
  <c r="X444" i="1"/>
  <c r="L445" i="1"/>
  <c r="O445" i="1"/>
  <c r="R445" i="1"/>
  <c r="U445" i="1"/>
  <c r="X445" i="1"/>
  <c r="L446" i="1"/>
  <c r="O446" i="1"/>
  <c r="R446" i="1"/>
  <c r="U446" i="1"/>
  <c r="X446" i="1"/>
  <c r="L447" i="1"/>
  <c r="O447" i="1"/>
  <c r="R447" i="1"/>
  <c r="U447" i="1"/>
  <c r="X447" i="1"/>
  <c r="L448" i="1"/>
  <c r="O448" i="1"/>
  <c r="R448" i="1"/>
  <c r="U448" i="1"/>
  <c r="X448" i="1"/>
  <c r="L449" i="1"/>
  <c r="O449" i="1"/>
  <c r="R449" i="1"/>
  <c r="U449" i="1"/>
  <c r="X449" i="1"/>
  <c r="L450" i="1"/>
  <c r="O450" i="1"/>
  <c r="R450" i="1"/>
  <c r="U450" i="1"/>
  <c r="X450" i="1"/>
  <c r="L451" i="1"/>
  <c r="O451" i="1"/>
  <c r="R451" i="1"/>
  <c r="U451" i="1"/>
  <c r="X451" i="1"/>
  <c r="L452" i="1"/>
  <c r="O452" i="1"/>
  <c r="R452" i="1"/>
  <c r="U452" i="1"/>
  <c r="X452" i="1"/>
  <c r="L453" i="1"/>
  <c r="O453" i="1"/>
  <c r="R453" i="1"/>
  <c r="U453" i="1"/>
  <c r="X453" i="1"/>
  <c r="L454" i="1"/>
  <c r="O454" i="1"/>
  <c r="R454" i="1"/>
  <c r="U454" i="1"/>
  <c r="X454" i="1"/>
  <c r="L455" i="1"/>
  <c r="O455" i="1"/>
  <c r="R455" i="1"/>
  <c r="U455" i="1"/>
  <c r="X455" i="1"/>
  <c r="L456" i="1"/>
  <c r="O456" i="1"/>
  <c r="R456" i="1"/>
  <c r="U456" i="1"/>
  <c r="X456" i="1"/>
  <c r="L457" i="1"/>
  <c r="O457" i="1"/>
  <c r="R457" i="1"/>
  <c r="U457" i="1"/>
  <c r="X457" i="1"/>
  <c r="L458" i="1"/>
  <c r="O458" i="1"/>
  <c r="R458" i="1"/>
  <c r="U458" i="1"/>
  <c r="X458" i="1"/>
  <c r="L459" i="1"/>
  <c r="O459" i="1"/>
  <c r="R459" i="1"/>
  <c r="U459" i="1"/>
  <c r="X459" i="1"/>
  <c r="L460" i="1"/>
  <c r="O460" i="1"/>
  <c r="R460" i="1"/>
  <c r="U460" i="1"/>
  <c r="X460" i="1"/>
  <c r="L461" i="1"/>
  <c r="O461" i="1"/>
  <c r="R461" i="1"/>
  <c r="U461" i="1"/>
  <c r="X461" i="1"/>
  <c r="L462" i="1"/>
  <c r="O462" i="1"/>
  <c r="R462" i="1"/>
  <c r="U462" i="1"/>
  <c r="X462" i="1"/>
  <c r="L463" i="1"/>
  <c r="O463" i="1"/>
  <c r="R463" i="1"/>
  <c r="U463" i="1"/>
  <c r="X463" i="1"/>
  <c r="L464" i="1"/>
  <c r="O464" i="1"/>
  <c r="R464" i="1"/>
  <c r="U464" i="1"/>
  <c r="X464" i="1"/>
  <c r="L434" i="1"/>
  <c r="O434" i="1"/>
  <c r="R434" i="1"/>
  <c r="U434" i="1"/>
  <c r="X434" i="1"/>
  <c r="AA442" i="1" l="1"/>
  <c r="AA434" i="1"/>
  <c r="AA435" i="1"/>
  <c r="AA460" i="1"/>
  <c r="AA452" i="1"/>
  <c r="AA444" i="1"/>
  <c r="AA438" i="1"/>
  <c r="AA445" i="1"/>
  <c r="AA459" i="1"/>
  <c r="AA464" i="1"/>
  <c r="AA462" i="1"/>
  <c r="AA461" i="1"/>
  <c r="AA457" i="1"/>
  <c r="AA456" i="1"/>
  <c r="AA454" i="1"/>
  <c r="AA453" i="1"/>
  <c r="AA451" i="1"/>
  <c r="AA449" i="1"/>
  <c r="AA448" i="1"/>
  <c r="AA446" i="1"/>
  <c r="AA443" i="1"/>
  <c r="AA440" i="1"/>
  <c r="AA439" i="1"/>
  <c r="AA436" i="1"/>
  <c r="AA463" i="1"/>
  <c r="AA458" i="1"/>
  <c r="AA455" i="1"/>
  <c r="AA450" i="1"/>
  <c r="AA447" i="1"/>
  <c r="AA437" i="1"/>
  <c r="AA441" i="1"/>
  <c r="I413" i="1"/>
  <c r="I414" i="1"/>
  <c r="I415" i="1"/>
  <c r="I416" i="1"/>
  <c r="I417" i="1"/>
  <c r="I418" i="1"/>
  <c r="I419" i="1"/>
  <c r="I420" i="1"/>
  <c r="I421" i="1"/>
  <c r="I422" i="1"/>
  <c r="I423" i="1"/>
  <c r="I424" i="1"/>
  <c r="I425" i="1"/>
  <c r="I426" i="1"/>
  <c r="I427" i="1"/>
  <c r="I428" i="1"/>
  <c r="I429" i="1"/>
  <c r="I430" i="1"/>
  <c r="I431" i="1"/>
  <c r="I432" i="1"/>
  <c r="I433" i="1"/>
  <c r="L414" i="1"/>
  <c r="O414" i="1"/>
  <c r="R414" i="1"/>
  <c r="U414" i="1"/>
  <c r="X414" i="1"/>
  <c r="L415" i="1"/>
  <c r="O415" i="1"/>
  <c r="R415" i="1"/>
  <c r="U415" i="1"/>
  <c r="X415" i="1"/>
  <c r="L416" i="1"/>
  <c r="O416" i="1"/>
  <c r="R416" i="1"/>
  <c r="U416" i="1"/>
  <c r="X416" i="1"/>
  <c r="L417" i="1"/>
  <c r="O417" i="1"/>
  <c r="R417" i="1"/>
  <c r="U417" i="1"/>
  <c r="X417" i="1"/>
  <c r="L418" i="1"/>
  <c r="O418" i="1"/>
  <c r="R418" i="1"/>
  <c r="U418" i="1"/>
  <c r="X418" i="1"/>
  <c r="L419" i="1"/>
  <c r="O419" i="1"/>
  <c r="R419" i="1"/>
  <c r="U419" i="1"/>
  <c r="X419" i="1"/>
  <c r="L420" i="1"/>
  <c r="O420" i="1"/>
  <c r="R420" i="1"/>
  <c r="U420" i="1"/>
  <c r="X420" i="1"/>
  <c r="L421" i="1"/>
  <c r="O421" i="1"/>
  <c r="R421" i="1"/>
  <c r="U421" i="1"/>
  <c r="X421" i="1"/>
  <c r="L422" i="1"/>
  <c r="O422" i="1"/>
  <c r="R422" i="1"/>
  <c r="U422" i="1"/>
  <c r="X422" i="1"/>
  <c r="L423" i="1"/>
  <c r="O423" i="1"/>
  <c r="R423" i="1"/>
  <c r="U423" i="1"/>
  <c r="X423" i="1"/>
  <c r="L424" i="1"/>
  <c r="O424" i="1"/>
  <c r="R424" i="1"/>
  <c r="U424" i="1"/>
  <c r="X424" i="1"/>
  <c r="L425" i="1"/>
  <c r="O425" i="1"/>
  <c r="R425" i="1"/>
  <c r="U425" i="1"/>
  <c r="X425" i="1"/>
  <c r="L426" i="1"/>
  <c r="O426" i="1"/>
  <c r="R426" i="1"/>
  <c r="U426" i="1"/>
  <c r="X426" i="1"/>
  <c r="L427" i="1"/>
  <c r="O427" i="1"/>
  <c r="R427" i="1"/>
  <c r="U427" i="1"/>
  <c r="X427" i="1"/>
  <c r="L428" i="1"/>
  <c r="O428" i="1"/>
  <c r="R428" i="1"/>
  <c r="U428" i="1"/>
  <c r="X428" i="1"/>
  <c r="L429" i="1"/>
  <c r="O429" i="1"/>
  <c r="R429" i="1"/>
  <c r="U429" i="1"/>
  <c r="X429" i="1"/>
  <c r="L430" i="1"/>
  <c r="O430" i="1"/>
  <c r="R430" i="1"/>
  <c r="U430" i="1"/>
  <c r="X430" i="1"/>
  <c r="L431" i="1"/>
  <c r="O431" i="1"/>
  <c r="R431" i="1"/>
  <c r="U431" i="1"/>
  <c r="X431" i="1"/>
  <c r="L432" i="1"/>
  <c r="O432" i="1"/>
  <c r="R432" i="1"/>
  <c r="U432" i="1"/>
  <c r="X432" i="1"/>
  <c r="L433" i="1"/>
  <c r="O433" i="1"/>
  <c r="R433" i="1"/>
  <c r="U433" i="1"/>
  <c r="X433" i="1"/>
  <c r="L413" i="1"/>
  <c r="O413" i="1"/>
  <c r="R413" i="1"/>
  <c r="U413" i="1"/>
  <c r="X413" i="1"/>
  <c r="AA432" i="1" l="1"/>
  <c r="AA424" i="1"/>
  <c r="AA416" i="1"/>
  <c r="AA430" i="1"/>
  <c r="AA422" i="1"/>
  <c r="AA433" i="1"/>
  <c r="AA423" i="1"/>
  <c r="AA431" i="1"/>
  <c r="AA429" i="1"/>
  <c r="AA427" i="1"/>
  <c r="AA425" i="1"/>
  <c r="AA421" i="1"/>
  <c r="AA419" i="1"/>
  <c r="AA417" i="1"/>
  <c r="AA415" i="1"/>
  <c r="AA414" i="1"/>
  <c r="AA428" i="1"/>
  <c r="AA420" i="1"/>
  <c r="AA418" i="1"/>
  <c r="AA426" i="1"/>
  <c r="AA413"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L388" i="1"/>
  <c r="O388" i="1"/>
  <c r="R388" i="1"/>
  <c r="U388" i="1"/>
  <c r="X388" i="1"/>
  <c r="L389" i="1"/>
  <c r="O389" i="1"/>
  <c r="R389" i="1"/>
  <c r="U389" i="1"/>
  <c r="X389" i="1"/>
  <c r="L390" i="1"/>
  <c r="O390" i="1"/>
  <c r="R390" i="1"/>
  <c r="U390" i="1"/>
  <c r="X390" i="1"/>
  <c r="L391" i="1"/>
  <c r="O391" i="1"/>
  <c r="R391" i="1"/>
  <c r="U391" i="1"/>
  <c r="X391" i="1"/>
  <c r="L392" i="1"/>
  <c r="O392" i="1"/>
  <c r="R392" i="1"/>
  <c r="U392" i="1"/>
  <c r="X392" i="1"/>
  <c r="L393" i="1"/>
  <c r="O393" i="1"/>
  <c r="R393" i="1"/>
  <c r="U393" i="1"/>
  <c r="X393" i="1"/>
  <c r="L394" i="1"/>
  <c r="O394" i="1"/>
  <c r="R394" i="1"/>
  <c r="U394" i="1"/>
  <c r="X394" i="1"/>
  <c r="L395" i="1"/>
  <c r="O395" i="1"/>
  <c r="R395" i="1"/>
  <c r="U395" i="1"/>
  <c r="X395" i="1"/>
  <c r="L396" i="1"/>
  <c r="O396" i="1"/>
  <c r="R396" i="1"/>
  <c r="U396" i="1"/>
  <c r="X396" i="1"/>
  <c r="L397" i="1"/>
  <c r="O397" i="1"/>
  <c r="R397" i="1"/>
  <c r="U397" i="1"/>
  <c r="X397" i="1"/>
  <c r="L398" i="1"/>
  <c r="O398" i="1"/>
  <c r="R398" i="1"/>
  <c r="U398" i="1"/>
  <c r="X398" i="1"/>
  <c r="L399" i="1"/>
  <c r="O399" i="1"/>
  <c r="R399" i="1"/>
  <c r="U399" i="1"/>
  <c r="X399" i="1"/>
  <c r="L400" i="1"/>
  <c r="O400" i="1"/>
  <c r="R400" i="1"/>
  <c r="U400" i="1"/>
  <c r="X400" i="1"/>
  <c r="L401" i="1"/>
  <c r="O401" i="1"/>
  <c r="R401" i="1"/>
  <c r="U401" i="1"/>
  <c r="X401" i="1"/>
  <c r="L402" i="1"/>
  <c r="O402" i="1"/>
  <c r="R402" i="1"/>
  <c r="U402" i="1"/>
  <c r="X402" i="1"/>
  <c r="L403" i="1"/>
  <c r="O403" i="1"/>
  <c r="R403" i="1"/>
  <c r="U403" i="1"/>
  <c r="X403" i="1"/>
  <c r="L404" i="1"/>
  <c r="O404" i="1"/>
  <c r="R404" i="1"/>
  <c r="U404" i="1"/>
  <c r="X404" i="1"/>
  <c r="L405" i="1"/>
  <c r="O405" i="1"/>
  <c r="R405" i="1"/>
  <c r="U405" i="1"/>
  <c r="X405" i="1"/>
  <c r="L406" i="1"/>
  <c r="O406" i="1"/>
  <c r="R406" i="1"/>
  <c r="U406" i="1"/>
  <c r="X406" i="1"/>
  <c r="L407" i="1"/>
  <c r="O407" i="1"/>
  <c r="R407" i="1"/>
  <c r="U407" i="1"/>
  <c r="X407" i="1"/>
  <c r="L408" i="1"/>
  <c r="O408" i="1"/>
  <c r="R408" i="1"/>
  <c r="U408" i="1"/>
  <c r="X408" i="1"/>
  <c r="L409" i="1"/>
  <c r="O409" i="1"/>
  <c r="R409" i="1"/>
  <c r="U409" i="1"/>
  <c r="X409" i="1"/>
  <c r="L410" i="1"/>
  <c r="O410" i="1"/>
  <c r="R410" i="1"/>
  <c r="U410" i="1"/>
  <c r="X410" i="1"/>
  <c r="L411" i="1"/>
  <c r="O411" i="1"/>
  <c r="R411" i="1"/>
  <c r="U411" i="1"/>
  <c r="X411" i="1"/>
  <c r="L412" i="1"/>
  <c r="O412" i="1"/>
  <c r="R412" i="1"/>
  <c r="U412" i="1"/>
  <c r="X412" i="1"/>
  <c r="AA397" i="1" l="1"/>
  <c r="AA389" i="1"/>
  <c r="AA395" i="1"/>
  <c r="AA400" i="1"/>
  <c r="AA399" i="1"/>
  <c r="AA392" i="1"/>
  <c r="AA410" i="1"/>
  <c r="AA406" i="1"/>
  <c r="AA404" i="1"/>
  <c r="AA407" i="1"/>
  <c r="AA391" i="1"/>
  <c r="AA411" i="1"/>
  <c r="AA388" i="1"/>
  <c r="AA403" i="1"/>
  <c r="AA412" i="1"/>
  <c r="AA408" i="1"/>
  <c r="AA409" i="1"/>
  <c r="AA405" i="1"/>
  <c r="AA402" i="1"/>
  <c r="AA401" i="1"/>
  <c r="AA398" i="1"/>
  <c r="AA396" i="1"/>
  <c r="AA394" i="1"/>
  <c r="AA393" i="1"/>
  <c r="AA390" i="1"/>
  <c r="I372" i="1"/>
  <c r="I373" i="1"/>
  <c r="I374" i="1"/>
  <c r="I375" i="1"/>
  <c r="I376" i="1"/>
  <c r="I377" i="1"/>
  <c r="I378" i="1"/>
  <c r="I379" i="1"/>
  <c r="I380" i="1"/>
  <c r="I381" i="1"/>
  <c r="I382" i="1"/>
  <c r="I383" i="1"/>
  <c r="I384" i="1"/>
  <c r="I385" i="1"/>
  <c r="I386" i="1"/>
  <c r="I387" i="1"/>
  <c r="L373" i="1"/>
  <c r="O373" i="1"/>
  <c r="R373" i="1"/>
  <c r="U373" i="1"/>
  <c r="X373" i="1"/>
  <c r="L374" i="1"/>
  <c r="O374" i="1"/>
  <c r="R374" i="1"/>
  <c r="U374" i="1"/>
  <c r="X374" i="1"/>
  <c r="L375" i="1"/>
  <c r="O375" i="1"/>
  <c r="R375" i="1"/>
  <c r="U375" i="1"/>
  <c r="X375" i="1"/>
  <c r="L376" i="1"/>
  <c r="O376" i="1"/>
  <c r="R376" i="1"/>
  <c r="U376" i="1"/>
  <c r="X376" i="1"/>
  <c r="L377" i="1"/>
  <c r="O377" i="1"/>
  <c r="R377" i="1"/>
  <c r="U377" i="1"/>
  <c r="X377" i="1"/>
  <c r="L378" i="1"/>
  <c r="O378" i="1"/>
  <c r="R378" i="1"/>
  <c r="U378" i="1"/>
  <c r="X378" i="1"/>
  <c r="L379" i="1"/>
  <c r="O379" i="1"/>
  <c r="R379" i="1"/>
  <c r="U379" i="1"/>
  <c r="X379" i="1"/>
  <c r="L380" i="1"/>
  <c r="O380" i="1"/>
  <c r="R380" i="1"/>
  <c r="U380" i="1"/>
  <c r="X380" i="1"/>
  <c r="L381" i="1"/>
  <c r="O381" i="1"/>
  <c r="R381" i="1"/>
  <c r="U381" i="1"/>
  <c r="X381" i="1"/>
  <c r="L382" i="1"/>
  <c r="O382" i="1"/>
  <c r="R382" i="1"/>
  <c r="U382" i="1"/>
  <c r="X382" i="1"/>
  <c r="L383" i="1"/>
  <c r="O383" i="1"/>
  <c r="R383" i="1"/>
  <c r="U383" i="1"/>
  <c r="X383" i="1"/>
  <c r="L384" i="1"/>
  <c r="O384" i="1"/>
  <c r="R384" i="1"/>
  <c r="U384" i="1"/>
  <c r="X384" i="1"/>
  <c r="L385" i="1"/>
  <c r="O385" i="1"/>
  <c r="R385" i="1"/>
  <c r="U385" i="1"/>
  <c r="X385" i="1"/>
  <c r="L386" i="1"/>
  <c r="O386" i="1"/>
  <c r="R386" i="1"/>
  <c r="U386" i="1"/>
  <c r="X386" i="1"/>
  <c r="L387" i="1"/>
  <c r="O387" i="1"/>
  <c r="R387" i="1"/>
  <c r="U387" i="1"/>
  <c r="X387" i="1"/>
  <c r="L372" i="1"/>
  <c r="O372" i="1"/>
  <c r="R372" i="1"/>
  <c r="U372" i="1"/>
  <c r="X372" i="1"/>
  <c r="AA387" i="1" l="1"/>
  <c r="AA380" i="1"/>
  <c r="AA384" i="1"/>
  <c r="AA376" i="1"/>
  <c r="AA383" i="1"/>
  <c r="AA378" i="1"/>
  <c r="AA386" i="1"/>
  <c r="AA382" i="1"/>
  <c r="AA381" i="1"/>
  <c r="AA375" i="1"/>
  <c r="AA374" i="1"/>
  <c r="AA373" i="1"/>
  <c r="AA377" i="1"/>
  <c r="AA379" i="1"/>
  <c r="AA385" i="1"/>
  <c r="AA372" i="1"/>
  <c r="I352" i="1"/>
  <c r="I353" i="1"/>
  <c r="I354" i="1"/>
  <c r="I355" i="1"/>
  <c r="I356" i="1"/>
  <c r="I357" i="1"/>
  <c r="I358" i="1"/>
  <c r="I359" i="1"/>
  <c r="I360" i="1"/>
  <c r="I361" i="1"/>
  <c r="I362" i="1"/>
  <c r="I363" i="1"/>
  <c r="I364" i="1"/>
  <c r="I365" i="1"/>
  <c r="I366" i="1"/>
  <c r="I367" i="1"/>
  <c r="I368" i="1"/>
  <c r="I369" i="1"/>
  <c r="I370" i="1"/>
  <c r="I371" i="1"/>
  <c r="L353" i="1"/>
  <c r="O353" i="1"/>
  <c r="R353" i="1"/>
  <c r="U353" i="1"/>
  <c r="X353" i="1"/>
  <c r="L354" i="1"/>
  <c r="O354" i="1"/>
  <c r="R354" i="1"/>
  <c r="U354" i="1"/>
  <c r="X354" i="1"/>
  <c r="L355" i="1"/>
  <c r="O355" i="1"/>
  <c r="R355" i="1"/>
  <c r="U355" i="1"/>
  <c r="X355" i="1"/>
  <c r="L356" i="1"/>
  <c r="O356" i="1"/>
  <c r="R356" i="1"/>
  <c r="U356" i="1"/>
  <c r="X356" i="1"/>
  <c r="L357" i="1"/>
  <c r="O357" i="1"/>
  <c r="R357" i="1"/>
  <c r="U357" i="1"/>
  <c r="X357" i="1"/>
  <c r="L358" i="1"/>
  <c r="O358" i="1"/>
  <c r="R358" i="1"/>
  <c r="U358" i="1"/>
  <c r="X358" i="1"/>
  <c r="L359" i="1"/>
  <c r="O359" i="1"/>
  <c r="R359" i="1"/>
  <c r="U359" i="1"/>
  <c r="X359" i="1"/>
  <c r="L360" i="1"/>
  <c r="O360" i="1"/>
  <c r="R360" i="1"/>
  <c r="U360" i="1"/>
  <c r="X360" i="1"/>
  <c r="L361" i="1"/>
  <c r="O361" i="1"/>
  <c r="R361" i="1"/>
  <c r="U361" i="1"/>
  <c r="X361" i="1"/>
  <c r="L362" i="1"/>
  <c r="O362" i="1"/>
  <c r="R362" i="1"/>
  <c r="U362" i="1"/>
  <c r="X362" i="1"/>
  <c r="L363" i="1"/>
  <c r="O363" i="1"/>
  <c r="R363" i="1"/>
  <c r="U363" i="1"/>
  <c r="X363" i="1"/>
  <c r="L364" i="1"/>
  <c r="O364" i="1"/>
  <c r="R364" i="1"/>
  <c r="U364" i="1"/>
  <c r="X364" i="1"/>
  <c r="L365" i="1"/>
  <c r="O365" i="1"/>
  <c r="R365" i="1"/>
  <c r="U365" i="1"/>
  <c r="X365" i="1"/>
  <c r="L366" i="1"/>
  <c r="O366" i="1"/>
  <c r="R366" i="1"/>
  <c r="U366" i="1"/>
  <c r="X366" i="1"/>
  <c r="L367" i="1"/>
  <c r="O367" i="1"/>
  <c r="R367" i="1"/>
  <c r="U367" i="1"/>
  <c r="X367" i="1"/>
  <c r="L368" i="1"/>
  <c r="O368" i="1"/>
  <c r="R368" i="1"/>
  <c r="U368" i="1"/>
  <c r="X368" i="1"/>
  <c r="L369" i="1"/>
  <c r="O369" i="1"/>
  <c r="R369" i="1"/>
  <c r="U369" i="1"/>
  <c r="X369" i="1"/>
  <c r="L370" i="1"/>
  <c r="O370" i="1"/>
  <c r="R370" i="1"/>
  <c r="U370" i="1"/>
  <c r="X370" i="1"/>
  <c r="L371" i="1"/>
  <c r="O371" i="1"/>
  <c r="R371" i="1"/>
  <c r="U371" i="1"/>
  <c r="X371" i="1"/>
  <c r="L352" i="1"/>
  <c r="O352" i="1"/>
  <c r="R352" i="1"/>
  <c r="U352" i="1"/>
  <c r="X352" i="1"/>
  <c r="AA369" i="1" l="1"/>
  <c r="AA356" i="1"/>
  <c r="AA354" i="1"/>
  <c r="AA367" i="1"/>
  <c r="AA366" i="1"/>
  <c r="AA364" i="1"/>
  <c r="AA361" i="1"/>
  <c r="AA358" i="1"/>
  <c r="AA353" i="1"/>
  <c r="AA371" i="1"/>
  <c r="AA359" i="1"/>
  <c r="AA370" i="1"/>
  <c r="AA362" i="1"/>
  <c r="AA363" i="1"/>
  <c r="AA368" i="1"/>
  <c r="AA365" i="1"/>
  <c r="AA360" i="1"/>
  <c r="AA357" i="1"/>
  <c r="AA355" i="1"/>
  <c r="AA352" i="1"/>
  <c r="I351" i="1"/>
  <c r="L351" i="1"/>
  <c r="O351" i="1"/>
  <c r="R351" i="1"/>
  <c r="U351" i="1"/>
  <c r="X351" i="1"/>
  <c r="I350" i="1"/>
  <c r="L350" i="1"/>
  <c r="O350" i="1"/>
  <c r="R350" i="1"/>
  <c r="U350" i="1"/>
  <c r="X35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L311" i="1"/>
  <c r="O311" i="1"/>
  <c r="R311" i="1"/>
  <c r="U311" i="1"/>
  <c r="X311" i="1"/>
  <c r="L312" i="1"/>
  <c r="O312" i="1"/>
  <c r="R312" i="1"/>
  <c r="U312" i="1"/>
  <c r="X312" i="1"/>
  <c r="L313" i="1"/>
  <c r="O313" i="1"/>
  <c r="R313" i="1"/>
  <c r="U313" i="1"/>
  <c r="X313" i="1"/>
  <c r="L314" i="1"/>
  <c r="O314" i="1"/>
  <c r="R314" i="1"/>
  <c r="U314" i="1"/>
  <c r="X314" i="1"/>
  <c r="L315" i="1"/>
  <c r="O315" i="1"/>
  <c r="R315" i="1"/>
  <c r="U315" i="1"/>
  <c r="X315" i="1"/>
  <c r="L316" i="1"/>
  <c r="O316" i="1"/>
  <c r="R316" i="1"/>
  <c r="U316" i="1"/>
  <c r="X316" i="1"/>
  <c r="L317" i="1"/>
  <c r="O317" i="1"/>
  <c r="R317" i="1"/>
  <c r="U317" i="1"/>
  <c r="X317" i="1"/>
  <c r="L318" i="1"/>
  <c r="O318" i="1"/>
  <c r="R318" i="1"/>
  <c r="U318" i="1"/>
  <c r="X318" i="1"/>
  <c r="L319" i="1"/>
  <c r="O319" i="1"/>
  <c r="R319" i="1"/>
  <c r="U319" i="1"/>
  <c r="X319" i="1"/>
  <c r="L320" i="1"/>
  <c r="O320" i="1"/>
  <c r="R320" i="1"/>
  <c r="U320" i="1"/>
  <c r="X320" i="1"/>
  <c r="L321" i="1"/>
  <c r="O321" i="1"/>
  <c r="R321" i="1"/>
  <c r="U321" i="1"/>
  <c r="X321" i="1"/>
  <c r="L322" i="1"/>
  <c r="O322" i="1"/>
  <c r="R322" i="1"/>
  <c r="U322" i="1"/>
  <c r="X322" i="1"/>
  <c r="L323" i="1"/>
  <c r="O323" i="1"/>
  <c r="R323" i="1"/>
  <c r="U323" i="1"/>
  <c r="X323" i="1"/>
  <c r="L324" i="1"/>
  <c r="O324" i="1"/>
  <c r="R324" i="1"/>
  <c r="U324" i="1"/>
  <c r="X324" i="1"/>
  <c r="L325" i="1"/>
  <c r="O325" i="1"/>
  <c r="R325" i="1"/>
  <c r="U325" i="1"/>
  <c r="X325" i="1"/>
  <c r="L326" i="1"/>
  <c r="O326" i="1"/>
  <c r="R326" i="1"/>
  <c r="U326" i="1"/>
  <c r="X326" i="1"/>
  <c r="L327" i="1"/>
  <c r="O327" i="1"/>
  <c r="R327" i="1"/>
  <c r="U327" i="1"/>
  <c r="X327" i="1"/>
  <c r="L328" i="1"/>
  <c r="O328" i="1"/>
  <c r="R328" i="1"/>
  <c r="U328" i="1"/>
  <c r="X328" i="1"/>
  <c r="L329" i="1"/>
  <c r="O329" i="1"/>
  <c r="R329" i="1"/>
  <c r="U329" i="1"/>
  <c r="X329" i="1"/>
  <c r="L330" i="1"/>
  <c r="O330" i="1"/>
  <c r="R330" i="1"/>
  <c r="U330" i="1"/>
  <c r="X330" i="1"/>
  <c r="L331" i="1"/>
  <c r="O331" i="1"/>
  <c r="R331" i="1"/>
  <c r="U331" i="1"/>
  <c r="X331" i="1"/>
  <c r="L332" i="1"/>
  <c r="O332" i="1"/>
  <c r="R332" i="1"/>
  <c r="U332" i="1"/>
  <c r="X332" i="1"/>
  <c r="L333" i="1"/>
  <c r="O333" i="1"/>
  <c r="R333" i="1"/>
  <c r="U333" i="1"/>
  <c r="X333" i="1"/>
  <c r="L334" i="1"/>
  <c r="O334" i="1"/>
  <c r="R334" i="1"/>
  <c r="U334" i="1"/>
  <c r="X334" i="1"/>
  <c r="L335" i="1"/>
  <c r="O335" i="1"/>
  <c r="R335" i="1"/>
  <c r="U335" i="1"/>
  <c r="X335" i="1"/>
  <c r="L336" i="1"/>
  <c r="O336" i="1"/>
  <c r="R336" i="1"/>
  <c r="U336" i="1"/>
  <c r="X336" i="1"/>
  <c r="L337" i="1"/>
  <c r="O337" i="1"/>
  <c r="R337" i="1"/>
  <c r="U337" i="1"/>
  <c r="X337" i="1"/>
  <c r="L338" i="1"/>
  <c r="O338" i="1"/>
  <c r="R338" i="1"/>
  <c r="U338" i="1"/>
  <c r="X338" i="1"/>
  <c r="L339" i="1"/>
  <c r="O339" i="1"/>
  <c r="R339" i="1"/>
  <c r="U339" i="1"/>
  <c r="X339" i="1"/>
  <c r="L340" i="1"/>
  <c r="O340" i="1"/>
  <c r="R340" i="1"/>
  <c r="U340" i="1"/>
  <c r="X340" i="1"/>
  <c r="L341" i="1"/>
  <c r="O341" i="1"/>
  <c r="R341" i="1"/>
  <c r="U341" i="1"/>
  <c r="X341" i="1"/>
  <c r="L342" i="1"/>
  <c r="O342" i="1"/>
  <c r="R342" i="1"/>
  <c r="U342" i="1"/>
  <c r="X342" i="1"/>
  <c r="L343" i="1"/>
  <c r="O343" i="1"/>
  <c r="R343" i="1"/>
  <c r="U343" i="1"/>
  <c r="X343" i="1"/>
  <c r="L344" i="1"/>
  <c r="O344" i="1"/>
  <c r="R344" i="1"/>
  <c r="U344" i="1"/>
  <c r="X344" i="1"/>
  <c r="L345" i="1"/>
  <c r="O345" i="1"/>
  <c r="R345" i="1"/>
  <c r="U345" i="1"/>
  <c r="X345" i="1"/>
  <c r="L346" i="1"/>
  <c r="O346" i="1"/>
  <c r="R346" i="1"/>
  <c r="U346" i="1"/>
  <c r="X346" i="1"/>
  <c r="L347" i="1"/>
  <c r="O347" i="1"/>
  <c r="R347" i="1"/>
  <c r="U347" i="1"/>
  <c r="X347" i="1"/>
  <c r="L348" i="1"/>
  <c r="O348" i="1"/>
  <c r="R348" i="1"/>
  <c r="U348" i="1"/>
  <c r="X348" i="1"/>
  <c r="L349" i="1"/>
  <c r="O349" i="1"/>
  <c r="R349" i="1"/>
  <c r="U349" i="1"/>
  <c r="X349" i="1"/>
  <c r="AA351" i="1" l="1"/>
  <c r="AA311" i="1"/>
  <c r="AA329" i="1"/>
  <c r="AA321" i="1"/>
  <c r="AA313" i="1"/>
  <c r="AA322" i="1"/>
  <c r="AA350" i="1"/>
  <c r="AA333" i="1"/>
  <c r="AA337" i="1"/>
  <c r="AA317" i="1"/>
  <c r="AA339" i="1"/>
  <c r="AA345" i="1"/>
  <c r="AA328" i="1"/>
  <c r="AA314" i="1"/>
  <c r="AA349" i="1"/>
  <c r="AA341" i="1"/>
  <c r="AA325" i="1"/>
  <c r="AA320" i="1"/>
  <c r="AA343" i="1"/>
  <c r="AA335" i="1"/>
  <c r="AA344" i="1"/>
  <c r="AA327" i="1"/>
  <c r="AA319" i="1"/>
  <c r="AA338" i="1"/>
  <c r="AA347" i="1"/>
  <c r="AA346" i="1"/>
  <c r="AA336" i="1"/>
  <c r="AA334" i="1"/>
  <c r="AA331" i="1"/>
  <c r="AA330" i="1"/>
  <c r="AA326" i="1"/>
  <c r="AA323" i="1"/>
  <c r="AA312" i="1"/>
  <c r="AA340" i="1"/>
  <c r="AA332" i="1"/>
  <c r="AA318" i="1"/>
  <c r="AA315" i="1"/>
  <c r="AA324" i="1"/>
  <c r="AA342" i="1"/>
  <c r="AA348" i="1"/>
  <c r="AA316"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L282" i="1"/>
  <c r="O282" i="1"/>
  <c r="R282" i="1"/>
  <c r="U282" i="1"/>
  <c r="X282" i="1"/>
  <c r="L283" i="1"/>
  <c r="O283" i="1"/>
  <c r="R283" i="1"/>
  <c r="U283" i="1"/>
  <c r="X283" i="1"/>
  <c r="L284" i="1"/>
  <c r="O284" i="1"/>
  <c r="R284" i="1"/>
  <c r="U284" i="1"/>
  <c r="X284" i="1"/>
  <c r="L285" i="1"/>
  <c r="O285" i="1"/>
  <c r="R285" i="1"/>
  <c r="U285" i="1"/>
  <c r="X285" i="1"/>
  <c r="L286" i="1"/>
  <c r="O286" i="1"/>
  <c r="R286" i="1"/>
  <c r="U286" i="1"/>
  <c r="X286" i="1"/>
  <c r="L287" i="1"/>
  <c r="O287" i="1"/>
  <c r="R287" i="1"/>
  <c r="U287" i="1"/>
  <c r="X287" i="1"/>
  <c r="L288" i="1"/>
  <c r="O288" i="1"/>
  <c r="R288" i="1"/>
  <c r="U288" i="1"/>
  <c r="X288" i="1"/>
  <c r="L289" i="1"/>
  <c r="O289" i="1"/>
  <c r="R289" i="1"/>
  <c r="U289" i="1"/>
  <c r="X289" i="1"/>
  <c r="L290" i="1"/>
  <c r="O290" i="1"/>
  <c r="R290" i="1"/>
  <c r="U290" i="1"/>
  <c r="X290" i="1"/>
  <c r="L291" i="1"/>
  <c r="O291" i="1"/>
  <c r="R291" i="1"/>
  <c r="U291" i="1"/>
  <c r="X291" i="1"/>
  <c r="L292" i="1"/>
  <c r="O292" i="1"/>
  <c r="R292" i="1"/>
  <c r="U292" i="1"/>
  <c r="X292" i="1"/>
  <c r="L293" i="1"/>
  <c r="O293" i="1"/>
  <c r="R293" i="1"/>
  <c r="U293" i="1"/>
  <c r="X293" i="1"/>
  <c r="L294" i="1"/>
  <c r="O294" i="1"/>
  <c r="R294" i="1"/>
  <c r="U294" i="1"/>
  <c r="X294" i="1"/>
  <c r="L295" i="1"/>
  <c r="O295" i="1"/>
  <c r="R295" i="1"/>
  <c r="U295" i="1"/>
  <c r="X295" i="1"/>
  <c r="L296" i="1"/>
  <c r="O296" i="1"/>
  <c r="R296" i="1"/>
  <c r="U296" i="1"/>
  <c r="X296" i="1"/>
  <c r="L297" i="1"/>
  <c r="O297" i="1"/>
  <c r="R297" i="1"/>
  <c r="U297" i="1"/>
  <c r="X297" i="1"/>
  <c r="L298" i="1"/>
  <c r="O298" i="1"/>
  <c r="R298" i="1"/>
  <c r="U298" i="1"/>
  <c r="X298" i="1"/>
  <c r="L299" i="1"/>
  <c r="O299" i="1"/>
  <c r="R299" i="1"/>
  <c r="U299" i="1"/>
  <c r="X299" i="1"/>
  <c r="L300" i="1"/>
  <c r="O300" i="1"/>
  <c r="R300" i="1"/>
  <c r="U300" i="1"/>
  <c r="X300" i="1"/>
  <c r="L301" i="1"/>
  <c r="O301" i="1"/>
  <c r="R301" i="1"/>
  <c r="U301" i="1"/>
  <c r="X301" i="1"/>
  <c r="L302" i="1"/>
  <c r="O302" i="1"/>
  <c r="R302" i="1"/>
  <c r="U302" i="1"/>
  <c r="X302" i="1"/>
  <c r="L303" i="1"/>
  <c r="O303" i="1"/>
  <c r="R303" i="1"/>
  <c r="U303" i="1"/>
  <c r="X303" i="1"/>
  <c r="L304" i="1"/>
  <c r="O304" i="1"/>
  <c r="R304" i="1"/>
  <c r="U304" i="1"/>
  <c r="X304" i="1"/>
  <c r="L305" i="1"/>
  <c r="O305" i="1"/>
  <c r="R305" i="1"/>
  <c r="U305" i="1"/>
  <c r="X305" i="1"/>
  <c r="L306" i="1"/>
  <c r="O306" i="1"/>
  <c r="R306" i="1"/>
  <c r="U306" i="1"/>
  <c r="X306" i="1"/>
  <c r="L307" i="1"/>
  <c r="O307" i="1"/>
  <c r="R307" i="1"/>
  <c r="U307" i="1"/>
  <c r="X307" i="1"/>
  <c r="L308" i="1"/>
  <c r="O308" i="1"/>
  <c r="R308" i="1"/>
  <c r="U308" i="1"/>
  <c r="X308" i="1"/>
  <c r="L309" i="1"/>
  <c r="O309" i="1"/>
  <c r="R309" i="1"/>
  <c r="U309" i="1"/>
  <c r="X309" i="1"/>
  <c r="L310" i="1"/>
  <c r="O310" i="1"/>
  <c r="R310" i="1"/>
  <c r="U310" i="1"/>
  <c r="X310" i="1"/>
  <c r="L281" i="1"/>
  <c r="O281" i="1"/>
  <c r="R281" i="1"/>
  <c r="U281" i="1"/>
  <c r="X281" i="1"/>
  <c r="AA306" i="1" l="1"/>
  <c r="AA298" i="1"/>
  <c r="AA290" i="1"/>
  <c r="AA282" i="1"/>
  <c r="AA283" i="1"/>
  <c r="AA307" i="1"/>
  <c r="AA299" i="1"/>
  <c r="AA291" i="1"/>
  <c r="AA285" i="1"/>
  <c r="AA310" i="1"/>
  <c r="AA309" i="1"/>
  <c r="AA308" i="1"/>
  <c r="AA304" i="1"/>
  <c r="AA303" i="1"/>
  <c r="AA302" i="1"/>
  <c r="AA301" i="1"/>
  <c r="AA300" i="1"/>
  <c r="AA295" i="1"/>
  <c r="AA294" i="1"/>
  <c r="AA293" i="1"/>
  <c r="AA292" i="1"/>
  <c r="AA287" i="1"/>
  <c r="AA286" i="1"/>
  <c r="AA284" i="1"/>
  <c r="AA296" i="1"/>
  <c r="AA288" i="1"/>
  <c r="AA289" i="1"/>
  <c r="AA305" i="1"/>
  <c r="AA297" i="1"/>
  <c r="AA281" i="1"/>
  <c r="I212" i="1" l="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L212" i="1"/>
  <c r="O212" i="1"/>
  <c r="R212" i="1"/>
  <c r="U212" i="1"/>
  <c r="X212" i="1"/>
  <c r="L213" i="1"/>
  <c r="O213" i="1"/>
  <c r="R213" i="1"/>
  <c r="U213" i="1"/>
  <c r="X213" i="1"/>
  <c r="L214" i="1"/>
  <c r="O214" i="1"/>
  <c r="R214" i="1"/>
  <c r="U214" i="1"/>
  <c r="X214" i="1"/>
  <c r="L215" i="1"/>
  <c r="O215" i="1"/>
  <c r="R215" i="1"/>
  <c r="U215" i="1"/>
  <c r="X215" i="1"/>
  <c r="L216" i="1"/>
  <c r="O216" i="1"/>
  <c r="R216" i="1"/>
  <c r="U216" i="1"/>
  <c r="X216" i="1"/>
  <c r="L217" i="1"/>
  <c r="O217" i="1"/>
  <c r="R217" i="1"/>
  <c r="U217" i="1"/>
  <c r="X217" i="1"/>
  <c r="L218" i="1"/>
  <c r="O218" i="1"/>
  <c r="R218" i="1"/>
  <c r="U218" i="1"/>
  <c r="X218" i="1"/>
  <c r="L219" i="1"/>
  <c r="O219" i="1"/>
  <c r="R219" i="1"/>
  <c r="U219" i="1"/>
  <c r="X219" i="1"/>
  <c r="L220" i="1"/>
  <c r="O220" i="1"/>
  <c r="R220" i="1"/>
  <c r="U220" i="1"/>
  <c r="X220" i="1"/>
  <c r="L221" i="1"/>
  <c r="O221" i="1"/>
  <c r="R221" i="1"/>
  <c r="U221" i="1"/>
  <c r="X221" i="1"/>
  <c r="L222" i="1"/>
  <c r="O222" i="1"/>
  <c r="R222" i="1"/>
  <c r="U222" i="1"/>
  <c r="X222" i="1"/>
  <c r="L223" i="1"/>
  <c r="O223" i="1"/>
  <c r="R223" i="1"/>
  <c r="U223" i="1"/>
  <c r="X223" i="1"/>
  <c r="L224" i="1"/>
  <c r="O224" i="1"/>
  <c r="R224" i="1"/>
  <c r="U224" i="1"/>
  <c r="X224" i="1"/>
  <c r="L225" i="1"/>
  <c r="O225" i="1"/>
  <c r="R225" i="1"/>
  <c r="U225" i="1"/>
  <c r="X225" i="1"/>
  <c r="L226" i="1"/>
  <c r="O226" i="1"/>
  <c r="R226" i="1"/>
  <c r="U226" i="1"/>
  <c r="X226" i="1"/>
  <c r="L227" i="1"/>
  <c r="O227" i="1"/>
  <c r="R227" i="1"/>
  <c r="U227" i="1"/>
  <c r="X227" i="1"/>
  <c r="L228" i="1"/>
  <c r="O228" i="1"/>
  <c r="R228" i="1"/>
  <c r="U228" i="1"/>
  <c r="X228" i="1"/>
  <c r="L229" i="1"/>
  <c r="O229" i="1"/>
  <c r="R229" i="1"/>
  <c r="U229" i="1"/>
  <c r="X229" i="1"/>
  <c r="L230" i="1"/>
  <c r="O230" i="1"/>
  <c r="R230" i="1"/>
  <c r="U230" i="1"/>
  <c r="X230" i="1"/>
  <c r="L231" i="1"/>
  <c r="O231" i="1"/>
  <c r="R231" i="1"/>
  <c r="U231" i="1"/>
  <c r="X231" i="1"/>
  <c r="L232" i="1"/>
  <c r="O232" i="1"/>
  <c r="R232" i="1"/>
  <c r="U232" i="1"/>
  <c r="X232" i="1"/>
  <c r="L233" i="1"/>
  <c r="O233" i="1"/>
  <c r="R233" i="1"/>
  <c r="U233" i="1"/>
  <c r="X233" i="1"/>
  <c r="L234" i="1"/>
  <c r="O234" i="1"/>
  <c r="R234" i="1"/>
  <c r="U234" i="1"/>
  <c r="X234" i="1"/>
  <c r="L235" i="1"/>
  <c r="O235" i="1"/>
  <c r="R235" i="1"/>
  <c r="U235" i="1"/>
  <c r="X235" i="1"/>
  <c r="L236" i="1"/>
  <c r="O236" i="1"/>
  <c r="R236" i="1"/>
  <c r="U236" i="1"/>
  <c r="X236" i="1"/>
  <c r="L237" i="1"/>
  <c r="O237" i="1"/>
  <c r="R237" i="1"/>
  <c r="U237" i="1"/>
  <c r="X237" i="1"/>
  <c r="L238" i="1"/>
  <c r="O238" i="1"/>
  <c r="R238" i="1"/>
  <c r="U238" i="1"/>
  <c r="X238" i="1"/>
  <c r="L239" i="1"/>
  <c r="O239" i="1"/>
  <c r="R239" i="1"/>
  <c r="U239" i="1"/>
  <c r="X239" i="1"/>
  <c r="L240" i="1"/>
  <c r="O240" i="1"/>
  <c r="R240" i="1"/>
  <c r="U240" i="1"/>
  <c r="X240" i="1"/>
  <c r="L241" i="1"/>
  <c r="O241" i="1"/>
  <c r="R241" i="1"/>
  <c r="U241" i="1"/>
  <c r="X241" i="1"/>
  <c r="L242" i="1"/>
  <c r="O242" i="1"/>
  <c r="R242" i="1"/>
  <c r="U242" i="1"/>
  <c r="X242" i="1"/>
  <c r="L243" i="1"/>
  <c r="O243" i="1"/>
  <c r="R243" i="1"/>
  <c r="U243" i="1"/>
  <c r="X243" i="1"/>
  <c r="L244" i="1"/>
  <c r="O244" i="1"/>
  <c r="R244" i="1"/>
  <c r="U244" i="1"/>
  <c r="X244" i="1"/>
  <c r="L245" i="1"/>
  <c r="O245" i="1"/>
  <c r="R245" i="1"/>
  <c r="U245" i="1"/>
  <c r="X245" i="1"/>
  <c r="L246" i="1"/>
  <c r="O246" i="1"/>
  <c r="R246" i="1"/>
  <c r="U246" i="1"/>
  <c r="X246" i="1"/>
  <c r="L247" i="1"/>
  <c r="O247" i="1"/>
  <c r="R247" i="1"/>
  <c r="U247" i="1"/>
  <c r="X247" i="1"/>
  <c r="L248" i="1"/>
  <c r="O248" i="1"/>
  <c r="R248" i="1"/>
  <c r="U248" i="1"/>
  <c r="X248" i="1"/>
  <c r="L249" i="1"/>
  <c r="O249" i="1"/>
  <c r="R249" i="1"/>
  <c r="U249" i="1"/>
  <c r="X249" i="1"/>
  <c r="L250" i="1"/>
  <c r="O250" i="1"/>
  <c r="R250" i="1"/>
  <c r="U250" i="1"/>
  <c r="X250" i="1"/>
  <c r="L251" i="1"/>
  <c r="O251" i="1"/>
  <c r="R251" i="1"/>
  <c r="U251" i="1"/>
  <c r="X251" i="1"/>
  <c r="L252" i="1"/>
  <c r="O252" i="1"/>
  <c r="R252" i="1"/>
  <c r="U252" i="1"/>
  <c r="X252" i="1"/>
  <c r="L253" i="1"/>
  <c r="O253" i="1"/>
  <c r="R253" i="1"/>
  <c r="U253" i="1"/>
  <c r="X253" i="1"/>
  <c r="L254" i="1"/>
  <c r="O254" i="1"/>
  <c r="R254" i="1"/>
  <c r="U254" i="1"/>
  <c r="X254" i="1"/>
  <c r="L255" i="1"/>
  <c r="O255" i="1"/>
  <c r="R255" i="1"/>
  <c r="U255" i="1"/>
  <c r="X255" i="1"/>
  <c r="L256" i="1"/>
  <c r="O256" i="1"/>
  <c r="R256" i="1"/>
  <c r="U256" i="1"/>
  <c r="X256" i="1"/>
  <c r="L257" i="1"/>
  <c r="O257" i="1"/>
  <c r="R257" i="1"/>
  <c r="U257" i="1"/>
  <c r="X257" i="1"/>
  <c r="L258" i="1"/>
  <c r="O258" i="1"/>
  <c r="R258" i="1"/>
  <c r="U258" i="1"/>
  <c r="X258" i="1"/>
  <c r="L259" i="1"/>
  <c r="O259" i="1"/>
  <c r="R259" i="1"/>
  <c r="U259" i="1"/>
  <c r="X259" i="1"/>
  <c r="L260" i="1"/>
  <c r="O260" i="1"/>
  <c r="R260" i="1"/>
  <c r="U260" i="1"/>
  <c r="X260" i="1"/>
  <c r="L261" i="1"/>
  <c r="O261" i="1"/>
  <c r="R261" i="1"/>
  <c r="U261" i="1"/>
  <c r="X261" i="1"/>
  <c r="L262" i="1"/>
  <c r="O262" i="1"/>
  <c r="R262" i="1"/>
  <c r="U262" i="1"/>
  <c r="X262" i="1"/>
  <c r="L263" i="1"/>
  <c r="O263" i="1"/>
  <c r="R263" i="1"/>
  <c r="U263" i="1"/>
  <c r="X263" i="1"/>
  <c r="L264" i="1"/>
  <c r="O264" i="1"/>
  <c r="R264" i="1"/>
  <c r="U264" i="1"/>
  <c r="X264" i="1"/>
  <c r="L265" i="1"/>
  <c r="O265" i="1"/>
  <c r="R265" i="1"/>
  <c r="U265" i="1"/>
  <c r="X265" i="1"/>
  <c r="L266" i="1"/>
  <c r="O266" i="1"/>
  <c r="R266" i="1"/>
  <c r="U266" i="1"/>
  <c r="X266" i="1"/>
  <c r="L267" i="1"/>
  <c r="O267" i="1"/>
  <c r="R267" i="1"/>
  <c r="U267" i="1"/>
  <c r="X267" i="1"/>
  <c r="L268" i="1"/>
  <c r="O268" i="1"/>
  <c r="R268" i="1"/>
  <c r="U268" i="1"/>
  <c r="X268" i="1"/>
  <c r="L269" i="1"/>
  <c r="O269" i="1"/>
  <c r="R269" i="1"/>
  <c r="U269" i="1"/>
  <c r="X269" i="1"/>
  <c r="L270" i="1"/>
  <c r="O270" i="1"/>
  <c r="R270" i="1"/>
  <c r="U270" i="1"/>
  <c r="X270" i="1"/>
  <c r="L271" i="1"/>
  <c r="O271" i="1"/>
  <c r="R271" i="1"/>
  <c r="U271" i="1"/>
  <c r="X271" i="1"/>
  <c r="L272" i="1"/>
  <c r="O272" i="1"/>
  <c r="R272" i="1"/>
  <c r="U272" i="1"/>
  <c r="X272" i="1"/>
  <c r="L273" i="1"/>
  <c r="O273" i="1"/>
  <c r="R273" i="1"/>
  <c r="U273" i="1"/>
  <c r="X273" i="1"/>
  <c r="L274" i="1"/>
  <c r="O274" i="1"/>
  <c r="R274" i="1"/>
  <c r="U274" i="1"/>
  <c r="X274" i="1"/>
  <c r="L275" i="1"/>
  <c r="O275" i="1"/>
  <c r="R275" i="1"/>
  <c r="U275" i="1"/>
  <c r="X275" i="1"/>
  <c r="L276" i="1"/>
  <c r="O276" i="1"/>
  <c r="R276" i="1"/>
  <c r="U276" i="1"/>
  <c r="X276" i="1"/>
  <c r="L277" i="1"/>
  <c r="O277" i="1"/>
  <c r="R277" i="1"/>
  <c r="U277" i="1"/>
  <c r="X277" i="1"/>
  <c r="L278" i="1"/>
  <c r="O278" i="1"/>
  <c r="R278" i="1"/>
  <c r="U278" i="1"/>
  <c r="X278" i="1"/>
  <c r="L279" i="1"/>
  <c r="O279" i="1"/>
  <c r="R279" i="1"/>
  <c r="U279" i="1"/>
  <c r="X279" i="1"/>
  <c r="L280" i="1"/>
  <c r="O280" i="1"/>
  <c r="R280" i="1"/>
  <c r="U280" i="1"/>
  <c r="X280" i="1"/>
  <c r="AA272" i="1" l="1"/>
  <c r="AA245" i="1"/>
  <c r="AA216" i="1"/>
  <c r="AA248" i="1"/>
  <c r="AA264" i="1"/>
  <c r="AA276" i="1"/>
  <c r="AA268" i="1"/>
  <c r="AA260" i="1"/>
  <c r="AA252" i="1"/>
  <c r="AA244" i="1"/>
  <c r="AA212" i="1"/>
  <c r="AA236" i="1"/>
  <c r="AA215" i="1"/>
  <c r="AA213" i="1"/>
  <c r="AA228" i="1"/>
  <c r="AA277" i="1"/>
  <c r="AA257" i="1"/>
  <c r="AA269" i="1"/>
  <c r="AA262" i="1"/>
  <c r="AA254" i="1"/>
  <c r="AA249" i="1"/>
  <c r="AA218" i="1"/>
  <c r="AA279" i="1"/>
  <c r="AA270" i="1"/>
  <c r="AA221" i="1"/>
  <c r="AA280" i="1"/>
  <c r="AA224" i="1"/>
  <c r="AA261" i="1"/>
  <c r="AA220" i="1"/>
  <c r="AA240" i="1"/>
  <c r="AA253" i="1"/>
  <c r="AA230" i="1"/>
  <c r="AA231" i="1"/>
  <c r="AA256" i="1"/>
  <c r="AA232" i="1"/>
  <c r="AA278" i="1"/>
  <c r="AA238" i="1"/>
  <c r="AA273" i="1"/>
  <c r="AA265" i="1"/>
  <c r="AA250" i="1"/>
  <c r="AA247" i="1"/>
  <c r="AA246" i="1"/>
  <c r="AA241" i="1"/>
  <c r="AA237" i="1"/>
  <c r="AA233" i="1"/>
  <c r="AA229" i="1"/>
  <c r="AA225" i="1"/>
  <c r="AA222" i="1"/>
  <c r="AA217" i="1"/>
  <c r="AA214" i="1"/>
  <c r="AA227" i="1"/>
  <c r="AA271" i="1"/>
  <c r="AA259" i="1"/>
  <c r="AA242" i="1"/>
  <c r="AA239" i="1"/>
  <c r="AA274" i="1"/>
  <c r="AA251" i="1"/>
  <c r="AA219" i="1"/>
  <c r="AA275" i="1"/>
  <c r="AA266" i="1"/>
  <c r="AA263" i="1"/>
  <c r="AA243" i="1"/>
  <c r="AA234" i="1"/>
  <c r="AA258" i="1"/>
  <c r="AA226" i="1"/>
  <c r="AA223" i="1"/>
  <c r="AA267" i="1"/>
  <c r="AA255" i="1"/>
  <c r="AA235" i="1"/>
  <c r="I193" i="1" l="1"/>
  <c r="I194" i="1"/>
  <c r="I195" i="1"/>
  <c r="I196" i="1"/>
  <c r="I197" i="1"/>
  <c r="I198" i="1"/>
  <c r="I199" i="1"/>
  <c r="I200" i="1"/>
  <c r="I201" i="1"/>
  <c r="I202" i="1"/>
  <c r="I203" i="1"/>
  <c r="I204" i="1"/>
  <c r="I205" i="1"/>
  <c r="I206" i="1"/>
  <c r="I207" i="1"/>
  <c r="I208" i="1"/>
  <c r="I209" i="1"/>
  <c r="I210" i="1"/>
  <c r="I211" i="1"/>
  <c r="L193" i="1"/>
  <c r="O193" i="1"/>
  <c r="R193" i="1"/>
  <c r="U193" i="1"/>
  <c r="X193" i="1"/>
  <c r="L194" i="1"/>
  <c r="O194" i="1"/>
  <c r="R194" i="1"/>
  <c r="U194" i="1"/>
  <c r="X194" i="1"/>
  <c r="L195" i="1"/>
  <c r="O195" i="1"/>
  <c r="R195" i="1"/>
  <c r="U195" i="1"/>
  <c r="X195" i="1"/>
  <c r="L196" i="1"/>
  <c r="O196" i="1"/>
  <c r="R196" i="1"/>
  <c r="U196" i="1"/>
  <c r="X196" i="1"/>
  <c r="L197" i="1"/>
  <c r="O197" i="1"/>
  <c r="R197" i="1"/>
  <c r="U197" i="1"/>
  <c r="X197" i="1"/>
  <c r="L198" i="1"/>
  <c r="O198" i="1"/>
  <c r="R198" i="1"/>
  <c r="U198" i="1"/>
  <c r="X198" i="1"/>
  <c r="L199" i="1"/>
  <c r="O199" i="1"/>
  <c r="R199" i="1"/>
  <c r="U199" i="1"/>
  <c r="X199" i="1"/>
  <c r="L200" i="1"/>
  <c r="O200" i="1"/>
  <c r="R200" i="1"/>
  <c r="U200" i="1"/>
  <c r="X200" i="1"/>
  <c r="L201" i="1"/>
  <c r="O201" i="1"/>
  <c r="R201" i="1"/>
  <c r="U201" i="1"/>
  <c r="X201" i="1"/>
  <c r="L202" i="1"/>
  <c r="O202" i="1"/>
  <c r="R202" i="1"/>
  <c r="U202" i="1"/>
  <c r="X202" i="1"/>
  <c r="L203" i="1"/>
  <c r="O203" i="1"/>
  <c r="R203" i="1"/>
  <c r="U203" i="1"/>
  <c r="X203" i="1"/>
  <c r="L204" i="1"/>
  <c r="O204" i="1"/>
  <c r="R204" i="1"/>
  <c r="U204" i="1"/>
  <c r="X204" i="1"/>
  <c r="L205" i="1"/>
  <c r="O205" i="1"/>
  <c r="R205" i="1"/>
  <c r="U205" i="1"/>
  <c r="X205" i="1"/>
  <c r="L206" i="1"/>
  <c r="O206" i="1"/>
  <c r="R206" i="1"/>
  <c r="U206" i="1"/>
  <c r="X206" i="1"/>
  <c r="L207" i="1"/>
  <c r="O207" i="1"/>
  <c r="R207" i="1"/>
  <c r="U207" i="1"/>
  <c r="X207" i="1"/>
  <c r="L208" i="1"/>
  <c r="O208" i="1"/>
  <c r="R208" i="1"/>
  <c r="U208" i="1"/>
  <c r="X208" i="1"/>
  <c r="L209" i="1"/>
  <c r="O209" i="1"/>
  <c r="R209" i="1"/>
  <c r="U209" i="1"/>
  <c r="X209" i="1"/>
  <c r="L210" i="1"/>
  <c r="O210" i="1"/>
  <c r="R210" i="1"/>
  <c r="U210" i="1"/>
  <c r="X210" i="1"/>
  <c r="L211" i="1"/>
  <c r="O211" i="1"/>
  <c r="R211" i="1"/>
  <c r="U211" i="1"/>
  <c r="X211" i="1"/>
  <c r="AA194" i="1" l="1"/>
  <c r="AA211" i="1"/>
  <c r="AA209" i="1"/>
  <c r="AA206" i="1"/>
  <c r="AA198" i="1"/>
  <c r="AA196" i="1"/>
  <c r="AA210" i="1"/>
  <c r="AA202" i="1"/>
  <c r="AA195" i="1"/>
  <c r="AA208" i="1"/>
  <c r="AA207" i="1"/>
  <c r="AA204" i="1"/>
  <c r="AA203" i="1"/>
  <c r="AA199" i="1"/>
  <c r="AA201" i="1"/>
  <c r="AA205" i="1"/>
  <c r="AA193" i="1"/>
  <c r="AA197" i="1"/>
  <c r="AA200" i="1"/>
  <c r="X192" i="1"/>
  <c r="U192" i="1"/>
  <c r="R192" i="1"/>
  <c r="O192" i="1"/>
  <c r="L192" i="1"/>
  <c r="I192" i="1"/>
  <c r="X191" i="1"/>
  <c r="U191" i="1"/>
  <c r="R191" i="1"/>
  <c r="O191" i="1"/>
  <c r="L191" i="1"/>
  <c r="I191" i="1"/>
  <c r="X190" i="1"/>
  <c r="U190" i="1"/>
  <c r="R190" i="1"/>
  <c r="O190" i="1"/>
  <c r="L190" i="1"/>
  <c r="I190" i="1"/>
  <c r="X189" i="1"/>
  <c r="U189" i="1"/>
  <c r="R189" i="1"/>
  <c r="O189" i="1"/>
  <c r="L189" i="1"/>
  <c r="I189" i="1"/>
  <c r="X188" i="1"/>
  <c r="U188" i="1"/>
  <c r="R188" i="1"/>
  <c r="O188" i="1"/>
  <c r="L188" i="1"/>
  <c r="I188" i="1"/>
  <c r="X187" i="1"/>
  <c r="U187" i="1"/>
  <c r="R187" i="1"/>
  <c r="O187" i="1"/>
  <c r="L187" i="1"/>
  <c r="I187" i="1"/>
  <c r="X186" i="1"/>
  <c r="U186" i="1"/>
  <c r="R186" i="1"/>
  <c r="O186" i="1"/>
  <c r="L186" i="1"/>
  <c r="I186" i="1"/>
  <c r="X185" i="1"/>
  <c r="U185" i="1"/>
  <c r="R185" i="1"/>
  <c r="O185" i="1"/>
  <c r="L185" i="1"/>
  <c r="I185" i="1"/>
  <c r="X184" i="1"/>
  <c r="U184" i="1"/>
  <c r="R184" i="1"/>
  <c r="O184" i="1"/>
  <c r="L184" i="1"/>
  <c r="I184" i="1"/>
  <c r="X182" i="1"/>
  <c r="U182" i="1"/>
  <c r="R182" i="1"/>
  <c r="O182" i="1"/>
  <c r="L182" i="1"/>
  <c r="I182" i="1"/>
  <c r="X181" i="1"/>
  <c r="U181" i="1"/>
  <c r="R181" i="1"/>
  <c r="O181" i="1"/>
  <c r="L181" i="1"/>
  <c r="I181" i="1"/>
  <c r="X180" i="1"/>
  <c r="U180" i="1"/>
  <c r="R180" i="1"/>
  <c r="O180" i="1"/>
  <c r="L180" i="1"/>
  <c r="I180" i="1"/>
  <c r="X179" i="1"/>
  <c r="U179" i="1"/>
  <c r="R179" i="1"/>
  <c r="O179" i="1"/>
  <c r="L179" i="1"/>
  <c r="I179" i="1"/>
  <c r="X178" i="1"/>
  <c r="U178" i="1"/>
  <c r="R178" i="1"/>
  <c r="O178" i="1"/>
  <c r="L178" i="1"/>
  <c r="I178" i="1"/>
  <c r="X177" i="1"/>
  <c r="U177" i="1"/>
  <c r="R177" i="1"/>
  <c r="O177" i="1"/>
  <c r="L177" i="1"/>
  <c r="I177" i="1"/>
  <c r="X176" i="1"/>
  <c r="U176" i="1"/>
  <c r="R176" i="1"/>
  <c r="O176" i="1"/>
  <c r="L176" i="1"/>
  <c r="I176" i="1"/>
  <c r="X175" i="1"/>
  <c r="U175" i="1"/>
  <c r="R175" i="1"/>
  <c r="O175" i="1"/>
  <c r="L175" i="1"/>
  <c r="I175" i="1"/>
  <c r="X174" i="1"/>
  <c r="U174" i="1"/>
  <c r="R174" i="1"/>
  <c r="O174" i="1"/>
  <c r="L174" i="1"/>
  <c r="I174" i="1"/>
  <c r="X173" i="1"/>
  <c r="U173" i="1"/>
  <c r="R173" i="1"/>
  <c r="O173" i="1"/>
  <c r="L173" i="1"/>
  <c r="I173" i="1"/>
  <c r="X172" i="1"/>
  <c r="U172" i="1"/>
  <c r="R172" i="1"/>
  <c r="O172" i="1"/>
  <c r="L172" i="1"/>
  <c r="I172" i="1"/>
  <c r="X171" i="1"/>
  <c r="U171" i="1"/>
  <c r="R171" i="1"/>
  <c r="O171" i="1"/>
  <c r="L171" i="1"/>
  <c r="I171" i="1"/>
  <c r="X170" i="1"/>
  <c r="U170" i="1"/>
  <c r="R170" i="1"/>
  <c r="O170" i="1"/>
  <c r="L170" i="1"/>
  <c r="I170" i="1"/>
  <c r="X169" i="1"/>
  <c r="U169" i="1"/>
  <c r="R169" i="1"/>
  <c r="O169" i="1"/>
  <c r="L169" i="1"/>
  <c r="I169" i="1"/>
  <c r="X168" i="1"/>
  <c r="U168" i="1"/>
  <c r="R168" i="1"/>
  <c r="O168" i="1"/>
  <c r="L168" i="1"/>
  <c r="I168" i="1"/>
  <c r="X167" i="1"/>
  <c r="U167" i="1"/>
  <c r="R167" i="1"/>
  <c r="O167" i="1"/>
  <c r="L167" i="1"/>
  <c r="I167" i="1"/>
  <c r="X166" i="1"/>
  <c r="U166" i="1"/>
  <c r="R166" i="1"/>
  <c r="O166" i="1"/>
  <c r="L166" i="1"/>
  <c r="I166" i="1"/>
  <c r="X165" i="1"/>
  <c r="U165" i="1"/>
  <c r="R165" i="1"/>
  <c r="O165" i="1"/>
  <c r="L165" i="1"/>
  <c r="I165" i="1"/>
  <c r="X164" i="1"/>
  <c r="U164" i="1"/>
  <c r="R164" i="1"/>
  <c r="O164" i="1"/>
  <c r="L164" i="1"/>
  <c r="I164" i="1"/>
  <c r="X163" i="1"/>
  <c r="U163" i="1"/>
  <c r="R163" i="1"/>
  <c r="O163" i="1"/>
  <c r="L163" i="1"/>
  <c r="I163" i="1"/>
  <c r="X162" i="1"/>
  <c r="U162" i="1"/>
  <c r="R162" i="1"/>
  <c r="O162" i="1"/>
  <c r="L162" i="1"/>
  <c r="I162" i="1"/>
  <c r="X161" i="1"/>
  <c r="U161" i="1"/>
  <c r="R161" i="1"/>
  <c r="O161" i="1"/>
  <c r="L161" i="1"/>
  <c r="I161" i="1"/>
  <c r="X160" i="1"/>
  <c r="U160" i="1"/>
  <c r="R160" i="1"/>
  <c r="O160" i="1"/>
  <c r="L160" i="1"/>
  <c r="I160" i="1"/>
  <c r="X159" i="1"/>
  <c r="U159" i="1"/>
  <c r="R159" i="1"/>
  <c r="O159" i="1"/>
  <c r="L159" i="1"/>
  <c r="I159" i="1"/>
  <c r="X158" i="1"/>
  <c r="U158" i="1"/>
  <c r="R158" i="1"/>
  <c r="O158" i="1"/>
  <c r="L158" i="1"/>
  <c r="I158" i="1"/>
  <c r="X157" i="1"/>
  <c r="U157" i="1"/>
  <c r="R157" i="1"/>
  <c r="O157" i="1"/>
  <c r="L157" i="1"/>
  <c r="I157" i="1"/>
  <c r="X156" i="1"/>
  <c r="U156" i="1"/>
  <c r="R156" i="1"/>
  <c r="O156" i="1"/>
  <c r="L156" i="1"/>
  <c r="I156" i="1"/>
  <c r="X155" i="1"/>
  <c r="U155" i="1"/>
  <c r="R155" i="1"/>
  <c r="O155" i="1"/>
  <c r="L155" i="1"/>
  <c r="I155" i="1"/>
  <c r="X154" i="1"/>
  <c r="U154" i="1"/>
  <c r="R154" i="1"/>
  <c r="O154" i="1"/>
  <c r="L154" i="1"/>
  <c r="I154" i="1"/>
  <c r="X153" i="1"/>
  <c r="U153" i="1"/>
  <c r="R153" i="1"/>
  <c r="O153" i="1"/>
  <c r="L153" i="1"/>
  <c r="I153" i="1"/>
  <c r="X152" i="1"/>
  <c r="U152" i="1"/>
  <c r="R152" i="1"/>
  <c r="O152" i="1"/>
  <c r="L152" i="1"/>
  <c r="I152" i="1"/>
  <c r="X151" i="1"/>
  <c r="U151" i="1"/>
  <c r="R151" i="1"/>
  <c r="O151" i="1"/>
  <c r="L151" i="1"/>
  <c r="I151" i="1"/>
  <c r="X150" i="1"/>
  <c r="U150" i="1"/>
  <c r="R150" i="1"/>
  <c r="O150" i="1"/>
  <c r="L150" i="1"/>
  <c r="I150" i="1"/>
  <c r="X149" i="1"/>
  <c r="U149" i="1"/>
  <c r="R149" i="1"/>
  <c r="O149" i="1"/>
  <c r="L149" i="1"/>
  <c r="I149" i="1"/>
  <c r="X148" i="1"/>
  <c r="U148" i="1"/>
  <c r="R148" i="1"/>
  <c r="O148" i="1"/>
  <c r="L148" i="1"/>
  <c r="I148" i="1"/>
  <c r="X147" i="1"/>
  <c r="U147" i="1"/>
  <c r="R147" i="1"/>
  <c r="O147" i="1"/>
  <c r="L147" i="1"/>
  <c r="I147" i="1"/>
  <c r="X146" i="1"/>
  <c r="U146" i="1"/>
  <c r="R146" i="1"/>
  <c r="O146" i="1"/>
  <c r="L146" i="1"/>
  <c r="I146" i="1"/>
  <c r="X145" i="1"/>
  <c r="U145" i="1"/>
  <c r="R145" i="1"/>
  <c r="O145" i="1"/>
  <c r="L145" i="1"/>
  <c r="I145" i="1"/>
  <c r="X144" i="1"/>
  <c r="U144" i="1"/>
  <c r="R144" i="1"/>
  <c r="O144" i="1"/>
  <c r="L144" i="1"/>
  <c r="I144" i="1"/>
  <c r="X143" i="1"/>
  <c r="U143" i="1"/>
  <c r="R143" i="1"/>
  <c r="O143" i="1"/>
  <c r="L143" i="1"/>
  <c r="I143" i="1"/>
  <c r="X142" i="1"/>
  <c r="U142" i="1"/>
  <c r="R142" i="1"/>
  <c r="O142" i="1"/>
  <c r="L142" i="1"/>
  <c r="I142" i="1"/>
  <c r="X141" i="1"/>
  <c r="U141" i="1"/>
  <c r="R141" i="1"/>
  <c r="O141" i="1"/>
  <c r="L141" i="1"/>
  <c r="I141" i="1"/>
  <c r="X140" i="1"/>
  <c r="U140" i="1"/>
  <c r="R140" i="1"/>
  <c r="O140" i="1"/>
  <c r="L140" i="1"/>
  <c r="I140" i="1"/>
  <c r="X139" i="1"/>
  <c r="U139" i="1"/>
  <c r="R139" i="1"/>
  <c r="O139" i="1"/>
  <c r="L139" i="1"/>
  <c r="I139" i="1"/>
  <c r="X138" i="1"/>
  <c r="U138" i="1"/>
  <c r="R138" i="1"/>
  <c r="O138" i="1"/>
  <c r="L138" i="1"/>
  <c r="I138" i="1"/>
  <c r="X137" i="1"/>
  <c r="U137" i="1"/>
  <c r="R137" i="1"/>
  <c r="O137" i="1"/>
  <c r="L137" i="1"/>
  <c r="I137" i="1"/>
  <c r="X136" i="1"/>
  <c r="U136" i="1"/>
  <c r="R136" i="1"/>
  <c r="O136" i="1"/>
  <c r="L136" i="1"/>
  <c r="I136" i="1"/>
  <c r="X135" i="1"/>
  <c r="U135" i="1"/>
  <c r="R135" i="1"/>
  <c r="O135" i="1"/>
  <c r="L135" i="1"/>
  <c r="I135" i="1"/>
  <c r="X134" i="1"/>
  <c r="U134" i="1"/>
  <c r="R134" i="1"/>
  <c r="O134" i="1"/>
  <c r="L134" i="1"/>
  <c r="I134" i="1"/>
  <c r="X133" i="1"/>
  <c r="U133" i="1"/>
  <c r="R133" i="1"/>
  <c r="O133" i="1"/>
  <c r="L133" i="1"/>
  <c r="I133" i="1"/>
  <c r="X132" i="1"/>
  <c r="U132" i="1"/>
  <c r="R132" i="1"/>
  <c r="O132" i="1"/>
  <c r="L132" i="1"/>
  <c r="I132" i="1"/>
  <c r="X131" i="1"/>
  <c r="U131" i="1"/>
  <c r="R131" i="1"/>
  <c r="O131" i="1"/>
  <c r="L131" i="1"/>
  <c r="I131" i="1"/>
  <c r="X130" i="1"/>
  <c r="U130" i="1"/>
  <c r="R130" i="1"/>
  <c r="O130" i="1"/>
  <c r="L130" i="1"/>
  <c r="I130" i="1"/>
  <c r="X129" i="1"/>
  <c r="U129" i="1"/>
  <c r="R129" i="1"/>
  <c r="O129" i="1"/>
  <c r="L129" i="1"/>
  <c r="I129" i="1"/>
  <c r="X128" i="1"/>
  <c r="U128" i="1"/>
  <c r="R128" i="1"/>
  <c r="O128" i="1"/>
  <c r="L128" i="1"/>
  <c r="I128" i="1"/>
  <c r="X127" i="1"/>
  <c r="U127" i="1"/>
  <c r="R127" i="1"/>
  <c r="O127" i="1"/>
  <c r="L127" i="1"/>
  <c r="I127" i="1"/>
  <c r="X126" i="1"/>
  <c r="U126" i="1"/>
  <c r="R126" i="1"/>
  <c r="O126" i="1"/>
  <c r="L126" i="1"/>
  <c r="I126" i="1"/>
  <c r="X125" i="1"/>
  <c r="U125" i="1"/>
  <c r="R125" i="1"/>
  <c r="O125" i="1"/>
  <c r="L125" i="1"/>
  <c r="I125" i="1"/>
  <c r="X124" i="1"/>
  <c r="U124" i="1"/>
  <c r="R124" i="1"/>
  <c r="O124" i="1"/>
  <c r="L124" i="1"/>
  <c r="I124" i="1"/>
  <c r="X123" i="1"/>
  <c r="U123" i="1"/>
  <c r="R123" i="1"/>
  <c r="O123" i="1"/>
  <c r="L123" i="1"/>
  <c r="I123" i="1"/>
  <c r="X122" i="1"/>
  <c r="U122" i="1"/>
  <c r="R122" i="1"/>
  <c r="O122" i="1"/>
  <c r="L122" i="1"/>
  <c r="I122" i="1"/>
  <c r="X121" i="1"/>
  <c r="U121" i="1"/>
  <c r="R121" i="1"/>
  <c r="O121" i="1"/>
  <c r="L121" i="1"/>
  <c r="I121" i="1"/>
  <c r="X120" i="1"/>
  <c r="U120" i="1"/>
  <c r="R120" i="1"/>
  <c r="O120" i="1"/>
  <c r="L120" i="1"/>
  <c r="I120" i="1"/>
  <c r="X119" i="1"/>
  <c r="U119" i="1"/>
  <c r="R119" i="1"/>
  <c r="O119" i="1"/>
  <c r="L119" i="1"/>
  <c r="I119" i="1"/>
  <c r="X118" i="1"/>
  <c r="U118" i="1"/>
  <c r="R118" i="1"/>
  <c r="O118" i="1"/>
  <c r="L118" i="1"/>
  <c r="I118" i="1"/>
  <c r="X117" i="1"/>
  <c r="U117" i="1"/>
  <c r="R117" i="1"/>
  <c r="O117" i="1"/>
  <c r="L117" i="1"/>
  <c r="I117" i="1"/>
  <c r="X116" i="1"/>
  <c r="U116" i="1"/>
  <c r="R116" i="1"/>
  <c r="O116" i="1"/>
  <c r="L116" i="1"/>
  <c r="I116" i="1"/>
  <c r="X115" i="1"/>
  <c r="U115" i="1"/>
  <c r="R115" i="1"/>
  <c r="O115" i="1"/>
  <c r="L115" i="1"/>
  <c r="I115" i="1"/>
  <c r="X114" i="1"/>
  <c r="U114" i="1"/>
  <c r="R114" i="1"/>
  <c r="O114" i="1"/>
  <c r="L114" i="1"/>
  <c r="I114" i="1"/>
  <c r="X113" i="1"/>
  <c r="U113" i="1"/>
  <c r="R113" i="1"/>
  <c r="O113" i="1"/>
  <c r="L113" i="1"/>
  <c r="I113" i="1"/>
  <c r="X112" i="1"/>
  <c r="U112" i="1"/>
  <c r="R112" i="1"/>
  <c r="O112" i="1"/>
  <c r="L112" i="1"/>
  <c r="I112" i="1"/>
  <c r="X111" i="1"/>
  <c r="U111" i="1"/>
  <c r="R111" i="1"/>
  <c r="O111" i="1"/>
  <c r="L111" i="1"/>
  <c r="I111" i="1"/>
  <c r="X110" i="1"/>
  <c r="U110" i="1"/>
  <c r="R110" i="1"/>
  <c r="O110" i="1"/>
  <c r="L110" i="1"/>
  <c r="I110" i="1"/>
  <c r="X109" i="1"/>
  <c r="U109" i="1"/>
  <c r="R109" i="1"/>
  <c r="O109" i="1"/>
  <c r="L109" i="1"/>
  <c r="I109" i="1"/>
  <c r="X108" i="1"/>
  <c r="U108" i="1"/>
  <c r="R108" i="1"/>
  <c r="O108" i="1"/>
  <c r="L108" i="1"/>
  <c r="I108" i="1"/>
  <c r="X107" i="1"/>
  <c r="U107" i="1"/>
  <c r="R107" i="1"/>
  <c r="O107" i="1"/>
  <c r="L107" i="1"/>
  <c r="I107" i="1"/>
  <c r="X106" i="1"/>
  <c r="U106" i="1"/>
  <c r="R106" i="1"/>
  <c r="O106" i="1"/>
  <c r="L106" i="1"/>
  <c r="I106" i="1"/>
  <c r="X105" i="1"/>
  <c r="U105" i="1"/>
  <c r="R105" i="1"/>
  <c r="O105" i="1"/>
  <c r="L105" i="1"/>
  <c r="I105" i="1"/>
  <c r="X104" i="1"/>
  <c r="U104" i="1"/>
  <c r="R104" i="1"/>
  <c r="O104" i="1"/>
  <c r="L104" i="1"/>
  <c r="I104" i="1"/>
  <c r="X103" i="1"/>
  <c r="U103" i="1"/>
  <c r="R103" i="1"/>
  <c r="O103" i="1"/>
  <c r="L103" i="1"/>
  <c r="I103" i="1"/>
  <c r="X102" i="1"/>
  <c r="U102" i="1"/>
  <c r="R102" i="1"/>
  <c r="O102" i="1"/>
  <c r="L102" i="1"/>
  <c r="I102" i="1"/>
  <c r="X101" i="1"/>
  <c r="U101" i="1"/>
  <c r="R101" i="1"/>
  <c r="O101" i="1"/>
  <c r="L101" i="1"/>
  <c r="I101" i="1"/>
  <c r="X100" i="1"/>
  <c r="U100" i="1"/>
  <c r="R100" i="1"/>
  <c r="O100" i="1"/>
  <c r="L100" i="1"/>
  <c r="I100" i="1"/>
  <c r="X99" i="1"/>
  <c r="U99" i="1"/>
  <c r="R99" i="1"/>
  <c r="O99" i="1"/>
  <c r="L99" i="1"/>
  <c r="I99" i="1"/>
  <c r="X98" i="1"/>
  <c r="U98" i="1"/>
  <c r="R98" i="1"/>
  <c r="O98" i="1"/>
  <c r="L98" i="1"/>
  <c r="I98" i="1"/>
  <c r="X97" i="1"/>
  <c r="U97" i="1"/>
  <c r="R97" i="1"/>
  <c r="L97" i="1"/>
  <c r="I97" i="1"/>
  <c r="X96" i="1"/>
  <c r="U96" i="1"/>
  <c r="R96" i="1"/>
  <c r="O96" i="1"/>
  <c r="L96" i="1"/>
  <c r="I96" i="1"/>
  <c r="X95" i="1"/>
  <c r="U95" i="1"/>
  <c r="R95" i="1"/>
  <c r="O95" i="1"/>
  <c r="L95" i="1"/>
  <c r="I95" i="1"/>
  <c r="X94" i="1"/>
  <c r="U94" i="1"/>
  <c r="R94" i="1"/>
  <c r="O94" i="1"/>
  <c r="L94" i="1"/>
  <c r="I94" i="1"/>
  <c r="X93" i="1"/>
  <c r="U93" i="1"/>
  <c r="R93" i="1"/>
  <c r="O93" i="1"/>
  <c r="L93" i="1"/>
  <c r="I93" i="1"/>
  <c r="X92" i="1"/>
  <c r="U92" i="1"/>
  <c r="R92" i="1"/>
  <c r="O92" i="1"/>
  <c r="L92" i="1"/>
  <c r="I92" i="1"/>
  <c r="X91" i="1"/>
  <c r="U91" i="1"/>
  <c r="R91" i="1"/>
  <c r="O91" i="1"/>
  <c r="L91" i="1"/>
  <c r="I91" i="1"/>
  <c r="X90" i="1"/>
  <c r="U90" i="1"/>
  <c r="R90" i="1"/>
  <c r="O90" i="1"/>
  <c r="L90" i="1"/>
  <c r="I90" i="1"/>
  <c r="X89" i="1"/>
  <c r="U89" i="1"/>
  <c r="R89" i="1"/>
  <c r="O89" i="1"/>
  <c r="L89" i="1"/>
  <c r="I89" i="1"/>
  <c r="X88" i="1"/>
  <c r="U88" i="1"/>
  <c r="R88" i="1"/>
  <c r="O88" i="1"/>
  <c r="L88" i="1"/>
  <c r="I88" i="1"/>
  <c r="X87" i="1"/>
  <c r="U87" i="1"/>
  <c r="R87" i="1"/>
  <c r="O87" i="1"/>
  <c r="L87" i="1"/>
  <c r="I87" i="1"/>
  <c r="X86" i="1"/>
  <c r="U86" i="1"/>
  <c r="R86" i="1"/>
  <c r="O86" i="1"/>
  <c r="L86" i="1"/>
  <c r="I86" i="1"/>
  <c r="X85" i="1"/>
  <c r="U85" i="1"/>
  <c r="R85" i="1"/>
  <c r="O85" i="1"/>
  <c r="L85" i="1"/>
  <c r="I85" i="1"/>
  <c r="X84" i="1"/>
  <c r="U84" i="1"/>
  <c r="R84" i="1"/>
  <c r="L84" i="1"/>
  <c r="I84" i="1"/>
  <c r="X83" i="1"/>
  <c r="U83" i="1"/>
  <c r="R83" i="1"/>
  <c r="L83" i="1"/>
  <c r="I83" i="1"/>
  <c r="X82" i="1"/>
  <c r="U82" i="1"/>
  <c r="R82" i="1"/>
  <c r="L82" i="1"/>
  <c r="I82" i="1"/>
  <c r="X81" i="1"/>
  <c r="U81" i="1"/>
  <c r="R81" i="1"/>
  <c r="O81" i="1"/>
  <c r="L81" i="1"/>
  <c r="I81" i="1"/>
  <c r="X80" i="1"/>
  <c r="U80" i="1"/>
  <c r="R80" i="1"/>
  <c r="O80" i="1"/>
  <c r="L80" i="1"/>
  <c r="I80" i="1"/>
  <c r="X79" i="1"/>
  <c r="U79" i="1"/>
  <c r="R79" i="1"/>
  <c r="O79" i="1"/>
  <c r="L79" i="1"/>
  <c r="I79" i="1"/>
  <c r="X78" i="1"/>
  <c r="U78" i="1"/>
  <c r="R78" i="1"/>
  <c r="O78" i="1"/>
  <c r="L78" i="1"/>
  <c r="I78" i="1"/>
  <c r="X77" i="1"/>
  <c r="U77" i="1"/>
  <c r="R77" i="1"/>
  <c r="L77" i="1"/>
  <c r="I77" i="1"/>
  <c r="X76" i="1"/>
  <c r="U76" i="1"/>
  <c r="R76" i="1"/>
  <c r="O76" i="1"/>
  <c r="L76" i="1"/>
  <c r="I76" i="1"/>
  <c r="X75" i="1"/>
  <c r="U75" i="1"/>
  <c r="R75" i="1"/>
  <c r="O75" i="1"/>
  <c r="L75" i="1"/>
  <c r="I75" i="1"/>
  <c r="X74" i="1"/>
  <c r="U74" i="1"/>
  <c r="R74" i="1"/>
  <c r="O74" i="1"/>
  <c r="L74" i="1"/>
  <c r="I74" i="1"/>
  <c r="X73" i="1"/>
  <c r="U73" i="1"/>
  <c r="R73" i="1"/>
  <c r="O73" i="1"/>
  <c r="L73" i="1"/>
  <c r="I73" i="1"/>
  <c r="X72" i="1"/>
  <c r="U72" i="1"/>
  <c r="R72" i="1"/>
  <c r="O72" i="1"/>
  <c r="L72" i="1"/>
  <c r="I72" i="1"/>
  <c r="X71" i="1"/>
  <c r="U71" i="1"/>
  <c r="R71" i="1"/>
  <c r="O71" i="1"/>
  <c r="L71" i="1"/>
  <c r="I71" i="1"/>
  <c r="X70" i="1"/>
  <c r="U70" i="1"/>
  <c r="R70" i="1"/>
  <c r="O70" i="1"/>
  <c r="L70" i="1"/>
  <c r="I70" i="1"/>
  <c r="X69" i="1"/>
  <c r="U69" i="1"/>
  <c r="R69" i="1"/>
  <c r="O69" i="1"/>
  <c r="L69" i="1"/>
  <c r="I69" i="1"/>
  <c r="X68" i="1"/>
  <c r="U68" i="1"/>
  <c r="R68" i="1"/>
  <c r="O68" i="1"/>
  <c r="L68" i="1"/>
  <c r="I68" i="1"/>
  <c r="X67" i="1"/>
  <c r="U67" i="1"/>
  <c r="R67" i="1"/>
  <c r="O67" i="1"/>
  <c r="L67" i="1"/>
  <c r="I67" i="1"/>
  <c r="X66" i="1"/>
  <c r="U66" i="1"/>
  <c r="R66" i="1"/>
  <c r="L66" i="1"/>
  <c r="I66" i="1"/>
  <c r="X65" i="1"/>
  <c r="U65" i="1"/>
  <c r="R65" i="1"/>
  <c r="L65" i="1"/>
  <c r="I65" i="1"/>
  <c r="X64" i="1"/>
  <c r="U64" i="1"/>
  <c r="R64" i="1"/>
  <c r="L64" i="1"/>
  <c r="I64" i="1"/>
  <c r="X63" i="1"/>
  <c r="U63" i="1"/>
  <c r="R63" i="1"/>
  <c r="L63" i="1"/>
  <c r="I63" i="1"/>
  <c r="X58" i="1"/>
  <c r="U58" i="1"/>
  <c r="R58" i="1"/>
  <c r="O58" i="1"/>
  <c r="L58" i="1"/>
  <c r="I58" i="1"/>
  <c r="X57" i="1"/>
  <c r="U57" i="1"/>
  <c r="R57" i="1"/>
  <c r="O57" i="1"/>
  <c r="L57" i="1"/>
  <c r="I57" i="1"/>
  <c r="X56" i="1"/>
  <c r="U56" i="1"/>
  <c r="R56" i="1"/>
  <c r="O56" i="1"/>
  <c r="L56" i="1"/>
  <c r="I56" i="1"/>
  <c r="X55" i="1"/>
  <c r="U55" i="1"/>
  <c r="R55" i="1"/>
  <c r="O55" i="1"/>
  <c r="L55" i="1"/>
  <c r="I55" i="1"/>
  <c r="X54" i="1"/>
  <c r="U54" i="1"/>
  <c r="R54" i="1"/>
  <c r="O54" i="1"/>
  <c r="L54" i="1"/>
  <c r="I54" i="1"/>
  <c r="X53" i="1"/>
  <c r="U53" i="1"/>
  <c r="R53" i="1"/>
  <c r="O53" i="1"/>
  <c r="L53" i="1"/>
  <c r="I53" i="1"/>
  <c r="X52" i="1"/>
  <c r="U52" i="1"/>
  <c r="R52" i="1"/>
  <c r="O52" i="1"/>
  <c r="L52" i="1"/>
  <c r="X51" i="1"/>
  <c r="U51" i="1"/>
  <c r="R51" i="1"/>
  <c r="O51" i="1"/>
  <c r="L51" i="1"/>
  <c r="I51" i="1"/>
  <c r="X50" i="1"/>
  <c r="U50" i="1"/>
  <c r="R50" i="1"/>
  <c r="O50" i="1"/>
  <c r="L50" i="1"/>
  <c r="X49" i="1"/>
  <c r="U49" i="1"/>
  <c r="R49" i="1"/>
  <c r="O49" i="1"/>
  <c r="L49" i="1"/>
  <c r="X48" i="1"/>
  <c r="U48" i="1"/>
  <c r="R48" i="1"/>
  <c r="O48" i="1"/>
  <c r="L48" i="1"/>
  <c r="I48" i="1"/>
  <c r="X47" i="1"/>
  <c r="U47" i="1"/>
  <c r="R47" i="1"/>
  <c r="O47" i="1"/>
  <c r="L47" i="1"/>
  <c r="I47" i="1"/>
  <c r="X46" i="1"/>
  <c r="U46" i="1"/>
  <c r="R46" i="1"/>
  <c r="O46" i="1"/>
  <c r="L46" i="1"/>
  <c r="I46" i="1"/>
  <c r="X45" i="1"/>
  <c r="U45" i="1"/>
  <c r="R45" i="1"/>
  <c r="O45" i="1"/>
  <c r="L45" i="1"/>
  <c r="I45" i="1"/>
  <c r="X44" i="1"/>
  <c r="U44" i="1"/>
  <c r="R44" i="1"/>
  <c r="O44" i="1"/>
  <c r="L44" i="1"/>
  <c r="I44" i="1"/>
  <c r="X43" i="1"/>
  <c r="U43" i="1"/>
  <c r="R43" i="1"/>
  <c r="O43" i="1"/>
  <c r="L43" i="1"/>
  <c r="I43" i="1"/>
  <c r="X42" i="1"/>
  <c r="U42" i="1"/>
  <c r="R42" i="1"/>
  <c r="O42" i="1"/>
  <c r="L42" i="1"/>
  <c r="I42" i="1"/>
  <c r="X41" i="1"/>
  <c r="U41" i="1"/>
  <c r="R41" i="1"/>
  <c r="O41" i="1"/>
  <c r="L41" i="1"/>
  <c r="I41" i="1"/>
  <c r="X40" i="1"/>
  <c r="U40" i="1"/>
  <c r="R40" i="1"/>
  <c r="O40" i="1"/>
  <c r="L40" i="1"/>
  <c r="I40" i="1"/>
  <c r="X39" i="1"/>
  <c r="U39" i="1"/>
  <c r="R39" i="1"/>
  <c r="O39" i="1"/>
  <c r="L39" i="1"/>
  <c r="I39" i="1"/>
  <c r="X38" i="1"/>
  <c r="U38" i="1"/>
  <c r="R38" i="1"/>
  <c r="O38" i="1"/>
  <c r="L38" i="1"/>
  <c r="I38" i="1"/>
  <c r="X37" i="1"/>
  <c r="U37" i="1"/>
  <c r="R37" i="1"/>
  <c r="O37" i="1"/>
  <c r="L37" i="1"/>
  <c r="I37" i="1"/>
  <c r="X36" i="1"/>
  <c r="U36" i="1"/>
  <c r="R36" i="1"/>
  <c r="O36" i="1"/>
  <c r="L36" i="1"/>
  <c r="I36" i="1"/>
  <c r="X35" i="1"/>
  <c r="U35" i="1"/>
  <c r="R35" i="1"/>
  <c r="O35" i="1"/>
  <c r="L35" i="1"/>
  <c r="I35" i="1"/>
  <c r="X34" i="1"/>
  <c r="U34" i="1"/>
  <c r="R34" i="1"/>
  <c r="O34" i="1"/>
  <c r="L34" i="1"/>
  <c r="I34" i="1"/>
  <c r="X33" i="1"/>
  <c r="U33" i="1"/>
  <c r="R33" i="1"/>
  <c r="O33" i="1"/>
  <c r="L33" i="1"/>
  <c r="I33" i="1"/>
  <c r="X32" i="1"/>
  <c r="U32" i="1"/>
  <c r="R32" i="1"/>
  <c r="O32" i="1"/>
  <c r="L32" i="1"/>
  <c r="I32" i="1"/>
  <c r="X31" i="1"/>
  <c r="U31" i="1"/>
  <c r="R31" i="1"/>
  <c r="O31" i="1"/>
  <c r="L31" i="1"/>
  <c r="I31" i="1"/>
  <c r="X30" i="1"/>
  <c r="U30" i="1"/>
  <c r="R30" i="1"/>
  <c r="O30" i="1"/>
  <c r="L30" i="1"/>
  <c r="I30" i="1"/>
  <c r="X29" i="1"/>
  <c r="U29" i="1"/>
  <c r="R29" i="1"/>
  <c r="O29" i="1"/>
  <c r="L29" i="1"/>
  <c r="I29" i="1"/>
  <c r="X28" i="1"/>
  <c r="U28" i="1"/>
  <c r="R28" i="1"/>
  <c r="O28" i="1"/>
  <c r="L28" i="1"/>
  <c r="I28" i="1"/>
  <c r="X27" i="1"/>
  <c r="U27" i="1"/>
  <c r="R27" i="1"/>
  <c r="O27" i="1"/>
  <c r="L27" i="1"/>
  <c r="I27" i="1"/>
  <c r="X26" i="1"/>
  <c r="U26" i="1"/>
  <c r="R26" i="1"/>
  <c r="O26" i="1"/>
  <c r="L26" i="1"/>
  <c r="I26" i="1"/>
  <c r="X25" i="1"/>
  <c r="U25" i="1"/>
  <c r="R25" i="1"/>
  <c r="O25" i="1"/>
  <c r="L25" i="1"/>
  <c r="I25" i="1"/>
  <c r="X24" i="1"/>
  <c r="U24" i="1"/>
  <c r="R24" i="1"/>
  <c r="O24" i="1"/>
  <c r="L24" i="1"/>
  <c r="I24" i="1"/>
  <c r="X23" i="1"/>
  <c r="U23" i="1"/>
  <c r="R23" i="1"/>
  <c r="O23" i="1"/>
  <c r="L23" i="1"/>
  <c r="I23" i="1"/>
  <c r="X22" i="1"/>
  <c r="U22" i="1"/>
  <c r="R22" i="1"/>
  <c r="O22" i="1"/>
  <c r="L22" i="1"/>
  <c r="I22" i="1"/>
  <c r="X21" i="1"/>
  <c r="U21" i="1"/>
  <c r="R21" i="1"/>
  <c r="O21" i="1"/>
  <c r="L21" i="1"/>
  <c r="I21" i="1"/>
  <c r="X20" i="1"/>
  <c r="U20" i="1"/>
  <c r="R20" i="1"/>
  <c r="O20" i="1"/>
  <c r="L20" i="1"/>
  <c r="I20" i="1"/>
  <c r="X19" i="1"/>
  <c r="U19" i="1"/>
  <c r="R19" i="1"/>
  <c r="O19" i="1"/>
  <c r="L19" i="1"/>
  <c r="I19" i="1"/>
  <c r="X18" i="1"/>
  <c r="U18" i="1"/>
  <c r="R18" i="1"/>
  <c r="O18" i="1"/>
  <c r="L18" i="1"/>
  <c r="I18" i="1"/>
  <c r="X17" i="1"/>
  <c r="U17" i="1"/>
  <c r="R17" i="1"/>
  <c r="O17" i="1"/>
  <c r="L17" i="1"/>
  <c r="I17" i="1"/>
  <c r="X16" i="1"/>
  <c r="U16" i="1"/>
  <c r="R16" i="1"/>
  <c r="O16" i="1"/>
  <c r="L16" i="1"/>
  <c r="I16" i="1"/>
  <c r="X15" i="1"/>
  <c r="U15" i="1"/>
  <c r="R15" i="1"/>
  <c r="O15" i="1"/>
  <c r="L15" i="1"/>
  <c r="I15" i="1"/>
  <c r="X14" i="1"/>
  <c r="U14" i="1"/>
  <c r="R14" i="1"/>
  <c r="O14" i="1"/>
  <c r="L14" i="1"/>
  <c r="I14" i="1"/>
  <c r="X13" i="1"/>
  <c r="U13" i="1"/>
  <c r="R13" i="1"/>
  <c r="O13" i="1"/>
  <c r="L13" i="1"/>
  <c r="I13" i="1"/>
  <c r="X12" i="1"/>
  <c r="U12" i="1"/>
  <c r="R12" i="1"/>
  <c r="O12" i="1"/>
  <c r="L12" i="1"/>
  <c r="I12" i="1"/>
  <c r="X11" i="1"/>
  <c r="U11" i="1"/>
  <c r="R11" i="1"/>
  <c r="O11" i="1"/>
  <c r="L11" i="1"/>
  <c r="I11" i="1"/>
  <c r="X10" i="1"/>
  <c r="U10" i="1"/>
  <c r="R10" i="1"/>
  <c r="O10" i="1"/>
  <c r="L10" i="1"/>
  <c r="I10" i="1"/>
  <c r="X9" i="1"/>
  <c r="U9" i="1"/>
  <c r="R9" i="1"/>
  <c r="O9" i="1"/>
  <c r="L9" i="1"/>
  <c r="I9" i="1"/>
  <c r="X8" i="1"/>
  <c r="U8" i="1"/>
  <c r="R8" i="1"/>
  <c r="O8" i="1"/>
  <c r="L8" i="1"/>
  <c r="I8" i="1"/>
  <c r="X7" i="1"/>
  <c r="U7" i="1"/>
  <c r="R7" i="1"/>
  <c r="O7" i="1"/>
  <c r="L7" i="1"/>
  <c r="I7" i="1"/>
  <c r="X6" i="1"/>
  <c r="U6" i="1"/>
  <c r="R6" i="1"/>
  <c r="O6" i="1"/>
  <c r="L6" i="1"/>
  <c r="I6" i="1"/>
  <c r="X5" i="1"/>
  <c r="U5" i="1"/>
  <c r="R5" i="1"/>
  <c r="O5" i="1"/>
  <c r="L5" i="1"/>
  <c r="I5" i="1"/>
  <c r="X4" i="1"/>
  <c r="U4" i="1"/>
  <c r="R4" i="1"/>
  <c r="O4" i="1"/>
  <c r="L4" i="1"/>
  <c r="I4" i="1"/>
  <c r="AA83" i="1" l="1"/>
  <c r="AA65" i="1"/>
  <c r="AA63" i="1"/>
  <c r="AA77" i="1"/>
  <c r="AA64" i="1"/>
  <c r="AA82" i="1"/>
  <c r="AA66" i="1"/>
  <c r="AA97" i="1"/>
  <c r="AA84" i="1"/>
  <c r="AA186" i="1"/>
  <c r="AA87" i="1"/>
  <c r="AA95" i="1"/>
  <c r="AA107" i="1"/>
  <c r="AA111" i="1"/>
  <c r="AA114" i="1"/>
  <c r="AA117" i="1"/>
  <c r="AA150" i="1"/>
  <c r="AA154" i="1"/>
  <c r="AA163" i="1"/>
  <c r="AA173" i="1"/>
  <c r="AA177" i="1"/>
  <c r="AA26" i="1"/>
  <c r="AA30" i="1"/>
  <c r="AA34" i="1"/>
  <c r="AA37" i="1"/>
  <c r="AA17" i="1"/>
  <c r="AA90" i="1"/>
  <c r="AA94" i="1"/>
  <c r="AA18" i="1"/>
  <c r="AA11" i="1"/>
  <c r="AA14" i="1"/>
  <c r="AA24" i="1"/>
  <c r="AA79" i="1"/>
  <c r="AA103" i="1"/>
  <c r="AA139" i="1"/>
  <c r="AA142" i="1"/>
  <c r="AA185" i="1"/>
  <c r="AA71" i="1"/>
  <c r="AA6" i="1"/>
  <c r="AA10" i="1"/>
  <c r="AA132" i="1"/>
  <c r="AA165" i="1"/>
  <c r="AA32" i="1"/>
  <c r="AA39" i="1"/>
  <c r="AA46" i="1"/>
  <c r="AA73" i="1"/>
  <c r="AA89" i="1"/>
  <c r="AA164" i="1"/>
  <c r="AA56" i="1"/>
  <c r="AA126" i="1"/>
  <c r="AA128" i="1"/>
  <c r="AA191" i="1"/>
  <c r="AA42" i="1"/>
  <c r="AA45" i="1"/>
  <c r="AA49" i="1"/>
  <c r="AA116" i="1"/>
  <c r="AA4" i="1"/>
  <c r="AA147" i="1"/>
  <c r="AA52" i="1"/>
  <c r="AA68" i="1"/>
  <c r="AA81" i="1"/>
  <c r="AA85" i="1"/>
  <c r="AA98" i="1"/>
  <c r="AA102" i="1"/>
  <c r="AA118" i="1"/>
  <c r="AA136" i="1"/>
  <c r="AA138" i="1"/>
  <c r="AA151" i="1"/>
  <c r="AA158" i="1"/>
  <c r="AA161" i="1"/>
  <c r="AA168" i="1"/>
  <c r="AA181" i="1"/>
  <c r="AA187" i="1"/>
  <c r="AA13" i="1"/>
  <c r="AA25" i="1"/>
  <c r="AA29" i="1"/>
  <c r="AA41" i="1"/>
  <c r="AA55" i="1"/>
  <c r="AA72" i="1"/>
  <c r="AA76" i="1"/>
  <c r="AA93" i="1"/>
  <c r="AA106" i="1"/>
  <c r="AA110" i="1"/>
  <c r="AA115" i="1"/>
  <c r="AA125" i="1"/>
  <c r="AA131" i="1"/>
  <c r="AA141" i="1"/>
  <c r="AA155" i="1"/>
  <c r="AA172" i="1"/>
  <c r="AA176" i="1"/>
  <c r="AA184" i="1"/>
  <c r="AA190" i="1"/>
  <c r="AA192" i="1"/>
  <c r="AA9" i="1"/>
  <c r="AA21" i="1"/>
  <c r="AA33" i="1"/>
  <c r="AA36" i="1"/>
  <c r="AA48" i="1"/>
  <c r="AA51" i="1"/>
  <c r="AA67" i="1"/>
  <c r="AA101" i="1"/>
  <c r="AA113" i="1"/>
  <c r="AA121" i="1"/>
  <c r="AA127" i="1"/>
  <c r="AA135" i="1"/>
  <c r="AA137" i="1"/>
  <c r="AA167" i="1"/>
  <c r="AA180" i="1"/>
  <c r="AA16" i="1"/>
  <c r="AA28" i="1"/>
  <c r="AA40" i="1"/>
  <c r="AA44" i="1"/>
  <c r="AA54" i="1"/>
  <c r="AA58" i="1"/>
  <c r="AA75" i="1"/>
  <c r="AA92" i="1"/>
  <c r="AA105" i="1"/>
  <c r="AA109" i="1"/>
  <c r="AA122" i="1"/>
  <c r="AA124" i="1"/>
  <c r="AA140" i="1"/>
  <c r="AA149" i="1"/>
  <c r="AA156" i="1"/>
  <c r="AA171" i="1"/>
  <c r="AA175" i="1"/>
  <c r="AA8" i="1"/>
  <c r="AA20" i="1"/>
  <c r="AA23" i="1"/>
  <c r="AA47" i="1"/>
  <c r="AA70" i="1"/>
  <c r="AA80" i="1"/>
  <c r="AA96" i="1"/>
  <c r="AA100" i="1"/>
  <c r="AA120" i="1"/>
  <c r="AA130" i="1"/>
  <c r="AA134" i="1"/>
  <c r="AA145" i="1"/>
  <c r="AA153" i="1"/>
  <c r="AA160" i="1"/>
  <c r="AA166" i="1"/>
  <c r="AA170" i="1"/>
  <c r="AA179" i="1"/>
  <c r="AA12" i="1"/>
  <c r="AA15" i="1"/>
  <c r="AA27" i="1"/>
  <c r="AA31" i="1"/>
  <c r="AA43" i="1"/>
  <c r="AA50" i="1"/>
  <c r="AA53" i="1"/>
  <c r="AA57" i="1"/>
  <c r="AA74" i="1"/>
  <c r="AA78" i="1"/>
  <c r="AA88" i="1"/>
  <c r="AA91" i="1"/>
  <c r="AA104" i="1"/>
  <c r="AA133" i="1"/>
  <c r="AA146" i="1"/>
  <c r="AA148" i="1"/>
  <c r="AA157" i="1"/>
  <c r="AA174" i="1"/>
  <c r="AA5" i="1"/>
  <c r="AA7" i="1"/>
  <c r="AA19" i="1"/>
  <c r="AA22" i="1"/>
  <c r="AA35" i="1"/>
  <c r="AA38" i="1"/>
  <c r="AA69" i="1"/>
  <c r="AA86" i="1"/>
  <c r="AA99" i="1"/>
  <c r="AA108" i="1"/>
  <c r="AA112" i="1"/>
  <c r="AA119" i="1"/>
  <c r="AA123" i="1"/>
  <c r="AA129" i="1"/>
  <c r="AA143" i="1"/>
  <c r="AA144" i="1"/>
  <c r="AA152" i="1"/>
  <c r="AA159" i="1"/>
  <c r="AA162" i="1"/>
  <c r="AA169" i="1"/>
  <c r="AA178" i="1"/>
  <c r="AA182" i="1"/>
  <c r="AA188" i="1"/>
  <c r="AA189" i="1"/>
</calcChain>
</file>

<file path=xl/comments1.xml><?xml version="1.0" encoding="utf-8"?>
<comments xmlns="http://schemas.openxmlformats.org/spreadsheetml/2006/main">
  <authors>
    <author>Basys</author>
    <author>Автор</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48"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49" authorId="0" shapeId="0">
      <text>
        <r>
          <rPr>
            <b/>
            <sz val="9"/>
            <color indexed="81"/>
            <rFont val="Tahoma"/>
            <family val="2"/>
            <charset val="204"/>
          </rPr>
          <t>курс 11420</t>
        </r>
      </text>
    </comment>
    <comment ref="P140" authorId="0" shapeId="0">
      <text>
        <r>
          <rPr>
            <b/>
            <sz val="9"/>
            <color indexed="81"/>
            <rFont val="Tahoma"/>
            <family val="2"/>
            <charset val="204"/>
          </rPr>
          <t>п 55 винч</t>
        </r>
      </text>
    </comment>
    <comment ref="P171" authorId="0" shapeId="0">
      <text>
        <r>
          <rPr>
            <b/>
            <sz val="9"/>
            <color indexed="81"/>
            <rFont val="Tahoma"/>
            <family val="2"/>
            <charset val="204"/>
          </rPr>
          <t>Basys:</t>
        </r>
        <r>
          <rPr>
            <sz val="9"/>
            <color indexed="81"/>
            <rFont val="Tahoma"/>
            <family val="2"/>
            <charset val="204"/>
          </rPr>
          <t xml:space="preserve">
п 55 винч</t>
        </r>
      </text>
    </comment>
    <comment ref="P186" authorId="0" shapeId="0">
      <text>
        <r>
          <rPr>
            <b/>
            <sz val="9"/>
            <color indexed="81"/>
            <rFont val="Tahoma"/>
            <family val="2"/>
            <charset val="204"/>
          </rPr>
          <t>Basys:</t>
        </r>
        <r>
          <rPr>
            <sz val="9"/>
            <color indexed="81"/>
            <rFont val="Tahoma"/>
            <family val="2"/>
            <charset val="204"/>
          </rPr>
          <t xml:space="preserve">
п 55 винч</t>
        </r>
      </text>
    </comment>
    <comment ref="P218" authorId="0" shapeId="0">
      <text>
        <r>
          <rPr>
            <b/>
            <sz val="9"/>
            <color indexed="81"/>
            <rFont val="Tahoma"/>
            <family val="2"/>
            <charset val="204"/>
          </rPr>
          <t>Basys:</t>
        </r>
        <r>
          <rPr>
            <sz val="9"/>
            <color indexed="81"/>
            <rFont val="Tahoma"/>
            <family val="2"/>
            <charset val="204"/>
          </rPr>
          <t xml:space="preserve">
п 55 винч</t>
        </r>
      </text>
    </comment>
    <comment ref="E219" authorId="1" shapeId="0">
      <text>
        <r>
          <rPr>
            <b/>
            <sz val="9"/>
            <color indexed="81"/>
            <rFont val="Tahoma"/>
            <family val="2"/>
            <charset val="204"/>
          </rPr>
          <t>Автор:</t>
        </r>
        <r>
          <rPr>
            <sz val="9"/>
            <color indexed="81"/>
            <rFont val="Tahoma"/>
            <family val="2"/>
            <charset val="204"/>
          </rPr>
          <t xml:space="preserve">
62*94</t>
        </r>
      </text>
    </comment>
    <comment ref="E352" authorId="1" shapeId="0">
      <text>
        <r>
          <rPr>
            <b/>
            <sz val="9"/>
            <color indexed="81"/>
            <rFont val="Tahoma"/>
            <family val="2"/>
            <charset val="204"/>
          </rPr>
          <t>Автор:</t>
        </r>
        <r>
          <rPr>
            <sz val="9"/>
            <color indexed="81"/>
            <rFont val="Tahoma"/>
            <family val="2"/>
            <charset val="204"/>
          </rPr>
          <t xml:space="preserve">
фольга зол 240 - 56рул
</t>
        </r>
      </text>
    </comment>
    <comment ref="E408" authorId="1" shapeId="0">
      <text>
        <r>
          <rPr>
            <b/>
            <sz val="9"/>
            <color indexed="81"/>
            <rFont val="Tahoma"/>
            <family val="2"/>
            <charset val="204"/>
          </rPr>
          <t>Автор:</t>
        </r>
        <r>
          <rPr>
            <sz val="9"/>
            <color indexed="81"/>
            <rFont val="Tahoma"/>
            <family val="2"/>
            <charset val="204"/>
          </rPr>
          <t xml:space="preserve">
62*94
</t>
        </r>
      </text>
    </comment>
    <comment ref="P509" authorId="0" shapeId="0">
      <text>
        <r>
          <rPr>
            <b/>
            <sz val="9"/>
            <color indexed="81"/>
            <rFont val="Tahoma"/>
            <family val="2"/>
            <charset val="204"/>
          </rPr>
          <t>Basys:</t>
        </r>
        <r>
          <rPr>
            <sz val="9"/>
            <color indexed="81"/>
            <rFont val="Tahoma"/>
            <family val="2"/>
            <charset val="204"/>
          </rPr>
          <t xml:space="preserve">
п 55 винч</t>
        </r>
      </text>
    </comment>
    <comment ref="P527" authorId="0" shapeId="0">
      <text>
        <r>
          <rPr>
            <b/>
            <sz val="9"/>
            <color indexed="81"/>
            <rFont val="Tahoma"/>
            <family val="2"/>
            <charset val="204"/>
          </rPr>
          <t>Basys:</t>
        </r>
        <r>
          <rPr>
            <sz val="9"/>
            <color indexed="81"/>
            <rFont val="Tahoma"/>
            <family val="2"/>
            <charset val="204"/>
          </rPr>
          <t xml:space="preserve">
п 55 винч</t>
        </r>
      </text>
    </comment>
    <comment ref="E583" authorId="1" shapeId="0">
      <text>
        <r>
          <rPr>
            <b/>
            <sz val="9"/>
            <color indexed="81"/>
            <rFont val="Tahoma"/>
            <family val="2"/>
            <charset val="204"/>
          </rPr>
          <t>Автор:</t>
        </r>
        <r>
          <rPr>
            <sz val="9"/>
            <color indexed="81"/>
            <rFont val="Tahoma"/>
            <family val="2"/>
            <charset val="204"/>
          </rPr>
          <t xml:space="preserve">
62*90
</t>
        </r>
      </text>
    </comment>
  </commentList>
</comments>
</file>

<file path=xl/comments2.xml><?xml version="1.0" encoding="utf-8"?>
<comments xmlns="http://schemas.openxmlformats.org/spreadsheetml/2006/main">
  <authors>
    <author>Basys</author>
    <author>Автор</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37"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38" authorId="0" shapeId="0">
      <text>
        <r>
          <rPr>
            <b/>
            <sz val="9"/>
            <color indexed="81"/>
            <rFont val="Tahoma"/>
            <family val="2"/>
            <charset val="204"/>
          </rPr>
          <t>курс 11420</t>
        </r>
      </text>
    </comment>
    <comment ref="P158" authorId="0" shapeId="0">
      <text>
        <r>
          <rPr>
            <b/>
            <sz val="9"/>
            <color indexed="81"/>
            <rFont val="Tahoma"/>
            <family val="2"/>
            <charset val="204"/>
          </rPr>
          <t xml:space="preserve">чп тен </t>
        </r>
      </text>
    </comment>
    <comment ref="P159" authorId="0" shapeId="0">
      <text>
        <r>
          <rPr>
            <b/>
            <sz val="9"/>
            <color indexed="81"/>
            <rFont val="Tahoma"/>
            <family val="2"/>
            <charset val="204"/>
          </rPr>
          <t>чп тен</t>
        </r>
      </text>
    </comment>
    <comment ref="E184" authorId="1" shapeId="0">
      <text>
        <r>
          <rPr>
            <b/>
            <sz val="9"/>
            <color indexed="81"/>
            <rFont val="Tahoma"/>
            <family val="2"/>
            <charset val="204"/>
          </rPr>
          <t>Автор:</t>
        </r>
        <r>
          <rPr>
            <sz val="9"/>
            <color indexed="81"/>
            <rFont val="Tahoma"/>
            <family val="2"/>
            <charset val="204"/>
          </rPr>
          <t xml:space="preserve">
62*90
</t>
        </r>
      </text>
    </comment>
    <comment ref="M234" authorId="0" shapeId="0">
      <text>
        <r>
          <rPr>
            <b/>
            <sz val="9"/>
            <color indexed="81"/>
            <rFont val="Tahoma"/>
            <family val="2"/>
            <charset val="204"/>
          </rPr>
          <t>спирт 10литр</t>
        </r>
      </text>
    </comment>
    <comment ref="P247" authorId="0" shapeId="0">
      <text>
        <r>
          <rPr>
            <b/>
            <sz val="9"/>
            <color indexed="81"/>
            <rFont val="Tahoma"/>
            <family val="2"/>
            <charset val="204"/>
          </rPr>
          <t>Basys:</t>
        </r>
        <r>
          <rPr>
            <sz val="9"/>
            <color indexed="81"/>
            <rFont val="Tahoma"/>
            <family val="2"/>
            <charset val="204"/>
          </rPr>
          <t xml:space="preserve">
71000 пп дан январь
</t>
        </r>
      </text>
    </comment>
    <comment ref="B347" authorId="0" shapeId="0">
      <text>
        <r>
          <rPr>
            <b/>
            <sz val="9"/>
            <color indexed="81"/>
            <rFont val="Tahoma"/>
            <family val="2"/>
            <charset val="204"/>
          </rPr>
          <t>1хафтага</t>
        </r>
      </text>
    </comment>
    <comment ref="E373" authorId="1" shapeId="0">
      <text>
        <r>
          <rPr>
            <b/>
            <sz val="9"/>
            <color indexed="81"/>
            <rFont val="Tahoma"/>
            <family val="2"/>
            <charset val="204"/>
          </rPr>
          <t>Автор:</t>
        </r>
        <r>
          <rPr>
            <sz val="9"/>
            <color indexed="81"/>
            <rFont val="Tahoma"/>
            <family val="2"/>
            <charset val="204"/>
          </rPr>
          <t xml:space="preserve">
62*90
</t>
        </r>
      </text>
    </comment>
    <comment ref="V374" authorId="0" shapeId="0">
      <text>
        <r>
          <rPr>
            <b/>
            <sz val="9"/>
            <color indexed="81"/>
            <rFont val="Tahoma"/>
            <family val="2"/>
            <charset val="204"/>
          </rPr>
          <t>3 та оплата битта буган</t>
        </r>
      </text>
    </comment>
    <comment ref="E590" authorId="1" shapeId="0">
      <text>
        <r>
          <rPr>
            <b/>
            <sz val="9"/>
            <color indexed="81"/>
            <rFont val="Tahoma"/>
            <family val="2"/>
            <charset val="204"/>
          </rPr>
          <t>Автор:</t>
        </r>
        <r>
          <rPr>
            <sz val="9"/>
            <color indexed="81"/>
            <rFont val="Tahoma"/>
            <family val="2"/>
            <charset val="204"/>
          </rPr>
          <t xml:space="preserve">
62*90
</t>
        </r>
      </text>
    </comment>
    <comment ref="P695" authorId="0" shapeId="0">
      <text>
        <r>
          <rPr>
            <sz val="9"/>
            <color indexed="81"/>
            <rFont val="Tahoma"/>
            <family val="2"/>
            <charset val="204"/>
          </rPr>
          <t xml:space="preserve">п 571 дан 4,608,000 сум
п 148 дан 4,800,000 сум
</t>
        </r>
      </text>
    </comment>
    <comment ref="Q756" authorId="0" shapeId="0">
      <text>
        <r>
          <rPr>
            <b/>
            <sz val="9"/>
            <color indexed="81"/>
            <rFont val="Tahoma"/>
            <family val="2"/>
            <charset val="204"/>
          </rPr>
          <t>24,10,25дан
50,000 пп</t>
        </r>
      </text>
    </comment>
  </commentList>
</comments>
</file>

<file path=xl/comments3.xml><?xml version="1.0" encoding="utf-8"?>
<comments xmlns="http://schemas.openxmlformats.org/spreadsheetml/2006/main">
  <authors>
    <author>Basys</author>
    <author>Автор</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34"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35" authorId="0" shapeId="0">
      <text>
        <r>
          <rPr>
            <b/>
            <sz val="9"/>
            <color indexed="81"/>
            <rFont val="Tahoma"/>
            <family val="2"/>
            <charset val="204"/>
          </rPr>
          <t>курс 11420</t>
        </r>
      </text>
    </comment>
    <comment ref="P92" authorId="0" shapeId="0">
      <text>
        <r>
          <rPr>
            <b/>
            <sz val="9"/>
            <color indexed="81"/>
            <rFont val="Tahoma"/>
            <family val="2"/>
            <charset val="204"/>
          </rPr>
          <t>винч 8638пер</t>
        </r>
      </text>
    </comment>
    <comment ref="M121" authorId="0" shapeId="0">
      <text>
        <r>
          <rPr>
            <b/>
            <sz val="9"/>
            <color indexed="81"/>
            <rFont val="Tahoma"/>
            <family val="2"/>
            <charset val="204"/>
          </rPr>
          <t>спирт 10литр</t>
        </r>
      </text>
    </comment>
    <comment ref="Q152" authorId="0" shapeId="0">
      <text>
        <r>
          <rPr>
            <b/>
            <sz val="9"/>
            <color indexed="81"/>
            <rFont val="Tahoma"/>
            <family val="2"/>
            <charset val="204"/>
          </rPr>
          <t>п 206 винч
11,706,000 сум</t>
        </r>
      </text>
    </comment>
    <comment ref="B159" authorId="0" shapeId="0">
      <text>
        <r>
          <rPr>
            <b/>
            <sz val="9"/>
            <color indexed="81"/>
            <rFont val="Tahoma"/>
            <family val="2"/>
            <charset val="204"/>
          </rPr>
          <t>1хафтага</t>
        </r>
      </text>
    </comment>
    <comment ref="Q333" authorId="0" shapeId="0">
      <text>
        <r>
          <rPr>
            <b/>
            <sz val="9"/>
            <color indexed="81"/>
            <rFont val="Tahoma"/>
            <family val="2"/>
            <charset val="204"/>
          </rPr>
          <t>п 206 винч
11,706,000 сум</t>
        </r>
      </text>
    </comment>
    <comment ref="V414" authorId="0" shapeId="0">
      <text>
        <r>
          <rPr>
            <b/>
            <sz val="9"/>
            <color indexed="81"/>
            <rFont val="Tahoma"/>
            <family val="2"/>
            <charset val="204"/>
          </rPr>
          <t>Basys:</t>
        </r>
        <r>
          <rPr>
            <sz val="9"/>
            <color indexed="81"/>
            <rFont val="Tahoma"/>
            <family val="2"/>
            <charset val="204"/>
          </rPr>
          <t xml:space="preserve">
03,03 дан пп</t>
        </r>
      </text>
    </comment>
    <comment ref="P752" authorId="0" shapeId="0">
      <text>
        <r>
          <rPr>
            <b/>
            <sz val="9"/>
            <color indexed="81"/>
            <rFont val="Tahoma"/>
            <family val="2"/>
            <charset val="204"/>
          </rPr>
          <t>евро азия</t>
        </r>
      </text>
    </comment>
    <comment ref="E764" authorId="1" shapeId="0">
      <text>
        <r>
          <rPr>
            <b/>
            <sz val="9"/>
            <color indexed="81"/>
            <rFont val="Tahoma"/>
            <family val="2"/>
            <charset val="204"/>
          </rPr>
          <t>Автор:</t>
        </r>
        <r>
          <rPr>
            <sz val="9"/>
            <color indexed="81"/>
            <rFont val="Tahoma"/>
            <family val="2"/>
            <charset val="204"/>
          </rPr>
          <t xml:space="preserve">
вазврат</t>
        </r>
      </text>
    </comment>
    <comment ref="E765" authorId="1" shapeId="0">
      <text>
        <r>
          <rPr>
            <b/>
            <sz val="9"/>
            <color indexed="81"/>
            <rFont val="Tahoma"/>
            <family val="2"/>
            <charset val="204"/>
          </rPr>
          <t>Автор:</t>
        </r>
        <r>
          <rPr>
            <sz val="9"/>
            <color indexed="81"/>
            <rFont val="Tahoma"/>
            <family val="2"/>
            <charset val="204"/>
          </rPr>
          <t xml:space="preserve">
базис бн обмен (1030*790)га- 50шт</t>
        </r>
      </text>
    </comment>
    <comment ref="M817" authorId="0" shapeId="0">
      <text>
        <r>
          <rPr>
            <b/>
            <sz val="9"/>
            <color indexed="81"/>
            <rFont val="Tahoma"/>
            <family val="2"/>
            <charset val="204"/>
          </rPr>
          <t>2023йилдан утди</t>
        </r>
      </text>
    </comment>
  </commentList>
</comments>
</file>

<file path=xl/comments4.xml><?xml version="1.0" encoding="utf-8"?>
<comments xmlns="http://schemas.openxmlformats.org/spreadsheetml/2006/main">
  <authors>
    <author>Basys</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7"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8" authorId="0" shapeId="0">
      <text>
        <r>
          <rPr>
            <b/>
            <sz val="9"/>
            <color indexed="81"/>
            <rFont val="Tahoma"/>
            <family val="2"/>
            <charset val="204"/>
          </rPr>
          <t>курс 11420</t>
        </r>
      </text>
    </comment>
    <comment ref="B71" authorId="0" shapeId="0">
      <text>
        <r>
          <rPr>
            <b/>
            <sz val="9"/>
            <color indexed="81"/>
            <rFont val="Tahoma"/>
            <family val="2"/>
            <charset val="204"/>
          </rPr>
          <t>1хафтага</t>
        </r>
      </text>
    </comment>
    <comment ref="P126" authorId="0" shapeId="0">
      <text>
        <r>
          <rPr>
            <b/>
            <sz val="9"/>
            <color indexed="81"/>
            <rFont val="Tahoma"/>
            <family val="2"/>
            <charset val="204"/>
          </rPr>
          <t>винч</t>
        </r>
      </text>
    </comment>
    <comment ref="P129" authorId="0" shapeId="0">
      <text>
        <r>
          <rPr>
            <b/>
            <sz val="9"/>
            <color indexed="81"/>
            <rFont val="Tahoma"/>
            <family val="2"/>
            <charset val="204"/>
          </rPr>
          <t>20млн дан
колгани ламин цехга</t>
        </r>
      </text>
    </comment>
    <comment ref="P383" authorId="0" shapeId="0">
      <text>
        <r>
          <rPr>
            <b/>
            <sz val="9"/>
            <color indexed="81"/>
            <rFont val="Tahoma"/>
            <family val="2"/>
            <charset val="204"/>
          </rPr>
          <t xml:space="preserve">моварауннахр
</t>
        </r>
      </text>
    </comment>
    <comment ref="P410" authorId="0" shapeId="0">
      <text>
        <r>
          <rPr>
            <b/>
            <sz val="9"/>
            <color indexed="81"/>
            <rFont val="Tahoma"/>
            <family val="2"/>
            <charset val="204"/>
          </rPr>
          <t>ризо принт</t>
        </r>
      </text>
    </comment>
    <comment ref="Q756" authorId="0" shapeId="0">
      <text>
        <r>
          <rPr>
            <b/>
            <sz val="9"/>
            <color indexed="81"/>
            <rFont val="Tahoma"/>
            <family val="2"/>
            <charset val="204"/>
          </rPr>
          <t>евро азия</t>
        </r>
      </text>
    </comment>
  </commentList>
</comments>
</file>

<file path=xl/comments5.xml><?xml version="1.0" encoding="utf-8"?>
<comments xmlns="http://schemas.openxmlformats.org/spreadsheetml/2006/main">
  <authors>
    <author>Basys</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6"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7" authorId="0" shapeId="0">
      <text>
        <r>
          <rPr>
            <b/>
            <sz val="9"/>
            <color indexed="81"/>
            <rFont val="Tahoma"/>
            <family val="2"/>
            <charset val="204"/>
          </rPr>
          <t>курс 11420</t>
        </r>
      </text>
    </comment>
    <comment ref="B23" authorId="0" shapeId="0">
      <text>
        <r>
          <rPr>
            <b/>
            <sz val="9"/>
            <color indexed="81"/>
            <rFont val="Tahoma"/>
            <family val="2"/>
            <charset val="204"/>
          </rPr>
          <t>15,05,25</t>
        </r>
      </text>
    </comment>
    <comment ref="M44" authorId="0" shapeId="0">
      <text>
        <r>
          <rPr>
            <b/>
            <sz val="9"/>
            <color indexed="81"/>
            <rFont val="Tahoma"/>
            <family val="2"/>
            <charset val="204"/>
          </rPr>
          <t>20млндан колгани ламинацияга</t>
        </r>
      </text>
    </comment>
    <comment ref="B51" authorId="0" shapeId="0">
      <text>
        <r>
          <rPr>
            <b/>
            <sz val="9"/>
            <color indexed="81"/>
            <rFont val="Tahoma"/>
            <family val="2"/>
            <charset val="204"/>
          </rPr>
          <t>1хафтага</t>
        </r>
      </text>
    </comment>
    <comment ref="M139" authorId="0" shapeId="0">
      <text>
        <r>
          <rPr>
            <b/>
            <sz val="9"/>
            <color indexed="81"/>
            <rFont val="Tahoma"/>
            <family val="2"/>
            <charset val="204"/>
          </rPr>
          <t>1500*12920</t>
        </r>
      </text>
    </comment>
    <comment ref="M175" authorId="0" shapeId="0">
      <text>
        <r>
          <rPr>
            <b/>
            <sz val="9"/>
            <color indexed="81"/>
            <rFont val="Tahoma"/>
            <family val="2"/>
            <charset val="204"/>
          </rPr>
          <t xml:space="preserve">340га спирт олдик
</t>
        </r>
      </text>
    </comment>
    <comment ref="P211" authorId="0" shapeId="0">
      <text>
        <r>
          <rPr>
            <b/>
            <sz val="9"/>
            <color indexed="81"/>
            <rFont val="Tahoma"/>
            <family val="2"/>
            <charset val="204"/>
          </rPr>
          <t>чп тен</t>
        </r>
      </text>
    </comment>
    <comment ref="M277" authorId="0" shapeId="0">
      <text>
        <r>
          <rPr>
            <b/>
            <sz val="9"/>
            <color indexed="81"/>
            <rFont val="Tahoma"/>
            <family val="2"/>
            <charset val="204"/>
          </rPr>
          <t>лак цехга спирт олдик
10л</t>
        </r>
      </text>
    </comment>
    <comment ref="B574" authorId="0" shapeId="0">
      <text>
        <r>
          <rPr>
            <b/>
            <sz val="9"/>
            <color indexed="81"/>
            <rFont val="Tahoma"/>
            <family val="2"/>
            <charset val="204"/>
          </rPr>
          <t>1 июнгача</t>
        </r>
      </text>
    </comment>
    <comment ref="F728" authorId="0" shapeId="0">
      <text>
        <r>
          <rPr>
            <b/>
            <sz val="9"/>
            <color indexed="81"/>
            <rFont val="Tahoma"/>
            <family val="2"/>
            <charset val="204"/>
          </rPr>
          <t>745*605 2000та 17000дан</t>
        </r>
      </text>
    </comment>
  </commentList>
</comments>
</file>

<file path=xl/comments6.xml><?xml version="1.0" encoding="utf-8"?>
<comments xmlns="http://schemas.openxmlformats.org/spreadsheetml/2006/main">
  <authors>
    <author>Basys</author>
    <author>Автор</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6"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7" authorId="0" shapeId="0">
      <text>
        <r>
          <rPr>
            <b/>
            <sz val="9"/>
            <color indexed="81"/>
            <rFont val="Tahoma"/>
            <family val="2"/>
            <charset val="204"/>
          </rPr>
          <t>курс 11420</t>
        </r>
      </text>
    </comment>
    <comment ref="B37" authorId="0" shapeId="0">
      <text>
        <r>
          <rPr>
            <b/>
            <sz val="9"/>
            <color indexed="81"/>
            <rFont val="Tahoma"/>
            <family val="2"/>
            <charset val="204"/>
          </rPr>
          <t>1хафтага</t>
        </r>
      </text>
    </comment>
    <comment ref="M82" authorId="0" shapeId="0">
      <text>
        <r>
          <rPr>
            <b/>
            <sz val="9"/>
            <color indexed="81"/>
            <rFont val="Tahoma"/>
            <family val="2"/>
            <charset val="204"/>
          </rPr>
          <t>9000дан 6286меловкага колгани ламин ва лакга</t>
        </r>
      </text>
    </comment>
    <comment ref="B132" authorId="0" shapeId="0">
      <text>
        <r>
          <rPr>
            <b/>
            <sz val="9"/>
            <color indexed="81"/>
            <rFont val="Tahoma"/>
            <family val="2"/>
            <charset val="204"/>
          </rPr>
          <t>1 июнгача</t>
        </r>
      </text>
    </comment>
    <comment ref="B281" authorId="0" shapeId="0">
      <text>
        <r>
          <rPr>
            <b/>
            <sz val="9"/>
            <color indexed="81"/>
            <rFont val="Tahoma"/>
            <family val="2"/>
            <charset val="204"/>
          </rPr>
          <t>16,06,25гача</t>
        </r>
      </text>
    </comment>
    <comment ref="F335" authorId="0" shapeId="0">
      <text>
        <r>
          <rPr>
            <b/>
            <sz val="9"/>
            <color indexed="81"/>
            <rFont val="Tahoma"/>
            <family val="2"/>
            <charset val="204"/>
          </rPr>
          <t>обмен</t>
        </r>
      </text>
    </comment>
    <comment ref="K627" authorId="1" shapeId="0">
      <text>
        <r>
          <rPr>
            <b/>
            <sz val="9"/>
            <color indexed="81"/>
            <rFont val="Tahoma"/>
            <family val="2"/>
            <charset val="204"/>
          </rPr>
          <t>Автор:</t>
        </r>
        <r>
          <rPr>
            <sz val="9"/>
            <color indexed="81"/>
            <rFont val="Tahoma"/>
            <family val="2"/>
            <charset val="204"/>
          </rPr>
          <t xml:space="preserve">
200# берди</t>
        </r>
      </text>
    </comment>
  </commentList>
</comments>
</file>

<file path=xl/comments7.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6"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7" authorId="0" shapeId="0">
      <text>
        <r>
          <rPr>
            <b/>
            <sz val="9"/>
            <color indexed="81"/>
            <rFont val="Tahoma"/>
            <family val="2"/>
            <charset val="204"/>
          </rPr>
          <t>курс 11420</t>
        </r>
      </text>
    </comment>
    <comment ref="B34" authorId="0" shapeId="0">
      <text>
        <r>
          <rPr>
            <b/>
            <sz val="9"/>
            <color indexed="81"/>
            <rFont val="Tahoma"/>
            <family val="2"/>
            <charset val="204"/>
          </rPr>
          <t>1хафтага</t>
        </r>
      </text>
    </comment>
    <comment ref="P50" authorId="1" shapeId="0">
      <text>
        <r>
          <rPr>
            <b/>
            <sz val="9"/>
            <color indexed="81"/>
            <rFont val="Tahoma"/>
            <family val="2"/>
            <charset val="204"/>
          </rPr>
          <t>08.07.25</t>
        </r>
      </text>
    </comment>
    <comment ref="P62" authorId="1" shapeId="0">
      <text>
        <r>
          <rPr>
            <b/>
            <sz val="9"/>
            <color indexed="81"/>
            <rFont val="Tahoma"/>
            <family val="2"/>
            <charset val="204"/>
          </rPr>
          <t>USER:</t>
        </r>
        <r>
          <rPr>
            <sz val="9"/>
            <color indexed="81"/>
            <rFont val="Tahoma"/>
            <family val="2"/>
            <charset val="204"/>
          </rPr>
          <t xml:space="preserve">
винч групдан тушди</t>
        </r>
      </text>
    </comment>
    <comment ref="Q69" authorId="1" shapeId="0">
      <text>
        <r>
          <rPr>
            <b/>
            <sz val="9"/>
            <color indexed="81"/>
            <rFont val="Tahoma"/>
            <family val="2"/>
            <charset val="204"/>
          </rPr>
          <t xml:space="preserve">10.07.25
</t>
        </r>
        <r>
          <rPr>
            <sz val="9"/>
            <color indexed="81"/>
            <rFont val="Tahoma"/>
            <family val="2"/>
            <charset val="204"/>
          </rPr>
          <t xml:space="preserve">
</t>
        </r>
      </text>
    </comment>
    <comment ref="P83" authorId="1" shapeId="0">
      <text>
        <r>
          <rPr>
            <b/>
            <sz val="9"/>
            <color indexed="81"/>
            <rFont val="Tahoma"/>
            <family val="2"/>
            <charset val="204"/>
          </rPr>
          <t>USER:</t>
        </r>
        <r>
          <rPr>
            <sz val="9"/>
            <color indexed="81"/>
            <rFont val="Tahoma"/>
            <family val="2"/>
            <charset val="204"/>
          </rPr>
          <t xml:space="preserve">
винч групдан тушди</t>
        </r>
      </text>
    </comment>
    <comment ref="N97" authorId="1" shapeId="0">
      <text>
        <r>
          <rPr>
            <b/>
            <sz val="9"/>
            <color indexed="81"/>
            <rFont val="Tahoma"/>
            <family val="2"/>
            <charset val="204"/>
          </rPr>
          <t>USER:</t>
        </r>
        <r>
          <rPr>
            <sz val="9"/>
            <color indexed="81"/>
            <rFont val="Tahoma"/>
            <family val="2"/>
            <charset val="204"/>
          </rPr>
          <t xml:space="preserve">
11.07.25
</t>
        </r>
      </text>
    </comment>
    <comment ref="P190" authorId="1" shapeId="0">
      <text>
        <r>
          <rPr>
            <b/>
            <sz val="9"/>
            <color indexed="81"/>
            <rFont val="Tahoma"/>
            <family val="2"/>
            <charset val="204"/>
          </rPr>
          <t>USER:</t>
        </r>
        <r>
          <rPr>
            <sz val="9"/>
            <color indexed="81"/>
            <rFont val="Tahoma"/>
            <family val="2"/>
            <charset val="204"/>
          </rPr>
          <t xml:space="preserve">
5 млн 15.07.25 да тушган</t>
        </r>
      </text>
    </comment>
    <comment ref="P275" authorId="1" shapeId="0">
      <text>
        <r>
          <rPr>
            <b/>
            <sz val="9"/>
            <color indexed="81"/>
            <rFont val="Tahoma"/>
            <family val="2"/>
            <charset val="204"/>
          </rPr>
          <t>USER:</t>
        </r>
        <r>
          <rPr>
            <sz val="9"/>
            <color indexed="81"/>
            <rFont val="Tahoma"/>
            <family val="2"/>
            <charset val="204"/>
          </rPr>
          <t xml:space="preserve">
15.07.25
50</t>
        </r>
        <r>
          <rPr>
            <strike/>
            <sz val="9"/>
            <color indexed="81"/>
            <rFont val="Tahoma"/>
            <family val="2"/>
            <charset val="204"/>
          </rPr>
          <t>% тушди</t>
        </r>
      </text>
    </comment>
    <comment ref="M645" authorId="1" shapeId="0">
      <text>
        <r>
          <rPr>
            <b/>
            <sz val="9"/>
            <color indexed="81"/>
            <rFont val="Tahoma"/>
            <family val="2"/>
            <charset val="204"/>
          </rPr>
          <t>USER:</t>
        </r>
        <r>
          <rPr>
            <sz val="9"/>
            <color indexed="81"/>
            <rFont val="Tahoma"/>
            <family val="2"/>
            <charset val="204"/>
          </rPr>
          <t xml:space="preserve">
260 мин биза карзмиз
сдачи урнига</t>
        </r>
      </text>
    </comment>
    <comment ref="V730" authorId="1" shapeId="0">
      <text>
        <r>
          <rPr>
            <b/>
            <sz val="9"/>
            <color indexed="81"/>
            <rFont val="Tahoma"/>
            <family val="2"/>
            <charset val="204"/>
          </rPr>
          <t>USER:</t>
        </r>
        <r>
          <rPr>
            <sz val="9"/>
            <color indexed="81"/>
            <rFont val="Tahoma"/>
            <family val="2"/>
            <charset val="204"/>
          </rPr>
          <t xml:space="preserve">
22.04.25 да тулаган</t>
        </r>
      </text>
    </comment>
  </commentList>
</comments>
</file>

<file path=xl/comments8.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9" authorId="0" shapeId="0">
      <text>
        <r>
          <rPr>
            <b/>
            <sz val="9"/>
            <color indexed="81"/>
            <rFont val="Tahoma"/>
            <family val="2"/>
            <charset val="204"/>
          </rPr>
          <t>1хафтага</t>
        </r>
      </text>
    </comment>
    <comment ref="M60" authorId="1" shapeId="0">
      <text>
        <r>
          <rPr>
            <b/>
            <sz val="9"/>
            <color indexed="81"/>
            <rFont val="Tahoma"/>
            <family val="2"/>
            <charset val="204"/>
          </rPr>
          <t>USER:</t>
        </r>
        <r>
          <rPr>
            <sz val="9"/>
            <color indexed="81"/>
            <rFont val="Tahoma"/>
            <family val="2"/>
            <charset val="204"/>
          </rPr>
          <t xml:space="preserve">
спирт олинган 
170 минг биза карзмиз</t>
        </r>
      </text>
    </comment>
    <comment ref="P68" authorId="1" shapeId="0">
      <text>
        <r>
          <rPr>
            <b/>
            <sz val="9"/>
            <color indexed="81"/>
            <rFont val="Tahoma"/>
            <family val="2"/>
            <charset val="204"/>
          </rPr>
          <t>USER:</t>
        </r>
        <r>
          <rPr>
            <sz val="9"/>
            <color indexed="81"/>
            <rFont val="Tahoma"/>
            <family val="2"/>
            <charset val="204"/>
          </rPr>
          <t xml:space="preserve">
14.08.25</t>
        </r>
      </text>
    </comment>
    <comment ref="Q89" authorId="1" shapeId="0">
      <text>
        <r>
          <rPr>
            <b/>
            <sz val="9"/>
            <color indexed="81"/>
            <rFont val="Tahoma"/>
            <family val="2"/>
            <charset val="204"/>
          </rPr>
          <t>USER:</t>
        </r>
        <r>
          <rPr>
            <sz val="9"/>
            <color indexed="81"/>
            <rFont val="Tahoma"/>
            <family val="2"/>
            <charset val="204"/>
          </rPr>
          <t xml:space="preserve">
22.08.25
</t>
        </r>
      </text>
    </comment>
    <comment ref="M400" authorId="1" shapeId="0">
      <text>
        <r>
          <rPr>
            <b/>
            <sz val="9"/>
            <color indexed="81"/>
            <rFont val="Tahoma"/>
            <family val="2"/>
            <charset val="204"/>
          </rPr>
          <t>USER:</t>
        </r>
        <r>
          <rPr>
            <sz val="9"/>
            <color indexed="81"/>
            <rFont val="Tahoma"/>
            <family val="2"/>
            <charset val="204"/>
          </rPr>
          <t xml:space="preserve">
21.06.25</t>
        </r>
      </text>
    </comment>
    <comment ref="B728"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729" authorId="0" shapeId="0">
      <text>
        <r>
          <rPr>
            <b/>
            <sz val="9"/>
            <color indexed="81"/>
            <rFont val="Tahoma"/>
            <family val="2"/>
            <charset val="204"/>
          </rPr>
          <t>курс 11420</t>
        </r>
      </text>
    </comment>
  </commentList>
</comments>
</file>

<file path=xl/comments9.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4"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5" authorId="0" shapeId="0">
      <text>
        <r>
          <rPr>
            <b/>
            <sz val="9"/>
            <color indexed="81"/>
            <rFont val="Tahoma"/>
            <family val="2"/>
            <charset val="204"/>
          </rPr>
          <t>курс 11420</t>
        </r>
      </text>
    </comment>
    <comment ref="Q58" authorId="1" shapeId="0">
      <text>
        <r>
          <rPr>
            <b/>
            <sz val="9"/>
            <color indexed="81"/>
            <rFont val="Tahoma"/>
            <family val="2"/>
            <charset val="204"/>
          </rPr>
          <t>USER:</t>
        </r>
        <r>
          <rPr>
            <sz val="9"/>
            <color indexed="81"/>
            <rFont val="Tahoma"/>
            <family val="2"/>
            <charset val="204"/>
          </rPr>
          <t xml:space="preserve">
150,000 минг 11.06.25
пп да коган пул</t>
        </r>
      </text>
    </comment>
    <comment ref="M65" authorId="1" shapeId="0">
      <text>
        <r>
          <rPr>
            <b/>
            <sz val="9"/>
            <color indexed="81"/>
            <rFont val="Tahoma"/>
            <family val="2"/>
            <charset val="204"/>
          </rPr>
          <t>USER:</t>
        </r>
        <r>
          <rPr>
            <sz val="9"/>
            <color indexed="81"/>
            <rFont val="Tahoma"/>
            <family val="2"/>
            <charset val="204"/>
          </rPr>
          <t xml:space="preserve">
04.09.25
</t>
        </r>
      </text>
    </comment>
    <comment ref="Q65" authorId="1" shapeId="0">
      <text>
        <r>
          <rPr>
            <b/>
            <sz val="9"/>
            <color indexed="81"/>
            <rFont val="Tahoma"/>
            <family val="2"/>
            <charset val="204"/>
          </rPr>
          <t>USER:</t>
        </r>
        <r>
          <rPr>
            <sz val="9"/>
            <color indexed="81"/>
            <rFont val="Tahoma"/>
            <family val="2"/>
            <charset val="204"/>
          </rPr>
          <t xml:space="preserve">
22.08.25
</t>
        </r>
      </text>
    </comment>
    <comment ref="P73" authorId="1" shapeId="0">
      <text>
        <r>
          <rPr>
            <b/>
            <sz val="9"/>
            <color indexed="81"/>
            <rFont val="Tahoma"/>
            <family val="2"/>
            <charset val="204"/>
          </rPr>
          <t xml:space="preserve">даврон 4000 листга утказди
</t>
        </r>
      </text>
    </comment>
    <comment ref="P352" authorId="1" shapeId="0">
      <text>
        <r>
          <rPr>
            <b/>
            <sz val="9"/>
            <color indexed="81"/>
            <rFont val="Tahoma"/>
            <family val="2"/>
            <charset val="204"/>
          </rPr>
          <t>USER:</t>
        </r>
        <r>
          <rPr>
            <sz val="9"/>
            <color indexed="81"/>
            <rFont val="Tahoma"/>
            <family val="2"/>
            <charset val="204"/>
          </rPr>
          <t xml:space="preserve">
08.04.24 </t>
        </r>
      </text>
    </comment>
    <comment ref="P383" authorId="1" shapeId="0">
      <text>
        <r>
          <rPr>
            <b/>
            <sz val="9"/>
            <color indexed="81"/>
            <rFont val="Tahoma"/>
            <family val="2"/>
            <charset val="204"/>
          </rPr>
          <t>USER:</t>
        </r>
        <r>
          <rPr>
            <sz val="9"/>
            <color indexed="81"/>
            <rFont val="Tahoma"/>
            <family val="2"/>
            <charset val="204"/>
          </rPr>
          <t xml:space="preserve">
550.000 пп да бор эди
11.06.25</t>
        </r>
      </text>
    </comment>
  </commentList>
</comments>
</file>

<file path=xl/comments10.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2"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3" authorId="0" shapeId="0">
      <text>
        <r>
          <rPr>
            <b/>
            <sz val="9"/>
            <color indexed="81"/>
            <rFont val="Tahoma"/>
            <family val="2"/>
            <charset val="204"/>
          </rPr>
          <t>курс 11420</t>
        </r>
      </text>
    </comment>
    <comment ref="P57" authorId="1" shapeId="0">
      <text>
        <r>
          <rPr>
            <b/>
            <sz val="9"/>
            <color indexed="81"/>
            <rFont val="Tahoma"/>
            <family val="2"/>
            <charset val="204"/>
          </rPr>
          <t>USER:</t>
        </r>
        <r>
          <rPr>
            <sz val="9"/>
            <color indexed="81"/>
            <rFont val="Tahoma"/>
            <family val="2"/>
            <charset val="204"/>
          </rPr>
          <t xml:space="preserve">
03,10,25 да тушган
</t>
        </r>
      </text>
    </comment>
    <comment ref="P65" authorId="1" shapeId="0">
      <text>
        <r>
          <rPr>
            <b/>
            <sz val="9"/>
            <color indexed="81"/>
            <rFont val="Tahoma"/>
            <family val="2"/>
            <charset val="204"/>
          </rPr>
          <t>USER:</t>
        </r>
        <r>
          <rPr>
            <sz val="9"/>
            <color indexed="81"/>
            <rFont val="Tahoma"/>
            <family val="2"/>
            <charset val="204"/>
          </rPr>
          <t xml:space="preserve">
20.10.25 тушган</t>
        </r>
      </text>
    </comment>
    <comment ref="P240" authorId="1" shapeId="0">
      <text>
        <r>
          <rPr>
            <b/>
            <sz val="9"/>
            <color indexed="81"/>
            <rFont val="Tahoma"/>
            <family val="2"/>
            <charset val="204"/>
          </rPr>
          <t>USER:</t>
        </r>
        <r>
          <rPr>
            <sz val="9"/>
            <color indexed="81"/>
            <rFont val="Tahoma"/>
            <family val="2"/>
            <charset val="204"/>
          </rPr>
          <t xml:space="preserve">
20,05,25 даги пули
(картон воркс) дан тушган</t>
        </r>
      </text>
    </comment>
    <comment ref="K246" authorId="1" shapeId="0">
      <text>
        <r>
          <rPr>
            <b/>
            <sz val="9"/>
            <color indexed="81"/>
            <rFont val="Tahoma"/>
            <family val="2"/>
            <charset val="204"/>
          </rPr>
          <t>USER:</t>
        </r>
        <r>
          <rPr>
            <sz val="9"/>
            <color indexed="81"/>
            <rFont val="Tahoma"/>
            <family val="2"/>
            <charset val="204"/>
          </rPr>
          <t xml:space="preserve">
900# залог пули бор</t>
        </r>
      </text>
    </comment>
    <comment ref="V414" authorId="1" shapeId="0">
      <text>
        <r>
          <rPr>
            <b/>
            <sz val="9"/>
            <color indexed="81"/>
            <rFont val="Tahoma"/>
            <family val="2"/>
            <charset val="204"/>
          </rPr>
          <t>USER:</t>
        </r>
        <r>
          <rPr>
            <sz val="9"/>
            <color indexed="81"/>
            <rFont val="Tahoma"/>
            <family val="2"/>
            <charset val="204"/>
          </rPr>
          <t xml:space="preserve">
21.10.25 тушган</t>
        </r>
      </text>
    </comment>
    <comment ref="F517" authorId="1" shapeId="0">
      <text>
        <r>
          <rPr>
            <b/>
            <sz val="9"/>
            <color indexed="81"/>
            <rFont val="Tahoma"/>
            <family val="2"/>
            <charset val="204"/>
          </rPr>
          <t>USER:</t>
        </r>
        <r>
          <rPr>
            <sz val="9"/>
            <color indexed="81"/>
            <rFont val="Tahoma"/>
            <family val="2"/>
            <charset val="204"/>
          </rPr>
          <t xml:space="preserve">
карз кайтарилди</t>
        </r>
      </text>
    </comment>
    <comment ref="B706" authorId="1" shapeId="0">
      <text>
        <r>
          <rPr>
            <b/>
            <sz val="9"/>
            <color indexed="81"/>
            <rFont val="Tahoma"/>
            <family val="2"/>
            <charset val="204"/>
          </rPr>
          <t>USER:</t>
        </r>
        <r>
          <rPr>
            <sz val="9"/>
            <color indexed="81"/>
            <rFont val="Tahoma"/>
            <family val="2"/>
            <charset val="204"/>
          </rPr>
          <t xml:space="preserve">
евро азия дан тушган</t>
        </r>
      </text>
    </comment>
    <comment ref="B707" authorId="1" shapeId="0">
      <text>
        <r>
          <rPr>
            <b/>
            <sz val="9"/>
            <color indexed="81"/>
            <rFont val="Tahoma"/>
            <family val="2"/>
            <charset val="204"/>
          </rPr>
          <t>USER:</t>
        </r>
        <r>
          <rPr>
            <sz val="9"/>
            <color indexed="81"/>
            <rFont val="Tahoma"/>
            <family val="2"/>
            <charset val="204"/>
          </rPr>
          <t xml:space="preserve">
мчж cherry...</t>
        </r>
      </text>
    </comment>
  </commentList>
</comments>
</file>

<file path=xl/comments11.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2"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3" authorId="0" shapeId="0">
      <text>
        <r>
          <rPr>
            <b/>
            <sz val="9"/>
            <color indexed="81"/>
            <rFont val="Tahoma"/>
            <family val="2"/>
            <charset val="204"/>
          </rPr>
          <t>курс 11420</t>
        </r>
      </text>
    </comment>
    <comment ref="P96" authorId="1" shapeId="0">
      <text>
        <r>
          <rPr>
            <b/>
            <sz val="9"/>
            <color indexed="81"/>
            <rFont val="Tahoma"/>
            <family val="2"/>
            <charset val="204"/>
          </rPr>
          <t>USER:</t>
        </r>
        <r>
          <rPr>
            <sz val="9"/>
            <color indexed="81"/>
            <rFont val="Tahoma"/>
            <family val="2"/>
            <charset val="204"/>
          </rPr>
          <t xml:space="preserve">
6.200.000 лам цех га утган</t>
        </r>
      </text>
    </comment>
    <comment ref="F136" authorId="1" shapeId="0">
      <text>
        <r>
          <rPr>
            <b/>
            <sz val="9"/>
            <color indexed="81"/>
            <rFont val="Tahoma"/>
            <family val="2"/>
            <charset val="204"/>
          </rPr>
          <t>USER:</t>
        </r>
        <r>
          <rPr>
            <sz val="9"/>
            <color indexed="81"/>
            <rFont val="Tahoma"/>
            <family val="2"/>
            <charset val="204"/>
          </rPr>
          <t xml:space="preserve">
карз кайтарилди</t>
        </r>
      </text>
    </comment>
    <comment ref="P233" authorId="1" shapeId="0">
      <text>
        <r>
          <rPr>
            <b/>
            <sz val="9"/>
            <color indexed="81"/>
            <rFont val="Tahoma"/>
            <family val="2"/>
            <charset val="204"/>
          </rPr>
          <t>USER:</t>
        </r>
        <r>
          <rPr>
            <sz val="9"/>
            <color indexed="81"/>
            <rFont val="Tahoma"/>
            <family val="2"/>
            <charset val="204"/>
          </rPr>
          <t xml:space="preserve">
17,04,25 да тушган
</t>
        </r>
      </text>
    </comment>
    <comment ref="E570" authorId="1" shapeId="0">
      <text>
        <r>
          <rPr>
            <b/>
            <sz val="9"/>
            <color indexed="81"/>
            <rFont val="Tahoma"/>
            <family val="2"/>
            <charset val="204"/>
          </rPr>
          <t>USER:</t>
        </r>
        <r>
          <rPr>
            <sz val="9"/>
            <color indexed="81"/>
            <rFont val="Tahoma"/>
            <family val="2"/>
            <charset val="204"/>
          </rPr>
          <t xml:space="preserve">
</t>
        </r>
        <r>
          <rPr>
            <sz val="14"/>
            <color indexed="81"/>
            <rFont val="Tahoma"/>
            <family val="2"/>
            <charset val="204"/>
          </rPr>
          <t>обмен 925*740 га</t>
        </r>
      </text>
    </comment>
    <comment ref="J697" authorId="1" shapeId="0">
      <text>
        <r>
          <rPr>
            <b/>
            <sz val="9"/>
            <color indexed="81"/>
            <rFont val="Tahoma"/>
            <family val="2"/>
            <charset val="204"/>
          </rPr>
          <t>USER:</t>
        </r>
        <r>
          <rPr>
            <sz val="9"/>
            <color indexed="81"/>
            <rFont val="Tahoma"/>
            <family val="2"/>
            <charset val="204"/>
          </rPr>
          <t xml:space="preserve">
карз кайтарилди</t>
        </r>
      </text>
    </comment>
  </commentList>
</comments>
</file>

<file path=xl/comments12.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2" authorId="0" shapeId="0">
      <text>
        <r>
          <rPr>
            <b/>
            <sz val="9"/>
            <color indexed="81"/>
            <rFont val="Tahoma"/>
            <family val="2"/>
            <charset val="204"/>
          </rPr>
          <t>курс 11420</t>
        </r>
      </text>
    </comment>
    <comment ref="P294" authorId="1" shapeId="0">
      <text>
        <r>
          <rPr>
            <b/>
            <sz val="9"/>
            <color indexed="81"/>
            <rFont val="Tahoma"/>
            <family val="2"/>
            <charset val="204"/>
          </rPr>
          <t>USER:</t>
        </r>
        <r>
          <rPr>
            <sz val="9"/>
            <color indexed="81"/>
            <rFont val="Tahoma"/>
            <family val="2"/>
            <charset val="204"/>
          </rPr>
          <t xml:space="preserve">
19.08.24</t>
        </r>
      </text>
    </comment>
    <comment ref="S855" authorId="1" shapeId="0">
      <text>
        <r>
          <rPr>
            <b/>
            <sz val="9"/>
            <color indexed="81"/>
            <rFont val="Tahoma"/>
            <charset val="1"/>
          </rPr>
          <t>USER:</t>
        </r>
        <r>
          <rPr>
            <sz val="9"/>
            <color indexed="81"/>
            <rFont val="Tahoma"/>
            <charset val="1"/>
          </rPr>
          <t xml:space="preserve">
25.11.25
</t>
        </r>
      </text>
    </comment>
    <comment ref="V855" authorId="1" shapeId="0">
      <text>
        <r>
          <rPr>
            <b/>
            <sz val="9"/>
            <color indexed="81"/>
            <rFont val="Tahoma"/>
            <charset val="1"/>
          </rPr>
          <t>USER:</t>
        </r>
        <r>
          <rPr>
            <sz val="9"/>
            <color indexed="81"/>
            <rFont val="Tahoma"/>
            <charset val="1"/>
          </rPr>
          <t xml:space="preserve">
25.11.25
</t>
        </r>
      </text>
    </comment>
  </commentList>
</comments>
</file>

<file path=xl/comments13.xml><?xml version="1.0" encoding="utf-8"?>
<comments xmlns="http://schemas.openxmlformats.org/spreadsheetml/2006/main">
  <authors>
    <author>Basys</author>
  </authors>
  <commentList>
    <comment ref="A14" authorId="0" shapeId="0">
      <text>
        <r>
          <rPr>
            <b/>
            <sz val="9"/>
            <color indexed="81"/>
            <rFont val="Tahoma"/>
            <family val="2"/>
            <charset val="204"/>
          </rPr>
          <t>1 июнгача</t>
        </r>
      </text>
    </comment>
    <comment ref="A18" authorId="0" shapeId="0">
      <text>
        <r>
          <rPr>
            <b/>
            <sz val="9"/>
            <color indexed="81"/>
            <rFont val="Tahoma"/>
            <family val="2"/>
            <charset val="204"/>
          </rPr>
          <t>1хафтага</t>
        </r>
      </text>
    </comment>
  </commentList>
</comments>
</file>

<file path=xl/sharedStrings.xml><?xml version="1.0" encoding="utf-8"?>
<sst xmlns="http://schemas.openxmlformats.org/spreadsheetml/2006/main" count="52190" uniqueCount="1375">
  <si>
    <t>дата</t>
  </si>
  <si>
    <t>фирма</t>
  </si>
  <si>
    <t>Отпуск товара за месяц</t>
  </si>
  <si>
    <t>нкп</t>
  </si>
  <si>
    <t>договор</t>
  </si>
  <si>
    <t>Оплата</t>
  </si>
  <si>
    <t>число</t>
  </si>
  <si>
    <t>остаток сум</t>
  </si>
  <si>
    <t>товар</t>
  </si>
  <si>
    <t>кол-во</t>
  </si>
  <si>
    <t>ед.изм</t>
  </si>
  <si>
    <t>Сумда</t>
  </si>
  <si>
    <t>накд</t>
  </si>
  <si>
    <t>пер</t>
  </si>
  <si>
    <t>QR CODE</t>
  </si>
  <si>
    <t>клик</t>
  </si>
  <si>
    <t>терминал</t>
  </si>
  <si>
    <t xml:space="preserve">цена </t>
  </si>
  <si>
    <t>сумма</t>
  </si>
  <si>
    <t>всего</t>
  </si>
  <si>
    <t>декабрь</t>
  </si>
  <si>
    <t>эгамберди</t>
  </si>
  <si>
    <t>биговка</t>
  </si>
  <si>
    <t>пач</t>
  </si>
  <si>
    <t>ф</t>
  </si>
  <si>
    <t>шт</t>
  </si>
  <si>
    <t>к</t>
  </si>
  <si>
    <t>фуркат андижон</t>
  </si>
  <si>
    <t>50*70 турк</t>
  </si>
  <si>
    <t>лист</t>
  </si>
  <si>
    <t>ворлд класс</t>
  </si>
  <si>
    <t>дилмурод</t>
  </si>
  <si>
    <t>фольга серебро 120</t>
  </si>
  <si>
    <t>рул</t>
  </si>
  <si>
    <t>пп</t>
  </si>
  <si>
    <t>арсон принт</t>
  </si>
  <si>
    <t>фотих</t>
  </si>
  <si>
    <t>кар300 китай</t>
  </si>
  <si>
    <t>п/к</t>
  </si>
  <si>
    <t>п 1125</t>
  </si>
  <si>
    <t>оригинал пак</t>
  </si>
  <si>
    <t>тимур</t>
  </si>
  <si>
    <t>мел250 62*88</t>
  </si>
  <si>
    <t>н/к</t>
  </si>
  <si>
    <t>одил пепер</t>
  </si>
  <si>
    <t>уф лак 125</t>
  </si>
  <si>
    <t>баходир ака душанбе</t>
  </si>
  <si>
    <t>мел200</t>
  </si>
  <si>
    <t>иннавацион тех принт</t>
  </si>
  <si>
    <t>мадина</t>
  </si>
  <si>
    <t>пантон silver</t>
  </si>
  <si>
    <t>кг</t>
  </si>
  <si>
    <t>п2437</t>
  </si>
  <si>
    <t>али принт</t>
  </si>
  <si>
    <t>п 10 сп 25</t>
  </si>
  <si>
    <t>супер пак</t>
  </si>
  <si>
    <t>0,6*2,1</t>
  </si>
  <si>
    <t>п 401</t>
  </si>
  <si>
    <t>регион принт</t>
  </si>
  <si>
    <t>картон рул 250*62</t>
  </si>
  <si>
    <t>глосса</t>
  </si>
  <si>
    <t>марзан 138</t>
  </si>
  <si>
    <t>лам 50 голд</t>
  </si>
  <si>
    <t>грин принт</t>
  </si>
  <si>
    <t>фольга золото 120</t>
  </si>
  <si>
    <t>мел300</t>
  </si>
  <si>
    <t>п 10 сп 61</t>
  </si>
  <si>
    <t>картография</t>
  </si>
  <si>
    <t>1050*795 стр</t>
  </si>
  <si>
    <t>алдинг груп</t>
  </si>
  <si>
    <t>кар250 китай</t>
  </si>
  <si>
    <t>мел115 62*88</t>
  </si>
  <si>
    <t>ахмад ака алфа куре</t>
  </si>
  <si>
    <t>смывка</t>
  </si>
  <si>
    <t>литр</t>
  </si>
  <si>
    <t>мурод принт</t>
  </si>
  <si>
    <t>краска фокус кизил</t>
  </si>
  <si>
    <t>краска фокус сарик</t>
  </si>
  <si>
    <t>краска фокус кук</t>
  </si>
  <si>
    <t>турон принт</t>
  </si>
  <si>
    <t>калька а3</t>
  </si>
  <si>
    <t>текстил мил</t>
  </si>
  <si>
    <t>пантон trans white</t>
  </si>
  <si>
    <t>д 29 сп 8</t>
  </si>
  <si>
    <t>фольга серебро 360</t>
  </si>
  <si>
    <t>лам70 матт</t>
  </si>
  <si>
    <t>уф лак 400</t>
  </si>
  <si>
    <t>эко текстил</t>
  </si>
  <si>
    <t>мел115 матт</t>
  </si>
  <si>
    <t>п17 сп 27</t>
  </si>
  <si>
    <t>картон</t>
  </si>
  <si>
    <t>70*100</t>
  </si>
  <si>
    <t>диёр принт</t>
  </si>
  <si>
    <t>п 26 сп75</t>
  </si>
  <si>
    <t>ройсин</t>
  </si>
  <si>
    <t>70*100 ок</t>
  </si>
  <si>
    <t>спс</t>
  </si>
  <si>
    <t>лам42</t>
  </si>
  <si>
    <t>лам50 матт</t>
  </si>
  <si>
    <t>рез 52*44</t>
  </si>
  <si>
    <t>п 10 сп 94</t>
  </si>
  <si>
    <t>реал принт</t>
  </si>
  <si>
    <t>очиститель тек</t>
  </si>
  <si>
    <t>стар полиграф</t>
  </si>
  <si>
    <t>мел105</t>
  </si>
  <si>
    <t>ахмад ака файз</t>
  </si>
  <si>
    <t>картон рул 230*70</t>
  </si>
  <si>
    <t>картон рул 230*62</t>
  </si>
  <si>
    <t>сабр принт</t>
  </si>
  <si>
    <t>пресс полиграф</t>
  </si>
  <si>
    <t>50*70 ок</t>
  </si>
  <si>
    <t>кар230 китай</t>
  </si>
  <si>
    <t>академ нашр</t>
  </si>
  <si>
    <t>п1809</t>
  </si>
  <si>
    <t>вм принт</t>
  </si>
  <si>
    <t>жакар уз</t>
  </si>
  <si>
    <t>селена трейд</t>
  </si>
  <si>
    <t>лам 62 голд</t>
  </si>
  <si>
    <t>Спс</t>
  </si>
  <si>
    <t>п 47 сп 29</t>
  </si>
  <si>
    <t>суннат</t>
  </si>
  <si>
    <t>журабек принт</t>
  </si>
  <si>
    <t>тальк</t>
  </si>
  <si>
    <t>офсет лак</t>
  </si>
  <si>
    <t>васака пак</t>
  </si>
  <si>
    <t>п 946</t>
  </si>
  <si>
    <t>тема осо савдо</t>
  </si>
  <si>
    <t>лам84</t>
  </si>
  <si>
    <t>п948</t>
  </si>
  <si>
    <t>п 30 сп 37</t>
  </si>
  <si>
    <t>добавка тек</t>
  </si>
  <si>
    <t>п 26 сп80</t>
  </si>
  <si>
    <t>уф лак 50</t>
  </si>
  <si>
    <t>эксилинт принт</t>
  </si>
  <si>
    <t>фольга кора</t>
  </si>
  <si>
    <t>лам60</t>
  </si>
  <si>
    <t>лам50</t>
  </si>
  <si>
    <t>мет греб 5/16</t>
  </si>
  <si>
    <t>бабин</t>
  </si>
  <si>
    <t>0,3*1,3</t>
  </si>
  <si>
    <t>п 30 сп 38</t>
  </si>
  <si>
    <t>е гранд</t>
  </si>
  <si>
    <t>алишер самарканд</t>
  </si>
  <si>
    <t>лам60 матт</t>
  </si>
  <si>
    <t>п 10 сп 85</t>
  </si>
  <si>
    <t>фото экспрес</t>
  </si>
  <si>
    <t>п 30 сп 39</t>
  </si>
  <si>
    <t>мега папер</t>
  </si>
  <si>
    <t>термоклей</t>
  </si>
  <si>
    <t>п 5</t>
  </si>
  <si>
    <t>лам42 матт</t>
  </si>
  <si>
    <t>бухоро полиграф</t>
  </si>
  <si>
    <t>п 1040</t>
  </si>
  <si>
    <t>офсет принт</t>
  </si>
  <si>
    <t>бест экспресс принт</t>
  </si>
  <si>
    <t>70*100 ок б/н</t>
  </si>
  <si>
    <t>0,4*1,3</t>
  </si>
  <si>
    <t>п 30 сп 40</t>
  </si>
  <si>
    <t>кар350 рул</t>
  </si>
  <si>
    <t>п 30 сп 41</t>
  </si>
  <si>
    <t>калибр 0,4</t>
  </si>
  <si>
    <t>тигран элит принт</t>
  </si>
  <si>
    <t>кристал принт</t>
  </si>
  <si>
    <t>п 1202</t>
  </si>
  <si>
    <t>принт теч</t>
  </si>
  <si>
    <t>анис полиграф</t>
  </si>
  <si>
    <t>0,4*1,4</t>
  </si>
  <si>
    <t>0,7*2,3</t>
  </si>
  <si>
    <t>мел128 62*88</t>
  </si>
  <si>
    <t>роял пак мансур</t>
  </si>
  <si>
    <t>янги фаргона</t>
  </si>
  <si>
    <t>мел90 62*94</t>
  </si>
  <si>
    <t>п 26 сп82</t>
  </si>
  <si>
    <t>кредо принт</t>
  </si>
  <si>
    <t>п 26 сп83</t>
  </si>
  <si>
    <t>курсор</t>
  </si>
  <si>
    <t>п 10 сп 93</t>
  </si>
  <si>
    <t>рез 78</t>
  </si>
  <si>
    <t>п/м</t>
  </si>
  <si>
    <t>калибр 0,2</t>
  </si>
  <si>
    <t>п 26 сп84</t>
  </si>
  <si>
    <t>лам72</t>
  </si>
  <si>
    <t>шарк</t>
  </si>
  <si>
    <t>рез 1052*840</t>
  </si>
  <si>
    <t>лам 60 голд</t>
  </si>
  <si>
    <t>50*35 ок</t>
  </si>
  <si>
    <t>катрант</t>
  </si>
  <si>
    <t>0,5*1,5</t>
  </si>
  <si>
    <t>п 26 сп85</t>
  </si>
  <si>
    <t>оригами</t>
  </si>
  <si>
    <t>вд лак</t>
  </si>
  <si>
    <t>шухрат кукон</t>
  </si>
  <si>
    <t>50*35</t>
  </si>
  <si>
    <t>вектор принт</t>
  </si>
  <si>
    <t>тимур дилшод</t>
  </si>
  <si>
    <t>картон рул 250*70</t>
  </si>
  <si>
    <t>янги йул полиграф</t>
  </si>
  <si>
    <t>мел300 62*88</t>
  </si>
  <si>
    <t>мел105 62*88</t>
  </si>
  <si>
    <t>дисковерй</t>
  </si>
  <si>
    <t>п 358</t>
  </si>
  <si>
    <t>принт уз</t>
  </si>
  <si>
    <t>принт экспресс</t>
  </si>
  <si>
    <t>лам30 матт</t>
  </si>
  <si>
    <t>козим лак</t>
  </si>
  <si>
    <t>уф лак 180</t>
  </si>
  <si>
    <t>п 1175</t>
  </si>
  <si>
    <t>сарвар сирдарё</t>
  </si>
  <si>
    <t>евро принт</t>
  </si>
  <si>
    <t>пропел груп</t>
  </si>
  <si>
    <t>релайбл принт</t>
  </si>
  <si>
    <t>мел250 62*94</t>
  </si>
  <si>
    <t>ятт.антонов</t>
  </si>
  <si>
    <t>мел250</t>
  </si>
  <si>
    <t>акварель</t>
  </si>
  <si>
    <t>п 1187</t>
  </si>
  <si>
    <t>фабрика упаковка</t>
  </si>
  <si>
    <t>голд принт</t>
  </si>
  <si>
    <t>п 398 сп 16</t>
  </si>
  <si>
    <t>эксито принт</t>
  </si>
  <si>
    <t>п 43 сп 34</t>
  </si>
  <si>
    <t>макро принт</t>
  </si>
  <si>
    <t>хаёт нашр</t>
  </si>
  <si>
    <t>бону</t>
  </si>
  <si>
    <t>мел170</t>
  </si>
  <si>
    <t>мел170 62*88</t>
  </si>
  <si>
    <t>андрей оренж</t>
  </si>
  <si>
    <t>п 1195</t>
  </si>
  <si>
    <t>мет греб 3/8</t>
  </si>
  <si>
    <t>ражабов</t>
  </si>
  <si>
    <t>мурод ака</t>
  </si>
  <si>
    <t>ламинация цех</t>
  </si>
  <si>
    <t>пример принт</t>
  </si>
  <si>
    <t>мет греб 1/4</t>
  </si>
  <si>
    <t>краска иновацион кизил</t>
  </si>
  <si>
    <t>краска иновацион кора</t>
  </si>
  <si>
    <t>краска иновацион кук</t>
  </si>
  <si>
    <t>краска иновацион сарик</t>
  </si>
  <si>
    <t>жамшид кукон</t>
  </si>
  <si>
    <t xml:space="preserve">п 1 </t>
  </si>
  <si>
    <t>п</t>
  </si>
  <si>
    <t>н</t>
  </si>
  <si>
    <t>04/06.01.2025</t>
  </si>
  <si>
    <t>кардел</t>
  </si>
  <si>
    <t>мериус</t>
  </si>
  <si>
    <t>краска фокус кора</t>
  </si>
  <si>
    <t>ворис принт</t>
  </si>
  <si>
    <t>голд принт диёр</t>
  </si>
  <si>
    <t>кар210 рул</t>
  </si>
  <si>
    <t>икром зум принт</t>
  </si>
  <si>
    <t xml:space="preserve">пантон gold 873 </t>
  </si>
  <si>
    <t>ятт.хван марина</t>
  </si>
  <si>
    <t>кампютер мужизаси</t>
  </si>
  <si>
    <t>босма</t>
  </si>
  <si>
    <t>корбокс</t>
  </si>
  <si>
    <t>смарт пак принт</t>
  </si>
  <si>
    <t>эгзет</t>
  </si>
  <si>
    <t>баркаст полиграф</t>
  </si>
  <si>
    <t>азамат андижон</t>
  </si>
  <si>
    <t>принт х</t>
  </si>
  <si>
    <t>by этикетка</t>
  </si>
  <si>
    <t>м принт улугбек</t>
  </si>
  <si>
    <t>пантон black</t>
  </si>
  <si>
    <t>мел170 62*94</t>
  </si>
  <si>
    <t>ярра медиа</t>
  </si>
  <si>
    <t>жамол принт</t>
  </si>
  <si>
    <t>чехол</t>
  </si>
  <si>
    <t>метр</t>
  </si>
  <si>
    <t>сириус класс</t>
  </si>
  <si>
    <t>креатинг атлас</t>
  </si>
  <si>
    <t>мел105 матт</t>
  </si>
  <si>
    <t>оникс</t>
  </si>
  <si>
    <t>п 1200</t>
  </si>
  <si>
    <t>п 18</t>
  </si>
  <si>
    <t xml:space="preserve">п 7 </t>
  </si>
  <si>
    <t>п 1198</t>
  </si>
  <si>
    <t>п 13 сп 1</t>
  </si>
  <si>
    <t>п 13 сп 2</t>
  </si>
  <si>
    <t>п 11</t>
  </si>
  <si>
    <t xml:space="preserve">п </t>
  </si>
  <si>
    <t>п 57</t>
  </si>
  <si>
    <t>п 10</t>
  </si>
  <si>
    <t>кансмир</t>
  </si>
  <si>
    <t>п 21</t>
  </si>
  <si>
    <t>п 22</t>
  </si>
  <si>
    <t>п 20 сп 1</t>
  </si>
  <si>
    <t>п 17</t>
  </si>
  <si>
    <t>п 26</t>
  </si>
  <si>
    <t>п 25</t>
  </si>
  <si>
    <t>уз принт</t>
  </si>
  <si>
    <t>ишонч</t>
  </si>
  <si>
    <t>янги аср</t>
  </si>
  <si>
    <t>шердор полиграф</t>
  </si>
  <si>
    <t>проявитель стр тек</t>
  </si>
  <si>
    <t>фольга яшил</t>
  </si>
  <si>
    <t>фольга оч кук</t>
  </si>
  <si>
    <t>комолиддин</t>
  </si>
  <si>
    <t>50*70</t>
  </si>
  <si>
    <t>грит принт</t>
  </si>
  <si>
    <t>мет греб 7/16</t>
  </si>
  <si>
    <t>д 42 сп 48</t>
  </si>
  <si>
    <t>г 12</t>
  </si>
  <si>
    <t>идеал полиграф</t>
  </si>
  <si>
    <t>добавка нова</t>
  </si>
  <si>
    <t>лам72 матт</t>
  </si>
  <si>
    <t>ал ваир</t>
  </si>
  <si>
    <t>бухоро вилояти босмахонаси</t>
  </si>
  <si>
    <t>вектор шамс</t>
  </si>
  <si>
    <t>краска повер кора</t>
  </si>
  <si>
    <t>краска повер кизил</t>
  </si>
  <si>
    <t>краска повер кук</t>
  </si>
  <si>
    <t>краска повер сарик</t>
  </si>
  <si>
    <t>стар принт гузал</t>
  </si>
  <si>
    <t>замондош</t>
  </si>
  <si>
    <t>гротекс</t>
  </si>
  <si>
    <t>70*100 турк</t>
  </si>
  <si>
    <t>рафаел самаклей</t>
  </si>
  <si>
    <t>хумо принт</t>
  </si>
  <si>
    <t>п 29 сп 1</t>
  </si>
  <si>
    <t>п 10 сп 96</t>
  </si>
  <si>
    <t>п 10 сп 95</t>
  </si>
  <si>
    <t>п 10 сп 65</t>
  </si>
  <si>
    <t>п 33</t>
  </si>
  <si>
    <t>п 31</t>
  </si>
  <si>
    <t>наби ака</t>
  </si>
  <si>
    <t>фольга пластик 120</t>
  </si>
  <si>
    <t>обмен</t>
  </si>
  <si>
    <t>матбаачи</t>
  </si>
  <si>
    <t>уф лак 250</t>
  </si>
  <si>
    <t>принт вел</t>
  </si>
  <si>
    <t>графимекс</t>
  </si>
  <si>
    <t>тараккиёт принт</t>
  </si>
  <si>
    <t>креатинг тренд</t>
  </si>
  <si>
    <t>нар зебо</t>
  </si>
  <si>
    <t>п 37</t>
  </si>
  <si>
    <t>п 23 сп 1</t>
  </si>
  <si>
    <t>п 12</t>
  </si>
  <si>
    <t>п 38</t>
  </si>
  <si>
    <t>п 16</t>
  </si>
  <si>
    <t>юнайтед колор</t>
  </si>
  <si>
    <t>офсет лак мат</t>
  </si>
  <si>
    <t>Ост на 31.01.2025</t>
  </si>
  <si>
    <t>Ост-к на 01.01.2025</t>
  </si>
  <si>
    <t>бокс полиграф</t>
  </si>
  <si>
    <t>лам62 матт</t>
  </si>
  <si>
    <t>юнион колор</t>
  </si>
  <si>
    <t>танхо принт</t>
  </si>
  <si>
    <t>маьмуржон</t>
  </si>
  <si>
    <t>евро азия</t>
  </si>
  <si>
    <t>п 34</t>
  </si>
  <si>
    <t>п 23 сп 2</t>
  </si>
  <si>
    <t>п  сп 1</t>
  </si>
  <si>
    <t>п  сп 11</t>
  </si>
  <si>
    <t>п  41</t>
  </si>
  <si>
    <t>п 40</t>
  </si>
  <si>
    <t>п  сп 2</t>
  </si>
  <si>
    <t>П СП 2</t>
  </si>
  <si>
    <t>пантон reflex</t>
  </si>
  <si>
    <t>креатив дизайн</t>
  </si>
  <si>
    <t>миркомил зом принт</t>
  </si>
  <si>
    <t>ферру принт</t>
  </si>
  <si>
    <t>фольга кизил</t>
  </si>
  <si>
    <t>лам30</t>
  </si>
  <si>
    <t>хакима нашр</t>
  </si>
  <si>
    <t>принт форм</t>
  </si>
  <si>
    <t>п 49</t>
  </si>
  <si>
    <t>п 45</t>
  </si>
  <si>
    <t xml:space="preserve">п 43 </t>
  </si>
  <si>
    <t>п 36</t>
  </si>
  <si>
    <t>спектрум скобе</t>
  </si>
  <si>
    <t>арт бокс</t>
  </si>
  <si>
    <t>аликсей хан</t>
  </si>
  <si>
    <t>фольга гологорамма</t>
  </si>
  <si>
    <t>пантон proces</t>
  </si>
  <si>
    <t>ажаб этикетка</t>
  </si>
  <si>
    <t>калька А3</t>
  </si>
  <si>
    <t>давлат белгиси</t>
  </si>
  <si>
    <t>мет греб 1/2</t>
  </si>
  <si>
    <t>эвент принт</t>
  </si>
  <si>
    <t>жиззах когоз</t>
  </si>
  <si>
    <t>шабнам супер принт</t>
  </si>
  <si>
    <t>рез 135</t>
  </si>
  <si>
    <t>самоклей рулон фассон</t>
  </si>
  <si>
    <t>аваз кукон</t>
  </si>
  <si>
    <t>п 253 сп 11</t>
  </si>
  <si>
    <t>п 28 сп 1</t>
  </si>
  <si>
    <t>п 51 сп 1</t>
  </si>
  <si>
    <t>п 46 сп 1</t>
  </si>
  <si>
    <t>п 50</t>
  </si>
  <si>
    <t>п 24</t>
  </si>
  <si>
    <t>п 47</t>
  </si>
  <si>
    <t>алфа принт</t>
  </si>
  <si>
    <t>рустамхон</t>
  </si>
  <si>
    <t>смарт пеопле</t>
  </si>
  <si>
    <t xml:space="preserve">пантон gold 871 </t>
  </si>
  <si>
    <t>п 3997932</t>
  </si>
  <si>
    <t>п 42</t>
  </si>
  <si>
    <t>хумо нур принт</t>
  </si>
  <si>
    <t>п 54</t>
  </si>
  <si>
    <t>п 48</t>
  </si>
  <si>
    <t>п 52</t>
  </si>
  <si>
    <t>п 55</t>
  </si>
  <si>
    <t>акувилон</t>
  </si>
  <si>
    <t>калибр 0,3</t>
  </si>
  <si>
    <t>азиз кукон</t>
  </si>
  <si>
    <t>картон рул 210*62</t>
  </si>
  <si>
    <t>спс камолиддин</t>
  </si>
  <si>
    <t>фольга золото 240</t>
  </si>
  <si>
    <t>п 13 сп 3</t>
  </si>
  <si>
    <t>п 58</t>
  </si>
  <si>
    <t>п 571</t>
  </si>
  <si>
    <t>рулон кесиш</t>
  </si>
  <si>
    <t>zoom принт</t>
  </si>
  <si>
    <t>полиграф бизнес</t>
  </si>
  <si>
    <t>малахит принт</t>
  </si>
  <si>
    <t>лаки принт</t>
  </si>
  <si>
    <t>мет греб 9/16</t>
  </si>
  <si>
    <t>фарпи алфа</t>
  </si>
  <si>
    <t>картон рул 300*84</t>
  </si>
  <si>
    <t>краска оптимум сарик</t>
  </si>
  <si>
    <t>ок принт</t>
  </si>
  <si>
    <t>п 63</t>
  </si>
  <si>
    <t>микрос</t>
  </si>
  <si>
    <t>лам70</t>
  </si>
  <si>
    <t>делфин фото видео</t>
  </si>
  <si>
    <t>кар230 рул</t>
  </si>
  <si>
    <t>вд лак матт</t>
  </si>
  <si>
    <t>матрикс навруз</t>
  </si>
  <si>
    <t>шолоч</t>
  </si>
  <si>
    <t>рез 791*665</t>
  </si>
  <si>
    <t>п 64</t>
  </si>
  <si>
    <t>п 60</t>
  </si>
  <si>
    <t>п 20 сп 2</t>
  </si>
  <si>
    <t>п 13 сп 4</t>
  </si>
  <si>
    <t>п 68</t>
  </si>
  <si>
    <t>бато принт</t>
  </si>
  <si>
    <t>картон рул 350*70</t>
  </si>
  <si>
    <t>калибри</t>
  </si>
  <si>
    <t>пахтакор дон сервис</t>
  </si>
  <si>
    <t>рез 106</t>
  </si>
  <si>
    <t>ширибом</t>
  </si>
  <si>
    <t>улугбек ака самоклей</t>
  </si>
  <si>
    <t>мет греб 5/16 кора</t>
  </si>
  <si>
    <t>п 56</t>
  </si>
  <si>
    <t>д 58 сп 1</t>
  </si>
  <si>
    <t>д 58 сп 2</t>
  </si>
  <si>
    <t>д 12 сп 3</t>
  </si>
  <si>
    <t>п 71</t>
  </si>
  <si>
    <t>п 14 сп 2</t>
  </si>
  <si>
    <t>д 47</t>
  </si>
  <si>
    <t>п 26 сп 88</t>
  </si>
  <si>
    <t>п 26 сп 87</t>
  </si>
  <si>
    <t>п 26 сп 86</t>
  </si>
  <si>
    <t>п 4 сп 4</t>
  </si>
  <si>
    <t>п 4 сп 3</t>
  </si>
  <si>
    <t>п 4 сп 1</t>
  </si>
  <si>
    <t>п 4 сп 2</t>
  </si>
  <si>
    <t>пантон gold 875</t>
  </si>
  <si>
    <t>фойл трейдинг</t>
  </si>
  <si>
    <t>яшнобод нашр</t>
  </si>
  <si>
    <t>п 41</t>
  </si>
  <si>
    <t>п 65</t>
  </si>
  <si>
    <t>п 75</t>
  </si>
  <si>
    <t>п 3 сп 1</t>
  </si>
  <si>
    <t>п 3 сп 2</t>
  </si>
  <si>
    <t>п 51 сп 39</t>
  </si>
  <si>
    <t>ятт.шоюсупова</t>
  </si>
  <si>
    <t>лам35</t>
  </si>
  <si>
    <t>лам35 матт</t>
  </si>
  <si>
    <t>калкама</t>
  </si>
  <si>
    <t>марзан 72</t>
  </si>
  <si>
    <t>отабек кукон 234</t>
  </si>
  <si>
    <t>престиж принт</t>
  </si>
  <si>
    <t>сафо силвер принт</t>
  </si>
  <si>
    <t>п 73</t>
  </si>
  <si>
    <t>п 59</t>
  </si>
  <si>
    <t>п 2</t>
  </si>
  <si>
    <t>п 53</t>
  </si>
  <si>
    <t>винч гроуп</t>
  </si>
  <si>
    <t>феорст деал</t>
  </si>
  <si>
    <t>губка</t>
  </si>
  <si>
    <t>формат полиграф</t>
  </si>
  <si>
    <t>лам65</t>
  </si>
  <si>
    <t>браян</t>
  </si>
  <si>
    <t>п 14 сп 3</t>
  </si>
  <si>
    <t>п 14 сп 4</t>
  </si>
  <si>
    <t>п 14 сп 5</t>
  </si>
  <si>
    <t>п 14 сп 1</t>
  </si>
  <si>
    <t>кустодиан</t>
  </si>
  <si>
    <t>торнадо принт</t>
  </si>
  <si>
    <t>клевер пак</t>
  </si>
  <si>
    <t>хушнуд</t>
  </si>
  <si>
    <t>иззатилла принт</t>
  </si>
  <si>
    <t>п 80</t>
  </si>
  <si>
    <t>п 79</t>
  </si>
  <si>
    <t>п 83</t>
  </si>
  <si>
    <t>п 86</t>
  </si>
  <si>
    <t>п 89 сп 1</t>
  </si>
  <si>
    <t xml:space="preserve">п 2 </t>
  </si>
  <si>
    <t>равшан ёдик</t>
  </si>
  <si>
    <t>наманган ивц</t>
  </si>
  <si>
    <t>925*740</t>
  </si>
  <si>
    <t>фото бук уз</t>
  </si>
  <si>
    <t>азмир нашр</t>
  </si>
  <si>
    <t>кудратилла</t>
  </si>
  <si>
    <t>сафия принт</t>
  </si>
  <si>
    <t>евро бокс</t>
  </si>
  <si>
    <t>зе некст дрим</t>
  </si>
  <si>
    <t>олтин нашр</t>
  </si>
  <si>
    <t>дониш чироги</t>
  </si>
  <si>
    <t>п 9 сп 4</t>
  </si>
  <si>
    <t>п 77</t>
  </si>
  <si>
    <t>п 74</t>
  </si>
  <si>
    <t>п 90</t>
  </si>
  <si>
    <t>п 92</t>
  </si>
  <si>
    <t>п 88</t>
  </si>
  <si>
    <t>п 95</t>
  </si>
  <si>
    <t>мел105 62*94</t>
  </si>
  <si>
    <t>калибр 0,15</t>
  </si>
  <si>
    <t>калибр 0,5</t>
  </si>
  <si>
    <t>виза принт</t>
  </si>
  <si>
    <t>пантон yellow</t>
  </si>
  <si>
    <t>принт копинг</t>
  </si>
  <si>
    <t>рез 772*627</t>
  </si>
  <si>
    <t>мардон дизайн</t>
  </si>
  <si>
    <t>арт лайн</t>
  </si>
  <si>
    <t>херо крафт</t>
  </si>
  <si>
    <t>пантон green</t>
  </si>
  <si>
    <t>dapple</t>
  </si>
  <si>
    <t>510*400 (0,3)</t>
  </si>
  <si>
    <t>п 81</t>
  </si>
  <si>
    <t>п 9 сп 6</t>
  </si>
  <si>
    <t>п 9 сп 3</t>
  </si>
  <si>
    <t>п 32 сп 1</t>
  </si>
  <si>
    <t>п 9 сп 5</t>
  </si>
  <si>
    <t>п 9 сп 1</t>
  </si>
  <si>
    <t>п 96</t>
  </si>
  <si>
    <t>п 82</t>
  </si>
  <si>
    <t>п 12 сп 4</t>
  </si>
  <si>
    <t>супер флекс</t>
  </si>
  <si>
    <t>чп.пулатов</t>
  </si>
  <si>
    <t>гофра картон</t>
  </si>
  <si>
    <t>лион принт</t>
  </si>
  <si>
    <t>ятт.юсупов</t>
  </si>
  <si>
    <t>лам 50 силвер</t>
  </si>
  <si>
    <t>лак цех</t>
  </si>
  <si>
    <t>п 67</t>
  </si>
  <si>
    <t>п 101</t>
  </si>
  <si>
    <t>п 97</t>
  </si>
  <si>
    <t>эко стар полиграф</t>
  </si>
  <si>
    <t>рам-с</t>
  </si>
  <si>
    <t>назар текстил</t>
  </si>
  <si>
    <t>фольга золото 360</t>
  </si>
  <si>
    <t>фольга фиолет</t>
  </si>
  <si>
    <t>п 106</t>
  </si>
  <si>
    <t>п 107</t>
  </si>
  <si>
    <t>п 99</t>
  </si>
  <si>
    <t>полиграф студио</t>
  </si>
  <si>
    <t>п 103</t>
  </si>
  <si>
    <t>п 105</t>
  </si>
  <si>
    <t>п 13 сп 5</t>
  </si>
  <si>
    <t>202 принт</t>
  </si>
  <si>
    <t>Ост на 28.02.2025</t>
  </si>
  <si>
    <t>Ост-к на 01.02.2025</t>
  </si>
  <si>
    <t>бук медия</t>
  </si>
  <si>
    <t>ургенч мастер</t>
  </si>
  <si>
    <t>кредо носир</t>
  </si>
  <si>
    <t>лам62</t>
  </si>
  <si>
    <t>премиум флекс</t>
  </si>
  <si>
    <t>п 117</t>
  </si>
  <si>
    <t>п 119</t>
  </si>
  <si>
    <t>п 116</t>
  </si>
  <si>
    <t>п 114</t>
  </si>
  <si>
    <t>п 112</t>
  </si>
  <si>
    <t>п 115</t>
  </si>
  <si>
    <t>методист нашр</t>
  </si>
  <si>
    <t>ягона интер курувчи</t>
  </si>
  <si>
    <t>камолот крафт</t>
  </si>
  <si>
    <t>актив принт</t>
  </si>
  <si>
    <t>п 120</t>
  </si>
  <si>
    <t>п 91</t>
  </si>
  <si>
    <t>принт лайн</t>
  </si>
  <si>
    <t>п 130</t>
  </si>
  <si>
    <t>п 113</t>
  </si>
  <si>
    <t>п 111</t>
  </si>
  <si>
    <t>п 9 сп 2</t>
  </si>
  <si>
    <t>ятт.мадиёров</t>
  </si>
  <si>
    <t>уф лак эмбосс</t>
  </si>
  <si>
    <t>халк нашр</t>
  </si>
  <si>
    <t>д 29 сп 2</t>
  </si>
  <si>
    <t>п 125</t>
  </si>
  <si>
    <t>п 85</t>
  </si>
  <si>
    <t>д 9 сп 8</t>
  </si>
  <si>
    <t>п 124</t>
  </si>
  <si>
    <t>п 46 сп 2</t>
  </si>
  <si>
    <t>п 46 сп 3</t>
  </si>
  <si>
    <t>п 2935126</t>
  </si>
  <si>
    <t>принт медия</t>
  </si>
  <si>
    <t>баёз</t>
  </si>
  <si>
    <t>бютс</t>
  </si>
  <si>
    <t>чп.исламов</t>
  </si>
  <si>
    <t>премиум гофра</t>
  </si>
  <si>
    <t>кафолат мебел</t>
  </si>
  <si>
    <t>принт хаус</t>
  </si>
  <si>
    <t>доссо груп</t>
  </si>
  <si>
    <t>п 131</t>
  </si>
  <si>
    <t>п 132</t>
  </si>
  <si>
    <t>п 127</t>
  </si>
  <si>
    <t>п 123</t>
  </si>
  <si>
    <t>п42</t>
  </si>
  <si>
    <t>п 27</t>
  </si>
  <si>
    <t>азизбек офсет барака</t>
  </si>
  <si>
    <t>рез 49</t>
  </si>
  <si>
    <t>с пласт</t>
  </si>
  <si>
    <t>м принт</t>
  </si>
  <si>
    <t>жахонгир 325</t>
  </si>
  <si>
    <t>лам 70 голд</t>
  </si>
  <si>
    <t>фольга медная</t>
  </si>
  <si>
    <t>п 133</t>
  </si>
  <si>
    <t>п 121</t>
  </si>
  <si>
    <t>п 128</t>
  </si>
  <si>
    <t>п 126</t>
  </si>
  <si>
    <t>п 135</t>
  </si>
  <si>
    <t>п 20 сп 3</t>
  </si>
  <si>
    <t>п 134</t>
  </si>
  <si>
    <t>п 122</t>
  </si>
  <si>
    <t>п 1764</t>
  </si>
  <si>
    <t>роял пак</t>
  </si>
  <si>
    <t>сано стандарт</t>
  </si>
  <si>
    <t>пантон red 032</t>
  </si>
  <si>
    <t>келажакка кадам</t>
  </si>
  <si>
    <t>лидер гофра</t>
  </si>
  <si>
    <t>лам55</t>
  </si>
  <si>
    <t>шидасп</t>
  </si>
  <si>
    <t>п 136</t>
  </si>
  <si>
    <t>п 4 сп 5</t>
  </si>
  <si>
    <t>п 4 сп 6</t>
  </si>
  <si>
    <t>п 4 сп 7</t>
  </si>
  <si>
    <t>п 4 сп 8</t>
  </si>
  <si>
    <t>п 4 сп 9</t>
  </si>
  <si>
    <t>сити принт</t>
  </si>
  <si>
    <t>п 102</t>
  </si>
  <si>
    <t>п 62</t>
  </si>
  <si>
    <t>лайт тарт</t>
  </si>
  <si>
    <t>аранта +</t>
  </si>
  <si>
    <t>алфа монет гроуп</t>
  </si>
  <si>
    <t>кар250 индия</t>
  </si>
  <si>
    <t>хюстен</t>
  </si>
  <si>
    <t>дм.нашр</t>
  </si>
  <si>
    <t>зархал принт</t>
  </si>
  <si>
    <t>п 141</t>
  </si>
  <si>
    <t>д 35 сп 1</t>
  </si>
  <si>
    <t>п 145</t>
  </si>
  <si>
    <t>п 146</t>
  </si>
  <si>
    <t>п 139</t>
  </si>
  <si>
    <t>п 144</t>
  </si>
  <si>
    <t>п 76</t>
  </si>
  <si>
    <t>п 23 сп 3</t>
  </si>
  <si>
    <t>п 23 сп 4</t>
  </si>
  <si>
    <t>п 140</t>
  </si>
  <si>
    <t>нлс</t>
  </si>
  <si>
    <t>бокс тошкент</t>
  </si>
  <si>
    <t>силвер стар</t>
  </si>
  <si>
    <t>ятт.одил</t>
  </si>
  <si>
    <t>п 46 сп 4</t>
  </si>
  <si>
    <t>этикеточка</t>
  </si>
  <si>
    <t>п 118</t>
  </si>
  <si>
    <t>п 147</t>
  </si>
  <si>
    <t>п 35 сп 3</t>
  </si>
  <si>
    <t>пи 91</t>
  </si>
  <si>
    <t>п 9 сп 11</t>
  </si>
  <si>
    <t>п 9 сп 12</t>
  </si>
  <si>
    <t>п 9 сп 10</t>
  </si>
  <si>
    <t>п 9 сп 9</t>
  </si>
  <si>
    <t>спс бахром</t>
  </si>
  <si>
    <t>пантон rubin</t>
  </si>
  <si>
    <t>рустам принт</t>
  </si>
  <si>
    <t>тим принт</t>
  </si>
  <si>
    <t>мандарин принт</t>
  </si>
  <si>
    <t>п 150</t>
  </si>
  <si>
    <t>д 47 сп 48</t>
  </si>
  <si>
    <t>д 93</t>
  </si>
  <si>
    <t>д 78</t>
  </si>
  <si>
    <t>п 153</t>
  </si>
  <si>
    <t>п 4 сп 10</t>
  </si>
  <si>
    <t>п 4 сп 11</t>
  </si>
  <si>
    <t>п 152</t>
  </si>
  <si>
    <t>п 14 сп 6</t>
  </si>
  <si>
    <t>п 14 сп 7</t>
  </si>
  <si>
    <t>п 14 сп 8</t>
  </si>
  <si>
    <t>п 14 сп 9</t>
  </si>
  <si>
    <t>п 137 сп 1</t>
  </si>
  <si>
    <t>п 137 сп 2</t>
  </si>
  <si>
    <t>п 9 сп 13</t>
  </si>
  <si>
    <t>февраль</t>
  </si>
  <si>
    <t>мухаррир</t>
  </si>
  <si>
    <t>медия принт самарканд</t>
  </si>
  <si>
    <t>атлас инвест</t>
  </si>
  <si>
    <t>п 51 сп 2</t>
  </si>
  <si>
    <t>п 91 сп 5</t>
  </si>
  <si>
    <t>п 156</t>
  </si>
  <si>
    <t>трио полиграф</t>
  </si>
  <si>
    <t>лам 75 голд</t>
  </si>
  <si>
    <t>афруз принт</t>
  </si>
  <si>
    <t>ёркин</t>
  </si>
  <si>
    <t xml:space="preserve"> п 161</t>
  </si>
  <si>
    <t>п 157</t>
  </si>
  <si>
    <t>70*100 б/н</t>
  </si>
  <si>
    <t>п 91 сп 6</t>
  </si>
  <si>
    <t>п 20 сп 4</t>
  </si>
  <si>
    <t>п 8 сп 3</t>
  </si>
  <si>
    <t xml:space="preserve"> п </t>
  </si>
  <si>
    <t>моварауннахр</t>
  </si>
  <si>
    <t>п 87</t>
  </si>
  <si>
    <t>п 54 сп 3</t>
  </si>
  <si>
    <t>нано импулс</t>
  </si>
  <si>
    <t>замондош полиграф</t>
  </si>
  <si>
    <t>п 163</t>
  </si>
  <si>
    <t>п 165</t>
  </si>
  <si>
    <t>п 164</t>
  </si>
  <si>
    <t>п 13</t>
  </si>
  <si>
    <t>п 166</t>
  </si>
  <si>
    <t>п 154</t>
  </si>
  <si>
    <t>инфи колор</t>
  </si>
  <si>
    <t>сохил файз люкс</t>
  </si>
  <si>
    <t>гофра люкс</t>
  </si>
  <si>
    <t>0,8*2,5</t>
  </si>
  <si>
    <t>навоий кон метал</t>
  </si>
  <si>
    <t>графф глоре</t>
  </si>
  <si>
    <t>комил ака</t>
  </si>
  <si>
    <t>спс яхё</t>
  </si>
  <si>
    <t>урра</t>
  </si>
  <si>
    <t>п 23 сп 5</t>
  </si>
  <si>
    <t>п 8 сп 4</t>
  </si>
  <si>
    <t>п 30</t>
  </si>
  <si>
    <t>реклама люкс</t>
  </si>
  <si>
    <t>папирус тг</t>
  </si>
  <si>
    <t>тенденз груп</t>
  </si>
  <si>
    <t>п 170</t>
  </si>
  <si>
    <t>шарк бухоро</t>
  </si>
  <si>
    <t>п 175</t>
  </si>
  <si>
    <t>п 174</t>
  </si>
  <si>
    <t>д 46 сп 5</t>
  </si>
  <si>
    <t>д 46 сп 6</t>
  </si>
  <si>
    <t>д 46 сп 7</t>
  </si>
  <si>
    <t>п 162</t>
  </si>
  <si>
    <t>п 173</t>
  </si>
  <si>
    <t>п 169</t>
  </si>
  <si>
    <t>пантон warm</t>
  </si>
  <si>
    <t>силвер пресс</t>
  </si>
  <si>
    <t>п 176</t>
  </si>
  <si>
    <t>п 180</t>
  </si>
  <si>
    <t>п 179</t>
  </si>
  <si>
    <t>250гр</t>
  </si>
  <si>
    <t>230гр</t>
  </si>
  <si>
    <t>270гр</t>
  </si>
  <si>
    <t>300гр</t>
  </si>
  <si>
    <t>350гр</t>
  </si>
  <si>
    <t>2та рулон</t>
  </si>
  <si>
    <t>4та рулон</t>
  </si>
  <si>
    <t>5та рулон</t>
  </si>
  <si>
    <t>3та рулон</t>
  </si>
  <si>
    <t>токелас</t>
  </si>
  <si>
    <t>п 167</t>
  </si>
  <si>
    <t>п 148 п 571 п 182</t>
  </si>
  <si>
    <t>Ост на 31.03.2025</t>
  </si>
  <si>
    <t>Ост-к на 01.03.2025</t>
  </si>
  <si>
    <t>март</t>
  </si>
  <si>
    <t>нуржон принт</t>
  </si>
  <si>
    <t>пантон opaqi</t>
  </si>
  <si>
    <t>п 181</t>
  </si>
  <si>
    <t>п 89</t>
  </si>
  <si>
    <t>п 3 сп 3</t>
  </si>
  <si>
    <t>п 183</t>
  </si>
  <si>
    <t>фольга серебро 240</t>
  </si>
  <si>
    <t>атлас принт</t>
  </si>
  <si>
    <t>арт студио</t>
  </si>
  <si>
    <t>дурёгой</t>
  </si>
  <si>
    <t>исмат</t>
  </si>
  <si>
    <t>бабина</t>
  </si>
  <si>
    <t>п 186</t>
  </si>
  <si>
    <t>п 189</t>
  </si>
  <si>
    <t>п 187</t>
  </si>
  <si>
    <t>п 20 сп 5</t>
  </si>
  <si>
    <t>п 27 сп 5</t>
  </si>
  <si>
    <t>п 32</t>
  </si>
  <si>
    <t>п 190</t>
  </si>
  <si>
    <t>п 178</t>
  </si>
  <si>
    <t>п 167/1</t>
  </si>
  <si>
    <t>голден флекс</t>
  </si>
  <si>
    <t>п 196</t>
  </si>
  <si>
    <t>п 195</t>
  </si>
  <si>
    <t>темир йулчи</t>
  </si>
  <si>
    <t>п 194</t>
  </si>
  <si>
    <t>ризо принт</t>
  </si>
  <si>
    <t>п 9 сп 14</t>
  </si>
  <si>
    <t>п 184</t>
  </si>
  <si>
    <t>п 193</t>
  </si>
  <si>
    <t>рез 1060*860</t>
  </si>
  <si>
    <t>бахром кукон</t>
  </si>
  <si>
    <t>хилол медиа</t>
  </si>
  <si>
    <t>п 177</t>
  </si>
  <si>
    <t>п 203</t>
  </si>
  <si>
    <t>п 192</t>
  </si>
  <si>
    <t>п 200</t>
  </si>
  <si>
    <t>п 4 сп 16</t>
  </si>
  <si>
    <t>п 4 сп 15</t>
  </si>
  <si>
    <t>п 4 сп 14</t>
  </si>
  <si>
    <t>п 4 сп 13</t>
  </si>
  <si>
    <t>п 4 сп 17</t>
  </si>
  <si>
    <t>п 168</t>
  </si>
  <si>
    <t>элегант гофра</t>
  </si>
  <si>
    <t>п 205</t>
  </si>
  <si>
    <t>п 198</t>
  </si>
  <si>
    <t>п 188</t>
  </si>
  <si>
    <t>минора</t>
  </si>
  <si>
    <t>п 35 сп 2</t>
  </si>
  <si>
    <t>п 35 сп 4</t>
  </si>
  <si>
    <t>п 35 сп 5</t>
  </si>
  <si>
    <t>п 35 сп 6</t>
  </si>
  <si>
    <t>п 35 сп 7</t>
  </si>
  <si>
    <t>элит дизайн</t>
  </si>
  <si>
    <t>п 210</t>
  </si>
  <si>
    <t>гармент текстил</t>
  </si>
  <si>
    <t>беттер принт</t>
  </si>
  <si>
    <t>п 212</t>
  </si>
  <si>
    <t>п 213 сп 1</t>
  </si>
  <si>
    <t>п 12 сп 5</t>
  </si>
  <si>
    <t>п 46 сп 8</t>
  </si>
  <si>
    <t>п 199 сп 1</t>
  </si>
  <si>
    <t>п 209</t>
  </si>
  <si>
    <t>п 206</t>
  </si>
  <si>
    <t>п 4 сп 18</t>
  </si>
  <si>
    <t>цена</t>
  </si>
  <si>
    <t>итого</t>
  </si>
  <si>
    <t>зебинисо принт</t>
  </si>
  <si>
    <t>акташ кап</t>
  </si>
  <si>
    <t>зиннура бизнес</t>
  </si>
  <si>
    <t>само принт</t>
  </si>
  <si>
    <t>максам чирчик</t>
  </si>
  <si>
    <t>жавохир нашр</t>
  </si>
  <si>
    <t>п 217</t>
  </si>
  <si>
    <t>п 208</t>
  </si>
  <si>
    <t>п 207</t>
  </si>
  <si>
    <t>тожикистон</t>
  </si>
  <si>
    <t>премиум принт</t>
  </si>
  <si>
    <t>п 218</t>
  </si>
  <si>
    <t>п 216</t>
  </si>
  <si>
    <t>п 223</t>
  </si>
  <si>
    <t>п 8 сп 5</t>
  </si>
  <si>
    <t>п 8 сп 6</t>
  </si>
  <si>
    <t>п 8 сп 7</t>
  </si>
  <si>
    <t>п 221</t>
  </si>
  <si>
    <t>п 213 сп 2</t>
  </si>
  <si>
    <t>п 20 сп 6</t>
  </si>
  <si>
    <t>сп 9</t>
  </si>
  <si>
    <t>сп 8</t>
  </si>
  <si>
    <t>сп 10</t>
  </si>
  <si>
    <t>п 30 сп 35</t>
  </si>
  <si>
    <t>п 30 сп 36</t>
  </si>
  <si>
    <t>дижетал гудс</t>
  </si>
  <si>
    <t>нодир</t>
  </si>
  <si>
    <t>маурас</t>
  </si>
  <si>
    <t>кобил солнич</t>
  </si>
  <si>
    <t>650*550</t>
  </si>
  <si>
    <t>1050*795</t>
  </si>
  <si>
    <t>п 46 сп 9</t>
  </si>
  <si>
    <t>п 46 сп 10</t>
  </si>
  <si>
    <t>ёкуб довуд</t>
  </si>
  <si>
    <t>ибрагим спс</t>
  </si>
  <si>
    <t>бодо арт</t>
  </si>
  <si>
    <t>вита пак</t>
  </si>
  <si>
    <t>хасан</t>
  </si>
  <si>
    <t>мехригиё</t>
  </si>
  <si>
    <t>п 14 сп 10</t>
  </si>
  <si>
    <t>п 14 сп 11</t>
  </si>
  <si>
    <t>п 14 сп 12</t>
  </si>
  <si>
    <t>п 14 сп 13</t>
  </si>
  <si>
    <t>гофра бизнес</t>
  </si>
  <si>
    <t>глобал пепер</t>
  </si>
  <si>
    <t>реал пепер</t>
  </si>
  <si>
    <t>смарт пак нодир</t>
  </si>
  <si>
    <t>ордер макс</t>
  </si>
  <si>
    <t>мухр пресс</t>
  </si>
  <si>
    <t>офмарк</t>
  </si>
  <si>
    <t>б.2.б принт</t>
  </si>
  <si>
    <t>нисим</t>
  </si>
  <si>
    <t>титан бизнес</t>
  </si>
  <si>
    <t>вариант медиа</t>
  </si>
  <si>
    <t>Ост-к на 01.04.2025</t>
  </si>
  <si>
    <t>Ост на 30.04.2025</t>
  </si>
  <si>
    <t>апрел</t>
  </si>
  <si>
    <t>руббер пласт</t>
  </si>
  <si>
    <t>фаст биндер</t>
  </si>
  <si>
    <t>хадича</t>
  </si>
  <si>
    <t>кузи ожизлар босмахонаси</t>
  </si>
  <si>
    <t>ятт.абдуллахонов</t>
  </si>
  <si>
    <t>урса</t>
  </si>
  <si>
    <t>нур полиграф</t>
  </si>
  <si>
    <t>пантон blue 072</t>
  </si>
  <si>
    <t>unique принт</t>
  </si>
  <si>
    <t>зиё келажак</t>
  </si>
  <si>
    <t>кувончбек машхура</t>
  </si>
  <si>
    <t>мет греб 3/8 кора</t>
  </si>
  <si>
    <t>прогресс принт</t>
  </si>
  <si>
    <t>планета принт</t>
  </si>
  <si>
    <t xml:space="preserve">голден принт </t>
  </si>
  <si>
    <t>фольга ок</t>
  </si>
  <si>
    <t>файз принт полиграф</t>
  </si>
  <si>
    <t>полимеханика</t>
  </si>
  <si>
    <t>с принт</t>
  </si>
  <si>
    <t>узб аирвейс</t>
  </si>
  <si>
    <t>пахтакор принт</t>
  </si>
  <si>
    <t>гипер принт</t>
  </si>
  <si>
    <t>тяга сити</t>
  </si>
  <si>
    <t>лам50 софтач</t>
  </si>
  <si>
    <t>янги фазо</t>
  </si>
  <si>
    <t>сиймо медиа</t>
  </si>
  <si>
    <t>эзгу принт</t>
  </si>
  <si>
    <t>картон рул 230*62 кесиш</t>
  </si>
  <si>
    <t>мак стар</t>
  </si>
  <si>
    <t>п 4 сп 12</t>
  </si>
  <si>
    <t>п 4 сп 20</t>
  </si>
  <si>
    <t>п 4 сп 19</t>
  </si>
  <si>
    <t xml:space="preserve">милленниум лайт </t>
  </si>
  <si>
    <t>студия мехр</t>
  </si>
  <si>
    <t>фужи принт</t>
  </si>
  <si>
    <t>май принт</t>
  </si>
  <si>
    <t>яхё андижон</t>
  </si>
  <si>
    <t>хилол нашр</t>
  </si>
  <si>
    <t>дизайн принт</t>
  </si>
  <si>
    <t>нори</t>
  </si>
  <si>
    <t>мастер принт</t>
  </si>
  <si>
    <t>калька а2</t>
  </si>
  <si>
    <t>чп.семейка</t>
  </si>
  <si>
    <t>рустам</t>
  </si>
  <si>
    <t>бухоро шарк</t>
  </si>
  <si>
    <t>стар принт</t>
  </si>
  <si>
    <t>ригель 32</t>
  </si>
  <si>
    <t>ятт.хайдаров</t>
  </si>
  <si>
    <t>арсенал принт</t>
  </si>
  <si>
    <t>Ост на 31.05.2025</t>
  </si>
  <si>
    <t>Ост-к на 01.05.2025</t>
  </si>
  <si>
    <t>май</t>
  </si>
  <si>
    <t>принт ребел</t>
  </si>
  <si>
    <t>50*70 ок б/н</t>
  </si>
  <si>
    <t>уткир бухоро</t>
  </si>
  <si>
    <t>тараккий принт</t>
  </si>
  <si>
    <t>сп 11</t>
  </si>
  <si>
    <t>сп 12</t>
  </si>
  <si>
    <t>нишон груп</t>
  </si>
  <si>
    <t>самие твинс</t>
  </si>
  <si>
    <t>отабек кукон</t>
  </si>
  <si>
    <t>дилшод спс</t>
  </si>
  <si>
    <t>09/10.05.25</t>
  </si>
  <si>
    <t>ятт.рахмонхужаев</t>
  </si>
  <si>
    <t>мастер пак</t>
  </si>
  <si>
    <t>икбол андижон</t>
  </si>
  <si>
    <t>лам57</t>
  </si>
  <si>
    <t>спс ибрагим</t>
  </si>
  <si>
    <t>голден полиграф</t>
  </si>
  <si>
    <t>нозим згб</t>
  </si>
  <si>
    <t>наманган полиграф сервис</t>
  </si>
  <si>
    <t>890*608</t>
  </si>
  <si>
    <t>24,12,2024</t>
  </si>
  <si>
    <t>зайд принт</t>
  </si>
  <si>
    <t>пантон violet</t>
  </si>
  <si>
    <t>пантон purple</t>
  </si>
  <si>
    <t>алекса полиграф</t>
  </si>
  <si>
    <t>люкс глумикс</t>
  </si>
  <si>
    <t>чп.ахмедова</t>
  </si>
  <si>
    <t>эрфолг</t>
  </si>
  <si>
    <t>гум</t>
  </si>
  <si>
    <t>п 4 сп 27</t>
  </si>
  <si>
    <t>п 4 сп 26</t>
  </si>
  <si>
    <t>п 4 сп 25</t>
  </si>
  <si>
    <t>п 4 сп 24</t>
  </si>
  <si>
    <t>п 4 сп 23</t>
  </si>
  <si>
    <t>п 4 сп 22</t>
  </si>
  <si>
    <t>п 4 сп 21</t>
  </si>
  <si>
    <t>идеа принт</t>
  </si>
  <si>
    <t>гранд полиграф</t>
  </si>
  <si>
    <t>водий принт</t>
  </si>
  <si>
    <t>лам31 матт</t>
  </si>
  <si>
    <t>принт сет</t>
  </si>
  <si>
    <t>амалгама</t>
  </si>
  <si>
    <t>фольга жемчук</t>
  </si>
  <si>
    <t>юникин</t>
  </si>
  <si>
    <t>жамолиддин келес</t>
  </si>
  <si>
    <t>фарзай пол</t>
  </si>
  <si>
    <t>сирдарё принт</t>
  </si>
  <si>
    <t>Ост-к на 01.06.2025</t>
  </si>
  <si>
    <t>Ост на 30.06.2025</t>
  </si>
  <si>
    <t>июнь</t>
  </si>
  <si>
    <t>лтр</t>
  </si>
  <si>
    <t>п 4 сп 30</t>
  </si>
  <si>
    <t>п 4 сп 28</t>
  </si>
  <si>
    <t>п 4 сп 29</t>
  </si>
  <si>
    <t>п 4 сп 31</t>
  </si>
  <si>
    <t>комплекс принт</t>
  </si>
  <si>
    <t>лам 60 силвер</t>
  </si>
  <si>
    <t>890*608 стр</t>
  </si>
  <si>
    <t>паперус арт</t>
  </si>
  <si>
    <t>1280*1060</t>
  </si>
  <si>
    <t>п 4 сп 32</t>
  </si>
  <si>
    <t>исломбек тоур</t>
  </si>
  <si>
    <t>оплата 11.06.25</t>
  </si>
  <si>
    <t>оплата 13.06.25</t>
  </si>
  <si>
    <t>оплата 30.06.25</t>
  </si>
  <si>
    <t>оплата 25.06.25</t>
  </si>
  <si>
    <t>оплата 18.06.25</t>
  </si>
  <si>
    <t>рич принт</t>
  </si>
  <si>
    <t>оплата 12.06.25</t>
  </si>
  <si>
    <t>полифлекс</t>
  </si>
  <si>
    <t>мегасофт</t>
  </si>
  <si>
    <t>оплата 19.06.25</t>
  </si>
  <si>
    <t>офарин нашр</t>
  </si>
  <si>
    <t>оплата 20.06.25</t>
  </si>
  <si>
    <t>оплпта 17.06.25</t>
  </si>
  <si>
    <t>оплата 16.06.25</t>
  </si>
  <si>
    <t>оплата 17.06.25</t>
  </si>
  <si>
    <t>оалата 21.06.25</t>
  </si>
  <si>
    <t>оплата 23.06.25</t>
  </si>
  <si>
    <t>оплата 16.07.25</t>
  </si>
  <si>
    <t>мет греб 5/16 силвер</t>
  </si>
  <si>
    <t>мегаполис принт</t>
  </si>
  <si>
    <t>оутдор медиа</t>
  </si>
  <si>
    <t>кампютер хизмат</t>
  </si>
  <si>
    <t>оплата 26.06.25</t>
  </si>
  <si>
    <t>умид дизайн</t>
  </si>
  <si>
    <t>оплата 04.07.25</t>
  </si>
  <si>
    <t>оплата 28.06.25</t>
  </si>
  <si>
    <t>оплата 01.07.25</t>
  </si>
  <si>
    <t xml:space="preserve"> оплата 30.06.25</t>
  </si>
  <si>
    <t>оплата 08.07.25</t>
  </si>
  <si>
    <t>оплата 25.07.25</t>
  </si>
  <si>
    <t>пантон radomin</t>
  </si>
  <si>
    <t>оплата 27.06.25</t>
  </si>
  <si>
    <t>Z принт</t>
  </si>
  <si>
    <t>мега принт</t>
  </si>
  <si>
    <t>ятт.пулатов</t>
  </si>
  <si>
    <t>камалак принт</t>
  </si>
  <si>
    <t>оплата 05.07.25</t>
  </si>
  <si>
    <t>спектр полиграф жамшид</t>
  </si>
  <si>
    <t>базис принт</t>
  </si>
  <si>
    <t>оплата 20.07.25</t>
  </si>
  <si>
    <t>оплата 10.07.25</t>
  </si>
  <si>
    <t>оплата 02.07.25</t>
  </si>
  <si>
    <t>китобдор</t>
  </si>
  <si>
    <t>оплата 02.08.25</t>
  </si>
  <si>
    <t>оплата 07.07.25</t>
  </si>
  <si>
    <t>оплата 18.07.25</t>
  </si>
  <si>
    <t>оплата 11.07.25</t>
  </si>
  <si>
    <t>иннавация зиё</t>
  </si>
  <si>
    <t>оплата 15.07.25</t>
  </si>
  <si>
    <t>оплата 09.07.25</t>
  </si>
  <si>
    <t>оплата 21.07.25</t>
  </si>
  <si>
    <t>абдукодир</t>
  </si>
  <si>
    <t>фан ва технология</t>
  </si>
  <si>
    <t>оплата 29.07.25</t>
  </si>
  <si>
    <t>оплата 24.07.25</t>
  </si>
  <si>
    <t>тайм то принт</t>
  </si>
  <si>
    <t>оплата 12.07.25</t>
  </si>
  <si>
    <t>оплата 10.08.25</t>
  </si>
  <si>
    <t>оплата 19.07.25</t>
  </si>
  <si>
    <t>оплата 14.07.25</t>
  </si>
  <si>
    <t>элегант голд принт</t>
  </si>
  <si>
    <t>яшил япрок</t>
  </si>
  <si>
    <t>оплата 31.07.25</t>
  </si>
  <si>
    <t>фотих ака</t>
  </si>
  <si>
    <t>оплата 22.07.25</t>
  </si>
  <si>
    <t>оплата 15.08.25</t>
  </si>
  <si>
    <t>таш гофра</t>
  </si>
  <si>
    <t>абдугофур</t>
  </si>
  <si>
    <t>оплата 30.07.25</t>
  </si>
  <si>
    <t>оалата 31.07.25</t>
  </si>
  <si>
    <t>оплата 28.07.25</t>
  </si>
  <si>
    <t>ятт.матвалиев</t>
  </si>
  <si>
    <t>оплата 06.08.25</t>
  </si>
  <si>
    <t>оплата 07.08.25</t>
  </si>
  <si>
    <t>оплата 08.08.25</t>
  </si>
  <si>
    <t>полиграф пресс</t>
  </si>
  <si>
    <t>иззат люкс</t>
  </si>
  <si>
    <t>оплата 12.08.25</t>
  </si>
  <si>
    <t>оплата 20.08.25</t>
  </si>
  <si>
    <t>калибр 0,1</t>
  </si>
  <si>
    <t xml:space="preserve">оплата 15.08.25 </t>
  </si>
  <si>
    <t>топ бокс</t>
  </si>
  <si>
    <t>оплата 01.08.25</t>
  </si>
  <si>
    <t>мет греб 5/8</t>
  </si>
  <si>
    <t>оплата 18.08.25</t>
  </si>
  <si>
    <t>оплата 05.08.25</t>
  </si>
  <si>
    <t>оплата 04.09.25</t>
  </si>
  <si>
    <t>лам84 матт</t>
  </si>
  <si>
    <t>жамол ака</t>
  </si>
  <si>
    <t>бесцветний лак</t>
  </si>
  <si>
    <t>эфир медия</t>
  </si>
  <si>
    <t>оплата 14.08.25</t>
  </si>
  <si>
    <t>50*70 б/н</t>
  </si>
  <si>
    <t>оплата 07.09.25</t>
  </si>
  <si>
    <t>оплата 13.08.25</t>
  </si>
  <si>
    <t>рбк</t>
  </si>
  <si>
    <t>пойтахт бук</t>
  </si>
  <si>
    <t>оплата 11.08.25</t>
  </si>
  <si>
    <t>оплата 28.08.25</t>
  </si>
  <si>
    <t>полиграф аик</t>
  </si>
  <si>
    <t>флеш принт</t>
  </si>
  <si>
    <t>оплата 25.08.25</t>
  </si>
  <si>
    <t>оплата 19.08.25</t>
  </si>
  <si>
    <t>тош принт</t>
  </si>
  <si>
    <t>люкс принт</t>
  </si>
  <si>
    <t>оплата 05.09.25</t>
  </si>
  <si>
    <t>тим графика</t>
  </si>
  <si>
    <t>лам68 матт</t>
  </si>
  <si>
    <t>лам58 матт</t>
  </si>
  <si>
    <t>ёркин принт</t>
  </si>
  <si>
    <t>оплата 06.09.25</t>
  </si>
  <si>
    <t>лам74</t>
  </si>
  <si>
    <t>оплата 08.09.25</t>
  </si>
  <si>
    <t>хуршид кукон</t>
  </si>
  <si>
    <t>оплата 18.09.25</t>
  </si>
  <si>
    <t>ятт.шоюсупов</t>
  </si>
  <si>
    <t>оплата 22.08.25</t>
  </si>
  <si>
    <t>оплата 09.09.25</t>
  </si>
  <si>
    <t>оплата 02.09.25</t>
  </si>
  <si>
    <t>саломатлик газетаси</t>
  </si>
  <si>
    <t>оплата 10.09.25</t>
  </si>
  <si>
    <t>принт макс</t>
  </si>
  <si>
    <t>алфа пласт</t>
  </si>
  <si>
    <t>оплата 21.09.25</t>
  </si>
  <si>
    <t>оплата 29.08.25</t>
  </si>
  <si>
    <t>адаст полиграф</t>
  </si>
  <si>
    <t>оплата 03.08.25</t>
  </si>
  <si>
    <t>осиё барака бизнес</t>
  </si>
  <si>
    <t>оплата 15.09.25</t>
  </si>
  <si>
    <t>универсал пак систем</t>
  </si>
  <si>
    <t>лам48</t>
  </si>
  <si>
    <t>оплата 25.09.25</t>
  </si>
  <si>
    <t>оплата 27.08.25</t>
  </si>
  <si>
    <t>оплата 20.09.25</t>
  </si>
  <si>
    <t>тезкор принт</t>
  </si>
  <si>
    <t>комол ака</t>
  </si>
  <si>
    <t>оплата 30.08.25</t>
  </si>
  <si>
    <t>оплата 03.09.25</t>
  </si>
  <si>
    <t>лам92</t>
  </si>
  <si>
    <t>оплата 16.09.25</t>
  </si>
  <si>
    <t>оплата 23.09.25</t>
  </si>
  <si>
    <t>толга текин</t>
  </si>
  <si>
    <t>оплата 03.10.25</t>
  </si>
  <si>
    <t>оплата 12.09.25</t>
  </si>
  <si>
    <t>краска оптимум кизил</t>
  </si>
  <si>
    <t>сигма принт</t>
  </si>
  <si>
    <t>оплата 24.09.25</t>
  </si>
  <si>
    <t>оплата 04.10.25</t>
  </si>
  <si>
    <t>мехридарё</t>
  </si>
  <si>
    <t>оплата 28.09.25</t>
  </si>
  <si>
    <t>оплата 22.09.25</t>
  </si>
  <si>
    <t>пойтахт груп</t>
  </si>
  <si>
    <t>обид солничний</t>
  </si>
  <si>
    <t>колор пак</t>
  </si>
  <si>
    <t>оплата 17.09.25</t>
  </si>
  <si>
    <t>оплата 10.10.25</t>
  </si>
  <si>
    <t>оплата 18.10.25</t>
  </si>
  <si>
    <t>оплата 27.09.25</t>
  </si>
  <si>
    <t>жамшид</t>
  </si>
  <si>
    <t>чинара крафт</t>
  </si>
  <si>
    <t>оплата 26.09.25</t>
  </si>
  <si>
    <t>оплата 19.09.25</t>
  </si>
  <si>
    <t>шахрихон матбаа</t>
  </si>
  <si>
    <t>50*35 ок б/н</t>
  </si>
  <si>
    <t>оплата 15.10.25</t>
  </si>
  <si>
    <t>оплата 30.09.25</t>
  </si>
  <si>
    <t>сафарбек</t>
  </si>
  <si>
    <t>картон рул 300*62</t>
  </si>
  <si>
    <t>назар самарканд</t>
  </si>
  <si>
    <t>исмоил принт</t>
  </si>
  <si>
    <t>рез145</t>
  </si>
  <si>
    <t>оплата 25.10.25</t>
  </si>
  <si>
    <t>оплата 02.10.25</t>
  </si>
  <si>
    <t>оплата 05.10.25</t>
  </si>
  <si>
    <t>сурхон нашр</t>
  </si>
  <si>
    <t>ургут колор принт</t>
  </si>
  <si>
    <t>оплата 29.09.25</t>
  </si>
  <si>
    <t>юни флекс</t>
  </si>
  <si>
    <t>оплата 01.10.25</t>
  </si>
  <si>
    <t>эко пак</t>
  </si>
  <si>
    <t>оплата 30.10.25</t>
  </si>
  <si>
    <t>оплата 20.10.25</t>
  </si>
  <si>
    <t>картон рул 270*62</t>
  </si>
  <si>
    <t>элбек</t>
  </si>
  <si>
    <t>оплата 06.10.25</t>
  </si>
  <si>
    <t>одина респект</t>
  </si>
  <si>
    <t>дримс принт</t>
  </si>
  <si>
    <t>лебел босма</t>
  </si>
  <si>
    <t>голд принт феруз</t>
  </si>
  <si>
    <t>юни пресс</t>
  </si>
  <si>
    <t>универсал принт</t>
  </si>
  <si>
    <t>глобал селлерс</t>
  </si>
  <si>
    <t>лам 70 силвер</t>
  </si>
  <si>
    <t>оплата 08.10.25</t>
  </si>
  <si>
    <t>опалта 10.10.25</t>
  </si>
  <si>
    <t>сурхон тонги</t>
  </si>
  <si>
    <t>марзан 95</t>
  </si>
  <si>
    <t>стайл пак</t>
  </si>
  <si>
    <t>оплата 09.10.25</t>
  </si>
  <si>
    <t>иннавацион ривожланиш</t>
  </si>
  <si>
    <t>стайл принт</t>
  </si>
  <si>
    <t>оплата 13.10.25</t>
  </si>
  <si>
    <t>first klass</t>
  </si>
  <si>
    <t>гранд депот</t>
  </si>
  <si>
    <t>хан принт</t>
  </si>
  <si>
    <t>оплата 14.11.25</t>
  </si>
  <si>
    <t>оплата 22.10.25</t>
  </si>
  <si>
    <t>оплата 23.10.25</t>
  </si>
  <si>
    <t>каробки принт</t>
  </si>
  <si>
    <t>КГ</t>
  </si>
  <si>
    <t>илхомжон</t>
  </si>
  <si>
    <t>оплата 15.11.25</t>
  </si>
  <si>
    <t>т</t>
  </si>
  <si>
    <t>оплата 20.11.25</t>
  </si>
  <si>
    <t>фемили принт</t>
  </si>
  <si>
    <t>вест стар принт</t>
  </si>
  <si>
    <t>никон принт</t>
  </si>
  <si>
    <t>оплата 05.11.25</t>
  </si>
  <si>
    <t>оплата 21.11.25</t>
  </si>
  <si>
    <t>оплата 27.10.25</t>
  </si>
  <si>
    <t>ятт.каримова</t>
  </si>
  <si>
    <t>принт овл</t>
  </si>
  <si>
    <t>оплата 10.11.25</t>
  </si>
  <si>
    <t>оплата 24.10.25</t>
  </si>
  <si>
    <t>носир кредо</t>
  </si>
  <si>
    <t>амирбек принт</t>
  </si>
  <si>
    <t>оплата 23.11.25</t>
  </si>
  <si>
    <t>тезкор матбаа</t>
  </si>
  <si>
    <t>навои кон метал</t>
  </si>
  <si>
    <t>милленниум</t>
  </si>
  <si>
    <t>кар300 62*94</t>
  </si>
  <si>
    <t>арров принт</t>
  </si>
  <si>
    <t>опалта 31.10.25</t>
  </si>
  <si>
    <t>оплата 31.10.25</t>
  </si>
  <si>
    <t>дониёр</t>
  </si>
  <si>
    <t>кайтади</t>
  </si>
  <si>
    <t>оплата 25.11.25</t>
  </si>
  <si>
    <t>мастерская печати</t>
  </si>
  <si>
    <t>нигмон</t>
  </si>
  <si>
    <t>оплата 03.11.25</t>
  </si>
  <si>
    <t>510*400 (0,15)</t>
  </si>
  <si>
    <t>лам68</t>
  </si>
  <si>
    <t>оплата 05.12.25</t>
  </si>
  <si>
    <t>па</t>
  </si>
  <si>
    <t>полиграф супер сервис</t>
  </si>
  <si>
    <t>фольга цвет</t>
  </si>
  <si>
    <t>тонг</t>
  </si>
  <si>
    <t>полиграф груп</t>
  </si>
  <si>
    <t>оплата 06.11.25</t>
  </si>
  <si>
    <t>лам58</t>
  </si>
  <si>
    <t>пергамент снегуречка</t>
  </si>
  <si>
    <t>бахром самоклей</t>
  </si>
  <si>
    <t>оплата 07.11.25</t>
  </si>
  <si>
    <t>оплата 08.11.25</t>
  </si>
  <si>
    <t>ёш куч</t>
  </si>
  <si>
    <t>оплата 07.12.25</t>
  </si>
  <si>
    <t>оплата 30.11.25</t>
  </si>
  <si>
    <t>фролов дмитрий</t>
  </si>
  <si>
    <t>оплата 11.11.25</t>
  </si>
  <si>
    <t>оплата 12.11.25</t>
  </si>
  <si>
    <t>оплата 10.12.25</t>
  </si>
  <si>
    <t>оплата 13.11.25</t>
  </si>
  <si>
    <t>оплата 17.11.25</t>
  </si>
  <si>
    <t>регистон принт</t>
  </si>
  <si>
    <t>мухаммад полиграф</t>
  </si>
  <si>
    <t>оплата 15.12.25</t>
  </si>
  <si>
    <t>яхё</t>
  </si>
  <si>
    <t>оплата 22.11.25</t>
  </si>
  <si>
    <t>эзоз босмахонаси</t>
  </si>
  <si>
    <t>евро пак</t>
  </si>
  <si>
    <t>оплата 24.11.25</t>
  </si>
  <si>
    <t>оплата 19.11.25</t>
  </si>
  <si>
    <t>али камал</t>
  </si>
  <si>
    <t>фор колор</t>
  </si>
  <si>
    <t>оплата 22.12.25</t>
  </si>
  <si>
    <t>перспектив трейд</t>
  </si>
  <si>
    <t>мурод файз</t>
  </si>
  <si>
    <t>оплата 20.12.25</t>
  </si>
  <si>
    <t>оплата 28.11.25</t>
  </si>
  <si>
    <t>оплата 26.11.25</t>
  </si>
  <si>
    <t>терра принт</t>
  </si>
  <si>
    <t>ятт.курбанов</t>
  </si>
  <si>
    <t>оплата 25.12.25</t>
  </si>
  <si>
    <t>дм.Нашр</t>
  </si>
  <si>
    <t>элегант голд бокс</t>
  </si>
  <si>
    <t>745*605 стр</t>
  </si>
  <si>
    <t>ургут колор</t>
  </si>
  <si>
    <t>матрикс</t>
  </si>
  <si>
    <t>оплата 02.12.25</t>
  </si>
  <si>
    <t>оплата 27.11.25</t>
  </si>
  <si>
    <t>оплата 01.01.26</t>
  </si>
  <si>
    <t>фор макс принт</t>
  </si>
  <si>
    <t>оплата 03.12.25</t>
  </si>
  <si>
    <t>диамонд принт</t>
  </si>
  <si>
    <t>имконият мехр</t>
  </si>
  <si>
    <t>квинта принт</t>
  </si>
  <si>
    <t>оплата 29.12.25</t>
  </si>
  <si>
    <t>оплата 04.12.25</t>
  </si>
  <si>
    <t>межик лабел</t>
  </si>
  <si>
    <t>оплата 06.12.25</t>
  </si>
  <si>
    <t>оплата 08.12.25</t>
  </si>
  <si>
    <t>полиграфист</t>
  </si>
  <si>
    <t>ятт.дима</t>
  </si>
  <si>
    <t>ятт.бакиров</t>
  </si>
  <si>
    <t>оплата 09.12.25</t>
  </si>
  <si>
    <t>чп.шарипов</t>
  </si>
  <si>
    <t>оплата 11.12.25</t>
  </si>
  <si>
    <t>канстовар сервис</t>
  </si>
  <si>
    <t>орлата 15.12.25</t>
  </si>
  <si>
    <t>оплата 28.12.25</t>
  </si>
  <si>
    <t>рен полиграф</t>
  </si>
  <si>
    <t>оплата 10.01.26</t>
  </si>
  <si>
    <t>премиум класс</t>
  </si>
  <si>
    <t>оплата 12.12.25</t>
  </si>
  <si>
    <t>оплата 15.01.26</t>
  </si>
  <si>
    <t>бфл принт</t>
  </si>
  <si>
    <t>оплата 16.12.25</t>
  </si>
  <si>
    <t>оплата 17.12.25</t>
  </si>
  <si>
    <t>кайтган</t>
  </si>
  <si>
    <t>комила</t>
  </si>
  <si>
    <t>дилноза</t>
  </si>
  <si>
    <t>карз кайтди</t>
  </si>
  <si>
    <t>азиз дело</t>
  </si>
  <si>
    <t>ятт.журабоев</t>
  </si>
  <si>
    <t>оплата 18.01.26</t>
  </si>
  <si>
    <t>оплата 20.01.26</t>
  </si>
  <si>
    <t>оплата 27.12.25</t>
  </si>
  <si>
    <t>термоклей 6030 ок</t>
  </si>
  <si>
    <t>оплата 23.12.25</t>
  </si>
  <si>
    <t>термоклей 6092</t>
  </si>
  <si>
    <t>профи колор</t>
  </si>
  <si>
    <t>алфа омега</t>
  </si>
  <si>
    <t>оплата 24.12.25</t>
  </si>
  <si>
    <t>оплата 05.01.26</t>
  </si>
  <si>
    <t>оплата 30.12.26</t>
  </si>
  <si>
    <t>оплата 26.12.25</t>
  </si>
  <si>
    <t>тайм принт</t>
  </si>
  <si>
    <t>парадигма</t>
  </si>
  <si>
    <t>оплата 25.01.26</t>
  </si>
  <si>
    <t>смарт самоиддин бизнес</t>
  </si>
  <si>
    <t>мет греб 3/4</t>
  </si>
  <si>
    <t>ред стар</t>
  </si>
  <si>
    <t>премиум полиграф</t>
  </si>
  <si>
    <t>фреска</t>
  </si>
  <si>
    <t>фатхилла ака</t>
  </si>
  <si>
    <t>дог № 847</t>
  </si>
  <si>
    <t>дог № 848</t>
  </si>
  <si>
    <t>дог №458</t>
  </si>
  <si>
    <t>оплата 30.12.25</t>
  </si>
  <si>
    <t xml:space="preserve"> </t>
  </si>
  <si>
    <t xml:space="preserve">           </t>
  </si>
  <si>
    <t>январь</t>
  </si>
  <si>
    <t>июль</t>
  </si>
  <si>
    <t>Ост на 30.07.2025</t>
  </si>
  <si>
    <t>август</t>
  </si>
  <si>
    <t>Ост на 30.08.2025</t>
  </si>
  <si>
    <t>сентябрь</t>
  </si>
  <si>
    <t>Ост на 30.09.2025</t>
  </si>
  <si>
    <t>октябрь</t>
  </si>
  <si>
    <t>Ост на 30.10.2025</t>
  </si>
  <si>
    <t>ноябрь</t>
  </si>
  <si>
    <t>Ост на 30.11.2025</t>
  </si>
  <si>
    <t>Ост на 30.12.2025</t>
  </si>
  <si>
    <t>Ост-к на 01.07.2025</t>
  </si>
  <si>
    <t>Ост-к на 01.08.2025</t>
  </si>
  <si>
    <t>Ост-к на 01.09.2025</t>
  </si>
  <si>
    <t>Ост-к на 01.10.2025</t>
  </si>
  <si>
    <t>Ост-к на 01.11.2025</t>
  </si>
  <si>
    <t>Ост-к на 01.12.2025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</si>
</sst>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5" formatCode="_-* #,##0.00\ _₽_-;\-* #,##0.00\ _₽_-;_-* &quot;-&quot;??\ _₽_-;_-@_-"/>
    <numFmt numFmtId="166" formatCode="_-* #,##0.00_р_._-;\-* #,##0.00_р_._-;_-* &quot;-&quot;??_р_._-;_-@_-"/>
  </numFmts>
  <fonts count="23" x14ac:knownFonts="1">
    <font>
      <sz val="11"/>
      <color theme="1"/>
      <name val="Calibri"/>
      <family val="2"/>
      <charset val="204"/>
      <scheme val="minor"/>
    </font>
    <font>
      <sz val="11"/>
      <color theme="1"/>
      <name val="Calibri"/>
      <family val="2"/>
      <charset val="204"/>
      <scheme val="minor"/>
    </font>
    <font>
      <b/>
      <sz val="11"/>
      <color rgb="FF000000"/>
      <name val="Calibri"/>
      <family val="2"/>
      <charset val="204"/>
    </font>
    <font>
      <b/>
      <sz val="12"/>
      <color rgb="FF000000"/>
      <name val="Calibri"/>
      <family val="2"/>
      <charset val="204"/>
    </font>
    <font>
      <sz val="11"/>
      <color rgb="FF000000"/>
      <name val="Calibri"/>
      <family val="2"/>
      <charset val="204"/>
    </font>
    <font>
      <sz val="12"/>
      <color rgb="FF000000"/>
      <name val="Calibri"/>
      <family val="2"/>
      <charset val="204"/>
    </font>
    <font>
      <b/>
      <sz val="9"/>
      <color indexed="81"/>
      <name val="Tahoma"/>
      <family val="2"/>
      <charset val="204"/>
    </font>
    <font>
      <sz val="11"/>
      <color theme="1"/>
      <name val="Calibri"/>
      <family val="2"/>
      <charset val="204"/>
    </font>
    <font>
      <sz val="11"/>
      <name val="Calibri"/>
      <family val="2"/>
      <charset val="204"/>
    </font>
    <font>
      <sz val="12"/>
      <color indexed="8"/>
      <name val="Calibri"/>
      <family val="2"/>
      <charset val="204"/>
    </font>
    <font>
      <sz val="9"/>
      <color indexed="81"/>
      <name val="Tahoma"/>
      <family val="2"/>
      <charset val="204"/>
    </font>
    <font>
      <b/>
      <sz val="11"/>
      <color theme="1"/>
      <name val="Calibri"/>
      <family val="2"/>
      <charset val="204"/>
      <scheme val="minor"/>
    </font>
    <font>
      <sz val="11"/>
      <color theme="1"/>
      <name val="Calibri"/>
      <family val="2"/>
      <scheme val="minor"/>
    </font>
    <font>
      <sz val="12"/>
      <name val="Calibri"/>
      <family val="2"/>
      <charset val="204"/>
    </font>
    <font>
      <sz val="11"/>
      <name val="Calibri"/>
      <family val="2"/>
      <charset val="204"/>
      <scheme val="minor"/>
    </font>
    <font>
      <strike/>
      <sz val="9"/>
      <color indexed="81"/>
      <name val="Tahoma"/>
      <family val="2"/>
      <charset val="204"/>
    </font>
    <font>
      <sz val="11"/>
      <color rgb="FFFF0000"/>
      <name val="Calibri"/>
      <family val="2"/>
      <charset val="204"/>
      <scheme val="minor"/>
    </font>
    <font>
      <sz val="11"/>
      <color rgb="FFFF0000"/>
      <name val="Calibri"/>
      <family val="2"/>
      <charset val="204"/>
    </font>
    <font>
      <sz val="11"/>
      <color rgb="FFED0000"/>
      <name val="Calibri"/>
      <family val="2"/>
      <charset val="204"/>
    </font>
    <font>
      <sz val="11"/>
      <color rgb="FFED0000"/>
      <name val="Calibri"/>
      <family val="2"/>
      <charset val="204"/>
      <scheme val="minor"/>
    </font>
    <font>
      <sz val="14"/>
      <color indexed="81"/>
      <name val="Tahoma"/>
      <family val="2"/>
      <charset val="204"/>
    </font>
    <font>
      <sz val="9"/>
      <color indexed="81"/>
      <name val="Tahoma"/>
      <charset val="1"/>
    </font>
    <font>
      <b/>
      <sz val="9"/>
      <color indexed="81"/>
      <name val="Tahoma"/>
      <charset val="1"/>
    </font>
  </fonts>
  <fills count="17">
    <fill>
      <patternFill patternType="none"/>
    </fill>
    <fill>
      <patternFill patternType="gray125"/>
    </fill>
    <fill>
      <patternFill patternType="solid">
        <fgColor rgb="FFFFFFFF"/>
        <bgColor rgb="FF000000"/>
      </patternFill>
    </fill>
    <fill>
      <patternFill patternType="solid">
        <fgColor rgb="FF92D050"/>
        <bgColor rgb="FF000000"/>
      </patternFill>
    </fill>
    <fill>
      <patternFill patternType="solid">
        <fgColor rgb="FFFF0000"/>
        <bgColor rgb="FF000000"/>
      </patternFill>
    </fill>
    <fill>
      <patternFill patternType="solid">
        <fgColor rgb="FF00B0F0"/>
        <bgColor rgb="FF000000"/>
      </patternFill>
    </fill>
    <fill>
      <patternFill patternType="solid">
        <fgColor rgb="FF00B050"/>
        <bgColor rgb="FF000000"/>
      </patternFill>
    </fill>
    <fill>
      <patternFill patternType="solid">
        <fgColor rgb="FFFFFF00"/>
        <bgColor rgb="FF000000"/>
      </patternFill>
    </fill>
    <fill>
      <patternFill patternType="solid">
        <fgColor rgb="FF70AD47"/>
        <bgColor rgb="FF000000"/>
      </patternFill>
    </fill>
    <fill>
      <patternFill patternType="solid">
        <fgColor rgb="FF00B0F0"/>
        <bgColor indexed="64"/>
      </patternFill>
    </fill>
    <fill>
      <patternFill patternType="solid">
        <fgColor indexed="10"/>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CE3C"/>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0" fontId="12" fillId="0" borderId="0"/>
    <xf numFmtId="165" fontId="12" fillId="0" borderId="0" applyFont="0" applyFill="0" applyBorder="0" applyAlignment="0" applyProtection="0"/>
    <xf numFmtId="9" fontId="12" fillId="0" borderId="0" applyFont="0" applyFill="0" applyBorder="0" applyAlignment="0" applyProtection="0"/>
  </cellStyleXfs>
  <cellXfs count="205">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3" fontId="2" fillId="0" borderId="1" xfId="0" applyNumberFormat="1" applyFont="1" applyBorder="1" applyAlignment="1">
      <alignment horizontal="center" vertical="center" wrapText="1"/>
    </xf>
    <xf numFmtId="14" fontId="4" fillId="3" borderId="1" xfId="0" applyNumberFormat="1" applyFont="1" applyFill="1" applyBorder="1" applyAlignment="1">
      <alignment horizontal="center"/>
    </xf>
    <xf numFmtId="0" fontId="4" fillId="0" borderId="1" xfId="0" applyFont="1" applyBorder="1" applyAlignment="1">
      <alignment horizontal="center"/>
    </xf>
    <xf numFmtId="0" fontId="4" fillId="0" borderId="1" xfId="0" applyFont="1" applyBorder="1" applyAlignment="1" applyProtection="1">
      <alignment horizontal="center" vertical="center"/>
      <protection locked="0"/>
    </xf>
    <xf numFmtId="0" fontId="4" fillId="0" borderId="1" xfId="0" applyFont="1" applyBorder="1" applyAlignment="1" applyProtection="1">
      <alignment horizontal="center"/>
      <protection locked="0"/>
    </xf>
    <xf numFmtId="0" fontId="5" fillId="4" borderId="1" xfId="0" applyFont="1" applyFill="1" applyBorder="1" applyAlignment="1">
      <alignment horizontal="center"/>
    </xf>
    <xf numFmtId="3" fontId="4" fillId="0" borderId="1" xfId="0" applyNumberFormat="1" applyFont="1" applyBorder="1" applyAlignment="1">
      <alignment horizontal="center"/>
    </xf>
    <xf numFmtId="3" fontId="4" fillId="0" borderId="1" xfId="0" applyNumberFormat="1" applyFont="1" applyBorder="1" applyAlignment="1">
      <alignment horizontal="center" vertical="center"/>
    </xf>
    <xf numFmtId="14" fontId="4" fillId="0" borderId="1" xfId="0" applyNumberFormat="1" applyFont="1" applyBorder="1" applyAlignment="1">
      <alignment horizontal="center"/>
    </xf>
    <xf numFmtId="14" fontId="4" fillId="5" borderId="1" xfId="0" applyNumberFormat="1" applyFont="1" applyFill="1" applyBorder="1" applyAlignment="1">
      <alignment horizontal="center"/>
    </xf>
    <xf numFmtId="0" fontId="4" fillId="0" borderId="1" xfId="0" applyFont="1" applyBorder="1" applyAlignment="1">
      <alignment horizontal="center" vertical="center"/>
    </xf>
    <xf numFmtId="0" fontId="5" fillId="6" borderId="1" xfId="0" applyFont="1" applyFill="1" applyBorder="1" applyAlignment="1">
      <alignment horizontal="center"/>
    </xf>
    <xf numFmtId="9" fontId="4" fillId="0" borderId="1" xfId="1" applyFont="1" applyFill="1" applyBorder="1" applyAlignment="1">
      <alignment horizontal="center"/>
    </xf>
    <xf numFmtId="0" fontId="5" fillId="7" borderId="1" xfId="0" applyFont="1" applyFill="1" applyBorder="1" applyAlignment="1">
      <alignment horizontal="center"/>
    </xf>
    <xf numFmtId="14" fontId="7" fillId="5" borderId="1" xfId="0" applyNumberFormat="1" applyFont="1" applyFill="1" applyBorder="1" applyAlignment="1">
      <alignment horizontal="center"/>
    </xf>
    <xf numFmtId="0" fontId="7" fillId="3" borderId="1" xfId="0" applyFont="1" applyFill="1" applyBorder="1" applyAlignment="1">
      <alignment horizontal="center"/>
    </xf>
    <xf numFmtId="0" fontId="7" fillId="0" borderId="1" xfId="0" applyFont="1" applyBorder="1" applyAlignment="1">
      <alignment horizontal="center" vertical="center"/>
    </xf>
    <xf numFmtId="0" fontId="7" fillId="0" borderId="1" xfId="0" applyFont="1" applyBorder="1" applyAlignment="1">
      <alignment horizontal="center"/>
    </xf>
    <xf numFmtId="0" fontId="8" fillId="0" borderId="1" xfId="0" applyFont="1" applyBorder="1" applyAlignment="1">
      <alignment horizontal="center"/>
    </xf>
    <xf numFmtId="0" fontId="7" fillId="7" borderId="1" xfId="0" applyFont="1" applyFill="1" applyBorder="1" applyAlignment="1">
      <alignment horizontal="center"/>
    </xf>
    <xf numFmtId="0" fontId="7" fillId="7" borderId="1" xfId="0" applyFont="1" applyFill="1" applyBorder="1" applyAlignment="1">
      <alignment horizontal="center" vertical="center"/>
    </xf>
    <xf numFmtId="0" fontId="7" fillId="8" borderId="1" xfId="0" applyFont="1" applyFill="1" applyBorder="1" applyAlignment="1">
      <alignment horizontal="center"/>
    </xf>
    <xf numFmtId="0" fontId="7" fillId="0" borderId="1" xfId="0" applyFont="1" applyBorder="1"/>
    <xf numFmtId="14" fontId="7" fillId="5" borderId="2" xfId="0" applyNumberFormat="1" applyFont="1" applyFill="1" applyBorder="1" applyAlignment="1">
      <alignment horizontal="center"/>
    </xf>
    <xf numFmtId="0" fontId="7" fillId="0" borderId="2" xfId="0" applyFont="1" applyBorder="1" applyAlignment="1">
      <alignment horizontal="center"/>
    </xf>
    <xf numFmtId="0" fontId="7" fillId="0" borderId="1" xfId="2" applyNumberFormat="1" applyFont="1" applyFill="1" applyBorder="1" applyAlignment="1">
      <alignment horizontal="center"/>
    </xf>
    <xf numFmtId="9" fontId="7" fillId="0" borderId="1" xfId="1" applyFont="1" applyFill="1" applyBorder="1" applyAlignment="1">
      <alignment horizontal="center"/>
    </xf>
    <xf numFmtId="0" fontId="5" fillId="7" borderId="2" xfId="0" applyFont="1" applyFill="1" applyBorder="1" applyAlignment="1">
      <alignment horizontal="center"/>
    </xf>
    <xf numFmtId="0" fontId="5" fillId="6" borderId="2" xfId="0" applyFont="1" applyFill="1" applyBorder="1" applyAlignment="1">
      <alignment horizontal="center"/>
    </xf>
    <xf numFmtId="14" fontId="0" fillId="9" borderId="1" xfId="0" applyNumberFormat="1" applyFill="1" applyBorder="1" applyAlignment="1">
      <alignment horizontal="center"/>
    </xf>
    <xf numFmtId="0" fontId="0" fillId="0" borderId="1" xfId="0" applyBorder="1" applyAlignment="1">
      <alignment horizontal="center"/>
    </xf>
    <xf numFmtId="0" fontId="9" fillId="10" borderId="1" xfId="0" applyFont="1" applyFill="1" applyBorder="1" applyAlignment="1">
      <alignment horizontal="center"/>
    </xf>
    <xf numFmtId="0" fontId="0" fillId="0" borderId="2" xfId="0" applyBorder="1" applyAlignment="1">
      <alignment horizontal="center"/>
    </xf>
    <xf numFmtId="0" fontId="9" fillId="10" borderId="2" xfId="0" applyFont="1" applyFill="1" applyBorder="1" applyAlignment="1">
      <alignment horizontal="center"/>
    </xf>
    <xf numFmtId="0" fontId="9" fillId="11" borderId="1" xfId="0" applyFont="1" applyFill="1" applyBorder="1" applyAlignment="1">
      <alignment horizontal="center"/>
    </xf>
    <xf numFmtId="0" fontId="0" fillId="0" borderId="1" xfId="0" applyBorder="1"/>
    <xf numFmtId="14" fontId="0" fillId="9" borderId="2" xfId="0" applyNumberFormat="1" applyFill="1" applyBorder="1" applyAlignment="1">
      <alignment horizontal="center"/>
    </xf>
    <xf numFmtId="0" fontId="8" fillId="0" borderId="2" xfId="0" applyFont="1" applyBorder="1" applyAlignment="1">
      <alignment horizontal="center"/>
    </xf>
    <xf numFmtId="0" fontId="9" fillId="11" borderId="2" xfId="0" applyFont="1" applyFill="1" applyBorder="1" applyAlignment="1">
      <alignment horizontal="center"/>
    </xf>
    <xf numFmtId="0" fontId="9" fillId="13" borderId="1" xfId="0" applyFont="1" applyFill="1" applyBorder="1" applyAlignment="1">
      <alignment horizontal="center"/>
    </xf>
    <xf numFmtId="0" fontId="0" fillId="12" borderId="1" xfId="0" applyFill="1" applyBorder="1" applyAlignment="1">
      <alignment horizontal="center"/>
    </xf>
    <xf numFmtId="14" fontId="0" fillId="9" borderId="4" xfId="0" applyNumberFormat="1" applyFill="1"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7" fillId="0" borderId="3" xfId="0" applyFont="1" applyBorder="1" applyAlignment="1">
      <alignment horizontal="center"/>
    </xf>
    <xf numFmtId="0" fontId="9" fillId="0" borderId="2" xfId="0" applyFont="1" applyBorder="1" applyAlignment="1">
      <alignment horizontal="center"/>
    </xf>
    <xf numFmtId="0" fontId="0" fillId="0" borderId="2" xfId="0" applyBorder="1" applyAlignment="1">
      <alignment horizontal="center" vertical="center"/>
    </xf>
    <xf numFmtId="0" fontId="0" fillId="0" borderId="1" xfId="3" applyNumberFormat="1" applyFont="1" applyFill="1" applyBorder="1" applyAlignment="1">
      <alignment horizontal="center"/>
    </xf>
    <xf numFmtId="9" fontId="0" fillId="0" borderId="1" xfId="1" applyFont="1" applyFill="1" applyBorder="1" applyAlignment="1">
      <alignment horizontal="center"/>
    </xf>
    <xf numFmtId="9" fontId="0" fillId="0" borderId="2" xfId="1" applyFont="1" applyFill="1" applyBorder="1" applyAlignment="1">
      <alignment horizontal="center"/>
    </xf>
    <xf numFmtId="0" fontId="9" fillId="11" borderId="3" xfId="0" applyFont="1" applyFill="1" applyBorder="1" applyAlignment="1">
      <alignment horizontal="center"/>
    </xf>
    <xf numFmtId="0" fontId="9" fillId="0" borderId="1" xfId="0" applyFont="1" applyBorder="1" applyAlignment="1">
      <alignment horizontal="center"/>
    </xf>
    <xf numFmtId="3" fontId="4" fillId="11" borderId="1" xfId="0" applyNumberFormat="1" applyFont="1" applyFill="1" applyBorder="1" applyAlignment="1">
      <alignment horizontal="center"/>
    </xf>
    <xf numFmtId="3" fontId="4" fillId="12" borderId="1" xfId="0" applyNumberFormat="1" applyFont="1" applyFill="1" applyBorder="1" applyAlignment="1">
      <alignment horizontal="center"/>
    </xf>
    <xf numFmtId="0" fontId="0" fillId="0" borderId="1" xfId="0" applyBorder="1" applyAlignment="1">
      <alignment horizontal="center" vertical="center"/>
    </xf>
    <xf numFmtId="0" fontId="9" fillId="10" borderId="3" xfId="0" applyFont="1" applyFill="1" applyBorder="1" applyAlignment="1">
      <alignment horizontal="center"/>
    </xf>
    <xf numFmtId="0" fontId="0" fillId="13" borderId="1" xfId="0" applyFill="1" applyBorder="1" applyAlignment="1">
      <alignment horizontal="center"/>
    </xf>
    <xf numFmtId="0" fontId="9" fillId="13" borderId="2" xfId="0" applyFont="1" applyFill="1" applyBorder="1" applyAlignment="1">
      <alignment horizontal="center"/>
    </xf>
    <xf numFmtId="14" fontId="0" fillId="9" borderId="5" xfId="0" applyNumberFormat="1" applyFill="1" applyBorder="1" applyAlignment="1">
      <alignment horizontal="center"/>
    </xf>
    <xf numFmtId="0" fontId="0" fillId="0" borderId="6" xfId="0" applyBorder="1" applyAlignment="1">
      <alignment horizontal="center"/>
    </xf>
    <xf numFmtId="0" fontId="9" fillId="11" borderId="6" xfId="0" applyFont="1" applyFill="1" applyBorder="1" applyAlignment="1">
      <alignment horizontal="center"/>
    </xf>
    <xf numFmtId="0" fontId="11" fillId="0" borderId="1" xfId="0" applyFont="1" applyBorder="1" applyAlignment="1">
      <alignment horizontal="center" vertical="center"/>
    </xf>
    <xf numFmtId="0" fontId="11" fillId="0" borderId="1" xfId="0" applyFont="1" applyBorder="1" applyAlignment="1">
      <alignment horizontal="center"/>
    </xf>
    <xf numFmtId="14" fontId="0" fillId="0" borderId="1" xfId="0" applyNumberFormat="1" applyBorder="1" applyAlignment="1">
      <alignment horizontal="center"/>
    </xf>
    <xf numFmtId="0" fontId="7" fillId="3" borderId="2" xfId="0" applyFont="1" applyFill="1" applyBorder="1" applyAlignment="1">
      <alignment horizontal="center"/>
    </xf>
    <xf numFmtId="0" fontId="7" fillId="0" borderId="0" xfId="0" applyFont="1"/>
    <xf numFmtId="0" fontId="8" fillId="13" borderId="1" xfId="0" applyFont="1" applyFill="1" applyBorder="1" applyAlignment="1">
      <alignment horizontal="center"/>
    </xf>
    <xf numFmtId="0" fontId="12" fillId="0" borderId="0" xfId="4"/>
    <xf numFmtId="14" fontId="12" fillId="9" borderId="1" xfId="4" applyNumberFormat="1" applyFill="1" applyBorder="1" applyAlignment="1">
      <alignment horizontal="center"/>
    </xf>
    <xf numFmtId="0" fontId="12" fillId="0" borderId="1" xfId="4" applyBorder="1" applyAlignment="1">
      <alignment horizontal="center"/>
    </xf>
    <xf numFmtId="0" fontId="9" fillId="10" borderId="1" xfId="4" applyFont="1" applyFill="1" applyBorder="1" applyAlignment="1">
      <alignment horizontal="center"/>
    </xf>
    <xf numFmtId="0" fontId="12" fillId="0" borderId="2" xfId="4" applyBorder="1" applyAlignment="1">
      <alignment horizontal="center"/>
    </xf>
    <xf numFmtId="14" fontId="12" fillId="9" borderId="2" xfId="4" applyNumberFormat="1" applyFill="1" applyBorder="1" applyAlignment="1">
      <alignment horizontal="center"/>
    </xf>
    <xf numFmtId="0" fontId="12" fillId="0" borderId="1" xfId="4" applyBorder="1"/>
    <xf numFmtId="0" fontId="9" fillId="11" borderId="1" xfId="4" applyFont="1" applyFill="1" applyBorder="1" applyAlignment="1">
      <alignment horizontal="center"/>
    </xf>
    <xf numFmtId="0" fontId="0" fillId="0" borderId="1" xfId="5" applyNumberFormat="1" applyFont="1" applyFill="1" applyBorder="1" applyAlignment="1">
      <alignment horizontal="center"/>
    </xf>
    <xf numFmtId="0" fontId="9" fillId="11" borderId="2" xfId="4" applyFont="1" applyFill="1" applyBorder="1" applyAlignment="1">
      <alignment horizontal="center"/>
    </xf>
    <xf numFmtId="9" fontId="0" fillId="0" borderId="2" xfId="6" applyFont="1" applyFill="1" applyBorder="1" applyAlignment="1">
      <alignment horizontal="center"/>
    </xf>
    <xf numFmtId="9" fontId="0" fillId="0" borderId="1" xfId="6" applyFont="1" applyFill="1" applyBorder="1" applyAlignment="1">
      <alignment horizontal="center"/>
    </xf>
    <xf numFmtId="0" fontId="9" fillId="14" borderId="1" xfId="0" applyFont="1" applyFill="1" applyBorder="1" applyAlignment="1">
      <alignment horizontal="center"/>
    </xf>
    <xf numFmtId="0" fontId="9" fillId="9" borderId="1" xfId="0" applyFont="1" applyFill="1" applyBorder="1" applyAlignment="1">
      <alignment horizontal="center"/>
    </xf>
    <xf numFmtId="0" fontId="0" fillId="11" borderId="1" xfId="0" applyFill="1" applyBorder="1" applyAlignment="1">
      <alignment horizontal="center"/>
    </xf>
    <xf numFmtId="0" fontId="9" fillId="14" borderId="2" xfId="0" applyFont="1" applyFill="1" applyBorder="1" applyAlignment="1">
      <alignment horizontal="center"/>
    </xf>
    <xf numFmtId="0" fontId="9" fillId="9" borderId="2" xfId="0" applyFont="1" applyFill="1" applyBorder="1" applyAlignment="1">
      <alignment horizontal="center"/>
    </xf>
    <xf numFmtId="0" fontId="5" fillId="4" borderId="2" xfId="0" applyFont="1" applyFill="1" applyBorder="1" applyAlignment="1">
      <alignment horizontal="center"/>
    </xf>
    <xf numFmtId="14" fontId="0" fillId="0" borderId="2" xfId="0" applyNumberFormat="1" applyBorder="1" applyAlignment="1">
      <alignment horizontal="center"/>
    </xf>
    <xf numFmtId="0" fontId="13" fillId="11" borderId="1" xfId="0" applyFont="1" applyFill="1" applyBorder="1" applyAlignment="1">
      <alignment horizontal="center"/>
    </xf>
    <xf numFmtId="0" fontId="14" fillId="0" borderId="1" xfId="0" applyFont="1" applyBorder="1" applyAlignment="1">
      <alignment horizontal="center"/>
    </xf>
    <xf numFmtId="0" fontId="0" fillId="11" borderId="2" xfId="0" applyFill="1" applyBorder="1" applyAlignment="1">
      <alignment horizontal="center"/>
    </xf>
    <xf numFmtId="3" fontId="4" fillId="0" borderId="2" xfId="0" applyNumberFormat="1" applyFont="1" applyBorder="1" applyAlignment="1">
      <alignment horizontal="center"/>
    </xf>
    <xf numFmtId="3" fontId="4" fillId="0" borderId="2" xfId="0" applyNumberFormat="1" applyFont="1" applyBorder="1" applyAlignment="1">
      <alignment horizontal="center" vertical="center"/>
    </xf>
    <xf numFmtId="14" fontId="4" fillId="0" borderId="2" xfId="0" applyNumberFormat="1" applyFont="1" applyBorder="1" applyAlignment="1">
      <alignment horizontal="center"/>
    </xf>
    <xf numFmtId="14" fontId="0" fillId="9" borderId="6" xfId="0" applyNumberFormat="1" applyFill="1" applyBorder="1" applyAlignment="1">
      <alignment horizontal="center"/>
    </xf>
    <xf numFmtId="0" fontId="7" fillId="0" borderId="6" xfId="0" applyFont="1" applyBorder="1" applyAlignment="1">
      <alignment horizontal="center"/>
    </xf>
    <xf numFmtId="3" fontId="4" fillId="0" borderId="6" xfId="0" applyNumberFormat="1" applyFont="1" applyBorder="1" applyAlignment="1">
      <alignment horizontal="center"/>
    </xf>
    <xf numFmtId="3" fontId="4" fillId="0" borderId="6" xfId="0" applyNumberFormat="1" applyFont="1" applyBorder="1" applyAlignment="1">
      <alignment horizontal="center" vertical="center"/>
    </xf>
    <xf numFmtId="14" fontId="4" fillId="0" borderId="6" xfId="0" applyNumberFormat="1" applyFont="1" applyBorder="1" applyAlignment="1">
      <alignment horizontal="center"/>
    </xf>
    <xf numFmtId="0" fontId="9" fillId="11" borderId="5" xfId="0" applyFont="1" applyFill="1" applyBorder="1" applyAlignment="1">
      <alignment horizontal="center"/>
    </xf>
    <xf numFmtId="0" fontId="9" fillId="9" borderId="6" xfId="0" applyFont="1" applyFill="1" applyBorder="1" applyAlignment="1">
      <alignment horizontal="center"/>
    </xf>
    <xf numFmtId="0" fontId="8" fillId="0" borderId="6" xfId="0" applyFont="1" applyBorder="1" applyAlignment="1">
      <alignment horizontal="center"/>
    </xf>
    <xf numFmtId="16" fontId="0" fillId="0" borderId="1" xfId="0" applyNumberFormat="1" applyBorder="1" applyAlignment="1">
      <alignment horizontal="center"/>
    </xf>
    <xf numFmtId="0" fontId="0" fillId="0" borderId="5" xfId="0" applyBorder="1" applyAlignment="1">
      <alignment horizontal="center"/>
    </xf>
    <xf numFmtId="0" fontId="0" fillId="0" borderId="5" xfId="0" applyBorder="1" applyAlignment="1">
      <alignment horizontal="center" vertical="center"/>
    </xf>
    <xf numFmtId="0" fontId="9" fillId="14" borderId="5" xfId="0" applyFont="1" applyFill="1" applyBorder="1" applyAlignment="1">
      <alignment horizontal="center"/>
    </xf>
    <xf numFmtId="0" fontId="16" fillId="0" borderId="1" xfId="0" applyFont="1" applyBorder="1" applyAlignment="1">
      <alignment horizontal="center"/>
    </xf>
    <xf numFmtId="0" fontId="16" fillId="0" borderId="2" xfId="0" applyFont="1" applyBorder="1" applyAlignment="1">
      <alignment horizontal="center"/>
    </xf>
    <xf numFmtId="0" fontId="16" fillId="0" borderId="6" xfId="0" applyFont="1" applyBorder="1" applyAlignment="1">
      <alignment horizontal="center"/>
    </xf>
    <xf numFmtId="14" fontId="16" fillId="0" borderId="6" xfId="0" applyNumberFormat="1" applyFont="1" applyBorder="1" applyAlignment="1">
      <alignment horizontal="center"/>
    </xf>
    <xf numFmtId="14" fontId="16" fillId="0" borderId="2" xfId="0" applyNumberFormat="1" applyFont="1" applyBorder="1" applyAlignment="1">
      <alignment horizontal="center"/>
    </xf>
    <xf numFmtId="0" fontId="9" fillId="14" borderId="6" xfId="0" applyFont="1" applyFill="1" applyBorder="1" applyAlignment="1">
      <alignment horizontal="center"/>
    </xf>
    <xf numFmtId="3" fontId="4" fillId="0" borderId="5" xfId="0" applyNumberFormat="1" applyFont="1" applyBorder="1" applyAlignment="1">
      <alignment horizontal="center"/>
    </xf>
    <xf numFmtId="3" fontId="4" fillId="0" borderId="5" xfId="0" applyNumberFormat="1" applyFont="1" applyBorder="1" applyAlignment="1">
      <alignment horizontal="center" vertical="center"/>
    </xf>
    <xf numFmtId="14" fontId="4" fillId="0" borderId="5" xfId="0" applyNumberFormat="1" applyFont="1" applyBorder="1" applyAlignment="1">
      <alignment horizontal="center"/>
    </xf>
    <xf numFmtId="0" fontId="14" fillId="0" borderId="2" xfId="0" applyFont="1" applyBorder="1" applyAlignment="1">
      <alignment horizontal="center"/>
    </xf>
    <xf numFmtId="0" fontId="14" fillId="0" borderId="6" xfId="0" applyFont="1" applyBorder="1" applyAlignment="1">
      <alignment horizontal="center"/>
    </xf>
    <xf numFmtId="14" fontId="14" fillId="0" borderId="2" xfId="0" applyNumberFormat="1" applyFont="1" applyBorder="1" applyAlignment="1">
      <alignment horizontal="center"/>
    </xf>
    <xf numFmtId="0" fontId="9" fillId="11" borderId="7" xfId="0" applyFont="1" applyFill="1" applyBorder="1" applyAlignment="1">
      <alignment horizontal="center"/>
    </xf>
    <xf numFmtId="3" fontId="4" fillId="0" borderId="7" xfId="0" applyNumberFormat="1" applyFont="1" applyBorder="1" applyAlignment="1">
      <alignment horizontal="center"/>
    </xf>
    <xf numFmtId="3" fontId="4" fillId="0" borderId="7" xfId="0" applyNumberFormat="1" applyFont="1" applyBorder="1" applyAlignment="1">
      <alignment horizontal="center" vertical="center"/>
    </xf>
    <xf numFmtId="14" fontId="4" fillId="0" borderId="7" xfId="0" applyNumberFormat="1" applyFont="1" applyBorder="1" applyAlignment="1">
      <alignment horizontal="center"/>
    </xf>
    <xf numFmtId="3" fontId="4" fillId="0" borderId="3" xfId="0" applyNumberFormat="1" applyFont="1" applyBorder="1" applyAlignment="1">
      <alignment horizontal="center"/>
    </xf>
    <xf numFmtId="3" fontId="4" fillId="0" borderId="3" xfId="0" applyNumberFormat="1" applyFont="1" applyBorder="1" applyAlignment="1">
      <alignment horizontal="center" vertical="center"/>
    </xf>
    <xf numFmtId="14" fontId="4" fillId="0" borderId="3" xfId="0" applyNumberFormat="1" applyFont="1" applyBorder="1" applyAlignment="1">
      <alignment horizontal="center"/>
    </xf>
    <xf numFmtId="0" fontId="9" fillId="10" borderId="6" xfId="0" applyFont="1" applyFill="1" applyBorder="1" applyAlignment="1">
      <alignment horizontal="center"/>
    </xf>
    <xf numFmtId="14" fontId="0" fillId="0" borderId="6" xfId="0" applyNumberFormat="1" applyBorder="1" applyAlignment="1">
      <alignment horizontal="center"/>
    </xf>
    <xf numFmtId="0" fontId="0" fillId="0" borderId="7" xfId="0" applyBorder="1" applyAlignment="1">
      <alignment horizontal="center"/>
    </xf>
    <xf numFmtId="0" fontId="18" fillId="0" borderId="1" xfId="0" applyFont="1" applyBorder="1" applyAlignment="1">
      <alignment horizontal="center"/>
    </xf>
    <xf numFmtId="0" fontId="19" fillId="0" borderId="1" xfId="0" applyFont="1" applyBorder="1" applyAlignment="1">
      <alignment horizontal="center"/>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6" xfId="0" applyFont="1" applyBorder="1" applyAlignment="1">
      <alignment horizontal="center"/>
    </xf>
    <xf numFmtId="0" fontId="4" fillId="0" borderId="2" xfId="0" applyFont="1" applyBorder="1" applyAlignment="1">
      <alignment horizontal="center"/>
    </xf>
    <xf numFmtId="0" fontId="4" fillId="0" borderId="7" xfId="0" applyFont="1" applyBorder="1" applyAlignment="1">
      <alignment horizontal="center"/>
    </xf>
    <xf numFmtId="0" fontId="19" fillId="0" borderId="2" xfId="0" applyFont="1" applyBorder="1" applyAlignment="1">
      <alignment horizontal="center"/>
    </xf>
    <xf numFmtId="14" fontId="0" fillId="0" borderId="5" xfId="0" applyNumberFormat="1" applyBorder="1" applyAlignment="1">
      <alignment horizontal="center"/>
    </xf>
    <xf numFmtId="0" fontId="9" fillId="11" borderId="8" xfId="0" applyFont="1" applyFill="1" applyBorder="1" applyAlignment="1">
      <alignment horizontal="center"/>
    </xf>
    <xf numFmtId="0" fontId="13" fillId="14" borderId="1" xfId="0" applyFont="1" applyFill="1" applyBorder="1" applyAlignment="1">
      <alignment horizontal="center"/>
    </xf>
    <xf numFmtId="14" fontId="4" fillId="5" borderId="2" xfId="0" applyNumberFormat="1" applyFont="1" applyFill="1" applyBorder="1" applyAlignment="1">
      <alignment horizontal="center"/>
    </xf>
    <xf numFmtId="14" fontId="14" fillId="0" borderId="1" xfId="0" applyNumberFormat="1" applyFont="1" applyBorder="1" applyAlignment="1">
      <alignment horizontal="center"/>
    </xf>
    <xf numFmtId="0" fontId="17" fillId="0" borderId="6" xfId="0" applyFont="1" applyBorder="1" applyAlignment="1">
      <alignment horizontal="center"/>
    </xf>
    <xf numFmtId="0" fontId="2" fillId="0" borderId="3" xfId="0" applyFont="1" applyBorder="1" applyAlignment="1">
      <alignment vertical="center" wrapText="1"/>
    </xf>
    <xf numFmtId="0" fontId="2" fillId="0" borderId="2" xfId="0" applyFont="1" applyBorder="1" applyAlignment="1">
      <alignment vertical="center" wrapText="1"/>
    </xf>
    <xf numFmtId="0" fontId="17" fillId="0" borderId="1" xfId="0" applyFont="1" applyBorder="1" applyAlignment="1">
      <alignment horizontal="center"/>
    </xf>
    <xf numFmtId="0" fontId="0" fillId="0" borderId="9" xfId="0" applyBorder="1" applyAlignment="1">
      <alignment horizontal="center"/>
    </xf>
    <xf numFmtId="0" fontId="13" fillId="0" borderId="6" xfId="0" applyFont="1" applyBorder="1" applyAlignment="1">
      <alignment horizontal="center"/>
    </xf>
    <xf numFmtId="0" fontId="4" fillId="13" borderId="1" xfId="0" applyFont="1" applyFill="1" applyBorder="1" applyAlignment="1">
      <alignment horizontal="center"/>
    </xf>
    <xf numFmtId="0" fontId="0" fillId="13" borderId="6" xfId="0" applyFill="1" applyBorder="1" applyAlignment="1">
      <alignment horizontal="center"/>
    </xf>
    <xf numFmtId="0" fontId="4" fillId="13" borderId="6" xfId="0" applyFont="1" applyFill="1" applyBorder="1" applyAlignment="1">
      <alignment horizontal="center"/>
    </xf>
    <xf numFmtId="0" fontId="19" fillId="0" borderId="6" xfId="0" applyFont="1" applyBorder="1" applyAlignment="1">
      <alignment horizontal="center"/>
    </xf>
    <xf numFmtId="14" fontId="0" fillId="9" borderId="3" xfId="0" applyNumberFormat="1" applyFill="1" applyBorder="1" applyAlignment="1">
      <alignment horizontal="center"/>
    </xf>
    <xf numFmtId="0" fontId="0" fillId="13" borderId="3" xfId="0" applyFill="1" applyBorder="1" applyAlignment="1">
      <alignment horizontal="center"/>
    </xf>
    <xf numFmtId="0" fontId="13" fillId="14" borderId="2" xfId="0" applyFont="1" applyFill="1" applyBorder="1" applyAlignment="1">
      <alignment horizontal="center"/>
    </xf>
    <xf numFmtId="0" fontId="13" fillId="0" borderId="1" xfId="0" applyFont="1" applyBorder="1" applyAlignment="1">
      <alignment horizontal="center"/>
    </xf>
    <xf numFmtId="3" fontId="4" fillId="12" borderId="1" xfId="0" applyNumberFormat="1" applyFont="1" applyFill="1" applyBorder="1" applyAlignment="1">
      <alignment horizontal="center" vertical="center"/>
    </xf>
    <xf numFmtId="14" fontId="4" fillId="12" borderId="1" xfId="0" applyNumberFormat="1" applyFont="1" applyFill="1" applyBorder="1" applyAlignment="1">
      <alignment horizontal="center"/>
    </xf>
    <xf numFmtId="3" fontId="4" fillId="12" borderId="6" xfId="0" applyNumberFormat="1" applyFont="1" applyFill="1" applyBorder="1" applyAlignment="1">
      <alignment horizontal="center"/>
    </xf>
    <xf numFmtId="3" fontId="4" fillId="12" borderId="6" xfId="0" applyNumberFormat="1" applyFont="1" applyFill="1" applyBorder="1" applyAlignment="1">
      <alignment horizontal="center" vertical="center"/>
    </xf>
    <xf numFmtId="14" fontId="4" fillId="12" borderId="6" xfId="0" applyNumberFormat="1" applyFont="1" applyFill="1" applyBorder="1" applyAlignment="1">
      <alignment horizontal="center"/>
    </xf>
    <xf numFmtId="3" fontId="4" fillId="12" borderId="7" xfId="0" applyNumberFormat="1" applyFont="1" applyFill="1" applyBorder="1" applyAlignment="1">
      <alignment horizontal="center"/>
    </xf>
    <xf numFmtId="3" fontId="4" fillId="12" borderId="7" xfId="0" applyNumberFormat="1" applyFont="1" applyFill="1" applyBorder="1" applyAlignment="1">
      <alignment horizontal="center" vertical="center"/>
    </xf>
    <xf numFmtId="14" fontId="4" fillId="12" borderId="7" xfId="0" applyNumberFormat="1" applyFont="1" applyFill="1" applyBorder="1" applyAlignment="1">
      <alignment horizontal="center"/>
    </xf>
    <xf numFmtId="0" fontId="13" fillId="11" borderId="2" xfId="0" applyFont="1" applyFill="1" applyBorder="1" applyAlignment="1">
      <alignment horizontal="center"/>
    </xf>
    <xf numFmtId="0" fontId="18" fillId="0" borderId="2" xfId="0" applyFont="1" applyBorder="1" applyAlignment="1">
      <alignment horizontal="center"/>
    </xf>
    <xf numFmtId="0" fontId="0" fillId="13" borderId="2" xfId="0" applyFill="1" applyBorder="1" applyAlignment="1">
      <alignment horizontal="center"/>
    </xf>
    <xf numFmtId="0" fontId="5" fillId="6" borderId="6" xfId="0" applyFont="1" applyFill="1" applyBorder="1" applyAlignment="1">
      <alignment horizontal="center"/>
    </xf>
    <xf numFmtId="0" fontId="7" fillId="13" borderId="1" xfId="0" applyFont="1" applyFill="1" applyBorder="1" applyAlignment="1">
      <alignment horizontal="center"/>
    </xf>
    <xf numFmtId="0" fontId="7" fillId="13" borderId="2" xfId="0" applyFont="1" applyFill="1" applyBorder="1" applyAlignment="1">
      <alignment horizontal="center"/>
    </xf>
    <xf numFmtId="0" fontId="0" fillId="0" borderId="10" xfId="0" applyBorder="1" applyAlignment="1">
      <alignment horizontal="center"/>
    </xf>
    <xf numFmtId="0" fontId="9" fillId="11" borderId="10" xfId="0" applyFont="1" applyFill="1" applyBorder="1" applyAlignment="1">
      <alignment horizontal="center"/>
    </xf>
    <xf numFmtId="3" fontId="4" fillId="0" borderId="10" xfId="0" applyNumberFormat="1" applyFont="1" applyBorder="1" applyAlignment="1">
      <alignment horizontal="center"/>
    </xf>
    <xf numFmtId="3" fontId="4" fillId="0" borderId="10" xfId="0" applyNumberFormat="1" applyFont="1" applyBorder="1" applyAlignment="1">
      <alignment horizontal="center" vertical="center"/>
    </xf>
    <xf numFmtId="14" fontId="4" fillId="0" borderId="10" xfId="0" applyNumberFormat="1" applyFont="1" applyBorder="1" applyAlignment="1">
      <alignment horizontal="center"/>
    </xf>
    <xf numFmtId="3" fontId="4" fillId="12" borderId="5" xfId="0" applyNumberFormat="1" applyFont="1" applyFill="1" applyBorder="1" applyAlignment="1">
      <alignment horizontal="center"/>
    </xf>
    <xf numFmtId="3" fontId="4" fillId="12" borderId="5" xfId="0" applyNumberFormat="1" applyFont="1" applyFill="1" applyBorder="1" applyAlignment="1">
      <alignment horizontal="center" vertical="center"/>
    </xf>
    <xf numFmtId="14" fontId="4" fillId="12" borderId="5" xfId="0" applyNumberFormat="1" applyFont="1" applyFill="1" applyBorder="1" applyAlignment="1">
      <alignment horizontal="center"/>
    </xf>
    <xf numFmtId="0" fontId="0" fillId="15" borderId="1" xfId="0" applyFill="1" applyBorder="1" applyAlignment="1">
      <alignment horizontal="center"/>
    </xf>
    <xf numFmtId="9" fontId="0" fillId="0" borderId="6" xfId="6" applyFont="1" applyFill="1" applyBorder="1" applyAlignment="1">
      <alignment horizontal="center"/>
    </xf>
    <xf numFmtId="0" fontId="0" fillId="16" borderId="1" xfId="0" applyFill="1" applyBorder="1" applyAlignment="1">
      <alignment horizontal="center"/>
    </xf>
    <xf numFmtId="0" fontId="0" fillId="16" borderId="2" xfId="0" applyFill="1" applyBorder="1" applyAlignment="1">
      <alignment horizontal="center"/>
    </xf>
    <xf numFmtId="0" fontId="13" fillId="16" borderId="2" xfId="0" applyFont="1" applyFill="1" applyBorder="1" applyAlignment="1">
      <alignment horizontal="center"/>
    </xf>
    <xf numFmtId="14" fontId="0" fillId="16" borderId="1" xfId="0" applyNumberFormat="1" applyFill="1" applyBorder="1" applyAlignment="1">
      <alignment horizontal="center"/>
    </xf>
    <xf numFmtId="3" fontId="4" fillId="16" borderId="1" xfId="0" applyNumberFormat="1" applyFont="1" applyFill="1" applyBorder="1" applyAlignment="1">
      <alignment horizontal="center"/>
    </xf>
    <xf numFmtId="3" fontId="4" fillId="16" borderId="1" xfId="0" applyNumberFormat="1" applyFont="1" applyFill="1" applyBorder="1" applyAlignment="1">
      <alignment horizontal="center" vertical="center"/>
    </xf>
    <xf numFmtId="14" fontId="19" fillId="0" borderId="1" xfId="0" applyNumberFormat="1" applyFont="1" applyBorder="1" applyAlignment="1">
      <alignment horizontal="center"/>
    </xf>
    <xf numFmtId="3" fontId="2" fillId="0" borderId="1" xfId="0" applyNumberFormat="1" applyFont="1" applyBorder="1" applyAlignment="1">
      <alignment horizontal="center" vertical="center" wrapText="1"/>
    </xf>
    <xf numFmtId="0" fontId="0" fillId="0" borderId="1" xfId="0" applyFill="1" applyBorder="1" applyAlignment="1">
      <alignment horizont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3" fontId="2" fillId="0" borderId="1" xfId="0" applyNumberFormat="1" applyFont="1" applyBorder="1" applyAlignment="1">
      <alignment horizontal="center" wrapText="1"/>
    </xf>
    <xf numFmtId="3" fontId="2" fillId="0" borderId="1"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14" fontId="2" fillId="0" borderId="3"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3" fontId="0" fillId="0" borderId="0" xfId="0" applyNumberFormat="1"/>
  </cellXfs>
  <cellStyles count="7">
    <cellStyle name="Обычный" xfId="0" builtinId="0"/>
    <cellStyle name="Обычный 2" xfId="4"/>
    <cellStyle name="Процентный" xfId="1" builtinId="5"/>
    <cellStyle name="Процентный 2" xfId="6"/>
    <cellStyle name="Финансовый" xfId="3" builtinId="3"/>
    <cellStyle name="Финансовый 2" xfId="2"/>
    <cellStyle name="Финансовый 3"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874"/>
  <sheetViews>
    <sheetView zoomScale="85" zoomScaleNormal="85" workbookViewId="0">
      <pane xSplit="10" ySplit="3" topLeftCell="L4" activePane="bottomRight" state="frozen"/>
      <selection pane="topRight" activeCell="K1" sqref="K1"/>
      <selection pane="bottomLeft" activeCell="A4" sqref="A4"/>
      <selection pane="bottomRight" activeCell="P3" sqref="P3"/>
    </sheetView>
  </sheetViews>
  <sheetFormatPr defaultRowHeight="15" x14ac:dyDescent="0.25"/>
  <cols>
    <col min="1" max="1" width="10.140625" bestFit="1" customWidth="1"/>
    <col min="2" max="2" width="21.7109375" bestFit="1" customWidth="1"/>
    <col min="3" max="3" width="11.7109375" bestFit="1" customWidth="1"/>
    <col min="4" max="4" width="10.28515625" bestFit="1" customWidth="1"/>
    <col min="5" max="5" width="24" bestFit="1" customWidth="1"/>
    <col min="8" max="8" width="10.28515625" bestFit="1" customWidth="1"/>
    <col min="10" max="10" width="4.7109375" bestFit="1" customWidth="1"/>
    <col min="11" max="11" width="10.42578125" bestFit="1" customWidth="1"/>
    <col min="12" max="14" width="10.28515625" bestFit="1" customWidth="1"/>
    <col min="15" max="16" width="11.28515625" bestFit="1" customWidth="1"/>
    <col min="17" max="17" width="10.28515625" bestFit="1" customWidth="1"/>
    <col min="18" max="18" width="11" bestFit="1" customWidth="1"/>
    <col min="19" max="19" width="13.7109375" bestFit="1" customWidth="1"/>
    <col min="20" max="20" width="10.28515625" bestFit="1" customWidth="1"/>
    <col min="21" max="23" width="9.28515625" bestFit="1" customWidth="1"/>
    <col min="24" max="24" width="11" bestFit="1" customWidth="1"/>
    <col min="25" max="25" width="13.7109375" bestFit="1" customWidth="1"/>
    <col min="27" max="27" width="11.7109375" bestFit="1" customWidth="1"/>
    <col min="28" max="28" width="10.28515625" bestFit="1" customWidth="1"/>
  </cols>
  <sheetData>
    <row r="1" spans="1:28" ht="30" x14ac:dyDescent="0.25">
      <c r="A1" s="189" t="s">
        <v>0</v>
      </c>
      <c r="B1" s="190" t="s">
        <v>1</v>
      </c>
      <c r="C1" s="1" t="s">
        <v>342</v>
      </c>
      <c r="D1" s="1"/>
      <c r="E1" s="189" t="s">
        <v>2</v>
      </c>
      <c r="F1" s="189"/>
      <c r="G1" s="189"/>
      <c r="H1" s="189"/>
      <c r="I1" s="189"/>
      <c r="J1" s="191" t="s">
        <v>3</v>
      </c>
      <c r="K1" s="189" t="s">
        <v>4</v>
      </c>
      <c r="L1" s="194" t="s">
        <v>5</v>
      </c>
      <c r="M1" s="194"/>
      <c r="N1" s="194"/>
      <c r="O1" s="194"/>
      <c r="P1" s="194"/>
      <c r="Q1" s="194"/>
      <c r="R1" s="194"/>
      <c r="S1" s="194"/>
      <c r="T1" s="194"/>
      <c r="U1" s="194"/>
      <c r="V1" s="194"/>
      <c r="W1" s="194"/>
      <c r="X1" s="194"/>
      <c r="Y1" s="194"/>
      <c r="Z1" s="194"/>
      <c r="AA1" s="1" t="s">
        <v>341</v>
      </c>
      <c r="AB1" s="192" t="s">
        <v>6</v>
      </c>
    </row>
    <row r="2" spans="1:28" x14ac:dyDescent="0.25">
      <c r="A2" s="189"/>
      <c r="B2" s="190"/>
      <c r="C2" s="189" t="s">
        <v>7</v>
      </c>
      <c r="D2" s="1"/>
      <c r="E2" s="190" t="s">
        <v>8</v>
      </c>
      <c r="F2" s="190" t="s">
        <v>9</v>
      </c>
      <c r="G2" s="189" t="s">
        <v>10</v>
      </c>
      <c r="H2" s="189" t="s">
        <v>11</v>
      </c>
      <c r="I2" s="189"/>
      <c r="J2" s="191"/>
      <c r="K2" s="189"/>
      <c r="L2" s="193" t="s">
        <v>12</v>
      </c>
      <c r="M2" s="193"/>
      <c r="N2" s="193"/>
      <c r="O2" s="193" t="s">
        <v>13</v>
      </c>
      <c r="P2" s="193"/>
      <c r="Q2" s="193"/>
      <c r="R2" s="193" t="s">
        <v>14</v>
      </c>
      <c r="S2" s="193"/>
      <c r="T2" s="193"/>
      <c r="U2" s="194" t="s">
        <v>15</v>
      </c>
      <c r="V2" s="194"/>
      <c r="W2" s="194"/>
      <c r="X2" s="194" t="s">
        <v>16</v>
      </c>
      <c r="Y2" s="194"/>
      <c r="Z2" s="194"/>
      <c r="AA2" s="189" t="s">
        <v>7</v>
      </c>
      <c r="AB2" s="192"/>
    </row>
    <row r="3" spans="1:28" x14ac:dyDescent="0.25">
      <c r="A3" s="189"/>
      <c r="B3" s="190"/>
      <c r="C3" s="189"/>
      <c r="D3" s="1"/>
      <c r="E3" s="190"/>
      <c r="F3" s="190"/>
      <c r="G3" s="189"/>
      <c r="H3" s="2" t="s">
        <v>17</v>
      </c>
      <c r="I3" s="1" t="s">
        <v>18</v>
      </c>
      <c r="J3" s="191"/>
      <c r="K3" s="189"/>
      <c r="L3" s="3" t="s">
        <v>19</v>
      </c>
      <c r="M3" s="187" t="s">
        <v>1357</v>
      </c>
      <c r="N3" s="3"/>
      <c r="O3" s="3" t="s">
        <v>19</v>
      </c>
      <c r="P3" s="187" t="s">
        <v>1357</v>
      </c>
      <c r="Q3" s="3"/>
      <c r="R3" s="3" t="s">
        <v>19</v>
      </c>
      <c r="S3" s="3" t="s">
        <v>1357</v>
      </c>
      <c r="T3" s="3"/>
      <c r="U3" s="3" t="s">
        <v>19</v>
      </c>
      <c r="V3" s="187" t="s">
        <v>1357</v>
      </c>
      <c r="W3" s="3"/>
      <c r="X3" s="3" t="s">
        <v>19</v>
      </c>
      <c r="Y3" s="187" t="s">
        <v>1357</v>
      </c>
      <c r="Z3" s="3"/>
      <c r="AA3" s="189"/>
      <c r="AB3" s="192"/>
    </row>
    <row r="4" spans="1:28" ht="15.75" hidden="1" x14ac:dyDescent="0.25">
      <c r="A4" s="4">
        <v>43670</v>
      </c>
      <c r="B4" s="5" t="s">
        <v>21</v>
      </c>
      <c r="C4" s="6">
        <v>450000</v>
      </c>
      <c r="D4" s="7"/>
      <c r="E4" s="5" t="s">
        <v>22</v>
      </c>
      <c r="F4" s="5">
        <v>1</v>
      </c>
      <c r="G4" s="5" t="s">
        <v>23</v>
      </c>
      <c r="H4" s="5"/>
      <c r="I4" s="5">
        <f t="shared" ref="I4:I48" si="0">F4*H4</f>
        <v>0</v>
      </c>
      <c r="J4" s="8" t="s">
        <v>24</v>
      </c>
      <c r="K4" s="5"/>
      <c r="L4" s="9">
        <f t="shared" ref="L4:L64" si="1">M4+N4</f>
        <v>0</v>
      </c>
      <c r="M4" s="9"/>
      <c r="N4" s="9"/>
      <c r="O4" s="9">
        <f t="shared" ref="O4:O66" si="2">P4+Q4</f>
        <v>0</v>
      </c>
      <c r="P4" s="9"/>
      <c r="Q4" s="9"/>
      <c r="R4" s="9">
        <f t="shared" ref="R4:R64" si="3">S4+T4</f>
        <v>0</v>
      </c>
      <c r="S4" s="9"/>
      <c r="T4" s="9"/>
      <c r="U4" s="9">
        <f t="shared" ref="U4:U64" si="4">V4+W4</f>
        <v>0</v>
      </c>
      <c r="V4" s="9"/>
      <c r="W4" s="9"/>
      <c r="X4" s="9">
        <f t="shared" ref="X4:X64" si="5">Y4+Z4</f>
        <v>0</v>
      </c>
      <c r="Y4" s="9"/>
      <c r="Z4" s="9"/>
      <c r="AA4" s="10">
        <f t="shared" ref="AA4:AA66" si="6">C4+I4-L4-O4-U4-X4-R4</f>
        <v>450000</v>
      </c>
      <c r="AB4" s="11"/>
    </row>
    <row r="5" spans="1:28" ht="15.75" hidden="1"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hidden="1" x14ac:dyDescent="0.25">
      <c r="A6" s="12">
        <v>45033</v>
      </c>
      <c r="B6" s="5" t="s">
        <v>30</v>
      </c>
      <c r="C6" s="5">
        <v>-513800</v>
      </c>
      <c r="D6" s="5" t="s">
        <v>31</v>
      </c>
      <c r="E6" s="5" t="s">
        <v>32</v>
      </c>
      <c r="F6" s="5">
        <v>10</v>
      </c>
      <c r="G6" s="5" t="s">
        <v>33</v>
      </c>
      <c r="H6" s="5"/>
      <c r="I6" s="5">
        <f t="shared" si="0"/>
        <v>0</v>
      </c>
      <c r="J6" s="14" t="s">
        <v>34</v>
      </c>
      <c r="K6" s="5"/>
      <c r="L6" s="9">
        <f t="shared" si="1"/>
        <v>0</v>
      </c>
      <c r="M6" s="9"/>
      <c r="N6" s="9"/>
      <c r="O6" s="9">
        <f t="shared" si="2"/>
        <v>0</v>
      </c>
      <c r="P6" s="9"/>
      <c r="Q6" s="9"/>
      <c r="R6" s="9">
        <f t="shared" si="3"/>
        <v>0</v>
      </c>
      <c r="S6" s="9"/>
      <c r="T6" s="9"/>
      <c r="U6" s="9">
        <f t="shared" si="4"/>
        <v>0</v>
      </c>
      <c r="V6" s="9"/>
      <c r="W6" s="9"/>
      <c r="X6" s="9">
        <f t="shared" si="5"/>
        <v>0</v>
      </c>
      <c r="Y6" s="9"/>
      <c r="Z6" s="9"/>
      <c r="AA6" s="10">
        <f t="shared" si="6"/>
        <v>-513800</v>
      </c>
      <c r="AB6" s="11"/>
    </row>
    <row r="7" spans="1:28" ht="15.75" hidden="1" x14ac:dyDescent="0.25">
      <c r="A7" s="12">
        <v>45052</v>
      </c>
      <c r="B7" s="5" t="s">
        <v>35</v>
      </c>
      <c r="C7" s="13">
        <v>715000</v>
      </c>
      <c r="D7" s="5" t="s">
        <v>36</v>
      </c>
      <c r="E7" s="5" t="s">
        <v>37</v>
      </c>
      <c r="F7" s="5">
        <v>1100</v>
      </c>
      <c r="G7" s="15" t="s">
        <v>29</v>
      </c>
      <c r="H7" s="5"/>
      <c r="I7" s="5">
        <f t="shared" si="0"/>
        <v>0</v>
      </c>
      <c r="J7" s="16" t="s">
        <v>38</v>
      </c>
      <c r="K7" s="5" t="s">
        <v>39</v>
      </c>
      <c r="L7" s="9">
        <f t="shared" si="1"/>
        <v>0</v>
      </c>
      <c r="M7" s="9"/>
      <c r="N7" s="9"/>
      <c r="O7" s="9">
        <f t="shared" si="2"/>
        <v>0</v>
      </c>
      <c r="P7" s="9"/>
      <c r="Q7" s="9"/>
      <c r="R7" s="9">
        <f t="shared" si="3"/>
        <v>0</v>
      </c>
      <c r="S7" s="9"/>
      <c r="T7" s="9"/>
      <c r="U7" s="9">
        <f t="shared" si="4"/>
        <v>0</v>
      </c>
      <c r="V7" s="9"/>
      <c r="W7" s="9"/>
      <c r="X7" s="9">
        <f t="shared" si="5"/>
        <v>0</v>
      </c>
      <c r="Y7" s="9"/>
      <c r="Z7" s="9"/>
      <c r="AA7" s="10">
        <f t="shared" si="6"/>
        <v>715000</v>
      </c>
      <c r="AB7" s="11"/>
    </row>
    <row r="8" spans="1:28" ht="15.75" hidden="1" x14ac:dyDescent="0.25">
      <c r="A8" s="12">
        <v>45059</v>
      </c>
      <c r="B8" s="5" t="s">
        <v>40</v>
      </c>
      <c r="C8" s="13">
        <v>2640500</v>
      </c>
      <c r="D8" s="5" t="s">
        <v>41</v>
      </c>
      <c r="E8" s="5" t="s">
        <v>42</v>
      </c>
      <c r="F8" s="5">
        <v>1750</v>
      </c>
      <c r="G8" s="5" t="s">
        <v>29</v>
      </c>
      <c r="H8" s="5"/>
      <c r="I8" s="5">
        <f t="shared" si="0"/>
        <v>0</v>
      </c>
      <c r="J8" s="16" t="s">
        <v>43</v>
      </c>
      <c r="K8" s="5"/>
      <c r="L8" s="9">
        <f t="shared" si="1"/>
        <v>0</v>
      </c>
      <c r="M8" s="9"/>
      <c r="N8" s="9"/>
      <c r="O8" s="9">
        <f t="shared" si="2"/>
        <v>0</v>
      </c>
      <c r="P8" s="9"/>
      <c r="Q8" s="9"/>
      <c r="R8" s="9">
        <f t="shared" si="3"/>
        <v>0</v>
      </c>
      <c r="S8" s="9"/>
      <c r="T8" s="9"/>
      <c r="U8" s="9">
        <f t="shared" si="4"/>
        <v>0</v>
      </c>
      <c r="V8" s="9"/>
      <c r="W8" s="9"/>
      <c r="X8" s="9">
        <f t="shared" si="5"/>
        <v>0</v>
      </c>
      <c r="Y8" s="9"/>
      <c r="Z8" s="9"/>
      <c r="AA8" s="10">
        <f t="shared" si="6"/>
        <v>2640500</v>
      </c>
      <c r="AB8" s="11"/>
    </row>
    <row r="9" spans="1:28" ht="15.75" hidden="1" x14ac:dyDescent="0.25">
      <c r="A9" s="12">
        <v>45118</v>
      </c>
      <c r="B9" s="5" t="s">
        <v>44</v>
      </c>
      <c r="C9" s="5">
        <v>-3950000</v>
      </c>
      <c r="D9" s="5" t="s">
        <v>31</v>
      </c>
      <c r="E9" s="5" t="s">
        <v>45</v>
      </c>
      <c r="F9" s="5">
        <v>100</v>
      </c>
      <c r="G9" s="5" t="s">
        <v>29</v>
      </c>
      <c r="H9" s="5"/>
      <c r="I9" s="5">
        <f t="shared" si="0"/>
        <v>0</v>
      </c>
      <c r="J9" s="14" t="s">
        <v>34</v>
      </c>
      <c r="K9" s="5"/>
      <c r="L9" s="9">
        <f t="shared" si="1"/>
        <v>0</v>
      </c>
      <c r="M9" s="9"/>
      <c r="N9" s="9"/>
      <c r="O9" s="9">
        <f t="shared" si="2"/>
        <v>0</v>
      </c>
      <c r="P9" s="9"/>
      <c r="Q9" s="9"/>
      <c r="R9" s="9">
        <f t="shared" si="3"/>
        <v>0</v>
      </c>
      <c r="S9" s="9"/>
      <c r="T9" s="9"/>
      <c r="U9" s="9">
        <f t="shared" si="4"/>
        <v>0</v>
      </c>
      <c r="V9" s="9"/>
      <c r="W9" s="9"/>
      <c r="X9" s="9">
        <f t="shared" si="5"/>
        <v>0</v>
      </c>
      <c r="Y9" s="9"/>
      <c r="Z9" s="9"/>
      <c r="AA9" s="10">
        <f t="shared" si="6"/>
        <v>-3950000</v>
      </c>
      <c r="AB9" s="11"/>
    </row>
    <row r="10" spans="1:28" ht="15.75" hidden="1" x14ac:dyDescent="0.25">
      <c r="A10" s="12">
        <v>45254</v>
      </c>
      <c r="B10" s="5" t="s">
        <v>46</v>
      </c>
      <c r="C10" s="13">
        <v>166250</v>
      </c>
      <c r="D10" s="5" t="s">
        <v>31</v>
      </c>
      <c r="E10" s="5" t="s">
        <v>47</v>
      </c>
      <c r="F10" s="5">
        <v>18250</v>
      </c>
      <c r="G10" s="5" t="s">
        <v>29</v>
      </c>
      <c r="H10" s="5"/>
      <c r="I10" s="5">
        <f t="shared" si="0"/>
        <v>0</v>
      </c>
      <c r="J10" s="16" t="s">
        <v>43</v>
      </c>
      <c r="K10" s="5"/>
      <c r="L10" s="9">
        <f t="shared" si="1"/>
        <v>0</v>
      </c>
      <c r="M10" s="9"/>
      <c r="N10" s="9"/>
      <c r="O10" s="9">
        <f t="shared" si="2"/>
        <v>0</v>
      </c>
      <c r="P10" s="9"/>
      <c r="Q10" s="9"/>
      <c r="R10" s="9">
        <f t="shared" si="3"/>
        <v>0</v>
      </c>
      <c r="S10" s="9"/>
      <c r="T10" s="9"/>
      <c r="U10" s="9">
        <f t="shared" si="4"/>
        <v>0</v>
      </c>
      <c r="V10" s="9"/>
      <c r="W10" s="9"/>
      <c r="X10" s="9">
        <f t="shared" si="5"/>
        <v>0</v>
      </c>
      <c r="Y10" s="9"/>
      <c r="Z10" s="9"/>
      <c r="AA10" s="10">
        <f t="shared" si="6"/>
        <v>166250</v>
      </c>
      <c r="AB10" s="11"/>
    </row>
    <row r="11" spans="1:28" ht="15.75" hidden="1" x14ac:dyDescent="0.25">
      <c r="A11" s="12">
        <v>45285</v>
      </c>
      <c r="B11" s="5" t="s">
        <v>48</v>
      </c>
      <c r="C11" s="5">
        <v>-390000</v>
      </c>
      <c r="D11" s="5" t="s">
        <v>49</v>
      </c>
      <c r="E11" s="5" t="s">
        <v>50</v>
      </c>
      <c r="F11" s="5">
        <v>3</v>
      </c>
      <c r="G11" s="5" t="s">
        <v>51</v>
      </c>
      <c r="H11" s="5"/>
      <c r="I11" s="5">
        <f t="shared" si="0"/>
        <v>0</v>
      </c>
      <c r="J11" s="14" t="s">
        <v>34</v>
      </c>
      <c r="K11" s="5" t="s">
        <v>52</v>
      </c>
      <c r="L11" s="9">
        <f t="shared" si="1"/>
        <v>0</v>
      </c>
      <c r="M11" s="9"/>
      <c r="N11" s="9"/>
      <c r="O11" s="9">
        <f t="shared" si="2"/>
        <v>0</v>
      </c>
      <c r="P11" s="9"/>
      <c r="Q11" s="9"/>
      <c r="R11" s="9">
        <f t="shared" si="3"/>
        <v>0</v>
      </c>
      <c r="S11" s="9"/>
      <c r="T11" s="9"/>
      <c r="U11" s="9">
        <f t="shared" si="4"/>
        <v>0</v>
      </c>
      <c r="V11" s="9"/>
      <c r="W11" s="9"/>
      <c r="X11" s="9">
        <f t="shared" si="5"/>
        <v>0</v>
      </c>
      <c r="Y11" s="9"/>
      <c r="Z11" s="9"/>
      <c r="AA11" s="10">
        <f t="shared" si="6"/>
        <v>-390000</v>
      </c>
      <c r="AB11" s="11"/>
    </row>
    <row r="12" spans="1:28" ht="15.75" hidden="1" x14ac:dyDescent="0.25">
      <c r="A12" s="17">
        <v>45378</v>
      </c>
      <c r="B12" s="18" t="s">
        <v>53</v>
      </c>
      <c r="C12" s="19">
        <v>4500000</v>
      </c>
      <c r="D12" s="20" t="s">
        <v>31</v>
      </c>
      <c r="E12" s="20" t="s">
        <v>45</v>
      </c>
      <c r="F12" s="20">
        <v>25</v>
      </c>
      <c r="G12" s="20" t="s">
        <v>51</v>
      </c>
      <c r="H12" s="20"/>
      <c r="I12" s="5">
        <f t="shared" si="0"/>
        <v>0</v>
      </c>
      <c r="J12" s="14" t="s">
        <v>240</v>
      </c>
      <c r="K12" s="13" t="s">
        <v>54</v>
      </c>
      <c r="L12" s="9">
        <f t="shared" si="1"/>
        <v>0</v>
      </c>
      <c r="M12" s="9"/>
      <c r="N12" s="9"/>
      <c r="O12" s="9">
        <f t="shared" si="2"/>
        <v>4500000</v>
      </c>
      <c r="P12" s="9">
        <v>4500000</v>
      </c>
      <c r="Q12" s="9"/>
      <c r="R12" s="9">
        <f t="shared" si="3"/>
        <v>0</v>
      </c>
      <c r="S12" s="9"/>
      <c r="T12" s="9"/>
      <c r="U12" s="9">
        <f t="shared" si="4"/>
        <v>0</v>
      </c>
      <c r="V12" s="9"/>
      <c r="W12" s="9"/>
      <c r="X12" s="9">
        <f t="shared" si="5"/>
        <v>0</v>
      </c>
      <c r="Y12" s="9"/>
      <c r="Z12" s="9"/>
      <c r="AA12" s="10">
        <f t="shared" si="6"/>
        <v>0</v>
      </c>
      <c r="AB12" s="11">
        <v>45666</v>
      </c>
    </row>
    <row r="13" spans="1:28" ht="15.75" hidden="1" x14ac:dyDescent="0.25">
      <c r="A13" s="17">
        <v>45399</v>
      </c>
      <c r="B13" s="18" t="s">
        <v>55</v>
      </c>
      <c r="C13" s="19">
        <v>20000000</v>
      </c>
      <c r="D13" s="20" t="s">
        <v>31</v>
      </c>
      <c r="E13" s="20" t="s">
        <v>56</v>
      </c>
      <c r="F13" s="20">
        <v>89</v>
      </c>
      <c r="G13" s="20" t="s">
        <v>23</v>
      </c>
      <c r="H13" s="20"/>
      <c r="I13" s="5">
        <f t="shared" si="0"/>
        <v>0</v>
      </c>
      <c r="J13" s="16" t="s">
        <v>38</v>
      </c>
      <c r="K13" s="5" t="s">
        <v>57</v>
      </c>
      <c r="L13" s="9">
        <f t="shared" si="1"/>
        <v>0</v>
      </c>
      <c r="M13" s="9"/>
      <c r="N13" s="9"/>
      <c r="O13" s="9">
        <f t="shared" si="2"/>
        <v>10000000</v>
      </c>
      <c r="P13" s="9">
        <v>10000000</v>
      </c>
      <c r="Q13" s="9"/>
      <c r="R13" s="9">
        <f t="shared" si="3"/>
        <v>0</v>
      </c>
      <c r="S13" s="9"/>
      <c r="T13" s="9"/>
      <c r="U13" s="9">
        <f t="shared" si="4"/>
        <v>0</v>
      </c>
      <c r="V13" s="9"/>
      <c r="W13" s="9"/>
      <c r="X13" s="9">
        <f t="shared" si="5"/>
        <v>0</v>
      </c>
      <c r="Y13" s="9"/>
      <c r="Z13" s="9"/>
      <c r="AA13" s="10">
        <f t="shared" si="6"/>
        <v>10000000</v>
      </c>
      <c r="AB13" s="11">
        <v>45681</v>
      </c>
    </row>
    <row r="14" spans="1:28" ht="15.75" hidden="1" x14ac:dyDescent="0.25">
      <c r="A14" s="17">
        <v>45405</v>
      </c>
      <c r="B14" s="20" t="s">
        <v>58</v>
      </c>
      <c r="C14" s="19">
        <v>139800</v>
      </c>
      <c r="D14" s="20" t="s">
        <v>41</v>
      </c>
      <c r="E14" s="20" t="s">
        <v>59</v>
      </c>
      <c r="F14" s="20">
        <v>574</v>
      </c>
      <c r="G14" s="20" t="s">
        <v>51</v>
      </c>
      <c r="H14" s="20"/>
      <c r="I14" s="5">
        <f t="shared" si="0"/>
        <v>0</v>
      </c>
      <c r="J14" s="16" t="s">
        <v>43</v>
      </c>
      <c r="K14" s="5"/>
      <c r="L14" s="9">
        <f t="shared" si="1"/>
        <v>0</v>
      </c>
      <c r="M14" s="9"/>
      <c r="N14" s="9"/>
      <c r="O14" s="9">
        <f t="shared" si="2"/>
        <v>0</v>
      </c>
      <c r="P14" s="9"/>
      <c r="Q14" s="9"/>
      <c r="R14" s="9">
        <f t="shared" si="3"/>
        <v>0</v>
      </c>
      <c r="S14" s="9"/>
      <c r="T14" s="9"/>
      <c r="U14" s="9">
        <f t="shared" si="4"/>
        <v>0</v>
      </c>
      <c r="V14" s="9"/>
      <c r="W14" s="9"/>
      <c r="X14" s="9">
        <f t="shared" si="5"/>
        <v>0</v>
      </c>
      <c r="Y14" s="9"/>
      <c r="Z14" s="9"/>
      <c r="AA14" s="10">
        <f t="shared" si="6"/>
        <v>139800</v>
      </c>
      <c r="AB14" s="11"/>
    </row>
    <row r="15" spans="1:28" ht="15.75" hidden="1" x14ac:dyDescent="0.25">
      <c r="A15" s="17">
        <v>45462</v>
      </c>
      <c r="B15" s="20" t="s">
        <v>60</v>
      </c>
      <c r="C15" s="20">
        <v>-40000</v>
      </c>
      <c r="D15" s="20" t="s">
        <v>41</v>
      </c>
      <c r="E15" s="20" t="s">
        <v>61</v>
      </c>
      <c r="F15" s="20">
        <v>4</v>
      </c>
      <c r="G15" s="20" t="s">
        <v>25</v>
      </c>
      <c r="H15" s="20"/>
      <c r="I15" s="5">
        <f t="shared" si="0"/>
        <v>0</v>
      </c>
      <c r="J15" s="14" t="s">
        <v>34</v>
      </c>
      <c r="K15" s="5"/>
      <c r="L15" s="9">
        <f t="shared" si="1"/>
        <v>0</v>
      </c>
      <c r="M15" s="9"/>
      <c r="N15" s="9"/>
      <c r="O15" s="9">
        <f t="shared" si="2"/>
        <v>0</v>
      </c>
      <c r="P15" s="9"/>
      <c r="Q15" s="9"/>
      <c r="R15" s="9">
        <f t="shared" si="3"/>
        <v>0</v>
      </c>
      <c r="S15" s="9"/>
      <c r="T15" s="9"/>
      <c r="U15" s="9">
        <f t="shared" si="4"/>
        <v>0</v>
      </c>
      <c r="V15" s="9"/>
      <c r="W15" s="9"/>
      <c r="X15" s="9">
        <f t="shared" si="5"/>
        <v>0</v>
      </c>
      <c r="Y15" s="9"/>
      <c r="Z15" s="9"/>
      <c r="AA15" s="10">
        <f t="shared" si="6"/>
        <v>-40000</v>
      </c>
      <c r="AB15" s="11">
        <v>45462</v>
      </c>
    </row>
    <row r="16" spans="1:28" ht="15.75" hidden="1" x14ac:dyDescent="0.25">
      <c r="A16" s="17">
        <v>45463</v>
      </c>
      <c r="B16" s="20" t="s">
        <v>35</v>
      </c>
      <c r="C16" s="19">
        <v>1566000</v>
      </c>
      <c r="D16" s="20"/>
      <c r="E16" s="20" t="s">
        <v>62</v>
      </c>
      <c r="F16" s="20">
        <v>11.6</v>
      </c>
      <c r="G16" s="20" t="s">
        <v>51</v>
      </c>
      <c r="H16" s="20"/>
      <c r="I16" s="5">
        <f t="shared" si="0"/>
        <v>0</v>
      </c>
      <c r="J16" s="8" t="s">
        <v>26</v>
      </c>
      <c r="K16" s="5"/>
      <c r="L16" s="9">
        <f t="shared" si="1"/>
        <v>0</v>
      </c>
      <c r="M16" s="9"/>
      <c r="N16" s="9"/>
      <c r="O16" s="9">
        <f t="shared" si="2"/>
        <v>0</v>
      </c>
      <c r="P16" s="9"/>
      <c r="Q16" s="9"/>
      <c r="R16" s="9">
        <f t="shared" si="3"/>
        <v>0</v>
      </c>
      <c r="S16" s="9"/>
      <c r="T16" s="9"/>
      <c r="U16" s="9">
        <f t="shared" si="4"/>
        <v>0</v>
      </c>
      <c r="V16" s="9"/>
      <c r="W16" s="9"/>
      <c r="X16" s="9">
        <f t="shared" si="5"/>
        <v>0</v>
      </c>
      <c r="Y16" s="9"/>
      <c r="Z16" s="9"/>
      <c r="AA16" s="10">
        <f t="shared" si="6"/>
        <v>1566000</v>
      </c>
      <c r="AB16" s="11"/>
    </row>
    <row r="17" spans="1:28" ht="15.75" hidden="1" x14ac:dyDescent="0.25">
      <c r="A17" s="17">
        <v>45476</v>
      </c>
      <c r="B17" s="20" t="s">
        <v>63</v>
      </c>
      <c r="C17" s="20">
        <v>-120000</v>
      </c>
      <c r="D17" s="20" t="s">
        <v>31</v>
      </c>
      <c r="E17" s="20" t="s">
        <v>64</v>
      </c>
      <c r="F17" s="21">
        <v>5</v>
      </c>
      <c r="G17" s="20" t="s">
        <v>33</v>
      </c>
      <c r="H17" s="20"/>
      <c r="I17" s="5">
        <f t="shared" si="0"/>
        <v>0</v>
      </c>
      <c r="J17" s="14" t="s">
        <v>34</v>
      </c>
      <c r="K17" s="5">
        <v>602</v>
      </c>
      <c r="L17" s="9">
        <f t="shared" si="1"/>
        <v>0</v>
      </c>
      <c r="M17" s="9"/>
      <c r="N17" s="9"/>
      <c r="O17" s="9">
        <f t="shared" si="2"/>
        <v>0</v>
      </c>
      <c r="P17" s="9"/>
      <c r="Q17" s="9"/>
      <c r="R17" s="9">
        <f t="shared" si="3"/>
        <v>0</v>
      </c>
      <c r="S17" s="9"/>
      <c r="T17" s="9"/>
      <c r="U17" s="9">
        <f t="shared" si="4"/>
        <v>0</v>
      </c>
      <c r="V17" s="9"/>
      <c r="W17" s="9"/>
      <c r="X17" s="9">
        <f t="shared" si="5"/>
        <v>0</v>
      </c>
      <c r="Y17" s="9"/>
      <c r="Z17" s="9"/>
      <c r="AA17" s="10">
        <f t="shared" si="6"/>
        <v>-120000</v>
      </c>
      <c r="AB17" s="11">
        <v>45474</v>
      </c>
    </row>
    <row r="18" spans="1:28" ht="15.75" hidden="1" x14ac:dyDescent="0.25">
      <c r="A18" s="17">
        <v>45479</v>
      </c>
      <c r="B18" s="20" t="s">
        <v>53</v>
      </c>
      <c r="C18" s="19">
        <v>1755000</v>
      </c>
      <c r="D18" s="20" t="s">
        <v>31</v>
      </c>
      <c r="E18" s="20" t="s">
        <v>65</v>
      </c>
      <c r="F18" s="20">
        <v>500</v>
      </c>
      <c r="G18" s="20" t="s">
        <v>29</v>
      </c>
      <c r="H18" s="20"/>
      <c r="I18" s="5">
        <f t="shared" si="0"/>
        <v>0</v>
      </c>
      <c r="J18" s="14" t="s">
        <v>240</v>
      </c>
      <c r="K18" s="13" t="s">
        <v>66</v>
      </c>
      <c r="L18" s="9">
        <f t="shared" si="1"/>
        <v>0</v>
      </c>
      <c r="M18" s="9"/>
      <c r="N18" s="9"/>
      <c r="O18" s="9">
        <f t="shared" si="2"/>
        <v>1755000</v>
      </c>
      <c r="P18" s="9">
        <v>1755000</v>
      </c>
      <c r="Q18" s="9"/>
      <c r="R18" s="9">
        <f t="shared" si="3"/>
        <v>0</v>
      </c>
      <c r="S18" s="9"/>
      <c r="T18" s="9"/>
      <c r="U18" s="9">
        <f t="shared" si="4"/>
        <v>0</v>
      </c>
      <c r="V18" s="9"/>
      <c r="W18" s="9"/>
      <c r="X18" s="9">
        <f t="shared" si="5"/>
        <v>0</v>
      </c>
      <c r="Y18" s="9"/>
      <c r="Z18" s="9"/>
      <c r="AA18" s="10">
        <f t="shared" si="6"/>
        <v>0</v>
      </c>
      <c r="AB18" s="11">
        <v>45666</v>
      </c>
    </row>
    <row r="19" spans="1:28" ht="15.75" hidden="1" x14ac:dyDescent="0.25">
      <c r="A19" s="17">
        <v>45485</v>
      </c>
      <c r="B19" s="20" t="s">
        <v>67</v>
      </c>
      <c r="C19" s="19">
        <v>-100000</v>
      </c>
      <c r="D19" s="20" t="s">
        <v>41</v>
      </c>
      <c r="E19" s="20" t="s">
        <v>68</v>
      </c>
      <c r="F19" s="20">
        <v>298</v>
      </c>
      <c r="G19" s="20" t="s">
        <v>29</v>
      </c>
      <c r="H19" s="20"/>
      <c r="I19" s="5">
        <f t="shared" si="0"/>
        <v>0</v>
      </c>
      <c r="J19" s="14" t="s">
        <v>34</v>
      </c>
      <c r="K19" s="5"/>
      <c r="L19" s="9">
        <f t="shared" si="1"/>
        <v>0</v>
      </c>
      <c r="M19" s="9"/>
      <c r="N19" s="9"/>
      <c r="O19" s="9">
        <f t="shared" si="2"/>
        <v>0</v>
      </c>
      <c r="P19" s="9"/>
      <c r="Q19" s="9"/>
      <c r="R19" s="9">
        <f t="shared" si="3"/>
        <v>0</v>
      </c>
      <c r="S19" s="9"/>
      <c r="T19" s="9"/>
      <c r="U19" s="9">
        <f t="shared" si="4"/>
        <v>0</v>
      </c>
      <c r="V19" s="9"/>
      <c r="W19" s="9"/>
      <c r="X19" s="9">
        <f t="shared" si="5"/>
        <v>0</v>
      </c>
      <c r="Y19" s="9"/>
      <c r="Z19" s="9"/>
      <c r="AA19" s="10">
        <f t="shared" si="6"/>
        <v>-100000</v>
      </c>
      <c r="AB19" s="11">
        <v>45637</v>
      </c>
    </row>
    <row r="20" spans="1:28" ht="15.75" hidden="1" x14ac:dyDescent="0.25">
      <c r="A20" s="17">
        <v>45495</v>
      </c>
      <c r="B20" s="20" t="s">
        <v>69</v>
      </c>
      <c r="C20" s="19">
        <v>723600</v>
      </c>
      <c r="D20" s="20" t="s">
        <v>41</v>
      </c>
      <c r="E20" s="20" t="s">
        <v>70</v>
      </c>
      <c r="F20" s="20">
        <v>300</v>
      </c>
      <c r="G20" s="20" t="s">
        <v>29</v>
      </c>
      <c r="H20" s="20"/>
      <c r="I20" s="5">
        <f t="shared" si="0"/>
        <v>0</v>
      </c>
      <c r="J20" s="16" t="s">
        <v>43</v>
      </c>
      <c r="K20" s="5"/>
      <c r="L20" s="9">
        <f t="shared" si="1"/>
        <v>0</v>
      </c>
      <c r="M20" s="9"/>
      <c r="N20" s="9"/>
      <c r="O20" s="9">
        <f t="shared" si="2"/>
        <v>0</v>
      </c>
      <c r="P20" s="9"/>
      <c r="Q20" s="9"/>
      <c r="R20" s="9">
        <f t="shared" si="3"/>
        <v>0</v>
      </c>
      <c r="S20" s="9"/>
      <c r="T20" s="9"/>
      <c r="U20" s="9">
        <f t="shared" si="4"/>
        <v>0</v>
      </c>
      <c r="V20" s="9"/>
      <c r="W20" s="9"/>
      <c r="X20" s="9">
        <f t="shared" si="5"/>
        <v>0</v>
      </c>
      <c r="Y20" s="9"/>
      <c r="Z20" s="9"/>
      <c r="AA20" s="10">
        <f t="shared" si="6"/>
        <v>723600</v>
      </c>
      <c r="AB20" s="11"/>
    </row>
    <row r="21" spans="1:28" ht="15.75" hidden="1" x14ac:dyDescent="0.25">
      <c r="A21" s="17">
        <v>45495</v>
      </c>
      <c r="B21" s="20" t="s">
        <v>69</v>
      </c>
      <c r="C21" s="19">
        <v>272500</v>
      </c>
      <c r="D21" s="20" t="s">
        <v>41</v>
      </c>
      <c r="E21" s="20" t="s">
        <v>71</v>
      </c>
      <c r="F21" s="20">
        <v>250</v>
      </c>
      <c r="G21" s="20" t="s">
        <v>29</v>
      </c>
      <c r="H21" s="20"/>
      <c r="I21" s="5">
        <f t="shared" si="0"/>
        <v>0</v>
      </c>
      <c r="J21" s="8" t="s">
        <v>26</v>
      </c>
      <c r="K21" s="5"/>
      <c r="L21" s="9">
        <f t="shared" si="1"/>
        <v>0</v>
      </c>
      <c r="M21" s="9"/>
      <c r="N21" s="9"/>
      <c r="O21" s="9">
        <f t="shared" si="2"/>
        <v>0</v>
      </c>
      <c r="P21" s="9"/>
      <c r="Q21" s="9"/>
      <c r="R21" s="9">
        <f t="shared" si="3"/>
        <v>0</v>
      </c>
      <c r="S21" s="9"/>
      <c r="T21" s="9"/>
      <c r="U21" s="9">
        <f t="shared" si="4"/>
        <v>0</v>
      </c>
      <c r="V21" s="9"/>
      <c r="W21" s="9"/>
      <c r="X21" s="9">
        <f t="shared" si="5"/>
        <v>0</v>
      </c>
      <c r="Y21" s="9"/>
      <c r="Z21" s="9"/>
      <c r="AA21" s="10">
        <f t="shared" si="6"/>
        <v>272500</v>
      </c>
      <c r="AB21" s="11"/>
    </row>
    <row r="22" spans="1:28" ht="15.75" hidden="1" x14ac:dyDescent="0.25">
      <c r="A22" s="17">
        <v>45527</v>
      </c>
      <c r="B22" s="20" t="s">
        <v>75</v>
      </c>
      <c r="C22" s="19">
        <v>7160000</v>
      </c>
      <c r="D22" s="20" t="s">
        <v>31</v>
      </c>
      <c r="E22" s="20" t="s">
        <v>76</v>
      </c>
      <c r="F22" s="20">
        <v>100</v>
      </c>
      <c r="G22" s="20" t="s">
        <v>51</v>
      </c>
      <c r="H22" s="20"/>
      <c r="I22" s="5">
        <f t="shared" si="0"/>
        <v>0</v>
      </c>
      <c r="J22" s="14" t="s">
        <v>241</v>
      </c>
      <c r="K22" s="5"/>
      <c r="L22" s="9">
        <f t="shared" si="1"/>
        <v>7160000</v>
      </c>
      <c r="M22" s="9">
        <v>7160000</v>
      </c>
      <c r="N22" s="9"/>
      <c r="O22" s="9">
        <f t="shared" si="2"/>
        <v>0</v>
      </c>
      <c r="P22" s="9"/>
      <c r="Q22" s="9"/>
      <c r="R22" s="9">
        <f t="shared" si="3"/>
        <v>0</v>
      </c>
      <c r="S22" s="9"/>
      <c r="T22" s="9"/>
      <c r="U22" s="9">
        <f t="shared" si="4"/>
        <v>0</v>
      </c>
      <c r="V22" s="9"/>
      <c r="W22" s="9"/>
      <c r="X22" s="9">
        <f t="shared" si="5"/>
        <v>0</v>
      </c>
      <c r="Y22" s="9"/>
      <c r="Z22" s="9"/>
      <c r="AA22" s="10">
        <f t="shared" si="6"/>
        <v>0</v>
      </c>
      <c r="AB22" s="11">
        <v>45687</v>
      </c>
    </row>
    <row r="23" spans="1:28" ht="15.75" hidden="1" x14ac:dyDescent="0.25">
      <c r="A23" s="17">
        <v>45527</v>
      </c>
      <c r="B23" s="20" t="s">
        <v>75</v>
      </c>
      <c r="C23" s="19">
        <v>8200000</v>
      </c>
      <c r="D23" s="20" t="s">
        <v>31</v>
      </c>
      <c r="E23" s="20" t="s">
        <v>77</v>
      </c>
      <c r="F23" s="20">
        <v>100</v>
      </c>
      <c r="G23" s="20" t="s">
        <v>51</v>
      </c>
      <c r="H23" s="20"/>
      <c r="I23" s="5">
        <f t="shared" si="0"/>
        <v>0</v>
      </c>
      <c r="J23" s="14" t="s">
        <v>241</v>
      </c>
      <c r="K23" s="5"/>
      <c r="L23" s="9">
        <f t="shared" si="1"/>
        <v>8200000</v>
      </c>
      <c r="M23" s="9">
        <v>8200000</v>
      </c>
      <c r="N23" s="9"/>
      <c r="O23" s="9">
        <f t="shared" si="2"/>
        <v>0</v>
      </c>
      <c r="P23" s="9"/>
      <c r="Q23" s="9"/>
      <c r="R23" s="9">
        <f t="shared" si="3"/>
        <v>0</v>
      </c>
      <c r="S23" s="9"/>
      <c r="T23" s="9"/>
      <c r="U23" s="9">
        <f t="shared" si="4"/>
        <v>0</v>
      </c>
      <c r="V23" s="9"/>
      <c r="W23" s="9"/>
      <c r="X23" s="9">
        <f t="shared" si="5"/>
        <v>0</v>
      </c>
      <c r="Y23" s="9"/>
      <c r="Z23" s="9"/>
      <c r="AA23" s="10">
        <f t="shared" si="6"/>
        <v>0</v>
      </c>
      <c r="AB23" s="11">
        <v>45687</v>
      </c>
    </row>
    <row r="24" spans="1:28" ht="15.75" hidden="1" x14ac:dyDescent="0.25">
      <c r="A24" s="17">
        <v>45527</v>
      </c>
      <c r="B24" s="20" t="s">
        <v>75</v>
      </c>
      <c r="C24" s="19">
        <v>8200000</v>
      </c>
      <c r="D24" s="20" t="s">
        <v>31</v>
      </c>
      <c r="E24" s="20" t="s">
        <v>78</v>
      </c>
      <c r="F24" s="20">
        <v>100</v>
      </c>
      <c r="G24" s="20" t="s">
        <v>51</v>
      </c>
      <c r="H24" s="20"/>
      <c r="I24" s="5">
        <f t="shared" si="0"/>
        <v>0</v>
      </c>
      <c r="J24" s="16" t="s">
        <v>43</v>
      </c>
      <c r="K24" s="5"/>
      <c r="L24" s="9">
        <f t="shared" si="1"/>
        <v>1668000</v>
      </c>
      <c r="M24" s="9">
        <v>1668000</v>
      </c>
      <c r="N24" s="9"/>
      <c r="O24" s="9">
        <f t="shared" si="2"/>
        <v>0</v>
      </c>
      <c r="P24" s="9"/>
      <c r="Q24" s="9"/>
      <c r="R24" s="9">
        <f t="shared" si="3"/>
        <v>0</v>
      </c>
      <c r="S24" s="9"/>
      <c r="T24" s="9"/>
      <c r="U24" s="9">
        <f t="shared" si="4"/>
        <v>0</v>
      </c>
      <c r="V24" s="9"/>
      <c r="W24" s="9"/>
      <c r="X24" s="9">
        <f t="shared" si="5"/>
        <v>0</v>
      </c>
      <c r="Y24" s="9"/>
      <c r="Z24" s="9"/>
      <c r="AA24" s="10">
        <f t="shared" si="6"/>
        <v>6532000</v>
      </c>
      <c r="AB24" s="11">
        <v>45687</v>
      </c>
    </row>
    <row r="25" spans="1:28" ht="15.75" hidden="1" x14ac:dyDescent="0.25">
      <c r="A25" s="17">
        <v>45532</v>
      </c>
      <c r="B25" s="20" t="s">
        <v>79</v>
      </c>
      <c r="C25" s="19">
        <v>-1200000</v>
      </c>
      <c r="D25" s="20" t="s">
        <v>31</v>
      </c>
      <c r="E25" s="20" t="s">
        <v>80</v>
      </c>
      <c r="F25" s="20">
        <v>1</v>
      </c>
      <c r="G25" s="20" t="s">
        <v>23</v>
      </c>
      <c r="H25" s="20"/>
      <c r="I25" s="5">
        <f t="shared" si="0"/>
        <v>0</v>
      </c>
      <c r="J25" s="14" t="s">
        <v>34</v>
      </c>
      <c r="K25" s="5"/>
      <c r="L25" s="9">
        <f t="shared" si="1"/>
        <v>0</v>
      </c>
      <c r="M25" s="9"/>
      <c r="N25" s="9"/>
      <c r="O25" s="9">
        <f t="shared" si="2"/>
        <v>0</v>
      </c>
      <c r="P25" s="9"/>
      <c r="Q25" s="9"/>
      <c r="R25" s="9">
        <f t="shared" si="3"/>
        <v>0</v>
      </c>
      <c r="S25" s="9"/>
      <c r="T25" s="9"/>
      <c r="U25" s="9">
        <f t="shared" si="4"/>
        <v>0</v>
      </c>
      <c r="V25" s="9"/>
      <c r="W25" s="9"/>
      <c r="X25" s="9">
        <f t="shared" si="5"/>
        <v>0</v>
      </c>
      <c r="Y25" s="9"/>
      <c r="Z25" s="9"/>
      <c r="AA25" s="10">
        <f t="shared" si="6"/>
        <v>-1200000</v>
      </c>
      <c r="AB25" s="11"/>
    </row>
    <row r="26" spans="1:28" ht="15.75" hidden="1" x14ac:dyDescent="0.25">
      <c r="A26" s="17">
        <v>45538</v>
      </c>
      <c r="B26" s="20" t="s">
        <v>81</v>
      </c>
      <c r="C26" s="19">
        <v>173900</v>
      </c>
      <c r="D26" s="20" t="s">
        <v>36</v>
      </c>
      <c r="E26" s="20" t="s">
        <v>82</v>
      </c>
      <c r="F26" s="20">
        <v>11</v>
      </c>
      <c r="G26" s="20" t="s">
        <v>51</v>
      </c>
      <c r="H26" s="20"/>
      <c r="I26" s="5">
        <f t="shared" si="0"/>
        <v>0</v>
      </c>
      <c r="J26" s="16" t="s">
        <v>38</v>
      </c>
      <c r="K26" s="5" t="s">
        <v>83</v>
      </c>
      <c r="L26" s="9">
        <f t="shared" si="1"/>
        <v>0</v>
      </c>
      <c r="M26" s="9"/>
      <c r="N26" s="9"/>
      <c r="O26" s="9">
        <f t="shared" si="2"/>
        <v>0</v>
      </c>
      <c r="P26" s="9"/>
      <c r="Q26" s="9"/>
      <c r="R26" s="9">
        <f t="shared" si="3"/>
        <v>0</v>
      </c>
      <c r="S26" s="9"/>
      <c r="T26" s="9"/>
      <c r="U26" s="9">
        <f t="shared" si="4"/>
        <v>0</v>
      </c>
      <c r="V26" s="9"/>
      <c r="W26" s="9"/>
      <c r="X26" s="9">
        <f t="shared" si="5"/>
        <v>0</v>
      </c>
      <c r="Y26" s="9"/>
      <c r="Z26" s="9"/>
      <c r="AA26" s="10">
        <f t="shared" si="6"/>
        <v>173900</v>
      </c>
      <c r="AB26" s="11"/>
    </row>
    <row r="27" spans="1:28" ht="15.75" hidden="1" x14ac:dyDescent="0.25">
      <c r="A27" s="17">
        <v>45538</v>
      </c>
      <c r="B27" s="20" t="s">
        <v>81</v>
      </c>
      <c r="C27" s="19">
        <v>450000</v>
      </c>
      <c r="D27" s="20" t="s">
        <v>36</v>
      </c>
      <c r="E27" s="20" t="s">
        <v>84</v>
      </c>
      <c r="F27" s="20">
        <v>1</v>
      </c>
      <c r="G27" s="20" t="s">
        <v>33</v>
      </c>
      <c r="H27" s="20"/>
      <c r="I27" s="5">
        <f t="shared" si="0"/>
        <v>0</v>
      </c>
      <c r="J27" s="8" t="s">
        <v>26</v>
      </c>
      <c r="K27" s="5"/>
      <c r="L27" s="9">
        <f t="shared" si="1"/>
        <v>0</v>
      </c>
      <c r="M27" s="9"/>
      <c r="N27" s="9"/>
      <c r="O27" s="9">
        <f t="shared" si="2"/>
        <v>0</v>
      </c>
      <c r="P27" s="9"/>
      <c r="Q27" s="9"/>
      <c r="R27" s="9">
        <f t="shared" si="3"/>
        <v>0</v>
      </c>
      <c r="S27" s="9"/>
      <c r="T27" s="9"/>
      <c r="U27" s="9">
        <f t="shared" si="4"/>
        <v>0</v>
      </c>
      <c r="V27" s="9"/>
      <c r="W27" s="9"/>
      <c r="X27" s="9">
        <f t="shared" si="5"/>
        <v>0</v>
      </c>
      <c r="Y27" s="9"/>
      <c r="Z27" s="9"/>
      <c r="AA27" s="10">
        <f t="shared" si="6"/>
        <v>450000</v>
      </c>
      <c r="AB27" s="11"/>
    </row>
    <row r="28" spans="1:28" ht="15.75" hidden="1" x14ac:dyDescent="0.25">
      <c r="A28" s="17">
        <v>45538</v>
      </c>
      <c r="B28" s="20" t="s">
        <v>81</v>
      </c>
      <c r="C28" s="19">
        <v>1597400</v>
      </c>
      <c r="D28" s="20" t="s">
        <v>36</v>
      </c>
      <c r="E28" s="20" t="s">
        <v>85</v>
      </c>
      <c r="F28" s="20">
        <v>32.6</v>
      </c>
      <c r="G28" s="20" t="s">
        <v>51</v>
      </c>
      <c r="H28" s="20"/>
      <c r="I28" s="5">
        <f t="shared" si="0"/>
        <v>0</v>
      </c>
      <c r="J28" s="8" t="s">
        <v>26</v>
      </c>
      <c r="K28" s="5"/>
      <c r="L28" s="9">
        <f t="shared" si="1"/>
        <v>0</v>
      </c>
      <c r="M28" s="9"/>
      <c r="N28" s="9"/>
      <c r="O28" s="9">
        <f t="shared" si="2"/>
        <v>0</v>
      </c>
      <c r="P28" s="9"/>
      <c r="Q28" s="9"/>
      <c r="R28" s="9">
        <f t="shared" si="3"/>
        <v>0</v>
      </c>
      <c r="S28" s="9"/>
      <c r="T28" s="9"/>
      <c r="U28" s="9">
        <f t="shared" si="4"/>
        <v>0</v>
      </c>
      <c r="V28" s="9"/>
      <c r="W28" s="9"/>
      <c r="X28" s="9">
        <f t="shared" si="5"/>
        <v>0</v>
      </c>
      <c r="Y28" s="9"/>
      <c r="Z28" s="9"/>
      <c r="AA28" s="10">
        <f t="shared" si="6"/>
        <v>1597400</v>
      </c>
      <c r="AB28" s="11"/>
    </row>
    <row r="29" spans="1:28" ht="15.75" hidden="1" x14ac:dyDescent="0.25">
      <c r="A29" s="17">
        <v>45542</v>
      </c>
      <c r="B29" s="20" t="s">
        <v>81</v>
      </c>
      <c r="C29" s="19">
        <v>1646600</v>
      </c>
      <c r="D29" s="20" t="s">
        <v>36</v>
      </c>
      <c r="E29" s="20" t="s">
        <v>85</v>
      </c>
      <c r="F29" s="20">
        <v>33.6</v>
      </c>
      <c r="G29" s="20" t="s">
        <v>51</v>
      </c>
      <c r="H29" s="20"/>
      <c r="I29" s="5">
        <f t="shared" si="0"/>
        <v>0</v>
      </c>
      <c r="J29" s="8" t="s">
        <v>26</v>
      </c>
      <c r="K29" s="5"/>
      <c r="L29" s="9">
        <f t="shared" si="1"/>
        <v>0</v>
      </c>
      <c r="M29" s="9"/>
      <c r="N29" s="9"/>
      <c r="O29" s="9">
        <f t="shared" si="2"/>
        <v>0</v>
      </c>
      <c r="P29" s="9"/>
      <c r="Q29" s="9"/>
      <c r="R29" s="9">
        <f t="shared" si="3"/>
        <v>0</v>
      </c>
      <c r="S29" s="9"/>
      <c r="T29" s="9"/>
      <c r="U29" s="9">
        <f t="shared" si="4"/>
        <v>0</v>
      </c>
      <c r="V29" s="9"/>
      <c r="W29" s="9"/>
      <c r="X29" s="9">
        <f t="shared" si="5"/>
        <v>0</v>
      </c>
      <c r="Y29" s="9"/>
      <c r="Z29" s="9"/>
      <c r="AA29" s="10">
        <f t="shared" si="6"/>
        <v>1646600</v>
      </c>
      <c r="AB29" s="11"/>
    </row>
    <row r="30" spans="1:28" ht="15.75" hidden="1" x14ac:dyDescent="0.25">
      <c r="A30" s="17">
        <v>45548</v>
      </c>
      <c r="B30" s="20" t="s">
        <v>35</v>
      </c>
      <c r="C30" s="19">
        <v>3125000</v>
      </c>
      <c r="D30" s="5" t="s">
        <v>36</v>
      </c>
      <c r="E30" s="20" t="s">
        <v>86</v>
      </c>
      <c r="F30" s="20">
        <v>25</v>
      </c>
      <c r="G30" s="20" t="s">
        <v>51</v>
      </c>
      <c r="H30" s="20"/>
      <c r="I30" s="5">
        <f t="shared" si="0"/>
        <v>0</v>
      </c>
      <c r="J30" s="8" t="s">
        <v>26</v>
      </c>
      <c r="K30" s="5"/>
      <c r="L30" s="9">
        <f t="shared" si="1"/>
        <v>0</v>
      </c>
      <c r="M30" s="9"/>
      <c r="N30" s="9"/>
      <c r="O30" s="9">
        <f t="shared" si="2"/>
        <v>0</v>
      </c>
      <c r="P30" s="9"/>
      <c r="Q30" s="9"/>
      <c r="R30" s="9">
        <f t="shared" si="3"/>
        <v>0</v>
      </c>
      <c r="S30" s="9"/>
      <c r="T30" s="9"/>
      <c r="U30" s="9">
        <f t="shared" si="4"/>
        <v>0</v>
      </c>
      <c r="V30" s="9"/>
      <c r="W30" s="9"/>
      <c r="X30" s="9">
        <f t="shared" si="5"/>
        <v>0</v>
      </c>
      <c r="Y30" s="9"/>
      <c r="Z30" s="9"/>
      <c r="AA30" s="10">
        <f t="shared" si="6"/>
        <v>3125000</v>
      </c>
      <c r="AB30" s="11"/>
    </row>
    <row r="31" spans="1:28" ht="15.75" hidden="1" x14ac:dyDescent="0.25">
      <c r="A31" s="17">
        <v>45548</v>
      </c>
      <c r="B31" s="20" t="s">
        <v>81</v>
      </c>
      <c r="C31" s="19">
        <v>1592500</v>
      </c>
      <c r="D31" s="20" t="s">
        <v>36</v>
      </c>
      <c r="E31" s="20" t="s">
        <v>85</v>
      </c>
      <c r="F31" s="20">
        <v>32.5</v>
      </c>
      <c r="G31" s="20" t="s">
        <v>51</v>
      </c>
      <c r="H31" s="20"/>
      <c r="I31" s="5">
        <f t="shared" si="0"/>
        <v>0</v>
      </c>
      <c r="J31" s="8" t="s">
        <v>26</v>
      </c>
      <c r="K31" s="5"/>
      <c r="L31" s="9">
        <f t="shared" si="1"/>
        <v>0</v>
      </c>
      <c r="M31" s="9"/>
      <c r="N31" s="9"/>
      <c r="O31" s="9">
        <f t="shared" si="2"/>
        <v>0</v>
      </c>
      <c r="P31" s="9"/>
      <c r="Q31" s="9"/>
      <c r="R31" s="9">
        <f t="shared" si="3"/>
        <v>0</v>
      </c>
      <c r="S31" s="9"/>
      <c r="T31" s="9"/>
      <c r="U31" s="9">
        <f t="shared" si="4"/>
        <v>0</v>
      </c>
      <c r="V31" s="9"/>
      <c r="W31" s="9"/>
      <c r="X31" s="9">
        <f t="shared" si="5"/>
        <v>0</v>
      </c>
      <c r="Y31" s="9"/>
      <c r="Z31" s="9"/>
      <c r="AA31" s="10">
        <f t="shared" si="6"/>
        <v>1592500</v>
      </c>
      <c r="AB31" s="11"/>
    </row>
    <row r="32" spans="1:28" ht="15.75" hidden="1" x14ac:dyDescent="0.25">
      <c r="A32" s="17">
        <v>45553</v>
      </c>
      <c r="B32" s="20" t="s">
        <v>87</v>
      </c>
      <c r="C32" s="19">
        <v>3080000</v>
      </c>
      <c r="D32" s="20" t="s">
        <v>31</v>
      </c>
      <c r="E32" s="20" t="s">
        <v>88</v>
      </c>
      <c r="F32" s="20">
        <v>11000</v>
      </c>
      <c r="G32" s="20" t="s">
        <v>29</v>
      </c>
      <c r="H32" s="20"/>
      <c r="I32" s="5">
        <f t="shared" si="0"/>
        <v>0</v>
      </c>
      <c r="J32" s="16" t="s">
        <v>38</v>
      </c>
      <c r="K32" s="5" t="s">
        <v>89</v>
      </c>
      <c r="L32" s="9">
        <f t="shared" si="1"/>
        <v>0</v>
      </c>
      <c r="M32" s="9"/>
      <c r="N32" s="9"/>
      <c r="O32" s="9">
        <f t="shared" si="2"/>
        <v>0</v>
      </c>
      <c r="P32" s="9"/>
      <c r="Q32" s="9"/>
      <c r="R32" s="9">
        <f t="shared" si="3"/>
        <v>0</v>
      </c>
      <c r="S32" s="9"/>
      <c r="T32" s="9"/>
      <c r="U32" s="9">
        <f t="shared" si="4"/>
        <v>0</v>
      </c>
      <c r="V32" s="9"/>
      <c r="W32" s="9"/>
      <c r="X32" s="9">
        <f t="shared" si="5"/>
        <v>0</v>
      </c>
      <c r="Y32" s="9"/>
      <c r="Z32" s="9"/>
      <c r="AA32" s="10">
        <f t="shared" si="6"/>
        <v>3080000</v>
      </c>
      <c r="AB32" s="11"/>
    </row>
    <row r="33" spans="1:28" ht="15.75" hidden="1" x14ac:dyDescent="0.25">
      <c r="A33" s="17">
        <v>45554</v>
      </c>
      <c r="B33" s="22" t="s">
        <v>87</v>
      </c>
      <c r="C33" s="23">
        <v>1808000</v>
      </c>
      <c r="D33" s="22" t="s">
        <v>31</v>
      </c>
      <c r="E33" s="22" t="s">
        <v>90</v>
      </c>
      <c r="F33" s="22">
        <v>226</v>
      </c>
      <c r="G33" s="22" t="s">
        <v>51</v>
      </c>
      <c r="H33" s="20"/>
      <c r="I33" s="5">
        <f t="shared" si="0"/>
        <v>0</v>
      </c>
      <c r="J33" s="8" t="s">
        <v>26</v>
      </c>
      <c r="K33" s="5"/>
      <c r="L33" s="9">
        <f t="shared" si="1"/>
        <v>0</v>
      </c>
      <c r="M33" s="9"/>
      <c r="N33" s="9"/>
      <c r="O33" s="9">
        <f t="shared" si="2"/>
        <v>0</v>
      </c>
      <c r="P33" s="9"/>
      <c r="Q33" s="9"/>
      <c r="R33" s="9">
        <f t="shared" si="3"/>
        <v>0</v>
      </c>
      <c r="S33" s="9"/>
      <c r="T33" s="9"/>
      <c r="U33" s="9">
        <f t="shared" si="4"/>
        <v>0</v>
      </c>
      <c r="V33" s="9"/>
      <c r="W33" s="9"/>
      <c r="X33" s="9">
        <f t="shared" si="5"/>
        <v>0</v>
      </c>
      <c r="Y33" s="9"/>
      <c r="Z33" s="9"/>
      <c r="AA33" s="10">
        <f t="shared" si="6"/>
        <v>1808000</v>
      </c>
      <c r="AB33" s="11"/>
    </row>
    <row r="34" spans="1:28" ht="15.75" hidden="1" x14ac:dyDescent="0.25">
      <c r="A34" s="17">
        <v>45559</v>
      </c>
      <c r="B34" s="20" t="s">
        <v>81</v>
      </c>
      <c r="C34" s="19">
        <v>1592500</v>
      </c>
      <c r="D34" s="20" t="s">
        <v>36</v>
      </c>
      <c r="E34" s="20" t="s">
        <v>85</v>
      </c>
      <c r="F34" s="20">
        <v>32.5</v>
      </c>
      <c r="G34" s="20" t="s">
        <v>51</v>
      </c>
      <c r="H34" s="20"/>
      <c r="I34" s="5">
        <f t="shared" si="0"/>
        <v>0</v>
      </c>
      <c r="J34" s="8" t="s">
        <v>26</v>
      </c>
      <c r="K34" s="5"/>
      <c r="L34" s="9">
        <f t="shared" si="1"/>
        <v>0</v>
      </c>
      <c r="M34" s="9"/>
      <c r="N34" s="9"/>
      <c r="O34" s="9">
        <f t="shared" si="2"/>
        <v>0</v>
      </c>
      <c r="P34" s="9"/>
      <c r="Q34" s="9"/>
      <c r="R34" s="9">
        <f t="shared" si="3"/>
        <v>0</v>
      </c>
      <c r="S34" s="9"/>
      <c r="T34" s="9"/>
      <c r="U34" s="9">
        <f t="shared" si="4"/>
        <v>0</v>
      </c>
      <c r="V34" s="9"/>
      <c r="W34" s="9"/>
      <c r="X34" s="9">
        <f t="shared" si="5"/>
        <v>0</v>
      </c>
      <c r="Y34" s="9"/>
      <c r="Z34" s="9"/>
      <c r="AA34" s="10">
        <f t="shared" si="6"/>
        <v>1592500</v>
      </c>
      <c r="AB34" s="11"/>
    </row>
    <row r="35" spans="1:28" ht="15.75" hidden="1" x14ac:dyDescent="0.25">
      <c r="A35" s="17">
        <v>45561</v>
      </c>
      <c r="B35" s="20" t="s">
        <v>92</v>
      </c>
      <c r="C35" s="19">
        <v>2000000</v>
      </c>
      <c r="D35" s="20" t="s">
        <v>31</v>
      </c>
      <c r="E35" s="20" t="s">
        <v>91</v>
      </c>
      <c r="F35" s="20">
        <v>500</v>
      </c>
      <c r="G35" s="20" t="s">
        <v>29</v>
      </c>
      <c r="H35" s="20"/>
      <c r="I35" s="5">
        <f t="shared" si="0"/>
        <v>0</v>
      </c>
      <c r="J35" s="14" t="s">
        <v>34</v>
      </c>
      <c r="K35" s="5" t="s">
        <v>93</v>
      </c>
      <c r="L35" s="9">
        <f t="shared" si="1"/>
        <v>2250000</v>
      </c>
      <c r="M35" s="9">
        <v>2250000</v>
      </c>
      <c r="N35" s="9"/>
      <c r="O35" s="9">
        <f t="shared" si="2"/>
        <v>0</v>
      </c>
      <c r="P35" s="9"/>
      <c r="Q35" s="9"/>
      <c r="R35" s="9">
        <f t="shared" si="3"/>
        <v>0</v>
      </c>
      <c r="S35" s="9"/>
      <c r="T35" s="9"/>
      <c r="U35" s="9">
        <f t="shared" si="4"/>
        <v>0</v>
      </c>
      <c r="V35" s="9"/>
      <c r="W35" s="9"/>
      <c r="X35" s="9">
        <f t="shared" si="5"/>
        <v>0</v>
      </c>
      <c r="Y35" s="9"/>
      <c r="Z35" s="9"/>
      <c r="AA35" s="10">
        <f t="shared" si="6"/>
        <v>-250000</v>
      </c>
      <c r="AB35" s="11">
        <v>45684</v>
      </c>
    </row>
    <row r="36" spans="1:28" ht="15.75" hidden="1" x14ac:dyDescent="0.25">
      <c r="A36" s="17">
        <v>45567</v>
      </c>
      <c r="B36" s="22" t="s">
        <v>94</v>
      </c>
      <c r="C36" s="20">
        <v>300000</v>
      </c>
      <c r="D36" s="20" t="s">
        <v>31</v>
      </c>
      <c r="E36" s="20" t="s">
        <v>95</v>
      </c>
      <c r="F36" s="20">
        <v>1000</v>
      </c>
      <c r="G36" s="20" t="s">
        <v>29</v>
      </c>
      <c r="H36" s="20"/>
      <c r="I36" s="5">
        <f t="shared" si="0"/>
        <v>0</v>
      </c>
      <c r="J36" s="14" t="s">
        <v>241</v>
      </c>
      <c r="K36" s="5"/>
      <c r="L36" s="9">
        <f t="shared" si="1"/>
        <v>300000</v>
      </c>
      <c r="M36" s="9">
        <v>300000</v>
      </c>
      <c r="N36" s="9"/>
      <c r="O36" s="9">
        <f t="shared" si="2"/>
        <v>0</v>
      </c>
      <c r="P36" s="9"/>
      <c r="Q36" s="9"/>
      <c r="R36" s="9">
        <f t="shared" si="3"/>
        <v>0</v>
      </c>
      <c r="S36" s="9"/>
      <c r="T36" s="9"/>
      <c r="U36" s="9">
        <f t="shared" si="4"/>
        <v>0</v>
      </c>
      <c r="V36" s="9"/>
      <c r="W36" s="9"/>
      <c r="X36" s="9">
        <f t="shared" si="5"/>
        <v>0</v>
      </c>
      <c r="Y36" s="9"/>
      <c r="Z36" s="9"/>
      <c r="AA36" s="10">
        <f t="shared" si="6"/>
        <v>0</v>
      </c>
      <c r="AB36" s="11">
        <v>45670</v>
      </c>
    </row>
    <row r="37" spans="1:28" ht="15.75" hidden="1" x14ac:dyDescent="0.25">
      <c r="A37" s="17">
        <v>45573</v>
      </c>
      <c r="B37" s="20" t="s">
        <v>96</v>
      </c>
      <c r="C37" s="20">
        <v>37600</v>
      </c>
      <c r="D37" s="20" t="s">
        <v>41</v>
      </c>
      <c r="E37" s="20" t="s">
        <v>97</v>
      </c>
      <c r="F37" s="20">
        <v>62.8</v>
      </c>
      <c r="G37" s="20" t="s">
        <v>51</v>
      </c>
      <c r="H37" s="20"/>
      <c r="I37" s="5">
        <f t="shared" si="0"/>
        <v>0</v>
      </c>
      <c r="J37" s="34" t="s">
        <v>26</v>
      </c>
      <c r="K37" s="5"/>
      <c r="L37" s="9">
        <f t="shared" si="1"/>
        <v>0</v>
      </c>
      <c r="M37" s="9"/>
      <c r="N37" s="9"/>
      <c r="O37" s="9">
        <f t="shared" si="2"/>
        <v>0</v>
      </c>
      <c r="P37" s="9"/>
      <c r="Q37" s="9"/>
      <c r="R37" s="9">
        <f t="shared" si="3"/>
        <v>0</v>
      </c>
      <c r="S37" s="9"/>
      <c r="T37" s="9"/>
      <c r="U37" s="9">
        <f t="shared" si="4"/>
        <v>0</v>
      </c>
      <c r="V37" s="9"/>
      <c r="W37" s="9"/>
      <c r="X37" s="9">
        <f t="shared" si="5"/>
        <v>0</v>
      </c>
      <c r="Y37" s="9"/>
      <c r="Z37" s="9"/>
      <c r="AA37" s="10">
        <f t="shared" si="6"/>
        <v>37600</v>
      </c>
      <c r="AB37" s="11">
        <v>45679</v>
      </c>
    </row>
    <row r="38" spans="1:28" ht="15.75" hidden="1" x14ac:dyDescent="0.25">
      <c r="A38" s="17">
        <v>45573</v>
      </c>
      <c r="B38" s="20" t="s">
        <v>81</v>
      </c>
      <c r="C38" s="20">
        <v>1136800</v>
      </c>
      <c r="D38" s="20" t="s">
        <v>41</v>
      </c>
      <c r="E38" s="20" t="s">
        <v>98</v>
      </c>
      <c r="F38" s="20">
        <v>23.2</v>
      </c>
      <c r="G38" s="20" t="s">
        <v>51</v>
      </c>
      <c r="H38" s="20"/>
      <c r="I38" s="5">
        <f t="shared" si="0"/>
        <v>0</v>
      </c>
      <c r="J38" s="8" t="s">
        <v>26</v>
      </c>
      <c r="K38" s="5"/>
      <c r="L38" s="9">
        <f t="shared" si="1"/>
        <v>0</v>
      </c>
      <c r="M38" s="9"/>
      <c r="N38" s="9"/>
      <c r="O38" s="9">
        <f t="shared" si="2"/>
        <v>0</v>
      </c>
      <c r="P38" s="9"/>
      <c r="Q38" s="9"/>
      <c r="R38" s="9">
        <f t="shared" si="3"/>
        <v>0</v>
      </c>
      <c r="S38" s="9"/>
      <c r="T38" s="9"/>
      <c r="U38" s="9">
        <f t="shared" si="4"/>
        <v>0</v>
      </c>
      <c r="V38" s="9"/>
      <c r="W38" s="9"/>
      <c r="X38" s="9">
        <f t="shared" si="5"/>
        <v>0</v>
      </c>
      <c r="Y38" s="9"/>
      <c r="Z38" s="9"/>
      <c r="AA38" s="10">
        <f t="shared" si="6"/>
        <v>1136800</v>
      </c>
      <c r="AB38" s="11"/>
    </row>
    <row r="39" spans="1:28" ht="15.75" hidden="1" x14ac:dyDescent="0.25">
      <c r="A39" s="17">
        <v>45575</v>
      </c>
      <c r="B39" s="24" t="s">
        <v>53</v>
      </c>
      <c r="C39" s="20">
        <v>1920000</v>
      </c>
      <c r="D39" s="20" t="s">
        <v>41</v>
      </c>
      <c r="E39" s="20" t="s">
        <v>99</v>
      </c>
      <c r="F39" s="20">
        <v>4</v>
      </c>
      <c r="G39" s="20" t="s">
        <v>25</v>
      </c>
      <c r="H39" s="20"/>
      <c r="I39" s="5">
        <f t="shared" si="0"/>
        <v>0</v>
      </c>
      <c r="J39" s="14" t="s">
        <v>240</v>
      </c>
      <c r="K39" s="19" t="s">
        <v>100</v>
      </c>
      <c r="L39" s="9">
        <f t="shared" si="1"/>
        <v>0</v>
      </c>
      <c r="M39" s="9"/>
      <c r="N39" s="9"/>
      <c r="O39" s="9">
        <f t="shared" si="2"/>
        <v>1920000</v>
      </c>
      <c r="P39" s="9">
        <v>1920000</v>
      </c>
      <c r="Q39" s="9"/>
      <c r="R39" s="9">
        <f t="shared" si="3"/>
        <v>0</v>
      </c>
      <c r="S39" s="9"/>
      <c r="T39" s="9"/>
      <c r="U39" s="9">
        <f t="shared" si="4"/>
        <v>0</v>
      </c>
      <c r="V39" s="9"/>
      <c r="W39" s="9"/>
      <c r="X39" s="9">
        <f t="shared" si="5"/>
        <v>0</v>
      </c>
      <c r="Y39" s="9"/>
      <c r="Z39" s="9"/>
      <c r="AA39" s="10">
        <f t="shared" si="6"/>
        <v>0</v>
      </c>
      <c r="AB39" s="11"/>
    </row>
    <row r="40" spans="1:28" ht="15.75" hidden="1" x14ac:dyDescent="0.25">
      <c r="A40" s="17">
        <v>45581</v>
      </c>
      <c r="B40" s="20" t="s">
        <v>101</v>
      </c>
      <c r="C40" s="20">
        <v>-65000</v>
      </c>
      <c r="D40" s="20" t="s">
        <v>41</v>
      </c>
      <c r="E40" s="20" t="s">
        <v>102</v>
      </c>
      <c r="F40" s="20">
        <v>4</v>
      </c>
      <c r="G40" s="20" t="s">
        <v>74</v>
      </c>
      <c r="H40" s="20"/>
      <c r="I40" s="5">
        <f t="shared" si="0"/>
        <v>0</v>
      </c>
      <c r="J40" s="14" t="s">
        <v>34</v>
      </c>
      <c r="K40" s="25"/>
      <c r="L40" s="9">
        <f t="shared" si="1"/>
        <v>0</v>
      </c>
      <c r="M40" s="9"/>
      <c r="N40" s="9"/>
      <c r="O40" s="9">
        <f t="shared" si="2"/>
        <v>0</v>
      </c>
      <c r="P40" s="9"/>
      <c r="Q40" s="9"/>
      <c r="R40" s="9">
        <f t="shared" si="3"/>
        <v>0</v>
      </c>
      <c r="S40" s="9"/>
      <c r="T40" s="9"/>
      <c r="U40" s="9">
        <f t="shared" si="4"/>
        <v>0</v>
      </c>
      <c r="V40" s="9"/>
      <c r="W40" s="9"/>
      <c r="X40" s="9">
        <f t="shared" si="5"/>
        <v>0</v>
      </c>
      <c r="Y40" s="9"/>
      <c r="Z40" s="9"/>
      <c r="AA40" s="10">
        <f t="shared" si="6"/>
        <v>-65000</v>
      </c>
      <c r="AB40" s="11">
        <v>45581</v>
      </c>
    </row>
    <row r="41" spans="1:28" ht="15.75" hidden="1" x14ac:dyDescent="0.25">
      <c r="A41" s="17">
        <v>45581</v>
      </c>
      <c r="B41" s="20" t="s">
        <v>81</v>
      </c>
      <c r="C41" s="20">
        <v>2317700</v>
      </c>
      <c r="D41" s="20" t="s">
        <v>41</v>
      </c>
      <c r="E41" s="20" t="s">
        <v>98</v>
      </c>
      <c r="F41" s="20">
        <v>47.3</v>
      </c>
      <c r="G41" s="20" t="s">
        <v>51</v>
      </c>
      <c r="H41" s="20"/>
      <c r="I41" s="5">
        <f t="shared" si="0"/>
        <v>0</v>
      </c>
      <c r="J41" s="8" t="s">
        <v>26</v>
      </c>
      <c r="K41" s="25"/>
      <c r="L41" s="9">
        <f t="shared" si="1"/>
        <v>0</v>
      </c>
      <c r="M41" s="9"/>
      <c r="N41" s="9"/>
      <c r="O41" s="9">
        <f t="shared" si="2"/>
        <v>0</v>
      </c>
      <c r="P41" s="9"/>
      <c r="Q41" s="9"/>
      <c r="R41" s="9">
        <f t="shared" si="3"/>
        <v>0</v>
      </c>
      <c r="S41" s="9"/>
      <c r="T41" s="9"/>
      <c r="U41" s="9">
        <f t="shared" si="4"/>
        <v>0</v>
      </c>
      <c r="V41" s="9"/>
      <c r="W41" s="9"/>
      <c r="X41" s="9">
        <f t="shared" si="5"/>
        <v>0</v>
      </c>
      <c r="Y41" s="9"/>
      <c r="Z41" s="9"/>
      <c r="AA41" s="10">
        <f t="shared" si="6"/>
        <v>2317700</v>
      </c>
      <c r="AB41" s="11"/>
    </row>
    <row r="42" spans="1:28" ht="15.75" hidden="1" x14ac:dyDescent="0.25">
      <c r="A42" s="17">
        <v>45582</v>
      </c>
      <c r="B42" s="20" t="s">
        <v>103</v>
      </c>
      <c r="C42" s="20">
        <v>33100000</v>
      </c>
      <c r="D42" s="20" t="s">
        <v>41</v>
      </c>
      <c r="E42" s="20" t="s">
        <v>104</v>
      </c>
      <c r="F42" s="20">
        <v>30000</v>
      </c>
      <c r="G42" s="20" t="s">
        <v>29</v>
      </c>
      <c r="H42" s="20"/>
      <c r="I42" s="5">
        <f t="shared" si="0"/>
        <v>0</v>
      </c>
      <c r="J42" s="14" t="s">
        <v>241</v>
      </c>
      <c r="K42" s="25"/>
      <c r="L42" s="9">
        <f t="shared" si="1"/>
        <v>33100000</v>
      </c>
      <c r="M42" s="9">
        <f>2700000+20000000</f>
        <v>22700000</v>
      </c>
      <c r="N42" s="9">
        <v>10400000</v>
      </c>
      <c r="O42" s="9">
        <f t="shared" si="2"/>
        <v>0</v>
      </c>
      <c r="P42" s="9"/>
      <c r="Q42" s="9"/>
      <c r="R42" s="9">
        <f t="shared" si="3"/>
        <v>0</v>
      </c>
      <c r="S42" s="9"/>
      <c r="T42" s="9"/>
      <c r="U42" s="9">
        <f t="shared" si="4"/>
        <v>0</v>
      </c>
      <c r="V42" s="9"/>
      <c r="W42" s="9"/>
      <c r="X42" s="9">
        <f t="shared" si="5"/>
        <v>0</v>
      </c>
      <c r="Y42" s="9"/>
      <c r="Z42" s="9"/>
      <c r="AA42" s="10">
        <f t="shared" si="6"/>
        <v>0</v>
      </c>
      <c r="AB42" s="11">
        <v>45685</v>
      </c>
    </row>
    <row r="43" spans="1:28" ht="15.75" hidden="1" x14ac:dyDescent="0.25">
      <c r="A43" s="17">
        <v>45583</v>
      </c>
      <c r="B43" s="20" t="s">
        <v>105</v>
      </c>
      <c r="C43" s="20">
        <v>15581250</v>
      </c>
      <c r="D43" s="20" t="s">
        <v>36</v>
      </c>
      <c r="E43" s="20" t="s">
        <v>106</v>
      </c>
      <c r="F43" s="20">
        <v>3625</v>
      </c>
      <c r="G43" s="20" t="s">
        <v>51</v>
      </c>
      <c r="H43" s="20"/>
      <c r="I43" s="5">
        <f t="shared" si="0"/>
        <v>0</v>
      </c>
      <c r="J43" s="37" t="s">
        <v>241</v>
      </c>
      <c r="K43" s="25"/>
      <c r="L43" s="9">
        <f t="shared" si="1"/>
        <v>15581250</v>
      </c>
      <c r="M43" s="9">
        <v>15581250</v>
      </c>
      <c r="N43" s="9"/>
      <c r="O43" s="9">
        <f t="shared" si="2"/>
        <v>0</v>
      </c>
      <c r="P43" s="9"/>
      <c r="Q43" s="9"/>
      <c r="R43" s="9">
        <f t="shared" si="3"/>
        <v>0</v>
      </c>
      <c r="S43" s="9"/>
      <c r="T43" s="9"/>
      <c r="U43" s="9">
        <f t="shared" si="4"/>
        <v>0</v>
      </c>
      <c r="V43" s="9"/>
      <c r="W43" s="9"/>
      <c r="X43" s="9">
        <f t="shared" si="5"/>
        <v>0</v>
      </c>
      <c r="Y43" s="9"/>
      <c r="Z43" s="9"/>
      <c r="AA43" s="10">
        <f t="shared" si="6"/>
        <v>0</v>
      </c>
      <c r="AB43" s="11">
        <v>45678</v>
      </c>
    </row>
    <row r="44" spans="1:28" ht="15.75" hidden="1" x14ac:dyDescent="0.25">
      <c r="A44" s="17">
        <v>45583</v>
      </c>
      <c r="B44" s="20" t="s">
        <v>105</v>
      </c>
      <c r="C44" s="20">
        <v>16893750</v>
      </c>
      <c r="D44" s="20" t="s">
        <v>36</v>
      </c>
      <c r="E44" s="20" t="s">
        <v>107</v>
      </c>
      <c r="F44" s="20">
        <v>1284</v>
      </c>
      <c r="G44" s="20" t="s">
        <v>51</v>
      </c>
      <c r="H44" s="20"/>
      <c r="I44" s="5">
        <f t="shared" si="0"/>
        <v>0</v>
      </c>
      <c r="J44" s="37" t="s">
        <v>241</v>
      </c>
      <c r="K44" s="25"/>
      <c r="L44" s="9">
        <f t="shared" si="1"/>
        <v>16893750</v>
      </c>
      <c r="M44" s="9">
        <v>16893750</v>
      </c>
      <c r="N44" s="9"/>
      <c r="O44" s="9">
        <f t="shared" si="2"/>
        <v>0</v>
      </c>
      <c r="P44" s="9"/>
      <c r="Q44" s="9"/>
      <c r="R44" s="9">
        <f t="shared" si="3"/>
        <v>0</v>
      </c>
      <c r="S44" s="9"/>
      <c r="T44" s="9"/>
      <c r="U44" s="9">
        <f t="shared" si="4"/>
        <v>0</v>
      </c>
      <c r="V44" s="9"/>
      <c r="W44" s="9"/>
      <c r="X44" s="9">
        <f t="shared" si="5"/>
        <v>0</v>
      </c>
      <c r="Y44" s="9"/>
      <c r="Z44" s="9"/>
      <c r="AA44" s="10">
        <f t="shared" si="6"/>
        <v>0</v>
      </c>
      <c r="AB44" s="11">
        <v>45678</v>
      </c>
    </row>
    <row r="45" spans="1:28" ht="15.75" hidden="1" x14ac:dyDescent="0.25">
      <c r="A45" s="17">
        <v>45584</v>
      </c>
      <c r="B45" s="20" t="s">
        <v>109</v>
      </c>
      <c r="C45" s="20">
        <v>7100000</v>
      </c>
      <c r="D45" s="20" t="s">
        <v>41</v>
      </c>
      <c r="E45" s="20" t="s">
        <v>110</v>
      </c>
      <c r="F45" s="20">
        <v>5000</v>
      </c>
      <c r="G45" s="20" t="s">
        <v>29</v>
      </c>
      <c r="H45" s="20"/>
      <c r="I45" s="20">
        <f t="shared" si="0"/>
        <v>0</v>
      </c>
      <c r="J45" s="16" t="s">
        <v>43</v>
      </c>
      <c r="K45" s="25"/>
      <c r="L45" s="9">
        <f t="shared" si="1"/>
        <v>250000</v>
      </c>
      <c r="M45" s="9">
        <v>250000</v>
      </c>
      <c r="N45" s="9"/>
      <c r="O45" s="9">
        <f t="shared" si="2"/>
        <v>0</v>
      </c>
      <c r="P45" s="9"/>
      <c r="Q45" s="9"/>
      <c r="R45" s="9">
        <f t="shared" si="3"/>
        <v>0</v>
      </c>
      <c r="S45" s="9"/>
      <c r="T45" s="9"/>
      <c r="U45" s="9">
        <f t="shared" si="4"/>
        <v>0</v>
      </c>
      <c r="V45" s="9"/>
      <c r="W45" s="9"/>
      <c r="X45" s="9">
        <f t="shared" si="5"/>
        <v>0</v>
      </c>
      <c r="Y45" s="9"/>
      <c r="Z45" s="9"/>
      <c r="AA45" s="10">
        <f t="shared" si="6"/>
        <v>6850000</v>
      </c>
      <c r="AB45" s="11">
        <v>45682</v>
      </c>
    </row>
    <row r="46" spans="1:28" ht="15.75" hidden="1" x14ac:dyDescent="0.25">
      <c r="A46" s="17">
        <v>45584</v>
      </c>
      <c r="B46" s="20" t="s">
        <v>109</v>
      </c>
      <c r="C46" s="20">
        <v>1750000</v>
      </c>
      <c r="D46" s="20" t="s">
        <v>41</v>
      </c>
      <c r="E46" s="20" t="s">
        <v>111</v>
      </c>
      <c r="F46" s="20">
        <v>700</v>
      </c>
      <c r="G46" s="20" t="s">
        <v>29</v>
      </c>
      <c r="H46" s="20"/>
      <c r="I46" s="20">
        <f t="shared" si="0"/>
        <v>0</v>
      </c>
      <c r="J46" s="37" t="s">
        <v>241</v>
      </c>
      <c r="K46" s="25"/>
      <c r="L46" s="9">
        <f t="shared" si="1"/>
        <v>1750000</v>
      </c>
      <c r="M46" s="9">
        <v>1000000</v>
      </c>
      <c r="N46" s="9">
        <f>500000+250000</f>
        <v>750000</v>
      </c>
      <c r="O46" s="9">
        <f t="shared" si="2"/>
        <v>0</v>
      </c>
      <c r="P46" s="9"/>
      <c r="Q46" s="9"/>
      <c r="R46" s="9">
        <f t="shared" si="3"/>
        <v>0</v>
      </c>
      <c r="S46" s="9"/>
      <c r="T46" s="9"/>
      <c r="U46" s="9">
        <f t="shared" si="4"/>
        <v>0</v>
      </c>
      <c r="V46" s="9"/>
      <c r="W46" s="9"/>
      <c r="X46" s="9">
        <f t="shared" si="5"/>
        <v>0</v>
      </c>
      <c r="Y46" s="9"/>
      <c r="Z46" s="9"/>
      <c r="AA46" s="10">
        <f t="shared" si="6"/>
        <v>0</v>
      </c>
      <c r="AB46" s="11">
        <v>45682</v>
      </c>
    </row>
    <row r="47" spans="1:28" ht="15.75" hidden="1" x14ac:dyDescent="0.25">
      <c r="A47" s="12"/>
      <c r="B47" s="5" t="s">
        <v>112</v>
      </c>
      <c r="C47" s="5">
        <v>-240000</v>
      </c>
      <c r="D47" s="5"/>
      <c r="E47" s="5"/>
      <c r="F47" s="5"/>
      <c r="G47" s="5"/>
      <c r="H47" s="5"/>
      <c r="I47" s="5">
        <f t="shared" si="0"/>
        <v>0</v>
      </c>
      <c r="J47" s="14" t="s">
        <v>34</v>
      </c>
      <c r="K47" s="5" t="s">
        <v>113</v>
      </c>
      <c r="L47" s="9">
        <f t="shared" si="1"/>
        <v>0</v>
      </c>
      <c r="M47" s="9"/>
      <c r="N47" s="9"/>
      <c r="O47" s="9">
        <f t="shared" si="2"/>
        <v>0</v>
      </c>
      <c r="P47" s="9"/>
      <c r="Q47" s="9"/>
      <c r="R47" s="9">
        <f t="shared" si="3"/>
        <v>0</v>
      </c>
      <c r="S47" s="9"/>
      <c r="T47" s="9"/>
      <c r="U47" s="9">
        <f t="shared" si="4"/>
        <v>0</v>
      </c>
      <c r="V47" s="9"/>
      <c r="W47" s="9"/>
      <c r="X47" s="9">
        <f t="shared" si="5"/>
        <v>0</v>
      </c>
      <c r="Y47" s="9"/>
      <c r="Z47" s="9"/>
      <c r="AA47" s="10">
        <f t="shared" si="6"/>
        <v>-240000</v>
      </c>
      <c r="AB47" s="11"/>
    </row>
    <row r="48" spans="1:28" ht="15.75" hidden="1" x14ac:dyDescent="0.25">
      <c r="A48" s="17"/>
      <c r="B48" s="20" t="s">
        <v>114</v>
      </c>
      <c r="C48" s="20">
        <v>784000</v>
      </c>
      <c r="D48" s="20" t="s">
        <v>41</v>
      </c>
      <c r="E48" s="20"/>
      <c r="F48" s="20"/>
      <c r="G48" s="20" t="s">
        <v>51</v>
      </c>
      <c r="H48" s="20"/>
      <c r="I48" s="5">
        <f t="shared" si="0"/>
        <v>0</v>
      </c>
      <c r="J48" s="14" t="s">
        <v>34</v>
      </c>
      <c r="K48" s="5"/>
      <c r="L48" s="9">
        <f t="shared" si="1"/>
        <v>0</v>
      </c>
      <c r="M48" s="9"/>
      <c r="N48" s="9"/>
      <c r="O48" s="9">
        <f t="shared" si="2"/>
        <v>0</v>
      </c>
      <c r="P48" s="9"/>
      <c r="Q48" s="9"/>
      <c r="R48" s="9">
        <f t="shared" si="3"/>
        <v>0</v>
      </c>
      <c r="S48" s="9"/>
      <c r="T48" s="9"/>
      <c r="U48" s="9">
        <f t="shared" si="4"/>
        <v>0</v>
      </c>
      <c r="V48" s="9"/>
      <c r="W48" s="9"/>
      <c r="X48" s="9">
        <f t="shared" si="5"/>
        <v>0</v>
      </c>
      <c r="Y48" s="9"/>
      <c r="Z48" s="9"/>
      <c r="AA48" s="10">
        <f t="shared" si="6"/>
        <v>784000</v>
      </c>
      <c r="AB48" s="11"/>
    </row>
    <row r="49" spans="1:28" ht="15.75" hidden="1" x14ac:dyDescent="0.25">
      <c r="A49" s="12"/>
      <c r="B49" s="5" t="s">
        <v>115</v>
      </c>
      <c r="C49" s="6">
        <v>5440000</v>
      </c>
      <c r="D49" s="7"/>
      <c r="E49" s="5"/>
      <c r="F49" s="5"/>
      <c r="G49" s="5"/>
      <c r="H49" s="5"/>
      <c r="I49" s="5"/>
      <c r="J49" s="8" t="s">
        <v>24</v>
      </c>
      <c r="K49" s="5"/>
      <c r="L49" s="9">
        <f t="shared" si="1"/>
        <v>0</v>
      </c>
      <c r="M49" s="9"/>
      <c r="N49" s="9"/>
      <c r="O49" s="9">
        <f t="shared" si="2"/>
        <v>0</v>
      </c>
      <c r="P49" s="9"/>
      <c r="Q49" s="9"/>
      <c r="R49" s="9">
        <f t="shared" si="3"/>
        <v>0</v>
      </c>
      <c r="S49" s="9"/>
      <c r="T49" s="9"/>
      <c r="U49" s="9">
        <f t="shared" si="4"/>
        <v>0</v>
      </c>
      <c r="V49" s="9"/>
      <c r="W49" s="9"/>
      <c r="X49" s="9">
        <f t="shared" si="5"/>
        <v>0</v>
      </c>
      <c r="Y49" s="9"/>
      <c r="Z49" s="9"/>
      <c r="AA49" s="10">
        <f t="shared" si="6"/>
        <v>5440000</v>
      </c>
      <c r="AB49" s="11">
        <v>45590</v>
      </c>
    </row>
    <row r="50" spans="1:28" ht="15.75" hidden="1" x14ac:dyDescent="0.25">
      <c r="A50" s="12"/>
      <c r="B50" s="5" t="s">
        <v>116</v>
      </c>
      <c r="C50" s="5">
        <v>-240000</v>
      </c>
      <c r="D50" s="5" t="s">
        <v>31</v>
      </c>
      <c r="E50" s="5" t="s">
        <v>117</v>
      </c>
      <c r="F50" s="5">
        <v>307.39999999999998</v>
      </c>
      <c r="G50" s="5" t="s">
        <v>51</v>
      </c>
      <c r="H50" s="5"/>
      <c r="I50" s="5">
        <v>0</v>
      </c>
      <c r="J50" s="14" t="s">
        <v>34</v>
      </c>
      <c r="K50" s="5"/>
      <c r="L50" s="9">
        <f t="shared" si="1"/>
        <v>0</v>
      </c>
      <c r="M50" s="9"/>
      <c r="N50" s="9"/>
      <c r="O50" s="9">
        <f t="shared" si="2"/>
        <v>0</v>
      </c>
      <c r="P50" s="9"/>
      <c r="Q50" s="9"/>
      <c r="R50" s="9">
        <f t="shared" si="3"/>
        <v>0</v>
      </c>
      <c r="S50" s="9"/>
      <c r="T50" s="9"/>
      <c r="U50" s="9">
        <f t="shared" si="4"/>
        <v>0</v>
      </c>
      <c r="V50" s="9"/>
      <c r="W50" s="9"/>
      <c r="X50" s="9">
        <f t="shared" si="5"/>
        <v>0</v>
      </c>
      <c r="Y50" s="9"/>
      <c r="Z50" s="9"/>
      <c r="AA50" s="10">
        <f t="shared" si="6"/>
        <v>-240000</v>
      </c>
      <c r="AB50" s="11"/>
    </row>
    <row r="51" spans="1:28" ht="15.75" hidden="1" x14ac:dyDescent="0.25">
      <c r="A51" s="17"/>
      <c r="B51" s="20" t="s">
        <v>118</v>
      </c>
      <c r="C51" s="20">
        <v>-920000</v>
      </c>
      <c r="D51" s="20" t="s">
        <v>41</v>
      </c>
      <c r="E51" s="20"/>
      <c r="F51" s="20"/>
      <c r="G51" s="20" t="s">
        <v>29</v>
      </c>
      <c r="H51" s="20"/>
      <c r="I51" s="5">
        <f>F51*H51</f>
        <v>0</v>
      </c>
      <c r="J51" s="14" t="s">
        <v>34</v>
      </c>
      <c r="K51" s="5" t="s">
        <v>119</v>
      </c>
      <c r="L51" s="9">
        <f t="shared" si="1"/>
        <v>0</v>
      </c>
      <c r="M51" s="9"/>
      <c r="N51" s="9"/>
      <c r="O51" s="9">
        <f t="shared" si="2"/>
        <v>0</v>
      </c>
      <c r="P51" s="9"/>
      <c r="Q51" s="9"/>
      <c r="R51" s="9">
        <f t="shared" si="3"/>
        <v>0</v>
      </c>
      <c r="S51" s="9"/>
      <c r="T51" s="9"/>
      <c r="U51" s="9">
        <f t="shared" si="4"/>
        <v>0</v>
      </c>
      <c r="V51" s="9"/>
      <c r="W51" s="9"/>
      <c r="X51" s="9">
        <f t="shared" si="5"/>
        <v>0</v>
      </c>
      <c r="Y51" s="9"/>
      <c r="Z51" s="9"/>
      <c r="AA51" s="10">
        <f t="shared" si="6"/>
        <v>-920000</v>
      </c>
      <c r="AB51" s="11">
        <v>45523</v>
      </c>
    </row>
    <row r="52" spans="1:28" ht="15.75" hidden="1" x14ac:dyDescent="0.25">
      <c r="A52" s="12"/>
      <c r="B52" s="5" t="s">
        <v>120</v>
      </c>
      <c r="C52" s="6">
        <v>3628</v>
      </c>
      <c r="D52" s="7"/>
      <c r="E52" s="5"/>
      <c r="F52" s="5"/>
      <c r="G52" s="5"/>
      <c r="H52" s="5"/>
      <c r="I52" s="5"/>
      <c r="J52" s="8" t="s">
        <v>24</v>
      </c>
      <c r="K52" s="5"/>
      <c r="L52" s="9">
        <f t="shared" si="1"/>
        <v>0</v>
      </c>
      <c r="M52" s="9"/>
      <c r="N52" s="9"/>
      <c r="O52" s="9">
        <f t="shared" si="2"/>
        <v>0</v>
      </c>
      <c r="P52" s="9"/>
      <c r="Q52" s="9"/>
      <c r="R52" s="9">
        <f t="shared" si="3"/>
        <v>0</v>
      </c>
      <c r="S52" s="9"/>
      <c r="T52" s="9"/>
      <c r="U52" s="9">
        <f t="shared" si="4"/>
        <v>0</v>
      </c>
      <c r="V52" s="9"/>
      <c r="W52" s="9"/>
      <c r="X52" s="9">
        <f t="shared" si="5"/>
        <v>0</v>
      </c>
      <c r="Y52" s="9"/>
      <c r="Z52" s="9"/>
      <c r="AA52" s="10">
        <f t="shared" si="6"/>
        <v>3628</v>
      </c>
      <c r="AB52" s="11"/>
    </row>
    <row r="53" spans="1:28" ht="15.75" hidden="1" x14ac:dyDescent="0.25">
      <c r="A53" s="12"/>
      <c r="B53" s="5" t="s">
        <v>87</v>
      </c>
      <c r="C53" s="5">
        <v>-2642000</v>
      </c>
      <c r="D53" s="5" t="s">
        <v>31</v>
      </c>
      <c r="E53" s="5"/>
      <c r="F53" s="5"/>
      <c r="G53" s="5" t="s">
        <v>29</v>
      </c>
      <c r="H53" s="5"/>
      <c r="I53" s="5">
        <f t="shared" ref="I53:I114" si="7">F53*H53</f>
        <v>0</v>
      </c>
      <c r="J53" s="14" t="s">
        <v>34</v>
      </c>
      <c r="K53" s="5"/>
      <c r="L53" s="9">
        <f t="shared" si="1"/>
        <v>0</v>
      </c>
      <c r="M53" s="9"/>
      <c r="N53" s="9"/>
      <c r="O53" s="9">
        <f t="shared" si="2"/>
        <v>0</v>
      </c>
      <c r="P53" s="9"/>
      <c r="Q53" s="9"/>
      <c r="R53" s="9">
        <f t="shared" si="3"/>
        <v>0</v>
      </c>
      <c r="S53" s="9"/>
      <c r="T53" s="9"/>
      <c r="U53" s="9">
        <f t="shared" si="4"/>
        <v>0</v>
      </c>
      <c r="V53" s="9"/>
      <c r="W53" s="9"/>
      <c r="X53" s="9">
        <f t="shared" si="5"/>
        <v>0</v>
      </c>
      <c r="Y53" s="9"/>
      <c r="Z53" s="9"/>
      <c r="AA53" s="10">
        <f t="shared" si="6"/>
        <v>-2642000</v>
      </c>
      <c r="AB53" s="11"/>
    </row>
    <row r="54" spans="1:28" ht="15.75" hidden="1" x14ac:dyDescent="0.25">
      <c r="A54" s="17">
        <v>45587</v>
      </c>
      <c r="B54" s="20" t="s">
        <v>121</v>
      </c>
      <c r="C54" s="20">
        <v>350000</v>
      </c>
      <c r="D54" s="20" t="s">
        <v>36</v>
      </c>
      <c r="E54" s="20" t="s">
        <v>122</v>
      </c>
      <c r="F54" s="20">
        <v>5</v>
      </c>
      <c r="G54" s="20" t="s">
        <v>51</v>
      </c>
      <c r="H54" s="20"/>
      <c r="I54" s="5">
        <f t="shared" si="7"/>
        <v>0</v>
      </c>
      <c r="J54" s="37" t="s">
        <v>240</v>
      </c>
      <c r="K54" s="20" t="s">
        <v>352</v>
      </c>
      <c r="L54" s="9">
        <f t="shared" si="1"/>
        <v>0</v>
      </c>
      <c r="M54" s="9"/>
      <c r="N54" s="9"/>
      <c r="O54" s="9">
        <f t="shared" si="2"/>
        <v>350000</v>
      </c>
      <c r="P54" s="9">
        <v>350000</v>
      </c>
      <c r="Q54" s="9"/>
      <c r="R54" s="9">
        <f t="shared" si="3"/>
        <v>0</v>
      </c>
      <c r="S54" s="9"/>
      <c r="T54" s="9"/>
      <c r="U54" s="9">
        <f t="shared" si="4"/>
        <v>0</v>
      </c>
      <c r="V54" s="9"/>
      <c r="W54" s="9"/>
      <c r="X54" s="9">
        <f t="shared" si="5"/>
        <v>0</v>
      </c>
      <c r="Y54" s="9"/>
      <c r="Z54" s="9"/>
      <c r="AA54" s="10">
        <f t="shared" si="6"/>
        <v>0</v>
      </c>
      <c r="AB54" s="11">
        <v>45670</v>
      </c>
    </row>
    <row r="55" spans="1:28" ht="15.75" hidden="1" x14ac:dyDescent="0.25">
      <c r="A55" s="17">
        <v>45587</v>
      </c>
      <c r="B55" s="20" t="s">
        <v>121</v>
      </c>
      <c r="C55" s="20">
        <v>1000000</v>
      </c>
      <c r="D55" s="20" t="s">
        <v>36</v>
      </c>
      <c r="E55" s="20" t="s">
        <v>123</v>
      </c>
      <c r="F55" s="20">
        <v>10</v>
      </c>
      <c r="G55" s="20" t="s">
        <v>51</v>
      </c>
      <c r="H55" s="20"/>
      <c r="I55" s="5">
        <f t="shared" si="7"/>
        <v>0</v>
      </c>
      <c r="J55" s="37" t="s">
        <v>240</v>
      </c>
      <c r="K55" s="20" t="s">
        <v>352</v>
      </c>
      <c r="L55" s="9">
        <f t="shared" si="1"/>
        <v>0</v>
      </c>
      <c r="M55" s="9"/>
      <c r="N55" s="9"/>
      <c r="O55" s="9">
        <f t="shared" si="2"/>
        <v>1000000</v>
      </c>
      <c r="P55" s="9">
        <v>1000000</v>
      </c>
      <c r="Q55" s="9"/>
      <c r="R55" s="9">
        <f t="shared" si="3"/>
        <v>0</v>
      </c>
      <c r="S55" s="9"/>
      <c r="T55" s="9"/>
      <c r="U55" s="9">
        <f t="shared" si="4"/>
        <v>0</v>
      </c>
      <c r="V55" s="9"/>
      <c r="W55" s="9"/>
      <c r="X55" s="9">
        <f t="shared" si="5"/>
        <v>0</v>
      </c>
      <c r="Y55" s="9"/>
      <c r="Z55" s="9"/>
      <c r="AA55" s="10">
        <f t="shared" si="6"/>
        <v>0</v>
      </c>
      <c r="AB55" s="11">
        <v>45670</v>
      </c>
    </row>
    <row r="56" spans="1:28" ht="15.75" hidden="1" x14ac:dyDescent="0.25">
      <c r="A56" s="17">
        <v>45588</v>
      </c>
      <c r="B56" s="20" t="s">
        <v>81</v>
      </c>
      <c r="C56" s="20">
        <v>2129800</v>
      </c>
      <c r="D56" s="20" t="s">
        <v>36</v>
      </c>
      <c r="E56" s="20" t="s">
        <v>98</v>
      </c>
      <c r="F56" s="20">
        <v>46.3</v>
      </c>
      <c r="G56" s="20" t="s">
        <v>51</v>
      </c>
      <c r="H56" s="20"/>
      <c r="I56" s="5">
        <f t="shared" si="7"/>
        <v>0</v>
      </c>
      <c r="J56" s="8" t="s">
        <v>26</v>
      </c>
      <c r="K56" s="25"/>
      <c r="L56" s="9">
        <f t="shared" si="1"/>
        <v>0</v>
      </c>
      <c r="M56" s="9"/>
      <c r="N56" s="9"/>
      <c r="O56" s="9">
        <f t="shared" si="2"/>
        <v>0</v>
      </c>
      <c r="P56" s="9"/>
      <c r="Q56" s="9"/>
      <c r="R56" s="9">
        <f t="shared" si="3"/>
        <v>0</v>
      </c>
      <c r="S56" s="9"/>
      <c r="T56" s="9"/>
      <c r="U56" s="9">
        <f t="shared" si="4"/>
        <v>0</v>
      </c>
      <c r="V56" s="9"/>
      <c r="W56" s="9"/>
      <c r="X56" s="9">
        <f t="shared" si="5"/>
        <v>0</v>
      </c>
      <c r="Y56" s="9"/>
      <c r="Z56" s="9"/>
      <c r="AA56" s="10">
        <f t="shared" si="6"/>
        <v>2129800</v>
      </c>
      <c r="AB56" s="11"/>
    </row>
    <row r="57" spans="1:28" ht="15.75" hidden="1" x14ac:dyDescent="0.25">
      <c r="A57" s="17"/>
      <c r="B57" s="20" t="s">
        <v>124</v>
      </c>
      <c r="C57" s="20">
        <v>-300000</v>
      </c>
      <c r="D57" s="20"/>
      <c r="E57" s="20"/>
      <c r="F57" s="20"/>
      <c r="G57" s="20"/>
      <c r="H57" s="20"/>
      <c r="I57" s="5">
        <f t="shared" si="7"/>
        <v>0</v>
      </c>
      <c r="J57" s="14" t="s">
        <v>34</v>
      </c>
      <c r="K57" s="20" t="s">
        <v>125</v>
      </c>
      <c r="L57" s="9">
        <f t="shared" si="1"/>
        <v>0</v>
      </c>
      <c r="M57" s="9"/>
      <c r="N57" s="9"/>
      <c r="O57" s="9">
        <f t="shared" si="2"/>
        <v>0</v>
      </c>
      <c r="P57" s="9"/>
      <c r="Q57" s="9"/>
      <c r="R57" s="9">
        <f t="shared" si="3"/>
        <v>0</v>
      </c>
      <c r="S57" s="9"/>
      <c r="T57" s="9"/>
      <c r="U57" s="9">
        <f t="shared" si="4"/>
        <v>0</v>
      </c>
      <c r="V57" s="9"/>
      <c r="W57" s="9"/>
      <c r="X57" s="9">
        <f t="shared" si="5"/>
        <v>0</v>
      </c>
      <c r="Y57" s="9"/>
      <c r="Z57" s="9"/>
      <c r="AA57" s="10">
        <f t="shared" si="6"/>
        <v>-300000</v>
      </c>
      <c r="AB57" s="11">
        <v>45589</v>
      </c>
    </row>
    <row r="58" spans="1:28" ht="15.75" hidden="1" x14ac:dyDescent="0.25">
      <c r="A58" s="17">
        <v>45590</v>
      </c>
      <c r="B58" s="20" t="s">
        <v>126</v>
      </c>
      <c r="C58" s="20">
        <v>-50799.999999999767</v>
      </c>
      <c r="D58" s="20" t="s">
        <v>31</v>
      </c>
      <c r="E58" s="20" t="s">
        <v>127</v>
      </c>
      <c r="F58" s="20">
        <v>40.700000000000003</v>
      </c>
      <c r="G58" s="20" t="s">
        <v>51</v>
      </c>
      <c r="H58" s="20"/>
      <c r="I58" s="5">
        <f t="shared" si="7"/>
        <v>0</v>
      </c>
      <c r="J58" s="14" t="s">
        <v>34</v>
      </c>
      <c r="K58" s="20" t="s">
        <v>128</v>
      </c>
      <c r="L58" s="9">
        <f t="shared" si="1"/>
        <v>0</v>
      </c>
      <c r="M58" s="9"/>
      <c r="N58" s="9"/>
      <c r="O58" s="9">
        <f t="shared" si="2"/>
        <v>0</v>
      </c>
      <c r="P58" s="9"/>
      <c r="Q58" s="9"/>
      <c r="R58" s="9">
        <f t="shared" si="3"/>
        <v>0</v>
      </c>
      <c r="S58" s="9"/>
      <c r="T58" s="9"/>
      <c r="U58" s="9">
        <f t="shared" si="4"/>
        <v>0</v>
      </c>
      <c r="V58" s="9"/>
      <c r="W58" s="9"/>
      <c r="X58" s="9">
        <f t="shared" si="5"/>
        <v>0</v>
      </c>
      <c r="Y58" s="9"/>
      <c r="Z58" s="9"/>
      <c r="AA58" s="10">
        <f t="shared" si="6"/>
        <v>-50799.999999999767</v>
      </c>
      <c r="AB58" s="11">
        <v>45589</v>
      </c>
    </row>
    <row r="59" spans="1:28" ht="15.75" hidden="1" x14ac:dyDescent="0.25">
      <c r="A59" s="26"/>
      <c r="B59" s="67" t="s">
        <v>48</v>
      </c>
      <c r="C59" s="27">
        <v>-650000</v>
      </c>
      <c r="D59" s="27" t="s">
        <v>41</v>
      </c>
      <c r="E59" s="27"/>
      <c r="F59" s="27"/>
      <c r="G59" s="27" t="s">
        <v>51</v>
      </c>
      <c r="H59" s="27"/>
      <c r="I59" s="5">
        <v>0</v>
      </c>
      <c r="J59" s="14" t="s">
        <v>34</v>
      </c>
      <c r="K59" s="5"/>
      <c r="L59" s="5">
        <v>0</v>
      </c>
      <c r="M59" s="5"/>
      <c r="N59" s="5"/>
      <c r="O59" s="9">
        <f t="shared" si="2"/>
        <v>0</v>
      </c>
      <c r="P59" s="5"/>
      <c r="Q59" s="5"/>
      <c r="R59" s="5">
        <v>0</v>
      </c>
      <c r="S59" s="5"/>
      <c r="T59" s="5"/>
      <c r="U59" s="5">
        <v>0</v>
      </c>
      <c r="V59" s="5"/>
      <c r="W59" s="5"/>
      <c r="X59" s="5">
        <v>0</v>
      </c>
      <c r="Y59" s="5"/>
      <c r="Z59" s="5"/>
      <c r="AA59" s="10">
        <f t="shared" si="6"/>
        <v>-650000</v>
      </c>
      <c r="AB59" s="11">
        <v>45468</v>
      </c>
    </row>
    <row r="60" spans="1:28" ht="15.75" hidden="1" x14ac:dyDescent="0.25">
      <c r="A60" s="32">
        <v>45588</v>
      </c>
      <c r="B60" s="33" t="s">
        <v>48</v>
      </c>
      <c r="C60" s="33">
        <v>850000</v>
      </c>
      <c r="D60" s="33" t="s">
        <v>31</v>
      </c>
      <c r="E60" s="33" t="s">
        <v>139</v>
      </c>
      <c r="F60" s="33">
        <v>4</v>
      </c>
      <c r="G60" s="33" t="s">
        <v>23</v>
      </c>
      <c r="H60" s="33"/>
      <c r="I60" s="5">
        <f>F60*H60</f>
        <v>0</v>
      </c>
      <c r="J60" s="14" t="s">
        <v>240</v>
      </c>
      <c r="K60" s="20" t="s">
        <v>858</v>
      </c>
      <c r="L60" s="9">
        <f>M60+N60</f>
        <v>0</v>
      </c>
      <c r="M60" s="9"/>
      <c r="N60" s="9"/>
      <c r="O60" s="9">
        <f t="shared" si="2"/>
        <v>850000</v>
      </c>
      <c r="P60" s="9">
        <v>850000</v>
      </c>
      <c r="Q60" s="9"/>
      <c r="R60" s="9">
        <f>S60+T60</f>
        <v>0</v>
      </c>
      <c r="S60" s="9"/>
      <c r="T60" s="9"/>
      <c r="U60" s="9">
        <f>V60+W60</f>
        <v>0</v>
      </c>
      <c r="V60" s="9"/>
      <c r="W60" s="9"/>
      <c r="X60" s="9">
        <f>Y60+Z60</f>
        <v>0</v>
      </c>
      <c r="Y60" s="9"/>
      <c r="Z60" s="9"/>
      <c r="AA60" s="10">
        <f t="shared" si="6"/>
        <v>0</v>
      </c>
      <c r="AB60" s="11">
        <v>45660</v>
      </c>
    </row>
    <row r="61" spans="1:28" s="68" customFormat="1" ht="15.75" hidden="1" x14ac:dyDescent="0.25">
      <c r="A61" s="17">
        <v>45589</v>
      </c>
      <c r="B61" s="20" t="s">
        <v>48</v>
      </c>
      <c r="C61" s="20">
        <v>600000</v>
      </c>
      <c r="D61" s="20" t="s">
        <v>31</v>
      </c>
      <c r="E61" s="20" t="s">
        <v>407</v>
      </c>
      <c r="F61" s="20">
        <v>2</v>
      </c>
      <c r="G61" s="20" t="s">
        <v>33</v>
      </c>
      <c r="H61" s="20"/>
      <c r="I61" s="5">
        <v>0</v>
      </c>
      <c r="J61" s="14" t="s">
        <v>240</v>
      </c>
      <c r="K61" s="5" t="s">
        <v>859</v>
      </c>
      <c r="L61" s="9">
        <v>0</v>
      </c>
      <c r="M61" s="9"/>
      <c r="N61" s="9"/>
      <c r="O61" s="9">
        <f t="shared" si="2"/>
        <v>600000</v>
      </c>
      <c r="P61" s="9">
        <v>600000</v>
      </c>
      <c r="Q61" s="9"/>
      <c r="R61" s="9">
        <v>0</v>
      </c>
      <c r="S61" s="9"/>
      <c r="T61" s="9"/>
      <c r="U61" s="9">
        <v>0</v>
      </c>
      <c r="V61" s="9"/>
      <c r="W61" s="9"/>
      <c r="X61" s="9">
        <v>0</v>
      </c>
      <c r="Y61" s="9"/>
      <c r="Z61" s="9"/>
      <c r="AA61" s="10">
        <f t="shared" si="6"/>
        <v>0</v>
      </c>
      <c r="AB61" s="11">
        <v>45660</v>
      </c>
    </row>
    <row r="62" spans="1:28" s="68" customFormat="1" ht="15.75" hidden="1" x14ac:dyDescent="0.25">
      <c r="A62" s="17">
        <v>45595</v>
      </c>
      <c r="B62" s="20" t="s">
        <v>48</v>
      </c>
      <c r="C62" s="20">
        <v>752000</v>
      </c>
      <c r="D62" s="20" t="s">
        <v>41</v>
      </c>
      <c r="E62" s="20" t="s">
        <v>468</v>
      </c>
      <c r="F62" s="20">
        <v>16</v>
      </c>
      <c r="G62" s="20" t="s">
        <v>51</v>
      </c>
      <c r="H62" s="20"/>
      <c r="I62" s="5">
        <v>0</v>
      </c>
      <c r="J62" s="14" t="s">
        <v>240</v>
      </c>
      <c r="K62" s="5" t="s">
        <v>129</v>
      </c>
      <c r="L62" s="9">
        <v>0</v>
      </c>
      <c r="M62" s="9"/>
      <c r="N62" s="9"/>
      <c r="O62" s="9">
        <f t="shared" si="2"/>
        <v>752000</v>
      </c>
      <c r="P62" s="9">
        <v>752000</v>
      </c>
      <c r="Q62" s="9"/>
      <c r="R62" s="9">
        <v>0</v>
      </c>
      <c r="S62" s="9"/>
      <c r="T62" s="9"/>
      <c r="U62" s="9">
        <v>0</v>
      </c>
      <c r="V62" s="9"/>
      <c r="W62" s="9"/>
      <c r="X62" s="9">
        <v>0</v>
      </c>
      <c r="Y62" s="9"/>
      <c r="Z62" s="9"/>
      <c r="AA62" s="10">
        <f t="shared" si="6"/>
        <v>0</v>
      </c>
      <c r="AB62" s="11">
        <v>45660</v>
      </c>
    </row>
    <row r="63" spans="1:28" ht="15.75" hidden="1" x14ac:dyDescent="0.25">
      <c r="A63" s="17">
        <v>45595</v>
      </c>
      <c r="B63" s="20" t="s">
        <v>48</v>
      </c>
      <c r="C63" s="20">
        <v>1000000</v>
      </c>
      <c r="D63" s="20" t="s">
        <v>41</v>
      </c>
      <c r="E63" s="20" t="s">
        <v>73</v>
      </c>
      <c r="F63" s="20">
        <v>20</v>
      </c>
      <c r="G63" s="20" t="s">
        <v>74</v>
      </c>
      <c r="H63" s="20"/>
      <c r="I63" s="5">
        <f t="shared" si="7"/>
        <v>0</v>
      </c>
      <c r="J63" s="14" t="s">
        <v>240</v>
      </c>
      <c r="K63" s="5" t="s">
        <v>129</v>
      </c>
      <c r="L63" s="9">
        <f t="shared" si="1"/>
        <v>0</v>
      </c>
      <c r="M63" s="9"/>
      <c r="N63" s="9"/>
      <c r="O63" s="9">
        <f t="shared" si="2"/>
        <v>1000000</v>
      </c>
      <c r="P63" s="9">
        <v>1000000</v>
      </c>
      <c r="Q63" s="9"/>
      <c r="R63" s="9">
        <f t="shared" si="3"/>
        <v>0</v>
      </c>
      <c r="S63" s="9"/>
      <c r="T63" s="9"/>
      <c r="U63" s="9">
        <f t="shared" si="4"/>
        <v>0</v>
      </c>
      <c r="V63" s="9"/>
      <c r="W63" s="9"/>
      <c r="X63" s="9">
        <f t="shared" si="5"/>
        <v>0</v>
      </c>
      <c r="Y63" s="9"/>
      <c r="Z63" s="9"/>
      <c r="AA63" s="10">
        <f t="shared" si="6"/>
        <v>0</v>
      </c>
      <c r="AB63" s="11">
        <v>45660</v>
      </c>
    </row>
    <row r="64" spans="1:28" ht="15.75" hidden="1" x14ac:dyDescent="0.25">
      <c r="A64" s="17">
        <v>45595</v>
      </c>
      <c r="B64" s="20" t="s">
        <v>48</v>
      </c>
      <c r="C64" s="20">
        <v>1000000</v>
      </c>
      <c r="D64" s="20" t="s">
        <v>41</v>
      </c>
      <c r="E64" s="20" t="s">
        <v>130</v>
      </c>
      <c r="F64" s="20">
        <v>20</v>
      </c>
      <c r="G64" s="20" t="s">
        <v>74</v>
      </c>
      <c r="H64" s="20"/>
      <c r="I64" s="5">
        <f t="shared" si="7"/>
        <v>0</v>
      </c>
      <c r="J64" s="14" t="s">
        <v>240</v>
      </c>
      <c r="K64" s="5" t="s">
        <v>129</v>
      </c>
      <c r="L64" s="9">
        <f t="shared" si="1"/>
        <v>0</v>
      </c>
      <c r="M64" s="9"/>
      <c r="N64" s="9"/>
      <c r="O64" s="9">
        <f t="shared" si="2"/>
        <v>1000000</v>
      </c>
      <c r="P64" s="9">
        <v>1000000</v>
      </c>
      <c r="Q64" s="9"/>
      <c r="R64" s="9">
        <f t="shared" si="3"/>
        <v>0</v>
      </c>
      <c r="S64" s="9"/>
      <c r="T64" s="9"/>
      <c r="U64" s="9">
        <f t="shared" si="4"/>
        <v>0</v>
      </c>
      <c r="V64" s="9"/>
      <c r="W64" s="9"/>
      <c r="X64" s="9">
        <f t="shared" si="5"/>
        <v>0</v>
      </c>
      <c r="Y64" s="9"/>
      <c r="Z64" s="9"/>
      <c r="AA64" s="10">
        <f t="shared" si="6"/>
        <v>0</v>
      </c>
      <c r="AB64" s="11">
        <v>45660</v>
      </c>
    </row>
    <row r="65" spans="1:28" ht="15.75" hidden="1" x14ac:dyDescent="0.25">
      <c r="A65" s="17">
        <v>45595</v>
      </c>
      <c r="B65" s="20" t="s">
        <v>48</v>
      </c>
      <c r="C65" s="20">
        <v>780000</v>
      </c>
      <c r="D65" s="20" t="s">
        <v>41</v>
      </c>
      <c r="E65" s="20" t="s">
        <v>102</v>
      </c>
      <c r="F65" s="20">
        <v>12</v>
      </c>
      <c r="G65" s="20" t="s">
        <v>74</v>
      </c>
      <c r="H65" s="20"/>
      <c r="I65" s="5">
        <f t="shared" si="7"/>
        <v>0</v>
      </c>
      <c r="J65" s="14" t="s">
        <v>240</v>
      </c>
      <c r="K65" s="5" t="s">
        <v>129</v>
      </c>
      <c r="L65" s="9">
        <f t="shared" ref="L65:L118" si="8">M65+N65</f>
        <v>0</v>
      </c>
      <c r="M65" s="9"/>
      <c r="N65" s="9"/>
      <c r="O65" s="9">
        <f t="shared" si="2"/>
        <v>780000</v>
      </c>
      <c r="P65" s="9">
        <v>780000</v>
      </c>
      <c r="Q65" s="9"/>
      <c r="R65" s="9">
        <f t="shared" ref="R65:R118" si="9">S65+T65</f>
        <v>0</v>
      </c>
      <c r="S65" s="9"/>
      <c r="T65" s="9"/>
      <c r="U65" s="9">
        <f t="shared" ref="U65:U118" si="10">V65+W65</f>
        <v>0</v>
      </c>
      <c r="V65" s="9"/>
      <c r="W65" s="9"/>
      <c r="X65" s="9">
        <f t="shared" ref="X65:X118" si="11">Y65+Z65</f>
        <v>0</v>
      </c>
      <c r="Y65" s="9"/>
      <c r="Z65" s="9"/>
      <c r="AA65" s="10">
        <f t="shared" si="6"/>
        <v>0</v>
      </c>
      <c r="AB65" s="11">
        <v>45660</v>
      </c>
    </row>
    <row r="66" spans="1:28" ht="15.75" hidden="1" x14ac:dyDescent="0.25">
      <c r="A66" s="17">
        <v>45595</v>
      </c>
      <c r="B66" s="20" t="s">
        <v>48</v>
      </c>
      <c r="C66" s="20">
        <v>700000</v>
      </c>
      <c r="D66" s="20" t="s">
        <v>41</v>
      </c>
      <c r="E66" s="20" t="s">
        <v>122</v>
      </c>
      <c r="F66" s="20">
        <v>10</v>
      </c>
      <c r="G66" s="20" t="s">
        <v>51</v>
      </c>
      <c r="H66" s="20"/>
      <c r="I66" s="5">
        <f t="shared" si="7"/>
        <v>0</v>
      </c>
      <c r="J66" s="14" t="s">
        <v>240</v>
      </c>
      <c r="K66" s="5" t="s">
        <v>129</v>
      </c>
      <c r="L66" s="9">
        <f t="shared" si="8"/>
        <v>0</v>
      </c>
      <c r="M66" s="9"/>
      <c r="N66" s="9"/>
      <c r="O66" s="9">
        <f t="shared" si="2"/>
        <v>700000</v>
      </c>
      <c r="P66" s="9">
        <v>18000</v>
      </c>
      <c r="Q66" s="9">
        <v>682000</v>
      </c>
      <c r="R66" s="9">
        <f t="shared" si="9"/>
        <v>0</v>
      </c>
      <c r="S66" s="9"/>
      <c r="T66" s="9"/>
      <c r="U66" s="9">
        <f t="shared" si="10"/>
        <v>0</v>
      </c>
      <c r="V66" s="9"/>
      <c r="W66" s="9"/>
      <c r="X66" s="9">
        <f t="shared" si="11"/>
        <v>0</v>
      </c>
      <c r="Y66" s="9"/>
      <c r="Z66" s="9"/>
      <c r="AA66" s="10">
        <f t="shared" si="6"/>
        <v>0</v>
      </c>
      <c r="AB66" s="11">
        <v>45660</v>
      </c>
    </row>
    <row r="67" spans="1:28" ht="15.75" hidden="1" x14ac:dyDescent="0.25">
      <c r="A67" s="17">
        <v>45595</v>
      </c>
      <c r="B67" s="20" t="s">
        <v>81</v>
      </c>
      <c r="C67" s="20">
        <v>1532200</v>
      </c>
      <c r="D67" s="20" t="s">
        <v>36</v>
      </c>
      <c r="E67" s="20" t="s">
        <v>85</v>
      </c>
      <c r="F67" s="20">
        <v>32.6</v>
      </c>
      <c r="G67" s="20" t="s">
        <v>51</v>
      </c>
      <c r="H67" s="20"/>
      <c r="I67" s="5">
        <f t="shared" si="7"/>
        <v>0</v>
      </c>
      <c r="J67" s="8" t="s">
        <v>26</v>
      </c>
      <c r="K67" s="25"/>
      <c r="L67" s="9">
        <f t="shared" si="8"/>
        <v>0</v>
      </c>
      <c r="M67" s="9"/>
      <c r="N67" s="9"/>
      <c r="O67" s="9">
        <f t="shared" ref="O67:O118" si="12">P67+Q67</f>
        <v>0</v>
      </c>
      <c r="P67" s="9"/>
      <c r="Q67" s="9"/>
      <c r="R67" s="9">
        <f t="shared" si="9"/>
        <v>0</v>
      </c>
      <c r="S67" s="9"/>
      <c r="T67" s="9"/>
      <c r="U67" s="9">
        <f t="shared" si="10"/>
        <v>0</v>
      </c>
      <c r="V67" s="9"/>
      <c r="W67" s="9"/>
      <c r="X67" s="9">
        <f t="shared" si="11"/>
        <v>0</v>
      </c>
      <c r="Y67" s="9"/>
      <c r="Z67" s="9"/>
      <c r="AA67" s="10">
        <f t="shared" ref="AA67:AA118" si="13">C67+I67-L67-O67-U67-X67-R67</f>
        <v>1532200</v>
      </c>
      <c r="AB67" s="11"/>
    </row>
    <row r="68" spans="1:28" ht="15.75" hidden="1" x14ac:dyDescent="0.25">
      <c r="A68" s="17">
        <v>45595</v>
      </c>
      <c r="B68" s="20" t="s">
        <v>81</v>
      </c>
      <c r="C68" s="20">
        <v>1085700</v>
      </c>
      <c r="D68" s="20" t="s">
        <v>36</v>
      </c>
      <c r="E68" s="20" t="s">
        <v>98</v>
      </c>
      <c r="F68" s="20">
        <v>23.1</v>
      </c>
      <c r="G68" s="20" t="s">
        <v>51</v>
      </c>
      <c r="H68" s="20"/>
      <c r="I68" s="5">
        <f t="shared" si="7"/>
        <v>0</v>
      </c>
      <c r="J68" s="8" t="s">
        <v>26</v>
      </c>
      <c r="K68" s="25"/>
      <c r="L68" s="9">
        <f t="shared" si="8"/>
        <v>0</v>
      </c>
      <c r="M68" s="9"/>
      <c r="N68" s="9"/>
      <c r="O68" s="9">
        <f t="shared" si="12"/>
        <v>0</v>
      </c>
      <c r="P68" s="9"/>
      <c r="Q68" s="9"/>
      <c r="R68" s="9">
        <f t="shared" si="9"/>
        <v>0</v>
      </c>
      <c r="S68" s="9"/>
      <c r="T68" s="9"/>
      <c r="U68" s="9">
        <f t="shared" si="10"/>
        <v>0</v>
      </c>
      <c r="V68" s="9"/>
      <c r="W68" s="9"/>
      <c r="X68" s="9">
        <f t="shared" si="11"/>
        <v>0</v>
      </c>
      <c r="Y68" s="9"/>
      <c r="Z68" s="9"/>
      <c r="AA68" s="10">
        <f t="shared" si="13"/>
        <v>1085700</v>
      </c>
      <c r="AB68" s="11"/>
    </row>
    <row r="69" spans="1:28" ht="15.75" hidden="1" x14ac:dyDescent="0.25">
      <c r="A69" s="17">
        <v>45600</v>
      </c>
      <c r="B69" s="20" t="s">
        <v>92</v>
      </c>
      <c r="C69" s="20">
        <v>5400000</v>
      </c>
      <c r="D69" s="20" t="s">
        <v>41</v>
      </c>
      <c r="E69" s="20" t="s">
        <v>91</v>
      </c>
      <c r="F69" s="20">
        <v>1200</v>
      </c>
      <c r="G69" s="20" t="s">
        <v>29</v>
      </c>
      <c r="H69" s="20"/>
      <c r="I69" s="5">
        <f t="shared" si="7"/>
        <v>0</v>
      </c>
      <c r="J69" s="14" t="s">
        <v>240</v>
      </c>
      <c r="K69" s="5" t="s">
        <v>131</v>
      </c>
      <c r="L69" s="9">
        <f t="shared" si="8"/>
        <v>0</v>
      </c>
      <c r="M69" s="9"/>
      <c r="N69" s="9"/>
      <c r="O69" s="9">
        <f t="shared" si="12"/>
        <v>5400000</v>
      </c>
      <c r="P69" s="9">
        <v>5400000</v>
      </c>
      <c r="Q69" s="9"/>
      <c r="R69" s="9">
        <f t="shared" si="9"/>
        <v>0</v>
      </c>
      <c r="S69" s="9"/>
      <c r="T69" s="9"/>
      <c r="U69" s="9">
        <f t="shared" si="10"/>
        <v>0</v>
      </c>
      <c r="V69" s="9"/>
      <c r="W69" s="9"/>
      <c r="X69" s="9">
        <f t="shared" si="11"/>
        <v>0</v>
      </c>
      <c r="Y69" s="9"/>
      <c r="Z69" s="9"/>
      <c r="AA69" s="10">
        <f t="shared" si="13"/>
        <v>0</v>
      </c>
      <c r="AB69" s="11">
        <v>45660</v>
      </c>
    </row>
    <row r="70" spans="1:28" ht="15.75" hidden="1" x14ac:dyDescent="0.25">
      <c r="A70" s="17">
        <v>45600</v>
      </c>
      <c r="B70" s="20" t="s">
        <v>92</v>
      </c>
      <c r="C70" s="20">
        <v>3125000</v>
      </c>
      <c r="D70" s="20" t="s">
        <v>41</v>
      </c>
      <c r="E70" s="20" t="s">
        <v>132</v>
      </c>
      <c r="F70" s="20">
        <v>25</v>
      </c>
      <c r="G70" s="20" t="s">
        <v>51</v>
      </c>
      <c r="H70" s="20"/>
      <c r="I70" s="5">
        <f t="shared" si="7"/>
        <v>0</v>
      </c>
      <c r="J70" s="14" t="s">
        <v>240</v>
      </c>
      <c r="K70" s="5" t="s">
        <v>131</v>
      </c>
      <c r="L70" s="9">
        <f t="shared" si="8"/>
        <v>0</v>
      </c>
      <c r="M70" s="9"/>
      <c r="N70" s="9"/>
      <c r="O70" s="9">
        <f t="shared" si="12"/>
        <v>3125000</v>
      </c>
      <c r="P70" s="9">
        <v>3125000</v>
      </c>
      <c r="Q70" s="9"/>
      <c r="R70" s="9">
        <f t="shared" si="9"/>
        <v>0</v>
      </c>
      <c r="S70" s="9"/>
      <c r="T70" s="9"/>
      <c r="U70" s="9">
        <f t="shared" si="10"/>
        <v>0</v>
      </c>
      <c r="V70" s="9"/>
      <c r="W70" s="9"/>
      <c r="X70" s="9">
        <f t="shared" si="11"/>
        <v>0</v>
      </c>
      <c r="Y70" s="9"/>
      <c r="Z70" s="9"/>
      <c r="AA70" s="10">
        <f t="shared" si="13"/>
        <v>0</v>
      </c>
      <c r="AB70" s="11">
        <v>45660</v>
      </c>
    </row>
    <row r="71" spans="1:28" ht="15.75" hidden="1" x14ac:dyDescent="0.25">
      <c r="A71" s="17">
        <v>45601</v>
      </c>
      <c r="B71" s="20" t="s">
        <v>133</v>
      </c>
      <c r="C71" s="20">
        <v>1377000</v>
      </c>
      <c r="D71" s="20" t="s">
        <v>36</v>
      </c>
      <c r="E71" s="20" t="s">
        <v>110</v>
      </c>
      <c r="F71" s="20">
        <v>1000</v>
      </c>
      <c r="G71" s="20" t="s">
        <v>29</v>
      </c>
      <c r="H71" s="20"/>
      <c r="I71" s="5">
        <f t="shared" si="7"/>
        <v>0</v>
      </c>
      <c r="J71" s="16" t="s">
        <v>38</v>
      </c>
      <c r="K71" s="25"/>
      <c r="L71" s="9">
        <f t="shared" si="8"/>
        <v>0</v>
      </c>
      <c r="M71" s="9"/>
      <c r="N71" s="9"/>
      <c r="O71" s="9">
        <f t="shared" si="12"/>
        <v>0</v>
      </c>
      <c r="P71" s="9"/>
      <c r="Q71" s="9"/>
      <c r="R71" s="9">
        <f t="shared" si="9"/>
        <v>0</v>
      </c>
      <c r="S71" s="9"/>
      <c r="T71" s="9"/>
      <c r="U71" s="9">
        <f t="shared" si="10"/>
        <v>0</v>
      </c>
      <c r="V71" s="9"/>
      <c r="W71" s="9"/>
      <c r="X71" s="9">
        <f t="shared" si="11"/>
        <v>0</v>
      </c>
      <c r="Y71" s="9"/>
      <c r="Z71" s="9"/>
      <c r="AA71" s="10">
        <f t="shared" si="13"/>
        <v>1377000</v>
      </c>
      <c r="AB71" s="11"/>
    </row>
    <row r="72" spans="1:28" ht="15.75" hidden="1" x14ac:dyDescent="0.25">
      <c r="A72" s="17">
        <v>45601</v>
      </c>
      <c r="B72" s="20" t="s">
        <v>133</v>
      </c>
      <c r="C72" s="20">
        <v>1800000</v>
      </c>
      <c r="D72" s="20" t="s">
        <v>36</v>
      </c>
      <c r="E72" s="20" t="s">
        <v>84</v>
      </c>
      <c r="F72" s="20">
        <v>4</v>
      </c>
      <c r="G72" s="20" t="s">
        <v>33</v>
      </c>
      <c r="H72" s="20"/>
      <c r="I72" s="5">
        <f t="shared" si="7"/>
        <v>0</v>
      </c>
      <c r="J72" s="8" t="s">
        <v>26</v>
      </c>
      <c r="K72" s="25"/>
      <c r="L72" s="9">
        <f t="shared" si="8"/>
        <v>0</v>
      </c>
      <c r="M72" s="9"/>
      <c r="N72" s="9"/>
      <c r="O72" s="9">
        <f t="shared" si="12"/>
        <v>0</v>
      </c>
      <c r="P72" s="9"/>
      <c r="Q72" s="9"/>
      <c r="R72" s="9">
        <f t="shared" si="9"/>
        <v>0</v>
      </c>
      <c r="S72" s="9"/>
      <c r="T72" s="9"/>
      <c r="U72" s="9">
        <f t="shared" si="10"/>
        <v>0</v>
      </c>
      <c r="V72" s="9"/>
      <c r="W72" s="9"/>
      <c r="X72" s="9">
        <f t="shared" si="11"/>
        <v>0</v>
      </c>
      <c r="Y72" s="9"/>
      <c r="Z72" s="9"/>
      <c r="AA72" s="10">
        <f t="shared" si="13"/>
        <v>1800000</v>
      </c>
      <c r="AB72" s="11"/>
    </row>
    <row r="73" spans="1:28" ht="15.75" hidden="1" x14ac:dyDescent="0.25">
      <c r="A73" s="17">
        <v>45601</v>
      </c>
      <c r="B73" s="20" t="s">
        <v>133</v>
      </c>
      <c r="C73" s="20">
        <v>1150000</v>
      </c>
      <c r="D73" s="20" t="s">
        <v>36</v>
      </c>
      <c r="E73" s="20" t="s">
        <v>134</v>
      </c>
      <c r="F73" s="20">
        <v>5</v>
      </c>
      <c r="G73" s="20" t="s">
        <v>33</v>
      </c>
      <c r="H73" s="20"/>
      <c r="I73" s="5">
        <f t="shared" si="7"/>
        <v>0</v>
      </c>
      <c r="J73" s="8" t="s">
        <v>26</v>
      </c>
      <c r="K73" s="25"/>
      <c r="L73" s="9">
        <f t="shared" si="8"/>
        <v>0</v>
      </c>
      <c r="M73" s="9"/>
      <c r="N73" s="9"/>
      <c r="O73" s="9">
        <f t="shared" si="12"/>
        <v>0</v>
      </c>
      <c r="P73" s="9"/>
      <c r="Q73" s="9"/>
      <c r="R73" s="9">
        <f t="shared" si="9"/>
        <v>0</v>
      </c>
      <c r="S73" s="9"/>
      <c r="T73" s="9"/>
      <c r="U73" s="9">
        <f t="shared" si="10"/>
        <v>0</v>
      </c>
      <c r="V73" s="9"/>
      <c r="W73" s="9"/>
      <c r="X73" s="9">
        <f t="shared" si="11"/>
        <v>0</v>
      </c>
      <c r="Y73" s="9"/>
      <c r="Z73" s="9"/>
      <c r="AA73" s="10">
        <f t="shared" si="13"/>
        <v>1150000</v>
      </c>
      <c r="AB73" s="11"/>
    </row>
    <row r="74" spans="1:28" ht="15.75" hidden="1" x14ac:dyDescent="0.25">
      <c r="A74" s="17">
        <v>45601</v>
      </c>
      <c r="B74" s="20" t="s">
        <v>133</v>
      </c>
      <c r="C74" s="20">
        <v>1352400</v>
      </c>
      <c r="D74" s="20" t="s">
        <v>36</v>
      </c>
      <c r="E74" s="20" t="s">
        <v>135</v>
      </c>
      <c r="F74" s="20">
        <v>29.4</v>
      </c>
      <c r="G74" s="20" t="s">
        <v>51</v>
      </c>
      <c r="H74" s="20"/>
      <c r="I74" s="5">
        <f t="shared" si="7"/>
        <v>0</v>
      </c>
      <c r="J74" s="8" t="s">
        <v>26</v>
      </c>
      <c r="K74" s="25"/>
      <c r="L74" s="9">
        <f t="shared" si="8"/>
        <v>0</v>
      </c>
      <c r="M74" s="9"/>
      <c r="N74" s="9"/>
      <c r="O74" s="9">
        <f t="shared" si="12"/>
        <v>0</v>
      </c>
      <c r="P74" s="9"/>
      <c r="Q74" s="9"/>
      <c r="R74" s="9">
        <f t="shared" si="9"/>
        <v>0</v>
      </c>
      <c r="S74" s="9"/>
      <c r="T74" s="9"/>
      <c r="U74" s="9">
        <f t="shared" si="10"/>
        <v>0</v>
      </c>
      <c r="V74" s="9"/>
      <c r="W74" s="9"/>
      <c r="X74" s="9">
        <f t="shared" si="11"/>
        <v>0</v>
      </c>
      <c r="Y74" s="9"/>
      <c r="Z74" s="9"/>
      <c r="AA74" s="10">
        <f t="shared" si="13"/>
        <v>1352400</v>
      </c>
      <c r="AB74" s="11"/>
    </row>
    <row r="75" spans="1:28" ht="15.75" hidden="1" x14ac:dyDescent="0.25">
      <c r="A75" s="17">
        <v>45601</v>
      </c>
      <c r="B75" s="20" t="s">
        <v>133</v>
      </c>
      <c r="C75" s="20">
        <v>3422400.0000000005</v>
      </c>
      <c r="D75" s="20" t="s">
        <v>36</v>
      </c>
      <c r="E75" s="20" t="s">
        <v>136</v>
      </c>
      <c r="F75" s="20">
        <v>74.400000000000006</v>
      </c>
      <c r="G75" s="20" t="s">
        <v>51</v>
      </c>
      <c r="H75" s="20"/>
      <c r="I75" s="5">
        <f t="shared" si="7"/>
        <v>0</v>
      </c>
      <c r="J75" s="8" t="s">
        <v>26</v>
      </c>
      <c r="K75" s="25"/>
      <c r="L75" s="9">
        <f t="shared" si="8"/>
        <v>0</v>
      </c>
      <c r="M75" s="9"/>
      <c r="N75" s="9"/>
      <c r="O75" s="9">
        <f t="shared" si="12"/>
        <v>0</v>
      </c>
      <c r="P75" s="9"/>
      <c r="Q75" s="9"/>
      <c r="R75" s="9">
        <f t="shared" si="9"/>
        <v>0</v>
      </c>
      <c r="S75" s="9"/>
      <c r="T75" s="9"/>
      <c r="U75" s="9">
        <f t="shared" si="10"/>
        <v>0</v>
      </c>
      <c r="V75" s="9"/>
      <c r="W75" s="9"/>
      <c r="X75" s="9">
        <f t="shared" si="11"/>
        <v>0</v>
      </c>
      <c r="Y75" s="9"/>
      <c r="Z75" s="9"/>
      <c r="AA75" s="10">
        <f t="shared" si="13"/>
        <v>3422400.0000000005</v>
      </c>
      <c r="AB75" s="11"/>
    </row>
    <row r="76" spans="1:28" ht="15.75" hidden="1" x14ac:dyDescent="0.25">
      <c r="A76" s="17">
        <v>45601</v>
      </c>
      <c r="B76" s="20" t="s">
        <v>133</v>
      </c>
      <c r="C76" s="20">
        <v>1200000</v>
      </c>
      <c r="D76" s="20" t="s">
        <v>36</v>
      </c>
      <c r="E76" s="20" t="s">
        <v>137</v>
      </c>
      <c r="F76" s="20">
        <v>1</v>
      </c>
      <c r="G76" s="20" t="s">
        <v>138</v>
      </c>
      <c r="H76" s="20"/>
      <c r="I76" s="5">
        <f t="shared" si="7"/>
        <v>0</v>
      </c>
      <c r="J76" s="8" t="s">
        <v>26</v>
      </c>
      <c r="K76" s="25"/>
      <c r="L76" s="9">
        <f t="shared" si="8"/>
        <v>0</v>
      </c>
      <c r="M76" s="9"/>
      <c r="N76" s="9"/>
      <c r="O76" s="9">
        <f t="shared" si="12"/>
        <v>0</v>
      </c>
      <c r="P76" s="9"/>
      <c r="Q76" s="9"/>
      <c r="R76" s="9">
        <f t="shared" si="9"/>
        <v>0</v>
      </c>
      <c r="S76" s="9"/>
      <c r="T76" s="9"/>
      <c r="U76" s="9">
        <f t="shared" si="10"/>
        <v>0</v>
      </c>
      <c r="V76" s="9"/>
      <c r="W76" s="9"/>
      <c r="X76" s="9">
        <f t="shared" si="11"/>
        <v>0</v>
      </c>
      <c r="Y76" s="9"/>
      <c r="Z76" s="9"/>
      <c r="AA76" s="10">
        <f t="shared" si="13"/>
        <v>1200000</v>
      </c>
      <c r="AB76" s="11"/>
    </row>
    <row r="77" spans="1:28" ht="15.75" hidden="1" x14ac:dyDescent="0.25">
      <c r="A77" s="17">
        <v>45603</v>
      </c>
      <c r="B77" s="20" t="s">
        <v>48</v>
      </c>
      <c r="C77" s="20">
        <v>1600000</v>
      </c>
      <c r="D77" s="20" t="s">
        <v>41</v>
      </c>
      <c r="E77" s="20" t="s">
        <v>139</v>
      </c>
      <c r="F77" s="20">
        <v>4</v>
      </c>
      <c r="G77" s="20" t="s">
        <v>23</v>
      </c>
      <c r="H77" s="20"/>
      <c r="I77" s="5">
        <f t="shared" si="7"/>
        <v>0</v>
      </c>
      <c r="J77" s="14" t="s">
        <v>240</v>
      </c>
      <c r="K77" s="5" t="s">
        <v>140</v>
      </c>
      <c r="L77" s="9">
        <f t="shared" si="8"/>
        <v>0</v>
      </c>
      <c r="M77" s="9"/>
      <c r="N77" s="9"/>
      <c r="O77" s="9">
        <f t="shared" si="12"/>
        <v>1600000</v>
      </c>
      <c r="P77" s="9"/>
      <c r="Q77" s="9">
        <v>1600000</v>
      </c>
      <c r="R77" s="9">
        <f t="shared" si="9"/>
        <v>0</v>
      </c>
      <c r="S77" s="9"/>
      <c r="T77" s="9"/>
      <c r="U77" s="9">
        <f t="shared" si="10"/>
        <v>0</v>
      </c>
      <c r="V77" s="9"/>
      <c r="W77" s="9"/>
      <c r="X77" s="9">
        <f t="shared" si="11"/>
        <v>0</v>
      </c>
      <c r="Y77" s="9"/>
      <c r="Z77" s="9"/>
      <c r="AA77" s="10">
        <f t="shared" si="13"/>
        <v>0</v>
      </c>
      <c r="AB77" s="11">
        <v>45660</v>
      </c>
    </row>
    <row r="78" spans="1:28" ht="15.75" hidden="1" x14ac:dyDescent="0.25">
      <c r="A78" s="17">
        <v>45603</v>
      </c>
      <c r="B78" s="20" t="s">
        <v>141</v>
      </c>
      <c r="C78" s="20">
        <v>8563000</v>
      </c>
      <c r="D78" s="20" t="s">
        <v>36</v>
      </c>
      <c r="E78" s="20" t="s">
        <v>91</v>
      </c>
      <c r="F78" s="20">
        <v>10400</v>
      </c>
      <c r="G78" s="20" t="s">
        <v>29</v>
      </c>
      <c r="H78" s="20"/>
      <c r="I78" s="5">
        <f t="shared" si="7"/>
        <v>0</v>
      </c>
      <c r="J78" s="14" t="s">
        <v>240</v>
      </c>
      <c r="K78" s="20" t="s">
        <v>288</v>
      </c>
      <c r="L78" s="9">
        <f t="shared" si="8"/>
        <v>0</v>
      </c>
      <c r="M78" s="9"/>
      <c r="N78" s="9"/>
      <c r="O78" s="9">
        <f t="shared" si="12"/>
        <v>8563000</v>
      </c>
      <c r="P78" s="9">
        <v>8563000</v>
      </c>
      <c r="Q78" s="9"/>
      <c r="R78" s="9">
        <f t="shared" si="9"/>
        <v>0</v>
      </c>
      <c r="S78" s="9"/>
      <c r="T78" s="9"/>
      <c r="U78" s="9">
        <f t="shared" si="10"/>
        <v>0</v>
      </c>
      <c r="V78" s="9"/>
      <c r="W78" s="9"/>
      <c r="X78" s="9">
        <f t="shared" si="11"/>
        <v>0</v>
      </c>
      <c r="Y78" s="9"/>
      <c r="Z78" s="9"/>
      <c r="AA78" s="10">
        <f t="shared" si="13"/>
        <v>0</v>
      </c>
      <c r="AB78" s="11">
        <v>45664</v>
      </c>
    </row>
    <row r="79" spans="1:28" ht="15.75" hidden="1" x14ac:dyDescent="0.25">
      <c r="A79" s="17">
        <v>45604</v>
      </c>
      <c r="B79" s="20" t="s">
        <v>142</v>
      </c>
      <c r="C79" s="20">
        <v>-260000</v>
      </c>
      <c r="D79" s="20" t="s">
        <v>31</v>
      </c>
      <c r="E79" s="20" t="s">
        <v>95</v>
      </c>
      <c r="F79" s="20">
        <v>10000</v>
      </c>
      <c r="G79" s="20" t="s">
        <v>29</v>
      </c>
      <c r="H79" s="20"/>
      <c r="I79" s="5">
        <f t="shared" si="7"/>
        <v>0</v>
      </c>
      <c r="J79" s="14" t="s">
        <v>34</v>
      </c>
      <c r="K79" s="25"/>
      <c r="L79" s="9">
        <f t="shared" si="8"/>
        <v>0</v>
      </c>
      <c r="M79" s="9"/>
      <c r="N79" s="9"/>
      <c r="O79" s="9">
        <f t="shared" si="12"/>
        <v>0</v>
      </c>
      <c r="P79" s="9"/>
      <c r="Q79" s="9"/>
      <c r="R79" s="9">
        <f t="shared" si="9"/>
        <v>0</v>
      </c>
      <c r="S79" s="9"/>
      <c r="T79" s="9"/>
      <c r="U79" s="9">
        <f t="shared" si="10"/>
        <v>0</v>
      </c>
      <c r="V79" s="9"/>
      <c r="W79" s="9"/>
      <c r="X79" s="9">
        <f t="shared" si="11"/>
        <v>0</v>
      </c>
      <c r="Y79" s="9"/>
      <c r="Z79" s="9"/>
      <c r="AA79" s="10">
        <f t="shared" si="13"/>
        <v>-260000</v>
      </c>
      <c r="AB79" s="11">
        <v>45635</v>
      </c>
    </row>
    <row r="80" spans="1:28" ht="15.75" hidden="1" x14ac:dyDescent="0.25">
      <c r="A80" s="17">
        <v>45604</v>
      </c>
      <c r="B80" s="20" t="s">
        <v>53</v>
      </c>
      <c r="C80" s="20">
        <v>3891600</v>
      </c>
      <c r="D80" s="20" t="s">
        <v>31</v>
      </c>
      <c r="E80" s="20" t="s">
        <v>143</v>
      </c>
      <c r="F80" s="20">
        <v>82.8</v>
      </c>
      <c r="G80" s="20" t="s">
        <v>51</v>
      </c>
      <c r="H80" s="20"/>
      <c r="I80" s="5">
        <f t="shared" si="7"/>
        <v>0</v>
      </c>
      <c r="J80" s="8" t="s">
        <v>26</v>
      </c>
      <c r="K80" s="19" t="s">
        <v>144</v>
      </c>
      <c r="L80" s="9">
        <f t="shared" si="8"/>
        <v>0</v>
      </c>
      <c r="M80" s="9"/>
      <c r="N80" s="9"/>
      <c r="O80" s="9">
        <f t="shared" si="12"/>
        <v>0</v>
      </c>
      <c r="P80" s="9"/>
      <c r="Q80" s="9"/>
      <c r="R80" s="9">
        <f t="shared" si="9"/>
        <v>0</v>
      </c>
      <c r="S80" s="9"/>
      <c r="T80" s="9"/>
      <c r="U80" s="9">
        <f t="shared" si="10"/>
        <v>0</v>
      </c>
      <c r="V80" s="9"/>
      <c r="W80" s="9"/>
      <c r="X80" s="9">
        <f t="shared" si="11"/>
        <v>0</v>
      </c>
      <c r="Y80" s="9"/>
      <c r="Z80" s="9"/>
      <c r="AA80" s="10">
        <f t="shared" si="13"/>
        <v>3891600</v>
      </c>
      <c r="AB80" s="11">
        <v>45666</v>
      </c>
    </row>
    <row r="81" spans="1:28" ht="15.75" hidden="1" x14ac:dyDescent="0.25">
      <c r="A81" s="17">
        <v>45604</v>
      </c>
      <c r="B81" s="20" t="s">
        <v>145</v>
      </c>
      <c r="C81" s="20">
        <v>2580000</v>
      </c>
      <c r="D81" s="20" t="s">
        <v>31</v>
      </c>
      <c r="E81" s="20" t="s">
        <v>110</v>
      </c>
      <c r="F81" s="20">
        <v>1200</v>
      </c>
      <c r="G81" s="20" t="s">
        <v>29</v>
      </c>
      <c r="H81" s="20"/>
      <c r="I81" s="5">
        <f t="shared" si="7"/>
        <v>0</v>
      </c>
      <c r="J81" s="14" t="s">
        <v>240</v>
      </c>
      <c r="K81" s="20" t="s">
        <v>275</v>
      </c>
      <c r="L81" s="9">
        <f t="shared" si="8"/>
        <v>0</v>
      </c>
      <c r="M81" s="9"/>
      <c r="N81" s="9"/>
      <c r="O81" s="9">
        <f t="shared" si="12"/>
        <v>2580000</v>
      </c>
      <c r="P81" s="9">
        <v>2580000</v>
      </c>
      <c r="Q81" s="9"/>
      <c r="R81" s="9">
        <f t="shared" si="9"/>
        <v>0</v>
      </c>
      <c r="S81" s="9"/>
      <c r="T81" s="9"/>
      <c r="U81" s="9">
        <f t="shared" si="10"/>
        <v>0</v>
      </c>
      <c r="V81" s="9"/>
      <c r="W81" s="9"/>
      <c r="X81" s="9">
        <f t="shared" si="11"/>
        <v>0</v>
      </c>
      <c r="Y81" s="9"/>
      <c r="Z81" s="9"/>
      <c r="AA81" s="10">
        <f t="shared" si="13"/>
        <v>0</v>
      </c>
      <c r="AB81" s="11">
        <v>45663</v>
      </c>
    </row>
    <row r="82" spans="1:28" ht="15.75" hidden="1" x14ac:dyDescent="0.25">
      <c r="A82" s="17">
        <v>45609</v>
      </c>
      <c r="B82" s="20" t="s">
        <v>48</v>
      </c>
      <c r="C82" s="20">
        <v>1000000</v>
      </c>
      <c r="D82" s="20" t="s">
        <v>41</v>
      </c>
      <c r="E82" s="20" t="s">
        <v>73</v>
      </c>
      <c r="F82" s="20">
        <v>20</v>
      </c>
      <c r="G82" s="20" t="s">
        <v>74</v>
      </c>
      <c r="H82" s="20"/>
      <c r="I82" s="5">
        <f t="shared" si="7"/>
        <v>0</v>
      </c>
      <c r="J82" s="14" t="s">
        <v>240</v>
      </c>
      <c r="K82" s="5" t="s">
        <v>146</v>
      </c>
      <c r="L82" s="9">
        <f t="shared" si="8"/>
        <v>0</v>
      </c>
      <c r="M82" s="9"/>
      <c r="N82" s="9"/>
      <c r="O82" s="9">
        <f t="shared" si="12"/>
        <v>1000000</v>
      </c>
      <c r="P82" s="9"/>
      <c r="Q82" s="9">
        <v>1000000</v>
      </c>
      <c r="R82" s="9">
        <f t="shared" si="9"/>
        <v>0</v>
      </c>
      <c r="S82" s="9"/>
      <c r="T82" s="9"/>
      <c r="U82" s="9">
        <f t="shared" si="10"/>
        <v>0</v>
      </c>
      <c r="V82" s="9"/>
      <c r="W82" s="9"/>
      <c r="X82" s="9">
        <f t="shared" si="11"/>
        <v>0</v>
      </c>
      <c r="Y82" s="9"/>
      <c r="Z82" s="9"/>
      <c r="AA82" s="10">
        <f t="shared" si="13"/>
        <v>0</v>
      </c>
      <c r="AB82" s="11">
        <v>45671</v>
      </c>
    </row>
    <row r="83" spans="1:28" ht="15.75" hidden="1" x14ac:dyDescent="0.25">
      <c r="A83" s="17">
        <v>45609</v>
      </c>
      <c r="B83" s="20" t="s">
        <v>48</v>
      </c>
      <c r="C83" s="20">
        <v>500000</v>
      </c>
      <c r="D83" s="20" t="s">
        <v>41</v>
      </c>
      <c r="E83" s="20" t="s">
        <v>130</v>
      </c>
      <c r="F83" s="20">
        <v>10</v>
      </c>
      <c r="G83" s="20" t="s">
        <v>74</v>
      </c>
      <c r="H83" s="20"/>
      <c r="I83" s="5">
        <f t="shared" si="7"/>
        <v>0</v>
      </c>
      <c r="J83" s="14" t="s">
        <v>240</v>
      </c>
      <c r="K83" s="5" t="s">
        <v>146</v>
      </c>
      <c r="L83" s="9">
        <f t="shared" si="8"/>
        <v>0</v>
      </c>
      <c r="M83" s="9"/>
      <c r="N83" s="9"/>
      <c r="O83" s="9">
        <f t="shared" si="12"/>
        <v>500000</v>
      </c>
      <c r="P83" s="9">
        <v>233000</v>
      </c>
      <c r="Q83" s="9">
        <v>267000</v>
      </c>
      <c r="R83" s="9">
        <f t="shared" si="9"/>
        <v>0</v>
      </c>
      <c r="S83" s="9"/>
      <c r="T83" s="9"/>
      <c r="U83" s="9">
        <f t="shared" si="10"/>
        <v>0</v>
      </c>
      <c r="V83" s="9"/>
      <c r="W83" s="9"/>
      <c r="X83" s="9">
        <f t="shared" si="11"/>
        <v>0</v>
      </c>
      <c r="Y83" s="9"/>
      <c r="Z83" s="9"/>
      <c r="AA83" s="10">
        <f t="shared" si="13"/>
        <v>0</v>
      </c>
      <c r="AB83" s="11">
        <v>45671</v>
      </c>
    </row>
    <row r="84" spans="1:28" ht="15.75" hidden="1" x14ac:dyDescent="0.25">
      <c r="A84" s="17">
        <v>45609</v>
      </c>
      <c r="B84" s="20" t="s">
        <v>48</v>
      </c>
      <c r="C84" s="20">
        <v>700000</v>
      </c>
      <c r="D84" s="20" t="s">
        <v>41</v>
      </c>
      <c r="E84" s="20" t="s">
        <v>122</v>
      </c>
      <c r="F84" s="20">
        <v>10</v>
      </c>
      <c r="G84" s="20" t="s">
        <v>51</v>
      </c>
      <c r="H84" s="20"/>
      <c r="I84" s="5">
        <f t="shared" si="7"/>
        <v>0</v>
      </c>
      <c r="J84" s="14" t="s">
        <v>240</v>
      </c>
      <c r="K84" s="5" t="s">
        <v>146</v>
      </c>
      <c r="L84" s="9">
        <f t="shared" si="8"/>
        <v>0</v>
      </c>
      <c r="M84" s="9"/>
      <c r="N84" s="9"/>
      <c r="O84" s="9">
        <f t="shared" si="12"/>
        <v>700000</v>
      </c>
      <c r="P84" s="9">
        <v>700000</v>
      </c>
      <c r="Q84" s="9"/>
      <c r="R84" s="9">
        <f t="shared" si="9"/>
        <v>0</v>
      </c>
      <c r="S84" s="9"/>
      <c r="T84" s="9"/>
      <c r="U84" s="9">
        <f t="shared" si="10"/>
        <v>0</v>
      </c>
      <c r="V84" s="9"/>
      <c r="W84" s="9"/>
      <c r="X84" s="9">
        <f t="shared" si="11"/>
        <v>0</v>
      </c>
      <c r="Y84" s="9"/>
      <c r="Z84" s="9"/>
      <c r="AA84" s="10">
        <f t="shared" si="13"/>
        <v>0</v>
      </c>
      <c r="AB84" s="11">
        <v>45671</v>
      </c>
    </row>
    <row r="85" spans="1:28" ht="15.75" hidden="1" x14ac:dyDescent="0.25">
      <c r="A85" s="17">
        <v>45609</v>
      </c>
      <c r="B85" s="20" t="s">
        <v>147</v>
      </c>
      <c r="C85" s="20">
        <v>10000000</v>
      </c>
      <c r="D85" s="20" t="s">
        <v>36</v>
      </c>
      <c r="E85" s="20" t="s">
        <v>148</v>
      </c>
      <c r="F85" s="20">
        <v>600</v>
      </c>
      <c r="G85" s="20" t="s">
        <v>51</v>
      </c>
      <c r="H85" s="20"/>
      <c r="I85" s="5">
        <f t="shared" si="7"/>
        <v>0</v>
      </c>
      <c r="J85" s="34" t="s">
        <v>26</v>
      </c>
      <c r="K85" s="25"/>
      <c r="L85" s="9">
        <f t="shared" si="8"/>
        <v>0</v>
      </c>
      <c r="M85" s="9"/>
      <c r="N85" s="9"/>
      <c r="O85" s="9">
        <f t="shared" si="12"/>
        <v>0</v>
      </c>
      <c r="P85" s="9"/>
      <c r="Q85" s="9"/>
      <c r="R85" s="9">
        <f t="shared" si="9"/>
        <v>0</v>
      </c>
      <c r="S85" s="9"/>
      <c r="T85" s="9"/>
      <c r="U85" s="9">
        <f t="shared" si="10"/>
        <v>0</v>
      </c>
      <c r="V85" s="9"/>
      <c r="W85" s="9"/>
      <c r="X85" s="9">
        <f t="shared" si="11"/>
        <v>0</v>
      </c>
      <c r="Y85" s="9"/>
      <c r="Z85" s="9"/>
      <c r="AA85" s="10">
        <f t="shared" si="13"/>
        <v>10000000</v>
      </c>
      <c r="AB85" s="11"/>
    </row>
    <row r="86" spans="1:28" ht="15.75" hidden="1" x14ac:dyDescent="0.25">
      <c r="A86" s="17">
        <v>45610</v>
      </c>
      <c r="B86" s="20" t="s">
        <v>133</v>
      </c>
      <c r="C86" s="20">
        <v>2263200</v>
      </c>
      <c r="D86" s="20" t="s">
        <v>36</v>
      </c>
      <c r="E86" s="20" t="s">
        <v>136</v>
      </c>
      <c r="F86" s="20">
        <v>49.2</v>
      </c>
      <c r="G86" s="20" t="s">
        <v>51</v>
      </c>
      <c r="H86" s="20"/>
      <c r="I86" s="5">
        <f t="shared" si="7"/>
        <v>0</v>
      </c>
      <c r="J86" s="8" t="s">
        <v>26</v>
      </c>
      <c r="K86" s="25"/>
      <c r="L86" s="9">
        <f t="shared" si="8"/>
        <v>0</v>
      </c>
      <c r="M86" s="9"/>
      <c r="N86" s="9"/>
      <c r="O86" s="9">
        <f t="shared" si="12"/>
        <v>0</v>
      </c>
      <c r="P86" s="9"/>
      <c r="Q86" s="9"/>
      <c r="R86" s="9">
        <f t="shared" si="9"/>
        <v>0</v>
      </c>
      <c r="S86" s="9"/>
      <c r="T86" s="9"/>
      <c r="U86" s="9">
        <f t="shared" si="10"/>
        <v>0</v>
      </c>
      <c r="V86" s="9"/>
      <c r="W86" s="9"/>
      <c r="X86" s="9">
        <f t="shared" si="11"/>
        <v>0</v>
      </c>
      <c r="Y86" s="9"/>
      <c r="Z86" s="9"/>
      <c r="AA86" s="10">
        <f t="shared" si="13"/>
        <v>2263200</v>
      </c>
      <c r="AB86" s="11"/>
    </row>
    <row r="87" spans="1:28" ht="15.75" hidden="1" x14ac:dyDescent="0.25">
      <c r="A87" s="17">
        <v>45610</v>
      </c>
      <c r="B87" s="20" t="s">
        <v>133</v>
      </c>
      <c r="C87" s="20">
        <v>2716600</v>
      </c>
      <c r="D87" s="20" t="s">
        <v>36</v>
      </c>
      <c r="E87" s="20" t="s">
        <v>150</v>
      </c>
      <c r="F87" s="20">
        <v>57.8</v>
      </c>
      <c r="G87" s="20" t="s">
        <v>51</v>
      </c>
      <c r="H87" s="20"/>
      <c r="I87" s="5">
        <f t="shared" si="7"/>
        <v>0</v>
      </c>
      <c r="J87" s="8" t="s">
        <v>26</v>
      </c>
      <c r="K87" s="25"/>
      <c r="L87" s="9">
        <f t="shared" si="8"/>
        <v>0</v>
      </c>
      <c r="M87" s="9"/>
      <c r="N87" s="9"/>
      <c r="O87" s="9">
        <f t="shared" si="12"/>
        <v>0</v>
      </c>
      <c r="P87" s="9"/>
      <c r="Q87" s="9"/>
      <c r="R87" s="9">
        <f t="shared" si="9"/>
        <v>0</v>
      </c>
      <c r="S87" s="9"/>
      <c r="T87" s="9"/>
      <c r="U87" s="9">
        <f t="shared" si="10"/>
        <v>0</v>
      </c>
      <c r="V87" s="9"/>
      <c r="W87" s="9"/>
      <c r="X87" s="9">
        <f t="shared" si="11"/>
        <v>0</v>
      </c>
      <c r="Y87" s="9"/>
      <c r="Z87" s="9"/>
      <c r="AA87" s="10">
        <f t="shared" si="13"/>
        <v>2716600</v>
      </c>
      <c r="AB87" s="11"/>
    </row>
    <row r="88" spans="1:28" ht="15.75" hidden="1" x14ac:dyDescent="0.25">
      <c r="A88" s="17">
        <v>45611</v>
      </c>
      <c r="B88" s="20" t="s">
        <v>81</v>
      </c>
      <c r="C88" s="20">
        <v>2484000</v>
      </c>
      <c r="D88" s="20" t="s">
        <v>41</v>
      </c>
      <c r="E88" s="20" t="s">
        <v>143</v>
      </c>
      <c r="F88" s="20">
        <v>54</v>
      </c>
      <c r="G88" s="20" t="s">
        <v>51</v>
      </c>
      <c r="H88" s="20"/>
      <c r="I88" s="20">
        <f t="shared" si="7"/>
        <v>0</v>
      </c>
      <c r="J88" s="8" t="s">
        <v>26</v>
      </c>
      <c r="K88" s="25"/>
      <c r="L88" s="9">
        <f t="shared" si="8"/>
        <v>0</v>
      </c>
      <c r="M88" s="9"/>
      <c r="N88" s="9"/>
      <c r="O88" s="9">
        <f t="shared" si="12"/>
        <v>0</v>
      </c>
      <c r="P88" s="9"/>
      <c r="Q88" s="9"/>
      <c r="R88" s="9">
        <f t="shared" si="9"/>
        <v>0</v>
      </c>
      <c r="S88" s="9"/>
      <c r="T88" s="9"/>
      <c r="U88" s="9">
        <f t="shared" si="10"/>
        <v>0</v>
      </c>
      <c r="V88" s="9"/>
      <c r="W88" s="9"/>
      <c r="X88" s="9">
        <f t="shared" si="11"/>
        <v>0</v>
      </c>
      <c r="Y88" s="9"/>
      <c r="Z88" s="9"/>
      <c r="AA88" s="10">
        <f t="shared" si="13"/>
        <v>2484000</v>
      </c>
      <c r="AB88" s="11"/>
    </row>
    <row r="89" spans="1:28" ht="15.75" hidden="1" x14ac:dyDescent="0.25">
      <c r="A89" s="17">
        <v>45611</v>
      </c>
      <c r="B89" s="20" t="s">
        <v>151</v>
      </c>
      <c r="C89" s="20">
        <v>4910000</v>
      </c>
      <c r="D89" s="20" t="s">
        <v>31</v>
      </c>
      <c r="E89" s="20" t="s">
        <v>95</v>
      </c>
      <c r="F89" s="20">
        <v>5200</v>
      </c>
      <c r="G89" s="20" t="s">
        <v>29</v>
      </c>
      <c r="H89" s="20"/>
      <c r="I89" s="20">
        <f t="shared" si="7"/>
        <v>0</v>
      </c>
      <c r="J89" s="16" t="s">
        <v>38</v>
      </c>
      <c r="K89" s="20" t="s">
        <v>152</v>
      </c>
      <c r="L89" s="9">
        <f t="shared" si="8"/>
        <v>0</v>
      </c>
      <c r="M89" s="9"/>
      <c r="N89" s="9"/>
      <c r="O89" s="9">
        <f t="shared" si="12"/>
        <v>0</v>
      </c>
      <c r="P89" s="9"/>
      <c r="Q89" s="9"/>
      <c r="R89" s="9">
        <f t="shared" si="9"/>
        <v>0</v>
      </c>
      <c r="S89" s="9"/>
      <c r="T89" s="9"/>
      <c r="U89" s="9">
        <f t="shared" si="10"/>
        <v>0</v>
      </c>
      <c r="V89" s="9"/>
      <c r="W89" s="9"/>
      <c r="X89" s="9">
        <f t="shared" si="11"/>
        <v>0</v>
      </c>
      <c r="Y89" s="9"/>
      <c r="Z89" s="9"/>
      <c r="AA89" s="10">
        <f t="shared" si="13"/>
        <v>4910000</v>
      </c>
      <c r="AB89" s="11"/>
    </row>
    <row r="90" spans="1:28" ht="15.75" hidden="1" x14ac:dyDescent="0.25">
      <c r="A90" s="17">
        <v>45612</v>
      </c>
      <c r="B90" s="20" t="s">
        <v>81</v>
      </c>
      <c r="C90" s="20">
        <v>1081000</v>
      </c>
      <c r="D90" s="20" t="s">
        <v>36</v>
      </c>
      <c r="E90" s="20" t="s">
        <v>98</v>
      </c>
      <c r="F90" s="20">
        <v>23</v>
      </c>
      <c r="G90" s="20" t="s">
        <v>51</v>
      </c>
      <c r="H90" s="20"/>
      <c r="I90" s="20">
        <f t="shared" si="7"/>
        <v>0</v>
      </c>
      <c r="J90" s="8" t="s">
        <v>26</v>
      </c>
      <c r="K90" s="25"/>
      <c r="L90" s="9">
        <f t="shared" si="8"/>
        <v>0</v>
      </c>
      <c r="M90" s="9"/>
      <c r="N90" s="9"/>
      <c r="O90" s="9">
        <f t="shared" si="12"/>
        <v>0</v>
      </c>
      <c r="P90" s="9"/>
      <c r="Q90" s="9"/>
      <c r="R90" s="9">
        <f t="shared" si="9"/>
        <v>0</v>
      </c>
      <c r="S90" s="9"/>
      <c r="T90" s="9"/>
      <c r="U90" s="9">
        <f t="shared" si="10"/>
        <v>0</v>
      </c>
      <c r="V90" s="9"/>
      <c r="W90" s="9"/>
      <c r="X90" s="9">
        <f t="shared" si="11"/>
        <v>0</v>
      </c>
      <c r="Y90" s="9"/>
      <c r="Z90" s="9"/>
      <c r="AA90" s="10">
        <f t="shared" si="13"/>
        <v>1081000</v>
      </c>
      <c r="AB90" s="11"/>
    </row>
    <row r="91" spans="1:28" ht="15.75" hidden="1" x14ac:dyDescent="0.25">
      <c r="A91" s="17">
        <v>45612</v>
      </c>
      <c r="B91" s="20" t="s">
        <v>81</v>
      </c>
      <c r="C91" s="20">
        <v>6753899.9999999991</v>
      </c>
      <c r="D91" s="20" t="s">
        <v>36</v>
      </c>
      <c r="E91" s="20" t="s">
        <v>143</v>
      </c>
      <c r="F91" s="20">
        <v>143.69999999999999</v>
      </c>
      <c r="G91" s="20" t="s">
        <v>51</v>
      </c>
      <c r="H91" s="20"/>
      <c r="I91" s="20">
        <f t="shared" si="7"/>
        <v>0</v>
      </c>
      <c r="J91" s="8" t="s">
        <v>26</v>
      </c>
      <c r="K91" s="25"/>
      <c r="L91" s="9">
        <f t="shared" si="8"/>
        <v>0</v>
      </c>
      <c r="M91" s="9"/>
      <c r="N91" s="9"/>
      <c r="O91" s="9">
        <f t="shared" si="12"/>
        <v>0</v>
      </c>
      <c r="P91" s="9"/>
      <c r="Q91" s="9"/>
      <c r="R91" s="9">
        <f t="shared" si="9"/>
        <v>0</v>
      </c>
      <c r="S91" s="9"/>
      <c r="T91" s="9"/>
      <c r="U91" s="9">
        <f t="shared" si="10"/>
        <v>0</v>
      </c>
      <c r="V91" s="9"/>
      <c r="W91" s="9"/>
      <c r="X91" s="9">
        <f t="shared" si="11"/>
        <v>0</v>
      </c>
      <c r="Y91" s="9"/>
      <c r="Z91" s="9"/>
      <c r="AA91" s="10">
        <f t="shared" si="13"/>
        <v>6753899.9999999991</v>
      </c>
      <c r="AB91" s="11"/>
    </row>
    <row r="92" spans="1:28" ht="15.75" hidden="1" x14ac:dyDescent="0.25">
      <c r="A92" s="17">
        <v>45612</v>
      </c>
      <c r="B92" s="20" t="s">
        <v>133</v>
      </c>
      <c r="C92" s="20">
        <v>1150000</v>
      </c>
      <c r="D92" s="20" t="s">
        <v>36</v>
      </c>
      <c r="E92" s="20" t="s">
        <v>134</v>
      </c>
      <c r="F92" s="20">
        <v>5</v>
      </c>
      <c r="G92" s="20" t="s">
        <v>33</v>
      </c>
      <c r="H92" s="20"/>
      <c r="I92" s="20">
        <f t="shared" si="7"/>
        <v>0</v>
      </c>
      <c r="J92" s="8" t="s">
        <v>26</v>
      </c>
      <c r="K92" s="25"/>
      <c r="L92" s="9">
        <f t="shared" si="8"/>
        <v>0</v>
      </c>
      <c r="M92" s="9"/>
      <c r="N92" s="9"/>
      <c r="O92" s="9">
        <f t="shared" si="12"/>
        <v>0</v>
      </c>
      <c r="P92" s="9"/>
      <c r="Q92" s="9"/>
      <c r="R92" s="9">
        <f t="shared" si="9"/>
        <v>0</v>
      </c>
      <c r="S92" s="9"/>
      <c r="T92" s="9"/>
      <c r="U92" s="9">
        <f t="shared" si="10"/>
        <v>0</v>
      </c>
      <c r="V92" s="9"/>
      <c r="W92" s="9"/>
      <c r="X92" s="9">
        <f t="shared" si="11"/>
        <v>0</v>
      </c>
      <c r="Y92" s="9"/>
      <c r="Z92" s="9"/>
      <c r="AA92" s="10">
        <f t="shared" si="13"/>
        <v>1150000</v>
      </c>
      <c r="AB92" s="11"/>
    </row>
    <row r="93" spans="1:28" ht="15.75" hidden="1" x14ac:dyDescent="0.25">
      <c r="A93" s="17">
        <v>45614</v>
      </c>
      <c r="B93" s="20" t="s">
        <v>153</v>
      </c>
      <c r="C93" s="20">
        <v>250000</v>
      </c>
      <c r="D93" s="20" t="s">
        <v>31</v>
      </c>
      <c r="E93" s="20" t="s">
        <v>123</v>
      </c>
      <c r="F93" s="20">
        <v>2.5</v>
      </c>
      <c r="G93" s="20" t="s">
        <v>51</v>
      </c>
      <c r="H93" s="20"/>
      <c r="I93" s="20">
        <f t="shared" si="7"/>
        <v>0</v>
      </c>
      <c r="J93" s="37" t="s">
        <v>241</v>
      </c>
      <c r="K93" s="25"/>
      <c r="L93" s="9">
        <f t="shared" si="8"/>
        <v>250000</v>
      </c>
      <c r="M93" s="9">
        <v>250000</v>
      </c>
      <c r="N93" s="9"/>
      <c r="O93" s="9">
        <f t="shared" si="12"/>
        <v>0</v>
      </c>
      <c r="P93" s="9"/>
      <c r="Q93" s="9"/>
      <c r="R93" s="9">
        <f t="shared" si="9"/>
        <v>0</v>
      </c>
      <c r="S93" s="9"/>
      <c r="T93" s="9"/>
      <c r="U93" s="9">
        <f t="shared" si="10"/>
        <v>0</v>
      </c>
      <c r="V93" s="9"/>
      <c r="W93" s="9"/>
      <c r="X93" s="9">
        <f t="shared" si="11"/>
        <v>0</v>
      </c>
      <c r="Y93" s="9"/>
      <c r="Z93" s="9"/>
      <c r="AA93" s="10">
        <f t="shared" si="13"/>
        <v>0</v>
      </c>
      <c r="AB93" s="11">
        <v>45679</v>
      </c>
    </row>
    <row r="94" spans="1:28" ht="15.75" hidden="1" x14ac:dyDescent="0.25">
      <c r="A94" s="17">
        <v>45614</v>
      </c>
      <c r="B94" s="20" t="s">
        <v>154</v>
      </c>
      <c r="C94" s="20">
        <v>10178000</v>
      </c>
      <c r="D94" s="20" t="s">
        <v>36</v>
      </c>
      <c r="E94" s="20" t="s">
        <v>155</v>
      </c>
      <c r="F94" s="20">
        <v>5200</v>
      </c>
      <c r="G94" s="20" t="s">
        <v>29</v>
      </c>
      <c r="H94" s="20"/>
      <c r="I94" s="20">
        <f t="shared" si="7"/>
        <v>0</v>
      </c>
      <c r="J94" s="14" t="s">
        <v>241</v>
      </c>
      <c r="K94" s="25"/>
      <c r="L94" s="9">
        <f t="shared" si="8"/>
        <v>10178000</v>
      </c>
      <c r="M94" s="9">
        <v>10178000</v>
      </c>
      <c r="N94" s="9"/>
      <c r="O94" s="9">
        <f t="shared" si="12"/>
        <v>0</v>
      </c>
      <c r="P94" s="9"/>
      <c r="Q94" s="9"/>
      <c r="R94" s="9">
        <f t="shared" si="9"/>
        <v>0</v>
      </c>
      <c r="S94" s="9"/>
      <c r="T94" s="9"/>
      <c r="U94" s="9">
        <f t="shared" si="10"/>
        <v>0</v>
      </c>
      <c r="V94" s="9"/>
      <c r="W94" s="9"/>
      <c r="X94" s="9">
        <f t="shared" si="11"/>
        <v>0</v>
      </c>
      <c r="Y94" s="9"/>
      <c r="Z94" s="9"/>
      <c r="AA94" s="10">
        <f t="shared" si="13"/>
        <v>0</v>
      </c>
      <c r="AB94" s="11">
        <v>45665</v>
      </c>
    </row>
    <row r="95" spans="1:28" ht="15.75" hidden="1" x14ac:dyDescent="0.25">
      <c r="A95" s="17">
        <v>45614</v>
      </c>
      <c r="B95" s="20" t="s">
        <v>154</v>
      </c>
      <c r="C95" s="20">
        <v>6250000</v>
      </c>
      <c r="D95" s="20" t="s">
        <v>36</v>
      </c>
      <c r="E95" s="20" t="s">
        <v>86</v>
      </c>
      <c r="F95" s="20">
        <v>50</v>
      </c>
      <c r="G95" s="20" t="s">
        <v>51</v>
      </c>
      <c r="H95" s="20"/>
      <c r="I95" s="20">
        <f t="shared" si="7"/>
        <v>0</v>
      </c>
      <c r="J95" s="14" t="s">
        <v>241</v>
      </c>
      <c r="K95" s="25"/>
      <c r="L95" s="9">
        <f t="shared" si="8"/>
        <v>6250000</v>
      </c>
      <c r="M95" s="9">
        <v>6250000</v>
      </c>
      <c r="N95" s="9"/>
      <c r="O95" s="9">
        <f t="shared" si="12"/>
        <v>0</v>
      </c>
      <c r="P95" s="9"/>
      <c r="Q95" s="9"/>
      <c r="R95" s="9">
        <f t="shared" si="9"/>
        <v>0</v>
      </c>
      <c r="S95" s="9"/>
      <c r="T95" s="9"/>
      <c r="U95" s="9">
        <f t="shared" si="10"/>
        <v>0</v>
      </c>
      <c r="V95" s="9"/>
      <c r="W95" s="9"/>
      <c r="X95" s="9">
        <f t="shared" si="11"/>
        <v>0</v>
      </c>
      <c r="Y95" s="9"/>
      <c r="Z95" s="9"/>
      <c r="AA95" s="10">
        <f t="shared" si="13"/>
        <v>0</v>
      </c>
      <c r="AB95" s="11">
        <v>45665</v>
      </c>
    </row>
    <row r="96" spans="1:28" ht="15.75" hidden="1" x14ac:dyDescent="0.25">
      <c r="A96" s="17">
        <v>45614</v>
      </c>
      <c r="B96" s="20" t="s">
        <v>154</v>
      </c>
      <c r="C96" s="20">
        <v>1600000</v>
      </c>
      <c r="D96" s="20" t="s">
        <v>36</v>
      </c>
      <c r="E96" s="20" t="s">
        <v>156</v>
      </c>
      <c r="F96" s="20">
        <v>4</v>
      </c>
      <c r="G96" s="20" t="s">
        <v>23</v>
      </c>
      <c r="H96" s="20"/>
      <c r="I96" s="20">
        <f t="shared" si="7"/>
        <v>0</v>
      </c>
      <c r="J96" s="14" t="s">
        <v>241</v>
      </c>
      <c r="K96" s="25"/>
      <c r="L96" s="9">
        <f t="shared" si="8"/>
        <v>1600000</v>
      </c>
      <c r="M96" s="9">
        <v>1600000</v>
      </c>
      <c r="N96" s="9"/>
      <c r="O96" s="9">
        <f t="shared" si="12"/>
        <v>0</v>
      </c>
      <c r="P96" s="9"/>
      <c r="Q96" s="9"/>
      <c r="R96" s="9">
        <f t="shared" si="9"/>
        <v>0</v>
      </c>
      <c r="S96" s="9"/>
      <c r="T96" s="9"/>
      <c r="U96" s="9">
        <f t="shared" si="10"/>
        <v>0</v>
      </c>
      <c r="V96" s="9"/>
      <c r="W96" s="9"/>
      <c r="X96" s="9">
        <f t="shared" si="11"/>
        <v>0</v>
      </c>
      <c r="Y96" s="9"/>
      <c r="Z96" s="9"/>
      <c r="AA96" s="10">
        <f t="shared" si="13"/>
        <v>0</v>
      </c>
      <c r="AB96" s="11">
        <v>45665</v>
      </c>
    </row>
    <row r="97" spans="1:28" ht="15.75" hidden="1" x14ac:dyDescent="0.25">
      <c r="A97" s="17">
        <v>45614</v>
      </c>
      <c r="B97" s="20" t="s">
        <v>48</v>
      </c>
      <c r="C97" s="20">
        <v>2000000</v>
      </c>
      <c r="D97" s="20" t="s">
        <v>31</v>
      </c>
      <c r="E97" s="20" t="s">
        <v>139</v>
      </c>
      <c r="F97" s="20">
        <v>5</v>
      </c>
      <c r="G97" s="20" t="s">
        <v>23</v>
      </c>
      <c r="H97" s="20"/>
      <c r="I97" s="20">
        <f t="shared" si="7"/>
        <v>0</v>
      </c>
      <c r="J97" s="14" t="s">
        <v>240</v>
      </c>
      <c r="K97" s="5" t="s">
        <v>157</v>
      </c>
      <c r="L97" s="9">
        <f t="shared" si="8"/>
        <v>0</v>
      </c>
      <c r="M97" s="9"/>
      <c r="N97" s="9"/>
      <c r="O97" s="9">
        <f t="shared" si="12"/>
        <v>2000000</v>
      </c>
      <c r="P97" s="9">
        <v>2000000</v>
      </c>
      <c r="Q97" s="9"/>
      <c r="R97" s="9">
        <f t="shared" si="9"/>
        <v>0</v>
      </c>
      <c r="S97" s="9"/>
      <c r="T97" s="9"/>
      <c r="U97" s="9">
        <f t="shared" si="10"/>
        <v>0</v>
      </c>
      <c r="V97" s="9"/>
      <c r="W97" s="9"/>
      <c r="X97" s="9">
        <f t="shared" si="11"/>
        <v>0</v>
      </c>
      <c r="Y97" s="9"/>
      <c r="Z97" s="9"/>
      <c r="AA97" s="10">
        <f t="shared" si="13"/>
        <v>0</v>
      </c>
      <c r="AB97" s="11">
        <v>45674</v>
      </c>
    </row>
    <row r="98" spans="1:28" ht="15.75" hidden="1" x14ac:dyDescent="0.25">
      <c r="A98" s="17">
        <v>45616</v>
      </c>
      <c r="B98" s="20" t="s">
        <v>81</v>
      </c>
      <c r="C98" s="20">
        <v>3962100</v>
      </c>
      <c r="D98" s="20" t="s">
        <v>36</v>
      </c>
      <c r="E98" s="20" t="s">
        <v>143</v>
      </c>
      <c r="F98" s="20">
        <v>84.3</v>
      </c>
      <c r="G98" s="20" t="s">
        <v>51</v>
      </c>
      <c r="H98" s="20"/>
      <c r="I98" s="20">
        <f t="shared" si="7"/>
        <v>0</v>
      </c>
      <c r="J98" s="8" t="s">
        <v>26</v>
      </c>
      <c r="K98" s="25"/>
      <c r="L98" s="9">
        <f t="shared" si="8"/>
        <v>0</v>
      </c>
      <c r="M98" s="9"/>
      <c r="N98" s="9"/>
      <c r="O98" s="9">
        <f t="shared" si="12"/>
        <v>0</v>
      </c>
      <c r="P98" s="9"/>
      <c r="Q98" s="9"/>
      <c r="R98" s="9">
        <f t="shared" si="9"/>
        <v>0</v>
      </c>
      <c r="S98" s="9"/>
      <c r="T98" s="9"/>
      <c r="U98" s="9">
        <f t="shared" si="10"/>
        <v>0</v>
      </c>
      <c r="V98" s="9"/>
      <c r="W98" s="9"/>
      <c r="X98" s="9">
        <f t="shared" si="11"/>
        <v>0</v>
      </c>
      <c r="Y98" s="9"/>
      <c r="Z98" s="9"/>
      <c r="AA98" s="10">
        <f t="shared" si="13"/>
        <v>3962100</v>
      </c>
      <c r="AB98" s="11"/>
    </row>
    <row r="99" spans="1:28" ht="15.75" hidden="1" x14ac:dyDescent="0.25">
      <c r="A99" s="17">
        <v>45616</v>
      </c>
      <c r="B99" s="20" t="s">
        <v>48</v>
      </c>
      <c r="C99" s="20">
        <v>1176000</v>
      </c>
      <c r="D99" s="20" t="s">
        <v>41</v>
      </c>
      <c r="E99" s="20" t="s">
        <v>158</v>
      </c>
      <c r="F99" s="20">
        <v>300</v>
      </c>
      <c r="G99" s="20" t="s">
        <v>29</v>
      </c>
      <c r="H99" s="20"/>
      <c r="I99" s="20">
        <f t="shared" si="7"/>
        <v>0</v>
      </c>
      <c r="J99" s="14" t="s">
        <v>240</v>
      </c>
      <c r="K99" s="5" t="s">
        <v>159</v>
      </c>
      <c r="L99" s="9">
        <f t="shared" si="8"/>
        <v>0</v>
      </c>
      <c r="M99" s="9"/>
      <c r="N99" s="9"/>
      <c r="O99" s="9">
        <f t="shared" si="12"/>
        <v>1176000</v>
      </c>
      <c r="P99" s="9"/>
      <c r="Q99" s="9">
        <v>1176000</v>
      </c>
      <c r="R99" s="9">
        <f t="shared" si="9"/>
        <v>0</v>
      </c>
      <c r="S99" s="9"/>
      <c r="T99" s="9"/>
      <c r="U99" s="9">
        <f t="shared" si="10"/>
        <v>0</v>
      </c>
      <c r="V99" s="9"/>
      <c r="W99" s="9"/>
      <c r="X99" s="9">
        <f t="shared" si="11"/>
        <v>0</v>
      </c>
      <c r="Y99" s="9"/>
      <c r="Z99" s="9"/>
      <c r="AA99" s="10">
        <f t="shared" si="13"/>
        <v>0</v>
      </c>
      <c r="AB99" s="11">
        <v>45666</v>
      </c>
    </row>
    <row r="100" spans="1:28" ht="15.75" hidden="1" x14ac:dyDescent="0.25">
      <c r="A100" s="17">
        <v>45617</v>
      </c>
      <c r="B100" s="20" t="s">
        <v>81</v>
      </c>
      <c r="C100" s="20">
        <v>4000000</v>
      </c>
      <c r="D100" s="20" t="s">
        <v>36</v>
      </c>
      <c r="E100" s="20" t="s">
        <v>91</v>
      </c>
      <c r="F100" s="20">
        <v>1000</v>
      </c>
      <c r="G100" s="20" t="s">
        <v>29</v>
      </c>
      <c r="H100" s="20"/>
      <c r="I100" s="20">
        <f t="shared" si="7"/>
        <v>0</v>
      </c>
      <c r="J100" s="8" t="s">
        <v>26</v>
      </c>
      <c r="K100" s="25"/>
      <c r="L100" s="9">
        <f t="shared" si="8"/>
        <v>0</v>
      </c>
      <c r="M100" s="9"/>
      <c r="N100" s="9"/>
      <c r="O100" s="9">
        <f t="shared" si="12"/>
        <v>0</v>
      </c>
      <c r="P100" s="9"/>
      <c r="Q100" s="9"/>
      <c r="R100" s="9">
        <f t="shared" si="9"/>
        <v>0</v>
      </c>
      <c r="S100" s="9"/>
      <c r="T100" s="9"/>
      <c r="U100" s="9">
        <f t="shared" si="10"/>
        <v>0</v>
      </c>
      <c r="V100" s="9"/>
      <c r="W100" s="9"/>
      <c r="X100" s="9">
        <f t="shared" si="11"/>
        <v>0</v>
      </c>
      <c r="Y100" s="9"/>
      <c r="Z100" s="9"/>
      <c r="AA100" s="10">
        <f t="shared" si="13"/>
        <v>4000000</v>
      </c>
      <c r="AB100" s="11"/>
    </row>
    <row r="101" spans="1:28" ht="15.75" hidden="1" x14ac:dyDescent="0.25">
      <c r="A101" s="17">
        <v>45618</v>
      </c>
      <c r="B101" s="20" t="s">
        <v>154</v>
      </c>
      <c r="C101" s="20">
        <v>950000</v>
      </c>
      <c r="D101" s="20" t="s">
        <v>36</v>
      </c>
      <c r="E101" s="20" t="s">
        <v>160</v>
      </c>
      <c r="F101" s="20">
        <v>10</v>
      </c>
      <c r="G101" s="20" t="s">
        <v>29</v>
      </c>
      <c r="H101" s="20"/>
      <c r="I101" s="20">
        <f t="shared" si="7"/>
        <v>0</v>
      </c>
      <c r="J101" s="14" t="s">
        <v>241</v>
      </c>
      <c r="K101" s="25"/>
      <c r="L101" s="9">
        <f t="shared" si="8"/>
        <v>950000</v>
      </c>
      <c r="M101" s="9">
        <v>950000</v>
      </c>
      <c r="N101" s="9"/>
      <c r="O101" s="9">
        <f t="shared" si="12"/>
        <v>0</v>
      </c>
      <c r="P101" s="9"/>
      <c r="Q101" s="9"/>
      <c r="R101" s="9">
        <f t="shared" si="9"/>
        <v>0</v>
      </c>
      <c r="S101" s="9"/>
      <c r="T101" s="9"/>
      <c r="U101" s="9">
        <f t="shared" si="10"/>
        <v>0</v>
      </c>
      <c r="V101" s="9"/>
      <c r="W101" s="9"/>
      <c r="X101" s="9">
        <f t="shared" si="11"/>
        <v>0</v>
      </c>
      <c r="Y101" s="9"/>
      <c r="Z101" s="9"/>
      <c r="AA101" s="10">
        <f t="shared" si="13"/>
        <v>0</v>
      </c>
      <c r="AB101" s="11">
        <v>45665</v>
      </c>
    </row>
    <row r="102" spans="1:28" ht="15.75" hidden="1" x14ac:dyDescent="0.25">
      <c r="A102" s="17">
        <v>45618</v>
      </c>
      <c r="B102" s="20" t="s">
        <v>161</v>
      </c>
      <c r="C102" s="20">
        <v>1140000</v>
      </c>
      <c r="D102" s="20" t="s">
        <v>36</v>
      </c>
      <c r="E102" s="20" t="s">
        <v>91</v>
      </c>
      <c r="F102" s="20">
        <v>1500</v>
      </c>
      <c r="G102" s="20" t="s">
        <v>29</v>
      </c>
      <c r="H102" s="20"/>
      <c r="I102" s="20">
        <f t="shared" si="7"/>
        <v>0</v>
      </c>
      <c r="J102" s="14" t="s">
        <v>241</v>
      </c>
      <c r="K102" s="25"/>
      <c r="L102" s="9">
        <f t="shared" si="8"/>
        <v>1140000</v>
      </c>
      <c r="M102" s="9">
        <v>1140000</v>
      </c>
      <c r="N102" s="9"/>
      <c r="O102" s="9">
        <f t="shared" si="12"/>
        <v>0</v>
      </c>
      <c r="P102" s="9"/>
      <c r="Q102" s="9"/>
      <c r="R102" s="9">
        <f t="shared" si="9"/>
        <v>0</v>
      </c>
      <c r="S102" s="9"/>
      <c r="T102" s="9"/>
      <c r="U102" s="9">
        <f t="shared" si="10"/>
        <v>0</v>
      </c>
      <c r="V102" s="9"/>
      <c r="W102" s="9"/>
      <c r="X102" s="9">
        <f t="shared" si="11"/>
        <v>0</v>
      </c>
      <c r="Y102" s="9"/>
      <c r="Z102" s="9"/>
      <c r="AA102" s="10">
        <f t="shared" si="13"/>
        <v>0</v>
      </c>
      <c r="AB102" s="11">
        <v>45671</v>
      </c>
    </row>
    <row r="103" spans="1:28" ht="15.75" hidden="1" x14ac:dyDescent="0.25">
      <c r="A103" s="17">
        <v>45619</v>
      </c>
      <c r="B103" s="20" t="s">
        <v>81</v>
      </c>
      <c r="C103" s="20">
        <v>1090400</v>
      </c>
      <c r="D103" s="20" t="s">
        <v>36</v>
      </c>
      <c r="E103" s="20" t="s">
        <v>98</v>
      </c>
      <c r="F103" s="20">
        <v>23.2</v>
      </c>
      <c r="G103" s="20" t="s">
        <v>51</v>
      </c>
      <c r="H103" s="20"/>
      <c r="I103" s="20">
        <f t="shared" si="7"/>
        <v>0</v>
      </c>
      <c r="J103" s="8" t="s">
        <v>26</v>
      </c>
      <c r="K103" s="25"/>
      <c r="L103" s="9">
        <f t="shared" si="8"/>
        <v>0</v>
      </c>
      <c r="M103" s="9"/>
      <c r="N103" s="9"/>
      <c r="O103" s="9">
        <f t="shared" si="12"/>
        <v>0</v>
      </c>
      <c r="P103" s="9"/>
      <c r="Q103" s="9"/>
      <c r="R103" s="9">
        <f t="shared" si="9"/>
        <v>0</v>
      </c>
      <c r="S103" s="9"/>
      <c r="T103" s="9"/>
      <c r="U103" s="9">
        <f t="shared" si="10"/>
        <v>0</v>
      </c>
      <c r="V103" s="9"/>
      <c r="W103" s="9"/>
      <c r="X103" s="9">
        <f t="shared" si="11"/>
        <v>0</v>
      </c>
      <c r="Y103" s="9"/>
      <c r="Z103" s="9"/>
      <c r="AA103" s="10">
        <f t="shared" si="13"/>
        <v>1090400</v>
      </c>
      <c r="AB103" s="11"/>
    </row>
    <row r="104" spans="1:28" ht="15.75" hidden="1" x14ac:dyDescent="0.25">
      <c r="A104" s="17">
        <v>45621</v>
      </c>
      <c r="B104" s="20" t="s">
        <v>162</v>
      </c>
      <c r="C104" s="20">
        <v>4696000</v>
      </c>
      <c r="D104" s="20" t="s">
        <v>31</v>
      </c>
      <c r="E104" s="20" t="s">
        <v>110</v>
      </c>
      <c r="F104" s="20">
        <v>10400</v>
      </c>
      <c r="G104" s="20" t="s">
        <v>29</v>
      </c>
      <c r="H104" s="20"/>
      <c r="I104" s="20">
        <f t="shared" si="7"/>
        <v>0</v>
      </c>
      <c r="J104" s="14" t="s">
        <v>240</v>
      </c>
      <c r="K104" s="20" t="s">
        <v>163</v>
      </c>
      <c r="L104" s="9">
        <f t="shared" si="8"/>
        <v>0</v>
      </c>
      <c r="M104" s="9"/>
      <c r="N104" s="9"/>
      <c r="O104" s="9">
        <f t="shared" si="12"/>
        <v>0</v>
      </c>
      <c r="P104" s="9"/>
      <c r="Q104" s="9"/>
      <c r="R104" s="55">
        <f t="shared" si="9"/>
        <v>4696000</v>
      </c>
      <c r="S104" s="9">
        <v>4696000</v>
      </c>
      <c r="T104" s="9"/>
      <c r="U104" s="9">
        <f t="shared" si="10"/>
        <v>0</v>
      </c>
      <c r="V104" s="9"/>
      <c r="W104" s="9"/>
      <c r="X104" s="9">
        <f t="shared" si="11"/>
        <v>0</v>
      </c>
      <c r="Y104" s="9"/>
      <c r="Z104" s="9"/>
      <c r="AA104" s="10">
        <f t="shared" si="13"/>
        <v>0</v>
      </c>
      <c r="AB104" s="11">
        <v>45664</v>
      </c>
    </row>
    <row r="105" spans="1:28" ht="15.75" hidden="1" x14ac:dyDescent="0.25">
      <c r="A105" s="26">
        <v>45622</v>
      </c>
      <c r="B105" s="20" t="s">
        <v>164</v>
      </c>
      <c r="C105" s="20">
        <v>5460000</v>
      </c>
      <c r="D105" s="20" t="s">
        <v>36</v>
      </c>
      <c r="E105" s="20" t="s">
        <v>95</v>
      </c>
      <c r="F105" s="20">
        <v>1400</v>
      </c>
      <c r="G105" s="20" t="s">
        <v>29</v>
      </c>
      <c r="H105" s="20"/>
      <c r="I105" s="20">
        <f t="shared" si="7"/>
        <v>0</v>
      </c>
      <c r="J105" s="14" t="s">
        <v>240</v>
      </c>
      <c r="K105" s="20" t="s">
        <v>497</v>
      </c>
      <c r="L105" s="9">
        <f t="shared" si="8"/>
        <v>0</v>
      </c>
      <c r="M105" s="9"/>
      <c r="N105" s="9"/>
      <c r="O105" s="9">
        <f t="shared" si="12"/>
        <v>5460000</v>
      </c>
      <c r="P105" s="9">
        <v>5460000</v>
      </c>
      <c r="Q105" s="9"/>
      <c r="R105" s="9">
        <f t="shared" si="9"/>
        <v>0</v>
      </c>
      <c r="S105" s="9"/>
      <c r="T105" s="9"/>
      <c r="U105" s="9">
        <f t="shared" si="10"/>
        <v>0</v>
      </c>
      <c r="V105" s="9"/>
      <c r="W105" s="9"/>
      <c r="X105" s="9">
        <f t="shared" si="11"/>
        <v>0</v>
      </c>
      <c r="Y105" s="9"/>
      <c r="Z105" s="9"/>
      <c r="AA105" s="10">
        <f t="shared" si="13"/>
        <v>0</v>
      </c>
      <c r="AB105" s="11">
        <v>45684</v>
      </c>
    </row>
    <row r="106" spans="1:28" ht="15.75" hidden="1" x14ac:dyDescent="0.25">
      <c r="A106" s="26">
        <v>45624</v>
      </c>
      <c r="B106" s="20" t="s">
        <v>48</v>
      </c>
      <c r="C106" s="20">
        <v>1000000</v>
      </c>
      <c r="D106" s="20" t="s">
        <v>31</v>
      </c>
      <c r="E106" s="20" t="s">
        <v>73</v>
      </c>
      <c r="F106" s="20">
        <v>20</v>
      </c>
      <c r="G106" s="20" t="s">
        <v>74</v>
      </c>
      <c r="H106" s="20"/>
      <c r="I106" s="20">
        <f t="shared" si="7"/>
        <v>0</v>
      </c>
      <c r="J106" s="14" t="s">
        <v>240</v>
      </c>
      <c r="K106" s="20"/>
      <c r="L106" s="9">
        <f t="shared" si="8"/>
        <v>0</v>
      </c>
      <c r="M106" s="9"/>
      <c r="N106" s="9"/>
      <c r="O106" s="9">
        <f t="shared" si="12"/>
        <v>1000000</v>
      </c>
      <c r="P106" s="9">
        <v>1000000</v>
      </c>
      <c r="Q106" s="9"/>
      <c r="R106" s="9">
        <f t="shared" si="9"/>
        <v>0</v>
      </c>
      <c r="S106" s="9"/>
      <c r="T106" s="9"/>
      <c r="U106" s="9">
        <f t="shared" si="10"/>
        <v>0</v>
      </c>
      <c r="V106" s="9"/>
      <c r="W106" s="9"/>
      <c r="X106" s="9">
        <f t="shared" si="11"/>
        <v>0</v>
      </c>
      <c r="Y106" s="9"/>
      <c r="Z106" s="9"/>
      <c r="AA106" s="10">
        <f t="shared" si="13"/>
        <v>0</v>
      </c>
      <c r="AB106" s="11">
        <v>45674</v>
      </c>
    </row>
    <row r="107" spans="1:28" ht="15.75" hidden="1" x14ac:dyDescent="0.25">
      <c r="A107" s="26">
        <v>45624</v>
      </c>
      <c r="B107" s="20" t="s">
        <v>48</v>
      </c>
      <c r="C107" s="20">
        <v>700000</v>
      </c>
      <c r="D107" s="20" t="s">
        <v>31</v>
      </c>
      <c r="E107" s="20" t="s">
        <v>122</v>
      </c>
      <c r="F107" s="20">
        <v>10</v>
      </c>
      <c r="G107" s="20" t="s">
        <v>51</v>
      </c>
      <c r="H107" s="20"/>
      <c r="I107" s="20">
        <f t="shared" si="7"/>
        <v>0</v>
      </c>
      <c r="J107" s="14" t="s">
        <v>240</v>
      </c>
      <c r="K107" s="20"/>
      <c r="L107" s="9">
        <f t="shared" si="8"/>
        <v>0</v>
      </c>
      <c r="M107" s="9"/>
      <c r="N107" s="9"/>
      <c r="O107" s="9">
        <f t="shared" si="12"/>
        <v>700000</v>
      </c>
      <c r="P107" s="9">
        <v>700000</v>
      </c>
      <c r="Q107" s="9"/>
      <c r="R107" s="9">
        <f t="shared" si="9"/>
        <v>0</v>
      </c>
      <c r="S107" s="9"/>
      <c r="T107" s="9"/>
      <c r="U107" s="9">
        <f t="shared" si="10"/>
        <v>0</v>
      </c>
      <c r="V107" s="9"/>
      <c r="W107" s="9"/>
      <c r="X107" s="9">
        <f t="shared" si="11"/>
        <v>0</v>
      </c>
      <c r="Y107" s="9"/>
      <c r="Z107" s="9"/>
      <c r="AA107" s="10">
        <f t="shared" si="13"/>
        <v>0</v>
      </c>
      <c r="AB107" s="11">
        <v>45674</v>
      </c>
    </row>
    <row r="108" spans="1:28" ht="15.75" hidden="1" x14ac:dyDescent="0.25">
      <c r="A108" s="26">
        <v>45625</v>
      </c>
      <c r="B108" s="27" t="s">
        <v>165</v>
      </c>
      <c r="C108" s="27">
        <v>1980000</v>
      </c>
      <c r="D108" s="27" t="s">
        <v>31</v>
      </c>
      <c r="E108" s="27" t="s">
        <v>166</v>
      </c>
      <c r="F108" s="27">
        <v>10</v>
      </c>
      <c r="G108" s="27" t="s">
        <v>23</v>
      </c>
      <c r="H108" s="27"/>
      <c r="I108" s="20">
        <f t="shared" si="7"/>
        <v>0</v>
      </c>
      <c r="J108" s="14" t="s">
        <v>240</v>
      </c>
      <c r="K108" s="20" t="s">
        <v>273</v>
      </c>
      <c r="L108" s="9">
        <f t="shared" si="8"/>
        <v>0</v>
      </c>
      <c r="M108" s="9"/>
      <c r="N108" s="9"/>
      <c r="O108" s="9">
        <f t="shared" si="12"/>
        <v>1980000</v>
      </c>
      <c r="P108" s="9">
        <v>1980000</v>
      </c>
      <c r="Q108" s="9"/>
      <c r="R108" s="9">
        <f t="shared" si="9"/>
        <v>0</v>
      </c>
      <c r="S108" s="9"/>
      <c r="T108" s="9"/>
      <c r="U108" s="9">
        <f t="shared" si="10"/>
        <v>0</v>
      </c>
      <c r="V108" s="9"/>
      <c r="W108" s="9"/>
      <c r="X108" s="9">
        <f t="shared" si="11"/>
        <v>0</v>
      </c>
      <c r="Y108" s="9"/>
      <c r="Z108" s="9"/>
      <c r="AA108" s="10">
        <f t="shared" si="13"/>
        <v>0</v>
      </c>
      <c r="AB108" s="11">
        <v>45673</v>
      </c>
    </row>
    <row r="109" spans="1:28" ht="15.75" hidden="1" x14ac:dyDescent="0.25">
      <c r="A109" s="26">
        <v>45625</v>
      </c>
      <c r="B109" s="27" t="s">
        <v>165</v>
      </c>
      <c r="C109" s="20">
        <v>4000000</v>
      </c>
      <c r="D109" s="27" t="s">
        <v>31</v>
      </c>
      <c r="E109" s="20" t="s">
        <v>167</v>
      </c>
      <c r="F109" s="20">
        <v>10</v>
      </c>
      <c r="G109" s="27" t="s">
        <v>23</v>
      </c>
      <c r="H109" s="20"/>
      <c r="I109" s="20">
        <f t="shared" si="7"/>
        <v>0</v>
      </c>
      <c r="J109" s="14" t="s">
        <v>240</v>
      </c>
      <c r="K109" s="20" t="s">
        <v>273</v>
      </c>
      <c r="L109" s="9">
        <f t="shared" si="8"/>
        <v>0</v>
      </c>
      <c r="M109" s="9"/>
      <c r="N109" s="9"/>
      <c r="O109" s="9">
        <f t="shared" si="12"/>
        <v>4000000</v>
      </c>
      <c r="P109" s="9">
        <v>4000000</v>
      </c>
      <c r="Q109" s="9"/>
      <c r="R109" s="9">
        <f t="shared" si="9"/>
        <v>0</v>
      </c>
      <c r="S109" s="9"/>
      <c r="T109" s="9"/>
      <c r="U109" s="9">
        <f t="shared" si="10"/>
        <v>0</v>
      </c>
      <c r="V109" s="9"/>
      <c r="W109" s="9"/>
      <c r="X109" s="9">
        <f t="shared" si="11"/>
        <v>0</v>
      </c>
      <c r="Y109" s="9"/>
      <c r="Z109" s="9"/>
      <c r="AA109" s="10">
        <f t="shared" si="13"/>
        <v>0</v>
      </c>
      <c r="AB109" s="11">
        <v>45673</v>
      </c>
    </row>
    <row r="110" spans="1:28" ht="15.75" hidden="1" x14ac:dyDescent="0.25">
      <c r="A110" s="26">
        <v>45625</v>
      </c>
      <c r="B110" s="20" t="s">
        <v>164</v>
      </c>
      <c r="C110" s="20">
        <v>20280000</v>
      </c>
      <c r="D110" s="20" t="s">
        <v>36</v>
      </c>
      <c r="E110" s="20" t="s">
        <v>155</v>
      </c>
      <c r="F110" s="20">
        <v>5200</v>
      </c>
      <c r="G110" s="20" t="s">
        <v>29</v>
      </c>
      <c r="H110" s="20"/>
      <c r="I110" s="20">
        <f t="shared" si="7"/>
        <v>0</v>
      </c>
      <c r="J110" s="14" t="s">
        <v>240</v>
      </c>
      <c r="K110" s="20" t="s">
        <v>497</v>
      </c>
      <c r="L110" s="9">
        <f t="shared" si="8"/>
        <v>0</v>
      </c>
      <c r="M110" s="9"/>
      <c r="N110" s="9"/>
      <c r="O110" s="9">
        <f t="shared" si="12"/>
        <v>20280000</v>
      </c>
      <c r="P110" s="9">
        <v>20280000</v>
      </c>
      <c r="Q110" s="9"/>
      <c r="R110" s="9">
        <f t="shared" si="9"/>
        <v>0</v>
      </c>
      <c r="S110" s="9"/>
      <c r="T110" s="9"/>
      <c r="U110" s="9">
        <f t="shared" si="10"/>
        <v>0</v>
      </c>
      <c r="V110" s="9"/>
      <c r="W110" s="9"/>
      <c r="X110" s="9">
        <f t="shared" si="11"/>
        <v>0</v>
      </c>
      <c r="Y110" s="9"/>
      <c r="Z110" s="9"/>
      <c r="AA110" s="10">
        <f t="shared" si="13"/>
        <v>0</v>
      </c>
      <c r="AB110" s="11">
        <v>45684</v>
      </c>
    </row>
    <row r="111" spans="1:28" ht="15.75" hidden="1" x14ac:dyDescent="0.25">
      <c r="A111" s="26">
        <v>45625</v>
      </c>
      <c r="B111" s="20" t="s">
        <v>151</v>
      </c>
      <c r="C111" s="20">
        <v>5325000</v>
      </c>
      <c r="D111" s="27" t="s">
        <v>31</v>
      </c>
      <c r="E111" s="20" t="s">
        <v>168</v>
      </c>
      <c r="F111" s="20">
        <v>5000</v>
      </c>
      <c r="G111" s="27" t="s">
        <v>29</v>
      </c>
      <c r="H111" s="20"/>
      <c r="I111" s="20">
        <f t="shared" si="7"/>
        <v>0</v>
      </c>
      <c r="J111" s="8" t="s">
        <v>26</v>
      </c>
      <c r="K111" s="20"/>
      <c r="L111" s="9">
        <f t="shared" si="8"/>
        <v>0</v>
      </c>
      <c r="M111" s="9"/>
      <c r="N111" s="9"/>
      <c r="O111" s="9">
        <f t="shared" si="12"/>
        <v>0</v>
      </c>
      <c r="P111" s="9"/>
      <c r="Q111" s="9"/>
      <c r="R111" s="9">
        <f t="shared" si="9"/>
        <v>0</v>
      </c>
      <c r="S111" s="9"/>
      <c r="T111" s="9"/>
      <c r="U111" s="9">
        <f t="shared" si="10"/>
        <v>0</v>
      </c>
      <c r="V111" s="9"/>
      <c r="W111" s="9"/>
      <c r="X111" s="9">
        <f t="shared" si="11"/>
        <v>0</v>
      </c>
      <c r="Y111" s="9"/>
      <c r="Z111" s="9"/>
      <c r="AA111" s="10">
        <f t="shared" si="13"/>
        <v>5325000</v>
      </c>
      <c r="AB111" s="11"/>
    </row>
    <row r="112" spans="1:28" ht="15.75" hidden="1" x14ac:dyDescent="0.25">
      <c r="A112" s="26">
        <v>45626</v>
      </c>
      <c r="B112" s="20" t="s">
        <v>169</v>
      </c>
      <c r="C112" s="20">
        <v>450000</v>
      </c>
      <c r="D112" s="27" t="s">
        <v>41</v>
      </c>
      <c r="E112" s="20" t="s">
        <v>156</v>
      </c>
      <c r="F112" s="20">
        <v>1</v>
      </c>
      <c r="G112" s="20" t="s">
        <v>23</v>
      </c>
      <c r="H112" s="20"/>
      <c r="I112" s="20">
        <f t="shared" si="7"/>
        <v>0</v>
      </c>
      <c r="J112" s="14" t="s">
        <v>240</v>
      </c>
      <c r="K112" s="20" t="s">
        <v>390</v>
      </c>
      <c r="L112" s="9">
        <f t="shared" si="8"/>
        <v>0</v>
      </c>
      <c r="M112" s="9"/>
      <c r="N112" s="9"/>
      <c r="O112" s="9">
        <f t="shared" si="12"/>
        <v>450000</v>
      </c>
      <c r="P112" s="9">
        <v>450000</v>
      </c>
      <c r="Q112" s="9"/>
      <c r="R112" s="9">
        <f t="shared" si="9"/>
        <v>0</v>
      </c>
      <c r="S112" s="9"/>
      <c r="T112" s="9"/>
      <c r="U112" s="9">
        <f t="shared" si="10"/>
        <v>0</v>
      </c>
      <c r="V112" s="9"/>
      <c r="W112" s="9"/>
      <c r="X112" s="9">
        <f t="shared" si="11"/>
        <v>0</v>
      </c>
      <c r="Y112" s="9"/>
      <c r="Z112" s="9"/>
      <c r="AA112" s="10">
        <f t="shared" si="13"/>
        <v>0</v>
      </c>
      <c r="AB112" s="11">
        <v>45672</v>
      </c>
    </row>
    <row r="113" spans="1:28" ht="15.75" hidden="1" x14ac:dyDescent="0.25">
      <c r="A113" s="17">
        <v>45628</v>
      </c>
      <c r="B113" s="20" t="s">
        <v>92</v>
      </c>
      <c r="C113" s="27">
        <v>3600000</v>
      </c>
      <c r="D113" s="20" t="s">
        <v>41</v>
      </c>
      <c r="E113" s="27" t="s">
        <v>91</v>
      </c>
      <c r="F113" s="27">
        <v>800</v>
      </c>
      <c r="G113" s="27" t="s">
        <v>29</v>
      </c>
      <c r="H113" s="27"/>
      <c r="I113" s="20">
        <f t="shared" si="7"/>
        <v>0</v>
      </c>
      <c r="J113" s="14" t="s">
        <v>240</v>
      </c>
      <c r="K113" s="5" t="s">
        <v>172</v>
      </c>
      <c r="L113" s="9">
        <f t="shared" si="8"/>
        <v>0</v>
      </c>
      <c r="M113" s="9"/>
      <c r="N113" s="9"/>
      <c r="O113" s="9">
        <f t="shared" si="12"/>
        <v>3600000</v>
      </c>
      <c r="P113" s="9">
        <v>3600000</v>
      </c>
      <c r="Q113" s="9"/>
      <c r="R113" s="9">
        <f t="shared" si="9"/>
        <v>0</v>
      </c>
      <c r="S113" s="9"/>
      <c r="T113" s="9"/>
      <c r="U113" s="9">
        <f t="shared" si="10"/>
        <v>0</v>
      </c>
      <c r="V113" s="9"/>
      <c r="W113" s="9"/>
      <c r="X113" s="9">
        <f t="shared" si="11"/>
        <v>0</v>
      </c>
      <c r="Y113" s="9"/>
      <c r="Z113" s="9"/>
      <c r="AA113" s="10">
        <f t="shared" si="13"/>
        <v>0</v>
      </c>
      <c r="AB113" s="11">
        <v>45664</v>
      </c>
    </row>
    <row r="114" spans="1:28" ht="15.75" hidden="1" x14ac:dyDescent="0.25">
      <c r="A114" s="26">
        <v>45629</v>
      </c>
      <c r="B114" s="27" t="s">
        <v>173</v>
      </c>
      <c r="C114" s="27">
        <v>780000</v>
      </c>
      <c r="D114" s="27" t="s">
        <v>31</v>
      </c>
      <c r="E114" s="27" t="s">
        <v>102</v>
      </c>
      <c r="F114" s="27">
        <v>12</v>
      </c>
      <c r="G114" s="27" t="s">
        <v>74</v>
      </c>
      <c r="H114" s="27"/>
      <c r="I114" s="20">
        <f t="shared" si="7"/>
        <v>0</v>
      </c>
      <c r="J114" s="8" t="s">
        <v>26</v>
      </c>
      <c r="K114" s="20"/>
      <c r="L114" s="9">
        <f t="shared" si="8"/>
        <v>0</v>
      </c>
      <c r="M114" s="9"/>
      <c r="N114" s="9"/>
      <c r="O114" s="9">
        <f t="shared" si="12"/>
        <v>0</v>
      </c>
      <c r="P114" s="9"/>
      <c r="Q114" s="9"/>
      <c r="R114" s="9">
        <f t="shared" si="9"/>
        <v>0</v>
      </c>
      <c r="S114" s="9"/>
      <c r="T114" s="9"/>
      <c r="U114" s="9">
        <f t="shared" si="10"/>
        <v>0</v>
      </c>
      <c r="V114" s="9"/>
      <c r="W114" s="9"/>
      <c r="X114" s="9">
        <f t="shared" si="11"/>
        <v>0</v>
      </c>
      <c r="Y114" s="9"/>
      <c r="Z114" s="9"/>
      <c r="AA114" s="10">
        <f t="shared" si="13"/>
        <v>780000</v>
      </c>
      <c r="AB114" s="11"/>
    </row>
    <row r="115" spans="1:28" ht="15.75" hidden="1" x14ac:dyDescent="0.25">
      <c r="A115" s="26">
        <v>45630</v>
      </c>
      <c r="B115" s="20" t="s">
        <v>92</v>
      </c>
      <c r="C115" s="20">
        <v>4500000</v>
      </c>
      <c r="D115" s="20" t="s">
        <v>41</v>
      </c>
      <c r="E115" s="27" t="s">
        <v>91</v>
      </c>
      <c r="F115" s="27">
        <v>1000</v>
      </c>
      <c r="G115" s="27" t="s">
        <v>29</v>
      </c>
      <c r="H115" s="20"/>
      <c r="I115" s="20">
        <f t="shared" ref="I115:I145" si="14">F115*H115</f>
        <v>0</v>
      </c>
      <c r="J115" s="14" t="s">
        <v>240</v>
      </c>
      <c r="K115" s="5" t="s">
        <v>174</v>
      </c>
      <c r="L115" s="9">
        <f t="shared" si="8"/>
        <v>0</v>
      </c>
      <c r="M115" s="9"/>
      <c r="N115" s="9"/>
      <c r="O115" s="9">
        <f t="shared" si="12"/>
        <v>4500000</v>
      </c>
      <c r="P115" s="9">
        <v>4500000</v>
      </c>
      <c r="Q115" s="9"/>
      <c r="R115" s="9">
        <f t="shared" si="9"/>
        <v>0</v>
      </c>
      <c r="S115" s="9"/>
      <c r="T115" s="9"/>
      <c r="U115" s="9">
        <f t="shared" si="10"/>
        <v>0</v>
      </c>
      <c r="V115" s="9"/>
      <c r="W115" s="9"/>
      <c r="X115" s="9">
        <f t="shared" si="11"/>
        <v>0</v>
      </c>
      <c r="Y115" s="9"/>
      <c r="Z115" s="9"/>
      <c r="AA115" s="10">
        <f t="shared" si="13"/>
        <v>0</v>
      </c>
      <c r="AB115" s="11">
        <v>45665</v>
      </c>
    </row>
    <row r="116" spans="1:28" ht="15.75" hidden="1" x14ac:dyDescent="0.25">
      <c r="A116" s="26">
        <v>45630</v>
      </c>
      <c r="B116" s="20" t="s">
        <v>92</v>
      </c>
      <c r="C116" s="20">
        <v>390000</v>
      </c>
      <c r="D116" s="20" t="s">
        <v>41</v>
      </c>
      <c r="E116" s="20" t="s">
        <v>102</v>
      </c>
      <c r="F116" s="20">
        <v>6</v>
      </c>
      <c r="G116" s="27" t="s">
        <v>74</v>
      </c>
      <c r="H116" s="20"/>
      <c r="I116" s="20">
        <f t="shared" si="14"/>
        <v>0</v>
      </c>
      <c r="J116" s="14" t="s">
        <v>240</v>
      </c>
      <c r="K116" s="5" t="s">
        <v>174</v>
      </c>
      <c r="L116" s="9">
        <f t="shared" si="8"/>
        <v>0</v>
      </c>
      <c r="M116" s="9"/>
      <c r="N116" s="9"/>
      <c r="O116" s="9">
        <f t="shared" si="12"/>
        <v>390000</v>
      </c>
      <c r="P116" s="9">
        <v>390000</v>
      </c>
      <c r="Q116" s="9"/>
      <c r="R116" s="9">
        <f t="shared" si="9"/>
        <v>0</v>
      </c>
      <c r="S116" s="9"/>
      <c r="T116" s="9"/>
      <c r="U116" s="9">
        <f t="shared" si="10"/>
        <v>0</v>
      </c>
      <c r="V116" s="9"/>
      <c r="W116" s="9"/>
      <c r="X116" s="9">
        <f t="shared" si="11"/>
        <v>0</v>
      </c>
      <c r="Y116" s="9"/>
      <c r="Z116" s="9"/>
      <c r="AA116" s="10">
        <f t="shared" si="13"/>
        <v>0</v>
      </c>
      <c r="AB116" s="11">
        <v>45665</v>
      </c>
    </row>
    <row r="117" spans="1:28" ht="15.75" hidden="1" x14ac:dyDescent="0.25">
      <c r="A117" s="26">
        <v>45631</v>
      </c>
      <c r="B117" s="20" t="s">
        <v>53</v>
      </c>
      <c r="C117" s="20">
        <v>1700000</v>
      </c>
      <c r="D117" s="20" t="s">
        <v>41</v>
      </c>
      <c r="E117" s="20" t="s">
        <v>175</v>
      </c>
      <c r="F117" s="20">
        <v>1000</v>
      </c>
      <c r="G117" s="20" t="s">
        <v>29</v>
      </c>
      <c r="H117" s="20"/>
      <c r="I117" s="20">
        <f t="shared" si="14"/>
        <v>0</v>
      </c>
      <c r="J117" s="14" t="s">
        <v>240</v>
      </c>
      <c r="K117" s="19" t="s">
        <v>176</v>
      </c>
      <c r="L117" s="9">
        <f t="shared" si="8"/>
        <v>0</v>
      </c>
      <c r="M117" s="9"/>
      <c r="N117" s="9"/>
      <c r="O117" s="9">
        <f t="shared" si="12"/>
        <v>1700000</v>
      </c>
      <c r="P117" s="9">
        <v>1700000</v>
      </c>
      <c r="Q117" s="9"/>
      <c r="R117" s="9">
        <f t="shared" si="9"/>
        <v>0</v>
      </c>
      <c r="S117" s="9"/>
      <c r="T117" s="9"/>
      <c r="U117" s="9">
        <f t="shared" si="10"/>
        <v>0</v>
      </c>
      <c r="V117" s="9"/>
      <c r="W117" s="9"/>
      <c r="X117" s="9">
        <f t="shared" si="11"/>
        <v>0</v>
      </c>
      <c r="Y117" s="9"/>
      <c r="Z117" s="9"/>
      <c r="AA117" s="10">
        <f t="shared" si="13"/>
        <v>0</v>
      </c>
      <c r="AB117" s="11">
        <v>45666</v>
      </c>
    </row>
    <row r="118" spans="1:28" ht="15.75" hidden="1" x14ac:dyDescent="0.25">
      <c r="A118" s="26">
        <v>45631</v>
      </c>
      <c r="B118" s="20" t="s">
        <v>153</v>
      </c>
      <c r="C118" s="20">
        <v>1560000</v>
      </c>
      <c r="D118" s="20" t="s">
        <v>31</v>
      </c>
      <c r="E118" s="20" t="s">
        <v>102</v>
      </c>
      <c r="F118" s="20">
        <v>24</v>
      </c>
      <c r="G118" s="20" t="s">
        <v>74</v>
      </c>
      <c r="H118" s="20"/>
      <c r="I118" s="20">
        <f t="shared" si="14"/>
        <v>0</v>
      </c>
      <c r="J118" s="37" t="s">
        <v>241</v>
      </c>
      <c r="K118" s="20"/>
      <c r="L118" s="9">
        <f t="shared" si="8"/>
        <v>1560000</v>
      </c>
      <c r="M118" s="9">
        <v>1560000</v>
      </c>
      <c r="N118" s="9"/>
      <c r="O118" s="9">
        <f t="shared" si="12"/>
        <v>0</v>
      </c>
      <c r="P118" s="9"/>
      <c r="Q118" s="9"/>
      <c r="R118" s="9">
        <f t="shared" si="9"/>
        <v>0</v>
      </c>
      <c r="S118" s="9"/>
      <c r="T118" s="9"/>
      <c r="U118" s="9">
        <f t="shared" si="10"/>
        <v>0</v>
      </c>
      <c r="V118" s="9"/>
      <c r="W118" s="9"/>
      <c r="X118" s="9">
        <f t="shared" si="11"/>
        <v>0</v>
      </c>
      <c r="Y118" s="9"/>
      <c r="Z118" s="9"/>
      <c r="AA118" s="10">
        <f t="shared" si="13"/>
        <v>0</v>
      </c>
      <c r="AB118" s="11">
        <v>45679</v>
      </c>
    </row>
    <row r="119" spans="1:28" ht="15.75" hidden="1" x14ac:dyDescent="0.25">
      <c r="A119" s="26">
        <v>45631</v>
      </c>
      <c r="B119" s="20" t="s">
        <v>153</v>
      </c>
      <c r="C119" s="27">
        <v>750000</v>
      </c>
      <c r="D119" s="20" t="s">
        <v>31</v>
      </c>
      <c r="E119" s="27" t="s">
        <v>123</v>
      </c>
      <c r="F119" s="27">
        <v>7.5</v>
      </c>
      <c r="G119" s="27" t="s">
        <v>51</v>
      </c>
      <c r="H119" s="27"/>
      <c r="I119" s="20">
        <f t="shared" si="14"/>
        <v>0</v>
      </c>
      <c r="J119" s="37" t="s">
        <v>241</v>
      </c>
      <c r="K119" s="20"/>
      <c r="L119" s="9">
        <f t="shared" ref="L119:L151" si="15">M119+N119</f>
        <v>750000</v>
      </c>
      <c r="M119" s="9">
        <v>750000</v>
      </c>
      <c r="N119" s="9"/>
      <c r="O119" s="9">
        <f t="shared" ref="O119:O151" si="16">P119+Q119</f>
        <v>0</v>
      </c>
      <c r="P119" s="9"/>
      <c r="Q119" s="9"/>
      <c r="R119" s="9">
        <f t="shared" ref="R119:R151" si="17">S119+T119</f>
        <v>0</v>
      </c>
      <c r="S119" s="9"/>
      <c r="T119" s="9"/>
      <c r="U119" s="9">
        <f t="shared" ref="U119:U151" si="18">V119+W119</f>
        <v>0</v>
      </c>
      <c r="V119" s="9"/>
      <c r="W119" s="9"/>
      <c r="X119" s="9">
        <f t="shared" ref="X119:X151" si="19">Y119+Z119</f>
        <v>0</v>
      </c>
      <c r="Y119" s="9"/>
      <c r="Z119" s="9"/>
      <c r="AA119" s="10">
        <f t="shared" ref="AA119:AA151" si="20">C119+I119-L119-O119-U119-X119-R119</f>
        <v>0</v>
      </c>
      <c r="AB119" s="11">
        <v>45679</v>
      </c>
    </row>
    <row r="120" spans="1:28" ht="15.75" hidden="1" x14ac:dyDescent="0.25">
      <c r="A120" s="26">
        <v>45631</v>
      </c>
      <c r="B120" s="20" t="s">
        <v>153</v>
      </c>
      <c r="C120" s="20">
        <v>882000</v>
      </c>
      <c r="D120" s="20" t="s">
        <v>31</v>
      </c>
      <c r="E120" s="20" t="s">
        <v>177</v>
      </c>
      <c r="F120" s="20">
        <v>1.26</v>
      </c>
      <c r="G120" s="27" t="s">
        <v>178</v>
      </c>
      <c r="H120" s="20"/>
      <c r="I120" s="20">
        <f t="shared" si="14"/>
        <v>0</v>
      </c>
      <c r="J120" s="37" t="s">
        <v>241</v>
      </c>
      <c r="K120" s="20"/>
      <c r="L120" s="9">
        <f t="shared" si="15"/>
        <v>882000</v>
      </c>
      <c r="M120" s="9">
        <v>882000</v>
      </c>
      <c r="N120" s="9"/>
      <c r="O120" s="9">
        <f t="shared" si="16"/>
        <v>0</v>
      </c>
      <c r="P120" s="9"/>
      <c r="Q120" s="9"/>
      <c r="R120" s="9">
        <f t="shared" si="17"/>
        <v>0</v>
      </c>
      <c r="S120" s="9"/>
      <c r="T120" s="9"/>
      <c r="U120" s="9">
        <f t="shared" si="18"/>
        <v>0</v>
      </c>
      <c r="V120" s="9"/>
      <c r="W120" s="9"/>
      <c r="X120" s="9">
        <f t="shared" si="19"/>
        <v>0</v>
      </c>
      <c r="Y120" s="9"/>
      <c r="Z120" s="9"/>
      <c r="AA120" s="10">
        <f t="shared" si="20"/>
        <v>0</v>
      </c>
      <c r="AB120" s="11">
        <v>45679</v>
      </c>
    </row>
    <row r="121" spans="1:28" ht="15.75" hidden="1" x14ac:dyDescent="0.25">
      <c r="A121" s="26">
        <v>45631</v>
      </c>
      <c r="B121" s="20" t="s">
        <v>153</v>
      </c>
      <c r="C121" s="27">
        <v>325000</v>
      </c>
      <c r="D121" s="20" t="s">
        <v>31</v>
      </c>
      <c r="E121" s="27" t="s">
        <v>179</v>
      </c>
      <c r="F121" s="27">
        <v>5</v>
      </c>
      <c r="G121" s="27" t="s">
        <v>29</v>
      </c>
      <c r="H121" s="27"/>
      <c r="I121" s="20">
        <f t="shared" si="14"/>
        <v>0</v>
      </c>
      <c r="J121" s="37" t="s">
        <v>241</v>
      </c>
      <c r="K121" s="20"/>
      <c r="L121" s="9">
        <f t="shared" si="15"/>
        <v>325000</v>
      </c>
      <c r="M121" s="9">
        <v>325000</v>
      </c>
      <c r="N121" s="9"/>
      <c r="O121" s="9">
        <f t="shared" si="16"/>
        <v>0</v>
      </c>
      <c r="P121" s="9"/>
      <c r="Q121" s="9"/>
      <c r="R121" s="9">
        <f t="shared" si="17"/>
        <v>0</v>
      </c>
      <c r="S121" s="9"/>
      <c r="T121" s="9"/>
      <c r="U121" s="9">
        <f t="shared" si="18"/>
        <v>0</v>
      </c>
      <c r="V121" s="9"/>
      <c r="W121" s="9"/>
      <c r="X121" s="9">
        <f t="shared" si="19"/>
        <v>0</v>
      </c>
      <c r="Y121" s="9"/>
      <c r="Z121" s="9"/>
      <c r="AA121" s="10">
        <f t="shared" si="20"/>
        <v>0</v>
      </c>
      <c r="AB121" s="11">
        <v>45679</v>
      </c>
    </row>
    <row r="122" spans="1:28" ht="15.75" hidden="1" x14ac:dyDescent="0.25">
      <c r="A122" s="26">
        <v>45631</v>
      </c>
      <c r="B122" s="20" t="s">
        <v>153</v>
      </c>
      <c r="C122" s="20">
        <v>95000</v>
      </c>
      <c r="D122" s="20" t="s">
        <v>31</v>
      </c>
      <c r="E122" s="20" t="s">
        <v>160</v>
      </c>
      <c r="F122" s="20">
        <v>1</v>
      </c>
      <c r="G122" s="20" t="s">
        <v>29</v>
      </c>
      <c r="H122" s="20"/>
      <c r="I122" s="20">
        <f t="shared" si="14"/>
        <v>0</v>
      </c>
      <c r="J122" s="37" t="s">
        <v>241</v>
      </c>
      <c r="K122" s="20"/>
      <c r="L122" s="9">
        <f t="shared" si="15"/>
        <v>95000</v>
      </c>
      <c r="M122" s="9">
        <v>95000</v>
      </c>
      <c r="N122" s="9"/>
      <c r="O122" s="9">
        <f t="shared" si="16"/>
        <v>0</v>
      </c>
      <c r="P122" s="9"/>
      <c r="Q122" s="9"/>
      <c r="R122" s="9">
        <f t="shared" si="17"/>
        <v>0</v>
      </c>
      <c r="S122" s="9"/>
      <c r="T122" s="9"/>
      <c r="U122" s="9">
        <f t="shared" si="18"/>
        <v>0</v>
      </c>
      <c r="V122" s="9"/>
      <c r="W122" s="9"/>
      <c r="X122" s="9">
        <f t="shared" si="19"/>
        <v>0</v>
      </c>
      <c r="Y122" s="9"/>
      <c r="Z122" s="9"/>
      <c r="AA122" s="10">
        <f t="shared" si="20"/>
        <v>0</v>
      </c>
      <c r="AB122" s="11">
        <v>45679</v>
      </c>
    </row>
    <row r="123" spans="1:28" ht="15.75" hidden="1" x14ac:dyDescent="0.25">
      <c r="A123" s="26">
        <v>45631</v>
      </c>
      <c r="B123" s="20" t="s">
        <v>92</v>
      </c>
      <c r="C123" s="20">
        <v>3125000</v>
      </c>
      <c r="D123" s="20" t="s">
        <v>31</v>
      </c>
      <c r="E123" s="20" t="s">
        <v>132</v>
      </c>
      <c r="F123" s="20">
        <v>25</v>
      </c>
      <c r="G123" s="20" t="s">
        <v>51</v>
      </c>
      <c r="H123" s="20"/>
      <c r="I123" s="20">
        <f t="shared" si="14"/>
        <v>0</v>
      </c>
      <c r="J123" s="14" t="s">
        <v>240</v>
      </c>
      <c r="K123" s="5" t="s">
        <v>180</v>
      </c>
      <c r="L123" s="9">
        <f t="shared" si="15"/>
        <v>0</v>
      </c>
      <c r="M123" s="9"/>
      <c r="N123" s="9"/>
      <c r="O123" s="9">
        <f t="shared" si="16"/>
        <v>3125000</v>
      </c>
      <c r="P123" s="9">
        <v>3125000</v>
      </c>
      <c r="Q123" s="9"/>
      <c r="R123" s="9">
        <f t="shared" si="17"/>
        <v>0</v>
      </c>
      <c r="S123" s="9"/>
      <c r="T123" s="9"/>
      <c r="U123" s="9">
        <f t="shared" si="18"/>
        <v>0</v>
      </c>
      <c r="V123" s="9"/>
      <c r="W123" s="9"/>
      <c r="X123" s="9">
        <f t="shared" si="19"/>
        <v>0</v>
      </c>
      <c r="Y123" s="9"/>
      <c r="Z123" s="9"/>
      <c r="AA123" s="10">
        <f t="shared" si="20"/>
        <v>0</v>
      </c>
      <c r="AB123" s="11">
        <v>45672</v>
      </c>
    </row>
    <row r="124" spans="1:28" ht="15.75" hidden="1" x14ac:dyDescent="0.25">
      <c r="A124" s="26">
        <v>45633</v>
      </c>
      <c r="B124" s="20" t="s">
        <v>173</v>
      </c>
      <c r="C124" s="27">
        <v>950000</v>
      </c>
      <c r="D124" s="27" t="s">
        <v>41</v>
      </c>
      <c r="E124" s="27" t="s">
        <v>137</v>
      </c>
      <c r="F124" s="27">
        <v>1</v>
      </c>
      <c r="G124" s="27" t="s">
        <v>138</v>
      </c>
      <c r="H124" s="27"/>
      <c r="I124" s="20">
        <f t="shared" si="14"/>
        <v>0</v>
      </c>
      <c r="J124" s="14" t="s">
        <v>241</v>
      </c>
      <c r="K124" s="20"/>
      <c r="L124" s="9">
        <f t="shared" si="15"/>
        <v>950000</v>
      </c>
      <c r="M124" s="9">
        <v>950000</v>
      </c>
      <c r="N124" s="9"/>
      <c r="O124" s="9">
        <f t="shared" si="16"/>
        <v>0</v>
      </c>
      <c r="P124" s="9"/>
      <c r="Q124" s="9"/>
      <c r="R124" s="9">
        <f t="shared" si="17"/>
        <v>0</v>
      </c>
      <c r="S124" s="9"/>
      <c r="T124" s="9"/>
      <c r="U124" s="9">
        <f t="shared" si="18"/>
        <v>0</v>
      </c>
      <c r="V124" s="9"/>
      <c r="W124" s="9"/>
      <c r="X124" s="9">
        <f t="shared" si="19"/>
        <v>0</v>
      </c>
      <c r="Y124" s="9"/>
      <c r="Z124" s="9"/>
      <c r="AA124" s="10">
        <f t="shared" si="20"/>
        <v>0</v>
      </c>
      <c r="AB124" s="11">
        <v>45654</v>
      </c>
    </row>
    <row r="125" spans="1:28" ht="15.75" hidden="1" x14ac:dyDescent="0.25">
      <c r="A125" s="26">
        <v>45633</v>
      </c>
      <c r="B125" s="20" t="s">
        <v>141</v>
      </c>
      <c r="C125" s="20">
        <v>39520000</v>
      </c>
      <c r="D125" s="20" t="s">
        <v>36</v>
      </c>
      <c r="E125" s="27" t="s">
        <v>91</v>
      </c>
      <c r="F125" s="28">
        <v>10400</v>
      </c>
      <c r="G125" s="27" t="s">
        <v>29</v>
      </c>
      <c r="H125" s="20"/>
      <c r="I125" s="20">
        <f t="shared" si="14"/>
        <v>0</v>
      </c>
      <c r="J125" s="16" t="s">
        <v>38</v>
      </c>
      <c r="K125" s="20" t="s">
        <v>288</v>
      </c>
      <c r="L125" s="9">
        <f t="shared" si="15"/>
        <v>0</v>
      </c>
      <c r="M125" s="9"/>
      <c r="N125" s="9"/>
      <c r="O125" s="9">
        <f t="shared" si="16"/>
        <v>16437000</v>
      </c>
      <c r="P125" s="9">
        <v>6437000</v>
      </c>
      <c r="Q125" s="9">
        <v>10000000</v>
      </c>
      <c r="R125" s="9">
        <f t="shared" si="17"/>
        <v>0</v>
      </c>
      <c r="S125" s="9"/>
      <c r="T125" s="9"/>
      <c r="U125" s="9">
        <f t="shared" si="18"/>
        <v>0</v>
      </c>
      <c r="V125" s="9"/>
      <c r="W125" s="9"/>
      <c r="X125" s="9">
        <f t="shared" si="19"/>
        <v>0</v>
      </c>
      <c r="Y125" s="9"/>
      <c r="Z125" s="9"/>
      <c r="AA125" s="10">
        <f t="shared" si="20"/>
        <v>23083000</v>
      </c>
      <c r="AB125" s="11">
        <v>45671</v>
      </c>
    </row>
    <row r="126" spans="1:28" ht="15.75" hidden="1" x14ac:dyDescent="0.25">
      <c r="A126" s="17">
        <v>45633</v>
      </c>
      <c r="B126" s="20" t="s">
        <v>182</v>
      </c>
      <c r="C126" s="20">
        <v>3400000</v>
      </c>
      <c r="D126" s="20" t="s">
        <v>41</v>
      </c>
      <c r="E126" s="20" t="s">
        <v>183</v>
      </c>
      <c r="F126" s="20">
        <v>4</v>
      </c>
      <c r="G126" s="20" t="s">
        <v>25</v>
      </c>
      <c r="H126" s="20"/>
      <c r="I126" s="20">
        <f t="shared" si="14"/>
        <v>0</v>
      </c>
      <c r="J126" s="8" t="s">
        <v>26</v>
      </c>
      <c r="K126" s="20"/>
      <c r="L126" s="9">
        <f t="shared" si="15"/>
        <v>0</v>
      </c>
      <c r="M126" s="9"/>
      <c r="N126" s="9"/>
      <c r="O126" s="9">
        <f t="shared" si="16"/>
        <v>0</v>
      </c>
      <c r="P126" s="9"/>
      <c r="Q126" s="9"/>
      <c r="R126" s="9">
        <f t="shared" si="17"/>
        <v>0</v>
      </c>
      <c r="S126" s="9"/>
      <c r="T126" s="9"/>
      <c r="U126" s="9">
        <f t="shared" si="18"/>
        <v>0</v>
      </c>
      <c r="V126" s="9"/>
      <c r="W126" s="9"/>
      <c r="X126" s="9">
        <f t="shared" si="19"/>
        <v>0</v>
      </c>
      <c r="Y126" s="9"/>
      <c r="Z126" s="9"/>
      <c r="AA126" s="10">
        <f t="shared" si="20"/>
        <v>3400000</v>
      </c>
      <c r="AB126" s="11"/>
    </row>
    <row r="127" spans="1:28" ht="15.75" hidden="1" x14ac:dyDescent="0.25">
      <c r="A127" s="26">
        <v>45635</v>
      </c>
      <c r="B127" s="27" t="s">
        <v>162</v>
      </c>
      <c r="C127" s="20">
        <v>18000000</v>
      </c>
      <c r="D127" s="27" t="s">
        <v>31</v>
      </c>
      <c r="E127" s="20" t="s">
        <v>185</v>
      </c>
      <c r="F127" s="20">
        <v>20000</v>
      </c>
      <c r="G127" s="29" t="s">
        <v>29</v>
      </c>
      <c r="H127" s="20"/>
      <c r="I127" s="20">
        <f t="shared" si="14"/>
        <v>0</v>
      </c>
      <c r="J127" s="14" t="s">
        <v>240</v>
      </c>
      <c r="K127" s="20"/>
      <c r="L127" s="9">
        <f t="shared" si="15"/>
        <v>0</v>
      </c>
      <c r="M127" s="9"/>
      <c r="N127" s="9"/>
      <c r="O127" s="9">
        <f t="shared" si="16"/>
        <v>0</v>
      </c>
      <c r="P127" s="9"/>
      <c r="Q127" s="9"/>
      <c r="R127" s="55">
        <f t="shared" si="17"/>
        <v>16304000</v>
      </c>
      <c r="S127" s="9">
        <v>5304000</v>
      </c>
      <c r="T127" s="9">
        <f>5000000+6000000</f>
        <v>11000000</v>
      </c>
      <c r="U127" s="9">
        <f t="shared" si="18"/>
        <v>1696000</v>
      </c>
      <c r="V127" s="9">
        <v>1696000</v>
      </c>
      <c r="W127" s="9"/>
      <c r="X127" s="9">
        <f t="shared" si="19"/>
        <v>0</v>
      </c>
      <c r="Y127" s="9"/>
      <c r="Z127" s="9"/>
      <c r="AA127" s="10">
        <f t="shared" si="20"/>
        <v>0</v>
      </c>
      <c r="AB127" s="11">
        <v>45681</v>
      </c>
    </row>
    <row r="128" spans="1:28" ht="15.75" hidden="1" x14ac:dyDescent="0.25">
      <c r="A128" s="26">
        <v>45635</v>
      </c>
      <c r="B128" s="20" t="s">
        <v>186</v>
      </c>
      <c r="C128" s="20">
        <v>400000</v>
      </c>
      <c r="D128" s="27" t="s">
        <v>31</v>
      </c>
      <c r="E128" s="20" t="s">
        <v>187</v>
      </c>
      <c r="F128" s="20">
        <v>1</v>
      </c>
      <c r="G128" s="20" t="s">
        <v>23</v>
      </c>
      <c r="H128" s="20"/>
      <c r="I128" s="20">
        <f t="shared" si="14"/>
        <v>0</v>
      </c>
      <c r="J128" s="14" t="s">
        <v>240</v>
      </c>
      <c r="K128" s="20" t="s">
        <v>285</v>
      </c>
      <c r="L128" s="9">
        <f t="shared" si="15"/>
        <v>0</v>
      </c>
      <c r="M128" s="9"/>
      <c r="N128" s="9"/>
      <c r="O128" s="9">
        <f t="shared" si="16"/>
        <v>400000</v>
      </c>
      <c r="P128" s="9">
        <v>400000</v>
      </c>
      <c r="Q128" s="9"/>
      <c r="R128" s="9">
        <f t="shared" si="17"/>
        <v>0</v>
      </c>
      <c r="S128" s="9"/>
      <c r="T128" s="9"/>
      <c r="U128" s="9">
        <f t="shared" si="18"/>
        <v>0</v>
      </c>
      <c r="V128" s="9"/>
      <c r="W128" s="9"/>
      <c r="X128" s="9">
        <f t="shared" si="19"/>
        <v>0</v>
      </c>
      <c r="Y128" s="9"/>
      <c r="Z128" s="9"/>
      <c r="AA128" s="10">
        <f t="shared" si="20"/>
        <v>0</v>
      </c>
      <c r="AB128" s="11">
        <v>45664</v>
      </c>
    </row>
    <row r="129" spans="1:28" ht="15.75" hidden="1" x14ac:dyDescent="0.25">
      <c r="A129" s="26">
        <v>45635</v>
      </c>
      <c r="B129" s="20" t="s">
        <v>92</v>
      </c>
      <c r="C129" s="20">
        <v>3000000</v>
      </c>
      <c r="D129" s="27" t="s">
        <v>31</v>
      </c>
      <c r="E129" s="20" t="s">
        <v>64</v>
      </c>
      <c r="F129" s="20">
        <v>20</v>
      </c>
      <c r="G129" s="20" t="s">
        <v>33</v>
      </c>
      <c r="H129" s="20"/>
      <c r="I129" s="20">
        <f t="shared" si="14"/>
        <v>0</v>
      </c>
      <c r="J129" s="14" t="s">
        <v>240</v>
      </c>
      <c r="K129" s="5" t="s">
        <v>188</v>
      </c>
      <c r="L129" s="9">
        <f t="shared" si="15"/>
        <v>0</v>
      </c>
      <c r="M129" s="9"/>
      <c r="N129" s="9"/>
      <c r="O129" s="9">
        <f t="shared" si="16"/>
        <v>3000000</v>
      </c>
      <c r="P129" s="9">
        <v>3000000</v>
      </c>
      <c r="Q129" s="9"/>
      <c r="R129" s="9">
        <f t="shared" si="17"/>
        <v>0</v>
      </c>
      <c r="S129" s="9"/>
      <c r="T129" s="9"/>
      <c r="U129" s="9">
        <f t="shared" si="18"/>
        <v>0</v>
      </c>
      <c r="V129" s="9"/>
      <c r="W129" s="9"/>
      <c r="X129" s="9">
        <f t="shared" si="19"/>
        <v>0</v>
      </c>
      <c r="Y129" s="9"/>
      <c r="Z129" s="9"/>
      <c r="AA129" s="10">
        <f t="shared" si="20"/>
        <v>0</v>
      </c>
      <c r="AB129" s="11">
        <v>45680</v>
      </c>
    </row>
    <row r="130" spans="1:28" ht="15.75" hidden="1" x14ac:dyDescent="0.25">
      <c r="A130" s="26">
        <v>45635</v>
      </c>
      <c r="B130" s="20" t="s">
        <v>92</v>
      </c>
      <c r="C130" s="27">
        <v>1000000</v>
      </c>
      <c r="D130" s="27" t="s">
        <v>31</v>
      </c>
      <c r="E130" s="27" t="s">
        <v>73</v>
      </c>
      <c r="F130" s="27">
        <v>20</v>
      </c>
      <c r="G130" s="27" t="s">
        <v>74</v>
      </c>
      <c r="H130" s="27"/>
      <c r="I130" s="20">
        <f t="shared" si="14"/>
        <v>0</v>
      </c>
      <c r="J130" s="14" t="s">
        <v>240</v>
      </c>
      <c r="K130" s="5" t="s">
        <v>188</v>
      </c>
      <c r="L130" s="9">
        <f t="shared" si="15"/>
        <v>0</v>
      </c>
      <c r="M130" s="9"/>
      <c r="N130" s="9"/>
      <c r="O130" s="9">
        <f t="shared" si="16"/>
        <v>1000000</v>
      </c>
      <c r="P130" s="9">
        <v>1000000</v>
      </c>
      <c r="Q130" s="9"/>
      <c r="R130" s="9">
        <f t="shared" si="17"/>
        <v>0</v>
      </c>
      <c r="S130" s="9"/>
      <c r="T130" s="9"/>
      <c r="U130" s="9">
        <f t="shared" si="18"/>
        <v>0</v>
      </c>
      <c r="V130" s="9"/>
      <c r="W130" s="9"/>
      <c r="X130" s="9">
        <f t="shared" si="19"/>
        <v>0</v>
      </c>
      <c r="Y130" s="9"/>
      <c r="Z130" s="9"/>
      <c r="AA130" s="10">
        <f t="shared" si="20"/>
        <v>0</v>
      </c>
      <c r="AB130" s="11">
        <v>45680</v>
      </c>
    </row>
    <row r="131" spans="1:28" ht="15.75" hidden="1" x14ac:dyDescent="0.25">
      <c r="A131" s="26">
        <v>45636</v>
      </c>
      <c r="B131" s="20" t="s">
        <v>92</v>
      </c>
      <c r="C131" s="20">
        <v>2250000</v>
      </c>
      <c r="D131" s="27" t="s">
        <v>31</v>
      </c>
      <c r="E131" s="20" t="s">
        <v>91</v>
      </c>
      <c r="F131" s="20">
        <v>500</v>
      </c>
      <c r="G131" s="27" t="s">
        <v>29</v>
      </c>
      <c r="H131" s="20"/>
      <c r="I131" s="20">
        <f t="shared" si="14"/>
        <v>0</v>
      </c>
      <c r="J131" s="14" t="s">
        <v>240</v>
      </c>
      <c r="K131" s="5" t="s">
        <v>188</v>
      </c>
      <c r="L131" s="9">
        <f t="shared" si="15"/>
        <v>0</v>
      </c>
      <c r="M131" s="9"/>
      <c r="N131" s="9"/>
      <c r="O131" s="9">
        <f t="shared" si="16"/>
        <v>2250000</v>
      </c>
      <c r="P131" s="9">
        <v>2250000</v>
      </c>
      <c r="Q131" s="9"/>
      <c r="R131" s="9">
        <f t="shared" si="17"/>
        <v>0</v>
      </c>
      <c r="S131" s="9"/>
      <c r="T131" s="9"/>
      <c r="U131" s="9">
        <f t="shared" si="18"/>
        <v>0</v>
      </c>
      <c r="V131" s="9"/>
      <c r="W131" s="9"/>
      <c r="X131" s="9">
        <f t="shared" si="19"/>
        <v>0</v>
      </c>
      <c r="Y131" s="9"/>
      <c r="Z131" s="9"/>
      <c r="AA131" s="10">
        <f t="shared" si="20"/>
        <v>0</v>
      </c>
      <c r="AB131" s="11">
        <v>45680</v>
      </c>
    </row>
    <row r="132" spans="1:28" ht="15.75" hidden="1" x14ac:dyDescent="0.25">
      <c r="A132" s="26">
        <v>45636</v>
      </c>
      <c r="B132" s="20" t="s">
        <v>92</v>
      </c>
      <c r="C132" s="20">
        <v>922500</v>
      </c>
      <c r="D132" s="27" t="s">
        <v>31</v>
      </c>
      <c r="E132" s="20" t="s">
        <v>88</v>
      </c>
      <c r="F132" s="20">
        <v>750</v>
      </c>
      <c r="G132" s="27" t="s">
        <v>29</v>
      </c>
      <c r="H132" s="20"/>
      <c r="I132" s="20">
        <f t="shared" si="14"/>
        <v>0</v>
      </c>
      <c r="J132" s="14" t="s">
        <v>240</v>
      </c>
      <c r="K132" s="5" t="s">
        <v>188</v>
      </c>
      <c r="L132" s="9">
        <f t="shared" si="15"/>
        <v>0</v>
      </c>
      <c r="M132" s="9"/>
      <c r="N132" s="9"/>
      <c r="O132" s="9">
        <f t="shared" si="16"/>
        <v>922500</v>
      </c>
      <c r="P132" s="9">
        <v>922500</v>
      </c>
      <c r="Q132" s="9"/>
      <c r="R132" s="9">
        <f t="shared" si="17"/>
        <v>0</v>
      </c>
      <c r="S132" s="9"/>
      <c r="T132" s="9"/>
      <c r="U132" s="9">
        <f t="shared" si="18"/>
        <v>0</v>
      </c>
      <c r="V132" s="9"/>
      <c r="W132" s="9"/>
      <c r="X132" s="9">
        <f t="shared" si="19"/>
        <v>0</v>
      </c>
      <c r="Y132" s="9"/>
      <c r="Z132" s="9"/>
      <c r="AA132" s="10">
        <f t="shared" si="20"/>
        <v>0</v>
      </c>
      <c r="AB132" s="11">
        <v>45680</v>
      </c>
    </row>
    <row r="133" spans="1:28" ht="15.75" hidden="1" x14ac:dyDescent="0.25">
      <c r="A133" s="26">
        <v>45636</v>
      </c>
      <c r="B133" s="20" t="s">
        <v>151</v>
      </c>
      <c r="C133" s="20">
        <v>19760000</v>
      </c>
      <c r="D133" s="20" t="s">
        <v>31</v>
      </c>
      <c r="E133" s="20" t="s">
        <v>95</v>
      </c>
      <c r="F133" s="20">
        <v>5200</v>
      </c>
      <c r="G133" s="20" t="s">
        <v>29</v>
      </c>
      <c r="H133" s="20"/>
      <c r="I133" s="20">
        <f t="shared" si="14"/>
        <v>0</v>
      </c>
      <c r="J133" s="8" t="s">
        <v>26</v>
      </c>
      <c r="K133" s="20"/>
      <c r="L133" s="9">
        <f t="shared" si="15"/>
        <v>0</v>
      </c>
      <c r="M133" s="9"/>
      <c r="N133" s="9"/>
      <c r="O133" s="9">
        <f t="shared" si="16"/>
        <v>0</v>
      </c>
      <c r="P133" s="9"/>
      <c r="Q133" s="9"/>
      <c r="R133" s="9">
        <f t="shared" si="17"/>
        <v>0</v>
      </c>
      <c r="S133" s="9"/>
      <c r="T133" s="9"/>
      <c r="U133" s="9">
        <f t="shared" si="18"/>
        <v>0</v>
      </c>
      <c r="V133" s="9"/>
      <c r="W133" s="9"/>
      <c r="X133" s="9">
        <f t="shared" si="19"/>
        <v>0</v>
      </c>
      <c r="Y133" s="9"/>
      <c r="Z133" s="9"/>
      <c r="AA133" s="10">
        <f t="shared" si="20"/>
        <v>19760000</v>
      </c>
      <c r="AB133" s="11"/>
    </row>
    <row r="134" spans="1:28" ht="15.75" hidden="1" x14ac:dyDescent="0.25">
      <c r="A134" s="26">
        <v>45637</v>
      </c>
      <c r="B134" s="20" t="s">
        <v>189</v>
      </c>
      <c r="C134" s="20">
        <v>832500</v>
      </c>
      <c r="D134" s="20" t="s">
        <v>31</v>
      </c>
      <c r="E134" s="20" t="s">
        <v>168</v>
      </c>
      <c r="F134" s="20">
        <v>1000</v>
      </c>
      <c r="G134" s="27" t="s">
        <v>29</v>
      </c>
      <c r="H134" s="20"/>
      <c r="I134" s="20">
        <f t="shared" si="14"/>
        <v>0</v>
      </c>
      <c r="J134" s="14" t="s">
        <v>240</v>
      </c>
      <c r="K134" s="20"/>
      <c r="L134" s="9">
        <f t="shared" si="15"/>
        <v>0</v>
      </c>
      <c r="M134" s="9"/>
      <c r="N134" s="9"/>
      <c r="O134" s="9">
        <f t="shared" si="16"/>
        <v>0</v>
      </c>
      <c r="P134" s="9"/>
      <c r="Q134" s="9"/>
      <c r="R134" s="55">
        <f t="shared" si="17"/>
        <v>832500</v>
      </c>
      <c r="S134" s="9">
        <v>832500</v>
      </c>
      <c r="T134" s="9"/>
      <c r="U134" s="9">
        <f t="shared" si="18"/>
        <v>0</v>
      </c>
      <c r="V134" s="9"/>
      <c r="W134" s="9"/>
      <c r="X134" s="9">
        <f t="shared" si="19"/>
        <v>0</v>
      </c>
      <c r="Y134" s="9"/>
      <c r="Z134" s="9"/>
      <c r="AA134" s="10">
        <f t="shared" si="20"/>
        <v>0</v>
      </c>
      <c r="AB134" s="11">
        <v>45675</v>
      </c>
    </row>
    <row r="135" spans="1:28" ht="15.75" hidden="1" x14ac:dyDescent="0.25">
      <c r="A135" s="26">
        <v>45637</v>
      </c>
      <c r="B135" s="20" t="s">
        <v>92</v>
      </c>
      <c r="C135" s="20">
        <v>3150000</v>
      </c>
      <c r="D135" s="20" t="s">
        <v>31</v>
      </c>
      <c r="E135" s="20" t="s">
        <v>91</v>
      </c>
      <c r="F135" s="20">
        <v>700</v>
      </c>
      <c r="G135" s="20" t="s">
        <v>29</v>
      </c>
      <c r="H135" s="20"/>
      <c r="I135" s="20">
        <f t="shared" si="14"/>
        <v>0</v>
      </c>
      <c r="J135" s="14" t="s">
        <v>240</v>
      </c>
      <c r="K135" s="20" t="s">
        <v>452</v>
      </c>
      <c r="L135" s="9">
        <f t="shared" si="15"/>
        <v>0</v>
      </c>
      <c r="M135" s="9"/>
      <c r="N135" s="9"/>
      <c r="O135" s="9">
        <f t="shared" si="16"/>
        <v>3150000</v>
      </c>
      <c r="P135" s="9">
        <v>3150000</v>
      </c>
      <c r="Q135" s="9"/>
      <c r="R135" s="9">
        <f t="shared" si="17"/>
        <v>0</v>
      </c>
      <c r="S135" s="9"/>
      <c r="T135" s="9"/>
      <c r="U135" s="9">
        <f t="shared" si="18"/>
        <v>0</v>
      </c>
      <c r="V135" s="9"/>
      <c r="W135" s="9"/>
      <c r="X135" s="9">
        <f t="shared" si="19"/>
        <v>0</v>
      </c>
      <c r="Y135" s="9"/>
      <c r="Z135" s="9"/>
      <c r="AA135" s="10">
        <f t="shared" si="20"/>
        <v>0</v>
      </c>
      <c r="AB135" s="11">
        <v>45686</v>
      </c>
    </row>
    <row r="136" spans="1:28" ht="15.75" hidden="1" x14ac:dyDescent="0.25">
      <c r="A136" s="26">
        <v>45637</v>
      </c>
      <c r="B136" s="20" t="s">
        <v>92</v>
      </c>
      <c r="C136" s="27">
        <v>816000</v>
      </c>
      <c r="D136" s="20" t="s">
        <v>31</v>
      </c>
      <c r="E136" s="27" t="s">
        <v>70</v>
      </c>
      <c r="F136" s="27">
        <v>300</v>
      </c>
      <c r="G136" s="20" t="s">
        <v>29</v>
      </c>
      <c r="H136" s="27"/>
      <c r="I136" s="20">
        <f t="shared" si="14"/>
        <v>0</v>
      </c>
      <c r="J136" s="14" t="s">
        <v>240</v>
      </c>
      <c r="K136" s="20" t="s">
        <v>452</v>
      </c>
      <c r="L136" s="9">
        <f t="shared" si="15"/>
        <v>0</v>
      </c>
      <c r="M136" s="9"/>
      <c r="N136" s="9"/>
      <c r="O136" s="9">
        <f t="shared" si="16"/>
        <v>923000</v>
      </c>
      <c r="P136" s="9">
        <v>923000</v>
      </c>
      <c r="Q136" s="9"/>
      <c r="R136" s="9">
        <f t="shared" si="17"/>
        <v>0</v>
      </c>
      <c r="S136" s="9"/>
      <c r="T136" s="9"/>
      <c r="U136" s="9">
        <f t="shared" si="18"/>
        <v>0</v>
      </c>
      <c r="V136" s="9"/>
      <c r="W136" s="9"/>
      <c r="X136" s="9">
        <f t="shared" si="19"/>
        <v>0</v>
      </c>
      <c r="Y136" s="9"/>
      <c r="Z136" s="9"/>
      <c r="AA136" s="10">
        <f t="shared" si="20"/>
        <v>-107000</v>
      </c>
      <c r="AB136" s="11">
        <v>45686</v>
      </c>
    </row>
    <row r="137" spans="1:28" ht="15.75" hidden="1" x14ac:dyDescent="0.25">
      <c r="A137" s="26">
        <v>45637</v>
      </c>
      <c r="B137" s="27" t="s">
        <v>96</v>
      </c>
      <c r="C137" s="27">
        <v>12600000</v>
      </c>
      <c r="D137" s="27" t="s">
        <v>41</v>
      </c>
      <c r="E137" s="27" t="s">
        <v>190</v>
      </c>
      <c r="F137" s="27">
        <v>300</v>
      </c>
      <c r="G137" s="20" t="s">
        <v>51</v>
      </c>
      <c r="H137" s="27"/>
      <c r="I137" s="20">
        <f t="shared" si="14"/>
        <v>0</v>
      </c>
      <c r="J137" s="14" t="s">
        <v>240</v>
      </c>
      <c r="K137" s="5" t="s">
        <v>449</v>
      </c>
      <c r="L137" s="9">
        <f t="shared" si="15"/>
        <v>0</v>
      </c>
      <c r="M137" s="9"/>
      <c r="N137" s="9"/>
      <c r="O137" s="9">
        <f t="shared" si="16"/>
        <v>12600000</v>
      </c>
      <c r="P137" s="9">
        <v>12600000</v>
      </c>
      <c r="Q137" s="9"/>
      <c r="R137" s="9">
        <f t="shared" si="17"/>
        <v>0</v>
      </c>
      <c r="S137" s="9"/>
      <c r="T137" s="9"/>
      <c r="U137" s="9">
        <f t="shared" si="18"/>
        <v>0</v>
      </c>
      <c r="V137" s="9"/>
      <c r="W137" s="9"/>
      <c r="X137" s="9">
        <f t="shared" si="19"/>
        <v>0</v>
      </c>
      <c r="Y137" s="9"/>
      <c r="Z137" s="9"/>
      <c r="AA137" s="10">
        <f t="shared" si="20"/>
        <v>0</v>
      </c>
      <c r="AB137" s="11">
        <v>45679</v>
      </c>
    </row>
    <row r="138" spans="1:28" ht="15.75" hidden="1" x14ac:dyDescent="0.25">
      <c r="A138" s="26">
        <v>45637</v>
      </c>
      <c r="B138" s="27" t="s">
        <v>96</v>
      </c>
      <c r="C138" s="20">
        <v>4250000</v>
      </c>
      <c r="D138" s="27" t="s">
        <v>41</v>
      </c>
      <c r="E138" s="20" t="s">
        <v>183</v>
      </c>
      <c r="F138" s="20">
        <v>5</v>
      </c>
      <c r="G138" s="20" t="s">
        <v>25</v>
      </c>
      <c r="H138" s="20"/>
      <c r="I138" s="20">
        <f t="shared" si="14"/>
        <v>0</v>
      </c>
      <c r="J138" s="14" t="s">
        <v>240</v>
      </c>
      <c r="K138" s="5" t="s">
        <v>449</v>
      </c>
      <c r="L138" s="9">
        <f t="shared" si="15"/>
        <v>0</v>
      </c>
      <c r="M138" s="9"/>
      <c r="N138" s="9"/>
      <c r="O138" s="9">
        <f t="shared" si="16"/>
        <v>4250000</v>
      </c>
      <c r="P138" s="9">
        <v>4250000</v>
      </c>
      <c r="Q138" s="9"/>
      <c r="R138" s="9">
        <f t="shared" si="17"/>
        <v>0</v>
      </c>
      <c r="S138" s="9"/>
      <c r="T138" s="9"/>
      <c r="U138" s="9">
        <f t="shared" si="18"/>
        <v>0</v>
      </c>
      <c r="V138" s="9"/>
      <c r="W138" s="9"/>
      <c r="X138" s="9">
        <f t="shared" si="19"/>
        <v>0</v>
      </c>
      <c r="Y138" s="9"/>
      <c r="Z138" s="9"/>
      <c r="AA138" s="10">
        <f t="shared" si="20"/>
        <v>0</v>
      </c>
      <c r="AB138" s="11">
        <v>45679</v>
      </c>
    </row>
    <row r="139" spans="1:28" ht="15.75" hidden="1" x14ac:dyDescent="0.25">
      <c r="A139" s="26">
        <v>45637</v>
      </c>
      <c r="B139" s="27" t="s">
        <v>96</v>
      </c>
      <c r="C139" s="20">
        <v>950000</v>
      </c>
      <c r="D139" s="27" t="s">
        <v>41</v>
      </c>
      <c r="E139" s="20" t="s">
        <v>160</v>
      </c>
      <c r="F139" s="20">
        <v>10</v>
      </c>
      <c r="G139" s="20" t="s">
        <v>29</v>
      </c>
      <c r="H139" s="20"/>
      <c r="I139" s="20">
        <f t="shared" si="14"/>
        <v>0</v>
      </c>
      <c r="J139" s="14" t="s">
        <v>240</v>
      </c>
      <c r="K139" s="5" t="s">
        <v>449</v>
      </c>
      <c r="L139" s="9">
        <f t="shared" si="15"/>
        <v>0</v>
      </c>
      <c r="M139" s="9"/>
      <c r="N139" s="9"/>
      <c r="O139" s="9">
        <f t="shared" si="16"/>
        <v>950000</v>
      </c>
      <c r="P139" s="9">
        <v>950000</v>
      </c>
      <c r="Q139" s="9"/>
      <c r="R139" s="9">
        <f t="shared" si="17"/>
        <v>0</v>
      </c>
      <c r="S139" s="9"/>
      <c r="T139" s="9"/>
      <c r="U139" s="9">
        <f t="shared" si="18"/>
        <v>0</v>
      </c>
      <c r="V139" s="9"/>
      <c r="W139" s="9"/>
      <c r="X139" s="9">
        <f t="shared" si="19"/>
        <v>0</v>
      </c>
      <c r="Y139" s="9"/>
      <c r="Z139" s="9"/>
      <c r="AA139" s="10">
        <f t="shared" si="20"/>
        <v>0</v>
      </c>
      <c r="AB139" s="11">
        <v>45679</v>
      </c>
    </row>
    <row r="140" spans="1:28" ht="15.75" hidden="1" x14ac:dyDescent="0.25">
      <c r="A140" s="26">
        <v>45638</v>
      </c>
      <c r="B140" s="20" t="s">
        <v>193</v>
      </c>
      <c r="C140" s="20">
        <v>312000</v>
      </c>
      <c r="D140" s="20" t="s">
        <v>31</v>
      </c>
      <c r="E140" s="20" t="s">
        <v>73</v>
      </c>
      <c r="F140" s="20">
        <v>40</v>
      </c>
      <c r="G140" s="27" t="s">
        <v>74</v>
      </c>
      <c r="H140" s="20"/>
      <c r="I140" s="20">
        <f t="shared" si="14"/>
        <v>0</v>
      </c>
      <c r="J140" s="37" t="s">
        <v>240</v>
      </c>
      <c r="K140" s="20" t="s">
        <v>401</v>
      </c>
      <c r="L140" s="9">
        <f t="shared" si="15"/>
        <v>0</v>
      </c>
      <c r="M140" s="9"/>
      <c r="N140" s="9"/>
      <c r="O140" s="9">
        <f t="shared" si="16"/>
        <v>312000</v>
      </c>
      <c r="P140" s="9">
        <v>312000</v>
      </c>
      <c r="Q140" s="9"/>
      <c r="R140" s="9">
        <f t="shared" si="17"/>
        <v>0</v>
      </c>
      <c r="S140" s="9"/>
      <c r="T140" s="9"/>
      <c r="U140" s="9">
        <f t="shared" si="18"/>
        <v>0</v>
      </c>
      <c r="V140" s="9"/>
      <c r="W140" s="9"/>
      <c r="X140" s="9">
        <f t="shared" si="19"/>
        <v>0</v>
      </c>
      <c r="Y140" s="9"/>
      <c r="Z140" s="9"/>
      <c r="AA140" s="10">
        <f t="shared" si="20"/>
        <v>0</v>
      </c>
      <c r="AB140" s="11">
        <v>45673</v>
      </c>
    </row>
    <row r="141" spans="1:28" ht="15.75" hidden="1" x14ac:dyDescent="0.25">
      <c r="A141" s="17">
        <v>45638</v>
      </c>
      <c r="B141" s="20" t="s">
        <v>165</v>
      </c>
      <c r="C141" s="20">
        <v>8820000</v>
      </c>
      <c r="D141" s="20" t="s">
        <v>31</v>
      </c>
      <c r="E141" s="20" t="s">
        <v>190</v>
      </c>
      <c r="F141" s="20">
        <v>210</v>
      </c>
      <c r="G141" s="20" t="s">
        <v>51</v>
      </c>
      <c r="H141" s="20"/>
      <c r="I141" s="20">
        <f t="shared" si="14"/>
        <v>0</v>
      </c>
      <c r="J141" s="14" t="s">
        <v>240</v>
      </c>
      <c r="K141" s="20" t="s">
        <v>273</v>
      </c>
      <c r="L141" s="9">
        <f t="shared" si="15"/>
        <v>0</v>
      </c>
      <c r="M141" s="9"/>
      <c r="N141" s="9"/>
      <c r="O141" s="9">
        <f t="shared" si="16"/>
        <v>8820000</v>
      </c>
      <c r="P141" s="9">
        <v>1020000</v>
      </c>
      <c r="Q141" s="9">
        <v>7800000</v>
      </c>
      <c r="R141" s="9">
        <f t="shared" si="17"/>
        <v>0</v>
      </c>
      <c r="S141" s="9"/>
      <c r="T141" s="9"/>
      <c r="U141" s="9">
        <f t="shared" si="18"/>
        <v>0</v>
      </c>
      <c r="V141" s="9"/>
      <c r="W141" s="9"/>
      <c r="X141" s="9">
        <f t="shared" si="19"/>
        <v>0</v>
      </c>
      <c r="Y141" s="9"/>
      <c r="Z141" s="9"/>
      <c r="AA141" s="10">
        <f t="shared" si="20"/>
        <v>0</v>
      </c>
      <c r="AB141" s="11">
        <v>45681</v>
      </c>
    </row>
    <row r="142" spans="1:28" ht="15.75" hidden="1" x14ac:dyDescent="0.25">
      <c r="A142" s="26">
        <v>45639</v>
      </c>
      <c r="B142" s="20" t="s">
        <v>194</v>
      </c>
      <c r="C142" s="20">
        <v>4068000</v>
      </c>
      <c r="D142" s="20" t="s">
        <v>31</v>
      </c>
      <c r="E142" s="20" t="s">
        <v>195</v>
      </c>
      <c r="F142" s="20">
        <v>1452</v>
      </c>
      <c r="G142" s="27" t="s">
        <v>51</v>
      </c>
      <c r="H142" s="20"/>
      <c r="I142" s="20">
        <f t="shared" si="14"/>
        <v>0</v>
      </c>
      <c r="J142" s="14" t="s">
        <v>240</v>
      </c>
      <c r="K142" s="20" t="s">
        <v>410</v>
      </c>
      <c r="L142" s="9">
        <f t="shared" si="15"/>
        <v>0</v>
      </c>
      <c r="M142" s="9"/>
      <c r="N142" s="9"/>
      <c r="O142" s="9">
        <f t="shared" si="16"/>
        <v>4068000</v>
      </c>
      <c r="P142" s="9">
        <v>4068000</v>
      </c>
      <c r="Q142" s="9"/>
      <c r="R142" s="9">
        <f t="shared" si="17"/>
        <v>0</v>
      </c>
      <c r="S142" s="9"/>
      <c r="T142" s="9"/>
      <c r="U142" s="9">
        <f t="shared" si="18"/>
        <v>0</v>
      </c>
      <c r="V142" s="9"/>
      <c r="W142" s="9"/>
      <c r="X142" s="9">
        <f t="shared" si="19"/>
        <v>0</v>
      </c>
      <c r="Y142" s="9"/>
      <c r="Z142" s="9"/>
      <c r="AA142" s="10">
        <f t="shared" si="20"/>
        <v>0</v>
      </c>
      <c r="AB142" s="11">
        <v>45381</v>
      </c>
    </row>
    <row r="143" spans="1:28" ht="15.75" x14ac:dyDescent="0.25">
      <c r="A143" s="26">
        <v>45639</v>
      </c>
      <c r="B143" s="20" t="s">
        <v>196</v>
      </c>
      <c r="C143" s="20">
        <v>-1056000</v>
      </c>
      <c r="D143" s="20" t="s">
        <v>31</v>
      </c>
      <c r="E143" s="20" t="s">
        <v>61</v>
      </c>
      <c r="F143" s="20">
        <v>20</v>
      </c>
      <c r="G143" s="20" t="s">
        <v>25</v>
      </c>
      <c r="H143" s="20">
        <v>45000</v>
      </c>
      <c r="I143" s="20">
        <f t="shared" si="14"/>
        <v>900000</v>
      </c>
      <c r="J143" s="31" t="s">
        <v>34</v>
      </c>
      <c r="K143" s="20"/>
      <c r="L143" s="9">
        <f t="shared" si="15"/>
        <v>0</v>
      </c>
      <c r="M143" s="9"/>
      <c r="N143" s="9"/>
      <c r="O143" s="9">
        <f t="shared" si="16"/>
        <v>1956000</v>
      </c>
      <c r="P143" s="9">
        <v>1956000</v>
      </c>
      <c r="Q143" s="9"/>
      <c r="R143" s="9">
        <f t="shared" si="17"/>
        <v>0</v>
      </c>
      <c r="S143" s="9"/>
      <c r="T143" s="9"/>
      <c r="U143" s="9">
        <f t="shared" si="18"/>
        <v>0</v>
      </c>
      <c r="V143" s="9"/>
      <c r="W143" s="9"/>
      <c r="X143" s="9">
        <f t="shared" si="19"/>
        <v>0</v>
      </c>
      <c r="Y143" s="9"/>
      <c r="Z143" s="9"/>
      <c r="AA143" s="10">
        <f t="shared" si="20"/>
        <v>-2112000</v>
      </c>
      <c r="AB143" s="11">
        <v>45490</v>
      </c>
    </row>
    <row r="144" spans="1:28" ht="15.75" hidden="1" x14ac:dyDescent="0.25">
      <c r="A144" s="17">
        <v>45640</v>
      </c>
      <c r="B144" s="20" t="s">
        <v>48</v>
      </c>
      <c r="C144" s="20">
        <v>700000</v>
      </c>
      <c r="D144" s="20" t="s">
        <v>31</v>
      </c>
      <c r="E144" s="20" t="s">
        <v>122</v>
      </c>
      <c r="F144" s="20">
        <v>10</v>
      </c>
      <c r="G144" s="20" t="s">
        <v>51</v>
      </c>
      <c r="H144" s="20"/>
      <c r="I144" s="20">
        <f t="shared" si="14"/>
        <v>0</v>
      </c>
      <c r="J144" s="14" t="s">
        <v>34</v>
      </c>
      <c r="K144" s="20"/>
      <c r="L144" s="9">
        <f t="shared" si="15"/>
        <v>0</v>
      </c>
      <c r="M144" s="9"/>
      <c r="N144" s="9"/>
      <c r="O144" s="9">
        <f t="shared" si="16"/>
        <v>1518000</v>
      </c>
      <c r="P144" s="9">
        <v>1518000</v>
      </c>
      <c r="Q144" s="9"/>
      <c r="R144" s="9">
        <f t="shared" si="17"/>
        <v>0</v>
      </c>
      <c r="S144" s="9"/>
      <c r="T144" s="9"/>
      <c r="U144" s="9">
        <f t="shared" si="18"/>
        <v>0</v>
      </c>
      <c r="V144" s="9"/>
      <c r="W144" s="9"/>
      <c r="X144" s="9">
        <f t="shared" si="19"/>
        <v>0</v>
      </c>
      <c r="Y144" s="9"/>
      <c r="Z144" s="9"/>
      <c r="AA144" s="10">
        <f t="shared" si="20"/>
        <v>-818000</v>
      </c>
      <c r="AB144" s="11">
        <v>45674</v>
      </c>
    </row>
    <row r="145" spans="1:28" ht="15.75" hidden="1" x14ac:dyDescent="0.25">
      <c r="A145" s="26">
        <v>45642</v>
      </c>
      <c r="B145" s="20" t="s">
        <v>191</v>
      </c>
      <c r="C145" s="20">
        <v>5815000</v>
      </c>
      <c r="D145" s="27" t="s">
        <v>31</v>
      </c>
      <c r="E145" s="20" t="s">
        <v>192</v>
      </c>
      <c r="F145" s="20">
        <v>8000</v>
      </c>
      <c r="G145" s="20" t="s">
        <v>29</v>
      </c>
      <c r="H145" s="20"/>
      <c r="I145" s="20">
        <f t="shared" si="14"/>
        <v>0</v>
      </c>
      <c r="J145" s="14" t="s">
        <v>241</v>
      </c>
      <c r="K145" s="20"/>
      <c r="L145" s="9">
        <f t="shared" si="15"/>
        <v>5815000</v>
      </c>
      <c r="M145" s="9">
        <v>5000000</v>
      </c>
      <c r="N145" s="9">
        <v>815000</v>
      </c>
      <c r="O145" s="9">
        <f t="shared" si="16"/>
        <v>0</v>
      </c>
      <c r="P145" s="9"/>
      <c r="Q145" s="9"/>
      <c r="R145" s="9">
        <f t="shared" si="17"/>
        <v>0</v>
      </c>
      <c r="S145" s="9"/>
      <c r="T145" s="9"/>
      <c r="U145" s="9">
        <f t="shared" si="18"/>
        <v>0</v>
      </c>
      <c r="V145" s="9"/>
      <c r="W145" s="9"/>
      <c r="X145" s="9">
        <f t="shared" si="19"/>
        <v>0</v>
      </c>
      <c r="Y145" s="9"/>
      <c r="Z145" s="9"/>
      <c r="AA145" s="10">
        <f t="shared" si="20"/>
        <v>0</v>
      </c>
      <c r="AB145" s="11">
        <v>45666</v>
      </c>
    </row>
    <row r="146" spans="1:28" ht="15.75" hidden="1" x14ac:dyDescent="0.25">
      <c r="A146" s="26">
        <v>45643</v>
      </c>
      <c r="B146" s="20" t="s">
        <v>96</v>
      </c>
      <c r="C146" s="20">
        <v>12600000</v>
      </c>
      <c r="D146" s="27" t="s">
        <v>41</v>
      </c>
      <c r="E146" s="20" t="s">
        <v>190</v>
      </c>
      <c r="F146" s="20">
        <v>300</v>
      </c>
      <c r="G146" s="20" t="s">
        <v>51</v>
      </c>
      <c r="H146" s="20"/>
      <c r="I146" s="20">
        <f t="shared" ref="I146:I182" si="21">F146*H146</f>
        <v>0</v>
      </c>
      <c r="J146" s="14" t="s">
        <v>240</v>
      </c>
      <c r="K146" s="5" t="s">
        <v>449</v>
      </c>
      <c r="L146" s="9">
        <f t="shared" si="15"/>
        <v>0</v>
      </c>
      <c r="M146" s="9"/>
      <c r="N146" s="9"/>
      <c r="O146" s="9">
        <f t="shared" si="16"/>
        <v>12600000</v>
      </c>
      <c r="P146" s="9">
        <v>12600000</v>
      </c>
      <c r="Q146" s="9"/>
      <c r="R146" s="9">
        <f t="shared" si="17"/>
        <v>0</v>
      </c>
      <c r="S146" s="9"/>
      <c r="T146" s="9"/>
      <c r="U146" s="9">
        <f t="shared" si="18"/>
        <v>0</v>
      </c>
      <c r="V146" s="9"/>
      <c r="W146" s="9"/>
      <c r="X146" s="9">
        <f t="shared" si="19"/>
        <v>0</v>
      </c>
      <c r="Y146" s="9"/>
      <c r="Z146" s="9"/>
      <c r="AA146" s="10">
        <f t="shared" si="20"/>
        <v>0</v>
      </c>
      <c r="AB146" s="11">
        <v>45679</v>
      </c>
    </row>
    <row r="147" spans="1:28" ht="15.75" hidden="1" x14ac:dyDescent="0.25">
      <c r="A147" s="26">
        <v>45644</v>
      </c>
      <c r="B147" s="27" t="s">
        <v>165</v>
      </c>
      <c r="C147" s="27">
        <v>12600000</v>
      </c>
      <c r="D147" s="27" t="s">
        <v>31</v>
      </c>
      <c r="E147" s="27" t="s">
        <v>190</v>
      </c>
      <c r="F147" s="27">
        <v>300</v>
      </c>
      <c r="G147" s="27" t="s">
        <v>51</v>
      </c>
      <c r="H147" s="27"/>
      <c r="I147" s="20">
        <f t="shared" si="21"/>
        <v>0</v>
      </c>
      <c r="J147" s="14" t="s">
        <v>240</v>
      </c>
      <c r="K147" s="20" t="s">
        <v>273</v>
      </c>
      <c r="L147" s="9">
        <f t="shared" si="15"/>
        <v>0</v>
      </c>
      <c r="M147" s="9"/>
      <c r="N147" s="9"/>
      <c r="O147" s="9">
        <f t="shared" si="16"/>
        <v>12600000</v>
      </c>
      <c r="P147" s="9">
        <v>11580000</v>
      </c>
      <c r="Q147" s="9">
        <v>1020000</v>
      </c>
      <c r="R147" s="9">
        <f t="shared" si="17"/>
        <v>0</v>
      </c>
      <c r="S147" s="9"/>
      <c r="T147" s="9"/>
      <c r="U147" s="9">
        <f t="shared" si="18"/>
        <v>0</v>
      </c>
      <c r="V147" s="9"/>
      <c r="W147" s="9"/>
      <c r="X147" s="9">
        <f t="shared" si="19"/>
        <v>0</v>
      </c>
      <c r="Y147" s="9"/>
      <c r="Z147" s="9"/>
      <c r="AA147" s="10">
        <f t="shared" si="20"/>
        <v>0</v>
      </c>
      <c r="AB147" s="11">
        <v>45685</v>
      </c>
    </row>
    <row r="148" spans="1:28" ht="15.75" hidden="1" x14ac:dyDescent="0.25">
      <c r="A148" s="26">
        <v>45644</v>
      </c>
      <c r="B148" s="27" t="s">
        <v>165</v>
      </c>
      <c r="C148" s="20">
        <v>840000</v>
      </c>
      <c r="D148" s="27" t="s">
        <v>31</v>
      </c>
      <c r="E148" s="20" t="s">
        <v>139</v>
      </c>
      <c r="F148" s="20">
        <v>2</v>
      </c>
      <c r="G148" s="20" t="s">
        <v>23</v>
      </c>
      <c r="H148" s="20"/>
      <c r="I148" s="20">
        <f t="shared" si="21"/>
        <v>0</v>
      </c>
      <c r="J148" s="14" t="s">
        <v>34</v>
      </c>
      <c r="K148" s="20" t="s">
        <v>273</v>
      </c>
      <c r="L148" s="9">
        <f t="shared" si="15"/>
        <v>0</v>
      </c>
      <c r="M148" s="9"/>
      <c r="N148" s="9"/>
      <c r="O148" s="9">
        <f t="shared" si="16"/>
        <v>1860000</v>
      </c>
      <c r="P148" s="9">
        <v>1860000</v>
      </c>
      <c r="Q148" s="9"/>
      <c r="R148" s="9">
        <f t="shared" si="17"/>
        <v>0</v>
      </c>
      <c r="S148" s="9"/>
      <c r="T148" s="9"/>
      <c r="U148" s="9">
        <f t="shared" si="18"/>
        <v>0</v>
      </c>
      <c r="V148" s="9"/>
      <c r="W148" s="9"/>
      <c r="X148" s="9">
        <f t="shared" si="19"/>
        <v>0</v>
      </c>
      <c r="Y148" s="9"/>
      <c r="Z148" s="9"/>
      <c r="AA148" s="10">
        <f t="shared" si="20"/>
        <v>-1020000</v>
      </c>
      <c r="AB148" s="11">
        <v>45685</v>
      </c>
    </row>
    <row r="149" spans="1:28" ht="15.75" hidden="1" x14ac:dyDescent="0.25">
      <c r="A149" s="26">
        <v>45644</v>
      </c>
      <c r="B149" s="20" t="s">
        <v>154</v>
      </c>
      <c r="C149" s="27">
        <v>10400000</v>
      </c>
      <c r="D149" s="27" t="s">
        <v>31</v>
      </c>
      <c r="E149" s="27" t="s">
        <v>91</v>
      </c>
      <c r="F149" s="27">
        <v>2600</v>
      </c>
      <c r="G149" s="20" t="s">
        <v>29</v>
      </c>
      <c r="H149" s="27"/>
      <c r="I149" s="20">
        <f t="shared" si="21"/>
        <v>0</v>
      </c>
      <c r="J149" s="14" t="s">
        <v>241</v>
      </c>
      <c r="K149" s="20"/>
      <c r="L149" s="9">
        <f t="shared" si="15"/>
        <v>10400000</v>
      </c>
      <c r="M149" s="9">
        <v>10400000</v>
      </c>
      <c r="N149" s="9"/>
      <c r="O149" s="9">
        <f t="shared" si="16"/>
        <v>0</v>
      </c>
      <c r="P149" s="9"/>
      <c r="Q149" s="9"/>
      <c r="R149" s="9">
        <f t="shared" si="17"/>
        <v>0</v>
      </c>
      <c r="S149" s="9"/>
      <c r="T149" s="9"/>
      <c r="U149" s="9">
        <f t="shared" si="18"/>
        <v>0</v>
      </c>
      <c r="V149" s="9"/>
      <c r="W149" s="9"/>
      <c r="X149" s="9">
        <f t="shared" si="19"/>
        <v>0</v>
      </c>
      <c r="Y149" s="9"/>
      <c r="Z149" s="9"/>
      <c r="AA149" s="10">
        <f t="shared" si="20"/>
        <v>0</v>
      </c>
      <c r="AB149" s="11">
        <v>45665</v>
      </c>
    </row>
    <row r="150" spans="1:28" ht="15.75" hidden="1" x14ac:dyDescent="0.25">
      <c r="A150" s="26">
        <v>45644</v>
      </c>
      <c r="B150" s="20" t="s">
        <v>154</v>
      </c>
      <c r="C150" s="20">
        <v>10400000</v>
      </c>
      <c r="D150" s="27" t="s">
        <v>31</v>
      </c>
      <c r="E150" s="20" t="s">
        <v>155</v>
      </c>
      <c r="F150" s="27">
        <v>2600</v>
      </c>
      <c r="G150" s="20" t="s">
        <v>29</v>
      </c>
      <c r="H150" s="20"/>
      <c r="I150" s="20">
        <f t="shared" si="21"/>
        <v>0</v>
      </c>
      <c r="J150" s="16" t="s">
        <v>43</v>
      </c>
      <c r="K150" s="20"/>
      <c r="L150" s="9">
        <f t="shared" si="15"/>
        <v>4549000</v>
      </c>
      <c r="M150" s="9">
        <v>4549000</v>
      </c>
      <c r="N150" s="9"/>
      <c r="O150" s="9">
        <f t="shared" si="16"/>
        <v>0</v>
      </c>
      <c r="P150" s="9"/>
      <c r="Q150" s="9"/>
      <c r="R150" s="9">
        <f t="shared" si="17"/>
        <v>0</v>
      </c>
      <c r="S150" s="9"/>
      <c r="T150" s="9"/>
      <c r="U150" s="9">
        <f t="shared" si="18"/>
        <v>0</v>
      </c>
      <c r="V150" s="9"/>
      <c r="W150" s="9"/>
      <c r="X150" s="9">
        <f t="shared" si="19"/>
        <v>0</v>
      </c>
      <c r="Y150" s="9"/>
      <c r="Z150" s="9"/>
      <c r="AA150" s="10">
        <f t="shared" si="20"/>
        <v>5851000</v>
      </c>
      <c r="AB150" s="11">
        <v>45665</v>
      </c>
    </row>
    <row r="151" spans="1:28" ht="15.75" hidden="1" x14ac:dyDescent="0.25">
      <c r="A151" s="26">
        <v>45644</v>
      </c>
      <c r="B151" s="20" t="s">
        <v>154</v>
      </c>
      <c r="C151" s="20">
        <v>6250000</v>
      </c>
      <c r="D151" s="27" t="s">
        <v>31</v>
      </c>
      <c r="E151" s="20" t="s">
        <v>86</v>
      </c>
      <c r="F151" s="20">
        <v>50</v>
      </c>
      <c r="G151" s="27" t="s">
        <v>51</v>
      </c>
      <c r="H151" s="20"/>
      <c r="I151" s="20">
        <f t="shared" si="21"/>
        <v>0</v>
      </c>
      <c r="J151" s="8" t="s">
        <v>26</v>
      </c>
      <c r="K151" s="20"/>
      <c r="L151" s="9">
        <f t="shared" si="15"/>
        <v>0</v>
      </c>
      <c r="M151" s="9"/>
      <c r="N151" s="9"/>
      <c r="O151" s="9">
        <f t="shared" si="16"/>
        <v>0</v>
      </c>
      <c r="P151" s="9"/>
      <c r="Q151" s="9"/>
      <c r="R151" s="9">
        <f t="shared" si="17"/>
        <v>0</v>
      </c>
      <c r="S151" s="9"/>
      <c r="T151" s="9"/>
      <c r="U151" s="9">
        <f t="shared" si="18"/>
        <v>0</v>
      </c>
      <c r="V151" s="9"/>
      <c r="W151" s="9"/>
      <c r="X151" s="9">
        <f t="shared" si="19"/>
        <v>0</v>
      </c>
      <c r="Y151" s="9"/>
      <c r="Z151" s="9"/>
      <c r="AA151" s="10">
        <f t="shared" si="20"/>
        <v>6250000</v>
      </c>
      <c r="AB151" s="11"/>
    </row>
    <row r="152" spans="1:28" ht="15.75" hidden="1" x14ac:dyDescent="0.25">
      <c r="A152" s="26">
        <v>45644</v>
      </c>
      <c r="B152" s="20" t="s">
        <v>154</v>
      </c>
      <c r="C152" s="20">
        <v>1600000</v>
      </c>
      <c r="D152" s="27" t="s">
        <v>31</v>
      </c>
      <c r="E152" s="20" t="s">
        <v>156</v>
      </c>
      <c r="F152" s="20">
        <v>4</v>
      </c>
      <c r="G152" s="27" t="s">
        <v>23</v>
      </c>
      <c r="H152" s="20"/>
      <c r="I152" s="20">
        <f t="shared" si="21"/>
        <v>0</v>
      </c>
      <c r="J152" s="8" t="s">
        <v>26</v>
      </c>
      <c r="K152" s="20"/>
      <c r="L152" s="9">
        <f t="shared" ref="L152:L187" si="22">M152+N152</f>
        <v>0</v>
      </c>
      <c r="M152" s="9"/>
      <c r="N152" s="9"/>
      <c r="O152" s="9">
        <f t="shared" ref="O152:O187" si="23">P152+Q152</f>
        <v>0</v>
      </c>
      <c r="P152" s="9"/>
      <c r="Q152" s="9"/>
      <c r="R152" s="9">
        <f t="shared" ref="R152:R187" si="24">S152+T152</f>
        <v>0</v>
      </c>
      <c r="S152" s="9"/>
      <c r="T152" s="9"/>
      <c r="U152" s="9">
        <f t="shared" ref="U152:U187" si="25">V152+W152</f>
        <v>0</v>
      </c>
      <c r="V152" s="9"/>
      <c r="W152" s="9"/>
      <c r="X152" s="9">
        <f t="shared" ref="X152:X187" si="26">Y152+Z152</f>
        <v>0</v>
      </c>
      <c r="Y152" s="9"/>
      <c r="Z152" s="9"/>
      <c r="AA152" s="10">
        <f t="shared" ref="AA152:AA187" si="27">C152+I152-L152-O152-U152-X152-R152</f>
        <v>1600000</v>
      </c>
      <c r="AB152" s="11"/>
    </row>
    <row r="153" spans="1:28" ht="15.75" hidden="1" x14ac:dyDescent="0.25">
      <c r="A153" s="26">
        <v>45645</v>
      </c>
      <c r="B153" s="20" t="s">
        <v>92</v>
      </c>
      <c r="C153" s="20">
        <v>6150000</v>
      </c>
      <c r="D153" s="27" t="s">
        <v>41</v>
      </c>
      <c r="E153" s="20" t="s">
        <v>197</v>
      </c>
      <c r="F153" s="20">
        <v>2500</v>
      </c>
      <c r="G153" s="20" t="s">
        <v>29</v>
      </c>
      <c r="H153" s="20"/>
      <c r="I153" s="20">
        <f t="shared" si="21"/>
        <v>0</v>
      </c>
      <c r="J153" s="8" t="s">
        <v>26</v>
      </c>
      <c r="K153" s="20" t="s">
        <v>451</v>
      </c>
      <c r="L153" s="9">
        <f t="shared" si="22"/>
        <v>0</v>
      </c>
      <c r="M153" s="9"/>
      <c r="N153" s="9"/>
      <c r="O153" s="9">
        <f t="shared" si="23"/>
        <v>0</v>
      </c>
      <c r="P153" s="9"/>
      <c r="Q153" s="9"/>
      <c r="R153" s="9">
        <f t="shared" si="24"/>
        <v>0</v>
      </c>
      <c r="S153" s="9"/>
      <c r="T153" s="9"/>
      <c r="U153" s="9">
        <f t="shared" si="25"/>
        <v>0</v>
      </c>
      <c r="V153" s="9"/>
      <c r="W153" s="9"/>
      <c r="X153" s="9">
        <f t="shared" si="26"/>
        <v>0</v>
      </c>
      <c r="Y153" s="9"/>
      <c r="Z153" s="9"/>
      <c r="AA153" s="10">
        <f t="shared" si="27"/>
        <v>6150000</v>
      </c>
      <c r="AB153" s="11"/>
    </row>
    <row r="154" spans="1:28" ht="15.75" hidden="1" x14ac:dyDescent="0.25">
      <c r="A154" s="26">
        <v>45645</v>
      </c>
      <c r="B154" s="20" t="s">
        <v>92</v>
      </c>
      <c r="C154" s="20">
        <v>430000</v>
      </c>
      <c r="D154" s="27" t="s">
        <v>41</v>
      </c>
      <c r="E154" s="20" t="s">
        <v>198</v>
      </c>
      <c r="F154" s="20">
        <v>500</v>
      </c>
      <c r="G154" s="20" t="s">
        <v>29</v>
      </c>
      <c r="H154" s="20"/>
      <c r="I154" s="20">
        <f t="shared" si="21"/>
        <v>0</v>
      </c>
      <c r="J154" s="8" t="s">
        <v>26</v>
      </c>
      <c r="K154" s="20" t="s">
        <v>451</v>
      </c>
      <c r="L154" s="9">
        <f t="shared" si="22"/>
        <v>0</v>
      </c>
      <c r="M154" s="9"/>
      <c r="N154" s="9"/>
      <c r="O154" s="9">
        <f t="shared" si="23"/>
        <v>0</v>
      </c>
      <c r="P154" s="9"/>
      <c r="Q154" s="9"/>
      <c r="R154" s="9">
        <f t="shared" si="24"/>
        <v>0</v>
      </c>
      <c r="S154" s="9"/>
      <c r="T154" s="9"/>
      <c r="U154" s="9">
        <f t="shared" si="25"/>
        <v>0</v>
      </c>
      <c r="V154" s="9"/>
      <c r="W154" s="9"/>
      <c r="X154" s="9">
        <f t="shared" si="26"/>
        <v>0</v>
      </c>
      <c r="Y154" s="9"/>
      <c r="Z154" s="9"/>
      <c r="AA154" s="10">
        <f t="shared" si="27"/>
        <v>430000</v>
      </c>
      <c r="AB154" s="11"/>
    </row>
    <row r="155" spans="1:28" ht="15.75" hidden="1" x14ac:dyDescent="0.25">
      <c r="A155" s="26">
        <v>45645</v>
      </c>
      <c r="B155" s="20" t="s">
        <v>199</v>
      </c>
      <c r="C155" s="20">
        <v>-528000</v>
      </c>
      <c r="D155" s="20" t="s">
        <v>31</v>
      </c>
      <c r="E155" s="20" t="s">
        <v>70</v>
      </c>
      <c r="F155" s="20">
        <v>100</v>
      </c>
      <c r="G155" s="20" t="s">
        <v>29</v>
      </c>
      <c r="H155" s="20">
        <v>2720</v>
      </c>
      <c r="I155" s="20">
        <f t="shared" si="21"/>
        <v>272000</v>
      </c>
      <c r="J155" s="14" t="s">
        <v>34</v>
      </c>
      <c r="K155" s="5" t="s">
        <v>200</v>
      </c>
      <c r="L155" s="9">
        <f t="shared" si="22"/>
        <v>0</v>
      </c>
      <c r="M155" s="9"/>
      <c r="N155" s="9"/>
      <c r="O155" s="9">
        <f t="shared" si="23"/>
        <v>800000</v>
      </c>
      <c r="P155" s="9">
        <v>800000</v>
      </c>
      <c r="Q155" s="9"/>
      <c r="R155" s="9">
        <f t="shared" si="24"/>
        <v>0</v>
      </c>
      <c r="S155" s="9"/>
      <c r="T155" s="9"/>
      <c r="U155" s="9">
        <f t="shared" si="25"/>
        <v>0</v>
      </c>
      <c r="V155" s="9"/>
      <c r="W155" s="9"/>
      <c r="X155" s="9">
        <f t="shared" si="26"/>
        <v>0</v>
      </c>
      <c r="Y155" s="9"/>
      <c r="Z155" s="9"/>
      <c r="AA155" s="10">
        <f t="shared" si="27"/>
        <v>-1056000</v>
      </c>
      <c r="AB155" s="11">
        <v>45390</v>
      </c>
    </row>
    <row r="156" spans="1:28" ht="15.75" hidden="1" x14ac:dyDescent="0.25">
      <c r="A156" s="26">
        <v>45645</v>
      </c>
      <c r="B156" s="20" t="s">
        <v>189</v>
      </c>
      <c r="C156" s="20">
        <v>2000000</v>
      </c>
      <c r="D156" s="27" t="s">
        <v>31</v>
      </c>
      <c r="E156" s="20" t="s">
        <v>110</v>
      </c>
      <c r="F156" s="20">
        <v>1000</v>
      </c>
      <c r="G156" s="20" t="s">
        <v>29</v>
      </c>
      <c r="H156" s="20"/>
      <c r="I156" s="20">
        <f t="shared" si="21"/>
        <v>0</v>
      </c>
      <c r="J156" s="14" t="s">
        <v>240</v>
      </c>
      <c r="K156" s="20"/>
      <c r="L156" s="9">
        <f t="shared" si="22"/>
        <v>0</v>
      </c>
      <c r="M156" s="9"/>
      <c r="N156" s="9"/>
      <c r="O156" s="9">
        <f t="shared" si="23"/>
        <v>0</v>
      </c>
      <c r="P156" s="9"/>
      <c r="Q156" s="9"/>
      <c r="R156" s="55">
        <f t="shared" si="24"/>
        <v>2000000</v>
      </c>
      <c r="S156" s="9">
        <v>2000000</v>
      </c>
      <c r="T156" s="9"/>
      <c r="U156" s="9">
        <f t="shared" si="25"/>
        <v>0</v>
      </c>
      <c r="V156" s="9"/>
      <c r="W156" s="9"/>
      <c r="X156" s="9">
        <f t="shared" si="26"/>
        <v>0</v>
      </c>
      <c r="Y156" s="9"/>
      <c r="Z156" s="9"/>
      <c r="AA156" s="10">
        <f t="shared" si="27"/>
        <v>0</v>
      </c>
      <c r="AB156" s="11">
        <v>45675</v>
      </c>
    </row>
    <row r="157" spans="1:28" ht="15.75" hidden="1" x14ac:dyDescent="0.25">
      <c r="A157" s="17">
        <v>45645</v>
      </c>
      <c r="B157" s="20" t="s">
        <v>201</v>
      </c>
      <c r="C157" s="20">
        <v>14800000</v>
      </c>
      <c r="D157" s="20" t="s">
        <v>31</v>
      </c>
      <c r="E157" s="20" t="s">
        <v>64</v>
      </c>
      <c r="F157" s="20">
        <v>100</v>
      </c>
      <c r="G157" s="20" t="s">
        <v>33</v>
      </c>
      <c r="H157" s="20"/>
      <c r="I157" s="20">
        <f t="shared" si="21"/>
        <v>0</v>
      </c>
      <c r="J157" s="14" t="s">
        <v>279</v>
      </c>
      <c r="K157" s="20" t="s">
        <v>280</v>
      </c>
      <c r="L157" s="9">
        <f t="shared" si="22"/>
        <v>0</v>
      </c>
      <c r="M157" s="9"/>
      <c r="N157" s="9"/>
      <c r="O157" s="9">
        <f t="shared" si="23"/>
        <v>14800000</v>
      </c>
      <c r="P157" s="9">
        <v>14800000</v>
      </c>
      <c r="Q157" s="9"/>
      <c r="R157" s="9">
        <f t="shared" si="24"/>
        <v>0</v>
      </c>
      <c r="S157" s="9"/>
      <c r="T157" s="9"/>
      <c r="U157" s="9">
        <f t="shared" si="25"/>
        <v>0</v>
      </c>
      <c r="V157" s="9"/>
      <c r="W157" s="9"/>
      <c r="X157" s="9">
        <f t="shared" si="26"/>
        <v>0</v>
      </c>
      <c r="Y157" s="9"/>
      <c r="Z157" s="9"/>
      <c r="AA157" s="10">
        <f t="shared" si="27"/>
        <v>0</v>
      </c>
      <c r="AB157" s="11">
        <v>45663</v>
      </c>
    </row>
    <row r="158" spans="1:28" ht="15.75" hidden="1" x14ac:dyDescent="0.25">
      <c r="A158" s="26">
        <v>45646</v>
      </c>
      <c r="B158" s="27" t="s">
        <v>204</v>
      </c>
      <c r="C158" s="27">
        <v>8450000</v>
      </c>
      <c r="D158" s="27" t="s">
        <v>31</v>
      </c>
      <c r="E158" s="27" t="s">
        <v>205</v>
      </c>
      <c r="F158" s="27">
        <v>100</v>
      </c>
      <c r="G158" s="27" t="s">
        <v>51</v>
      </c>
      <c r="H158" s="27"/>
      <c r="I158" s="20">
        <f t="shared" si="21"/>
        <v>0</v>
      </c>
      <c r="J158" s="16" t="s">
        <v>38</v>
      </c>
      <c r="K158" s="20" t="s">
        <v>206</v>
      </c>
      <c r="L158" s="9">
        <f t="shared" si="22"/>
        <v>0</v>
      </c>
      <c r="M158" s="9"/>
      <c r="N158" s="9"/>
      <c r="O158" s="9">
        <f t="shared" si="23"/>
        <v>0</v>
      </c>
      <c r="P158" s="9"/>
      <c r="Q158" s="9"/>
      <c r="R158" s="9">
        <f t="shared" si="24"/>
        <v>0</v>
      </c>
      <c r="S158" s="9"/>
      <c r="T158" s="9"/>
      <c r="U158" s="9">
        <f t="shared" si="25"/>
        <v>0</v>
      </c>
      <c r="V158" s="9"/>
      <c r="W158" s="9"/>
      <c r="X158" s="9">
        <f t="shared" si="26"/>
        <v>0</v>
      </c>
      <c r="Y158" s="9"/>
      <c r="Z158" s="9"/>
      <c r="AA158" s="10">
        <f t="shared" si="27"/>
        <v>8450000</v>
      </c>
      <c r="AB158" s="11"/>
    </row>
    <row r="159" spans="1:28" ht="15.75" hidden="1" x14ac:dyDescent="0.25">
      <c r="A159" s="26">
        <v>45646</v>
      </c>
      <c r="B159" s="20" t="s">
        <v>207</v>
      </c>
      <c r="C159" s="20">
        <v>-100000</v>
      </c>
      <c r="D159" s="27" t="s">
        <v>41</v>
      </c>
      <c r="E159" s="20" t="s">
        <v>110</v>
      </c>
      <c r="F159" s="20">
        <v>1400</v>
      </c>
      <c r="G159" s="20" t="s">
        <v>29</v>
      </c>
      <c r="H159" s="20">
        <v>2000</v>
      </c>
      <c r="I159" s="20">
        <f t="shared" si="21"/>
        <v>2800000</v>
      </c>
      <c r="J159" s="14" t="s">
        <v>34</v>
      </c>
      <c r="K159" s="20"/>
      <c r="L159" s="9">
        <f t="shared" si="22"/>
        <v>0</v>
      </c>
      <c r="M159" s="9"/>
      <c r="N159" s="9"/>
      <c r="O159" s="9">
        <f t="shared" si="23"/>
        <v>0</v>
      </c>
      <c r="P159" s="9"/>
      <c r="Q159" s="9"/>
      <c r="R159" s="9">
        <f t="shared" si="24"/>
        <v>0</v>
      </c>
      <c r="S159" s="9"/>
      <c r="T159" s="9"/>
      <c r="U159" s="9">
        <f t="shared" si="25"/>
        <v>2900000</v>
      </c>
      <c r="V159" s="9">
        <v>2900000</v>
      </c>
      <c r="W159" s="9"/>
      <c r="X159" s="9">
        <f t="shared" si="26"/>
        <v>0</v>
      </c>
      <c r="Y159" s="9"/>
      <c r="Z159" s="9"/>
      <c r="AA159" s="10">
        <f t="shared" si="27"/>
        <v>-200000</v>
      </c>
      <c r="AB159" s="11">
        <v>45646</v>
      </c>
    </row>
    <row r="160" spans="1:28" ht="15.75" hidden="1" x14ac:dyDescent="0.25">
      <c r="A160" s="26">
        <v>45646</v>
      </c>
      <c r="B160" s="20" t="s">
        <v>208</v>
      </c>
      <c r="C160" s="20">
        <v>-677000</v>
      </c>
      <c r="D160" s="27" t="s">
        <v>31</v>
      </c>
      <c r="E160" s="20" t="s">
        <v>184</v>
      </c>
      <c r="F160" s="20">
        <v>49.1</v>
      </c>
      <c r="G160" s="20" t="s">
        <v>51</v>
      </c>
      <c r="H160" s="27">
        <v>115000</v>
      </c>
      <c r="I160" s="20">
        <f t="shared" si="21"/>
        <v>5646500</v>
      </c>
      <c r="J160" s="14" t="s">
        <v>34</v>
      </c>
      <c r="K160" s="20"/>
      <c r="L160" s="9">
        <f t="shared" si="22"/>
        <v>0</v>
      </c>
      <c r="M160" s="9"/>
      <c r="N160" s="9"/>
      <c r="O160" s="9">
        <f t="shared" si="23"/>
        <v>6323500</v>
      </c>
      <c r="P160" s="9">
        <v>677000</v>
      </c>
      <c r="Q160" s="9">
        <v>5646500</v>
      </c>
      <c r="R160" s="9">
        <f t="shared" si="24"/>
        <v>0</v>
      </c>
      <c r="S160" s="9"/>
      <c r="T160" s="9"/>
      <c r="U160" s="9">
        <f t="shared" si="25"/>
        <v>0</v>
      </c>
      <c r="V160" s="9"/>
      <c r="W160" s="9"/>
      <c r="X160" s="9">
        <f t="shared" si="26"/>
        <v>0</v>
      </c>
      <c r="Y160" s="9"/>
      <c r="Z160" s="9"/>
      <c r="AA160" s="10">
        <f t="shared" si="27"/>
        <v>-1354000</v>
      </c>
      <c r="AB160" s="11">
        <v>45653</v>
      </c>
    </row>
    <row r="161" spans="1:28" ht="15.75" hidden="1" x14ac:dyDescent="0.25">
      <c r="A161" s="26">
        <v>45646</v>
      </c>
      <c r="B161" s="20" t="s">
        <v>191</v>
      </c>
      <c r="C161" s="20">
        <v>1904000</v>
      </c>
      <c r="D161" s="27" t="s">
        <v>31</v>
      </c>
      <c r="E161" s="27" t="s">
        <v>70</v>
      </c>
      <c r="F161" s="20">
        <v>700</v>
      </c>
      <c r="G161" s="20" t="s">
        <v>29</v>
      </c>
      <c r="H161" s="20"/>
      <c r="I161" s="20">
        <f t="shared" si="21"/>
        <v>0</v>
      </c>
      <c r="J161" s="14" t="s">
        <v>241</v>
      </c>
      <c r="K161" s="20"/>
      <c r="L161" s="9">
        <f t="shared" si="22"/>
        <v>1904000</v>
      </c>
      <c r="M161" s="9"/>
      <c r="N161" s="9">
        <v>1904000</v>
      </c>
      <c r="O161" s="9">
        <f t="shared" si="23"/>
        <v>0</v>
      </c>
      <c r="P161" s="9"/>
      <c r="Q161" s="9"/>
      <c r="R161" s="9">
        <f t="shared" si="24"/>
        <v>0</v>
      </c>
      <c r="S161" s="9"/>
      <c r="T161" s="9"/>
      <c r="U161" s="9">
        <f t="shared" si="25"/>
        <v>0</v>
      </c>
      <c r="V161" s="9"/>
      <c r="W161" s="9"/>
      <c r="X161" s="9">
        <f t="shared" si="26"/>
        <v>0</v>
      </c>
      <c r="Y161" s="9"/>
      <c r="Z161" s="9"/>
      <c r="AA161" s="10">
        <f t="shared" si="27"/>
        <v>0</v>
      </c>
      <c r="AB161" s="11">
        <v>45666</v>
      </c>
    </row>
    <row r="162" spans="1:28" ht="15.75" hidden="1" x14ac:dyDescent="0.25">
      <c r="A162" s="26">
        <v>45647</v>
      </c>
      <c r="B162" s="27" t="s">
        <v>189</v>
      </c>
      <c r="C162" s="20">
        <v>215000</v>
      </c>
      <c r="D162" s="27" t="s">
        <v>31</v>
      </c>
      <c r="E162" s="20" t="s">
        <v>168</v>
      </c>
      <c r="F162" s="20">
        <v>250</v>
      </c>
      <c r="G162" s="20" t="s">
        <v>29</v>
      </c>
      <c r="H162" s="20"/>
      <c r="I162" s="20">
        <f t="shared" si="21"/>
        <v>0</v>
      </c>
      <c r="J162" s="14" t="s">
        <v>240</v>
      </c>
      <c r="K162" s="20"/>
      <c r="L162" s="9">
        <f t="shared" si="22"/>
        <v>0</v>
      </c>
      <c r="M162" s="9"/>
      <c r="N162" s="9"/>
      <c r="O162" s="9">
        <f t="shared" si="23"/>
        <v>0</v>
      </c>
      <c r="P162" s="9"/>
      <c r="Q162" s="9"/>
      <c r="R162" s="55">
        <f t="shared" si="24"/>
        <v>215000</v>
      </c>
      <c r="S162" s="9">
        <v>215000</v>
      </c>
      <c r="T162" s="9"/>
      <c r="U162" s="9">
        <f t="shared" si="25"/>
        <v>0</v>
      </c>
      <c r="V162" s="9"/>
      <c r="W162" s="9"/>
      <c r="X162" s="9">
        <f t="shared" si="26"/>
        <v>0</v>
      </c>
      <c r="Y162" s="9"/>
      <c r="Z162" s="9"/>
      <c r="AA162" s="10">
        <f t="shared" si="27"/>
        <v>0</v>
      </c>
      <c r="AB162" s="11">
        <v>45675</v>
      </c>
    </row>
    <row r="163" spans="1:28" ht="15.75" hidden="1" x14ac:dyDescent="0.25">
      <c r="A163" s="26">
        <v>45647</v>
      </c>
      <c r="B163" s="20" t="s">
        <v>103</v>
      </c>
      <c r="C163" s="20">
        <v>22500000</v>
      </c>
      <c r="D163" s="27" t="s">
        <v>41</v>
      </c>
      <c r="E163" s="20" t="s">
        <v>110</v>
      </c>
      <c r="F163" s="20">
        <v>10000</v>
      </c>
      <c r="G163" s="20" t="s">
        <v>29</v>
      </c>
      <c r="H163" s="20"/>
      <c r="I163" s="20">
        <f t="shared" si="21"/>
        <v>0</v>
      </c>
      <c r="J163" s="16" t="s">
        <v>43</v>
      </c>
      <c r="K163" s="20"/>
      <c r="L163" s="9">
        <f t="shared" si="22"/>
        <v>9600000</v>
      </c>
      <c r="M163" s="9"/>
      <c r="N163" s="9">
        <v>9600000</v>
      </c>
      <c r="O163" s="9">
        <f t="shared" si="23"/>
        <v>0</v>
      </c>
      <c r="P163" s="9"/>
      <c r="Q163" s="9"/>
      <c r="R163" s="9">
        <f t="shared" si="24"/>
        <v>0</v>
      </c>
      <c r="S163" s="9"/>
      <c r="T163" s="9"/>
      <c r="U163" s="9">
        <f t="shared" si="25"/>
        <v>0</v>
      </c>
      <c r="V163" s="9"/>
      <c r="W163" s="9"/>
      <c r="X163" s="9">
        <f t="shared" si="26"/>
        <v>0</v>
      </c>
      <c r="Y163" s="9"/>
      <c r="Z163" s="9"/>
      <c r="AA163" s="10">
        <f t="shared" si="27"/>
        <v>12900000</v>
      </c>
      <c r="AB163" s="11">
        <v>45685</v>
      </c>
    </row>
    <row r="164" spans="1:28" ht="15.75" hidden="1" x14ac:dyDescent="0.25">
      <c r="A164" s="26">
        <v>45649</v>
      </c>
      <c r="B164" s="27" t="s">
        <v>209</v>
      </c>
      <c r="C164" s="27">
        <v>-300000</v>
      </c>
      <c r="D164" s="27" t="s">
        <v>41</v>
      </c>
      <c r="E164" s="27" t="s">
        <v>111</v>
      </c>
      <c r="F164" s="27">
        <v>200</v>
      </c>
      <c r="G164" s="27" t="s">
        <v>29</v>
      </c>
      <c r="H164" s="27"/>
      <c r="I164" s="20">
        <f t="shared" si="21"/>
        <v>0</v>
      </c>
      <c r="J164" s="31" t="s">
        <v>34</v>
      </c>
      <c r="K164" s="20"/>
      <c r="L164" s="9">
        <f t="shared" si="22"/>
        <v>0</v>
      </c>
      <c r="M164" s="9"/>
      <c r="N164" s="9"/>
      <c r="O164" s="9">
        <f t="shared" si="23"/>
        <v>0</v>
      </c>
      <c r="P164" s="9"/>
      <c r="Q164" s="9"/>
      <c r="R164" s="9">
        <f t="shared" si="24"/>
        <v>0</v>
      </c>
      <c r="S164" s="9"/>
      <c r="T164" s="9"/>
      <c r="U164" s="9">
        <f t="shared" si="25"/>
        <v>0</v>
      </c>
      <c r="V164" s="9"/>
      <c r="W164" s="9"/>
      <c r="X164" s="9">
        <f t="shared" si="26"/>
        <v>0</v>
      </c>
      <c r="Y164" s="9"/>
      <c r="Z164" s="9"/>
      <c r="AA164" s="10">
        <f t="shared" si="27"/>
        <v>-300000</v>
      </c>
      <c r="AB164" s="11">
        <v>45647</v>
      </c>
    </row>
    <row r="165" spans="1:28" ht="15.75" hidden="1" x14ac:dyDescent="0.25">
      <c r="A165" s="26">
        <v>45649</v>
      </c>
      <c r="B165" s="20" t="s">
        <v>169</v>
      </c>
      <c r="C165" s="20">
        <v>450000</v>
      </c>
      <c r="D165" s="27" t="s">
        <v>41</v>
      </c>
      <c r="E165" s="20" t="s">
        <v>110</v>
      </c>
      <c r="F165" s="20">
        <v>200</v>
      </c>
      <c r="G165" s="20" t="s">
        <v>29</v>
      </c>
      <c r="H165" s="20"/>
      <c r="I165" s="20">
        <f t="shared" si="21"/>
        <v>0</v>
      </c>
      <c r="J165" s="14" t="s">
        <v>240</v>
      </c>
      <c r="K165" s="20" t="s">
        <v>390</v>
      </c>
      <c r="L165" s="9">
        <f t="shared" si="22"/>
        <v>0</v>
      </c>
      <c r="M165" s="9"/>
      <c r="N165" s="9"/>
      <c r="O165" s="9">
        <f t="shared" si="23"/>
        <v>450000</v>
      </c>
      <c r="P165" s="9">
        <v>450000</v>
      </c>
      <c r="Q165" s="9"/>
      <c r="R165" s="9">
        <f t="shared" si="24"/>
        <v>0</v>
      </c>
      <c r="S165" s="9"/>
      <c r="T165" s="9"/>
      <c r="U165" s="9">
        <f t="shared" si="25"/>
        <v>0</v>
      </c>
      <c r="V165" s="9"/>
      <c r="W165" s="9"/>
      <c r="X165" s="9">
        <f t="shared" si="26"/>
        <v>0</v>
      </c>
      <c r="Y165" s="9"/>
      <c r="Z165" s="9"/>
      <c r="AA165" s="10">
        <f t="shared" si="27"/>
        <v>0</v>
      </c>
      <c r="AB165" s="11">
        <v>45672</v>
      </c>
    </row>
    <row r="166" spans="1:28" ht="15.75" hidden="1" x14ac:dyDescent="0.25">
      <c r="A166" s="26">
        <v>45649</v>
      </c>
      <c r="B166" s="20" t="s">
        <v>92</v>
      </c>
      <c r="C166" s="20">
        <v>215000</v>
      </c>
      <c r="D166" s="27" t="s">
        <v>31</v>
      </c>
      <c r="E166" s="20" t="s">
        <v>198</v>
      </c>
      <c r="F166" s="20">
        <v>250</v>
      </c>
      <c r="G166" s="20" t="s">
        <v>29</v>
      </c>
      <c r="H166" s="20"/>
      <c r="I166" s="20">
        <f t="shared" si="21"/>
        <v>0</v>
      </c>
      <c r="J166" s="8" t="s">
        <v>26</v>
      </c>
      <c r="K166" s="20" t="s">
        <v>450</v>
      </c>
      <c r="L166" s="9">
        <f t="shared" si="22"/>
        <v>0</v>
      </c>
      <c r="M166" s="9"/>
      <c r="N166" s="9"/>
      <c r="O166" s="9">
        <f t="shared" si="23"/>
        <v>0</v>
      </c>
      <c r="P166" s="9"/>
      <c r="Q166" s="9"/>
      <c r="R166" s="9">
        <f t="shared" si="24"/>
        <v>0</v>
      </c>
      <c r="S166" s="9"/>
      <c r="T166" s="9"/>
      <c r="U166" s="9">
        <f t="shared" si="25"/>
        <v>0</v>
      </c>
      <c r="V166" s="9"/>
      <c r="W166" s="9"/>
      <c r="X166" s="9">
        <f t="shared" si="26"/>
        <v>0</v>
      </c>
      <c r="Y166" s="9"/>
      <c r="Z166" s="9"/>
      <c r="AA166" s="10">
        <f t="shared" si="27"/>
        <v>215000</v>
      </c>
      <c r="AB166" s="11"/>
    </row>
    <row r="167" spans="1:28" ht="15.75" hidden="1" x14ac:dyDescent="0.25">
      <c r="A167" s="26">
        <v>45649</v>
      </c>
      <c r="B167" s="20" t="s">
        <v>92</v>
      </c>
      <c r="C167" s="20">
        <v>922500</v>
      </c>
      <c r="D167" s="27" t="s">
        <v>31</v>
      </c>
      <c r="E167" s="20" t="s">
        <v>88</v>
      </c>
      <c r="F167" s="20">
        <v>750</v>
      </c>
      <c r="G167" s="20" t="s">
        <v>29</v>
      </c>
      <c r="H167" s="20"/>
      <c r="I167" s="20">
        <f t="shared" si="21"/>
        <v>0</v>
      </c>
      <c r="J167" s="8" t="s">
        <v>26</v>
      </c>
      <c r="K167" s="20" t="s">
        <v>450</v>
      </c>
      <c r="L167" s="9">
        <f t="shared" si="22"/>
        <v>0</v>
      </c>
      <c r="M167" s="9"/>
      <c r="N167" s="9"/>
      <c r="O167" s="9">
        <f t="shared" si="23"/>
        <v>0</v>
      </c>
      <c r="P167" s="9"/>
      <c r="Q167" s="9"/>
      <c r="R167" s="9">
        <f t="shared" si="24"/>
        <v>0</v>
      </c>
      <c r="S167" s="9"/>
      <c r="T167" s="9"/>
      <c r="U167" s="9">
        <f t="shared" si="25"/>
        <v>0</v>
      </c>
      <c r="V167" s="9"/>
      <c r="W167" s="9"/>
      <c r="X167" s="9">
        <f t="shared" si="26"/>
        <v>0</v>
      </c>
      <c r="Y167" s="9"/>
      <c r="Z167" s="9"/>
      <c r="AA167" s="10">
        <f t="shared" si="27"/>
        <v>922500</v>
      </c>
      <c r="AB167" s="11"/>
    </row>
    <row r="168" spans="1:28" ht="15.75" hidden="1" x14ac:dyDescent="0.25">
      <c r="A168" s="17">
        <v>45649</v>
      </c>
      <c r="B168" s="20" t="s">
        <v>92</v>
      </c>
      <c r="C168" s="20">
        <v>1500000</v>
      </c>
      <c r="D168" s="20" t="s">
        <v>31</v>
      </c>
      <c r="E168" s="20" t="s">
        <v>64</v>
      </c>
      <c r="F168" s="20">
        <v>10</v>
      </c>
      <c r="G168" s="20" t="s">
        <v>33</v>
      </c>
      <c r="H168" s="20"/>
      <c r="I168" s="20">
        <f t="shared" si="21"/>
        <v>0</v>
      </c>
      <c r="J168" s="8" t="s">
        <v>26</v>
      </c>
      <c r="K168" s="20" t="s">
        <v>450</v>
      </c>
      <c r="L168" s="9">
        <f t="shared" si="22"/>
        <v>0</v>
      </c>
      <c r="M168" s="9"/>
      <c r="N168" s="9"/>
      <c r="O168" s="9">
        <f t="shared" si="23"/>
        <v>0</v>
      </c>
      <c r="P168" s="9"/>
      <c r="Q168" s="9"/>
      <c r="R168" s="9">
        <f t="shared" si="24"/>
        <v>0</v>
      </c>
      <c r="S168" s="9"/>
      <c r="T168" s="9"/>
      <c r="U168" s="9">
        <f t="shared" si="25"/>
        <v>0</v>
      </c>
      <c r="V168" s="9"/>
      <c r="W168" s="9"/>
      <c r="X168" s="9">
        <f t="shared" si="26"/>
        <v>0</v>
      </c>
      <c r="Y168" s="9"/>
      <c r="Z168" s="9"/>
      <c r="AA168" s="10">
        <f t="shared" si="27"/>
        <v>1500000</v>
      </c>
      <c r="AB168" s="11"/>
    </row>
    <row r="169" spans="1:28" ht="15.75" hidden="1" x14ac:dyDescent="0.25">
      <c r="A169" s="26">
        <v>45649</v>
      </c>
      <c r="B169" s="20" t="s">
        <v>210</v>
      </c>
      <c r="C169" s="27">
        <v>8733000</v>
      </c>
      <c r="D169" s="27" t="s">
        <v>41</v>
      </c>
      <c r="E169" s="27" t="s">
        <v>211</v>
      </c>
      <c r="F169" s="27">
        <v>4000</v>
      </c>
      <c r="G169" s="27" t="s">
        <v>29</v>
      </c>
      <c r="H169" s="27"/>
      <c r="I169" s="20">
        <f t="shared" si="21"/>
        <v>0</v>
      </c>
      <c r="J169" s="14" t="s">
        <v>241</v>
      </c>
      <c r="K169" s="20"/>
      <c r="L169" s="9">
        <f t="shared" si="22"/>
        <v>5100000</v>
      </c>
      <c r="M169" s="9">
        <v>5100000</v>
      </c>
      <c r="N169" s="9"/>
      <c r="O169" s="9">
        <f t="shared" si="23"/>
        <v>0</v>
      </c>
      <c r="P169" s="9"/>
      <c r="Q169" s="9"/>
      <c r="R169" s="9">
        <f t="shared" si="24"/>
        <v>0</v>
      </c>
      <c r="S169" s="9"/>
      <c r="T169" s="9"/>
      <c r="U169" s="9">
        <f t="shared" si="25"/>
        <v>3633000</v>
      </c>
      <c r="V169" s="9">
        <v>633000</v>
      </c>
      <c r="W169" s="9">
        <v>3000000</v>
      </c>
      <c r="X169" s="9">
        <f t="shared" si="26"/>
        <v>0</v>
      </c>
      <c r="Y169" s="9"/>
      <c r="Z169" s="9"/>
      <c r="AA169" s="10">
        <f t="shared" si="27"/>
        <v>0</v>
      </c>
      <c r="AB169" s="11">
        <v>45670</v>
      </c>
    </row>
    <row r="170" spans="1:28" ht="15.75" hidden="1" x14ac:dyDescent="0.25">
      <c r="A170" s="17">
        <v>45649</v>
      </c>
      <c r="B170" s="20" t="s">
        <v>212</v>
      </c>
      <c r="C170" s="20">
        <v>1000000</v>
      </c>
      <c r="D170" s="20" t="s">
        <v>31</v>
      </c>
      <c r="E170" s="20" t="s">
        <v>213</v>
      </c>
      <c r="F170" s="20">
        <v>750</v>
      </c>
      <c r="G170" s="20" t="s">
        <v>29</v>
      </c>
      <c r="H170" s="20"/>
      <c r="I170" s="20">
        <f t="shared" si="21"/>
        <v>0</v>
      </c>
      <c r="J170" s="14" t="s">
        <v>241</v>
      </c>
      <c r="K170" s="20"/>
      <c r="L170" s="9">
        <f t="shared" si="22"/>
        <v>0</v>
      </c>
      <c r="M170" s="9"/>
      <c r="N170" s="9"/>
      <c r="O170" s="9">
        <f t="shared" si="23"/>
        <v>0</v>
      </c>
      <c r="P170" s="9"/>
      <c r="Q170" s="9"/>
      <c r="R170" s="9">
        <f t="shared" si="24"/>
        <v>0</v>
      </c>
      <c r="S170" s="9"/>
      <c r="T170" s="9"/>
      <c r="U170" s="9">
        <f t="shared" si="25"/>
        <v>1000000</v>
      </c>
      <c r="V170" s="9">
        <v>1000000</v>
      </c>
      <c r="W170" s="9"/>
      <c r="X170" s="9">
        <f t="shared" si="26"/>
        <v>0</v>
      </c>
      <c r="Y170" s="9"/>
      <c r="Z170" s="9"/>
      <c r="AA170" s="10">
        <f t="shared" si="27"/>
        <v>0</v>
      </c>
      <c r="AB170" s="11">
        <v>45681</v>
      </c>
    </row>
    <row r="171" spans="1:28" ht="15.75" hidden="1" x14ac:dyDescent="0.25">
      <c r="A171" s="26">
        <v>45650</v>
      </c>
      <c r="B171" s="20" t="s">
        <v>193</v>
      </c>
      <c r="C171" s="27">
        <v>4500000</v>
      </c>
      <c r="D171" s="20" t="s">
        <v>31</v>
      </c>
      <c r="E171" s="20" t="s">
        <v>45</v>
      </c>
      <c r="F171" s="20">
        <v>25</v>
      </c>
      <c r="G171" s="27" t="s">
        <v>51</v>
      </c>
      <c r="H171" s="27"/>
      <c r="I171" s="20">
        <f t="shared" si="21"/>
        <v>0</v>
      </c>
      <c r="J171" s="37" t="s">
        <v>240</v>
      </c>
      <c r="K171" s="20" t="s">
        <v>401</v>
      </c>
      <c r="L171" s="9">
        <f t="shared" si="22"/>
        <v>0</v>
      </c>
      <c r="M171" s="9"/>
      <c r="N171" s="9"/>
      <c r="O171" s="9">
        <f t="shared" si="23"/>
        <v>4500000</v>
      </c>
      <c r="P171" s="9">
        <v>4500000</v>
      </c>
      <c r="Q171" s="9"/>
      <c r="R171" s="9">
        <f t="shared" si="24"/>
        <v>0</v>
      </c>
      <c r="S171" s="9"/>
      <c r="T171" s="9"/>
      <c r="U171" s="9">
        <f t="shared" si="25"/>
        <v>0</v>
      </c>
      <c r="V171" s="9"/>
      <c r="W171" s="9"/>
      <c r="X171" s="9">
        <f t="shared" si="26"/>
        <v>0</v>
      </c>
      <c r="Y171" s="9"/>
      <c r="Z171" s="9"/>
      <c r="AA171" s="10">
        <f t="shared" si="27"/>
        <v>0</v>
      </c>
      <c r="AB171" s="11">
        <v>45673</v>
      </c>
    </row>
    <row r="172" spans="1:28" ht="15.75" hidden="1" x14ac:dyDescent="0.25">
      <c r="A172" s="26">
        <v>45650</v>
      </c>
      <c r="B172" s="20" t="s">
        <v>214</v>
      </c>
      <c r="C172" s="20">
        <v>-814000</v>
      </c>
      <c r="D172" s="20" t="s">
        <v>31</v>
      </c>
      <c r="E172" s="20" t="s">
        <v>158</v>
      </c>
      <c r="F172" s="20">
        <v>200</v>
      </c>
      <c r="G172" s="27" t="s">
        <v>29</v>
      </c>
      <c r="H172" s="20">
        <v>3430</v>
      </c>
      <c r="I172" s="20">
        <f t="shared" si="21"/>
        <v>686000</v>
      </c>
      <c r="J172" s="14" t="s">
        <v>34</v>
      </c>
      <c r="K172" s="20" t="s">
        <v>215</v>
      </c>
      <c r="L172" s="9">
        <f t="shared" si="22"/>
        <v>0</v>
      </c>
      <c r="M172" s="9"/>
      <c r="N172" s="9"/>
      <c r="O172" s="9">
        <f t="shared" si="23"/>
        <v>1500000</v>
      </c>
      <c r="P172" s="9">
        <v>1500000</v>
      </c>
      <c r="Q172" s="9"/>
      <c r="R172" s="9">
        <f t="shared" si="24"/>
        <v>0</v>
      </c>
      <c r="S172" s="9"/>
      <c r="T172" s="9"/>
      <c r="U172" s="9">
        <f t="shared" si="25"/>
        <v>0</v>
      </c>
      <c r="V172" s="9"/>
      <c r="W172" s="9"/>
      <c r="X172" s="9">
        <f t="shared" si="26"/>
        <v>0</v>
      </c>
      <c r="Y172" s="9"/>
      <c r="Z172" s="9"/>
      <c r="AA172" s="10">
        <f t="shared" si="27"/>
        <v>-1628000</v>
      </c>
      <c r="AB172" s="11">
        <v>45651</v>
      </c>
    </row>
    <row r="173" spans="1:28" ht="15.75" hidden="1" x14ac:dyDescent="0.25">
      <c r="A173" s="26">
        <v>45650</v>
      </c>
      <c r="B173" s="27" t="s">
        <v>96</v>
      </c>
      <c r="C173" s="27">
        <v>8820000</v>
      </c>
      <c r="D173" s="27" t="s">
        <v>41</v>
      </c>
      <c r="E173" s="27" t="s">
        <v>190</v>
      </c>
      <c r="F173" s="27">
        <v>210</v>
      </c>
      <c r="G173" s="27" t="s">
        <v>51</v>
      </c>
      <c r="H173" s="27"/>
      <c r="I173" s="20">
        <f t="shared" si="21"/>
        <v>0</v>
      </c>
      <c r="J173" s="16" t="s">
        <v>38</v>
      </c>
      <c r="K173" s="5" t="s">
        <v>449</v>
      </c>
      <c r="L173" s="9">
        <f t="shared" si="22"/>
        <v>0</v>
      </c>
      <c r="M173" s="9"/>
      <c r="N173" s="9"/>
      <c r="O173" s="9">
        <f t="shared" si="23"/>
        <v>3323000</v>
      </c>
      <c r="P173" s="9">
        <v>3323000</v>
      </c>
      <c r="Q173" s="9"/>
      <c r="R173" s="9">
        <f t="shared" si="24"/>
        <v>0</v>
      </c>
      <c r="S173" s="9"/>
      <c r="T173" s="9"/>
      <c r="U173" s="9">
        <f t="shared" si="25"/>
        <v>0</v>
      </c>
      <c r="V173" s="9"/>
      <c r="W173" s="9"/>
      <c r="X173" s="9">
        <f t="shared" si="26"/>
        <v>0</v>
      </c>
      <c r="Y173" s="9"/>
      <c r="Z173" s="9"/>
      <c r="AA173" s="10">
        <f t="shared" si="27"/>
        <v>5497000</v>
      </c>
      <c r="AB173" s="11">
        <v>45679</v>
      </c>
    </row>
    <row r="174" spans="1:28" ht="15.75" hidden="1" x14ac:dyDescent="0.25">
      <c r="A174" s="26">
        <v>45650</v>
      </c>
      <c r="B174" s="27" t="s">
        <v>216</v>
      </c>
      <c r="C174" s="20">
        <v>4508000</v>
      </c>
      <c r="D174" s="27" t="s">
        <v>31</v>
      </c>
      <c r="E174" s="20" t="s">
        <v>62</v>
      </c>
      <c r="F174" s="20">
        <v>39.200000000000003</v>
      </c>
      <c r="G174" s="20" t="s">
        <v>51</v>
      </c>
      <c r="H174" s="20"/>
      <c r="I174" s="20">
        <f t="shared" si="21"/>
        <v>0</v>
      </c>
      <c r="J174" s="14" t="s">
        <v>240</v>
      </c>
      <c r="K174" s="20" t="s">
        <v>300</v>
      </c>
      <c r="L174" s="9">
        <f t="shared" si="22"/>
        <v>0</v>
      </c>
      <c r="M174" s="9"/>
      <c r="N174" s="9"/>
      <c r="O174" s="9">
        <f t="shared" si="23"/>
        <v>4508000</v>
      </c>
      <c r="P174" s="9">
        <v>4508000</v>
      </c>
      <c r="Q174" s="9"/>
      <c r="R174" s="9">
        <f t="shared" si="24"/>
        <v>0</v>
      </c>
      <c r="S174" s="9"/>
      <c r="T174" s="9"/>
      <c r="U174" s="9">
        <f t="shared" si="25"/>
        <v>0</v>
      </c>
      <c r="V174" s="9"/>
      <c r="W174" s="9"/>
      <c r="X174" s="9">
        <f t="shared" si="26"/>
        <v>0</v>
      </c>
      <c r="Y174" s="9"/>
      <c r="Z174" s="9"/>
      <c r="AA174" s="10">
        <f t="shared" si="27"/>
        <v>0</v>
      </c>
      <c r="AB174" s="11">
        <v>45665</v>
      </c>
    </row>
    <row r="175" spans="1:28" ht="15.75" hidden="1" x14ac:dyDescent="0.25">
      <c r="A175" s="26">
        <v>45651</v>
      </c>
      <c r="B175" s="20" t="s">
        <v>173</v>
      </c>
      <c r="C175" s="20">
        <v>950000</v>
      </c>
      <c r="D175" s="27" t="s">
        <v>31</v>
      </c>
      <c r="E175" s="20" t="s">
        <v>137</v>
      </c>
      <c r="F175" s="20">
        <v>1</v>
      </c>
      <c r="G175" s="20" t="s">
        <v>138</v>
      </c>
      <c r="H175" s="20"/>
      <c r="I175" s="20">
        <f t="shared" si="21"/>
        <v>0</v>
      </c>
      <c r="J175" s="14" t="s">
        <v>241</v>
      </c>
      <c r="K175" s="20"/>
      <c r="L175" s="9">
        <f t="shared" si="22"/>
        <v>950000</v>
      </c>
      <c r="M175" s="9">
        <v>950000</v>
      </c>
      <c r="N175" s="9"/>
      <c r="O175" s="9">
        <f t="shared" si="23"/>
        <v>0</v>
      </c>
      <c r="P175" s="9"/>
      <c r="Q175" s="9"/>
      <c r="R175" s="9">
        <f t="shared" si="24"/>
        <v>0</v>
      </c>
      <c r="S175" s="9"/>
      <c r="T175" s="9"/>
      <c r="U175" s="9">
        <f t="shared" si="25"/>
        <v>0</v>
      </c>
      <c r="V175" s="9"/>
      <c r="W175" s="9"/>
      <c r="X175" s="9">
        <f t="shared" si="26"/>
        <v>0</v>
      </c>
      <c r="Y175" s="9"/>
      <c r="Z175" s="9"/>
      <c r="AA175" s="10">
        <f t="shared" si="27"/>
        <v>0</v>
      </c>
      <c r="AB175" s="11">
        <v>45654</v>
      </c>
    </row>
    <row r="176" spans="1:28" ht="15.75" hidden="1" x14ac:dyDescent="0.25">
      <c r="A176" s="26">
        <v>45651</v>
      </c>
      <c r="B176" s="27" t="s">
        <v>217</v>
      </c>
      <c r="C176" s="27">
        <v>1342500</v>
      </c>
      <c r="D176" s="20" t="s">
        <v>41</v>
      </c>
      <c r="E176" s="27" t="s">
        <v>171</v>
      </c>
      <c r="F176" s="27">
        <v>2500</v>
      </c>
      <c r="G176" s="27" t="s">
        <v>29</v>
      </c>
      <c r="H176" s="27"/>
      <c r="I176" s="20">
        <f t="shared" si="21"/>
        <v>0</v>
      </c>
      <c r="J176" s="31" t="s">
        <v>241</v>
      </c>
      <c r="K176" s="20" t="s">
        <v>218</v>
      </c>
      <c r="L176" s="9">
        <f t="shared" si="22"/>
        <v>1342500</v>
      </c>
      <c r="M176" s="9">
        <v>1342500</v>
      </c>
      <c r="N176" s="9"/>
      <c r="O176" s="9">
        <f t="shared" si="23"/>
        <v>0</v>
      </c>
      <c r="P176" s="9"/>
      <c r="Q176" s="9"/>
      <c r="R176" s="9">
        <f t="shared" si="24"/>
        <v>0</v>
      </c>
      <c r="S176" s="9"/>
      <c r="T176" s="9"/>
      <c r="U176" s="9">
        <f t="shared" si="25"/>
        <v>0</v>
      </c>
      <c r="V176" s="9"/>
      <c r="W176" s="9"/>
      <c r="X176" s="9">
        <f t="shared" si="26"/>
        <v>0</v>
      </c>
      <c r="Y176" s="9"/>
      <c r="Z176" s="9"/>
      <c r="AA176" s="10">
        <f t="shared" si="27"/>
        <v>0</v>
      </c>
      <c r="AB176" s="11">
        <v>45666</v>
      </c>
    </row>
    <row r="177" spans="1:28" ht="15.75" hidden="1" x14ac:dyDescent="0.25">
      <c r="A177" s="26">
        <v>45651</v>
      </c>
      <c r="B177" s="20" t="s">
        <v>194</v>
      </c>
      <c r="C177" s="20">
        <v>21000000</v>
      </c>
      <c r="D177" s="27" t="s">
        <v>31</v>
      </c>
      <c r="E177" s="20" t="s">
        <v>185</v>
      </c>
      <c r="F177" s="20">
        <v>20000</v>
      </c>
      <c r="G177" s="20" t="s">
        <v>29</v>
      </c>
      <c r="H177" s="20"/>
      <c r="I177" s="20">
        <f t="shared" si="21"/>
        <v>0</v>
      </c>
      <c r="J177" s="14" t="s">
        <v>240</v>
      </c>
      <c r="K177" s="20" t="s">
        <v>410</v>
      </c>
      <c r="L177" s="9">
        <f t="shared" si="22"/>
        <v>0</v>
      </c>
      <c r="M177" s="9"/>
      <c r="N177" s="9"/>
      <c r="O177" s="9">
        <f t="shared" si="23"/>
        <v>21000000</v>
      </c>
      <c r="P177" s="9">
        <v>21000000</v>
      </c>
      <c r="Q177" s="9"/>
      <c r="R177" s="9">
        <f t="shared" si="24"/>
        <v>0</v>
      </c>
      <c r="S177" s="9"/>
      <c r="T177" s="9"/>
      <c r="U177" s="9">
        <f t="shared" si="25"/>
        <v>0</v>
      </c>
      <c r="V177" s="9"/>
      <c r="W177" s="9"/>
      <c r="X177" s="9">
        <f t="shared" si="26"/>
        <v>0</v>
      </c>
      <c r="Y177" s="9"/>
      <c r="Z177" s="9"/>
      <c r="AA177" s="10">
        <f t="shared" si="27"/>
        <v>0</v>
      </c>
      <c r="AB177" s="11">
        <v>45381</v>
      </c>
    </row>
    <row r="178" spans="1:28" ht="15.75" hidden="1" x14ac:dyDescent="0.25">
      <c r="A178" s="26">
        <v>45651</v>
      </c>
      <c r="B178" s="20" t="s">
        <v>141</v>
      </c>
      <c r="C178" s="20">
        <v>7500000</v>
      </c>
      <c r="D178" s="20" t="s">
        <v>31</v>
      </c>
      <c r="E178" s="20" t="s">
        <v>86</v>
      </c>
      <c r="F178" s="20">
        <v>75</v>
      </c>
      <c r="G178" s="20" t="s">
        <v>51</v>
      </c>
      <c r="H178" s="20"/>
      <c r="I178" s="20">
        <f t="shared" si="21"/>
        <v>0</v>
      </c>
      <c r="J178" s="8" t="s">
        <v>26</v>
      </c>
      <c r="K178" s="20"/>
      <c r="L178" s="9">
        <f t="shared" si="22"/>
        <v>0</v>
      </c>
      <c r="M178" s="9"/>
      <c r="N178" s="9"/>
      <c r="O178" s="9">
        <f t="shared" si="23"/>
        <v>0</v>
      </c>
      <c r="P178" s="9"/>
      <c r="Q178" s="9"/>
      <c r="R178" s="9">
        <f t="shared" si="24"/>
        <v>0</v>
      </c>
      <c r="S178" s="9"/>
      <c r="T178" s="9"/>
      <c r="U178" s="9">
        <f t="shared" si="25"/>
        <v>0</v>
      </c>
      <c r="V178" s="9"/>
      <c r="W178" s="9"/>
      <c r="X178" s="9">
        <f t="shared" si="26"/>
        <v>0</v>
      </c>
      <c r="Y178" s="9"/>
      <c r="Z178" s="9"/>
      <c r="AA178" s="10">
        <f t="shared" si="27"/>
        <v>7500000</v>
      </c>
      <c r="AB178" s="11"/>
    </row>
    <row r="179" spans="1:28" ht="15.75" hidden="1" x14ac:dyDescent="0.25">
      <c r="A179" s="26">
        <v>45652</v>
      </c>
      <c r="B179" s="27" t="s">
        <v>53</v>
      </c>
      <c r="C179" s="27">
        <v>2000000</v>
      </c>
      <c r="D179" s="27" t="s">
        <v>31</v>
      </c>
      <c r="E179" s="27" t="s">
        <v>73</v>
      </c>
      <c r="F179" s="27">
        <v>40</v>
      </c>
      <c r="G179" s="27" t="s">
        <v>74</v>
      </c>
      <c r="H179" s="27"/>
      <c r="I179" s="27">
        <f t="shared" si="21"/>
        <v>0</v>
      </c>
      <c r="J179" s="14" t="s">
        <v>240</v>
      </c>
      <c r="K179" s="20" t="s">
        <v>320</v>
      </c>
      <c r="L179" s="9">
        <f t="shared" si="22"/>
        <v>0</v>
      </c>
      <c r="M179" s="9"/>
      <c r="N179" s="9"/>
      <c r="O179" s="9">
        <f t="shared" si="23"/>
        <v>2000000</v>
      </c>
      <c r="P179" s="9">
        <v>2000000</v>
      </c>
      <c r="Q179" s="9"/>
      <c r="R179" s="9">
        <f t="shared" si="24"/>
        <v>0</v>
      </c>
      <c r="S179" s="9"/>
      <c r="T179" s="9"/>
      <c r="U179" s="9">
        <f t="shared" si="25"/>
        <v>0</v>
      </c>
      <c r="V179" s="9"/>
      <c r="W179" s="9"/>
      <c r="X179" s="9">
        <f t="shared" si="26"/>
        <v>0</v>
      </c>
      <c r="Y179" s="9"/>
      <c r="Z179" s="9"/>
      <c r="AA179" s="10">
        <f t="shared" si="27"/>
        <v>0</v>
      </c>
      <c r="AB179" s="11">
        <v>45666</v>
      </c>
    </row>
    <row r="180" spans="1:28" ht="15.75" hidden="1" x14ac:dyDescent="0.25">
      <c r="A180" s="26">
        <v>45652</v>
      </c>
      <c r="B180" s="27" t="s">
        <v>53</v>
      </c>
      <c r="C180" s="20">
        <v>2000000</v>
      </c>
      <c r="D180" s="27" t="s">
        <v>31</v>
      </c>
      <c r="E180" s="20" t="s">
        <v>130</v>
      </c>
      <c r="F180" s="20">
        <v>40</v>
      </c>
      <c r="G180" s="27" t="s">
        <v>74</v>
      </c>
      <c r="H180" s="20"/>
      <c r="I180" s="20">
        <f t="shared" si="21"/>
        <v>0</v>
      </c>
      <c r="J180" s="14" t="s">
        <v>240</v>
      </c>
      <c r="K180" s="20" t="s">
        <v>320</v>
      </c>
      <c r="L180" s="9">
        <f t="shared" si="22"/>
        <v>0</v>
      </c>
      <c r="M180" s="9"/>
      <c r="N180" s="9"/>
      <c r="O180" s="9">
        <f t="shared" si="23"/>
        <v>2000000</v>
      </c>
      <c r="P180" s="9">
        <v>2000000</v>
      </c>
      <c r="Q180" s="9"/>
      <c r="R180" s="9">
        <f t="shared" si="24"/>
        <v>0</v>
      </c>
      <c r="S180" s="9"/>
      <c r="T180" s="9"/>
      <c r="U180" s="9">
        <f t="shared" si="25"/>
        <v>0</v>
      </c>
      <c r="V180" s="9"/>
      <c r="W180" s="9"/>
      <c r="X180" s="9">
        <f t="shared" si="26"/>
        <v>0</v>
      </c>
      <c r="Y180" s="9"/>
      <c r="Z180" s="9"/>
      <c r="AA180" s="10">
        <f t="shared" si="27"/>
        <v>0</v>
      </c>
      <c r="AB180" s="11">
        <v>45666</v>
      </c>
    </row>
    <row r="181" spans="1:28" ht="15.75" hidden="1" x14ac:dyDescent="0.25">
      <c r="A181" s="26">
        <v>45652</v>
      </c>
      <c r="B181" s="20" t="s">
        <v>217</v>
      </c>
      <c r="C181" s="20">
        <v>20800000</v>
      </c>
      <c r="D181" s="20" t="s">
        <v>41</v>
      </c>
      <c r="E181" s="20" t="s">
        <v>155</v>
      </c>
      <c r="F181" s="20">
        <v>5200</v>
      </c>
      <c r="G181" s="20" t="s">
        <v>29</v>
      </c>
      <c r="H181" s="20"/>
      <c r="I181" s="20">
        <f t="shared" si="21"/>
        <v>0</v>
      </c>
      <c r="J181" s="31" t="s">
        <v>241</v>
      </c>
      <c r="K181" s="20"/>
      <c r="L181" s="9">
        <f t="shared" si="22"/>
        <v>20800000</v>
      </c>
      <c r="M181" s="9">
        <v>15000000</v>
      </c>
      <c r="N181" s="9">
        <v>5800000</v>
      </c>
      <c r="O181" s="9">
        <f t="shared" si="23"/>
        <v>0</v>
      </c>
      <c r="P181" s="9"/>
      <c r="Q181" s="9"/>
      <c r="R181" s="9">
        <f t="shared" si="24"/>
        <v>0</v>
      </c>
      <c r="S181" s="9"/>
      <c r="T181" s="9"/>
      <c r="U181" s="9">
        <f t="shared" si="25"/>
        <v>0</v>
      </c>
      <c r="V181" s="9"/>
      <c r="W181" s="9"/>
      <c r="X181" s="9">
        <f t="shared" si="26"/>
        <v>0</v>
      </c>
      <c r="Y181" s="9"/>
      <c r="Z181" s="9"/>
      <c r="AA181" s="10">
        <f t="shared" si="27"/>
        <v>0</v>
      </c>
      <c r="AB181" s="11">
        <v>45685</v>
      </c>
    </row>
    <row r="182" spans="1:28" ht="15.75" hidden="1" x14ac:dyDescent="0.25">
      <c r="A182" s="26">
        <v>45652</v>
      </c>
      <c r="B182" s="20" t="s">
        <v>219</v>
      </c>
      <c r="C182" s="20">
        <v>1386400.0000000005</v>
      </c>
      <c r="D182" s="20" t="s">
        <v>31</v>
      </c>
      <c r="E182" s="20" t="s">
        <v>181</v>
      </c>
      <c r="F182" s="20">
        <v>70.900000000000006</v>
      </c>
      <c r="G182" s="20" t="s">
        <v>51</v>
      </c>
      <c r="H182" s="20"/>
      <c r="I182" s="20">
        <f t="shared" si="21"/>
        <v>0</v>
      </c>
      <c r="J182" s="16" t="s">
        <v>38</v>
      </c>
      <c r="K182" s="25" t="s">
        <v>220</v>
      </c>
      <c r="L182" s="9">
        <f t="shared" si="22"/>
        <v>0</v>
      </c>
      <c r="M182" s="9"/>
      <c r="N182" s="9"/>
      <c r="O182" s="9">
        <f t="shared" si="23"/>
        <v>0</v>
      </c>
      <c r="P182" s="9"/>
      <c r="Q182" s="9"/>
      <c r="R182" s="9">
        <f t="shared" si="24"/>
        <v>0</v>
      </c>
      <c r="S182" s="9"/>
      <c r="T182" s="9"/>
      <c r="U182" s="9">
        <f t="shared" si="25"/>
        <v>0</v>
      </c>
      <c r="V182" s="9"/>
      <c r="W182" s="9"/>
      <c r="X182" s="9">
        <f t="shared" si="26"/>
        <v>0</v>
      </c>
      <c r="Y182" s="9"/>
      <c r="Z182" s="9"/>
      <c r="AA182" s="10">
        <f t="shared" si="27"/>
        <v>1386400.0000000005</v>
      </c>
      <c r="AB182" s="11"/>
    </row>
    <row r="183" spans="1:28" ht="15.75" hidden="1" x14ac:dyDescent="0.25">
      <c r="A183" s="26">
        <v>45588</v>
      </c>
      <c r="B183" s="20" t="s">
        <v>221</v>
      </c>
      <c r="C183" s="20">
        <v>170000</v>
      </c>
      <c r="D183" s="20" t="s">
        <v>41</v>
      </c>
      <c r="E183" s="20" t="s">
        <v>175</v>
      </c>
      <c r="F183" s="20">
        <v>100</v>
      </c>
      <c r="G183" s="20" t="s">
        <v>25</v>
      </c>
      <c r="H183" s="20"/>
      <c r="I183" s="20">
        <v>0</v>
      </c>
      <c r="J183" s="8" t="s">
        <v>26</v>
      </c>
      <c r="K183" s="20"/>
      <c r="L183" s="9">
        <v>0</v>
      </c>
      <c r="M183" s="9"/>
      <c r="N183" s="9"/>
      <c r="O183" s="9">
        <v>0</v>
      </c>
      <c r="P183" s="9"/>
      <c r="Q183" s="9"/>
      <c r="R183" s="9">
        <v>0</v>
      </c>
      <c r="S183" s="9"/>
      <c r="T183" s="9"/>
      <c r="U183" s="9">
        <v>0</v>
      </c>
      <c r="V183" s="9"/>
      <c r="W183" s="9"/>
      <c r="X183" s="9">
        <v>0</v>
      </c>
      <c r="Y183" s="9"/>
      <c r="Z183" s="9"/>
      <c r="AA183" s="10">
        <v>170000</v>
      </c>
      <c r="AB183" s="11"/>
    </row>
    <row r="184" spans="1:28" ht="15.75" hidden="1" x14ac:dyDescent="0.25">
      <c r="A184" s="26">
        <v>45652</v>
      </c>
      <c r="B184" s="20" t="s">
        <v>222</v>
      </c>
      <c r="C184" s="27">
        <v>1342500</v>
      </c>
      <c r="D184" s="20" t="s">
        <v>223</v>
      </c>
      <c r="E184" s="27" t="s">
        <v>224</v>
      </c>
      <c r="F184" s="27">
        <v>750</v>
      </c>
      <c r="G184" s="20" t="s">
        <v>29</v>
      </c>
      <c r="H184" s="27"/>
      <c r="I184" s="20">
        <f t="shared" ref="I184:I245" si="28">F184*H184</f>
        <v>0</v>
      </c>
      <c r="J184" s="31" t="s">
        <v>240</v>
      </c>
      <c r="K184" s="20" t="s">
        <v>272</v>
      </c>
      <c r="L184" s="9">
        <f t="shared" si="22"/>
        <v>0</v>
      </c>
      <c r="M184" s="9"/>
      <c r="N184" s="9"/>
      <c r="O184" s="9">
        <f t="shared" si="23"/>
        <v>1342500</v>
      </c>
      <c r="P184" s="9">
        <v>1342500</v>
      </c>
      <c r="Q184" s="9"/>
      <c r="R184" s="9">
        <f t="shared" si="24"/>
        <v>0</v>
      </c>
      <c r="S184" s="9"/>
      <c r="T184" s="9"/>
      <c r="U184" s="9">
        <f t="shared" si="25"/>
        <v>0</v>
      </c>
      <c r="V184" s="9"/>
      <c r="W184" s="9"/>
      <c r="X184" s="9">
        <f t="shared" si="26"/>
        <v>0</v>
      </c>
      <c r="Y184" s="9"/>
      <c r="Z184" s="9"/>
      <c r="AA184" s="10">
        <f t="shared" si="27"/>
        <v>0</v>
      </c>
      <c r="AB184" s="11">
        <v>45661</v>
      </c>
    </row>
    <row r="185" spans="1:28" ht="15.75" hidden="1" x14ac:dyDescent="0.25">
      <c r="A185" s="26">
        <v>45652</v>
      </c>
      <c r="B185" s="20" t="s">
        <v>222</v>
      </c>
      <c r="C185" s="20">
        <v>695000</v>
      </c>
      <c r="D185" s="20" t="s">
        <v>223</v>
      </c>
      <c r="E185" s="20" t="s">
        <v>225</v>
      </c>
      <c r="F185" s="20">
        <v>500</v>
      </c>
      <c r="G185" s="20" t="s">
        <v>29</v>
      </c>
      <c r="H185" s="20"/>
      <c r="I185" s="20">
        <f t="shared" si="28"/>
        <v>0</v>
      </c>
      <c r="J185" s="31" t="s">
        <v>240</v>
      </c>
      <c r="K185" s="20" t="s">
        <v>272</v>
      </c>
      <c r="L185" s="9">
        <f t="shared" si="22"/>
        <v>0</v>
      </c>
      <c r="M185" s="9"/>
      <c r="N185" s="9"/>
      <c r="O185" s="9">
        <f t="shared" si="23"/>
        <v>695000</v>
      </c>
      <c r="P185" s="9">
        <v>695000</v>
      </c>
      <c r="Q185" s="9"/>
      <c r="R185" s="9">
        <f t="shared" si="24"/>
        <v>0</v>
      </c>
      <c r="S185" s="9"/>
      <c r="T185" s="9"/>
      <c r="U185" s="9">
        <f t="shared" si="25"/>
        <v>0</v>
      </c>
      <c r="V185" s="9"/>
      <c r="W185" s="9"/>
      <c r="X185" s="9">
        <f t="shared" si="26"/>
        <v>0</v>
      </c>
      <c r="Y185" s="9"/>
      <c r="Z185" s="9"/>
      <c r="AA185" s="10">
        <f t="shared" si="27"/>
        <v>0</v>
      </c>
      <c r="AB185" s="11">
        <v>45661</v>
      </c>
    </row>
    <row r="186" spans="1:28" ht="15.75" hidden="1" x14ac:dyDescent="0.25">
      <c r="A186" s="26">
        <v>45653</v>
      </c>
      <c r="B186" s="27" t="s">
        <v>193</v>
      </c>
      <c r="C186" s="27">
        <v>3475000</v>
      </c>
      <c r="D186" s="27" t="s">
        <v>31</v>
      </c>
      <c r="E186" s="27" t="s">
        <v>225</v>
      </c>
      <c r="F186" s="27">
        <v>2500</v>
      </c>
      <c r="G186" s="27" t="s">
        <v>29</v>
      </c>
      <c r="H186" s="27"/>
      <c r="I186" s="27">
        <f t="shared" si="28"/>
        <v>0</v>
      </c>
      <c r="J186" s="37" t="s">
        <v>240</v>
      </c>
      <c r="K186" s="20" t="s">
        <v>401</v>
      </c>
      <c r="L186" s="9">
        <f t="shared" si="22"/>
        <v>0</v>
      </c>
      <c r="M186" s="9"/>
      <c r="N186" s="9"/>
      <c r="O186" s="9">
        <f t="shared" si="23"/>
        <v>3475000</v>
      </c>
      <c r="P186" s="9">
        <v>3475000</v>
      </c>
      <c r="Q186" s="9"/>
      <c r="R186" s="9">
        <f t="shared" si="24"/>
        <v>0</v>
      </c>
      <c r="S186" s="9"/>
      <c r="T186" s="9"/>
      <c r="U186" s="9">
        <f t="shared" si="25"/>
        <v>0</v>
      </c>
      <c r="V186" s="9"/>
      <c r="W186" s="9"/>
      <c r="X186" s="9">
        <f t="shared" si="26"/>
        <v>0</v>
      </c>
      <c r="Y186" s="9"/>
      <c r="Z186" s="9"/>
      <c r="AA186" s="10">
        <f t="shared" si="27"/>
        <v>0</v>
      </c>
      <c r="AB186" s="11">
        <v>45673</v>
      </c>
    </row>
    <row r="187" spans="1:28" ht="15.75" hidden="1" x14ac:dyDescent="0.25">
      <c r="A187" s="26">
        <v>45653</v>
      </c>
      <c r="B187" s="27" t="s">
        <v>53</v>
      </c>
      <c r="C187" s="20">
        <v>2280000</v>
      </c>
      <c r="D187" s="27" t="s">
        <v>31</v>
      </c>
      <c r="E187" s="27" t="s">
        <v>91</v>
      </c>
      <c r="F187" s="20">
        <v>600</v>
      </c>
      <c r="G187" s="27" t="s">
        <v>29</v>
      </c>
      <c r="H187" s="20"/>
      <c r="I187" s="27">
        <f t="shared" si="28"/>
        <v>0</v>
      </c>
      <c r="J187" s="14" t="s">
        <v>240</v>
      </c>
      <c r="K187" s="20" t="s">
        <v>319</v>
      </c>
      <c r="L187" s="9">
        <f t="shared" si="22"/>
        <v>0</v>
      </c>
      <c r="M187" s="9"/>
      <c r="N187" s="9"/>
      <c r="O187" s="9">
        <f t="shared" si="23"/>
        <v>2280000</v>
      </c>
      <c r="P187" s="9">
        <v>2280000</v>
      </c>
      <c r="Q187" s="9"/>
      <c r="R187" s="9">
        <f t="shared" si="24"/>
        <v>0</v>
      </c>
      <c r="S187" s="9"/>
      <c r="T187" s="9"/>
      <c r="U187" s="9">
        <f t="shared" si="25"/>
        <v>0</v>
      </c>
      <c r="V187" s="9"/>
      <c r="W187" s="9"/>
      <c r="X187" s="9">
        <f t="shared" si="26"/>
        <v>0</v>
      </c>
      <c r="Y187" s="9"/>
      <c r="Z187" s="9"/>
      <c r="AA187" s="10">
        <f t="shared" si="27"/>
        <v>0</v>
      </c>
      <c r="AB187" s="11">
        <v>45666</v>
      </c>
    </row>
    <row r="188" spans="1:28" ht="15.75" hidden="1" x14ac:dyDescent="0.25">
      <c r="A188" s="26">
        <v>45653</v>
      </c>
      <c r="B188" s="20" t="s">
        <v>217</v>
      </c>
      <c r="C188" s="27">
        <v>347500</v>
      </c>
      <c r="D188" s="20" t="s">
        <v>41</v>
      </c>
      <c r="E188" s="27" t="s">
        <v>225</v>
      </c>
      <c r="F188" s="27">
        <v>250</v>
      </c>
      <c r="G188" s="20" t="s">
        <v>29</v>
      </c>
      <c r="H188" s="27"/>
      <c r="I188" s="27">
        <f t="shared" si="28"/>
        <v>0</v>
      </c>
      <c r="J188" s="31" t="s">
        <v>241</v>
      </c>
      <c r="K188" s="20"/>
      <c r="L188" s="9">
        <f>M188+N188</f>
        <v>347500</v>
      </c>
      <c r="M188" s="9">
        <v>290000</v>
      </c>
      <c r="N188" s="9">
        <v>57500</v>
      </c>
      <c r="O188" s="9">
        <f>P188+Q188</f>
        <v>0</v>
      </c>
      <c r="P188" s="9"/>
      <c r="Q188" s="9"/>
      <c r="R188" s="9">
        <f>S188+T188</f>
        <v>0</v>
      </c>
      <c r="S188" s="9"/>
      <c r="T188" s="9"/>
      <c r="U188" s="9">
        <f>V188+W188</f>
        <v>0</v>
      </c>
      <c r="V188" s="9"/>
      <c r="W188" s="9"/>
      <c r="X188" s="9">
        <f>Y188+Z188</f>
        <v>0</v>
      </c>
      <c r="Y188" s="9"/>
      <c r="Z188" s="9"/>
      <c r="AA188" s="10">
        <f>C188+I188-L188-O188-U188-X188-R188</f>
        <v>0</v>
      </c>
      <c r="AB188" s="11">
        <v>45670</v>
      </c>
    </row>
    <row r="189" spans="1:28" ht="15.75" hidden="1" x14ac:dyDescent="0.25">
      <c r="A189" s="26">
        <v>45653</v>
      </c>
      <c r="B189" s="27" t="s">
        <v>222</v>
      </c>
      <c r="C189" s="20">
        <v>950000</v>
      </c>
      <c r="D189" s="27" t="s">
        <v>223</v>
      </c>
      <c r="E189" s="20" t="s">
        <v>228</v>
      </c>
      <c r="F189" s="20">
        <v>1</v>
      </c>
      <c r="G189" s="20" t="s">
        <v>138</v>
      </c>
      <c r="H189" s="20"/>
      <c r="I189" s="27">
        <f t="shared" si="28"/>
        <v>0</v>
      </c>
      <c r="J189" s="31" t="s">
        <v>240</v>
      </c>
      <c r="K189" s="20" t="s">
        <v>272</v>
      </c>
      <c r="L189" s="9">
        <f>M189+N189</f>
        <v>0</v>
      </c>
      <c r="M189" s="9"/>
      <c r="N189" s="9"/>
      <c r="O189" s="9">
        <f>P189+Q189</f>
        <v>950000</v>
      </c>
      <c r="P189" s="9">
        <v>950000</v>
      </c>
      <c r="Q189" s="9"/>
      <c r="R189" s="9">
        <f>S189+T189</f>
        <v>0</v>
      </c>
      <c r="S189" s="9"/>
      <c r="T189" s="9"/>
      <c r="U189" s="9">
        <f>V189+W189</f>
        <v>0</v>
      </c>
      <c r="V189" s="9"/>
      <c r="W189" s="9"/>
      <c r="X189" s="9">
        <f>Y189+Z189</f>
        <v>0</v>
      </c>
      <c r="Y189" s="9"/>
      <c r="Z189" s="9"/>
      <c r="AA189" s="10">
        <f>C189+I189-L189-O189-U189-X189-R189</f>
        <v>0</v>
      </c>
      <c r="AB189" s="11">
        <v>45661</v>
      </c>
    </row>
    <row r="190" spans="1:28" ht="15.75" hidden="1" x14ac:dyDescent="0.25">
      <c r="A190" s="17">
        <v>45653</v>
      </c>
      <c r="B190" s="20" t="s">
        <v>162</v>
      </c>
      <c r="C190" s="20">
        <v>18000000</v>
      </c>
      <c r="D190" s="20" t="s">
        <v>31</v>
      </c>
      <c r="E190" s="20" t="s">
        <v>185</v>
      </c>
      <c r="F190" s="20">
        <v>20000</v>
      </c>
      <c r="G190" s="20" t="s">
        <v>29</v>
      </c>
      <c r="H190" s="20"/>
      <c r="I190" s="20">
        <f t="shared" si="28"/>
        <v>0</v>
      </c>
      <c r="J190" s="14" t="s">
        <v>240</v>
      </c>
      <c r="K190" s="20"/>
      <c r="L190" s="9">
        <f>M190+N190</f>
        <v>0</v>
      </c>
      <c r="M190" s="9"/>
      <c r="N190" s="9"/>
      <c r="O190" s="9">
        <f>P190+Q190</f>
        <v>0</v>
      </c>
      <c r="P190" s="9"/>
      <c r="Q190" s="9"/>
      <c r="R190" s="9">
        <f>S190+T190</f>
        <v>18000000</v>
      </c>
      <c r="S190" s="9">
        <v>18000000</v>
      </c>
      <c r="T190" s="9"/>
      <c r="U190" s="9">
        <f>V190+W190</f>
        <v>0</v>
      </c>
      <c r="V190" s="9"/>
      <c r="W190" s="9"/>
      <c r="X190" s="9">
        <f>Y190+Z190</f>
        <v>0</v>
      </c>
      <c r="Y190" s="9"/>
      <c r="Z190" s="9"/>
      <c r="AA190" s="10">
        <f>C190+I190-L190-O190-U190-X190-R190</f>
        <v>0</v>
      </c>
      <c r="AB190" s="11">
        <v>45684</v>
      </c>
    </row>
    <row r="191" spans="1:28" ht="15.75" hidden="1" x14ac:dyDescent="0.25">
      <c r="A191" s="26">
        <v>45654</v>
      </c>
      <c r="B191" s="27" t="s">
        <v>173</v>
      </c>
      <c r="C191" s="27">
        <v>15000000</v>
      </c>
      <c r="D191" s="27" t="s">
        <v>31</v>
      </c>
      <c r="E191" s="27" t="s">
        <v>148</v>
      </c>
      <c r="F191" s="27">
        <v>400</v>
      </c>
      <c r="G191" s="27" t="s">
        <v>51</v>
      </c>
      <c r="H191" s="27"/>
      <c r="I191" s="20">
        <f t="shared" si="28"/>
        <v>0</v>
      </c>
      <c r="J191" s="30" t="s">
        <v>38</v>
      </c>
      <c r="K191" s="20" t="s">
        <v>465</v>
      </c>
      <c r="L191" s="9">
        <f>M191+N191</f>
        <v>0</v>
      </c>
      <c r="M191" s="9"/>
      <c r="N191" s="9"/>
      <c r="O191" s="9">
        <f>P191+Q191</f>
        <v>6000000</v>
      </c>
      <c r="P191" s="9">
        <v>6000000</v>
      </c>
      <c r="Q191" s="9"/>
      <c r="R191" s="9">
        <f>S191+T191</f>
        <v>0</v>
      </c>
      <c r="S191" s="9"/>
      <c r="T191" s="9"/>
      <c r="U191" s="9">
        <f>V191+W191</f>
        <v>0</v>
      </c>
      <c r="V191" s="9"/>
      <c r="W191" s="9"/>
      <c r="X191" s="9">
        <f>Y191+Z191</f>
        <v>0</v>
      </c>
      <c r="Y191" s="9"/>
      <c r="Z191" s="9"/>
      <c r="AA191" s="10">
        <f>C191+I191-L191-O191-U191-X191-R191</f>
        <v>9000000</v>
      </c>
      <c r="AB191" s="11">
        <v>45680</v>
      </c>
    </row>
    <row r="192" spans="1:28" ht="15.75" hidden="1" x14ac:dyDescent="0.25">
      <c r="A192" s="26">
        <v>45654</v>
      </c>
      <c r="B192" s="20" t="s">
        <v>221</v>
      </c>
      <c r="C192" s="20">
        <v>170000</v>
      </c>
      <c r="D192" s="20" t="s">
        <v>41</v>
      </c>
      <c r="E192" s="20" t="s">
        <v>175</v>
      </c>
      <c r="F192" s="20">
        <v>100</v>
      </c>
      <c r="G192" s="20" t="s">
        <v>25</v>
      </c>
      <c r="H192" s="20"/>
      <c r="I192" s="20">
        <f t="shared" si="28"/>
        <v>0</v>
      </c>
      <c r="J192" s="14" t="s">
        <v>240</v>
      </c>
      <c r="K192" s="20" t="s">
        <v>336</v>
      </c>
      <c r="L192" s="9">
        <f>M192+N192</f>
        <v>0</v>
      </c>
      <c r="M192" s="9"/>
      <c r="N192" s="9"/>
      <c r="O192" s="9">
        <f>P192+Q192</f>
        <v>170000</v>
      </c>
      <c r="P192" s="9">
        <v>170000</v>
      </c>
      <c r="Q192" s="9"/>
      <c r="R192" s="9">
        <f>S192+T192</f>
        <v>0</v>
      </c>
      <c r="S192" s="9"/>
      <c r="T192" s="9"/>
      <c r="U192" s="9">
        <f>V192+W192</f>
        <v>0</v>
      </c>
      <c r="V192" s="9"/>
      <c r="W192" s="9"/>
      <c r="X192" s="9">
        <f>Y192+Z192</f>
        <v>0</v>
      </c>
      <c r="Y192" s="9"/>
      <c r="Z192" s="9"/>
      <c r="AA192" s="10">
        <f>C192+I192-L192-O192-U192-X192-R192</f>
        <v>0</v>
      </c>
      <c r="AB192" s="11">
        <v>45681</v>
      </c>
    </row>
    <row r="193" spans="1:28" ht="15.75" hidden="1" x14ac:dyDescent="0.25">
      <c r="A193" s="32">
        <v>45660</v>
      </c>
      <c r="B193" s="33" t="s">
        <v>87</v>
      </c>
      <c r="C193" s="33"/>
      <c r="D193" s="33" t="s">
        <v>31</v>
      </c>
      <c r="E193" s="33" t="s">
        <v>166</v>
      </c>
      <c r="F193" s="33">
        <v>1</v>
      </c>
      <c r="G193" s="33" t="s">
        <v>23</v>
      </c>
      <c r="H193" s="33">
        <v>400000</v>
      </c>
      <c r="I193" s="20">
        <f t="shared" si="28"/>
        <v>400000</v>
      </c>
      <c r="J193" s="37" t="s">
        <v>241</v>
      </c>
      <c r="K193" s="20"/>
      <c r="L193" s="9">
        <f t="shared" ref="L193:L211" si="29">M193+N193</f>
        <v>400000</v>
      </c>
      <c r="M193" s="9">
        <v>400000</v>
      </c>
      <c r="N193" s="9"/>
      <c r="O193" s="9">
        <f t="shared" ref="O193:O211" si="30">P193+Q193</f>
        <v>0</v>
      </c>
      <c r="P193" s="9"/>
      <c r="Q193" s="9"/>
      <c r="R193" s="9">
        <f t="shared" ref="R193:R211" si="31">S193+T193</f>
        <v>0</v>
      </c>
      <c r="S193" s="9"/>
      <c r="T193" s="9"/>
      <c r="U193" s="9">
        <f t="shared" ref="U193:U211" si="32">V193+W193</f>
        <v>0</v>
      </c>
      <c r="V193" s="9"/>
      <c r="W193" s="9"/>
      <c r="X193" s="9">
        <f t="shared" ref="X193:X211" si="33">Y193+Z193</f>
        <v>0</v>
      </c>
      <c r="Y193" s="9"/>
      <c r="Z193" s="9"/>
      <c r="AA193" s="10">
        <f t="shared" ref="AA193:AA211" si="34">C193+I193-L193-O193-U193-X193-R193</f>
        <v>0</v>
      </c>
      <c r="AB193" s="11">
        <v>45660</v>
      </c>
    </row>
    <row r="194" spans="1:28" ht="15.75" hidden="1" x14ac:dyDescent="0.25">
      <c r="A194" s="32">
        <v>45660</v>
      </c>
      <c r="B194" s="33" t="s">
        <v>229</v>
      </c>
      <c r="C194" s="33"/>
      <c r="D194" s="33" t="s">
        <v>41</v>
      </c>
      <c r="E194" s="33" t="s">
        <v>175</v>
      </c>
      <c r="F194" s="33">
        <v>500</v>
      </c>
      <c r="G194" s="33" t="s">
        <v>25</v>
      </c>
      <c r="H194" s="33">
        <v>1700</v>
      </c>
      <c r="I194" s="20">
        <f t="shared" si="28"/>
        <v>850000</v>
      </c>
      <c r="J194" s="37" t="s">
        <v>241</v>
      </c>
      <c r="K194" s="20"/>
      <c r="L194" s="9">
        <f t="shared" si="29"/>
        <v>850000</v>
      </c>
      <c r="M194" s="9">
        <v>850000</v>
      </c>
      <c r="N194" s="9"/>
      <c r="O194" s="9">
        <f t="shared" si="30"/>
        <v>0</v>
      </c>
      <c r="P194" s="9"/>
      <c r="Q194" s="9"/>
      <c r="R194" s="9">
        <f t="shared" si="31"/>
        <v>0</v>
      </c>
      <c r="S194" s="9"/>
      <c r="T194" s="9"/>
      <c r="U194" s="9">
        <f t="shared" si="32"/>
        <v>0</v>
      </c>
      <c r="V194" s="9"/>
      <c r="W194" s="9"/>
      <c r="X194" s="9">
        <f t="shared" si="33"/>
        <v>0</v>
      </c>
      <c r="Y194" s="9"/>
      <c r="Z194" s="9"/>
      <c r="AA194" s="10">
        <f t="shared" si="34"/>
        <v>0</v>
      </c>
      <c r="AB194" s="11">
        <v>45660</v>
      </c>
    </row>
    <row r="195" spans="1:28" ht="15.75" hidden="1" x14ac:dyDescent="0.25">
      <c r="A195" s="32">
        <v>45660</v>
      </c>
      <c r="B195" s="33" t="s">
        <v>230</v>
      </c>
      <c r="C195" s="33"/>
      <c r="D195" s="33" t="s">
        <v>31</v>
      </c>
      <c r="E195" s="33" t="s">
        <v>110</v>
      </c>
      <c r="F195" s="33">
        <v>1000</v>
      </c>
      <c r="G195" s="33" t="s">
        <v>29</v>
      </c>
      <c r="H195" s="33">
        <v>2000</v>
      </c>
      <c r="I195" s="20">
        <f t="shared" si="28"/>
        <v>2000000</v>
      </c>
      <c r="J195" s="37" t="s">
        <v>240</v>
      </c>
      <c r="K195" s="20" t="s">
        <v>239</v>
      </c>
      <c r="L195" s="9">
        <f t="shared" si="29"/>
        <v>0</v>
      </c>
      <c r="M195" s="9"/>
      <c r="N195" s="9"/>
      <c r="O195" s="9">
        <f t="shared" si="30"/>
        <v>2000000</v>
      </c>
      <c r="P195" s="9">
        <v>2000000</v>
      </c>
      <c r="Q195" s="9"/>
      <c r="R195" s="9">
        <f t="shared" si="31"/>
        <v>0</v>
      </c>
      <c r="S195" s="9"/>
      <c r="T195" s="9"/>
      <c r="U195" s="9">
        <f t="shared" si="32"/>
        <v>0</v>
      </c>
      <c r="V195" s="9"/>
      <c r="W195" s="9"/>
      <c r="X195" s="9">
        <f t="shared" si="33"/>
        <v>0</v>
      </c>
      <c r="Y195" s="9"/>
      <c r="Z195" s="9"/>
      <c r="AA195" s="10">
        <f t="shared" si="34"/>
        <v>0</v>
      </c>
      <c r="AB195" s="11">
        <v>45660</v>
      </c>
    </row>
    <row r="196" spans="1:28" ht="15.75" hidden="1" x14ac:dyDescent="0.25">
      <c r="A196" s="32">
        <v>45660</v>
      </c>
      <c r="B196" s="33" t="s">
        <v>231</v>
      </c>
      <c r="C196" s="33"/>
      <c r="D196" s="33"/>
      <c r="E196" s="33" t="s">
        <v>85</v>
      </c>
      <c r="F196" s="33">
        <v>61.8</v>
      </c>
      <c r="G196" s="33" t="s">
        <v>51</v>
      </c>
      <c r="H196" s="33"/>
      <c r="I196" s="20">
        <f t="shared" si="28"/>
        <v>0</v>
      </c>
      <c r="J196" s="34" t="s">
        <v>26</v>
      </c>
      <c r="K196" s="20"/>
      <c r="L196" s="9">
        <f t="shared" si="29"/>
        <v>0</v>
      </c>
      <c r="M196" s="9"/>
      <c r="N196" s="9"/>
      <c r="O196" s="9">
        <f t="shared" si="30"/>
        <v>0</v>
      </c>
      <c r="P196" s="9"/>
      <c r="Q196" s="9"/>
      <c r="R196" s="9">
        <f t="shared" si="31"/>
        <v>0</v>
      </c>
      <c r="S196" s="9"/>
      <c r="T196" s="9"/>
      <c r="U196" s="9">
        <f t="shared" si="32"/>
        <v>0</v>
      </c>
      <c r="V196" s="9"/>
      <c r="W196" s="9"/>
      <c r="X196" s="9">
        <f t="shared" si="33"/>
        <v>0</v>
      </c>
      <c r="Y196" s="9"/>
      <c r="Z196" s="9"/>
      <c r="AA196" s="10">
        <f t="shared" si="34"/>
        <v>0</v>
      </c>
      <c r="AB196" s="11"/>
    </row>
    <row r="197" spans="1:28" ht="15.75" hidden="1" x14ac:dyDescent="0.25">
      <c r="A197" s="32">
        <v>45660</v>
      </c>
      <c r="B197" s="33" t="s">
        <v>231</v>
      </c>
      <c r="C197" s="33"/>
      <c r="D197" s="33"/>
      <c r="E197" s="33" t="s">
        <v>181</v>
      </c>
      <c r="F197" s="33">
        <v>142.1</v>
      </c>
      <c r="G197" s="33" t="s">
        <v>51</v>
      </c>
      <c r="H197" s="33"/>
      <c r="I197" s="20">
        <f t="shared" si="28"/>
        <v>0</v>
      </c>
      <c r="J197" s="34" t="s">
        <v>26</v>
      </c>
      <c r="K197" s="20"/>
      <c r="L197" s="9">
        <f t="shared" si="29"/>
        <v>0</v>
      </c>
      <c r="M197" s="9"/>
      <c r="N197" s="9"/>
      <c r="O197" s="9">
        <f t="shared" si="30"/>
        <v>0</v>
      </c>
      <c r="P197" s="9"/>
      <c r="Q197" s="9"/>
      <c r="R197" s="9">
        <f t="shared" si="31"/>
        <v>0</v>
      </c>
      <c r="S197" s="9"/>
      <c r="T197" s="9"/>
      <c r="U197" s="9">
        <f t="shared" si="32"/>
        <v>0</v>
      </c>
      <c r="V197" s="9"/>
      <c r="W197" s="9"/>
      <c r="X197" s="9">
        <f t="shared" si="33"/>
        <v>0</v>
      </c>
      <c r="Y197" s="9"/>
      <c r="Z197" s="9"/>
      <c r="AA197" s="10">
        <f t="shared" si="34"/>
        <v>0</v>
      </c>
      <c r="AB197" s="11"/>
    </row>
    <row r="198" spans="1:28" ht="15.75" hidden="1" x14ac:dyDescent="0.25">
      <c r="A198" s="32">
        <v>45660</v>
      </c>
      <c r="B198" s="33" t="s">
        <v>232</v>
      </c>
      <c r="C198" s="35"/>
      <c r="D198" s="33" t="s">
        <v>41</v>
      </c>
      <c r="E198" s="35" t="s">
        <v>233</v>
      </c>
      <c r="F198" s="35">
        <v>2</v>
      </c>
      <c r="G198" s="33" t="s">
        <v>138</v>
      </c>
      <c r="H198" s="35">
        <v>1200000</v>
      </c>
      <c r="I198" s="20">
        <f t="shared" si="28"/>
        <v>2400000</v>
      </c>
      <c r="J198" s="41" t="s">
        <v>240</v>
      </c>
      <c r="K198" s="20" t="s">
        <v>463</v>
      </c>
      <c r="L198" s="9">
        <f t="shared" si="29"/>
        <v>0</v>
      </c>
      <c r="M198" s="9"/>
      <c r="N198" s="9"/>
      <c r="O198" s="9">
        <f t="shared" si="30"/>
        <v>2400000</v>
      </c>
      <c r="P198" s="9">
        <v>2400000</v>
      </c>
      <c r="Q198" s="9"/>
      <c r="R198" s="9">
        <f t="shared" si="31"/>
        <v>0</v>
      </c>
      <c r="S198" s="9"/>
      <c r="T198" s="9"/>
      <c r="U198" s="9">
        <f t="shared" si="32"/>
        <v>0</v>
      </c>
      <c r="V198" s="9"/>
      <c r="W198" s="9"/>
      <c r="X198" s="9">
        <f t="shared" si="33"/>
        <v>0</v>
      </c>
      <c r="Y198" s="9"/>
      <c r="Z198" s="9"/>
      <c r="AA198" s="10">
        <f t="shared" si="34"/>
        <v>0</v>
      </c>
      <c r="AB198" s="11">
        <v>45680</v>
      </c>
    </row>
    <row r="199" spans="1:28" ht="15.75" hidden="1" x14ac:dyDescent="0.25">
      <c r="A199" s="32">
        <v>45660</v>
      </c>
      <c r="B199" s="33" t="s">
        <v>109</v>
      </c>
      <c r="C199" s="33"/>
      <c r="D199" s="33" t="s">
        <v>31</v>
      </c>
      <c r="E199" s="35" t="s">
        <v>73</v>
      </c>
      <c r="F199" s="35">
        <v>10</v>
      </c>
      <c r="G199" s="33" t="s">
        <v>74</v>
      </c>
      <c r="H199" s="33">
        <v>50000</v>
      </c>
      <c r="I199" s="20">
        <f t="shared" si="28"/>
        <v>500000</v>
      </c>
      <c r="J199" s="37" t="s">
        <v>241</v>
      </c>
      <c r="K199" s="20"/>
      <c r="L199" s="9">
        <f t="shared" si="29"/>
        <v>500000</v>
      </c>
      <c r="M199" s="9">
        <v>500000</v>
      </c>
      <c r="N199" s="9"/>
      <c r="O199" s="9">
        <f t="shared" si="30"/>
        <v>0</v>
      </c>
      <c r="P199" s="9"/>
      <c r="Q199" s="9"/>
      <c r="R199" s="9">
        <f t="shared" si="31"/>
        <v>0</v>
      </c>
      <c r="S199" s="9"/>
      <c r="T199" s="9"/>
      <c r="U199" s="9">
        <f t="shared" si="32"/>
        <v>0</v>
      </c>
      <c r="V199" s="9"/>
      <c r="W199" s="9"/>
      <c r="X199" s="9">
        <f t="shared" si="33"/>
        <v>0</v>
      </c>
      <c r="Y199" s="9"/>
      <c r="Z199" s="9"/>
      <c r="AA199" s="10">
        <f t="shared" si="34"/>
        <v>0</v>
      </c>
      <c r="AB199" s="11">
        <v>45661</v>
      </c>
    </row>
    <row r="200" spans="1:28" ht="15.75" hidden="1" x14ac:dyDescent="0.25">
      <c r="A200" s="32">
        <v>45660</v>
      </c>
      <c r="B200" s="33" t="s">
        <v>109</v>
      </c>
      <c r="C200" s="33"/>
      <c r="D200" s="33" t="s">
        <v>31</v>
      </c>
      <c r="E200" s="33" t="s">
        <v>234</v>
      </c>
      <c r="F200" s="33">
        <v>10</v>
      </c>
      <c r="G200" s="33" t="s">
        <v>51</v>
      </c>
      <c r="H200" s="33">
        <v>90000</v>
      </c>
      <c r="I200" s="20">
        <f t="shared" si="28"/>
        <v>900000</v>
      </c>
      <c r="J200" s="37" t="s">
        <v>241</v>
      </c>
      <c r="K200" s="20"/>
      <c r="L200" s="9">
        <f t="shared" si="29"/>
        <v>900000</v>
      </c>
      <c r="M200" s="9">
        <v>900000</v>
      </c>
      <c r="N200" s="9"/>
      <c r="O200" s="9">
        <f t="shared" si="30"/>
        <v>0</v>
      </c>
      <c r="P200" s="9"/>
      <c r="Q200" s="9"/>
      <c r="R200" s="9">
        <f t="shared" si="31"/>
        <v>0</v>
      </c>
      <c r="S200" s="9"/>
      <c r="T200" s="9"/>
      <c r="U200" s="9">
        <f t="shared" si="32"/>
        <v>0</v>
      </c>
      <c r="V200" s="9"/>
      <c r="W200" s="9"/>
      <c r="X200" s="9">
        <f t="shared" si="33"/>
        <v>0</v>
      </c>
      <c r="Y200" s="9"/>
      <c r="Z200" s="9"/>
      <c r="AA200" s="10">
        <f t="shared" si="34"/>
        <v>0</v>
      </c>
      <c r="AB200" s="11">
        <v>45661</v>
      </c>
    </row>
    <row r="201" spans="1:28" ht="15.75" hidden="1" x14ac:dyDescent="0.25">
      <c r="A201" s="32">
        <v>45660</v>
      </c>
      <c r="B201" s="33" t="s">
        <v>109</v>
      </c>
      <c r="C201" s="33"/>
      <c r="D201" s="33" t="s">
        <v>31</v>
      </c>
      <c r="E201" s="33" t="s">
        <v>235</v>
      </c>
      <c r="F201" s="33">
        <v>5</v>
      </c>
      <c r="G201" s="33" t="s">
        <v>51</v>
      </c>
      <c r="H201" s="33">
        <v>90000</v>
      </c>
      <c r="I201" s="20">
        <f t="shared" si="28"/>
        <v>450000</v>
      </c>
      <c r="J201" s="37" t="s">
        <v>241</v>
      </c>
      <c r="K201" s="20"/>
      <c r="L201" s="9">
        <f t="shared" si="29"/>
        <v>450000</v>
      </c>
      <c r="M201" s="9">
        <v>450000</v>
      </c>
      <c r="N201" s="9"/>
      <c r="O201" s="9">
        <f t="shared" si="30"/>
        <v>0</v>
      </c>
      <c r="P201" s="9"/>
      <c r="Q201" s="9"/>
      <c r="R201" s="9">
        <f t="shared" si="31"/>
        <v>0</v>
      </c>
      <c r="S201" s="9"/>
      <c r="T201" s="9"/>
      <c r="U201" s="9">
        <f t="shared" si="32"/>
        <v>0</v>
      </c>
      <c r="V201" s="9"/>
      <c r="W201" s="9"/>
      <c r="X201" s="9">
        <f t="shared" si="33"/>
        <v>0</v>
      </c>
      <c r="Y201" s="9"/>
      <c r="Z201" s="9"/>
      <c r="AA201" s="10">
        <f t="shared" si="34"/>
        <v>0</v>
      </c>
      <c r="AB201" s="11">
        <v>45661</v>
      </c>
    </row>
    <row r="202" spans="1:28" ht="15.75" hidden="1" x14ac:dyDescent="0.25">
      <c r="A202" s="32">
        <v>45660</v>
      </c>
      <c r="B202" s="33" t="s">
        <v>109</v>
      </c>
      <c r="C202" s="33"/>
      <c r="D202" s="33" t="s">
        <v>31</v>
      </c>
      <c r="E202" s="33" t="s">
        <v>236</v>
      </c>
      <c r="F202" s="33">
        <v>10</v>
      </c>
      <c r="G202" s="33" t="s">
        <v>51</v>
      </c>
      <c r="H202" s="33">
        <v>90000</v>
      </c>
      <c r="I202" s="20">
        <f t="shared" si="28"/>
        <v>900000</v>
      </c>
      <c r="J202" s="37" t="s">
        <v>241</v>
      </c>
      <c r="K202" s="20"/>
      <c r="L202" s="9">
        <f t="shared" si="29"/>
        <v>900000</v>
      </c>
      <c r="M202" s="9">
        <v>900000</v>
      </c>
      <c r="N202" s="9"/>
      <c r="O202" s="9">
        <f t="shared" si="30"/>
        <v>0</v>
      </c>
      <c r="P202" s="9"/>
      <c r="Q202" s="9"/>
      <c r="R202" s="9">
        <f t="shared" si="31"/>
        <v>0</v>
      </c>
      <c r="S202" s="9"/>
      <c r="T202" s="9"/>
      <c r="U202" s="9">
        <f t="shared" si="32"/>
        <v>0</v>
      </c>
      <c r="V202" s="9"/>
      <c r="W202" s="9"/>
      <c r="X202" s="9">
        <f t="shared" si="33"/>
        <v>0</v>
      </c>
      <c r="Y202" s="9"/>
      <c r="Z202" s="9"/>
      <c r="AA202" s="10">
        <f t="shared" si="34"/>
        <v>0</v>
      </c>
      <c r="AB202" s="11">
        <v>45661</v>
      </c>
    </row>
    <row r="203" spans="1:28" ht="15.75" hidden="1" x14ac:dyDescent="0.25">
      <c r="A203" s="32">
        <v>45660</v>
      </c>
      <c r="B203" s="33" t="s">
        <v>109</v>
      </c>
      <c r="C203" s="33"/>
      <c r="D203" s="33" t="s">
        <v>31</v>
      </c>
      <c r="E203" s="33" t="s">
        <v>237</v>
      </c>
      <c r="F203" s="33">
        <v>15</v>
      </c>
      <c r="G203" s="33" t="s">
        <v>51</v>
      </c>
      <c r="H203" s="33">
        <v>90000</v>
      </c>
      <c r="I203" s="20">
        <f t="shared" si="28"/>
        <v>1350000</v>
      </c>
      <c r="J203" s="37" t="s">
        <v>241</v>
      </c>
      <c r="K203" s="20"/>
      <c r="L203" s="9">
        <f t="shared" si="29"/>
        <v>1350000</v>
      </c>
      <c r="M203" s="9">
        <v>1350000</v>
      </c>
      <c r="N203" s="9"/>
      <c r="O203" s="9">
        <f t="shared" si="30"/>
        <v>0</v>
      </c>
      <c r="P203" s="9"/>
      <c r="Q203" s="9"/>
      <c r="R203" s="9">
        <f t="shared" si="31"/>
        <v>0</v>
      </c>
      <c r="S203" s="9"/>
      <c r="T203" s="9"/>
      <c r="U203" s="9">
        <f t="shared" si="32"/>
        <v>0</v>
      </c>
      <c r="V203" s="9"/>
      <c r="W203" s="9"/>
      <c r="X203" s="9">
        <f t="shared" si="33"/>
        <v>0</v>
      </c>
      <c r="Y203" s="9"/>
      <c r="Z203" s="9"/>
      <c r="AA203" s="10">
        <f t="shared" si="34"/>
        <v>0</v>
      </c>
      <c r="AB203" s="11">
        <v>45661</v>
      </c>
    </row>
    <row r="204" spans="1:28" ht="15.75" hidden="1" x14ac:dyDescent="0.25">
      <c r="A204" s="32">
        <v>45660</v>
      </c>
      <c r="B204" s="33" t="s">
        <v>109</v>
      </c>
      <c r="C204" s="33"/>
      <c r="D204" s="33" t="s">
        <v>31</v>
      </c>
      <c r="E204" s="33" t="s">
        <v>166</v>
      </c>
      <c r="F204" s="33">
        <v>2</v>
      </c>
      <c r="G204" s="33" t="s">
        <v>23</v>
      </c>
      <c r="H204" s="33">
        <v>400000</v>
      </c>
      <c r="I204" s="20">
        <f t="shared" si="28"/>
        <v>800000</v>
      </c>
      <c r="J204" s="37" t="s">
        <v>241</v>
      </c>
      <c r="K204" s="20"/>
      <c r="L204" s="9">
        <f t="shared" si="29"/>
        <v>800000</v>
      </c>
      <c r="M204" s="9">
        <v>800000</v>
      </c>
      <c r="N204" s="9"/>
      <c r="O204" s="9">
        <f t="shared" si="30"/>
        <v>0</v>
      </c>
      <c r="P204" s="9"/>
      <c r="Q204" s="9"/>
      <c r="R204" s="9">
        <f t="shared" si="31"/>
        <v>0</v>
      </c>
      <c r="S204" s="9"/>
      <c r="T204" s="9"/>
      <c r="U204" s="9">
        <f t="shared" si="32"/>
        <v>0</v>
      </c>
      <c r="V204" s="9"/>
      <c r="W204" s="9"/>
      <c r="X204" s="9">
        <f t="shared" si="33"/>
        <v>0</v>
      </c>
      <c r="Y204" s="9"/>
      <c r="Z204" s="9"/>
      <c r="AA204" s="10">
        <f t="shared" si="34"/>
        <v>0</v>
      </c>
      <c r="AB204" s="11">
        <v>45661</v>
      </c>
    </row>
    <row r="205" spans="1:28" ht="15.75" hidden="1" x14ac:dyDescent="0.25">
      <c r="A205" s="32">
        <v>45660</v>
      </c>
      <c r="B205" s="33" t="s">
        <v>109</v>
      </c>
      <c r="C205" s="33"/>
      <c r="D205" s="33" t="s">
        <v>31</v>
      </c>
      <c r="E205" s="33" t="s">
        <v>185</v>
      </c>
      <c r="F205" s="33">
        <v>4600</v>
      </c>
      <c r="G205" s="33" t="s">
        <v>29</v>
      </c>
      <c r="H205" s="33">
        <v>900</v>
      </c>
      <c r="I205" s="20">
        <f t="shared" si="28"/>
        <v>4140000</v>
      </c>
      <c r="J205" s="37" t="s">
        <v>241</v>
      </c>
      <c r="K205" s="20"/>
      <c r="L205" s="9">
        <f t="shared" si="29"/>
        <v>4140000</v>
      </c>
      <c r="M205" s="9">
        <v>4140000</v>
      </c>
      <c r="N205" s="9"/>
      <c r="O205" s="9">
        <f t="shared" si="30"/>
        <v>0</v>
      </c>
      <c r="P205" s="9"/>
      <c r="Q205" s="9"/>
      <c r="R205" s="9">
        <f t="shared" si="31"/>
        <v>0</v>
      </c>
      <c r="S205" s="9"/>
      <c r="T205" s="9"/>
      <c r="U205" s="9">
        <f t="shared" si="32"/>
        <v>0</v>
      </c>
      <c r="V205" s="9"/>
      <c r="W205" s="9"/>
      <c r="X205" s="9">
        <f t="shared" si="33"/>
        <v>0</v>
      </c>
      <c r="Y205" s="9"/>
      <c r="Z205" s="9"/>
      <c r="AA205" s="10">
        <f t="shared" si="34"/>
        <v>0</v>
      </c>
      <c r="AB205" s="11">
        <v>45661</v>
      </c>
    </row>
    <row r="206" spans="1:28" ht="15.75" hidden="1" x14ac:dyDescent="0.25">
      <c r="A206" s="32">
        <v>45660</v>
      </c>
      <c r="B206" s="33" t="s">
        <v>238</v>
      </c>
      <c r="C206" s="33"/>
      <c r="D206" s="33" t="s">
        <v>41</v>
      </c>
      <c r="E206" s="33" t="s">
        <v>28</v>
      </c>
      <c r="F206" s="33">
        <v>2000</v>
      </c>
      <c r="G206" s="33" t="s">
        <v>29</v>
      </c>
      <c r="H206" s="33">
        <v>2500</v>
      </c>
      <c r="I206" s="20">
        <f t="shared" si="28"/>
        <v>5000000</v>
      </c>
      <c r="J206" s="37" t="s">
        <v>241</v>
      </c>
      <c r="K206" s="20"/>
      <c r="L206" s="9">
        <f t="shared" si="29"/>
        <v>0</v>
      </c>
      <c r="M206" s="9"/>
      <c r="N206" s="9"/>
      <c r="O206" s="9">
        <f t="shared" si="30"/>
        <v>0</v>
      </c>
      <c r="P206" s="9"/>
      <c r="Q206" s="9"/>
      <c r="R206" s="9">
        <f t="shared" si="31"/>
        <v>0</v>
      </c>
      <c r="S206" s="9"/>
      <c r="T206" s="9"/>
      <c r="U206" s="9">
        <f t="shared" si="32"/>
        <v>5000000</v>
      </c>
      <c r="V206" s="9">
        <v>5000000</v>
      </c>
      <c r="W206" s="9"/>
      <c r="X206" s="9">
        <f t="shared" si="33"/>
        <v>0</v>
      </c>
      <c r="Y206" s="9"/>
      <c r="Z206" s="9"/>
      <c r="AA206" s="10">
        <f t="shared" si="34"/>
        <v>0</v>
      </c>
      <c r="AB206" s="11">
        <v>45660</v>
      </c>
    </row>
    <row r="207" spans="1:28" ht="15.75" hidden="1" x14ac:dyDescent="0.25">
      <c r="A207" s="32">
        <v>45660</v>
      </c>
      <c r="B207" s="33" t="s">
        <v>48</v>
      </c>
      <c r="C207" s="33"/>
      <c r="D207" s="33" t="s">
        <v>41</v>
      </c>
      <c r="E207" s="33" t="s">
        <v>73</v>
      </c>
      <c r="F207" s="33">
        <v>40</v>
      </c>
      <c r="G207" s="33" t="s">
        <v>74</v>
      </c>
      <c r="H207" s="33">
        <v>50000</v>
      </c>
      <c r="I207" s="20">
        <f t="shared" si="28"/>
        <v>2000000</v>
      </c>
      <c r="J207" s="14" t="s">
        <v>240</v>
      </c>
      <c r="K207" s="20"/>
      <c r="L207" s="9">
        <f t="shared" si="29"/>
        <v>0</v>
      </c>
      <c r="M207" s="9"/>
      <c r="N207" s="9"/>
      <c r="O207" s="9">
        <f t="shared" si="30"/>
        <v>2000000</v>
      </c>
      <c r="P207" s="9"/>
      <c r="Q207" s="9">
        <v>2000000</v>
      </c>
      <c r="R207" s="9">
        <f t="shared" si="31"/>
        <v>0</v>
      </c>
      <c r="S207" s="9"/>
      <c r="T207" s="9"/>
      <c r="U207" s="9">
        <f t="shared" si="32"/>
        <v>0</v>
      </c>
      <c r="V207" s="9"/>
      <c r="W207" s="9"/>
      <c r="X207" s="9">
        <f t="shared" si="33"/>
        <v>0</v>
      </c>
      <c r="Y207" s="9"/>
      <c r="Z207" s="9"/>
      <c r="AA207" s="10">
        <f t="shared" si="34"/>
        <v>0</v>
      </c>
      <c r="AB207" s="11">
        <v>45674</v>
      </c>
    </row>
    <row r="208" spans="1:28" ht="15.75" hidden="1" x14ac:dyDescent="0.25">
      <c r="A208" s="32">
        <v>45660</v>
      </c>
      <c r="B208" s="33" t="s">
        <v>48</v>
      </c>
      <c r="C208" s="33"/>
      <c r="D208" s="33" t="s">
        <v>41</v>
      </c>
      <c r="E208" s="33" t="s">
        <v>102</v>
      </c>
      <c r="F208" s="33">
        <v>12</v>
      </c>
      <c r="G208" s="33" t="s">
        <v>74</v>
      </c>
      <c r="H208" s="33">
        <v>65000</v>
      </c>
      <c r="I208" s="20">
        <f t="shared" si="28"/>
        <v>780000</v>
      </c>
      <c r="J208" s="14" t="s">
        <v>240</v>
      </c>
      <c r="K208" s="20"/>
      <c r="L208" s="9">
        <f t="shared" si="29"/>
        <v>0</v>
      </c>
      <c r="M208" s="9"/>
      <c r="N208" s="9"/>
      <c r="O208" s="9">
        <f t="shared" si="30"/>
        <v>780000</v>
      </c>
      <c r="P208" s="9"/>
      <c r="Q208" s="9">
        <v>780000</v>
      </c>
      <c r="R208" s="9">
        <f t="shared" si="31"/>
        <v>0</v>
      </c>
      <c r="S208" s="9"/>
      <c r="T208" s="9"/>
      <c r="U208" s="9">
        <f t="shared" si="32"/>
        <v>0</v>
      </c>
      <c r="V208" s="9"/>
      <c r="W208" s="9"/>
      <c r="X208" s="9">
        <f t="shared" si="33"/>
        <v>0</v>
      </c>
      <c r="Y208" s="9"/>
      <c r="Z208" s="9"/>
      <c r="AA208" s="10">
        <f t="shared" si="34"/>
        <v>0</v>
      </c>
      <c r="AB208" s="11">
        <v>45674</v>
      </c>
    </row>
    <row r="209" spans="1:28" ht="15.75" hidden="1" x14ac:dyDescent="0.25">
      <c r="A209" s="32">
        <v>45660</v>
      </c>
      <c r="B209" s="33" t="s">
        <v>48</v>
      </c>
      <c r="C209" s="33"/>
      <c r="D209" s="33" t="s">
        <v>41</v>
      </c>
      <c r="E209" s="33" t="s">
        <v>122</v>
      </c>
      <c r="F209" s="33">
        <v>10</v>
      </c>
      <c r="G209" s="33" t="s">
        <v>51</v>
      </c>
      <c r="H209" s="33">
        <v>70000</v>
      </c>
      <c r="I209" s="20">
        <f t="shared" si="28"/>
        <v>700000</v>
      </c>
      <c r="J209" s="14" t="s">
        <v>240</v>
      </c>
      <c r="K209" s="20"/>
      <c r="L209" s="9">
        <f t="shared" si="29"/>
        <v>0</v>
      </c>
      <c r="M209" s="9"/>
      <c r="N209" s="9"/>
      <c r="O209" s="9">
        <f t="shared" si="30"/>
        <v>700000</v>
      </c>
      <c r="P209" s="9"/>
      <c r="Q209" s="9">
        <v>700000</v>
      </c>
      <c r="R209" s="9">
        <f t="shared" si="31"/>
        <v>0</v>
      </c>
      <c r="S209" s="9"/>
      <c r="T209" s="9"/>
      <c r="U209" s="9">
        <f t="shared" si="32"/>
        <v>0</v>
      </c>
      <c r="V209" s="9"/>
      <c r="W209" s="9"/>
      <c r="X209" s="9">
        <f t="shared" si="33"/>
        <v>0</v>
      </c>
      <c r="Y209" s="9"/>
      <c r="Z209" s="9"/>
      <c r="AA209" s="10">
        <f t="shared" si="34"/>
        <v>0</v>
      </c>
      <c r="AB209" s="11">
        <v>45674</v>
      </c>
    </row>
    <row r="210" spans="1:28" ht="15.75" hidden="1" x14ac:dyDescent="0.25">
      <c r="A210" s="32">
        <v>45660</v>
      </c>
      <c r="B210" s="33" t="s">
        <v>48</v>
      </c>
      <c r="C210" s="33"/>
      <c r="D210" s="33" t="s">
        <v>41</v>
      </c>
      <c r="E210" s="33" t="s">
        <v>123</v>
      </c>
      <c r="F210" s="33">
        <v>5</v>
      </c>
      <c r="G210" s="33" t="s">
        <v>51</v>
      </c>
      <c r="H210" s="33">
        <v>100000</v>
      </c>
      <c r="I210" s="20">
        <f t="shared" si="28"/>
        <v>500000</v>
      </c>
      <c r="J210" s="14" t="s">
        <v>240</v>
      </c>
      <c r="K210" s="20" t="s">
        <v>476</v>
      </c>
      <c r="L210" s="9">
        <f t="shared" si="29"/>
        <v>0</v>
      </c>
      <c r="M210" s="9"/>
      <c r="N210" s="9"/>
      <c r="O210" s="9">
        <f t="shared" si="30"/>
        <v>500000</v>
      </c>
      <c r="P210" s="9">
        <v>500000</v>
      </c>
      <c r="Q210" s="9"/>
      <c r="R210" s="9">
        <f t="shared" si="31"/>
        <v>0</v>
      </c>
      <c r="S210" s="9"/>
      <c r="T210" s="9"/>
      <c r="U210" s="9">
        <f t="shared" si="32"/>
        <v>0</v>
      </c>
      <c r="V210" s="9"/>
      <c r="W210" s="9"/>
      <c r="X210" s="9">
        <f t="shared" si="33"/>
        <v>0</v>
      </c>
      <c r="Y210" s="9"/>
      <c r="Z210" s="9"/>
      <c r="AA210" s="10">
        <f t="shared" si="34"/>
        <v>0</v>
      </c>
      <c r="AB210" s="11">
        <v>45681</v>
      </c>
    </row>
    <row r="211" spans="1:28" ht="15.75" hidden="1" x14ac:dyDescent="0.25">
      <c r="A211" s="32">
        <v>45660</v>
      </c>
      <c r="B211" s="33" t="s">
        <v>48</v>
      </c>
      <c r="C211" s="33"/>
      <c r="D211" s="33" t="s">
        <v>41</v>
      </c>
      <c r="E211" s="33" t="s">
        <v>139</v>
      </c>
      <c r="F211" s="33">
        <v>3</v>
      </c>
      <c r="G211" s="33" t="s">
        <v>23</v>
      </c>
      <c r="H211" s="33">
        <v>400000</v>
      </c>
      <c r="I211" s="20">
        <f t="shared" si="28"/>
        <v>1200000</v>
      </c>
      <c r="J211" s="14" t="s">
        <v>240</v>
      </c>
      <c r="K211" s="20" t="s">
        <v>476</v>
      </c>
      <c r="L211" s="9">
        <f t="shared" si="29"/>
        <v>0</v>
      </c>
      <c r="M211" s="9"/>
      <c r="N211" s="9"/>
      <c r="O211" s="9">
        <f t="shared" si="30"/>
        <v>1200000</v>
      </c>
      <c r="P211" s="9"/>
      <c r="Q211" s="9">
        <v>1200000</v>
      </c>
      <c r="R211" s="9">
        <f t="shared" si="31"/>
        <v>0</v>
      </c>
      <c r="S211" s="9"/>
      <c r="T211" s="9"/>
      <c r="U211" s="9">
        <f t="shared" si="32"/>
        <v>0</v>
      </c>
      <c r="V211" s="9"/>
      <c r="W211" s="9"/>
      <c r="X211" s="9">
        <f t="shared" si="33"/>
        <v>0</v>
      </c>
      <c r="Y211" s="9"/>
      <c r="Z211" s="9"/>
      <c r="AA211" s="10">
        <f t="shared" si="34"/>
        <v>0</v>
      </c>
      <c r="AB211" s="11">
        <v>45681</v>
      </c>
    </row>
    <row r="212" spans="1:28" ht="15.75" hidden="1" x14ac:dyDescent="0.25">
      <c r="A212" s="39" t="s">
        <v>242</v>
      </c>
      <c r="B212" s="35" t="s">
        <v>81</v>
      </c>
      <c r="C212" s="35"/>
      <c r="D212" s="35" t="s">
        <v>31</v>
      </c>
      <c r="E212" s="35" t="s">
        <v>110</v>
      </c>
      <c r="F212" s="35">
        <v>1600</v>
      </c>
      <c r="G212" s="35" t="s">
        <v>29</v>
      </c>
      <c r="H212" s="35">
        <v>2250</v>
      </c>
      <c r="I212" s="20">
        <f t="shared" si="28"/>
        <v>3600000</v>
      </c>
      <c r="J212" s="36" t="s">
        <v>26</v>
      </c>
      <c r="K212" s="20"/>
      <c r="L212" s="9">
        <f t="shared" ref="L212:L275" si="35">M212+N212</f>
        <v>0</v>
      </c>
      <c r="M212" s="9"/>
      <c r="N212" s="9"/>
      <c r="O212" s="9">
        <f t="shared" ref="O212:O275" si="36">P212+Q212</f>
        <v>0</v>
      </c>
      <c r="P212" s="9"/>
      <c r="Q212" s="9"/>
      <c r="R212" s="9">
        <f t="shared" ref="R212:R275" si="37">S212+T212</f>
        <v>0</v>
      </c>
      <c r="S212" s="9"/>
      <c r="T212" s="9"/>
      <c r="U212" s="9">
        <f t="shared" ref="U212:U275" si="38">V212+W212</f>
        <v>0</v>
      </c>
      <c r="V212" s="9"/>
      <c r="W212" s="9"/>
      <c r="X212" s="9">
        <f t="shared" ref="X212:X275" si="39">Y212+Z212</f>
        <v>0</v>
      </c>
      <c r="Y212" s="9"/>
      <c r="Z212" s="9"/>
      <c r="AA212" s="10">
        <f t="shared" ref="AA212:AA275" si="40">C212+I212-L212-O212-U212-X212-R212</f>
        <v>3600000</v>
      </c>
      <c r="AB212" s="11"/>
    </row>
    <row r="213" spans="1:28" ht="15.75" hidden="1" x14ac:dyDescent="0.25">
      <c r="A213" s="39" t="s">
        <v>242</v>
      </c>
      <c r="B213" s="33" t="s">
        <v>243</v>
      </c>
      <c r="C213" s="35"/>
      <c r="D213" s="35" t="s">
        <v>31</v>
      </c>
      <c r="E213" s="35" t="s">
        <v>111</v>
      </c>
      <c r="F213" s="35">
        <v>600</v>
      </c>
      <c r="G213" s="35" t="s">
        <v>29</v>
      </c>
      <c r="H213" s="35">
        <v>2500</v>
      </c>
      <c r="I213" s="20">
        <f t="shared" si="28"/>
        <v>1500000</v>
      </c>
      <c r="J213" s="41" t="s">
        <v>241</v>
      </c>
      <c r="K213" s="20"/>
      <c r="L213" s="9">
        <f t="shared" si="35"/>
        <v>1500000</v>
      </c>
      <c r="M213" s="9">
        <v>1500000</v>
      </c>
      <c r="N213" s="9"/>
      <c r="O213" s="9">
        <f t="shared" si="36"/>
        <v>0</v>
      </c>
      <c r="P213" s="9"/>
      <c r="Q213" s="9"/>
      <c r="R213" s="9">
        <f t="shared" si="37"/>
        <v>0</v>
      </c>
      <c r="S213" s="9"/>
      <c r="T213" s="9"/>
      <c r="U213" s="9">
        <f t="shared" si="38"/>
        <v>0</v>
      </c>
      <c r="V213" s="9"/>
      <c r="W213" s="9"/>
      <c r="X213" s="9">
        <f t="shared" si="39"/>
        <v>0</v>
      </c>
      <c r="Y213" s="9"/>
      <c r="Z213" s="9"/>
      <c r="AA213" s="10">
        <f t="shared" si="40"/>
        <v>0</v>
      </c>
      <c r="AB213" s="11">
        <v>45661</v>
      </c>
    </row>
    <row r="214" spans="1:28" ht="15.75" hidden="1" x14ac:dyDescent="0.25">
      <c r="A214" s="39" t="s">
        <v>242</v>
      </c>
      <c r="B214" s="33" t="s">
        <v>244</v>
      </c>
      <c r="C214" s="35"/>
      <c r="D214" s="35" t="s">
        <v>31</v>
      </c>
      <c r="E214" s="35" t="s">
        <v>102</v>
      </c>
      <c r="F214" s="35">
        <v>2</v>
      </c>
      <c r="G214" s="35" t="s">
        <v>74</v>
      </c>
      <c r="H214" s="35">
        <v>65000</v>
      </c>
      <c r="I214" s="20">
        <f t="shared" si="28"/>
        <v>130000</v>
      </c>
      <c r="J214" s="41" t="s">
        <v>241</v>
      </c>
      <c r="K214" s="20"/>
      <c r="L214" s="9">
        <f t="shared" si="35"/>
        <v>130000</v>
      </c>
      <c r="M214" s="9">
        <v>130000</v>
      </c>
      <c r="N214" s="9"/>
      <c r="O214" s="9">
        <f t="shared" si="36"/>
        <v>0</v>
      </c>
      <c r="P214" s="9"/>
      <c r="Q214" s="9"/>
      <c r="R214" s="9">
        <f t="shared" si="37"/>
        <v>0</v>
      </c>
      <c r="S214" s="9"/>
      <c r="T214" s="9"/>
      <c r="U214" s="9">
        <f t="shared" si="38"/>
        <v>0</v>
      </c>
      <c r="V214" s="9"/>
      <c r="W214" s="9"/>
      <c r="X214" s="9">
        <f t="shared" si="39"/>
        <v>0</v>
      </c>
      <c r="Y214" s="9"/>
      <c r="Z214" s="9"/>
      <c r="AA214" s="10">
        <f t="shared" si="40"/>
        <v>0</v>
      </c>
      <c r="AB214" s="11">
        <v>45661</v>
      </c>
    </row>
    <row r="215" spans="1:28" ht="15.75" hidden="1" x14ac:dyDescent="0.25">
      <c r="A215" s="39" t="s">
        <v>242</v>
      </c>
      <c r="B215" s="33" t="s">
        <v>244</v>
      </c>
      <c r="C215" s="33"/>
      <c r="D215" s="35" t="s">
        <v>31</v>
      </c>
      <c r="E215" s="33" t="s">
        <v>245</v>
      </c>
      <c r="F215" s="33">
        <v>2.5</v>
      </c>
      <c r="G215" s="33" t="s">
        <v>51</v>
      </c>
      <c r="H215" s="33">
        <v>82000</v>
      </c>
      <c r="I215" s="20">
        <f t="shared" si="28"/>
        <v>205000</v>
      </c>
      <c r="J215" s="41" t="s">
        <v>241</v>
      </c>
      <c r="K215" s="20"/>
      <c r="L215" s="9">
        <f t="shared" si="35"/>
        <v>205000</v>
      </c>
      <c r="M215" s="9">
        <v>205000</v>
      </c>
      <c r="N215" s="9"/>
      <c r="O215" s="9">
        <f t="shared" si="36"/>
        <v>0</v>
      </c>
      <c r="P215" s="9"/>
      <c r="Q215" s="9"/>
      <c r="R215" s="9">
        <f t="shared" si="37"/>
        <v>0</v>
      </c>
      <c r="S215" s="9"/>
      <c r="T215" s="9"/>
      <c r="U215" s="9">
        <f t="shared" si="38"/>
        <v>0</v>
      </c>
      <c r="V215" s="9"/>
      <c r="W215" s="9"/>
      <c r="X215" s="9">
        <f t="shared" si="39"/>
        <v>0</v>
      </c>
      <c r="Y215" s="9"/>
      <c r="Z215" s="9"/>
      <c r="AA215" s="10">
        <f t="shared" si="40"/>
        <v>0</v>
      </c>
      <c r="AB215" s="11">
        <v>45661</v>
      </c>
    </row>
    <row r="216" spans="1:28" ht="15.75" hidden="1" x14ac:dyDescent="0.25">
      <c r="A216" s="39" t="s">
        <v>242</v>
      </c>
      <c r="B216" s="33" t="s">
        <v>92</v>
      </c>
      <c r="C216" s="33"/>
      <c r="D216" s="35" t="s">
        <v>31</v>
      </c>
      <c r="E216" s="33" t="s">
        <v>91</v>
      </c>
      <c r="F216" s="33">
        <v>700</v>
      </c>
      <c r="G216" s="33" t="s">
        <v>29</v>
      </c>
      <c r="H216" s="33">
        <v>4500</v>
      </c>
      <c r="I216" s="20">
        <f t="shared" si="28"/>
        <v>3150000</v>
      </c>
      <c r="J216" s="34" t="s">
        <v>26</v>
      </c>
      <c r="K216" s="20" t="s">
        <v>455</v>
      </c>
      <c r="L216" s="9">
        <f t="shared" si="35"/>
        <v>0</v>
      </c>
      <c r="M216" s="9"/>
      <c r="N216" s="9"/>
      <c r="O216" s="9">
        <f t="shared" si="36"/>
        <v>0</v>
      </c>
      <c r="P216" s="9"/>
      <c r="Q216" s="9"/>
      <c r="R216" s="9">
        <f t="shared" si="37"/>
        <v>0</v>
      </c>
      <c r="S216" s="9"/>
      <c r="T216" s="9"/>
      <c r="U216" s="9">
        <f t="shared" si="38"/>
        <v>0</v>
      </c>
      <c r="V216" s="9"/>
      <c r="W216" s="9"/>
      <c r="X216" s="9">
        <f t="shared" si="39"/>
        <v>0</v>
      </c>
      <c r="Y216" s="9"/>
      <c r="Z216" s="9"/>
      <c r="AA216" s="10">
        <f t="shared" si="40"/>
        <v>3150000</v>
      </c>
      <c r="AB216" s="11"/>
    </row>
    <row r="217" spans="1:28" ht="15.75" hidden="1" x14ac:dyDescent="0.25">
      <c r="A217" s="39" t="s">
        <v>242</v>
      </c>
      <c r="B217" s="35" t="s">
        <v>246</v>
      </c>
      <c r="C217" s="35"/>
      <c r="D217" s="35" t="s">
        <v>31</v>
      </c>
      <c r="E217" s="33" t="s">
        <v>192</v>
      </c>
      <c r="F217" s="35">
        <v>600</v>
      </c>
      <c r="G217" s="33" t="s">
        <v>29</v>
      </c>
      <c r="H217" s="35">
        <v>1150</v>
      </c>
      <c r="I217" s="20">
        <f t="shared" si="28"/>
        <v>690000</v>
      </c>
      <c r="J217" s="41" t="s">
        <v>241</v>
      </c>
      <c r="K217" s="20"/>
      <c r="L217" s="9">
        <f t="shared" si="35"/>
        <v>690000</v>
      </c>
      <c r="M217" s="9">
        <v>690000</v>
      </c>
      <c r="N217" s="9"/>
      <c r="O217" s="9">
        <f t="shared" si="36"/>
        <v>0</v>
      </c>
      <c r="P217" s="9"/>
      <c r="Q217" s="9"/>
      <c r="R217" s="9">
        <f t="shared" si="37"/>
        <v>0</v>
      </c>
      <c r="S217" s="9"/>
      <c r="T217" s="9"/>
      <c r="U217" s="9">
        <f t="shared" si="38"/>
        <v>0</v>
      </c>
      <c r="V217" s="9"/>
      <c r="W217" s="9"/>
      <c r="X217" s="9">
        <f t="shared" si="39"/>
        <v>0</v>
      </c>
      <c r="Y217" s="9"/>
      <c r="Z217" s="9"/>
      <c r="AA217" s="10">
        <f t="shared" si="40"/>
        <v>0</v>
      </c>
      <c r="AB217" s="11">
        <v>45661</v>
      </c>
    </row>
    <row r="218" spans="1:28" ht="15.75" hidden="1" x14ac:dyDescent="0.25">
      <c r="A218" s="39" t="s">
        <v>242</v>
      </c>
      <c r="B218" s="35" t="s">
        <v>193</v>
      </c>
      <c r="C218" s="33"/>
      <c r="D218" s="35" t="s">
        <v>31</v>
      </c>
      <c r="E218" s="33" t="s">
        <v>139</v>
      </c>
      <c r="F218" s="33">
        <v>4</v>
      </c>
      <c r="G218" s="35" t="s">
        <v>23</v>
      </c>
      <c r="H218" s="33">
        <v>400000</v>
      </c>
      <c r="I218" s="20">
        <f t="shared" si="28"/>
        <v>1600000</v>
      </c>
      <c r="J218" s="37" t="s">
        <v>240</v>
      </c>
      <c r="K218" s="20" t="s">
        <v>401</v>
      </c>
      <c r="L218" s="9">
        <f t="shared" si="35"/>
        <v>0</v>
      </c>
      <c r="M218" s="9"/>
      <c r="N218" s="9"/>
      <c r="O218" s="9">
        <f t="shared" si="36"/>
        <v>1600000</v>
      </c>
      <c r="P218" s="9">
        <v>1600000</v>
      </c>
      <c r="Q218" s="9"/>
      <c r="R218" s="9">
        <f t="shared" si="37"/>
        <v>0</v>
      </c>
      <c r="S218" s="9"/>
      <c r="T218" s="9"/>
      <c r="U218" s="9">
        <f t="shared" si="38"/>
        <v>0</v>
      </c>
      <c r="V218" s="9"/>
      <c r="W218" s="9"/>
      <c r="X218" s="9">
        <f t="shared" si="39"/>
        <v>0</v>
      </c>
      <c r="Y218" s="9"/>
      <c r="Z218" s="9"/>
      <c r="AA218" s="10">
        <f t="shared" si="40"/>
        <v>0</v>
      </c>
      <c r="AB218" s="11">
        <v>45673</v>
      </c>
    </row>
    <row r="219" spans="1:28" ht="15.75" hidden="1" x14ac:dyDescent="0.25">
      <c r="A219" s="39" t="s">
        <v>242</v>
      </c>
      <c r="B219" s="35" t="s">
        <v>247</v>
      </c>
      <c r="C219" s="35"/>
      <c r="D219" s="33" t="s">
        <v>41</v>
      </c>
      <c r="E219" s="35" t="s">
        <v>248</v>
      </c>
      <c r="F219" s="35">
        <v>2000</v>
      </c>
      <c r="G219" s="35" t="s">
        <v>29</v>
      </c>
      <c r="H219" s="35">
        <v>1933</v>
      </c>
      <c r="I219" s="20">
        <f t="shared" si="28"/>
        <v>3866000</v>
      </c>
      <c r="J219" s="37" t="s">
        <v>240</v>
      </c>
      <c r="K219" s="20"/>
      <c r="L219" s="9">
        <f t="shared" si="35"/>
        <v>2000000</v>
      </c>
      <c r="M219" s="9">
        <v>2000000</v>
      </c>
      <c r="N219" s="9"/>
      <c r="O219" s="9">
        <f t="shared" si="36"/>
        <v>0</v>
      </c>
      <c r="P219" s="9"/>
      <c r="Q219" s="9"/>
      <c r="R219" s="55">
        <f t="shared" si="37"/>
        <v>1866000</v>
      </c>
      <c r="S219" s="9">
        <v>1866000</v>
      </c>
      <c r="T219" s="9"/>
      <c r="U219" s="9">
        <f t="shared" si="38"/>
        <v>0</v>
      </c>
      <c r="V219" s="9"/>
      <c r="W219" s="9"/>
      <c r="X219" s="9">
        <f t="shared" si="39"/>
        <v>0</v>
      </c>
      <c r="Y219" s="9"/>
      <c r="Z219" s="9"/>
      <c r="AA219" s="10">
        <f t="shared" si="40"/>
        <v>0</v>
      </c>
      <c r="AB219" s="11">
        <v>45670</v>
      </c>
    </row>
    <row r="220" spans="1:28" ht="15.75" hidden="1" x14ac:dyDescent="0.25">
      <c r="A220" s="39" t="s">
        <v>242</v>
      </c>
      <c r="B220" s="35" t="s">
        <v>249</v>
      </c>
      <c r="C220" s="33"/>
      <c r="D220" s="33" t="s">
        <v>41</v>
      </c>
      <c r="E220" s="33" t="s">
        <v>155</v>
      </c>
      <c r="F220" s="33">
        <v>500</v>
      </c>
      <c r="G220" s="35" t="s">
        <v>29</v>
      </c>
      <c r="H220" s="33">
        <v>3500</v>
      </c>
      <c r="I220" s="20">
        <f t="shared" si="28"/>
        <v>1750000</v>
      </c>
      <c r="J220" s="42" t="s">
        <v>43</v>
      </c>
      <c r="K220" s="20"/>
      <c r="L220" s="9">
        <f t="shared" si="35"/>
        <v>0</v>
      </c>
      <c r="M220" s="9"/>
      <c r="N220" s="9"/>
      <c r="O220" s="9">
        <f t="shared" si="36"/>
        <v>0</v>
      </c>
      <c r="P220" s="9"/>
      <c r="Q220" s="9"/>
      <c r="R220" s="9">
        <f t="shared" si="37"/>
        <v>0</v>
      </c>
      <c r="S220" s="9"/>
      <c r="T220" s="9"/>
      <c r="U220" s="9">
        <f t="shared" si="38"/>
        <v>1200000</v>
      </c>
      <c r="V220" s="9">
        <v>1200000</v>
      </c>
      <c r="W220" s="9"/>
      <c r="X220" s="9">
        <f t="shared" si="39"/>
        <v>0</v>
      </c>
      <c r="Y220" s="9"/>
      <c r="Z220" s="9"/>
      <c r="AA220" s="10">
        <f t="shared" si="40"/>
        <v>550000</v>
      </c>
      <c r="AB220" s="11">
        <v>45665</v>
      </c>
    </row>
    <row r="221" spans="1:28" ht="15.75" hidden="1" x14ac:dyDescent="0.25">
      <c r="A221" s="39" t="s">
        <v>242</v>
      </c>
      <c r="B221" s="33" t="s">
        <v>121</v>
      </c>
      <c r="C221" s="33"/>
      <c r="D221" s="33" t="s">
        <v>31</v>
      </c>
      <c r="E221" s="33" t="s">
        <v>123</v>
      </c>
      <c r="F221" s="33">
        <v>10</v>
      </c>
      <c r="G221" s="33" t="s">
        <v>51</v>
      </c>
      <c r="H221" s="33">
        <v>100000</v>
      </c>
      <c r="I221" s="20">
        <f t="shared" si="28"/>
        <v>1000000</v>
      </c>
      <c r="J221" s="37" t="s">
        <v>240</v>
      </c>
      <c r="K221" s="20" t="s">
        <v>351</v>
      </c>
      <c r="L221" s="9">
        <f t="shared" si="35"/>
        <v>0</v>
      </c>
      <c r="M221" s="9"/>
      <c r="N221" s="9"/>
      <c r="O221" s="9">
        <f t="shared" si="36"/>
        <v>1000000</v>
      </c>
      <c r="P221" s="9">
        <v>1000000</v>
      </c>
      <c r="Q221" s="9"/>
      <c r="R221" s="9">
        <f t="shared" si="37"/>
        <v>0</v>
      </c>
      <c r="S221" s="9"/>
      <c r="T221" s="9"/>
      <c r="U221" s="9">
        <f t="shared" si="38"/>
        <v>0</v>
      </c>
      <c r="V221" s="9"/>
      <c r="W221" s="9"/>
      <c r="X221" s="9">
        <f t="shared" si="39"/>
        <v>0</v>
      </c>
      <c r="Y221" s="9"/>
      <c r="Z221" s="9"/>
      <c r="AA221" s="10">
        <f t="shared" si="40"/>
        <v>0</v>
      </c>
      <c r="AB221" s="11">
        <v>45670</v>
      </c>
    </row>
    <row r="222" spans="1:28" ht="15.75" hidden="1" x14ac:dyDescent="0.25">
      <c r="A222" s="39" t="s">
        <v>242</v>
      </c>
      <c r="B222" s="33" t="s">
        <v>53</v>
      </c>
      <c r="C222" s="33"/>
      <c r="D222" s="33" t="s">
        <v>31</v>
      </c>
      <c r="E222" s="33" t="s">
        <v>148</v>
      </c>
      <c r="F222" s="33">
        <v>20</v>
      </c>
      <c r="G222" s="35" t="s">
        <v>51</v>
      </c>
      <c r="H222" s="33">
        <v>60000</v>
      </c>
      <c r="I222" s="20">
        <f t="shared" si="28"/>
        <v>1200000</v>
      </c>
      <c r="J222" s="14" t="s">
        <v>240</v>
      </c>
      <c r="K222" s="20" t="s">
        <v>535</v>
      </c>
      <c r="L222" s="9">
        <f t="shared" si="35"/>
        <v>0</v>
      </c>
      <c r="M222" s="9"/>
      <c r="N222" s="9"/>
      <c r="O222" s="9">
        <f t="shared" si="36"/>
        <v>1200000</v>
      </c>
      <c r="P222" s="56">
        <v>1200000</v>
      </c>
      <c r="Q222" s="9"/>
      <c r="R222" s="9">
        <f t="shared" si="37"/>
        <v>0</v>
      </c>
      <c r="S222" s="9"/>
      <c r="T222" s="9"/>
      <c r="U222" s="9">
        <f t="shared" si="38"/>
        <v>0</v>
      </c>
      <c r="V222" s="9"/>
      <c r="W222" s="9"/>
      <c r="X222" s="9">
        <f t="shared" si="39"/>
        <v>0</v>
      </c>
      <c r="Y222" s="9"/>
      <c r="Z222" s="9"/>
      <c r="AA222" s="10">
        <f t="shared" si="40"/>
        <v>0</v>
      </c>
      <c r="AB222" s="11">
        <v>45686</v>
      </c>
    </row>
    <row r="223" spans="1:28" ht="15.75" hidden="1" x14ac:dyDescent="0.25">
      <c r="A223" s="39" t="s">
        <v>242</v>
      </c>
      <c r="B223" s="33" t="s">
        <v>53</v>
      </c>
      <c r="C223" s="35"/>
      <c r="D223" s="33" t="s">
        <v>31</v>
      </c>
      <c r="E223" s="35" t="s">
        <v>250</v>
      </c>
      <c r="F223" s="35">
        <v>1</v>
      </c>
      <c r="G223" s="35" t="s">
        <v>51</v>
      </c>
      <c r="H223" s="35">
        <v>300000</v>
      </c>
      <c r="I223" s="20">
        <f t="shared" si="28"/>
        <v>300000</v>
      </c>
      <c r="J223" s="14" t="s">
        <v>240</v>
      </c>
      <c r="K223" s="20" t="s">
        <v>535</v>
      </c>
      <c r="L223" s="9">
        <f t="shared" si="35"/>
        <v>0</v>
      </c>
      <c r="M223" s="9"/>
      <c r="N223" s="9"/>
      <c r="O223" s="9">
        <f t="shared" si="36"/>
        <v>300000</v>
      </c>
      <c r="P223" s="56">
        <v>300000</v>
      </c>
      <c r="Q223" s="9"/>
      <c r="R223" s="9">
        <f t="shared" si="37"/>
        <v>0</v>
      </c>
      <c r="S223" s="9"/>
      <c r="T223" s="9"/>
      <c r="U223" s="9">
        <f t="shared" si="38"/>
        <v>0</v>
      </c>
      <c r="V223" s="9"/>
      <c r="W223" s="9"/>
      <c r="X223" s="9">
        <f t="shared" si="39"/>
        <v>0</v>
      </c>
      <c r="Y223" s="9"/>
      <c r="Z223" s="9"/>
      <c r="AA223" s="10">
        <f t="shared" si="40"/>
        <v>0</v>
      </c>
      <c r="AB223" s="11">
        <v>45686</v>
      </c>
    </row>
    <row r="224" spans="1:28" ht="15.75" hidden="1" x14ac:dyDescent="0.25">
      <c r="A224" s="39" t="s">
        <v>242</v>
      </c>
      <c r="B224" s="35" t="s">
        <v>226</v>
      </c>
      <c r="C224" s="35"/>
      <c r="D224" s="33" t="s">
        <v>31</v>
      </c>
      <c r="E224" s="35" t="s">
        <v>110</v>
      </c>
      <c r="F224" s="35">
        <v>2600</v>
      </c>
      <c r="G224" s="35" t="s">
        <v>29</v>
      </c>
      <c r="H224" s="35">
        <v>1850</v>
      </c>
      <c r="I224" s="20">
        <f t="shared" si="28"/>
        <v>4810000</v>
      </c>
      <c r="J224" s="41" t="s">
        <v>241</v>
      </c>
      <c r="K224" s="20"/>
      <c r="L224" s="9">
        <f t="shared" si="35"/>
        <v>4810000</v>
      </c>
      <c r="M224" s="9">
        <v>4810000</v>
      </c>
      <c r="N224" s="9"/>
      <c r="O224" s="9">
        <f t="shared" si="36"/>
        <v>0</v>
      </c>
      <c r="P224" s="9"/>
      <c r="Q224" s="9"/>
      <c r="R224" s="9">
        <f t="shared" si="37"/>
        <v>0</v>
      </c>
      <c r="S224" s="9"/>
      <c r="T224" s="9"/>
      <c r="U224" s="9">
        <f t="shared" si="38"/>
        <v>0</v>
      </c>
      <c r="V224" s="9"/>
      <c r="W224" s="9"/>
      <c r="X224" s="9">
        <f t="shared" si="39"/>
        <v>0</v>
      </c>
      <c r="Y224" s="9"/>
      <c r="Z224" s="9"/>
      <c r="AA224" s="10">
        <f t="shared" si="40"/>
        <v>0</v>
      </c>
      <c r="AB224" s="11">
        <v>45663</v>
      </c>
    </row>
    <row r="225" spans="1:28" ht="15.75" hidden="1" x14ac:dyDescent="0.25">
      <c r="A225" s="39" t="s">
        <v>242</v>
      </c>
      <c r="B225" s="35" t="s">
        <v>226</v>
      </c>
      <c r="C225" s="33"/>
      <c r="D225" s="33" t="s">
        <v>31</v>
      </c>
      <c r="E225" s="33" t="s">
        <v>155</v>
      </c>
      <c r="F225" s="33">
        <v>100</v>
      </c>
      <c r="G225" s="35" t="s">
        <v>29</v>
      </c>
      <c r="H225" s="33">
        <v>4000</v>
      </c>
      <c r="I225" s="20">
        <f t="shared" si="28"/>
        <v>400000</v>
      </c>
      <c r="J225" s="37" t="s">
        <v>240</v>
      </c>
      <c r="K225" s="20" t="s">
        <v>227</v>
      </c>
      <c r="L225" s="9">
        <f t="shared" si="35"/>
        <v>0</v>
      </c>
      <c r="M225" s="9"/>
      <c r="N225" s="9"/>
      <c r="O225" s="9">
        <f t="shared" si="36"/>
        <v>400000</v>
      </c>
      <c r="P225" s="9">
        <v>400000</v>
      </c>
      <c r="Q225" s="9"/>
      <c r="R225" s="9">
        <f t="shared" si="37"/>
        <v>0</v>
      </c>
      <c r="S225" s="9"/>
      <c r="T225" s="9"/>
      <c r="U225" s="9">
        <f t="shared" si="38"/>
        <v>0</v>
      </c>
      <c r="V225" s="9"/>
      <c r="W225" s="9"/>
      <c r="X225" s="9">
        <f t="shared" si="39"/>
        <v>0</v>
      </c>
      <c r="Y225" s="9"/>
      <c r="Z225" s="9"/>
      <c r="AA225" s="10">
        <f t="shared" si="40"/>
        <v>0</v>
      </c>
      <c r="AB225" s="11">
        <v>45652</v>
      </c>
    </row>
    <row r="226" spans="1:28" ht="15.75" hidden="1" x14ac:dyDescent="0.25">
      <c r="A226" s="39" t="s">
        <v>242</v>
      </c>
      <c r="B226" s="33" t="s">
        <v>251</v>
      </c>
      <c r="C226" s="33"/>
      <c r="D226" s="33" t="s">
        <v>41</v>
      </c>
      <c r="E226" s="33" t="s">
        <v>110</v>
      </c>
      <c r="F226" s="33">
        <v>200</v>
      </c>
      <c r="G226" s="35" t="s">
        <v>29</v>
      </c>
      <c r="H226" s="33">
        <v>2000</v>
      </c>
      <c r="I226" s="20">
        <f t="shared" si="28"/>
        <v>400000</v>
      </c>
      <c r="J226" s="37" t="s">
        <v>240</v>
      </c>
      <c r="K226" s="20"/>
      <c r="L226" s="9">
        <f t="shared" si="35"/>
        <v>0</v>
      </c>
      <c r="M226" s="9"/>
      <c r="N226" s="9"/>
      <c r="O226" s="9">
        <f t="shared" si="36"/>
        <v>0</v>
      </c>
      <c r="P226" s="9"/>
      <c r="Q226" s="9"/>
      <c r="R226" s="9">
        <f t="shared" si="37"/>
        <v>0</v>
      </c>
      <c r="S226" s="9"/>
      <c r="T226" s="9"/>
      <c r="U226" s="9">
        <f t="shared" si="38"/>
        <v>0</v>
      </c>
      <c r="V226" s="9"/>
      <c r="W226" s="9"/>
      <c r="X226" s="9">
        <f t="shared" si="39"/>
        <v>400000</v>
      </c>
      <c r="Y226" s="9">
        <v>400000</v>
      </c>
      <c r="Z226" s="9"/>
      <c r="AA226" s="10">
        <f t="shared" si="40"/>
        <v>0</v>
      </c>
      <c r="AB226" s="11">
        <v>45663</v>
      </c>
    </row>
    <row r="227" spans="1:28" ht="15.75" hidden="1" x14ac:dyDescent="0.25">
      <c r="A227" s="39" t="s">
        <v>242</v>
      </c>
      <c r="B227" s="33" t="s">
        <v>243</v>
      </c>
      <c r="C227" s="33"/>
      <c r="D227" s="33" t="s">
        <v>31</v>
      </c>
      <c r="E227" s="33" t="s">
        <v>111</v>
      </c>
      <c r="F227" s="33">
        <v>300</v>
      </c>
      <c r="G227" s="35" t="s">
        <v>29</v>
      </c>
      <c r="H227" s="33">
        <v>2500</v>
      </c>
      <c r="I227" s="20">
        <f t="shared" si="28"/>
        <v>750000</v>
      </c>
      <c r="J227" s="41" t="s">
        <v>241</v>
      </c>
      <c r="K227" s="20"/>
      <c r="L227" s="9">
        <f t="shared" si="35"/>
        <v>750000</v>
      </c>
      <c r="M227" s="9">
        <v>750000</v>
      </c>
      <c r="N227" s="9"/>
      <c r="O227" s="9">
        <f t="shared" si="36"/>
        <v>0</v>
      </c>
      <c r="P227" s="9"/>
      <c r="Q227" s="9"/>
      <c r="R227" s="9">
        <f t="shared" si="37"/>
        <v>0</v>
      </c>
      <c r="S227" s="9"/>
      <c r="T227" s="9"/>
      <c r="U227" s="9">
        <f t="shared" si="38"/>
        <v>0</v>
      </c>
      <c r="V227" s="9"/>
      <c r="W227" s="9"/>
      <c r="X227" s="9">
        <f t="shared" si="39"/>
        <v>0</v>
      </c>
      <c r="Y227" s="9"/>
      <c r="Z227" s="9"/>
      <c r="AA227" s="10">
        <f t="shared" si="40"/>
        <v>0</v>
      </c>
      <c r="AB227" s="11">
        <v>45667</v>
      </c>
    </row>
    <row r="228" spans="1:28" ht="15.75" hidden="1" x14ac:dyDescent="0.25">
      <c r="A228" s="39" t="s">
        <v>242</v>
      </c>
      <c r="B228" s="33" t="s">
        <v>217</v>
      </c>
      <c r="C228" s="33"/>
      <c r="D228" s="33" t="s">
        <v>41</v>
      </c>
      <c r="E228" s="33" t="s">
        <v>234</v>
      </c>
      <c r="F228" s="33">
        <v>2.5</v>
      </c>
      <c r="G228" s="33" t="s">
        <v>51</v>
      </c>
      <c r="H228" s="33">
        <v>90000</v>
      </c>
      <c r="I228" s="20">
        <f t="shared" si="28"/>
        <v>225000</v>
      </c>
      <c r="J228" s="31" t="s">
        <v>241</v>
      </c>
      <c r="K228" s="20"/>
      <c r="L228" s="9">
        <f t="shared" si="35"/>
        <v>225000</v>
      </c>
      <c r="M228" s="9">
        <v>225000</v>
      </c>
      <c r="N228" s="9"/>
      <c r="O228" s="9">
        <f t="shared" si="36"/>
        <v>0</v>
      </c>
      <c r="P228" s="9"/>
      <c r="Q228" s="9"/>
      <c r="R228" s="9">
        <f t="shared" si="37"/>
        <v>0</v>
      </c>
      <c r="S228" s="9"/>
      <c r="T228" s="9"/>
      <c r="U228" s="9">
        <f t="shared" si="38"/>
        <v>0</v>
      </c>
      <c r="V228" s="9"/>
      <c r="W228" s="9"/>
      <c r="X228" s="9">
        <f t="shared" si="39"/>
        <v>0</v>
      </c>
      <c r="Y228" s="9"/>
      <c r="Z228" s="9"/>
      <c r="AA228" s="10">
        <f t="shared" si="40"/>
        <v>0</v>
      </c>
      <c r="AB228" s="11">
        <v>45670</v>
      </c>
    </row>
    <row r="229" spans="1:28" ht="15.75" hidden="1" x14ac:dyDescent="0.25">
      <c r="A229" s="39" t="s">
        <v>242</v>
      </c>
      <c r="B229" s="33" t="s">
        <v>217</v>
      </c>
      <c r="C229" s="35"/>
      <c r="D229" s="33" t="s">
        <v>41</v>
      </c>
      <c r="E229" s="33" t="s">
        <v>236</v>
      </c>
      <c r="F229" s="35">
        <v>2.5</v>
      </c>
      <c r="G229" s="33" t="s">
        <v>51</v>
      </c>
      <c r="H229" s="35">
        <v>90000</v>
      </c>
      <c r="I229" s="20">
        <f t="shared" si="28"/>
        <v>225000</v>
      </c>
      <c r="J229" s="31" t="s">
        <v>241</v>
      </c>
      <c r="K229" s="20"/>
      <c r="L229" s="9">
        <f t="shared" si="35"/>
        <v>225000</v>
      </c>
      <c r="M229" s="9">
        <v>225000</v>
      </c>
      <c r="N229" s="9"/>
      <c r="O229" s="9">
        <f t="shared" si="36"/>
        <v>0</v>
      </c>
      <c r="P229" s="9"/>
      <c r="Q229" s="9"/>
      <c r="R229" s="9">
        <f t="shared" si="37"/>
        <v>0</v>
      </c>
      <c r="S229" s="9"/>
      <c r="T229" s="9"/>
      <c r="U229" s="9">
        <f t="shared" si="38"/>
        <v>0</v>
      </c>
      <c r="V229" s="9"/>
      <c r="W229" s="9"/>
      <c r="X229" s="9">
        <f t="shared" si="39"/>
        <v>0</v>
      </c>
      <c r="Y229" s="9"/>
      <c r="Z229" s="9"/>
      <c r="AA229" s="10">
        <f t="shared" si="40"/>
        <v>0</v>
      </c>
      <c r="AB229" s="11">
        <v>45670</v>
      </c>
    </row>
    <row r="230" spans="1:28" ht="15.75" hidden="1" x14ac:dyDescent="0.25">
      <c r="A230" s="39" t="s">
        <v>242</v>
      </c>
      <c r="B230" s="33" t="s">
        <v>217</v>
      </c>
      <c r="C230" s="33"/>
      <c r="D230" s="33" t="s">
        <v>41</v>
      </c>
      <c r="E230" s="33" t="s">
        <v>237</v>
      </c>
      <c r="F230" s="33">
        <v>5</v>
      </c>
      <c r="G230" s="33" t="s">
        <v>51</v>
      </c>
      <c r="H230" s="33">
        <v>90000</v>
      </c>
      <c r="I230" s="20">
        <f t="shared" si="28"/>
        <v>450000</v>
      </c>
      <c r="J230" s="31" t="s">
        <v>241</v>
      </c>
      <c r="K230" s="20"/>
      <c r="L230" s="9">
        <f t="shared" si="35"/>
        <v>450000</v>
      </c>
      <c r="M230" s="9">
        <v>450000</v>
      </c>
      <c r="N230" s="9"/>
      <c r="O230" s="9">
        <f t="shared" si="36"/>
        <v>0</v>
      </c>
      <c r="P230" s="9"/>
      <c r="Q230" s="9"/>
      <c r="R230" s="9">
        <f t="shared" si="37"/>
        <v>0</v>
      </c>
      <c r="S230" s="9"/>
      <c r="T230" s="9"/>
      <c r="U230" s="9">
        <f t="shared" si="38"/>
        <v>0</v>
      </c>
      <c r="V230" s="9"/>
      <c r="W230" s="9"/>
      <c r="X230" s="9">
        <f t="shared" si="39"/>
        <v>0</v>
      </c>
      <c r="Y230" s="9"/>
      <c r="Z230" s="9"/>
      <c r="AA230" s="10">
        <f t="shared" si="40"/>
        <v>0</v>
      </c>
      <c r="AB230" s="11">
        <v>45670</v>
      </c>
    </row>
    <row r="231" spans="1:28" ht="15.75" hidden="1" x14ac:dyDescent="0.25">
      <c r="A231" s="39" t="s">
        <v>242</v>
      </c>
      <c r="B231" s="33" t="s">
        <v>191</v>
      </c>
      <c r="C231" s="35"/>
      <c r="D231" s="35" t="s">
        <v>31</v>
      </c>
      <c r="E231" s="35" t="s">
        <v>192</v>
      </c>
      <c r="F231" s="35">
        <v>10000</v>
      </c>
      <c r="G231" s="35" t="s">
        <v>29</v>
      </c>
      <c r="H231" s="35">
        <v>875</v>
      </c>
      <c r="I231" s="20">
        <f t="shared" si="28"/>
        <v>8750000</v>
      </c>
      <c r="J231" s="14" t="s">
        <v>241</v>
      </c>
      <c r="K231" s="20"/>
      <c r="L231" s="9">
        <f t="shared" si="35"/>
        <v>8750000</v>
      </c>
      <c r="M231" s="9">
        <v>5160000</v>
      </c>
      <c r="N231" s="9">
        <f>2281000+1309000</f>
        <v>3590000</v>
      </c>
      <c r="O231" s="9">
        <f t="shared" si="36"/>
        <v>0</v>
      </c>
      <c r="P231" s="9"/>
      <c r="Q231" s="9"/>
      <c r="R231" s="9">
        <f t="shared" si="37"/>
        <v>0</v>
      </c>
      <c r="S231" s="9"/>
      <c r="T231" s="9"/>
      <c r="U231" s="9">
        <f t="shared" si="38"/>
        <v>0</v>
      </c>
      <c r="V231" s="9"/>
      <c r="W231" s="9"/>
      <c r="X231" s="9">
        <f t="shared" si="39"/>
        <v>0</v>
      </c>
      <c r="Y231" s="9"/>
      <c r="Z231" s="9"/>
      <c r="AA231" s="10">
        <f t="shared" si="40"/>
        <v>0</v>
      </c>
      <c r="AB231" s="11">
        <v>45677</v>
      </c>
    </row>
    <row r="232" spans="1:28" ht="15.75" hidden="1" x14ac:dyDescent="0.25">
      <c r="A232" s="39" t="s">
        <v>242</v>
      </c>
      <c r="B232" s="35" t="s">
        <v>252</v>
      </c>
      <c r="C232" s="35"/>
      <c r="D232" s="35" t="s">
        <v>31</v>
      </c>
      <c r="E232" s="35" t="s">
        <v>91</v>
      </c>
      <c r="F232" s="35">
        <v>5200</v>
      </c>
      <c r="G232" s="35" t="s">
        <v>29</v>
      </c>
      <c r="H232" s="35">
        <v>3700</v>
      </c>
      <c r="I232" s="20">
        <f t="shared" si="28"/>
        <v>19240000</v>
      </c>
      <c r="J232" s="41" t="s">
        <v>240</v>
      </c>
      <c r="K232" s="20"/>
      <c r="L232" s="9">
        <f t="shared" si="35"/>
        <v>0</v>
      </c>
      <c r="M232" s="9"/>
      <c r="N232" s="9"/>
      <c r="O232" s="9">
        <f t="shared" si="36"/>
        <v>0</v>
      </c>
      <c r="P232" s="9"/>
      <c r="Q232" s="9"/>
      <c r="R232" s="55">
        <f t="shared" si="37"/>
        <v>19240000</v>
      </c>
      <c r="S232" s="9">
        <v>19240000</v>
      </c>
      <c r="T232" s="9"/>
      <c r="U232" s="9">
        <f t="shared" si="38"/>
        <v>0</v>
      </c>
      <c r="V232" s="9"/>
      <c r="W232" s="9"/>
      <c r="X232" s="9">
        <f t="shared" si="39"/>
        <v>0</v>
      </c>
      <c r="Y232" s="9"/>
      <c r="Z232" s="9"/>
      <c r="AA232" s="10">
        <f t="shared" si="40"/>
        <v>0</v>
      </c>
      <c r="AB232" s="11">
        <v>45677</v>
      </c>
    </row>
    <row r="233" spans="1:28" ht="15.75" hidden="1" x14ac:dyDescent="0.25">
      <c r="A233" s="39" t="s">
        <v>242</v>
      </c>
      <c r="B233" s="35" t="s">
        <v>252</v>
      </c>
      <c r="C233" s="33"/>
      <c r="D233" s="35" t="s">
        <v>31</v>
      </c>
      <c r="E233" s="33" t="s">
        <v>73</v>
      </c>
      <c r="F233" s="33">
        <v>30</v>
      </c>
      <c r="G233" s="33" t="s">
        <v>74</v>
      </c>
      <c r="H233" s="33">
        <v>50000</v>
      </c>
      <c r="I233" s="20">
        <f t="shared" si="28"/>
        <v>1500000</v>
      </c>
      <c r="J233" s="41" t="s">
        <v>240</v>
      </c>
      <c r="K233" s="20"/>
      <c r="L233" s="9">
        <f t="shared" si="35"/>
        <v>0</v>
      </c>
      <c r="M233" s="9"/>
      <c r="N233" s="9"/>
      <c r="O233" s="9">
        <f t="shared" si="36"/>
        <v>0</v>
      </c>
      <c r="P233" s="9"/>
      <c r="Q233" s="9"/>
      <c r="R233" s="55">
        <f t="shared" si="37"/>
        <v>1500000</v>
      </c>
      <c r="S233" s="9">
        <v>1500000</v>
      </c>
      <c r="T233" s="9"/>
      <c r="U233" s="9">
        <f t="shared" si="38"/>
        <v>0</v>
      </c>
      <c r="V233" s="9"/>
      <c r="W233" s="9"/>
      <c r="X233" s="9">
        <f t="shared" si="39"/>
        <v>0</v>
      </c>
      <c r="Y233" s="9"/>
      <c r="Z233" s="9"/>
      <c r="AA233" s="10">
        <f t="shared" si="40"/>
        <v>0</v>
      </c>
      <c r="AB233" s="11">
        <v>45677</v>
      </c>
    </row>
    <row r="234" spans="1:28" ht="15.75" hidden="1" x14ac:dyDescent="0.25">
      <c r="A234" s="39" t="s">
        <v>242</v>
      </c>
      <c r="B234" s="35" t="s">
        <v>252</v>
      </c>
      <c r="C234" s="33"/>
      <c r="D234" s="35" t="s">
        <v>31</v>
      </c>
      <c r="E234" s="33" t="s">
        <v>102</v>
      </c>
      <c r="F234" s="33">
        <v>12</v>
      </c>
      <c r="G234" s="33" t="s">
        <v>74</v>
      </c>
      <c r="H234" s="33">
        <v>65000</v>
      </c>
      <c r="I234" s="20">
        <f t="shared" si="28"/>
        <v>780000</v>
      </c>
      <c r="J234" s="41" t="s">
        <v>240</v>
      </c>
      <c r="K234" s="20"/>
      <c r="L234" s="9">
        <f t="shared" si="35"/>
        <v>0</v>
      </c>
      <c r="M234" s="9"/>
      <c r="N234" s="9"/>
      <c r="O234" s="9">
        <f t="shared" si="36"/>
        <v>0</v>
      </c>
      <c r="P234" s="9"/>
      <c r="Q234" s="9"/>
      <c r="R234" s="55">
        <f t="shared" si="37"/>
        <v>780000</v>
      </c>
      <c r="S234" s="9">
        <v>780000</v>
      </c>
      <c r="T234" s="9"/>
      <c r="U234" s="9">
        <f t="shared" si="38"/>
        <v>0</v>
      </c>
      <c r="V234" s="9"/>
      <c r="W234" s="9"/>
      <c r="X234" s="9">
        <f t="shared" si="39"/>
        <v>0</v>
      </c>
      <c r="Y234" s="9"/>
      <c r="Z234" s="9"/>
      <c r="AA234" s="10">
        <f t="shared" si="40"/>
        <v>0</v>
      </c>
      <c r="AB234" s="11">
        <v>45677</v>
      </c>
    </row>
    <row r="235" spans="1:28" ht="15.75" hidden="1" x14ac:dyDescent="0.25">
      <c r="A235" s="39" t="s">
        <v>242</v>
      </c>
      <c r="B235" s="35" t="s">
        <v>252</v>
      </c>
      <c r="C235" s="33"/>
      <c r="D235" s="35" t="s">
        <v>31</v>
      </c>
      <c r="E235" s="33" t="s">
        <v>234</v>
      </c>
      <c r="F235" s="33">
        <v>20</v>
      </c>
      <c r="G235" s="33" t="s">
        <v>51</v>
      </c>
      <c r="H235" s="33">
        <v>90000</v>
      </c>
      <c r="I235" s="20">
        <f t="shared" si="28"/>
        <v>1800000</v>
      </c>
      <c r="J235" s="41" t="s">
        <v>240</v>
      </c>
      <c r="K235" s="20"/>
      <c r="L235" s="9">
        <f t="shared" si="35"/>
        <v>0</v>
      </c>
      <c r="M235" s="9"/>
      <c r="N235" s="9"/>
      <c r="O235" s="9">
        <f t="shared" si="36"/>
        <v>0</v>
      </c>
      <c r="P235" s="9"/>
      <c r="Q235" s="9"/>
      <c r="R235" s="55">
        <f t="shared" si="37"/>
        <v>1800000</v>
      </c>
      <c r="S235" s="9">
        <v>1800000</v>
      </c>
      <c r="T235" s="9"/>
      <c r="U235" s="9">
        <f t="shared" si="38"/>
        <v>0</v>
      </c>
      <c r="V235" s="9"/>
      <c r="W235" s="9"/>
      <c r="X235" s="9">
        <f t="shared" si="39"/>
        <v>0</v>
      </c>
      <c r="Y235" s="9"/>
      <c r="Z235" s="9"/>
      <c r="AA235" s="10">
        <f t="shared" si="40"/>
        <v>0</v>
      </c>
      <c r="AB235" s="11">
        <v>45677</v>
      </c>
    </row>
    <row r="236" spans="1:28" ht="15.75" hidden="1" x14ac:dyDescent="0.25">
      <c r="A236" s="39" t="s">
        <v>242</v>
      </c>
      <c r="B236" s="35" t="s">
        <v>252</v>
      </c>
      <c r="C236" s="33"/>
      <c r="D236" s="35" t="s">
        <v>31</v>
      </c>
      <c r="E236" s="33" t="s">
        <v>236</v>
      </c>
      <c r="F236" s="33">
        <v>40</v>
      </c>
      <c r="G236" s="33" t="s">
        <v>51</v>
      </c>
      <c r="H236" s="33">
        <v>90000</v>
      </c>
      <c r="I236" s="20">
        <f t="shared" si="28"/>
        <v>3600000</v>
      </c>
      <c r="J236" s="41" t="s">
        <v>240</v>
      </c>
      <c r="K236" s="20"/>
      <c r="L236" s="9">
        <f t="shared" si="35"/>
        <v>0</v>
      </c>
      <c r="M236" s="9"/>
      <c r="N236" s="9"/>
      <c r="O236" s="9">
        <f t="shared" si="36"/>
        <v>0</v>
      </c>
      <c r="P236" s="9"/>
      <c r="Q236" s="9"/>
      <c r="R236" s="55">
        <f t="shared" si="37"/>
        <v>3600000</v>
      </c>
      <c r="S236" s="9">
        <v>3600000</v>
      </c>
      <c r="T236" s="9"/>
      <c r="U236" s="9">
        <f t="shared" si="38"/>
        <v>0</v>
      </c>
      <c r="V236" s="9"/>
      <c r="W236" s="9"/>
      <c r="X236" s="9">
        <f t="shared" si="39"/>
        <v>0</v>
      </c>
      <c r="Y236" s="9"/>
      <c r="Z236" s="9"/>
      <c r="AA236" s="10">
        <f t="shared" si="40"/>
        <v>0</v>
      </c>
      <c r="AB236" s="11">
        <v>45677</v>
      </c>
    </row>
    <row r="237" spans="1:28" ht="15.75" hidden="1" x14ac:dyDescent="0.25">
      <c r="A237" s="39" t="s">
        <v>242</v>
      </c>
      <c r="B237" s="33" t="s">
        <v>147</v>
      </c>
      <c r="C237" s="33"/>
      <c r="D237" s="35" t="s">
        <v>31</v>
      </c>
      <c r="E237" s="33" t="s">
        <v>148</v>
      </c>
      <c r="F237" s="33">
        <v>100</v>
      </c>
      <c r="G237" s="33" t="s">
        <v>51</v>
      </c>
      <c r="H237" s="33">
        <v>60000</v>
      </c>
      <c r="I237" s="20">
        <f t="shared" si="28"/>
        <v>6000000</v>
      </c>
      <c r="J237" s="37" t="s">
        <v>240</v>
      </c>
      <c r="K237" s="20" t="s">
        <v>149</v>
      </c>
      <c r="L237" s="9">
        <f t="shared" si="35"/>
        <v>0</v>
      </c>
      <c r="M237" s="9"/>
      <c r="N237" s="9"/>
      <c r="O237" s="9">
        <f t="shared" si="36"/>
        <v>6000000</v>
      </c>
      <c r="P237" s="9">
        <v>6000000</v>
      </c>
      <c r="Q237" s="9"/>
      <c r="R237" s="9">
        <f t="shared" si="37"/>
        <v>0</v>
      </c>
      <c r="S237" s="9"/>
      <c r="T237" s="9"/>
      <c r="U237" s="9">
        <f t="shared" si="38"/>
        <v>0</v>
      </c>
      <c r="V237" s="9"/>
      <c r="W237" s="9"/>
      <c r="X237" s="9">
        <f t="shared" si="39"/>
        <v>0</v>
      </c>
      <c r="Y237" s="9"/>
      <c r="Z237" s="9"/>
      <c r="AA237" s="10">
        <f t="shared" si="40"/>
        <v>0</v>
      </c>
      <c r="AB237" s="11">
        <v>45678</v>
      </c>
    </row>
    <row r="238" spans="1:28" ht="15.75" hidden="1" x14ac:dyDescent="0.25">
      <c r="A238" s="39" t="s">
        <v>242</v>
      </c>
      <c r="B238" s="33" t="s">
        <v>253</v>
      </c>
      <c r="C238" s="33"/>
      <c r="D238" s="35" t="s">
        <v>41</v>
      </c>
      <c r="E238" s="33" t="s">
        <v>111</v>
      </c>
      <c r="F238" s="33">
        <v>1000</v>
      </c>
      <c r="G238" s="33" t="s">
        <v>29</v>
      </c>
      <c r="H238" s="33">
        <v>2500</v>
      </c>
      <c r="I238" s="20">
        <f t="shared" si="28"/>
        <v>2500000</v>
      </c>
      <c r="J238" s="37" t="s">
        <v>240</v>
      </c>
      <c r="K238" s="20" t="s">
        <v>336</v>
      </c>
      <c r="L238" s="9">
        <f t="shared" si="35"/>
        <v>0</v>
      </c>
      <c r="M238" s="9"/>
      <c r="N238" s="9"/>
      <c r="O238" s="9">
        <f t="shared" si="36"/>
        <v>2500000</v>
      </c>
      <c r="P238" s="9">
        <v>2500000</v>
      </c>
      <c r="Q238" s="9"/>
      <c r="R238" s="9">
        <f t="shared" si="37"/>
        <v>0</v>
      </c>
      <c r="S238" s="9"/>
      <c r="T238" s="9"/>
      <c r="U238" s="9">
        <f t="shared" si="38"/>
        <v>0</v>
      </c>
      <c r="V238" s="9"/>
      <c r="W238" s="9"/>
      <c r="X238" s="9">
        <f t="shared" si="39"/>
        <v>0</v>
      </c>
      <c r="Y238" s="9"/>
      <c r="Z238" s="9"/>
      <c r="AA238" s="10">
        <f t="shared" si="40"/>
        <v>0</v>
      </c>
      <c r="AB238" s="11">
        <v>45667</v>
      </c>
    </row>
    <row r="239" spans="1:28" ht="15.75" hidden="1" x14ac:dyDescent="0.25">
      <c r="A239" s="39" t="s">
        <v>242</v>
      </c>
      <c r="B239" s="33" t="s">
        <v>96</v>
      </c>
      <c r="C239" s="33"/>
      <c r="D239" s="35" t="s">
        <v>41</v>
      </c>
      <c r="E239" s="33" t="s">
        <v>190</v>
      </c>
      <c r="F239" s="33">
        <v>300</v>
      </c>
      <c r="G239" s="33" t="s">
        <v>51</v>
      </c>
      <c r="H239" s="33">
        <v>42000</v>
      </c>
      <c r="I239" s="20">
        <f t="shared" si="28"/>
        <v>12600000</v>
      </c>
      <c r="J239" s="34" t="s">
        <v>26</v>
      </c>
      <c r="K239" s="20" t="s">
        <v>487</v>
      </c>
      <c r="L239" s="9">
        <f t="shared" si="35"/>
        <v>0</v>
      </c>
      <c r="M239" s="9"/>
      <c r="N239" s="9"/>
      <c r="O239" s="9">
        <f t="shared" si="36"/>
        <v>0</v>
      </c>
      <c r="P239" s="9"/>
      <c r="Q239" s="9"/>
      <c r="R239" s="9">
        <f t="shared" si="37"/>
        <v>0</v>
      </c>
      <c r="S239" s="9"/>
      <c r="T239" s="9"/>
      <c r="U239" s="9">
        <f t="shared" si="38"/>
        <v>0</v>
      </c>
      <c r="V239" s="9"/>
      <c r="W239" s="9"/>
      <c r="X239" s="9">
        <f t="shared" si="39"/>
        <v>0</v>
      </c>
      <c r="Y239" s="9"/>
      <c r="Z239" s="9"/>
      <c r="AA239" s="10">
        <f t="shared" si="40"/>
        <v>12600000</v>
      </c>
      <c r="AB239" s="11"/>
    </row>
    <row r="240" spans="1:28" ht="15.75" hidden="1" x14ac:dyDescent="0.25">
      <c r="A240" s="39" t="s">
        <v>242</v>
      </c>
      <c r="B240" s="33" t="s">
        <v>254</v>
      </c>
      <c r="C240" s="33"/>
      <c r="D240" s="35" t="s">
        <v>41</v>
      </c>
      <c r="E240" s="33" t="s">
        <v>185</v>
      </c>
      <c r="F240" s="33">
        <v>800</v>
      </c>
      <c r="G240" s="33" t="s">
        <v>29</v>
      </c>
      <c r="H240" s="33">
        <v>1150</v>
      </c>
      <c r="I240" s="20">
        <f t="shared" si="28"/>
        <v>920000</v>
      </c>
      <c r="J240" s="41" t="s">
        <v>240</v>
      </c>
      <c r="K240" s="20"/>
      <c r="L240" s="9">
        <f t="shared" si="35"/>
        <v>0</v>
      </c>
      <c r="M240" s="9"/>
      <c r="N240" s="9"/>
      <c r="O240" s="9">
        <f t="shared" si="36"/>
        <v>0</v>
      </c>
      <c r="P240" s="9"/>
      <c r="Q240" s="9"/>
      <c r="R240" s="55">
        <f t="shared" si="37"/>
        <v>920000</v>
      </c>
      <c r="S240" s="9">
        <v>920000</v>
      </c>
      <c r="T240" s="9"/>
      <c r="U240" s="9">
        <f t="shared" si="38"/>
        <v>0</v>
      </c>
      <c r="V240" s="9"/>
      <c r="W240" s="9"/>
      <c r="X240" s="9">
        <f t="shared" si="39"/>
        <v>0</v>
      </c>
      <c r="Y240" s="9"/>
      <c r="Z240" s="9"/>
      <c r="AA240" s="10">
        <f t="shared" si="40"/>
        <v>0</v>
      </c>
      <c r="AB240" s="11">
        <v>45663</v>
      </c>
    </row>
    <row r="241" spans="1:28" ht="15.75" hidden="1" x14ac:dyDescent="0.25">
      <c r="A241" s="39" t="s">
        <v>242</v>
      </c>
      <c r="B241" s="33" t="s">
        <v>255</v>
      </c>
      <c r="C241" s="33"/>
      <c r="D241" s="35" t="s">
        <v>41</v>
      </c>
      <c r="E241" s="33" t="s">
        <v>122</v>
      </c>
      <c r="F241" s="33">
        <v>20</v>
      </c>
      <c r="G241" s="33" t="s">
        <v>51</v>
      </c>
      <c r="H241" s="33">
        <v>70000</v>
      </c>
      <c r="I241" s="20">
        <f t="shared" si="28"/>
        <v>1400000</v>
      </c>
      <c r="J241" s="37" t="s">
        <v>240</v>
      </c>
      <c r="K241" s="20" t="s">
        <v>274</v>
      </c>
      <c r="L241" s="9">
        <f t="shared" si="35"/>
        <v>0</v>
      </c>
      <c r="M241" s="9"/>
      <c r="N241" s="9"/>
      <c r="O241" s="9">
        <f t="shared" si="36"/>
        <v>1400000</v>
      </c>
      <c r="P241" s="9">
        <v>1400000</v>
      </c>
      <c r="Q241" s="9"/>
      <c r="R241" s="9">
        <f t="shared" si="37"/>
        <v>0</v>
      </c>
      <c r="S241" s="9"/>
      <c r="T241" s="9"/>
      <c r="U241" s="9">
        <f t="shared" si="38"/>
        <v>0</v>
      </c>
      <c r="V241" s="9"/>
      <c r="W241" s="9"/>
      <c r="X241" s="9">
        <f t="shared" si="39"/>
        <v>0</v>
      </c>
      <c r="Y241" s="9"/>
      <c r="Z241" s="9"/>
      <c r="AA241" s="10">
        <f t="shared" si="40"/>
        <v>0</v>
      </c>
      <c r="AB241" s="11">
        <v>45661</v>
      </c>
    </row>
    <row r="242" spans="1:28" ht="15.75" hidden="1" x14ac:dyDescent="0.25">
      <c r="A242" s="39" t="s">
        <v>242</v>
      </c>
      <c r="B242" s="33" t="s">
        <v>256</v>
      </c>
      <c r="C242" s="33"/>
      <c r="D242" s="35" t="s">
        <v>41</v>
      </c>
      <c r="E242" s="33" t="s">
        <v>64</v>
      </c>
      <c r="F242" s="33">
        <v>4</v>
      </c>
      <c r="G242" s="33" t="s">
        <v>33</v>
      </c>
      <c r="H242" s="33">
        <v>150000</v>
      </c>
      <c r="I242" s="20">
        <f t="shared" si="28"/>
        <v>600000</v>
      </c>
      <c r="J242" s="37" t="s">
        <v>240</v>
      </c>
      <c r="K242" s="20" t="s">
        <v>281</v>
      </c>
      <c r="L242" s="9">
        <f t="shared" si="35"/>
        <v>0</v>
      </c>
      <c r="M242" s="9"/>
      <c r="N242" s="9"/>
      <c r="O242" s="9">
        <f t="shared" si="36"/>
        <v>600000</v>
      </c>
      <c r="P242" s="9">
        <v>600000</v>
      </c>
      <c r="Q242" s="9"/>
      <c r="R242" s="9">
        <f t="shared" si="37"/>
        <v>0</v>
      </c>
      <c r="S242" s="9"/>
      <c r="T242" s="9"/>
      <c r="U242" s="9">
        <f t="shared" si="38"/>
        <v>0</v>
      </c>
      <c r="V242" s="9"/>
      <c r="W242" s="9"/>
      <c r="X242" s="9">
        <f t="shared" si="39"/>
        <v>0</v>
      </c>
      <c r="Y242" s="9"/>
      <c r="Z242" s="9"/>
      <c r="AA242" s="10">
        <f t="shared" si="40"/>
        <v>0</v>
      </c>
      <c r="AB242" s="11">
        <v>45664</v>
      </c>
    </row>
    <row r="243" spans="1:28" ht="15.75" hidden="1" x14ac:dyDescent="0.25">
      <c r="A243" s="39" t="s">
        <v>242</v>
      </c>
      <c r="B243" s="33" t="s">
        <v>257</v>
      </c>
      <c r="C243" s="35"/>
      <c r="D243" s="35" t="s">
        <v>31</v>
      </c>
      <c r="E243" s="35" t="s">
        <v>224</v>
      </c>
      <c r="F243" s="33">
        <v>5750</v>
      </c>
      <c r="G243" s="33" t="s">
        <v>29</v>
      </c>
      <c r="H243" s="35">
        <v>1755</v>
      </c>
      <c r="I243" s="20">
        <f t="shared" si="28"/>
        <v>10091250</v>
      </c>
      <c r="J243" s="41" t="s">
        <v>240</v>
      </c>
      <c r="K243" s="20" t="s">
        <v>278</v>
      </c>
      <c r="L243" s="9">
        <f t="shared" si="35"/>
        <v>0</v>
      </c>
      <c r="M243" s="9"/>
      <c r="N243" s="9"/>
      <c r="O243" s="9">
        <f t="shared" si="36"/>
        <v>10091250</v>
      </c>
      <c r="P243" s="9">
        <v>10091250</v>
      </c>
      <c r="Q243" s="9"/>
      <c r="R243" s="9">
        <f t="shared" si="37"/>
        <v>0</v>
      </c>
      <c r="S243" s="9"/>
      <c r="T243" s="9"/>
      <c r="U243" s="9">
        <f t="shared" si="38"/>
        <v>0</v>
      </c>
      <c r="V243" s="9"/>
      <c r="W243" s="9"/>
      <c r="X243" s="9">
        <f t="shared" si="39"/>
        <v>0</v>
      </c>
      <c r="Y243" s="9"/>
      <c r="Z243" s="9"/>
      <c r="AA243" s="10">
        <f t="shared" si="40"/>
        <v>0</v>
      </c>
      <c r="AB243" s="11">
        <v>45663</v>
      </c>
    </row>
    <row r="244" spans="1:28" ht="15.75" hidden="1" x14ac:dyDescent="0.25">
      <c r="A244" s="39" t="s">
        <v>242</v>
      </c>
      <c r="B244" s="33" t="s">
        <v>170</v>
      </c>
      <c r="C244" s="33"/>
      <c r="D244" s="35" t="s">
        <v>41</v>
      </c>
      <c r="E244" s="35" t="s">
        <v>64</v>
      </c>
      <c r="F244" s="33">
        <v>2</v>
      </c>
      <c r="G244" s="33" t="s">
        <v>33</v>
      </c>
      <c r="H244" s="33">
        <v>150000</v>
      </c>
      <c r="I244" s="20">
        <f t="shared" si="28"/>
        <v>300000</v>
      </c>
      <c r="J244" s="37" t="s">
        <v>241</v>
      </c>
      <c r="K244" s="20"/>
      <c r="L244" s="9">
        <f t="shared" si="35"/>
        <v>300000</v>
      </c>
      <c r="M244" s="9">
        <v>300000</v>
      </c>
      <c r="N244" s="9"/>
      <c r="O244" s="9">
        <f t="shared" si="36"/>
        <v>0</v>
      </c>
      <c r="P244" s="9"/>
      <c r="Q244" s="9"/>
      <c r="R244" s="9">
        <f t="shared" si="37"/>
        <v>0</v>
      </c>
      <c r="S244" s="9"/>
      <c r="T244" s="9"/>
      <c r="U244" s="9">
        <f t="shared" si="38"/>
        <v>0</v>
      </c>
      <c r="V244" s="9"/>
      <c r="W244" s="9"/>
      <c r="X244" s="9">
        <f t="shared" si="39"/>
        <v>0</v>
      </c>
      <c r="Y244" s="9"/>
      <c r="Z244" s="9"/>
      <c r="AA244" s="10">
        <f t="shared" si="40"/>
        <v>0</v>
      </c>
      <c r="AB244" s="11">
        <v>45663</v>
      </c>
    </row>
    <row r="245" spans="1:28" ht="15.75" hidden="1" x14ac:dyDescent="0.25">
      <c r="A245" s="39" t="s">
        <v>242</v>
      </c>
      <c r="B245" s="33" t="s">
        <v>170</v>
      </c>
      <c r="C245" s="35"/>
      <c r="D245" s="35" t="s">
        <v>41</v>
      </c>
      <c r="E245" s="35" t="s">
        <v>250</v>
      </c>
      <c r="F245" s="35">
        <v>2</v>
      </c>
      <c r="G245" s="33" t="s">
        <v>51</v>
      </c>
      <c r="H245" s="35">
        <v>300000</v>
      </c>
      <c r="I245" s="20">
        <f t="shared" si="28"/>
        <v>600000</v>
      </c>
      <c r="J245" s="37" t="s">
        <v>241</v>
      </c>
      <c r="K245" s="20"/>
      <c r="L245" s="9">
        <f t="shared" si="35"/>
        <v>600000</v>
      </c>
      <c r="M245" s="9">
        <v>600000</v>
      </c>
      <c r="N245" s="9"/>
      <c r="O245" s="9">
        <f t="shared" si="36"/>
        <v>0</v>
      </c>
      <c r="P245" s="9"/>
      <c r="Q245" s="9"/>
      <c r="R245" s="9">
        <f t="shared" si="37"/>
        <v>0</v>
      </c>
      <c r="S245" s="9"/>
      <c r="T245" s="9"/>
      <c r="U245" s="9">
        <f t="shared" si="38"/>
        <v>0</v>
      </c>
      <c r="V245" s="9"/>
      <c r="W245" s="9"/>
      <c r="X245" s="9">
        <f t="shared" si="39"/>
        <v>0</v>
      </c>
      <c r="Y245" s="9"/>
      <c r="Z245" s="9"/>
      <c r="AA245" s="10">
        <f t="shared" si="40"/>
        <v>0</v>
      </c>
      <c r="AB245" s="11">
        <v>45663</v>
      </c>
    </row>
    <row r="246" spans="1:28" ht="15.75" hidden="1" x14ac:dyDescent="0.25">
      <c r="A246" s="39" t="s">
        <v>242</v>
      </c>
      <c r="B246" s="33" t="s">
        <v>258</v>
      </c>
      <c r="C246" s="33"/>
      <c r="D246" s="35" t="s">
        <v>31</v>
      </c>
      <c r="E246" s="33" t="s">
        <v>61</v>
      </c>
      <c r="F246" s="33">
        <v>25</v>
      </c>
      <c r="G246" s="33" t="s">
        <v>25</v>
      </c>
      <c r="H246" s="33">
        <v>40000</v>
      </c>
      <c r="I246" s="20">
        <f t="shared" ref="I246:I280" si="41">F246*H246</f>
        <v>1000000</v>
      </c>
      <c r="J246" s="37" t="s">
        <v>240</v>
      </c>
      <c r="K246" s="20" t="s">
        <v>516</v>
      </c>
      <c r="L246" s="9">
        <f t="shared" si="35"/>
        <v>0</v>
      </c>
      <c r="M246" s="9"/>
      <c r="N246" s="9"/>
      <c r="O246" s="9">
        <f t="shared" si="36"/>
        <v>1000000</v>
      </c>
      <c r="P246" s="9">
        <v>1000000</v>
      </c>
      <c r="Q246" s="9"/>
      <c r="R246" s="9">
        <f t="shared" si="37"/>
        <v>0</v>
      </c>
      <c r="S246" s="9"/>
      <c r="T246" s="9"/>
      <c r="U246" s="9">
        <f t="shared" si="38"/>
        <v>0</v>
      </c>
      <c r="V246" s="9"/>
      <c r="W246" s="9"/>
      <c r="X246" s="9">
        <f t="shared" si="39"/>
        <v>0</v>
      </c>
      <c r="Y246" s="9"/>
      <c r="Z246" s="9"/>
      <c r="AA246" s="10">
        <f t="shared" si="40"/>
        <v>0</v>
      </c>
      <c r="AB246" s="11">
        <v>45685</v>
      </c>
    </row>
    <row r="247" spans="1:28" ht="15.75" hidden="1" x14ac:dyDescent="0.25">
      <c r="A247" s="39" t="s">
        <v>242</v>
      </c>
      <c r="B247" s="35" t="s">
        <v>259</v>
      </c>
      <c r="C247" s="33"/>
      <c r="D247" s="35" t="s">
        <v>31</v>
      </c>
      <c r="E247" s="33" t="s">
        <v>175</v>
      </c>
      <c r="F247" s="33">
        <v>500</v>
      </c>
      <c r="G247" s="33" t="s">
        <v>25</v>
      </c>
      <c r="H247" s="33">
        <v>1700</v>
      </c>
      <c r="I247" s="20">
        <f t="shared" si="41"/>
        <v>850000</v>
      </c>
      <c r="J247" s="37" t="s">
        <v>240</v>
      </c>
      <c r="K247" s="20" t="s">
        <v>273</v>
      </c>
      <c r="L247" s="9">
        <f t="shared" si="35"/>
        <v>0</v>
      </c>
      <c r="M247" s="9"/>
      <c r="N247" s="9"/>
      <c r="O247" s="9">
        <f t="shared" si="36"/>
        <v>850000</v>
      </c>
      <c r="P247" s="9">
        <v>850000</v>
      </c>
      <c r="Q247" s="9"/>
      <c r="R247" s="9">
        <f t="shared" si="37"/>
        <v>0</v>
      </c>
      <c r="S247" s="9"/>
      <c r="T247" s="9"/>
      <c r="U247" s="9">
        <f t="shared" si="38"/>
        <v>0</v>
      </c>
      <c r="V247" s="9"/>
      <c r="W247" s="9"/>
      <c r="X247" s="9">
        <f t="shared" si="39"/>
        <v>0</v>
      </c>
      <c r="Y247" s="9"/>
      <c r="Z247" s="9"/>
      <c r="AA247" s="10">
        <f t="shared" si="40"/>
        <v>0</v>
      </c>
      <c r="AB247" s="11">
        <v>45661</v>
      </c>
    </row>
    <row r="248" spans="1:28" ht="15.75" hidden="1" x14ac:dyDescent="0.25">
      <c r="A248" s="39" t="s">
        <v>242</v>
      </c>
      <c r="B248" s="35" t="s">
        <v>201</v>
      </c>
      <c r="C248" s="35"/>
      <c r="D248" s="35" t="s">
        <v>31</v>
      </c>
      <c r="E248" s="33" t="s">
        <v>64</v>
      </c>
      <c r="F248" s="33">
        <v>50</v>
      </c>
      <c r="G248" s="33" t="s">
        <v>33</v>
      </c>
      <c r="H248" s="35">
        <v>148000</v>
      </c>
      <c r="I248" s="20">
        <f t="shared" si="41"/>
        <v>7400000</v>
      </c>
      <c r="J248" s="36" t="s">
        <v>26</v>
      </c>
      <c r="K248" s="20"/>
      <c r="L248" s="9">
        <f t="shared" si="35"/>
        <v>0</v>
      </c>
      <c r="M248" s="9"/>
      <c r="N248" s="9"/>
      <c r="O248" s="9">
        <f t="shared" si="36"/>
        <v>0</v>
      </c>
      <c r="P248" s="9"/>
      <c r="Q248" s="9"/>
      <c r="R248" s="9">
        <f t="shared" si="37"/>
        <v>0</v>
      </c>
      <c r="S248" s="9"/>
      <c r="T248" s="9"/>
      <c r="U248" s="9">
        <f t="shared" si="38"/>
        <v>0</v>
      </c>
      <c r="V248" s="9"/>
      <c r="W248" s="9"/>
      <c r="X248" s="9">
        <f t="shared" si="39"/>
        <v>0</v>
      </c>
      <c r="Y248" s="9"/>
      <c r="Z248" s="9"/>
      <c r="AA248" s="10">
        <f t="shared" si="40"/>
        <v>7400000</v>
      </c>
      <c r="AB248" s="11"/>
    </row>
    <row r="249" spans="1:28" ht="15.75" hidden="1" x14ac:dyDescent="0.25">
      <c r="A249" s="39" t="s">
        <v>242</v>
      </c>
      <c r="B249" s="35" t="s">
        <v>260</v>
      </c>
      <c r="C249" s="33"/>
      <c r="D249" s="33" t="s">
        <v>41</v>
      </c>
      <c r="E249" s="33" t="s">
        <v>80</v>
      </c>
      <c r="F249" s="33">
        <v>2</v>
      </c>
      <c r="G249" s="33" t="s">
        <v>23</v>
      </c>
      <c r="H249" s="33">
        <v>1100000</v>
      </c>
      <c r="I249" s="20">
        <f t="shared" si="41"/>
        <v>2200000</v>
      </c>
      <c r="J249" s="37" t="s">
        <v>241</v>
      </c>
      <c r="K249" s="20"/>
      <c r="L249" s="9">
        <f t="shared" si="35"/>
        <v>2200000</v>
      </c>
      <c r="M249" s="9">
        <v>2200000</v>
      </c>
      <c r="N249" s="9"/>
      <c r="O249" s="9">
        <f t="shared" si="36"/>
        <v>0</v>
      </c>
      <c r="P249" s="9"/>
      <c r="Q249" s="9"/>
      <c r="R249" s="9">
        <f t="shared" si="37"/>
        <v>0</v>
      </c>
      <c r="S249" s="9"/>
      <c r="T249" s="9"/>
      <c r="U249" s="9">
        <f t="shared" si="38"/>
        <v>0</v>
      </c>
      <c r="V249" s="9"/>
      <c r="W249" s="9"/>
      <c r="X249" s="9">
        <f t="shared" si="39"/>
        <v>0</v>
      </c>
      <c r="Y249" s="9"/>
      <c r="Z249" s="9"/>
      <c r="AA249" s="10">
        <f t="shared" si="40"/>
        <v>0</v>
      </c>
      <c r="AB249" s="11">
        <v>45663</v>
      </c>
    </row>
    <row r="250" spans="1:28" ht="15.75" hidden="1" x14ac:dyDescent="0.25">
      <c r="A250" s="39" t="s">
        <v>242</v>
      </c>
      <c r="B250" s="35" t="s">
        <v>260</v>
      </c>
      <c r="C250" s="33"/>
      <c r="D250" s="33" t="s">
        <v>41</v>
      </c>
      <c r="E250" s="33" t="s">
        <v>158</v>
      </c>
      <c r="F250" s="33">
        <v>401</v>
      </c>
      <c r="G250" s="33" t="s">
        <v>29</v>
      </c>
      <c r="H250" s="33">
        <v>3430</v>
      </c>
      <c r="I250" s="20">
        <f t="shared" si="41"/>
        <v>1375430</v>
      </c>
      <c r="J250" s="37" t="s">
        <v>241</v>
      </c>
      <c r="K250" s="20"/>
      <c r="L250" s="9">
        <f t="shared" si="35"/>
        <v>1375430</v>
      </c>
      <c r="M250" s="9">
        <v>1172000</v>
      </c>
      <c r="N250" s="9">
        <v>203430</v>
      </c>
      <c r="O250" s="9">
        <f t="shared" si="36"/>
        <v>0</v>
      </c>
      <c r="P250" s="9"/>
      <c r="Q250" s="9"/>
      <c r="R250" s="9">
        <f t="shared" si="37"/>
        <v>0</v>
      </c>
      <c r="S250" s="9"/>
      <c r="T250" s="9"/>
      <c r="U250" s="9">
        <f t="shared" si="38"/>
        <v>0</v>
      </c>
      <c r="V250" s="9"/>
      <c r="W250" s="9"/>
      <c r="X250" s="9">
        <f t="shared" si="39"/>
        <v>0</v>
      </c>
      <c r="Y250" s="9"/>
      <c r="Z250" s="9"/>
      <c r="AA250" s="10">
        <f t="shared" si="40"/>
        <v>0</v>
      </c>
      <c r="AB250" s="11">
        <v>45665</v>
      </c>
    </row>
    <row r="251" spans="1:28" ht="15.75" hidden="1" x14ac:dyDescent="0.25">
      <c r="A251" s="39" t="s">
        <v>242</v>
      </c>
      <c r="B251" s="35" t="s">
        <v>145</v>
      </c>
      <c r="C251" s="33"/>
      <c r="D251" s="33" t="s">
        <v>31</v>
      </c>
      <c r="E251" s="33" t="s">
        <v>47</v>
      </c>
      <c r="F251" s="33">
        <v>1250</v>
      </c>
      <c r="G251" s="33" t="s">
        <v>29</v>
      </c>
      <c r="H251" s="33">
        <v>2105</v>
      </c>
      <c r="I251" s="20">
        <f t="shared" si="41"/>
        <v>2631250</v>
      </c>
      <c r="J251" s="14" t="s">
        <v>240</v>
      </c>
      <c r="K251" s="20" t="s">
        <v>276</v>
      </c>
      <c r="L251" s="9">
        <f t="shared" si="35"/>
        <v>0</v>
      </c>
      <c r="M251" s="9"/>
      <c r="N251" s="9"/>
      <c r="O251" s="9">
        <f t="shared" si="36"/>
        <v>2631250</v>
      </c>
      <c r="P251" s="9">
        <v>2631250</v>
      </c>
      <c r="Q251" s="9"/>
      <c r="R251" s="9">
        <f t="shared" si="37"/>
        <v>0</v>
      </c>
      <c r="S251" s="9"/>
      <c r="T251" s="9"/>
      <c r="U251" s="9">
        <f t="shared" si="38"/>
        <v>0</v>
      </c>
      <c r="V251" s="9"/>
      <c r="W251" s="9"/>
      <c r="X251" s="9">
        <f t="shared" si="39"/>
        <v>0</v>
      </c>
      <c r="Y251" s="9"/>
      <c r="Z251" s="9"/>
      <c r="AA251" s="10">
        <f t="shared" si="40"/>
        <v>0</v>
      </c>
      <c r="AB251" s="11">
        <v>45663</v>
      </c>
    </row>
    <row r="252" spans="1:28" ht="15.75" hidden="1" x14ac:dyDescent="0.25">
      <c r="A252" s="32" t="s">
        <v>242</v>
      </c>
      <c r="B252" s="33" t="s">
        <v>145</v>
      </c>
      <c r="C252" s="33"/>
      <c r="D252" s="33" t="s">
        <v>31</v>
      </c>
      <c r="E252" s="33" t="s">
        <v>73</v>
      </c>
      <c r="F252" s="33">
        <v>10</v>
      </c>
      <c r="G252" s="33" t="s">
        <v>74</v>
      </c>
      <c r="H252" s="33">
        <v>50000</v>
      </c>
      <c r="I252" s="20">
        <f t="shared" si="41"/>
        <v>500000</v>
      </c>
      <c r="J252" s="14" t="s">
        <v>240</v>
      </c>
      <c r="K252" s="20" t="s">
        <v>276</v>
      </c>
      <c r="L252" s="9">
        <f t="shared" si="35"/>
        <v>0</v>
      </c>
      <c r="M252" s="9"/>
      <c r="N252" s="9"/>
      <c r="O252" s="9">
        <f t="shared" si="36"/>
        <v>500000</v>
      </c>
      <c r="P252" s="9">
        <v>500000</v>
      </c>
      <c r="Q252" s="9"/>
      <c r="R252" s="9">
        <f t="shared" si="37"/>
        <v>0</v>
      </c>
      <c r="S252" s="9"/>
      <c r="T252" s="9"/>
      <c r="U252" s="9">
        <f t="shared" si="38"/>
        <v>0</v>
      </c>
      <c r="V252" s="9"/>
      <c r="W252" s="9"/>
      <c r="X252" s="9">
        <f t="shared" si="39"/>
        <v>0</v>
      </c>
      <c r="Y252" s="9"/>
      <c r="Z252" s="9"/>
      <c r="AA252" s="10">
        <f t="shared" si="40"/>
        <v>0</v>
      </c>
      <c r="AB252" s="11">
        <v>45663</v>
      </c>
    </row>
    <row r="253" spans="1:28" ht="15.75" hidden="1" x14ac:dyDescent="0.25">
      <c r="A253" s="32" t="s">
        <v>242</v>
      </c>
      <c r="B253" s="33" t="s">
        <v>261</v>
      </c>
      <c r="C253" s="33"/>
      <c r="D253" s="33" t="s">
        <v>41</v>
      </c>
      <c r="E253" s="33" t="s">
        <v>262</v>
      </c>
      <c r="F253" s="43">
        <v>18</v>
      </c>
      <c r="G253" s="33" t="s">
        <v>51</v>
      </c>
      <c r="H253" s="33">
        <v>135000</v>
      </c>
      <c r="I253" s="20">
        <f t="shared" si="41"/>
        <v>2430000</v>
      </c>
      <c r="J253" s="34" t="s">
        <v>26</v>
      </c>
      <c r="K253" s="20"/>
      <c r="L253" s="9">
        <f t="shared" si="35"/>
        <v>0</v>
      </c>
      <c r="M253" s="9"/>
      <c r="N253" s="9"/>
      <c r="O253" s="9">
        <f t="shared" si="36"/>
        <v>0</v>
      </c>
      <c r="P253" s="9"/>
      <c r="Q253" s="9"/>
      <c r="R253" s="9">
        <f t="shared" si="37"/>
        <v>0</v>
      </c>
      <c r="S253" s="9"/>
      <c r="T253" s="9"/>
      <c r="U253" s="9">
        <f t="shared" si="38"/>
        <v>0</v>
      </c>
      <c r="V253" s="9"/>
      <c r="W253" s="9"/>
      <c r="X253" s="9">
        <f t="shared" si="39"/>
        <v>0</v>
      </c>
      <c r="Y253" s="9"/>
      <c r="Z253" s="9"/>
      <c r="AA253" s="10">
        <f t="shared" si="40"/>
        <v>2430000</v>
      </c>
      <c r="AB253" s="11"/>
    </row>
    <row r="254" spans="1:28" ht="15.75" hidden="1" x14ac:dyDescent="0.25">
      <c r="A254" s="39">
        <v>45664</v>
      </c>
      <c r="B254" s="35" t="s">
        <v>194</v>
      </c>
      <c r="C254" s="35"/>
      <c r="D254" s="35" t="s">
        <v>31</v>
      </c>
      <c r="E254" s="35" t="s">
        <v>110</v>
      </c>
      <c r="F254" s="35">
        <v>3200</v>
      </c>
      <c r="G254" s="35" t="s">
        <v>29</v>
      </c>
      <c r="H254" s="35">
        <v>1900</v>
      </c>
      <c r="I254" s="27">
        <f t="shared" si="41"/>
        <v>6080000</v>
      </c>
      <c r="J254" s="41" t="s">
        <v>240</v>
      </c>
      <c r="K254" s="20" t="s">
        <v>410</v>
      </c>
      <c r="L254" s="9">
        <f t="shared" si="35"/>
        <v>0</v>
      </c>
      <c r="M254" s="9"/>
      <c r="N254" s="9"/>
      <c r="O254" s="9">
        <f t="shared" si="36"/>
        <v>6080000</v>
      </c>
      <c r="P254" s="9">
        <v>6080000</v>
      </c>
      <c r="Q254" s="9"/>
      <c r="R254" s="9">
        <f t="shared" si="37"/>
        <v>0</v>
      </c>
      <c r="S254" s="9"/>
      <c r="T254" s="9"/>
      <c r="U254" s="9">
        <f t="shared" si="38"/>
        <v>0</v>
      </c>
      <c r="V254" s="9"/>
      <c r="W254" s="9"/>
      <c r="X254" s="9">
        <f t="shared" si="39"/>
        <v>0</v>
      </c>
      <c r="Y254" s="9"/>
      <c r="Z254" s="9"/>
      <c r="AA254" s="10">
        <f t="shared" si="40"/>
        <v>0</v>
      </c>
      <c r="AB254" s="11">
        <v>45381</v>
      </c>
    </row>
    <row r="255" spans="1:28" ht="15.75" hidden="1" x14ac:dyDescent="0.25">
      <c r="A255" s="39">
        <v>45664</v>
      </c>
      <c r="B255" s="35" t="s">
        <v>194</v>
      </c>
      <c r="C255" s="33"/>
      <c r="D255" s="35" t="s">
        <v>31</v>
      </c>
      <c r="E255" s="33" t="s">
        <v>185</v>
      </c>
      <c r="F255" s="33">
        <v>20000</v>
      </c>
      <c r="G255" s="35" t="s">
        <v>29</v>
      </c>
      <c r="H255" s="33">
        <v>1100</v>
      </c>
      <c r="I255" s="20">
        <f t="shared" si="41"/>
        <v>22000000</v>
      </c>
      <c r="J255" s="37" t="s">
        <v>34</v>
      </c>
      <c r="K255" s="20" t="s">
        <v>410</v>
      </c>
      <c r="L255" s="9">
        <f t="shared" si="35"/>
        <v>0</v>
      </c>
      <c r="M255" s="9"/>
      <c r="N255" s="9"/>
      <c r="O255" s="9">
        <f t="shared" si="36"/>
        <v>69408000</v>
      </c>
      <c r="P255" s="9">
        <v>69408000</v>
      </c>
      <c r="Q255" s="9"/>
      <c r="R255" s="9">
        <f t="shared" si="37"/>
        <v>0</v>
      </c>
      <c r="S255" s="9"/>
      <c r="T255" s="9"/>
      <c r="U255" s="9">
        <f t="shared" si="38"/>
        <v>0</v>
      </c>
      <c r="V255" s="9"/>
      <c r="W255" s="9"/>
      <c r="X255" s="9">
        <f t="shared" si="39"/>
        <v>0</v>
      </c>
      <c r="Y255" s="9"/>
      <c r="Z255" s="9"/>
      <c r="AA255" s="10">
        <f t="shared" si="40"/>
        <v>-47408000</v>
      </c>
      <c r="AB255" s="11">
        <v>45381</v>
      </c>
    </row>
    <row r="256" spans="1:28" ht="15.75" hidden="1" x14ac:dyDescent="0.25">
      <c r="A256" s="39">
        <v>45664</v>
      </c>
      <c r="B256" s="33" t="s">
        <v>193</v>
      </c>
      <c r="C256" s="33"/>
      <c r="D256" s="33" t="s">
        <v>31</v>
      </c>
      <c r="E256" s="33" t="s">
        <v>225</v>
      </c>
      <c r="F256" s="33">
        <v>3250</v>
      </c>
      <c r="G256" s="35" t="s">
        <v>29</v>
      </c>
      <c r="H256" s="33">
        <v>1390</v>
      </c>
      <c r="I256" s="20">
        <f t="shared" si="41"/>
        <v>4517500</v>
      </c>
      <c r="J256" s="37" t="s">
        <v>240</v>
      </c>
      <c r="K256" s="20" t="s">
        <v>389</v>
      </c>
      <c r="L256" s="9">
        <f t="shared" si="35"/>
        <v>0</v>
      </c>
      <c r="M256" s="9"/>
      <c r="N256" s="9"/>
      <c r="O256" s="9">
        <f t="shared" si="36"/>
        <v>4517500</v>
      </c>
      <c r="P256" s="9">
        <v>4517500</v>
      </c>
      <c r="Q256" s="9"/>
      <c r="R256" s="9">
        <f t="shared" si="37"/>
        <v>0</v>
      </c>
      <c r="S256" s="9"/>
      <c r="T256" s="9"/>
      <c r="U256" s="9">
        <f t="shared" si="38"/>
        <v>0</v>
      </c>
      <c r="V256" s="9"/>
      <c r="W256" s="9"/>
      <c r="X256" s="9">
        <f t="shared" si="39"/>
        <v>0</v>
      </c>
      <c r="Y256" s="9"/>
      <c r="Z256" s="9"/>
      <c r="AA256" s="10">
        <f t="shared" si="40"/>
        <v>0</v>
      </c>
      <c r="AB256" s="11">
        <v>45672</v>
      </c>
    </row>
    <row r="257" spans="1:28" ht="15.75" hidden="1" x14ac:dyDescent="0.25">
      <c r="A257" s="39">
        <v>45664</v>
      </c>
      <c r="B257" s="33" t="s">
        <v>193</v>
      </c>
      <c r="C257" s="33"/>
      <c r="D257" s="33" t="s">
        <v>31</v>
      </c>
      <c r="E257" s="33" t="s">
        <v>263</v>
      </c>
      <c r="F257" s="33">
        <v>4750</v>
      </c>
      <c r="G257" s="35" t="s">
        <v>29</v>
      </c>
      <c r="H257" s="33">
        <v>1505</v>
      </c>
      <c r="I257" s="20">
        <f t="shared" si="41"/>
        <v>7148750</v>
      </c>
      <c r="J257" s="37" t="s">
        <v>240</v>
      </c>
      <c r="K257" s="20" t="s">
        <v>389</v>
      </c>
      <c r="L257" s="9">
        <f t="shared" si="35"/>
        <v>0</v>
      </c>
      <c r="M257" s="9"/>
      <c r="N257" s="9"/>
      <c r="O257" s="9">
        <f t="shared" si="36"/>
        <v>7148750</v>
      </c>
      <c r="P257" s="9">
        <v>7148750</v>
      </c>
      <c r="Q257" s="9"/>
      <c r="R257" s="9">
        <f t="shared" si="37"/>
        <v>0</v>
      </c>
      <c r="S257" s="9"/>
      <c r="T257" s="9"/>
      <c r="U257" s="9">
        <f t="shared" si="38"/>
        <v>0</v>
      </c>
      <c r="V257" s="9"/>
      <c r="W257" s="9"/>
      <c r="X257" s="9">
        <f t="shared" si="39"/>
        <v>0</v>
      </c>
      <c r="Y257" s="9"/>
      <c r="Z257" s="9"/>
      <c r="AA257" s="10">
        <f t="shared" si="40"/>
        <v>0</v>
      </c>
      <c r="AB257" s="11">
        <v>45672</v>
      </c>
    </row>
    <row r="258" spans="1:28" ht="15.75" hidden="1" x14ac:dyDescent="0.25">
      <c r="A258" s="39">
        <v>45664</v>
      </c>
      <c r="B258" s="33" t="s">
        <v>81</v>
      </c>
      <c r="C258" s="33"/>
      <c r="D258" s="33" t="s">
        <v>31</v>
      </c>
      <c r="E258" s="33" t="s">
        <v>110</v>
      </c>
      <c r="F258" s="33">
        <v>1200</v>
      </c>
      <c r="G258" s="35" t="s">
        <v>29</v>
      </c>
      <c r="H258" s="33">
        <v>2250</v>
      </c>
      <c r="I258" s="20">
        <f t="shared" si="41"/>
        <v>2700000</v>
      </c>
      <c r="J258" s="34" t="s">
        <v>26</v>
      </c>
      <c r="K258" s="20"/>
      <c r="L258" s="9">
        <f t="shared" si="35"/>
        <v>0</v>
      </c>
      <c r="M258" s="9"/>
      <c r="N258" s="9"/>
      <c r="O258" s="9">
        <f t="shared" si="36"/>
        <v>0</v>
      </c>
      <c r="P258" s="9"/>
      <c r="Q258" s="9"/>
      <c r="R258" s="9">
        <f t="shared" si="37"/>
        <v>0</v>
      </c>
      <c r="S258" s="9"/>
      <c r="T258" s="9"/>
      <c r="U258" s="9">
        <f t="shared" si="38"/>
        <v>0</v>
      </c>
      <c r="V258" s="9"/>
      <c r="W258" s="9"/>
      <c r="X258" s="9">
        <f t="shared" si="39"/>
        <v>0</v>
      </c>
      <c r="Y258" s="9"/>
      <c r="Z258" s="9"/>
      <c r="AA258" s="10">
        <f t="shared" si="40"/>
        <v>2700000</v>
      </c>
      <c r="AB258" s="11"/>
    </row>
    <row r="259" spans="1:28" ht="15.75" hidden="1" x14ac:dyDescent="0.25">
      <c r="A259" s="39">
        <v>45664</v>
      </c>
      <c r="B259" s="33" t="s">
        <v>81</v>
      </c>
      <c r="C259" s="33"/>
      <c r="D259" s="33" t="s">
        <v>31</v>
      </c>
      <c r="E259" s="33" t="s">
        <v>213</v>
      </c>
      <c r="F259" s="33">
        <v>125</v>
      </c>
      <c r="G259" s="35" t="s">
        <v>29</v>
      </c>
      <c r="H259" s="33">
        <v>2630</v>
      </c>
      <c r="I259" s="20">
        <f t="shared" si="41"/>
        <v>328750</v>
      </c>
      <c r="J259" s="34" t="s">
        <v>26</v>
      </c>
      <c r="K259" s="20"/>
      <c r="L259" s="9">
        <f t="shared" si="35"/>
        <v>0</v>
      </c>
      <c r="M259" s="9"/>
      <c r="N259" s="9"/>
      <c r="O259" s="9">
        <f t="shared" si="36"/>
        <v>0</v>
      </c>
      <c r="P259" s="9"/>
      <c r="Q259" s="9"/>
      <c r="R259" s="9">
        <f t="shared" si="37"/>
        <v>0</v>
      </c>
      <c r="S259" s="9"/>
      <c r="T259" s="9"/>
      <c r="U259" s="9">
        <f t="shared" si="38"/>
        <v>0</v>
      </c>
      <c r="V259" s="9"/>
      <c r="W259" s="9"/>
      <c r="X259" s="9">
        <f t="shared" si="39"/>
        <v>0</v>
      </c>
      <c r="Y259" s="9"/>
      <c r="Z259" s="9"/>
      <c r="AA259" s="10">
        <f t="shared" si="40"/>
        <v>328750</v>
      </c>
      <c r="AB259" s="11"/>
    </row>
    <row r="260" spans="1:28" ht="15.75" hidden="1" x14ac:dyDescent="0.25">
      <c r="A260" s="39">
        <v>45664</v>
      </c>
      <c r="B260" s="33" t="s">
        <v>264</v>
      </c>
      <c r="C260" s="33"/>
      <c r="D260" s="33" t="s">
        <v>31</v>
      </c>
      <c r="E260" s="33" t="s">
        <v>185</v>
      </c>
      <c r="F260" s="33">
        <v>800</v>
      </c>
      <c r="G260" s="35" t="s">
        <v>29</v>
      </c>
      <c r="H260" s="33">
        <v>1150</v>
      </c>
      <c r="I260" s="20">
        <f t="shared" si="41"/>
        <v>920000</v>
      </c>
      <c r="J260" s="41" t="s">
        <v>240</v>
      </c>
      <c r="K260" s="20"/>
      <c r="L260" s="9">
        <f t="shared" si="35"/>
        <v>0</v>
      </c>
      <c r="M260" s="9"/>
      <c r="N260" s="9"/>
      <c r="O260" s="9">
        <f t="shared" si="36"/>
        <v>0</v>
      </c>
      <c r="P260" s="9"/>
      <c r="Q260" s="9"/>
      <c r="R260" s="55">
        <f t="shared" si="37"/>
        <v>920000</v>
      </c>
      <c r="S260" s="9">
        <v>920000</v>
      </c>
      <c r="T260" s="9"/>
      <c r="U260" s="9">
        <f t="shared" si="38"/>
        <v>0</v>
      </c>
      <c r="V260" s="9"/>
      <c r="W260" s="9"/>
      <c r="X260" s="9">
        <f t="shared" si="39"/>
        <v>0</v>
      </c>
      <c r="Y260" s="9"/>
      <c r="Z260" s="9"/>
      <c r="AA260" s="10">
        <f t="shared" si="40"/>
        <v>0</v>
      </c>
      <c r="AB260" s="11">
        <v>45664</v>
      </c>
    </row>
    <row r="261" spans="1:28" ht="15.75" hidden="1" x14ac:dyDescent="0.25">
      <c r="A261" s="39">
        <v>45664</v>
      </c>
      <c r="B261" s="35" t="s">
        <v>265</v>
      </c>
      <c r="C261" s="35"/>
      <c r="D261" s="33" t="s">
        <v>31</v>
      </c>
      <c r="E261" s="35" t="s">
        <v>61</v>
      </c>
      <c r="F261" s="35">
        <v>2</v>
      </c>
      <c r="G261" s="35" t="s">
        <v>25</v>
      </c>
      <c r="H261" s="35">
        <v>45000</v>
      </c>
      <c r="I261" s="20">
        <f t="shared" si="41"/>
        <v>90000</v>
      </c>
      <c r="J261" s="41" t="s">
        <v>241</v>
      </c>
      <c r="K261" s="20"/>
      <c r="L261" s="9">
        <f t="shared" si="35"/>
        <v>90000</v>
      </c>
      <c r="M261" s="9">
        <v>90000</v>
      </c>
      <c r="N261" s="9"/>
      <c r="O261" s="9">
        <f t="shared" si="36"/>
        <v>0</v>
      </c>
      <c r="P261" s="9"/>
      <c r="Q261" s="9"/>
      <c r="R261" s="9">
        <f t="shared" si="37"/>
        <v>0</v>
      </c>
      <c r="S261" s="9"/>
      <c r="T261" s="9"/>
      <c r="U261" s="9">
        <f t="shared" si="38"/>
        <v>0</v>
      </c>
      <c r="V261" s="9"/>
      <c r="W261" s="9"/>
      <c r="X261" s="9">
        <f t="shared" si="39"/>
        <v>0</v>
      </c>
      <c r="Y261" s="9"/>
      <c r="Z261" s="9"/>
      <c r="AA261" s="10">
        <f t="shared" si="40"/>
        <v>0</v>
      </c>
      <c r="AB261" s="11">
        <v>45664</v>
      </c>
    </row>
    <row r="262" spans="1:28" ht="15.75" hidden="1" x14ac:dyDescent="0.25">
      <c r="A262" s="39">
        <v>45664</v>
      </c>
      <c r="B262" s="33" t="s">
        <v>232</v>
      </c>
      <c r="C262" s="35"/>
      <c r="D262" s="35" t="s">
        <v>41</v>
      </c>
      <c r="E262" s="35" t="s">
        <v>233</v>
      </c>
      <c r="F262" s="35">
        <v>1</v>
      </c>
      <c r="G262" s="35" t="s">
        <v>138</v>
      </c>
      <c r="H262" s="35">
        <v>1200000</v>
      </c>
      <c r="I262" s="20">
        <f t="shared" si="41"/>
        <v>1200000</v>
      </c>
      <c r="J262" s="41" t="s">
        <v>240</v>
      </c>
      <c r="K262" s="20" t="s">
        <v>464</v>
      </c>
      <c r="L262" s="9">
        <f t="shared" si="35"/>
        <v>0</v>
      </c>
      <c r="M262" s="9"/>
      <c r="N262" s="9"/>
      <c r="O262" s="9">
        <f t="shared" si="36"/>
        <v>1200000</v>
      </c>
      <c r="P262" s="9">
        <v>1200000</v>
      </c>
      <c r="Q262" s="9"/>
      <c r="R262" s="9">
        <f t="shared" si="37"/>
        <v>0</v>
      </c>
      <c r="S262" s="9"/>
      <c r="T262" s="9"/>
      <c r="U262" s="9">
        <f t="shared" si="38"/>
        <v>0</v>
      </c>
      <c r="V262" s="9"/>
      <c r="W262" s="9"/>
      <c r="X262" s="9">
        <f t="shared" si="39"/>
        <v>0</v>
      </c>
      <c r="Y262" s="9"/>
      <c r="Z262" s="9"/>
      <c r="AA262" s="10">
        <f t="shared" si="40"/>
        <v>0</v>
      </c>
      <c r="AB262" s="11">
        <v>45680</v>
      </c>
    </row>
    <row r="263" spans="1:28" ht="15.75" hidden="1" x14ac:dyDescent="0.25">
      <c r="A263" s="39">
        <v>45664</v>
      </c>
      <c r="B263" s="33" t="s">
        <v>232</v>
      </c>
      <c r="C263" s="33"/>
      <c r="D263" s="35" t="s">
        <v>41</v>
      </c>
      <c r="E263" s="35" t="s">
        <v>228</v>
      </c>
      <c r="F263" s="35">
        <v>1</v>
      </c>
      <c r="G263" s="35" t="s">
        <v>138</v>
      </c>
      <c r="H263" s="33">
        <v>1200000</v>
      </c>
      <c r="I263" s="20">
        <f t="shared" si="41"/>
        <v>1200000</v>
      </c>
      <c r="J263" s="41" t="s">
        <v>240</v>
      </c>
      <c r="K263" s="20" t="s">
        <v>464</v>
      </c>
      <c r="L263" s="9">
        <f t="shared" si="35"/>
        <v>0</v>
      </c>
      <c r="M263" s="9"/>
      <c r="N263" s="9"/>
      <c r="O263" s="9">
        <f t="shared" si="36"/>
        <v>1200000</v>
      </c>
      <c r="P263" s="9">
        <v>1200000</v>
      </c>
      <c r="Q263" s="9"/>
      <c r="R263" s="9">
        <f t="shared" si="37"/>
        <v>0</v>
      </c>
      <c r="S263" s="9"/>
      <c r="T263" s="9"/>
      <c r="U263" s="9">
        <f t="shared" si="38"/>
        <v>0</v>
      </c>
      <c r="V263" s="9"/>
      <c r="W263" s="9"/>
      <c r="X263" s="9">
        <f t="shared" si="39"/>
        <v>0</v>
      </c>
      <c r="Y263" s="9"/>
      <c r="Z263" s="9"/>
      <c r="AA263" s="10">
        <f t="shared" si="40"/>
        <v>0</v>
      </c>
      <c r="AB263" s="11">
        <v>45680</v>
      </c>
    </row>
    <row r="264" spans="1:28" ht="15.75" hidden="1" x14ac:dyDescent="0.25">
      <c r="A264" s="39">
        <v>45664</v>
      </c>
      <c r="B264" s="33" t="s">
        <v>258</v>
      </c>
      <c r="C264" s="33"/>
      <c r="D264" s="33" t="s">
        <v>31</v>
      </c>
      <c r="E264" s="33" t="s">
        <v>91</v>
      </c>
      <c r="F264" s="33">
        <v>5200</v>
      </c>
      <c r="G264" s="35" t="s">
        <v>29</v>
      </c>
      <c r="H264" s="33">
        <v>3800</v>
      </c>
      <c r="I264" s="20">
        <f t="shared" si="41"/>
        <v>19760000</v>
      </c>
      <c r="J264" s="37" t="s">
        <v>240</v>
      </c>
      <c r="K264" s="20" t="s">
        <v>516</v>
      </c>
      <c r="L264" s="9">
        <f t="shared" si="35"/>
        <v>0</v>
      </c>
      <c r="M264" s="9"/>
      <c r="N264" s="9"/>
      <c r="O264" s="9">
        <f t="shared" si="36"/>
        <v>19760000</v>
      </c>
      <c r="P264" s="9">
        <v>19760000</v>
      </c>
      <c r="Q264" s="9"/>
      <c r="R264" s="9">
        <f t="shared" si="37"/>
        <v>0</v>
      </c>
      <c r="S264" s="9"/>
      <c r="T264" s="9"/>
      <c r="U264" s="9">
        <f t="shared" si="38"/>
        <v>0</v>
      </c>
      <c r="V264" s="9"/>
      <c r="W264" s="9"/>
      <c r="X264" s="9">
        <f t="shared" si="39"/>
        <v>0</v>
      </c>
      <c r="Y264" s="9"/>
      <c r="Z264" s="9"/>
      <c r="AA264" s="10">
        <f t="shared" si="40"/>
        <v>0</v>
      </c>
      <c r="AB264" s="11">
        <v>45685</v>
      </c>
    </row>
    <row r="265" spans="1:28" ht="15.75" hidden="1" x14ac:dyDescent="0.25">
      <c r="A265" s="39">
        <v>45664</v>
      </c>
      <c r="B265" s="33" t="s">
        <v>258</v>
      </c>
      <c r="C265" s="33"/>
      <c r="D265" s="33" t="s">
        <v>31</v>
      </c>
      <c r="E265" s="33" t="s">
        <v>110</v>
      </c>
      <c r="F265" s="21">
        <v>200</v>
      </c>
      <c r="G265" s="35" t="s">
        <v>29</v>
      </c>
      <c r="H265" s="33">
        <v>1800</v>
      </c>
      <c r="I265" s="20">
        <f t="shared" si="41"/>
        <v>360000</v>
      </c>
      <c r="J265" s="37" t="s">
        <v>240</v>
      </c>
      <c r="K265" s="20" t="s">
        <v>516</v>
      </c>
      <c r="L265" s="9">
        <f t="shared" si="35"/>
        <v>0</v>
      </c>
      <c r="M265" s="9"/>
      <c r="N265" s="9"/>
      <c r="O265" s="9">
        <f t="shared" si="36"/>
        <v>360000</v>
      </c>
      <c r="P265" s="9">
        <v>360000</v>
      </c>
      <c r="Q265" s="9"/>
      <c r="R265" s="9">
        <f t="shared" si="37"/>
        <v>0</v>
      </c>
      <c r="S265" s="9"/>
      <c r="T265" s="9"/>
      <c r="U265" s="9">
        <f t="shared" si="38"/>
        <v>0</v>
      </c>
      <c r="V265" s="9"/>
      <c r="W265" s="9"/>
      <c r="X265" s="9">
        <f t="shared" si="39"/>
        <v>0</v>
      </c>
      <c r="Y265" s="9"/>
      <c r="Z265" s="9"/>
      <c r="AA265" s="10">
        <f t="shared" si="40"/>
        <v>0</v>
      </c>
      <c r="AB265" s="11">
        <v>45685</v>
      </c>
    </row>
    <row r="266" spans="1:28" ht="15.75" hidden="1" x14ac:dyDescent="0.25">
      <c r="A266" s="39">
        <v>45664</v>
      </c>
      <c r="B266" s="33" t="s">
        <v>186</v>
      </c>
      <c r="C266" s="33"/>
      <c r="D266" s="33" t="s">
        <v>31</v>
      </c>
      <c r="E266" s="33" t="s">
        <v>45</v>
      </c>
      <c r="F266" s="21">
        <v>25</v>
      </c>
      <c r="G266" s="33" t="s">
        <v>51</v>
      </c>
      <c r="H266" s="21">
        <v>180000</v>
      </c>
      <c r="I266" s="20">
        <f t="shared" si="41"/>
        <v>4500000</v>
      </c>
      <c r="J266" s="14" t="s">
        <v>240</v>
      </c>
      <c r="K266" s="20" t="s">
        <v>285</v>
      </c>
      <c r="L266" s="9">
        <f t="shared" si="35"/>
        <v>0</v>
      </c>
      <c r="M266" s="9"/>
      <c r="N266" s="9"/>
      <c r="O266" s="9">
        <f t="shared" si="36"/>
        <v>4500000</v>
      </c>
      <c r="P266" s="9">
        <v>4500000</v>
      </c>
      <c r="Q266" s="9"/>
      <c r="R266" s="9">
        <f t="shared" si="37"/>
        <v>0</v>
      </c>
      <c r="S266" s="9"/>
      <c r="T266" s="9"/>
      <c r="U266" s="9">
        <f t="shared" si="38"/>
        <v>0</v>
      </c>
      <c r="V266" s="9"/>
      <c r="W266" s="9"/>
      <c r="X266" s="9">
        <f t="shared" si="39"/>
        <v>0</v>
      </c>
      <c r="Y266" s="9"/>
      <c r="Z266" s="9"/>
      <c r="AA266" s="10">
        <f t="shared" si="40"/>
        <v>0</v>
      </c>
      <c r="AB266" s="11">
        <v>45664</v>
      </c>
    </row>
    <row r="267" spans="1:28" ht="15.75" hidden="1" x14ac:dyDescent="0.25">
      <c r="A267" s="39">
        <v>45664</v>
      </c>
      <c r="B267" s="33" t="s">
        <v>186</v>
      </c>
      <c r="C267" s="35"/>
      <c r="D267" s="33" t="s">
        <v>31</v>
      </c>
      <c r="E267" s="35" t="s">
        <v>73</v>
      </c>
      <c r="F267" s="40">
        <v>20</v>
      </c>
      <c r="G267" s="33" t="s">
        <v>74</v>
      </c>
      <c r="H267" s="40">
        <v>50000</v>
      </c>
      <c r="I267" s="20">
        <f t="shared" si="41"/>
        <v>1000000</v>
      </c>
      <c r="J267" s="14" t="s">
        <v>240</v>
      </c>
      <c r="K267" s="20" t="s">
        <v>285</v>
      </c>
      <c r="L267" s="9">
        <f t="shared" si="35"/>
        <v>0</v>
      </c>
      <c r="M267" s="9"/>
      <c r="N267" s="9"/>
      <c r="O267" s="9">
        <f t="shared" si="36"/>
        <v>1000000</v>
      </c>
      <c r="P267" s="9">
        <v>1000000</v>
      </c>
      <c r="Q267" s="9"/>
      <c r="R267" s="9">
        <f t="shared" si="37"/>
        <v>0</v>
      </c>
      <c r="S267" s="9"/>
      <c r="T267" s="9"/>
      <c r="U267" s="9">
        <f t="shared" si="38"/>
        <v>0</v>
      </c>
      <c r="V267" s="9"/>
      <c r="W267" s="9"/>
      <c r="X267" s="9">
        <f t="shared" si="39"/>
        <v>0</v>
      </c>
      <c r="Y267" s="9"/>
      <c r="Z267" s="9"/>
      <c r="AA267" s="10">
        <f t="shared" si="40"/>
        <v>0</v>
      </c>
      <c r="AB267" s="11">
        <v>45664</v>
      </c>
    </row>
    <row r="268" spans="1:28" ht="15.75" hidden="1" x14ac:dyDescent="0.25">
      <c r="A268" s="39">
        <v>45664</v>
      </c>
      <c r="B268" s="33" t="s">
        <v>186</v>
      </c>
      <c r="C268" s="33"/>
      <c r="D268" s="33" t="s">
        <v>31</v>
      </c>
      <c r="E268" s="33" t="s">
        <v>122</v>
      </c>
      <c r="F268" s="21">
        <v>2</v>
      </c>
      <c r="G268" s="33" t="s">
        <v>51</v>
      </c>
      <c r="H268" s="21">
        <v>70000</v>
      </c>
      <c r="I268" s="20">
        <f t="shared" si="41"/>
        <v>140000</v>
      </c>
      <c r="J268" s="14" t="s">
        <v>240</v>
      </c>
      <c r="K268" s="20" t="s">
        <v>285</v>
      </c>
      <c r="L268" s="9">
        <f t="shared" si="35"/>
        <v>0</v>
      </c>
      <c r="M268" s="9"/>
      <c r="N268" s="9"/>
      <c r="O268" s="9">
        <f t="shared" si="36"/>
        <v>140000</v>
      </c>
      <c r="P268" s="9">
        <v>140000</v>
      </c>
      <c r="Q268" s="9"/>
      <c r="R268" s="9">
        <f t="shared" si="37"/>
        <v>0</v>
      </c>
      <c r="S268" s="9"/>
      <c r="T268" s="9"/>
      <c r="U268" s="9">
        <f t="shared" si="38"/>
        <v>0</v>
      </c>
      <c r="V268" s="9"/>
      <c r="W268" s="9"/>
      <c r="X268" s="9">
        <f t="shared" si="39"/>
        <v>0</v>
      </c>
      <c r="Y268" s="9"/>
      <c r="Z268" s="9"/>
      <c r="AA268" s="10">
        <f t="shared" si="40"/>
        <v>0</v>
      </c>
      <c r="AB268" s="11">
        <v>45664</v>
      </c>
    </row>
    <row r="269" spans="1:28" ht="15.75" hidden="1" x14ac:dyDescent="0.25">
      <c r="A269" s="39">
        <v>45664</v>
      </c>
      <c r="B269" s="33" t="s">
        <v>186</v>
      </c>
      <c r="C269" s="35"/>
      <c r="D269" s="33" t="s">
        <v>31</v>
      </c>
      <c r="E269" s="35" t="s">
        <v>266</v>
      </c>
      <c r="F269" s="40">
        <v>2</v>
      </c>
      <c r="G269" s="35" t="s">
        <v>267</v>
      </c>
      <c r="H269" s="40">
        <v>55000</v>
      </c>
      <c r="I269" s="20">
        <f t="shared" si="41"/>
        <v>110000</v>
      </c>
      <c r="J269" s="14" t="s">
        <v>240</v>
      </c>
      <c r="K269" s="20" t="s">
        <v>285</v>
      </c>
      <c r="L269" s="9">
        <f t="shared" si="35"/>
        <v>0</v>
      </c>
      <c r="M269" s="9"/>
      <c r="N269" s="9"/>
      <c r="O269" s="9">
        <f t="shared" si="36"/>
        <v>110000</v>
      </c>
      <c r="P269" s="9">
        <v>110000</v>
      </c>
      <c r="Q269" s="9"/>
      <c r="R269" s="9">
        <f t="shared" si="37"/>
        <v>0</v>
      </c>
      <c r="S269" s="9"/>
      <c r="T269" s="9"/>
      <c r="U269" s="9">
        <f t="shared" si="38"/>
        <v>0</v>
      </c>
      <c r="V269" s="9"/>
      <c r="W269" s="9"/>
      <c r="X269" s="9">
        <f t="shared" si="39"/>
        <v>0</v>
      </c>
      <c r="Y269" s="9"/>
      <c r="Z269" s="9"/>
      <c r="AA269" s="10">
        <f t="shared" si="40"/>
        <v>0</v>
      </c>
      <c r="AB269" s="11">
        <v>45664</v>
      </c>
    </row>
    <row r="270" spans="1:28" ht="15.75" hidden="1" x14ac:dyDescent="0.25">
      <c r="A270" s="39">
        <v>45664</v>
      </c>
      <c r="B270" s="35" t="s">
        <v>268</v>
      </c>
      <c r="C270" s="35"/>
      <c r="D270" s="33" t="s">
        <v>31</v>
      </c>
      <c r="E270" s="35" t="s">
        <v>110</v>
      </c>
      <c r="F270" s="40">
        <v>200</v>
      </c>
      <c r="G270" s="35" t="s">
        <v>29</v>
      </c>
      <c r="H270" s="40">
        <v>2000</v>
      </c>
      <c r="I270" s="20">
        <f t="shared" si="41"/>
        <v>400000</v>
      </c>
      <c r="J270" s="41" t="s">
        <v>240</v>
      </c>
      <c r="K270" s="20" t="s">
        <v>318</v>
      </c>
      <c r="L270" s="9">
        <f t="shared" si="35"/>
        <v>0</v>
      </c>
      <c r="M270" s="9"/>
      <c r="N270" s="9"/>
      <c r="O270" s="9">
        <f t="shared" si="36"/>
        <v>400000</v>
      </c>
      <c r="P270" s="9">
        <v>400000</v>
      </c>
      <c r="Q270" s="9"/>
      <c r="R270" s="9">
        <f t="shared" si="37"/>
        <v>0</v>
      </c>
      <c r="S270" s="9"/>
      <c r="T270" s="9"/>
      <c r="U270" s="9">
        <f t="shared" si="38"/>
        <v>0</v>
      </c>
      <c r="V270" s="9"/>
      <c r="W270" s="9"/>
      <c r="X270" s="9">
        <f t="shared" si="39"/>
        <v>0</v>
      </c>
      <c r="Y270" s="9"/>
      <c r="Z270" s="9"/>
      <c r="AA270" s="10">
        <f t="shared" si="40"/>
        <v>0</v>
      </c>
      <c r="AB270" s="11">
        <v>45666</v>
      </c>
    </row>
    <row r="271" spans="1:28" ht="15.75" hidden="1" x14ac:dyDescent="0.25">
      <c r="A271" s="39">
        <v>45664</v>
      </c>
      <c r="B271" s="33" t="s">
        <v>269</v>
      </c>
      <c r="C271" s="33"/>
      <c r="D271" s="33" t="s">
        <v>31</v>
      </c>
      <c r="E271" s="33" t="s">
        <v>245</v>
      </c>
      <c r="F271" s="21">
        <v>5</v>
      </c>
      <c r="G271" s="33" t="s">
        <v>51</v>
      </c>
      <c r="H271" s="21">
        <v>82000</v>
      </c>
      <c r="I271" s="20">
        <f t="shared" si="41"/>
        <v>410000</v>
      </c>
      <c r="J271" s="37" t="s">
        <v>241</v>
      </c>
      <c r="K271" s="20"/>
      <c r="L271" s="9">
        <f t="shared" si="35"/>
        <v>0</v>
      </c>
      <c r="M271" s="9"/>
      <c r="N271" s="9"/>
      <c r="O271" s="9">
        <f t="shared" si="36"/>
        <v>0</v>
      </c>
      <c r="P271" s="9"/>
      <c r="Q271" s="9"/>
      <c r="R271" s="9">
        <f t="shared" si="37"/>
        <v>0</v>
      </c>
      <c r="S271" s="9"/>
      <c r="T271" s="9"/>
      <c r="U271" s="9">
        <f t="shared" si="38"/>
        <v>410000</v>
      </c>
      <c r="V271" s="9">
        <v>410000</v>
      </c>
      <c r="W271" s="9"/>
      <c r="X271" s="9">
        <f t="shared" si="39"/>
        <v>0</v>
      </c>
      <c r="Y271" s="9"/>
      <c r="Z271" s="9"/>
      <c r="AA271" s="10">
        <f t="shared" si="40"/>
        <v>0</v>
      </c>
      <c r="AB271" s="11">
        <v>45664</v>
      </c>
    </row>
    <row r="272" spans="1:28" ht="15.75" hidden="1" x14ac:dyDescent="0.25">
      <c r="A272" s="39">
        <v>45664</v>
      </c>
      <c r="B272" s="33" t="s">
        <v>109</v>
      </c>
      <c r="C272" s="35"/>
      <c r="D272" s="33" t="s">
        <v>31</v>
      </c>
      <c r="E272" s="35" t="s">
        <v>185</v>
      </c>
      <c r="F272" s="40">
        <v>6000</v>
      </c>
      <c r="G272" s="33" t="s">
        <v>29</v>
      </c>
      <c r="H272" s="40">
        <v>900</v>
      </c>
      <c r="I272" s="20">
        <f t="shared" si="41"/>
        <v>5400000</v>
      </c>
      <c r="J272" s="37" t="s">
        <v>241</v>
      </c>
      <c r="K272" s="20"/>
      <c r="L272" s="9">
        <f t="shared" si="35"/>
        <v>5400000</v>
      </c>
      <c r="M272" s="9">
        <v>5400000</v>
      </c>
      <c r="N272" s="9"/>
      <c r="O272" s="9">
        <f t="shared" si="36"/>
        <v>0</v>
      </c>
      <c r="P272" s="9"/>
      <c r="Q272" s="9"/>
      <c r="R272" s="9">
        <f t="shared" si="37"/>
        <v>0</v>
      </c>
      <c r="S272" s="9"/>
      <c r="T272" s="9"/>
      <c r="U272" s="9">
        <f t="shared" si="38"/>
        <v>0</v>
      </c>
      <c r="V272" s="9"/>
      <c r="W272" s="9"/>
      <c r="X272" s="9">
        <f t="shared" si="39"/>
        <v>0</v>
      </c>
      <c r="Y272" s="9"/>
      <c r="Z272" s="9"/>
      <c r="AA272" s="10">
        <f t="shared" si="40"/>
        <v>0</v>
      </c>
      <c r="AB272" s="11">
        <v>45664</v>
      </c>
    </row>
    <row r="273" spans="1:28" ht="15.75" hidden="1" x14ac:dyDescent="0.25">
      <c r="A273" s="39">
        <v>45664</v>
      </c>
      <c r="B273" s="33" t="s">
        <v>109</v>
      </c>
      <c r="C273" s="33"/>
      <c r="D273" s="33" t="s">
        <v>31</v>
      </c>
      <c r="E273" s="33" t="s">
        <v>270</v>
      </c>
      <c r="F273" s="21">
        <v>2000</v>
      </c>
      <c r="G273" s="33" t="s">
        <v>29</v>
      </c>
      <c r="H273" s="21">
        <v>1100</v>
      </c>
      <c r="I273" s="20">
        <f t="shared" si="41"/>
        <v>2200000</v>
      </c>
      <c r="J273" s="37" t="s">
        <v>241</v>
      </c>
      <c r="K273" s="20"/>
      <c r="L273" s="9">
        <f t="shared" si="35"/>
        <v>2200000</v>
      </c>
      <c r="M273" s="9">
        <v>2200000</v>
      </c>
      <c r="N273" s="9"/>
      <c r="O273" s="9">
        <f t="shared" si="36"/>
        <v>0</v>
      </c>
      <c r="P273" s="9"/>
      <c r="Q273" s="9"/>
      <c r="R273" s="9">
        <f t="shared" si="37"/>
        <v>0</v>
      </c>
      <c r="S273" s="9"/>
      <c r="T273" s="9"/>
      <c r="U273" s="9">
        <f t="shared" si="38"/>
        <v>0</v>
      </c>
      <c r="V273" s="9"/>
      <c r="W273" s="9"/>
      <c r="X273" s="9">
        <f t="shared" si="39"/>
        <v>0</v>
      </c>
      <c r="Y273" s="9"/>
      <c r="Z273" s="9"/>
      <c r="AA273" s="10">
        <f t="shared" si="40"/>
        <v>0</v>
      </c>
      <c r="AB273" s="11">
        <v>45664</v>
      </c>
    </row>
    <row r="274" spans="1:28" ht="15.75" hidden="1" x14ac:dyDescent="0.25">
      <c r="A274" s="39">
        <v>45664</v>
      </c>
      <c r="B274" s="33" t="s">
        <v>109</v>
      </c>
      <c r="C274" s="33"/>
      <c r="D274" s="33" t="s">
        <v>31</v>
      </c>
      <c r="E274" s="33" t="s">
        <v>158</v>
      </c>
      <c r="F274" s="21">
        <v>300</v>
      </c>
      <c r="G274" s="33" t="s">
        <v>29</v>
      </c>
      <c r="H274" s="21">
        <v>3430</v>
      </c>
      <c r="I274" s="20">
        <f t="shared" si="41"/>
        <v>1029000</v>
      </c>
      <c r="J274" s="37" t="s">
        <v>241</v>
      </c>
      <c r="K274" s="20"/>
      <c r="L274" s="9">
        <f t="shared" si="35"/>
        <v>1029000</v>
      </c>
      <c r="M274" s="9">
        <v>1029000</v>
      </c>
      <c r="N274" s="9"/>
      <c r="O274" s="9">
        <f t="shared" si="36"/>
        <v>0</v>
      </c>
      <c r="P274" s="9"/>
      <c r="Q274" s="9"/>
      <c r="R274" s="9">
        <f t="shared" si="37"/>
        <v>0</v>
      </c>
      <c r="S274" s="9"/>
      <c r="T274" s="9"/>
      <c r="U274" s="9">
        <f t="shared" si="38"/>
        <v>0</v>
      </c>
      <c r="V274" s="9"/>
      <c r="W274" s="9"/>
      <c r="X274" s="9">
        <f t="shared" si="39"/>
        <v>0</v>
      </c>
      <c r="Y274" s="9"/>
      <c r="Z274" s="9"/>
      <c r="AA274" s="10">
        <f t="shared" si="40"/>
        <v>0</v>
      </c>
      <c r="AB274" s="11">
        <v>45664</v>
      </c>
    </row>
    <row r="275" spans="1:28" ht="15.75" hidden="1" x14ac:dyDescent="0.25">
      <c r="A275" s="39">
        <v>45664</v>
      </c>
      <c r="B275" s="35" t="s">
        <v>92</v>
      </c>
      <c r="C275" s="33"/>
      <c r="D275" s="33" t="s">
        <v>31</v>
      </c>
      <c r="E275" s="33" t="s">
        <v>91</v>
      </c>
      <c r="F275" s="21">
        <v>700</v>
      </c>
      <c r="G275" s="33" t="s">
        <v>29</v>
      </c>
      <c r="H275" s="33">
        <v>4500</v>
      </c>
      <c r="I275" s="20">
        <f t="shared" si="41"/>
        <v>3150000</v>
      </c>
      <c r="J275" s="34" t="s">
        <v>26</v>
      </c>
      <c r="K275" s="20" t="s">
        <v>456</v>
      </c>
      <c r="L275" s="9">
        <f t="shared" si="35"/>
        <v>0</v>
      </c>
      <c r="M275" s="9"/>
      <c r="N275" s="9"/>
      <c r="O275" s="9">
        <f t="shared" si="36"/>
        <v>0</v>
      </c>
      <c r="P275" s="9"/>
      <c r="Q275" s="9"/>
      <c r="R275" s="9">
        <f t="shared" si="37"/>
        <v>0</v>
      </c>
      <c r="S275" s="9"/>
      <c r="T275" s="9"/>
      <c r="U275" s="9">
        <f t="shared" si="38"/>
        <v>0</v>
      </c>
      <c r="V275" s="9"/>
      <c r="W275" s="9"/>
      <c r="X275" s="9">
        <f t="shared" si="39"/>
        <v>0</v>
      </c>
      <c r="Y275" s="9"/>
      <c r="Z275" s="9"/>
      <c r="AA275" s="10">
        <f t="shared" si="40"/>
        <v>3150000</v>
      </c>
      <c r="AB275" s="11"/>
    </row>
    <row r="276" spans="1:28" ht="15.75" hidden="1" x14ac:dyDescent="0.25">
      <c r="A276" s="39">
        <v>45664</v>
      </c>
      <c r="B276" s="35" t="s">
        <v>92</v>
      </c>
      <c r="C276" s="33"/>
      <c r="D276" s="33" t="s">
        <v>31</v>
      </c>
      <c r="E276" s="33" t="s">
        <v>65</v>
      </c>
      <c r="F276" s="33">
        <v>125</v>
      </c>
      <c r="G276" s="33" t="s">
        <v>29</v>
      </c>
      <c r="H276" s="33">
        <v>2900</v>
      </c>
      <c r="I276" s="20">
        <f t="shared" si="41"/>
        <v>362500</v>
      </c>
      <c r="J276" s="37" t="s">
        <v>241</v>
      </c>
      <c r="K276" s="20"/>
      <c r="L276" s="9">
        <f t="shared" ref="L276:L281" si="42">M276+N276</f>
        <v>0</v>
      </c>
      <c r="M276" s="9"/>
      <c r="N276" s="9"/>
      <c r="O276" s="9">
        <f t="shared" ref="O276:O281" si="43">P276+Q276</f>
        <v>0</v>
      </c>
      <c r="P276" s="9"/>
      <c r="Q276" s="9"/>
      <c r="R276" s="9">
        <f t="shared" ref="R276:R281" si="44">S276+T276</f>
        <v>0</v>
      </c>
      <c r="S276" s="9"/>
      <c r="T276" s="9"/>
      <c r="U276" s="9">
        <f t="shared" ref="U276:U281" si="45">V276+W276</f>
        <v>362500</v>
      </c>
      <c r="V276" s="9">
        <v>362500</v>
      </c>
      <c r="W276" s="9"/>
      <c r="X276" s="9">
        <f t="shared" ref="X276:X281" si="46">Y276+Z276</f>
        <v>0</v>
      </c>
      <c r="Y276" s="9"/>
      <c r="Z276" s="9"/>
      <c r="AA276" s="10">
        <f t="shared" ref="AA276:AA281" si="47">C276+I276-L276-O276-U276-X276-R276</f>
        <v>0</v>
      </c>
      <c r="AB276" s="11">
        <v>45664</v>
      </c>
    </row>
    <row r="277" spans="1:28" ht="15.75" hidden="1" x14ac:dyDescent="0.25">
      <c r="A277" s="39">
        <v>45664</v>
      </c>
      <c r="B277" s="35" t="s">
        <v>92</v>
      </c>
      <c r="C277" s="33"/>
      <c r="D277" s="33" t="s">
        <v>31</v>
      </c>
      <c r="E277" s="33" t="s">
        <v>263</v>
      </c>
      <c r="F277" s="33">
        <v>500</v>
      </c>
      <c r="G277" s="33" t="s">
        <v>29</v>
      </c>
      <c r="H277" s="33">
        <v>1505</v>
      </c>
      <c r="I277" s="20">
        <f t="shared" si="41"/>
        <v>752500</v>
      </c>
      <c r="J277" s="37" t="s">
        <v>241</v>
      </c>
      <c r="K277" s="20"/>
      <c r="L277" s="9">
        <f t="shared" si="42"/>
        <v>0</v>
      </c>
      <c r="M277" s="9"/>
      <c r="N277" s="9"/>
      <c r="O277" s="9">
        <f t="shared" si="43"/>
        <v>0</v>
      </c>
      <c r="P277" s="9"/>
      <c r="Q277" s="9"/>
      <c r="R277" s="9">
        <f t="shared" si="44"/>
        <v>0</v>
      </c>
      <c r="S277" s="9"/>
      <c r="T277" s="9"/>
      <c r="U277" s="9">
        <f t="shared" si="45"/>
        <v>752500</v>
      </c>
      <c r="V277" s="9">
        <v>752500</v>
      </c>
      <c r="W277" s="9"/>
      <c r="X277" s="9">
        <f t="shared" si="46"/>
        <v>0</v>
      </c>
      <c r="Y277" s="9"/>
      <c r="Z277" s="9"/>
      <c r="AA277" s="10">
        <f t="shared" si="47"/>
        <v>0</v>
      </c>
      <c r="AB277" s="11">
        <v>45664</v>
      </c>
    </row>
    <row r="278" spans="1:28" ht="15.75" hidden="1" x14ac:dyDescent="0.25">
      <c r="A278" s="39">
        <v>45664</v>
      </c>
      <c r="B278" s="35" t="s">
        <v>92</v>
      </c>
      <c r="C278" s="33"/>
      <c r="D278" s="33" t="s">
        <v>31</v>
      </c>
      <c r="E278" s="33" t="s">
        <v>88</v>
      </c>
      <c r="F278" s="33">
        <v>500</v>
      </c>
      <c r="G278" s="33" t="s">
        <v>29</v>
      </c>
      <c r="H278" s="33">
        <v>1120</v>
      </c>
      <c r="I278" s="20">
        <f t="shared" si="41"/>
        <v>560000</v>
      </c>
      <c r="J278" s="37" t="s">
        <v>241</v>
      </c>
      <c r="K278" s="20"/>
      <c r="L278" s="9">
        <f t="shared" si="42"/>
        <v>0</v>
      </c>
      <c r="M278" s="9"/>
      <c r="N278" s="9"/>
      <c r="O278" s="9">
        <f t="shared" si="43"/>
        <v>0</v>
      </c>
      <c r="P278" s="9"/>
      <c r="Q278" s="9"/>
      <c r="R278" s="9">
        <f t="shared" si="44"/>
        <v>0</v>
      </c>
      <c r="S278" s="9"/>
      <c r="T278" s="9"/>
      <c r="U278" s="9">
        <f t="shared" si="45"/>
        <v>560000</v>
      </c>
      <c r="V278" s="9">
        <v>560000</v>
      </c>
      <c r="W278" s="9"/>
      <c r="X278" s="9">
        <f t="shared" si="46"/>
        <v>0</v>
      </c>
      <c r="Y278" s="9"/>
      <c r="Z278" s="9"/>
      <c r="AA278" s="10">
        <f t="shared" si="47"/>
        <v>0</v>
      </c>
      <c r="AB278" s="11">
        <v>45664</v>
      </c>
    </row>
    <row r="279" spans="1:28" ht="15.75" hidden="1" x14ac:dyDescent="0.25">
      <c r="A279" s="32">
        <v>45664</v>
      </c>
      <c r="B279" s="33" t="s">
        <v>271</v>
      </c>
      <c r="C279" s="33"/>
      <c r="D279" s="33" t="s">
        <v>41</v>
      </c>
      <c r="E279" s="33" t="s">
        <v>88</v>
      </c>
      <c r="F279" s="33">
        <v>250</v>
      </c>
      <c r="G279" s="33" t="s">
        <v>29</v>
      </c>
      <c r="H279" s="33">
        <v>1230</v>
      </c>
      <c r="I279" s="20">
        <f t="shared" si="41"/>
        <v>307500</v>
      </c>
      <c r="J279" s="37" t="s">
        <v>241</v>
      </c>
      <c r="K279" s="20"/>
      <c r="L279" s="9">
        <f t="shared" si="42"/>
        <v>0</v>
      </c>
      <c r="M279" s="9"/>
      <c r="N279" s="9"/>
      <c r="O279" s="9">
        <f t="shared" si="43"/>
        <v>0</v>
      </c>
      <c r="P279" s="9"/>
      <c r="Q279" s="9"/>
      <c r="R279" s="9">
        <f t="shared" si="44"/>
        <v>0</v>
      </c>
      <c r="S279" s="9"/>
      <c r="T279" s="9"/>
      <c r="U279" s="9">
        <f t="shared" si="45"/>
        <v>307500</v>
      </c>
      <c r="V279" s="9">
        <v>307500</v>
      </c>
      <c r="W279" s="9"/>
      <c r="X279" s="9">
        <f t="shared" si="46"/>
        <v>0</v>
      </c>
      <c r="Y279" s="9"/>
      <c r="Z279" s="9"/>
      <c r="AA279" s="10">
        <f t="shared" si="47"/>
        <v>0</v>
      </c>
      <c r="AB279" s="11">
        <v>45664</v>
      </c>
    </row>
    <row r="280" spans="1:28" ht="15.75" hidden="1" x14ac:dyDescent="0.25">
      <c r="A280" s="32">
        <v>45664</v>
      </c>
      <c r="B280" s="33" t="s">
        <v>145</v>
      </c>
      <c r="C280" s="33"/>
      <c r="D280" s="33" t="s">
        <v>31</v>
      </c>
      <c r="E280" s="33" t="s">
        <v>80</v>
      </c>
      <c r="F280" s="33">
        <v>2</v>
      </c>
      <c r="G280" s="33" t="s">
        <v>23</v>
      </c>
      <c r="H280" s="33">
        <v>1200000</v>
      </c>
      <c r="I280" s="20">
        <f t="shared" si="41"/>
        <v>2400000</v>
      </c>
      <c r="J280" s="14" t="s">
        <v>240</v>
      </c>
      <c r="K280" s="20" t="s">
        <v>277</v>
      </c>
      <c r="L280" s="9">
        <f t="shared" si="42"/>
        <v>0</v>
      </c>
      <c r="M280" s="9"/>
      <c r="N280" s="9"/>
      <c r="O280" s="9">
        <f t="shared" si="43"/>
        <v>2400000</v>
      </c>
      <c r="P280" s="9">
        <v>2400000</v>
      </c>
      <c r="Q280" s="9"/>
      <c r="R280" s="9">
        <f t="shared" si="44"/>
        <v>0</v>
      </c>
      <c r="S280" s="9"/>
      <c r="T280" s="9"/>
      <c r="U280" s="9">
        <f t="shared" si="45"/>
        <v>0</v>
      </c>
      <c r="V280" s="9"/>
      <c r="W280" s="9"/>
      <c r="X280" s="9">
        <f t="shared" si="46"/>
        <v>0</v>
      </c>
      <c r="Y280" s="9"/>
      <c r="Z280" s="9"/>
      <c r="AA280" s="10">
        <f t="shared" si="47"/>
        <v>0</v>
      </c>
      <c r="AB280" s="11">
        <v>45664</v>
      </c>
    </row>
    <row r="281" spans="1:28" ht="15.75" hidden="1" x14ac:dyDescent="0.25">
      <c r="A281" s="39">
        <v>45665</v>
      </c>
      <c r="B281" s="35" t="s">
        <v>282</v>
      </c>
      <c r="C281" s="35"/>
      <c r="D281" s="35" t="s">
        <v>31</v>
      </c>
      <c r="E281" s="35" t="s">
        <v>139</v>
      </c>
      <c r="F281" s="35">
        <v>3</v>
      </c>
      <c r="G281" s="35" t="s">
        <v>23</v>
      </c>
      <c r="H281" s="35">
        <v>400000</v>
      </c>
      <c r="I281" s="20">
        <f t="shared" ref="I281:I344" si="48">F281*H281</f>
        <v>1200000</v>
      </c>
      <c r="J281" s="37" t="s">
        <v>240</v>
      </c>
      <c r="K281" s="20" t="s">
        <v>283</v>
      </c>
      <c r="L281" s="9">
        <f t="shared" si="42"/>
        <v>0</v>
      </c>
      <c r="M281" s="9"/>
      <c r="N281" s="9"/>
      <c r="O281" s="9">
        <f t="shared" si="43"/>
        <v>1200000</v>
      </c>
      <c r="P281" s="9">
        <v>1200000</v>
      </c>
      <c r="Q281" s="9"/>
      <c r="R281" s="9">
        <f t="shared" si="44"/>
        <v>0</v>
      </c>
      <c r="S281" s="9"/>
      <c r="T281" s="9"/>
      <c r="U281" s="9">
        <f t="shared" si="45"/>
        <v>0</v>
      </c>
      <c r="V281" s="9"/>
      <c r="W281" s="9"/>
      <c r="X281" s="9">
        <f t="shared" si="46"/>
        <v>0</v>
      </c>
      <c r="Y281" s="9"/>
      <c r="Z281" s="9"/>
      <c r="AA281" s="10">
        <f t="shared" si="47"/>
        <v>0</v>
      </c>
      <c r="AB281" s="11">
        <v>45664</v>
      </c>
    </row>
    <row r="282" spans="1:28" ht="15.75" hidden="1" x14ac:dyDescent="0.25">
      <c r="A282" s="39">
        <v>45665</v>
      </c>
      <c r="B282" s="35" t="s">
        <v>289</v>
      </c>
      <c r="C282" s="35"/>
      <c r="D282" s="35" t="s">
        <v>31</v>
      </c>
      <c r="E282" s="35" t="s">
        <v>155</v>
      </c>
      <c r="F282" s="35">
        <v>1200</v>
      </c>
      <c r="G282" s="35" t="s">
        <v>29</v>
      </c>
      <c r="H282" s="35">
        <v>3800</v>
      </c>
      <c r="I282" s="20">
        <f t="shared" si="48"/>
        <v>4560000</v>
      </c>
      <c r="J282" s="41" t="s">
        <v>240</v>
      </c>
      <c r="K282" s="20" t="s">
        <v>287</v>
      </c>
      <c r="L282" s="9">
        <f t="shared" ref="L282:L310" si="49">M282+N282</f>
        <v>0</v>
      </c>
      <c r="M282" s="9"/>
      <c r="N282" s="9"/>
      <c r="O282" s="9">
        <f t="shared" ref="O282:O310" si="50">P282+Q282</f>
        <v>4560000</v>
      </c>
      <c r="P282" s="9">
        <v>4560000</v>
      </c>
      <c r="Q282" s="9"/>
      <c r="R282" s="9">
        <f t="shared" ref="R282:R310" si="51">S282+T282</f>
        <v>0</v>
      </c>
      <c r="S282" s="9"/>
      <c r="T282" s="9"/>
      <c r="U282" s="9">
        <f t="shared" ref="U282:U310" si="52">V282+W282</f>
        <v>0</v>
      </c>
      <c r="V282" s="9"/>
      <c r="W282" s="9"/>
      <c r="X282" s="9">
        <f t="shared" ref="X282:X310" si="53">Y282+Z282</f>
        <v>0</v>
      </c>
      <c r="Y282" s="9"/>
      <c r="Z282" s="9"/>
      <c r="AA282" s="10">
        <f t="shared" ref="AA282:AA310" si="54">C282+I282-L282-O282-U282-X282-R282</f>
        <v>0</v>
      </c>
      <c r="AB282" s="11">
        <v>45664</v>
      </c>
    </row>
    <row r="283" spans="1:28" ht="15.75" hidden="1" x14ac:dyDescent="0.25">
      <c r="A283" s="39">
        <v>45665</v>
      </c>
      <c r="B283" s="35" t="s">
        <v>289</v>
      </c>
      <c r="C283" s="35"/>
      <c r="D283" s="35" t="s">
        <v>31</v>
      </c>
      <c r="E283" s="35" t="s">
        <v>270</v>
      </c>
      <c r="F283" s="35">
        <v>1000</v>
      </c>
      <c r="G283" s="35" t="s">
        <v>29</v>
      </c>
      <c r="H283" s="35">
        <v>1120</v>
      </c>
      <c r="I283" s="20">
        <f t="shared" si="48"/>
        <v>1120000</v>
      </c>
      <c r="J283" s="41" t="s">
        <v>240</v>
      </c>
      <c r="K283" s="20" t="s">
        <v>287</v>
      </c>
      <c r="L283" s="9">
        <f t="shared" si="49"/>
        <v>0</v>
      </c>
      <c r="M283" s="9"/>
      <c r="N283" s="9"/>
      <c r="O283" s="9">
        <f t="shared" si="50"/>
        <v>1120000</v>
      </c>
      <c r="P283" s="9">
        <v>1120000</v>
      </c>
      <c r="Q283" s="9"/>
      <c r="R283" s="9">
        <f t="shared" si="51"/>
        <v>0</v>
      </c>
      <c r="S283" s="9"/>
      <c r="T283" s="9"/>
      <c r="U283" s="9">
        <f t="shared" si="52"/>
        <v>0</v>
      </c>
      <c r="V283" s="9"/>
      <c r="W283" s="9"/>
      <c r="X283" s="9">
        <f t="shared" si="53"/>
        <v>0</v>
      </c>
      <c r="Y283" s="9"/>
      <c r="Z283" s="9"/>
      <c r="AA283" s="10">
        <f t="shared" si="54"/>
        <v>0</v>
      </c>
      <c r="AB283" s="11">
        <v>45664</v>
      </c>
    </row>
    <row r="284" spans="1:28" ht="15.75" hidden="1" x14ac:dyDescent="0.25">
      <c r="A284" s="39">
        <v>45665</v>
      </c>
      <c r="B284" s="35" t="s">
        <v>289</v>
      </c>
      <c r="C284" s="33"/>
      <c r="D284" s="35" t="s">
        <v>31</v>
      </c>
      <c r="E284" s="33" t="s">
        <v>64</v>
      </c>
      <c r="F284" s="33">
        <v>4</v>
      </c>
      <c r="G284" s="35" t="s">
        <v>33</v>
      </c>
      <c r="H284" s="33">
        <v>150000</v>
      </c>
      <c r="I284" s="20">
        <f t="shared" si="48"/>
        <v>600000</v>
      </c>
      <c r="J284" s="41" t="s">
        <v>240</v>
      </c>
      <c r="K284" s="20" t="s">
        <v>287</v>
      </c>
      <c r="L284" s="9">
        <f t="shared" si="49"/>
        <v>0</v>
      </c>
      <c r="M284" s="9"/>
      <c r="N284" s="9"/>
      <c r="O284" s="9">
        <f t="shared" si="50"/>
        <v>600000</v>
      </c>
      <c r="P284" s="9">
        <v>600000</v>
      </c>
      <c r="Q284" s="9"/>
      <c r="R284" s="9">
        <f t="shared" si="51"/>
        <v>0</v>
      </c>
      <c r="S284" s="9"/>
      <c r="T284" s="9"/>
      <c r="U284" s="9">
        <f t="shared" si="52"/>
        <v>0</v>
      </c>
      <c r="V284" s="9"/>
      <c r="W284" s="9"/>
      <c r="X284" s="9">
        <f t="shared" si="53"/>
        <v>0</v>
      </c>
      <c r="Y284" s="9"/>
      <c r="Z284" s="9"/>
      <c r="AA284" s="10">
        <f t="shared" si="54"/>
        <v>0</v>
      </c>
      <c r="AB284" s="11">
        <v>45664</v>
      </c>
    </row>
    <row r="285" spans="1:28" ht="15.75" hidden="1" x14ac:dyDescent="0.25">
      <c r="A285" s="39">
        <v>45665</v>
      </c>
      <c r="B285" s="33" t="s">
        <v>290</v>
      </c>
      <c r="C285" s="33"/>
      <c r="D285" s="35" t="s">
        <v>31</v>
      </c>
      <c r="E285" s="33" t="s">
        <v>228</v>
      </c>
      <c r="F285" s="33">
        <v>1</v>
      </c>
      <c r="G285" s="33" t="s">
        <v>138</v>
      </c>
      <c r="H285" s="33">
        <v>1200000</v>
      </c>
      <c r="I285" s="20">
        <f t="shared" si="48"/>
        <v>1200000</v>
      </c>
      <c r="J285" s="37" t="s">
        <v>240</v>
      </c>
      <c r="K285" s="20" t="s">
        <v>335</v>
      </c>
      <c r="L285" s="9">
        <f t="shared" si="49"/>
        <v>0</v>
      </c>
      <c r="M285" s="9"/>
      <c r="N285" s="9"/>
      <c r="O285" s="9">
        <f t="shared" si="50"/>
        <v>1200000</v>
      </c>
      <c r="P285" s="9">
        <v>1200000</v>
      </c>
      <c r="Q285" s="9"/>
      <c r="R285" s="9">
        <f t="shared" si="51"/>
        <v>0</v>
      </c>
      <c r="S285" s="9"/>
      <c r="T285" s="9"/>
      <c r="U285" s="9">
        <f t="shared" si="52"/>
        <v>0</v>
      </c>
      <c r="V285" s="9"/>
      <c r="W285" s="9"/>
      <c r="X285" s="9">
        <f t="shared" si="53"/>
        <v>0</v>
      </c>
      <c r="Y285" s="9"/>
      <c r="Z285" s="9"/>
      <c r="AA285" s="10">
        <f t="shared" si="54"/>
        <v>0</v>
      </c>
      <c r="AB285" s="11">
        <v>45667</v>
      </c>
    </row>
    <row r="286" spans="1:28" ht="15.75" hidden="1" x14ac:dyDescent="0.25">
      <c r="A286" s="39">
        <v>45665</v>
      </c>
      <c r="B286" s="33" t="s">
        <v>290</v>
      </c>
      <c r="C286" s="33"/>
      <c r="D286" s="35" t="s">
        <v>31</v>
      </c>
      <c r="E286" s="33" t="s">
        <v>137</v>
      </c>
      <c r="F286" s="33">
        <v>1</v>
      </c>
      <c r="G286" s="33" t="s">
        <v>138</v>
      </c>
      <c r="H286" s="33">
        <v>1200000</v>
      </c>
      <c r="I286" s="20">
        <f t="shared" si="48"/>
        <v>1200000</v>
      </c>
      <c r="J286" s="37" t="s">
        <v>240</v>
      </c>
      <c r="K286" s="20" t="s">
        <v>335</v>
      </c>
      <c r="L286" s="9">
        <f t="shared" si="49"/>
        <v>0</v>
      </c>
      <c r="M286" s="9"/>
      <c r="N286" s="9"/>
      <c r="O286" s="9">
        <f t="shared" si="50"/>
        <v>1200000</v>
      </c>
      <c r="P286" s="9">
        <v>1200000</v>
      </c>
      <c r="Q286" s="9"/>
      <c r="R286" s="9">
        <f t="shared" si="51"/>
        <v>0</v>
      </c>
      <c r="S286" s="9"/>
      <c r="T286" s="9"/>
      <c r="U286" s="9">
        <f t="shared" si="52"/>
        <v>0</v>
      </c>
      <c r="V286" s="9"/>
      <c r="W286" s="9"/>
      <c r="X286" s="9">
        <f t="shared" si="53"/>
        <v>0</v>
      </c>
      <c r="Y286" s="9"/>
      <c r="Z286" s="9"/>
      <c r="AA286" s="10">
        <f t="shared" si="54"/>
        <v>0</v>
      </c>
      <c r="AB286" s="11">
        <v>45667</v>
      </c>
    </row>
    <row r="287" spans="1:28" ht="15.75" hidden="1" x14ac:dyDescent="0.25">
      <c r="A287" s="39">
        <v>45665</v>
      </c>
      <c r="B287" s="33" t="s">
        <v>291</v>
      </c>
      <c r="C287" s="33"/>
      <c r="D287" s="35" t="s">
        <v>31</v>
      </c>
      <c r="E287" s="33" t="s">
        <v>88</v>
      </c>
      <c r="F287" s="33">
        <v>5000</v>
      </c>
      <c r="G287" s="33" t="s">
        <v>29</v>
      </c>
      <c r="H287" s="33">
        <v>1230</v>
      </c>
      <c r="I287" s="20">
        <f t="shared" si="48"/>
        <v>6150000</v>
      </c>
      <c r="J287" s="37" t="s">
        <v>240</v>
      </c>
      <c r="K287" s="20" t="s">
        <v>286</v>
      </c>
      <c r="L287" s="9">
        <f t="shared" si="49"/>
        <v>0</v>
      </c>
      <c r="M287" s="9"/>
      <c r="N287" s="9"/>
      <c r="O287" s="9">
        <f t="shared" si="50"/>
        <v>6150000</v>
      </c>
      <c r="P287" s="9">
        <v>6150000</v>
      </c>
      <c r="Q287" s="9"/>
      <c r="R287" s="9">
        <f t="shared" si="51"/>
        <v>0</v>
      </c>
      <c r="S287" s="9"/>
      <c r="T287" s="9"/>
      <c r="U287" s="9">
        <f t="shared" si="52"/>
        <v>0</v>
      </c>
      <c r="V287" s="9"/>
      <c r="W287" s="9"/>
      <c r="X287" s="9">
        <f t="shared" si="53"/>
        <v>0</v>
      </c>
      <c r="Y287" s="9"/>
      <c r="Z287" s="9"/>
      <c r="AA287" s="10">
        <f t="shared" si="54"/>
        <v>0</v>
      </c>
      <c r="AB287" s="11">
        <v>45664</v>
      </c>
    </row>
    <row r="288" spans="1:28" ht="15.75" hidden="1" x14ac:dyDescent="0.25">
      <c r="A288" s="39">
        <v>45665</v>
      </c>
      <c r="B288" s="33" t="s">
        <v>292</v>
      </c>
      <c r="C288" s="33"/>
      <c r="D288" s="35" t="s">
        <v>41</v>
      </c>
      <c r="E288" s="33" t="s">
        <v>293</v>
      </c>
      <c r="F288" s="33">
        <v>300</v>
      </c>
      <c r="G288" s="33" t="s">
        <v>74</v>
      </c>
      <c r="H288" s="33">
        <v>50000</v>
      </c>
      <c r="I288" s="20">
        <f t="shared" si="48"/>
        <v>15000000</v>
      </c>
      <c r="J288" s="37" t="s">
        <v>240</v>
      </c>
      <c r="K288" s="20" t="s">
        <v>301</v>
      </c>
      <c r="L288" s="9">
        <f t="shared" si="49"/>
        <v>0</v>
      </c>
      <c r="M288" s="9"/>
      <c r="N288" s="9"/>
      <c r="O288" s="9">
        <f t="shared" si="50"/>
        <v>15000000</v>
      </c>
      <c r="P288" s="9">
        <v>15000000</v>
      </c>
      <c r="Q288" s="9"/>
      <c r="R288" s="9">
        <f t="shared" si="51"/>
        <v>0</v>
      </c>
      <c r="S288" s="9"/>
      <c r="T288" s="9"/>
      <c r="U288" s="9">
        <f t="shared" si="52"/>
        <v>0</v>
      </c>
      <c r="V288" s="9"/>
      <c r="W288" s="9"/>
      <c r="X288" s="9">
        <f t="shared" si="53"/>
        <v>0</v>
      </c>
      <c r="Y288" s="9"/>
      <c r="Z288" s="9"/>
      <c r="AA288" s="10">
        <f t="shared" si="54"/>
        <v>0</v>
      </c>
      <c r="AB288" s="11">
        <v>45642</v>
      </c>
    </row>
    <row r="289" spans="1:28" ht="15.75" hidden="1" x14ac:dyDescent="0.25">
      <c r="A289" s="39">
        <v>45665</v>
      </c>
      <c r="B289" s="33" t="s">
        <v>219</v>
      </c>
      <c r="C289" s="35"/>
      <c r="D289" s="35" t="s">
        <v>31</v>
      </c>
      <c r="E289" s="35" t="s">
        <v>64</v>
      </c>
      <c r="F289" s="35">
        <v>6</v>
      </c>
      <c r="G289" s="33" t="s">
        <v>33</v>
      </c>
      <c r="H289" s="35">
        <v>150000</v>
      </c>
      <c r="I289" s="20">
        <f t="shared" si="48"/>
        <v>900000</v>
      </c>
      <c r="J289" s="36" t="s">
        <v>26</v>
      </c>
      <c r="K289" s="20"/>
      <c r="L289" s="9">
        <f t="shared" si="49"/>
        <v>0</v>
      </c>
      <c r="M289" s="9"/>
      <c r="N289" s="9"/>
      <c r="O289" s="9">
        <f t="shared" si="50"/>
        <v>0</v>
      </c>
      <c r="P289" s="9"/>
      <c r="Q289" s="9"/>
      <c r="R289" s="9">
        <f t="shared" si="51"/>
        <v>0</v>
      </c>
      <c r="S289" s="9"/>
      <c r="T289" s="9"/>
      <c r="U289" s="9">
        <f t="shared" si="52"/>
        <v>0</v>
      </c>
      <c r="V289" s="9"/>
      <c r="W289" s="9"/>
      <c r="X289" s="9">
        <f t="shared" si="53"/>
        <v>0</v>
      </c>
      <c r="Y289" s="9"/>
      <c r="Z289" s="9"/>
      <c r="AA289" s="10">
        <f t="shared" si="54"/>
        <v>900000</v>
      </c>
      <c r="AB289" s="11"/>
    </row>
    <row r="290" spans="1:28" ht="15.75" hidden="1" x14ac:dyDescent="0.25">
      <c r="A290" s="39">
        <v>45665</v>
      </c>
      <c r="B290" s="33" t="s">
        <v>219</v>
      </c>
      <c r="C290" s="33"/>
      <c r="D290" s="35" t="s">
        <v>31</v>
      </c>
      <c r="E290" s="33" t="s">
        <v>294</v>
      </c>
      <c r="F290" s="33">
        <v>3</v>
      </c>
      <c r="G290" s="33" t="s">
        <v>33</v>
      </c>
      <c r="H290" s="33">
        <v>230000</v>
      </c>
      <c r="I290" s="20">
        <f t="shared" si="48"/>
        <v>690000</v>
      </c>
      <c r="J290" s="34" t="s">
        <v>26</v>
      </c>
      <c r="K290" s="20"/>
      <c r="L290" s="9">
        <f t="shared" si="49"/>
        <v>0</v>
      </c>
      <c r="M290" s="9"/>
      <c r="N290" s="9"/>
      <c r="O290" s="9">
        <f t="shared" si="50"/>
        <v>0</v>
      </c>
      <c r="P290" s="9"/>
      <c r="Q290" s="9"/>
      <c r="R290" s="9">
        <f t="shared" si="51"/>
        <v>0</v>
      </c>
      <c r="S290" s="9"/>
      <c r="T290" s="9"/>
      <c r="U290" s="9">
        <f t="shared" si="52"/>
        <v>0</v>
      </c>
      <c r="V290" s="9"/>
      <c r="W290" s="9"/>
      <c r="X290" s="9">
        <f t="shared" si="53"/>
        <v>0</v>
      </c>
      <c r="Y290" s="9"/>
      <c r="Z290" s="9"/>
      <c r="AA290" s="10">
        <f t="shared" si="54"/>
        <v>690000</v>
      </c>
      <c r="AB290" s="11"/>
    </row>
    <row r="291" spans="1:28" ht="15.75" hidden="1" x14ac:dyDescent="0.25">
      <c r="A291" s="39">
        <v>45665</v>
      </c>
      <c r="B291" s="33" t="s">
        <v>219</v>
      </c>
      <c r="C291" s="33"/>
      <c r="D291" s="35" t="s">
        <v>31</v>
      </c>
      <c r="E291" s="33" t="s">
        <v>295</v>
      </c>
      <c r="F291" s="33">
        <v>3</v>
      </c>
      <c r="G291" s="33" t="s">
        <v>33</v>
      </c>
      <c r="H291" s="33">
        <v>230000</v>
      </c>
      <c r="I291" s="20">
        <f t="shared" si="48"/>
        <v>690000</v>
      </c>
      <c r="J291" s="34" t="s">
        <v>26</v>
      </c>
      <c r="K291" s="20"/>
      <c r="L291" s="9">
        <f t="shared" si="49"/>
        <v>0</v>
      </c>
      <c r="M291" s="9"/>
      <c r="N291" s="9"/>
      <c r="O291" s="9">
        <f t="shared" si="50"/>
        <v>0</v>
      </c>
      <c r="P291" s="9"/>
      <c r="Q291" s="9"/>
      <c r="R291" s="9">
        <f t="shared" si="51"/>
        <v>0</v>
      </c>
      <c r="S291" s="9"/>
      <c r="T291" s="9"/>
      <c r="U291" s="9">
        <f t="shared" si="52"/>
        <v>0</v>
      </c>
      <c r="V291" s="9"/>
      <c r="W291" s="9"/>
      <c r="X291" s="9">
        <f t="shared" si="53"/>
        <v>0</v>
      </c>
      <c r="Y291" s="9"/>
      <c r="Z291" s="9"/>
      <c r="AA291" s="10">
        <f t="shared" si="54"/>
        <v>690000</v>
      </c>
      <c r="AB291" s="11"/>
    </row>
    <row r="292" spans="1:28" ht="15.75" hidden="1" x14ac:dyDescent="0.25">
      <c r="A292" s="39">
        <v>45665</v>
      </c>
      <c r="B292" s="33" t="s">
        <v>219</v>
      </c>
      <c r="C292" s="33"/>
      <c r="D292" s="35" t="s">
        <v>31</v>
      </c>
      <c r="E292" s="33" t="s">
        <v>211</v>
      </c>
      <c r="F292" s="33">
        <v>1750</v>
      </c>
      <c r="G292" s="33" t="s">
        <v>29</v>
      </c>
      <c r="H292" s="33">
        <v>2214</v>
      </c>
      <c r="I292" s="20">
        <f t="shared" si="48"/>
        <v>3874500</v>
      </c>
      <c r="J292" s="34" t="s">
        <v>26</v>
      </c>
      <c r="K292" s="20"/>
      <c r="L292" s="9">
        <f t="shared" si="49"/>
        <v>0</v>
      </c>
      <c r="M292" s="9"/>
      <c r="N292" s="9"/>
      <c r="O292" s="9">
        <f t="shared" si="50"/>
        <v>0</v>
      </c>
      <c r="P292" s="9"/>
      <c r="Q292" s="9"/>
      <c r="R292" s="9">
        <f t="shared" si="51"/>
        <v>0</v>
      </c>
      <c r="S292" s="9"/>
      <c r="T292" s="9"/>
      <c r="U292" s="9">
        <f t="shared" si="52"/>
        <v>0</v>
      </c>
      <c r="V292" s="9"/>
      <c r="W292" s="9"/>
      <c r="X292" s="9">
        <f t="shared" si="53"/>
        <v>0</v>
      </c>
      <c r="Y292" s="9"/>
      <c r="Z292" s="9"/>
      <c r="AA292" s="10">
        <f t="shared" si="54"/>
        <v>3874500</v>
      </c>
      <c r="AB292" s="11"/>
    </row>
    <row r="293" spans="1:28" ht="15.75" hidden="1" x14ac:dyDescent="0.25">
      <c r="A293" s="39">
        <v>45665</v>
      </c>
      <c r="B293" s="33" t="s">
        <v>296</v>
      </c>
      <c r="C293" s="33"/>
      <c r="D293" s="35" t="s">
        <v>41</v>
      </c>
      <c r="E293" s="33" t="s">
        <v>297</v>
      </c>
      <c r="F293" s="33">
        <v>1000</v>
      </c>
      <c r="G293" s="33" t="s">
        <v>29</v>
      </c>
      <c r="H293" s="33">
        <v>2000</v>
      </c>
      <c r="I293" s="20">
        <f t="shared" si="48"/>
        <v>2000000</v>
      </c>
      <c r="J293" s="37" t="s">
        <v>241</v>
      </c>
      <c r="K293" s="20"/>
      <c r="L293" s="9">
        <f t="shared" si="49"/>
        <v>2000000</v>
      </c>
      <c r="M293" s="9">
        <v>2000000</v>
      </c>
      <c r="N293" s="9"/>
      <c r="O293" s="9">
        <f t="shared" si="50"/>
        <v>0</v>
      </c>
      <c r="P293" s="9"/>
      <c r="Q293" s="9"/>
      <c r="R293" s="9">
        <f t="shared" si="51"/>
        <v>0</v>
      </c>
      <c r="S293" s="9"/>
      <c r="T293" s="9"/>
      <c r="U293" s="9">
        <f t="shared" si="52"/>
        <v>0</v>
      </c>
      <c r="V293" s="9"/>
      <c r="W293" s="9"/>
      <c r="X293" s="9">
        <f t="shared" si="53"/>
        <v>0</v>
      </c>
      <c r="Y293" s="9"/>
      <c r="Z293" s="9"/>
      <c r="AA293" s="10">
        <f t="shared" si="54"/>
        <v>0</v>
      </c>
      <c r="AB293" s="11">
        <v>45665</v>
      </c>
    </row>
    <row r="294" spans="1:28" ht="15.75" hidden="1" x14ac:dyDescent="0.25">
      <c r="A294" s="39">
        <v>45665</v>
      </c>
      <c r="B294" s="33" t="s">
        <v>96</v>
      </c>
      <c r="C294" s="33"/>
      <c r="D294" s="33" t="s">
        <v>41</v>
      </c>
      <c r="E294" s="33" t="s">
        <v>88</v>
      </c>
      <c r="F294" s="33">
        <v>8750</v>
      </c>
      <c r="G294" s="33" t="s">
        <v>29</v>
      </c>
      <c r="H294" s="33">
        <v>1230</v>
      </c>
      <c r="I294" s="20">
        <f t="shared" si="48"/>
        <v>10762500</v>
      </c>
      <c r="J294" s="14" t="s">
        <v>240</v>
      </c>
      <c r="K294" s="20" t="s">
        <v>448</v>
      </c>
      <c r="L294" s="9">
        <f t="shared" si="49"/>
        <v>0</v>
      </c>
      <c r="M294" s="9"/>
      <c r="N294" s="9"/>
      <c r="O294" s="9">
        <f t="shared" si="50"/>
        <v>10762500</v>
      </c>
      <c r="P294" s="9">
        <v>10762500</v>
      </c>
      <c r="Q294" s="9"/>
      <c r="R294" s="9">
        <f t="shared" si="51"/>
        <v>0</v>
      </c>
      <c r="S294" s="9"/>
      <c r="T294" s="9"/>
      <c r="U294" s="9">
        <f t="shared" si="52"/>
        <v>0</v>
      </c>
      <c r="V294" s="9"/>
      <c r="W294" s="9"/>
      <c r="X294" s="9">
        <f t="shared" si="53"/>
        <v>0</v>
      </c>
      <c r="Y294" s="9"/>
      <c r="Z294" s="9"/>
      <c r="AA294" s="10">
        <f t="shared" si="54"/>
        <v>0</v>
      </c>
      <c r="AB294" s="11">
        <v>45679</v>
      </c>
    </row>
    <row r="295" spans="1:28" ht="15.75" hidden="1" x14ac:dyDescent="0.25">
      <c r="A295" s="39">
        <v>45665</v>
      </c>
      <c r="B295" s="33" t="s">
        <v>53</v>
      </c>
      <c r="C295" s="33"/>
      <c r="D295" s="33" t="s">
        <v>31</v>
      </c>
      <c r="E295" s="33" t="s">
        <v>233</v>
      </c>
      <c r="F295" s="33">
        <v>2</v>
      </c>
      <c r="G295" s="33" t="s">
        <v>138</v>
      </c>
      <c r="H295" s="33">
        <v>1200000</v>
      </c>
      <c r="I295" s="20">
        <f t="shared" si="48"/>
        <v>2400000</v>
      </c>
      <c r="J295" s="14" t="s">
        <v>240</v>
      </c>
      <c r="K295" s="20" t="s">
        <v>532</v>
      </c>
      <c r="L295" s="9">
        <f t="shared" si="49"/>
        <v>0</v>
      </c>
      <c r="M295" s="9"/>
      <c r="N295" s="9"/>
      <c r="O295" s="9">
        <f t="shared" si="50"/>
        <v>2400000</v>
      </c>
      <c r="P295" s="56">
        <v>2400000</v>
      </c>
      <c r="Q295" s="9"/>
      <c r="R295" s="9">
        <f t="shared" si="51"/>
        <v>0</v>
      </c>
      <c r="S295" s="9"/>
      <c r="T295" s="9"/>
      <c r="U295" s="9">
        <f t="shared" si="52"/>
        <v>0</v>
      </c>
      <c r="V295" s="9"/>
      <c r="W295" s="9"/>
      <c r="X295" s="9">
        <f t="shared" si="53"/>
        <v>0</v>
      </c>
      <c r="Y295" s="9"/>
      <c r="Z295" s="9"/>
      <c r="AA295" s="10">
        <f t="shared" si="54"/>
        <v>0</v>
      </c>
      <c r="AB295" s="11">
        <v>45686</v>
      </c>
    </row>
    <row r="296" spans="1:28" ht="15.75" hidden="1" x14ac:dyDescent="0.25">
      <c r="A296" s="39">
        <v>45665</v>
      </c>
      <c r="B296" s="33" t="s">
        <v>53</v>
      </c>
      <c r="C296" s="33"/>
      <c r="D296" s="33" t="s">
        <v>31</v>
      </c>
      <c r="E296" s="33" t="s">
        <v>137</v>
      </c>
      <c r="F296" s="33">
        <v>2</v>
      </c>
      <c r="G296" s="33" t="s">
        <v>138</v>
      </c>
      <c r="H296" s="33">
        <v>1200000</v>
      </c>
      <c r="I296" s="20">
        <f t="shared" si="48"/>
        <v>2400000</v>
      </c>
      <c r="J296" s="14" t="s">
        <v>240</v>
      </c>
      <c r="K296" s="20" t="s">
        <v>532</v>
      </c>
      <c r="L296" s="9">
        <f t="shared" si="49"/>
        <v>0</v>
      </c>
      <c r="M296" s="9"/>
      <c r="N296" s="9"/>
      <c r="O296" s="9">
        <f t="shared" si="50"/>
        <v>2400000</v>
      </c>
      <c r="P296" s="56">
        <v>2400000</v>
      </c>
      <c r="Q296" s="9"/>
      <c r="R296" s="9">
        <f t="shared" si="51"/>
        <v>0</v>
      </c>
      <c r="S296" s="9"/>
      <c r="T296" s="9"/>
      <c r="U296" s="9">
        <f t="shared" si="52"/>
        <v>0</v>
      </c>
      <c r="V296" s="9"/>
      <c r="W296" s="9"/>
      <c r="X296" s="9">
        <f t="shared" si="53"/>
        <v>0</v>
      </c>
      <c r="Y296" s="9"/>
      <c r="Z296" s="9"/>
      <c r="AA296" s="10">
        <f t="shared" si="54"/>
        <v>0</v>
      </c>
      <c r="AB296" s="11">
        <v>45686</v>
      </c>
    </row>
    <row r="297" spans="1:28" ht="15.75" hidden="1" x14ac:dyDescent="0.25">
      <c r="A297" s="39">
        <v>45665</v>
      </c>
      <c r="B297" s="33" t="s">
        <v>53</v>
      </c>
      <c r="C297" s="33"/>
      <c r="D297" s="33" t="s">
        <v>31</v>
      </c>
      <c r="E297" s="33" t="s">
        <v>91</v>
      </c>
      <c r="F297" s="33">
        <v>600</v>
      </c>
      <c r="G297" s="33" t="s">
        <v>29</v>
      </c>
      <c r="H297" s="33">
        <v>3800</v>
      </c>
      <c r="I297" s="20">
        <f t="shared" si="48"/>
        <v>2280000</v>
      </c>
      <c r="J297" s="34" t="s">
        <v>26</v>
      </c>
      <c r="K297" s="20"/>
      <c r="L297" s="9">
        <f t="shared" si="49"/>
        <v>0</v>
      </c>
      <c r="M297" s="9"/>
      <c r="N297" s="9"/>
      <c r="O297" s="9">
        <f t="shared" si="50"/>
        <v>0</v>
      </c>
      <c r="P297" s="9"/>
      <c r="Q297" s="9"/>
      <c r="R297" s="9">
        <f t="shared" si="51"/>
        <v>0</v>
      </c>
      <c r="S297" s="9"/>
      <c r="T297" s="9"/>
      <c r="U297" s="9">
        <f t="shared" si="52"/>
        <v>0</v>
      </c>
      <c r="V297" s="9"/>
      <c r="W297" s="9"/>
      <c r="X297" s="9">
        <f t="shared" si="53"/>
        <v>0</v>
      </c>
      <c r="Y297" s="9"/>
      <c r="Z297" s="9"/>
      <c r="AA297" s="10">
        <f t="shared" si="54"/>
        <v>2280000</v>
      </c>
      <c r="AB297" s="11"/>
    </row>
    <row r="298" spans="1:28" ht="15.75" hidden="1" x14ac:dyDescent="0.25">
      <c r="A298" s="39">
        <v>45665</v>
      </c>
      <c r="B298" s="33" t="s">
        <v>251</v>
      </c>
      <c r="C298" s="33"/>
      <c r="D298" s="33" t="s">
        <v>41</v>
      </c>
      <c r="E298" s="33" t="s">
        <v>110</v>
      </c>
      <c r="F298" s="33">
        <v>1200</v>
      </c>
      <c r="G298" s="33" t="s">
        <v>29</v>
      </c>
      <c r="H298" s="33">
        <v>2000</v>
      </c>
      <c r="I298" s="20">
        <f t="shared" si="48"/>
        <v>2400000</v>
      </c>
      <c r="J298" s="37" t="s">
        <v>240</v>
      </c>
      <c r="K298" s="20" t="s">
        <v>284</v>
      </c>
      <c r="L298" s="9">
        <f t="shared" si="49"/>
        <v>0</v>
      </c>
      <c r="M298" s="9"/>
      <c r="N298" s="9"/>
      <c r="O298" s="9">
        <f t="shared" si="50"/>
        <v>2400000</v>
      </c>
      <c r="P298" s="9">
        <v>2400000</v>
      </c>
      <c r="Q298" s="9"/>
      <c r="R298" s="9">
        <f t="shared" si="51"/>
        <v>0</v>
      </c>
      <c r="S298" s="9"/>
      <c r="T298" s="9"/>
      <c r="U298" s="9">
        <f t="shared" si="52"/>
        <v>0</v>
      </c>
      <c r="V298" s="9"/>
      <c r="W298" s="9"/>
      <c r="X298" s="9">
        <f t="shared" si="53"/>
        <v>0</v>
      </c>
      <c r="Y298" s="9"/>
      <c r="Z298" s="9"/>
      <c r="AA298" s="10">
        <f t="shared" si="54"/>
        <v>0</v>
      </c>
      <c r="AB298" s="11">
        <v>45664</v>
      </c>
    </row>
    <row r="299" spans="1:28" ht="15.75" hidden="1" x14ac:dyDescent="0.25">
      <c r="A299" s="39">
        <v>45665</v>
      </c>
      <c r="B299" s="33" t="s">
        <v>141</v>
      </c>
      <c r="C299" s="33"/>
      <c r="D299" s="33" t="s">
        <v>31</v>
      </c>
      <c r="E299" s="33" t="s">
        <v>136</v>
      </c>
      <c r="F299" s="33">
        <v>99.2</v>
      </c>
      <c r="G299" s="33" t="s">
        <v>51</v>
      </c>
      <c r="H299" s="33">
        <v>45000</v>
      </c>
      <c r="I299" s="20">
        <f t="shared" si="48"/>
        <v>4464000</v>
      </c>
      <c r="J299" s="34" t="s">
        <v>26</v>
      </c>
      <c r="K299" s="20"/>
      <c r="L299" s="9">
        <f t="shared" si="49"/>
        <v>0</v>
      </c>
      <c r="M299" s="9"/>
      <c r="N299" s="9"/>
      <c r="O299" s="9">
        <f t="shared" si="50"/>
        <v>0</v>
      </c>
      <c r="P299" s="9"/>
      <c r="Q299" s="9"/>
      <c r="R299" s="9">
        <f t="shared" si="51"/>
        <v>0</v>
      </c>
      <c r="S299" s="9"/>
      <c r="T299" s="9"/>
      <c r="U299" s="9">
        <f t="shared" si="52"/>
        <v>0</v>
      </c>
      <c r="V299" s="9"/>
      <c r="W299" s="9"/>
      <c r="X299" s="9">
        <f t="shared" si="53"/>
        <v>0</v>
      </c>
      <c r="Y299" s="9"/>
      <c r="Z299" s="9"/>
      <c r="AA299" s="10">
        <f t="shared" si="54"/>
        <v>4464000</v>
      </c>
      <c r="AB299" s="11"/>
    </row>
    <row r="300" spans="1:28" ht="15.75" hidden="1" x14ac:dyDescent="0.25">
      <c r="A300" s="39">
        <v>45665</v>
      </c>
      <c r="B300" s="33" t="s">
        <v>141</v>
      </c>
      <c r="C300" s="35"/>
      <c r="D300" s="33" t="s">
        <v>31</v>
      </c>
      <c r="E300" s="35" t="s">
        <v>102</v>
      </c>
      <c r="F300" s="35">
        <v>12</v>
      </c>
      <c r="G300" s="33" t="s">
        <v>74</v>
      </c>
      <c r="H300" s="35">
        <v>65000</v>
      </c>
      <c r="I300" s="20">
        <f t="shared" si="48"/>
        <v>780000</v>
      </c>
      <c r="J300" s="36" t="s">
        <v>26</v>
      </c>
      <c r="K300" s="20"/>
      <c r="L300" s="9">
        <f t="shared" si="49"/>
        <v>0</v>
      </c>
      <c r="M300" s="9"/>
      <c r="N300" s="9"/>
      <c r="O300" s="9">
        <f t="shared" si="50"/>
        <v>0</v>
      </c>
      <c r="P300" s="9"/>
      <c r="Q300" s="9"/>
      <c r="R300" s="9">
        <f t="shared" si="51"/>
        <v>0</v>
      </c>
      <c r="S300" s="9"/>
      <c r="T300" s="9"/>
      <c r="U300" s="9">
        <f t="shared" si="52"/>
        <v>0</v>
      </c>
      <c r="V300" s="9"/>
      <c r="W300" s="9"/>
      <c r="X300" s="9">
        <f t="shared" si="53"/>
        <v>0</v>
      </c>
      <c r="Y300" s="9"/>
      <c r="Z300" s="9"/>
      <c r="AA300" s="10">
        <f t="shared" si="54"/>
        <v>780000</v>
      </c>
      <c r="AB300" s="11"/>
    </row>
    <row r="301" spans="1:28" ht="15.75" hidden="1" x14ac:dyDescent="0.25">
      <c r="A301" s="39">
        <v>45665</v>
      </c>
      <c r="B301" s="33" t="s">
        <v>141</v>
      </c>
      <c r="C301" s="33"/>
      <c r="D301" s="33" t="s">
        <v>31</v>
      </c>
      <c r="E301" s="33" t="s">
        <v>156</v>
      </c>
      <c r="F301" s="33">
        <v>10</v>
      </c>
      <c r="G301" s="33" t="s">
        <v>23</v>
      </c>
      <c r="H301" s="33">
        <v>400000</v>
      </c>
      <c r="I301" s="20">
        <f t="shared" si="48"/>
        <v>4000000</v>
      </c>
      <c r="J301" s="34" t="s">
        <v>26</v>
      </c>
      <c r="K301" s="20"/>
      <c r="L301" s="9">
        <f t="shared" si="49"/>
        <v>0</v>
      </c>
      <c r="M301" s="9"/>
      <c r="N301" s="9"/>
      <c r="O301" s="9">
        <f t="shared" si="50"/>
        <v>0</v>
      </c>
      <c r="P301" s="9"/>
      <c r="Q301" s="9"/>
      <c r="R301" s="9">
        <f t="shared" si="51"/>
        <v>0</v>
      </c>
      <c r="S301" s="9"/>
      <c r="T301" s="9"/>
      <c r="U301" s="9">
        <f t="shared" si="52"/>
        <v>0</v>
      </c>
      <c r="V301" s="9"/>
      <c r="W301" s="9"/>
      <c r="X301" s="9">
        <f t="shared" si="53"/>
        <v>0</v>
      </c>
      <c r="Y301" s="9"/>
      <c r="Z301" s="9"/>
      <c r="AA301" s="10">
        <f t="shared" si="54"/>
        <v>4000000</v>
      </c>
      <c r="AB301" s="11"/>
    </row>
    <row r="302" spans="1:28" ht="15.75" hidden="1" x14ac:dyDescent="0.25">
      <c r="A302" s="39">
        <v>45665</v>
      </c>
      <c r="B302" s="33" t="s">
        <v>298</v>
      </c>
      <c r="C302" s="33"/>
      <c r="D302" s="33" t="s">
        <v>41</v>
      </c>
      <c r="E302" s="33" t="s">
        <v>95</v>
      </c>
      <c r="F302" s="33">
        <v>500</v>
      </c>
      <c r="G302" s="33" t="s">
        <v>29</v>
      </c>
      <c r="H302" s="33">
        <v>3700</v>
      </c>
      <c r="I302" s="20">
        <f t="shared" si="48"/>
        <v>1850000</v>
      </c>
      <c r="J302" s="37" t="s">
        <v>241</v>
      </c>
      <c r="K302" s="20"/>
      <c r="L302" s="9">
        <f t="shared" si="49"/>
        <v>1850000</v>
      </c>
      <c r="M302" s="9">
        <v>1850000</v>
      </c>
      <c r="N302" s="9"/>
      <c r="O302" s="9">
        <f t="shared" si="50"/>
        <v>0</v>
      </c>
      <c r="P302" s="9"/>
      <c r="Q302" s="9"/>
      <c r="R302" s="9">
        <f t="shared" si="51"/>
        <v>0</v>
      </c>
      <c r="S302" s="9"/>
      <c r="T302" s="9"/>
      <c r="U302" s="9">
        <f t="shared" si="52"/>
        <v>0</v>
      </c>
      <c r="V302" s="9"/>
      <c r="W302" s="9"/>
      <c r="X302" s="9">
        <f t="shared" si="53"/>
        <v>0</v>
      </c>
      <c r="Y302" s="9"/>
      <c r="Z302" s="9"/>
      <c r="AA302" s="10">
        <f t="shared" si="54"/>
        <v>0</v>
      </c>
      <c r="AB302" s="11">
        <v>45665</v>
      </c>
    </row>
    <row r="303" spans="1:28" ht="15.75" hidden="1" x14ac:dyDescent="0.25">
      <c r="A303" s="39">
        <v>45665</v>
      </c>
      <c r="B303" s="33" t="s">
        <v>258</v>
      </c>
      <c r="C303" s="33"/>
      <c r="D303" s="33" t="s">
        <v>31</v>
      </c>
      <c r="E303" s="33" t="s">
        <v>299</v>
      </c>
      <c r="F303" s="33">
        <v>4</v>
      </c>
      <c r="G303" s="33" t="s">
        <v>138</v>
      </c>
      <c r="H303" s="33">
        <v>1100000</v>
      </c>
      <c r="I303" s="20">
        <f t="shared" si="48"/>
        <v>4400000</v>
      </c>
      <c r="J303" s="37" t="s">
        <v>240</v>
      </c>
      <c r="K303" s="20" t="s">
        <v>516</v>
      </c>
      <c r="L303" s="9">
        <f t="shared" si="49"/>
        <v>0</v>
      </c>
      <c r="M303" s="9"/>
      <c r="N303" s="9"/>
      <c r="O303" s="9">
        <f t="shared" si="50"/>
        <v>4400000</v>
      </c>
      <c r="P303" s="9">
        <v>4400000</v>
      </c>
      <c r="Q303" s="9"/>
      <c r="R303" s="9">
        <f t="shared" si="51"/>
        <v>0</v>
      </c>
      <c r="S303" s="9"/>
      <c r="T303" s="9"/>
      <c r="U303" s="9">
        <f t="shared" si="52"/>
        <v>0</v>
      </c>
      <c r="V303" s="9"/>
      <c r="W303" s="9"/>
      <c r="X303" s="9">
        <f t="shared" si="53"/>
        <v>0</v>
      </c>
      <c r="Y303" s="9"/>
      <c r="Z303" s="9"/>
      <c r="AA303" s="10">
        <f t="shared" si="54"/>
        <v>0</v>
      </c>
      <c r="AB303" s="11">
        <v>45685</v>
      </c>
    </row>
    <row r="304" spans="1:28" ht="15.75" hidden="1" x14ac:dyDescent="0.25">
      <c r="A304" s="39">
        <v>45665</v>
      </c>
      <c r="B304" s="33" t="s">
        <v>217</v>
      </c>
      <c r="C304" s="33"/>
      <c r="D304" s="33" t="s">
        <v>41</v>
      </c>
      <c r="E304" s="33" t="s">
        <v>73</v>
      </c>
      <c r="F304" s="33">
        <v>10</v>
      </c>
      <c r="G304" s="33" t="s">
        <v>74</v>
      </c>
      <c r="H304" s="33">
        <v>50000</v>
      </c>
      <c r="I304" s="20">
        <f t="shared" si="48"/>
        <v>500000</v>
      </c>
      <c r="J304" s="31" t="s">
        <v>241</v>
      </c>
      <c r="K304" s="20"/>
      <c r="L304" s="9">
        <f t="shared" si="49"/>
        <v>500000</v>
      </c>
      <c r="M304" s="9">
        <v>500000</v>
      </c>
      <c r="N304" s="9"/>
      <c r="O304" s="9">
        <f t="shared" si="50"/>
        <v>0</v>
      </c>
      <c r="P304" s="9"/>
      <c r="Q304" s="9"/>
      <c r="R304" s="9">
        <f t="shared" si="51"/>
        <v>0</v>
      </c>
      <c r="S304" s="9"/>
      <c r="T304" s="9"/>
      <c r="U304" s="9">
        <f t="shared" si="52"/>
        <v>0</v>
      </c>
      <c r="V304" s="9"/>
      <c r="W304" s="9"/>
      <c r="X304" s="9">
        <f t="shared" si="53"/>
        <v>0</v>
      </c>
      <c r="Y304" s="9"/>
      <c r="Z304" s="9"/>
      <c r="AA304" s="10">
        <f t="shared" si="54"/>
        <v>0</v>
      </c>
      <c r="AB304" s="11">
        <v>45670</v>
      </c>
    </row>
    <row r="305" spans="1:28" ht="15.75" hidden="1" x14ac:dyDescent="0.25">
      <c r="A305" s="39">
        <v>45665</v>
      </c>
      <c r="B305" s="33" t="s">
        <v>217</v>
      </c>
      <c r="C305" s="33"/>
      <c r="D305" s="33" t="s">
        <v>41</v>
      </c>
      <c r="E305" s="33" t="s">
        <v>234</v>
      </c>
      <c r="F305" s="33">
        <v>2.5</v>
      </c>
      <c r="G305" s="33" t="s">
        <v>51</v>
      </c>
      <c r="H305" s="33">
        <v>90000</v>
      </c>
      <c r="I305" s="20">
        <f t="shared" si="48"/>
        <v>225000</v>
      </c>
      <c r="J305" s="31" t="s">
        <v>241</v>
      </c>
      <c r="K305" s="20"/>
      <c r="L305" s="9">
        <f t="shared" si="49"/>
        <v>0</v>
      </c>
      <c r="M305" s="9"/>
      <c r="N305" s="9"/>
      <c r="O305" s="9">
        <f t="shared" si="50"/>
        <v>0</v>
      </c>
      <c r="P305" s="9"/>
      <c r="Q305" s="9"/>
      <c r="R305" s="9">
        <f t="shared" si="51"/>
        <v>0</v>
      </c>
      <c r="S305" s="9"/>
      <c r="T305" s="9"/>
      <c r="U305" s="9">
        <f t="shared" si="52"/>
        <v>225000</v>
      </c>
      <c r="V305" s="9">
        <v>225000</v>
      </c>
      <c r="W305" s="9"/>
      <c r="X305" s="9">
        <f t="shared" si="53"/>
        <v>0</v>
      </c>
      <c r="Y305" s="9"/>
      <c r="Z305" s="9"/>
      <c r="AA305" s="10">
        <f t="shared" si="54"/>
        <v>0</v>
      </c>
      <c r="AB305" s="11">
        <v>45665</v>
      </c>
    </row>
    <row r="306" spans="1:28" ht="15.75" hidden="1" x14ac:dyDescent="0.25">
      <c r="A306" s="39">
        <v>45665</v>
      </c>
      <c r="B306" s="33" t="s">
        <v>217</v>
      </c>
      <c r="C306" s="33"/>
      <c r="D306" s="33" t="s">
        <v>41</v>
      </c>
      <c r="E306" s="33" t="s">
        <v>236</v>
      </c>
      <c r="F306" s="33">
        <v>2.5</v>
      </c>
      <c r="G306" s="33" t="s">
        <v>51</v>
      </c>
      <c r="H306" s="33">
        <v>90000</v>
      </c>
      <c r="I306" s="20">
        <f t="shared" si="48"/>
        <v>225000</v>
      </c>
      <c r="J306" s="31" t="s">
        <v>241</v>
      </c>
      <c r="K306" s="20"/>
      <c r="L306" s="9">
        <f t="shared" si="49"/>
        <v>0</v>
      </c>
      <c r="M306" s="9"/>
      <c r="N306" s="9"/>
      <c r="O306" s="9">
        <f t="shared" si="50"/>
        <v>0</v>
      </c>
      <c r="P306" s="9"/>
      <c r="Q306" s="9"/>
      <c r="R306" s="9">
        <f t="shared" si="51"/>
        <v>0</v>
      </c>
      <c r="S306" s="9"/>
      <c r="T306" s="9"/>
      <c r="U306" s="9">
        <f t="shared" si="52"/>
        <v>225000</v>
      </c>
      <c r="V306" s="9">
        <v>225000</v>
      </c>
      <c r="W306" s="9"/>
      <c r="X306" s="9">
        <f t="shared" si="53"/>
        <v>0</v>
      </c>
      <c r="Y306" s="9"/>
      <c r="Z306" s="9"/>
      <c r="AA306" s="10">
        <f t="shared" si="54"/>
        <v>0</v>
      </c>
      <c r="AB306" s="11">
        <v>45665</v>
      </c>
    </row>
    <row r="307" spans="1:28" ht="15.75" hidden="1" x14ac:dyDescent="0.25">
      <c r="A307" s="39">
        <v>45665</v>
      </c>
      <c r="B307" s="33" t="s">
        <v>217</v>
      </c>
      <c r="C307" s="33"/>
      <c r="D307" s="33" t="s">
        <v>41</v>
      </c>
      <c r="E307" s="33" t="s">
        <v>235</v>
      </c>
      <c r="F307" s="33">
        <v>2.5</v>
      </c>
      <c r="G307" s="33" t="s">
        <v>51</v>
      </c>
      <c r="H307" s="33">
        <v>90000</v>
      </c>
      <c r="I307" s="20">
        <f t="shared" si="48"/>
        <v>225000</v>
      </c>
      <c r="J307" s="31" t="s">
        <v>241</v>
      </c>
      <c r="K307" s="20"/>
      <c r="L307" s="9">
        <f t="shared" si="49"/>
        <v>0</v>
      </c>
      <c r="M307" s="9"/>
      <c r="N307" s="9"/>
      <c r="O307" s="9">
        <f t="shared" si="50"/>
        <v>0</v>
      </c>
      <c r="P307" s="9"/>
      <c r="Q307" s="9"/>
      <c r="R307" s="9">
        <f t="shared" si="51"/>
        <v>0</v>
      </c>
      <c r="S307" s="9"/>
      <c r="T307" s="9"/>
      <c r="U307" s="9">
        <f t="shared" si="52"/>
        <v>225000</v>
      </c>
      <c r="V307" s="9">
        <v>225000</v>
      </c>
      <c r="W307" s="9"/>
      <c r="X307" s="9">
        <f t="shared" si="53"/>
        <v>0</v>
      </c>
      <c r="Y307" s="9"/>
      <c r="Z307" s="9"/>
      <c r="AA307" s="10">
        <f t="shared" si="54"/>
        <v>0</v>
      </c>
      <c r="AB307" s="11">
        <v>45665</v>
      </c>
    </row>
    <row r="308" spans="1:28" ht="15.75" hidden="1" x14ac:dyDescent="0.25">
      <c r="A308" s="32">
        <v>45665</v>
      </c>
      <c r="B308" s="33" t="s">
        <v>217</v>
      </c>
      <c r="C308" s="33"/>
      <c r="D308" s="33" t="s">
        <v>41</v>
      </c>
      <c r="E308" s="33" t="s">
        <v>237</v>
      </c>
      <c r="F308" s="33">
        <v>2.5</v>
      </c>
      <c r="G308" s="33" t="s">
        <v>51</v>
      </c>
      <c r="H308" s="33">
        <v>90000</v>
      </c>
      <c r="I308" s="20">
        <f t="shared" si="48"/>
        <v>225000</v>
      </c>
      <c r="J308" s="31" t="s">
        <v>241</v>
      </c>
      <c r="K308" s="20"/>
      <c r="L308" s="9">
        <f t="shared" si="49"/>
        <v>0</v>
      </c>
      <c r="M308" s="9"/>
      <c r="N308" s="9"/>
      <c r="O308" s="9">
        <f t="shared" si="50"/>
        <v>0</v>
      </c>
      <c r="P308" s="9"/>
      <c r="Q308" s="9"/>
      <c r="R308" s="9">
        <f t="shared" si="51"/>
        <v>0</v>
      </c>
      <c r="S308" s="9"/>
      <c r="T308" s="9"/>
      <c r="U308" s="9">
        <f t="shared" si="52"/>
        <v>225000</v>
      </c>
      <c r="V308" s="9">
        <v>225000</v>
      </c>
      <c r="W308" s="9"/>
      <c r="X308" s="9">
        <f t="shared" si="53"/>
        <v>0</v>
      </c>
      <c r="Y308" s="9"/>
      <c r="Z308" s="9"/>
      <c r="AA308" s="10">
        <f t="shared" si="54"/>
        <v>0</v>
      </c>
      <c r="AB308" s="11">
        <v>45665</v>
      </c>
    </row>
    <row r="309" spans="1:28" ht="15.75" hidden="1" x14ac:dyDescent="0.25">
      <c r="A309" s="39">
        <v>45665</v>
      </c>
      <c r="B309" s="33" t="s">
        <v>217</v>
      </c>
      <c r="C309" s="33"/>
      <c r="D309" s="33" t="s">
        <v>41</v>
      </c>
      <c r="E309" s="33" t="s">
        <v>171</v>
      </c>
      <c r="F309" s="33">
        <v>500</v>
      </c>
      <c r="G309" s="35" t="s">
        <v>29</v>
      </c>
      <c r="H309" s="33">
        <v>800</v>
      </c>
      <c r="I309" s="20">
        <f t="shared" si="48"/>
        <v>400000</v>
      </c>
      <c r="J309" s="31" t="s">
        <v>241</v>
      </c>
      <c r="K309" s="20"/>
      <c r="L309" s="9">
        <f t="shared" si="49"/>
        <v>400000</v>
      </c>
      <c r="M309" s="9">
        <v>400000</v>
      </c>
      <c r="N309" s="9"/>
      <c r="O309" s="9">
        <f t="shared" si="50"/>
        <v>0</v>
      </c>
      <c r="P309" s="9"/>
      <c r="Q309" s="9"/>
      <c r="R309" s="9">
        <f t="shared" si="51"/>
        <v>0</v>
      </c>
      <c r="S309" s="9"/>
      <c r="T309" s="9"/>
      <c r="U309" s="9">
        <f t="shared" si="52"/>
        <v>0</v>
      </c>
      <c r="V309" s="9"/>
      <c r="W309" s="9"/>
      <c r="X309" s="9">
        <f t="shared" si="53"/>
        <v>0</v>
      </c>
      <c r="Y309" s="9"/>
      <c r="Z309" s="9"/>
      <c r="AA309" s="10">
        <f t="shared" si="54"/>
        <v>0</v>
      </c>
      <c r="AB309" s="11">
        <v>45666</v>
      </c>
    </row>
    <row r="310" spans="1:28" ht="15.75" hidden="1" x14ac:dyDescent="0.25">
      <c r="A310" s="32">
        <v>45665</v>
      </c>
      <c r="B310" s="33" t="s">
        <v>217</v>
      </c>
      <c r="C310" s="33"/>
      <c r="D310" s="33" t="s">
        <v>41</v>
      </c>
      <c r="E310" s="33" t="s">
        <v>263</v>
      </c>
      <c r="F310" s="33">
        <v>750</v>
      </c>
      <c r="G310" s="33" t="s">
        <v>29</v>
      </c>
      <c r="H310" s="33">
        <v>1505</v>
      </c>
      <c r="I310" s="20">
        <f t="shared" si="48"/>
        <v>1128750</v>
      </c>
      <c r="J310" s="31" t="s">
        <v>241</v>
      </c>
      <c r="K310" s="20"/>
      <c r="L310" s="9">
        <f t="shared" si="49"/>
        <v>1128750</v>
      </c>
      <c r="M310" s="9">
        <v>1128750</v>
      </c>
      <c r="N310" s="9"/>
      <c r="O310" s="9">
        <f t="shared" si="50"/>
        <v>0</v>
      </c>
      <c r="P310" s="9"/>
      <c r="Q310" s="9"/>
      <c r="R310" s="9">
        <f t="shared" si="51"/>
        <v>0</v>
      </c>
      <c r="S310" s="9"/>
      <c r="T310" s="9"/>
      <c r="U310" s="9">
        <f t="shared" si="52"/>
        <v>0</v>
      </c>
      <c r="V310" s="9"/>
      <c r="W310" s="9"/>
      <c r="X310" s="9">
        <f t="shared" si="53"/>
        <v>0</v>
      </c>
      <c r="Y310" s="9"/>
      <c r="Z310" s="9"/>
      <c r="AA310" s="10">
        <f t="shared" si="54"/>
        <v>0</v>
      </c>
      <c r="AB310" s="11">
        <v>45670</v>
      </c>
    </row>
    <row r="311" spans="1:28" ht="15.75" hidden="1" x14ac:dyDescent="0.25">
      <c r="A311" s="39">
        <v>45666</v>
      </c>
      <c r="B311" s="35" t="s">
        <v>302</v>
      </c>
      <c r="C311" s="35"/>
      <c r="D311" s="35" t="s">
        <v>31</v>
      </c>
      <c r="E311" s="35" t="s">
        <v>73</v>
      </c>
      <c r="F311" s="35">
        <v>20</v>
      </c>
      <c r="G311" s="35" t="s">
        <v>74</v>
      </c>
      <c r="H311" s="35">
        <v>50000</v>
      </c>
      <c r="I311" s="20">
        <f t="shared" si="48"/>
        <v>1000000</v>
      </c>
      <c r="J311" s="41" t="s">
        <v>241</v>
      </c>
      <c r="K311" s="20"/>
      <c r="L311" s="9">
        <f t="shared" ref="L311:L349" si="55">M311+N311</f>
        <v>1000000</v>
      </c>
      <c r="M311" s="9">
        <v>1000000</v>
      </c>
      <c r="N311" s="9"/>
      <c r="O311" s="9">
        <f t="shared" ref="O311:O349" si="56">P311+Q311</f>
        <v>0</v>
      </c>
      <c r="P311" s="9"/>
      <c r="Q311" s="9"/>
      <c r="R311" s="9">
        <f t="shared" ref="R311:R349" si="57">S311+T311</f>
        <v>0</v>
      </c>
      <c r="S311" s="9"/>
      <c r="T311" s="9"/>
      <c r="U311" s="9">
        <f t="shared" ref="U311:U349" si="58">V311+W311</f>
        <v>0</v>
      </c>
      <c r="V311" s="9"/>
      <c r="W311" s="9"/>
      <c r="X311" s="9">
        <f t="shared" ref="X311:X349" si="59">Y311+Z311</f>
        <v>0</v>
      </c>
      <c r="Y311" s="9"/>
      <c r="Z311" s="9"/>
      <c r="AA311" s="10">
        <f t="shared" ref="AA311:AA349" si="60">C311+I311-L311-O311-U311-X311-R311</f>
        <v>0</v>
      </c>
      <c r="AB311" s="11">
        <v>45667</v>
      </c>
    </row>
    <row r="312" spans="1:28" ht="15.75" hidden="1" x14ac:dyDescent="0.25">
      <c r="A312" s="39">
        <v>45666</v>
      </c>
      <c r="B312" s="35" t="s">
        <v>302</v>
      </c>
      <c r="C312" s="33"/>
      <c r="D312" s="35" t="s">
        <v>31</v>
      </c>
      <c r="E312" s="33" t="s">
        <v>303</v>
      </c>
      <c r="F312" s="33">
        <v>100</v>
      </c>
      <c r="G312" s="33" t="s">
        <v>74</v>
      </c>
      <c r="H312" s="33">
        <v>44800</v>
      </c>
      <c r="I312" s="20">
        <f t="shared" si="48"/>
        <v>4480000</v>
      </c>
      <c r="J312" s="41" t="s">
        <v>241</v>
      </c>
      <c r="K312" s="20"/>
      <c r="L312" s="9">
        <f t="shared" si="55"/>
        <v>4480000</v>
      </c>
      <c r="M312" s="9">
        <v>4480000</v>
      </c>
      <c r="N312" s="9"/>
      <c r="O312" s="9">
        <f t="shared" si="56"/>
        <v>0</v>
      </c>
      <c r="P312" s="9"/>
      <c r="Q312" s="9"/>
      <c r="R312" s="9">
        <f t="shared" si="57"/>
        <v>0</v>
      </c>
      <c r="S312" s="9"/>
      <c r="T312" s="9"/>
      <c r="U312" s="9">
        <f t="shared" si="58"/>
        <v>0</v>
      </c>
      <c r="V312" s="9"/>
      <c r="W312" s="9"/>
      <c r="X312" s="9">
        <f t="shared" si="59"/>
        <v>0</v>
      </c>
      <c r="Y312" s="9"/>
      <c r="Z312" s="9"/>
      <c r="AA312" s="10">
        <f t="shared" si="60"/>
        <v>0</v>
      </c>
      <c r="AB312" s="11">
        <v>45667</v>
      </c>
    </row>
    <row r="313" spans="1:28" ht="15.75" hidden="1" x14ac:dyDescent="0.25">
      <c r="A313" s="39">
        <v>45666</v>
      </c>
      <c r="B313" s="33" t="s">
        <v>92</v>
      </c>
      <c r="C313" s="33"/>
      <c r="D313" s="33" t="s">
        <v>41</v>
      </c>
      <c r="E313" s="33" t="s">
        <v>91</v>
      </c>
      <c r="F313" s="33">
        <v>1000</v>
      </c>
      <c r="G313" s="33" t="s">
        <v>29</v>
      </c>
      <c r="H313" s="33">
        <v>4500</v>
      </c>
      <c r="I313" s="20">
        <f t="shared" si="48"/>
        <v>4500000</v>
      </c>
      <c r="J313" s="34" t="s">
        <v>26</v>
      </c>
      <c r="K313" s="20" t="s">
        <v>454</v>
      </c>
      <c r="L313" s="9">
        <f t="shared" si="55"/>
        <v>0</v>
      </c>
      <c r="M313" s="9"/>
      <c r="N313" s="9"/>
      <c r="O313" s="9">
        <f t="shared" si="56"/>
        <v>0</v>
      </c>
      <c r="P313" s="9"/>
      <c r="Q313" s="9"/>
      <c r="R313" s="9">
        <f t="shared" si="57"/>
        <v>0</v>
      </c>
      <c r="S313" s="9"/>
      <c r="T313" s="9"/>
      <c r="U313" s="9">
        <f t="shared" si="58"/>
        <v>0</v>
      </c>
      <c r="V313" s="9"/>
      <c r="W313" s="9"/>
      <c r="X313" s="9">
        <f t="shared" si="59"/>
        <v>0</v>
      </c>
      <c r="Y313" s="9"/>
      <c r="Z313" s="9"/>
      <c r="AA313" s="10">
        <f t="shared" si="60"/>
        <v>4500000</v>
      </c>
      <c r="AB313" s="11"/>
    </row>
    <row r="314" spans="1:28" ht="15.75" hidden="1" x14ac:dyDescent="0.25">
      <c r="A314" s="39">
        <v>45666</v>
      </c>
      <c r="B314" s="33" t="s">
        <v>231</v>
      </c>
      <c r="C314" s="35"/>
      <c r="D314" s="33"/>
      <c r="E314" s="33" t="s">
        <v>181</v>
      </c>
      <c r="F314" s="33">
        <v>35.200000000000003</v>
      </c>
      <c r="G314" s="33" t="s">
        <v>51</v>
      </c>
      <c r="H314" s="35"/>
      <c r="I314" s="20">
        <f t="shared" si="48"/>
        <v>0</v>
      </c>
      <c r="J314" s="36" t="s">
        <v>26</v>
      </c>
      <c r="K314" s="20"/>
      <c r="L314" s="9">
        <f t="shared" si="55"/>
        <v>0</v>
      </c>
      <c r="M314" s="9"/>
      <c r="N314" s="9"/>
      <c r="O314" s="9">
        <f t="shared" si="56"/>
        <v>0</v>
      </c>
      <c r="P314" s="9"/>
      <c r="Q314" s="9"/>
      <c r="R314" s="9">
        <f t="shared" si="57"/>
        <v>0</v>
      </c>
      <c r="S314" s="9"/>
      <c r="T314" s="9"/>
      <c r="U314" s="9">
        <f t="shared" si="58"/>
        <v>0</v>
      </c>
      <c r="V314" s="9"/>
      <c r="W314" s="9"/>
      <c r="X314" s="9">
        <f t="shared" si="59"/>
        <v>0</v>
      </c>
      <c r="Y314" s="9"/>
      <c r="Z314" s="9"/>
      <c r="AA314" s="10">
        <f t="shared" si="60"/>
        <v>0</v>
      </c>
      <c r="AB314" s="11"/>
    </row>
    <row r="315" spans="1:28" ht="15.75" hidden="1" x14ac:dyDescent="0.25">
      <c r="A315" s="39">
        <v>45666</v>
      </c>
      <c r="B315" s="33" t="s">
        <v>231</v>
      </c>
      <c r="C315" s="33"/>
      <c r="D315" s="33"/>
      <c r="E315" s="33" t="s">
        <v>85</v>
      </c>
      <c r="F315" s="33">
        <v>59.3</v>
      </c>
      <c r="G315" s="33" t="s">
        <v>51</v>
      </c>
      <c r="H315" s="33"/>
      <c r="I315" s="20">
        <f t="shared" si="48"/>
        <v>0</v>
      </c>
      <c r="J315" s="34" t="s">
        <v>26</v>
      </c>
      <c r="K315" s="20"/>
      <c r="L315" s="9">
        <f t="shared" si="55"/>
        <v>0</v>
      </c>
      <c r="M315" s="9"/>
      <c r="N315" s="9"/>
      <c r="O315" s="9">
        <f t="shared" si="56"/>
        <v>0</v>
      </c>
      <c r="P315" s="9"/>
      <c r="Q315" s="9"/>
      <c r="R315" s="9">
        <f t="shared" si="57"/>
        <v>0</v>
      </c>
      <c r="S315" s="9"/>
      <c r="T315" s="9"/>
      <c r="U315" s="9">
        <f t="shared" si="58"/>
        <v>0</v>
      </c>
      <c r="V315" s="9"/>
      <c r="W315" s="9"/>
      <c r="X315" s="9">
        <f t="shared" si="59"/>
        <v>0</v>
      </c>
      <c r="Y315" s="9"/>
      <c r="Z315" s="9"/>
      <c r="AA315" s="10">
        <f t="shared" si="60"/>
        <v>0</v>
      </c>
      <c r="AB315" s="11"/>
    </row>
    <row r="316" spans="1:28" ht="15.75" hidden="1" x14ac:dyDescent="0.25">
      <c r="A316" s="39">
        <v>45666</v>
      </c>
      <c r="B316" s="33" t="s">
        <v>231</v>
      </c>
      <c r="C316" s="33"/>
      <c r="D316" s="33"/>
      <c r="E316" s="33" t="s">
        <v>304</v>
      </c>
      <c r="F316" s="33">
        <v>95.9</v>
      </c>
      <c r="G316" s="33" t="s">
        <v>51</v>
      </c>
      <c r="H316" s="33"/>
      <c r="I316" s="20">
        <f t="shared" si="48"/>
        <v>0</v>
      </c>
      <c r="J316" s="34" t="s">
        <v>26</v>
      </c>
      <c r="K316" s="20"/>
      <c r="L316" s="9">
        <f t="shared" si="55"/>
        <v>0</v>
      </c>
      <c r="M316" s="9"/>
      <c r="N316" s="9"/>
      <c r="O316" s="9">
        <f t="shared" si="56"/>
        <v>0</v>
      </c>
      <c r="P316" s="9"/>
      <c r="Q316" s="9"/>
      <c r="R316" s="9">
        <f t="shared" si="57"/>
        <v>0</v>
      </c>
      <c r="S316" s="9"/>
      <c r="T316" s="9"/>
      <c r="U316" s="9">
        <f t="shared" si="58"/>
        <v>0</v>
      </c>
      <c r="V316" s="9"/>
      <c r="W316" s="9"/>
      <c r="X316" s="9">
        <f t="shared" si="59"/>
        <v>0</v>
      </c>
      <c r="Y316" s="9"/>
      <c r="Z316" s="9"/>
      <c r="AA316" s="10">
        <f t="shared" si="60"/>
        <v>0</v>
      </c>
      <c r="AB316" s="11"/>
    </row>
    <row r="317" spans="1:28" ht="15.75" hidden="1" x14ac:dyDescent="0.25">
      <c r="A317" s="39">
        <v>45666</v>
      </c>
      <c r="B317" s="33" t="s">
        <v>231</v>
      </c>
      <c r="C317" s="33"/>
      <c r="D317" s="33"/>
      <c r="E317" s="33" t="s">
        <v>181</v>
      </c>
      <c r="F317" s="33">
        <v>35</v>
      </c>
      <c r="G317" s="33" t="s">
        <v>51</v>
      </c>
      <c r="H317" s="33"/>
      <c r="I317" s="20">
        <f t="shared" si="48"/>
        <v>0</v>
      </c>
      <c r="J317" s="34" t="s">
        <v>26</v>
      </c>
      <c r="K317" s="20"/>
      <c r="L317" s="9">
        <f t="shared" si="55"/>
        <v>0</v>
      </c>
      <c r="M317" s="9"/>
      <c r="N317" s="9"/>
      <c r="O317" s="9">
        <f t="shared" si="56"/>
        <v>0</v>
      </c>
      <c r="P317" s="9"/>
      <c r="Q317" s="9"/>
      <c r="R317" s="9">
        <f t="shared" si="57"/>
        <v>0</v>
      </c>
      <c r="S317" s="9"/>
      <c r="T317" s="9"/>
      <c r="U317" s="9">
        <f t="shared" si="58"/>
        <v>0</v>
      </c>
      <c r="V317" s="9"/>
      <c r="W317" s="9"/>
      <c r="X317" s="9">
        <f t="shared" si="59"/>
        <v>0</v>
      </c>
      <c r="Y317" s="9"/>
      <c r="Z317" s="9"/>
      <c r="AA317" s="10">
        <f t="shared" si="60"/>
        <v>0</v>
      </c>
      <c r="AB317" s="11"/>
    </row>
    <row r="318" spans="1:28" ht="15.75" hidden="1" x14ac:dyDescent="0.25">
      <c r="A318" s="39">
        <v>45666</v>
      </c>
      <c r="B318" s="33" t="s">
        <v>231</v>
      </c>
      <c r="C318" s="33"/>
      <c r="D318" s="33"/>
      <c r="E318" s="33" t="s">
        <v>136</v>
      </c>
      <c r="F318" s="33">
        <v>50.4</v>
      </c>
      <c r="G318" s="33" t="s">
        <v>51</v>
      </c>
      <c r="H318" s="33"/>
      <c r="I318" s="20">
        <f t="shared" si="48"/>
        <v>0</v>
      </c>
      <c r="J318" s="34" t="s">
        <v>26</v>
      </c>
      <c r="K318" s="20"/>
      <c r="L318" s="9">
        <f t="shared" si="55"/>
        <v>0</v>
      </c>
      <c r="M318" s="9"/>
      <c r="N318" s="9"/>
      <c r="O318" s="9">
        <f t="shared" si="56"/>
        <v>0</v>
      </c>
      <c r="P318" s="9"/>
      <c r="Q318" s="9"/>
      <c r="R318" s="9">
        <f t="shared" si="57"/>
        <v>0</v>
      </c>
      <c r="S318" s="9"/>
      <c r="T318" s="9"/>
      <c r="U318" s="9">
        <f t="shared" si="58"/>
        <v>0</v>
      </c>
      <c r="V318" s="9"/>
      <c r="W318" s="9"/>
      <c r="X318" s="9">
        <f t="shared" si="59"/>
        <v>0</v>
      </c>
      <c r="Y318" s="9"/>
      <c r="Z318" s="9"/>
      <c r="AA318" s="10">
        <f t="shared" si="60"/>
        <v>0</v>
      </c>
      <c r="AB318" s="11"/>
    </row>
    <row r="319" spans="1:28" ht="15.75" hidden="1" x14ac:dyDescent="0.25">
      <c r="A319" s="39">
        <v>45666</v>
      </c>
      <c r="B319" s="33" t="s">
        <v>305</v>
      </c>
      <c r="C319" s="33"/>
      <c r="D319" s="33" t="s">
        <v>31</v>
      </c>
      <c r="E319" s="33" t="s">
        <v>86</v>
      </c>
      <c r="F319" s="33">
        <v>25</v>
      </c>
      <c r="G319" s="33" t="s">
        <v>51</v>
      </c>
      <c r="H319" s="33">
        <v>125000</v>
      </c>
      <c r="I319" s="20">
        <f t="shared" si="48"/>
        <v>3125000</v>
      </c>
      <c r="J319" s="34" t="s">
        <v>26</v>
      </c>
      <c r="K319" s="20"/>
      <c r="L319" s="9">
        <f t="shared" si="55"/>
        <v>0</v>
      </c>
      <c r="M319" s="9"/>
      <c r="N319" s="9"/>
      <c r="O319" s="9">
        <f t="shared" si="56"/>
        <v>0</v>
      </c>
      <c r="P319" s="9"/>
      <c r="Q319" s="9"/>
      <c r="R319" s="9">
        <f t="shared" si="57"/>
        <v>0</v>
      </c>
      <c r="S319" s="9"/>
      <c r="T319" s="9"/>
      <c r="U319" s="9">
        <f t="shared" si="58"/>
        <v>0</v>
      </c>
      <c r="V319" s="9"/>
      <c r="W319" s="9"/>
      <c r="X319" s="9">
        <f t="shared" si="59"/>
        <v>0</v>
      </c>
      <c r="Y319" s="9"/>
      <c r="Z319" s="9"/>
      <c r="AA319" s="10">
        <f t="shared" si="60"/>
        <v>3125000</v>
      </c>
      <c r="AB319" s="11"/>
    </row>
    <row r="320" spans="1:28" ht="15.75" hidden="1" x14ac:dyDescent="0.25">
      <c r="A320" s="39">
        <v>45666</v>
      </c>
      <c r="B320" s="33" t="s">
        <v>191</v>
      </c>
      <c r="C320" s="33"/>
      <c r="D320" s="33" t="s">
        <v>31</v>
      </c>
      <c r="E320" s="33" t="s">
        <v>192</v>
      </c>
      <c r="F320" s="33">
        <v>10000</v>
      </c>
      <c r="G320" s="33" t="s">
        <v>29</v>
      </c>
      <c r="H320" s="33">
        <v>875</v>
      </c>
      <c r="I320" s="20">
        <f t="shared" si="48"/>
        <v>8750000</v>
      </c>
      <c r="J320" s="16" t="s">
        <v>43</v>
      </c>
      <c r="K320" s="20"/>
      <c r="L320" s="9">
        <f t="shared" si="55"/>
        <v>8691000</v>
      </c>
      <c r="M320" s="9">
        <v>5000000</v>
      </c>
      <c r="N320" s="9">
        <v>3691000</v>
      </c>
      <c r="O320" s="9">
        <f t="shared" si="56"/>
        <v>0</v>
      </c>
      <c r="P320" s="9"/>
      <c r="Q320" s="9"/>
      <c r="R320" s="9">
        <f t="shared" si="57"/>
        <v>0</v>
      </c>
      <c r="S320" s="9"/>
      <c r="T320" s="9"/>
      <c r="U320" s="9">
        <f t="shared" si="58"/>
        <v>0</v>
      </c>
      <c r="V320" s="9"/>
      <c r="W320" s="9"/>
      <c r="X320" s="9">
        <f t="shared" si="59"/>
        <v>0</v>
      </c>
      <c r="Y320" s="9"/>
      <c r="Z320" s="9"/>
      <c r="AA320" s="10">
        <f t="shared" si="60"/>
        <v>59000</v>
      </c>
      <c r="AB320" s="11">
        <v>45681</v>
      </c>
    </row>
    <row r="321" spans="1:28" ht="15.75" hidden="1" x14ac:dyDescent="0.25">
      <c r="A321" s="39">
        <v>45666</v>
      </c>
      <c r="B321" s="33" t="s">
        <v>191</v>
      </c>
      <c r="C321" s="33"/>
      <c r="D321" s="33" t="s">
        <v>31</v>
      </c>
      <c r="E321" s="33" t="s">
        <v>86</v>
      </c>
      <c r="F321" s="33">
        <v>25</v>
      </c>
      <c r="G321" s="33" t="s">
        <v>51</v>
      </c>
      <c r="H321" s="33">
        <v>125000</v>
      </c>
      <c r="I321" s="20">
        <f t="shared" si="48"/>
        <v>3125000</v>
      </c>
      <c r="J321" s="34" t="s">
        <v>26</v>
      </c>
      <c r="K321" s="20"/>
      <c r="L321" s="9">
        <f t="shared" si="55"/>
        <v>0</v>
      </c>
      <c r="M321" s="9"/>
      <c r="N321" s="9"/>
      <c r="O321" s="9">
        <f t="shared" si="56"/>
        <v>0</v>
      </c>
      <c r="P321" s="9"/>
      <c r="Q321" s="9"/>
      <c r="R321" s="9">
        <f t="shared" si="57"/>
        <v>0</v>
      </c>
      <c r="S321" s="9"/>
      <c r="T321" s="9"/>
      <c r="U321" s="9">
        <f t="shared" si="58"/>
        <v>0</v>
      </c>
      <c r="V321" s="9"/>
      <c r="W321" s="9"/>
      <c r="X321" s="9">
        <f t="shared" si="59"/>
        <v>0</v>
      </c>
      <c r="Y321" s="9"/>
      <c r="Z321" s="9"/>
      <c r="AA321" s="10">
        <f t="shared" si="60"/>
        <v>3125000</v>
      </c>
      <c r="AB321" s="11"/>
    </row>
    <row r="322" spans="1:28" ht="15.75" hidden="1" x14ac:dyDescent="0.25">
      <c r="A322" s="39">
        <v>45666</v>
      </c>
      <c r="B322" s="33" t="s">
        <v>264</v>
      </c>
      <c r="C322" s="33"/>
      <c r="D322" s="33" t="s">
        <v>31</v>
      </c>
      <c r="E322" s="33" t="s">
        <v>185</v>
      </c>
      <c r="F322" s="33">
        <v>400</v>
      </c>
      <c r="G322" s="33" t="s">
        <v>29</v>
      </c>
      <c r="H322" s="33">
        <v>1150</v>
      </c>
      <c r="I322" s="20">
        <f t="shared" si="48"/>
        <v>460000</v>
      </c>
      <c r="J322" s="41" t="s">
        <v>240</v>
      </c>
      <c r="K322" s="20"/>
      <c r="L322" s="9">
        <f t="shared" si="55"/>
        <v>0</v>
      </c>
      <c r="M322" s="9"/>
      <c r="N322" s="9"/>
      <c r="O322" s="9">
        <f t="shared" si="56"/>
        <v>0</v>
      </c>
      <c r="P322" s="9"/>
      <c r="Q322" s="9"/>
      <c r="R322" s="55">
        <f t="shared" si="57"/>
        <v>460000</v>
      </c>
      <c r="S322" s="9">
        <v>460000</v>
      </c>
      <c r="T322" s="9"/>
      <c r="U322" s="9">
        <f t="shared" si="58"/>
        <v>0</v>
      </c>
      <c r="V322" s="9"/>
      <c r="W322" s="9"/>
      <c r="X322" s="9">
        <f t="shared" si="59"/>
        <v>0</v>
      </c>
      <c r="Y322" s="9"/>
      <c r="Z322" s="9"/>
      <c r="AA322" s="10">
        <f t="shared" si="60"/>
        <v>0</v>
      </c>
      <c r="AB322" s="11">
        <v>45666</v>
      </c>
    </row>
    <row r="323" spans="1:28" ht="15.75" hidden="1" x14ac:dyDescent="0.25">
      <c r="A323" s="39">
        <v>45666</v>
      </c>
      <c r="B323" s="33" t="s">
        <v>306</v>
      </c>
      <c r="C323" s="35"/>
      <c r="D323" s="33" t="s">
        <v>31</v>
      </c>
      <c r="E323" s="35" t="s">
        <v>80</v>
      </c>
      <c r="F323" s="35">
        <v>5</v>
      </c>
      <c r="G323" s="33" t="s">
        <v>23</v>
      </c>
      <c r="H323" s="35">
        <v>1200000</v>
      </c>
      <c r="I323" s="20">
        <f t="shared" si="48"/>
        <v>6000000</v>
      </c>
      <c r="J323" s="41" t="s">
        <v>240</v>
      </c>
      <c r="K323" s="20" t="s">
        <v>323</v>
      </c>
      <c r="L323" s="9">
        <f t="shared" si="55"/>
        <v>0</v>
      </c>
      <c r="M323" s="9"/>
      <c r="N323" s="9"/>
      <c r="O323" s="9">
        <f t="shared" si="56"/>
        <v>6000000</v>
      </c>
      <c r="P323" s="9">
        <v>6000000</v>
      </c>
      <c r="Q323" s="9"/>
      <c r="R323" s="9">
        <f t="shared" si="57"/>
        <v>0</v>
      </c>
      <c r="S323" s="9"/>
      <c r="T323" s="9"/>
      <c r="U323" s="9">
        <f t="shared" si="58"/>
        <v>0</v>
      </c>
      <c r="V323" s="9"/>
      <c r="W323" s="9"/>
      <c r="X323" s="9">
        <f t="shared" si="59"/>
        <v>0</v>
      </c>
      <c r="Y323" s="9"/>
      <c r="Z323" s="9"/>
      <c r="AA323" s="10">
        <f t="shared" si="60"/>
        <v>0</v>
      </c>
      <c r="AB323" s="11">
        <v>45666</v>
      </c>
    </row>
    <row r="324" spans="1:28" ht="15.75" hidden="1" x14ac:dyDescent="0.25">
      <c r="A324" s="39">
        <v>45666</v>
      </c>
      <c r="B324" s="35" t="s">
        <v>307</v>
      </c>
      <c r="C324" s="35"/>
      <c r="D324" s="33" t="s">
        <v>223</v>
      </c>
      <c r="E324" s="35" t="s">
        <v>308</v>
      </c>
      <c r="F324" s="35">
        <v>2.5</v>
      </c>
      <c r="G324" s="33" t="s">
        <v>51</v>
      </c>
      <c r="H324" s="35">
        <v>86000</v>
      </c>
      <c r="I324" s="20">
        <f t="shared" si="48"/>
        <v>215000</v>
      </c>
      <c r="J324" s="41" t="s">
        <v>241</v>
      </c>
      <c r="K324" s="20"/>
      <c r="L324" s="9">
        <f t="shared" si="55"/>
        <v>0</v>
      </c>
      <c r="M324" s="9"/>
      <c r="N324" s="9"/>
      <c r="O324" s="9">
        <f t="shared" si="56"/>
        <v>0</v>
      </c>
      <c r="P324" s="9"/>
      <c r="Q324" s="9"/>
      <c r="R324" s="9">
        <f t="shared" si="57"/>
        <v>0</v>
      </c>
      <c r="S324" s="9"/>
      <c r="T324" s="9"/>
      <c r="U324" s="9">
        <f t="shared" si="58"/>
        <v>215000</v>
      </c>
      <c r="V324" s="9">
        <v>215000</v>
      </c>
      <c r="W324" s="9"/>
      <c r="X324" s="9">
        <f t="shared" si="59"/>
        <v>0</v>
      </c>
      <c r="Y324" s="9"/>
      <c r="Z324" s="9"/>
      <c r="AA324" s="10">
        <f t="shared" si="60"/>
        <v>0</v>
      </c>
      <c r="AB324" s="11">
        <v>45677</v>
      </c>
    </row>
    <row r="325" spans="1:28" ht="15.75" hidden="1" x14ac:dyDescent="0.25">
      <c r="A325" s="39">
        <v>45666</v>
      </c>
      <c r="B325" s="35" t="s">
        <v>307</v>
      </c>
      <c r="C325" s="35"/>
      <c r="D325" s="33" t="s">
        <v>223</v>
      </c>
      <c r="E325" s="35" t="s">
        <v>309</v>
      </c>
      <c r="F325" s="35">
        <v>2.5</v>
      </c>
      <c r="G325" s="33" t="s">
        <v>51</v>
      </c>
      <c r="H325" s="35">
        <v>86000</v>
      </c>
      <c r="I325" s="20">
        <f t="shared" si="48"/>
        <v>215000</v>
      </c>
      <c r="J325" s="41" t="s">
        <v>241</v>
      </c>
      <c r="K325" s="20"/>
      <c r="L325" s="9">
        <f t="shared" si="55"/>
        <v>0</v>
      </c>
      <c r="M325" s="9"/>
      <c r="N325" s="9"/>
      <c r="O325" s="9">
        <f t="shared" si="56"/>
        <v>0</v>
      </c>
      <c r="P325" s="9"/>
      <c r="Q325" s="9"/>
      <c r="R325" s="9">
        <f t="shared" si="57"/>
        <v>0</v>
      </c>
      <c r="S325" s="9"/>
      <c r="T325" s="9"/>
      <c r="U325" s="9">
        <f t="shared" si="58"/>
        <v>215000</v>
      </c>
      <c r="V325" s="9">
        <v>215000</v>
      </c>
      <c r="W325" s="9"/>
      <c r="X325" s="9">
        <f t="shared" si="59"/>
        <v>0</v>
      </c>
      <c r="Y325" s="9"/>
      <c r="Z325" s="9"/>
      <c r="AA325" s="10">
        <f t="shared" si="60"/>
        <v>0</v>
      </c>
      <c r="AB325" s="11">
        <v>45677</v>
      </c>
    </row>
    <row r="326" spans="1:28" ht="15.75" hidden="1" x14ac:dyDescent="0.25">
      <c r="A326" s="39">
        <v>45666</v>
      </c>
      <c r="B326" s="35" t="s">
        <v>307</v>
      </c>
      <c r="C326" s="33"/>
      <c r="D326" s="33" t="s">
        <v>223</v>
      </c>
      <c r="E326" s="35" t="s">
        <v>310</v>
      </c>
      <c r="F326" s="33">
        <v>2.5</v>
      </c>
      <c r="G326" s="33" t="s">
        <v>51</v>
      </c>
      <c r="H326" s="35">
        <v>86000</v>
      </c>
      <c r="I326" s="20">
        <f t="shared" si="48"/>
        <v>215000</v>
      </c>
      <c r="J326" s="41" t="s">
        <v>241</v>
      </c>
      <c r="K326" s="20"/>
      <c r="L326" s="9">
        <f t="shared" si="55"/>
        <v>0</v>
      </c>
      <c r="M326" s="9"/>
      <c r="N326" s="9"/>
      <c r="O326" s="9">
        <f t="shared" si="56"/>
        <v>0</v>
      </c>
      <c r="P326" s="9"/>
      <c r="Q326" s="9"/>
      <c r="R326" s="9">
        <f t="shared" si="57"/>
        <v>0</v>
      </c>
      <c r="S326" s="9"/>
      <c r="T326" s="9"/>
      <c r="U326" s="9">
        <f t="shared" si="58"/>
        <v>215000</v>
      </c>
      <c r="V326" s="9">
        <v>215000</v>
      </c>
      <c r="W326" s="9"/>
      <c r="X326" s="9">
        <f t="shared" si="59"/>
        <v>0</v>
      </c>
      <c r="Y326" s="9"/>
      <c r="Z326" s="9"/>
      <c r="AA326" s="10">
        <f t="shared" si="60"/>
        <v>0</v>
      </c>
      <c r="AB326" s="11">
        <v>45677</v>
      </c>
    </row>
    <row r="327" spans="1:28" ht="15.75" hidden="1" x14ac:dyDescent="0.25">
      <c r="A327" s="39">
        <v>45666</v>
      </c>
      <c r="B327" s="35" t="s">
        <v>307</v>
      </c>
      <c r="C327" s="33"/>
      <c r="D327" s="33" t="s">
        <v>223</v>
      </c>
      <c r="E327" s="35" t="s">
        <v>311</v>
      </c>
      <c r="F327" s="33">
        <v>2.5</v>
      </c>
      <c r="G327" s="33" t="s">
        <v>51</v>
      </c>
      <c r="H327" s="35">
        <v>86000</v>
      </c>
      <c r="I327" s="20">
        <f t="shared" si="48"/>
        <v>215000</v>
      </c>
      <c r="J327" s="41" t="s">
        <v>241</v>
      </c>
      <c r="K327" s="20"/>
      <c r="L327" s="9">
        <f t="shared" si="55"/>
        <v>0</v>
      </c>
      <c r="M327" s="9"/>
      <c r="N327" s="9"/>
      <c r="O327" s="9">
        <f t="shared" si="56"/>
        <v>0</v>
      </c>
      <c r="P327" s="9"/>
      <c r="Q327" s="9"/>
      <c r="R327" s="9">
        <f t="shared" si="57"/>
        <v>0</v>
      </c>
      <c r="S327" s="9"/>
      <c r="T327" s="9"/>
      <c r="U327" s="9">
        <f t="shared" si="58"/>
        <v>215000</v>
      </c>
      <c r="V327" s="9">
        <v>215000</v>
      </c>
      <c r="W327" s="9"/>
      <c r="X327" s="9">
        <f t="shared" si="59"/>
        <v>0</v>
      </c>
      <c r="Y327" s="9"/>
      <c r="Z327" s="9"/>
      <c r="AA327" s="10">
        <f t="shared" si="60"/>
        <v>0</v>
      </c>
      <c r="AB327" s="11">
        <v>45677</v>
      </c>
    </row>
    <row r="328" spans="1:28" ht="15.75" hidden="1" x14ac:dyDescent="0.25">
      <c r="A328" s="39">
        <v>45666</v>
      </c>
      <c r="B328" s="33" t="s">
        <v>94</v>
      </c>
      <c r="C328" s="33"/>
      <c r="D328" s="33" t="s">
        <v>31</v>
      </c>
      <c r="E328" s="33" t="s">
        <v>95</v>
      </c>
      <c r="F328" s="33">
        <v>2000</v>
      </c>
      <c r="G328" s="33" t="s">
        <v>29</v>
      </c>
      <c r="H328" s="33">
        <v>4300</v>
      </c>
      <c r="I328" s="20">
        <f t="shared" si="48"/>
        <v>8600000</v>
      </c>
      <c r="J328" s="14" t="s">
        <v>241</v>
      </c>
      <c r="K328" s="20"/>
      <c r="L328" s="9">
        <f t="shared" si="55"/>
        <v>8600000</v>
      </c>
      <c r="M328" s="9">
        <v>8600000</v>
      </c>
      <c r="N328" s="9"/>
      <c r="O328" s="9">
        <f t="shared" si="56"/>
        <v>0</v>
      </c>
      <c r="P328" s="9"/>
      <c r="Q328" s="9"/>
      <c r="R328" s="9">
        <f t="shared" si="57"/>
        <v>0</v>
      </c>
      <c r="S328" s="9"/>
      <c r="T328" s="9"/>
      <c r="U328" s="9">
        <f t="shared" si="58"/>
        <v>0</v>
      </c>
      <c r="V328" s="9"/>
      <c r="W328" s="9"/>
      <c r="X328" s="9">
        <f t="shared" si="59"/>
        <v>0</v>
      </c>
      <c r="Y328" s="9"/>
      <c r="Z328" s="9"/>
      <c r="AA328" s="10">
        <f t="shared" si="60"/>
        <v>0</v>
      </c>
      <c r="AB328" s="11">
        <v>45681</v>
      </c>
    </row>
    <row r="329" spans="1:28" ht="15.75" hidden="1" x14ac:dyDescent="0.25">
      <c r="A329" s="39">
        <v>45666</v>
      </c>
      <c r="B329" s="35" t="s">
        <v>312</v>
      </c>
      <c r="C329" s="33"/>
      <c r="D329" s="33" t="s">
        <v>31</v>
      </c>
      <c r="E329" s="33" t="s">
        <v>95</v>
      </c>
      <c r="F329" s="33">
        <v>900</v>
      </c>
      <c r="G329" s="33" t="s">
        <v>29</v>
      </c>
      <c r="H329" s="33">
        <v>3600</v>
      </c>
      <c r="I329" s="20">
        <f t="shared" si="48"/>
        <v>3240000</v>
      </c>
      <c r="J329" s="37" t="s">
        <v>241</v>
      </c>
      <c r="K329" s="20"/>
      <c r="L329" s="9">
        <f t="shared" si="55"/>
        <v>0</v>
      </c>
      <c r="M329" s="9"/>
      <c r="N329" s="9"/>
      <c r="O329" s="9">
        <f t="shared" si="56"/>
        <v>0</v>
      </c>
      <c r="P329" s="9"/>
      <c r="Q329" s="9"/>
      <c r="R329" s="9">
        <f t="shared" si="57"/>
        <v>0</v>
      </c>
      <c r="S329" s="9"/>
      <c r="T329" s="9"/>
      <c r="U329" s="9">
        <f t="shared" si="58"/>
        <v>3240000</v>
      </c>
      <c r="V329" s="9">
        <v>1360000</v>
      </c>
      <c r="W329" s="9">
        <v>1880000</v>
      </c>
      <c r="X329" s="9">
        <f t="shared" si="59"/>
        <v>0</v>
      </c>
      <c r="Y329" s="9"/>
      <c r="Z329" s="9"/>
      <c r="AA329" s="10">
        <f t="shared" si="60"/>
        <v>0</v>
      </c>
      <c r="AB329" s="11">
        <v>45670</v>
      </c>
    </row>
    <row r="330" spans="1:28" ht="15.75" hidden="1" x14ac:dyDescent="0.25">
      <c r="A330" s="39">
        <v>45666</v>
      </c>
      <c r="B330" s="33" t="s">
        <v>210</v>
      </c>
      <c r="C330" s="33"/>
      <c r="D330" s="33" t="s">
        <v>41</v>
      </c>
      <c r="E330" s="33" t="s">
        <v>224</v>
      </c>
      <c r="F330" s="33">
        <v>2500</v>
      </c>
      <c r="G330" s="33" t="s">
        <v>29</v>
      </c>
      <c r="H330" s="33">
        <v>1790</v>
      </c>
      <c r="I330" s="20">
        <f t="shared" si="48"/>
        <v>4475000</v>
      </c>
      <c r="J330" s="14" t="s">
        <v>241</v>
      </c>
      <c r="K330" s="20"/>
      <c r="L330" s="9">
        <f t="shared" si="55"/>
        <v>4475000</v>
      </c>
      <c r="M330" s="9">
        <v>4475000</v>
      </c>
      <c r="N330" s="9"/>
      <c r="O330" s="9">
        <f t="shared" si="56"/>
        <v>0</v>
      </c>
      <c r="P330" s="9"/>
      <c r="Q330" s="9"/>
      <c r="R330" s="9">
        <f t="shared" si="57"/>
        <v>0</v>
      </c>
      <c r="S330" s="9"/>
      <c r="T330" s="9"/>
      <c r="U330" s="9">
        <f t="shared" si="58"/>
        <v>0</v>
      </c>
      <c r="V330" s="9"/>
      <c r="W330" s="9"/>
      <c r="X330" s="9">
        <f t="shared" si="59"/>
        <v>0</v>
      </c>
      <c r="Y330" s="9"/>
      <c r="Z330" s="9"/>
      <c r="AA330" s="10">
        <f t="shared" si="60"/>
        <v>0</v>
      </c>
      <c r="AB330" s="11">
        <v>45674</v>
      </c>
    </row>
    <row r="331" spans="1:28" ht="15.75" hidden="1" x14ac:dyDescent="0.25">
      <c r="A331" s="39">
        <v>45666</v>
      </c>
      <c r="B331" s="33" t="s">
        <v>210</v>
      </c>
      <c r="C331" s="33"/>
      <c r="D331" s="33" t="s">
        <v>41</v>
      </c>
      <c r="E331" s="33" t="s">
        <v>197</v>
      </c>
      <c r="F331" s="33">
        <v>1250</v>
      </c>
      <c r="G331" s="33" t="s">
        <v>29</v>
      </c>
      <c r="H331" s="33">
        <v>2460</v>
      </c>
      <c r="I331" s="20">
        <f t="shared" si="48"/>
        <v>3075000</v>
      </c>
      <c r="J331" s="14" t="s">
        <v>241</v>
      </c>
      <c r="K331" s="20"/>
      <c r="L331" s="9">
        <f t="shared" si="55"/>
        <v>3075000</v>
      </c>
      <c r="M331" s="9">
        <v>3075000</v>
      </c>
      <c r="N331" s="9"/>
      <c r="O331" s="9">
        <f t="shared" si="56"/>
        <v>0</v>
      </c>
      <c r="P331" s="9"/>
      <c r="Q331" s="9"/>
      <c r="R331" s="9">
        <f t="shared" si="57"/>
        <v>0</v>
      </c>
      <c r="S331" s="9"/>
      <c r="T331" s="9"/>
      <c r="U331" s="9">
        <f t="shared" si="58"/>
        <v>0</v>
      </c>
      <c r="V331" s="9"/>
      <c r="W331" s="9"/>
      <c r="X331" s="9">
        <f t="shared" si="59"/>
        <v>0</v>
      </c>
      <c r="Y331" s="9"/>
      <c r="Z331" s="9"/>
      <c r="AA331" s="10">
        <f t="shared" si="60"/>
        <v>0</v>
      </c>
      <c r="AB331" s="11">
        <v>45674</v>
      </c>
    </row>
    <row r="332" spans="1:28" ht="15.75" hidden="1" x14ac:dyDescent="0.25">
      <c r="A332" s="39">
        <v>45666</v>
      </c>
      <c r="B332" s="33" t="s">
        <v>210</v>
      </c>
      <c r="C332" s="33"/>
      <c r="D332" s="33" t="s">
        <v>41</v>
      </c>
      <c r="E332" s="33" t="s">
        <v>168</v>
      </c>
      <c r="F332" s="33">
        <v>3250</v>
      </c>
      <c r="G332" s="33" t="s">
        <v>29</v>
      </c>
      <c r="H332" s="33">
        <v>1065</v>
      </c>
      <c r="I332" s="20">
        <f t="shared" si="48"/>
        <v>3461250</v>
      </c>
      <c r="J332" s="14" t="s">
        <v>241</v>
      </c>
      <c r="K332" s="20"/>
      <c r="L332" s="9">
        <f t="shared" si="55"/>
        <v>3461250</v>
      </c>
      <c r="M332" s="9">
        <v>3461250</v>
      </c>
      <c r="N332" s="9"/>
      <c r="O332" s="9">
        <f t="shared" si="56"/>
        <v>0</v>
      </c>
      <c r="P332" s="9"/>
      <c r="Q332" s="9"/>
      <c r="R332" s="9">
        <f t="shared" si="57"/>
        <v>0</v>
      </c>
      <c r="S332" s="9"/>
      <c r="T332" s="9"/>
      <c r="U332" s="9">
        <f t="shared" si="58"/>
        <v>0</v>
      </c>
      <c r="V332" s="9"/>
      <c r="W332" s="9"/>
      <c r="X332" s="9">
        <f t="shared" si="59"/>
        <v>0</v>
      </c>
      <c r="Y332" s="9"/>
      <c r="Z332" s="9"/>
      <c r="AA332" s="10">
        <f t="shared" si="60"/>
        <v>0</v>
      </c>
      <c r="AB332" s="11">
        <v>45674</v>
      </c>
    </row>
    <row r="333" spans="1:28" ht="15.75" hidden="1" x14ac:dyDescent="0.25">
      <c r="A333" s="39">
        <v>45666</v>
      </c>
      <c r="B333" s="33" t="s">
        <v>210</v>
      </c>
      <c r="C333" s="35"/>
      <c r="D333" s="33" t="s">
        <v>41</v>
      </c>
      <c r="E333" s="35" t="s">
        <v>211</v>
      </c>
      <c r="F333" s="35">
        <v>1250</v>
      </c>
      <c r="G333" s="33" t="s">
        <v>29</v>
      </c>
      <c r="H333" s="35">
        <v>2214</v>
      </c>
      <c r="I333" s="20">
        <f t="shared" si="48"/>
        <v>2767500</v>
      </c>
      <c r="J333" s="14" t="s">
        <v>241</v>
      </c>
      <c r="K333" s="20"/>
      <c r="L333" s="9">
        <f t="shared" si="55"/>
        <v>1888750</v>
      </c>
      <c r="M333" s="9">
        <v>1888750</v>
      </c>
      <c r="N333" s="9"/>
      <c r="O333" s="9">
        <f t="shared" si="56"/>
        <v>0</v>
      </c>
      <c r="P333" s="9"/>
      <c r="Q333" s="9"/>
      <c r="R333" s="9">
        <f t="shared" si="57"/>
        <v>0</v>
      </c>
      <c r="S333" s="9"/>
      <c r="T333" s="9"/>
      <c r="U333" s="9">
        <f t="shared" si="58"/>
        <v>878750</v>
      </c>
      <c r="V333" s="9">
        <v>878750</v>
      </c>
      <c r="W333" s="9"/>
      <c r="X333" s="9">
        <f t="shared" si="59"/>
        <v>0</v>
      </c>
      <c r="Y333" s="9"/>
      <c r="Z333" s="9"/>
      <c r="AA333" s="10">
        <f t="shared" si="60"/>
        <v>0</v>
      </c>
      <c r="AB333" s="11">
        <v>45678</v>
      </c>
    </row>
    <row r="334" spans="1:28" ht="15.75" hidden="1" x14ac:dyDescent="0.25">
      <c r="A334" s="39">
        <v>45666</v>
      </c>
      <c r="B334" s="35" t="s">
        <v>313</v>
      </c>
      <c r="C334" s="35"/>
      <c r="D334" s="35" t="s">
        <v>31</v>
      </c>
      <c r="E334" s="35" t="s">
        <v>80</v>
      </c>
      <c r="F334" s="35">
        <v>1</v>
      </c>
      <c r="G334" s="35" t="s">
        <v>23</v>
      </c>
      <c r="H334" s="35">
        <v>1200000</v>
      </c>
      <c r="I334" s="20">
        <f t="shared" si="48"/>
        <v>1200000</v>
      </c>
      <c r="J334" s="41" t="s">
        <v>240</v>
      </c>
      <c r="K334" s="20"/>
      <c r="L334" s="9">
        <f t="shared" si="55"/>
        <v>0</v>
      </c>
      <c r="M334" s="9"/>
      <c r="N334" s="9"/>
      <c r="O334" s="9">
        <f t="shared" si="56"/>
        <v>0</v>
      </c>
      <c r="P334" s="9"/>
      <c r="Q334" s="9"/>
      <c r="R334" s="9">
        <f t="shared" si="57"/>
        <v>1200000</v>
      </c>
      <c r="S334" s="9">
        <v>1200000</v>
      </c>
      <c r="T334" s="9"/>
      <c r="U334" s="9">
        <f t="shared" si="58"/>
        <v>0</v>
      </c>
      <c r="V334" s="9"/>
      <c r="W334" s="9"/>
      <c r="X334" s="9">
        <f t="shared" si="59"/>
        <v>0</v>
      </c>
      <c r="Y334" s="9"/>
      <c r="Z334" s="9"/>
      <c r="AA334" s="10">
        <f t="shared" si="60"/>
        <v>0</v>
      </c>
      <c r="AB334" s="11">
        <v>45688</v>
      </c>
    </row>
    <row r="335" spans="1:28" ht="15.75" hidden="1" x14ac:dyDescent="0.25">
      <c r="A335" s="39">
        <v>45666</v>
      </c>
      <c r="B335" s="35" t="s">
        <v>313</v>
      </c>
      <c r="C335" s="33"/>
      <c r="D335" s="35" t="s">
        <v>31</v>
      </c>
      <c r="E335" s="35" t="s">
        <v>166</v>
      </c>
      <c r="F335" s="33">
        <v>1</v>
      </c>
      <c r="G335" s="33" t="s">
        <v>23</v>
      </c>
      <c r="H335" s="33">
        <v>400000</v>
      </c>
      <c r="I335" s="20">
        <f t="shared" si="48"/>
        <v>400000</v>
      </c>
      <c r="J335" s="41" t="s">
        <v>240</v>
      </c>
      <c r="K335" s="20"/>
      <c r="L335" s="9">
        <f t="shared" si="55"/>
        <v>0</v>
      </c>
      <c r="M335" s="9"/>
      <c r="N335" s="9"/>
      <c r="O335" s="9">
        <f t="shared" si="56"/>
        <v>0</v>
      </c>
      <c r="P335" s="9"/>
      <c r="Q335" s="9"/>
      <c r="R335" s="9">
        <f t="shared" si="57"/>
        <v>400000</v>
      </c>
      <c r="S335" s="9">
        <v>400000</v>
      </c>
      <c r="T335" s="9"/>
      <c r="U335" s="9">
        <f t="shared" si="58"/>
        <v>0</v>
      </c>
      <c r="V335" s="9"/>
      <c r="W335" s="9"/>
      <c r="X335" s="9">
        <f t="shared" si="59"/>
        <v>0</v>
      </c>
      <c r="Y335" s="9"/>
      <c r="Z335" s="9"/>
      <c r="AA335" s="10">
        <f t="shared" si="60"/>
        <v>0</v>
      </c>
      <c r="AB335" s="11">
        <v>45688</v>
      </c>
    </row>
    <row r="336" spans="1:28" ht="15.75" hidden="1" x14ac:dyDescent="0.25">
      <c r="A336" s="39">
        <v>45666</v>
      </c>
      <c r="B336" s="35" t="s">
        <v>109</v>
      </c>
      <c r="C336" s="35"/>
      <c r="D336" s="35" t="s">
        <v>31</v>
      </c>
      <c r="E336" s="35" t="s">
        <v>123</v>
      </c>
      <c r="F336" s="35">
        <v>2.5</v>
      </c>
      <c r="G336" s="35" t="s">
        <v>51</v>
      </c>
      <c r="H336" s="35">
        <v>100000</v>
      </c>
      <c r="I336" s="20">
        <f t="shared" si="48"/>
        <v>250000</v>
      </c>
      <c r="J336" s="37" t="s">
        <v>241</v>
      </c>
      <c r="K336" s="20"/>
      <c r="L336" s="9">
        <f t="shared" si="55"/>
        <v>250000</v>
      </c>
      <c r="M336" s="9">
        <v>250000</v>
      </c>
      <c r="N336" s="9"/>
      <c r="O336" s="9">
        <f t="shared" si="56"/>
        <v>0</v>
      </c>
      <c r="P336" s="9"/>
      <c r="Q336" s="9"/>
      <c r="R336" s="9">
        <f t="shared" si="57"/>
        <v>0</v>
      </c>
      <c r="S336" s="9"/>
      <c r="T336" s="9"/>
      <c r="U336" s="9">
        <f t="shared" si="58"/>
        <v>0</v>
      </c>
      <c r="V336" s="9"/>
      <c r="W336" s="9"/>
      <c r="X336" s="9">
        <f t="shared" si="59"/>
        <v>0</v>
      </c>
      <c r="Y336" s="9"/>
      <c r="Z336" s="9"/>
      <c r="AA336" s="10">
        <f t="shared" si="60"/>
        <v>0</v>
      </c>
      <c r="AB336" s="11">
        <v>45666</v>
      </c>
    </row>
    <row r="337" spans="1:28" ht="15.75" hidden="1" x14ac:dyDescent="0.25">
      <c r="A337" s="39">
        <v>45666</v>
      </c>
      <c r="B337" s="35" t="s">
        <v>109</v>
      </c>
      <c r="C337" s="33"/>
      <c r="D337" s="35" t="s">
        <v>31</v>
      </c>
      <c r="E337" s="33" t="s">
        <v>185</v>
      </c>
      <c r="F337" s="33">
        <v>5000</v>
      </c>
      <c r="G337" s="35" t="s">
        <v>29</v>
      </c>
      <c r="H337" s="33">
        <v>900</v>
      </c>
      <c r="I337" s="20">
        <f t="shared" si="48"/>
        <v>4500000</v>
      </c>
      <c r="J337" s="37" t="s">
        <v>241</v>
      </c>
      <c r="K337" s="20"/>
      <c r="L337" s="9">
        <f t="shared" si="55"/>
        <v>4500000</v>
      </c>
      <c r="M337" s="9">
        <v>4500000</v>
      </c>
      <c r="N337" s="9"/>
      <c r="O337" s="9">
        <f t="shared" si="56"/>
        <v>0</v>
      </c>
      <c r="P337" s="9"/>
      <c r="Q337" s="9"/>
      <c r="R337" s="9">
        <f t="shared" si="57"/>
        <v>0</v>
      </c>
      <c r="S337" s="9"/>
      <c r="T337" s="9"/>
      <c r="U337" s="9">
        <f t="shared" si="58"/>
        <v>0</v>
      </c>
      <c r="V337" s="9"/>
      <c r="W337" s="9"/>
      <c r="X337" s="9">
        <f t="shared" si="59"/>
        <v>0</v>
      </c>
      <c r="Y337" s="9"/>
      <c r="Z337" s="9"/>
      <c r="AA337" s="10">
        <f t="shared" si="60"/>
        <v>0</v>
      </c>
      <c r="AB337" s="11">
        <v>45666</v>
      </c>
    </row>
    <row r="338" spans="1:28" ht="15.75" hidden="1" x14ac:dyDescent="0.25">
      <c r="A338" s="39">
        <v>45666</v>
      </c>
      <c r="B338" s="33" t="s">
        <v>314</v>
      </c>
      <c r="C338" s="33"/>
      <c r="D338" s="35" t="s">
        <v>41</v>
      </c>
      <c r="E338" s="33" t="s">
        <v>315</v>
      </c>
      <c r="F338" s="33">
        <v>2000</v>
      </c>
      <c r="G338" s="35" t="s">
        <v>29</v>
      </c>
      <c r="H338" s="33">
        <v>5000</v>
      </c>
      <c r="I338" s="20">
        <f t="shared" si="48"/>
        <v>10000000</v>
      </c>
      <c r="J338" s="37" t="s">
        <v>241</v>
      </c>
      <c r="K338" s="20"/>
      <c r="L338" s="9">
        <f t="shared" si="55"/>
        <v>10000000</v>
      </c>
      <c r="M338" s="9">
        <v>10000000</v>
      </c>
      <c r="N338" s="9"/>
      <c r="O338" s="9">
        <f t="shared" si="56"/>
        <v>0</v>
      </c>
      <c r="P338" s="9"/>
      <c r="Q338" s="9"/>
      <c r="R338" s="9">
        <f t="shared" si="57"/>
        <v>0</v>
      </c>
      <c r="S338" s="9"/>
      <c r="T338" s="9"/>
      <c r="U338" s="9">
        <f t="shared" si="58"/>
        <v>0</v>
      </c>
      <c r="V338" s="9"/>
      <c r="W338" s="9"/>
      <c r="X338" s="9">
        <f t="shared" si="59"/>
        <v>0</v>
      </c>
      <c r="Y338" s="9"/>
      <c r="Z338" s="9"/>
      <c r="AA338" s="10">
        <f t="shared" si="60"/>
        <v>0</v>
      </c>
      <c r="AB338" s="11">
        <v>45666</v>
      </c>
    </row>
    <row r="339" spans="1:28" ht="15.75" hidden="1" x14ac:dyDescent="0.25">
      <c r="A339" s="39">
        <v>45666</v>
      </c>
      <c r="B339" s="33" t="s">
        <v>314</v>
      </c>
      <c r="C339" s="35"/>
      <c r="D339" s="35" t="s">
        <v>41</v>
      </c>
      <c r="E339" s="33" t="s">
        <v>28</v>
      </c>
      <c r="F339" s="35">
        <v>15000</v>
      </c>
      <c r="G339" s="35" t="s">
        <v>29</v>
      </c>
      <c r="H339" s="35">
        <v>2500</v>
      </c>
      <c r="I339" s="20">
        <f t="shared" si="48"/>
        <v>37500000</v>
      </c>
      <c r="J339" s="37" t="s">
        <v>241</v>
      </c>
      <c r="K339" s="20"/>
      <c r="L339" s="9">
        <f t="shared" si="55"/>
        <v>37500000</v>
      </c>
      <c r="M339" s="9">
        <v>37500000</v>
      </c>
      <c r="N339" s="9"/>
      <c r="O339" s="9">
        <f t="shared" si="56"/>
        <v>0</v>
      </c>
      <c r="P339" s="9"/>
      <c r="Q339" s="9"/>
      <c r="R339" s="9">
        <f t="shared" si="57"/>
        <v>0</v>
      </c>
      <c r="S339" s="9"/>
      <c r="T339" s="9"/>
      <c r="U339" s="9">
        <f t="shared" si="58"/>
        <v>0</v>
      </c>
      <c r="V339" s="9"/>
      <c r="W339" s="9"/>
      <c r="X339" s="9">
        <f t="shared" si="59"/>
        <v>0</v>
      </c>
      <c r="Y339" s="9"/>
      <c r="Z339" s="9"/>
      <c r="AA339" s="10">
        <f t="shared" si="60"/>
        <v>0</v>
      </c>
      <c r="AB339" s="11">
        <v>45666</v>
      </c>
    </row>
    <row r="340" spans="1:28" ht="15.75" hidden="1" x14ac:dyDescent="0.25">
      <c r="A340" s="39">
        <v>45666</v>
      </c>
      <c r="B340" s="35" t="s">
        <v>316</v>
      </c>
      <c r="C340" s="35"/>
      <c r="D340" s="35" t="s">
        <v>41</v>
      </c>
      <c r="E340" s="35" t="s">
        <v>315</v>
      </c>
      <c r="F340" s="35">
        <v>1000</v>
      </c>
      <c r="G340" s="35" t="s">
        <v>29</v>
      </c>
      <c r="H340" s="35">
        <v>5000</v>
      </c>
      <c r="I340" s="20">
        <f t="shared" si="48"/>
        <v>5000000</v>
      </c>
      <c r="J340" s="41" t="s">
        <v>241</v>
      </c>
      <c r="K340" s="20"/>
      <c r="L340" s="9">
        <f t="shared" si="55"/>
        <v>5000000</v>
      </c>
      <c r="M340" s="9">
        <v>5000000</v>
      </c>
      <c r="N340" s="9"/>
      <c r="O340" s="9">
        <f t="shared" si="56"/>
        <v>0</v>
      </c>
      <c r="P340" s="9"/>
      <c r="Q340" s="9"/>
      <c r="R340" s="9">
        <f t="shared" si="57"/>
        <v>0</v>
      </c>
      <c r="S340" s="9"/>
      <c r="T340" s="9"/>
      <c r="U340" s="9">
        <f t="shared" si="58"/>
        <v>0</v>
      </c>
      <c r="V340" s="9"/>
      <c r="W340" s="9"/>
      <c r="X340" s="9">
        <f t="shared" si="59"/>
        <v>0</v>
      </c>
      <c r="Y340" s="9"/>
      <c r="Z340" s="9"/>
      <c r="AA340" s="10">
        <f t="shared" si="60"/>
        <v>0</v>
      </c>
      <c r="AB340" s="11">
        <v>45667</v>
      </c>
    </row>
    <row r="341" spans="1:28" ht="15.75" hidden="1" x14ac:dyDescent="0.25">
      <c r="A341" s="39">
        <v>45666</v>
      </c>
      <c r="B341" s="33" t="s">
        <v>216</v>
      </c>
      <c r="C341" s="33"/>
      <c r="D341" s="35" t="s">
        <v>31</v>
      </c>
      <c r="E341" s="33" t="s">
        <v>64</v>
      </c>
      <c r="F341" s="33">
        <v>2</v>
      </c>
      <c r="G341" s="35" t="s">
        <v>33</v>
      </c>
      <c r="H341" s="33">
        <v>150000</v>
      </c>
      <c r="I341" s="20">
        <f t="shared" si="48"/>
        <v>300000</v>
      </c>
      <c r="J341" s="34" t="s">
        <v>26</v>
      </c>
      <c r="K341" s="20"/>
      <c r="L341" s="9">
        <f t="shared" si="55"/>
        <v>0</v>
      </c>
      <c r="M341" s="9"/>
      <c r="N341" s="9"/>
      <c r="O341" s="9">
        <f t="shared" si="56"/>
        <v>0</v>
      </c>
      <c r="P341" s="9"/>
      <c r="Q341" s="9"/>
      <c r="R341" s="9">
        <f t="shared" si="57"/>
        <v>0</v>
      </c>
      <c r="S341" s="9"/>
      <c r="T341" s="9"/>
      <c r="U341" s="9">
        <f t="shared" si="58"/>
        <v>0</v>
      </c>
      <c r="V341" s="9"/>
      <c r="W341" s="9"/>
      <c r="X341" s="9">
        <f t="shared" si="59"/>
        <v>0</v>
      </c>
      <c r="Y341" s="9"/>
      <c r="Z341" s="9"/>
      <c r="AA341" s="10">
        <f t="shared" si="60"/>
        <v>300000</v>
      </c>
      <c r="AB341" s="11"/>
    </row>
    <row r="342" spans="1:28" ht="15.75" hidden="1" x14ac:dyDescent="0.25">
      <c r="A342" s="39">
        <v>45666</v>
      </c>
      <c r="B342" s="33" t="s">
        <v>141</v>
      </c>
      <c r="C342" s="33"/>
      <c r="D342" s="35" t="s">
        <v>31</v>
      </c>
      <c r="E342" s="33" t="s">
        <v>91</v>
      </c>
      <c r="F342" s="33">
        <v>10400</v>
      </c>
      <c r="G342" s="35" t="s">
        <v>29</v>
      </c>
      <c r="H342" s="33">
        <v>3800</v>
      </c>
      <c r="I342" s="20">
        <f t="shared" si="48"/>
        <v>39520000</v>
      </c>
      <c r="J342" s="34" t="s">
        <v>26</v>
      </c>
      <c r="K342" s="20"/>
      <c r="L342" s="9">
        <f t="shared" si="55"/>
        <v>0</v>
      </c>
      <c r="M342" s="9"/>
      <c r="N342" s="9"/>
      <c r="O342" s="9">
        <f t="shared" si="56"/>
        <v>0</v>
      </c>
      <c r="P342" s="9"/>
      <c r="Q342" s="9"/>
      <c r="R342" s="9">
        <f t="shared" si="57"/>
        <v>0</v>
      </c>
      <c r="S342" s="9"/>
      <c r="T342" s="9"/>
      <c r="U342" s="9">
        <f t="shared" si="58"/>
        <v>0</v>
      </c>
      <c r="V342" s="9"/>
      <c r="W342" s="9"/>
      <c r="X342" s="9">
        <f t="shared" si="59"/>
        <v>0</v>
      </c>
      <c r="Y342" s="9"/>
      <c r="Z342" s="9"/>
      <c r="AA342" s="10">
        <f t="shared" si="60"/>
        <v>39520000</v>
      </c>
      <c r="AB342" s="11"/>
    </row>
    <row r="343" spans="1:28" ht="15.75" hidden="1" x14ac:dyDescent="0.25">
      <c r="A343" s="39">
        <v>45666</v>
      </c>
      <c r="B343" s="33" t="s">
        <v>108</v>
      </c>
      <c r="C343" s="33"/>
      <c r="D343" s="35" t="s">
        <v>31</v>
      </c>
      <c r="E343" s="33" t="s">
        <v>102</v>
      </c>
      <c r="F343" s="33">
        <v>4</v>
      </c>
      <c r="G343" s="33" t="s">
        <v>74</v>
      </c>
      <c r="H343" s="33">
        <v>65000</v>
      </c>
      <c r="I343" s="20">
        <f t="shared" si="48"/>
        <v>260000</v>
      </c>
      <c r="J343" s="37" t="s">
        <v>240</v>
      </c>
      <c r="K343" s="20" t="s">
        <v>349</v>
      </c>
      <c r="L343" s="9">
        <f t="shared" si="55"/>
        <v>0</v>
      </c>
      <c r="M343" s="9"/>
      <c r="N343" s="9"/>
      <c r="O343" s="9">
        <f t="shared" si="56"/>
        <v>260000</v>
      </c>
      <c r="P343" s="9">
        <v>260000</v>
      </c>
      <c r="Q343" s="9"/>
      <c r="R343" s="9">
        <f t="shared" si="57"/>
        <v>0</v>
      </c>
      <c r="S343" s="9"/>
      <c r="T343" s="9"/>
      <c r="U343" s="9">
        <f t="shared" si="58"/>
        <v>0</v>
      </c>
      <c r="V343" s="9"/>
      <c r="W343" s="9"/>
      <c r="X343" s="9">
        <f t="shared" si="59"/>
        <v>0</v>
      </c>
      <c r="Y343" s="9"/>
      <c r="Z343" s="9"/>
      <c r="AA343" s="10">
        <f t="shared" si="60"/>
        <v>0</v>
      </c>
      <c r="AB343" s="11">
        <v>45670</v>
      </c>
    </row>
    <row r="344" spans="1:28" ht="15.75" hidden="1" x14ac:dyDescent="0.25">
      <c r="A344" s="39">
        <v>45666</v>
      </c>
      <c r="B344" s="33" t="s">
        <v>317</v>
      </c>
      <c r="C344" s="33"/>
      <c r="D344" s="35" t="s">
        <v>31</v>
      </c>
      <c r="E344" s="33" t="s">
        <v>28</v>
      </c>
      <c r="F344" s="33">
        <v>600</v>
      </c>
      <c r="G344" s="33" t="s">
        <v>29</v>
      </c>
      <c r="H344" s="33">
        <v>2500</v>
      </c>
      <c r="I344" s="20">
        <f t="shared" si="48"/>
        <v>1500000</v>
      </c>
      <c r="J344" s="37" t="s">
        <v>240</v>
      </c>
      <c r="K344" s="20" t="s">
        <v>322</v>
      </c>
      <c r="L344" s="9">
        <f t="shared" si="55"/>
        <v>0</v>
      </c>
      <c r="M344" s="9"/>
      <c r="N344" s="9"/>
      <c r="O344" s="9">
        <f t="shared" si="56"/>
        <v>1500000</v>
      </c>
      <c r="P344" s="9">
        <v>1500000</v>
      </c>
      <c r="Q344" s="9"/>
      <c r="R344" s="9">
        <f t="shared" si="57"/>
        <v>0</v>
      </c>
      <c r="S344" s="9"/>
      <c r="T344" s="9"/>
      <c r="U344" s="9">
        <f t="shared" si="58"/>
        <v>0</v>
      </c>
      <c r="V344" s="9"/>
      <c r="W344" s="9"/>
      <c r="X344" s="9">
        <f t="shared" si="59"/>
        <v>0</v>
      </c>
      <c r="Y344" s="9"/>
      <c r="Z344" s="9"/>
      <c r="AA344" s="10">
        <f t="shared" si="60"/>
        <v>0</v>
      </c>
      <c r="AB344" s="11">
        <v>45666</v>
      </c>
    </row>
    <row r="345" spans="1:28" ht="15.75" hidden="1" x14ac:dyDescent="0.25">
      <c r="A345" s="39">
        <v>45666</v>
      </c>
      <c r="B345" s="33" t="s">
        <v>217</v>
      </c>
      <c r="C345" s="33"/>
      <c r="D345" s="33" t="s">
        <v>41</v>
      </c>
      <c r="E345" s="33" t="s">
        <v>224</v>
      </c>
      <c r="F345" s="33">
        <v>250</v>
      </c>
      <c r="G345" s="33" t="s">
        <v>29</v>
      </c>
      <c r="H345" s="33">
        <v>1790</v>
      </c>
      <c r="I345" s="20">
        <f t="shared" ref="I345:I350" si="61">F345*H345</f>
        <v>447500</v>
      </c>
      <c r="J345" s="31" t="s">
        <v>241</v>
      </c>
      <c r="K345" s="20"/>
      <c r="L345" s="9">
        <f t="shared" si="55"/>
        <v>447500</v>
      </c>
      <c r="M345" s="9">
        <v>447500</v>
      </c>
      <c r="N345" s="9"/>
      <c r="O345" s="9">
        <f t="shared" si="56"/>
        <v>0</v>
      </c>
      <c r="P345" s="9"/>
      <c r="Q345" s="9"/>
      <c r="R345" s="9">
        <f t="shared" si="57"/>
        <v>0</v>
      </c>
      <c r="S345" s="9"/>
      <c r="T345" s="9"/>
      <c r="U345" s="9">
        <f t="shared" si="58"/>
        <v>0</v>
      </c>
      <c r="V345" s="9"/>
      <c r="W345" s="9"/>
      <c r="X345" s="9">
        <f t="shared" si="59"/>
        <v>0</v>
      </c>
      <c r="Y345" s="9"/>
      <c r="Z345" s="9"/>
      <c r="AA345" s="10">
        <f t="shared" si="60"/>
        <v>0</v>
      </c>
      <c r="AB345" s="11">
        <v>45670</v>
      </c>
    </row>
    <row r="346" spans="1:28" ht="15.75" hidden="1" x14ac:dyDescent="0.25">
      <c r="A346" s="39">
        <v>45666</v>
      </c>
      <c r="B346" s="33" t="s">
        <v>217</v>
      </c>
      <c r="C346" s="35"/>
      <c r="D346" s="33" t="s">
        <v>41</v>
      </c>
      <c r="E346" s="35" t="s">
        <v>234</v>
      </c>
      <c r="F346" s="35">
        <v>2.5</v>
      </c>
      <c r="G346" s="33" t="s">
        <v>51</v>
      </c>
      <c r="H346" s="35">
        <v>90000</v>
      </c>
      <c r="I346" s="20">
        <f t="shared" si="61"/>
        <v>225000</v>
      </c>
      <c r="J346" s="31" t="s">
        <v>241</v>
      </c>
      <c r="K346" s="20"/>
      <c r="L346" s="9">
        <f t="shared" si="55"/>
        <v>225000</v>
      </c>
      <c r="M346" s="9">
        <v>225000</v>
      </c>
      <c r="N346" s="9"/>
      <c r="O346" s="9">
        <f t="shared" si="56"/>
        <v>0</v>
      </c>
      <c r="P346" s="9"/>
      <c r="Q346" s="9"/>
      <c r="R346" s="9">
        <f t="shared" si="57"/>
        <v>0</v>
      </c>
      <c r="S346" s="9"/>
      <c r="T346" s="9"/>
      <c r="U346" s="9">
        <f t="shared" si="58"/>
        <v>0</v>
      </c>
      <c r="V346" s="9"/>
      <c r="W346" s="9"/>
      <c r="X346" s="9">
        <f t="shared" si="59"/>
        <v>0</v>
      </c>
      <c r="Y346" s="9"/>
      <c r="Z346" s="9"/>
      <c r="AA346" s="10">
        <f t="shared" si="60"/>
        <v>0</v>
      </c>
      <c r="AB346" s="11">
        <v>45670</v>
      </c>
    </row>
    <row r="347" spans="1:28" ht="15.75" hidden="1" x14ac:dyDescent="0.25">
      <c r="A347" s="32">
        <v>45666</v>
      </c>
      <c r="B347" s="33" t="s">
        <v>217</v>
      </c>
      <c r="C347" s="33"/>
      <c r="D347" s="33" t="s">
        <v>41</v>
      </c>
      <c r="E347" s="33" t="s">
        <v>237</v>
      </c>
      <c r="F347" s="33">
        <v>2.5</v>
      </c>
      <c r="G347" s="33" t="s">
        <v>51</v>
      </c>
      <c r="H347" s="33">
        <v>90000</v>
      </c>
      <c r="I347" s="20">
        <f t="shared" si="61"/>
        <v>225000</v>
      </c>
      <c r="J347" s="31" t="s">
        <v>241</v>
      </c>
      <c r="K347" s="20"/>
      <c r="L347" s="9">
        <f t="shared" si="55"/>
        <v>225000</v>
      </c>
      <c r="M347" s="9">
        <v>225000</v>
      </c>
      <c r="N347" s="9"/>
      <c r="O347" s="9">
        <f t="shared" si="56"/>
        <v>0</v>
      </c>
      <c r="P347" s="9"/>
      <c r="Q347" s="9"/>
      <c r="R347" s="9">
        <f t="shared" si="57"/>
        <v>0</v>
      </c>
      <c r="S347" s="9"/>
      <c r="T347" s="9"/>
      <c r="U347" s="9">
        <f t="shared" si="58"/>
        <v>0</v>
      </c>
      <c r="V347" s="9"/>
      <c r="W347" s="9"/>
      <c r="X347" s="9">
        <f t="shared" si="59"/>
        <v>0</v>
      </c>
      <c r="Y347" s="9"/>
      <c r="Z347" s="9"/>
      <c r="AA347" s="10">
        <f t="shared" si="60"/>
        <v>0</v>
      </c>
      <c r="AB347" s="11">
        <v>45670</v>
      </c>
    </row>
    <row r="348" spans="1:28" ht="15.75" hidden="1" x14ac:dyDescent="0.25">
      <c r="A348" s="39">
        <v>45666</v>
      </c>
      <c r="B348" s="35" t="s">
        <v>96</v>
      </c>
      <c r="C348" s="33"/>
      <c r="D348" s="33" t="s">
        <v>41</v>
      </c>
      <c r="E348" s="33" t="s">
        <v>88</v>
      </c>
      <c r="F348" s="33">
        <v>500</v>
      </c>
      <c r="G348" s="33" t="s">
        <v>29</v>
      </c>
      <c r="H348" s="33">
        <v>1230</v>
      </c>
      <c r="I348" s="20">
        <f t="shared" si="61"/>
        <v>615000</v>
      </c>
      <c r="J348" s="34" t="s">
        <v>26</v>
      </c>
      <c r="K348" s="20" t="s">
        <v>484</v>
      </c>
      <c r="L348" s="9">
        <f t="shared" si="55"/>
        <v>0</v>
      </c>
      <c r="M348" s="9"/>
      <c r="N348" s="9"/>
      <c r="O348" s="9">
        <f t="shared" si="56"/>
        <v>0</v>
      </c>
      <c r="P348" s="9"/>
      <c r="Q348" s="9"/>
      <c r="R348" s="9">
        <f t="shared" si="57"/>
        <v>0</v>
      </c>
      <c r="S348" s="9"/>
      <c r="T348" s="9"/>
      <c r="U348" s="9">
        <f t="shared" si="58"/>
        <v>0</v>
      </c>
      <c r="V348" s="9"/>
      <c r="W348" s="9"/>
      <c r="X348" s="9">
        <f t="shared" si="59"/>
        <v>0</v>
      </c>
      <c r="Y348" s="9"/>
      <c r="Z348" s="9"/>
      <c r="AA348" s="10">
        <f t="shared" si="60"/>
        <v>615000</v>
      </c>
      <c r="AB348" s="11"/>
    </row>
    <row r="349" spans="1:28" ht="15.75" hidden="1" x14ac:dyDescent="0.25">
      <c r="A349" s="44">
        <v>45666</v>
      </c>
      <c r="B349" s="45" t="s">
        <v>170</v>
      </c>
      <c r="C349" s="46"/>
      <c r="D349" s="46" t="s">
        <v>31</v>
      </c>
      <c r="E349" s="46" t="s">
        <v>102</v>
      </c>
      <c r="F349" s="46">
        <v>4</v>
      </c>
      <c r="G349" s="46" t="s">
        <v>74</v>
      </c>
      <c r="H349" s="46">
        <v>65000</v>
      </c>
      <c r="I349" s="47">
        <f t="shared" si="61"/>
        <v>260000</v>
      </c>
      <c r="J349" s="37" t="s">
        <v>241</v>
      </c>
      <c r="K349" s="20"/>
      <c r="L349" s="9">
        <f t="shared" si="55"/>
        <v>260000</v>
      </c>
      <c r="M349" s="9">
        <v>212000</v>
      </c>
      <c r="N349" s="9">
        <v>48000</v>
      </c>
      <c r="O349" s="9">
        <f t="shared" si="56"/>
        <v>0</v>
      </c>
      <c r="P349" s="9"/>
      <c r="Q349" s="9"/>
      <c r="R349" s="9">
        <f t="shared" si="57"/>
        <v>0</v>
      </c>
      <c r="S349" s="9"/>
      <c r="T349" s="9"/>
      <c r="U349" s="9">
        <f t="shared" si="58"/>
        <v>0</v>
      </c>
      <c r="V349" s="9"/>
      <c r="W349" s="9"/>
      <c r="X349" s="9">
        <f t="shared" si="59"/>
        <v>0</v>
      </c>
      <c r="Y349" s="9"/>
      <c r="Z349" s="9"/>
      <c r="AA349" s="10">
        <f t="shared" si="60"/>
        <v>0</v>
      </c>
      <c r="AB349" s="11">
        <v>45666</v>
      </c>
    </row>
    <row r="350" spans="1:28" ht="15.75" hidden="1" x14ac:dyDescent="0.25">
      <c r="A350" s="32"/>
      <c r="B350" s="33" t="s">
        <v>207</v>
      </c>
      <c r="C350" s="33"/>
      <c r="D350" s="33"/>
      <c r="E350" s="33"/>
      <c r="F350" s="33"/>
      <c r="G350" s="33"/>
      <c r="H350" s="33"/>
      <c r="I350" s="20">
        <f t="shared" si="61"/>
        <v>0</v>
      </c>
      <c r="J350" s="37" t="s">
        <v>34</v>
      </c>
      <c r="K350" s="20"/>
      <c r="L350" s="9">
        <f>M350+N350</f>
        <v>0</v>
      </c>
      <c r="M350" s="9"/>
      <c r="N350" s="9"/>
      <c r="O350" s="9">
        <f>P350+Q350</f>
        <v>0</v>
      </c>
      <c r="P350" s="9"/>
      <c r="Q350" s="9"/>
      <c r="R350" s="9">
        <f>S350+T350</f>
        <v>0</v>
      </c>
      <c r="S350" s="9"/>
      <c r="T350" s="9"/>
      <c r="U350" s="9">
        <f>V350+W350</f>
        <v>475000</v>
      </c>
      <c r="V350" s="9">
        <v>475000</v>
      </c>
      <c r="W350" s="9"/>
      <c r="X350" s="9">
        <f>Y350+Z350</f>
        <v>0</v>
      </c>
      <c r="Y350" s="9"/>
      <c r="Z350" s="9"/>
      <c r="AA350" s="10">
        <f>C350+I350-L350-O350-U350-X350-R350</f>
        <v>-475000</v>
      </c>
      <c r="AB350" s="11">
        <v>45666</v>
      </c>
    </row>
    <row r="351" spans="1:28" ht="15.75" hidden="1" x14ac:dyDescent="0.25">
      <c r="A351" s="32"/>
      <c r="B351" s="33" t="s">
        <v>53</v>
      </c>
      <c r="C351" s="33"/>
      <c r="D351" s="33"/>
      <c r="E351" s="33"/>
      <c r="F351" s="33"/>
      <c r="G351" s="33"/>
      <c r="H351" s="33"/>
      <c r="I351" s="20">
        <f t="shared" ref="I351:I371" si="62">F351*H351</f>
        <v>0</v>
      </c>
      <c r="J351" s="37" t="s">
        <v>34</v>
      </c>
      <c r="K351" s="20" t="s">
        <v>321</v>
      </c>
      <c r="L351" s="9">
        <f>M351+N351</f>
        <v>0</v>
      </c>
      <c r="M351" s="9"/>
      <c r="N351" s="9"/>
      <c r="O351" s="9">
        <f>P351+Q351</f>
        <v>1333000</v>
      </c>
      <c r="P351" s="9">
        <v>1333000</v>
      </c>
      <c r="Q351" s="9"/>
      <c r="R351" s="9">
        <f>S351+T351</f>
        <v>0</v>
      </c>
      <c r="S351" s="9"/>
      <c r="T351" s="9"/>
      <c r="U351" s="9">
        <f>V351+W351</f>
        <v>0</v>
      </c>
      <c r="V351" s="9"/>
      <c r="W351" s="9"/>
      <c r="X351" s="9">
        <f>Y351+Z351</f>
        <v>0</v>
      </c>
      <c r="Y351" s="9"/>
      <c r="Z351" s="9"/>
      <c r="AA351" s="10">
        <f>C351+I351-L351-O351-U351-X351-R351</f>
        <v>-1333000</v>
      </c>
      <c r="AB351" s="11">
        <v>45666</v>
      </c>
    </row>
    <row r="352" spans="1:28" ht="15.75" hidden="1" x14ac:dyDescent="0.25">
      <c r="A352" s="39">
        <v>45667</v>
      </c>
      <c r="B352" s="35" t="s">
        <v>324</v>
      </c>
      <c r="C352" s="35"/>
      <c r="D352" s="35" t="s">
        <v>41</v>
      </c>
      <c r="E352" s="35" t="s">
        <v>325</v>
      </c>
      <c r="F352" s="35">
        <v>112</v>
      </c>
      <c r="G352" s="35" t="s">
        <v>33</v>
      </c>
      <c r="H352" s="35"/>
      <c r="I352" s="20">
        <f t="shared" si="62"/>
        <v>0</v>
      </c>
      <c r="J352" s="48" t="s">
        <v>326</v>
      </c>
      <c r="K352" s="20"/>
      <c r="L352" s="9">
        <f>M352+N352</f>
        <v>0</v>
      </c>
      <c r="M352" s="9"/>
      <c r="N352" s="9"/>
      <c r="O352" s="9">
        <f>P352+Q352</f>
        <v>0</v>
      </c>
      <c r="P352" s="9"/>
      <c r="Q352" s="9"/>
      <c r="R352" s="9">
        <f>S352+T352</f>
        <v>0</v>
      </c>
      <c r="S352" s="9"/>
      <c r="T352" s="9"/>
      <c r="U352" s="9">
        <f>V352+W352</f>
        <v>0</v>
      </c>
      <c r="V352" s="9"/>
      <c r="W352" s="9"/>
      <c r="X352" s="9">
        <f>Y352+Z352</f>
        <v>0</v>
      </c>
      <c r="Y352" s="9"/>
      <c r="Z352" s="9"/>
      <c r="AA352" s="10">
        <f>C352+I352-L352-O352-U352-X352-R352</f>
        <v>0</v>
      </c>
      <c r="AB352" s="11"/>
    </row>
    <row r="353" spans="1:28" ht="15.75" hidden="1" x14ac:dyDescent="0.25">
      <c r="A353" s="39">
        <v>45667</v>
      </c>
      <c r="B353" s="35" t="s">
        <v>327</v>
      </c>
      <c r="C353" s="33"/>
      <c r="D353" s="35" t="s">
        <v>41</v>
      </c>
      <c r="E353" s="33" t="s">
        <v>150</v>
      </c>
      <c r="F353" s="33">
        <v>19.7</v>
      </c>
      <c r="G353" s="33" t="s">
        <v>51</v>
      </c>
      <c r="H353" s="33">
        <v>46000</v>
      </c>
      <c r="I353" s="20">
        <f t="shared" si="62"/>
        <v>906200</v>
      </c>
      <c r="J353" s="37" t="s">
        <v>241</v>
      </c>
      <c r="K353" s="20"/>
      <c r="L353" s="9">
        <f t="shared" ref="L353:L371" si="63">M353+N353</f>
        <v>906200</v>
      </c>
      <c r="M353" s="9">
        <v>906200</v>
      </c>
      <c r="N353" s="9"/>
      <c r="O353" s="9">
        <f t="shared" ref="O353:O371" si="64">P353+Q353</f>
        <v>0</v>
      </c>
      <c r="P353" s="9"/>
      <c r="Q353" s="9"/>
      <c r="R353" s="9">
        <f t="shared" ref="R353:R371" si="65">S353+T353</f>
        <v>0</v>
      </c>
      <c r="S353" s="9"/>
      <c r="T353" s="9"/>
      <c r="U353" s="9">
        <f t="shared" ref="U353:U371" si="66">V353+W353</f>
        <v>0</v>
      </c>
      <c r="V353" s="9"/>
      <c r="W353" s="9"/>
      <c r="X353" s="9">
        <f t="shared" ref="X353:X371" si="67">Y353+Z353</f>
        <v>0</v>
      </c>
      <c r="Y353" s="9"/>
      <c r="Z353" s="9"/>
      <c r="AA353" s="10">
        <f t="shared" ref="AA353:AA371" si="68">C353+I353-L353-O353-U353-X353-R353</f>
        <v>0</v>
      </c>
      <c r="AB353" s="11">
        <v>45667</v>
      </c>
    </row>
    <row r="354" spans="1:28" ht="15.75" hidden="1" x14ac:dyDescent="0.25">
      <c r="A354" s="39">
        <v>45667</v>
      </c>
      <c r="B354" s="33" t="s">
        <v>72</v>
      </c>
      <c r="C354" s="33"/>
      <c r="D354" s="33" t="s">
        <v>41</v>
      </c>
      <c r="E354" s="33" t="s">
        <v>328</v>
      </c>
      <c r="F354" s="33">
        <v>200</v>
      </c>
      <c r="G354" s="33" t="s">
        <v>51</v>
      </c>
      <c r="H354" s="33">
        <v>82430</v>
      </c>
      <c r="I354" s="20">
        <f t="shared" si="62"/>
        <v>16486000</v>
      </c>
      <c r="J354" s="37" t="s">
        <v>240</v>
      </c>
      <c r="K354" s="20"/>
      <c r="L354" s="9">
        <f t="shared" si="63"/>
        <v>0</v>
      </c>
      <c r="M354" s="9"/>
      <c r="N354" s="9"/>
      <c r="O354" s="9">
        <f t="shared" si="64"/>
        <v>16486000</v>
      </c>
      <c r="P354" s="9">
        <v>16486000</v>
      </c>
      <c r="Q354" s="9"/>
      <c r="R354" s="9">
        <f t="shared" si="65"/>
        <v>0</v>
      </c>
      <c r="S354" s="9"/>
      <c r="T354" s="9"/>
      <c r="U354" s="9">
        <f t="shared" si="66"/>
        <v>0</v>
      </c>
      <c r="V354" s="9"/>
      <c r="W354" s="9"/>
      <c r="X354" s="9">
        <f t="shared" si="67"/>
        <v>0</v>
      </c>
      <c r="Y354" s="9"/>
      <c r="Z354" s="9"/>
      <c r="AA354" s="10">
        <f t="shared" si="68"/>
        <v>0</v>
      </c>
      <c r="AB354" s="11">
        <v>45581</v>
      </c>
    </row>
    <row r="355" spans="1:28" ht="15.75" hidden="1" x14ac:dyDescent="0.25">
      <c r="A355" s="39">
        <v>45667</v>
      </c>
      <c r="B355" s="33" t="s">
        <v>72</v>
      </c>
      <c r="C355" s="33"/>
      <c r="D355" s="33" t="s">
        <v>41</v>
      </c>
      <c r="E355" s="33" t="s">
        <v>102</v>
      </c>
      <c r="F355" s="33">
        <v>24</v>
      </c>
      <c r="G355" s="33" t="s">
        <v>74</v>
      </c>
      <c r="H355" s="33">
        <v>65000</v>
      </c>
      <c r="I355" s="20">
        <f t="shared" si="62"/>
        <v>1560000</v>
      </c>
      <c r="J355" s="37" t="s">
        <v>241</v>
      </c>
      <c r="K355" s="20"/>
      <c r="L355" s="9">
        <f t="shared" si="63"/>
        <v>1560000</v>
      </c>
      <c r="M355" s="9">
        <v>1560000</v>
      </c>
      <c r="N355" s="9"/>
      <c r="O355" s="9">
        <f t="shared" si="64"/>
        <v>0</v>
      </c>
      <c r="P355" s="9"/>
      <c r="Q355" s="9"/>
      <c r="R355" s="9">
        <f t="shared" si="65"/>
        <v>0</v>
      </c>
      <c r="S355" s="9"/>
      <c r="T355" s="9"/>
      <c r="U355" s="9">
        <f t="shared" si="66"/>
        <v>0</v>
      </c>
      <c r="V355" s="9"/>
      <c r="W355" s="9"/>
      <c r="X355" s="9">
        <f t="shared" si="67"/>
        <v>0</v>
      </c>
      <c r="Y355" s="9"/>
      <c r="Z355" s="9"/>
      <c r="AA355" s="10">
        <f t="shared" si="68"/>
        <v>0</v>
      </c>
      <c r="AB355" s="11">
        <v>45667</v>
      </c>
    </row>
    <row r="356" spans="1:28" ht="15.75" hidden="1" x14ac:dyDescent="0.25">
      <c r="A356" s="39">
        <v>45667</v>
      </c>
      <c r="B356" s="33" t="s">
        <v>72</v>
      </c>
      <c r="C356" s="35"/>
      <c r="D356" s="33" t="s">
        <v>41</v>
      </c>
      <c r="E356" s="35" t="s">
        <v>122</v>
      </c>
      <c r="F356" s="35">
        <v>20</v>
      </c>
      <c r="G356" s="33" t="s">
        <v>51</v>
      </c>
      <c r="H356" s="35">
        <v>65000</v>
      </c>
      <c r="I356" s="20">
        <f t="shared" si="62"/>
        <v>1300000</v>
      </c>
      <c r="J356" s="37" t="s">
        <v>241</v>
      </c>
      <c r="K356" s="20"/>
      <c r="L356" s="9">
        <f t="shared" si="63"/>
        <v>1300000</v>
      </c>
      <c r="M356" s="9">
        <v>1300000</v>
      </c>
      <c r="N356" s="9"/>
      <c r="O356" s="9">
        <f t="shared" si="64"/>
        <v>0</v>
      </c>
      <c r="P356" s="9"/>
      <c r="Q356" s="9"/>
      <c r="R356" s="9">
        <f t="shared" si="65"/>
        <v>0</v>
      </c>
      <c r="S356" s="9"/>
      <c r="T356" s="9"/>
      <c r="U356" s="9">
        <f t="shared" si="66"/>
        <v>0</v>
      </c>
      <c r="V356" s="9"/>
      <c r="W356" s="9"/>
      <c r="X356" s="9">
        <f t="shared" si="67"/>
        <v>0</v>
      </c>
      <c r="Y356" s="9"/>
      <c r="Z356" s="9"/>
      <c r="AA356" s="10">
        <f t="shared" si="68"/>
        <v>0</v>
      </c>
      <c r="AB356" s="11">
        <v>45667</v>
      </c>
    </row>
    <row r="357" spans="1:28" ht="15.75" hidden="1" x14ac:dyDescent="0.25">
      <c r="A357" s="39">
        <v>45667</v>
      </c>
      <c r="B357" s="33" t="s">
        <v>48</v>
      </c>
      <c r="C357" s="33"/>
      <c r="D357" s="33" t="s">
        <v>41</v>
      </c>
      <c r="E357" s="33" t="s">
        <v>175</v>
      </c>
      <c r="F357" s="33">
        <v>300</v>
      </c>
      <c r="G357" s="33" t="s">
        <v>25</v>
      </c>
      <c r="H357" s="33">
        <v>1700</v>
      </c>
      <c r="I357" s="20">
        <f t="shared" si="62"/>
        <v>510000</v>
      </c>
      <c r="J357" s="14" t="s">
        <v>240</v>
      </c>
      <c r="K357" s="20" t="s">
        <v>476</v>
      </c>
      <c r="L357" s="9">
        <f t="shared" si="63"/>
        <v>0</v>
      </c>
      <c r="M357" s="9"/>
      <c r="N357" s="9"/>
      <c r="O357" s="9">
        <f t="shared" si="64"/>
        <v>510000</v>
      </c>
      <c r="P357" s="9">
        <v>510000</v>
      </c>
      <c r="Q357" s="9"/>
      <c r="R357" s="9">
        <f t="shared" si="65"/>
        <v>0</v>
      </c>
      <c r="S357" s="9"/>
      <c r="T357" s="9"/>
      <c r="U357" s="9">
        <f t="shared" si="66"/>
        <v>0</v>
      </c>
      <c r="V357" s="9"/>
      <c r="W357" s="9"/>
      <c r="X357" s="9">
        <f t="shared" si="67"/>
        <v>0</v>
      </c>
      <c r="Y357" s="9"/>
      <c r="Z357" s="9"/>
      <c r="AA357" s="10">
        <f t="shared" si="68"/>
        <v>0</v>
      </c>
      <c r="AB357" s="11">
        <v>45681</v>
      </c>
    </row>
    <row r="358" spans="1:28" ht="15.75" hidden="1" x14ac:dyDescent="0.25">
      <c r="A358" s="39">
        <v>45667</v>
      </c>
      <c r="B358" s="33" t="s">
        <v>221</v>
      </c>
      <c r="C358" s="33"/>
      <c r="D358" s="33" t="s">
        <v>41</v>
      </c>
      <c r="E358" s="33" t="s">
        <v>175</v>
      </c>
      <c r="F358" s="33">
        <v>100</v>
      </c>
      <c r="G358" s="33" t="s">
        <v>25</v>
      </c>
      <c r="H358" s="33">
        <v>1700</v>
      </c>
      <c r="I358" s="20">
        <f t="shared" si="62"/>
        <v>170000</v>
      </c>
      <c r="J358" s="14" t="s">
        <v>240</v>
      </c>
      <c r="K358" s="20" t="s">
        <v>336</v>
      </c>
      <c r="L358" s="9">
        <f t="shared" si="63"/>
        <v>0</v>
      </c>
      <c r="M358" s="9"/>
      <c r="N358" s="9"/>
      <c r="O358" s="9">
        <f t="shared" si="64"/>
        <v>170000</v>
      </c>
      <c r="P358" s="9">
        <v>170000</v>
      </c>
      <c r="Q358" s="9"/>
      <c r="R358" s="9">
        <f t="shared" si="65"/>
        <v>0</v>
      </c>
      <c r="S358" s="9"/>
      <c r="T358" s="9"/>
      <c r="U358" s="9">
        <f t="shared" si="66"/>
        <v>0</v>
      </c>
      <c r="V358" s="9"/>
      <c r="W358" s="9"/>
      <c r="X358" s="9">
        <f t="shared" si="67"/>
        <v>0</v>
      </c>
      <c r="Y358" s="9"/>
      <c r="Z358" s="9"/>
      <c r="AA358" s="10">
        <f t="shared" si="68"/>
        <v>0</v>
      </c>
      <c r="AB358" s="11">
        <v>45681</v>
      </c>
    </row>
    <row r="359" spans="1:28" ht="15.75" hidden="1" x14ac:dyDescent="0.25">
      <c r="A359" s="39">
        <v>45667</v>
      </c>
      <c r="B359" s="35" t="s">
        <v>329</v>
      </c>
      <c r="C359" s="33"/>
      <c r="D359" s="33" t="s">
        <v>31</v>
      </c>
      <c r="E359" s="33" t="s">
        <v>205</v>
      </c>
      <c r="F359" s="33">
        <v>50</v>
      </c>
      <c r="G359" s="33" t="s">
        <v>51</v>
      </c>
      <c r="H359" s="33">
        <v>115000</v>
      </c>
      <c r="I359" s="20">
        <f t="shared" si="62"/>
        <v>5750000</v>
      </c>
      <c r="J359" s="37" t="s">
        <v>240</v>
      </c>
      <c r="K359" s="20" t="s">
        <v>533</v>
      </c>
      <c r="L359" s="9">
        <f t="shared" si="63"/>
        <v>0</v>
      </c>
      <c r="M359" s="9"/>
      <c r="N359" s="9"/>
      <c r="O359" s="9">
        <f t="shared" si="64"/>
        <v>5750000</v>
      </c>
      <c r="P359" s="9">
        <v>5750000</v>
      </c>
      <c r="Q359" s="9"/>
      <c r="R359" s="9">
        <f t="shared" si="65"/>
        <v>0</v>
      </c>
      <c r="S359" s="9"/>
      <c r="T359" s="9"/>
      <c r="U359" s="9">
        <f t="shared" si="66"/>
        <v>0</v>
      </c>
      <c r="V359" s="9"/>
      <c r="W359" s="9"/>
      <c r="X359" s="9">
        <f t="shared" si="67"/>
        <v>0</v>
      </c>
      <c r="Y359" s="9"/>
      <c r="Z359" s="9"/>
      <c r="AA359" s="10">
        <f t="shared" si="68"/>
        <v>0</v>
      </c>
      <c r="AB359" s="11">
        <v>45686</v>
      </c>
    </row>
    <row r="360" spans="1:28" ht="15.75" hidden="1" x14ac:dyDescent="0.25">
      <c r="A360" s="39">
        <v>45667</v>
      </c>
      <c r="B360" s="33" t="s">
        <v>53</v>
      </c>
      <c r="C360" s="33"/>
      <c r="D360" s="33" t="s">
        <v>41</v>
      </c>
      <c r="E360" s="33" t="s">
        <v>47</v>
      </c>
      <c r="F360" s="33">
        <v>125</v>
      </c>
      <c r="G360" s="33" t="s">
        <v>29</v>
      </c>
      <c r="H360" s="33">
        <v>2105</v>
      </c>
      <c r="I360" s="20">
        <f t="shared" si="62"/>
        <v>263125</v>
      </c>
      <c r="J360" s="14" t="s">
        <v>240</v>
      </c>
      <c r="K360" s="20" t="s">
        <v>510</v>
      </c>
      <c r="L360" s="9">
        <f t="shared" si="63"/>
        <v>0</v>
      </c>
      <c r="M360" s="9"/>
      <c r="N360" s="9"/>
      <c r="O360" s="9">
        <f t="shared" si="64"/>
        <v>263125</v>
      </c>
      <c r="P360" s="56">
        <v>263125</v>
      </c>
      <c r="Q360" s="9"/>
      <c r="R360" s="9">
        <f t="shared" si="65"/>
        <v>0</v>
      </c>
      <c r="S360" s="9"/>
      <c r="T360" s="9"/>
      <c r="U360" s="9">
        <f t="shared" si="66"/>
        <v>0</v>
      </c>
      <c r="V360" s="9"/>
      <c r="W360" s="9"/>
      <c r="X360" s="9">
        <f t="shared" si="67"/>
        <v>0</v>
      </c>
      <c r="Y360" s="9"/>
      <c r="Z360" s="9"/>
      <c r="AA360" s="10">
        <f t="shared" si="68"/>
        <v>0</v>
      </c>
      <c r="AB360" s="11">
        <v>45685</v>
      </c>
    </row>
    <row r="361" spans="1:28" ht="15.75" hidden="1" x14ac:dyDescent="0.25">
      <c r="A361" s="39">
        <v>45667</v>
      </c>
      <c r="B361" s="33" t="s">
        <v>305</v>
      </c>
      <c r="C361" s="35"/>
      <c r="D361" s="33" t="s">
        <v>31</v>
      </c>
      <c r="E361" s="35" t="s">
        <v>102</v>
      </c>
      <c r="F361" s="35">
        <v>24</v>
      </c>
      <c r="G361" s="33" t="s">
        <v>51</v>
      </c>
      <c r="H361" s="35">
        <v>65000</v>
      </c>
      <c r="I361" s="20">
        <f t="shared" si="62"/>
        <v>1560000</v>
      </c>
      <c r="J361" s="37" t="s">
        <v>240</v>
      </c>
      <c r="K361" s="20" t="s">
        <v>334</v>
      </c>
      <c r="L361" s="9">
        <f t="shared" si="63"/>
        <v>0</v>
      </c>
      <c r="M361" s="9"/>
      <c r="N361" s="9"/>
      <c r="O361" s="9">
        <f t="shared" si="64"/>
        <v>1560000</v>
      </c>
      <c r="P361" s="9">
        <v>1560000</v>
      </c>
      <c r="Q361" s="9"/>
      <c r="R361" s="9">
        <f t="shared" si="65"/>
        <v>0</v>
      </c>
      <c r="S361" s="9"/>
      <c r="T361" s="9"/>
      <c r="U361" s="9">
        <f t="shared" si="66"/>
        <v>0</v>
      </c>
      <c r="V361" s="9"/>
      <c r="W361" s="9"/>
      <c r="X361" s="9">
        <f t="shared" si="67"/>
        <v>0</v>
      </c>
      <c r="Y361" s="9"/>
      <c r="Z361" s="9"/>
      <c r="AA361" s="10">
        <f t="shared" si="68"/>
        <v>0</v>
      </c>
      <c r="AB361" s="11">
        <v>45667</v>
      </c>
    </row>
    <row r="362" spans="1:28" ht="15.75" hidden="1" x14ac:dyDescent="0.25">
      <c r="A362" s="39">
        <v>45667</v>
      </c>
      <c r="B362" s="35" t="s">
        <v>153</v>
      </c>
      <c r="C362" s="35"/>
      <c r="D362" s="33" t="s">
        <v>41</v>
      </c>
      <c r="E362" s="35" t="s">
        <v>110</v>
      </c>
      <c r="F362" s="35">
        <v>1000</v>
      </c>
      <c r="G362" s="35" t="s">
        <v>29</v>
      </c>
      <c r="H362" s="35">
        <v>1900</v>
      </c>
      <c r="I362" s="20">
        <f t="shared" si="62"/>
        <v>1900000</v>
      </c>
      <c r="J362" s="37" t="s">
        <v>241</v>
      </c>
      <c r="K362" s="20"/>
      <c r="L362" s="9">
        <f t="shared" si="63"/>
        <v>0</v>
      </c>
      <c r="M362" s="9"/>
      <c r="N362" s="9"/>
      <c r="O362" s="9">
        <f t="shared" si="64"/>
        <v>0</v>
      </c>
      <c r="P362" s="9"/>
      <c r="Q362" s="9"/>
      <c r="R362" s="9">
        <f t="shared" si="65"/>
        <v>0</v>
      </c>
      <c r="S362" s="9"/>
      <c r="T362" s="9"/>
      <c r="U362" s="9">
        <f t="shared" si="66"/>
        <v>1900000</v>
      </c>
      <c r="V362" s="9">
        <v>1900000</v>
      </c>
      <c r="W362" s="9"/>
      <c r="X362" s="9">
        <f t="shared" si="67"/>
        <v>0</v>
      </c>
      <c r="Y362" s="9"/>
      <c r="Z362" s="9"/>
      <c r="AA362" s="10">
        <f t="shared" si="68"/>
        <v>0</v>
      </c>
      <c r="AB362" s="11">
        <v>45674</v>
      </c>
    </row>
    <row r="363" spans="1:28" ht="15.75" hidden="1" x14ac:dyDescent="0.25">
      <c r="A363" s="39">
        <v>45667</v>
      </c>
      <c r="B363" s="35" t="s">
        <v>330</v>
      </c>
      <c r="C363" s="33"/>
      <c r="D363" s="33" t="s">
        <v>41</v>
      </c>
      <c r="E363" s="35" t="s">
        <v>110</v>
      </c>
      <c r="F363" s="33">
        <v>3000</v>
      </c>
      <c r="G363" s="35" t="s">
        <v>29</v>
      </c>
      <c r="H363" s="33">
        <v>2000</v>
      </c>
      <c r="I363" s="20">
        <f t="shared" si="62"/>
        <v>6000000</v>
      </c>
      <c r="J363" s="37" t="s">
        <v>240</v>
      </c>
      <c r="K363" s="20" t="s">
        <v>368</v>
      </c>
      <c r="L363" s="9">
        <f t="shared" si="63"/>
        <v>0</v>
      </c>
      <c r="M363" s="9"/>
      <c r="N363" s="9"/>
      <c r="O363" s="9">
        <f t="shared" si="64"/>
        <v>6000000</v>
      </c>
      <c r="P363" s="9">
        <v>6000000</v>
      </c>
      <c r="Q363" s="9"/>
      <c r="R363" s="9">
        <f t="shared" si="65"/>
        <v>0</v>
      </c>
      <c r="S363" s="9"/>
      <c r="T363" s="9"/>
      <c r="U363" s="9">
        <f t="shared" si="66"/>
        <v>0</v>
      </c>
      <c r="V363" s="9"/>
      <c r="W363" s="9"/>
      <c r="X363" s="9">
        <f t="shared" si="67"/>
        <v>0</v>
      </c>
      <c r="Y363" s="9"/>
      <c r="Z363" s="9"/>
      <c r="AA363" s="10">
        <f t="shared" si="68"/>
        <v>0</v>
      </c>
      <c r="AB363" s="11">
        <v>45671</v>
      </c>
    </row>
    <row r="364" spans="1:28" ht="15.75" hidden="1" x14ac:dyDescent="0.25">
      <c r="A364" s="39">
        <v>45667</v>
      </c>
      <c r="B364" s="35" t="s">
        <v>217</v>
      </c>
      <c r="C364" s="33"/>
      <c r="D364" s="33" t="s">
        <v>41</v>
      </c>
      <c r="E364" s="33" t="s">
        <v>198</v>
      </c>
      <c r="F364" s="33">
        <v>10000</v>
      </c>
      <c r="G364" s="35" t="s">
        <v>29</v>
      </c>
      <c r="H364" s="33">
        <v>860</v>
      </c>
      <c r="I364" s="20">
        <f t="shared" si="62"/>
        <v>8600000</v>
      </c>
      <c r="J364" s="31" t="s">
        <v>240</v>
      </c>
      <c r="K364" s="20" t="s">
        <v>356</v>
      </c>
      <c r="L364" s="9">
        <f t="shared" si="63"/>
        <v>0</v>
      </c>
      <c r="M364" s="9"/>
      <c r="N364" s="9"/>
      <c r="O364" s="9">
        <f t="shared" si="64"/>
        <v>8600000</v>
      </c>
      <c r="P364" s="9">
        <v>8600000</v>
      </c>
      <c r="Q364" s="9"/>
      <c r="R364" s="9">
        <f t="shared" si="65"/>
        <v>0</v>
      </c>
      <c r="S364" s="9"/>
      <c r="T364" s="9"/>
      <c r="U364" s="9">
        <f t="shared" si="66"/>
        <v>0</v>
      </c>
      <c r="V364" s="9"/>
      <c r="W364" s="9"/>
      <c r="X364" s="9">
        <f t="shared" si="67"/>
        <v>0</v>
      </c>
      <c r="Y364" s="9"/>
      <c r="Z364" s="9"/>
      <c r="AA364" s="10">
        <f t="shared" si="68"/>
        <v>0</v>
      </c>
      <c r="AB364" s="11">
        <v>45677</v>
      </c>
    </row>
    <row r="365" spans="1:28" ht="15.75" hidden="1" x14ac:dyDescent="0.25">
      <c r="A365" s="39">
        <v>45667</v>
      </c>
      <c r="B365" s="35" t="s">
        <v>217</v>
      </c>
      <c r="C365" s="33"/>
      <c r="D365" s="33" t="s">
        <v>41</v>
      </c>
      <c r="E365" s="33" t="s">
        <v>263</v>
      </c>
      <c r="F365" s="33">
        <v>1500</v>
      </c>
      <c r="G365" s="35" t="s">
        <v>29</v>
      </c>
      <c r="H365" s="33">
        <v>1505</v>
      </c>
      <c r="I365" s="20">
        <f t="shared" si="62"/>
        <v>2257500</v>
      </c>
      <c r="J365" s="31" t="s">
        <v>240</v>
      </c>
      <c r="K365" s="20" t="s">
        <v>356</v>
      </c>
      <c r="L365" s="9">
        <f t="shared" si="63"/>
        <v>0</v>
      </c>
      <c r="M365" s="9"/>
      <c r="N365" s="9"/>
      <c r="O365" s="9">
        <f t="shared" si="64"/>
        <v>2257500</v>
      </c>
      <c r="P365" s="9">
        <v>2257500</v>
      </c>
      <c r="Q365" s="9"/>
      <c r="R365" s="9">
        <f t="shared" si="65"/>
        <v>0</v>
      </c>
      <c r="S365" s="9"/>
      <c r="T365" s="9"/>
      <c r="U365" s="9">
        <f t="shared" si="66"/>
        <v>0</v>
      </c>
      <c r="V365" s="9"/>
      <c r="W365" s="9"/>
      <c r="X365" s="9">
        <f t="shared" si="67"/>
        <v>0</v>
      </c>
      <c r="Y365" s="9"/>
      <c r="Z365" s="9"/>
      <c r="AA365" s="10">
        <f t="shared" si="68"/>
        <v>0</v>
      </c>
      <c r="AB365" s="11">
        <v>45677</v>
      </c>
    </row>
    <row r="366" spans="1:28" ht="15.75" hidden="1" x14ac:dyDescent="0.25">
      <c r="A366" s="39">
        <v>45667</v>
      </c>
      <c r="B366" s="35" t="s">
        <v>217</v>
      </c>
      <c r="C366" s="33"/>
      <c r="D366" s="33" t="s">
        <v>41</v>
      </c>
      <c r="E366" s="33" t="s">
        <v>102</v>
      </c>
      <c r="F366" s="33">
        <v>2</v>
      </c>
      <c r="G366" s="33" t="s">
        <v>74</v>
      </c>
      <c r="H366" s="33">
        <v>65000</v>
      </c>
      <c r="I366" s="20">
        <f t="shared" si="62"/>
        <v>130000</v>
      </c>
      <c r="J366" s="31" t="s">
        <v>241</v>
      </c>
      <c r="K366" s="20"/>
      <c r="L366" s="9">
        <f t="shared" si="63"/>
        <v>130000</v>
      </c>
      <c r="M366" s="9">
        <v>130000</v>
      </c>
      <c r="N366" s="9"/>
      <c r="O366" s="9">
        <f t="shared" si="64"/>
        <v>0</v>
      </c>
      <c r="P366" s="9"/>
      <c r="Q366" s="9"/>
      <c r="R366" s="9">
        <f t="shared" si="65"/>
        <v>0</v>
      </c>
      <c r="S366" s="9"/>
      <c r="T366" s="9"/>
      <c r="U366" s="9">
        <f t="shared" si="66"/>
        <v>0</v>
      </c>
      <c r="V366" s="9"/>
      <c r="W366" s="9"/>
      <c r="X366" s="9">
        <f t="shared" si="67"/>
        <v>0</v>
      </c>
      <c r="Y366" s="9"/>
      <c r="Z366" s="9"/>
      <c r="AA366" s="10">
        <f t="shared" si="68"/>
        <v>0</v>
      </c>
      <c r="AB366" s="11">
        <v>45670</v>
      </c>
    </row>
    <row r="367" spans="1:28" ht="15.75" hidden="1" x14ac:dyDescent="0.25">
      <c r="A367" s="39">
        <v>45667</v>
      </c>
      <c r="B367" s="35" t="s">
        <v>109</v>
      </c>
      <c r="C367" s="33"/>
      <c r="D367" s="35" t="s">
        <v>31</v>
      </c>
      <c r="E367" s="33" t="s">
        <v>185</v>
      </c>
      <c r="F367" s="33">
        <v>6000</v>
      </c>
      <c r="G367" s="33" t="s">
        <v>29</v>
      </c>
      <c r="H367" s="33">
        <v>900</v>
      </c>
      <c r="I367" s="20">
        <f t="shared" si="62"/>
        <v>5400000</v>
      </c>
      <c r="J367" s="37" t="s">
        <v>241</v>
      </c>
      <c r="K367" s="20"/>
      <c r="L367" s="9">
        <f t="shared" si="63"/>
        <v>5400000</v>
      </c>
      <c r="M367" s="9">
        <v>5400000</v>
      </c>
      <c r="N367" s="9"/>
      <c r="O367" s="9">
        <f t="shared" si="64"/>
        <v>0</v>
      </c>
      <c r="P367" s="9"/>
      <c r="Q367" s="9"/>
      <c r="R367" s="9">
        <f t="shared" si="65"/>
        <v>0</v>
      </c>
      <c r="S367" s="9"/>
      <c r="T367" s="9"/>
      <c r="U367" s="9">
        <f t="shared" si="66"/>
        <v>0</v>
      </c>
      <c r="V367" s="9"/>
      <c r="W367" s="9"/>
      <c r="X367" s="9">
        <f t="shared" si="67"/>
        <v>0</v>
      </c>
      <c r="Y367" s="9"/>
      <c r="Z367" s="9"/>
      <c r="AA367" s="10">
        <f t="shared" si="68"/>
        <v>0</v>
      </c>
      <c r="AB367" s="11">
        <v>45667</v>
      </c>
    </row>
    <row r="368" spans="1:28" ht="15.75" hidden="1" x14ac:dyDescent="0.25">
      <c r="A368" s="39">
        <v>45667</v>
      </c>
      <c r="B368" s="35" t="s">
        <v>331</v>
      </c>
      <c r="C368" s="33"/>
      <c r="D368" s="35" t="s">
        <v>223</v>
      </c>
      <c r="E368" s="33" t="s">
        <v>177</v>
      </c>
      <c r="F368" s="33">
        <v>1.2</v>
      </c>
      <c r="G368" s="33" t="s">
        <v>178</v>
      </c>
      <c r="H368" s="33">
        <v>660000</v>
      </c>
      <c r="I368" s="20">
        <f t="shared" si="62"/>
        <v>792000</v>
      </c>
      <c r="J368" s="37" t="s">
        <v>241</v>
      </c>
      <c r="K368" s="20"/>
      <c r="L368" s="9">
        <f t="shared" si="63"/>
        <v>0</v>
      </c>
      <c r="M368" s="9"/>
      <c r="N368" s="9"/>
      <c r="O368" s="9">
        <f t="shared" si="64"/>
        <v>0</v>
      </c>
      <c r="P368" s="9"/>
      <c r="Q368" s="9"/>
      <c r="R368" s="9">
        <f t="shared" si="65"/>
        <v>0</v>
      </c>
      <c r="S368" s="9"/>
      <c r="T368" s="9"/>
      <c r="U368" s="9">
        <f t="shared" si="66"/>
        <v>792000</v>
      </c>
      <c r="V368" s="9">
        <v>792000</v>
      </c>
      <c r="W368" s="9"/>
      <c r="X368" s="9">
        <f t="shared" si="67"/>
        <v>0</v>
      </c>
      <c r="Y368" s="9"/>
      <c r="Z368" s="9"/>
      <c r="AA368" s="10">
        <f t="shared" si="68"/>
        <v>0</v>
      </c>
      <c r="AB368" s="11">
        <v>45667</v>
      </c>
    </row>
    <row r="369" spans="1:28" ht="15.75" hidden="1" x14ac:dyDescent="0.25">
      <c r="A369" s="32">
        <v>45667</v>
      </c>
      <c r="B369" s="33" t="s">
        <v>331</v>
      </c>
      <c r="C369" s="33"/>
      <c r="D369" s="33" t="s">
        <v>223</v>
      </c>
      <c r="E369" s="33" t="s">
        <v>266</v>
      </c>
      <c r="F369" s="33">
        <v>2</v>
      </c>
      <c r="G369" s="33" t="s">
        <v>267</v>
      </c>
      <c r="H369" s="33">
        <v>55000</v>
      </c>
      <c r="I369" s="20">
        <f t="shared" si="62"/>
        <v>110000</v>
      </c>
      <c r="J369" s="37" t="s">
        <v>241</v>
      </c>
      <c r="K369" s="20"/>
      <c r="L369" s="9">
        <f t="shared" si="63"/>
        <v>0</v>
      </c>
      <c r="M369" s="9"/>
      <c r="N369" s="9"/>
      <c r="O369" s="9">
        <f t="shared" si="64"/>
        <v>0</v>
      </c>
      <c r="P369" s="9"/>
      <c r="Q369" s="9"/>
      <c r="R369" s="9">
        <f t="shared" si="65"/>
        <v>0</v>
      </c>
      <c r="S369" s="9"/>
      <c r="T369" s="9"/>
      <c r="U369" s="9">
        <f t="shared" si="66"/>
        <v>110000</v>
      </c>
      <c r="V369" s="9">
        <v>110000</v>
      </c>
      <c r="W369" s="9"/>
      <c r="X369" s="9">
        <f t="shared" si="67"/>
        <v>0</v>
      </c>
      <c r="Y369" s="9"/>
      <c r="Z369" s="9"/>
      <c r="AA369" s="10">
        <f t="shared" si="68"/>
        <v>0</v>
      </c>
      <c r="AB369" s="11">
        <v>45667</v>
      </c>
    </row>
    <row r="370" spans="1:28" ht="15.75" hidden="1" x14ac:dyDescent="0.25">
      <c r="A370" s="39">
        <v>45667</v>
      </c>
      <c r="B370" s="33" t="s">
        <v>332</v>
      </c>
      <c r="C370" s="33"/>
      <c r="D370" s="35" t="s">
        <v>223</v>
      </c>
      <c r="E370" s="33" t="s">
        <v>308</v>
      </c>
      <c r="F370" s="33">
        <v>5</v>
      </c>
      <c r="G370" s="33" t="s">
        <v>51</v>
      </c>
      <c r="H370" s="33">
        <v>86000</v>
      </c>
      <c r="I370" s="20">
        <f t="shared" si="62"/>
        <v>430000</v>
      </c>
      <c r="J370" s="37" t="s">
        <v>241</v>
      </c>
      <c r="K370" s="20"/>
      <c r="L370" s="9">
        <f t="shared" si="63"/>
        <v>0</v>
      </c>
      <c r="M370" s="9"/>
      <c r="N370" s="9"/>
      <c r="O370" s="9">
        <f t="shared" si="64"/>
        <v>0</v>
      </c>
      <c r="P370" s="9"/>
      <c r="Q370" s="9"/>
      <c r="R370" s="9">
        <f t="shared" si="65"/>
        <v>0</v>
      </c>
      <c r="S370" s="9"/>
      <c r="T370" s="9"/>
      <c r="U370" s="9">
        <f t="shared" si="66"/>
        <v>430000</v>
      </c>
      <c r="V370" s="9">
        <v>430000</v>
      </c>
      <c r="W370" s="9"/>
      <c r="X370" s="9">
        <f t="shared" si="67"/>
        <v>0</v>
      </c>
      <c r="Y370" s="9"/>
      <c r="Z370" s="9"/>
      <c r="AA370" s="10">
        <f t="shared" si="68"/>
        <v>0</v>
      </c>
      <c r="AB370" s="11">
        <v>45667</v>
      </c>
    </row>
    <row r="371" spans="1:28" ht="15.75" hidden="1" x14ac:dyDescent="0.25">
      <c r="A371" s="32">
        <v>45667</v>
      </c>
      <c r="B371" s="33" t="s">
        <v>333</v>
      </c>
      <c r="C371" s="33"/>
      <c r="D371" s="33" t="s">
        <v>31</v>
      </c>
      <c r="E371" s="33" t="s">
        <v>167</v>
      </c>
      <c r="F371" s="33">
        <v>1</v>
      </c>
      <c r="G371" s="33" t="s">
        <v>23</v>
      </c>
      <c r="H371" s="33">
        <v>400000</v>
      </c>
      <c r="I371" s="20">
        <f t="shared" si="62"/>
        <v>400000</v>
      </c>
      <c r="J371" s="37" t="s">
        <v>241</v>
      </c>
      <c r="K371" s="20"/>
      <c r="L371" s="9">
        <f t="shared" si="63"/>
        <v>0</v>
      </c>
      <c r="M371" s="9"/>
      <c r="N371" s="9"/>
      <c r="O371" s="9">
        <f t="shared" si="64"/>
        <v>0</v>
      </c>
      <c r="P371" s="9"/>
      <c r="Q371" s="9"/>
      <c r="R371" s="9">
        <f t="shared" si="65"/>
        <v>0</v>
      </c>
      <c r="S371" s="9"/>
      <c r="T371" s="9"/>
      <c r="U371" s="9">
        <f t="shared" si="66"/>
        <v>400000</v>
      </c>
      <c r="V371" s="9">
        <v>400000</v>
      </c>
      <c r="W371" s="9"/>
      <c r="X371" s="9">
        <f t="shared" si="67"/>
        <v>0</v>
      </c>
      <c r="Y371" s="9"/>
      <c r="Z371" s="9"/>
      <c r="AA371" s="10">
        <f t="shared" si="68"/>
        <v>0</v>
      </c>
      <c r="AB371" s="11">
        <v>45667</v>
      </c>
    </row>
    <row r="372" spans="1:28" ht="15.75" hidden="1" x14ac:dyDescent="0.25">
      <c r="A372" s="32">
        <v>45668</v>
      </c>
      <c r="B372" s="33" t="s">
        <v>339</v>
      </c>
      <c r="C372" s="33"/>
      <c r="D372" s="33" t="s">
        <v>41</v>
      </c>
      <c r="E372" s="33" t="s">
        <v>110</v>
      </c>
      <c r="F372" s="33">
        <v>800</v>
      </c>
      <c r="G372" s="33" t="s">
        <v>29</v>
      </c>
      <c r="H372" s="33">
        <v>1750</v>
      </c>
      <c r="I372" s="20">
        <f t="shared" ref="I372:I412" si="69">F372*H372</f>
        <v>1400000</v>
      </c>
      <c r="J372" s="37" t="s">
        <v>241</v>
      </c>
      <c r="K372" s="20"/>
      <c r="L372" s="9">
        <f>M372+N372</f>
        <v>1400000</v>
      </c>
      <c r="M372" s="9">
        <v>1400000</v>
      </c>
      <c r="N372" s="9"/>
      <c r="O372" s="9">
        <f>P372+Q372</f>
        <v>0</v>
      </c>
      <c r="P372" s="9"/>
      <c r="Q372" s="9"/>
      <c r="R372" s="9">
        <f>S372+T372</f>
        <v>0</v>
      </c>
      <c r="S372" s="9"/>
      <c r="T372" s="9"/>
      <c r="U372" s="9">
        <f>V372+W372</f>
        <v>0</v>
      </c>
      <c r="V372" s="9"/>
      <c r="W372" s="9"/>
      <c r="X372" s="9">
        <f>Y372+Z372</f>
        <v>0</v>
      </c>
      <c r="Y372" s="9"/>
      <c r="Z372" s="9"/>
      <c r="AA372" s="10">
        <f>C372+I372-L372-O372-U372-X372-R372</f>
        <v>0</v>
      </c>
      <c r="AB372" s="11">
        <v>45668</v>
      </c>
    </row>
    <row r="373" spans="1:28" ht="15.75" hidden="1" x14ac:dyDescent="0.25">
      <c r="A373" s="39">
        <v>45668</v>
      </c>
      <c r="B373" s="35" t="s">
        <v>219</v>
      </c>
      <c r="C373" s="33"/>
      <c r="D373" s="35" t="s">
        <v>41</v>
      </c>
      <c r="E373" s="33" t="s">
        <v>135</v>
      </c>
      <c r="F373" s="33">
        <v>54.9</v>
      </c>
      <c r="G373" s="33" t="s">
        <v>51</v>
      </c>
      <c r="H373" s="33">
        <v>46000</v>
      </c>
      <c r="I373" s="20">
        <f t="shared" si="69"/>
        <v>2525400</v>
      </c>
      <c r="J373" s="34" t="s">
        <v>26</v>
      </c>
      <c r="K373" s="20"/>
      <c r="L373" s="9">
        <f t="shared" ref="L373:L387" si="70">M373+N373</f>
        <v>0</v>
      </c>
      <c r="M373" s="9"/>
      <c r="N373" s="9"/>
      <c r="O373" s="9">
        <f t="shared" ref="O373:O387" si="71">P373+Q373</f>
        <v>0</v>
      </c>
      <c r="P373" s="9"/>
      <c r="Q373" s="9"/>
      <c r="R373" s="9">
        <f t="shared" ref="R373:R387" si="72">S373+T373</f>
        <v>0</v>
      </c>
      <c r="S373" s="9"/>
      <c r="T373" s="9"/>
      <c r="U373" s="9">
        <f t="shared" ref="U373:U387" si="73">V373+W373</f>
        <v>0</v>
      </c>
      <c r="V373" s="9"/>
      <c r="W373" s="9"/>
      <c r="X373" s="9">
        <f t="shared" ref="X373:X387" si="74">Y373+Z373</f>
        <v>0</v>
      </c>
      <c r="Y373" s="9"/>
      <c r="Z373" s="9"/>
      <c r="AA373" s="10">
        <f t="shared" ref="AA373:AA387" si="75">C373+I373-L373-O373-U373-X373-R373</f>
        <v>2525400</v>
      </c>
      <c r="AB373" s="11"/>
    </row>
    <row r="374" spans="1:28" ht="15.75" hidden="1" x14ac:dyDescent="0.25">
      <c r="A374" s="39">
        <v>45668</v>
      </c>
      <c r="B374" s="35" t="s">
        <v>219</v>
      </c>
      <c r="C374" s="35"/>
      <c r="D374" s="35" t="s">
        <v>41</v>
      </c>
      <c r="E374" s="35" t="s">
        <v>156</v>
      </c>
      <c r="F374" s="49">
        <v>1</v>
      </c>
      <c r="G374" s="35" t="s">
        <v>23</v>
      </c>
      <c r="H374" s="35">
        <v>400000</v>
      </c>
      <c r="I374" s="20">
        <f t="shared" si="69"/>
        <v>400000</v>
      </c>
      <c r="J374" s="34" t="s">
        <v>26</v>
      </c>
      <c r="K374" s="20"/>
      <c r="L374" s="9">
        <f t="shared" si="70"/>
        <v>0</v>
      </c>
      <c r="M374" s="9"/>
      <c r="N374" s="9"/>
      <c r="O374" s="9">
        <f t="shared" si="71"/>
        <v>0</v>
      </c>
      <c r="P374" s="9"/>
      <c r="Q374" s="9"/>
      <c r="R374" s="9">
        <f t="shared" si="72"/>
        <v>0</v>
      </c>
      <c r="S374" s="9"/>
      <c r="T374" s="9"/>
      <c r="U374" s="9">
        <f t="shared" si="73"/>
        <v>0</v>
      </c>
      <c r="V374" s="9"/>
      <c r="W374" s="9"/>
      <c r="X374" s="9">
        <f t="shared" si="74"/>
        <v>0</v>
      </c>
      <c r="Y374" s="9"/>
      <c r="Z374" s="9"/>
      <c r="AA374" s="10">
        <f t="shared" si="75"/>
        <v>400000</v>
      </c>
      <c r="AB374" s="11"/>
    </row>
    <row r="375" spans="1:28" ht="15.75" hidden="1" x14ac:dyDescent="0.25">
      <c r="A375" s="39">
        <v>45668</v>
      </c>
      <c r="B375" s="35" t="s">
        <v>219</v>
      </c>
      <c r="C375" s="33"/>
      <c r="D375" s="35" t="s">
        <v>41</v>
      </c>
      <c r="E375" s="33" t="s">
        <v>73</v>
      </c>
      <c r="F375" s="33">
        <v>10</v>
      </c>
      <c r="G375" s="33" t="s">
        <v>74</v>
      </c>
      <c r="H375" s="33">
        <v>50000</v>
      </c>
      <c r="I375" s="20">
        <f t="shared" si="69"/>
        <v>500000</v>
      </c>
      <c r="J375" s="34" t="s">
        <v>26</v>
      </c>
      <c r="K375" s="20"/>
      <c r="L375" s="9">
        <f t="shared" si="70"/>
        <v>0</v>
      </c>
      <c r="M375" s="9"/>
      <c r="N375" s="9"/>
      <c r="O375" s="9">
        <f t="shared" si="71"/>
        <v>0</v>
      </c>
      <c r="P375" s="9"/>
      <c r="Q375" s="9"/>
      <c r="R375" s="9">
        <f t="shared" si="72"/>
        <v>0</v>
      </c>
      <c r="S375" s="9"/>
      <c r="T375" s="9"/>
      <c r="U375" s="9">
        <f t="shared" si="73"/>
        <v>0</v>
      </c>
      <c r="V375" s="9"/>
      <c r="W375" s="9"/>
      <c r="X375" s="9">
        <f t="shared" si="74"/>
        <v>0</v>
      </c>
      <c r="Y375" s="9"/>
      <c r="Z375" s="9"/>
      <c r="AA375" s="10">
        <f t="shared" si="75"/>
        <v>500000</v>
      </c>
      <c r="AB375" s="11"/>
    </row>
    <row r="376" spans="1:28" ht="15.75" hidden="1" x14ac:dyDescent="0.25">
      <c r="A376" s="39">
        <v>45668</v>
      </c>
      <c r="B376" s="33" t="s">
        <v>290</v>
      </c>
      <c r="C376" s="33"/>
      <c r="D376" s="33" t="s">
        <v>31</v>
      </c>
      <c r="E376" s="33" t="s">
        <v>28</v>
      </c>
      <c r="F376" s="33">
        <v>200</v>
      </c>
      <c r="G376" s="33" t="s">
        <v>29</v>
      </c>
      <c r="H376" s="33">
        <v>2500</v>
      </c>
      <c r="I376" s="20">
        <f t="shared" si="69"/>
        <v>500000</v>
      </c>
      <c r="J376" s="37" t="s">
        <v>240</v>
      </c>
      <c r="K376" s="20" t="s">
        <v>350</v>
      </c>
      <c r="L376" s="9">
        <f t="shared" si="70"/>
        <v>0</v>
      </c>
      <c r="M376" s="9"/>
      <c r="N376" s="9"/>
      <c r="O376" s="9">
        <f t="shared" si="71"/>
        <v>500000</v>
      </c>
      <c r="P376" s="9">
        <v>500000</v>
      </c>
      <c r="Q376" s="9"/>
      <c r="R376" s="9">
        <f t="shared" si="72"/>
        <v>0</v>
      </c>
      <c r="S376" s="9"/>
      <c r="T376" s="9"/>
      <c r="U376" s="9">
        <f t="shared" si="73"/>
        <v>0</v>
      </c>
      <c r="V376" s="9"/>
      <c r="W376" s="9"/>
      <c r="X376" s="9">
        <f t="shared" si="74"/>
        <v>0</v>
      </c>
      <c r="Y376" s="9"/>
      <c r="Z376" s="9"/>
      <c r="AA376" s="10">
        <f t="shared" si="75"/>
        <v>0</v>
      </c>
      <c r="AB376" s="11">
        <v>45670</v>
      </c>
    </row>
    <row r="377" spans="1:28" ht="15.75" hidden="1" x14ac:dyDescent="0.25">
      <c r="A377" s="39">
        <v>45668</v>
      </c>
      <c r="B377" s="33" t="s">
        <v>258</v>
      </c>
      <c r="C377" s="33"/>
      <c r="D377" s="35" t="s">
        <v>41</v>
      </c>
      <c r="E377" s="33" t="s">
        <v>299</v>
      </c>
      <c r="F377" s="33">
        <v>4</v>
      </c>
      <c r="G377" s="33" t="s">
        <v>138</v>
      </c>
      <c r="H377" s="33">
        <v>1100000</v>
      </c>
      <c r="I377" s="20">
        <f t="shared" si="69"/>
        <v>4400000</v>
      </c>
      <c r="J377" s="37" t="s">
        <v>240</v>
      </c>
      <c r="K377" s="20" t="s">
        <v>516</v>
      </c>
      <c r="L377" s="9">
        <f t="shared" si="70"/>
        <v>0</v>
      </c>
      <c r="M377" s="9"/>
      <c r="N377" s="9"/>
      <c r="O377" s="9">
        <f t="shared" si="71"/>
        <v>4400000</v>
      </c>
      <c r="P377" s="9">
        <v>4400000</v>
      </c>
      <c r="Q377" s="9"/>
      <c r="R377" s="9">
        <f t="shared" si="72"/>
        <v>0</v>
      </c>
      <c r="S377" s="9"/>
      <c r="T377" s="9"/>
      <c r="U377" s="9">
        <f t="shared" si="73"/>
        <v>0</v>
      </c>
      <c r="V377" s="9"/>
      <c r="W377" s="9"/>
      <c r="X377" s="9">
        <f t="shared" si="74"/>
        <v>0</v>
      </c>
      <c r="Y377" s="9"/>
      <c r="Z377" s="9"/>
      <c r="AA377" s="10">
        <f t="shared" si="75"/>
        <v>0</v>
      </c>
      <c r="AB377" s="11">
        <v>45685</v>
      </c>
    </row>
    <row r="378" spans="1:28" ht="15.75" hidden="1" x14ac:dyDescent="0.25">
      <c r="A378" s="39">
        <v>45668</v>
      </c>
      <c r="B378" s="33" t="s">
        <v>231</v>
      </c>
      <c r="C378" s="35"/>
      <c r="D378" s="35"/>
      <c r="E378" s="35" t="s">
        <v>136</v>
      </c>
      <c r="F378" s="35">
        <v>49.4</v>
      </c>
      <c r="G378" s="35" t="s">
        <v>51</v>
      </c>
      <c r="H378" s="35"/>
      <c r="I378" s="20">
        <f t="shared" si="69"/>
        <v>0</v>
      </c>
      <c r="J378" s="34" t="s">
        <v>26</v>
      </c>
      <c r="K378" s="20"/>
      <c r="L378" s="9">
        <f t="shared" si="70"/>
        <v>0</v>
      </c>
      <c r="M378" s="9"/>
      <c r="N378" s="9"/>
      <c r="O378" s="9">
        <f t="shared" si="71"/>
        <v>0</v>
      </c>
      <c r="P378" s="9"/>
      <c r="Q378" s="9"/>
      <c r="R378" s="9">
        <f t="shared" si="72"/>
        <v>0</v>
      </c>
      <c r="S378" s="9"/>
      <c r="T378" s="9"/>
      <c r="U378" s="9">
        <f t="shared" si="73"/>
        <v>0</v>
      </c>
      <c r="V378" s="9"/>
      <c r="W378" s="9"/>
      <c r="X378" s="9">
        <f t="shared" si="74"/>
        <v>0</v>
      </c>
      <c r="Y378" s="9"/>
      <c r="Z378" s="9"/>
      <c r="AA378" s="10">
        <f t="shared" si="75"/>
        <v>0</v>
      </c>
      <c r="AB378" s="11"/>
    </row>
    <row r="379" spans="1:28" ht="15.75" hidden="1" x14ac:dyDescent="0.25">
      <c r="A379" s="39">
        <v>45668</v>
      </c>
      <c r="B379" s="33" t="s">
        <v>153</v>
      </c>
      <c r="C379" s="33"/>
      <c r="D379" s="35" t="s">
        <v>41</v>
      </c>
      <c r="E379" s="33" t="s">
        <v>250</v>
      </c>
      <c r="F379" s="33">
        <v>10</v>
      </c>
      <c r="G379" s="33" t="s">
        <v>51</v>
      </c>
      <c r="H379" s="33">
        <v>300000</v>
      </c>
      <c r="I379" s="20">
        <f t="shared" si="69"/>
        <v>3000000</v>
      </c>
      <c r="J379" s="37" t="s">
        <v>241</v>
      </c>
      <c r="K379" s="20"/>
      <c r="L379" s="9">
        <f t="shared" si="70"/>
        <v>3000000</v>
      </c>
      <c r="M379" s="9">
        <v>3000000</v>
      </c>
      <c r="N379" s="9"/>
      <c r="O379" s="9">
        <f t="shared" si="71"/>
        <v>0</v>
      </c>
      <c r="P379" s="9"/>
      <c r="Q379" s="9"/>
      <c r="R379" s="9">
        <f t="shared" si="72"/>
        <v>0</v>
      </c>
      <c r="S379" s="9"/>
      <c r="T379" s="9"/>
      <c r="U379" s="9">
        <f t="shared" si="73"/>
        <v>0</v>
      </c>
      <c r="V379" s="9"/>
      <c r="W379" s="9"/>
      <c r="X379" s="9">
        <f t="shared" si="74"/>
        <v>0</v>
      </c>
      <c r="Y379" s="9"/>
      <c r="Z379" s="9"/>
      <c r="AA379" s="10">
        <f t="shared" si="75"/>
        <v>0</v>
      </c>
      <c r="AB379" s="11">
        <v>45679</v>
      </c>
    </row>
    <row r="380" spans="1:28" ht="15.75" hidden="1" x14ac:dyDescent="0.25">
      <c r="A380" s="39">
        <v>45668</v>
      </c>
      <c r="B380" s="33" t="s">
        <v>289</v>
      </c>
      <c r="C380" s="33"/>
      <c r="D380" s="35" t="s">
        <v>41</v>
      </c>
      <c r="E380" s="33" t="s">
        <v>270</v>
      </c>
      <c r="F380" s="33">
        <v>500</v>
      </c>
      <c r="G380" s="33" t="s">
        <v>29</v>
      </c>
      <c r="H380" s="33">
        <v>1120</v>
      </c>
      <c r="I380" s="20">
        <f t="shared" si="69"/>
        <v>560000</v>
      </c>
      <c r="J380" s="41" t="s">
        <v>240</v>
      </c>
      <c r="K380" s="20" t="s">
        <v>354</v>
      </c>
      <c r="L380" s="9">
        <f t="shared" si="70"/>
        <v>0</v>
      </c>
      <c r="M380" s="9"/>
      <c r="N380" s="9"/>
      <c r="O380" s="9">
        <f t="shared" si="71"/>
        <v>560000</v>
      </c>
      <c r="P380" s="9">
        <v>560000</v>
      </c>
      <c r="Q380" s="9"/>
      <c r="R380" s="9">
        <f t="shared" si="72"/>
        <v>0</v>
      </c>
      <c r="S380" s="9"/>
      <c r="T380" s="9"/>
      <c r="U380" s="9">
        <f t="shared" si="73"/>
        <v>0</v>
      </c>
      <c r="V380" s="9"/>
      <c r="W380" s="9"/>
      <c r="X380" s="9">
        <f t="shared" si="74"/>
        <v>0</v>
      </c>
      <c r="Y380" s="9"/>
      <c r="Z380" s="9"/>
      <c r="AA380" s="10">
        <f t="shared" si="75"/>
        <v>0</v>
      </c>
      <c r="AB380" s="11">
        <v>45670</v>
      </c>
    </row>
    <row r="381" spans="1:28" ht="15.75" hidden="1" x14ac:dyDescent="0.25">
      <c r="A381" s="39">
        <v>45668</v>
      </c>
      <c r="B381" s="33" t="s">
        <v>289</v>
      </c>
      <c r="C381" s="33"/>
      <c r="D381" s="35" t="s">
        <v>41</v>
      </c>
      <c r="E381" s="33" t="s">
        <v>155</v>
      </c>
      <c r="F381" s="33">
        <v>600</v>
      </c>
      <c r="G381" s="33" t="s">
        <v>29</v>
      </c>
      <c r="H381" s="33">
        <v>3800</v>
      </c>
      <c r="I381" s="20">
        <f t="shared" si="69"/>
        <v>2280000</v>
      </c>
      <c r="J381" s="41" t="s">
        <v>240</v>
      </c>
      <c r="K381" s="20" t="s">
        <v>354</v>
      </c>
      <c r="L381" s="9">
        <f t="shared" si="70"/>
        <v>0</v>
      </c>
      <c r="M381" s="9"/>
      <c r="N381" s="9"/>
      <c r="O381" s="9">
        <f t="shared" si="71"/>
        <v>2280000</v>
      </c>
      <c r="P381" s="9">
        <v>2280000</v>
      </c>
      <c r="Q381" s="9"/>
      <c r="R381" s="9">
        <f t="shared" si="72"/>
        <v>0</v>
      </c>
      <c r="S381" s="9"/>
      <c r="T381" s="9"/>
      <c r="U381" s="9">
        <f t="shared" si="73"/>
        <v>0</v>
      </c>
      <c r="V381" s="9"/>
      <c r="W381" s="9"/>
      <c r="X381" s="9">
        <f t="shared" si="74"/>
        <v>0</v>
      </c>
      <c r="Y381" s="9"/>
      <c r="Z381" s="9"/>
      <c r="AA381" s="10">
        <f t="shared" si="75"/>
        <v>0</v>
      </c>
      <c r="AB381" s="11">
        <v>45670</v>
      </c>
    </row>
    <row r="382" spans="1:28" ht="15.75" hidden="1" x14ac:dyDescent="0.25">
      <c r="A382" s="39">
        <v>45668</v>
      </c>
      <c r="B382" s="33" t="s">
        <v>305</v>
      </c>
      <c r="C382" s="35"/>
      <c r="D382" s="35" t="s">
        <v>41</v>
      </c>
      <c r="E382" s="35" t="s">
        <v>340</v>
      </c>
      <c r="F382" s="35">
        <v>40</v>
      </c>
      <c r="G382" s="35" t="s">
        <v>51</v>
      </c>
      <c r="H382" s="35">
        <v>115000</v>
      </c>
      <c r="I382" s="20">
        <f t="shared" si="69"/>
        <v>4600000</v>
      </c>
      <c r="J382" s="37" t="s">
        <v>240</v>
      </c>
      <c r="K382" s="20" t="s">
        <v>354</v>
      </c>
      <c r="L382" s="9">
        <f t="shared" si="70"/>
        <v>0</v>
      </c>
      <c r="M382" s="9"/>
      <c r="N382" s="9"/>
      <c r="O382" s="9">
        <f t="shared" si="71"/>
        <v>4600000</v>
      </c>
      <c r="P382" s="9">
        <v>4600000</v>
      </c>
      <c r="Q382" s="9"/>
      <c r="R382" s="9">
        <f t="shared" si="72"/>
        <v>0</v>
      </c>
      <c r="S382" s="9"/>
      <c r="T382" s="9"/>
      <c r="U382" s="9">
        <f t="shared" si="73"/>
        <v>0</v>
      </c>
      <c r="V382" s="9"/>
      <c r="W382" s="9"/>
      <c r="X382" s="9">
        <f t="shared" si="74"/>
        <v>0</v>
      </c>
      <c r="Y382" s="9"/>
      <c r="Z382" s="9"/>
      <c r="AA382" s="10">
        <f t="shared" si="75"/>
        <v>0</v>
      </c>
      <c r="AB382" s="11">
        <v>45670</v>
      </c>
    </row>
    <row r="383" spans="1:28" ht="15.75" hidden="1" x14ac:dyDescent="0.25">
      <c r="A383" s="32">
        <v>45668</v>
      </c>
      <c r="B383" s="33" t="s">
        <v>217</v>
      </c>
      <c r="C383" s="33"/>
      <c r="D383" s="33" t="s">
        <v>41</v>
      </c>
      <c r="E383" s="33" t="s">
        <v>235</v>
      </c>
      <c r="F383" s="50">
        <v>2.5</v>
      </c>
      <c r="G383" s="33" t="s">
        <v>51</v>
      </c>
      <c r="H383" s="33">
        <v>90000</v>
      </c>
      <c r="I383" s="20">
        <f t="shared" si="69"/>
        <v>225000</v>
      </c>
      <c r="J383" s="31" t="s">
        <v>241</v>
      </c>
      <c r="K383" s="20"/>
      <c r="L383" s="9">
        <f t="shared" si="70"/>
        <v>225000</v>
      </c>
      <c r="M383" s="9">
        <v>225000</v>
      </c>
      <c r="N383" s="9"/>
      <c r="O383" s="9">
        <f t="shared" si="71"/>
        <v>0</v>
      </c>
      <c r="P383" s="9"/>
      <c r="Q383" s="9"/>
      <c r="R383" s="9">
        <f t="shared" si="72"/>
        <v>0</v>
      </c>
      <c r="S383" s="9"/>
      <c r="T383" s="9"/>
      <c r="U383" s="9">
        <f t="shared" si="73"/>
        <v>0</v>
      </c>
      <c r="V383" s="9"/>
      <c r="W383" s="9"/>
      <c r="X383" s="9">
        <f t="shared" si="74"/>
        <v>0</v>
      </c>
      <c r="Y383" s="9"/>
      <c r="Z383" s="9"/>
      <c r="AA383" s="10">
        <f t="shared" si="75"/>
        <v>0</v>
      </c>
      <c r="AB383" s="11">
        <v>45670</v>
      </c>
    </row>
    <row r="384" spans="1:28" ht="15.75" hidden="1" x14ac:dyDescent="0.25">
      <c r="A384" s="32">
        <v>45668</v>
      </c>
      <c r="B384" s="33" t="s">
        <v>217</v>
      </c>
      <c r="C384" s="33"/>
      <c r="D384" s="33" t="s">
        <v>41</v>
      </c>
      <c r="E384" s="33" t="s">
        <v>236</v>
      </c>
      <c r="F384" s="33">
        <v>2.5</v>
      </c>
      <c r="G384" s="33" t="s">
        <v>51</v>
      </c>
      <c r="H384" s="33">
        <v>90000</v>
      </c>
      <c r="I384" s="20">
        <f t="shared" si="69"/>
        <v>225000</v>
      </c>
      <c r="J384" s="31" t="s">
        <v>241</v>
      </c>
      <c r="K384" s="20"/>
      <c r="L384" s="9">
        <f t="shared" si="70"/>
        <v>225000</v>
      </c>
      <c r="M384" s="9">
        <v>225000</v>
      </c>
      <c r="N384" s="9"/>
      <c r="O384" s="9">
        <f t="shared" si="71"/>
        <v>0</v>
      </c>
      <c r="P384" s="9"/>
      <c r="Q384" s="9"/>
      <c r="R384" s="9">
        <f t="shared" si="72"/>
        <v>0</v>
      </c>
      <c r="S384" s="9"/>
      <c r="T384" s="9"/>
      <c r="U384" s="9">
        <f t="shared" si="73"/>
        <v>0</v>
      </c>
      <c r="V384" s="9"/>
      <c r="W384" s="9"/>
      <c r="X384" s="9">
        <f t="shared" si="74"/>
        <v>0</v>
      </c>
      <c r="Y384" s="9"/>
      <c r="Z384" s="9"/>
      <c r="AA384" s="10">
        <f t="shared" si="75"/>
        <v>0</v>
      </c>
      <c r="AB384" s="11">
        <v>45670</v>
      </c>
    </row>
    <row r="385" spans="1:28" ht="15.75" hidden="1" x14ac:dyDescent="0.25">
      <c r="A385" s="39">
        <v>45668</v>
      </c>
      <c r="B385" s="33" t="s">
        <v>217</v>
      </c>
      <c r="C385" s="33"/>
      <c r="D385" s="35" t="s">
        <v>41</v>
      </c>
      <c r="E385" s="35" t="s">
        <v>237</v>
      </c>
      <c r="F385" s="33">
        <v>2.5</v>
      </c>
      <c r="G385" s="33" t="s">
        <v>51</v>
      </c>
      <c r="H385" s="33">
        <v>90000</v>
      </c>
      <c r="I385" s="20">
        <f t="shared" si="69"/>
        <v>225000</v>
      </c>
      <c r="J385" s="31" t="s">
        <v>241</v>
      </c>
      <c r="K385" s="20"/>
      <c r="L385" s="9">
        <f t="shared" si="70"/>
        <v>225000</v>
      </c>
      <c r="M385" s="9">
        <v>225000</v>
      </c>
      <c r="N385" s="9"/>
      <c r="O385" s="9">
        <f t="shared" si="71"/>
        <v>0</v>
      </c>
      <c r="P385" s="9"/>
      <c r="Q385" s="9"/>
      <c r="R385" s="9">
        <f t="shared" si="72"/>
        <v>0</v>
      </c>
      <c r="S385" s="9"/>
      <c r="T385" s="9"/>
      <c r="U385" s="9">
        <f t="shared" si="73"/>
        <v>0</v>
      </c>
      <c r="V385" s="9"/>
      <c r="W385" s="9"/>
      <c r="X385" s="9">
        <f t="shared" si="74"/>
        <v>0</v>
      </c>
      <c r="Y385" s="9"/>
      <c r="Z385" s="9"/>
      <c r="AA385" s="10">
        <f t="shared" si="75"/>
        <v>0</v>
      </c>
      <c r="AB385" s="11">
        <v>45670</v>
      </c>
    </row>
    <row r="386" spans="1:28" ht="15.75" hidden="1" x14ac:dyDescent="0.25">
      <c r="A386" s="39">
        <v>45668</v>
      </c>
      <c r="B386" s="35" t="s">
        <v>109</v>
      </c>
      <c r="C386" s="33"/>
      <c r="D386" s="35" t="s">
        <v>41</v>
      </c>
      <c r="E386" s="33" t="s">
        <v>185</v>
      </c>
      <c r="F386" s="33">
        <v>3000</v>
      </c>
      <c r="G386" s="33" t="s">
        <v>29</v>
      </c>
      <c r="H386" s="33">
        <v>900</v>
      </c>
      <c r="I386" s="20">
        <f t="shared" si="69"/>
        <v>2700000</v>
      </c>
      <c r="J386" s="37" t="s">
        <v>241</v>
      </c>
      <c r="K386" s="20"/>
      <c r="L386" s="9">
        <f t="shared" si="70"/>
        <v>0</v>
      </c>
      <c r="M386" s="9"/>
      <c r="N386" s="9"/>
      <c r="O386" s="9">
        <f t="shared" si="71"/>
        <v>0</v>
      </c>
      <c r="P386" s="9"/>
      <c r="Q386" s="9"/>
      <c r="R386" s="9">
        <f t="shared" si="72"/>
        <v>0</v>
      </c>
      <c r="S386" s="9"/>
      <c r="T386" s="9"/>
      <c r="U386" s="9">
        <f t="shared" si="73"/>
        <v>2700000</v>
      </c>
      <c r="V386" s="9">
        <v>2700000</v>
      </c>
      <c r="W386" s="9"/>
      <c r="X386" s="9">
        <f t="shared" si="74"/>
        <v>0</v>
      </c>
      <c r="Y386" s="9"/>
      <c r="Z386" s="9"/>
      <c r="AA386" s="10">
        <f t="shared" si="75"/>
        <v>0</v>
      </c>
      <c r="AB386" s="11">
        <v>45668</v>
      </c>
    </row>
    <row r="387" spans="1:28" ht="15.75" hidden="1" x14ac:dyDescent="0.25">
      <c r="A387" s="32">
        <v>45668</v>
      </c>
      <c r="B387" s="33" t="s">
        <v>231</v>
      </c>
      <c r="C387" s="33"/>
      <c r="D387" s="33"/>
      <c r="E387" s="33" t="s">
        <v>136</v>
      </c>
      <c r="F387" s="33">
        <v>98.8</v>
      </c>
      <c r="G387" s="33" t="s">
        <v>51</v>
      </c>
      <c r="H387" s="33"/>
      <c r="I387" s="20">
        <f t="shared" si="69"/>
        <v>0</v>
      </c>
      <c r="J387" s="34" t="s">
        <v>26</v>
      </c>
      <c r="K387" s="20"/>
      <c r="L387" s="9">
        <f t="shared" si="70"/>
        <v>0</v>
      </c>
      <c r="M387" s="9"/>
      <c r="N387" s="9"/>
      <c r="O387" s="9">
        <f t="shared" si="71"/>
        <v>0</v>
      </c>
      <c r="P387" s="9"/>
      <c r="Q387" s="9"/>
      <c r="R387" s="9">
        <f t="shared" si="72"/>
        <v>0</v>
      </c>
      <c r="S387" s="9"/>
      <c r="T387" s="9"/>
      <c r="U387" s="9">
        <f t="shared" si="73"/>
        <v>0</v>
      </c>
      <c r="V387" s="9"/>
      <c r="W387" s="9"/>
      <c r="X387" s="9">
        <f t="shared" si="74"/>
        <v>0</v>
      </c>
      <c r="Y387" s="9"/>
      <c r="Z387" s="9"/>
      <c r="AA387" s="10">
        <f t="shared" si="75"/>
        <v>0</v>
      </c>
      <c r="AB387" s="11"/>
    </row>
    <row r="388" spans="1:28" ht="15.75" hidden="1" x14ac:dyDescent="0.25">
      <c r="A388" s="39">
        <v>45670</v>
      </c>
      <c r="B388" s="35" t="s">
        <v>314</v>
      </c>
      <c r="C388" s="35"/>
      <c r="D388" s="35" t="s">
        <v>31</v>
      </c>
      <c r="E388" s="35" t="s">
        <v>137</v>
      </c>
      <c r="F388" s="35">
        <v>3</v>
      </c>
      <c r="G388" s="35" t="s">
        <v>138</v>
      </c>
      <c r="H388" s="35">
        <v>1200000</v>
      </c>
      <c r="I388" s="20">
        <f t="shared" si="69"/>
        <v>3600000</v>
      </c>
      <c r="J388" s="37" t="s">
        <v>240</v>
      </c>
      <c r="K388" s="20" t="s">
        <v>337</v>
      </c>
      <c r="L388" s="9">
        <f t="shared" ref="L388:L412" si="76">M388+N388</f>
        <v>0</v>
      </c>
      <c r="M388" s="9"/>
      <c r="N388" s="9"/>
      <c r="O388" s="9">
        <f t="shared" ref="O388:O412" si="77">P388+Q388</f>
        <v>3600000</v>
      </c>
      <c r="P388" s="9">
        <v>3600000</v>
      </c>
      <c r="Q388" s="9"/>
      <c r="R388" s="9">
        <f t="shared" ref="R388:R412" si="78">S388+T388</f>
        <v>0</v>
      </c>
      <c r="S388" s="9"/>
      <c r="T388" s="9"/>
      <c r="U388" s="9">
        <f t="shared" ref="U388:U412" si="79">V388+W388</f>
        <v>0</v>
      </c>
      <c r="V388" s="9"/>
      <c r="W388" s="9"/>
      <c r="X388" s="9">
        <f t="shared" ref="X388:X412" si="80">Y388+Z388</f>
        <v>0</v>
      </c>
      <c r="Y388" s="9"/>
      <c r="Z388" s="9"/>
      <c r="AA388" s="10">
        <f t="shared" ref="AA388:AA412" si="81">C388+I388-L388-O388-U388-X388-R388</f>
        <v>0</v>
      </c>
      <c r="AB388" s="11">
        <v>45667</v>
      </c>
    </row>
    <row r="389" spans="1:28" ht="15.75" hidden="1" x14ac:dyDescent="0.25">
      <c r="A389" s="39">
        <v>45670</v>
      </c>
      <c r="B389" s="35" t="s">
        <v>217</v>
      </c>
      <c r="C389" s="33"/>
      <c r="D389" s="35" t="s">
        <v>41</v>
      </c>
      <c r="E389" s="33" t="s">
        <v>198</v>
      </c>
      <c r="F389" s="33">
        <v>1500</v>
      </c>
      <c r="G389" s="33" t="s">
        <v>29</v>
      </c>
      <c r="H389" s="33">
        <v>860</v>
      </c>
      <c r="I389" s="20">
        <f t="shared" si="69"/>
        <v>1290000</v>
      </c>
      <c r="J389" s="31" t="s">
        <v>241</v>
      </c>
      <c r="K389" s="20"/>
      <c r="L389" s="9">
        <f t="shared" si="76"/>
        <v>1290000</v>
      </c>
      <c r="M389" s="9">
        <v>478750</v>
      </c>
      <c r="N389" s="9">
        <v>811250</v>
      </c>
      <c r="O389" s="9">
        <f t="shared" si="77"/>
        <v>0</v>
      </c>
      <c r="P389" s="9"/>
      <c r="Q389" s="9"/>
      <c r="R389" s="9">
        <f t="shared" si="78"/>
        <v>0</v>
      </c>
      <c r="S389" s="9"/>
      <c r="T389" s="9"/>
      <c r="U389" s="9">
        <f t="shared" si="79"/>
        <v>0</v>
      </c>
      <c r="V389" s="9"/>
      <c r="W389" s="9"/>
      <c r="X389" s="9">
        <f t="shared" si="80"/>
        <v>0</v>
      </c>
      <c r="Y389" s="9"/>
      <c r="Z389" s="9"/>
      <c r="AA389" s="10">
        <f t="shared" si="81"/>
        <v>0</v>
      </c>
      <c r="AB389" s="11">
        <v>45679</v>
      </c>
    </row>
    <row r="390" spans="1:28" ht="15.75" hidden="1" x14ac:dyDescent="0.25">
      <c r="A390" s="39">
        <v>45670</v>
      </c>
      <c r="B390" s="35" t="s">
        <v>217</v>
      </c>
      <c r="C390" s="33"/>
      <c r="D390" s="35" t="s">
        <v>41</v>
      </c>
      <c r="E390" s="33" t="s">
        <v>234</v>
      </c>
      <c r="F390" s="33">
        <v>2.5</v>
      </c>
      <c r="G390" s="33" t="s">
        <v>51</v>
      </c>
      <c r="H390" s="33">
        <v>90000</v>
      </c>
      <c r="I390" s="20">
        <f t="shared" si="69"/>
        <v>225000</v>
      </c>
      <c r="J390" s="31" t="s">
        <v>241</v>
      </c>
      <c r="K390" s="20"/>
      <c r="L390" s="9">
        <f t="shared" si="76"/>
        <v>225000</v>
      </c>
      <c r="M390" s="9"/>
      <c r="N390" s="9">
        <v>225000</v>
      </c>
      <c r="O390" s="9">
        <f t="shared" si="77"/>
        <v>0</v>
      </c>
      <c r="P390" s="9"/>
      <c r="Q390" s="9"/>
      <c r="R390" s="9">
        <f t="shared" si="78"/>
        <v>0</v>
      </c>
      <c r="S390" s="9"/>
      <c r="T390" s="9"/>
      <c r="U390" s="9">
        <f t="shared" si="79"/>
        <v>0</v>
      </c>
      <c r="V390" s="9"/>
      <c r="W390" s="9"/>
      <c r="X390" s="9">
        <f t="shared" si="80"/>
        <v>0</v>
      </c>
      <c r="Y390" s="9"/>
      <c r="Z390" s="9"/>
      <c r="AA390" s="10">
        <f t="shared" si="81"/>
        <v>0</v>
      </c>
      <c r="AB390" s="11">
        <v>45679</v>
      </c>
    </row>
    <row r="391" spans="1:28" ht="15.75" hidden="1" x14ac:dyDescent="0.25">
      <c r="A391" s="39">
        <v>45670</v>
      </c>
      <c r="B391" s="35" t="s">
        <v>217</v>
      </c>
      <c r="C391" s="33"/>
      <c r="D391" s="35" t="s">
        <v>41</v>
      </c>
      <c r="E391" s="33" t="s">
        <v>235</v>
      </c>
      <c r="F391" s="33">
        <v>2.5</v>
      </c>
      <c r="G391" s="33" t="s">
        <v>51</v>
      </c>
      <c r="H391" s="33">
        <v>90000</v>
      </c>
      <c r="I391" s="20">
        <f t="shared" si="69"/>
        <v>225000</v>
      </c>
      <c r="J391" s="31" t="s">
        <v>241</v>
      </c>
      <c r="K391" s="20"/>
      <c r="L391" s="9">
        <f t="shared" si="76"/>
        <v>225000</v>
      </c>
      <c r="M391" s="9"/>
      <c r="N391" s="9">
        <v>225000</v>
      </c>
      <c r="O391" s="9">
        <f t="shared" si="77"/>
        <v>0</v>
      </c>
      <c r="P391" s="9"/>
      <c r="Q391" s="9"/>
      <c r="R391" s="9">
        <f t="shared" si="78"/>
        <v>0</v>
      </c>
      <c r="S391" s="9"/>
      <c r="T391" s="9"/>
      <c r="U391" s="9">
        <f t="shared" si="79"/>
        <v>0</v>
      </c>
      <c r="V391" s="9"/>
      <c r="W391" s="9"/>
      <c r="X391" s="9">
        <f t="shared" si="80"/>
        <v>0</v>
      </c>
      <c r="Y391" s="9"/>
      <c r="Z391" s="9"/>
      <c r="AA391" s="10">
        <f t="shared" si="81"/>
        <v>0</v>
      </c>
      <c r="AB391" s="11">
        <v>45679</v>
      </c>
    </row>
    <row r="392" spans="1:28" ht="15.75" hidden="1" x14ac:dyDescent="0.25">
      <c r="A392" s="39">
        <v>45670</v>
      </c>
      <c r="B392" s="35" t="s">
        <v>217</v>
      </c>
      <c r="C392" s="33"/>
      <c r="D392" s="35" t="s">
        <v>41</v>
      </c>
      <c r="E392" s="33" t="s">
        <v>236</v>
      </c>
      <c r="F392" s="33">
        <v>2.5</v>
      </c>
      <c r="G392" s="33" t="s">
        <v>51</v>
      </c>
      <c r="H392" s="33">
        <v>90000</v>
      </c>
      <c r="I392" s="20">
        <f t="shared" si="69"/>
        <v>225000</v>
      </c>
      <c r="J392" s="31" t="s">
        <v>241</v>
      </c>
      <c r="K392" s="20"/>
      <c r="L392" s="9">
        <f t="shared" si="76"/>
        <v>225000</v>
      </c>
      <c r="M392" s="9"/>
      <c r="N392" s="9">
        <v>225000</v>
      </c>
      <c r="O392" s="9">
        <f t="shared" si="77"/>
        <v>0</v>
      </c>
      <c r="P392" s="9"/>
      <c r="Q392" s="9"/>
      <c r="R392" s="9">
        <f t="shared" si="78"/>
        <v>0</v>
      </c>
      <c r="S392" s="9"/>
      <c r="T392" s="9"/>
      <c r="U392" s="9">
        <f t="shared" si="79"/>
        <v>0</v>
      </c>
      <c r="V392" s="9"/>
      <c r="W392" s="9"/>
      <c r="X392" s="9">
        <f t="shared" si="80"/>
        <v>0</v>
      </c>
      <c r="Y392" s="9"/>
      <c r="Z392" s="9"/>
      <c r="AA392" s="10">
        <f t="shared" si="81"/>
        <v>0</v>
      </c>
      <c r="AB392" s="11">
        <v>45679</v>
      </c>
    </row>
    <row r="393" spans="1:28" ht="15.75" hidden="1" x14ac:dyDescent="0.25">
      <c r="A393" s="39">
        <v>45670</v>
      </c>
      <c r="B393" s="35" t="s">
        <v>217</v>
      </c>
      <c r="C393" s="33"/>
      <c r="D393" s="35" t="s">
        <v>41</v>
      </c>
      <c r="E393" s="33" t="s">
        <v>237</v>
      </c>
      <c r="F393" s="33">
        <v>2.5</v>
      </c>
      <c r="G393" s="33" t="s">
        <v>51</v>
      </c>
      <c r="H393" s="33">
        <v>90000</v>
      </c>
      <c r="I393" s="20">
        <f t="shared" si="69"/>
        <v>225000</v>
      </c>
      <c r="J393" s="31" t="s">
        <v>241</v>
      </c>
      <c r="K393" s="20"/>
      <c r="L393" s="9">
        <f t="shared" si="76"/>
        <v>225000</v>
      </c>
      <c r="M393" s="9"/>
      <c r="N393" s="9">
        <v>225000</v>
      </c>
      <c r="O393" s="9">
        <f t="shared" si="77"/>
        <v>0</v>
      </c>
      <c r="P393" s="9"/>
      <c r="Q393" s="9"/>
      <c r="R393" s="9">
        <f t="shared" si="78"/>
        <v>0</v>
      </c>
      <c r="S393" s="9"/>
      <c r="T393" s="9"/>
      <c r="U393" s="9">
        <f t="shared" si="79"/>
        <v>0</v>
      </c>
      <c r="V393" s="9"/>
      <c r="W393" s="9"/>
      <c r="X393" s="9">
        <f t="shared" si="80"/>
        <v>0</v>
      </c>
      <c r="Y393" s="9"/>
      <c r="Z393" s="9"/>
      <c r="AA393" s="10">
        <f t="shared" si="81"/>
        <v>0</v>
      </c>
      <c r="AB393" s="11">
        <v>45679</v>
      </c>
    </row>
    <row r="394" spans="1:28" ht="15.75" hidden="1" x14ac:dyDescent="0.25">
      <c r="A394" s="39">
        <v>45670</v>
      </c>
      <c r="B394" s="33" t="s">
        <v>221</v>
      </c>
      <c r="C394" s="33"/>
      <c r="D394" s="35" t="s">
        <v>41</v>
      </c>
      <c r="E394" s="33" t="s">
        <v>175</v>
      </c>
      <c r="F394" s="33">
        <v>100</v>
      </c>
      <c r="G394" s="33" t="s">
        <v>25</v>
      </c>
      <c r="H394" s="33">
        <v>1700</v>
      </c>
      <c r="I394" s="20">
        <f t="shared" si="69"/>
        <v>170000</v>
      </c>
      <c r="J394" s="14" t="s">
        <v>240</v>
      </c>
      <c r="K394" s="20" t="s">
        <v>336</v>
      </c>
      <c r="L394" s="9">
        <f t="shared" si="76"/>
        <v>0</v>
      </c>
      <c r="M394" s="9"/>
      <c r="N394" s="9"/>
      <c r="O394" s="9">
        <f t="shared" si="77"/>
        <v>170000</v>
      </c>
      <c r="P394" s="9">
        <v>170000</v>
      </c>
      <c r="Q394" s="9"/>
      <c r="R394" s="9">
        <f t="shared" si="78"/>
        <v>0</v>
      </c>
      <c r="S394" s="9"/>
      <c r="T394" s="9"/>
      <c r="U394" s="9">
        <f t="shared" si="79"/>
        <v>0</v>
      </c>
      <c r="V394" s="9"/>
      <c r="W394" s="9"/>
      <c r="X394" s="9">
        <f t="shared" si="80"/>
        <v>0</v>
      </c>
      <c r="Y394" s="9"/>
      <c r="Z394" s="9"/>
      <c r="AA394" s="10">
        <f t="shared" si="81"/>
        <v>0</v>
      </c>
      <c r="AB394" s="11">
        <v>45681</v>
      </c>
    </row>
    <row r="395" spans="1:28" ht="15.75" hidden="1" x14ac:dyDescent="0.25">
      <c r="A395" s="39">
        <v>45670</v>
      </c>
      <c r="B395" s="35" t="s">
        <v>343</v>
      </c>
      <c r="C395" s="35"/>
      <c r="D395" s="35" t="s">
        <v>31</v>
      </c>
      <c r="E395" s="35" t="s">
        <v>98</v>
      </c>
      <c r="F395" s="35">
        <v>23.6</v>
      </c>
      <c r="G395" s="35" t="s">
        <v>51</v>
      </c>
      <c r="H395" s="35">
        <v>46000</v>
      </c>
      <c r="I395" s="20">
        <f t="shared" si="69"/>
        <v>1085600</v>
      </c>
      <c r="J395" s="41" t="s">
        <v>240</v>
      </c>
      <c r="K395" s="20"/>
      <c r="L395" s="9">
        <f t="shared" si="76"/>
        <v>1085600</v>
      </c>
      <c r="M395" s="9">
        <v>1085600</v>
      </c>
      <c r="N395" s="9"/>
      <c r="O395" s="9">
        <f t="shared" si="77"/>
        <v>0</v>
      </c>
      <c r="P395" s="9"/>
      <c r="Q395" s="9"/>
      <c r="R395" s="9">
        <f t="shared" si="78"/>
        <v>0</v>
      </c>
      <c r="S395" s="9"/>
      <c r="T395" s="9"/>
      <c r="U395" s="9">
        <f t="shared" si="79"/>
        <v>0</v>
      </c>
      <c r="V395" s="9"/>
      <c r="W395" s="9"/>
      <c r="X395" s="9">
        <f t="shared" si="80"/>
        <v>0</v>
      </c>
      <c r="Y395" s="9"/>
      <c r="Z395" s="9"/>
      <c r="AA395" s="10">
        <f t="shared" si="81"/>
        <v>0</v>
      </c>
      <c r="AB395" s="11">
        <v>45670</v>
      </c>
    </row>
    <row r="396" spans="1:28" ht="15.75" hidden="1" x14ac:dyDescent="0.25">
      <c r="A396" s="39">
        <v>45670</v>
      </c>
      <c r="B396" s="35" t="s">
        <v>343</v>
      </c>
      <c r="C396" s="35"/>
      <c r="D396" s="35" t="s">
        <v>31</v>
      </c>
      <c r="E396" s="33" t="s">
        <v>150</v>
      </c>
      <c r="F396" s="33">
        <v>19.600000000000001</v>
      </c>
      <c r="G396" s="51" t="s">
        <v>51</v>
      </c>
      <c r="H396" s="33">
        <v>46000</v>
      </c>
      <c r="I396" s="20">
        <f t="shared" si="69"/>
        <v>901600.00000000012</v>
      </c>
      <c r="J396" s="41" t="s">
        <v>240</v>
      </c>
      <c r="K396" s="20"/>
      <c r="L396" s="9">
        <f t="shared" si="76"/>
        <v>901600</v>
      </c>
      <c r="M396" s="9">
        <v>901600</v>
      </c>
      <c r="N396" s="9"/>
      <c r="O396" s="9">
        <f t="shared" si="77"/>
        <v>0</v>
      </c>
      <c r="P396" s="9"/>
      <c r="Q396" s="9"/>
      <c r="R396" s="9">
        <f t="shared" si="78"/>
        <v>0</v>
      </c>
      <c r="S396" s="9"/>
      <c r="T396" s="9"/>
      <c r="U396" s="9">
        <f t="shared" si="79"/>
        <v>0</v>
      </c>
      <c r="V396" s="9"/>
      <c r="W396" s="9"/>
      <c r="X396" s="9">
        <f t="shared" si="80"/>
        <v>0</v>
      </c>
      <c r="Y396" s="9"/>
      <c r="Z396" s="9"/>
      <c r="AA396" s="10">
        <f t="shared" si="81"/>
        <v>1.1641532182693481E-10</v>
      </c>
      <c r="AB396" s="11">
        <v>45670</v>
      </c>
    </row>
    <row r="397" spans="1:28" ht="15.75" hidden="1" x14ac:dyDescent="0.25">
      <c r="A397" s="39">
        <v>45670</v>
      </c>
      <c r="B397" s="35" t="s">
        <v>343</v>
      </c>
      <c r="C397" s="35"/>
      <c r="D397" s="35" t="s">
        <v>31</v>
      </c>
      <c r="E397" s="35" t="s">
        <v>167</v>
      </c>
      <c r="F397" s="35">
        <v>1</v>
      </c>
      <c r="G397" s="52" t="s">
        <v>23</v>
      </c>
      <c r="H397" s="35">
        <v>400000</v>
      </c>
      <c r="I397" s="20">
        <f t="shared" si="69"/>
        <v>400000</v>
      </c>
      <c r="J397" s="41" t="s">
        <v>240</v>
      </c>
      <c r="K397" s="20"/>
      <c r="L397" s="9">
        <f t="shared" si="76"/>
        <v>400000</v>
      </c>
      <c r="M397" s="9">
        <v>400000</v>
      </c>
      <c r="N397" s="9"/>
      <c r="O397" s="9">
        <f t="shared" si="77"/>
        <v>0</v>
      </c>
      <c r="P397" s="9"/>
      <c r="Q397" s="9"/>
      <c r="R397" s="9">
        <f t="shared" si="78"/>
        <v>0</v>
      </c>
      <c r="S397" s="9"/>
      <c r="T397" s="9"/>
      <c r="U397" s="9">
        <f t="shared" si="79"/>
        <v>0</v>
      </c>
      <c r="V397" s="9"/>
      <c r="W397" s="9"/>
      <c r="X397" s="9">
        <f t="shared" si="80"/>
        <v>0</v>
      </c>
      <c r="Y397" s="9"/>
      <c r="Z397" s="9"/>
      <c r="AA397" s="10">
        <f t="shared" si="81"/>
        <v>0</v>
      </c>
      <c r="AB397" s="11">
        <v>45670</v>
      </c>
    </row>
    <row r="398" spans="1:28" ht="15.75" hidden="1" x14ac:dyDescent="0.25">
      <c r="A398" s="39">
        <v>45670</v>
      </c>
      <c r="B398" s="35" t="s">
        <v>202</v>
      </c>
      <c r="C398" s="35"/>
      <c r="D398" s="35"/>
      <c r="E398" s="35" t="s">
        <v>203</v>
      </c>
      <c r="F398" s="35">
        <v>14.2</v>
      </c>
      <c r="G398" s="52" t="s">
        <v>51</v>
      </c>
      <c r="H398" s="35">
        <v>47000</v>
      </c>
      <c r="I398" s="20">
        <f t="shared" si="69"/>
        <v>667400</v>
      </c>
      <c r="J398" s="14" t="s">
        <v>240</v>
      </c>
      <c r="K398" s="20" t="s">
        <v>399</v>
      </c>
      <c r="L398" s="9">
        <f t="shared" si="76"/>
        <v>0</v>
      </c>
      <c r="M398" s="9"/>
      <c r="N398" s="9"/>
      <c r="O398" s="9">
        <f t="shared" si="77"/>
        <v>667400</v>
      </c>
      <c r="P398" s="9">
        <v>64500</v>
      </c>
      <c r="Q398" s="9">
        <v>602900</v>
      </c>
      <c r="R398" s="9">
        <f t="shared" si="78"/>
        <v>0</v>
      </c>
      <c r="S398" s="9"/>
      <c r="T398" s="9"/>
      <c r="U398" s="9">
        <f t="shared" si="79"/>
        <v>0</v>
      </c>
      <c r="V398" s="9"/>
      <c r="W398" s="9"/>
      <c r="X398" s="9">
        <f t="shared" si="80"/>
        <v>0</v>
      </c>
      <c r="Y398" s="9"/>
      <c r="Z398" s="9"/>
      <c r="AA398" s="10">
        <f t="shared" si="81"/>
        <v>0</v>
      </c>
      <c r="AB398" s="11">
        <v>45663</v>
      </c>
    </row>
    <row r="399" spans="1:28" ht="15.75" hidden="1" x14ac:dyDescent="0.25">
      <c r="A399" s="39">
        <v>45670</v>
      </c>
      <c r="B399" s="35" t="s">
        <v>202</v>
      </c>
      <c r="C399" s="33"/>
      <c r="D399" s="33"/>
      <c r="E399" s="33" t="s">
        <v>98</v>
      </c>
      <c r="F399" s="33">
        <v>23</v>
      </c>
      <c r="G399" s="51" t="s">
        <v>51</v>
      </c>
      <c r="H399" s="33">
        <v>47000</v>
      </c>
      <c r="I399" s="20">
        <f t="shared" si="69"/>
        <v>1081000</v>
      </c>
      <c r="J399" s="14" t="s">
        <v>240</v>
      </c>
      <c r="K399" s="20" t="s">
        <v>399</v>
      </c>
      <c r="L399" s="9">
        <f t="shared" si="76"/>
        <v>0</v>
      </c>
      <c r="M399" s="9"/>
      <c r="N399" s="9"/>
      <c r="O399" s="9">
        <f t="shared" si="77"/>
        <v>1081000</v>
      </c>
      <c r="P399" s="9">
        <v>1081000</v>
      </c>
      <c r="Q399" s="9"/>
      <c r="R399" s="9">
        <f t="shared" si="78"/>
        <v>0</v>
      </c>
      <c r="S399" s="9"/>
      <c r="T399" s="9"/>
      <c r="U399" s="9">
        <f t="shared" si="79"/>
        <v>0</v>
      </c>
      <c r="V399" s="9"/>
      <c r="W399" s="9"/>
      <c r="X399" s="9">
        <f t="shared" si="80"/>
        <v>0</v>
      </c>
      <c r="Y399" s="9"/>
      <c r="Z399" s="9"/>
      <c r="AA399" s="10">
        <f t="shared" si="81"/>
        <v>0</v>
      </c>
      <c r="AB399" s="11">
        <v>45663</v>
      </c>
    </row>
    <row r="400" spans="1:28" ht="15.75" hidden="1" x14ac:dyDescent="0.25">
      <c r="A400" s="39">
        <v>45670</v>
      </c>
      <c r="B400" s="35" t="s">
        <v>202</v>
      </c>
      <c r="C400" s="33"/>
      <c r="D400" s="35"/>
      <c r="E400" s="33" t="s">
        <v>344</v>
      </c>
      <c r="F400" s="33">
        <v>29</v>
      </c>
      <c r="G400" s="51" t="s">
        <v>51</v>
      </c>
      <c r="H400" s="33">
        <v>47000</v>
      </c>
      <c r="I400" s="20">
        <f t="shared" si="69"/>
        <v>1363000</v>
      </c>
      <c r="J400" s="14" t="s">
        <v>240</v>
      </c>
      <c r="K400" s="20" t="s">
        <v>399</v>
      </c>
      <c r="L400" s="9">
        <f t="shared" si="76"/>
        <v>0</v>
      </c>
      <c r="M400" s="9"/>
      <c r="N400" s="9"/>
      <c r="O400" s="9">
        <f t="shared" si="77"/>
        <v>1363000</v>
      </c>
      <c r="P400" s="9">
        <v>1363000</v>
      </c>
      <c r="Q400" s="9"/>
      <c r="R400" s="9">
        <f t="shared" si="78"/>
        <v>0</v>
      </c>
      <c r="S400" s="9"/>
      <c r="T400" s="9"/>
      <c r="U400" s="9">
        <f t="shared" si="79"/>
        <v>0</v>
      </c>
      <c r="V400" s="9"/>
      <c r="W400" s="9"/>
      <c r="X400" s="9">
        <f t="shared" si="80"/>
        <v>0</v>
      </c>
      <c r="Y400" s="9"/>
      <c r="Z400" s="9"/>
      <c r="AA400" s="10">
        <f t="shared" si="81"/>
        <v>0</v>
      </c>
      <c r="AB400" s="11">
        <v>45663</v>
      </c>
    </row>
    <row r="401" spans="1:28" ht="15.75" hidden="1" x14ac:dyDescent="0.25">
      <c r="A401" s="39">
        <v>45670</v>
      </c>
      <c r="B401" s="35" t="s">
        <v>105</v>
      </c>
      <c r="C401" s="35"/>
      <c r="D401" s="35" t="s">
        <v>223</v>
      </c>
      <c r="E401" s="35" t="s">
        <v>73</v>
      </c>
      <c r="F401" s="35">
        <v>10</v>
      </c>
      <c r="G401" s="51" t="s">
        <v>74</v>
      </c>
      <c r="H401" s="35">
        <v>50000</v>
      </c>
      <c r="I401" s="20">
        <f t="shared" si="69"/>
        <v>500000</v>
      </c>
      <c r="J401" s="37" t="s">
        <v>241</v>
      </c>
      <c r="K401" s="20"/>
      <c r="L401" s="9">
        <f t="shared" si="76"/>
        <v>0</v>
      </c>
      <c r="M401" s="9"/>
      <c r="N401" s="9"/>
      <c r="O401" s="9">
        <f t="shared" si="77"/>
        <v>0</v>
      </c>
      <c r="P401" s="9"/>
      <c r="Q401" s="9"/>
      <c r="R401" s="9">
        <f t="shared" si="78"/>
        <v>0</v>
      </c>
      <c r="S401" s="9"/>
      <c r="T401" s="9"/>
      <c r="U401" s="9">
        <f t="shared" si="79"/>
        <v>500000</v>
      </c>
      <c r="V401" s="9">
        <v>500000</v>
      </c>
      <c r="W401" s="9"/>
      <c r="X401" s="9">
        <f t="shared" si="80"/>
        <v>0</v>
      </c>
      <c r="Y401" s="9"/>
      <c r="Z401" s="9"/>
      <c r="AA401" s="10">
        <f t="shared" si="81"/>
        <v>0</v>
      </c>
      <c r="AB401" s="11">
        <v>45674</v>
      </c>
    </row>
    <row r="402" spans="1:28" ht="15.75" hidden="1" x14ac:dyDescent="0.25">
      <c r="A402" s="39">
        <v>45670</v>
      </c>
      <c r="B402" s="35" t="s">
        <v>345</v>
      </c>
      <c r="C402" s="33"/>
      <c r="D402" s="35" t="s">
        <v>31</v>
      </c>
      <c r="E402" s="33" t="s">
        <v>185</v>
      </c>
      <c r="F402" s="33">
        <v>600</v>
      </c>
      <c r="G402" s="51" t="s">
        <v>29</v>
      </c>
      <c r="H402" s="33">
        <v>1150</v>
      </c>
      <c r="I402" s="20">
        <f t="shared" si="69"/>
        <v>690000</v>
      </c>
      <c r="J402" s="37" t="s">
        <v>241</v>
      </c>
      <c r="K402" s="20"/>
      <c r="L402" s="9">
        <f t="shared" si="76"/>
        <v>0</v>
      </c>
      <c r="M402" s="9"/>
      <c r="N402" s="9"/>
      <c r="O402" s="9">
        <f t="shared" si="77"/>
        <v>0</v>
      </c>
      <c r="P402" s="9"/>
      <c r="Q402" s="9"/>
      <c r="R402" s="9">
        <f t="shared" si="78"/>
        <v>0</v>
      </c>
      <c r="S402" s="9"/>
      <c r="T402" s="9"/>
      <c r="U402" s="9">
        <f t="shared" si="79"/>
        <v>690000</v>
      </c>
      <c r="V402" s="9">
        <v>690000</v>
      </c>
      <c r="W402" s="9"/>
      <c r="X402" s="9">
        <f t="shared" si="80"/>
        <v>0</v>
      </c>
      <c r="Y402" s="9"/>
      <c r="Z402" s="9"/>
      <c r="AA402" s="10">
        <f t="shared" si="81"/>
        <v>0</v>
      </c>
      <c r="AB402" s="11">
        <v>45670</v>
      </c>
    </row>
    <row r="403" spans="1:28" ht="15.75" hidden="1" x14ac:dyDescent="0.25">
      <c r="A403" s="39">
        <v>45670</v>
      </c>
      <c r="B403" s="35" t="s">
        <v>170</v>
      </c>
      <c r="C403" s="33"/>
      <c r="D403" s="35" t="s">
        <v>31</v>
      </c>
      <c r="E403" s="33" t="s">
        <v>64</v>
      </c>
      <c r="F403" s="33">
        <v>3</v>
      </c>
      <c r="G403" s="51" t="s">
        <v>33</v>
      </c>
      <c r="H403" s="33">
        <v>150000</v>
      </c>
      <c r="I403" s="20">
        <f t="shared" si="69"/>
        <v>450000</v>
      </c>
      <c r="J403" s="37" t="s">
        <v>241</v>
      </c>
      <c r="K403" s="20"/>
      <c r="L403" s="9">
        <f t="shared" si="76"/>
        <v>450000</v>
      </c>
      <c r="M403" s="9">
        <v>450000</v>
      </c>
      <c r="N403" s="9"/>
      <c r="O403" s="9">
        <f t="shared" si="77"/>
        <v>0</v>
      </c>
      <c r="P403" s="9"/>
      <c r="Q403" s="9"/>
      <c r="R403" s="9">
        <f t="shared" si="78"/>
        <v>0</v>
      </c>
      <c r="S403" s="9"/>
      <c r="T403" s="9"/>
      <c r="U403" s="9">
        <f t="shared" si="79"/>
        <v>0</v>
      </c>
      <c r="V403" s="9"/>
      <c r="W403" s="9"/>
      <c r="X403" s="9">
        <f t="shared" si="80"/>
        <v>0</v>
      </c>
      <c r="Y403" s="9"/>
      <c r="Z403" s="9"/>
      <c r="AA403" s="10">
        <f t="shared" si="81"/>
        <v>0</v>
      </c>
      <c r="AB403" s="11">
        <v>45671</v>
      </c>
    </row>
    <row r="404" spans="1:28" ht="15.75" hidden="1" x14ac:dyDescent="0.25">
      <c r="A404" s="39">
        <v>45670</v>
      </c>
      <c r="B404" s="35" t="s">
        <v>170</v>
      </c>
      <c r="C404" s="33"/>
      <c r="D404" s="35" t="s">
        <v>31</v>
      </c>
      <c r="E404" s="33" t="s">
        <v>32</v>
      </c>
      <c r="F404" s="33">
        <v>1</v>
      </c>
      <c r="G404" s="51" t="s">
        <v>33</v>
      </c>
      <c r="H404" s="33">
        <v>150000</v>
      </c>
      <c r="I404" s="20">
        <f t="shared" si="69"/>
        <v>150000</v>
      </c>
      <c r="J404" s="37" t="s">
        <v>241</v>
      </c>
      <c r="K404" s="20"/>
      <c r="L404" s="9">
        <f t="shared" si="76"/>
        <v>150000</v>
      </c>
      <c r="M404" s="9">
        <v>150000</v>
      </c>
      <c r="N404" s="9"/>
      <c r="O404" s="9">
        <f t="shared" si="77"/>
        <v>0</v>
      </c>
      <c r="P404" s="9"/>
      <c r="Q404" s="9"/>
      <c r="R404" s="9">
        <f t="shared" si="78"/>
        <v>0</v>
      </c>
      <c r="S404" s="9"/>
      <c r="T404" s="9"/>
      <c r="U404" s="9">
        <f t="shared" si="79"/>
        <v>0</v>
      </c>
      <c r="V404" s="9"/>
      <c r="W404" s="9"/>
      <c r="X404" s="9">
        <f t="shared" si="80"/>
        <v>0</v>
      </c>
      <c r="Y404" s="9"/>
      <c r="Z404" s="9"/>
      <c r="AA404" s="10">
        <f t="shared" si="81"/>
        <v>0</v>
      </c>
      <c r="AB404" s="11">
        <v>45671</v>
      </c>
    </row>
    <row r="405" spans="1:28" ht="15.75" hidden="1" x14ac:dyDescent="0.25">
      <c r="A405" s="39">
        <v>45670</v>
      </c>
      <c r="B405" s="35" t="s">
        <v>170</v>
      </c>
      <c r="C405" s="33"/>
      <c r="D405" s="35" t="s">
        <v>31</v>
      </c>
      <c r="E405" s="33" t="s">
        <v>237</v>
      </c>
      <c r="F405" s="33">
        <v>2.5</v>
      </c>
      <c r="G405" s="51" t="s">
        <v>51</v>
      </c>
      <c r="H405" s="33">
        <v>90000</v>
      </c>
      <c r="I405" s="20">
        <f t="shared" si="69"/>
        <v>225000</v>
      </c>
      <c r="J405" s="37" t="s">
        <v>241</v>
      </c>
      <c r="K405" s="20"/>
      <c r="L405" s="9">
        <f t="shared" si="76"/>
        <v>225000</v>
      </c>
      <c r="M405" s="9">
        <v>225000</v>
      </c>
      <c r="N405" s="9"/>
      <c r="O405" s="9">
        <f t="shared" si="77"/>
        <v>0</v>
      </c>
      <c r="P405" s="9"/>
      <c r="Q405" s="9"/>
      <c r="R405" s="9">
        <f t="shared" si="78"/>
        <v>0</v>
      </c>
      <c r="S405" s="9"/>
      <c r="T405" s="9"/>
      <c r="U405" s="9">
        <f t="shared" si="79"/>
        <v>0</v>
      </c>
      <c r="V405" s="9"/>
      <c r="W405" s="9"/>
      <c r="X405" s="9">
        <f t="shared" si="80"/>
        <v>0</v>
      </c>
      <c r="Y405" s="9"/>
      <c r="Z405" s="9"/>
      <c r="AA405" s="10">
        <f t="shared" si="81"/>
        <v>0</v>
      </c>
      <c r="AB405" s="11">
        <v>45671</v>
      </c>
    </row>
    <row r="406" spans="1:28" ht="15.75" hidden="1" x14ac:dyDescent="0.25">
      <c r="A406" s="39">
        <v>45670</v>
      </c>
      <c r="B406" s="35" t="s">
        <v>346</v>
      </c>
      <c r="C406" s="33"/>
      <c r="D406" s="35" t="s">
        <v>41</v>
      </c>
      <c r="E406" s="33" t="s">
        <v>111</v>
      </c>
      <c r="F406" s="33">
        <v>800</v>
      </c>
      <c r="G406" s="51" t="s">
        <v>29</v>
      </c>
      <c r="H406" s="33">
        <v>2500</v>
      </c>
      <c r="I406" s="20">
        <f t="shared" si="69"/>
        <v>2000000</v>
      </c>
      <c r="J406" s="37" t="s">
        <v>241</v>
      </c>
      <c r="K406" s="20"/>
      <c r="L406" s="9">
        <f t="shared" si="76"/>
        <v>1000000</v>
      </c>
      <c r="M406" s="9">
        <v>500000</v>
      </c>
      <c r="N406" s="9">
        <v>500000</v>
      </c>
      <c r="O406" s="9">
        <f t="shared" si="77"/>
        <v>0</v>
      </c>
      <c r="P406" s="9"/>
      <c r="Q406" s="9"/>
      <c r="R406" s="9">
        <f t="shared" si="78"/>
        <v>0</v>
      </c>
      <c r="S406" s="9"/>
      <c r="T406" s="9"/>
      <c r="U406" s="9">
        <f t="shared" si="79"/>
        <v>1000000</v>
      </c>
      <c r="V406" s="9">
        <v>1000000</v>
      </c>
      <c r="W406" s="9"/>
      <c r="X406" s="9">
        <f t="shared" si="80"/>
        <v>0</v>
      </c>
      <c r="Y406" s="9"/>
      <c r="Z406" s="9"/>
      <c r="AA406" s="10">
        <f t="shared" si="81"/>
        <v>0</v>
      </c>
      <c r="AB406" s="11">
        <v>45682</v>
      </c>
    </row>
    <row r="407" spans="1:28" ht="15.75" hidden="1" x14ac:dyDescent="0.25">
      <c r="A407" s="39">
        <v>45670</v>
      </c>
      <c r="B407" s="33" t="s">
        <v>347</v>
      </c>
      <c r="C407" s="33"/>
      <c r="D407" s="35" t="s">
        <v>31</v>
      </c>
      <c r="E407" s="33" t="s">
        <v>95</v>
      </c>
      <c r="F407" s="33">
        <v>2300</v>
      </c>
      <c r="G407" s="51" t="s">
        <v>29</v>
      </c>
      <c r="H407" s="33">
        <v>3800</v>
      </c>
      <c r="I407" s="20">
        <f t="shared" si="69"/>
        <v>8740000</v>
      </c>
      <c r="J407" s="42" t="s">
        <v>43</v>
      </c>
      <c r="K407" s="20"/>
      <c r="L407" s="9">
        <f t="shared" si="76"/>
        <v>0</v>
      </c>
      <c r="M407" s="9"/>
      <c r="N407" s="9"/>
      <c r="O407" s="9">
        <f t="shared" si="77"/>
        <v>0</v>
      </c>
      <c r="P407" s="9"/>
      <c r="Q407" s="9"/>
      <c r="R407" s="9">
        <f t="shared" si="78"/>
        <v>0</v>
      </c>
      <c r="S407" s="9"/>
      <c r="T407" s="9"/>
      <c r="U407" s="9">
        <f t="shared" si="79"/>
        <v>4003000</v>
      </c>
      <c r="V407" s="9">
        <v>4003000</v>
      </c>
      <c r="W407" s="9"/>
      <c r="X407" s="9">
        <f t="shared" si="80"/>
        <v>0</v>
      </c>
      <c r="Y407" s="9"/>
      <c r="Z407" s="9"/>
      <c r="AA407" s="10">
        <f t="shared" si="81"/>
        <v>4737000</v>
      </c>
      <c r="AB407" s="11">
        <v>45687</v>
      </c>
    </row>
    <row r="408" spans="1:28" ht="15.75" hidden="1" x14ac:dyDescent="0.25">
      <c r="A408" s="39">
        <v>45670</v>
      </c>
      <c r="B408" s="33" t="s">
        <v>247</v>
      </c>
      <c r="C408" s="33"/>
      <c r="D408" s="35" t="s">
        <v>41</v>
      </c>
      <c r="E408" s="33" t="s">
        <v>248</v>
      </c>
      <c r="F408" s="33">
        <v>1280</v>
      </c>
      <c r="G408" s="51" t="s">
        <v>29</v>
      </c>
      <c r="H408" s="33">
        <v>1933</v>
      </c>
      <c r="I408" s="20">
        <f t="shared" si="69"/>
        <v>2474240</v>
      </c>
      <c r="J408" s="37" t="s">
        <v>241</v>
      </c>
      <c r="K408" s="20"/>
      <c r="L408" s="9">
        <f t="shared" si="76"/>
        <v>940240</v>
      </c>
      <c r="M408" s="9">
        <v>940240</v>
      </c>
      <c r="N408" s="9"/>
      <c r="O408" s="9">
        <f t="shared" si="77"/>
        <v>0</v>
      </c>
      <c r="P408" s="9"/>
      <c r="Q408" s="9"/>
      <c r="R408" s="55">
        <f t="shared" si="78"/>
        <v>1534000</v>
      </c>
      <c r="S408" s="9">
        <v>1534000</v>
      </c>
      <c r="T408" s="9"/>
      <c r="U408" s="9">
        <f t="shared" si="79"/>
        <v>0</v>
      </c>
      <c r="V408" s="9"/>
      <c r="W408" s="9"/>
      <c r="X408" s="9">
        <f t="shared" si="80"/>
        <v>0</v>
      </c>
      <c r="Y408" s="9"/>
      <c r="Z408" s="9"/>
      <c r="AA408" s="10">
        <f t="shared" si="81"/>
        <v>0</v>
      </c>
      <c r="AB408" s="11">
        <v>45678</v>
      </c>
    </row>
    <row r="409" spans="1:28" ht="15.75" hidden="1" x14ac:dyDescent="0.25">
      <c r="A409" s="39">
        <v>45670</v>
      </c>
      <c r="B409" s="33" t="s">
        <v>35</v>
      </c>
      <c r="C409" s="35"/>
      <c r="D409" s="35" t="s">
        <v>31</v>
      </c>
      <c r="E409" s="35" t="s">
        <v>134</v>
      </c>
      <c r="F409" s="35">
        <v>2</v>
      </c>
      <c r="G409" s="33" t="s">
        <v>33</v>
      </c>
      <c r="H409" s="35">
        <v>230000</v>
      </c>
      <c r="I409" s="20">
        <f t="shared" si="69"/>
        <v>460000</v>
      </c>
      <c r="J409" s="41" t="s">
        <v>241</v>
      </c>
      <c r="K409" s="20"/>
      <c r="L409" s="9">
        <f t="shared" si="76"/>
        <v>0</v>
      </c>
      <c r="M409" s="9"/>
      <c r="N409" s="9"/>
      <c r="O409" s="9">
        <f t="shared" si="77"/>
        <v>0</v>
      </c>
      <c r="P409" s="9"/>
      <c r="Q409" s="9"/>
      <c r="R409" s="9">
        <f t="shared" si="78"/>
        <v>0</v>
      </c>
      <c r="S409" s="9"/>
      <c r="T409" s="9"/>
      <c r="U409" s="9">
        <f t="shared" si="79"/>
        <v>460000</v>
      </c>
      <c r="V409" s="9">
        <v>460000</v>
      </c>
      <c r="W409" s="9"/>
      <c r="X409" s="9">
        <f t="shared" si="80"/>
        <v>0</v>
      </c>
      <c r="Y409" s="9"/>
      <c r="Z409" s="9"/>
      <c r="AA409" s="10">
        <f t="shared" si="81"/>
        <v>0</v>
      </c>
      <c r="AB409" s="11">
        <v>45670</v>
      </c>
    </row>
    <row r="410" spans="1:28" ht="15.75" hidden="1" x14ac:dyDescent="0.25">
      <c r="A410" s="32">
        <v>45670</v>
      </c>
      <c r="B410" s="33" t="s">
        <v>348</v>
      </c>
      <c r="C410" s="33"/>
      <c r="D410" s="33" t="s">
        <v>41</v>
      </c>
      <c r="E410" s="33" t="s">
        <v>102</v>
      </c>
      <c r="F410" s="33">
        <v>24</v>
      </c>
      <c r="G410" s="33" t="s">
        <v>74</v>
      </c>
      <c r="H410" s="33">
        <v>65000</v>
      </c>
      <c r="I410" s="20">
        <f t="shared" si="69"/>
        <v>1560000</v>
      </c>
      <c r="J410" s="37" t="s">
        <v>240</v>
      </c>
      <c r="K410" s="20" t="s">
        <v>353</v>
      </c>
      <c r="L410" s="9">
        <f t="shared" si="76"/>
        <v>0</v>
      </c>
      <c r="M410" s="9"/>
      <c r="N410" s="9"/>
      <c r="O410" s="9">
        <f t="shared" si="77"/>
        <v>1560000</v>
      </c>
      <c r="P410" s="9">
        <v>1560000</v>
      </c>
      <c r="Q410" s="9"/>
      <c r="R410" s="9">
        <f t="shared" si="78"/>
        <v>0</v>
      </c>
      <c r="S410" s="9"/>
      <c r="T410" s="9"/>
      <c r="U410" s="9">
        <f t="shared" si="79"/>
        <v>0</v>
      </c>
      <c r="V410" s="9"/>
      <c r="W410" s="9"/>
      <c r="X410" s="9">
        <f t="shared" si="80"/>
        <v>0</v>
      </c>
      <c r="Y410" s="9"/>
      <c r="Z410" s="9"/>
      <c r="AA410" s="10">
        <f t="shared" si="81"/>
        <v>0</v>
      </c>
      <c r="AB410" s="11">
        <v>45670</v>
      </c>
    </row>
    <row r="411" spans="1:28" ht="15.75" hidden="1" x14ac:dyDescent="0.25">
      <c r="A411" s="39">
        <v>45670</v>
      </c>
      <c r="B411" s="33" t="s">
        <v>109</v>
      </c>
      <c r="C411" s="35"/>
      <c r="D411" s="35" t="s">
        <v>31</v>
      </c>
      <c r="E411" s="35" t="s">
        <v>185</v>
      </c>
      <c r="F411" s="35">
        <v>3000</v>
      </c>
      <c r="G411" s="35" t="s">
        <v>29</v>
      </c>
      <c r="H411" s="35">
        <v>900</v>
      </c>
      <c r="I411" s="20">
        <f t="shared" si="69"/>
        <v>2700000</v>
      </c>
      <c r="J411" s="37" t="s">
        <v>241</v>
      </c>
      <c r="K411" s="20"/>
      <c r="L411" s="9">
        <f t="shared" si="76"/>
        <v>2700000</v>
      </c>
      <c r="M411" s="9">
        <v>2700000</v>
      </c>
      <c r="N411" s="9"/>
      <c r="O411" s="9">
        <f t="shared" si="77"/>
        <v>0</v>
      </c>
      <c r="P411" s="9"/>
      <c r="Q411" s="9"/>
      <c r="R411" s="9">
        <f t="shared" si="78"/>
        <v>0</v>
      </c>
      <c r="S411" s="9"/>
      <c r="T411" s="9"/>
      <c r="U411" s="9">
        <f t="shared" si="79"/>
        <v>0</v>
      </c>
      <c r="V411" s="9"/>
      <c r="W411" s="9"/>
      <c r="X411" s="9">
        <f t="shared" si="80"/>
        <v>0</v>
      </c>
      <c r="Y411" s="9"/>
      <c r="Z411" s="9"/>
      <c r="AA411" s="10">
        <f t="shared" si="81"/>
        <v>0</v>
      </c>
      <c r="AB411" s="11">
        <v>45670</v>
      </c>
    </row>
    <row r="412" spans="1:28" ht="15.75" hidden="1" x14ac:dyDescent="0.25">
      <c r="A412" s="32">
        <v>45670</v>
      </c>
      <c r="B412" s="33" t="s">
        <v>173</v>
      </c>
      <c r="C412" s="33"/>
      <c r="D412" s="33" t="s">
        <v>31</v>
      </c>
      <c r="E412" s="33" t="s">
        <v>340</v>
      </c>
      <c r="F412" s="33">
        <v>5</v>
      </c>
      <c r="G412" s="33" t="s">
        <v>51</v>
      </c>
      <c r="H412" s="33">
        <v>115000</v>
      </c>
      <c r="I412" s="20">
        <f t="shared" si="69"/>
        <v>575000</v>
      </c>
      <c r="J412" s="37" t="s">
        <v>279</v>
      </c>
      <c r="K412" s="20" t="s">
        <v>387</v>
      </c>
      <c r="L412" s="9">
        <f t="shared" si="76"/>
        <v>0</v>
      </c>
      <c r="M412" s="9"/>
      <c r="N412" s="9"/>
      <c r="O412" s="9">
        <f t="shared" si="77"/>
        <v>575000</v>
      </c>
      <c r="P412" s="9">
        <v>575000</v>
      </c>
      <c r="Q412" s="9"/>
      <c r="R412" s="9">
        <f t="shared" si="78"/>
        <v>0</v>
      </c>
      <c r="S412" s="9"/>
      <c r="T412" s="9"/>
      <c r="U412" s="9">
        <f t="shared" si="79"/>
        <v>0</v>
      </c>
      <c r="V412" s="9"/>
      <c r="W412" s="9"/>
      <c r="X412" s="9">
        <f t="shared" si="80"/>
        <v>0</v>
      </c>
      <c r="Y412" s="9"/>
      <c r="Z412" s="9"/>
      <c r="AA412" s="10">
        <f t="shared" si="81"/>
        <v>0</v>
      </c>
      <c r="AB412" s="11">
        <v>45672</v>
      </c>
    </row>
    <row r="413" spans="1:28" ht="15.75" hidden="1" x14ac:dyDescent="0.25">
      <c r="A413" s="39">
        <v>45671</v>
      </c>
      <c r="B413" s="35" t="s">
        <v>332</v>
      </c>
      <c r="C413" s="35"/>
      <c r="D413" s="35" t="s">
        <v>31</v>
      </c>
      <c r="E413" s="35" t="s">
        <v>357</v>
      </c>
      <c r="F413" s="35">
        <v>3</v>
      </c>
      <c r="G413" s="35" t="s">
        <v>51</v>
      </c>
      <c r="H413" s="35">
        <v>150000</v>
      </c>
      <c r="I413" s="20">
        <f t="shared" ref="I413:I433" si="82">F413*H413</f>
        <v>450000</v>
      </c>
      <c r="J413" s="37" t="s">
        <v>241</v>
      </c>
      <c r="K413" s="20"/>
      <c r="L413" s="9">
        <f>M413+N413</f>
        <v>0</v>
      </c>
      <c r="M413" s="9"/>
      <c r="N413" s="9"/>
      <c r="O413" s="9">
        <f>P413+Q413</f>
        <v>0</v>
      </c>
      <c r="P413" s="9"/>
      <c r="Q413" s="9"/>
      <c r="R413" s="9">
        <f>S413+T413</f>
        <v>0</v>
      </c>
      <c r="S413" s="9"/>
      <c r="T413" s="9"/>
      <c r="U413" s="9">
        <f>V413+W413</f>
        <v>450000</v>
      </c>
      <c r="V413" s="9">
        <v>450000</v>
      </c>
      <c r="W413" s="9"/>
      <c r="X413" s="9">
        <f>Y413+Z413</f>
        <v>0</v>
      </c>
      <c r="Y413" s="9"/>
      <c r="Z413" s="9"/>
      <c r="AA413" s="10">
        <f>C413+I413-L413-O413-U413-X413-R413</f>
        <v>0</v>
      </c>
      <c r="AB413" s="11">
        <v>45671</v>
      </c>
    </row>
    <row r="414" spans="1:28" ht="15.75" hidden="1" x14ac:dyDescent="0.25">
      <c r="A414" s="39">
        <v>45671</v>
      </c>
      <c r="B414" s="33" t="s">
        <v>347</v>
      </c>
      <c r="C414" s="33"/>
      <c r="D414" s="35" t="s">
        <v>31</v>
      </c>
      <c r="E414" s="33" t="s">
        <v>95</v>
      </c>
      <c r="F414" s="33">
        <v>300</v>
      </c>
      <c r="G414" s="33" t="s">
        <v>29</v>
      </c>
      <c r="H414" s="33">
        <v>3800</v>
      </c>
      <c r="I414" s="20">
        <f t="shared" si="82"/>
        <v>1140000</v>
      </c>
      <c r="J414" s="34" t="s">
        <v>26</v>
      </c>
      <c r="K414" s="20"/>
      <c r="L414" s="9">
        <f t="shared" ref="L414:L433" si="83">M414+N414</f>
        <v>0</v>
      </c>
      <c r="M414" s="9"/>
      <c r="N414" s="9"/>
      <c r="O414" s="9">
        <f t="shared" ref="O414:O433" si="84">P414+Q414</f>
        <v>0</v>
      </c>
      <c r="P414" s="9"/>
      <c r="Q414" s="9"/>
      <c r="R414" s="9">
        <f t="shared" ref="R414:R433" si="85">S414+T414</f>
        <v>0</v>
      </c>
      <c r="S414" s="9"/>
      <c r="T414" s="9"/>
      <c r="U414" s="9">
        <f t="shared" ref="U414:U433" si="86">V414+W414</f>
        <v>0</v>
      </c>
      <c r="V414" s="9"/>
      <c r="W414" s="9"/>
      <c r="X414" s="9">
        <f t="shared" ref="X414:X433" si="87">Y414+Z414</f>
        <v>0</v>
      </c>
      <c r="Y414" s="9"/>
      <c r="Z414" s="9"/>
      <c r="AA414" s="10">
        <f t="shared" ref="AA414:AA433" si="88">C414+I414-L414-O414-U414-X414-R414</f>
        <v>1140000</v>
      </c>
      <c r="AB414" s="11"/>
    </row>
    <row r="415" spans="1:28" ht="15.75" hidden="1" x14ac:dyDescent="0.25">
      <c r="A415" s="39">
        <v>45671</v>
      </c>
      <c r="B415" s="35" t="s">
        <v>358</v>
      </c>
      <c r="C415" s="35"/>
      <c r="D415" s="35" t="s">
        <v>31</v>
      </c>
      <c r="E415" s="35" t="s">
        <v>185</v>
      </c>
      <c r="F415" s="35">
        <v>3200</v>
      </c>
      <c r="G415" s="33" t="s">
        <v>29</v>
      </c>
      <c r="H415" s="35">
        <v>900</v>
      </c>
      <c r="I415" s="20">
        <f t="shared" si="82"/>
        <v>2880000</v>
      </c>
      <c r="J415" s="41" t="s">
        <v>241</v>
      </c>
      <c r="K415" s="20"/>
      <c r="L415" s="9">
        <f t="shared" si="83"/>
        <v>2880000</v>
      </c>
      <c r="M415" s="9">
        <v>2880000</v>
      </c>
      <c r="N415" s="9"/>
      <c r="O415" s="9">
        <f t="shared" si="84"/>
        <v>0</v>
      </c>
      <c r="P415" s="9"/>
      <c r="Q415" s="9"/>
      <c r="R415" s="9">
        <f t="shared" si="85"/>
        <v>0</v>
      </c>
      <c r="S415" s="9"/>
      <c r="T415" s="9"/>
      <c r="U415" s="9">
        <f t="shared" si="86"/>
        <v>0</v>
      </c>
      <c r="V415" s="9"/>
      <c r="W415" s="9"/>
      <c r="X415" s="9">
        <f t="shared" si="87"/>
        <v>0</v>
      </c>
      <c r="Y415" s="9"/>
      <c r="Z415" s="9"/>
      <c r="AA415" s="10">
        <f t="shared" si="88"/>
        <v>0</v>
      </c>
      <c r="AB415" s="11">
        <v>45671</v>
      </c>
    </row>
    <row r="416" spans="1:28" ht="15.75" hidden="1" x14ac:dyDescent="0.25">
      <c r="A416" s="39">
        <v>45671</v>
      </c>
      <c r="B416" s="35" t="s">
        <v>298</v>
      </c>
      <c r="C416" s="35"/>
      <c r="D416" s="35" t="s">
        <v>41</v>
      </c>
      <c r="E416" s="35" t="s">
        <v>95</v>
      </c>
      <c r="F416" s="35">
        <v>300</v>
      </c>
      <c r="G416" s="33" t="s">
        <v>29</v>
      </c>
      <c r="H416" s="35">
        <v>3700</v>
      </c>
      <c r="I416" s="20">
        <f t="shared" si="82"/>
        <v>1110000</v>
      </c>
      <c r="J416" s="37" t="s">
        <v>241</v>
      </c>
      <c r="K416" s="20"/>
      <c r="L416" s="9">
        <f t="shared" si="83"/>
        <v>710000</v>
      </c>
      <c r="M416" s="9">
        <v>710000</v>
      </c>
      <c r="N416" s="9"/>
      <c r="O416" s="9">
        <f t="shared" si="84"/>
        <v>0</v>
      </c>
      <c r="P416" s="9"/>
      <c r="Q416" s="9"/>
      <c r="R416" s="9">
        <f t="shared" si="85"/>
        <v>0</v>
      </c>
      <c r="S416" s="9"/>
      <c r="T416" s="9"/>
      <c r="U416" s="9">
        <f t="shared" si="86"/>
        <v>400000</v>
      </c>
      <c r="V416" s="9">
        <v>400000</v>
      </c>
      <c r="W416" s="9"/>
      <c r="X416" s="9">
        <f t="shared" si="87"/>
        <v>0</v>
      </c>
      <c r="Y416" s="9"/>
      <c r="Z416" s="9"/>
      <c r="AA416" s="10">
        <f t="shared" si="88"/>
        <v>0</v>
      </c>
      <c r="AB416" s="11">
        <v>45671</v>
      </c>
    </row>
    <row r="417" spans="1:28" ht="15.75" hidden="1" x14ac:dyDescent="0.25">
      <c r="A417" s="39">
        <v>45671</v>
      </c>
      <c r="B417" s="35" t="s">
        <v>359</v>
      </c>
      <c r="C417" s="33"/>
      <c r="D417" s="35" t="s">
        <v>41</v>
      </c>
      <c r="E417" s="35" t="s">
        <v>91</v>
      </c>
      <c r="F417" s="33">
        <v>1500</v>
      </c>
      <c r="G417" s="33" t="s">
        <v>29</v>
      </c>
      <c r="H417" s="33">
        <v>3500</v>
      </c>
      <c r="I417" s="20">
        <f t="shared" si="82"/>
        <v>5250000</v>
      </c>
      <c r="J417" s="37" t="s">
        <v>240</v>
      </c>
      <c r="K417" s="20" t="s">
        <v>366</v>
      </c>
      <c r="L417" s="9">
        <f t="shared" si="83"/>
        <v>0</v>
      </c>
      <c r="M417" s="9"/>
      <c r="N417" s="9"/>
      <c r="O417" s="9">
        <f t="shared" si="84"/>
        <v>2000000</v>
      </c>
      <c r="P417" s="9">
        <v>2000000</v>
      </c>
      <c r="Q417" s="9"/>
      <c r="R417" s="9">
        <f t="shared" si="85"/>
        <v>0</v>
      </c>
      <c r="S417" s="9"/>
      <c r="T417" s="9"/>
      <c r="U417" s="9">
        <f t="shared" si="86"/>
        <v>0</v>
      </c>
      <c r="V417" s="9"/>
      <c r="W417" s="9"/>
      <c r="X417" s="9">
        <f t="shared" si="87"/>
        <v>3250000</v>
      </c>
      <c r="Y417" s="9">
        <v>3250000</v>
      </c>
      <c r="Z417" s="9"/>
      <c r="AA417" s="10">
        <f t="shared" si="88"/>
        <v>0</v>
      </c>
      <c r="AB417" s="11">
        <v>45671</v>
      </c>
    </row>
    <row r="418" spans="1:28" ht="15.75" hidden="1" x14ac:dyDescent="0.25">
      <c r="A418" s="39">
        <v>45671</v>
      </c>
      <c r="B418" s="35" t="s">
        <v>359</v>
      </c>
      <c r="C418" s="33"/>
      <c r="D418" s="35" t="s">
        <v>41</v>
      </c>
      <c r="E418" s="33" t="s">
        <v>122</v>
      </c>
      <c r="F418" s="33">
        <v>1</v>
      </c>
      <c r="G418" s="35" t="s">
        <v>51</v>
      </c>
      <c r="H418" s="33">
        <v>70000</v>
      </c>
      <c r="I418" s="20">
        <f t="shared" si="82"/>
        <v>70000</v>
      </c>
      <c r="J418" s="37" t="s">
        <v>240</v>
      </c>
      <c r="K418" s="20"/>
      <c r="L418" s="9">
        <f t="shared" si="83"/>
        <v>0</v>
      </c>
      <c r="M418" s="9"/>
      <c r="N418" s="9"/>
      <c r="O418" s="9">
        <f t="shared" si="84"/>
        <v>0</v>
      </c>
      <c r="P418" s="9"/>
      <c r="Q418" s="9"/>
      <c r="R418" s="9">
        <f t="shared" si="85"/>
        <v>0</v>
      </c>
      <c r="S418" s="9"/>
      <c r="T418" s="9"/>
      <c r="U418" s="9">
        <f t="shared" si="86"/>
        <v>0</v>
      </c>
      <c r="V418" s="9"/>
      <c r="W418" s="9"/>
      <c r="X418" s="9">
        <f t="shared" si="87"/>
        <v>70000</v>
      </c>
      <c r="Y418" s="9">
        <v>70000</v>
      </c>
      <c r="Z418" s="9"/>
      <c r="AA418" s="10">
        <f t="shared" si="88"/>
        <v>0</v>
      </c>
      <c r="AB418" s="11">
        <v>45672</v>
      </c>
    </row>
    <row r="419" spans="1:28" ht="15.75" hidden="1" x14ac:dyDescent="0.25">
      <c r="A419" s="39">
        <v>45671</v>
      </c>
      <c r="B419" s="35" t="s">
        <v>173</v>
      </c>
      <c r="C419" s="33"/>
      <c r="D419" s="35" t="s">
        <v>31</v>
      </c>
      <c r="E419" s="33" t="s">
        <v>102</v>
      </c>
      <c r="F419" s="33">
        <v>12</v>
      </c>
      <c r="G419" s="35" t="s">
        <v>74</v>
      </c>
      <c r="H419" s="33">
        <v>65000</v>
      </c>
      <c r="I419" s="20">
        <f t="shared" si="82"/>
        <v>780000</v>
      </c>
      <c r="J419" s="37" t="s">
        <v>279</v>
      </c>
      <c r="K419" s="20" t="s">
        <v>387</v>
      </c>
      <c r="L419" s="9">
        <f t="shared" si="83"/>
        <v>0</v>
      </c>
      <c r="M419" s="9"/>
      <c r="N419" s="9"/>
      <c r="O419" s="9">
        <f t="shared" si="84"/>
        <v>780000</v>
      </c>
      <c r="P419" s="9">
        <v>780000</v>
      </c>
      <c r="Q419" s="9"/>
      <c r="R419" s="9">
        <f t="shared" si="85"/>
        <v>0</v>
      </c>
      <c r="S419" s="9"/>
      <c r="T419" s="9"/>
      <c r="U419" s="9">
        <f t="shared" si="86"/>
        <v>0</v>
      </c>
      <c r="V419" s="9"/>
      <c r="W419" s="9"/>
      <c r="X419" s="9">
        <f t="shared" si="87"/>
        <v>0</v>
      </c>
      <c r="Y419" s="9"/>
      <c r="Z419" s="9"/>
      <c r="AA419" s="10">
        <f t="shared" si="88"/>
        <v>0</v>
      </c>
      <c r="AB419" s="11">
        <v>45672</v>
      </c>
    </row>
    <row r="420" spans="1:28" ht="15.75" hidden="1" x14ac:dyDescent="0.25">
      <c r="A420" s="39">
        <v>45671</v>
      </c>
      <c r="B420" s="35" t="s">
        <v>360</v>
      </c>
      <c r="C420" s="33"/>
      <c r="D420" s="35" t="s">
        <v>31</v>
      </c>
      <c r="E420" s="33" t="s">
        <v>361</v>
      </c>
      <c r="F420" s="33">
        <v>2</v>
      </c>
      <c r="G420" s="35" t="s">
        <v>33</v>
      </c>
      <c r="H420" s="33">
        <v>230000</v>
      </c>
      <c r="I420" s="20">
        <f t="shared" si="82"/>
        <v>460000</v>
      </c>
      <c r="J420" s="37" t="s">
        <v>241</v>
      </c>
      <c r="K420" s="20"/>
      <c r="L420" s="9">
        <f t="shared" si="83"/>
        <v>460000</v>
      </c>
      <c r="M420" s="9">
        <v>460000</v>
      </c>
      <c r="N420" s="9"/>
      <c r="O420" s="9">
        <f t="shared" si="84"/>
        <v>0</v>
      </c>
      <c r="P420" s="9"/>
      <c r="Q420" s="9"/>
      <c r="R420" s="9">
        <f t="shared" si="85"/>
        <v>0</v>
      </c>
      <c r="S420" s="9"/>
      <c r="T420" s="9"/>
      <c r="U420" s="9">
        <f t="shared" si="86"/>
        <v>0</v>
      </c>
      <c r="V420" s="9"/>
      <c r="W420" s="9"/>
      <c r="X420" s="9">
        <f t="shared" si="87"/>
        <v>0</v>
      </c>
      <c r="Y420" s="9"/>
      <c r="Z420" s="9"/>
      <c r="AA420" s="10">
        <f t="shared" si="88"/>
        <v>0</v>
      </c>
      <c r="AB420" s="11">
        <v>45673</v>
      </c>
    </row>
    <row r="421" spans="1:28" ht="15.75" hidden="1" x14ac:dyDescent="0.25">
      <c r="A421" s="39">
        <v>45671</v>
      </c>
      <c r="B421" s="35" t="s">
        <v>153</v>
      </c>
      <c r="C421" s="33"/>
      <c r="D421" s="35" t="s">
        <v>31</v>
      </c>
      <c r="E421" s="33" t="s">
        <v>123</v>
      </c>
      <c r="F421" s="33">
        <v>10</v>
      </c>
      <c r="G421" s="33" t="s">
        <v>51</v>
      </c>
      <c r="H421" s="33">
        <v>100000</v>
      </c>
      <c r="I421" s="20">
        <f t="shared" si="82"/>
        <v>1000000</v>
      </c>
      <c r="J421" s="37" t="s">
        <v>241</v>
      </c>
      <c r="K421" s="20"/>
      <c r="L421" s="9">
        <f t="shared" si="83"/>
        <v>1000000</v>
      </c>
      <c r="M421" s="9">
        <v>1000000</v>
      </c>
      <c r="N421" s="9"/>
      <c r="O421" s="9">
        <f t="shared" si="84"/>
        <v>0</v>
      </c>
      <c r="P421" s="9"/>
      <c r="Q421" s="9"/>
      <c r="R421" s="9">
        <f t="shared" si="85"/>
        <v>0</v>
      </c>
      <c r="S421" s="9"/>
      <c r="T421" s="9"/>
      <c r="U421" s="9">
        <f t="shared" si="86"/>
        <v>0</v>
      </c>
      <c r="V421" s="9"/>
      <c r="W421" s="9"/>
      <c r="X421" s="9">
        <f t="shared" si="87"/>
        <v>0</v>
      </c>
      <c r="Y421" s="9"/>
      <c r="Z421" s="9"/>
      <c r="AA421" s="10">
        <f t="shared" si="88"/>
        <v>0</v>
      </c>
      <c r="AB421" s="11">
        <v>45679</v>
      </c>
    </row>
    <row r="422" spans="1:28" ht="15.75" hidden="1" x14ac:dyDescent="0.25">
      <c r="A422" s="39">
        <v>45671</v>
      </c>
      <c r="B422" s="35" t="s">
        <v>231</v>
      </c>
      <c r="C422" s="33"/>
      <c r="D422" s="35"/>
      <c r="E422" s="33" t="s">
        <v>136</v>
      </c>
      <c r="F422" s="33">
        <v>24.6</v>
      </c>
      <c r="G422" s="33" t="s">
        <v>51</v>
      </c>
      <c r="H422" s="33"/>
      <c r="I422" s="20">
        <f t="shared" si="82"/>
        <v>0</v>
      </c>
      <c r="J422" s="34" t="s">
        <v>26</v>
      </c>
      <c r="K422" s="20"/>
      <c r="L422" s="9">
        <f t="shared" si="83"/>
        <v>0</v>
      </c>
      <c r="M422" s="9"/>
      <c r="N422" s="9"/>
      <c r="O422" s="9">
        <f t="shared" si="84"/>
        <v>0</v>
      </c>
      <c r="P422" s="9"/>
      <c r="Q422" s="9"/>
      <c r="R422" s="9">
        <f t="shared" si="85"/>
        <v>0</v>
      </c>
      <c r="S422" s="9"/>
      <c r="T422" s="9"/>
      <c r="U422" s="9">
        <f t="shared" si="86"/>
        <v>0</v>
      </c>
      <c r="V422" s="9"/>
      <c r="W422" s="9"/>
      <c r="X422" s="9">
        <f t="shared" si="87"/>
        <v>0</v>
      </c>
      <c r="Y422" s="9"/>
      <c r="Z422" s="9"/>
      <c r="AA422" s="10">
        <f t="shared" si="88"/>
        <v>0</v>
      </c>
      <c r="AB422" s="11"/>
    </row>
    <row r="423" spans="1:28" ht="15.75" hidden="1" x14ac:dyDescent="0.25">
      <c r="A423" s="39">
        <v>45671</v>
      </c>
      <c r="B423" s="35" t="s">
        <v>231</v>
      </c>
      <c r="C423" s="33"/>
      <c r="D423" s="35"/>
      <c r="E423" s="33" t="s">
        <v>135</v>
      </c>
      <c r="F423" s="33">
        <v>59.1</v>
      </c>
      <c r="G423" s="33" t="s">
        <v>51</v>
      </c>
      <c r="H423" s="33"/>
      <c r="I423" s="20">
        <f t="shared" si="82"/>
        <v>0</v>
      </c>
      <c r="J423" s="34" t="s">
        <v>26</v>
      </c>
      <c r="K423" s="20"/>
      <c r="L423" s="9">
        <f t="shared" si="83"/>
        <v>0</v>
      </c>
      <c r="M423" s="9"/>
      <c r="N423" s="9"/>
      <c r="O423" s="9">
        <f t="shared" si="84"/>
        <v>0</v>
      </c>
      <c r="P423" s="9"/>
      <c r="Q423" s="9"/>
      <c r="R423" s="9">
        <f t="shared" si="85"/>
        <v>0</v>
      </c>
      <c r="S423" s="9"/>
      <c r="T423" s="9"/>
      <c r="U423" s="9">
        <f t="shared" si="86"/>
        <v>0</v>
      </c>
      <c r="V423" s="9"/>
      <c r="W423" s="9"/>
      <c r="X423" s="9">
        <f t="shared" si="87"/>
        <v>0</v>
      </c>
      <c r="Y423" s="9"/>
      <c r="Z423" s="9"/>
      <c r="AA423" s="10">
        <f t="shared" si="88"/>
        <v>0</v>
      </c>
      <c r="AB423" s="11"/>
    </row>
    <row r="424" spans="1:28" ht="15.75" hidden="1" x14ac:dyDescent="0.25">
      <c r="A424" s="39">
        <v>45671</v>
      </c>
      <c r="B424" s="35" t="s">
        <v>231</v>
      </c>
      <c r="C424" s="33"/>
      <c r="D424" s="35"/>
      <c r="E424" s="33" t="s">
        <v>362</v>
      </c>
      <c r="F424" s="33">
        <v>14.9</v>
      </c>
      <c r="G424" s="33" t="s">
        <v>51</v>
      </c>
      <c r="H424" s="33"/>
      <c r="I424" s="20">
        <f t="shared" si="82"/>
        <v>0</v>
      </c>
      <c r="J424" s="34" t="s">
        <v>26</v>
      </c>
      <c r="K424" s="20"/>
      <c r="L424" s="9">
        <f t="shared" si="83"/>
        <v>0</v>
      </c>
      <c r="M424" s="9"/>
      <c r="N424" s="9"/>
      <c r="O424" s="9">
        <f t="shared" si="84"/>
        <v>0</v>
      </c>
      <c r="P424" s="9"/>
      <c r="Q424" s="9"/>
      <c r="R424" s="9">
        <f t="shared" si="85"/>
        <v>0</v>
      </c>
      <c r="S424" s="9"/>
      <c r="T424" s="9"/>
      <c r="U424" s="9">
        <f t="shared" si="86"/>
        <v>0</v>
      </c>
      <c r="V424" s="9"/>
      <c r="W424" s="9"/>
      <c r="X424" s="9">
        <f t="shared" si="87"/>
        <v>0</v>
      </c>
      <c r="Y424" s="9"/>
      <c r="Z424" s="9"/>
      <c r="AA424" s="10">
        <f t="shared" si="88"/>
        <v>0</v>
      </c>
      <c r="AB424" s="11"/>
    </row>
    <row r="425" spans="1:28" ht="15.75" hidden="1" x14ac:dyDescent="0.25">
      <c r="A425" s="39">
        <v>45671</v>
      </c>
      <c r="B425" s="33" t="s">
        <v>217</v>
      </c>
      <c r="C425" s="33"/>
      <c r="D425" s="35" t="s">
        <v>41</v>
      </c>
      <c r="E425" s="33" t="s">
        <v>155</v>
      </c>
      <c r="F425" s="33">
        <v>2500</v>
      </c>
      <c r="G425" s="33" t="s">
        <v>29</v>
      </c>
      <c r="H425" s="33">
        <v>4000</v>
      </c>
      <c r="I425" s="20">
        <f t="shared" si="82"/>
        <v>10000000</v>
      </c>
      <c r="J425" s="31" t="s">
        <v>240</v>
      </c>
      <c r="K425" s="20" t="s">
        <v>338</v>
      </c>
      <c r="L425" s="9">
        <f t="shared" si="83"/>
        <v>0</v>
      </c>
      <c r="M425" s="9"/>
      <c r="N425" s="9"/>
      <c r="O425" s="9">
        <f t="shared" si="84"/>
        <v>10000000</v>
      </c>
      <c r="P425" s="9">
        <v>10000000</v>
      </c>
      <c r="Q425" s="9"/>
      <c r="R425" s="9">
        <f t="shared" si="85"/>
        <v>0</v>
      </c>
      <c r="S425" s="9"/>
      <c r="T425" s="9"/>
      <c r="U425" s="9">
        <f t="shared" si="86"/>
        <v>0</v>
      </c>
      <c r="V425" s="9"/>
      <c r="W425" s="9"/>
      <c r="X425" s="9">
        <f t="shared" si="87"/>
        <v>0</v>
      </c>
      <c r="Y425" s="9"/>
      <c r="Z425" s="9"/>
      <c r="AA425" s="10">
        <f t="shared" si="88"/>
        <v>0</v>
      </c>
      <c r="AB425" s="11">
        <v>45667</v>
      </c>
    </row>
    <row r="426" spans="1:28" ht="15.75" hidden="1" x14ac:dyDescent="0.25">
      <c r="A426" s="39">
        <v>45671</v>
      </c>
      <c r="B426" s="33" t="s">
        <v>217</v>
      </c>
      <c r="C426" s="35"/>
      <c r="D426" s="35" t="s">
        <v>41</v>
      </c>
      <c r="E426" s="33" t="s">
        <v>171</v>
      </c>
      <c r="F426" s="33">
        <v>500</v>
      </c>
      <c r="G426" s="33" t="s">
        <v>29</v>
      </c>
      <c r="H426" s="35">
        <v>800</v>
      </c>
      <c r="I426" s="20">
        <f t="shared" si="82"/>
        <v>400000</v>
      </c>
      <c r="J426" s="31" t="s">
        <v>241</v>
      </c>
      <c r="K426" s="20"/>
      <c r="L426" s="9">
        <f t="shared" si="83"/>
        <v>400000</v>
      </c>
      <c r="M426" s="9"/>
      <c r="N426" s="9">
        <v>400000</v>
      </c>
      <c r="O426" s="9">
        <f t="shared" si="84"/>
        <v>0</v>
      </c>
      <c r="P426" s="9"/>
      <c r="Q426" s="9"/>
      <c r="R426" s="9">
        <f t="shared" si="85"/>
        <v>0</v>
      </c>
      <c r="S426" s="9"/>
      <c r="T426" s="9"/>
      <c r="U426" s="9">
        <f t="shared" si="86"/>
        <v>0</v>
      </c>
      <c r="V426" s="9"/>
      <c r="W426" s="9"/>
      <c r="X426" s="9">
        <f t="shared" si="87"/>
        <v>0</v>
      </c>
      <c r="Y426" s="9"/>
      <c r="Z426" s="9"/>
      <c r="AA426" s="10">
        <f t="shared" si="88"/>
        <v>0</v>
      </c>
      <c r="AB426" s="11">
        <v>45679</v>
      </c>
    </row>
    <row r="427" spans="1:28" ht="15.75" hidden="1" x14ac:dyDescent="0.25">
      <c r="A427" s="39">
        <v>45671</v>
      </c>
      <c r="B427" s="33" t="s">
        <v>109</v>
      </c>
      <c r="C427" s="35"/>
      <c r="D427" s="35" t="s">
        <v>31</v>
      </c>
      <c r="E427" s="35" t="s">
        <v>86</v>
      </c>
      <c r="F427" s="35">
        <v>25</v>
      </c>
      <c r="G427" s="33" t="s">
        <v>51</v>
      </c>
      <c r="H427" s="35">
        <v>125000</v>
      </c>
      <c r="I427" s="20">
        <f t="shared" si="82"/>
        <v>3125000</v>
      </c>
      <c r="J427" s="37" t="s">
        <v>241</v>
      </c>
      <c r="K427" s="20"/>
      <c r="L427" s="9">
        <f t="shared" si="83"/>
        <v>3125000</v>
      </c>
      <c r="M427" s="9">
        <v>3125000</v>
      </c>
      <c r="N427" s="9"/>
      <c r="O427" s="9">
        <f t="shared" si="84"/>
        <v>0</v>
      </c>
      <c r="P427" s="9"/>
      <c r="Q427" s="9"/>
      <c r="R427" s="9">
        <f t="shared" si="85"/>
        <v>0</v>
      </c>
      <c r="S427" s="9"/>
      <c r="T427" s="9"/>
      <c r="U427" s="9">
        <f t="shared" si="86"/>
        <v>0</v>
      </c>
      <c r="V427" s="9"/>
      <c r="W427" s="9"/>
      <c r="X427" s="9">
        <f t="shared" si="87"/>
        <v>0</v>
      </c>
      <c r="Y427" s="9"/>
      <c r="Z427" s="9"/>
      <c r="AA427" s="10">
        <f t="shared" si="88"/>
        <v>0</v>
      </c>
      <c r="AB427" s="11">
        <v>45671</v>
      </c>
    </row>
    <row r="428" spans="1:28" ht="15.75" hidden="1" x14ac:dyDescent="0.25">
      <c r="A428" s="39">
        <v>45671</v>
      </c>
      <c r="B428" s="33" t="s">
        <v>109</v>
      </c>
      <c r="C428" s="33"/>
      <c r="D428" s="35" t="s">
        <v>31</v>
      </c>
      <c r="E428" s="33" t="s">
        <v>185</v>
      </c>
      <c r="F428" s="33">
        <v>4000</v>
      </c>
      <c r="G428" s="33" t="s">
        <v>29</v>
      </c>
      <c r="H428" s="33">
        <v>900</v>
      </c>
      <c r="I428" s="20">
        <f t="shared" si="82"/>
        <v>3600000</v>
      </c>
      <c r="J428" s="37" t="s">
        <v>241</v>
      </c>
      <c r="K428" s="20"/>
      <c r="L428" s="9">
        <f t="shared" si="83"/>
        <v>3600000</v>
      </c>
      <c r="M428" s="9">
        <v>3600000</v>
      </c>
      <c r="N428" s="9"/>
      <c r="O428" s="9">
        <f t="shared" si="84"/>
        <v>0</v>
      </c>
      <c r="P428" s="9"/>
      <c r="Q428" s="9"/>
      <c r="R428" s="9">
        <f t="shared" si="85"/>
        <v>0</v>
      </c>
      <c r="S428" s="9"/>
      <c r="T428" s="9"/>
      <c r="U428" s="9">
        <f t="shared" si="86"/>
        <v>0</v>
      </c>
      <c r="V428" s="9"/>
      <c r="W428" s="9"/>
      <c r="X428" s="9">
        <f t="shared" si="87"/>
        <v>0</v>
      </c>
      <c r="Y428" s="9"/>
      <c r="Z428" s="9"/>
      <c r="AA428" s="10">
        <f t="shared" si="88"/>
        <v>0</v>
      </c>
      <c r="AB428" s="11">
        <v>45671</v>
      </c>
    </row>
    <row r="429" spans="1:28" ht="15.75" hidden="1" x14ac:dyDescent="0.25">
      <c r="A429" s="39">
        <v>45671</v>
      </c>
      <c r="B429" s="33" t="s">
        <v>161</v>
      </c>
      <c r="C429" s="33"/>
      <c r="D429" s="35" t="s">
        <v>41</v>
      </c>
      <c r="E429" s="33" t="s">
        <v>86</v>
      </c>
      <c r="F429" s="33">
        <v>25</v>
      </c>
      <c r="G429" s="33" t="s">
        <v>51</v>
      </c>
      <c r="H429" s="33">
        <v>125000</v>
      </c>
      <c r="I429" s="20">
        <f t="shared" si="82"/>
        <v>3125000</v>
      </c>
      <c r="J429" s="16" t="s">
        <v>43</v>
      </c>
      <c r="K429" s="20"/>
      <c r="L429" s="9">
        <f t="shared" si="83"/>
        <v>1440000</v>
      </c>
      <c r="M429" s="9">
        <v>1440000</v>
      </c>
      <c r="N429" s="9"/>
      <c r="O429" s="9">
        <f t="shared" si="84"/>
        <v>0</v>
      </c>
      <c r="P429" s="9"/>
      <c r="Q429" s="9"/>
      <c r="R429" s="9">
        <f t="shared" si="85"/>
        <v>0</v>
      </c>
      <c r="S429" s="9"/>
      <c r="T429" s="9"/>
      <c r="U429" s="9">
        <f t="shared" si="86"/>
        <v>0</v>
      </c>
      <c r="V429" s="9"/>
      <c r="W429" s="9"/>
      <c r="X429" s="9">
        <f t="shared" si="87"/>
        <v>0</v>
      </c>
      <c r="Y429" s="9"/>
      <c r="Z429" s="9"/>
      <c r="AA429" s="10">
        <f t="shared" si="88"/>
        <v>1685000</v>
      </c>
      <c r="AB429" s="11">
        <v>45671</v>
      </c>
    </row>
    <row r="430" spans="1:28" ht="15.75" hidden="1" x14ac:dyDescent="0.25">
      <c r="A430" s="39">
        <v>45671</v>
      </c>
      <c r="B430" s="33" t="s">
        <v>253</v>
      </c>
      <c r="C430" s="33"/>
      <c r="D430" s="35" t="s">
        <v>41</v>
      </c>
      <c r="E430" s="33" t="s">
        <v>111</v>
      </c>
      <c r="F430" s="33">
        <v>1000</v>
      </c>
      <c r="G430" s="33" t="s">
        <v>29</v>
      </c>
      <c r="H430" s="33">
        <v>2500</v>
      </c>
      <c r="I430" s="20">
        <f t="shared" si="82"/>
        <v>2500000</v>
      </c>
      <c r="J430" s="37" t="s">
        <v>240</v>
      </c>
      <c r="K430" s="20" t="s">
        <v>446</v>
      </c>
      <c r="L430" s="9">
        <f t="shared" si="83"/>
        <v>0</v>
      </c>
      <c r="M430" s="9"/>
      <c r="N430" s="9"/>
      <c r="O430" s="9">
        <f t="shared" si="84"/>
        <v>2500000</v>
      </c>
      <c r="P430" s="9">
        <v>2500000</v>
      </c>
      <c r="Q430" s="9"/>
      <c r="R430" s="9">
        <f t="shared" si="85"/>
        <v>0</v>
      </c>
      <c r="S430" s="9"/>
      <c r="T430" s="9"/>
      <c r="U430" s="9">
        <f t="shared" si="86"/>
        <v>0</v>
      </c>
      <c r="V430" s="9"/>
      <c r="W430" s="9"/>
      <c r="X430" s="9">
        <f t="shared" si="87"/>
        <v>0</v>
      </c>
      <c r="Y430" s="9"/>
      <c r="Z430" s="9"/>
      <c r="AA430" s="10">
        <f t="shared" si="88"/>
        <v>0</v>
      </c>
      <c r="AB430" s="11">
        <v>45679</v>
      </c>
    </row>
    <row r="431" spans="1:28" ht="15.75" hidden="1" x14ac:dyDescent="0.25">
      <c r="A431" s="32">
        <v>45671</v>
      </c>
      <c r="B431" s="33" t="s">
        <v>253</v>
      </c>
      <c r="C431" s="33"/>
      <c r="D431" s="33" t="s">
        <v>41</v>
      </c>
      <c r="E431" s="33" t="s">
        <v>211</v>
      </c>
      <c r="F431" s="33">
        <v>2625</v>
      </c>
      <c r="G431" s="33" t="s">
        <v>29</v>
      </c>
      <c r="H431" s="33">
        <v>2200</v>
      </c>
      <c r="I431" s="20">
        <f t="shared" si="82"/>
        <v>5775000</v>
      </c>
      <c r="J431" s="37" t="s">
        <v>240</v>
      </c>
      <c r="K431" s="20" t="s">
        <v>355</v>
      </c>
      <c r="L431" s="9">
        <f t="shared" si="83"/>
        <v>0</v>
      </c>
      <c r="M431" s="9"/>
      <c r="N431" s="9"/>
      <c r="O431" s="9">
        <f t="shared" si="84"/>
        <v>5775000</v>
      </c>
      <c r="P431" s="9">
        <v>5775000</v>
      </c>
      <c r="Q431" s="9"/>
      <c r="R431" s="9">
        <f t="shared" si="85"/>
        <v>0</v>
      </c>
      <c r="S431" s="9"/>
      <c r="T431" s="9"/>
      <c r="U431" s="9">
        <f t="shared" si="86"/>
        <v>0</v>
      </c>
      <c r="V431" s="9"/>
      <c r="W431" s="9"/>
      <c r="X431" s="9">
        <f t="shared" si="87"/>
        <v>0</v>
      </c>
      <c r="Y431" s="9"/>
      <c r="Z431" s="9"/>
      <c r="AA431" s="10">
        <f t="shared" si="88"/>
        <v>0</v>
      </c>
      <c r="AB431" s="11">
        <v>45671</v>
      </c>
    </row>
    <row r="432" spans="1:28" ht="15.75" hidden="1" x14ac:dyDescent="0.25">
      <c r="A432" s="39">
        <v>45671</v>
      </c>
      <c r="B432" s="33" t="s">
        <v>312</v>
      </c>
      <c r="C432" s="33"/>
      <c r="D432" s="35" t="s">
        <v>31</v>
      </c>
      <c r="E432" s="33" t="s">
        <v>110</v>
      </c>
      <c r="F432" s="33">
        <v>3200</v>
      </c>
      <c r="G432" s="35" t="s">
        <v>29</v>
      </c>
      <c r="H432" s="33">
        <v>1800</v>
      </c>
      <c r="I432" s="20">
        <f t="shared" si="82"/>
        <v>5760000</v>
      </c>
      <c r="J432" s="37" t="s">
        <v>241</v>
      </c>
      <c r="K432" s="20"/>
      <c r="L432" s="9">
        <f t="shared" si="83"/>
        <v>5760000</v>
      </c>
      <c r="M432" s="9">
        <v>5760000</v>
      </c>
      <c r="N432" s="9"/>
      <c r="O432" s="9">
        <f t="shared" si="84"/>
        <v>0</v>
      </c>
      <c r="P432" s="9"/>
      <c r="Q432" s="9"/>
      <c r="R432" s="9">
        <f t="shared" si="85"/>
        <v>0</v>
      </c>
      <c r="S432" s="9"/>
      <c r="T432" s="9"/>
      <c r="U432" s="9">
        <f t="shared" si="86"/>
        <v>0</v>
      </c>
      <c r="V432" s="9"/>
      <c r="W432" s="9"/>
      <c r="X432" s="9">
        <f t="shared" si="87"/>
        <v>0</v>
      </c>
      <c r="Y432" s="9"/>
      <c r="Z432" s="9"/>
      <c r="AA432" s="10">
        <f t="shared" si="88"/>
        <v>0</v>
      </c>
      <c r="AB432" s="11">
        <v>45671</v>
      </c>
    </row>
    <row r="433" spans="1:28" ht="15.75" hidden="1" x14ac:dyDescent="0.25">
      <c r="A433" s="44">
        <v>45671</v>
      </c>
      <c r="B433" s="46" t="s">
        <v>363</v>
      </c>
      <c r="C433" s="46"/>
      <c r="D433" s="45" t="s">
        <v>31</v>
      </c>
      <c r="E433" s="46" t="s">
        <v>294</v>
      </c>
      <c r="F433" s="46">
        <v>2</v>
      </c>
      <c r="G433" s="45" t="s">
        <v>33</v>
      </c>
      <c r="H433" s="46">
        <v>230000</v>
      </c>
      <c r="I433" s="47">
        <f t="shared" si="82"/>
        <v>460000</v>
      </c>
      <c r="J433" s="53" t="s">
        <v>241</v>
      </c>
      <c r="K433" s="20"/>
      <c r="L433" s="9">
        <f t="shared" si="83"/>
        <v>460000</v>
      </c>
      <c r="M433" s="9">
        <v>460000</v>
      </c>
      <c r="N433" s="9"/>
      <c r="O433" s="9">
        <f t="shared" si="84"/>
        <v>0</v>
      </c>
      <c r="P433" s="9"/>
      <c r="Q433" s="9"/>
      <c r="R433" s="9">
        <f t="shared" si="85"/>
        <v>0</v>
      </c>
      <c r="S433" s="9"/>
      <c r="T433" s="9"/>
      <c r="U433" s="9">
        <f t="shared" si="86"/>
        <v>0</v>
      </c>
      <c r="V433" s="9"/>
      <c r="W433" s="9"/>
      <c r="X433" s="9">
        <f t="shared" si="87"/>
        <v>0</v>
      </c>
      <c r="Y433" s="9"/>
      <c r="Z433" s="9"/>
      <c r="AA433" s="10">
        <f t="shared" si="88"/>
        <v>0</v>
      </c>
      <c r="AB433" s="11">
        <v>45671</v>
      </c>
    </row>
    <row r="434" spans="1:28" ht="15.75" hidden="1" x14ac:dyDescent="0.25">
      <c r="A434" s="39">
        <v>45672</v>
      </c>
      <c r="B434" s="35" t="s">
        <v>217</v>
      </c>
      <c r="C434" s="35"/>
      <c r="D434" s="35" t="s">
        <v>41</v>
      </c>
      <c r="E434" s="35" t="s">
        <v>155</v>
      </c>
      <c r="F434" s="35">
        <v>600</v>
      </c>
      <c r="G434" s="35" t="s">
        <v>29</v>
      </c>
      <c r="H434" s="35">
        <v>4000</v>
      </c>
      <c r="I434" s="20">
        <f t="shared" ref="I434:I483" si="89">F434*H434</f>
        <v>2400000</v>
      </c>
      <c r="J434" s="31" t="s">
        <v>241</v>
      </c>
      <c r="K434" s="20"/>
      <c r="L434" s="9">
        <f>M434+N434</f>
        <v>2400000</v>
      </c>
      <c r="M434" s="9"/>
      <c r="N434" s="9">
        <v>2400000</v>
      </c>
      <c r="O434" s="9">
        <f>P434+Q434</f>
        <v>0</v>
      </c>
      <c r="P434" s="9"/>
      <c r="Q434" s="9"/>
      <c r="R434" s="9">
        <f>S434+T434</f>
        <v>0</v>
      </c>
      <c r="S434" s="9"/>
      <c r="T434" s="9"/>
      <c r="U434" s="9">
        <f>V434+W434</f>
        <v>0</v>
      </c>
      <c r="V434" s="9"/>
      <c r="W434" s="9"/>
      <c r="X434" s="9">
        <f>Y434+Z434</f>
        <v>0</v>
      </c>
      <c r="Y434" s="9"/>
      <c r="Z434" s="9"/>
      <c r="AA434" s="10">
        <f>C434+I434-L434-O434-U434-X434-R434</f>
        <v>0</v>
      </c>
      <c r="AB434" s="11">
        <v>45679</v>
      </c>
    </row>
    <row r="435" spans="1:28" ht="15.75" hidden="1" x14ac:dyDescent="0.25">
      <c r="A435" s="39">
        <v>45672</v>
      </c>
      <c r="B435" s="33" t="s">
        <v>327</v>
      </c>
      <c r="C435" s="33"/>
      <c r="D435" s="35" t="s">
        <v>31</v>
      </c>
      <c r="E435" s="33" t="s">
        <v>266</v>
      </c>
      <c r="F435" s="33">
        <v>4</v>
      </c>
      <c r="G435" s="33" t="s">
        <v>267</v>
      </c>
      <c r="H435" s="33">
        <v>55000</v>
      </c>
      <c r="I435" s="20">
        <f t="shared" si="89"/>
        <v>220000</v>
      </c>
      <c r="J435" s="53" t="s">
        <v>241</v>
      </c>
      <c r="K435" s="20"/>
      <c r="L435" s="9">
        <f t="shared" ref="L435:L464" si="90">M435+N435</f>
        <v>220000</v>
      </c>
      <c r="M435" s="9">
        <v>220000</v>
      </c>
      <c r="N435" s="9"/>
      <c r="O435" s="9">
        <f t="shared" ref="O435:O464" si="91">P435+Q435</f>
        <v>0</v>
      </c>
      <c r="P435" s="9"/>
      <c r="Q435" s="9"/>
      <c r="R435" s="9">
        <f t="shared" ref="R435:R464" si="92">S435+T435</f>
        <v>0</v>
      </c>
      <c r="S435" s="9"/>
      <c r="T435" s="9"/>
      <c r="U435" s="9">
        <f t="shared" ref="U435:U464" si="93">V435+W435</f>
        <v>0</v>
      </c>
      <c r="V435" s="9"/>
      <c r="W435" s="9"/>
      <c r="X435" s="9">
        <f t="shared" ref="X435:X464" si="94">Y435+Z435</f>
        <v>0</v>
      </c>
      <c r="Y435" s="9"/>
      <c r="Z435" s="9"/>
      <c r="AA435" s="10">
        <f t="shared" ref="AA435:AA464" si="95">C435+I435-L435-O435-U435-X435-R435</f>
        <v>0</v>
      </c>
      <c r="AB435" s="11">
        <v>45672</v>
      </c>
    </row>
    <row r="436" spans="1:28" ht="15.75" hidden="1" x14ac:dyDescent="0.25">
      <c r="A436" s="39">
        <v>45672</v>
      </c>
      <c r="B436" s="33" t="s">
        <v>369</v>
      </c>
      <c r="C436" s="33"/>
      <c r="D436" s="35" t="s">
        <v>31</v>
      </c>
      <c r="E436" s="33" t="s">
        <v>28</v>
      </c>
      <c r="F436" s="33">
        <v>200</v>
      </c>
      <c r="G436" s="33" t="s">
        <v>29</v>
      </c>
      <c r="H436" s="33">
        <v>2500</v>
      </c>
      <c r="I436" s="20">
        <f t="shared" si="89"/>
        <v>500000</v>
      </c>
      <c r="J436" s="37" t="s">
        <v>240</v>
      </c>
      <c r="K436" s="20" t="s">
        <v>386</v>
      </c>
      <c r="L436" s="9">
        <f t="shared" si="90"/>
        <v>0</v>
      </c>
      <c r="M436" s="9"/>
      <c r="N436" s="9"/>
      <c r="O436" s="9">
        <f t="shared" si="91"/>
        <v>500000</v>
      </c>
      <c r="P436" s="9">
        <v>500000</v>
      </c>
      <c r="Q436" s="9"/>
      <c r="R436" s="9">
        <f t="shared" si="92"/>
        <v>0</v>
      </c>
      <c r="S436" s="9"/>
      <c r="T436" s="9"/>
      <c r="U436" s="9">
        <f t="shared" si="93"/>
        <v>0</v>
      </c>
      <c r="V436" s="9"/>
      <c r="W436" s="9"/>
      <c r="X436" s="9">
        <f t="shared" si="94"/>
        <v>0</v>
      </c>
      <c r="Y436" s="9"/>
      <c r="Z436" s="9"/>
      <c r="AA436" s="10">
        <f t="shared" si="95"/>
        <v>0</v>
      </c>
      <c r="AB436" s="11">
        <v>45672</v>
      </c>
    </row>
    <row r="437" spans="1:28" ht="15.75" hidden="1" x14ac:dyDescent="0.25">
      <c r="A437" s="39">
        <v>45672</v>
      </c>
      <c r="B437" s="33" t="s">
        <v>348</v>
      </c>
      <c r="C437" s="33"/>
      <c r="D437" s="35" t="s">
        <v>41</v>
      </c>
      <c r="E437" s="33" t="s">
        <v>187</v>
      </c>
      <c r="F437" s="33">
        <v>1</v>
      </c>
      <c r="G437" s="33" t="s">
        <v>23</v>
      </c>
      <c r="H437" s="33">
        <v>400000</v>
      </c>
      <c r="I437" s="20">
        <f t="shared" si="89"/>
        <v>400000</v>
      </c>
      <c r="J437" s="37" t="s">
        <v>240</v>
      </c>
      <c r="K437" s="20" t="s">
        <v>396</v>
      </c>
      <c r="L437" s="9">
        <f t="shared" si="90"/>
        <v>0</v>
      </c>
      <c r="M437" s="9"/>
      <c r="N437" s="9"/>
      <c r="O437" s="9">
        <f t="shared" si="91"/>
        <v>400000</v>
      </c>
      <c r="P437" s="9">
        <v>400000</v>
      </c>
      <c r="Q437" s="9"/>
      <c r="R437" s="9">
        <f t="shared" si="92"/>
        <v>0</v>
      </c>
      <c r="S437" s="9"/>
      <c r="T437" s="9"/>
      <c r="U437" s="9">
        <f t="shared" si="93"/>
        <v>0</v>
      </c>
      <c r="V437" s="9"/>
      <c r="W437" s="9"/>
      <c r="X437" s="9">
        <f t="shared" si="94"/>
        <v>0</v>
      </c>
      <c r="Y437" s="9"/>
      <c r="Z437" s="9"/>
      <c r="AA437" s="10">
        <f t="shared" si="95"/>
        <v>0</v>
      </c>
      <c r="AB437" s="11">
        <v>45673</v>
      </c>
    </row>
    <row r="438" spans="1:28" ht="15.75" hidden="1" x14ac:dyDescent="0.25">
      <c r="A438" s="39">
        <v>45672</v>
      </c>
      <c r="B438" s="33" t="s">
        <v>348</v>
      </c>
      <c r="C438" s="33"/>
      <c r="D438" s="35" t="s">
        <v>41</v>
      </c>
      <c r="E438" s="33" t="s">
        <v>139</v>
      </c>
      <c r="F438" s="33">
        <v>2</v>
      </c>
      <c r="G438" s="33" t="s">
        <v>23</v>
      </c>
      <c r="H438" s="33">
        <v>400000</v>
      </c>
      <c r="I438" s="20">
        <f t="shared" si="89"/>
        <v>800000</v>
      </c>
      <c r="J438" s="37" t="s">
        <v>240</v>
      </c>
      <c r="K438" s="20" t="s">
        <v>396</v>
      </c>
      <c r="L438" s="9">
        <f t="shared" si="90"/>
        <v>0</v>
      </c>
      <c r="M438" s="9"/>
      <c r="N438" s="9"/>
      <c r="O438" s="9">
        <f t="shared" si="91"/>
        <v>800000</v>
      </c>
      <c r="P438" s="9">
        <v>800000</v>
      </c>
      <c r="Q438" s="9"/>
      <c r="R438" s="9">
        <f t="shared" si="92"/>
        <v>0</v>
      </c>
      <c r="S438" s="9"/>
      <c r="T438" s="9"/>
      <c r="U438" s="9">
        <f t="shared" si="93"/>
        <v>0</v>
      </c>
      <c r="V438" s="9"/>
      <c r="W438" s="9"/>
      <c r="X438" s="9">
        <f t="shared" si="94"/>
        <v>0</v>
      </c>
      <c r="Y438" s="9"/>
      <c r="Z438" s="9"/>
      <c r="AA438" s="10">
        <f t="shared" si="95"/>
        <v>0</v>
      </c>
      <c r="AB438" s="11">
        <v>45673</v>
      </c>
    </row>
    <row r="439" spans="1:28" ht="15.75" hidden="1" x14ac:dyDescent="0.25">
      <c r="A439" s="39">
        <v>45672</v>
      </c>
      <c r="B439" s="33" t="s">
        <v>170</v>
      </c>
      <c r="C439" s="35"/>
      <c r="D439" s="35" t="s">
        <v>31</v>
      </c>
      <c r="E439" s="35" t="s">
        <v>235</v>
      </c>
      <c r="F439" s="35">
        <v>2.5</v>
      </c>
      <c r="G439" s="35" t="s">
        <v>51</v>
      </c>
      <c r="H439" s="35">
        <v>90000</v>
      </c>
      <c r="I439" s="20">
        <f t="shared" si="89"/>
        <v>225000</v>
      </c>
      <c r="J439" s="53" t="s">
        <v>241</v>
      </c>
      <c r="K439" s="20"/>
      <c r="L439" s="9">
        <f t="shared" si="90"/>
        <v>225000</v>
      </c>
      <c r="M439" s="9">
        <v>225000</v>
      </c>
      <c r="N439" s="9"/>
      <c r="O439" s="9">
        <f t="shared" si="91"/>
        <v>0</v>
      </c>
      <c r="P439" s="9"/>
      <c r="Q439" s="9"/>
      <c r="R439" s="9">
        <f t="shared" si="92"/>
        <v>0</v>
      </c>
      <c r="S439" s="9"/>
      <c r="T439" s="9"/>
      <c r="U439" s="9">
        <f t="shared" si="93"/>
        <v>0</v>
      </c>
      <c r="V439" s="9"/>
      <c r="W439" s="9"/>
      <c r="X439" s="9">
        <f t="shared" si="94"/>
        <v>0</v>
      </c>
      <c r="Y439" s="9"/>
      <c r="Z439" s="9"/>
      <c r="AA439" s="10">
        <f t="shared" si="95"/>
        <v>0</v>
      </c>
      <c r="AB439" s="11">
        <v>45672</v>
      </c>
    </row>
    <row r="440" spans="1:28" ht="15.75" hidden="1" x14ac:dyDescent="0.25">
      <c r="A440" s="39">
        <v>45672</v>
      </c>
      <c r="B440" s="33" t="s">
        <v>370</v>
      </c>
      <c r="C440" s="33"/>
      <c r="D440" s="35" t="s">
        <v>41</v>
      </c>
      <c r="E440" s="33" t="s">
        <v>156</v>
      </c>
      <c r="F440" s="33">
        <v>5</v>
      </c>
      <c r="G440" s="35" t="s">
        <v>23</v>
      </c>
      <c r="H440" s="33">
        <v>400000</v>
      </c>
      <c r="I440" s="20">
        <f t="shared" si="89"/>
        <v>2000000</v>
      </c>
      <c r="J440" s="34" t="s">
        <v>26</v>
      </c>
      <c r="K440" s="20"/>
      <c r="L440" s="9">
        <f t="shared" si="90"/>
        <v>0</v>
      </c>
      <c r="M440" s="9"/>
      <c r="N440" s="9"/>
      <c r="O440" s="9">
        <f t="shared" si="91"/>
        <v>0</v>
      </c>
      <c r="P440" s="9"/>
      <c r="Q440" s="9"/>
      <c r="R440" s="9">
        <f t="shared" si="92"/>
        <v>0</v>
      </c>
      <c r="S440" s="9"/>
      <c r="T440" s="9"/>
      <c r="U440" s="9">
        <f t="shared" si="93"/>
        <v>0</v>
      </c>
      <c r="V440" s="9"/>
      <c r="W440" s="9"/>
      <c r="X440" s="9">
        <f t="shared" si="94"/>
        <v>0</v>
      </c>
      <c r="Y440" s="9"/>
      <c r="Z440" s="9"/>
      <c r="AA440" s="10">
        <f t="shared" si="95"/>
        <v>2000000</v>
      </c>
      <c r="AB440" s="11"/>
    </row>
    <row r="441" spans="1:28" ht="15.75" hidden="1" x14ac:dyDescent="0.25">
      <c r="A441" s="39">
        <v>45672</v>
      </c>
      <c r="B441" s="33" t="s">
        <v>339</v>
      </c>
      <c r="C441" s="33"/>
      <c r="D441" s="35" t="s">
        <v>41</v>
      </c>
      <c r="E441" s="33" t="s">
        <v>110</v>
      </c>
      <c r="F441" s="33">
        <v>5800</v>
      </c>
      <c r="G441" s="35" t="s">
        <v>29</v>
      </c>
      <c r="H441" s="33">
        <v>1750</v>
      </c>
      <c r="I441" s="20">
        <f t="shared" si="89"/>
        <v>10150000</v>
      </c>
      <c r="J441" s="37" t="s">
        <v>241</v>
      </c>
      <c r="K441" s="20"/>
      <c r="L441" s="9">
        <f t="shared" si="90"/>
        <v>9500000</v>
      </c>
      <c r="M441" s="9">
        <v>9500000</v>
      </c>
      <c r="N441" s="9"/>
      <c r="O441" s="9">
        <f t="shared" si="91"/>
        <v>0</v>
      </c>
      <c r="P441" s="9"/>
      <c r="Q441" s="9"/>
      <c r="R441" s="9">
        <f t="shared" si="92"/>
        <v>0</v>
      </c>
      <c r="S441" s="9"/>
      <c r="T441" s="9"/>
      <c r="U441" s="9">
        <f t="shared" si="93"/>
        <v>650000</v>
      </c>
      <c r="V441" s="9">
        <v>650000</v>
      </c>
      <c r="W441" s="9"/>
      <c r="X441" s="9">
        <f t="shared" si="94"/>
        <v>0</v>
      </c>
      <c r="Y441" s="9"/>
      <c r="Z441" s="9"/>
      <c r="AA441" s="10">
        <f t="shared" si="95"/>
        <v>0</v>
      </c>
      <c r="AB441" s="11">
        <v>45679</v>
      </c>
    </row>
    <row r="442" spans="1:28" ht="15.75" hidden="1" x14ac:dyDescent="0.25">
      <c r="A442" s="39">
        <v>45672</v>
      </c>
      <c r="B442" s="33" t="s">
        <v>358</v>
      </c>
      <c r="C442" s="33"/>
      <c r="D442" s="35" t="s">
        <v>31</v>
      </c>
      <c r="E442" s="33" t="s">
        <v>185</v>
      </c>
      <c r="F442" s="33">
        <v>3200</v>
      </c>
      <c r="G442" s="35" t="s">
        <v>29</v>
      </c>
      <c r="H442" s="33">
        <v>900</v>
      </c>
      <c r="I442" s="20">
        <f t="shared" si="89"/>
        <v>2880000</v>
      </c>
      <c r="J442" s="41" t="s">
        <v>241</v>
      </c>
      <c r="K442" s="20"/>
      <c r="L442" s="9">
        <f t="shared" si="90"/>
        <v>2880000</v>
      </c>
      <c r="M442" s="9">
        <v>2880000</v>
      </c>
      <c r="N442" s="9"/>
      <c r="O442" s="9">
        <f t="shared" si="91"/>
        <v>0</v>
      </c>
      <c r="P442" s="9"/>
      <c r="Q442" s="9"/>
      <c r="R442" s="9">
        <f t="shared" si="92"/>
        <v>0</v>
      </c>
      <c r="S442" s="9"/>
      <c r="T442" s="9"/>
      <c r="U442" s="9">
        <f t="shared" si="93"/>
        <v>0</v>
      </c>
      <c r="V442" s="9"/>
      <c r="W442" s="9"/>
      <c r="X442" s="9">
        <f t="shared" si="94"/>
        <v>0</v>
      </c>
      <c r="Y442" s="9"/>
      <c r="Z442" s="9"/>
      <c r="AA442" s="10">
        <f t="shared" si="95"/>
        <v>0</v>
      </c>
      <c r="AB442" s="11">
        <v>45673</v>
      </c>
    </row>
    <row r="443" spans="1:28" ht="15.75" hidden="1" x14ac:dyDescent="0.25">
      <c r="A443" s="39">
        <v>45672</v>
      </c>
      <c r="B443" s="33" t="s">
        <v>371</v>
      </c>
      <c r="C443" s="33"/>
      <c r="D443" s="33" t="s">
        <v>31</v>
      </c>
      <c r="E443" s="33" t="s">
        <v>372</v>
      </c>
      <c r="F443" s="33">
        <v>10</v>
      </c>
      <c r="G443" s="35" t="s">
        <v>33</v>
      </c>
      <c r="H443" s="33">
        <v>260000</v>
      </c>
      <c r="I443" s="20">
        <f t="shared" si="89"/>
        <v>2600000</v>
      </c>
      <c r="J443" s="53" t="s">
        <v>241</v>
      </c>
      <c r="K443" s="20"/>
      <c r="L443" s="9">
        <f t="shared" si="90"/>
        <v>2600000</v>
      </c>
      <c r="M443" s="9">
        <v>2600000</v>
      </c>
      <c r="N443" s="9"/>
      <c r="O443" s="9">
        <f t="shared" si="91"/>
        <v>0</v>
      </c>
      <c r="P443" s="9"/>
      <c r="Q443" s="9"/>
      <c r="R443" s="9">
        <f t="shared" si="92"/>
        <v>0</v>
      </c>
      <c r="S443" s="9"/>
      <c r="T443" s="9"/>
      <c r="U443" s="9">
        <f t="shared" si="93"/>
        <v>0</v>
      </c>
      <c r="V443" s="9"/>
      <c r="W443" s="9"/>
      <c r="X443" s="9">
        <f t="shared" si="94"/>
        <v>0</v>
      </c>
      <c r="Y443" s="9"/>
      <c r="Z443" s="9"/>
      <c r="AA443" s="10">
        <f t="shared" si="95"/>
        <v>0</v>
      </c>
      <c r="AB443" s="11">
        <v>45672</v>
      </c>
    </row>
    <row r="444" spans="1:28" ht="15.75" hidden="1" x14ac:dyDescent="0.25">
      <c r="A444" s="39">
        <v>45672</v>
      </c>
      <c r="B444" s="33" t="s">
        <v>364</v>
      </c>
      <c r="C444" s="33"/>
      <c r="D444" s="33" t="s">
        <v>31</v>
      </c>
      <c r="E444" s="33" t="s">
        <v>110</v>
      </c>
      <c r="F444" s="33">
        <v>400</v>
      </c>
      <c r="G444" s="33" t="s">
        <v>29</v>
      </c>
      <c r="H444" s="33">
        <v>2000</v>
      </c>
      <c r="I444" s="20">
        <f t="shared" si="89"/>
        <v>800000</v>
      </c>
      <c r="J444" s="37" t="s">
        <v>240</v>
      </c>
      <c r="K444" s="20" t="s">
        <v>365</v>
      </c>
      <c r="L444" s="9">
        <f t="shared" si="90"/>
        <v>0</v>
      </c>
      <c r="M444" s="9"/>
      <c r="N444" s="9"/>
      <c r="O444" s="9">
        <f t="shared" si="91"/>
        <v>800000</v>
      </c>
      <c r="P444" s="9">
        <v>800000</v>
      </c>
      <c r="Q444" s="9"/>
      <c r="R444" s="9">
        <f t="shared" si="92"/>
        <v>0</v>
      </c>
      <c r="S444" s="9"/>
      <c r="T444" s="9"/>
      <c r="U444" s="9">
        <f t="shared" si="93"/>
        <v>0</v>
      </c>
      <c r="V444" s="9"/>
      <c r="W444" s="9"/>
      <c r="X444" s="9">
        <f t="shared" si="94"/>
        <v>0</v>
      </c>
      <c r="Y444" s="9"/>
      <c r="Z444" s="9"/>
      <c r="AA444" s="10">
        <f t="shared" si="95"/>
        <v>0</v>
      </c>
      <c r="AB444" s="11">
        <v>45671</v>
      </c>
    </row>
    <row r="445" spans="1:28" ht="15.75" hidden="1" x14ac:dyDescent="0.25">
      <c r="A445" s="39">
        <v>45672</v>
      </c>
      <c r="B445" s="33" t="s">
        <v>231</v>
      </c>
      <c r="C445" s="33"/>
      <c r="D445" s="33"/>
      <c r="E445" s="33" t="s">
        <v>136</v>
      </c>
      <c r="F445" s="33">
        <v>123.5</v>
      </c>
      <c r="G445" s="33" t="s">
        <v>51</v>
      </c>
      <c r="H445" s="33"/>
      <c r="I445" s="20">
        <f t="shared" si="89"/>
        <v>0</v>
      </c>
      <c r="J445" s="34" t="s">
        <v>26</v>
      </c>
      <c r="K445" s="20"/>
      <c r="L445" s="9">
        <f t="shared" si="90"/>
        <v>0</v>
      </c>
      <c r="M445" s="9"/>
      <c r="N445" s="9"/>
      <c r="O445" s="9">
        <f t="shared" si="91"/>
        <v>0</v>
      </c>
      <c r="P445" s="9"/>
      <c r="Q445" s="9"/>
      <c r="R445" s="9">
        <f t="shared" si="92"/>
        <v>0</v>
      </c>
      <c r="S445" s="9"/>
      <c r="T445" s="9"/>
      <c r="U445" s="9">
        <f t="shared" si="93"/>
        <v>0</v>
      </c>
      <c r="V445" s="9"/>
      <c r="W445" s="9"/>
      <c r="X445" s="9">
        <f t="shared" si="94"/>
        <v>0</v>
      </c>
      <c r="Y445" s="9"/>
      <c r="Z445" s="9"/>
      <c r="AA445" s="10">
        <f t="shared" si="95"/>
        <v>0</v>
      </c>
      <c r="AB445" s="11"/>
    </row>
    <row r="446" spans="1:28" ht="15.75" hidden="1" x14ac:dyDescent="0.25">
      <c r="A446" s="39">
        <v>45672</v>
      </c>
      <c r="B446" s="33" t="s">
        <v>332</v>
      </c>
      <c r="C446" s="33"/>
      <c r="D446" s="33" t="s">
        <v>31</v>
      </c>
      <c r="E446" s="33" t="s">
        <v>373</v>
      </c>
      <c r="F446" s="33">
        <v>2</v>
      </c>
      <c r="G446" s="33" t="s">
        <v>51</v>
      </c>
      <c r="H446" s="33">
        <v>135000</v>
      </c>
      <c r="I446" s="20">
        <f t="shared" si="89"/>
        <v>270000</v>
      </c>
      <c r="J446" s="37" t="s">
        <v>241</v>
      </c>
      <c r="K446" s="20"/>
      <c r="L446" s="9">
        <f t="shared" si="90"/>
        <v>0</v>
      </c>
      <c r="M446" s="9"/>
      <c r="N446" s="9"/>
      <c r="O446" s="9">
        <f t="shared" si="91"/>
        <v>0</v>
      </c>
      <c r="P446" s="9"/>
      <c r="Q446" s="9"/>
      <c r="R446" s="9">
        <f t="shared" si="92"/>
        <v>0</v>
      </c>
      <c r="S446" s="9"/>
      <c r="T446" s="9"/>
      <c r="U446" s="9">
        <f t="shared" si="93"/>
        <v>270000</v>
      </c>
      <c r="V446" s="9">
        <v>270000</v>
      </c>
      <c r="W446" s="9"/>
      <c r="X446" s="9">
        <f t="shared" si="94"/>
        <v>0</v>
      </c>
      <c r="Y446" s="9"/>
      <c r="Z446" s="9"/>
      <c r="AA446" s="10">
        <f t="shared" si="95"/>
        <v>0</v>
      </c>
      <c r="AB446" s="11">
        <v>45672</v>
      </c>
    </row>
    <row r="447" spans="1:28" ht="15.75" hidden="1" x14ac:dyDescent="0.25">
      <c r="A447" s="39">
        <v>45672</v>
      </c>
      <c r="B447" s="33" t="s">
        <v>219</v>
      </c>
      <c r="C447" s="33"/>
      <c r="D447" s="33" t="s">
        <v>31</v>
      </c>
      <c r="E447" s="33" t="s">
        <v>91</v>
      </c>
      <c r="F447" s="33">
        <v>300</v>
      </c>
      <c r="G447" s="33" t="s">
        <v>29</v>
      </c>
      <c r="H447" s="33">
        <v>4000</v>
      </c>
      <c r="I447" s="20">
        <f t="shared" si="89"/>
        <v>1200000</v>
      </c>
      <c r="J447" s="42" t="s">
        <v>43</v>
      </c>
      <c r="K447" s="20"/>
      <c r="L447" s="9">
        <f t="shared" si="90"/>
        <v>400000</v>
      </c>
      <c r="M447" s="9">
        <v>400000</v>
      </c>
      <c r="N447" s="9"/>
      <c r="O447" s="9">
        <f t="shared" si="91"/>
        <v>0</v>
      </c>
      <c r="P447" s="9"/>
      <c r="Q447" s="9"/>
      <c r="R447" s="9">
        <f t="shared" si="92"/>
        <v>0</v>
      </c>
      <c r="S447" s="9"/>
      <c r="T447" s="9"/>
      <c r="U447" s="9">
        <f t="shared" si="93"/>
        <v>0</v>
      </c>
      <c r="V447" s="9"/>
      <c r="W447" s="9"/>
      <c r="X447" s="9">
        <f t="shared" si="94"/>
        <v>0</v>
      </c>
      <c r="Y447" s="9"/>
      <c r="Z447" s="9"/>
      <c r="AA447" s="10">
        <f t="shared" si="95"/>
        <v>800000</v>
      </c>
      <c r="AB447" s="11">
        <v>45672</v>
      </c>
    </row>
    <row r="448" spans="1:28" ht="15.75" hidden="1" x14ac:dyDescent="0.25">
      <c r="A448" s="39">
        <v>45672</v>
      </c>
      <c r="B448" s="33" t="s">
        <v>374</v>
      </c>
      <c r="C448" s="33"/>
      <c r="D448" s="33" t="s">
        <v>31</v>
      </c>
      <c r="E448" s="33" t="s">
        <v>375</v>
      </c>
      <c r="F448" s="33">
        <v>5</v>
      </c>
      <c r="G448" s="33" t="s">
        <v>23</v>
      </c>
      <c r="H448" s="33">
        <v>1200000</v>
      </c>
      <c r="I448" s="20">
        <f t="shared" si="89"/>
        <v>6000000</v>
      </c>
      <c r="J448" s="37" t="s">
        <v>240</v>
      </c>
      <c r="K448" s="20" t="s">
        <v>400</v>
      </c>
      <c r="L448" s="9">
        <f t="shared" si="90"/>
        <v>0</v>
      </c>
      <c r="M448" s="9"/>
      <c r="N448" s="9"/>
      <c r="O448" s="9">
        <f t="shared" si="91"/>
        <v>6000000</v>
      </c>
      <c r="P448" s="9">
        <v>6000000</v>
      </c>
      <c r="Q448" s="9"/>
      <c r="R448" s="9">
        <f t="shared" si="92"/>
        <v>0</v>
      </c>
      <c r="S448" s="9"/>
      <c r="T448" s="9"/>
      <c r="U448" s="9">
        <f t="shared" si="93"/>
        <v>0</v>
      </c>
      <c r="V448" s="9"/>
      <c r="W448" s="9"/>
      <c r="X448" s="9">
        <f t="shared" si="94"/>
        <v>0</v>
      </c>
      <c r="Y448" s="9"/>
      <c r="Z448" s="9"/>
      <c r="AA448" s="10">
        <f t="shared" si="95"/>
        <v>0</v>
      </c>
      <c r="AB448" s="11">
        <v>45673</v>
      </c>
    </row>
    <row r="449" spans="1:28" ht="15.75" hidden="1" x14ac:dyDescent="0.25">
      <c r="A449" s="39">
        <v>45672</v>
      </c>
      <c r="B449" s="33" t="s">
        <v>376</v>
      </c>
      <c r="C449" s="33"/>
      <c r="D449" s="33" t="s">
        <v>31</v>
      </c>
      <c r="E449" s="33" t="s">
        <v>377</v>
      </c>
      <c r="F449" s="33">
        <v>1</v>
      </c>
      <c r="G449" s="33" t="s">
        <v>138</v>
      </c>
      <c r="H449" s="33">
        <v>1200000</v>
      </c>
      <c r="I449" s="20">
        <f t="shared" si="89"/>
        <v>1200000</v>
      </c>
      <c r="J449" s="37" t="s">
        <v>240</v>
      </c>
      <c r="K449" s="20" t="s">
        <v>395</v>
      </c>
      <c r="L449" s="9">
        <f t="shared" si="90"/>
        <v>0</v>
      </c>
      <c r="M449" s="9"/>
      <c r="N449" s="9"/>
      <c r="O449" s="9">
        <f t="shared" si="91"/>
        <v>1200000</v>
      </c>
      <c r="P449" s="9">
        <v>1200000</v>
      </c>
      <c r="Q449" s="9"/>
      <c r="R449" s="9">
        <f t="shared" si="92"/>
        <v>0</v>
      </c>
      <c r="S449" s="9"/>
      <c r="T449" s="9"/>
      <c r="U449" s="9">
        <f t="shared" si="93"/>
        <v>0</v>
      </c>
      <c r="V449" s="9"/>
      <c r="W449" s="9"/>
      <c r="X449" s="9">
        <f t="shared" si="94"/>
        <v>0</v>
      </c>
      <c r="Y449" s="9"/>
      <c r="Z449" s="9"/>
      <c r="AA449" s="10">
        <f t="shared" si="95"/>
        <v>0</v>
      </c>
      <c r="AB449" s="11">
        <v>45673</v>
      </c>
    </row>
    <row r="450" spans="1:28" ht="15.75" hidden="1" x14ac:dyDescent="0.25">
      <c r="A450" s="39">
        <v>45672</v>
      </c>
      <c r="B450" s="33" t="s">
        <v>378</v>
      </c>
      <c r="C450" s="33"/>
      <c r="D450" s="33" t="s">
        <v>31</v>
      </c>
      <c r="E450" s="33" t="s">
        <v>111</v>
      </c>
      <c r="F450" s="33">
        <v>2000</v>
      </c>
      <c r="G450" s="33" t="s">
        <v>29</v>
      </c>
      <c r="H450" s="33">
        <v>2500</v>
      </c>
      <c r="I450" s="20">
        <f t="shared" si="89"/>
        <v>5000000</v>
      </c>
      <c r="J450" s="37" t="s">
        <v>240</v>
      </c>
      <c r="K450" s="20" t="s">
        <v>477</v>
      </c>
      <c r="L450" s="9">
        <f t="shared" si="90"/>
        <v>0</v>
      </c>
      <c r="M450" s="9"/>
      <c r="N450" s="9"/>
      <c r="O450" s="9">
        <f t="shared" si="91"/>
        <v>5000000</v>
      </c>
      <c r="P450" s="9">
        <v>5000000</v>
      </c>
      <c r="Q450" s="9"/>
      <c r="R450" s="9">
        <f t="shared" si="92"/>
        <v>0</v>
      </c>
      <c r="S450" s="9"/>
      <c r="T450" s="9"/>
      <c r="U450" s="9">
        <f t="shared" si="93"/>
        <v>0</v>
      </c>
      <c r="V450" s="9"/>
      <c r="W450" s="9"/>
      <c r="X450" s="9">
        <f t="shared" si="94"/>
        <v>0</v>
      </c>
      <c r="Y450" s="9"/>
      <c r="Z450" s="9"/>
      <c r="AA450" s="10">
        <f t="shared" si="95"/>
        <v>0</v>
      </c>
      <c r="AB450" s="11">
        <v>45681</v>
      </c>
    </row>
    <row r="451" spans="1:28" ht="15.75" hidden="1" x14ac:dyDescent="0.25">
      <c r="A451" s="39">
        <v>45672</v>
      </c>
      <c r="B451" s="33" t="s">
        <v>379</v>
      </c>
      <c r="C451" s="33"/>
      <c r="D451" s="33" t="s">
        <v>31</v>
      </c>
      <c r="E451" s="33" t="s">
        <v>102</v>
      </c>
      <c r="F451" s="33">
        <v>2</v>
      </c>
      <c r="G451" s="33" t="s">
        <v>74</v>
      </c>
      <c r="H451" s="33">
        <v>65000</v>
      </c>
      <c r="I451" s="20">
        <f t="shared" si="89"/>
        <v>130000</v>
      </c>
      <c r="J451" s="37" t="s">
        <v>241</v>
      </c>
      <c r="K451" s="20"/>
      <c r="L451" s="9">
        <f t="shared" si="90"/>
        <v>0</v>
      </c>
      <c r="M451" s="9"/>
      <c r="N451" s="9"/>
      <c r="O451" s="9">
        <f t="shared" si="91"/>
        <v>0</v>
      </c>
      <c r="P451" s="9"/>
      <c r="Q451" s="9"/>
      <c r="R451" s="9">
        <f t="shared" si="92"/>
        <v>0</v>
      </c>
      <c r="S451" s="9"/>
      <c r="T451" s="9"/>
      <c r="U451" s="9">
        <f t="shared" si="93"/>
        <v>130000</v>
      </c>
      <c r="V451" s="9">
        <v>130000</v>
      </c>
      <c r="W451" s="9"/>
      <c r="X451" s="9">
        <f t="shared" si="94"/>
        <v>0</v>
      </c>
      <c r="Y451" s="9"/>
      <c r="Z451" s="9"/>
      <c r="AA451" s="10">
        <f t="shared" si="95"/>
        <v>0</v>
      </c>
      <c r="AB451" s="11">
        <v>45672</v>
      </c>
    </row>
    <row r="452" spans="1:28" ht="15.75" hidden="1" x14ac:dyDescent="0.25">
      <c r="A452" s="39">
        <v>45672</v>
      </c>
      <c r="B452" s="33" t="s">
        <v>379</v>
      </c>
      <c r="C452" s="33"/>
      <c r="D452" s="33" t="s">
        <v>31</v>
      </c>
      <c r="E452" s="33" t="s">
        <v>245</v>
      </c>
      <c r="F452" s="33">
        <v>2.5</v>
      </c>
      <c r="G452" s="35" t="s">
        <v>51</v>
      </c>
      <c r="H452" s="33">
        <v>82000</v>
      </c>
      <c r="I452" s="20">
        <f t="shared" si="89"/>
        <v>205000</v>
      </c>
      <c r="J452" s="37" t="s">
        <v>241</v>
      </c>
      <c r="K452" s="20"/>
      <c r="L452" s="9">
        <f t="shared" si="90"/>
        <v>0</v>
      </c>
      <c r="M452" s="9"/>
      <c r="N452" s="9"/>
      <c r="O452" s="9">
        <f t="shared" si="91"/>
        <v>0</v>
      </c>
      <c r="P452" s="9"/>
      <c r="Q452" s="9"/>
      <c r="R452" s="9">
        <f t="shared" si="92"/>
        <v>0</v>
      </c>
      <c r="S452" s="9"/>
      <c r="T452" s="9"/>
      <c r="U452" s="9">
        <f t="shared" si="93"/>
        <v>205000</v>
      </c>
      <c r="V452" s="9">
        <v>205000</v>
      </c>
      <c r="W452" s="9"/>
      <c r="X452" s="9">
        <f t="shared" si="94"/>
        <v>0</v>
      </c>
      <c r="Y452" s="9"/>
      <c r="Z452" s="9"/>
      <c r="AA452" s="10">
        <f t="shared" si="95"/>
        <v>0</v>
      </c>
      <c r="AB452" s="11">
        <v>45672</v>
      </c>
    </row>
    <row r="453" spans="1:28" ht="15.75" hidden="1" x14ac:dyDescent="0.25">
      <c r="A453" s="39">
        <v>45672</v>
      </c>
      <c r="B453" s="33" t="s">
        <v>380</v>
      </c>
      <c r="C453" s="35"/>
      <c r="D453" s="33" t="s">
        <v>31</v>
      </c>
      <c r="E453" s="35" t="s">
        <v>61</v>
      </c>
      <c r="F453" s="35">
        <v>10</v>
      </c>
      <c r="G453" s="35" t="s">
        <v>25</v>
      </c>
      <c r="H453" s="35">
        <v>45000</v>
      </c>
      <c r="I453" s="20">
        <f t="shared" si="89"/>
        <v>450000</v>
      </c>
      <c r="J453" s="37" t="s">
        <v>240</v>
      </c>
      <c r="K453" s="20" t="s">
        <v>384</v>
      </c>
      <c r="L453" s="9">
        <f t="shared" si="90"/>
        <v>0</v>
      </c>
      <c r="M453" s="9"/>
      <c r="N453" s="9"/>
      <c r="O453" s="9">
        <f t="shared" si="91"/>
        <v>450000</v>
      </c>
      <c r="P453" s="9">
        <v>450000</v>
      </c>
      <c r="Q453" s="9"/>
      <c r="R453" s="9">
        <f t="shared" si="92"/>
        <v>0</v>
      </c>
      <c r="S453" s="9"/>
      <c r="T453" s="9"/>
      <c r="U453" s="9">
        <f t="shared" si="93"/>
        <v>0</v>
      </c>
      <c r="V453" s="9"/>
      <c r="W453" s="9"/>
      <c r="X453" s="9">
        <f t="shared" si="94"/>
        <v>0</v>
      </c>
      <c r="Y453" s="9"/>
      <c r="Z453" s="9"/>
      <c r="AA453" s="10">
        <f t="shared" si="95"/>
        <v>0</v>
      </c>
      <c r="AB453" s="11">
        <v>45672</v>
      </c>
    </row>
    <row r="454" spans="1:28" ht="15.75" hidden="1" x14ac:dyDescent="0.25">
      <c r="A454" s="39">
        <v>45672</v>
      </c>
      <c r="B454" s="33" t="s">
        <v>380</v>
      </c>
      <c r="C454" s="33"/>
      <c r="D454" s="33" t="s">
        <v>31</v>
      </c>
      <c r="E454" s="33" t="s">
        <v>381</v>
      </c>
      <c r="F454" s="33">
        <v>5.6</v>
      </c>
      <c r="G454" s="33" t="s">
        <v>178</v>
      </c>
      <c r="H454" s="33">
        <v>1150000</v>
      </c>
      <c r="I454" s="20">
        <f t="shared" si="89"/>
        <v>6440000</v>
      </c>
      <c r="J454" s="37" t="s">
        <v>240</v>
      </c>
      <c r="K454" s="20" t="s">
        <v>385</v>
      </c>
      <c r="L454" s="9">
        <f t="shared" si="90"/>
        <v>0</v>
      </c>
      <c r="M454" s="9"/>
      <c r="N454" s="9"/>
      <c r="O454" s="9">
        <f t="shared" si="91"/>
        <v>6440000</v>
      </c>
      <c r="P454" s="9">
        <v>6440000</v>
      </c>
      <c r="Q454" s="9"/>
      <c r="R454" s="9">
        <f t="shared" si="92"/>
        <v>0</v>
      </c>
      <c r="S454" s="9"/>
      <c r="T454" s="9"/>
      <c r="U454" s="9">
        <f t="shared" si="93"/>
        <v>0</v>
      </c>
      <c r="V454" s="9"/>
      <c r="W454" s="9"/>
      <c r="X454" s="9">
        <f t="shared" si="94"/>
        <v>0</v>
      </c>
      <c r="Y454" s="9"/>
      <c r="Z454" s="9"/>
      <c r="AA454" s="10">
        <f t="shared" si="95"/>
        <v>0</v>
      </c>
      <c r="AB454" s="11">
        <v>45672</v>
      </c>
    </row>
    <row r="455" spans="1:28" ht="15.75" hidden="1" x14ac:dyDescent="0.25">
      <c r="A455" s="39">
        <v>45672</v>
      </c>
      <c r="B455" s="33" t="s">
        <v>121</v>
      </c>
      <c r="C455" s="33"/>
      <c r="D455" s="33" t="s">
        <v>31</v>
      </c>
      <c r="E455" s="33" t="s">
        <v>382</v>
      </c>
      <c r="F455" s="33">
        <v>4040</v>
      </c>
      <c r="G455" s="33" t="s">
        <v>267</v>
      </c>
      <c r="H455" s="33">
        <v>5000</v>
      </c>
      <c r="I455" s="20">
        <f t="shared" si="89"/>
        <v>20200000</v>
      </c>
      <c r="J455" s="37" t="s">
        <v>240</v>
      </c>
      <c r="K455" s="20" t="s">
        <v>355</v>
      </c>
      <c r="L455" s="9">
        <f t="shared" si="90"/>
        <v>0</v>
      </c>
      <c r="M455" s="9"/>
      <c r="N455" s="9"/>
      <c r="O455" s="9">
        <f t="shared" si="91"/>
        <v>20200000</v>
      </c>
      <c r="P455" s="9">
        <v>20200000</v>
      </c>
      <c r="Q455" s="9"/>
      <c r="R455" s="9">
        <f t="shared" si="92"/>
        <v>0</v>
      </c>
      <c r="S455" s="9"/>
      <c r="T455" s="9"/>
      <c r="U455" s="9">
        <f t="shared" si="93"/>
        <v>0</v>
      </c>
      <c r="V455" s="9"/>
      <c r="W455" s="9"/>
      <c r="X455" s="9">
        <f t="shared" si="94"/>
        <v>0</v>
      </c>
      <c r="Y455" s="9"/>
      <c r="Z455" s="9"/>
      <c r="AA455" s="10">
        <f t="shared" si="95"/>
        <v>0</v>
      </c>
      <c r="AB455" s="11">
        <v>45670</v>
      </c>
    </row>
    <row r="456" spans="1:28" ht="15.75" hidden="1" x14ac:dyDescent="0.25">
      <c r="A456" s="32">
        <v>45672</v>
      </c>
      <c r="B456" s="33" t="s">
        <v>53</v>
      </c>
      <c r="C456" s="33"/>
      <c r="D456" s="33" t="s">
        <v>31</v>
      </c>
      <c r="E456" s="33" t="s">
        <v>47</v>
      </c>
      <c r="F456" s="33">
        <v>250</v>
      </c>
      <c r="G456" s="33" t="s">
        <v>29</v>
      </c>
      <c r="H456" s="33">
        <v>2105</v>
      </c>
      <c r="I456" s="20">
        <f t="shared" si="89"/>
        <v>526250</v>
      </c>
      <c r="J456" s="14" t="s">
        <v>240</v>
      </c>
      <c r="K456" s="20" t="s">
        <v>534</v>
      </c>
      <c r="L456" s="9">
        <f t="shared" si="90"/>
        <v>0</v>
      </c>
      <c r="M456" s="9"/>
      <c r="N456" s="9"/>
      <c r="O456" s="9">
        <f t="shared" si="91"/>
        <v>526250</v>
      </c>
      <c r="P456" s="56">
        <v>526250</v>
      </c>
      <c r="Q456" s="9"/>
      <c r="R456" s="9">
        <f t="shared" si="92"/>
        <v>0</v>
      </c>
      <c r="S456" s="9"/>
      <c r="T456" s="9"/>
      <c r="U456" s="9">
        <f t="shared" si="93"/>
        <v>0</v>
      </c>
      <c r="V456" s="9"/>
      <c r="W456" s="9"/>
      <c r="X456" s="9">
        <f t="shared" si="94"/>
        <v>0</v>
      </c>
      <c r="Y456" s="9"/>
      <c r="Z456" s="9"/>
      <c r="AA456" s="10">
        <f t="shared" si="95"/>
        <v>0</v>
      </c>
      <c r="AB456" s="11">
        <v>45686</v>
      </c>
    </row>
    <row r="457" spans="1:28" ht="15.75" hidden="1" x14ac:dyDescent="0.25">
      <c r="A457" s="39">
        <v>45672</v>
      </c>
      <c r="B457" s="33" t="s">
        <v>53</v>
      </c>
      <c r="C457" s="35"/>
      <c r="D457" s="33" t="s">
        <v>31</v>
      </c>
      <c r="E457" s="35" t="s">
        <v>65</v>
      </c>
      <c r="F457" s="35">
        <v>500</v>
      </c>
      <c r="G457" s="33" t="s">
        <v>29</v>
      </c>
      <c r="H457" s="35">
        <v>3160</v>
      </c>
      <c r="I457" s="20">
        <f t="shared" si="89"/>
        <v>1580000</v>
      </c>
      <c r="J457" s="14" t="s">
        <v>240</v>
      </c>
      <c r="K457" s="20" t="s">
        <v>534</v>
      </c>
      <c r="L457" s="9">
        <f t="shared" si="90"/>
        <v>0</v>
      </c>
      <c r="M457" s="9"/>
      <c r="N457" s="9"/>
      <c r="O457" s="9">
        <f t="shared" si="91"/>
        <v>1580000</v>
      </c>
      <c r="P457" s="56">
        <v>1580000</v>
      </c>
      <c r="Q457" s="9"/>
      <c r="R457" s="9">
        <f t="shared" si="92"/>
        <v>0</v>
      </c>
      <c r="S457" s="9"/>
      <c r="T457" s="9"/>
      <c r="U457" s="9">
        <f t="shared" si="93"/>
        <v>0</v>
      </c>
      <c r="V457" s="9"/>
      <c r="W457" s="9"/>
      <c r="X457" s="9">
        <f t="shared" si="94"/>
        <v>0</v>
      </c>
      <c r="Y457" s="9"/>
      <c r="Z457" s="9"/>
      <c r="AA457" s="10">
        <f t="shared" si="95"/>
        <v>0</v>
      </c>
      <c r="AB457" s="11">
        <v>45686</v>
      </c>
    </row>
    <row r="458" spans="1:28" ht="15.75" hidden="1" x14ac:dyDescent="0.25">
      <c r="A458" s="39">
        <v>45672</v>
      </c>
      <c r="B458" s="35" t="s">
        <v>217</v>
      </c>
      <c r="C458" s="35"/>
      <c r="D458" s="35" t="s">
        <v>41</v>
      </c>
      <c r="E458" s="35" t="s">
        <v>224</v>
      </c>
      <c r="F458" s="35">
        <v>750</v>
      </c>
      <c r="G458" s="33" t="s">
        <v>29</v>
      </c>
      <c r="H458" s="35">
        <v>1790</v>
      </c>
      <c r="I458" s="20">
        <f t="shared" si="89"/>
        <v>1342500</v>
      </c>
      <c r="J458" s="31" t="s">
        <v>241</v>
      </c>
      <c r="K458" s="20"/>
      <c r="L458" s="9">
        <f t="shared" si="90"/>
        <v>1342500</v>
      </c>
      <c r="M458" s="9"/>
      <c r="N458" s="9">
        <v>1342500</v>
      </c>
      <c r="O458" s="9">
        <f t="shared" si="91"/>
        <v>0</v>
      </c>
      <c r="P458" s="9"/>
      <c r="Q458" s="9"/>
      <c r="R458" s="9">
        <f t="shared" si="92"/>
        <v>0</v>
      </c>
      <c r="S458" s="9"/>
      <c r="T458" s="9"/>
      <c r="U458" s="9">
        <f t="shared" si="93"/>
        <v>0</v>
      </c>
      <c r="V458" s="9"/>
      <c r="W458" s="9"/>
      <c r="X458" s="9">
        <f t="shared" si="94"/>
        <v>0</v>
      </c>
      <c r="Y458" s="9"/>
      <c r="Z458" s="9"/>
      <c r="AA458" s="10">
        <f t="shared" si="95"/>
        <v>0</v>
      </c>
      <c r="AB458" s="11">
        <v>45679</v>
      </c>
    </row>
    <row r="459" spans="1:28" ht="15.75" hidden="1" x14ac:dyDescent="0.25">
      <c r="A459" s="39">
        <v>45672</v>
      </c>
      <c r="B459" s="35" t="s">
        <v>217</v>
      </c>
      <c r="C459" s="35"/>
      <c r="D459" s="35" t="s">
        <v>41</v>
      </c>
      <c r="E459" s="35" t="s">
        <v>234</v>
      </c>
      <c r="F459" s="35">
        <v>2.5</v>
      </c>
      <c r="G459" s="35" t="s">
        <v>51</v>
      </c>
      <c r="H459" s="35">
        <v>90000</v>
      </c>
      <c r="I459" s="20">
        <f t="shared" si="89"/>
        <v>225000</v>
      </c>
      <c r="J459" s="31" t="s">
        <v>241</v>
      </c>
      <c r="K459" s="20"/>
      <c r="L459" s="9">
        <f t="shared" si="90"/>
        <v>225000</v>
      </c>
      <c r="M459" s="9"/>
      <c r="N459" s="9">
        <v>225000</v>
      </c>
      <c r="O459" s="9">
        <f t="shared" si="91"/>
        <v>0</v>
      </c>
      <c r="P459" s="9"/>
      <c r="Q459" s="9"/>
      <c r="R459" s="9">
        <f t="shared" si="92"/>
        <v>0</v>
      </c>
      <c r="S459" s="9"/>
      <c r="T459" s="9"/>
      <c r="U459" s="9">
        <f t="shared" si="93"/>
        <v>0</v>
      </c>
      <c r="V459" s="9"/>
      <c r="W459" s="9"/>
      <c r="X459" s="9">
        <f t="shared" si="94"/>
        <v>0</v>
      </c>
      <c r="Y459" s="9"/>
      <c r="Z459" s="9"/>
      <c r="AA459" s="10">
        <f t="shared" si="95"/>
        <v>0</v>
      </c>
      <c r="AB459" s="11">
        <v>45679</v>
      </c>
    </row>
    <row r="460" spans="1:28" ht="15.75" hidden="1" x14ac:dyDescent="0.25">
      <c r="A460" s="39">
        <v>45672</v>
      </c>
      <c r="B460" s="35" t="s">
        <v>217</v>
      </c>
      <c r="C460" s="33"/>
      <c r="D460" s="35" t="s">
        <v>41</v>
      </c>
      <c r="E460" s="35" t="s">
        <v>237</v>
      </c>
      <c r="F460" s="33">
        <v>2.5</v>
      </c>
      <c r="G460" s="35" t="s">
        <v>51</v>
      </c>
      <c r="H460" s="33">
        <v>90000</v>
      </c>
      <c r="I460" s="20">
        <f t="shared" si="89"/>
        <v>225000</v>
      </c>
      <c r="J460" s="31" t="s">
        <v>241</v>
      </c>
      <c r="K460" s="20"/>
      <c r="L460" s="9">
        <f t="shared" si="90"/>
        <v>225000</v>
      </c>
      <c r="M460" s="9"/>
      <c r="N460" s="9">
        <v>225000</v>
      </c>
      <c r="O460" s="9">
        <f t="shared" si="91"/>
        <v>0</v>
      </c>
      <c r="P460" s="9"/>
      <c r="Q460" s="9"/>
      <c r="R460" s="9">
        <f t="shared" si="92"/>
        <v>0</v>
      </c>
      <c r="S460" s="9"/>
      <c r="T460" s="9"/>
      <c r="U460" s="9">
        <f t="shared" si="93"/>
        <v>0</v>
      </c>
      <c r="V460" s="9"/>
      <c r="W460" s="9"/>
      <c r="X460" s="9">
        <f t="shared" si="94"/>
        <v>0</v>
      </c>
      <c r="Y460" s="9"/>
      <c r="Z460" s="9"/>
      <c r="AA460" s="10">
        <f t="shared" si="95"/>
        <v>0</v>
      </c>
      <c r="AB460" s="11">
        <v>45679</v>
      </c>
    </row>
    <row r="461" spans="1:28" ht="15.75" hidden="1" x14ac:dyDescent="0.25">
      <c r="A461" s="39">
        <v>45672</v>
      </c>
      <c r="B461" s="35" t="s">
        <v>35</v>
      </c>
      <c r="C461" s="35"/>
      <c r="D461" s="35" t="s">
        <v>41</v>
      </c>
      <c r="E461" s="35" t="s">
        <v>235</v>
      </c>
      <c r="F461" s="35">
        <v>2.5</v>
      </c>
      <c r="G461" s="35" t="s">
        <v>51</v>
      </c>
      <c r="H461" s="35">
        <v>90000</v>
      </c>
      <c r="I461" s="20">
        <f t="shared" si="89"/>
        <v>225000</v>
      </c>
      <c r="J461" s="41" t="s">
        <v>241</v>
      </c>
      <c r="K461" s="20"/>
      <c r="L461" s="9">
        <f t="shared" si="90"/>
        <v>0</v>
      </c>
      <c r="M461" s="9"/>
      <c r="N461" s="9"/>
      <c r="O461" s="9">
        <f t="shared" si="91"/>
        <v>0</v>
      </c>
      <c r="P461" s="9"/>
      <c r="Q461" s="9"/>
      <c r="R461" s="9">
        <f t="shared" si="92"/>
        <v>0</v>
      </c>
      <c r="S461" s="9"/>
      <c r="T461" s="9"/>
      <c r="U461" s="9">
        <f t="shared" si="93"/>
        <v>225000</v>
      </c>
      <c r="V461" s="9">
        <v>225000</v>
      </c>
      <c r="W461" s="9"/>
      <c r="X461" s="9">
        <f t="shared" si="94"/>
        <v>0</v>
      </c>
      <c r="Y461" s="9"/>
      <c r="Z461" s="9"/>
      <c r="AA461" s="10">
        <f t="shared" si="95"/>
        <v>0</v>
      </c>
      <c r="AB461" s="11">
        <v>45672</v>
      </c>
    </row>
    <row r="462" spans="1:28" ht="15.75" hidden="1" x14ac:dyDescent="0.25">
      <c r="A462" s="32">
        <v>45672</v>
      </c>
      <c r="B462" s="33" t="s">
        <v>35</v>
      </c>
      <c r="C462" s="33"/>
      <c r="D462" s="33" t="s">
        <v>41</v>
      </c>
      <c r="E462" s="33" t="s">
        <v>236</v>
      </c>
      <c r="F462" s="33">
        <v>2.5</v>
      </c>
      <c r="G462" s="33" t="s">
        <v>51</v>
      </c>
      <c r="H462" s="33">
        <v>90000</v>
      </c>
      <c r="I462" s="20">
        <f t="shared" si="89"/>
        <v>225000</v>
      </c>
      <c r="J462" s="41" t="s">
        <v>241</v>
      </c>
      <c r="K462" s="20"/>
      <c r="L462" s="9">
        <f t="shared" si="90"/>
        <v>0</v>
      </c>
      <c r="M462" s="9"/>
      <c r="N462" s="9"/>
      <c r="O462" s="9">
        <f t="shared" si="91"/>
        <v>0</v>
      </c>
      <c r="P462" s="9"/>
      <c r="Q462" s="9"/>
      <c r="R462" s="9">
        <f t="shared" si="92"/>
        <v>0</v>
      </c>
      <c r="S462" s="9"/>
      <c r="T462" s="9"/>
      <c r="U462" s="9">
        <f t="shared" si="93"/>
        <v>225000</v>
      </c>
      <c r="V462" s="9">
        <v>225000</v>
      </c>
      <c r="W462" s="9"/>
      <c r="X462" s="9">
        <f t="shared" si="94"/>
        <v>0</v>
      </c>
      <c r="Y462" s="9"/>
      <c r="Z462" s="9"/>
      <c r="AA462" s="10">
        <f t="shared" si="95"/>
        <v>0</v>
      </c>
      <c r="AB462" s="11">
        <v>45672</v>
      </c>
    </row>
    <row r="463" spans="1:28" ht="15.75" hidden="1" x14ac:dyDescent="0.25">
      <c r="A463" s="39">
        <v>45672</v>
      </c>
      <c r="B463" s="35" t="s">
        <v>383</v>
      </c>
      <c r="C463" s="33"/>
      <c r="D463" s="35" t="s">
        <v>41</v>
      </c>
      <c r="E463" s="33" t="s">
        <v>110</v>
      </c>
      <c r="F463" s="33">
        <v>400</v>
      </c>
      <c r="G463" s="35" t="s">
        <v>29</v>
      </c>
      <c r="H463" s="33">
        <v>2000</v>
      </c>
      <c r="I463" s="20">
        <f t="shared" si="89"/>
        <v>800000</v>
      </c>
      <c r="J463" s="37" t="s">
        <v>240</v>
      </c>
      <c r="K463" s="20" t="s">
        <v>388</v>
      </c>
      <c r="L463" s="9">
        <f t="shared" si="90"/>
        <v>0</v>
      </c>
      <c r="M463" s="9"/>
      <c r="N463" s="9"/>
      <c r="O463" s="9">
        <f t="shared" si="91"/>
        <v>800000</v>
      </c>
      <c r="P463" s="9">
        <v>800000</v>
      </c>
      <c r="Q463" s="9"/>
      <c r="R463" s="9">
        <f t="shared" si="92"/>
        <v>0</v>
      </c>
      <c r="S463" s="9"/>
      <c r="T463" s="9"/>
      <c r="U463" s="9">
        <f t="shared" si="93"/>
        <v>0</v>
      </c>
      <c r="V463" s="9"/>
      <c r="W463" s="9"/>
      <c r="X463" s="9">
        <f t="shared" si="94"/>
        <v>0</v>
      </c>
      <c r="Y463" s="9"/>
      <c r="Z463" s="9"/>
      <c r="AA463" s="10">
        <f t="shared" si="95"/>
        <v>0</v>
      </c>
      <c r="AB463" s="11">
        <v>45672</v>
      </c>
    </row>
    <row r="464" spans="1:28" ht="15.75" hidden="1" x14ac:dyDescent="0.25">
      <c r="A464" s="32">
        <v>45672</v>
      </c>
      <c r="B464" s="33" t="s">
        <v>383</v>
      </c>
      <c r="C464" s="33"/>
      <c r="D464" s="33" t="s">
        <v>41</v>
      </c>
      <c r="E464" s="33" t="s">
        <v>263</v>
      </c>
      <c r="F464" s="33">
        <v>500</v>
      </c>
      <c r="G464" s="33" t="s">
        <v>29</v>
      </c>
      <c r="H464" s="33">
        <v>1505</v>
      </c>
      <c r="I464" s="20">
        <f t="shared" si="89"/>
        <v>752500</v>
      </c>
      <c r="J464" s="37" t="s">
        <v>240</v>
      </c>
      <c r="K464" s="20" t="s">
        <v>388</v>
      </c>
      <c r="L464" s="9">
        <f t="shared" si="90"/>
        <v>0</v>
      </c>
      <c r="M464" s="9"/>
      <c r="N464" s="9"/>
      <c r="O464" s="9">
        <f t="shared" si="91"/>
        <v>752500</v>
      </c>
      <c r="P464" s="9">
        <v>752500</v>
      </c>
      <c r="Q464" s="9"/>
      <c r="R464" s="9">
        <f t="shared" si="92"/>
        <v>0</v>
      </c>
      <c r="S464" s="9"/>
      <c r="T464" s="9"/>
      <c r="U464" s="9">
        <f t="shared" si="93"/>
        <v>0</v>
      </c>
      <c r="V464" s="9"/>
      <c r="W464" s="9"/>
      <c r="X464" s="9">
        <f t="shared" si="94"/>
        <v>0</v>
      </c>
      <c r="Y464" s="9"/>
      <c r="Z464" s="9"/>
      <c r="AA464" s="10">
        <f t="shared" si="95"/>
        <v>0</v>
      </c>
      <c r="AB464" s="11">
        <v>45672</v>
      </c>
    </row>
    <row r="465" spans="1:28" ht="15.75" hidden="1" x14ac:dyDescent="0.25">
      <c r="A465" s="32">
        <v>45673</v>
      </c>
      <c r="B465" s="33" t="s">
        <v>360</v>
      </c>
      <c r="C465" s="33"/>
      <c r="D465" s="33" t="s">
        <v>31</v>
      </c>
      <c r="E465" s="33" t="s">
        <v>295</v>
      </c>
      <c r="F465" s="33">
        <v>1</v>
      </c>
      <c r="G465" s="33" t="s">
        <v>33</v>
      </c>
      <c r="H465" s="33"/>
      <c r="I465" s="20">
        <f t="shared" si="89"/>
        <v>0</v>
      </c>
      <c r="J465" s="54" t="s">
        <v>326</v>
      </c>
      <c r="K465" s="20"/>
      <c r="L465" s="9">
        <f>M465+N465</f>
        <v>0</v>
      </c>
      <c r="M465" s="9"/>
      <c r="N465" s="9"/>
      <c r="O465" s="9">
        <f>P465+Q465</f>
        <v>0</v>
      </c>
      <c r="P465" s="9"/>
      <c r="Q465" s="9"/>
      <c r="R465" s="9">
        <f>S465+T465</f>
        <v>0</v>
      </c>
      <c r="S465" s="9"/>
      <c r="T465" s="9"/>
      <c r="U465" s="9">
        <f>V465+W465</f>
        <v>0</v>
      </c>
      <c r="V465" s="9"/>
      <c r="W465" s="9"/>
      <c r="X465" s="9">
        <f>Y465+Z465</f>
        <v>0</v>
      </c>
      <c r="Y465" s="9"/>
      <c r="Z465" s="9"/>
      <c r="AA465" s="10">
        <f>C465+I465-L465-O465-U465-X465-R465</f>
        <v>0</v>
      </c>
      <c r="AB465" s="11"/>
    </row>
    <row r="466" spans="1:28" ht="15.75" hidden="1" x14ac:dyDescent="0.25">
      <c r="A466" s="39">
        <v>45673</v>
      </c>
      <c r="B466" s="33" t="s">
        <v>264</v>
      </c>
      <c r="C466" s="33"/>
      <c r="D466" s="33" t="s">
        <v>31</v>
      </c>
      <c r="E466" s="33" t="s">
        <v>185</v>
      </c>
      <c r="F466" s="33">
        <v>600</v>
      </c>
      <c r="G466" s="35" t="s">
        <v>29</v>
      </c>
      <c r="H466" s="33">
        <v>1150</v>
      </c>
      <c r="I466" s="20">
        <f t="shared" si="89"/>
        <v>690000</v>
      </c>
      <c r="J466" s="37" t="s">
        <v>240</v>
      </c>
      <c r="K466" s="20"/>
      <c r="L466" s="9">
        <f t="shared" ref="L466:L483" si="96">M466+N466</f>
        <v>0</v>
      </c>
      <c r="M466" s="9"/>
      <c r="N466" s="9"/>
      <c r="O466" s="9">
        <f t="shared" ref="O466:O483" si="97">P466+Q466</f>
        <v>0</v>
      </c>
      <c r="P466" s="9"/>
      <c r="Q466" s="9"/>
      <c r="R466" s="55">
        <f t="shared" ref="R466:R483" si="98">S466+T466</f>
        <v>690000</v>
      </c>
      <c r="S466" s="9">
        <v>690000</v>
      </c>
      <c r="T466" s="9"/>
      <c r="U466" s="9">
        <f t="shared" ref="U466:U483" si="99">V466+W466</f>
        <v>0</v>
      </c>
      <c r="V466" s="9"/>
      <c r="W466" s="9"/>
      <c r="X466" s="9">
        <f t="shared" ref="X466:X483" si="100">Y466+Z466</f>
        <v>0</v>
      </c>
      <c r="Y466" s="9"/>
      <c r="Z466" s="9"/>
      <c r="AA466" s="10">
        <f t="shared" ref="AA466:AA483" si="101">C466+I466-L466-O466-U466-X466-R466</f>
        <v>0</v>
      </c>
      <c r="AB466" s="11">
        <v>45673</v>
      </c>
    </row>
    <row r="467" spans="1:28" ht="15.75" hidden="1" x14ac:dyDescent="0.25">
      <c r="A467" s="39">
        <v>45673</v>
      </c>
      <c r="B467" s="33" t="s">
        <v>221</v>
      </c>
      <c r="C467" s="33"/>
      <c r="D467" s="33" t="s">
        <v>41</v>
      </c>
      <c r="E467" s="33" t="s">
        <v>50</v>
      </c>
      <c r="F467" s="33">
        <v>1</v>
      </c>
      <c r="G467" s="33" t="s">
        <v>51</v>
      </c>
      <c r="H467" s="33">
        <v>170000</v>
      </c>
      <c r="I467" s="20">
        <f t="shared" si="89"/>
        <v>170000</v>
      </c>
      <c r="J467" s="14" t="s">
        <v>240</v>
      </c>
      <c r="K467" s="20" t="s">
        <v>336</v>
      </c>
      <c r="L467" s="9">
        <f t="shared" si="96"/>
        <v>0</v>
      </c>
      <c r="M467" s="9"/>
      <c r="N467" s="9"/>
      <c r="O467" s="9">
        <f t="shared" si="97"/>
        <v>170000</v>
      </c>
      <c r="P467" s="9">
        <v>170000</v>
      </c>
      <c r="Q467" s="9"/>
      <c r="R467" s="9">
        <f t="shared" si="98"/>
        <v>0</v>
      </c>
      <c r="S467" s="9"/>
      <c r="T467" s="9"/>
      <c r="U467" s="9">
        <f t="shared" si="99"/>
        <v>0</v>
      </c>
      <c r="V467" s="9"/>
      <c r="W467" s="9"/>
      <c r="X467" s="9">
        <f t="shared" si="100"/>
        <v>0</v>
      </c>
      <c r="Y467" s="9"/>
      <c r="Z467" s="9"/>
      <c r="AA467" s="10">
        <f t="shared" si="101"/>
        <v>0</v>
      </c>
      <c r="AB467" s="11">
        <v>45681</v>
      </c>
    </row>
    <row r="468" spans="1:28" ht="15.75" hidden="1" x14ac:dyDescent="0.25">
      <c r="A468" s="39">
        <v>45673</v>
      </c>
      <c r="B468" s="33" t="s">
        <v>92</v>
      </c>
      <c r="C468" s="33"/>
      <c r="D468" s="33" t="s">
        <v>31</v>
      </c>
      <c r="E468" s="33" t="s">
        <v>91</v>
      </c>
      <c r="F468" s="33">
        <v>500</v>
      </c>
      <c r="G468" s="33" t="s">
        <v>29</v>
      </c>
      <c r="H468" s="33">
        <v>4500</v>
      </c>
      <c r="I468" s="20">
        <f t="shared" si="89"/>
        <v>2250000</v>
      </c>
      <c r="J468" s="34" t="s">
        <v>26</v>
      </c>
      <c r="K468" s="20" t="s">
        <v>453</v>
      </c>
      <c r="L468" s="9">
        <f t="shared" si="96"/>
        <v>0</v>
      </c>
      <c r="M468" s="9"/>
      <c r="N468" s="9"/>
      <c r="O468" s="9">
        <f t="shared" si="97"/>
        <v>0</v>
      </c>
      <c r="P468" s="9"/>
      <c r="Q468" s="9"/>
      <c r="R468" s="9">
        <f t="shared" si="98"/>
        <v>0</v>
      </c>
      <c r="S468" s="9"/>
      <c r="T468" s="9"/>
      <c r="U468" s="9">
        <f t="shared" si="99"/>
        <v>0</v>
      </c>
      <c r="V468" s="9"/>
      <c r="W468" s="9"/>
      <c r="X468" s="9">
        <f t="shared" si="100"/>
        <v>0</v>
      </c>
      <c r="Y468" s="9"/>
      <c r="Z468" s="9"/>
      <c r="AA468" s="10">
        <f t="shared" si="101"/>
        <v>2250000</v>
      </c>
      <c r="AB468" s="11"/>
    </row>
    <row r="469" spans="1:28" ht="15.75" hidden="1" x14ac:dyDescent="0.25">
      <c r="A469" s="39">
        <v>45673</v>
      </c>
      <c r="B469" s="33" t="s">
        <v>92</v>
      </c>
      <c r="C469" s="33"/>
      <c r="D469" s="33" t="s">
        <v>31</v>
      </c>
      <c r="E469" s="33" t="s">
        <v>198</v>
      </c>
      <c r="F469" s="33">
        <v>250</v>
      </c>
      <c r="G469" s="33" t="s">
        <v>29</v>
      </c>
      <c r="H469" s="33">
        <v>860</v>
      </c>
      <c r="I469" s="20">
        <f t="shared" si="89"/>
        <v>215000</v>
      </c>
      <c r="J469" s="34" t="s">
        <v>26</v>
      </c>
      <c r="K469" s="20" t="s">
        <v>453</v>
      </c>
      <c r="L469" s="9">
        <f t="shared" si="96"/>
        <v>0</v>
      </c>
      <c r="M469" s="9"/>
      <c r="N469" s="9"/>
      <c r="O469" s="9">
        <f t="shared" si="97"/>
        <v>0</v>
      </c>
      <c r="P469" s="9"/>
      <c r="Q469" s="9"/>
      <c r="R469" s="9">
        <f t="shared" si="98"/>
        <v>0</v>
      </c>
      <c r="S469" s="9"/>
      <c r="T469" s="9"/>
      <c r="U469" s="9">
        <f t="shared" si="99"/>
        <v>0</v>
      </c>
      <c r="V469" s="9"/>
      <c r="W469" s="9"/>
      <c r="X469" s="9">
        <f t="shared" si="100"/>
        <v>0</v>
      </c>
      <c r="Y469" s="9"/>
      <c r="Z469" s="9"/>
      <c r="AA469" s="10">
        <f t="shared" si="101"/>
        <v>215000</v>
      </c>
      <c r="AB469" s="11"/>
    </row>
    <row r="470" spans="1:28" ht="15.75" hidden="1" x14ac:dyDescent="0.25">
      <c r="A470" s="39">
        <v>45673</v>
      </c>
      <c r="B470" s="33" t="s">
        <v>92</v>
      </c>
      <c r="C470" s="33"/>
      <c r="D470" s="33" t="s">
        <v>31</v>
      </c>
      <c r="E470" s="33" t="s">
        <v>197</v>
      </c>
      <c r="F470" s="33">
        <v>500</v>
      </c>
      <c r="G470" s="33" t="s">
        <v>29</v>
      </c>
      <c r="H470" s="33">
        <v>2460</v>
      </c>
      <c r="I470" s="20">
        <f t="shared" si="89"/>
        <v>1230000</v>
      </c>
      <c r="J470" s="34" t="s">
        <v>26</v>
      </c>
      <c r="K470" s="20" t="s">
        <v>453</v>
      </c>
      <c r="L470" s="9">
        <f t="shared" si="96"/>
        <v>0</v>
      </c>
      <c r="M470" s="9"/>
      <c r="N470" s="9"/>
      <c r="O470" s="9">
        <f t="shared" si="97"/>
        <v>0</v>
      </c>
      <c r="P470" s="9"/>
      <c r="Q470" s="9"/>
      <c r="R470" s="9">
        <f t="shared" si="98"/>
        <v>0</v>
      </c>
      <c r="S470" s="9"/>
      <c r="T470" s="9"/>
      <c r="U470" s="9">
        <f t="shared" si="99"/>
        <v>0</v>
      </c>
      <c r="V470" s="9"/>
      <c r="W470" s="9"/>
      <c r="X470" s="9">
        <f t="shared" si="100"/>
        <v>0</v>
      </c>
      <c r="Y470" s="9"/>
      <c r="Z470" s="9"/>
      <c r="AA470" s="10">
        <f t="shared" si="101"/>
        <v>1230000</v>
      </c>
      <c r="AB470" s="11"/>
    </row>
    <row r="471" spans="1:28" ht="15.75" hidden="1" x14ac:dyDescent="0.25">
      <c r="A471" s="39">
        <v>45673</v>
      </c>
      <c r="B471" s="33" t="s">
        <v>92</v>
      </c>
      <c r="C471" s="35"/>
      <c r="D471" s="33" t="s">
        <v>31</v>
      </c>
      <c r="E471" s="35" t="s">
        <v>88</v>
      </c>
      <c r="F471" s="35">
        <v>500</v>
      </c>
      <c r="G471" s="33" t="s">
        <v>29</v>
      </c>
      <c r="H471" s="35">
        <v>1230</v>
      </c>
      <c r="I471" s="20">
        <f t="shared" si="89"/>
        <v>615000</v>
      </c>
      <c r="J471" s="36" t="s">
        <v>26</v>
      </c>
      <c r="K471" s="20" t="s">
        <v>453</v>
      </c>
      <c r="L471" s="9">
        <f t="shared" si="96"/>
        <v>0</v>
      </c>
      <c r="M471" s="9"/>
      <c r="N471" s="9"/>
      <c r="O471" s="9">
        <f t="shared" si="97"/>
        <v>0</v>
      </c>
      <c r="P471" s="9"/>
      <c r="Q471" s="9"/>
      <c r="R471" s="9">
        <f t="shared" si="98"/>
        <v>0</v>
      </c>
      <c r="S471" s="9"/>
      <c r="T471" s="9"/>
      <c r="U471" s="9">
        <f t="shared" si="99"/>
        <v>0</v>
      </c>
      <c r="V471" s="9"/>
      <c r="W471" s="9"/>
      <c r="X471" s="9">
        <f t="shared" si="100"/>
        <v>0</v>
      </c>
      <c r="Y471" s="9"/>
      <c r="Z471" s="9"/>
      <c r="AA471" s="10">
        <f t="shared" si="101"/>
        <v>615000</v>
      </c>
      <c r="AB471" s="11"/>
    </row>
    <row r="472" spans="1:28" ht="15.75" hidden="1" x14ac:dyDescent="0.25">
      <c r="A472" s="39">
        <v>45673</v>
      </c>
      <c r="B472" s="35" t="s">
        <v>207</v>
      </c>
      <c r="C472" s="33"/>
      <c r="D472" s="33" t="s">
        <v>41</v>
      </c>
      <c r="E472" s="33" t="s">
        <v>110</v>
      </c>
      <c r="F472" s="33">
        <v>2000</v>
      </c>
      <c r="G472" s="33" t="s">
        <v>29</v>
      </c>
      <c r="H472" s="33">
        <v>1950</v>
      </c>
      <c r="I472" s="20">
        <f t="shared" si="89"/>
        <v>3900000</v>
      </c>
      <c r="J472" s="37" t="s">
        <v>34</v>
      </c>
      <c r="K472" s="20"/>
      <c r="L472" s="9">
        <f t="shared" si="96"/>
        <v>0</v>
      </c>
      <c r="M472" s="9"/>
      <c r="N472" s="9"/>
      <c r="O472" s="9">
        <f t="shared" si="97"/>
        <v>0</v>
      </c>
      <c r="P472" s="9"/>
      <c r="Q472" s="9"/>
      <c r="R472" s="9">
        <f t="shared" si="98"/>
        <v>0</v>
      </c>
      <c r="S472" s="9"/>
      <c r="T472" s="9"/>
      <c r="U472" s="9">
        <f t="shared" si="99"/>
        <v>5000000</v>
      </c>
      <c r="V472" s="9">
        <v>5000000</v>
      </c>
      <c r="W472" s="9"/>
      <c r="X472" s="9">
        <f t="shared" si="100"/>
        <v>0</v>
      </c>
      <c r="Y472" s="9"/>
      <c r="Z472" s="9"/>
      <c r="AA472" s="10">
        <f t="shared" si="101"/>
        <v>-1100000</v>
      </c>
      <c r="AB472" s="11">
        <v>45677</v>
      </c>
    </row>
    <row r="473" spans="1:28" ht="15.75" hidden="1" x14ac:dyDescent="0.25">
      <c r="A473" s="39">
        <v>45673</v>
      </c>
      <c r="B473" s="35" t="s">
        <v>391</v>
      </c>
      <c r="C473" s="33"/>
      <c r="D473" s="33" t="s">
        <v>41</v>
      </c>
      <c r="E473" s="33" t="s">
        <v>73</v>
      </c>
      <c r="F473" s="33">
        <v>20</v>
      </c>
      <c r="G473" s="33" t="s">
        <v>74</v>
      </c>
      <c r="H473" s="33">
        <v>47000</v>
      </c>
      <c r="I473" s="20">
        <f t="shared" si="89"/>
        <v>940000</v>
      </c>
      <c r="J473" s="37" t="s">
        <v>241</v>
      </c>
      <c r="K473" s="20"/>
      <c r="L473" s="9">
        <f t="shared" si="96"/>
        <v>0</v>
      </c>
      <c r="M473" s="9"/>
      <c r="N473" s="9"/>
      <c r="O473" s="9">
        <f t="shared" si="97"/>
        <v>0</v>
      </c>
      <c r="P473" s="9"/>
      <c r="Q473" s="9"/>
      <c r="R473" s="9">
        <f t="shared" si="98"/>
        <v>0</v>
      </c>
      <c r="S473" s="9"/>
      <c r="T473" s="9"/>
      <c r="U473" s="9">
        <f t="shared" si="99"/>
        <v>940000</v>
      </c>
      <c r="V473" s="9">
        <v>940000</v>
      </c>
      <c r="W473" s="9"/>
      <c r="X473" s="9">
        <f t="shared" si="100"/>
        <v>0</v>
      </c>
      <c r="Y473" s="9"/>
      <c r="Z473" s="9"/>
      <c r="AA473" s="10">
        <f t="shared" si="101"/>
        <v>0</v>
      </c>
      <c r="AB473" s="11">
        <v>45677</v>
      </c>
    </row>
    <row r="474" spans="1:28" ht="15.75" hidden="1" x14ac:dyDescent="0.25">
      <c r="A474" s="39">
        <v>45673</v>
      </c>
      <c r="B474" s="33" t="s">
        <v>109</v>
      </c>
      <c r="C474" s="33"/>
      <c r="D474" s="33" t="s">
        <v>31</v>
      </c>
      <c r="E474" s="33" t="s">
        <v>185</v>
      </c>
      <c r="F474" s="33">
        <v>5800</v>
      </c>
      <c r="G474" s="33" t="s">
        <v>29</v>
      </c>
      <c r="H474" s="33">
        <v>900</v>
      </c>
      <c r="I474" s="20">
        <f t="shared" si="89"/>
        <v>5220000</v>
      </c>
      <c r="J474" s="41" t="s">
        <v>241</v>
      </c>
      <c r="K474" s="20"/>
      <c r="L474" s="9">
        <f t="shared" si="96"/>
        <v>5220000</v>
      </c>
      <c r="M474" s="9">
        <v>5220000</v>
      </c>
      <c r="N474" s="9"/>
      <c r="O474" s="9">
        <f t="shared" si="97"/>
        <v>0</v>
      </c>
      <c r="P474" s="9"/>
      <c r="Q474" s="9"/>
      <c r="R474" s="9">
        <f t="shared" si="98"/>
        <v>0</v>
      </c>
      <c r="S474" s="9"/>
      <c r="T474" s="9"/>
      <c r="U474" s="9">
        <f t="shared" si="99"/>
        <v>0</v>
      </c>
      <c r="V474" s="9"/>
      <c r="W474" s="9"/>
      <c r="X474" s="9">
        <f t="shared" si="100"/>
        <v>0</v>
      </c>
      <c r="Y474" s="9"/>
      <c r="Z474" s="9"/>
      <c r="AA474" s="10">
        <f t="shared" si="101"/>
        <v>0</v>
      </c>
      <c r="AB474" s="11">
        <v>45673</v>
      </c>
    </row>
    <row r="475" spans="1:28" ht="15.75" hidden="1" x14ac:dyDescent="0.25">
      <c r="A475" s="39">
        <v>45673</v>
      </c>
      <c r="B475" s="33" t="s">
        <v>345</v>
      </c>
      <c r="C475" s="33"/>
      <c r="D475" s="33" t="s">
        <v>31</v>
      </c>
      <c r="E475" s="33" t="s">
        <v>185</v>
      </c>
      <c r="F475" s="33">
        <v>600</v>
      </c>
      <c r="G475" s="33" t="s">
        <v>29</v>
      </c>
      <c r="H475" s="33">
        <v>1150</v>
      </c>
      <c r="I475" s="20">
        <f t="shared" si="89"/>
        <v>690000</v>
      </c>
      <c r="J475" s="41" t="s">
        <v>241</v>
      </c>
      <c r="K475" s="20"/>
      <c r="L475" s="9">
        <f t="shared" si="96"/>
        <v>0</v>
      </c>
      <c r="M475" s="9"/>
      <c r="N475" s="9"/>
      <c r="O475" s="9">
        <f t="shared" si="97"/>
        <v>0</v>
      </c>
      <c r="P475" s="9"/>
      <c r="Q475" s="9"/>
      <c r="R475" s="9">
        <f t="shared" si="98"/>
        <v>0</v>
      </c>
      <c r="S475" s="9"/>
      <c r="T475" s="9"/>
      <c r="U475" s="9">
        <f t="shared" si="99"/>
        <v>690000</v>
      </c>
      <c r="V475" s="9">
        <v>690000</v>
      </c>
      <c r="W475" s="9"/>
      <c r="X475" s="9">
        <f t="shared" si="100"/>
        <v>0</v>
      </c>
      <c r="Y475" s="9"/>
      <c r="Z475" s="9"/>
      <c r="AA475" s="10">
        <f t="shared" si="101"/>
        <v>0</v>
      </c>
      <c r="AB475" s="11">
        <v>45673</v>
      </c>
    </row>
    <row r="476" spans="1:28" ht="15.75" hidden="1" x14ac:dyDescent="0.25">
      <c r="A476" s="39">
        <v>45673</v>
      </c>
      <c r="B476" s="33" t="s">
        <v>153</v>
      </c>
      <c r="C476" s="33"/>
      <c r="D476" s="33" t="s">
        <v>31</v>
      </c>
      <c r="E476" s="33" t="s">
        <v>110</v>
      </c>
      <c r="F476" s="33">
        <v>2000</v>
      </c>
      <c r="G476" s="33" t="s">
        <v>29</v>
      </c>
      <c r="H476" s="33">
        <v>1900</v>
      </c>
      <c r="I476" s="20">
        <f t="shared" si="89"/>
        <v>3800000</v>
      </c>
      <c r="J476" s="37" t="s">
        <v>241</v>
      </c>
      <c r="K476" s="20"/>
      <c r="L476" s="9">
        <f t="shared" si="96"/>
        <v>0</v>
      </c>
      <c r="M476" s="9"/>
      <c r="N476" s="9"/>
      <c r="O476" s="9">
        <f t="shared" si="97"/>
        <v>0</v>
      </c>
      <c r="P476" s="9"/>
      <c r="Q476" s="9"/>
      <c r="R476" s="9">
        <f t="shared" si="98"/>
        <v>0</v>
      </c>
      <c r="S476" s="9"/>
      <c r="T476" s="9"/>
      <c r="U476" s="9">
        <f t="shared" si="99"/>
        <v>3800000</v>
      </c>
      <c r="V476" s="9">
        <v>3800000</v>
      </c>
      <c r="W476" s="9"/>
      <c r="X476" s="9">
        <f t="shared" si="100"/>
        <v>0</v>
      </c>
      <c r="Y476" s="9"/>
      <c r="Z476" s="9"/>
      <c r="AA476" s="10">
        <f t="shared" si="101"/>
        <v>0</v>
      </c>
      <c r="AB476" s="11">
        <v>45686</v>
      </c>
    </row>
    <row r="477" spans="1:28" ht="15.75" hidden="1" x14ac:dyDescent="0.25">
      <c r="A477" s="39">
        <v>45673</v>
      </c>
      <c r="B477" s="33" t="s">
        <v>153</v>
      </c>
      <c r="C477" s="33"/>
      <c r="D477" s="33" t="s">
        <v>31</v>
      </c>
      <c r="E477" s="33" t="s">
        <v>102</v>
      </c>
      <c r="F477" s="33">
        <v>24</v>
      </c>
      <c r="G477" s="33" t="s">
        <v>74</v>
      </c>
      <c r="H477" s="33">
        <v>65000</v>
      </c>
      <c r="I477" s="20">
        <f t="shared" si="89"/>
        <v>1560000</v>
      </c>
      <c r="J477" s="37" t="s">
        <v>241</v>
      </c>
      <c r="K477" s="20"/>
      <c r="L477" s="9">
        <f t="shared" si="96"/>
        <v>1560000</v>
      </c>
      <c r="M477" s="9">
        <v>1560000</v>
      </c>
      <c r="N477" s="9"/>
      <c r="O477" s="9">
        <f t="shared" si="97"/>
        <v>0</v>
      </c>
      <c r="P477" s="9"/>
      <c r="Q477" s="9"/>
      <c r="R477" s="9">
        <f t="shared" si="98"/>
        <v>0</v>
      </c>
      <c r="S477" s="9"/>
      <c r="T477" s="9"/>
      <c r="U477" s="9">
        <f t="shared" si="99"/>
        <v>0</v>
      </c>
      <c r="V477" s="9"/>
      <c r="W477" s="9"/>
      <c r="X477" s="9">
        <f t="shared" si="100"/>
        <v>0</v>
      </c>
      <c r="Y477" s="9"/>
      <c r="Z477" s="9"/>
      <c r="AA477" s="10">
        <f t="shared" si="101"/>
        <v>0</v>
      </c>
      <c r="AB477" s="11">
        <v>45679</v>
      </c>
    </row>
    <row r="478" spans="1:28" ht="15.75" hidden="1" x14ac:dyDescent="0.25">
      <c r="A478" s="39">
        <v>45673</v>
      </c>
      <c r="B478" s="33" t="s">
        <v>153</v>
      </c>
      <c r="C478" s="33"/>
      <c r="D478" s="33" t="s">
        <v>31</v>
      </c>
      <c r="E478" s="33" t="s">
        <v>250</v>
      </c>
      <c r="F478" s="33">
        <v>12</v>
      </c>
      <c r="G478" s="33" t="s">
        <v>51</v>
      </c>
      <c r="H478" s="33">
        <v>300000</v>
      </c>
      <c r="I478" s="20">
        <f t="shared" si="89"/>
        <v>3600000</v>
      </c>
      <c r="J478" s="37" t="s">
        <v>241</v>
      </c>
      <c r="K478" s="20"/>
      <c r="L478" s="9">
        <f t="shared" si="96"/>
        <v>3600000</v>
      </c>
      <c r="M478" s="9">
        <v>3600000</v>
      </c>
      <c r="N478" s="9"/>
      <c r="O478" s="9">
        <f t="shared" si="97"/>
        <v>0</v>
      </c>
      <c r="P478" s="9"/>
      <c r="Q478" s="9"/>
      <c r="R478" s="9">
        <f t="shared" si="98"/>
        <v>0</v>
      </c>
      <c r="S478" s="9"/>
      <c r="T478" s="9"/>
      <c r="U478" s="9">
        <f t="shared" si="99"/>
        <v>0</v>
      </c>
      <c r="V478" s="9"/>
      <c r="W478" s="9"/>
      <c r="X478" s="9">
        <f t="shared" si="100"/>
        <v>0</v>
      </c>
      <c r="Y478" s="9"/>
      <c r="Z478" s="9"/>
      <c r="AA478" s="10">
        <f t="shared" si="101"/>
        <v>0</v>
      </c>
      <c r="AB478" s="11">
        <v>45679</v>
      </c>
    </row>
    <row r="479" spans="1:28" ht="15.75" hidden="1" x14ac:dyDescent="0.25">
      <c r="A479" s="39">
        <v>45673</v>
      </c>
      <c r="B479" s="33" t="s">
        <v>392</v>
      </c>
      <c r="C479" s="33"/>
      <c r="D479" s="33" t="s">
        <v>31</v>
      </c>
      <c r="E479" s="33" t="s">
        <v>64</v>
      </c>
      <c r="F479" s="33">
        <v>10</v>
      </c>
      <c r="G479" s="33" t="s">
        <v>33</v>
      </c>
      <c r="H479" s="33">
        <v>150000</v>
      </c>
      <c r="I479" s="20">
        <f t="shared" si="89"/>
        <v>1500000</v>
      </c>
      <c r="J479" s="41" t="s">
        <v>241</v>
      </c>
      <c r="K479" s="20"/>
      <c r="L479" s="9">
        <f t="shared" si="96"/>
        <v>0</v>
      </c>
      <c r="M479" s="9"/>
      <c r="N479" s="9"/>
      <c r="O479" s="9">
        <f t="shared" si="97"/>
        <v>0</v>
      </c>
      <c r="P479" s="9"/>
      <c r="Q479" s="9"/>
      <c r="R479" s="9">
        <f t="shared" si="98"/>
        <v>0</v>
      </c>
      <c r="S479" s="9"/>
      <c r="T479" s="9"/>
      <c r="U479" s="9">
        <f t="shared" si="99"/>
        <v>1500000</v>
      </c>
      <c r="V479" s="9">
        <v>1500000</v>
      </c>
      <c r="W479" s="9"/>
      <c r="X479" s="9">
        <f t="shared" si="100"/>
        <v>0</v>
      </c>
      <c r="Y479" s="9"/>
      <c r="Z479" s="9"/>
      <c r="AA479" s="10">
        <f t="shared" si="101"/>
        <v>0</v>
      </c>
      <c r="AB479" s="11">
        <v>45673</v>
      </c>
    </row>
    <row r="480" spans="1:28" ht="15.75" hidden="1" x14ac:dyDescent="0.25">
      <c r="A480" s="39">
        <v>45673</v>
      </c>
      <c r="B480" s="33" t="s">
        <v>231</v>
      </c>
      <c r="C480" s="33"/>
      <c r="D480" s="33"/>
      <c r="E480" s="35" t="s">
        <v>136</v>
      </c>
      <c r="F480" s="35">
        <v>49.5</v>
      </c>
      <c r="G480" s="35" t="s">
        <v>51</v>
      </c>
      <c r="H480" s="35"/>
      <c r="I480" s="20">
        <f t="shared" si="89"/>
        <v>0</v>
      </c>
      <c r="J480" s="36" t="s">
        <v>26</v>
      </c>
      <c r="K480" s="20"/>
      <c r="L480" s="9">
        <f t="shared" si="96"/>
        <v>0</v>
      </c>
      <c r="M480" s="9"/>
      <c r="N480" s="9"/>
      <c r="O480" s="9">
        <f t="shared" si="97"/>
        <v>0</v>
      </c>
      <c r="P480" s="9"/>
      <c r="Q480" s="9"/>
      <c r="R480" s="9">
        <f t="shared" si="98"/>
        <v>0</v>
      </c>
      <c r="S480" s="9"/>
      <c r="T480" s="9"/>
      <c r="U480" s="9">
        <f t="shared" si="99"/>
        <v>0</v>
      </c>
      <c r="V480" s="9"/>
      <c r="W480" s="9"/>
      <c r="X480" s="9">
        <f t="shared" si="100"/>
        <v>0</v>
      </c>
      <c r="Y480" s="9"/>
      <c r="Z480" s="9"/>
      <c r="AA480" s="10">
        <f t="shared" si="101"/>
        <v>0</v>
      </c>
      <c r="AB480" s="11"/>
    </row>
    <row r="481" spans="1:28" ht="15.75" hidden="1" x14ac:dyDescent="0.25">
      <c r="A481" s="32">
        <v>45673</v>
      </c>
      <c r="B481" s="33" t="s">
        <v>191</v>
      </c>
      <c r="C481" s="33"/>
      <c r="D481" s="33" t="s">
        <v>31</v>
      </c>
      <c r="E481" s="33" t="s">
        <v>192</v>
      </c>
      <c r="F481" s="33">
        <v>10000</v>
      </c>
      <c r="G481" s="33" t="s">
        <v>29</v>
      </c>
      <c r="H481" s="33">
        <v>875</v>
      </c>
      <c r="I481" s="20">
        <f t="shared" si="89"/>
        <v>8750000</v>
      </c>
      <c r="J481" s="34" t="s">
        <v>26</v>
      </c>
      <c r="K481" s="20"/>
      <c r="L481" s="9">
        <f t="shared" si="96"/>
        <v>0</v>
      </c>
      <c r="M481" s="9"/>
      <c r="N481" s="9"/>
      <c r="O481" s="9">
        <f t="shared" si="97"/>
        <v>0</v>
      </c>
      <c r="P481" s="9"/>
      <c r="Q481" s="9"/>
      <c r="R481" s="9">
        <f t="shared" si="98"/>
        <v>0</v>
      </c>
      <c r="S481" s="9"/>
      <c r="T481" s="9"/>
      <c r="U481" s="9">
        <f t="shared" si="99"/>
        <v>0</v>
      </c>
      <c r="V481" s="9"/>
      <c r="W481" s="9"/>
      <c r="X481" s="9">
        <f t="shared" si="100"/>
        <v>0</v>
      </c>
      <c r="Y481" s="9"/>
      <c r="Z481" s="9"/>
      <c r="AA481" s="10">
        <f t="shared" si="101"/>
        <v>8750000</v>
      </c>
      <c r="AB481" s="11"/>
    </row>
    <row r="482" spans="1:28" ht="15.75" hidden="1" x14ac:dyDescent="0.25">
      <c r="A482" s="39">
        <v>45673</v>
      </c>
      <c r="B482" s="33" t="s">
        <v>393</v>
      </c>
      <c r="C482" s="33"/>
      <c r="D482" s="33" t="s">
        <v>223</v>
      </c>
      <c r="E482" s="33" t="s">
        <v>394</v>
      </c>
      <c r="F482" s="33">
        <v>1</v>
      </c>
      <c r="G482" s="35" t="s">
        <v>51</v>
      </c>
      <c r="H482" s="33">
        <v>300000</v>
      </c>
      <c r="I482" s="20">
        <f t="shared" si="89"/>
        <v>300000</v>
      </c>
      <c r="J482" s="37" t="s">
        <v>240</v>
      </c>
      <c r="K482" s="20" t="s">
        <v>280</v>
      </c>
      <c r="L482" s="9">
        <f t="shared" si="96"/>
        <v>0</v>
      </c>
      <c r="M482" s="9"/>
      <c r="N482" s="9"/>
      <c r="O482" s="9">
        <f t="shared" si="97"/>
        <v>300000</v>
      </c>
      <c r="P482" s="9">
        <v>300000</v>
      </c>
      <c r="Q482" s="9"/>
      <c r="R482" s="9">
        <f t="shared" si="98"/>
        <v>0</v>
      </c>
      <c r="S482" s="9"/>
      <c r="T482" s="9"/>
      <c r="U482" s="9">
        <f t="shared" si="99"/>
        <v>0</v>
      </c>
      <c r="V482" s="9"/>
      <c r="W482" s="9"/>
      <c r="X482" s="9">
        <f t="shared" si="100"/>
        <v>0</v>
      </c>
      <c r="Y482" s="9"/>
      <c r="Z482" s="9"/>
      <c r="AA482" s="10">
        <f t="shared" si="101"/>
        <v>0</v>
      </c>
      <c r="AB482" s="11">
        <v>45674</v>
      </c>
    </row>
    <row r="483" spans="1:28" ht="15.75" hidden="1" x14ac:dyDescent="0.25">
      <c r="A483" s="44">
        <v>45673</v>
      </c>
      <c r="B483" s="46" t="s">
        <v>393</v>
      </c>
      <c r="C483" s="46"/>
      <c r="D483" s="46" t="s">
        <v>223</v>
      </c>
      <c r="E483" s="46" t="s">
        <v>166</v>
      </c>
      <c r="F483" s="46">
        <v>1</v>
      </c>
      <c r="G483" s="46" t="s">
        <v>23</v>
      </c>
      <c r="H483" s="46">
        <v>400000</v>
      </c>
      <c r="I483" s="47">
        <f t="shared" si="89"/>
        <v>400000</v>
      </c>
      <c r="J483" s="37" t="s">
        <v>240</v>
      </c>
      <c r="K483" s="20" t="s">
        <v>280</v>
      </c>
      <c r="L483" s="9">
        <f t="shared" si="96"/>
        <v>0</v>
      </c>
      <c r="M483" s="9"/>
      <c r="N483" s="9"/>
      <c r="O483" s="9">
        <f t="shared" si="97"/>
        <v>400000</v>
      </c>
      <c r="P483" s="9">
        <v>400000</v>
      </c>
      <c r="Q483" s="9"/>
      <c r="R483" s="9">
        <f t="shared" si="98"/>
        <v>0</v>
      </c>
      <c r="S483" s="9"/>
      <c r="T483" s="9"/>
      <c r="U483" s="9">
        <f t="shared" si="99"/>
        <v>0</v>
      </c>
      <c r="V483" s="9"/>
      <c r="W483" s="9"/>
      <c r="X483" s="9">
        <f t="shared" si="100"/>
        <v>0</v>
      </c>
      <c r="Y483" s="9"/>
      <c r="Z483" s="9"/>
      <c r="AA483" s="10">
        <f t="shared" si="101"/>
        <v>0</v>
      </c>
      <c r="AB483" s="11">
        <v>45674</v>
      </c>
    </row>
    <row r="484" spans="1:28" ht="15.75" hidden="1" x14ac:dyDescent="0.25">
      <c r="A484" s="39">
        <v>45674</v>
      </c>
      <c r="B484" s="35" t="s">
        <v>289</v>
      </c>
      <c r="C484" s="35"/>
      <c r="D484" s="35" t="s">
        <v>31</v>
      </c>
      <c r="E484" s="35" t="s">
        <v>111</v>
      </c>
      <c r="F484" s="35">
        <v>1200</v>
      </c>
      <c r="G484" s="35" t="s">
        <v>29</v>
      </c>
      <c r="H484" s="35">
        <v>2500</v>
      </c>
      <c r="I484" s="20">
        <f t="shared" ref="I484:I545" si="102">F484*H484</f>
        <v>3000000</v>
      </c>
      <c r="J484" s="41" t="s">
        <v>240</v>
      </c>
      <c r="K484" s="20" t="s">
        <v>409</v>
      </c>
      <c r="L484" s="9">
        <f>M484+N484</f>
        <v>0</v>
      </c>
      <c r="M484" s="9"/>
      <c r="N484" s="9"/>
      <c r="O484" s="9">
        <f>P484+Q484</f>
        <v>3000000</v>
      </c>
      <c r="P484" s="9">
        <v>3000000</v>
      </c>
      <c r="Q484" s="9"/>
      <c r="R484" s="9">
        <f>S484+T484</f>
        <v>0</v>
      </c>
      <c r="S484" s="9"/>
      <c r="T484" s="9"/>
      <c r="U484" s="9">
        <f>V484+W484</f>
        <v>0</v>
      </c>
      <c r="V484" s="9"/>
      <c r="W484" s="9"/>
      <c r="X484" s="9">
        <f>Y484+Z484</f>
        <v>0</v>
      </c>
      <c r="Y484" s="9"/>
      <c r="Z484" s="9"/>
      <c r="AA484" s="10">
        <f>C484+I484-L484-O484-U484-X484-R484</f>
        <v>0</v>
      </c>
      <c r="AB484" s="11">
        <v>45674</v>
      </c>
    </row>
    <row r="485" spans="1:28" ht="15.75" hidden="1" x14ac:dyDescent="0.25">
      <c r="A485" s="39">
        <v>45674</v>
      </c>
      <c r="B485" s="33" t="s">
        <v>402</v>
      </c>
      <c r="C485" s="35"/>
      <c r="D485" s="35" t="s">
        <v>31</v>
      </c>
      <c r="E485" s="35" t="s">
        <v>110</v>
      </c>
      <c r="F485" s="35">
        <v>600</v>
      </c>
      <c r="G485" s="33" t="s">
        <v>29</v>
      </c>
      <c r="H485" s="35">
        <v>2000</v>
      </c>
      <c r="I485" s="20">
        <f t="shared" si="102"/>
        <v>1200000</v>
      </c>
      <c r="J485" s="41" t="s">
        <v>240</v>
      </c>
      <c r="K485" s="20" t="s">
        <v>475</v>
      </c>
      <c r="L485" s="9">
        <f t="shared" ref="L485:L509" si="103">M485+N485</f>
        <v>0</v>
      </c>
      <c r="M485" s="9"/>
      <c r="N485" s="9"/>
      <c r="O485" s="9">
        <f t="shared" ref="O485:O509" si="104">P485+Q485</f>
        <v>1200000</v>
      </c>
      <c r="P485" s="9">
        <v>1200000</v>
      </c>
      <c r="Q485" s="9"/>
      <c r="R485" s="9">
        <f t="shared" ref="R485:R509" si="105">S485+T485</f>
        <v>0</v>
      </c>
      <c r="S485" s="9"/>
      <c r="T485" s="9"/>
      <c r="U485" s="9">
        <f t="shared" ref="U485:U509" si="106">V485+W485</f>
        <v>0</v>
      </c>
      <c r="V485" s="9"/>
      <c r="W485" s="9"/>
      <c r="X485" s="9">
        <f t="shared" ref="X485:X509" si="107">Y485+Z485</f>
        <v>0</v>
      </c>
      <c r="Y485" s="9"/>
      <c r="Z485" s="9"/>
      <c r="AA485" s="10">
        <f t="shared" ref="AA485:AA509" si="108">C485+I485-L485-O485-U485-X485-R485</f>
        <v>0</v>
      </c>
      <c r="AB485" s="11">
        <v>45681</v>
      </c>
    </row>
    <row r="486" spans="1:28" ht="15.75" hidden="1" x14ac:dyDescent="0.25">
      <c r="A486" s="39">
        <v>45674</v>
      </c>
      <c r="B486" s="33" t="s">
        <v>53</v>
      </c>
      <c r="C486" s="33"/>
      <c r="D486" s="33" t="s">
        <v>31</v>
      </c>
      <c r="E486" s="33" t="s">
        <v>47</v>
      </c>
      <c r="F486" s="33">
        <v>125</v>
      </c>
      <c r="G486" s="33" t="s">
        <v>29</v>
      </c>
      <c r="H486" s="33">
        <v>2105</v>
      </c>
      <c r="I486" s="20">
        <f t="shared" si="102"/>
        <v>263125</v>
      </c>
      <c r="J486" s="14" t="s">
        <v>240</v>
      </c>
      <c r="K486" s="20" t="s">
        <v>510</v>
      </c>
      <c r="L486" s="9">
        <f t="shared" si="103"/>
        <v>0</v>
      </c>
      <c r="M486" s="9"/>
      <c r="N486" s="9"/>
      <c r="O486" s="9">
        <f t="shared" si="104"/>
        <v>263125</v>
      </c>
      <c r="P486" s="56">
        <v>263125</v>
      </c>
      <c r="Q486" s="9"/>
      <c r="R486" s="9">
        <f t="shared" si="105"/>
        <v>0</v>
      </c>
      <c r="S486" s="9"/>
      <c r="T486" s="9"/>
      <c r="U486" s="9">
        <f t="shared" si="106"/>
        <v>0</v>
      </c>
      <c r="V486" s="9"/>
      <c r="W486" s="9"/>
      <c r="X486" s="9">
        <f t="shared" si="107"/>
        <v>0</v>
      </c>
      <c r="Y486" s="9"/>
      <c r="Z486" s="9"/>
      <c r="AA486" s="10">
        <f t="shared" si="108"/>
        <v>0</v>
      </c>
      <c r="AB486" s="11">
        <v>45686</v>
      </c>
    </row>
    <row r="487" spans="1:28" ht="15.75" hidden="1" x14ac:dyDescent="0.25">
      <c r="A487" s="39">
        <v>45674</v>
      </c>
      <c r="B487" s="33" t="s">
        <v>53</v>
      </c>
      <c r="C487" s="33"/>
      <c r="D487" s="33" t="s">
        <v>31</v>
      </c>
      <c r="E487" s="33" t="s">
        <v>91</v>
      </c>
      <c r="F487" s="33">
        <v>200</v>
      </c>
      <c r="G487" s="33" t="s">
        <v>29</v>
      </c>
      <c r="H487" s="33">
        <v>3800</v>
      </c>
      <c r="I487" s="20">
        <f t="shared" si="102"/>
        <v>760000</v>
      </c>
      <c r="J487" s="14" t="s">
        <v>240</v>
      </c>
      <c r="K487" s="20" t="s">
        <v>510</v>
      </c>
      <c r="L487" s="9">
        <f t="shared" si="103"/>
        <v>0</v>
      </c>
      <c r="M487" s="9"/>
      <c r="N487" s="9"/>
      <c r="O487" s="9">
        <f t="shared" si="104"/>
        <v>760000</v>
      </c>
      <c r="P487" s="56">
        <v>760000</v>
      </c>
      <c r="Q487" s="9"/>
      <c r="R487" s="9">
        <f t="shared" si="105"/>
        <v>0</v>
      </c>
      <c r="S487" s="9"/>
      <c r="T487" s="9"/>
      <c r="U487" s="9">
        <f t="shared" si="106"/>
        <v>0</v>
      </c>
      <c r="V487" s="9"/>
      <c r="W487" s="9"/>
      <c r="X487" s="9">
        <f t="shared" si="107"/>
        <v>0</v>
      </c>
      <c r="Y487" s="9"/>
      <c r="Z487" s="9"/>
      <c r="AA487" s="10">
        <f t="shared" si="108"/>
        <v>0</v>
      </c>
      <c r="AB487" s="11">
        <v>45686</v>
      </c>
    </row>
    <row r="488" spans="1:28" ht="15.75" hidden="1" x14ac:dyDescent="0.25">
      <c r="A488" s="39">
        <v>45674</v>
      </c>
      <c r="B488" s="33" t="s">
        <v>289</v>
      </c>
      <c r="C488" s="33"/>
      <c r="D488" s="33" t="s">
        <v>31</v>
      </c>
      <c r="E488" s="33" t="s">
        <v>111</v>
      </c>
      <c r="F488" s="33">
        <v>300</v>
      </c>
      <c r="G488" s="33" t="s">
        <v>29</v>
      </c>
      <c r="H488" s="33">
        <v>2500</v>
      </c>
      <c r="I488" s="20">
        <f t="shared" si="102"/>
        <v>750000</v>
      </c>
      <c r="J488" s="41" t="s">
        <v>240</v>
      </c>
      <c r="K488" s="20" t="s">
        <v>409</v>
      </c>
      <c r="L488" s="9">
        <f t="shared" si="103"/>
        <v>0</v>
      </c>
      <c r="M488" s="9"/>
      <c r="N488" s="9"/>
      <c r="O488" s="9">
        <f t="shared" si="104"/>
        <v>750000</v>
      </c>
      <c r="P488" s="9">
        <v>750000</v>
      </c>
      <c r="Q488" s="9"/>
      <c r="R488" s="9">
        <f t="shared" si="105"/>
        <v>0</v>
      </c>
      <c r="S488" s="9"/>
      <c r="T488" s="9"/>
      <c r="U488" s="9">
        <f t="shared" si="106"/>
        <v>0</v>
      </c>
      <c r="V488" s="9"/>
      <c r="W488" s="9"/>
      <c r="X488" s="9">
        <f t="shared" si="107"/>
        <v>0</v>
      </c>
      <c r="Y488" s="9"/>
      <c r="Z488" s="9"/>
      <c r="AA488" s="10">
        <f t="shared" si="108"/>
        <v>0</v>
      </c>
      <c r="AB488" s="11">
        <v>45674</v>
      </c>
    </row>
    <row r="489" spans="1:28" ht="15.75" hidden="1" x14ac:dyDescent="0.25">
      <c r="A489" s="39">
        <v>45674</v>
      </c>
      <c r="B489" s="33" t="s">
        <v>289</v>
      </c>
      <c r="C489" s="33"/>
      <c r="D489" s="33" t="s">
        <v>31</v>
      </c>
      <c r="E489" s="33" t="s">
        <v>155</v>
      </c>
      <c r="F489" s="33">
        <v>900</v>
      </c>
      <c r="G489" s="33" t="s">
        <v>29</v>
      </c>
      <c r="H489" s="33">
        <v>3800</v>
      </c>
      <c r="I489" s="20">
        <f t="shared" si="102"/>
        <v>3420000</v>
      </c>
      <c r="J489" s="41" t="s">
        <v>240</v>
      </c>
      <c r="K489" s="20" t="s">
        <v>409</v>
      </c>
      <c r="L489" s="9">
        <f t="shared" si="103"/>
        <v>0</v>
      </c>
      <c r="M489" s="9"/>
      <c r="N489" s="9"/>
      <c r="O489" s="9">
        <f t="shared" si="104"/>
        <v>3420000</v>
      </c>
      <c r="P489" s="9">
        <v>3420000</v>
      </c>
      <c r="Q489" s="9"/>
      <c r="R489" s="9">
        <f t="shared" si="105"/>
        <v>0</v>
      </c>
      <c r="S489" s="9"/>
      <c r="T489" s="9"/>
      <c r="U489" s="9">
        <f t="shared" si="106"/>
        <v>0</v>
      </c>
      <c r="V489" s="9"/>
      <c r="W489" s="9"/>
      <c r="X489" s="9">
        <f t="shared" si="107"/>
        <v>0</v>
      </c>
      <c r="Y489" s="9"/>
      <c r="Z489" s="9"/>
      <c r="AA489" s="10">
        <f t="shared" si="108"/>
        <v>0</v>
      </c>
      <c r="AB489" s="11">
        <v>45674</v>
      </c>
    </row>
    <row r="490" spans="1:28" ht="15.75" hidden="1" x14ac:dyDescent="0.25">
      <c r="A490" s="39">
        <v>45674</v>
      </c>
      <c r="B490" s="33" t="s">
        <v>289</v>
      </c>
      <c r="C490" s="33"/>
      <c r="D490" s="33" t="s">
        <v>31</v>
      </c>
      <c r="E490" s="33" t="s">
        <v>270</v>
      </c>
      <c r="F490" s="33">
        <v>250</v>
      </c>
      <c r="G490" s="33" t="s">
        <v>29</v>
      </c>
      <c r="H490" s="33">
        <v>1120</v>
      </c>
      <c r="I490" s="20">
        <f t="shared" si="102"/>
        <v>280000</v>
      </c>
      <c r="J490" s="41" t="s">
        <v>240</v>
      </c>
      <c r="K490" s="20" t="s">
        <v>409</v>
      </c>
      <c r="L490" s="9">
        <f t="shared" si="103"/>
        <v>0</v>
      </c>
      <c r="M490" s="9"/>
      <c r="N490" s="9"/>
      <c r="O490" s="9">
        <f t="shared" si="104"/>
        <v>280000</v>
      </c>
      <c r="P490" s="9">
        <v>280000</v>
      </c>
      <c r="Q490" s="9"/>
      <c r="R490" s="9">
        <f t="shared" si="105"/>
        <v>0</v>
      </c>
      <c r="S490" s="9"/>
      <c r="T490" s="9"/>
      <c r="U490" s="9">
        <f t="shared" si="106"/>
        <v>0</v>
      </c>
      <c r="V490" s="9"/>
      <c r="W490" s="9"/>
      <c r="X490" s="9">
        <f t="shared" si="107"/>
        <v>0</v>
      </c>
      <c r="Y490" s="9"/>
      <c r="Z490" s="9"/>
      <c r="AA490" s="10">
        <f t="shared" si="108"/>
        <v>0</v>
      </c>
      <c r="AB490" s="11">
        <v>45674</v>
      </c>
    </row>
    <row r="491" spans="1:28" ht="15.75" hidden="1" x14ac:dyDescent="0.25">
      <c r="A491" s="39">
        <v>45674</v>
      </c>
      <c r="B491" s="33" t="s">
        <v>217</v>
      </c>
      <c r="C491" s="35"/>
      <c r="D491" s="35" t="s">
        <v>41</v>
      </c>
      <c r="E491" s="35" t="s">
        <v>155</v>
      </c>
      <c r="F491" s="35">
        <v>500</v>
      </c>
      <c r="G491" s="33" t="s">
        <v>29</v>
      </c>
      <c r="H491" s="35">
        <v>4000</v>
      </c>
      <c r="I491" s="20">
        <f t="shared" si="102"/>
        <v>2000000</v>
      </c>
      <c r="J491" s="31" t="s">
        <v>241</v>
      </c>
      <c r="K491" s="20"/>
      <c r="L491" s="9">
        <f t="shared" si="103"/>
        <v>2000000</v>
      </c>
      <c r="M491" s="9"/>
      <c r="N491" s="9">
        <v>2000000</v>
      </c>
      <c r="O491" s="9">
        <f t="shared" si="104"/>
        <v>0</v>
      </c>
      <c r="P491" s="9"/>
      <c r="Q491" s="9"/>
      <c r="R491" s="9">
        <f t="shared" si="105"/>
        <v>0</v>
      </c>
      <c r="S491" s="9"/>
      <c r="T491" s="9"/>
      <c r="U491" s="9">
        <f t="shared" si="106"/>
        <v>0</v>
      </c>
      <c r="V491" s="9"/>
      <c r="W491" s="9"/>
      <c r="X491" s="9">
        <f t="shared" si="107"/>
        <v>0</v>
      </c>
      <c r="Y491" s="9"/>
      <c r="Z491" s="9"/>
      <c r="AA491" s="10">
        <f t="shared" si="108"/>
        <v>0</v>
      </c>
      <c r="AB491" s="11">
        <v>45679</v>
      </c>
    </row>
    <row r="492" spans="1:28" ht="15.75" hidden="1" x14ac:dyDescent="0.25">
      <c r="A492" s="39">
        <v>45674</v>
      </c>
      <c r="B492" s="33" t="s">
        <v>217</v>
      </c>
      <c r="C492" s="33"/>
      <c r="D492" s="35" t="s">
        <v>41</v>
      </c>
      <c r="E492" s="35" t="s">
        <v>263</v>
      </c>
      <c r="F492" s="35">
        <v>250</v>
      </c>
      <c r="G492" s="33" t="s">
        <v>29</v>
      </c>
      <c r="H492" s="33">
        <v>1505</v>
      </c>
      <c r="I492" s="20">
        <f t="shared" si="102"/>
        <v>376250</v>
      </c>
      <c r="J492" s="31" t="s">
        <v>241</v>
      </c>
      <c r="K492" s="20"/>
      <c r="L492" s="9">
        <f t="shared" si="103"/>
        <v>376250</v>
      </c>
      <c r="M492" s="9"/>
      <c r="N492" s="9">
        <v>376250</v>
      </c>
      <c r="O492" s="9">
        <f t="shared" si="104"/>
        <v>0</v>
      </c>
      <c r="P492" s="9"/>
      <c r="Q492" s="9"/>
      <c r="R492" s="9">
        <f t="shared" si="105"/>
        <v>0</v>
      </c>
      <c r="S492" s="9"/>
      <c r="T492" s="9"/>
      <c r="U492" s="9">
        <f t="shared" si="106"/>
        <v>0</v>
      </c>
      <c r="V492" s="9"/>
      <c r="W492" s="9"/>
      <c r="X492" s="9">
        <f t="shared" si="107"/>
        <v>0</v>
      </c>
      <c r="Y492" s="9"/>
      <c r="Z492" s="9"/>
      <c r="AA492" s="10">
        <f t="shared" si="108"/>
        <v>0</v>
      </c>
      <c r="AB492" s="11">
        <v>45679</v>
      </c>
    </row>
    <row r="493" spans="1:28" ht="15.75" hidden="1" x14ac:dyDescent="0.25">
      <c r="A493" s="39">
        <v>45674</v>
      </c>
      <c r="B493" s="33" t="s">
        <v>217</v>
      </c>
      <c r="C493" s="33"/>
      <c r="D493" s="35" t="s">
        <v>41</v>
      </c>
      <c r="E493" s="33" t="s">
        <v>99</v>
      </c>
      <c r="F493" s="33">
        <v>4</v>
      </c>
      <c r="G493" s="33" t="s">
        <v>25</v>
      </c>
      <c r="H493" s="33">
        <v>450000</v>
      </c>
      <c r="I493" s="20">
        <f t="shared" si="102"/>
        <v>1800000</v>
      </c>
      <c r="J493" s="31" t="s">
        <v>240</v>
      </c>
      <c r="K493" s="20" t="s">
        <v>356</v>
      </c>
      <c r="L493" s="9">
        <f t="shared" si="103"/>
        <v>1236000</v>
      </c>
      <c r="M493" s="9"/>
      <c r="N493" s="9">
        <v>1236000</v>
      </c>
      <c r="O493" s="9">
        <f t="shared" si="104"/>
        <v>564000</v>
      </c>
      <c r="P493" s="9">
        <v>564000</v>
      </c>
      <c r="Q493" s="9"/>
      <c r="R493" s="9">
        <f t="shared" si="105"/>
        <v>0</v>
      </c>
      <c r="S493" s="9"/>
      <c r="T493" s="9"/>
      <c r="U493" s="9">
        <f t="shared" si="106"/>
        <v>0</v>
      </c>
      <c r="V493" s="9"/>
      <c r="W493" s="9"/>
      <c r="X493" s="9">
        <f t="shared" si="107"/>
        <v>0</v>
      </c>
      <c r="Y493" s="9"/>
      <c r="Z493" s="9"/>
      <c r="AA493" s="10">
        <f t="shared" si="108"/>
        <v>0</v>
      </c>
      <c r="AB493" s="11">
        <v>45677</v>
      </c>
    </row>
    <row r="494" spans="1:28" ht="15.75" hidden="1" x14ac:dyDescent="0.25">
      <c r="A494" s="39">
        <v>45674</v>
      </c>
      <c r="B494" s="33" t="s">
        <v>217</v>
      </c>
      <c r="C494" s="35"/>
      <c r="D494" s="35" t="s">
        <v>41</v>
      </c>
      <c r="E494" s="35" t="s">
        <v>403</v>
      </c>
      <c r="F494" s="35">
        <v>1</v>
      </c>
      <c r="G494" s="33" t="s">
        <v>29</v>
      </c>
      <c r="H494" s="35">
        <v>75000</v>
      </c>
      <c r="I494" s="20">
        <f t="shared" si="102"/>
        <v>75000</v>
      </c>
      <c r="J494" s="31" t="s">
        <v>240</v>
      </c>
      <c r="K494" s="20" t="s">
        <v>356</v>
      </c>
      <c r="L494" s="9">
        <f t="shared" si="103"/>
        <v>0</v>
      </c>
      <c r="M494" s="9"/>
      <c r="N494" s="9"/>
      <c r="O494" s="9">
        <f t="shared" si="104"/>
        <v>75000</v>
      </c>
      <c r="P494" s="9">
        <v>75000</v>
      </c>
      <c r="Q494" s="9"/>
      <c r="R494" s="9">
        <f t="shared" si="105"/>
        <v>0</v>
      </c>
      <c r="S494" s="9"/>
      <c r="T494" s="9"/>
      <c r="U494" s="9">
        <f t="shared" si="106"/>
        <v>0</v>
      </c>
      <c r="V494" s="9"/>
      <c r="W494" s="9"/>
      <c r="X494" s="9">
        <f t="shared" si="107"/>
        <v>0</v>
      </c>
      <c r="Y494" s="9"/>
      <c r="Z494" s="9"/>
      <c r="AA494" s="10">
        <f t="shared" si="108"/>
        <v>0</v>
      </c>
      <c r="AB494" s="11">
        <v>45677</v>
      </c>
    </row>
    <row r="495" spans="1:28" ht="15.75" hidden="1" x14ac:dyDescent="0.25">
      <c r="A495" s="39">
        <v>45674</v>
      </c>
      <c r="B495" s="33" t="s">
        <v>217</v>
      </c>
      <c r="C495" s="35"/>
      <c r="D495" s="35" t="s">
        <v>41</v>
      </c>
      <c r="E495" s="35" t="s">
        <v>160</v>
      </c>
      <c r="F495" s="35">
        <v>1</v>
      </c>
      <c r="G495" s="33" t="s">
        <v>29</v>
      </c>
      <c r="H495" s="35">
        <v>95000</v>
      </c>
      <c r="I495" s="20">
        <f t="shared" si="102"/>
        <v>95000</v>
      </c>
      <c r="J495" s="31" t="s">
        <v>240</v>
      </c>
      <c r="K495" s="20" t="s">
        <v>356</v>
      </c>
      <c r="L495" s="9">
        <f t="shared" si="103"/>
        <v>0</v>
      </c>
      <c r="M495" s="9"/>
      <c r="N495" s="9"/>
      <c r="O495" s="9">
        <f t="shared" si="104"/>
        <v>95000</v>
      </c>
      <c r="P495" s="9">
        <v>95000</v>
      </c>
      <c r="Q495" s="9"/>
      <c r="R495" s="9">
        <f t="shared" si="105"/>
        <v>0</v>
      </c>
      <c r="S495" s="9"/>
      <c r="T495" s="9"/>
      <c r="U495" s="9">
        <f t="shared" si="106"/>
        <v>0</v>
      </c>
      <c r="V495" s="9"/>
      <c r="W495" s="9"/>
      <c r="X495" s="9">
        <f t="shared" si="107"/>
        <v>0</v>
      </c>
      <c r="Y495" s="9"/>
      <c r="Z495" s="9"/>
      <c r="AA495" s="10">
        <f t="shared" si="108"/>
        <v>0</v>
      </c>
      <c r="AB495" s="11">
        <v>45677</v>
      </c>
    </row>
    <row r="496" spans="1:28" ht="15.75" hidden="1" x14ac:dyDescent="0.25">
      <c r="A496" s="39">
        <v>45674</v>
      </c>
      <c r="B496" s="35" t="s">
        <v>404</v>
      </c>
      <c r="C496" s="33"/>
      <c r="D496" s="35" t="s">
        <v>31</v>
      </c>
      <c r="E496" s="33" t="s">
        <v>102</v>
      </c>
      <c r="F496" s="33">
        <v>12</v>
      </c>
      <c r="G496" s="33" t="s">
        <v>74</v>
      </c>
      <c r="H496" s="33">
        <v>65000</v>
      </c>
      <c r="I496" s="20">
        <f t="shared" si="102"/>
        <v>780000</v>
      </c>
      <c r="J496" s="34" t="s">
        <v>26</v>
      </c>
      <c r="K496" s="20"/>
      <c r="L496" s="9">
        <f t="shared" si="103"/>
        <v>0</v>
      </c>
      <c r="M496" s="9"/>
      <c r="N496" s="9"/>
      <c r="O496" s="9">
        <f t="shared" si="104"/>
        <v>0</v>
      </c>
      <c r="P496" s="9"/>
      <c r="Q496" s="9"/>
      <c r="R496" s="9">
        <f t="shared" si="105"/>
        <v>0</v>
      </c>
      <c r="S496" s="9"/>
      <c r="T496" s="9"/>
      <c r="U496" s="9">
        <f t="shared" si="106"/>
        <v>0</v>
      </c>
      <c r="V496" s="9"/>
      <c r="W496" s="9"/>
      <c r="X496" s="9">
        <f t="shared" si="107"/>
        <v>0</v>
      </c>
      <c r="Y496" s="9"/>
      <c r="Z496" s="9"/>
      <c r="AA496" s="10">
        <f t="shared" si="108"/>
        <v>780000</v>
      </c>
      <c r="AB496" s="11"/>
    </row>
    <row r="497" spans="1:28" ht="15.75" hidden="1" x14ac:dyDescent="0.25">
      <c r="A497" s="39">
        <v>45674</v>
      </c>
      <c r="B497" s="35" t="s">
        <v>210</v>
      </c>
      <c r="C497" s="33"/>
      <c r="D497" s="35" t="s">
        <v>41</v>
      </c>
      <c r="E497" s="33" t="s">
        <v>211</v>
      </c>
      <c r="F497" s="33">
        <v>8000</v>
      </c>
      <c r="G497" s="33" t="s">
        <v>29</v>
      </c>
      <c r="H497" s="33">
        <v>2214</v>
      </c>
      <c r="I497" s="20">
        <f t="shared" si="102"/>
        <v>17712000</v>
      </c>
      <c r="J497" s="42" t="s">
        <v>43</v>
      </c>
      <c r="K497" s="20"/>
      <c r="L497" s="9">
        <f t="shared" si="103"/>
        <v>16770000</v>
      </c>
      <c r="M497" s="9">
        <v>16770000</v>
      </c>
      <c r="N497" s="9"/>
      <c r="O497" s="9">
        <f t="shared" si="104"/>
        <v>0</v>
      </c>
      <c r="P497" s="9"/>
      <c r="Q497" s="9"/>
      <c r="R497" s="9">
        <f t="shared" si="105"/>
        <v>0</v>
      </c>
      <c r="S497" s="9"/>
      <c r="T497" s="9"/>
      <c r="U497" s="9">
        <f t="shared" si="106"/>
        <v>0</v>
      </c>
      <c r="V497" s="9"/>
      <c r="W497" s="9"/>
      <c r="X497" s="9">
        <f t="shared" si="107"/>
        <v>0</v>
      </c>
      <c r="Y497" s="9"/>
      <c r="Z497" s="9"/>
      <c r="AA497" s="10">
        <f t="shared" si="108"/>
        <v>942000</v>
      </c>
      <c r="AB497" s="11">
        <v>45687</v>
      </c>
    </row>
    <row r="498" spans="1:28" ht="15.75" hidden="1" x14ac:dyDescent="0.25">
      <c r="A498" s="39">
        <v>45674</v>
      </c>
      <c r="B498" s="35" t="s">
        <v>371</v>
      </c>
      <c r="C498" s="33"/>
      <c r="D498" s="35" t="s">
        <v>31</v>
      </c>
      <c r="E498" s="33" t="s">
        <v>294</v>
      </c>
      <c r="F498" s="33">
        <v>1</v>
      </c>
      <c r="G498" s="33" t="s">
        <v>33</v>
      </c>
      <c r="H498" s="33">
        <v>230000</v>
      </c>
      <c r="I498" s="20">
        <f t="shared" si="102"/>
        <v>230000</v>
      </c>
      <c r="J498" s="53" t="s">
        <v>241</v>
      </c>
      <c r="K498" s="20"/>
      <c r="L498" s="9">
        <f t="shared" si="103"/>
        <v>230000</v>
      </c>
      <c r="M498" s="9">
        <v>230000</v>
      </c>
      <c r="N498" s="9"/>
      <c r="O498" s="9">
        <f t="shared" si="104"/>
        <v>0</v>
      </c>
      <c r="P498" s="9"/>
      <c r="Q498" s="9"/>
      <c r="R498" s="9">
        <f t="shared" si="105"/>
        <v>0</v>
      </c>
      <c r="S498" s="9"/>
      <c r="T498" s="9"/>
      <c r="U498" s="9">
        <f t="shared" si="106"/>
        <v>0</v>
      </c>
      <c r="V498" s="9"/>
      <c r="W498" s="9"/>
      <c r="X498" s="9">
        <f t="shared" si="107"/>
        <v>0</v>
      </c>
      <c r="Y498" s="9"/>
      <c r="Z498" s="9"/>
      <c r="AA498" s="10">
        <f t="shared" si="108"/>
        <v>0</v>
      </c>
      <c r="AB498" s="11">
        <v>45677</v>
      </c>
    </row>
    <row r="499" spans="1:28" ht="15.75" hidden="1" x14ac:dyDescent="0.25">
      <c r="A499" s="39">
        <v>45674</v>
      </c>
      <c r="B499" s="35" t="s">
        <v>371</v>
      </c>
      <c r="C499" s="33"/>
      <c r="D499" s="35" t="s">
        <v>31</v>
      </c>
      <c r="E499" s="33" t="s">
        <v>361</v>
      </c>
      <c r="F499" s="33">
        <v>10</v>
      </c>
      <c r="G499" s="33" t="s">
        <v>33</v>
      </c>
      <c r="H499" s="33">
        <v>230000</v>
      </c>
      <c r="I499" s="20">
        <f t="shared" si="102"/>
        <v>2300000</v>
      </c>
      <c r="J499" s="53" t="s">
        <v>241</v>
      </c>
      <c r="K499" s="20"/>
      <c r="L499" s="9">
        <f t="shared" si="103"/>
        <v>2300000</v>
      </c>
      <c r="M499" s="9">
        <v>2300000</v>
      </c>
      <c r="N499" s="9"/>
      <c r="O499" s="9">
        <f t="shared" si="104"/>
        <v>0</v>
      </c>
      <c r="P499" s="9"/>
      <c r="Q499" s="9"/>
      <c r="R499" s="9">
        <f t="shared" si="105"/>
        <v>0</v>
      </c>
      <c r="S499" s="9"/>
      <c r="T499" s="9"/>
      <c r="U499" s="9">
        <f t="shared" si="106"/>
        <v>0</v>
      </c>
      <c r="V499" s="9"/>
      <c r="W499" s="9"/>
      <c r="X499" s="9">
        <f t="shared" si="107"/>
        <v>0</v>
      </c>
      <c r="Y499" s="9"/>
      <c r="Z499" s="9"/>
      <c r="AA499" s="10">
        <f t="shared" si="108"/>
        <v>0</v>
      </c>
      <c r="AB499" s="11">
        <v>45677</v>
      </c>
    </row>
    <row r="500" spans="1:28" ht="15.75" hidden="1" x14ac:dyDescent="0.25">
      <c r="A500" s="32">
        <v>45674</v>
      </c>
      <c r="B500" s="33" t="s">
        <v>371</v>
      </c>
      <c r="C500" s="33"/>
      <c r="D500" s="33" t="s">
        <v>31</v>
      </c>
      <c r="E500" s="33" t="s">
        <v>86</v>
      </c>
      <c r="F500" s="33">
        <v>50</v>
      </c>
      <c r="G500" s="33" t="s">
        <v>51</v>
      </c>
      <c r="H500" s="33">
        <v>78000</v>
      </c>
      <c r="I500" s="20">
        <f t="shared" si="102"/>
        <v>3900000</v>
      </c>
      <c r="J500" s="53" t="s">
        <v>241</v>
      </c>
      <c r="K500" s="20"/>
      <c r="L500" s="9">
        <f t="shared" si="103"/>
        <v>3900000</v>
      </c>
      <c r="M500" s="9">
        <v>3900000</v>
      </c>
      <c r="N500" s="9"/>
      <c r="O500" s="9">
        <f t="shared" si="104"/>
        <v>0</v>
      </c>
      <c r="P500" s="9"/>
      <c r="Q500" s="9"/>
      <c r="R500" s="9">
        <f t="shared" si="105"/>
        <v>0</v>
      </c>
      <c r="S500" s="9"/>
      <c r="T500" s="9"/>
      <c r="U500" s="9">
        <f t="shared" si="106"/>
        <v>0</v>
      </c>
      <c r="V500" s="9"/>
      <c r="W500" s="9"/>
      <c r="X500" s="9">
        <f t="shared" si="107"/>
        <v>0</v>
      </c>
      <c r="Y500" s="9"/>
      <c r="Z500" s="9"/>
      <c r="AA500" s="10">
        <f t="shared" si="108"/>
        <v>0</v>
      </c>
      <c r="AB500" s="11">
        <v>45677</v>
      </c>
    </row>
    <row r="501" spans="1:28" ht="15.75" hidden="1" x14ac:dyDescent="0.25">
      <c r="A501" s="32">
        <v>45674</v>
      </c>
      <c r="B501" s="33" t="s">
        <v>404</v>
      </c>
      <c r="C501" s="33"/>
      <c r="D501" s="33" t="s">
        <v>31</v>
      </c>
      <c r="E501" s="33" t="s">
        <v>106</v>
      </c>
      <c r="F501" s="33">
        <v>4350</v>
      </c>
      <c r="G501" s="33" t="s">
        <v>51</v>
      </c>
      <c r="H501" s="33">
        <v>12880</v>
      </c>
      <c r="I501" s="20">
        <f t="shared" si="102"/>
        <v>56028000</v>
      </c>
      <c r="J501" s="34" t="s">
        <v>26</v>
      </c>
      <c r="K501" s="20"/>
      <c r="L501" s="9">
        <f t="shared" si="103"/>
        <v>0</v>
      </c>
      <c r="M501" s="9"/>
      <c r="N501" s="9"/>
      <c r="O501" s="9">
        <f t="shared" si="104"/>
        <v>0</v>
      </c>
      <c r="P501" s="9"/>
      <c r="Q501" s="9"/>
      <c r="R501" s="9">
        <f t="shared" si="105"/>
        <v>0</v>
      </c>
      <c r="S501" s="9"/>
      <c r="T501" s="9"/>
      <c r="U501" s="9">
        <f t="shared" si="106"/>
        <v>0</v>
      </c>
      <c r="V501" s="9"/>
      <c r="W501" s="9"/>
      <c r="X501" s="9">
        <f t="shared" si="107"/>
        <v>0</v>
      </c>
      <c r="Y501" s="9"/>
      <c r="Z501" s="9"/>
      <c r="AA501" s="10">
        <f t="shared" si="108"/>
        <v>56028000</v>
      </c>
      <c r="AB501" s="11"/>
    </row>
    <row r="502" spans="1:28" ht="15.75" hidden="1" x14ac:dyDescent="0.25">
      <c r="A502" s="32">
        <v>45674</v>
      </c>
      <c r="B502" s="33" t="s">
        <v>404</v>
      </c>
      <c r="C502" s="33"/>
      <c r="D502" s="33"/>
      <c r="E502" s="33" t="s">
        <v>411</v>
      </c>
      <c r="F502" s="33">
        <v>1</v>
      </c>
      <c r="G502" s="33"/>
      <c r="H502" s="33">
        <v>1504000</v>
      </c>
      <c r="I502" s="20">
        <f>F502*H502</f>
        <v>1504000</v>
      </c>
      <c r="J502" s="34" t="s">
        <v>26</v>
      </c>
      <c r="K502" s="20"/>
      <c r="L502" s="9">
        <f t="shared" si="103"/>
        <v>0</v>
      </c>
      <c r="M502" s="9"/>
      <c r="N502" s="9"/>
      <c r="O502" s="9">
        <f t="shared" si="104"/>
        <v>0</v>
      </c>
      <c r="P502" s="9"/>
      <c r="Q502" s="9"/>
      <c r="R502" s="9">
        <f t="shared" si="105"/>
        <v>0</v>
      </c>
      <c r="S502" s="9"/>
      <c r="T502" s="9"/>
      <c r="U502" s="9">
        <f t="shared" si="106"/>
        <v>0</v>
      </c>
      <c r="V502" s="9"/>
      <c r="W502" s="9"/>
      <c r="X502" s="9">
        <f t="shared" si="107"/>
        <v>0</v>
      </c>
      <c r="Y502" s="9"/>
      <c r="Z502" s="9"/>
      <c r="AA502" s="10">
        <f t="shared" si="108"/>
        <v>1504000</v>
      </c>
      <c r="AB502" s="11"/>
    </row>
    <row r="503" spans="1:28" ht="15.75" hidden="1" x14ac:dyDescent="0.25">
      <c r="A503" s="32">
        <v>45674</v>
      </c>
      <c r="B503" s="33" t="s">
        <v>404</v>
      </c>
      <c r="C503" s="33"/>
      <c r="D503" s="33" t="s">
        <v>31</v>
      </c>
      <c r="E503" s="33" t="s">
        <v>405</v>
      </c>
      <c r="F503" s="33">
        <v>664</v>
      </c>
      <c r="G503" s="33" t="s">
        <v>51</v>
      </c>
      <c r="H503" s="33">
        <v>12880</v>
      </c>
      <c r="I503" s="20">
        <f t="shared" si="102"/>
        <v>8552320</v>
      </c>
      <c r="J503" s="34" t="s">
        <v>26</v>
      </c>
      <c r="K503" s="20"/>
      <c r="L503" s="9">
        <f t="shared" si="103"/>
        <v>0</v>
      </c>
      <c r="M503" s="9"/>
      <c r="N503" s="9"/>
      <c r="O503" s="9">
        <f t="shared" si="104"/>
        <v>0</v>
      </c>
      <c r="P503" s="9"/>
      <c r="Q503" s="9"/>
      <c r="R503" s="9">
        <f t="shared" si="105"/>
        <v>0</v>
      </c>
      <c r="S503" s="9"/>
      <c r="T503" s="9"/>
      <c r="U503" s="9">
        <f t="shared" si="106"/>
        <v>0</v>
      </c>
      <c r="V503" s="9"/>
      <c r="W503" s="9"/>
      <c r="X503" s="9">
        <f t="shared" si="107"/>
        <v>0</v>
      </c>
      <c r="Y503" s="9"/>
      <c r="Z503" s="9"/>
      <c r="AA503" s="10">
        <f t="shared" si="108"/>
        <v>8552320</v>
      </c>
      <c r="AB503" s="11"/>
    </row>
    <row r="504" spans="1:28" ht="15.75" hidden="1" x14ac:dyDescent="0.25">
      <c r="A504" s="32">
        <v>45674</v>
      </c>
      <c r="B504" s="35" t="s">
        <v>145</v>
      </c>
      <c r="C504" s="35"/>
      <c r="D504" s="35" t="s">
        <v>31</v>
      </c>
      <c r="E504" s="35" t="s">
        <v>263</v>
      </c>
      <c r="F504" s="35">
        <v>1250</v>
      </c>
      <c r="G504" s="35" t="s">
        <v>29</v>
      </c>
      <c r="H504" s="35">
        <v>1065</v>
      </c>
      <c r="I504" s="20">
        <f t="shared" si="102"/>
        <v>1331250</v>
      </c>
      <c r="J504" s="14" t="s">
        <v>240</v>
      </c>
      <c r="K504" s="20" t="s">
        <v>408</v>
      </c>
      <c r="L504" s="9">
        <f t="shared" si="103"/>
        <v>0</v>
      </c>
      <c r="M504" s="9"/>
      <c r="N504" s="9"/>
      <c r="O504" s="9">
        <f t="shared" si="104"/>
        <v>1331250</v>
      </c>
      <c r="P504" s="9">
        <v>1331250</v>
      </c>
      <c r="Q504" s="9"/>
      <c r="R504" s="9">
        <f t="shared" si="105"/>
        <v>0</v>
      </c>
      <c r="S504" s="9"/>
      <c r="T504" s="9"/>
      <c r="U504" s="9">
        <f t="shared" si="106"/>
        <v>0</v>
      </c>
      <c r="V504" s="9"/>
      <c r="W504" s="9"/>
      <c r="X504" s="9">
        <f t="shared" si="107"/>
        <v>0</v>
      </c>
      <c r="Y504" s="9"/>
      <c r="Z504" s="9"/>
      <c r="AA504" s="10">
        <f t="shared" si="108"/>
        <v>0</v>
      </c>
      <c r="AB504" s="11">
        <v>45674</v>
      </c>
    </row>
    <row r="505" spans="1:28" ht="15.75" hidden="1" x14ac:dyDescent="0.25">
      <c r="A505" s="32">
        <v>45674</v>
      </c>
      <c r="B505" s="35" t="s">
        <v>406</v>
      </c>
      <c r="C505" s="33"/>
      <c r="D505" s="35" t="s">
        <v>31</v>
      </c>
      <c r="E505" s="33" t="s">
        <v>95</v>
      </c>
      <c r="F505" s="33">
        <v>500</v>
      </c>
      <c r="G505" s="35" t="s">
        <v>29</v>
      </c>
      <c r="H505" s="33">
        <v>4000</v>
      </c>
      <c r="I505" s="20">
        <f t="shared" si="102"/>
        <v>2000000</v>
      </c>
      <c r="J505" s="37" t="s">
        <v>240</v>
      </c>
      <c r="K505" s="20" t="s">
        <v>431</v>
      </c>
      <c r="L505" s="9">
        <f t="shared" si="103"/>
        <v>0</v>
      </c>
      <c r="M505" s="9"/>
      <c r="N505" s="9"/>
      <c r="O505" s="9">
        <f t="shared" si="104"/>
        <v>2000000</v>
      </c>
      <c r="P505" s="9">
        <v>2000000</v>
      </c>
      <c r="Q505" s="9"/>
      <c r="R505" s="9">
        <f t="shared" si="105"/>
        <v>0</v>
      </c>
      <c r="S505" s="9"/>
      <c r="T505" s="9"/>
      <c r="U505" s="9">
        <f t="shared" si="106"/>
        <v>0</v>
      </c>
      <c r="V505" s="9"/>
      <c r="W505" s="9"/>
      <c r="X505" s="9">
        <f t="shared" si="107"/>
        <v>0</v>
      </c>
      <c r="Y505" s="9"/>
      <c r="Z505" s="9"/>
      <c r="AA505" s="10">
        <f t="shared" si="108"/>
        <v>0</v>
      </c>
      <c r="AB505" s="11">
        <v>45678</v>
      </c>
    </row>
    <row r="506" spans="1:28" ht="15.75" hidden="1" x14ac:dyDescent="0.25">
      <c r="A506" s="32">
        <v>45674</v>
      </c>
      <c r="B506" s="33" t="s">
        <v>261</v>
      </c>
      <c r="C506" s="33"/>
      <c r="D506" s="35" t="s">
        <v>31</v>
      </c>
      <c r="E506" s="33" t="s">
        <v>407</v>
      </c>
      <c r="F506" s="33">
        <v>16</v>
      </c>
      <c r="G506" s="33" t="s">
        <v>33</v>
      </c>
      <c r="H506" s="33">
        <v>300000</v>
      </c>
      <c r="I506" s="20">
        <f t="shared" si="102"/>
        <v>4800000</v>
      </c>
      <c r="J506" s="34" t="s">
        <v>26</v>
      </c>
      <c r="K506" s="20"/>
      <c r="L506" s="9">
        <f t="shared" si="103"/>
        <v>0</v>
      </c>
      <c r="M506" s="9"/>
      <c r="N506" s="9"/>
      <c r="O506" s="9">
        <f t="shared" si="104"/>
        <v>0</v>
      </c>
      <c r="P506" s="9"/>
      <c r="Q506" s="9"/>
      <c r="R506" s="9">
        <f t="shared" si="105"/>
        <v>0</v>
      </c>
      <c r="S506" s="9"/>
      <c r="T506" s="9"/>
      <c r="U506" s="9">
        <f t="shared" si="106"/>
        <v>0</v>
      </c>
      <c r="V506" s="9"/>
      <c r="W506" s="9"/>
      <c r="X506" s="9">
        <f t="shared" si="107"/>
        <v>0</v>
      </c>
      <c r="Y506" s="9"/>
      <c r="Z506" s="9"/>
      <c r="AA506" s="10">
        <f t="shared" si="108"/>
        <v>4800000</v>
      </c>
      <c r="AB506" s="11"/>
    </row>
    <row r="507" spans="1:28" ht="15.75" hidden="1" x14ac:dyDescent="0.25">
      <c r="A507" s="32">
        <v>45674</v>
      </c>
      <c r="B507" s="33" t="s">
        <v>261</v>
      </c>
      <c r="C507" s="33"/>
      <c r="D507" s="35" t="s">
        <v>31</v>
      </c>
      <c r="E507" s="33" t="s">
        <v>61</v>
      </c>
      <c r="F507" s="33">
        <v>5</v>
      </c>
      <c r="G507" s="33" t="s">
        <v>25</v>
      </c>
      <c r="H507" s="33">
        <v>45000</v>
      </c>
      <c r="I507" s="20">
        <f t="shared" si="102"/>
        <v>225000</v>
      </c>
      <c r="J507" s="34" t="s">
        <v>26</v>
      </c>
      <c r="K507" s="20"/>
      <c r="L507" s="9">
        <f t="shared" si="103"/>
        <v>0</v>
      </c>
      <c r="M507" s="9"/>
      <c r="N507" s="9"/>
      <c r="O507" s="9">
        <f t="shared" si="104"/>
        <v>0</v>
      </c>
      <c r="P507" s="9"/>
      <c r="Q507" s="9"/>
      <c r="R507" s="9">
        <f t="shared" si="105"/>
        <v>0</v>
      </c>
      <c r="S507" s="9"/>
      <c r="T507" s="9"/>
      <c r="U507" s="9">
        <f t="shared" si="106"/>
        <v>0</v>
      </c>
      <c r="V507" s="9"/>
      <c r="W507" s="9"/>
      <c r="X507" s="9">
        <f t="shared" si="107"/>
        <v>0</v>
      </c>
      <c r="Y507" s="9"/>
      <c r="Z507" s="9"/>
      <c r="AA507" s="10">
        <f t="shared" si="108"/>
        <v>225000</v>
      </c>
      <c r="AB507" s="11"/>
    </row>
    <row r="508" spans="1:28" ht="15.75" hidden="1" x14ac:dyDescent="0.25">
      <c r="A508" s="32">
        <v>45674</v>
      </c>
      <c r="B508" s="33" t="s">
        <v>261</v>
      </c>
      <c r="C508" s="33"/>
      <c r="D508" s="33" t="s">
        <v>31</v>
      </c>
      <c r="E508" s="33" t="s">
        <v>156</v>
      </c>
      <c r="F508" s="33">
        <v>5</v>
      </c>
      <c r="G508" s="33" t="s">
        <v>23</v>
      </c>
      <c r="H508" s="33">
        <v>400000</v>
      </c>
      <c r="I508" s="20">
        <f t="shared" si="102"/>
        <v>2000000</v>
      </c>
      <c r="J508" s="34" t="s">
        <v>26</v>
      </c>
      <c r="K508" s="20"/>
      <c r="L508" s="9">
        <f t="shared" si="103"/>
        <v>0</v>
      </c>
      <c r="M508" s="9"/>
      <c r="N508" s="9"/>
      <c r="O508" s="9">
        <f t="shared" si="104"/>
        <v>0</v>
      </c>
      <c r="P508" s="9"/>
      <c r="Q508" s="9"/>
      <c r="R508" s="9">
        <f t="shared" si="105"/>
        <v>0</v>
      </c>
      <c r="S508" s="9"/>
      <c r="T508" s="9"/>
      <c r="U508" s="9">
        <f t="shared" si="106"/>
        <v>0</v>
      </c>
      <c r="V508" s="9"/>
      <c r="W508" s="9"/>
      <c r="X508" s="9">
        <f t="shared" si="107"/>
        <v>0</v>
      </c>
      <c r="Y508" s="9"/>
      <c r="Z508" s="9"/>
      <c r="AA508" s="10">
        <f t="shared" si="108"/>
        <v>2000000</v>
      </c>
      <c r="AB508" s="11"/>
    </row>
    <row r="509" spans="1:28" ht="15.75" hidden="1" x14ac:dyDescent="0.25">
      <c r="A509" s="32">
        <v>45674</v>
      </c>
      <c r="B509" s="33" t="s">
        <v>193</v>
      </c>
      <c r="C509" s="33"/>
      <c r="D509" s="33" t="s">
        <v>31</v>
      </c>
      <c r="E509" s="33" t="s">
        <v>139</v>
      </c>
      <c r="F509" s="33">
        <v>5</v>
      </c>
      <c r="G509" s="33" t="s">
        <v>23</v>
      </c>
      <c r="H509" s="33">
        <v>400000</v>
      </c>
      <c r="I509" s="20">
        <f t="shared" si="102"/>
        <v>2000000</v>
      </c>
      <c r="J509" s="37" t="s">
        <v>240</v>
      </c>
      <c r="K509" s="20" t="s">
        <v>401</v>
      </c>
      <c r="L509" s="9">
        <f t="shared" si="103"/>
        <v>0</v>
      </c>
      <c r="M509" s="9"/>
      <c r="N509" s="9"/>
      <c r="O509" s="9">
        <f t="shared" si="104"/>
        <v>2000000</v>
      </c>
      <c r="P509" s="9">
        <v>2000000</v>
      </c>
      <c r="Q509" s="9"/>
      <c r="R509" s="9">
        <f t="shared" si="105"/>
        <v>0</v>
      </c>
      <c r="S509" s="9"/>
      <c r="T509" s="9"/>
      <c r="U509" s="9">
        <f t="shared" si="106"/>
        <v>0</v>
      </c>
      <c r="V509" s="9"/>
      <c r="W509" s="9"/>
      <c r="X509" s="9">
        <f t="shared" si="107"/>
        <v>0</v>
      </c>
      <c r="Y509" s="9"/>
      <c r="Z509" s="9"/>
      <c r="AA509" s="10">
        <f t="shared" si="108"/>
        <v>0</v>
      </c>
      <c r="AB509" s="11">
        <v>45673</v>
      </c>
    </row>
    <row r="510" spans="1:28" ht="15.75" hidden="1" x14ac:dyDescent="0.25">
      <c r="A510" s="39">
        <v>45675</v>
      </c>
      <c r="B510" s="35" t="s">
        <v>217</v>
      </c>
      <c r="C510" s="35"/>
      <c r="D510" s="35" t="s">
        <v>31</v>
      </c>
      <c r="E510" s="35" t="s">
        <v>155</v>
      </c>
      <c r="F510" s="35">
        <v>500</v>
      </c>
      <c r="G510" s="35" t="s">
        <v>29</v>
      </c>
      <c r="H510" s="35">
        <v>4000</v>
      </c>
      <c r="I510" s="27">
        <f t="shared" si="102"/>
        <v>2000000</v>
      </c>
      <c r="J510" s="31" t="s">
        <v>240</v>
      </c>
      <c r="K510" s="20" t="s">
        <v>356</v>
      </c>
      <c r="L510" s="9">
        <f t="shared" ref="L510:L521" si="109">M510+N510</f>
        <v>0</v>
      </c>
      <c r="M510" s="9"/>
      <c r="N510" s="9"/>
      <c r="O510" s="9">
        <f t="shared" ref="O510:O521" si="110">P510+Q510</f>
        <v>2000000</v>
      </c>
      <c r="P510" s="9">
        <v>2000000</v>
      </c>
      <c r="Q510" s="9"/>
      <c r="R510" s="9">
        <f t="shared" ref="R510:R521" si="111">S510+T510</f>
        <v>0</v>
      </c>
      <c r="S510" s="9"/>
      <c r="T510" s="9"/>
      <c r="U510" s="9">
        <f t="shared" ref="U510:U521" si="112">V510+W510</f>
        <v>0</v>
      </c>
      <c r="V510" s="9"/>
      <c r="W510" s="9"/>
      <c r="X510" s="9">
        <f t="shared" ref="X510:X521" si="113">Y510+Z510</f>
        <v>0</v>
      </c>
      <c r="Y510" s="9"/>
      <c r="Z510" s="9"/>
      <c r="AA510" s="10">
        <f t="shared" ref="AA510:AA521" si="114">C510+I510-L510-O510-U510-X510-R510</f>
        <v>0</v>
      </c>
      <c r="AB510" s="11">
        <v>45677</v>
      </c>
    </row>
    <row r="511" spans="1:28" ht="15.75" hidden="1" x14ac:dyDescent="0.25">
      <c r="A511" s="39">
        <v>45675</v>
      </c>
      <c r="B511" s="33" t="s">
        <v>189</v>
      </c>
      <c r="C511" s="33"/>
      <c r="D511" s="35" t="s">
        <v>31</v>
      </c>
      <c r="E511" s="35" t="s">
        <v>110</v>
      </c>
      <c r="F511" s="33">
        <v>2000</v>
      </c>
      <c r="G511" s="35" t="s">
        <v>29</v>
      </c>
      <c r="H511" s="33">
        <v>2000</v>
      </c>
      <c r="I511" s="20">
        <f t="shared" si="102"/>
        <v>4000000</v>
      </c>
      <c r="J511" s="16" t="s">
        <v>38</v>
      </c>
      <c r="K511" s="20"/>
      <c r="L511" s="9">
        <f t="shared" si="109"/>
        <v>774000</v>
      </c>
      <c r="M511" s="9">
        <v>774000</v>
      </c>
      <c r="N511" s="9"/>
      <c r="O511" s="9">
        <f t="shared" si="110"/>
        <v>0</v>
      </c>
      <c r="P511" s="9"/>
      <c r="Q511" s="9"/>
      <c r="R511" s="55">
        <f t="shared" si="111"/>
        <v>2832500</v>
      </c>
      <c r="S511" s="9">
        <v>1232500</v>
      </c>
      <c r="T511" s="9">
        <v>1600000</v>
      </c>
      <c r="U511" s="9">
        <f t="shared" si="112"/>
        <v>0</v>
      </c>
      <c r="V511" s="9"/>
      <c r="W511" s="9"/>
      <c r="X511" s="9">
        <f t="shared" si="113"/>
        <v>0</v>
      </c>
      <c r="Y511" s="9"/>
      <c r="Z511" s="9"/>
      <c r="AA511" s="10">
        <f t="shared" si="114"/>
        <v>393500</v>
      </c>
      <c r="AB511" s="11">
        <v>45684</v>
      </c>
    </row>
    <row r="512" spans="1:28" ht="15.75" hidden="1" x14ac:dyDescent="0.25">
      <c r="A512" s="39">
        <v>45675</v>
      </c>
      <c r="B512" s="33" t="s">
        <v>147</v>
      </c>
      <c r="C512" s="33"/>
      <c r="D512" s="35" t="s">
        <v>31</v>
      </c>
      <c r="E512" s="33" t="s">
        <v>148</v>
      </c>
      <c r="F512" s="33">
        <v>80</v>
      </c>
      <c r="G512" s="33" t="s">
        <v>51</v>
      </c>
      <c r="H512" s="33">
        <v>60000</v>
      </c>
      <c r="I512" s="20">
        <f t="shared" si="102"/>
        <v>4800000</v>
      </c>
      <c r="J512" s="42" t="s">
        <v>38</v>
      </c>
      <c r="K512" s="20" t="s">
        <v>149</v>
      </c>
      <c r="L512" s="9">
        <f t="shared" si="109"/>
        <v>0</v>
      </c>
      <c r="M512" s="9"/>
      <c r="N512" s="9"/>
      <c r="O512" s="9">
        <f t="shared" si="110"/>
        <v>4400000</v>
      </c>
      <c r="P512" s="9">
        <v>4400000</v>
      </c>
      <c r="Q512" s="9"/>
      <c r="R512" s="9">
        <f t="shared" si="111"/>
        <v>0</v>
      </c>
      <c r="S512" s="9"/>
      <c r="T512" s="9"/>
      <c r="U512" s="9">
        <f t="shared" si="112"/>
        <v>0</v>
      </c>
      <c r="V512" s="9"/>
      <c r="W512" s="9"/>
      <c r="X512" s="9">
        <f t="shared" si="113"/>
        <v>0</v>
      </c>
      <c r="Y512" s="9"/>
      <c r="Z512" s="9"/>
      <c r="AA512" s="10">
        <f t="shared" si="114"/>
        <v>400000</v>
      </c>
      <c r="AB512" s="11">
        <v>45678</v>
      </c>
    </row>
    <row r="513" spans="1:28" ht="15.75" hidden="1" x14ac:dyDescent="0.25">
      <c r="A513" s="39">
        <v>45675</v>
      </c>
      <c r="B513" s="33" t="s">
        <v>256</v>
      </c>
      <c r="C513" s="33"/>
      <c r="D513" s="35" t="s">
        <v>31</v>
      </c>
      <c r="E513" s="33" t="s">
        <v>64</v>
      </c>
      <c r="F513" s="33">
        <v>2</v>
      </c>
      <c r="G513" s="33" t="s">
        <v>33</v>
      </c>
      <c r="H513" s="33">
        <v>150000</v>
      </c>
      <c r="I513" s="20">
        <f t="shared" si="102"/>
        <v>300000</v>
      </c>
      <c r="J513" s="37" t="s">
        <v>241</v>
      </c>
      <c r="K513" s="20"/>
      <c r="L513" s="9">
        <f t="shared" si="109"/>
        <v>0</v>
      </c>
      <c r="M513" s="9"/>
      <c r="N513" s="9"/>
      <c r="O513" s="9">
        <f t="shared" si="110"/>
        <v>0</v>
      </c>
      <c r="P513" s="9"/>
      <c r="Q513" s="9"/>
      <c r="R513" s="9">
        <f t="shared" si="111"/>
        <v>0</v>
      </c>
      <c r="S513" s="9"/>
      <c r="T513" s="9"/>
      <c r="U513" s="9">
        <f t="shared" si="112"/>
        <v>300000</v>
      </c>
      <c r="V513" s="9">
        <v>300000</v>
      </c>
      <c r="W513" s="9"/>
      <c r="X513" s="9">
        <f t="shared" si="113"/>
        <v>0</v>
      </c>
      <c r="Y513" s="9"/>
      <c r="Z513" s="9"/>
      <c r="AA513" s="10">
        <f t="shared" si="114"/>
        <v>0</v>
      </c>
      <c r="AB513" s="11">
        <v>45675</v>
      </c>
    </row>
    <row r="514" spans="1:28" ht="15.75" hidden="1" x14ac:dyDescent="0.25">
      <c r="A514" s="39">
        <v>45675</v>
      </c>
      <c r="B514" s="33" t="s">
        <v>217</v>
      </c>
      <c r="C514" s="33"/>
      <c r="D514" s="35" t="s">
        <v>31</v>
      </c>
      <c r="E514" s="33" t="s">
        <v>73</v>
      </c>
      <c r="F514" s="33">
        <v>10</v>
      </c>
      <c r="G514" s="33" t="s">
        <v>74</v>
      </c>
      <c r="H514" s="33">
        <v>50000</v>
      </c>
      <c r="I514" s="20">
        <f t="shared" si="102"/>
        <v>500000</v>
      </c>
      <c r="J514" s="31" t="s">
        <v>240</v>
      </c>
      <c r="K514" s="20" t="s">
        <v>356</v>
      </c>
      <c r="L514" s="9">
        <f t="shared" si="109"/>
        <v>0</v>
      </c>
      <c r="M514" s="9"/>
      <c r="N514" s="9"/>
      <c r="O514" s="9">
        <f t="shared" si="110"/>
        <v>500000</v>
      </c>
      <c r="P514" s="9">
        <v>500000</v>
      </c>
      <c r="Q514" s="9"/>
      <c r="R514" s="9">
        <f t="shared" si="111"/>
        <v>0</v>
      </c>
      <c r="S514" s="9"/>
      <c r="T514" s="9"/>
      <c r="U514" s="9">
        <f t="shared" si="112"/>
        <v>0</v>
      </c>
      <c r="V514" s="9"/>
      <c r="W514" s="9"/>
      <c r="X514" s="9">
        <f t="shared" si="113"/>
        <v>0</v>
      </c>
      <c r="Y514" s="9"/>
      <c r="Z514" s="9"/>
      <c r="AA514" s="10">
        <f t="shared" si="114"/>
        <v>0</v>
      </c>
      <c r="AB514" s="11">
        <v>45677</v>
      </c>
    </row>
    <row r="515" spans="1:28" ht="15.75" hidden="1" x14ac:dyDescent="0.25">
      <c r="A515" s="39">
        <v>45675</v>
      </c>
      <c r="B515" s="33" t="s">
        <v>217</v>
      </c>
      <c r="C515" s="35"/>
      <c r="D515" s="35" t="s">
        <v>31</v>
      </c>
      <c r="E515" s="35" t="s">
        <v>263</v>
      </c>
      <c r="F515" s="35">
        <v>250</v>
      </c>
      <c r="G515" s="35" t="s">
        <v>29</v>
      </c>
      <c r="H515" s="35">
        <v>1505</v>
      </c>
      <c r="I515" s="20">
        <f t="shared" si="102"/>
        <v>376250</v>
      </c>
      <c r="J515" s="31" t="s">
        <v>240</v>
      </c>
      <c r="K515" s="20" t="s">
        <v>356</v>
      </c>
      <c r="L515" s="9">
        <f t="shared" si="109"/>
        <v>0</v>
      </c>
      <c r="M515" s="9"/>
      <c r="N515" s="9"/>
      <c r="O515" s="9">
        <f t="shared" si="110"/>
        <v>447500</v>
      </c>
      <c r="P515" s="9">
        <v>447500</v>
      </c>
      <c r="Q515" s="9"/>
      <c r="R515" s="9">
        <f t="shared" si="111"/>
        <v>0</v>
      </c>
      <c r="S515" s="9"/>
      <c r="T515" s="9"/>
      <c r="U515" s="9">
        <f t="shared" si="112"/>
        <v>0</v>
      </c>
      <c r="V515" s="9"/>
      <c r="W515" s="9"/>
      <c r="X515" s="9">
        <f t="shared" si="113"/>
        <v>0</v>
      </c>
      <c r="Y515" s="9"/>
      <c r="Z515" s="9"/>
      <c r="AA515" s="10">
        <f t="shared" si="114"/>
        <v>-71250</v>
      </c>
      <c r="AB515" s="11">
        <v>45677</v>
      </c>
    </row>
    <row r="516" spans="1:28" ht="15.75" hidden="1" x14ac:dyDescent="0.25">
      <c r="A516" s="39">
        <v>45675</v>
      </c>
      <c r="B516" s="33" t="s">
        <v>53</v>
      </c>
      <c r="C516" s="33"/>
      <c r="D516" s="35" t="s">
        <v>31</v>
      </c>
      <c r="E516" s="33" t="s">
        <v>91</v>
      </c>
      <c r="F516" s="33">
        <v>3000</v>
      </c>
      <c r="G516" s="35" t="s">
        <v>29</v>
      </c>
      <c r="H516" s="33">
        <v>3800</v>
      </c>
      <c r="I516" s="20">
        <f t="shared" si="102"/>
        <v>11400000</v>
      </c>
      <c r="J516" s="14" t="s">
        <v>240</v>
      </c>
      <c r="K516" s="20" t="s">
        <v>531</v>
      </c>
      <c r="L516" s="9">
        <f t="shared" si="109"/>
        <v>0</v>
      </c>
      <c r="M516" s="9"/>
      <c r="N516" s="9"/>
      <c r="O516" s="9">
        <f t="shared" si="110"/>
        <v>11400000</v>
      </c>
      <c r="P516" s="56">
        <v>11400000</v>
      </c>
      <c r="Q516" s="9"/>
      <c r="R516" s="9">
        <f t="shared" si="111"/>
        <v>0</v>
      </c>
      <c r="S516" s="9"/>
      <c r="T516" s="9"/>
      <c r="U516" s="9">
        <f t="shared" si="112"/>
        <v>0</v>
      </c>
      <c r="V516" s="9"/>
      <c r="W516" s="9"/>
      <c r="X516" s="9">
        <f t="shared" si="113"/>
        <v>0</v>
      </c>
      <c r="Y516" s="9"/>
      <c r="Z516" s="9"/>
      <c r="AA516" s="10">
        <f t="shared" si="114"/>
        <v>0</v>
      </c>
      <c r="AB516" s="11">
        <v>45686</v>
      </c>
    </row>
    <row r="517" spans="1:28" ht="15.75" hidden="1" x14ac:dyDescent="0.25">
      <c r="A517" s="39">
        <v>45675</v>
      </c>
      <c r="B517" s="35" t="s">
        <v>170</v>
      </c>
      <c r="C517" s="33"/>
      <c r="D517" s="35" t="s">
        <v>31</v>
      </c>
      <c r="E517" s="33" t="s">
        <v>73</v>
      </c>
      <c r="F517" s="33">
        <v>10</v>
      </c>
      <c r="G517" s="33" t="s">
        <v>74</v>
      </c>
      <c r="H517" s="33">
        <v>50000</v>
      </c>
      <c r="I517" s="20">
        <f t="shared" si="102"/>
        <v>500000</v>
      </c>
      <c r="J517" s="53" t="s">
        <v>241</v>
      </c>
      <c r="K517" s="20"/>
      <c r="L517" s="9">
        <f t="shared" si="109"/>
        <v>200000</v>
      </c>
      <c r="M517" s="9">
        <v>200000</v>
      </c>
      <c r="N517" s="9"/>
      <c r="O517" s="9">
        <f t="shared" si="110"/>
        <v>0</v>
      </c>
      <c r="P517" s="9"/>
      <c r="Q517" s="9"/>
      <c r="R517" s="9">
        <f t="shared" si="111"/>
        <v>0</v>
      </c>
      <c r="S517" s="9"/>
      <c r="T517" s="9"/>
      <c r="U517" s="9">
        <f t="shared" si="112"/>
        <v>300000</v>
      </c>
      <c r="V517" s="9">
        <v>300000</v>
      </c>
      <c r="W517" s="9"/>
      <c r="X517" s="9">
        <f t="shared" si="113"/>
        <v>0</v>
      </c>
      <c r="Y517" s="9"/>
      <c r="Z517" s="9"/>
      <c r="AA517" s="10">
        <f t="shared" si="114"/>
        <v>0</v>
      </c>
      <c r="AB517" s="11">
        <v>45677</v>
      </c>
    </row>
    <row r="518" spans="1:28" ht="15.75" hidden="1" x14ac:dyDescent="0.25">
      <c r="A518" s="39">
        <v>45675</v>
      </c>
      <c r="B518" s="35" t="s">
        <v>231</v>
      </c>
      <c r="C518" s="33"/>
      <c r="D518" s="33"/>
      <c r="E518" s="33" t="s">
        <v>98</v>
      </c>
      <c r="F518" s="33">
        <v>23.6</v>
      </c>
      <c r="G518" s="33" t="s">
        <v>51</v>
      </c>
      <c r="H518" s="33"/>
      <c r="I518" s="20">
        <f t="shared" si="102"/>
        <v>0</v>
      </c>
      <c r="J518" s="34" t="s">
        <v>26</v>
      </c>
      <c r="K518" s="20"/>
      <c r="L518" s="9">
        <f t="shared" si="109"/>
        <v>0</v>
      </c>
      <c r="M518" s="9"/>
      <c r="N518" s="9"/>
      <c r="O518" s="9">
        <f t="shared" si="110"/>
        <v>0</v>
      </c>
      <c r="P518" s="9"/>
      <c r="Q518" s="9"/>
      <c r="R518" s="9">
        <f t="shared" si="111"/>
        <v>0</v>
      </c>
      <c r="S518" s="9"/>
      <c r="T518" s="9"/>
      <c r="U518" s="9">
        <f t="shared" si="112"/>
        <v>0</v>
      </c>
      <c r="V518" s="9"/>
      <c r="W518" s="9"/>
      <c r="X518" s="9">
        <f t="shared" si="113"/>
        <v>0</v>
      </c>
      <c r="Y518" s="9"/>
      <c r="Z518" s="9"/>
      <c r="AA518" s="10">
        <f t="shared" si="114"/>
        <v>0</v>
      </c>
      <c r="AB518" s="11"/>
    </row>
    <row r="519" spans="1:28" ht="15.75" hidden="1" x14ac:dyDescent="0.25">
      <c r="A519" s="39">
        <v>45675</v>
      </c>
      <c r="B519" s="35" t="s">
        <v>231</v>
      </c>
      <c r="C519" s="33"/>
      <c r="D519" s="33"/>
      <c r="E519" s="33" t="s">
        <v>135</v>
      </c>
      <c r="F519" s="33">
        <v>27.5</v>
      </c>
      <c r="G519" s="33" t="s">
        <v>51</v>
      </c>
      <c r="H519" s="33"/>
      <c r="I519" s="20">
        <f t="shared" si="102"/>
        <v>0</v>
      </c>
      <c r="J519" s="34" t="s">
        <v>26</v>
      </c>
      <c r="K519" s="20"/>
      <c r="L519" s="9">
        <f t="shared" si="109"/>
        <v>0</v>
      </c>
      <c r="M519" s="9"/>
      <c r="N519" s="9"/>
      <c r="O519" s="9">
        <f t="shared" si="110"/>
        <v>0</v>
      </c>
      <c r="P519" s="9"/>
      <c r="Q519" s="9"/>
      <c r="R519" s="9">
        <f t="shared" si="111"/>
        <v>0</v>
      </c>
      <c r="S519" s="9"/>
      <c r="T519" s="9"/>
      <c r="U519" s="9">
        <f t="shared" si="112"/>
        <v>0</v>
      </c>
      <c r="V519" s="9"/>
      <c r="W519" s="9"/>
      <c r="X519" s="9">
        <f t="shared" si="113"/>
        <v>0</v>
      </c>
      <c r="Y519" s="9"/>
      <c r="Z519" s="9"/>
      <c r="AA519" s="10">
        <f t="shared" si="114"/>
        <v>0</v>
      </c>
      <c r="AB519" s="11"/>
    </row>
    <row r="520" spans="1:28" ht="15.75" hidden="1" x14ac:dyDescent="0.25">
      <c r="A520" s="39">
        <v>45675</v>
      </c>
      <c r="B520" s="35" t="s">
        <v>231</v>
      </c>
      <c r="C520" s="33"/>
      <c r="D520" s="33"/>
      <c r="E520" s="33" t="s">
        <v>362</v>
      </c>
      <c r="F520" s="33">
        <v>29.7</v>
      </c>
      <c r="G520" s="33" t="s">
        <v>51</v>
      </c>
      <c r="H520" s="33"/>
      <c r="I520" s="20">
        <f t="shared" si="102"/>
        <v>0</v>
      </c>
      <c r="J520" s="34" t="s">
        <v>26</v>
      </c>
      <c r="K520" s="20"/>
      <c r="L520" s="9">
        <f t="shared" si="109"/>
        <v>0</v>
      </c>
      <c r="M520" s="9"/>
      <c r="N520" s="9"/>
      <c r="O520" s="9">
        <f t="shared" si="110"/>
        <v>0</v>
      </c>
      <c r="P520" s="9"/>
      <c r="Q520" s="9"/>
      <c r="R520" s="9">
        <f t="shared" si="111"/>
        <v>0</v>
      </c>
      <c r="S520" s="9"/>
      <c r="T520" s="9"/>
      <c r="U520" s="9">
        <f t="shared" si="112"/>
        <v>0</v>
      </c>
      <c r="V520" s="9"/>
      <c r="W520" s="9"/>
      <c r="X520" s="9">
        <f t="shared" si="113"/>
        <v>0</v>
      </c>
      <c r="Y520" s="9"/>
      <c r="Z520" s="9"/>
      <c r="AA520" s="10">
        <f t="shared" si="114"/>
        <v>0</v>
      </c>
      <c r="AB520" s="11"/>
    </row>
    <row r="521" spans="1:28" ht="15.75" hidden="1" x14ac:dyDescent="0.25">
      <c r="A521" s="39">
        <v>45675</v>
      </c>
      <c r="B521" s="35" t="s">
        <v>231</v>
      </c>
      <c r="C521" s="33"/>
      <c r="D521" s="33"/>
      <c r="E521" s="33" t="s">
        <v>135</v>
      </c>
      <c r="F521" s="33">
        <v>57.8</v>
      </c>
      <c r="G521" s="33" t="s">
        <v>51</v>
      </c>
      <c r="H521" s="33"/>
      <c r="I521" s="20">
        <f t="shared" si="102"/>
        <v>0</v>
      </c>
      <c r="J521" s="34" t="s">
        <v>26</v>
      </c>
      <c r="K521" s="20"/>
      <c r="L521" s="9">
        <f t="shared" si="109"/>
        <v>0</v>
      </c>
      <c r="M521" s="9"/>
      <c r="N521" s="9"/>
      <c r="O521" s="9">
        <f t="shared" si="110"/>
        <v>0</v>
      </c>
      <c r="P521" s="9"/>
      <c r="Q521" s="9"/>
      <c r="R521" s="9">
        <f t="shared" si="111"/>
        <v>0</v>
      </c>
      <c r="S521" s="9"/>
      <c r="T521" s="9"/>
      <c r="U521" s="9">
        <f t="shared" si="112"/>
        <v>0</v>
      </c>
      <c r="V521" s="9"/>
      <c r="W521" s="9"/>
      <c r="X521" s="9">
        <f t="shared" si="113"/>
        <v>0</v>
      </c>
      <c r="Y521" s="9"/>
      <c r="Z521" s="9"/>
      <c r="AA521" s="10">
        <f t="shared" si="114"/>
        <v>0</v>
      </c>
      <c r="AB521" s="11"/>
    </row>
    <row r="522" spans="1:28" ht="15.75" hidden="1" x14ac:dyDescent="0.25">
      <c r="A522" s="39">
        <v>45675</v>
      </c>
      <c r="B522" s="33" t="s">
        <v>162</v>
      </c>
      <c r="C522" s="33"/>
      <c r="D522" s="33" t="s">
        <v>31</v>
      </c>
      <c r="E522" s="33" t="s">
        <v>95</v>
      </c>
      <c r="F522" s="33">
        <v>5200</v>
      </c>
      <c r="G522" s="33" t="s">
        <v>29</v>
      </c>
      <c r="H522" s="33">
        <v>3500</v>
      </c>
      <c r="I522" s="20">
        <f t="shared" si="102"/>
        <v>18200000</v>
      </c>
      <c r="J522" s="34" t="s">
        <v>26</v>
      </c>
      <c r="K522" s="20"/>
      <c r="L522" s="9">
        <f>M522+N522</f>
        <v>0</v>
      </c>
      <c r="M522" s="9"/>
      <c r="N522" s="9"/>
      <c r="O522" s="9">
        <f>P522+Q522</f>
        <v>0</v>
      </c>
      <c r="P522" s="9"/>
      <c r="Q522" s="9"/>
      <c r="R522" s="9">
        <f>S522+T522</f>
        <v>0</v>
      </c>
      <c r="S522" s="9"/>
      <c r="T522" s="9"/>
      <c r="U522" s="9">
        <f>V522+W522</f>
        <v>0</v>
      </c>
      <c r="V522" s="9"/>
      <c r="W522" s="9"/>
      <c r="X522" s="9">
        <f>Y522+Z522</f>
        <v>0</v>
      </c>
      <c r="Y522" s="9"/>
      <c r="Z522" s="9"/>
      <c r="AA522" s="10">
        <f>C522+I522-L522-O522-U522-X522-R522</f>
        <v>18200000</v>
      </c>
      <c r="AB522" s="11"/>
    </row>
    <row r="523" spans="1:28" ht="15.75" hidden="1" x14ac:dyDescent="0.25">
      <c r="A523" s="39">
        <v>45677</v>
      </c>
      <c r="B523" s="35" t="s">
        <v>397</v>
      </c>
      <c r="C523" s="35"/>
      <c r="D523" s="35" t="s">
        <v>223</v>
      </c>
      <c r="E523" s="35" t="s">
        <v>122</v>
      </c>
      <c r="F523" s="35">
        <v>2</v>
      </c>
      <c r="G523" s="35" t="s">
        <v>51</v>
      </c>
      <c r="H523" s="35">
        <v>70000</v>
      </c>
      <c r="I523" s="20">
        <f t="shared" si="102"/>
        <v>140000</v>
      </c>
      <c r="J523" s="41" t="s">
        <v>240</v>
      </c>
      <c r="K523" s="20" t="s">
        <v>398</v>
      </c>
      <c r="L523" s="9">
        <f t="shared" ref="L523:L564" si="115">M523+N523</f>
        <v>0</v>
      </c>
      <c r="M523" s="9"/>
      <c r="N523" s="9"/>
      <c r="O523" s="9">
        <f t="shared" ref="O523:O564" si="116">P523+Q523</f>
        <v>140000</v>
      </c>
      <c r="P523" s="9">
        <v>140000</v>
      </c>
      <c r="Q523" s="9"/>
      <c r="R523" s="9">
        <f t="shared" ref="R523:R564" si="117">S523+T523</f>
        <v>0</v>
      </c>
      <c r="S523" s="9"/>
      <c r="T523" s="9"/>
      <c r="U523" s="9">
        <f t="shared" ref="U523:U564" si="118">V523+W523</f>
        <v>0</v>
      </c>
      <c r="V523" s="9"/>
      <c r="W523" s="9"/>
      <c r="X523" s="9">
        <f t="shared" ref="X523:X564" si="119">Y523+Z523</f>
        <v>0</v>
      </c>
      <c r="Y523" s="9"/>
      <c r="Z523" s="9"/>
      <c r="AA523" s="10">
        <f t="shared" ref="AA523:AA564" si="120">C523+I523-L523-O523-U523-X523-R523</f>
        <v>0</v>
      </c>
      <c r="AB523" s="11">
        <v>45673</v>
      </c>
    </row>
    <row r="524" spans="1:28" ht="15.75" hidden="1" x14ac:dyDescent="0.25">
      <c r="A524" s="39">
        <v>45677</v>
      </c>
      <c r="B524" s="35" t="s">
        <v>397</v>
      </c>
      <c r="C524" s="35"/>
      <c r="D524" s="35" t="s">
        <v>223</v>
      </c>
      <c r="E524" s="35" t="s">
        <v>99</v>
      </c>
      <c r="F524" s="35">
        <v>2</v>
      </c>
      <c r="G524" s="33" t="s">
        <v>25</v>
      </c>
      <c r="H524" s="35">
        <v>480000</v>
      </c>
      <c r="I524" s="20">
        <f t="shared" si="102"/>
        <v>960000</v>
      </c>
      <c r="J524" s="41" t="s">
        <v>240</v>
      </c>
      <c r="K524" s="20" t="s">
        <v>398</v>
      </c>
      <c r="L524" s="9">
        <f t="shared" si="115"/>
        <v>0</v>
      </c>
      <c r="M524" s="9"/>
      <c r="N524" s="9"/>
      <c r="O524" s="9">
        <f t="shared" si="116"/>
        <v>960000</v>
      </c>
      <c r="P524" s="9">
        <v>960000</v>
      </c>
      <c r="Q524" s="9"/>
      <c r="R524" s="9">
        <f t="shared" si="117"/>
        <v>0</v>
      </c>
      <c r="S524" s="9"/>
      <c r="T524" s="9"/>
      <c r="U524" s="9">
        <f t="shared" si="118"/>
        <v>0</v>
      </c>
      <c r="V524" s="9"/>
      <c r="W524" s="9"/>
      <c r="X524" s="9">
        <f t="shared" si="119"/>
        <v>0</v>
      </c>
      <c r="Y524" s="9"/>
      <c r="Z524" s="9"/>
      <c r="AA524" s="10">
        <f t="shared" si="120"/>
        <v>0</v>
      </c>
      <c r="AB524" s="11">
        <v>45673</v>
      </c>
    </row>
    <row r="525" spans="1:28" ht="15.75" hidden="1" x14ac:dyDescent="0.25">
      <c r="A525" s="39">
        <v>45677</v>
      </c>
      <c r="B525" s="35" t="s">
        <v>397</v>
      </c>
      <c r="C525" s="33"/>
      <c r="D525" s="35" t="s">
        <v>223</v>
      </c>
      <c r="E525" s="33" t="s">
        <v>403</v>
      </c>
      <c r="F525" s="33">
        <v>2</v>
      </c>
      <c r="G525" s="33" t="s">
        <v>25</v>
      </c>
      <c r="H525" s="33">
        <v>75000</v>
      </c>
      <c r="I525" s="20">
        <f t="shared" si="102"/>
        <v>150000</v>
      </c>
      <c r="J525" s="41" t="s">
        <v>240</v>
      </c>
      <c r="K525" s="20" t="s">
        <v>398</v>
      </c>
      <c r="L525" s="9">
        <f t="shared" si="115"/>
        <v>0</v>
      </c>
      <c r="M525" s="9"/>
      <c r="N525" s="9"/>
      <c r="O525" s="9">
        <f t="shared" si="116"/>
        <v>150000</v>
      </c>
      <c r="P525" s="9">
        <v>150000</v>
      </c>
      <c r="Q525" s="9"/>
      <c r="R525" s="9">
        <f t="shared" si="117"/>
        <v>0</v>
      </c>
      <c r="S525" s="9"/>
      <c r="T525" s="9"/>
      <c r="U525" s="9">
        <f t="shared" si="118"/>
        <v>0</v>
      </c>
      <c r="V525" s="9"/>
      <c r="W525" s="9"/>
      <c r="X525" s="9">
        <f t="shared" si="119"/>
        <v>0</v>
      </c>
      <c r="Y525" s="9"/>
      <c r="Z525" s="9"/>
      <c r="AA525" s="10">
        <f t="shared" si="120"/>
        <v>0</v>
      </c>
      <c r="AB525" s="11">
        <v>45673</v>
      </c>
    </row>
    <row r="526" spans="1:28" ht="15.75" hidden="1" x14ac:dyDescent="0.25">
      <c r="A526" s="39">
        <v>45677</v>
      </c>
      <c r="B526" s="35" t="s">
        <v>397</v>
      </c>
      <c r="C526" s="33"/>
      <c r="D526" s="35" t="s">
        <v>223</v>
      </c>
      <c r="E526" s="33" t="s">
        <v>160</v>
      </c>
      <c r="F526" s="33">
        <v>2</v>
      </c>
      <c r="G526" s="33" t="s">
        <v>25</v>
      </c>
      <c r="H526" s="33">
        <v>95000</v>
      </c>
      <c r="I526" s="20">
        <f t="shared" si="102"/>
        <v>190000</v>
      </c>
      <c r="J526" s="41" t="s">
        <v>240</v>
      </c>
      <c r="K526" s="20" t="s">
        <v>398</v>
      </c>
      <c r="L526" s="9">
        <f t="shared" si="115"/>
        <v>0</v>
      </c>
      <c r="M526" s="9"/>
      <c r="N526" s="9"/>
      <c r="O526" s="9">
        <f t="shared" si="116"/>
        <v>190000</v>
      </c>
      <c r="P526" s="9">
        <v>190000</v>
      </c>
      <c r="Q526" s="9"/>
      <c r="R526" s="9">
        <f t="shared" si="117"/>
        <v>0</v>
      </c>
      <c r="S526" s="9"/>
      <c r="T526" s="9"/>
      <c r="U526" s="9">
        <f t="shared" si="118"/>
        <v>0</v>
      </c>
      <c r="V526" s="9"/>
      <c r="W526" s="9"/>
      <c r="X526" s="9">
        <f t="shared" si="119"/>
        <v>0</v>
      </c>
      <c r="Y526" s="9"/>
      <c r="Z526" s="9"/>
      <c r="AA526" s="10">
        <f t="shared" si="120"/>
        <v>0</v>
      </c>
      <c r="AB526" s="11">
        <v>45673</v>
      </c>
    </row>
    <row r="527" spans="1:28" ht="15.75" hidden="1" x14ac:dyDescent="0.25">
      <c r="A527" s="39">
        <v>45677</v>
      </c>
      <c r="B527" s="35" t="s">
        <v>193</v>
      </c>
      <c r="C527" s="33"/>
      <c r="D527" s="33" t="s">
        <v>31</v>
      </c>
      <c r="E527" s="33" t="s">
        <v>95</v>
      </c>
      <c r="F527" s="33">
        <v>1000</v>
      </c>
      <c r="G527" s="33" t="s">
        <v>29</v>
      </c>
      <c r="H527" s="33">
        <v>4000</v>
      </c>
      <c r="I527" s="20">
        <f t="shared" si="102"/>
        <v>4000000</v>
      </c>
      <c r="J527" s="42" t="s">
        <v>38</v>
      </c>
      <c r="K527" s="20" t="s">
        <v>401</v>
      </c>
      <c r="L527" s="9">
        <f t="shared" si="115"/>
        <v>0</v>
      </c>
      <c r="M527" s="9"/>
      <c r="N527" s="9"/>
      <c r="O527" s="9">
        <f t="shared" si="116"/>
        <v>2468000</v>
      </c>
      <c r="P527" s="9">
        <v>2468000</v>
      </c>
      <c r="Q527" s="9"/>
      <c r="R527" s="9">
        <f t="shared" si="117"/>
        <v>0</v>
      </c>
      <c r="S527" s="9"/>
      <c r="T527" s="9"/>
      <c r="U527" s="9">
        <f t="shared" si="118"/>
        <v>0</v>
      </c>
      <c r="V527" s="9"/>
      <c r="W527" s="9"/>
      <c r="X527" s="9">
        <f t="shared" si="119"/>
        <v>0</v>
      </c>
      <c r="Y527" s="9"/>
      <c r="Z527" s="9"/>
      <c r="AA527" s="10">
        <f t="shared" si="120"/>
        <v>1532000</v>
      </c>
      <c r="AB527" s="11">
        <v>45673</v>
      </c>
    </row>
    <row r="528" spans="1:28" ht="15.75" hidden="1" x14ac:dyDescent="0.25">
      <c r="A528" s="39">
        <v>45677</v>
      </c>
      <c r="B528" s="35" t="s">
        <v>193</v>
      </c>
      <c r="C528" s="33"/>
      <c r="D528" s="33" t="s">
        <v>31</v>
      </c>
      <c r="E528" s="33" t="s">
        <v>315</v>
      </c>
      <c r="F528" s="33">
        <v>1000</v>
      </c>
      <c r="G528" s="33" t="s">
        <v>29</v>
      </c>
      <c r="H528" s="33">
        <v>5000</v>
      </c>
      <c r="I528" s="20">
        <f t="shared" si="102"/>
        <v>5000000</v>
      </c>
      <c r="J528" s="34" t="s">
        <v>26</v>
      </c>
      <c r="K528" s="20"/>
      <c r="L528" s="9">
        <f t="shared" si="115"/>
        <v>0</v>
      </c>
      <c r="M528" s="9"/>
      <c r="N528" s="9"/>
      <c r="O528" s="9">
        <f t="shared" si="116"/>
        <v>0</v>
      </c>
      <c r="P528" s="9"/>
      <c r="Q528" s="9"/>
      <c r="R528" s="9">
        <f t="shared" si="117"/>
        <v>0</v>
      </c>
      <c r="S528" s="9"/>
      <c r="T528" s="9"/>
      <c r="U528" s="9">
        <f t="shared" si="118"/>
        <v>0</v>
      </c>
      <c r="V528" s="9"/>
      <c r="W528" s="9"/>
      <c r="X528" s="9">
        <f t="shared" si="119"/>
        <v>0</v>
      </c>
      <c r="Y528" s="9"/>
      <c r="Z528" s="9"/>
      <c r="AA528" s="10">
        <f t="shared" si="120"/>
        <v>5000000</v>
      </c>
      <c r="AB528" s="11"/>
    </row>
    <row r="529" spans="1:28" ht="15.75" hidden="1" x14ac:dyDescent="0.25">
      <c r="A529" s="39">
        <v>45677</v>
      </c>
      <c r="B529" s="35" t="s">
        <v>359</v>
      </c>
      <c r="C529" s="35"/>
      <c r="D529" s="33" t="s">
        <v>31</v>
      </c>
      <c r="E529" s="35" t="s">
        <v>91</v>
      </c>
      <c r="F529" s="35">
        <v>1400</v>
      </c>
      <c r="G529" s="33" t="s">
        <v>29</v>
      </c>
      <c r="H529" s="35">
        <v>3500</v>
      </c>
      <c r="I529" s="20">
        <f t="shared" si="102"/>
        <v>4900000</v>
      </c>
      <c r="J529" s="37" t="s">
        <v>240</v>
      </c>
      <c r="K529" s="20"/>
      <c r="L529" s="9">
        <f t="shared" si="115"/>
        <v>3150000</v>
      </c>
      <c r="M529" s="9">
        <v>3150000</v>
      </c>
      <c r="N529" s="9"/>
      <c r="O529" s="9">
        <f t="shared" si="116"/>
        <v>0</v>
      </c>
      <c r="P529" s="9"/>
      <c r="Q529" s="9"/>
      <c r="R529" s="9">
        <f t="shared" si="117"/>
        <v>0</v>
      </c>
      <c r="S529" s="9"/>
      <c r="T529" s="9"/>
      <c r="U529" s="9">
        <f t="shared" si="118"/>
        <v>0</v>
      </c>
      <c r="V529" s="9"/>
      <c r="W529" s="9"/>
      <c r="X529" s="9">
        <f t="shared" si="119"/>
        <v>1750000</v>
      </c>
      <c r="Y529" s="9">
        <v>1750000</v>
      </c>
      <c r="Z529" s="9"/>
      <c r="AA529" s="10">
        <f t="shared" si="120"/>
        <v>0</v>
      </c>
      <c r="AB529" s="11">
        <v>45677</v>
      </c>
    </row>
    <row r="530" spans="1:28" ht="15.75" hidden="1" x14ac:dyDescent="0.25">
      <c r="A530" s="39">
        <v>45677</v>
      </c>
      <c r="B530" s="33" t="s">
        <v>264</v>
      </c>
      <c r="C530" s="33"/>
      <c r="D530" s="33" t="s">
        <v>31</v>
      </c>
      <c r="E530" s="33" t="s">
        <v>185</v>
      </c>
      <c r="F530" s="33">
        <v>800</v>
      </c>
      <c r="G530" s="33" t="s">
        <v>29</v>
      </c>
      <c r="H530" s="33">
        <v>1150</v>
      </c>
      <c r="I530" s="20">
        <f t="shared" si="102"/>
        <v>920000</v>
      </c>
      <c r="J530" s="37" t="s">
        <v>240</v>
      </c>
      <c r="K530" s="20"/>
      <c r="L530" s="9">
        <f t="shared" si="115"/>
        <v>0</v>
      </c>
      <c r="M530" s="9"/>
      <c r="N530" s="9"/>
      <c r="O530" s="9">
        <f t="shared" si="116"/>
        <v>0</v>
      </c>
      <c r="P530" s="9"/>
      <c r="Q530" s="9"/>
      <c r="R530" s="9">
        <f t="shared" si="117"/>
        <v>920000</v>
      </c>
      <c r="S530" s="9">
        <v>920000</v>
      </c>
      <c r="T530" s="9"/>
      <c r="U530" s="9">
        <f t="shared" si="118"/>
        <v>0</v>
      </c>
      <c r="V530" s="9"/>
      <c r="W530" s="9"/>
      <c r="X530" s="9">
        <f t="shared" si="119"/>
        <v>0</v>
      </c>
      <c r="Y530" s="9"/>
      <c r="Z530" s="9"/>
      <c r="AA530" s="10">
        <f t="shared" si="120"/>
        <v>0</v>
      </c>
      <c r="AB530" s="11">
        <v>45677</v>
      </c>
    </row>
    <row r="531" spans="1:28" ht="15.75" hidden="1" x14ac:dyDescent="0.25">
      <c r="A531" s="39">
        <v>45677</v>
      </c>
      <c r="B531" s="33" t="s">
        <v>204</v>
      </c>
      <c r="C531" s="33"/>
      <c r="D531" s="33" t="s">
        <v>31</v>
      </c>
      <c r="E531" s="33" t="s">
        <v>132</v>
      </c>
      <c r="F531" s="33">
        <v>100</v>
      </c>
      <c r="G531" s="33" t="s">
        <v>51</v>
      </c>
      <c r="H531" s="33">
        <v>84500</v>
      </c>
      <c r="I531" s="20">
        <f t="shared" si="102"/>
        <v>8450000</v>
      </c>
      <c r="J531" s="34" t="s">
        <v>26</v>
      </c>
      <c r="K531" s="20"/>
      <c r="L531" s="9">
        <f t="shared" si="115"/>
        <v>0</v>
      </c>
      <c r="M531" s="9"/>
      <c r="N531" s="9"/>
      <c r="O531" s="9">
        <f t="shared" si="116"/>
        <v>0</v>
      </c>
      <c r="P531" s="9"/>
      <c r="Q531" s="9"/>
      <c r="R531" s="9">
        <f t="shared" si="117"/>
        <v>0</v>
      </c>
      <c r="S531" s="9"/>
      <c r="T531" s="9"/>
      <c r="U531" s="9">
        <f t="shared" si="118"/>
        <v>0</v>
      </c>
      <c r="V531" s="9"/>
      <c r="W531" s="9"/>
      <c r="X531" s="9">
        <f t="shared" si="119"/>
        <v>0</v>
      </c>
      <c r="Y531" s="9"/>
      <c r="Z531" s="9"/>
      <c r="AA531" s="10">
        <f t="shared" si="120"/>
        <v>8450000</v>
      </c>
      <c r="AB531" s="11"/>
    </row>
    <row r="532" spans="1:28" ht="15.75" hidden="1" x14ac:dyDescent="0.25">
      <c r="A532" s="39">
        <v>45677</v>
      </c>
      <c r="B532" s="33" t="s">
        <v>204</v>
      </c>
      <c r="C532" s="33"/>
      <c r="D532" s="33" t="s">
        <v>31</v>
      </c>
      <c r="E532" s="33" t="s">
        <v>205</v>
      </c>
      <c r="F532" s="33">
        <v>200</v>
      </c>
      <c r="G532" s="33" t="s">
        <v>51</v>
      </c>
      <c r="H532" s="33">
        <v>84500</v>
      </c>
      <c r="I532" s="20">
        <f t="shared" si="102"/>
        <v>16900000</v>
      </c>
      <c r="J532" s="37" t="s">
        <v>241</v>
      </c>
      <c r="K532" s="20"/>
      <c r="L532" s="9">
        <f t="shared" si="115"/>
        <v>16900000</v>
      </c>
      <c r="M532" s="9">
        <v>16900000</v>
      </c>
      <c r="N532" s="9"/>
      <c r="O532" s="9">
        <f t="shared" si="116"/>
        <v>0</v>
      </c>
      <c r="P532" s="9"/>
      <c r="Q532" s="9"/>
      <c r="R532" s="9">
        <f t="shared" si="117"/>
        <v>0</v>
      </c>
      <c r="S532" s="9"/>
      <c r="T532" s="9"/>
      <c r="U532" s="9">
        <f t="shared" si="118"/>
        <v>0</v>
      </c>
      <c r="V532" s="9"/>
      <c r="W532" s="9"/>
      <c r="X532" s="9">
        <f t="shared" si="119"/>
        <v>0</v>
      </c>
      <c r="Y532" s="9"/>
      <c r="Z532" s="9"/>
      <c r="AA532" s="10">
        <f t="shared" si="120"/>
        <v>0</v>
      </c>
      <c r="AB532" s="11">
        <v>45677</v>
      </c>
    </row>
    <row r="533" spans="1:28" ht="15.75" hidden="1" x14ac:dyDescent="0.25">
      <c r="A533" s="39">
        <v>45677</v>
      </c>
      <c r="B533" s="33" t="s">
        <v>260</v>
      </c>
      <c r="C533" s="33"/>
      <c r="D533" s="33" t="s">
        <v>41</v>
      </c>
      <c r="E533" s="33" t="s">
        <v>158</v>
      </c>
      <c r="F533" s="33">
        <v>150</v>
      </c>
      <c r="G533" s="33" t="s">
        <v>29</v>
      </c>
      <c r="H533" s="33">
        <v>3430</v>
      </c>
      <c r="I533" s="20">
        <f t="shared" si="102"/>
        <v>514500</v>
      </c>
      <c r="J533" s="37" t="s">
        <v>241</v>
      </c>
      <c r="K533" s="20"/>
      <c r="L533" s="9">
        <f t="shared" si="115"/>
        <v>514500</v>
      </c>
      <c r="M533" s="9">
        <v>514500</v>
      </c>
      <c r="N533" s="9"/>
      <c r="O533" s="9">
        <f t="shared" si="116"/>
        <v>0</v>
      </c>
      <c r="P533" s="9"/>
      <c r="Q533" s="9"/>
      <c r="R533" s="9">
        <f t="shared" si="117"/>
        <v>0</v>
      </c>
      <c r="S533" s="9"/>
      <c r="T533" s="9"/>
      <c r="U533" s="9">
        <f t="shared" si="118"/>
        <v>0</v>
      </c>
      <c r="V533" s="9"/>
      <c r="W533" s="9"/>
      <c r="X533" s="9">
        <f t="shared" si="119"/>
        <v>0</v>
      </c>
      <c r="Y533" s="9"/>
      <c r="Z533" s="9"/>
      <c r="AA533" s="10">
        <f t="shared" si="120"/>
        <v>0</v>
      </c>
      <c r="AB533" s="11">
        <v>45677</v>
      </c>
    </row>
    <row r="534" spans="1:28" ht="15.75" hidden="1" x14ac:dyDescent="0.25">
      <c r="A534" s="39">
        <v>45677</v>
      </c>
      <c r="B534" s="33" t="s">
        <v>412</v>
      </c>
      <c r="C534" s="35"/>
      <c r="D534" s="33" t="s">
        <v>41</v>
      </c>
      <c r="E534" s="35" t="s">
        <v>91</v>
      </c>
      <c r="F534" s="35">
        <v>2000</v>
      </c>
      <c r="G534" s="33" t="s">
        <v>29</v>
      </c>
      <c r="H534" s="35">
        <v>3500</v>
      </c>
      <c r="I534" s="20">
        <f t="shared" si="102"/>
        <v>7000000</v>
      </c>
      <c r="J534" s="36" t="s">
        <v>26</v>
      </c>
      <c r="K534" s="20"/>
      <c r="L534" s="9">
        <f t="shared" si="115"/>
        <v>0</v>
      </c>
      <c r="M534" s="9"/>
      <c r="N534" s="9"/>
      <c r="O534" s="9">
        <f t="shared" si="116"/>
        <v>0</v>
      </c>
      <c r="P534" s="9"/>
      <c r="Q534" s="9"/>
      <c r="R534" s="9">
        <f t="shared" si="117"/>
        <v>0</v>
      </c>
      <c r="S534" s="9"/>
      <c r="T534" s="9"/>
      <c r="U534" s="9">
        <f t="shared" si="118"/>
        <v>0</v>
      </c>
      <c r="V534" s="9"/>
      <c r="W534" s="9"/>
      <c r="X534" s="9">
        <f t="shared" si="119"/>
        <v>0</v>
      </c>
      <c r="Y534" s="9"/>
      <c r="Z534" s="9"/>
      <c r="AA534" s="10">
        <f t="shared" si="120"/>
        <v>7000000</v>
      </c>
      <c r="AB534" s="11"/>
    </row>
    <row r="535" spans="1:28" ht="15.75" hidden="1" x14ac:dyDescent="0.25">
      <c r="A535" s="39">
        <v>45677</v>
      </c>
      <c r="B535" s="33" t="s">
        <v>109</v>
      </c>
      <c r="C535" s="33"/>
      <c r="D535" s="33" t="s">
        <v>31</v>
      </c>
      <c r="E535" s="33" t="s">
        <v>185</v>
      </c>
      <c r="F535" s="43">
        <v>4000</v>
      </c>
      <c r="G535" s="33" t="s">
        <v>29</v>
      </c>
      <c r="H535" s="33">
        <v>900</v>
      </c>
      <c r="I535" s="20">
        <f t="shared" si="102"/>
        <v>3600000</v>
      </c>
      <c r="J535" s="41" t="s">
        <v>241</v>
      </c>
      <c r="K535" s="20"/>
      <c r="L535" s="9">
        <f t="shared" si="115"/>
        <v>3600000</v>
      </c>
      <c r="M535" s="9">
        <v>3600000</v>
      </c>
      <c r="N535" s="9"/>
      <c r="O535" s="9">
        <f t="shared" si="116"/>
        <v>0</v>
      </c>
      <c r="P535" s="9"/>
      <c r="Q535" s="9"/>
      <c r="R535" s="9">
        <f t="shared" si="117"/>
        <v>0</v>
      </c>
      <c r="S535" s="9"/>
      <c r="T535" s="9"/>
      <c r="U535" s="9">
        <f t="shared" si="118"/>
        <v>0</v>
      </c>
      <c r="V535" s="9"/>
      <c r="W535" s="9"/>
      <c r="X535" s="9">
        <f t="shared" si="119"/>
        <v>0</v>
      </c>
      <c r="Y535" s="9"/>
      <c r="Z535" s="9"/>
      <c r="AA535" s="10">
        <f t="shared" si="120"/>
        <v>0</v>
      </c>
      <c r="AB535" s="11">
        <v>45677</v>
      </c>
    </row>
    <row r="536" spans="1:28" ht="15.75" hidden="1" x14ac:dyDescent="0.25">
      <c r="A536" s="39">
        <v>45677</v>
      </c>
      <c r="B536" s="33" t="s">
        <v>413</v>
      </c>
      <c r="C536" s="33"/>
      <c r="D536" s="33"/>
      <c r="E536" s="33" t="s">
        <v>107</v>
      </c>
      <c r="F536" s="33">
        <v>642</v>
      </c>
      <c r="G536" s="35" t="s">
        <v>51</v>
      </c>
      <c r="H536" s="33"/>
      <c r="I536" s="20">
        <f t="shared" si="102"/>
        <v>0</v>
      </c>
      <c r="J536" s="34" t="s">
        <v>26</v>
      </c>
      <c r="K536" s="20"/>
      <c r="L536" s="9">
        <f t="shared" si="115"/>
        <v>0</v>
      </c>
      <c r="M536" s="9"/>
      <c r="N536" s="9"/>
      <c r="O536" s="9">
        <f t="shared" si="116"/>
        <v>0</v>
      </c>
      <c r="P536" s="9"/>
      <c r="Q536" s="9"/>
      <c r="R536" s="9">
        <f t="shared" si="117"/>
        <v>0</v>
      </c>
      <c r="S536" s="9"/>
      <c r="T536" s="9"/>
      <c r="U536" s="9">
        <f t="shared" si="118"/>
        <v>0</v>
      </c>
      <c r="V536" s="9"/>
      <c r="W536" s="9"/>
      <c r="X536" s="9">
        <f t="shared" si="119"/>
        <v>0</v>
      </c>
      <c r="Y536" s="9"/>
      <c r="Z536" s="9"/>
      <c r="AA536" s="10">
        <f t="shared" si="120"/>
        <v>0</v>
      </c>
      <c r="AB536" s="11"/>
    </row>
    <row r="537" spans="1:28" ht="15.75" hidden="1" x14ac:dyDescent="0.25">
      <c r="A537" s="39">
        <v>45677</v>
      </c>
      <c r="B537" s="33" t="s">
        <v>231</v>
      </c>
      <c r="C537" s="33"/>
      <c r="D537" s="33"/>
      <c r="E537" s="33" t="s">
        <v>136</v>
      </c>
      <c r="F537" s="33">
        <v>50</v>
      </c>
      <c r="G537" s="35" t="s">
        <v>51</v>
      </c>
      <c r="H537" s="33"/>
      <c r="I537" s="20">
        <f t="shared" si="102"/>
        <v>0</v>
      </c>
      <c r="J537" s="34" t="s">
        <v>26</v>
      </c>
      <c r="K537" s="20"/>
      <c r="L537" s="9">
        <f t="shared" si="115"/>
        <v>0</v>
      </c>
      <c r="M537" s="9"/>
      <c r="N537" s="9"/>
      <c r="O537" s="9">
        <f t="shared" si="116"/>
        <v>0</v>
      </c>
      <c r="P537" s="9"/>
      <c r="Q537" s="9"/>
      <c r="R537" s="9">
        <f t="shared" si="117"/>
        <v>0</v>
      </c>
      <c r="S537" s="9"/>
      <c r="T537" s="9"/>
      <c r="U537" s="9">
        <f t="shared" si="118"/>
        <v>0</v>
      </c>
      <c r="V537" s="9"/>
      <c r="W537" s="9"/>
      <c r="X537" s="9">
        <f t="shared" si="119"/>
        <v>0</v>
      </c>
      <c r="Y537" s="9"/>
      <c r="Z537" s="9"/>
      <c r="AA537" s="10">
        <f t="shared" si="120"/>
        <v>0</v>
      </c>
      <c r="AB537" s="11"/>
    </row>
    <row r="538" spans="1:28" ht="15.75" hidden="1" x14ac:dyDescent="0.25">
      <c r="A538" s="39">
        <v>45677</v>
      </c>
      <c r="B538" s="33" t="s">
        <v>231</v>
      </c>
      <c r="C538" s="33"/>
      <c r="D538" s="33"/>
      <c r="E538" s="33" t="s">
        <v>135</v>
      </c>
      <c r="F538" s="33">
        <v>86</v>
      </c>
      <c r="G538" s="35" t="s">
        <v>51</v>
      </c>
      <c r="H538" s="33"/>
      <c r="I538" s="20">
        <f t="shared" si="102"/>
        <v>0</v>
      </c>
      <c r="J538" s="34" t="s">
        <v>26</v>
      </c>
      <c r="K538" s="20"/>
      <c r="L538" s="9">
        <f t="shared" si="115"/>
        <v>0</v>
      </c>
      <c r="M538" s="9"/>
      <c r="N538" s="9"/>
      <c r="O538" s="9">
        <f t="shared" si="116"/>
        <v>0</v>
      </c>
      <c r="P538" s="9"/>
      <c r="Q538" s="9"/>
      <c r="R538" s="9">
        <f t="shared" si="117"/>
        <v>0</v>
      </c>
      <c r="S538" s="9"/>
      <c r="T538" s="9"/>
      <c r="U538" s="9">
        <f t="shared" si="118"/>
        <v>0</v>
      </c>
      <c r="V538" s="9"/>
      <c r="W538" s="9"/>
      <c r="X538" s="9">
        <f t="shared" si="119"/>
        <v>0</v>
      </c>
      <c r="Y538" s="9"/>
      <c r="Z538" s="9"/>
      <c r="AA538" s="10">
        <f t="shared" si="120"/>
        <v>0</v>
      </c>
      <c r="AB538" s="11"/>
    </row>
    <row r="539" spans="1:28" ht="15.75" hidden="1" x14ac:dyDescent="0.25">
      <c r="A539" s="39">
        <v>45677</v>
      </c>
      <c r="B539" s="33" t="s">
        <v>170</v>
      </c>
      <c r="C539" s="33"/>
      <c r="D539" s="33" t="s">
        <v>31</v>
      </c>
      <c r="E539" s="33" t="s">
        <v>203</v>
      </c>
      <c r="F539" s="33">
        <v>14</v>
      </c>
      <c r="G539" s="35" t="s">
        <v>51</v>
      </c>
      <c r="H539" s="33">
        <v>46000</v>
      </c>
      <c r="I539" s="20">
        <f t="shared" si="102"/>
        <v>644000</v>
      </c>
      <c r="J539" s="53" t="s">
        <v>241</v>
      </c>
      <c r="K539" s="20"/>
      <c r="L539" s="9">
        <f t="shared" si="115"/>
        <v>644000</v>
      </c>
      <c r="M539" s="9">
        <v>644000</v>
      </c>
      <c r="N539" s="9"/>
      <c r="O539" s="9">
        <f t="shared" si="116"/>
        <v>0</v>
      </c>
      <c r="P539" s="9"/>
      <c r="Q539" s="9"/>
      <c r="R539" s="9">
        <f t="shared" si="117"/>
        <v>0</v>
      </c>
      <c r="S539" s="9"/>
      <c r="T539" s="9"/>
      <c r="U539" s="9">
        <f t="shared" si="118"/>
        <v>0</v>
      </c>
      <c r="V539" s="9"/>
      <c r="W539" s="9"/>
      <c r="X539" s="9">
        <f t="shared" si="119"/>
        <v>0</v>
      </c>
      <c r="Y539" s="9"/>
      <c r="Z539" s="9"/>
      <c r="AA539" s="10">
        <f t="shared" si="120"/>
        <v>0</v>
      </c>
      <c r="AB539" s="11">
        <v>45677</v>
      </c>
    </row>
    <row r="540" spans="1:28" ht="15.75" hidden="1" x14ac:dyDescent="0.25">
      <c r="A540" s="39">
        <v>45677</v>
      </c>
      <c r="B540" s="35" t="s">
        <v>414</v>
      </c>
      <c r="C540" s="35"/>
      <c r="D540" s="33" t="s">
        <v>223</v>
      </c>
      <c r="E540" s="35" t="s">
        <v>175</v>
      </c>
      <c r="F540" s="35">
        <v>100</v>
      </c>
      <c r="G540" s="35" t="s">
        <v>25</v>
      </c>
      <c r="H540" s="35">
        <v>1700</v>
      </c>
      <c r="I540" s="20">
        <f t="shared" si="102"/>
        <v>170000</v>
      </c>
      <c r="J540" s="41" t="s">
        <v>241</v>
      </c>
      <c r="K540" s="20"/>
      <c r="L540" s="9">
        <f t="shared" si="115"/>
        <v>0</v>
      </c>
      <c r="M540" s="9"/>
      <c r="N540" s="9"/>
      <c r="O540" s="9">
        <f t="shared" si="116"/>
        <v>0</v>
      </c>
      <c r="P540" s="9"/>
      <c r="Q540" s="9"/>
      <c r="R540" s="9">
        <f t="shared" si="117"/>
        <v>0</v>
      </c>
      <c r="S540" s="9"/>
      <c r="T540" s="9"/>
      <c r="U540" s="9">
        <f t="shared" si="118"/>
        <v>170000</v>
      </c>
      <c r="V540" s="9">
        <v>170000</v>
      </c>
      <c r="W540" s="9"/>
      <c r="X540" s="9">
        <f t="shared" si="119"/>
        <v>0</v>
      </c>
      <c r="Y540" s="9"/>
      <c r="Z540" s="9"/>
      <c r="AA540" s="10">
        <f t="shared" si="120"/>
        <v>0</v>
      </c>
      <c r="AB540" s="11">
        <v>45677</v>
      </c>
    </row>
    <row r="541" spans="1:28" ht="15.75" hidden="1" x14ac:dyDescent="0.25">
      <c r="A541" s="39">
        <v>45677</v>
      </c>
      <c r="B541" s="35" t="s">
        <v>415</v>
      </c>
      <c r="C541" s="33"/>
      <c r="D541" s="33" t="s">
        <v>31</v>
      </c>
      <c r="E541" s="33" t="s">
        <v>416</v>
      </c>
      <c r="F541" s="33">
        <v>1</v>
      </c>
      <c r="G541" s="33" t="s">
        <v>138</v>
      </c>
      <c r="H541" s="33">
        <v>1200000</v>
      </c>
      <c r="I541" s="20">
        <f t="shared" si="102"/>
        <v>1200000</v>
      </c>
      <c r="J541" s="37" t="s">
        <v>240</v>
      </c>
      <c r="K541" s="20" t="s">
        <v>421</v>
      </c>
      <c r="L541" s="9">
        <f t="shared" si="115"/>
        <v>0</v>
      </c>
      <c r="M541" s="9"/>
      <c r="N541" s="9"/>
      <c r="O541" s="9">
        <f t="shared" si="116"/>
        <v>1200000</v>
      </c>
      <c r="P541" s="9">
        <v>1200000</v>
      </c>
      <c r="Q541" s="9"/>
      <c r="R541" s="9">
        <f t="shared" si="117"/>
        <v>0</v>
      </c>
      <c r="S541" s="9"/>
      <c r="T541" s="9"/>
      <c r="U541" s="9">
        <f t="shared" si="118"/>
        <v>0</v>
      </c>
      <c r="V541" s="9"/>
      <c r="W541" s="9"/>
      <c r="X541" s="9">
        <f t="shared" si="119"/>
        <v>0</v>
      </c>
      <c r="Y541" s="9"/>
      <c r="Z541" s="9"/>
      <c r="AA541" s="10">
        <f t="shared" si="120"/>
        <v>0</v>
      </c>
      <c r="AB541" s="11">
        <v>45677</v>
      </c>
    </row>
    <row r="542" spans="1:28" ht="15.75" hidden="1" x14ac:dyDescent="0.25">
      <c r="A542" s="39">
        <v>45677</v>
      </c>
      <c r="B542" s="35" t="s">
        <v>219</v>
      </c>
      <c r="C542" s="33"/>
      <c r="D542" s="33" t="s">
        <v>41</v>
      </c>
      <c r="E542" s="33" t="s">
        <v>91</v>
      </c>
      <c r="F542" s="33">
        <v>1200</v>
      </c>
      <c r="G542" s="35" t="s">
        <v>29</v>
      </c>
      <c r="H542" s="33">
        <v>4000</v>
      </c>
      <c r="I542" s="20">
        <f t="shared" si="102"/>
        <v>4800000</v>
      </c>
      <c r="J542" s="34" t="s">
        <v>26</v>
      </c>
      <c r="K542" s="20"/>
      <c r="L542" s="9">
        <f t="shared" si="115"/>
        <v>0</v>
      </c>
      <c r="M542" s="9"/>
      <c r="N542" s="9"/>
      <c r="O542" s="9">
        <f t="shared" si="116"/>
        <v>0</v>
      </c>
      <c r="P542" s="9"/>
      <c r="Q542" s="9"/>
      <c r="R542" s="9">
        <f t="shared" si="117"/>
        <v>0</v>
      </c>
      <c r="S542" s="9"/>
      <c r="T542" s="9"/>
      <c r="U542" s="9">
        <f t="shared" si="118"/>
        <v>0</v>
      </c>
      <c r="V542" s="9"/>
      <c r="W542" s="9"/>
      <c r="X542" s="9">
        <f t="shared" si="119"/>
        <v>0</v>
      </c>
      <c r="Y542" s="9"/>
      <c r="Z542" s="9"/>
      <c r="AA542" s="10">
        <f t="shared" si="120"/>
        <v>4800000</v>
      </c>
      <c r="AB542" s="11"/>
    </row>
    <row r="543" spans="1:28" ht="15.75" hidden="1" x14ac:dyDescent="0.25">
      <c r="A543" s="39">
        <v>45677</v>
      </c>
      <c r="B543" s="33" t="s">
        <v>417</v>
      </c>
      <c r="C543" s="33"/>
      <c r="D543" s="33" t="s">
        <v>31</v>
      </c>
      <c r="E543" s="33" t="s">
        <v>166</v>
      </c>
      <c r="F543" s="33">
        <v>4</v>
      </c>
      <c r="G543" s="33" t="s">
        <v>23</v>
      </c>
      <c r="H543" s="33">
        <v>400000</v>
      </c>
      <c r="I543" s="20">
        <f t="shared" si="102"/>
        <v>1600000</v>
      </c>
      <c r="J543" s="37" t="s">
        <v>241</v>
      </c>
      <c r="K543" s="20"/>
      <c r="L543" s="9">
        <f t="shared" si="115"/>
        <v>1600000</v>
      </c>
      <c r="M543" s="9">
        <v>1600000</v>
      </c>
      <c r="N543" s="9"/>
      <c r="O543" s="9">
        <f t="shared" si="116"/>
        <v>0</v>
      </c>
      <c r="P543" s="9"/>
      <c r="Q543" s="9"/>
      <c r="R543" s="9">
        <f t="shared" si="117"/>
        <v>0</v>
      </c>
      <c r="S543" s="9"/>
      <c r="T543" s="9"/>
      <c r="U543" s="9">
        <f t="shared" si="118"/>
        <v>0</v>
      </c>
      <c r="V543" s="9"/>
      <c r="W543" s="9"/>
      <c r="X543" s="9">
        <f t="shared" si="119"/>
        <v>0</v>
      </c>
      <c r="Y543" s="9"/>
      <c r="Z543" s="9"/>
      <c r="AA543" s="10">
        <f t="shared" si="120"/>
        <v>0</v>
      </c>
      <c r="AB543" s="11">
        <v>45677</v>
      </c>
    </row>
    <row r="544" spans="1:28" ht="15.75" hidden="1" x14ac:dyDescent="0.25">
      <c r="A544" s="39">
        <v>45677</v>
      </c>
      <c r="B544" s="33" t="s">
        <v>417</v>
      </c>
      <c r="C544" s="35"/>
      <c r="D544" s="33" t="s">
        <v>31</v>
      </c>
      <c r="E544" s="35" t="s">
        <v>187</v>
      </c>
      <c r="F544" s="35">
        <v>1</v>
      </c>
      <c r="G544" s="35" t="s">
        <v>23</v>
      </c>
      <c r="H544" s="35">
        <v>400000</v>
      </c>
      <c r="I544" s="20">
        <f t="shared" si="102"/>
        <v>400000</v>
      </c>
      <c r="J544" s="37" t="s">
        <v>241</v>
      </c>
      <c r="K544" s="20"/>
      <c r="L544" s="9">
        <f t="shared" si="115"/>
        <v>400000</v>
      </c>
      <c r="M544" s="9">
        <v>400000</v>
      </c>
      <c r="N544" s="9"/>
      <c r="O544" s="9">
        <f t="shared" si="116"/>
        <v>0</v>
      </c>
      <c r="P544" s="9"/>
      <c r="Q544" s="9"/>
      <c r="R544" s="9">
        <f t="shared" si="117"/>
        <v>0</v>
      </c>
      <c r="S544" s="9"/>
      <c r="T544" s="9"/>
      <c r="U544" s="9">
        <f t="shared" si="118"/>
        <v>0</v>
      </c>
      <c r="V544" s="9"/>
      <c r="W544" s="9"/>
      <c r="X544" s="9">
        <f t="shared" si="119"/>
        <v>0</v>
      </c>
      <c r="Y544" s="9"/>
      <c r="Z544" s="9"/>
      <c r="AA544" s="10">
        <f t="shared" si="120"/>
        <v>0</v>
      </c>
      <c r="AB544" s="11">
        <v>45677</v>
      </c>
    </row>
    <row r="545" spans="1:28" ht="15.75" hidden="1" x14ac:dyDescent="0.25">
      <c r="A545" s="39">
        <v>45677</v>
      </c>
      <c r="B545" s="33" t="s">
        <v>92</v>
      </c>
      <c r="C545" s="33"/>
      <c r="D545" s="33" t="s">
        <v>31</v>
      </c>
      <c r="E545" s="33" t="s">
        <v>91</v>
      </c>
      <c r="F545" s="33">
        <v>700</v>
      </c>
      <c r="G545" s="33" t="s">
        <v>29</v>
      </c>
      <c r="H545" s="33">
        <v>4500</v>
      </c>
      <c r="I545" s="20">
        <f t="shared" si="102"/>
        <v>3150000</v>
      </c>
      <c r="J545" s="34" t="s">
        <v>26</v>
      </c>
      <c r="K545" s="20"/>
      <c r="L545" s="9">
        <f t="shared" si="115"/>
        <v>0</v>
      </c>
      <c r="M545" s="9"/>
      <c r="N545" s="9"/>
      <c r="O545" s="9">
        <f t="shared" si="116"/>
        <v>0</v>
      </c>
      <c r="P545" s="9"/>
      <c r="Q545" s="9"/>
      <c r="R545" s="9">
        <f t="shared" si="117"/>
        <v>0</v>
      </c>
      <c r="S545" s="9"/>
      <c r="T545" s="9"/>
      <c r="U545" s="9">
        <f t="shared" si="118"/>
        <v>0</v>
      </c>
      <c r="V545" s="9"/>
      <c r="W545" s="9"/>
      <c r="X545" s="9">
        <f t="shared" si="119"/>
        <v>0</v>
      </c>
      <c r="Y545" s="9"/>
      <c r="Z545" s="9"/>
      <c r="AA545" s="10">
        <f t="shared" si="120"/>
        <v>3150000</v>
      </c>
      <c r="AB545" s="11"/>
    </row>
    <row r="546" spans="1:28" ht="15.75" hidden="1" x14ac:dyDescent="0.25">
      <c r="A546" s="39">
        <v>45677</v>
      </c>
      <c r="B546" s="33" t="s">
        <v>189</v>
      </c>
      <c r="C546" s="33"/>
      <c r="D546" s="33" t="s">
        <v>31</v>
      </c>
      <c r="E546" s="33" t="s">
        <v>110</v>
      </c>
      <c r="F546" s="33">
        <v>800</v>
      </c>
      <c r="G546" s="33" t="s">
        <v>29</v>
      </c>
      <c r="H546" s="33">
        <v>2000</v>
      </c>
      <c r="I546" s="20">
        <f t="shared" ref="I546:I564" si="121">F546*H546</f>
        <v>1600000</v>
      </c>
      <c r="J546" s="34" t="s">
        <v>26</v>
      </c>
      <c r="K546" s="20"/>
      <c r="L546" s="9">
        <f t="shared" si="115"/>
        <v>0</v>
      </c>
      <c r="M546" s="9"/>
      <c r="N546" s="9"/>
      <c r="O546" s="9">
        <f t="shared" si="116"/>
        <v>0</v>
      </c>
      <c r="P546" s="9"/>
      <c r="Q546" s="9"/>
      <c r="R546" s="9">
        <f t="shared" si="117"/>
        <v>0</v>
      </c>
      <c r="S546" s="9"/>
      <c r="T546" s="9"/>
      <c r="U546" s="9">
        <f t="shared" si="118"/>
        <v>0</v>
      </c>
      <c r="V546" s="9"/>
      <c r="W546" s="9"/>
      <c r="X546" s="9">
        <f t="shared" si="119"/>
        <v>0</v>
      </c>
      <c r="Y546" s="9"/>
      <c r="Z546" s="9"/>
      <c r="AA546" s="10">
        <f t="shared" si="120"/>
        <v>1600000</v>
      </c>
      <c r="AB546" s="11"/>
    </row>
    <row r="547" spans="1:28" ht="15.75" hidden="1" x14ac:dyDescent="0.25">
      <c r="A547" s="39">
        <v>45677</v>
      </c>
      <c r="B547" s="33" t="s">
        <v>141</v>
      </c>
      <c r="C547" s="35"/>
      <c r="D547" s="33" t="s">
        <v>31</v>
      </c>
      <c r="E547" s="35" t="s">
        <v>418</v>
      </c>
      <c r="F547" s="35">
        <v>731</v>
      </c>
      <c r="G547" s="35" t="s">
        <v>51</v>
      </c>
      <c r="H547" s="35">
        <v>13200</v>
      </c>
      <c r="I547" s="20">
        <f t="shared" si="121"/>
        <v>9649200</v>
      </c>
      <c r="J547" s="36" t="s">
        <v>26</v>
      </c>
      <c r="K547" s="20"/>
      <c r="L547" s="9">
        <f t="shared" si="115"/>
        <v>0</v>
      </c>
      <c r="M547" s="9"/>
      <c r="N547" s="9"/>
      <c r="O547" s="9">
        <f t="shared" si="116"/>
        <v>0</v>
      </c>
      <c r="P547" s="9"/>
      <c r="Q547" s="9"/>
      <c r="R547" s="9">
        <f t="shared" si="117"/>
        <v>0</v>
      </c>
      <c r="S547" s="9"/>
      <c r="T547" s="9"/>
      <c r="U547" s="9">
        <f t="shared" si="118"/>
        <v>0</v>
      </c>
      <c r="V547" s="9"/>
      <c r="W547" s="9"/>
      <c r="X547" s="9">
        <f t="shared" si="119"/>
        <v>0</v>
      </c>
      <c r="Y547" s="9"/>
      <c r="Z547" s="9"/>
      <c r="AA547" s="10">
        <f t="shared" si="120"/>
        <v>9649200</v>
      </c>
      <c r="AB547" s="11"/>
    </row>
    <row r="548" spans="1:28" ht="15.75" hidden="1" x14ac:dyDescent="0.25">
      <c r="A548" s="39">
        <v>45677</v>
      </c>
      <c r="B548" s="35" t="s">
        <v>252</v>
      </c>
      <c r="C548" s="33"/>
      <c r="D548" s="33" t="s">
        <v>31</v>
      </c>
      <c r="E548" s="33" t="s">
        <v>95</v>
      </c>
      <c r="F548" s="33">
        <v>5200</v>
      </c>
      <c r="G548" s="35" t="s">
        <v>29</v>
      </c>
      <c r="H548" s="33">
        <v>3700</v>
      </c>
      <c r="I548" s="20">
        <f t="shared" si="121"/>
        <v>19240000</v>
      </c>
      <c r="J548" s="34" t="s">
        <v>26</v>
      </c>
      <c r="K548" s="20"/>
      <c r="L548" s="9">
        <f t="shared" si="115"/>
        <v>0</v>
      </c>
      <c r="M548" s="9"/>
      <c r="N548" s="9"/>
      <c r="O548" s="9">
        <f t="shared" si="116"/>
        <v>0</v>
      </c>
      <c r="P548" s="9"/>
      <c r="Q548" s="9"/>
      <c r="R548" s="9">
        <f t="shared" si="117"/>
        <v>0</v>
      </c>
      <c r="S548" s="9"/>
      <c r="T548" s="9"/>
      <c r="U548" s="9">
        <f t="shared" si="118"/>
        <v>0</v>
      </c>
      <c r="V548" s="9"/>
      <c r="W548" s="9"/>
      <c r="X548" s="9">
        <f t="shared" si="119"/>
        <v>0</v>
      </c>
      <c r="Y548" s="9"/>
      <c r="Z548" s="9"/>
      <c r="AA548" s="10">
        <f t="shared" si="120"/>
        <v>19240000</v>
      </c>
      <c r="AB548" s="11"/>
    </row>
    <row r="549" spans="1:28" ht="15.75" hidden="1" x14ac:dyDescent="0.25">
      <c r="A549" s="39">
        <v>45677</v>
      </c>
      <c r="B549" s="35" t="s">
        <v>252</v>
      </c>
      <c r="C549" s="33"/>
      <c r="D549" s="33" t="s">
        <v>31</v>
      </c>
      <c r="E549" s="33" t="s">
        <v>73</v>
      </c>
      <c r="F549" s="33">
        <v>20</v>
      </c>
      <c r="G549" s="33" t="s">
        <v>74</v>
      </c>
      <c r="H549" s="33">
        <v>50000</v>
      </c>
      <c r="I549" s="20">
        <f t="shared" si="121"/>
        <v>1000000</v>
      </c>
      <c r="J549" s="34" t="s">
        <v>26</v>
      </c>
      <c r="K549" s="20"/>
      <c r="L549" s="9">
        <f t="shared" si="115"/>
        <v>0</v>
      </c>
      <c r="M549" s="9"/>
      <c r="N549" s="9"/>
      <c r="O549" s="9">
        <f t="shared" si="116"/>
        <v>0</v>
      </c>
      <c r="P549" s="9"/>
      <c r="Q549" s="9"/>
      <c r="R549" s="9">
        <f t="shared" si="117"/>
        <v>0</v>
      </c>
      <c r="S549" s="9"/>
      <c r="T549" s="9"/>
      <c r="U549" s="9">
        <f t="shared" si="118"/>
        <v>0</v>
      </c>
      <c r="V549" s="9"/>
      <c r="W549" s="9"/>
      <c r="X549" s="9">
        <f t="shared" si="119"/>
        <v>0</v>
      </c>
      <c r="Y549" s="9"/>
      <c r="Z549" s="9"/>
      <c r="AA549" s="10">
        <f t="shared" si="120"/>
        <v>1000000</v>
      </c>
      <c r="AB549" s="11"/>
    </row>
    <row r="550" spans="1:28" ht="15.75" hidden="1" x14ac:dyDescent="0.25">
      <c r="A550" s="39">
        <v>45677</v>
      </c>
      <c r="B550" s="35" t="s">
        <v>252</v>
      </c>
      <c r="C550" s="33"/>
      <c r="D550" s="33" t="s">
        <v>31</v>
      </c>
      <c r="E550" s="33" t="s">
        <v>235</v>
      </c>
      <c r="F550" s="33">
        <v>10</v>
      </c>
      <c r="G550" s="33" t="s">
        <v>51</v>
      </c>
      <c r="H550" s="33">
        <v>90000</v>
      </c>
      <c r="I550" s="20">
        <f t="shared" si="121"/>
        <v>900000</v>
      </c>
      <c r="J550" s="34" t="s">
        <v>26</v>
      </c>
      <c r="K550" s="20"/>
      <c r="L550" s="9">
        <f t="shared" si="115"/>
        <v>0</v>
      </c>
      <c r="M550" s="9"/>
      <c r="N550" s="9"/>
      <c r="O550" s="9">
        <f t="shared" si="116"/>
        <v>0</v>
      </c>
      <c r="P550" s="9"/>
      <c r="Q550" s="9"/>
      <c r="R550" s="9">
        <f t="shared" si="117"/>
        <v>0</v>
      </c>
      <c r="S550" s="9"/>
      <c r="T550" s="9"/>
      <c r="U550" s="9">
        <f t="shared" si="118"/>
        <v>0</v>
      </c>
      <c r="V550" s="9"/>
      <c r="W550" s="9"/>
      <c r="X550" s="9">
        <f t="shared" si="119"/>
        <v>0</v>
      </c>
      <c r="Y550" s="9"/>
      <c r="Z550" s="9"/>
      <c r="AA550" s="10">
        <f t="shared" si="120"/>
        <v>900000</v>
      </c>
      <c r="AB550" s="11"/>
    </row>
    <row r="551" spans="1:28" ht="15.75" hidden="1" x14ac:dyDescent="0.25">
      <c r="A551" s="39">
        <v>45677</v>
      </c>
      <c r="B551" s="35" t="s">
        <v>252</v>
      </c>
      <c r="C551" s="33"/>
      <c r="D551" s="33" t="s">
        <v>31</v>
      </c>
      <c r="E551" s="33" t="s">
        <v>236</v>
      </c>
      <c r="F551" s="33">
        <v>60</v>
      </c>
      <c r="G551" s="33" t="s">
        <v>51</v>
      </c>
      <c r="H551" s="33">
        <v>90000</v>
      </c>
      <c r="I551" s="20">
        <f t="shared" si="121"/>
        <v>5400000</v>
      </c>
      <c r="J551" s="34" t="s">
        <v>26</v>
      </c>
      <c r="K551" s="20"/>
      <c r="L551" s="9">
        <f t="shared" si="115"/>
        <v>0</v>
      </c>
      <c r="M551" s="9"/>
      <c r="N551" s="9"/>
      <c r="O551" s="9">
        <f t="shared" si="116"/>
        <v>0</v>
      </c>
      <c r="P551" s="9"/>
      <c r="Q551" s="9"/>
      <c r="R551" s="9">
        <f t="shared" si="117"/>
        <v>0</v>
      </c>
      <c r="S551" s="9"/>
      <c r="T551" s="9"/>
      <c r="U551" s="9">
        <f t="shared" si="118"/>
        <v>0</v>
      </c>
      <c r="V551" s="9"/>
      <c r="W551" s="9"/>
      <c r="X551" s="9">
        <f t="shared" si="119"/>
        <v>0</v>
      </c>
      <c r="Y551" s="9"/>
      <c r="Z551" s="9"/>
      <c r="AA551" s="10">
        <f t="shared" si="120"/>
        <v>5400000</v>
      </c>
      <c r="AB551" s="11"/>
    </row>
    <row r="552" spans="1:28" ht="15.75" hidden="1" x14ac:dyDescent="0.25">
      <c r="A552" s="39">
        <v>45677</v>
      </c>
      <c r="B552" s="35" t="s">
        <v>252</v>
      </c>
      <c r="C552" s="33"/>
      <c r="D552" s="33" t="s">
        <v>31</v>
      </c>
      <c r="E552" s="33" t="s">
        <v>237</v>
      </c>
      <c r="F552" s="33">
        <v>10</v>
      </c>
      <c r="G552" s="33" t="s">
        <v>51</v>
      </c>
      <c r="H552" s="33">
        <v>90000</v>
      </c>
      <c r="I552" s="20">
        <f t="shared" si="121"/>
        <v>900000</v>
      </c>
      <c r="J552" s="34" t="s">
        <v>26</v>
      </c>
      <c r="K552" s="20"/>
      <c r="L552" s="9">
        <f t="shared" si="115"/>
        <v>0</v>
      </c>
      <c r="M552" s="9"/>
      <c r="N552" s="9"/>
      <c r="O552" s="9">
        <f t="shared" si="116"/>
        <v>0</v>
      </c>
      <c r="P552" s="9"/>
      <c r="Q552" s="9"/>
      <c r="R552" s="9">
        <f t="shared" si="117"/>
        <v>0</v>
      </c>
      <c r="S552" s="9"/>
      <c r="T552" s="9"/>
      <c r="U552" s="9">
        <f t="shared" si="118"/>
        <v>0</v>
      </c>
      <c r="V552" s="9"/>
      <c r="W552" s="9"/>
      <c r="X552" s="9">
        <f t="shared" si="119"/>
        <v>0</v>
      </c>
      <c r="Y552" s="9"/>
      <c r="Z552" s="9"/>
      <c r="AA552" s="10">
        <f t="shared" si="120"/>
        <v>900000</v>
      </c>
      <c r="AB552" s="11"/>
    </row>
    <row r="553" spans="1:28" ht="15.75" hidden="1" x14ac:dyDescent="0.25">
      <c r="A553" s="39">
        <v>45677</v>
      </c>
      <c r="B553" s="35" t="s">
        <v>48</v>
      </c>
      <c r="C553" s="33"/>
      <c r="D553" s="35" t="s">
        <v>31</v>
      </c>
      <c r="E553" s="33" t="s">
        <v>61</v>
      </c>
      <c r="F553" s="33">
        <v>5</v>
      </c>
      <c r="G553" s="33" t="s">
        <v>25</v>
      </c>
      <c r="H553" s="33">
        <v>45000</v>
      </c>
      <c r="I553" s="20">
        <f t="shared" si="121"/>
        <v>225000</v>
      </c>
      <c r="J553" s="14" t="s">
        <v>240</v>
      </c>
      <c r="K553" s="20" t="s">
        <v>476</v>
      </c>
      <c r="L553" s="9">
        <f t="shared" si="115"/>
        <v>0</v>
      </c>
      <c r="M553" s="9"/>
      <c r="N553" s="9"/>
      <c r="O553" s="9">
        <f t="shared" si="116"/>
        <v>225000</v>
      </c>
      <c r="P553" s="9">
        <v>225000</v>
      </c>
      <c r="Q553" s="9"/>
      <c r="R553" s="9">
        <f t="shared" si="117"/>
        <v>0</v>
      </c>
      <c r="S553" s="9"/>
      <c r="T553" s="9"/>
      <c r="U553" s="9">
        <f t="shared" si="118"/>
        <v>0</v>
      </c>
      <c r="V553" s="9"/>
      <c r="W553" s="9"/>
      <c r="X553" s="9">
        <f t="shared" si="119"/>
        <v>0</v>
      </c>
      <c r="Y553" s="9"/>
      <c r="Z553" s="9"/>
      <c r="AA553" s="10">
        <f t="shared" si="120"/>
        <v>0</v>
      </c>
      <c r="AB553" s="11">
        <v>45681</v>
      </c>
    </row>
    <row r="554" spans="1:28" ht="15.75" hidden="1" x14ac:dyDescent="0.25">
      <c r="A554" s="39">
        <v>45677</v>
      </c>
      <c r="B554" s="35" t="s">
        <v>48</v>
      </c>
      <c r="C554" s="33"/>
      <c r="D554" s="35" t="s">
        <v>31</v>
      </c>
      <c r="E554" s="33" t="s">
        <v>73</v>
      </c>
      <c r="F554" s="33">
        <v>40</v>
      </c>
      <c r="G554" s="33" t="s">
        <v>74</v>
      </c>
      <c r="H554" s="33">
        <v>50000</v>
      </c>
      <c r="I554" s="20">
        <f t="shared" si="121"/>
        <v>2000000</v>
      </c>
      <c r="J554" s="14" t="s">
        <v>240</v>
      </c>
      <c r="K554" s="20" t="s">
        <v>476</v>
      </c>
      <c r="L554" s="9">
        <f t="shared" si="115"/>
        <v>0</v>
      </c>
      <c r="M554" s="9"/>
      <c r="N554" s="9"/>
      <c r="O554" s="9">
        <f t="shared" si="116"/>
        <v>2000000</v>
      </c>
      <c r="P554" s="9">
        <v>2000000</v>
      </c>
      <c r="Q554" s="9"/>
      <c r="R554" s="9">
        <f t="shared" si="117"/>
        <v>0</v>
      </c>
      <c r="S554" s="9"/>
      <c r="T554" s="9"/>
      <c r="U554" s="9">
        <f t="shared" si="118"/>
        <v>0</v>
      </c>
      <c r="V554" s="9"/>
      <c r="W554" s="9"/>
      <c r="X554" s="9">
        <f t="shared" si="119"/>
        <v>0</v>
      </c>
      <c r="Y554" s="9"/>
      <c r="Z554" s="9"/>
      <c r="AA554" s="10">
        <f t="shared" si="120"/>
        <v>0</v>
      </c>
      <c r="AB554" s="11">
        <v>45681</v>
      </c>
    </row>
    <row r="555" spans="1:28" ht="15.75" hidden="1" x14ac:dyDescent="0.25">
      <c r="A555" s="39">
        <v>45677</v>
      </c>
      <c r="B555" s="35" t="s">
        <v>48</v>
      </c>
      <c r="C555" s="35"/>
      <c r="D555" s="35" t="s">
        <v>31</v>
      </c>
      <c r="E555" s="35" t="s">
        <v>130</v>
      </c>
      <c r="F555" s="35">
        <v>20</v>
      </c>
      <c r="G555" s="35" t="s">
        <v>74</v>
      </c>
      <c r="H555" s="35">
        <v>50000</v>
      </c>
      <c r="I555" s="20">
        <f t="shared" si="121"/>
        <v>1000000</v>
      </c>
      <c r="J555" s="14" t="s">
        <v>240</v>
      </c>
      <c r="K555" s="20" t="s">
        <v>476</v>
      </c>
      <c r="L555" s="9">
        <f t="shared" si="115"/>
        <v>0</v>
      </c>
      <c r="M555" s="9"/>
      <c r="N555" s="9"/>
      <c r="O555" s="9">
        <f t="shared" si="116"/>
        <v>1000000</v>
      </c>
      <c r="P555" s="9">
        <v>1000000</v>
      </c>
      <c r="Q555" s="9"/>
      <c r="R555" s="9">
        <f t="shared" si="117"/>
        <v>0</v>
      </c>
      <c r="S555" s="9"/>
      <c r="T555" s="9"/>
      <c r="U555" s="9">
        <f t="shared" si="118"/>
        <v>0</v>
      </c>
      <c r="V555" s="9"/>
      <c r="W555" s="9"/>
      <c r="X555" s="9">
        <f t="shared" si="119"/>
        <v>0</v>
      </c>
      <c r="Y555" s="9"/>
      <c r="Z555" s="9"/>
      <c r="AA555" s="10">
        <f t="shared" si="120"/>
        <v>0</v>
      </c>
      <c r="AB555" s="11">
        <v>45681</v>
      </c>
    </row>
    <row r="556" spans="1:28" ht="15.75" hidden="1" x14ac:dyDescent="0.25">
      <c r="A556" s="39">
        <v>45677</v>
      </c>
      <c r="B556" s="33" t="s">
        <v>217</v>
      </c>
      <c r="C556" s="33"/>
      <c r="D556" s="35" t="s">
        <v>41</v>
      </c>
      <c r="E556" s="33" t="s">
        <v>102</v>
      </c>
      <c r="F556" s="33">
        <v>2</v>
      </c>
      <c r="G556" s="35" t="s">
        <v>74</v>
      </c>
      <c r="H556" s="33">
        <v>65000</v>
      </c>
      <c r="I556" s="20">
        <f t="shared" si="121"/>
        <v>130000</v>
      </c>
      <c r="J556" s="31" t="s">
        <v>240</v>
      </c>
      <c r="K556" s="20" t="s">
        <v>356</v>
      </c>
      <c r="L556" s="9">
        <f t="shared" si="115"/>
        <v>0</v>
      </c>
      <c r="M556" s="9"/>
      <c r="N556" s="9"/>
      <c r="O556" s="9">
        <f t="shared" si="116"/>
        <v>130000</v>
      </c>
      <c r="P556" s="9">
        <v>130000</v>
      </c>
      <c r="Q556" s="9"/>
      <c r="R556" s="9">
        <f t="shared" si="117"/>
        <v>0</v>
      </c>
      <c r="S556" s="9"/>
      <c r="T556" s="9"/>
      <c r="U556" s="9">
        <f t="shared" si="118"/>
        <v>0</v>
      </c>
      <c r="V556" s="9"/>
      <c r="W556" s="9"/>
      <c r="X556" s="9">
        <f t="shared" si="119"/>
        <v>0</v>
      </c>
      <c r="Y556" s="9"/>
      <c r="Z556" s="9"/>
      <c r="AA556" s="10">
        <f t="shared" si="120"/>
        <v>0</v>
      </c>
      <c r="AB556" s="11">
        <v>45677</v>
      </c>
    </row>
    <row r="557" spans="1:28" ht="15.75" hidden="1" x14ac:dyDescent="0.25">
      <c r="A557" s="39">
        <v>45677</v>
      </c>
      <c r="B557" s="33" t="s">
        <v>217</v>
      </c>
      <c r="C557" s="33"/>
      <c r="D557" s="35" t="s">
        <v>41</v>
      </c>
      <c r="E557" s="33" t="s">
        <v>419</v>
      </c>
      <c r="F557" s="33">
        <v>2.5</v>
      </c>
      <c r="G557" s="35" t="s">
        <v>51</v>
      </c>
      <c r="H557" s="33">
        <v>95000</v>
      </c>
      <c r="I557" s="20">
        <f t="shared" si="121"/>
        <v>237500</v>
      </c>
      <c r="J557" s="31" t="s">
        <v>240</v>
      </c>
      <c r="K557" s="20" t="s">
        <v>356</v>
      </c>
      <c r="L557" s="9">
        <f t="shared" si="115"/>
        <v>0</v>
      </c>
      <c r="M557" s="9"/>
      <c r="N557" s="9"/>
      <c r="O557" s="9">
        <f t="shared" si="116"/>
        <v>237500</v>
      </c>
      <c r="P557" s="9">
        <v>211000</v>
      </c>
      <c r="Q557" s="9">
        <v>26500</v>
      </c>
      <c r="R557" s="9">
        <f t="shared" si="117"/>
        <v>0</v>
      </c>
      <c r="S557" s="9"/>
      <c r="T557" s="9"/>
      <c r="U557" s="9">
        <f t="shared" si="118"/>
        <v>0</v>
      </c>
      <c r="V557" s="9"/>
      <c r="W557" s="9"/>
      <c r="X557" s="9">
        <f t="shared" si="119"/>
        <v>0</v>
      </c>
      <c r="Y557" s="9"/>
      <c r="Z557" s="9"/>
      <c r="AA557" s="10">
        <f t="shared" si="120"/>
        <v>0</v>
      </c>
      <c r="AB557" s="11">
        <v>45677</v>
      </c>
    </row>
    <row r="558" spans="1:28" ht="15.75" hidden="1" x14ac:dyDescent="0.25">
      <c r="A558" s="39">
        <v>45677</v>
      </c>
      <c r="B558" s="33" t="s">
        <v>217</v>
      </c>
      <c r="C558" s="35"/>
      <c r="D558" s="35" t="s">
        <v>41</v>
      </c>
      <c r="E558" s="35" t="s">
        <v>235</v>
      </c>
      <c r="F558" s="35">
        <v>2.5</v>
      </c>
      <c r="G558" s="35" t="s">
        <v>51</v>
      </c>
      <c r="H558" s="35">
        <v>90000</v>
      </c>
      <c r="I558" s="20">
        <f t="shared" si="121"/>
        <v>225000</v>
      </c>
      <c r="J558" s="31" t="s">
        <v>241</v>
      </c>
      <c r="K558" s="20"/>
      <c r="L558" s="9">
        <f t="shared" si="115"/>
        <v>131000</v>
      </c>
      <c r="M558" s="9">
        <v>131000</v>
      </c>
      <c r="N558" s="9"/>
      <c r="O558" s="9">
        <f t="shared" si="116"/>
        <v>94000</v>
      </c>
      <c r="P558" s="9"/>
      <c r="Q558" s="9">
        <v>94000</v>
      </c>
      <c r="R558" s="9">
        <f t="shared" si="117"/>
        <v>0</v>
      </c>
      <c r="S558" s="9"/>
      <c r="T558" s="9"/>
      <c r="U558" s="9">
        <f t="shared" si="118"/>
        <v>0</v>
      </c>
      <c r="V558" s="9"/>
      <c r="W558" s="9"/>
      <c r="X558" s="9">
        <f t="shared" si="119"/>
        <v>0</v>
      </c>
      <c r="Y558" s="9"/>
      <c r="Z558" s="9"/>
      <c r="AA558" s="10">
        <f t="shared" si="120"/>
        <v>0</v>
      </c>
      <c r="AB558" s="11">
        <v>45685</v>
      </c>
    </row>
    <row r="559" spans="1:28" ht="15.75" hidden="1" x14ac:dyDescent="0.25">
      <c r="A559" s="39">
        <v>45677</v>
      </c>
      <c r="B559" s="33" t="s">
        <v>217</v>
      </c>
      <c r="C559" s="33"/>
      <c r="D559" s="35" t="s">
        <v>41</v>
      </c>
      <c r="E559" s="33" t="s">
        <v>155</v>
      </c>
      <c r="F559" s="33">
        <v>500</v>
      </c>
      <c r="G559" s="35" t="s">
        <v>29</v>
      </c>
      <c r="H559" s="33">
        <v>4500</v>
      </c>
      <c r="I559" s="20">
        <f t="shared" si="121"/>
        <v>2250000</v>
      </c>
      <c r="J559" s="31" t="s">
        <v>241</v>
      </c>
      <c r="K559" s="20"/>
      <c r="L559" s="9">
        <f t="shared" si="115"/>
        <v>2250000</v>
      </c>
      <c r="M559" s="9">
        <v>2250000</v>
      </c>
      <c r="N559" s="9"/>
      <c r="O559" s="9">
        <f t="shared" si="116"/>
        <v>0</v>
      </c>
      <c r="P559" s="9"/>
      <c r="Q559" s="9"/>
      <c r="R559" s="9">
        <f t="shared" si="117"/>
        <v>0</v>
      </c>
      <c r="S559" s="9"/>
      <c r="T559" s="9"/>
      <c r="U559" s="9">
        <f t="shared" si="118"/>
        <v>0</v>
      </c>
      <c r="V559" s="9"/>
      <c r="W559" s="9"/>
      <c r="X559" s="9">
        <f t="shared" si="119"/>
        <v>0</v>
      </c>
      <c r="Y559" s="9"/>
      <c r="Z559" s="9"/>
      <c r="AA559" s="10">
        <f t="shared" si="120"/>
        <v>0</v>
      </c>
      <c r="AB559" s="11">
        <v>45685</v>
      </c>
    </row>
    <row r="560" spans="1:28" ht="15.75" hidden="1" x14ac:dyDescent="0.25">
      <c r="A560" s="39">
        <v>45677</v>
      </c>
      <c r="B560" s="33" t="s">
        <v>420</v>
      </c>
      <c r="C560" s="33"/>
      <c r="D560" s="33" t="s">
        <v>31</v>
      </c>
      <c r="E560" s="33" t="s">
        <v>111</v>
      </c>
      <c r="F560" s="33">
        <v>600</v>
      </c>
      <c r="G560" s="35" t="s">
        <v>29</v>
      </c>
      <c r="H560" s="33">
        <v>2500</v>
      </c>
      <c r="I560" s="20">
        <f t="shared" si="121"/>
        <v>1500000</v>
      </c>
      <c r="J560" s="34" t="s">
        <v>26</v>
      </c>
      <c r="K560" s="20"/>
      <c r="L560" s="9">
        <f t="shared" si="115"/>
        <v>0</v>
      </c>
      <c r="M560" s="9"/>
      <c r="N560" s="9"/>
      <c r="O560" s="9">
        <f t="shared" si="116"/>
        <v>0</v>
      </c>
      <c r="P560" s="9"/>
      <c r="Q560" s="9"/>
      <c r="R560" s="9">
        <f t="shared" si="117"/>
        <v>0</v>
      </c>
      <c r="S560" s="9"/>
      <c r="T560" s="9"/>
      <c r="U560" s="9">
        <f t="shared" si="118"/>
        <v>0</v>
      </c>
      <c r="V560" s="9"/>
      <c r="W560" s="9"/>
      <c r="X560" s="9">
        <f t="shared" si="119"/>
        <v>0</v>
      </c>
      <c r="Y560" s="9"/>
      <c r="Z560" s="9"/>
      <c r="AA560" s="10">
        <f t="shared" si="120"/>
        <v>1500000</v>
      </c>
      <c r="AB560" s="11"/>
    </row>
    <row r="561" spans="1:28" ht="15.75" hidden="1" x14ac:dyDescent="0.25">
      <c r="A561" s="39">
        <v>45677</v>
      </c>
      <c r="B561" s="33" t="s">
        <v>186</v>
      </c>
      <c r="C561" s="33"/>
      <c r="D561" s="33" t="s">
        <v>31</v>
      </c>
      <c r="E561" s="33" t="s">
        <v>64</v>
      </c>
      <c r="F561" s="33">
        <v>10</v>
      </c>
      <c r="G561" s="35" t="s">
        <v>33</v>
      </c>
      <c r="H561" s="33">
        <v>150000</v>
      </c>
      <c r="I561" s="20">
        <f t="shared" si="121"/>
        <v>1500000</v>
      </c>
      <c r="J561" s="14" t="s">
        <v>240</v>
      </c>
      <c r="K561" s="20" t="s">
        <v>432</v>
      </c>
      <c r="L561" s="9">
        <f t="shared" si="115"/>
        <v>0</v>
      </c>
      <c r="M561" s="9"/>
      <c r="N561" s="9"/>
      <c r="O561" s="9">
        <f t="shared" si="116"/>
        <v>1500000</v>
      </c>
      <c r="P561" s="9">
        <v>1500000</v>
      </c>
      <c r="Q561" s="9"/>
      <c r="R561" s="9">
        <f t="shared" si="117"/>
        <v>0</v>
      </c>
      <c r="S561" s="9"/>
      <c r="T561" s="9"/>
      <c r="U561" s="9">
        <f t="shared" si="118"/>
        <v>0</v>
      </c>
      <c r="V561" s="9"/>
      <c r="W561" s="9"/>
      <c r="X561" s="9">
        <f t="shared" si="119"/>
        <v>0</v>
      </c>
      <c r="Y561" s="9"/>
      <c r="Z561" s="9"/>
      <c r="AA561" s="10">
        <f t="shared" si="120"/>
        <v>0</v>
      </c>
      <c r="AB561" s="11">
        <v>45678</v>
      </c>
    </row>
    <row r="562" spans="1:28" ht="15.75" hidden="1" x14ac:dyDescent="0.25">
      <c r="A562" s="32">
        <v>45677</v>
      </c>
      <c r="B562" s="33" t="s">
        <v>186</v>
      </c>
      <c r="C562" s="33"/>
      <c r="D562" s="33" t="s">
        <v>31</v>
      </c>
      <c r="E562" s="33" t="s">
        <v>123</v>
      </c>
      <c r="F562" s="33">
        <v>2.5</v>
      </c>
      <c r="G562" s="33" t="s">
        <v>51</v>
      </c>
      <c r="H562" s="33">
        <v>100000</v>
      </c>
      <c r="I562" s="20">
        <f t="shared" si="121"/>
        <v>250000</v>
      </c>
      <c r="J562" s="14" t="s">
        <v>240</v>
      </c>
      <c r="K562" s="20" t="s">
        <v>432</v>
      </c>
      <c r="L562" s="9">
        <f t="shared" si="115"/>
        <v>0</v>
      </c>
      <c r="M562" s="9"/>
      <c r="N562" s="9"/>
      <c r="O562" s="9">
        <f t="shared" si="116"/>
        <v>250000</v>
      </c>
      <c r="P562" s="9">
        <v>250000</v>
      </c>
      <c r="Q562" s="9"/>
      <c r="R562" s="9">
        <f t="shared" si="117"/>
        <v>0</v>
      </c>
      <c r="S562" s="9"/>
      <c r="T562" s="9"/>
      <c r="U562" s="9">
        <f t="shared" si="118"/>
        <v>0</v>
      </c>
      <c r="V562" s="9"/>
      <c r="W562" s="9"/>
      <c r="X562" s="9">
        <f t="shared" si="119"/>
        <v>0</v>
      </c>
      <c r="Y562" s="9"/>
      <c r="Z562" s="9"/>
      <c r="AA562" s="10">
        <f t="shared" si="120"/>
        <v>0</v>
      </c>
      <c r="AB562" s="11">
        <v>45678</v>
      </c>
    </row>
    <row r="563" spans="1:28" ht="15.75" hidden="1" x14ac:dyDescent="0.25">
      <c r="A563" s="39">
        <v>45677</v>
      </c>
      <c r="B563" s="33" t="s">
        <v>186</v>
      </c>
      <c r="C563" s="35"/>
      <c r="D563" s="33" t="s">
        <v>31</v>
      </c>
      <c r="E563" s="35" t="s">
        <v>166</v>
      </c>
      <c r="F563" s="35">
        <v>2</v>
      </c>
      <c r="G563" s="35" t="s">
        <v>23</v>
      </c>
      <c r="H563" s="35">
        <v>400000</v>
      </c>
      <c r="I563" s="20">
        <f t="shared" si="121"/>
        <v>800000</v>
      </c>
      <c r="J563" s="14" t="s">
        <v>240</v>
      </c>
      <c r="K563" s="20" t="s">
        <v>432</v>
      </c>
      <c r="L563" s="9">
        <f t="shared" si="115"/>
        <v>0</v>
      </c>
      <c r="M563" s="9"/>
      <c r="N563" s="9"/>
      <c r="O563" s="9">
        <f t="shared" si="116"/>
        <v>800000</v>
      </c>
      <c r="P563" s="9">
        <v>800000</v>
      </c>
      <c r="Q563" s="9"/>
      <c r="R563" s="9">
        <f t="shared" si="117"/>
        <v>0</v>
      </c>
      <c r="S563" s="9"/>
      <c r="T563" s="9"/>
      <c r="U563" s="9">
        <f t="shared" si="118"/>
        <v>0</v>
      </c>
      <c r="V563" s="9"/>
      <c r="W563" s="9"/>
      <c r="X563" s="9">
        <f t="shared" si="119"/>
        <v>0</v>
      </c>
      <c r="Y563" s="9"/>
      <c r="Z563" s="9"/>
      <c r="AA563" s="10">
        <f t="shared" si="120"/>
        <v>0</v>
      </c>
      <c r="AB563" s="11">
        <v>45678</v>
      </c>
    </row>
    <row r="564" spans="1:28" ht="15.75" hidden="1" x14ac:dyDescent="0.25">
      <c r="A564" s="32">
        <v>45677</v>
      </c>
      <c r="B564" s="33" t="s">
        <v>133</v>
      </c>
      <c r="C564" s="33"/>
      <c r="D564" s="33" t="s">
        <v>223</v>
      </c>
      <c r="E564" s="33" t="s">
        <v>150</v>
      </c>
      <c r="F564" s="33">
        <v>78.3</v>
      </c>
      <c r="G564" s="33" t="s">
        <v>51</v>
      </c>
      <c r="H564" s="33">
        <v>47000</v>
      </c>
      <c r="I564" s="20">
        <f t="shared" si="121"/>
        <v>3680100</v>
      </c>
      <c r="J564" s="34" t="s">
        <v>26</v>
      </c>
      <c r="K564" s="20"/>
      <c r="L564" s="9">
        <f t="shared" si="115"/>
        <v>0</v>
      </c>
      <c r="M564" s="9"/>
      <c r="N564" s="9"/>
      <c r="O564" s="9">
        <f t="shared" si="116"/>
        <v>0</v>
      </c>
      <c r="P564" s="9"/>
      <c r="Q564" s="9"/>
      <c r="R564" s="9">
        <f t="shared" si="117"/>
        <v>0</v>
      </c>
      <c r="S564" s="9"/>
      <c r="T564" s="9"/>
      <c r="U564" s="9">
        <f t="shared" si="118"/>
        <v>0</v>
      </c>
      <c r="V564" s="9"/>
      <c r="W564" s="9"/>
      <c r="X564" s="9">
        <f t="shared" si="119"/>
        <v>0</v>
      </c>
      <c r="Y564" s="9"/>
      <c r="Z564" s="9"/>
      <c r="AA564" s="10">
        <f t="shared" si="120"/>
        <v>3680100</v>
      </c>
      <c r="AB564" s="11"/>
    </row>
    <row r="565" spans="1:28" ht="15.75" hidden="1" x14ac:dyDescent="0.25">
      <c r="A565" s="39">
        <v>45678</v>
      </c>
      <c r="B565" s="35" t="s">
        <v>53</v>
      </c>
      <c r="C565" s="35"/>
      <c r="D565" s="35" t="s">
        <v>31</v>
      </c>
      <c r="E565" s="35" t="s">
        <v>91</v>
      </c>
      <c r="F565" s="35">
        <v>600</v>
      </c>
      <c r="G565" s="35" t="s">
        <v>29</v>
      </c>
      <c r="H565" s="35">
        <v>3800</v>
      </c>
      <c r="I565" s="20">
        <f t="shared" ref="I565:I595" si="122">F565*H565</f>
        <v>2280000</v>
      </c>
      <c r="J565" s="36" t="s">
        <v>26</v>
      </c>
      <c r="K565" s="20"/>
      <c r="L565" s="9">
        <f>M565+N565</f>
        <v>0</v>
      </c>
      <c r="M565" s="9"/>
      <c r="N565" s="9"/>
      <c r="O565" s="9">
        <f>P565+Q565</f>
        <v>0</v>
      </c>
      <c r="P565" s="9"/>
      <c r="Q565" s="9"/>
      <c r="R565" s="9">
        <f>S565+T565</f>
        <v>0</v>
      </c>
      <c r="S565" s="9"/>
      <c r="T565" s="9"/>
      <c r="U565" s="9">
        <f>V565+W565</f>
        <v>0</v>
      </c>
      <c r="V565" s="9"/>
      <c r="W565" s="9"/>
      <c r="X565" s="9">
        <f>Y565+Z565</f>
        <v>0</v>
      </c>
      <c r="Y565" s="9"/>
      <c r="Z565" s="9"/>
      <c r="AA565" s="10">
        <f>C565+I565-L565-O565-U565-X565-R565</f>
        <v>2280000</v>
      </c>
      <c r="AB565" s="11"/>
    </row>
    <row r="566" spans="1:28" ht="15.75" hidden="1" x14ac:dyDescent="0.25">
      <c r="A566" s="39">
        <v>45678</v>
      </c>
      <c r="B566" s="33" t="s">
        <v>422</v>
      </c>
      <c r="C566" s="33"/>
      <c r="D566" s="35" t="s">
        <v>31</v>
      </c>
      <c r="E566" s="35" t="s">
        <v>91</v>
      </c>
      <c r="F566" s="33">
        <v>2000</v>
      </c>
      <c r="G566" s="35" t="s">
        <v>29</v>
      </c>
      <c r="H566" s="33">
        <v>4200</v>
      </c>
      <c r="I566" s="20">
        <f t="shared" si="122"/>
        <v>8400000</v>
      </c>
      <c r="J566" s="42" t="s">
        <v>38</v>
      </c>
      <c r="K566" s="20" t="s">
        <v>546</v>
      </c>
      <c r="L566" s="9">
        <f t="shared" ref="L566:L595" si="123">M566+N566</f>
        <v>0</v>
      </c>
      <c r="M566" s="9"/>
      <c r="N566" s="9"/>
      <c r="O566" s="9">
        <f t="shared" ref="O566:O595" si="124">P566+Q566</f>
        <v>4400000</v>
      </c>
      <c r="P566" s="9">
        <v>4400000</v>
      </c>
      <c r="Q566" s="9"/>
      <c r="R566" s="9">
        <f t="shared" ref="R566:R595" si="125">S566+T566</f>
        <v>0</v>
      </c>
      <c r="S566" s="9"/>
      <c r="T566" s="9"/>
      <c r="U566" s="9">
        <f t="shared" ref="U566:U595" si="126">V566+W566</f>
        <v>0</v>
      </c>
      <c r="V566" s="9"/>
      <c r="W566" s="9"/>
      <c r="X566" s="9">
        <f t="shared" ref="X566:X595" si="127">Y566+Z566</f>
        <v>0</v>
      </c>
      <c r="Y566" s="9"/>
      <c r="Z566" s="9"/>
      <c r="AA566" s="10">
        <f t="shared" ref="AA566:AA595" si="128">C566+I566-L566-O566-U566-X566-R566</f>
        <v>4000000</v>
      </c>
      <c r="AB566" s="11">
        <v>45687</v>
      </c>
    </row>
    <row r="567" spans="1:28" ht="15.75" hidden="1" x14ac:dyDescent="0.25">
      <c r="A567" s="39">
        <v>45678</v>
      </c>
      <c r="B567" s="33" t="s">
        <v>332</v>
      </c>
      <c r="C567" s="33"/>
      <c r="D567" s="35" t="s">
        <v>31</v>
      </c>
      <c r="E567" s="33" t="s">
        <v>73</v>
      </c>
      <c r="F567" s="33">
        <v>20</v>
      </c>
      <c r="G567" s="33" t="s">
        <v>74</v>
      </c>
      <c r="H567" s="33">
        <v>50000</v>
      </c>
      <c r="I567" s="20">
        <f t="shared" si="122"/>
        <v>1000000</v>
      </c>
      <c r="J567" s="37" t="s">
        <v>241</v>
      </c>
      <c r="K567" s="20"/>
      <c r="L567" s="9">
        <f t="shared" si="123"/>
        <v>0</v>
      </c>
      <c r="M567" s="9"/>
      <c r="N567" s="9"/>
      <c r="O567" s="9">
        <f t="shared" si="124"/>
        <v>0</v>
      </c>
      <c r="P567" s="9"/>
      <c r="Q567" s="9"/>
      <c r="R567" s="9">
        <f t="shared" si="125"/>
        <v>0</v>
      </c>
      <c r="S567" s="9"/>
      <c r="T567" s="9"/>
      <c r="U567" s="9">
        <f t="shared" si="126"/>
        <v>1000000</v>
      </c>
      <c r="V567" s="9">
        <v>1000000</v>
      </c>
      <c r="W567" s="9"/>
      <c r="X567" s="9">
        <f t="shared" si="127"/>
        <v>0</v>
      </c>
      <c r="Y567" s="9"/>
      <c r="Z567" s="9"/>
      <c r="AA567" s="10">
        <f t="shared" si="128"/>
        <v>0</v>
      </c>
      <c r="AB567" s="11">
        <v>45678</v>
      </c>
    </row>
    <row r="568" spans="1:28" ht="15.75" hidden="1" x14ac:dyDescent="0.25">
      <c r="A568" s="39">
        <v>45678</v>
      </c>
      <c r="B568" s="33" t="s">
        <v>332</v>
      </c>
      <c r="C568" s="33"/>
      <c r="D568" s="35" t="s">
        <v>31</v>
      </c>
      <c r="E568" s="33" t="s">
        <v>308</v>
      </c>
      <c r="F568" s="33">
        <v>5</v>
      </c>
      <c r="G568" s="33" t="s">
        <v>51</v>
      </c>
      <c r="H568" s="33">
        <v>86000</v>
      </c>
      <c r="I568" s="20">
        <f t="shared" si="122"/>
        <v>430000</v>
      </c>
      <c r="J568" s="37" t="s">
        <v>241</v>
      </c>
      <c r="K568" s="20"/>
      <c r="L568" s="9">
        <f t="shared" si="123"/>
        <v>0</v>
      </c>
      <c r="M568" s="9"/>
      <c r="N568" s="9"/>
      <c r="O568" s="9">
        <f t="shared" si="124"/>
        <v>0</v>
      </c>
      <c r="P568" s="9"/>
      <c r="Q568" s="9"/>
      <c r="R568" s="9">
        <f t="shared" si="125"/>
        <v>0</v>
      </c>
      <c r="S568" s="9"/>
      <c r="T568" s="9"/>
      <c r="U568" s="9">
        <f t="shared" si="126"/>
        <v>430000</v>
      </c>
      <c r="V568" s="9">
        <v>430000</v>
      </c>
      <c r="W568" s="9"/>
      <c r="X568" s="9">
        <f t="shared" si="127"/>
        <v>0</v>
      </c>
      <c r="Y568" s="9"/>
      <c r="Z568" s="9"/>
      <c r="AA568" s="10">
        <f t="shared" si="128"/>
        <v>0</v>
      </c>
      <c r="AB568" s="11">
        <v>45678</v>
      </c>
    </row>
    <row r="569" spans="1:28" ht="15.75" hidden="1" x14ac:dyDescent="0.25">
      <c r="A569" s="39">
        <v>45678</v>
      </c>
      <c r="B569" s="33" t="s">
        <v>231</v>
      </c>
      <c r="C569" s="33"/>
      <c r="D569" s="33"/>
      <c r="E569" s="33" t="s">
        <v>203</v>
      </c>
      <c r="F569" s="33">
        <v>14</v>
      </c>
      <c r="G569" s="33" t="s">
        <v>51</v>
      </c>
      <c r="H569" s="33"/>
      <c r="I569" s="20">
        <f t="shared" si="122"/>
        <v>0</v>
      </c>
      <c r="J569" s="34" t="s">
        <v>26</v>
      </c>
      <c r="K569" s="20"/>
      <c r="L569" s="9">
        <f t="shared" si="123"/>
        <v>0</v>
      </c>
      <c r="M569" s="9"/>
      <c r="N569" s="9"/>
      <c r="O569" s="9">
        <f t="shared" si="124"/>
        <v>0</v>
      </c>
      <c r="P569" s="9"/>
      <c r="Q569" s="9"/>
      <c r="R569" s="9">
        <f t="shared" si="125"/>
        <v>0</v>
      </c>
      <c r="S569" s="9"/>
      <c r="T569" s="9"/>
      <c r="U569" s="9">
        <f t="shared" si="126"/>
        <v>0</v>
      </c>
      <c r="V569" s="9"/>
      <c r="W569" s="9"/>
      <c r="X569" s="9">
        <f t="shared" si="127"/>
        <v>0</v>
      </c>
      <c r="Y569" s="9"/>
      <c r="Z569" s="9"/>
      <c r="AA569" s="10">
        <f t="shared" si="128"/>
        <v>0</v>
      </c>
      <c r="AB569" s="11"/>
    </row>
    <row r="570" spans="1:28" ht="15.75" hidden="1" x14ac:dyDescent="0.25">
      <c r="A570" s="39">
        <v>45678</v>
      </c>
      <c r="B570" s="33" t="s">
        <v>231</v>
      </c>
      <c r="C570" s="33"/>
      <c r="D570" s="33"/>
      <c r="E570" s="33" t="s">
        <v>423</v>
      </c>
      <c r="F570" s="33">
        <v>69.099999999999994</v>
      </c>
      <c r="G570" s="33" t="s">
        <v>51</v>
      </c>
      <c r="H570" s="33"/>
      <c r="I570" s="20">
        <f t="shared" si="122"/>
        <v>0</v>
      </c>
      <c r="J570" s="34" t="s">
        <v>26</v>
      </c>
      <c r="K570" s="20"/>
      <c r="L570" s="9">
        <f t="shared" si="123"/>
        <v>0</v>
      </c>
      <c r="M570" s="9"/>
      <c r="N570" s="9"/>
      <c r="O570" s="9">
        <f t="shared" si="124"/>
        <v>0</v>
      </c>
      <c r="P570" s="9"/>
      <c r="Q570" s="9"/>
      <c r="R570" s="9">
        <f t="shared" si="125"/>
        <v>0</v>
      </c>
      <c r="S570" s="9"/>
      <c r="T570" s="9"/>
      <c r="U570" s="9">
        <f t="shared" si="126"/>
        <v>0</v>
      </c>
      <c r="V570" s="9"/>
      <c r="W570" s="9"/>
      <c r="X570" s="9">
        <f t="shared" si="127"/>
        <v>0</v>
      </c>
      <c r="Y570" s="9"/>
      <c r="Z570" s="9"/>
      <c r="AA570" s="10">
        <f t="shared" si="128"/>
        <v>0</v>
      </c>
      <c r="AB570" s="11"/>
    </row>
    <row r="571" spans="1:28" ht="15.75" hidden="1" x14ac:dyDescent="0.25">
      <c r="A571" s="39">
        <v>45678</v>
      </c>
      <c r="B571" s="33" t="s">
        <v>189</v>
      </c>
      <c r="C571" s="33"/>
      <c r="D571" s="35" t="s">
        <v>31</v>
      </c>
      <c r="E571" s="33" t="s">
        <v>110</v>
      </c>
      <c r="F571" s="33">
        <v>200</v>
      </c>
      <c r="G571" s="33" t="s">
        <v>29</v>
      </c>
      <c r="H571" s="33">
        <v>2000</v>
      </c>
      <c r="I571" s="20">
        <f t="shared" si="122"/>
        <v>400000</v>
      </c>
      <c r="J571" s="37" t="s">
        <v>241</v>
      </c>
      <c r="K571" s="20"/>
      <c r="L571" s="9">
        <f t="shared" si="123"/>
        <v>400000</v>
      </c>
      <c r="M571" s="9">
        <v>400000</v>
      </c>
      <c r="N571" s="9"/>
      <c r="O571" s="9">
        <f t="shared" si="124"/>
        <v>0</v>
      </c>
      <c r="P571" s="9"/>
      <c r="Q571" s="9"/>
      <c r="R571" s="9">
        <f t="shared" si="125"/>
        <v>0</v>
      </c>
      <c r="S571" s="9"/>
      <c r="T571" s="9"/>
      <c r="U571" s="9">
        <f t="shared" si="126"/>
        <v>0</v>
      </c>
      <c r="V571" s="9"/>
      <c r="W571" s="9"/>
      <c r="X571" s="9">
        <f t="shared" si="127"/>
        <v>0</v>
      </c>
      <c r="Y571" s="9"/>
      <c r="Z571" s="9"/>
      <c r="AA571" s="10">
        <f t="shared" si="128"/>
        <v>0</v>
      </c>
      <c r="AB571" s="11">
        <v>45678</v>
      </c>
    </row>
    <row r="572" spans="1:28" ht="15.75" hidden="1" x14ac:dyDescent="0.25">
      <c r="A572" s="39">
        <v>45678</v>
      </c>
      <c r="B572" s="33" t="s">
        <v>189</v>
      </c>
      <c r="C572" s="33"/>
      <c r="D572" s="35" t="s">
        <v>31</v>
      </c>
      <c r="E572" s="33" t="s">
        <v>197</v>
      </c>
      <c r="F572" s="33">
        <v>125</v>
      </c>
      <c r="G572" s="33" t="s">
        <v>29</v>
      </c>
      <c r="H572" s="33">
        <v>2460</v>
      </c>
      <c r="I572" s="20">
        <f t="shared" si="122"/>
        <v>307500</v>
      </c>
      <c r="J572" s="37" t="s">
        <v>241</v>
      </c>
      <c r="K572" s="20"/>
      <c r="L572" s="9">
        <f t="shared" si="123"/>
        <v>307500</v>
      </c>
      <c r="M572" s="9">
        <v>307500</v>
      </c>
      <c r="N572" s="9"/>
      <c r="O572" s="9">
        <f t="shared" si="124"/>
        <v>0</v>
      </c>
      <c r="P572" s="9"/>
      <c r="Q572" s="9"/>
      <c r="R572" s="9">
        <f t="shared" si="125"/>
        <v>0</v>
      </c>
      <c r="S572" s="9"/>
      <c r="T572" s="9"/>
      <c r="U572" s="9">
        <f t="shared" si="126"/>
        <v>0</v>
      </c>
      <c r="V572" s="9"/>
      <c r="W572" s="9"/>
      <c r="X572" s="9">
        <f t="shared" si="127"/>
        <v>0</v>
      </c>
      <c r="Y572" s="9"/>
      <c r="Z572" s="9"/>
      <c r="AA572" s="10">
        <f t="shared" si="128"/>
        <v>0</v>
      </c>
      <c r="AB572" s="11">
        <v>45678</v>
      </c>
    </row>
    <row r="573" spans="1:28" ht="15.75" hidden="1" x14ac:dyDescent="0.25">
      <c r="A573" s="39">
        <v>45678</v>
      </c>
      <c r="B573" s="33" t="s">
        <v>217</v>
      </c>
      <c r="C573" s="33"/>
      <c r="D573" s="35" t="s">
        <v>41</v>
      </c>
      <c r="E573" s="33" t="s">
        <v>122</v>
      </c>
      <c r="F573" s="33">
        <v>1</v>
      </c>
      <c r="G573" s="33" t="s">
        <v>51</v>
      </c>
      <c r="H573" s="33">
        <v>70000</v>
      </c>
      <c r="I573" s="20">
        <f t="shared" si="122"/>
        <v>70000</v>
      </c>
      <c r="J573" s="31" t="s">
        <v>241</v>
      </c>
      <c r="K573" s="20"/>
      <c r="L573" s="9">
        <f t="shared" si="123"/>
        <v>70000</v>
      </c>
      <c r="M573" s="9">
        <v>70000</v>
      </c>
      <c r="N573" s="9"/>
      <c r="O573" s="9">
        <f t="shared" si="124"/>
        <v>0</v>
      </c>
      <c r="P573" s="9"/>
      <c r="Q573" s="9"/>
      <c r="R573" s="9">
        <f t="shared" si="125"/>
        <v>0</v>
      </c>
      <c r="S573" s="9"/>
      <c r="T573" s="9"/>
      <c r="U573" s="9">
        <f t="shared" si="126"/>
        <v>0</v>
      </c>
      <c r="V573" s="9"/>
      <c r="W573" s="9"/>
      <c r="X573" s="9">
        <f t="shared" si="127"/>
        <v>0</v>
      </c>
      <c r="Y573" s="9"/>
      <c r="Z573" s="9"/>
      <c r="AA573" s="10">
        <f t="shared" si="128"/>
        <v>0</v>
      </c>
      <c r="AB573" s="11">
        <v>45685</v>
      </c>
    </row>
    <row r="574" spans="1:28" ht="15.75" hidden="1" x14ac:dyDescent="0.25">
      <c r="A574" s="39">
        <v>45678</v>
      </c>
      <c r="B574" s="33" t="s">
        <v>217</v>
      </c>
      <c r="C574" s="33"/>
      <c r="D574" s="35" t="s">
        <v>41</v>
      </c>
      <c r="E574" s="33" t="s">
        <v>234</v>
      </c>
      <c r="F574" s="33">
        <v>20</v>
      </c>
      <c r="G574" s="33" t="s">
        <v>51</v>
      </c>
      <c r="H574" s="33">
        <v>90000</v>
      </c>
      <c r="I574" s="20">
        <f t="shared" si="122"/>
        <v>1800000</v>
      </c>
      <c r="J574" s="31" t="s">
        <v>241</v>
      </c>
      <c r="K574" s="20"/>
      <c r="L574" s="9">
        <f t="shared" si="123"/>
        <v>1800000</v>
      </c>
      <c r="M574" s="9">
        <v>1800000</v>
      </c>
      <c r="N574" s="9"/>
      <c r="O574" s="9">
        <f t="shared" si="124"/>
        <v>0</v>
      </c>
      <c r="P574" s="9"/>
      <c r="Q574" s="9"/>
      <c r="R574" s="9">
        <f t="shared" si="125"/>
        <v>0</v>
      </c>
      <c r="S574" s="9"/>
      <c r="T574" s="9"/>
      <c r="U574" s="9">
        <f t="shared" si="126"/>
        <v>0</v>
      </c>
      <c r="V574" s="9"/>
      <c r="W574" s="9"/>
      <c r="X574" s="9">
        <f t="shared" si="127"/>
        <v>0</v>
      </c>
      <c r="Y574" s="9"/>
      <c r="Z574" s="9"/>
      <c r="AA574" s="10">
        <f t="shared" si="128"/>
        <v>0</v>
      </c>
      <c r="AB574" s="11">
        <v>45685</v>
      </c>
    </row>
    <row r="575" spans="1:28" ht="15.75" hidden="1" x14ac:dyDescent="0.25">
      <c r="A575" s="39">
        <v>45678</v>
      </c>
      <c r="B575" s="33" t="s">
        <v>217</v>
      </c>
      <c r="C575" s="33"/>
      <c r="D575" s="35" t="s">
        <v>41</v>
      </c>
      <c r="E575" s="33" t="s">
        <v>235</v>
      </c>
      <c r="F575" s="33">
        <v>20</v>
      </c>
      <c r="G575" s="33" t="s">
        <v>51</v>
      </c>
      <c r="H575" s="33">
        <v>90000</v>
      </c>
      <c r="I575" s="20">
        <f t="shared" si="122"/>
        <v>1800000</v>
      </c>
      <c r="J575" s="31" t="s">
        <v>241</v>
      </c>
      <c r="K575" s="20"/>
      <c r="L575" s="9">
        <f t="shared" si="123"/>
        <v>1800000</v>
      </c>
      <c r="M575" s="9">
        <v>1800000</v>
      </c>
      <c r="N575" s="9"/>
      <c r="O575" s="9">
        <f t="shared" si="124"/>
        <v>0</v>
      </c>
      <c r="P575" s="9"/>
      <c r="Q575" s="9"/>
      <c r="R575" s="9">
        <f t="shared" si="125"/>
        <v>0</v>
      </c>
      <c r="S575" s="9"/>
      <c r="T575" s="9"/>
      <c r="U575" s="9">
        <f t="shared" si="126"/>
        <v>0</v>
      </c>
      <c r="V575" s="9"/>
      <c r="W575" s="9"/>
      <c r="X575" s="9">
        <f t="shared" si="127"/>
        <v>0</v>
      </c>
      <c r="Y575" s="9"/>
      <c r="Z575" s="9"/>
      <c r="AA575" s="10">
        <f t="shared" si="128"/>
        <v>0</v>
      </c>
      <c r="AB575" s="11">
        <v>45685</v>
      </c>
    </row>
    <row r="576" spans="1:28" ht="15.75" hidden="1" x14ac:dyDescent="0.25">
      <c r="A576" s="39">
        <v>45678</v>
      </c>
      <c r="B576" s="33" t="s">
        <v>217</v>
      </c>
      <c r="C576" s="33"/>
      <c r="D576" s="35" t="s">
        <v>41</v>
      </c>
      <c r="E576" s="33" t="s">
        <v>236</v>
      </c>
      <c r="F576" s="33">
        <v>20</v>
      </c>
      <c r="G576" s="33" t="s">
        <v>51</v>
      </c>
      <c r="H576" s="33">
        <v>90000</v>
      </c>
      <c r="I576" s="20">
        <f t="shared" si="122"/>
        <v>1800000</v>
      </c>
      <c r="J576" s="31" t="s">
        <v>241</v>
      </c>
      <c r="K576" s="20"/>
      <c r="L576" s="9">
        <f t="shared" si="123"/>
        <v>1800000</v>
      </c>
      <c r="M576" s="9">
        <v>1800000</v>
      </c>
      <c r="N576" s="9"/>
      <c r="O576" s="9">
        <f t="shared" si="124"/>
        <v>0</v>
      </c>
      <c r="P576" s="9"/>
      <c r="Q576" s="9"/>
      <c r="R576" s="9">
        <f t="shared" si="125"/>
        <v>0</v>
      </c>
      <c r="S576" s="9"/>
      <c r="T576" s="9"/>
      <c r="U576" s="9">
        <f t="shared" si="126"/>
        <v>0</v>
      </c>
      <c r="V576" s="9"/>
      <c r="W576" s="9"/>
      <c r="X576" s="9">
        <f t="shared" si="127"/>
        <v>0</v>
      </c>
      <c r="Y576" s="9"/>
      <c r="Z576" s="9"/>
      <c r="AA576" s="10">
        <f t="shared" si="128"/>
        <v>0</v>
      </c>
      <c r="AB576" s="11">
        <v>45685</v>
      </c>
    </row>
    <row r="577" spans="1:28" ht="15.75" hidden="1" x14ac:dyDescent="0.25">
      <c r="A577" s="39">
        <v>45678</v>
      </c>
      <c r="B577" s="33" t="s">
        <v>217</v>
      </c>
      <c r="C577" s="33"/>
      <c r="D577" s="35" t="s">
        <v>41</v>
      </c>
      <c r="E577" s="33" t="s">
        <v>237</v>
      </c>
      <c r="F577" s="33">
        <v>20</v>
      </c>
      <c r="G577" s="33" t="s">
        <v>51</v>
      </c>
      <c r="H577" s="33">
        <v>90000</v>
      </c>
      <c r="I577" s="20">
        <f t="shared" si="122"/>
        <v>1800000</v>
      </c>
      <c r="J577" s="31" t="s">
        <v>241</v>
      </c>
      <c r="K577" s="20"/>
      <c r="L577" s="9">
        <f t="shared" si="123"/>
        <v>1800000</v>
      </c>
      <c r="M577" s="9">
        <v>1349000</v>
      </c>
      <c r="N577" s="9">
        <v>451000</v>
      </c>
      <c r="O577" s="9">
        <f t="shared" si="124"/>
        <v>0</v>
      </c>
      <c r="P577" s="9"/>
      <c r="Q577" s="9"/>
      <c r="R577" s="9">
        <f t="shared" si="125"/>
        <v>0</v>
      </c>
      <c r="S577" s="9"/>
      <c r="T577" s="9"/>
      <c r="U577" s="9">
        <f t="shared" si="126"/>
        <v>0</v>
      </c>
      <c r="V577" s="9"/>
      <c r="W577" s="9"/>
      <c r="X577" s="9">
        <f t="shared" si="127"/>
        <v>0</v>
      </c>
      <c r="Y577" s="9"/>
      <c r="Z577" s="9"/>
      <c r="AA577" s="10">
        <f t="shared" si="128"/>
        <v>0</v>
      </c>
      <c r="AB577" s="11">
        <v>45688</v>
      </c>
    </row>
    <row r="578" spans="1:28" ht="15.75" hidden="1" x14ac:dyDescent="0.25">
      <c r="A578" s="39">
        <v>45678</v>
      </c>
      <c r="B578" s="33" t="s">
        <v>217</v>
      </c>
      <c r="C578" s="35"/>
      <c r="D578" s="35" t="s">
        <v>41</v>
      </c>
      <c r="E578" s="33" t="s">
        <v>155</v>
      </c>
      <c r="F578" s="35">
        <v>500</v>
      </c>
      <c r="G578" s="35" t="s">
        <v>29</v>
      </c>
      <c r="H578" s="35">
        <v>4000</v>
      </c>
      <c r="I578" s="20">
        <f t="shared" si="122"/>
        <v>2000000</v>
      </c>
      <c r="J578" s="31" t="s">
        <v>241</v>
      </c>
      <c r="K578" s="20"/>
      <c r="L578" s="9">
        <f t="shared" si="123"/>
        <v>2000000</v>
      </c>
      <c r="M578" s="9"/>
      <c r="N578" s="9">
        <v>2000000</v>
      </c>
      <c r="O578" s="9">
        <f t="shared" si="124"/>
        <v>0</v>
      </c>
      <c r="P578" s="9"/>
      <c r="Q578" s="9"/>
      <c r="R578" s="9">
        <f t="shared" si="125"/>
        <v>0</v>
      </c>
      <c r="S578" s="9"/>
      <c r="T578" s="9"/>
      <c r="U578" s="9">
        <f t="shared" si="126"/>
        <v>0</v>
      </c>
      <c r="V578" s="9"/>
      <c r="W578" s="9"/>
      <c r="X578" s="9">
        <f t="shared" si="127"/>
        <v>0</v>
      </c>
      <c r="Y578" s="9"/>
      <c r="Z578" s="9"/>
      <c r="AA578" s="10">
        <f t="shared" si="128"/>
        <v>0</v>
      </c>
      <c r="AB578" s="11">
        <v>45688</v>
      </c>
    </row>
    <row r="579" spans="1:28" ht="15.75" hidden="1" x14ac:dyDescent="0.25">
      <c r="A579" s="39">
        <v>45678</v>
      </c>
      <c r="B579" s="33" t="s">
        <v>424</v>
      </c>
      <c r="C579" s="33"/>
      <c r="D579" s="35" t="s">
        <v>223</v>
      </c>
      <c r="E579" s="33" t="s">
        <v>110</v>
      </c>
      <c r="F579" s="33">
        <v>2000</v>
      </c>
      <c r="G579" s="35" t="s">
        <v>29</v>
      </c>
      <c r="H579" s="33">
        <v>2000</v>
      </c>
      <c r="I579" s="20">
        <f t="shared" si="122"/>
        <v>4000000</v>
      </c>
      <c r="J579" s="37" t="s">
        <v>241</v>
      </c>
      <c r="K579" s="20"/>
      <c r="L579" s="9">
        <f t="shared" si="123"/>
        <v>0</v>
      </c>
      <c r="M579" s="9"/>
      <c r="N579" s="9"/>
      <c r="O579" s="9">
        <f t="shared" si="124"/>
        <v>0</v>
      </c>
      <c r="P579" s="9"/>
      <c r="Q579" s="9"/>
      <c r="R579" s="9">
        <f t="shared" si="125"/>
        <v>0</v>
      </c>
      <c r="S579" s="9"/>
      <c r="T579" s="9"/>
      <c r="U579" s="9">
        <f t="shared" si="126"/>
        <v>4000000</v>
      </c>
      <c r="V579" s="9">
        <v>4000000</v>
      </c>
      <c r="W579" s="9"/>
      <c r="X579" s="9">
        <f t="shared" si="127"/>
        <v>0</v>
      </c>
      <c r="Y579" s="9"/>
      <c r="Z579" s="9"/>
      <c r="AA579" s="10">
        <f t="shared" si="128"/>
        <v>0</v>
      </c>
      <c r="AB579" s="11">
        <v>45678</v>
      </c>
    </row>
    <row r="580" spans="1:28" ht="15.75" hidden="1" x14ac:dyDescent="0.25">
      <c r="A580" s="39">
        <v>45678</v>
      </c>
      <c r="B580" s="35" t="s">
        <v>154</v>
      </c>
      <c r="C580" s="33"/>
      <c r="D580" s="35" t="s">
        <v>31</v>
      </c>
      <c r="E580" s="33" t="s">
        <v>73</v>
      </c>
      <c r="F580" s="33">
        <v>40</v>
      </c>
      <c r="G580" s="33" t="s">
        <v>74</v>
      </c>
      <c r="H580" s="33">
        <v>50000</v>
      </c>
      <c r="I580" s="20">
        <f t="shared" si="122"/>
        <v>2000000</v>
      </c>
      <c r="J580" s="34" t="s">
        <v>26</v>
      </c>
      <c r="K580" s="20"/>
      <c r="L580" s="9">
        <f t="shared" si="123"/>
        <v>0</v>
      </c>
      <c r="M580" s="9"/>
      <c r="N580" s="9"/>
      <c r="O580" s="9">
        <f t="shared" si="124"/>
        <v>0</v>
      </c>
      <c r="P580" s="9"/>
      <c r="Q580" s="9"/>
      <c r="R580" s="9">
        <f t="shared" si="125"/>
        <v>0</v>
      </c>
      <c r="S580" s="9"/>
      <c r="T580" s="9"/>
      <c r="U580" s="9">
        <f t="shared" si="126"/>
        <v>0</v>
      </c>
      <c r="V580" s="9"/>
      <c r="W580" s="9"/>
      <c r="X580" s="9">
        <f t="shared" si="127"/>
        <v>0</v>
      </c>
      <c r="Y580" s="9"/>
      <c r="Z580" s="9"/>
      <c r="AA580" s="10">
        <f t="shared" si="128"/>
        <v>2000000</v>
      </c>
      <c r="AB580" s="11"/>
    </row>
    <row r="581" spans="1:28" ht="15.75" hidden="1" x14ac:dyDescent="0.25">
      <c r="A581" s="39">
        <v>45678</v>
      </c>
      <c r="B581" s="35" t="s">
        <v>154</v>
      </c>
      <c r="C581" s="33"/>
      <c r="D581" s="35" t="s">
        <v>31</v>
      </c>
      <c r="E581" s="33" t="s">
        <v>122</v>
      </c>
      <c r="F581" s="33">
        <v>10</v>
      </c>
      <c r="G581" s="33" t="s">
        <v>51</v>
      </c>
      <c r="H581" s="33">
        <v>70000</v>
      </c>
      <c r="I581" s="20">
        <f t="shared" si="122"/>
        <v>700000</v>
      </c>
      <c r="J581" s="34" t="s">
        <v>26</v>
      </c>
      <c r="K581" s="20"/>
      <c r="L581" s="9">
        <f t="shared" si="123"/>
        <v>0</v>
      </c>
      <c r="M581" s="9"/>
      <c r="N581" s="9"/>
      <c r="O581" s="9">
        <f t="shared" si="124"/>
        <v>0</v>
      </c>
      <c r="P581" s="9"/>
      <c r="Q581" s="9"/>
      <c r="R581" s="9">
        <f t="shared" si="125"/>
        <v>0</v>
      </c>
      <c r="S581" s="9"/>
      <c r="T581" s="9"/>
      <c r="U581" s="9">
        <f t="shared" si="126"/>
        <v>0</v>
      </c>
      <c r="V581" s="9"/>
      <c r="W581" s="9"/>
      <c r="X581" s="9">
        <f t="shared" si="127"/>
        <v>0</v>
      </c>
      <c r="Y581" s="9"/>
      <c r="Z581" s="9"/>
      <c r="AA581" s="10">
        <f t="shared" si="128"/>
        <v>700000</v>
      </c>
      <c r="AB581" s="11"/>
    </row>
    <row r="582" spans="1:28" ht="15.75" hidden="1" x14ac:dyDescent="0.25">
      <c r="A582" s="39">
        <v>45678</v>
      </c>
      <c r="B582" s="35" t="s">
        <v>154</v>
      </c>
      <c r="C582" s="35"/>
      <c r="D582" s="35" t="s">
        <v>31</v>
      </c>
      <c r="E582" s="35" t="s">
        <v>156</v>
      </c>
      <c r="F582" s="35">
        <v>4</v>
      </c>
      <c r="G582" s="33" t="s">
        <v>23</v>
      </c>
      <c r="H582" s="35">
        <v>400000</v>
      </c>
      <c r="I582" s="20">
        <f t="shared" si="122"/>
        <v>1600000</v>
      </c>
      <c r="J582" s="36" t="s">
        <v>26</v>
      </c>
      <c r="K582" s="20"/>
      <c r="L582" s="9">
        <f t="shared" si="123"/>
        <v>0</v>
      </c>
      <c r="M582" s="9"/>
      <c r="N582" s="9"/>
      <c r="O582" s="9">
        <f t="shared" si="124"/>
        <v>0</v>
      </c>
      <c r="P582" s="9"/>
      <c r="Q582" s="9"/>
      <c r="R582" s="9">
        <f t="shared" si="125"/>
        <v>0</v>
      </c>
      <c r="S582" s="9"/>
      <c r="T582" s="9"/>
      <c r="U582" s="9">
        <f t="shared" si="126"/>
        <v>0</v>
      </c>
      <c r="V582" s="9"/>
      <c r="W582" s="9"/>
      <c r="X582" s="9">
        <f t="shared" si="127"/>
        <v>0</v>
      </c>
      <c r="Y582" s="9"/>
      <c r="Z582" s="9"/>
      <c r="AA582" s="10">
        <f t="shared" si="128"/>
        <v>1600000</v>
      </c>
      <c r="AB582" s="11"/>
    </row>
    <row r="583" spans="1:28" ht="15.75" hidden="1" x14ac:dyDescent="0.25">
      <c r="A583" s="39">
        <v>45678</v>
      </c>
      <c r="B583" s="35" t="s">
        <v>247</v>
      </c>
      <c r="C583" s="33"/>
      <c r="D583" s="35" t="s">
        <v>41</v>
      </c>
      <c r="E583" s="33" t="s">
        <v>425</v>
      </c>
      <c r="F583" s="33">
        <v>3000</v>
      </c>
      <c r="G583" s="33" t="s">
        <v>29</v>
      </c>
      <c r="H583" s="33">
        <v>1933</v>
      </c>
      <c r="I583" s="20">
        <f t="shared" si="122"/>
        <v>5799000</v>
      </c>
      <c r="J583" s="42" t="s">
        <v>43</v>
      </c>
      <c r="K583" s="20"/>
      <c r="L583" s="9">
        <f t="shared" si="123"/>
        <v>4059760</v>
      </c>
      <c r="M583" s="9">
        <v>4059760</v>
      </c>
      <c r="N583" s="9"/>
      <c r="O583" s="9">
        <f t="shared" si="124"/>
        <v>0</v>
      </c>
      <c r="P583" s="9"/>
      <c r="Q583" s="9"/>
      <c r="R583" s="9">
        <f t="shared" si="125"/>
        <v>0</v>
      </c>
      <c r="S583" s="9"/>
      <c r="T583" s="9"/>
      <c r="U583" s="9">
        <f t="shared" si="126"/>
        <v>0</v>
      </c>
      <c r="V583" s="9"/>
      <c r="W583" s="9"/>
      <c r="X583" s="9">
        <f t="shared" si="127"/>
        <v>0</v>
      </c>
      <c r="Y583" s="9"/>
      <c r="Z583" s="9"/>
      <c r="AA583" s="10">
        <f t="shared" si="128"/>
        <v>1739240</v>
      </c>
      <c r="AB583" s="11">
        <v>45678</v>
      </c>
    </row>
    <row r="584" spans="1:28" ht="15.75" hidden="1" x14ac:dyDescent="0.25">
      <c r="A584" s="39">
        <v>45678</v>
      </c>
      <c r="B584" s="33" t="s">
        <v>253</v>
      </c>
      <c r="C584" s="33"/>
      <c r="D584" s="35" t="s">
        <v>41</v>
      </c>
      <c r="E584" s="33" t="s">
        <v>158</v>
      </c>
      <c r="F584" s="33">
        <v>1100</v>
      </c>
      <c r="G584" s="33" t="s">
        <v>29</v>
      </c>
      <c r="H584" s="33">
        <v>3416</v>
      </c>
      <c r="I584" s="20">
        <f t="shared" si="122"/>
        <v>3757600</v>
      </c>
      <c r="J584" s="37" t="s">
        <v>241</v>
      </c>
      <c r="K584" s="20"/>
      <c r="L584" s="9">
        <f t="shared" si="123"/>
        <v>0</v>
      </c>
      <c r="M584" s="9"/>
      <c r="N584" s="9"/>
      <c r="O584" s="9">
        <f t="shared" si="124"/>
        <v>0</v>
      </c>
      <c r="P584" s="9"/>
      <c r="Q584" s="9"/>
      <c r="R584" s="9">
        <f t="shared" si="125"/>
        <v>0</v>
      </c>
      <c r="S584" s="9"/>
      <c r="T584" s="9"/>
      <c r="U584" s="9">
        <f t="shared" si="126"/>
        <v>3757600</v>
      </c>
      <c r="V584" s="9">
        <v>3757600</v>
      </c>
      <c r="W584" s="9"/>
      <c r="X584" s="9">
        <f t="shared" si="127"/>
        <v>0</v>
      </c>
      <c r="Y584" s="9"/>
      <c r="Z584" s="9"/>
      <c r="AA584" s="10">
        <f t="shared" si="128"/>
        <v>0</v>
      </c>
      <c r="AB584" s="11">
        <v>45678</v>
      </c>
    </row>
    <row r="585" spans="1:28" ht="15.75" hidden="1" x14ac:dyDescent="0.25">
      <c r="A585" s="39">
        <v>45678</v>
      </c>
      <c r="B585" s="33" t="s">
        <v>420</v>
      </c>
      <c r="C585" s="33"/>
      <c r="D585" s="35" t="s">
        <v>31</v>
      </c>
      <c r="E585" s="33" t="s">
        <v>111</v>
      </c>
      <c r="F585" s="33">
        <v>3200</v>
      </c>
      <c r="G585" s="33" t="s">
        <v>29</v>
      </c>
      <c r="H585" s="33">
        <v>2500</v>
      </c>
      <c r="I585" s="20">
        <f t="shared" si="122"/>
        <v>8000000</v>
      </c>
      <c r="J585" s="34" t="s">
        <v>26</v>
      </c>
      <c r="K585" s="20"/>
      <c r="L585" s="9">
        <f t="shared" si="123"/>
        <v>0</v>
      </c>
      <c r="M585" s="9"/>
      <c r="N585" s="9"/>
      <c r="O585" s="9">
        <f t="shared" si="124"/>
        <v>0</v>
      </c>
      <c r="P585" s="9"/>
      <c r="Q585" s="9"/>
      <c r="R585" s="9">
        <f t="shared" si="125"/>
        <v>0</v>
      </c>
      <c r="S585" s="9"/>
      <c r="T585" s="9"/>
      <c r="U585" s="9">
        <f t="shared" si="126"/>
        <v>0</v>
      </c>
      <c r="V585" s="9"/>
      <c r="W585" s="9"/>
      <c r="X585" s="9">
        <f t="shared" si="127"/>
        <v>0</v>
      </c>
      <c r="Y585" s="9"/>
      <c r="Z585" s="9"/>
      <c r="AA585" s="10">
        <f t="shared" si="128"/>
        <v>8000000</v>
      </c>
      <c r="AB585" s="11"/>
    </row>
    <row r="586" spans="1:28" ht="15.75" hidden="1" x14ac:dyDescent="0.25">
      <c r="A586" s="39">
        <v>45678</v>
      </c>
      <c r="B586" s="33" t="s">
        <v>96</v>
      </c>
      <c r="C586" s="33"/>
      <c r="D586" s="35" t="s">
        <v>41</v>
      </c>
      <c r="E586" s="33" t="s">
        <v>190</v>
      </c>
      <c r="F586" s="33">
        <v>210</v>
      </c>
      <c r="G586" s="33" t="s">
        <v>51</v>
      </c>
      <c r="H586" s="33">
        <v>42000</v>
      </c>
      <c r="I586" s="20">
        <f t="shared" si="122"/>
        <v>8820000</v>
      </c>
      <c r="J586" s="34" t="s">
        <v>26</v>
      </c>
      <c r="K586" s="20" t="s">
        <v>485</v>
      </c>
      <c r="L586" s="9">
        <f t="shared" si="123"/>
        <v>0</v>
      </c>
      <c r="M586" s="9"/>
      <c r="N586" s="9"/>
      <c r="O586" s="9">
        <f t="shared" si="124"/>
        <v>0</v>
      </c>
      <c r="P586" s="9"/>
      <c r="Q586" s="9"/>
      <c r="R586" s="9">
        <f t="shared" si="125"/>
        <v>0</v>
      </c>
      <c r="S586" s="9"/>
      <c r="T586" s="9"/>
      <c r="U586" s="9">
        <f t="shared" si="126"/>
        <v>0</v>
      </c>
      <c r="V586" s="9"/>
      <c r="W586" s="9"/>
      <c r="X586" s="9">
        <f t="shared" si="127"/>
        <v>0</v>
      </c>
      <c r="Y586" s="9"/>
      <c r="Z586" s="9"/>
      <c r="AA586" s="10">
        <f t="shared" si="128"/>
        <v>8820000</v>
      </c>
      <c r="AB586" s="11"/>
    </row>
    <row r="587" spans="1:28" ht="15.75" hidden="1" x14ac:dyDescent="0.25">
      <c r="A587" s="39">
        <v>45678</v>
      </c>
      <c r="B587" s="33" t="s">
        <v>96</v>
      </c>
      <c r="C587" s="33"/>
      <c r="D587" s="35" t="s">
        <v>41</v>
      </c>
      <c r="E587" s="33" t="s">
        <v>426</v>
      </c>
      <c r="F587" s="33">
        <v>60</v>
      </c>
      <c r="G587" s="33" t="s">
        <v>51</v>
      </c>
      <c r="H587" s="33">
        <v>54000</v>
      </c>
      <c r="I587" s="20">
        <f t="shared" si="122"/>
        <v>3240000</v>
      </c>
      <c r="J587" s="34" t="s">
        <v>26</v>
      </c>
      <c r="K587" s="20" t="s">
        <v>485</v>
      </c>
      <c r="L587" s="9">
        <f t="shared" si="123"/>
        <v>0</v>
      </c>
      <c r="M587" s="9"/>
      <c r="N587" s="9"/>
      <c r="O587" s="9">
        <f t="shared" si="124"/>
        <v>0</v>
      </c>
      <c r="P587" s="9"/>
      <c r="Q587" s="9"/>
      <c r="R587" s="9">
        <f t="shared" si="125"/>
        <v>0</v>
      </c>
      <c r="S587" s="9"/>
      <c r="T587" s="9"/>
      <c r="U587" s="9">
        <f t="shared" si="126"/>
        <v>0</v>
      </c>
      <c r="V587" s="9"/>
      <c r="W587" s="9"/>
      <c r="X587" s="9">
        <f t="shared" si="127"/>
        <v>0</v>
      </c>
      <c r="Y587" s="9"/>
      <c r="Z587" s="9"/>
      <c r="AA587" s="10">
        <f t="shared" si="128"/>
        <v>3240000</v>
      </c>
      <c r="AB587" s="11"/>
    </row>
    <row r="588" spans="1:28" ht="15.75" hidden="1" x14ac:dyDescent="0.25">
      <c r="A588" s="39">
        <v>45678</v>
      </c>
      <c r="B588" s="33" t="s">
        <v>312</v>
      </c>
      <c r="C588" s="33"/>
      <c r="D588" s="33" t="s">
        <v>31</v>
      </c>
      <c r="E588" s="33" t="s">
        <v>110</v>
      </c>
      <c r="F588" s="33">
        <v>800</v>
      </c>
      <c r="G588" s="33" t="s">
        <v>29</v>
      </c>
      <c r="H588" s="33">
        <v>1800</v>
      </c>
      <c r="I588" s="20">
        <f t="shared" si="122"/>
        <v>1440000</v>
      </c>
      <c r="J588" s="37" t="s">
        <v>241</v>
      </c>
      <c r="K588" s="20"/>
      <c r="L588" s="9">
        <f t="shared" si="123"/>
        <v>0</v>
      </c>
      <c r="M588" s="9"/>
      <c r="N588" s="9"/>
      <c r="O588" s="9">
        <f t="shared" si="124"/>
        <v>0</v>
      </c>
      <c r="P588" s="9"/>
      <c r="Q588" s="9"/>
      <c r="R588" s="9">
        <f t="shared" si="125"/>
        <v>0</v>
      </c>
      <c r="S588" s="9"/>
      <c r="T588" s="9"/>
      <c r="U588" s="9">
        <f t="shared" si="126"/>
        <v>1440000</v>
      </c>
      <c r="V588" s="9">
        <v>1440000</v>
      </c>
      <c r="W588" s="9"/>
      <c r="X588" s="9">
        <f t="shared" si="127"/>
        <v>0</v>
      </c>
      <c r="Y588" s="9"/>
      <c r="Z588" s="9"/>
      <c r="AA588" s="10">
        <f t="shared" si="128"/>
        <v>0</v>
      </c>
      <c r="AB588" s="11">
        <v>45678</v>
      </c>
    </row>
    <row r="589" spans="1:28" ht="15.75" hidden="1" x14ac:dyDescent="0.25">
      <c r="A589" s="39">
        <v>45678</v>
      </c>
      <c r="B589" s="33" t="s">
        <v>298</v>
      </c>
      <c r="C589" s="33"/>
      <c r="D589" s="33" t="s">
        <v>41</v>
      </c>
      <c r="E589" s="33" t="s">
        <v>95</v>
      </c>
      <c r="F589" s="33">
        <v>500</v>
      </c>
      <c r="G589" s="33" t="s">
        <v>29</v>
      </c>
      <c r="H589" s="33">
        <v>3700</v>
      </c>
      <c r="I589" s="20">
        <f t="shared" si="122"/>
        <v>1850000</v>
      </c>
      <c r="J589" s="37" t="s">
        <v>241</v>
      </c>
      <c r="K589" s="20"/>
      <c r="L589" s="9">
        <f t="shared" si="123"/>
        <v>0</v>
      </c>
      <c r="M589" s="9"/>
      <c r="N589" s="9"/>
      <c r="O589" s="9">
        <f t="shared" si="124"/>
        <v>0</v>
      </c>
      <c r="P589" s="9"/>
      <c r="Q589" s="9"/>
      <c r="R589" s="9">
        <f t="shared" si="125"/>
        <v>0</v>
      </c>
      <c r="S589" s="9"/>
      <c r="T589" s="9"/>
      <c r="U589" s="9">
        <f t="shared" si="126"/>
        <v>1850000</v>
      </c>
      <c r="V589" s="9">
        <v>1850000</v>
      </c>
      <c r="W589" s="9"/>
      <c r="X589" s="9">
        <f t="shared" si="127"/>
        <v>0</v>
      </c>
      <c r="Y589" s="9"/>
      <c r="Z589" s="9"/>
      <c r="AA589" s="10">
        <f t="shared" si="128"/>
        <v>0</v>
      </c>
      <c r="AB589" s="11">
        <v>45678</v>
      </c>
    </row>
    <row r="590" spans="1:28" ht="15.75" hidden="1" x14ac:dyDescent="0.25">
      <c r="A590" s="32">
        <v>45678</v>
      </c>
      <c r="B590" s="33" t="s">
        <v>291</v>
      </c>
      <c r="C590" s="33"/>
      <c r="D590" s="33" t="s">
        <v>223</v>
      </c>
      <c r="E590" s="33" t="s">
        <v>111</v>
      </c>
      <c r="F590" s="33">
        <v>300</v>
      </c>
      <c r="G590" s="33" t="s">
        <v>29</v>
      </c>
      <c r="H590" s="33">
        <v>2500</v>
      </c>
      <c r="I590" s="20">
        <f t="shared" si="122"/>
        <v>750000</v>
      </c>
      <c r="J590" s="37" t="s">
        <v>241</v>
      </c>
      <c r="K590" s="20"/>
      <c r="L590" s="9">
        <f t="shared" si="123"/>
        <v>750000</v>
      </c>
      <c r="M590" s="9">
        <v>750000</v>
      </c>
      <c r="N590" s="9"/>
      <c r="O590" s="9">
        <f t="shared" si="124"/>
        <v>0</v>
      </c>
      <c r="P590" s="9"/>
      <c r="Q590" s="9"/>
      <c r="R590" s="9">
        <f t="shared" si="125"/>
        <v>0</v>
      </c>
      <c r="S590" s="9"/>
      <c r="T590" s="9"/>
      <c r="U590" s="9">
        <f t="shared" si="126"/>
        <v>0</v>
      </c>
      <c r="V590" s="9"/>
      <c r="W590" s="9"/>
      <c r="X590" s="9">
        <f t="shared" si="127"/>
        <v>0</v>
      </c>
      <c r="Y590" s="9"/>
      <c r="Z590" s="9"/>
      <c r="AA590" s="10">
        <f t="shared" si="128"/>
        <v>0</v>
      </c>
      <c r="AB590" s="11">
        <v>45678</v>
      </c>
    </row>
    <row r="591" spans="1:28" ht="15.75" hidden="1" x14ac:dyDescent="0.25">
      <c r="A591" s="39">
        <v>45678</v>
      </c>
      <c r="B591" s="33" t="s">
        <v>427</v>
      </c>
      <c r="C591" s="33"/>
      <c r="D591" s="35" t="s">
        <v>31</v>
      </c>
      <c r="E591" s="33" t="s">
        <v>299</v>
      </c>
      <c r="F591" s="33">
        <v>2</v>
      </c>
      <c r="G591" s="33" t="s">
        <v>138</v>
      </c>
      <c r="H591" s="33">
        <v>1200000</v>
      </c>
      <c r="I591" s="20">
        <f t="shared" si="122"/>
        <v>2400000</v>
      </c>
      <c r="J591" s="37" t="s">
        <v>240</v>
      </c>
      <c r="K591" s="20" t="s">
        <v>367</v>
      </c>
      <c r="L591" s="9">
        <f t="shared" si="123"/>
        <v>0</v>
      </c>
      <c r="M591" s="9"/>
      <c r="N591" s="9"/>
      <c r="O591" s="9">
        <f t="shared" si="124"/>
        <v>2400000</v>
      </c>
      <c r="P591" s="9">
        <v>2400000</v>
      </c>
      <c r="Q591" s="9"/>
      <c r="R591" s="9">
        <f t="shared" si="125"/>
        <v>0</v>
      </c>
      <c r="S591" s="9"/>
      <c r="T591" s="9"/>
      <c r="U591" s="9">
        <f t="shared" si="126"/>
        <v>0</v>
      </c>
      <c r="V591" s="9"/>
      <c r="W591" s="9"/>
      <c r="X591" s="9">
        <f t="shared" si="127"/>
        <v>0</v>
      </c>
      <c r="Y591" s="9"/>
      <c r="Z591" s="9"/>
      <c r="AA591" s="10">
        <f t="shared" si="128"/>
        <v>0</v>
      </c>
      <c r="AB591" s="11">
        <v>45671</v>
      </c>
    </row>
    <row r="592" spans="1:28" ht="15.75" hidden="1" x14ac:dyDescent="0.25">
      <c r="A592" s="32">
        <v>45678</v>
      </c>
      <c r="B592" s="33" t="s">
        <v>145</v>
      </c>
      <c r="C592" s="33"/>
      <c r="D592" s="33" t="s">
        <v>31</v>
      </c>
      <c r="E592" s="33" t="s">
        <v>428</v>
      </c>
      <c r="F592" s="33">
        <v>10</v>
      </c>
      <c r="G592" s="33" t="s">
        <v>23</v>
      </c>
      <c r="H592" s="33">
        <v>35000</v>
      </c>
      <c r="I592" s="20">
        <f t="shared" si="122"/>
        <v>350000</v>
      </c>
      <c r="J592" s="14" t="s">
        <v>240</v>
      </c>
      <c r="K592" s="20" t="s">
        <v>560</v>
      </c>
      <c r="L592" s="9">
        <f t="shared" si="123"/>
        <v>0</v>
      </c>
      <c r="M592" s="9"/>
      <c r="N592" s="9"/>
      <c r="O592" s="9">
        <f t="shared" si="124"/>
        <v>350000</v>
      </c>
      <c r="P592" s="9">
        <v>350000</v>
      </c>
      <c r="Q592" s="9"/>
      <c r="R592" s="9">
        <f t="shared" si="125"/>
        <v>0</v>
      </c>
      <c r="S592" s="9"/>
      <c r="T592" s="9"/>
      <c r="U592" s="9">
        <f t="shared" si="126"/>
        <v>0</v>
      </c>
      <c r="V592" s="9"/>
      <c r="W592" s="9"/>
      <c r="X592" s="9">
        <f t="shared" si="127"/>
        <v>0</v>
      </c>
      <c r="Y592" s="9"/>
      <c r="Z592" s="9"/>
      <c r="AA592" s="10">
        <f t="shared" si="128"/>
        <v>0</v>
      </c>
      <c r="AB592" s="11">
        <v>45688</v>
      </c>
    </row>
    <row r="593" spans="1:28" ht="15.75" hidden="1" x14ac:dyDescent="0.25">
      <c r="A593" s="39">
        <v>45678</v>
      </c>
      <c r="B593" s="35" t="s">
        <v>145</v>
      </c>
      <c r="C593" s="35"/>
      <c r="D593" s="35" t="s">
        <v>31</v>
      </c>
      <c r="E593" s="35" t="s">
        <v>429</v>
      </c>
      <c r="F593" s="35">
        <v>4</v>
      </c>
      <c r="G593" s="35" t="s">
        <v>25</v>
      </c>
      <c r="H593" s="35">
        <v>670000</v>
      </c>
      <c r="I593" s="20">
        <f t="shared" si="122"/>
        <v>2680000</v>
      </c>
      <c r="J593" s="14" t="s">
        <v>240</v>
      </c>
      <c r="K593" s="20" t="s">
        <v>433</v>
      </c>
      <c r="L593" s="9">
        <f t="shared" si="123"/>
        <v>0</v>
      </c>
      <c r="M593" s="9"/>
      <c r="N593" s="9"/>
      <c r="O593" s="9">
        <f t="shared" si="124"/>
        <v>2680000</v>
      </c>
      <c r="P593" s="9">
        <v>2680000</v>
      </c>
      <c r="Q593" s="9"/>
      <c r="R593" s="9">
        <f t="shared" si="125"/>
        <v>0</v>
      </c>
      <c r="S593" s="9"/>
      <c r="T593" s="9"/>
      <c r="U593" s="9">
        <f t="shared" si="126"/>
        <v>0</v>
      </c>
      <c r="V593" s="9"/>
      <c r="W593" s="9"/>
      <c r="X593" s="9">
        <f t="shared" si="127"/>
        <v>0</v>
      </c>
      <c r="Y593" s="9"/>
      <c r="Z593" s="9"/>
      <c r="AA593" s="10">
        <f t="shared" si="128"/>
        <v>0</v>
      </c>
      <c r="AB593" s="11">
        <v>45678</v>
      </c>
    </row>
    <row r="594" spans="1:28" ht="15.75" hidden="1" x14ac:dyDescent="0.25">
      <c r="A594" s="39">
        <v>45678</v>
      </c>
      <c r="B594" s="35" t="s">
        <v>145</v>
      </c>
      <c r="C594" s="35"/>
      <c r="D594" s="35" t="s">
        <v>31</v>
      </c>
      <c r="E594" s="35" t="s">
        <v>228</v>
      </c>
      <c r="F594" s="35">
        <v>1</v>
      </c>
      <c r="G594" s="33" t="s">
        <v>138</v>
      </c>
      <c r="H594" s="35">
        <v>1200000</v>
      </c>
      <c r="I594" s="20">
        <f t="shared" si="122"/>
        <v>1200000</v>
      </c>
      <c r="J594" s="14" t="s">
        <v>240</v>
      </c>
      <c r="K594" s="20" t="s">
        <v>433</v>
      </c>
      <c r="L594" s="9">
        <f t="shared" si="123"/>
        <v>0</v>
      </c>
      <c r="M594" s="9"/>
      <c r="N594" s="9"/>
      <c r="O594" s="9">
        <f t="shared" si="124"/>
        <v>1200000</v>
      </c>
      <c r="P594" s="9">
        <v>1200000</v>
      </c>
      <c r="Q594" s="9"/>
      <c r="R594" s="9">
        <f t="shared" si="125"/>
        <v>0</v>
      </c>
      <c r="S594" s="9"/>
      <c r="T594" s="9"/>
      <c r="U594" s="9">
        <f t="shared" si="126"/>
        <v>0</v>
      </c>
      <c r="V594" s="9"/>
      <c r="W594" s="9"/>
      <c r="X594" s="9">
        <f t="shared" si="127"/>
        <v>0</v>
      </c>
      <c r="Y594" s="9"/>
      <c r="Z594" s="9"/>
      <c r="AA594" s="10">
        <f t="shared" si="128"/>
        <v>0</v>
      </c>
      <c r="AB594" s="11">
        <v>45678</v>
      </c>
    </row>
    <row r="595" spans="1:28" ht="15.75" hidden="1" x14ac:dyDescent="0.25">
      <c r="A595" s="32">
        <v>45678</v>
      </c>
      <c r="B595" s="33" t="s">
        <v>170</v>
      </c>
      <c r="C595" s="33"/>
      <c r="D595" s="33" t="s">
        <v>31</v>
      </c>
      <c r="E595" s="33" t="s">
        <v>64</v>
      </c>
      <c r="F595" s="33">
        <v>2</v>
      </c>
      <c r="G595" s="33" t="s">
        <v>33</v>
      </c>
      <c r="H595" s="33">
        <v>150000</v>
      </c>
      <c r="I595" s="20">
        <f t="shared" si="122"/>
        <v>300000</v>
      </c>
      <c r="J595" s="53" t="s">
        <v>241</v>
      </c>
      <c r="K595" s="20"/>
      <c r="L595" s="9">
        <f t="shared" si="123"/>
        <v>0</v>
      </c>
      <c r="M595" s="9"/>
      <c r="N595" s="9"/>
      <c r="O595" s="9">
        <f t="shared" si="124"/>
        <v>0</v>
      </c>
      <c r="P595" s="9"/>
      <c r="Q595" s="9"/>
      <c r="R595" s="9">
        <f t="shared" si="125"/>
        <v>0</v>
      </c>
      <c r="S595" s="9"/>
      <c r="T595" s="9"/>
      <c r="U595" s="9">
        <f t="shared" si="126"/>
        <v>300000</v>
      </c>
      <c r="V595" s="9">
        <v>300000</v>
      </c>
      <c r="W595" s="9"/>
      <c r="X595" s="9">
        <f t="shared" si="127"/>
        <v>0</v>
      </c>
      <c r="Y595" s="9"/>
      <c r="Z595" s="9"/>
      <c r="AA595" s="10">
        <f t="shared" si="128"/>
        <v>0</v>
      </c>
      <c r="AB595" s="11">
        <v>45679</v>
      </c>
    </row>
    <row r="596" spans="1:28" ht="15.75" hidden="1" x14ac:dyDescent="0.25">
      <c r="A596" s="39">
        <v>45679</v>
      </c>
      <c r="B596" s="35" t="s">
        <v>193</v>
      </c>
      <c r="C596" s="35"/>
      <c r="D596" s="35" t="s">
        <v>31</v>
      </c>
      <c r="E596" s="35" t="s">
        <v>123</v>
      </c>
      <c r="F596" s="35">
        <v>10</v>
      </c>
      <c r="G596" s="35" t="s">
        <v>51</v>
      </c>
      <c r="H596" s="35">
        <v>100000</v>
      </c>
      <c r="I596" s="20">
        <f t="shared" ref="I596:I628" si="129">F596*H596</f>
        <v>1000000</v>
      </c>
      <c r="J596" s="36" t="s">
        <v>26</v>
      </c>
      <c r="K596" s="20"/>
      <c r="L596" s="9">
        <f>M596+N596</f>
        <v>0</v>
      </c>
      <c r="M596" s="9"/>
      <c r="N596" s="9"/>
      <c r="O596" s="9">
        <f>P596+Q596</f>
        <v>0</v>
      </c>
      <c r="P596" s="9"/>
      <c r="Q596" s="9"/>
      <c r="R596" s="9">
        <f>S596+T596</f>
        <v>0</v>
      </c>
      <c r="S596" s="9"/>
      <c r="T596" s="9"/>
      <c r="U596" s="9">
        <f>V596+W596</f>
        <v>0</v>
      </c>
      <c r="V596" s="9"/>
      <c r="W596" s="9"/>
      <c r="X596" s="9">
        <f>Y596+Z596</f>
        <v>0</v>
      </c>
      <c r="Y596" s="9"/>
      <c r="Z596" s="9"/>
      <c r="AA596" s="10">
        <f>C596+I596-L596-O596-U596-X596-R596</f>
        <v>1000000</v>
      </c>
      <c r="AB596" s="11"/>
    </row>
    <row r="597" spans="1:28" ht="15.75" hidden="1" x14ac:dyDescent="0.25">
      <c r="A597" s="39">
        <v>45679</v>
      </c>
      <c r="B597" s="35" t="s">
        <v>256</v>
      </c>
      <c r="C597" s="33"/>
      <c r="D597" s="33" t="s">
        <v>41</v>
      </c>
      <c r="E597" s="33" t="s">
        <v>64</v>
      </c>
      <c r="F597" s="33">
        <v>10</v>
      </c>
      <c r="G597" s="35" t="s">
        <v>33</v>
      </c>
      <c r="H597" s="33">
        <v>150000</v>
      </c>
      <c r="I597" s="20">
        <f t="shared" si="129"/>
        <v>1500000</v>
      </c>
      <c r="J597" s="37" t="s">
        <v>240</v>
      </c>
      <c r="K597" s="20" t="s">
        <v>430</v>
      </c>
      <c r="L597" s="9">
        <f t="shared" ref="L597:L628" si="130">M597+N597</f>
        <v>0</v>
      </c>
      <c r="M597" s="9"/>
      <c r="N597" s="9"/>
      <c r="O597" s="9">
        <f t="shared" ref="O597:O628" si="131">P597+Q597</f>
        <v>1500000</v>
      </c>
      <c r="P597" s="9">
        <v>1500000</v>
      </c>
      <c r="Q597" s="9"/>
      <c r="R597" s="9">
        <f t="shared" ref="R597:R628" si="132">S597+T597</f>
        <v>0</v>
      </c>
      <c r="S597" s="9"/>
      <c r="T597" s="9"/>
      <c r="U597" s="9">
        <f t="shared" ref="U597:U628" si="133">V597+W597</f>
        <v>0</v>
      </c>
      <c r="V597" s="9"/>
      <c r="W597" s="9"/>
      <c r="X597" s="9">
        <f t="shared" ref="X597:X628" si="134">Y597+Z597</f>
        <v>0</v>
      </c>
      <c r="Y597" s="9"/>
      <c r="Z597" s="9"/>
      <c r="AA597" s="10">
        <f t="shared" ref="AA597:AA628" si="135">C597+I597-L597-O597-U597-X597-R597</f>
        <v>0</v>
      </c>
      <c r="AB597" s="11">
        <v>45678</v>
      </c>
    </row>
    <row r="598" spans="1:28" ht="15.75" hidden="1" x14ac:dyDescent="0.25">
      <c r="A598" s="39">
        <v>45679</v>
      </c>
      <c r="B598" s="35" t="s">
        <v>231</v>
      </c>
      <c r="C598" s="33"/>
      <c r="D598" s="33"/>
      <c r="E598" s="33" t="s">
        <v>98</v>
      </c>
      <c r="F598" s="33">
        <v>22.8</v>
      </c>
      <c r="G598" s="35" t="s">
        <v>51</v>
      </c>
      <c r="H598" s="33"/>
      <c r="I598" s="20">
        <f t="shared" si="129"/>
        <v>0</v>
      </c>
      <c r="J598" s="34" t="s">
        <v>26</v>
      </c>
      <c r="K598" s="20"/>
      <c r="L598" s="9">
        <f t="shared" si="130"/>
        <v>0</v>
      </c>
      <c r="M598" s="9"/>
      <c r="N598" s="9"/>
      <c r="O598" s="9">
        <f t="shared" si="131"/>
        <v>0</v>
      </c>
      <c r="P598" s="9"/>
      <c r="Q598" s="9"/>
      <c r="R598" s="9">
        <f t="shared" si="132"/>
        <v>0</v>
      </c>
      <c r="S598" s="9"/>
      <c r="T598" s="9"/>
      <c r="U598" s="9">
        <f t="shared" si="133"/>
        <v>0</v>
      </c>
      <c r="V598" s="9"/>
      <c r="W598" s="9"/>
      <c r="X598" s="9">
        <f t="shared" si="134"/>
        <v>0</v>
      </c>
      <c r="Y598" s="9"/>
      <c r="Z598" s="9"/>
      <c r="AA598" s="10">
        <f t="shared" si="135"/>
        <v>0</v>
      </c>
      <c r="AB598" s="11"/>
    </row>
    <row r="599" spans="1:28" ht="15.75" hidden="1" x14ac:dyDescent="0.25">
      <c r="A599" s="39">
        <v>45679</v>
      </c>
      <c r="B599" s="35" t="s">
        <v>96</v>
      </c>
      <c r="C599" s="35"/>
      <c r="D599" s="33" t="s">
        <v>41</v>
      </c>
      <c r="E599" s="35" t="s">
        <v>134</v>
      </c>
      <c r="F599" s="35">
        <v>2</v>
      </c>
      <c r="G599" s="35" t="s">
        <v>33</v>
      </c>
      <c r="H599" s="35">
        <v>230000</v>
      </c>
      <c r="I599" s="20">
        <f t="shared" si="129"/>
        <v>460000</v>
      </c>
      <c r="J599" s="36" t="s">
        <v>26</v>
      </c>
      <c r="K599" s="20" t="s">
        <v>485</v>
      </c>
      <c r="L599" s="9">
        <f t="shared" si="130"/>
        <v>0</v>
      </c>
      <c r="M599" s="9"/>
      <c r="N599" s="9"/>
      <c r="O599" s="9">
        <f t="shared" si="131"/>
        <v>0</v>
      </c>
      <c r="P599" s="9"/>
      <c r="Q599" s="9"/>
      <c r="R599" s="9">
        <f t="shared" si="132"/>
        <v>0</v>
      </c>
      <c r="S599" s="9"/>
      <c r="T599" s="9"/>
      <c r="U599" s="9">
        <f t="shared" si="133"/>
        <v>0</v>
      </c>
      <c r="V599" s="9"/>
      <c r="W599" s="9"/>
      <c r="X599" s="9">
        <f t="shared" si="134"/>
        <v>0</v>
      </c>
      <c r="Y599" s="9"/>
      <c r="Z599" s="9"/>
      <c r="AA599" s="10">
        <f t="shared" si="135"/>
        <v>460000</v>
      </c>
      <c r="AB599" s="11"/>
    </row>
    <row r="600" spans="1:28" ht="15.75" hidden="1" x14ac:dyDescent="0.25">
      <c r="A600" s="39">
        <v>45679</v>
      </c>
      <c r="B600" s="33" t="s">
        <v>435</v>
      </c>
      <c r="C600" s="33"/>
      <c r="D600" s="33" t="s">
        <v>223</v>
      </c>
      <c r="E600" s="33" t="s">
        <v>110</v>
      </c>
      <c r="F600" s="33">
        <v>800</v>
      </c>
      <c r="G600" s="35" t="s">
        <v>29</v>
      </c>
      <c r="H600" s="33">
        <v>1800</v>
      </c>
      <c r="I600" s="20">
        <f t="shared" si="129"/>
        <v>1440000</v>
      </c>
      <c r="J600" s="37" t="s">
        <v>241</v>
      </c>
      <c r="K600" s="20"/>
      <c r="L600" s="9">
        <f t="shared" si="130"/>
        <v>0</v>
      </c>
      <c r="M600" s="9"/>
      <c r="N600" s="9"/>
      <c r="O600" s="9">
        <f t="shared" si="131"/>
        <v>0</v>
      </c>
      <c r="P600" s="9"/>
      <c r="Q600" s="9"/>
      <c r="R600" s="9">
        <f t="shared" si="132"/>
        <v>0</v>
      </c>
      <c r="S600" s="9"/>
      <c r="T600" s="9"/>
      <c r="U600" s="9">
        <f t="shared" si="133"/>
        <v>1440000</v>
      </c>
      <c r="V600" s="9">
        <v>1440000</v>
      </c>
      <c r="W600" s="9"/>
      <c r="X600" s="9">
        <f t="shared" si="134"/>
        <v>0</v>
      </c>
      <c r="Y600" s="9"/>
      <c r="Z600" s="9"/>
      <c r="AA600" s="10">
        <f t="shared" si="135"/>
        <v>0</v>
      </c>
      <c r="AB600" s="11">
        <v>45679</v>
      </c>
    </row>
    <row r="601" spans="1:28" ht="15.75" hidden="1" x14ac:dyDescent="0.25">
      <c r="A601" s="39">
        <v>45679</v>
      </c>
      <c r="B601" s="33" t="s">
        <v>289</v>
      </c>
      <c r="C601" s="33"/>
      <c r="D601" s="33" t="s">
        <v>31</v>
      </c>
      <c r="E601" s="33" t="s">
        <v>198</v>
      </c>
      <c r="F601" s="33">
        <v>1000</v>
      </c>
      <c r="G601" s="35" t="s">
        <v>29</v>
      </c>
      <c r="H601" s="33">
        <v>860</v>
      </c>
      <c r="I601" s="20">
        <f t="shared" si="129"/>
        <v>860000</v>
      </c>
      <c r="J601" s="41" t="s">
        <v>240</v>
      </c>
      <c r="K601" s="20" t="s">
        <v>444</v>
      </c>
      <c r="L601" s="9">
        <f t="shared" si="130"/>
        <v>0</v>
      </c>
      <c r="M601" s="9"/>
      <c r="N601" s="9"/>
      <c r="O601" s="9">
        <f t="shared" si="131"/>
        <v>860000</v>
      </c>
      <c r="P601" s="9">
        <v>860000</v>
      </c>
      <c r="Q601" s="9"/>
      <c r="R601" s="9">
        <f t="shared" si="132"/>
        <v>0</v>
      </c>
      <c r="S601" s="9"/>
      <c r="T601" s="9"/>
      <c r="U601" s="9">
        <f t="shared" si="133"/>
        <v>0</v>
      </c>
      <c r="V601" s="9"/>
      <c r="W601" s="9"/>
      <c r="X601" s="9">
        <f t="shared" si="134"/>
        <v>0</v>
      </c>
      <c r="Y601" s="9"/>
      <c r="Z601" s="9"/>
      <c r="AA601" s="10">
        <f t="shared" si="135"/>
        <v>0</v>
      </c>
      <c r="AB601" s="11">
        <v>45679</v>
      </c>
    </row>
    <row r="602" spans="1:28" ht="15.75" hidden="1" x14ac:dyDescent="0.25">
      <c r="A602" s="39">
        <v>45679</v>
      </c>
      <c r="B602" s="33" t="s">
        <v>289</v>
      </c>
      <c r="C602" s="33"/>
      <c r="D602" s="33" t="s">
        <v>31</v>
      </c>
      <c r="E602" s="33" t="s">
        <v>155</v>
      </c>
      <c r="F602" s="33">
        <v>1200</v>
      </c>
      <c r="G602" s="35" t="s">
        <v>29</v>
      </c>
      <c r="H602" s="33">
        <v>3800</v>
      </c>
      <c r="I602" s="20">
        <f t="shared" si="129"/>
        <v>4560000</v>
      </c>
      <c r="J602" s="41" t="s">
        <v>240</v>
      </c>
      <c r="K602" s="20" t="s">
        <v>444</v>
      </c>
      <c r="L602" s="9">
        <f t="shared" si="130"/>
        <v>0</v>
      </c>
      <c r="M602" s="9"/>
      <c r="N602" s="9"/>
      <c r="O602" s="9">
        <f t="shared" si="131"/>
        <v>4560000</v>
      </c>
      <c r="P602" s="9">
        <v>4560000</v>
      </c>
      <c r="Q602" s="9"/>
      <c r="R602" s="9">
        <f t="shared" si="132"/>
        <v>0</v>
      </c>
      <c r="S602" s="9"/>
      <c r="T602" s="9"/>
      <c r="U602" s="9">
        <f t="shared" si="133"/>
        <v>0</v>
      </c>
      <c r="V602" s="9"/>
      <c r="W602" s="9"/>
      <c r="X602" s="9">
        <f t="shared" si="134"/>
        <v>0</v>
      </c>
      <c r="Y602" s="9"/>
      <c r="Z602" s="9"/>
      <c r="AA602" s="10">
        <f t="shared" si="135"/>
        <v>0</v>
      </c>
      <c r="AB602" s="11">
        <v>45679</v>
      </c>
    </row>
    <row r="603" spans="1:28" ht="15.75" hidden="1" x14ac:dyDescent="0.25">
      <c r="A603" s="39">
        <v>45679</v>
      </c>
      <c r="B603" s="33" t="s">
        <v>289</v>
      </c>
      <c r="C603" s="33"/>
      <c r="D603" s="33" t="s">
        <v>31</v>
      </c>
      <c r="E603" s="33" t="s">
        <v>263</v>
      </c>
      <c r="F603" s="33">
        <v>750</v>
      </c>
      <c r="G603" s="35" t="s">
        <v>29</v>
      </c>
      <c r="H603" s="33">
        <v>1505</v>
      </c>
      <c r="I603" s="20">
        <f t="shared" si="129"/>
        <v>1128750</v>
      </c>
      <c r="J603" s="41" t="s">
        <v>240</v>
      </c>
      <c r="K603" s="20" t="s">
        <v>444</v>
      </c>
      <c r="L603" s="9">
        <f t="shared" si="130"/>
        <v>0</v>
      </c>
      <c r="M603" s="9"/>
      <c r="N603" s="9"/>
      <c r="O603" s="9">
        <f t="shared" si="131"/>
        <v>1128750</v>
      </c>
      <c r="P603" s="9">
        <v>1128750</v>
      </c>
      <c r="Q603" s="9"/>
      <c r="R603" s="9">
        <f t="shared" si="132"/>
        <v>0</v>
      </c>
      <c r="S603" s="9"/>
      <c r="T603" s="9"/>
      <c r="U603" s="9">
        <f t="shared" si="133"/>
        <v>0</v>
      </c>
      <c r="V603" s="9"/>
      <c r="W603" s="9"/>
      <c r="X603" s="9">
        <f t="shared" si="134"/>
        <v>0</v>
      </c>
      <c r="Y603" s="9"/>
      <c r="Z603" s="9"/>
      <c r="AA603" s="10">
        <f t="shared" si="135"/>
        <v>0</v>
      </c>
      <c r="AB603" s="11">
        <v>45679</v>
      </c>
    </row>
    <row r="604" spans="1:28" ht="15.75" hidden="1" x14ac:dyDescent="0.25">
      <c r="A604" s="39">
        <v>45679</v>
      </c>
      <c r="B604" s="33" t="s">
        <v>289</v>
      </c>
      <c r="C604" s="33"/>
      <c r="D604" s="33" t="s">
        <v>31</v>
      </c>
      <c r="E604" s="33" t="s">
        <v>158</v>
      </c>
      <c r="F604" s="33">
        <v>300</v>
      </c>
      <c r="G604" s="35" t="s">
        <v>29</v>
      </c>
      <c r="H604" s="33">
        <v>3430</v>
      </c>
      <c r="I604" s="20">
        <f t="shared" si="129"/>
        <v>1029000</v>
      </c>
      <c r="J604" s="41" t="s">
        <v>240</v>
      </c>
      <c r="K604" s="20" t="s">
        <v>444</v>
      </c>
      <c r="L604" s="9">
        <f t="shared" si="130"/>
        <v>0</v>
      </c>
      <c r="M604" s="9"/>
      <c r="N604" s="9"/>
      <c r="O604" s="9">
        <f t="shared" si="131"/>
        <v>1029000</v>
      </c>
      <c r="P604" s="9">
        <v>1029000</v>
      </c>
      <c r="Q604" s="9"/>
      <c r="R604" s="9">
        <f t="shared" si="132"/>
        <v>0</v>
      </c>
      <c r="S604" s="9"/>
      <c r="T604" s="9"/>
      <c r="U604" s="9">
        <f t="shared" si="133"/>
        <v>0</v>
      </c>
      <c r="V604" s="9"/>
      <c r="W604" s="9"/>
      <c r="X604" s="9">
        <f t="shared" si="134"/>
        <v>0</v>
      </c>
      <c r="Y604" s="9"/>
      <c r="Z604" s="9"/>
      <c r="AA604" s="10">
        <f t="shared" si="135"/>
        <v>0</v>
      </c>
      <c r="AB604" s="11">
        <v>45679</v>
      </c>
    </row>
    <row r="605" spans="1:28" ht="15.75" hidden="1" x14ac:dyDescent="0.25">
      <c r="A605" s="39">
        <v>45679</v>
      </c>
      <c r="B605" s="33" t="s">
        <v>413</v>
      </c>
      <c r="C605" s="33"/>
      <c r="D605" s="33"/>
      <c r="E605" s="33" t="s">
        <v>436</v>
      </c>
      <c r="F605" s="33">
        <v>613</v>
      </c>
      <c r="G605" s="33" t="s">
        <v>51</v>
      </c>
      <c r="H605" s="33"/>
      <c r="I605" s="20">
        <f t="shared" si="129"/>
        <v>0</v>
      </c>
      <c r="J605" s="34" t="s">
        <v>26</v>
      </c>
      <c r="K605" s="20"/>
      <c r="L605" s="9">
        <f t="shared" si="130"/>
        <v>0</v>
      </c>
      <c r="M605" s="9"/>
      <c r="N605" s="9"/>
      <c r="O605" s="9">
        <f t="shared" si="131"/>
        <v>0</v>
      </c>
      <c r="P605" s="9"/>
      <c r="Q605" s="9"/>
      <c r="R605" s="9">
        <f t="shared" si="132"/>
        <v>0</v>
      </c>
      <c r="S605" s="9"/>
      <c r="T605" s="9"/>
      <c r="U605" s="9">
        <f t="shared" si="133"/>
        <v>0</v>
      </c>
      <c r="V605" s="9"/>
      <c r="W605" s="9"/>
      <c r="X605" s="9">
        <f t="shared" si="134"/>
        <v>0</v>
      </c>
      <c r="Y605" s="9"/>
      <c r="Z605" s="9"/>
      <c r="AA605" s="10">
        <f t="shared" si="135"/>
        <v>0</v>
      </c>
      <c r="AB605" s="11"/>
    </row>
    <row r="606" spans="1:28" ht="15.75" hidden="1" x14ac:dyDescent="0.25">
      <c r="A606" s="39">
        <v>45679</v>
      </c>
      <c r="B606" s="33" t="s">
        <v>437</v>
      </c>
      <c r="C606" s="33"/>
      <c r="D606" s="33" t="s">
        <v>31</v>
      </c>
      <c r="E606" s="33" t="s">
        <v>315</v>
      </c>
      <c r="F606" s="33">
        <v>200</v>
      </c>
      <c r="G606" s="33" t="s">
        <v>29</v>
      </c>
      <c r="H606" s="33">
        <v>5000</v>
      </c>
      <c r="I606" s="20">
        <f t="shared" si="129"/>
        <v>1000000</v>
      </c>
      <c r="J606" s="37" t="s">
        <v>240</v>
      </c>
      <c r="K606" s="20" t="s">
        <v>474</v>
      </c>
      <c r="L606" s="9">
        <f t="shared" si="130"/>
        <v>0</v>
      </c>
      <c r="M606" s="9"/>
      <c r="N606" s="9"/>
      <c r="O606" s="9">
        <f t="shared" si="131"/>
        <v>1000000</v>
      </c>
      <c r="P606" s="9">
        <v>1000000</v>
      </c>
      <c r="Q606" s="9"/>
      <c r="R606" s="9">
        <f t="shared" si="132"/>
        <v>0</v>
      </c>
      <c r="S606" s="9"/>
      <c r="T606" s="9"/>
      <c r="U606" s="9">
        <f t="shared" si="133"/>
        <v>0</v>
      </c>
      <c r="V606" s="9"/>
      <c r="W606" s="9"/>
      <c r="X606" s="9">
        <f t="shared" si="134"/>
        <v>0</v>
      </c>
      <c r="Y606" s="9"/>
      <c r="Z606" s="9"/>
      <c r="AA606" s="10">
        <f t="shared" si="135"/>
        <v>0</v>
      </c>
      <c r="AB606" s="11">
        <v>45681</v>
      </c>
    </row>
    <row r="607" spans="1:28" ht="15.75" hidden="1" x14ac:dyDescent="0.25">
      <c r="A607" s="32">
        <v>45679</v>
      </c>
      <c r="B607" s="33" t="s">
        <v>312</v>
      </c>
      <c r="C607" s="33"/>
      <c r="D607" s="33" t="s">
        <v>31</v>
      </c>
      <c r="E607" s="33" t="s">
        <v>110</v>
      </c>
      <c r="F607" s="33">
        <v>2600</v>
      </c>
      <c r="G607" s="33" t="s">
        <v>29</v>
      </c>
      <c r="H607" s="33">
        <v>1800</v>
      </c>
      <c r="I607" s="20">
        <f t="shared" si="129"/>
        <v>4680000</v>
      </c>
      <c r="J607" s="37" t="s">
        <v>241</v>
      </c>
      <c r="K607" s="20"/>
      <c r="L607" s="9">
        <f t="shared" si="130"/>
        <v>0</v>
      </c>
      <c r="M607" s="9"/>
      <c r="N607" s="9"/>
      <c r="O607" s="9">
        <f t="shared" si="131"/>
        <v>0</v>
      </c>
      <c r="P607" s="9"/>
      <c r="Q607" s="9"/>
      <c r="R607" s="9">
        <f t="shared" si="132"/>
        <v>0</v>
      </c>
      <c r="S607" s="9"/>
      <c r="T607" s="9"/>
      <c r="U607" s="9">
        <f t="shared" si="133"/>
        <v>4680000</v>
      </c>
      <c r="V607" s="9">
        <v>2900000</v>
      </c>
      <c r="W607" s="9">
        <v>1780000</v>
      </c>
      <c r="X607" s="9">
        <f t="shared" si="134"/>
        <v>0</v>
      </c>
      <c r="Y607" s="9"/>
      <c r="Z607" s="9"/>
      <c r="AA607" s="10">
        <f t="shared" si="135"/>
        <v>0</v>
      </c>
      <c r="AB607" s="11">
        <v>45684</v>
      </c>
    </row>
    <row r="608" spans="1:28" ht="15.75" hidden="1" x14ac:dyDescent="0.25">
      <c r="A608" s="32">
        <v>45679</v>
      </c>
      <c r="B608" s="35" t="s">
        <v>438</v>
      </c>
      <c r="C608" s="35"/>
      <c r="D608" s="33" t="s">
        <v>31</v>
      </c>
      <c r="E608" s="35" t="s">
        <v>102</v>
      </c>
      <c r="F608" s="35">
        <v>48</v>
      </c>
      <c r="G608" s="35" t="s">
        <v>74</v>
      </c>
      <c r="H608" s="35">
        <v>65000</v>
      </c>
      <c r="I608" s="20">
        <f t="shared" si="129"/>
        <v>3120000</v>
      </c>
      <c r="J608" s="37" t="s">
        <v>240</v>
      </c>
      <c r="K608" s="20" t="s">
        <v>434</v>
      </c>
      <c r="L608" s="9">
        <f t="shared" si="130"/>
        <v>0</v>
      </c>
      <c r="M608" s="9"/>
      <c r="N608" s="9"/>
      <c r="O608" s="9">
        <f t="shared" si="131"/>
        <v>3120000</v>
      </c>
      <c r="P608" s="9">
        <v>3120000</v>
      </c>
      <c r="Q608" s="9"/>
      <c r="R608" s="9">
        <f t="shared" si="132"/>
        <v>0</v>
      </c>
      <c r="S608" s="9"/>
      <c r="T608" s="9"/>
      <c r="U608" s="9">
        <f t="shared" si="133"/>
        <v>0</v>
      </c>
      <c r="V608" s="9"/>
      <c r="W608" s="9"/>
      <c r="X608" s="9">
        <f t="shared" si="134"/>
        <v>0</v>
      </c>
      <c r="Y608" s="9"/>
      <c r="Z608" s="9"/>
      <c r="AA608" s="10">
        <f t="shared" si="135"/>
        <v>0</v>
      </c>
      <c r="AB608" s="11">
        <v>45678</v>
      </c>
    </row>
    <row r="609" spans="1:28" ht="15.75" hidden="1" x14ac:dyDescent="0.25">
      <c r="A609" s="32">
        <v>45679</v>
      </c>
      <c r="B609" s="35" t="s">
        <v>438</v>
      </c>
      <c r="C609" s="33"/>
      <c r="D609" s="33" t="s">
        <v>31</v>
      </c>
      <c r="E609" s="33" t="s">
        <v>234</v>
      </c>
      <c r="F609" s="33">
        <v>20</v>
      </c>
      <c r="G609" s="35" t="s">
        <v>51</v>
      </c>
      <c r="H609" s="33">
        <v>90000</v>
      </c>
      <c r="I609" s="20">
        <f t="shared" si="129"/>
        <v>1800000</v>
      </c>
      <c r="J609" s="37" t="s">
        <v>240</v>
      </c>
      <c r="K609" s="20" t="s">
        <v>434</v>
      </c>
      <c r="L609" s="9">
        <f t="shared" si="130"/>
        <v>0</v>
      </c>
      <c r="M609" s="9"/>
      <c r="N609" s="9"/>
      <c r="O609" s="9">
        <f t="shared" si="131"/>
        <v>1800000</v>
      </c>
      <c r="P609" s="9">
        <v>1800000</v>
      </c>
      <c r="Q609" s="9"/>
      <c r="R609" s="9">
        <f t="shared" si="132"/>
        <v>0</v>
      </c>
      <c r="S609" s="9"/>
      <c r="T609" s="9"/>
      <c r="U609" s="9">
        <f t="shared" si="133"/>
        <v>0</v>
      </c>
      <c r="V609" s="9"/>
      <c r="W609" s="9"/>
      <c r="X609" s="9">
        <f t="shared" si="134"/>
        <v>0</v>
      </c>
      <c r="Y609" s="9"/>
      <c r="Z609" s="9"/>
      <c r="AA609" s="10">
        <f t="shared" si="135"/>
        <v>0</v>
      </c>
      <c r="AB609" s="11">
        <v>45678</v>
      </c>
    </row>
    <row r="610" spans="1:28" ht="15.75" hidden="1" x14ac:dyDescent="0.25">
      <c r="A610" s="32">
        <v>45679</v>
      </c>
      <c r="B610" s="35" t="s">
        <v>438</v>
      </c>
      <c r="C610" s="33"/>
      <c r="D610" s="33" t="s">
        <v>31</v>
      </c>
      <c r="E610" s="33" t="s">
        <v>235</v>
      </c>
      <c r="F610" s="33">
        <v>5</v>
      </c>
      <c r="G610" s="35" t="s">
        <v>51</v>
      </c>
      <c r="H610" s="33">
        <v>90000</v>
      </c>
      <c r="I610" s="20">
        <f t="shared" si="129"/>
        <v>450000</v>
      </c>
      <c r="J610" s="37" t="s">
        <v>240</v>
      </c>
      <c r="K610" s="20" t="s">
        <v>434</v>
      </c>
      <c r="L610" s="9">
        <f t="shared" si="130"/>
        <v>0</v>
      </c>
      <c r="M610" s="9"/>
      <c r="N610" s="9"/>
      <c r="O610" s="9">
        <f t="shared" si="131"/>
        <v>450000</v>
      </c>
      <c r="P610" s="9">
        <v>450000</v>
      </c>
      <c r="Q610" s="9"/>
      <c r="R610" s="9">
        <f t="shared" si="132"/>
        <v>0</v>
      </c>
      <c r="S610" s="9"/>
      <c r="T610" s="9"/>
      <c r="U610" s="9">
        <f t="shared" si="133"/>
        <v>0</v>
      </c>
      <c r="V610" s="9"/>
      <c r="W610" s="9"/>
      <c r="X610" s="9">
        <f t="shared" si="134"/>
        <v>0</v>
      </c>
      <c r="Y610" s="9"/>
      <c r="Z610" s="9"/>
      <c r="AA610" s="10">
        <f t="shared" si="135"/>
        <v>0</v>
      </c>
      <c r="AB610" s="11">
        <v>45678</v>
      </c>
    </row>
    <row r="611" spans="1:28" ht="15.75" hidden="1" x14ac:dyDescent="0.25">
      <c r="A611" s="32">
        <v>45679</v>
      </c>
      <c r="B611" s="35" t="s">
        <v>438</v>
      </c>
      <c r="C611" s="33"/>
      <c r="D611" s="33" t="s">
        <v>31</v>
      </c>
      <c r="E611" s="33" t="s">
        <v>236</v>
      </c>
      <c r="F611" s="33">
        <v>5</v>
      </c>
      <c r="G611" s="35" t="s">
        <v>51</v>
      </c>
      <c r="H611" s="33">
        <v>90000</v>
      </c>
      <c r="I611" s="20">
        <f t="shared" si="129"/>
        <v>450000</v>
      </c>
      <c r="J611" s="37" t="s">
        <v>240</v>
      </c>
      <c r="K611" s="20" t="s">
        <v>434</v>
      </c>
      <c r="L611" s="9">
        <f t="shared" si="130"/>
        <v>0</v>
      </c>
      <c r="M611" s="9"/>
      <c r="N611" s="9"/>
      <c r="O611" s="9">
        <f t="shared" si="131"/>
        <v>450000</v>
      </c>
      <c r="P611" s="9">
        <v>450000</v>
      </c>
      <c r="Q611" s="9"/>
      <c r="R611" s="9">
        <f t="shared" si="132"/>
        <v>0</v>
      </c>
      <c r="S611" s="9"/>
      <c r="T611" s="9"/>
      <c r="U611" s="9">
        <f t="shared" si="133"/>
        <v>0</v>
      </c>
      <c r="V611" s="9"/>
      <c r="W611" s="9"/>
      <c r="X611" s="9">
        <f t="shared" si="134"/>
        <v>0</v>
      </c>
      <c r="Y611" s="9"/>
      <c r="Z611" s="9"/>
      <c r="AA611" s="10">
        <f t="shared" si="135"/>
        <v>0</v>
      </c>
      <c r="AB611" s="11">
        <v>45678</v>
      </c>
    </row>
    <row r="612" spans="1:28" ht="15.75" hidden="1" x14ac:dyDescent="0.25">
      <c r="A612" s="32">
        <v>45679</v>
      </c>
      <c r="B612" s="35" t="s">
        <v>438</v>
      </c>
      <c r="C612" s="33"/>
      <c r="D612" s="33" t="s">
        <v>31</v>
      </c>
      <c r="E612" s="33" t="s">
        <v>237</v>
      </c>
      <c r="F612" s="33">
        <v>20</v>
      </c>
      <c r="G612" s="33" t="s">
        <v>51</v>
      </c>
      <c r="H612" s="33">
        <v>90000</v>
      </c>
      <c r="I612" s="20">
        <f t="shared" si="129"/>
        <v>1800000</v>
      </c>
      <c r="J612" s="37" t="s">
        <v>240</v>
      </c>
      <c r="K612" s="20" t="s">
        <v>434</v>
      </c>
      <c r="L612" s="9">
        <f t="shared" si="130"/>
        <v>0</v>
      </c>
      <c r="M612" s="9"/>
      <c r="N612" s="9"/>
      <c r="O612" s="9">
        <f t="shared" si="131"/>
        <v>1800000</v>
      </c>
      <c r="P612" s="9">
        <v>1800000</v>
      </c>
      <c r="Q612" s="9"/>
      <c r="R612" s="9">
        <f t="shared" si="132"/>
        <v>0</v>
      </c>
      <c r="S612" s="9"/>
      <c r="T612" s="9"/>
      <c r="U612" s="9">
        <f t="shared" si="133"/>
        <v>0</v>
      </c>
      <c r="V612" s="9"/>
      <c r="W612" s="9"/>
      <c r="X612" s="9">
        <f t="shared" si="134"/>
        <v>0</v>
      </c>
      <c r="Y612" s="9"/>
      <c r="Z612" s="9"/>
      <c r="AA612" s="10">
        <f t="shared" si="135"/>
        <v>0</v>
      </c>
      <c r="AB612" s="11">
        <v>45678</v>
      </c>
    </row>
    <row r="613" spans="1:28" ht="15.75" hidden="1" x14ac:dyDescent="0.25">
      <c r="A613" s="32">
        <v>45679</v>
      </c>
      <c r="B613" s="35" t="s">
        <v>374</v>
      </c>
      <c r="C613" s="33"/>
      <c r="D613" s="33" t="s">
        <v>31</v>
      </c>
      <c r="E613" s="33" t="s">
        <v>439</v>
      </c>
      <c r="F613" s="33">
        <v>0.92</v>
      </c>
      <c r="G613" s="33" t="s">
        <v>267</v>
      </c>
      <c r="H613" s="33">
        <v>1150000</v>
      </c>
      <c r="I613" s="20">
        <f t="shared" si="129"/>
        <v>1058000</v>
      </c>
      <c r="J613" s="37" t="s">
        <v>240</v>
      </c>
      <c r="K613" s="20" t="s">
        <v>512</v>
      </c>
      <c r="L613" s="9">
        <f t="shared" si="130"/>
        <v>0</v>
      </c>
      <c r="M613" s="9"/>
      <c r="N613" s="9"/>
      <c r="O613" s="9">
        <f t="shared" si="131"/>
        <v>1058000</v>
      </c>
      <c r="P613" s="9">
        <v>1058000</v>
      </c>
      <c r="Q613" s="9"/>
      <c r="R613" s="9">
        <f t="shared" si="132"/>
        <v>0</v>
      </c>
      <c r="S613" s="9"/>
      <c r="T613" s="9"/>
      <c r="U613" s="9">
        <f t="shared" si="133"/>
        <v>0</v>
      </c>
      <c r="V613" s="9"/>
      <c r="W613" s="9"/>
      <c r="X613" s="9">
        <f t="shared" si="134"/>
        <v>0</v>
      </c>
      <c r="Y613" s="9"/>
      <c r="Z613" s="9"/>
      <c r="AA613" s="10">
        <f t="shared" si="135"/>
        <v>0</v>
      </c>
      <c r="AB613" s="11">
        <v>45685</v>
      </c>
    </row>
    <row r="614" spans="1:28" ht="15.75" hidden="1" x14ac:dyDescent="0.25">
      <c r="A614" s="32">
        <v>45679</v>
      </c>
      <c r="B614" s="33" t="s">
        <v>217</v>
      </c>
      <c r="C614" s="33"/>
      <c r="D614" s="35" t="s">
        <v>41</v>
      </c>
      <c r="E614" s="33" t="s">
        <v>224</v>
      </c>
      <c r="F614" s="33">
        <v>2500</v>
      </c>
      <c r="G614" s="33" t="s">
        <v>29</v>
      </c>
      <c r="H614" s="33">
        <v>1790</v>
      </c>
      <c r="I614" s="20">
        <f t="shared" si="129"/>
        <v>4475000</v>
      </c>
      <c r="J614" s="31" t="s">
        <v>241</v>
      </c>
      <c r="K614" s="20"/>
      <c r="L614" s="9">
        <f t="shared" si="130"/>
        <v>4475000</v>
      </c>
      <c r="M614" s="9"/>
      <c r="N614" s="9">
        <v>4475000</v>
      </c>
      <c r="O614" s="9">
        <f t="shared" si="131"/>
        <v>0</v>
      </c>
      <c r="P614" s="9"/>
      <c r="Q614" s="9"/>
      <c r="R614" s="9">
        <f t="shared" si="132"/>
        <v>0</v>
      </c>
      <c r="S614" s="9"/>
      <c r="T614" s="9"/>
      <c r="U614" s="9">
        <f t="shared" si="133"/>
        <v>0</v>
      </c>
      <c r="V614" s="9"/>
      <c r="W614" s="9"/>
      <c r="X614" s="9">
        <f t="shared" si="134"/>
        <v>0</v>
      </c>
      <c r="Y614" s="9"/>
      <c r="Z614" s="9"/>
      <c r="AA614" s="10">
        <f t="shared" si="135"/>
        <v>0</v>
      </c>
      <c r="AB614" s="11">
        <v>45688</v>
      </c>
    </row>
    <row r="615" spans="1:28" ht="15.75" hidden="1" x14ac:dyDescent="0.25">
      <c r="A615" s="32">
        <v>45679</v>
      </c>
      <c r="B615" s="33" t="s">
        <v>217</v>
      </c>
      <c r="C615" s="33"/>
      <c r="D615" s="35" t="s">
        <v>41</v>
      </c>
      <c r="E615" s="33" t="s">
        <v>198</v>
      </c>
      <c r="F615" s="33">
        <v>1250</v>
      </c>
      <c r="G615" s="33" t="s">
        <v>29</v>
      </c>
      <c r="H615" s="33">
        <v>860</v>
      </c>
      <c r="I615" s="20">
        <f t="shared" si="129"/>
        <v>1075000</v>
      </c>
      <c r="J615" s="31" t="s">
        <v>241</v>
      </c>
      <c r="K615" s="20"/>
      <c r="L615" s="9">
        <f t="shared" si="130"/>
        <v>1075000</v>
      </c>
      <c r="M615" s="9"/>
      <c r="N615" s="9">
        <v>1075000</v>
      </c>
      <c r="O615" s="9">
        <f t="shared" si="131"/>
        <v>0</v>
      </c>
      <c r="P615" s="9"/>
      <c r="Q615" s="9"/>
      <c r="R615" s="9">
        <f t="shared" si="132"/>
        <v>0</v>
      </c>
      <c r="S615" s="9"/>
      <c r="T615" s="9"/>
      <c r="U615" s="9">
        <f t="shared" si="133"/>
        <v>0</v>
      </c>
      <c r="V615" s="9"/>
      <c r="W615" s="9"/>
      <c r="X615" s="9">
        <f t="shared" si="134"/>
        <v>0</v>
      </c>
      <c r="Y615" s="9"/>
      <c r="Z615" s="9"/>
      <c r="AA615" s="10">
        <f t="shared" si="135"/>
        <v>0</v>
      </c>
      <c r="AB615" s="11">
        <v>45688</v>
      </c>
    </row>
    <row r="616" spans="1:28" ht="15.75" hidden="1" x14ac:dyDescent="0.25">
      <c r="A616" s="32">
        <v>45679</v>
      </c>
      <c r="B616" s="33" t="s">
        <v>217</v>
      </c>
      <c r="C616" s="33"/>
      <c r="D616" s="35" t="s">
        <v>41</v>
      </c>
      <c r="E616" s="33" t="s">
        <v>155</v>
      </c>
      <c r="F616" s="33">
        <v>2500</v>
      </c>
      <c r="G616" s="33" t="s">
        <v>29</v>
      </c>
      <c r="H616" s="33">
        <v>4000</v>
      </c>
      <c r="I616" s="20">
        <f t="shared" si="129"/>
        <v>10000000</v>
      </c>
      <c r="J616" s="30" t="s">
        <v>43</v>
      </c>
      <c r="K616" s="20"/>
      <c r="L616" s="9">
        <f t="shared" si="130"/>
        <v>1999000</v>
      </c>
      <c r="M616" s="9"/>
      <c r="N616" s="9">
        <v>1999000</v>
      </c>
      <c r="O616" s="9">
        <f t="shared" si="131"/>
        <v>0</v>
      </c>
      <c r="P616" s="9"/>
      <c r="Q616" s="9"/>
      <c r="R616" s="9">
        <f t="shared" si="132"/>
        <v>0</v>
      </c>
      <c r="S616" s="9"/>
      <c r="T616" s="9"/>
      <c r="U616" s="9">
        <f t="shared" si="133"/>
        <v>0</v>
      </c>
      <c r="V616" s="9"/>
      <c r="W616" s="9"/>
      <c r="X616" s="9">
        <f t="shared" si="134"/>
        <v>0</v>
      </c>
      <c r="Y616" s="9"/>
      <c r="Z616" s="9"/>
      <c r="AA616" s="10">
        <f t="shared" si="135"/>
        <v>8001000</v>
      </c>
      <c r="AB616" s="11">
        <v>45688</v>
      </c>
    </row>
    <row r="617" spans="1:28" ht="15.75" hidden="1" x14ac:dyDescent="0.25">
      <c r="A617" s="32">
        <v>45679</v>
      </c>
      <c r="B617" s="33" t="s">
        <v>312</v>
      </c>
      <c r="C617" s="33"/>
      <c r="D617" s="35" t="s">
        <v>31</v>
      </c>
      <c r="E617" s="33" t="s">
        <v>110</v>
      </c>
      <c r="F617" s="33">
        <v>200</v>
      </c>
      <c r="G617" s="33" t="s">
        <v>29</v>
      </c>
      <c r="H617" s="33">
        <v>1800</v>
      </c>
      <c r="I617" s="20">
        <f t="shared" si="129"/>
        <v>360000</v>
      </c>
      <c r="J617" s="34" t="s">
        <v>26</v>
      </c>
      <c r="K617" s="20"/>
      <c r="L617" s="9">
        <f t="shared" si="130"/>
        <v>0</v>
      </c>
      <c r="M617" s="9"/>
      <c r="N617" s="9"/>
      <c r="O617" s="9">
        <f t="shared" si="131"/>
        <v>0</v>
      </c>
      <c r="P617" s="9"/>
      <c r="Q617" s="9"/>
      <c r="R617" s="9">
        <f t="shared" si="132"/>
        <v>0</v>
      </c>
      <c r="S617" s="9"/>
      <c r="T617" s="9"/>
      <c r="U617" s="9">
        <f t="shared" si="133"/>
        <v>0</v>
      </c>
      <c r="V617" s="9"/>
      <c r="W617" s="9"/>
      <c r="X617" s="9">
        <f t="shared" si="134"/>
        <v>0</v>
      </c>
      <c r="Y617" s="9"/>
      <c r="Z617" s="9"/>
      <c r="AA617" s="10">
        <f t="shared" si="135"/>
        <v>360000</v>
      </c>
      <c r="AB617" s="11"/>
    </row>
    <row r="618" spans="1:28" ht="15.75" hidden="1" x14ac:dyDescent="0.25">
      <c r="A618" s="32">
        <v>45679</v>
      </c>
      <c r="B618" s="33" t="s">
        <v>330</v>
      </c>
      <c r="C618" s="33"/>
      <c r="D618" s="35" t="s">
        <v>31</v>
      </c>
      <c r="E618" s="33" t="s">
        <v>111</v>
      </c>
      <c r="F618" s="33">
        <v>1000</v>
      </c>
      <c r="G618" s="33" t="s">
        <v>29</v>
      </c>
      <c r="H618" s="33">
        <v>2500</v>
      </c>
      <c r="I618" s="20">
        <f t="shared" si="129"/>
        <v>2500000</v>
      </c>
      <c r="J618" s="37" t="s">
        <v>240</v>
      </c>
      <c r="K618" s="20" t="s">
        <v>447</v>
      </c>
      <c r="L618" s="9">
        <f t="shared" si="130"/>
        <v>0</v>
      </c>
      <c r="M618" s="9"/>
      <c r="N618" s="9"/>
      <c r="O618" s="9">
        <f t="shared" si="131"/>
        <v>2500000</v>
      </c>
      <c r="P618" s="9">
        <v>2500000</v>
      </c>
      <c r="Q618" s="9"/>
      <c r="R618" s="9">
        <f t="shared" si="132"/>
        <v>0</v>
      </c>
      <c r="S618" s="9"/>
      <c r="T618" s="9"/>
      <c r="U618" s="9">
        <f t="shared" si="133"/>
        <v>0</v>
      </c>
      <c r="V618" s="9"/>
      <c r="W618" s="9"/>
      <c r="X618" s="9">
        <f t="shared" si="134"/>
        <v>0</v>
      </c>
      <c r="Y618" s="9"/>
      <c r="Z618" s="9"/>
      <c r="AA618" s="10">
        <f t="shared" si="135"/>
        <v>0</v>
      </c>
      <c r="AB618" s="11">
        <v>45679</v>
      </c>
    </row>
    <row r="619" spans="1:28" ht="15.75" hidden="1" x14ac:dyDescent="0.25">
      <c r="A619" s="32">
        <v>45679</v>
      </c>
      <c r="B619" s="33" t="s">
        <v>330</v>
      </c>
      <c r="C619" s="33"/>
      <c r="D619" s="35" t="s">
        <v>31</v>
      </c>
      <c r="E619" s="33" t="s">
        <v>102</v>
      </c>
      <c r="F619" s="33">
        <v>12</v>
      </c>
      <c r="G619" s="33" t="s">
        <v>74</v>
      </c>
      <c r="H619" s="33">
        <v>65000</v>
      </c>
      <c r="I619" s="20">
        <f t="shared" si="129"/>
        <v>780000</v>
      </c>
      <c r="J619" s="37" t="s">
        <v>240</v>
      </c>
      <c r="K619" s="20" t="s">
        <v>447</v>
      </c>
      <c r="L619" s="9">
        <f t="shared" si="130"/>
        <v>0</v>
      </c>
      <c r="M619" s="9"/>
      <c r="N619" s="9"/>
      <c r="O619" s="9">
        <f t="shared" si="131"/>
        <v>780000</v>
      </c>
      <c r="P619" s="9">
        <v>780000</v>
      </c>
      <c r="Q619" s="9"/>
      <c r="R619" s="9">
        <f t="shared" si="132"/>
        <v>0</v>
      </c>
      <c r="S619" s="9"/>
      <c r="T619" s="9"/>
      <c r="U619" s="9">
        <f t="shared" si="133"/>
        <v>0</v>
      </c>
      <c r="V619" s="9"/>
      <c r="W619" s="9"/>
      <c r="X619" s="9">
        <f t="shared" si="134"/>
        <v>0</v>
      </c>
      <c r="Y619" s="9"/>
      <c r="Z619" s="9"/>
      <c r="AA619" s="10">
        <f t="shared" si="135"/>
        <v>0</v>
      </c>
      <c r="AB619" s="11">
        <v>45679</v>
      </c>
    </row>
    <row r="620" spans="1:28" ht="15.75" hidden="1" x14ac:dyDescent="0.25">
      <c r="A620" s="32">
        <v>45679</v>
      </c>
      <c r="B620" s="33" t="s">
        <v>193</v>
      </c>
      <c r="C620" s="35"/>
      <c r="D620" s="35" t="s">
        <v>31</v>
      </c>
      <c r="E620" s="35" t="s">
        <v>65</v>
      </c>
      <c r="F620" s="35">
        <v>125</v>
      </c>
      <c r="G620" s="35" t="s">
        <v>29</v>
      </c>
      <c r="H620" s="35">
        <v>3160</v>
      </c>
      <c r="I620" s="20">
        <f t="shared" si="129"/>
        <v>395000</v>
      </c>
      <c r="J620" s="36" t="s">
        <v>26</v>
      </c>
      <c r="K620" s="20"/>
      <c r="L620" s="9">
        <f t="shared" si="130"/>
        <v>0</v>
      </c>
      <c r="M620" s="9"/>
      <c r="N620" s="9"/>
      <c r="O620" s="9">
        <f t="shared" si="131"/>
        <v>0</v>
      </c>
      <c r="P620" s="9"/>
      <c r="Q620" s="9"/>
      <c r="R620" s="9">
        <f t="shared" si="132"/>
        <v>0</v>
      </c>
      <c r="S620" s="9"/>
      <c r="T620" s="9"/>
      <c r="U620" s="9">
        <f t="shared" si="133"/>
        <v>0</v>
      </c>
      <c r="V620" s="9"/>
      <c r="W620" s="9"/>
      <c r="X620" s="9">
        <f t="shared" si="134"/>
        <v>0</v>
      </c>
      <c r="Y620" s="9"/>
      <c r="Z620" s="9"/>
      <c r="AA620" s="10">
        <f t="shared" si="135"/>
        <v>395000</v>
      </c>
      <c r="AB620" s="11"/>
    </row>
    <row r="621" spans="1:28" ht="15.75" hidden="1" x14ac:dyDescent="0.25">
      <c r="A621" s="32">
        <v>45679</v>
      </c>
      <c r="B621" s="33" t="s">
        <v>193</v>
      </c>
      <c r="C621" s="33"/>
      <c r="D621" s="35" t="s">
        <v>31</v>
      </c>
      <c r="E621" s="33" t="s">
        <v>224</v>
      </c>
      <c r="F621" s="33">
        <v>750</v>
      </c>
      <c r="G621" s="35" t="s">
        <v>29</v>
      </c>
      <c r="H621" s="33">
        <v>1790</v>
      </c>
      <c r="I621" s="20">
        <f t="shared" si="129"/>
        <v>1342500</v>
      </c>
      <c r="J621" s="34" t="s">
        <v>26</v>
      </c>
      <c r="K621" s="20"/>
      <c r="L621" s="9">
        <f t="shared" si="130"/>
        <v>0</v>
      </c>
      <c r="M621" s="9"/>
      <c r="N621" s="9"/>
      <c r="O621" s="9">
        <f t="shared" si="131"/>
        <v>0</v>
      </c>
      <c r="P621" s="9"/>
      <c r="Q621" s="9"/>
      <c r="R621" s="9">
        <f t="shared" si="132"/>
        <v>0</v>
      </c>
      <c r="S621" s="9"/>
      <c r="T621" s="9"/>
      <c r="U621" s="9">
        <f t="shared" si="133"/>
        <v>0</v>
      </c>
      <c r="V621" s="9"/>
      <c r="W621" s="9"/>
      <c r="X621" s="9">
        <f t="shared" si="134"/>
        <v>0</v>
      </c>
      <c r="Y621" s="9"/>
      <c r="Z621" s="9"/>
      <c r="AA621" s="10">
        <f t="shared" si="135"/>
        <v>1342500</v>
      </c>
      <c r="AB621" s="11"/>
    </row>
    <row r="622" spans="1:28" ht="15.75" hidden="1" x14ac:dyDescent="0.25">
      <c r="A622" s="32">
        <v>45679</v>
      </c>
      <c r="B622" s="35" t="s">
        <v>440</v>
      </c>
      <c r="C622" s="33"/>
      <c r="D622" s="35" t="s">
        <v>41</v>
      </c>
      <c r="E622" s="33" t="s">
        <v>156</v>
      </c>
      <c r="F622" s="33">
        <v>2</v>
      </c>
      <c r="G622" s="33" t="s">
        <v>23</v>
      </c>
      <c r="H622" s="33">
        <v>450000</v>
      </c>
      <c r="I622" s="20">
        <f t="shared" si="129"/>
        <v>900000</v>
      </c>
      <c r="J622" s="37" t="s">
        <v>241</v>
      </c>
      <c r="K622" s="20"/>
      <c r="L622" s="9">
        <f t="shared" si="130"/>
        <v>0</v>
      </c>
      <c r="M622" s="9"/>
      <c r="N622" s="9"/>
      <c r="O622" s="9">
        <f t="shared" si="131"/>
        <v>0</v>
      </c>
      <c r="P622" s="9"/>
      <c r="Q622" s="9"/>
      <c r="R622" s="9">
        <f t="shared" si="132"/>
        <v>0</v>
      </c>
      <c r="S622" s="9"/>
      <c r="T622" s="9"/>
      <c r="U622" s="9">
        <f t="shared" si="133"/>
        <v>900000</v>
      </c>
      <c r="V622" s="9">
        <v>900000</v>
      </c>
      <c r="W622" s="9"/>
      <c r="X622" s="9">
        <f t="shared" si="134"/>
        <v>0</v>
      </c>
      <c r="Y622" s="9"/>
      <c r="Z622" s="9"/>
      <c r="AA622" s="10">
        <f t="shared" si="135"/>
        <v>0</v>
      </c>
      <c r="AB622" s="11">
        <v>45679</v>
      </c>
    </row>
    <row r="623" spans="1:28" ht="15.75" hidden="1" x14ac:dyDescent="0.25">
      <c r="A623" s="32">
        <v>45679</v>
      </c>
      <c r="B623" s="35" t="s">
        <v>186</v>
      </c>
      <c r="C623" s="33"/>
      <c r="D623" s="35" t="s">
        <v>31</v>
      </c>
      <c r="E623" s="33" t="s">
        <v>372</v>
      </c>
      <c r="F623" s="33">
        <v>1</v>
      </c>
      <c r="G623" s="33" t="s">
        <v>33</v>
      </c>
      <c r="H623" s="33">
        <v>250000</v>
      </c>
      <c r="I623" s="20">
        <f t="shared" si="129"/>
        <v>250000</v>
      </c>
      <c r="J623" s="37" t="s">
        <v>241</v>
      </c>
      <c r="K623" s="20"/>
      <c r="L623" s="9">
        <f t="shared" si="130"/>
        <v>250000</v>
      </c>
      <c r="M623" s="9">
        <v>250000</v>
      </c>
      <c r="N623" s="9"/>
      <c r="O623" s="9">
        <f t="shared" si="131"/>
        <v>0</v>
      </c>
      <c r="P623" s="9"/>
      <c r="Q623" s="9"/>
      <c r="R623" s="9">
        <f t="shared" si="132"/>
        <v>0</v>
      </c>
      <c r="S623" s="9"/>
      <c r="T623" s="9"/>
      <c r="U623" s="9">
        <f t="shared" si="133"/>
        <v>0</v>
      </c>
      <c r="V623" s="9"/>
      <c r="W623" s="9"/>
      <c r="X623" s="9">
        <f t="shared" si="134"/>
        <v>0</v>
      </c>
      <c r="Y623" s="9"/>
      <c r="Z623" s="9"/>
      <c r="AA623" s="10">
        <f t="shared" si="135"/>
        <v>0</v>
      </c>
      <c r="AB623" s="11">
        <v>45679</v>
      </c>
    </row>
    <row r="624" spans="1:28" ht="15.75" hidden="1" x14ac:dyDescent="0.25">
      <c r="A624" s="32">
        <v>45679</v>
      </c>
      <c r="B624" s="33" t="s">
        <v>441</v>
      </c>
      <c r="C624" s="33"/>
      <c r="D624" s="35" t="s">
        <v>41</v>
      </c>
      <c r="E624" s="33" t="s">
        <v>185</v>
      </c>
      <c r="F624" s="33">
        <v>2000</v>
      </c>
      <c r="G624" s="33" t="s">
        <v>29</v>
      </c>
      <c r="H624" s="33">
        <v>1125</v>
      </c>
      <c r="I624" s="20">
        <f t="shared" si="129"/>
        <v>2250000</v>
      </c>
      <c r="J624" s="37" t="s">
        <v>241</v>
      </c>
      <c r="K624" s="20"/>
      <c r="L624" s="9">
        <f t="shared" si="130"/>
        <v>1295000</v>
      </c>
      <c r="M624" s="9">
        <v>1295000</v>
      </c>
      <c r="N624" s="9"/>
      <c r="O624" s="9">
        <f t="shared" si="131"/>
        <v>0</v>
      </c>
      <c r="P624" s="9"/>
      <c r="Q624" s="9"/>
      <c r="R624" s="9">
        <f t="shared" si="132"/>
        <v>0</v>
      </c>
      <c r="S624" s="9"/>
      <c r="T624" s="9"/>
      <c r="U624" s="9">
        <f t="shared" si="133"/>
        <v>955000</v>
      </c>
      <c r="V624" s="9">
        <v>955000</v>
      </c>
      <c r="W624" s="9"/>
      <c r="X624" s="9">
        <f t="shared" si="134"/>
        <v>0</v>
      </c>
      <c r="Y624" s="9"/>
      <c r="Z624" s="9"/>
      <c r="AA624" s="10">
        <f t="shared" si="135"/>
        <v>0</v>
      </c>
      <c r="AB624" s="11">
        <v>45679</v>
      </c>
    </row>
    <row r="625" spans="1:28" ht="15.75" hidden="1" x14ac:dyDescent="0.25">
      <c r="A625" s="32">
        <v>45679</v>
      </c>
      <c r="B625" s="33" t="s">
        <v>164</v>
      </c>
      <c r="C625" s="33"/>
      <c r="D625" s="33" t="s">
        <v>31</v>
      </c>
      <c r="E625" s="33" t="s">
        <v>95</v>
      </c>
      <c r="F625" s="33">
        <v>5200</v>
      </c>
      <c r="G625" s="33" t="s">
        <v>29</v>
      </c>
      <c r="H625" s="33">
        <v>4000</v>
      </c>
      <c r="I625" s="20">
        <f t="shared" si="129"/>
        <v>20800000</v>
      </c>
      <c r="J625" s="34" t="s">
        <v>26</v>
      </c>
      <c r="K625" s="20"/>
      <c r="L625" s="9">
        <f t="shared" si="130"/>
        <v>0</v>
      </c>
      <c r="M625" s="9"/>
      <c r="N625" s="9"/>
      <c r="O625" s="9">
        <f t="shared" si="131"/>
        <v>0</v>
      </c>
      <c r="P625" s="9"/>
      <c r="Q625" s="9"/>
      <c r="R625" s="9">
        <f t="shared" si="132"/>
        <v>0</v>
      </c>
      <c r="S625" s="9"/>
      <c r="T625" s="9"/>
      <c r="U625" s="9">
        <f t="shared" si="133"/>
        <v>0</v>
      </c>
      <c r="V625" s="9"/>
      <c r="W625" s="9"/>
      <c r="X625" s="9">
        <f t="shared" si="134"/>
        <v>0</v>
      </c>
      <c r="Y625" s="9"/>
      <c r="Z625" s="9"/>
      <c r="AA625" s="10">
        <f t="shared" si="135"/>
        <v>20800000</v>
      </c>
      <c r="AB625" s="11"/>
    </row>
    <row r="626" spans="1:28" ht="15.75" hidden="1" x14ac:dyDescent="0.25">
      <c r="A626" s="32">
        <v>45679</v>
      </c>
      <c r="B626" s="33" t="s">
        <v>404</v>
      </c>
      <c r="C626" s="33"/>
      <c r="D626" s="33" t="s">
        <v>31</v>
      </c>
      <c r="E626" s="33" t="s">
        <v>294</v>
      </c>
      <c r="F626" s="33">
        <v>20</v>
      </c>
      <c r="G626" s="35" t="s">
        <v>33</v>
      </c>
      <c r="H626" s="33">
        <v>230000</v>
      </c>
      <c r="I626" s="20">
        <f t="shared" si="129"/>
        <v>4600000</v>
      </c>
      <c r="J626" s="34" t="s">
        <v>26</v>
      </c>
      <c r="K626" s="20"/>
      <c r="L626" s="9">
        <f t="shared" si="130"/>
        <v>0</v>
      </c>
      <c r="M626" s="9"/>
      <c r="N626" s="9"/>
      <c r="O626" s="9">
        <f t="shared" si="131"/>
        <v>0</v>
      </c>
      <c r="P626" s="9"/>
      <c r="Q626" s="9"/>
      <c r="R626" s="9">
        <f t="shared" si="132"/>
        <v>0</v>
      </c>
      <c r="S626" s="9"/>
      <c r="T626" s="9"/>
      <c r="U626" s="9">
        <f t="shared" si="133"/>
        <v>0</v>
      </c>
      <c r="V626" s="9"/>
      <c r="W626" s="9"/>
      <c r="X626" s="9">
        <f t="shared" si="134"/>
        <v>0</v>
      </c>
      <c r="Y626" s="9"/>
      <c r="Z626" s="9"/>
      <c r="AA626" s="10">
        <f t="shared" si="135"/>
        <v>4600000</v>
      </c>
      <c r="AB626" s="11"/>
    </row>
    <row r="627" spans="1:28" ht="15.75" hidden="1" x14ac:dyDescent="0.25">
      <c r="A627" s="32">
        <v>45679</v>
      </c>
      <c r="B627" s="33" t="s">
        <v>289</v>
      </c>
      <c r="C627" s="33"/>
      <c r="D627" s="33" t="s">
        <v>31</v>
      </c>
      <c r="E627" s="33" t="s">
        <v>175</v>
      </c>
      <c r="F627" s="33">
        <v>600</v>
      </c>
      <c r="G627" s="33" t="s">
        <v>25</v>
      </c>
      <c r="H627" s="33">
        <v>1700</v>
      </c>
      <c r="I627" s="20">
        <f t="shared" si="129"/>
        <v>1020000</v>
      </c>
      <c r="J627" s="41" t="s">
        <v>240</v>
      </c>
      <c r="K627" s="20" t="s">
        <v>445</v>
      </c>
      <c r="L627" s="9">
        <f t="shared" si="130"/>
        <v>0</v>
      </c>
      <c r="M627" s="9"/>
      <c r="N627" s="9"/>
      <c r="O627" s="9">
        <f t="shared" si="131"/>
        <v>1020000</v>
      </c>
      <c r="P627" s="9">
        <v>1020000</v>
      </c>
      <c r="Q627" s="9"/>
      <c r="R627" s="9">
        <f t="shared" si="132"/>
        <v>0</v>
      </c>
      <c r="S627" s="9"/>
      <c r="T627" s="9"/>
      <c r="U627" s="9">
        <f t="shared" si="133"/>
        <v>0</v>
      </c>
      <c r="V627" s="9"/>
      <c r="W627" s="9"/>
      <c r="X627" s="9">
        <f t="shared" si="134"/>
        <v>0</v>
      </c>
      <c r="Y627" s="9"/>
      <c r="Z627" s="9"/>
      <c r="AA627" s="10">
        <f t="shared" si="135"/>
        <v>0</v>
      </c>
      <c r="AB627" s="11">
        <v>45679</v>
      </c>
    </row>
    <row r="628" spans="1:28" ht="15.75" hidden="1" x14ac:dyDescent="0.25">
      <c r="A628" s="32">
        <v>45679</v>
      </c>
      <c r="B628" s="33" t="s">
        <v>289</v>
      </c>
      <c r="C628" s="35"/>
      <c r="D628" s="33" t="s">
        <v>31</v>
      </c>
      <c r="E628" s="35" t="s">
        <v>442</v>
      </c>
      <c r="F628" s="35">
        <v>1</v>
      </c>
      <c r="G628" s="35" t="s">
        <v>138</v>
      </c>
      <c r="H628" s="35">
        <v>1200000</v>
      </c>
      <c r="I628" s="20">
        <f t="shared" si="129"/>
        <v>1200000</v>
      </c>
      <c r="J628" s="41" t="s">
        <v>240</v>
      </c>
      <c r="K628" s="20" t="s">
        <v>445</v>
      </c>
      <c r="L628" s="9">
        <f t="shared" si="130"/>
        <v>0</v>
      </c>
      <c r="M628" s="9"/>
      <c r="N628" s="9"/>
      <c r="O628" s="9">
        <f t="shared" si="131"/>
        <v>1200000</v>
      </c>
      <c r="P628" s="9">
        <v>1200000</v>
      </c>
      <c r="Q628" s="9"/>
      <c r="R628" s="9">
        <f t="shared" si="132"/>
        <v>0</v>
      </c>
      <c r="S628" s="9"/>
      <c r="T628" s="9"/>
      <c r="U628" s="9">
        <f t="shared" si="133"/>
        <v>0</v>
      </c>
      <c r="V628" s="9"/>
      <c r="W628" s="9"/>
      <c r="X628" s="9">
        <f t="shared" si="134"/>
        <v>0</v>
      </c>
      <c r="Y628" s="9"/>
      <c r="Z628" s="9"/>
      <c r="AA628" s="10">
        <f t="shared" si="135"/>
        <v>0</v>
      </c>
      <c r="AB628" s="11">
        <v>45679</v>
      </c>
    </row>
    <row r="629" spans="1:28" ht="15.75" hidden="1" x14ac:dyDescent="0.25">
      <c r="A629" s="39">
        <v>45680</v>
      </c>
      <c r="B629" s="35" t="s">
        <v>170</v>
      </c>
      <c r="C629" s="35"/>
      <c r="D629" s="35" t="s">
        <v>31</v>
      </c>
      <c r="E629" s="35" t="s">
        <v>457</v>
      </c>
      <c r="F629" s="35">
        <v>1</v>
      </c>
      <c r="G629" s="35" t="s">
        <v>51</v>
      </c>
      <c r="H629" s="35">
        <v>300000</v>
      </c>
      <c r="I629" s="20">
        <f t="shared" ref="I629:I692" si="136">F629*H629</f>
        <v>300000</v>
      </c>
      <c r="J629" s="41" t="s">
        <v>241</v>
      </c>
      <c r="K629" s="20"/>
      <c r="L629" s="9">
        <f>M629+N629</f>
        <v>300000</v>
      </c>
      <c r="M629" s="9">
        <v>300000</v>
      </c>
      <c r="N629" s="9"/>
      <c r="O629" s="9">
        <f>P629+Q629</f>
        <v>0</v>
      </c>
      <c r="P629" s="9"/>
      <c r="Q629" s="9"/>
      <c r="R629" s="9">
        <f>S629+T629</f>
        <v>0</v>
      </c>
      <c r="S629" s="9"/>
      <c r="T629" s="9"/>
      <c r="U629" s="9">
        <f>V629+W629</f>
        <v>0</v>
      </c>
      <c r="V629" s="9"/>
      <c r="W629" s="9"/>
      <c r="X629" s="9">
        <f>Y629+Z629</f>
        <v>0</v>
      </c>
      <c r="Y629" s="9"/>
      <c r="Z629" s="9"/>
      <c r="AA629" s="10">
        <f>C629+I629-L629-O629-U629-X629-R629</f>
        <v>0</v>
      </c>
      <c r="AB629" s="11">
        <v>45680</v>
      </c>
    </row>
    <row r="630" spans="1:28" ht="15.75" hidden="1" x14ac:dyDescent="0.25">
      <c r="A630" s="39">
        <v>45680</v>
      </c>
      <c r="B630" s="33" t="s">
        <v>191</v>
      </c>
      <c r="C630" s="35"/>
      <c r="D630" s="35" t="s">
        <v>31</v>
      </c>
      <c r="E630" s="35" t="s">
        <v>185</v>
      </c>
      <c r="F630" s="35">
        <v>2000</v>
      </c>
      <c r="G630" s="35" t="s">
        <v>29</v>
      </c>
      <c r="H630" s="35">
        <v>875</v>
      </c>
      <c r="I630" s="20">
        <f t="shared" si="136"/>
        <v>1750000</v>
      </c>
      <c r="J630" s="36" t="s">
        <v>26</v>
      </c>
      <c r="K630" s="20"/>
      <c r="L630" s="9">
        <f t="shared" ref="L630:L650" si="137">M630+N630</f>
        <v>0</v>
      </c>
      <c r="M630" s="9"/>
      <c r="N630" s="9"/>
      <c r="O630" s="9">
        <f t="shared" ref="O630:O650" si="138">P630+Q630</f>
        <v>0</v>
      </c>
      <c r="P630" s="9"/>
      <c r="Q630" s="9"/>
      <c r="R630" s="9">
        <f t="shared" ref="R630:R650" si="139">S630+T630</f>
        <v>0</v>
      </c>
      <c r="S630" s="9"/>
      <c r="T630" s="9"/>
      <c r="U630" s="9">
        <f t="shared" ref="U630:U650" si="140">V630+W630</f>
        <v>0</v>
      </c>
      <c r="V630" s="9"/>
      <c r="W630" s="9"/>
      <c r="X630" s="9">
        <f t="shared" ref="X630:X650" si="141">Y630+Z630</f>
        <v>0</v>
      </c>
      <c r="Y630" s="9"/>
      <c r="Z630" s="9"/>
      <c r="AA630" s="10">
        <f t="shared" ref="AA630:AA650" si="142">C630+I630-L630-O630-U630-X630-R630</f>
        <v>1750000</v>
      </c>
      <c r="AB630" s="11"/>
    </row>
    <row r="631" spans="1:28" ht="15.75" hidden="1" x14ac:dyDescent="0.25">
      <c r="A631" s="39">
        <v>45680</v>
      </c>
      <c r="B631" s="33" t="s">
        <v>327</v>
      </c>
      <c r="C631" s="33"/>
      <c r="D631" s="35" t="s">
        <v>31</v>
      </c>
      <c r="E631" s="35" t="s">
        <v>361</v>
      </c>
      <c r="F631" s="33">
        <v>1</v>
      </c>
      <c r="G631" s="35" t="s">
        <v>33</v>
      </c>
      <c r="H631" s="33">
        <v>230000</v>
      </c>
      <c r="I631" s="20">
        <f t="shared" si="136"/>
        <v>230000</v>
      </c>
      <c r="J631" s="41" t="s">
        <v>241</v>
      </c>
      <c r="K631" s="20"/>
      <c r="L631" s="9">
        <f t="shared" si="137"/>
        <v>230000</v>
      </c>
      <c r="M631" s="9">
        <v>230000</v>
      </c>
      <c r="N631" s="9"/>
      <c r="O631" s="9">
        <f t="shared" si="138"/>
        <v>0</v>
      </c>
      <c r="P631" s="9"/>
      <c r="Q631" s="9"/>
      <c r="R631" s="9">
        <f t="shared" si="139"/>
        <v>0</v>
      </c>
      <c r="S631" s="9"/>
      <c r="T631" s="9"/>
      <c r="U631" s="9">
        <f t="shared" si="140"/>
        <v>0</v>
      </c>
      <c r="V631" s="9"/>
      <c r="W631" s="9"/>
      <c r="X631" s="9">
        <f t="shared" si="141"/>
        <v>0</v>
      </c>
      <c r="Y631" s="9"/>
      <c r="Z631" s="9"/>
      <c r="AA631" s="10">
        <f t="shared" si="142"/>
        <v>0</v>
      </c>
      <c r="AB631" s="11">
        <v>45680</v>
      </c>
    </row>
    <row r="632" spans="1:28" ht="15.75" hidden="1" x14ac:dyDescent="0.25">
      <c r="A632" s="39">
        <v>45680</v>
      </c>
      <c r="B632" s="33" t="s">
        <v>406</v>
      </c>
      <c r="C632" s="33"/>
      <c r="D632" s="35" t="s">
        <v>31</v>
      </c>
      <c r="E632" s="33" t="s">
        <v>70</v>
      </c>
      <c r="F632" s="33">
        <v>300</v>
      </c>
      <c r="G632" s="35" t="s">
        <v>29</v>
      </c>
      <c r="H632" s="33">
        <v>2720</v>
      </c>
      <c r="I632" s="20">
        <f t="shared" si="136"/>
        <v>816000</v>
      </c>
      <c r="J632" s="37" t="s">
        <v>240</v>
      </c>
      <c r="K632" s="20" t="s">
        <v>431</v>
      </c>
      <c r="L632" s="9">
        <f t="shared" si="137"/>
        <v>0</v>
      </c>
      <c r="M632" s="9"/>
      <c r="N632" s="9"/>
      <c r="O632" s="9">
        <f t="shared" si="138"/>
        <v>816000</v>
      </c>
      <c r="P632" s="9">
        <v>816000</v>
      </c>
      <c r="Q632" s="9"/>
      <c r="R632" s="9">
        <f t="shared" si="139"/>
        <v>0</v>
      </c>
      <c r="S632" s="9"/>
      <c r="T632" s="9"/>
      <c r="U632" s="9">
        <f t="shared" si="140"/>
        <v>0</v>
      </c>
      <c r="V632" s="9"/>
      <c r="W632" s="9"/>
      <c r="X632" s="9">
        <f t="shared" si="141"/>
        <v>0</v>
      </c>
      <c r="Y632" s="9"/>
      <c r="Z632" s="9"/>
      <c r="AA632" s="10">
        <f t="shared" si="142"/>
        <v>0</v>
      </c>
      <c r="AB632" s="11">
        <v>45685</v>
      </c>
    </row>
    <row r="633" spans="1:28" ht="15.75" hidden="1" x14ac:dyDescent="0.25">
      <c r="A633" s="39">
        <v>45680</v>
      </c>
      <c r="B633" s="33" t="s">
        <v>406</v>
      </c>
      <c r="C633" s="33"/>
      <c r="D633" s="35" t="s">
        <v>31</v>
      </c>
      <c r="E633" s="33" t="s">
        <v>139</v>
      </c>
      <c r="F633" s="33">
        <v>1</v>
      </c>
      <c r="G633" s="33" t="s">
        <v>23</v>
      </c>
      <c r="H633" s="33">
        <v>400000</v>
      </c>
      <c r="I633" s="20">
        <f t="shared" si="136"/>
        <v>400000</v>
      </c>
      <c r="J633" s="37" t="s">
        <v>240</v>
      </c>
      <c r="K633" s="20" t="s">
        <v>431</v>
      </c>
      <c r="L633" s="9">
        <f t="shared" si="137"/>
        <v>0</v>
      </c>
      <c r="M633" s="9"/>
      <c r="N633" s="9"/>
      <c r="O633" s="9">
        <f t="shared" si="138"/>
        <v>400000</v>
      </c>
      <c r="P633" s="9">
        <v>400000</v>
      </c>
      <c r="Q633" s="9"/>
      <c r="R633" s="9">
        <f t="shared" si="139"/>
        <v>0</v>
      </c>
      <c r="S633" s="9"/>
      <c r="T633" s="9"/>
      <c r="U633" s="9">
        <f t="shared" si="140"/>
        <v>0</v>
      </c>
      <c r="V633" s="9"/>
      <c r="W633" s="9"/>
      <c r="X633" s="9">
        <f t="shared" si="141"/>
        <v>0</v>
      </c>
      <c r="Y633" s="9"/>
      <c r="Z633" s="9"/>
      <c r="AA633" s="10">
        <f t="shared" si="142"/>
        <v>0</v>
      </c>
      <c r="AB633" s="11">
        <v>45685</v>
      </c>
    </row>
    <row r="634" spans="1:28" ht="15.75" hidden="1" x14ac:dyDescent="0.25">
      <c r="A634" s="39">
        <v>45680</v>
      </c>
      <c r="B634" s="33" t="s">
        <v>252</v>
      </c>
      <c r="C634" s="33"/>
      <c r="D634" s="35" t="s">
        <v>31</v>
      </c>
      <c r="E634" s="33" t="s">
        <v>111</v>
      </c>
      <c r="F634" s="33">
        <v>300</v>
      </c>
      <c r="G634" s="33" t="s">
        <v>29</v>
      </c>
      <c r="H634" s="33">
        <v>2500</v>
      </c>
      <c r="I634" s="20">
        <f t="shared" si="136"/>
        <v>750000</v>
      </c>
      <c r="J634" s="34" t="s">
        <v>26</v>
      </c>
      <c r="K634" s="20"/>
      <c r="L634" s="9">
        <f t="shared" si="137"/>
        <v>0</v>
      </c>
      <c r="M634" s="9"/>
      <c r="N634" s="9"/>
      <c r="O634" s="9">
        <f t="shared" si="138"/>
        <v>0</v>
      </c>
      <c r="P634" s="9"/>
      <c r="Q634" s="9"/>
      <c r="R634" s="9">
        <f t="shared" si="139"/>
        <v>0</v>
      </c>
      <c r="S634" s="9"/>
      <c r="T634" s="9"/>
      <c r="U634" s="9">
        <f t="shared" si="140"/>
        <v>0</v>
      </c>
      <c r="V634" s="9"/>
      <c r="W634" s="9"/>
      <c r="X634" s="9">
        <f t="shared" si="141"/>
        <v>0</v>
      </c>
      <c r="Y634" s="9"/>
      <c r="Z634" s="9"/>
      <c r="AA634" s="10">
        <f t="shared" si="142"/>
        <v>750000</v>
      </c>
      <c r="AB634" s="11"/>
    </row>
    <row r="635" spans="1:28" ht="15.75" hidden="1" x14ac:dyDescent="0.25">
      <c r="A635" s="39">
        <v>45680</v>
      </c>
      <c r="B635" s="33" t="s">
        <v>252</v>
      </c>
      <c r="C635" s="33"/>
      <c r="D635" s="35" t="s">
        <v>31</v>
      </c>
      <c r="E635" s="33" t="s">
        <v>88</v>
      </c>
      <c r="F635" s="33">
        <v>500</v>
      </c>
      <c r="G635" s="33" t="s">
        <v>29</v>
      </c>
      <c r="H635" s="33">
        <v>1230</v>
      </c>
      <c r="I635" s="20">
        <f t="shared" si="136"/>
        <v>615000</v>
      </c>
      <c r="J635" s="41" t="s">
        <v>240</v>
      </c>
      <c r="K635" s="20"/>
      <c r="L635" s="9">
        <f t="shared" si="137"/>
        <v>0</v>
      </c>
      <c r="M635" s="9"/>
      <c r="N635" s="9"/>
      <c r="O635" s="9">
        <f t="shared" si="138"/>
        <v>0</v>
      </c>
      <c r="P635" s="9"/>
      <c r="Q635" s="9"/>
      <c r="R635" s="9">
        <f t="shared" si="139"/>
        <v>615000</v>
      </c>
      <c r="S635" s="9"/>
      <c r="T635" s="9">
        <v>615000</v>
      </c>
      <c r="U635" s="9">
        <f t="shared" si="140"/>
        <v>0</v>
      </c>
      <c r="V635" s="9"/>
      <c r="W635" s="9"/>
      <c r="X635" s="9">
        <f t="shared" si="141"/>
        <v>0</v>
      </c>
      <c r="Y635" s="9"/>
      <c r="Z635" s="9"/>
      <c r="AA635" s="10">
        <f t="shared" si="142"/>
        <v>0</v>
      </c>
      <c r="AB635" s="11">
        <v>45682</v>
      </c>
    </row>
    <row r="636" spans="1:28" ht="15.75" hidden="1" x14ac:dyDescent="0.25">
      <c r="A636" s="39">
        <v>45680</v>
      </c>
      <c r="B636" s="35" t="s">
        <v>92</v>
      </c>
      <c r="C636" s="35"/>
      <c r="D636" s="35" t="s">
        <v>31</v>
      </c>
      <c r="E636" s="35" t="s">
        <v>91</v>
      </c>
      <c r="F636" s="35">
        <v>700</v>
      </c>
      <c r="G636" s="33" t="s">
        <v>29</v>
      </c>
      <c r="H636" s="35">
        <v>4500</v>
      </c>
      <c r="I636" s="20">
        <f t="shared" si="136"/>
        <v>3150000</v>
      </c>
      <c r="J636" s="36" t="s">
        <v>26</v>
      </c>
      <c r="K636" s="20"/>
      <c r="L636" s="9">
        <f t="shared" si="137"/>
        <v>0</v>
      </c>
      <c r="M636" s="9"/>
      <c r="N636" s="9"/>
      <c r="O636" s="9">
        <f t="shared" si="138"/>
        <v>0</v>
      </c>
      <c r="P636" s="9"/>
      <c r="Q636" s="9"/>
      <c r="R636" s="9">
        <f t="shared" si="139"/>
        <v>0</v>
      </c>
      <c r="S636" s="9"/>
      <c r="T636" s="9"/>
      <c r="U636" s="9">
        <f t="shared" si="140"/>
        <v>0</v>
      </c>
      <c r="V636" s="9"/>
      <c r="W636" s="9"/>
      <c r="X636" s="9">
        <f t="shared" si="141"/>
        <v>0</v>
      </c>
      <c r="Y636" s="9"/>
      <c r="Z636" s="9"/>
      <c r="AA636" s="10">
        <f t="shared" si="142"/>
        <v>3150000</v>
      </c>
      <c r="AB636" s="11"/>
    </row>
    <row r="637" spans="1:28" ht="15.75" hidden="1" x14ac:dyDescent="0.25">
      <c r="A637" s="39">
        <v>45680</v>
      </c>
      <c r="B637" s="35" t="s">
        <v>92</v>
      </c>
      <c r="C637" s="33"/>
      <c r="D637" s="35" t="s">
        <v>31</v>
      </c>
      <c r="E637" s="35" t="s">
        <v>88</v>
      </c>
      <c r="F637" s="33">
        <v>1250</v>
      </c>
      <c r="G637" s="33" t="s">
        <v>29</v>
      </c>
      <c r="H637" s="33">
        <v>1230</v>
      </c>
      <c r="I637" s="20">
        <f t="shared" si="136"/>
        <v>1537500</v>
      </c>
      <c r="J637" s="34" t="s">
        <v>26</v>
      </c>
      <c r="K637" s="20"/>
      <c r="L637" s="9">
        <f t="shared" si="137"/>
        <v>0</v>
      </c>
      <c r="M637" s="9"/>
      <c r="N637" s="9"/>
      <c r="O637" s="9">
        <f t="shared" si="138"/>
        <v>0</v>
      </c>
      <c r="P637" s="9"/>
      <c r="Q637" s="9"/>
      <c r="R637" s="9">
        <f t="shared" si="139"/>
        <v>0</v>
      </c>
      <c r="S637" s="9"/>
      <c r="T637" s="9"/>
      <c r="U637" s="9">
        <f t="shared" si="140"/>
        <v>0</v>
      </c>
      <c r="V637" s="9"/>
      <c r="W637" s="9"/>
      <c r="X637" s="9">
        <f t="shared" si="141"/>
        <v>0</v>
      </c>
      <c r="Y637" s="9"/>
      <c r="Z637" s="9"/>
      <c r="AA637" s="10">
        <f t="shared" si="142"/>
        <v>1537500</v>
      </c>
      <c r="AB637" s="11"/>
    </row>
    <row r="638" spans="1:28" ht="15.75" hidden="1" x14ac:dyDescent="0.25">
      <c r="A638" s="39">
        <v>45680</v>
      </c>
      <c r="B638" s="33" t="s">
        <v>360</v>
      </c>
      <c r="C638" s="33"/>
      <c r="D638" s="35" t="s">
        <v>31</v>
      </c>
      <c r="E638" s="33" t="s">
        <v>111</v>
      </c>
      <c r="F638" s="33">
        <v>1700</v>
      </c>
      <c r="G638" s="33" t="s">
        <v>29</v>
      </c>
      <c r="H638" s="33">
        <v>2500</v>
      </c>
      <c r="I638" s="20">
        <f t="shared" si="136"/>
        <v>4250000</v>
      </c>
      <c r="J638" s="41" t="s">
        <v>240</v>
      </c>
      <c r="K638" s="20" t="s">
        <v>462</v>
      </c>
      <c r="L638" s="9">
        <f t="shared" si="137"/>
        <v>0</v>
      </c>
      <c r="M638" s="9"/>
      <c r="N638" s="9"/>
      <c r="O638" s="9">
        <f t="shared" si="138"/>
        <v>4250000</v>
      </c>
      <c r="P638" s="9">
        <v>4250000</v>
      </c>
      <c r="Q638" s="9"/>
      <c r="R638" s="9">
        <f t="shared" si="139"/>
        <v>0</v>
      </c>
      <c r="S638" s="9"/>
      <c r="T638" s="9"/>
      <c r="U638" s="9">
        <f t="shared" si="140"/>
        <v>0</v>
      </c>
      <c r="V638" s="9"/>
      <c r="W638" s="9"/>
      <c r="X638" s="9">
        <f t="shared" si="141"/>
        <v>0</v>
      </c>
      <c r="Y638" s="9"/>
      <c r="Z638" s="9"/>
      <c r="AA638" s="10">
        <f t="shared" si="142"/>
        <v>0</v>
      </c>
      <c r="AB638" s="11">
        <v>45680</v>
      </c>
    </row>
    <row r="639" spans="1:28" ht="15.75" hidden="1" x14ac:dyDescent="0.25">
      <c r="A639" s="39">
        <v>45680</v>
      </c>
      <c r="B639" s="33" t="s">
        <v>191</v>
      </c>
      <c r="C639" s="33"/>
      <c r="D639" s="35" t="s">
        <v>31</v>
      </c>
      <c r="E639" s="33" t="s">
        <v>73</v>
      </c>
      <c r="F639" s="33">
        <v>10</v>
      </c>
      <c r="G639" s="33" t="s">
        <v>74</v>
      </c>
      <c r="H639" s="33">
        <v>50000</v>
      </c>
      <c r="I639" s="20">
        <f t="shared" si="136"/>
        <v>500000</v>
      </c>
      <c r="J639" s="34" t="s">
        <v>26</v>
      </c>
      <c r="K639" s="20"/>
      <c r="L639" s="9">
        <f t="shared" si="137"/>
        <v>0</v>
      </c>
      <c r="M639" s="9"/>
      <c r="N639" s="9"/>
      <c r="O639" s="9">
        <f t="shared" si="138"/>
        <v>0</v>
      </c>
      <c r="P639" s="9"/>
      <c r="Q639" s="9"/>
      <c r="R639" s="9">
        <f t="shared" si="139"/>
        <v>0</v>
      </c>
      <c r="S639" s="9"/>
      <c r="T639" s="9"/>
      <c r="U639" s="9">
        <f t="shared" si="140"/>
        <v>0</v>
      </c>
      <c r="V639" s="9"/>
      <c r="W639" s="9"/>
      <c r="X639" s="9">
        <f t="shared" si="141"/>
        <v>0</v>
      </c>
      <c r="Y639" s="9"/>
      <c r="Z639" s="9"/>
      <c r="AA639" s="10">
        <f t="shared" si="142"/>
        <v>500000</v>
      </c>
      <c r="AB639" s="11"/>
    </row>
    <row r="640" spans="1:28" ht="15.75" hidden="1" x14ac:dyDescent="0.25">
      <c r="A640" s="39">
        <v>45680</v>
      </c>
      <c r="B640" s="33" t="s">
        <v>191</v>
      </c>
      <c r="C640" s="33"/>
      <c r="D640" s="35" t="s">
        <v>31</v>
      </c>
      <c r="E640" s="33" t="s">
        <v>122</v>
      </c>
      <c r="F640" s="33">
        <v>4</v>
      </c>
      <c r="G640" s="33" t="s">
        <v>51</v>
      </c>
      <c r="H640" s="33">
        <v>70000</v>
      </c>
      <c r="I640" s="20">
        <f t="shared" si="136"/>
        <v>280000</v>
      </c>
      <c r="J640" s="34" t="s">
        <v>26</v>
      </c>
      <c r="K640" s="20"/>
      <c r="L640" s="9">
        <f t="shared" si="137"/>
        <v>0</v>
      </c>
      <c r="M640" s="9"/>
      <c r="N640" s="9"/>
      <c r="O640" s="9">
        <f t="shared" si="138"/>
        <v>0</v>
      </c>
      <c r="P640" s="9"/>
      <c r="Q640" s="9"/>
      <c r="R640" s="9">
        <f t="shared" si="139"/>
        <v>0</v>
      </c>
      <c r="S640" s="9"/>
      <c r="T640" s="9"/>
      <c r="U640" s="9">
        <f t="shared" si="140"/>
        <v>0</v>
      </c>
      <c r="V640" s="9"/>
      <c r="W640" s="9"/>
      <c r="X640" s="9">
        <f t="shared" si="141"/>
        <v>0</v>
      </c>
      <c r="Y640" s="9"/>
      <c r="Z640" s="9"/>
      <c r="AA640" s="10">
        <f t="shared" si="142"/>
        <v>280000</v>
      </c>
      <c r="AB640" s="11"/>
    </row>
    <row r="641" spans="1:28" ht="15.75" hidden="1" x14ac:dyDescent="0.25">
      <c r="A641" s="39">
        <v>45680</v>
      </c>
      <c r="B641" s="33" t="s">
        <v>458</v>
      </c>
      <c r="C641" s="33"/>
      <c r="D641" s="35" t="s">
        <v>41</v>
      </c>
      <c r="E641" s="33" t="s">
        <v>127</v>
      </c>
      <c r="F641" s="33">
        <v>78.7</v>
      </c>
      <c r="G641" s="33" t="s">
        <v>51</v>
      </c>
      <c r="H641" s="33"/>
      <c r="I641" s="20">
        <f t="shared" si="136"/>
        <v>0</v>
      </c>
      <c r="J641" s="34" t="s">
        <v>26</v>
      </c>
      <c r="K641" s="20"/>
      <c r="L641" s="9">
        <f t="shared" si="137"/>
        <v>0</v>
      </c>
      <c r="M641" s="9"/>
      <c r="N641" s="9"/>
      <c r="O641" s="9">
        <f t="shared" si="138"/>
        <v>0</v>
      </c>
      <c r="P641" s="9"/>
      <c r="Q641" s="9"/>
      <c r="R641" s="9">
        <f t="shared" si="139"/>
        <v>0</v>
      </c>
      <c r="S641" s="9"/>
      <c r="T641" s="9"/>
      <c r="U641" s="9">
        <f t="shared" si="140"/>
        <v>0</v>
      </c>
      <c r="V641" s="9"/>
      <c r="W641" s="9"/>
      <c r="X641" s="9">
        <f t="shared" si="141"/>
        <v>0</v>
      </c>
      <c r="Y641" s="9"/>
      <c r="Z641" s="9"/>
      <c r="AA641" s="10">
        <f t="shared" si="142"/>
        <v>0</v>
      </c>
      <c r="AB641" s="11"/>
    </row>
    <row r="642" spans="1:28" ht="15.75" hidden="1" x14ac:dyDescent="0.25">
      <c r="A642" s="39">
        <v>45680</v>
      </c>
      <c r="B642" s="33" t="s">
        <v>348</v>
      </c>
      <c r="C642" s="33"/>
      <c r="D642" s="35" t="s">
        <v>223</v>
      </c>
      <c r="E642" s="33" t="s">
        <v>166</v>
      </c>
      <c r="F642" s="33">
        <v>3</v>
      </c>
      <c r="G642" s="33" t="s">
        <v>23</v>
      </c>
      <c r="H642" s="33">
        <v>400000</v>
      </c>
      <c r="I642" s="20">
        <f t="shared" si="136"/>
        <v>1200000</v>
      </c>
      <c r="J642" s="41" t="s">
        <v>240</v>
      </c>
      <c r="K642" s="20" t="s">
        <v>460</v>
      </c>
      <c r="L642" s="9">
        <f t="shared" si="137"/>
        <v>0</v>
      </c>
      <c r="M642" s="9"/>
      <c r="N642" s="9"/>
      <c r="O642" s="9">
        <f t="shared" si="138"/>
        <v>1200000</v>
      </c>
      <c r="P642" s="9">
        <v>1200000</v>
      </c>
      <c r="Q642" s="9"/>
      <c r="R642" s="9">
        <f t="shared" si="139"/>
        <v>0</v>
      </c>
      <c r="S642" s="9"/>
      <c r="T642" s="9"/>
      <c r="U642" s="9">
        <f t="shared" si="140"/>
        <v>0</v>
      </c>
      <c r="V642" s="9"/>
      <c r="W642" s="9"/>
      <c r="X642" s="9">
        <f t="shared" si="141"/>
        <v>0</v>
      </c>
      <c r="Y642" s="9"/>
      <c r="Z642" s="9"/>
      <c r="AA642" s="10">
        <f t="shared" si="142"/>
        <v>0</v>
      </c>
      <c r="AB642" s="11">
        <v>45680</v>
      </c>
    </row>
    <row r="643" spans="1:28" ht="15.75" hidden="1" x14ac:dyDescent="0.25">
      <c r="A643" s="39">
        <v>45680</v>
      </c>
      <c r="B643" s="33" t="s">
        <v>109</v>
      </c>
      <c r="C643" s="33"/>
      <c r="D643" s="35" t="s">
        <v>31</v>
      </c>
      <c r="E643" s="33" t="s">
        <v>407</v>
      </c>
      <c r="F643" s="33">
        <v>3</v>
      </c>
      <c r="G643" s="33" t="s">
        <v>33</v>
      </c>
      <c r="H643" s="33">
        <v>300000</v>
      </c>
      <c r="I643" s="20">
        <f t="shared" si="136"/>
        <v>900000</v>
      </c>
      <c r="J643" s="41" t="s">
        <v>241</v>
      </c>
      <c r="K643" s="20"/>
      <c r="L643" s="9">
        <f t="shared" si="137"/>
        <v>900000</v>
      </c>
      <c r="M643" s="9">
        <v>900000</v>
      </c>
      <c r="N643" s="9"/>
      <c r="O643" s="9">
        <f t="shared" si="138"/>
        <v>0</v>
      </c>
      <c r="P643" s="9"/>
      <c r="Q643" s="9"/>
      <c r="R643" s="9">
        <f t="shared" si="139"/>
        <v>0</v>
      </c>
      <c r="S643" s="9"/>
      <c r="T643" s="9"/>
      <c r="U643" s="9">
        <f t="shared" si="140"/>
        <v>0</v>
      </c>
      <c r="V643" s="9"/>
      <c r="W643" s="9"/>
      <c r="X643" s="9">
        <f t="shared" si="141"/>
        <v>0</v>
      </c>
      <c r="Y643" s="9"/>
      <c r="Z643" s="9"/>
      <c r="AA643" s="10">
        <f t="shared" si="142"/>
        <v>0</v>
      </c>
      <c r="AB643" s="11">
        <v>45680</v>
      </c>
    </row>
    <row r="644" spans="1:28" ht="15.75" hidden="1" x14ac:dyDescent="0.25">
      <c r="A644" s="39">
        <v>45680</v>
      </c>
      <c r="B644" s="33" t="s">
        <v>109</v>
      </c>
      <c r="C644" s="33"/>
      <c r="D644" s="35" t="s">
        <v>31</v>
      </c>
      <c r="E644" s="33" t="s">
        <v>156</v>
      </c>
      <c r="F644" s="33">
        <v>1</v>
      </c>
      <c r="G644" s="33" t="s">
        <v>23</v>
      </c>
      <c r="H644" s="33">
        <v>400000</v>
      </c>
      <c r="I644" s="20">
        <f t="shared" si="136"/>
        <v>400000</v>
      </c>
      <c r="J644" s="41" t="s">
        <v>241</v>
      </c>
      <c r="K644" s="20"/>
      <c r="L644" s="9">
        <f t="shared" si="137"/>
        <v>400000</v>
      </c>
      <c r="M644" s="9">
        <v>400000</v>
      </c>
      <c r="N644" s="9"/>
      <c r="O644" s="9">
        <f t="shared" si="138"/>
        <v>0</v>
      </c>
      <c r="P644" s="9"/>
      <c r="Q644" s="9"/>
      <c r="R644" s="9">
        <f t="shared" si="139"/>
        <v>0</v>
      </c>
      <c r="S644" s="9"/>
      <c r="T644" s="9"/>
      <c r="U644" s="9">
        <f t="shared" si="140"/>
        <v>0</v>
      </c>
      <c r="V644" s="9"/>
      <c r="W644" s="9"/>
      <c r="X644" s="9">
        <f t="shared" si="141"/>
        <v>0</v>
      </c>
      <c r="Y644" s="9"/>
      <c r="Z644" s="9"/>
      <c r="AA644" s="10">
        <f t="shared" si="142"/>
        <v>0</v>
      </c>
      <c r="AB644" s="11">
        <v>45680</v>
      </c>
    </row>
    <row r="645" spans="1:28" ht="15.75" hidden="1" x14ac:dyDescent="0.25">
      <c r="A645" s="39">
        <v>45680</v>
      </c>
      <c r="B645" s="33" t="s">
        <v>374</v>
      </c>
      <c r="C645" s="33"/>
      <c r="D645" s="35" t="s">
        <v>223</v>
      </c>
      <c r="E645" s="33" t="s">
        <v>361</v>
      </c>
      <c r="F645" s="33">
        <v>2</v>
      </c>
      <c r="G645" s="33" t="s">
        <v>33</v>
      </c>
      <c r="H645" s="33">
        <v>230000</v>
      </c>
      <c r="I645" s="20">
        <f t="shared" si="136"/>
        <v>460000</v>
      </c>
      <c r="J645" s="37" t="s">
        <v>240</v>
      </c>
      <c r="K645" s="20" t="s">
        <v>511</v>
      </c>
      <c r="L645" s="9">
        <f t="shared" si="137"/>
        <v>0</v>
      </c>
      <c r="M645" s="9"/>
      <c r="N645" s="9"/>
      <c r="O645" s="9">
        <f t="shared" si="138"/>
        <v>460000</v>
      </c>
      <c r="P645" s="9">
        <v>460000</v>
      </c>
      <c r="Q645" s="9"/>
      <c r="R645" s="9">
        <f t="shared" si="139"/>
        <v>0</v>
      </c>
      <c r="S645" s="9"/>
      <c r="T645" s="9"/>
      <c r="U645" s="9">
        <f t="shared" si="140"/>
        <v>0</v>
      </c>
      <c r="V645" s="9"/>
      <c r="W645" s="9"/>
      <c r="X645" s="9">
        <f t="shared" si="141"/>
        <v>0</v>
      </c>
      <c r="Y645" s="9"/>
      <c r="Z645" s="9"/>
      <c r="AA645" s="10">
        <f t="shared" si="142"/>
        <v>0</v>
      </c>
      <c r="AB645" s="11">
        <v>45685</v>
      </c>
    </row>
    <row r="646" spans="1:28" ht="15.75" hidden="1" x14ac:dyDescent="0.25">
      <c r="A646" s="39">
        <v>45680</v>
      </c>
      <c r="B646" s="33" t="s">
        <v>459</v>
      </c>
      <c r="C646" s="33"/>
      <c r="D646" s="35" t="s">
        <v>223</v>
      </c>
      <c r="E646" s="33" t="s">
        <v>362</v>
      </c>
      <c r="F646" s="33">
        <v>14.6</v>
      </c>
      <c r="G646" s="33" t="s">
        <v>51</v>
      </c>
      <c r="H646" s="33">
        <v>46000</v>
      </c>
      <c r="I646" s="20">
        <f t="shared" si="136"/>
        <v>671600</v>
      </c>
      <c r="J646" s="41" t="s">
        <v>240</v>
      </c>
      <c r="K646" s="20" t="s">
        <v>461</v>
      </c>
      <c r="L646" s="9">
        <f t="shared" si="137"/>
        <v>0</v>
      </c>
      <c r="M646" s="9"/>
      <c r="N646" s="9"/>
      <c r="O646" s="9">
        <f t="shared" si="138"/>
        <v>671600</v>
      </c>
      <c r="P646" s="9">
        <v>671600</v>
      </c>
      <c r="Q646" s="9"/>
      <c r="R646" s="9">
        <f t="shared" si="139"/>
        <v>0</v>
      </c>
      <c r="S646" s="9"/>
      <c r="T646" s="9"/>
      <c r="U646" s="9">
        <f t="shared" si="140"/>
        <v>0</v>
      </c>
      <c r="V646" s="9"/>
      <c r="W646" s="9"/>
      <c r="X646" s="9">
        <f t="shared" si="141"/>
        <v>0</v>
      </c>
      <c r="Y646" s="9"/>
      <c r="Z646" s="9"/>
      <c r="AA646" s="10">
        <f t="shared" si="142"/>
        <v>0</v>
      </c>
      <c r="AB646" s="11">
        <v>45680</v>
      </c>
    </row>
    <row r="647" spans="1:28" ht="15.75" hidden="1" x14ac:dyDescent="0.25">
      <c r="A647" s="39">
        <v>45680</v>
      </c>
      <c r="B647" s="33" t="s">
        <v>459</v>
      </c>
      <c r="C647" s="33"/>
      <c r="D647" s="35" t="s">
        <v>223</v>
      </c>
      <c r="E647" s="33" t="s">
        <v>203</v>
      </c>
      <c r="F647" s="33">
        <v>14</v>
      </c>
      <c r="G647" s="33" t="s">
        <v>51</v>
      </c>
      <c r="H647" s="33">
        <v>47000</v>
      </c>
      <c r="I647" s="20">
        <f t="shared" si="136"/>
        <v>658000</v>
      </c>
      <c r="J647" s="41" t="s">
        <v>240</v>
      </c>
      <c r="K647" s="20" t="s">
        <v>461</v>
      </c>
      <c r="L647" s="9">
        <f t="shared" si="137"/>
        <v>0</v>
      </c>
      <c r="M647" s="9"/>
      <c r="N647" s="9"/>
      <c r="O647" s="9">
        <f t="shared" si="138"/>
        <v>658000</v>
      </c>
      <c r="P647" s="9">
        <v>658000</v>
      </c>
      <c r="Q647" s="9"/>
      <c r="R647" s="9">
        <f t="shared" si="139"/>
        <v>0</v>
      </c>
      <c r="S647" s="9"/>
      <c r="T647" s="9"/>
      <c r="U647" s="9">
        <f t="shared" si="140"/>
        <v>0</v>
      </c>
      <c r="V647" s="9"/>
      <c r="W647" s="9"/>
      <c r="X647" s="9">
        <f t="shared" si="141"/>
        <v>0</v>
      </c>
      <c r="Y647" s="9"/>
      <c r="Z647" s="9"/>
      <c r="AA647" s="10">
        <f t="shared" si="142"/>
        <v>0</v>
      </c>
      <c r="AB647" s="11">
        <v>45680</v>
      </c>
    </row>
    <row r="648" spans="1:28" ht="15.75" hidden="1" x14ac:dyDescent="0.25">
      <c r="A648" s="32">
        <v>45680</v>
      </c>
      <c r="B648" s="33" t="s">
        <v>141</v>
      </c>
      <c r="C648" s="33"/>
      <c r="D648" s="33" t="s">
        <v>31</v>
      </c>
      <c r="E648" s="33" t="s">
        <v>136</v>
      </c>
      <c r="F648" s="33">
        <v>73.900000000000006</v>
      </c>
      <c r="G648" s="33" t="s">
        <v>51</v>
      </c>
      <c r="H648" s="33">
        <v>43500</v>
      </c>
      <c r="I648" s="20">
        <f t="shared" si="136"/>
        <v>3214650.0000000005</v>
      </c>
      <c r="J648" s="34" t="s">
        <v>26</v>
      </c>
      <c r="K648" s="20"/>
      <c r="L648" s="9">
        <f t="shared" si="137"/>
        <v>0</v>
      </c>
      <c r="M648" s="9"/>
      <c r="N648" s="9"/>
      <c r="O648" s="9">
        <f t="shared" si="138"/>
        <v>0</v>
      </c>
      <c r="P648" s="9"/>
      <c r="Q648" s="9"/>
      <c r="R648" s="9">
        <f t="shared" si="139"/>
        <v>0</v>
      </c>
      <c r="S648" s="9"/>
      <c r="T648" s="9"/>
      <c r="U648" s="9">
        <f t="shared" si="140"/>
        <v>0</v>
      </c>
      <c r="V648" s="9"/>
      <c r="W648" s="9"/>
      <c r="X648" s="9">
        <f t="shared" si="141"/>
        <v>0</v>
      </c>
      <c r="Y648" s="9"/>
      <c r="Z648" s="9"/>
      <c r="AA648" s="10">
        <f t="shared" si="142"/>
        <v>3214650.0000000005</v>
      </c>
      <c r="AB648" s="11"/>
    </row>
    <row r="649" spans="1:28" ht="15.75" hidden="1" x14ac:dyDescent="0.25">
      <c r="A649" s="39">
        <v>45680</v>
      </c>
      <c r="B649" s="33" t="s">
        <v>141</v>
      </c>
      <c r="C649" s="33"/>
      <c r="D649" s="35" t="s">
        <v>31</v>
      </c>
      <c r="E649" s="33" t="s">
        <v>86</v>
      </c>
      <c r="F649" s="33">
        <v>50</v>
      </c>
      <c r="G649" s="33" t="s">
        <v>51</v>
      </c>
      <c r="H649" s="33">
        <v>125000</v>
      </c>
      <c r="I649" s="20">
        <f t="shared" si="136"/>
        <v>6250000</v>
      </c>
      <c r="J649" s="34" t="s">
        <v>26</v>
      </c>
      <c r="K649" s="20"/>
      <c r="L649" s="9">
        <f t="shared" si="137"/>
        <v>0</v>
      </c>
      <c r="M649" s="9"/>
      <c r="N649" s="9"/>
      <c r="O649" s="9">
        <f t="shared" si="138"/>
        <v>0</v>
      </c>
      <c r="P649" s="9"/>
      <c r="Q649" s="9"/>
      <c r="R649" s="9">
        <f t="shared" si="139"/>
        <v>0</v>
      </c>
      <c r="S649" s="9"/>
      <c r="T649" s="9"/>
      <c r="U649" s="9">
        <f t="shared" si="140"/>
        <v>0</v>
      </c>
      <c r="V649" s="9"/>
      <c r="W649" s="9"/>
      <c r="X649" s="9">
        <f t="shared" si="141"/>
        <v>0</v>
      </c>
      <c r="Y649" s="9"/>
      <c r="Z649" s="9"/>
      <c r="AA649" s="10">
        <f t="shared" si="142"/>
        <v>6250000</v>
      </c>
      <c r="AB649" s="11"/>
    </row>
    <row r="650" spans="1:28" ht="15.75" hidden="1" x14ac:dyDescent="0.25">
      <c r="A650" s="32">
        <v>45680</v>
      </c>
      <c r="B650" s="33" t="s">
        <v>141</v>
      </c>
      <c r="C650" s="33"/>
      <c r="D650" s="33" t="s">
        <v>31</v>
      </c>
      <c r="E650" s="33" t="s">
        <v>156</v>
      </c>
      <c r="F650" s="33">
        <v>10</v>
      </c>
      <c r="G650" s="33" t="s">
        <v>23</v>
      </c>
      <c r="H650" s="33">
        <v>400000</v>
      </c>
      <c r="I650" s="20">
        <f t="shared" si="136"/>
        <v>4000000</v>
      </c>
      <c r="J650" s="34" t="s">
        <v>26</v>
      </c>
      <c r="K650" s="20"/>
      <c r="L650" s="9">
        <f t="shared" si="137"/>
        <v>0</v>
      </c>
      <c r="M650" s="9"/>
      <c r="N650" s="9"/>
      <c r="O650" s="9">
        <f t="shared" si="138"/>
        <v>0</v>
      </c>
      <c r="P650" s="9"/>
      <c r="Q650" s="9"/>
      <c r="R650" s="9">
        <f t="shared" si="139"/>
        <v>0</v>
      </c>
      <c r="S650" s="9"/>
      <c r="T650" s="9"/>
      <c r="U650" s="9">
        <f t="shared" si="140"/>
        <v>0</v>
      </c>
      <c r="V650" s="9"/>
      <c r="W650" s="9"/>
      <c r="X650" s="9">
        <f t="shared" si="141"/>
        <v>0</v>
      </c>
      <c r="Y650" s="9"/>
      <c r="Z650" s="9"/>
      <c r="AA650" s="10">
        <f t="shared" si="142"/>
        <v>4000000</v>
      </c>
      <c r="AB650" s="11"/>
    </row>
    <row r="651" spans="1:28" ht="15.75" hidden="1" x14ac:dyDescent="0.25">
      <c r="A651" s="39">
        <v>45681</v>
      </c>
      <c r="B651" s="35" t="s">
        <v>96</v>
      </c>
      <c r="C651" s="35"/>
      <c r="D651" s="35" t="s">
        <v>41</v>
      </c>
      <c r="E651" s="35" t="s">
        <v>62</v>
      </c>
      <c r="F651" s="35">
        <v>160.19999999999999</v>
      </c>
      <c r="G651" s="35" t="s">
        <v>51</v>
      </c>
      <c r="H651" s="35">
        <v>115000</v>
      </c>
      <c r="I651" s="27">
        <f t="shared" si="136"/>
        <v>18423000</v>
      </c>
      <c r="J651" s="36" t="s">
        <v>26</v>
      </c>
      <c r="K651" s="20" t="s">
        <v>486</v>
      </c>
      <c r="L651" s="9">
        <f t="shared" ref="L651:L673" si="143">M651+N651</f>
        <v>0</v>
      </c>
      <c r="M651" s="9"/>
      <c r="N651" s="9"/>
      <c r="O651" s="9">
        <f t="shared" ref="O651:O673" si="144">P651+Q651</f>
        <v>0</v>
      </c>
      <c r="P651" s="9"/>
      <c r="Q651" s="9"/>
      <c r="R651" s="9">
        <f t="shared" ref="R651:R673" si="145">S651+T651</f>
        <v>0</v>
      </c>
      <c r="S651" s="9"/>
      <c r="T651" s="9"/>
      <c r="U651" s="9">
        <f t="shared" ref="U651:U673" si="146">V651+W651</f>
        <v>0</v>
      </c>
      <c r="V651" s="9"/>
      <c r="W651" s="9"/>
      <c r="X651" s="9">
        <f t="shared" ref="X651:X673" si="147">Y651+Z651</f>
        <v>0</v>
      </c>
      <c r="Y651" s="9"/>
      <c r="Z651" s="9"/>
      <c r="AA651" s="10">
        <f t="shared" ref="AA651:AA673" si="148">C651+I651-L651-O651-U651-X651-R651</f>
        <v>18423000</v>
      </c>
      <c r="AB651" s="11"/>
    </row>
    <row r="652" spans="1:28" ht="15.75" hidden="1" x14ac:dyDescent="0.25">
      <c r="A652" s="39">
        <v>45681</v>
      </c>
      <c r="B652" s="35" t="s">
        <v>393</v>
      </c>
      <c r="C652" s="33"/>
      <c r="D652" s="35" t="s">
        <v>223</v>
      </c>
      <c r="E652" s="33" t="s">
        <v>166</v>
      </c>
      <c r="F652" s="33">
        <v>2</v>
      </c>
      <c r="G652" s="33" t="s">
        <v>23</v>
      </c>
      <c r="H652" s="33">
        <v>400000</v>
      </c>
      <c r="I652" s="20">
        <f t="shared" si="136"/>
        <v>800000</v>
      </c>
      <c r="J652" s="37" t="s">
        <v>241</v>
      </c>
      <c r="K652" s="20"/>
      <c r="L652" s="9">
        <f t="shared" si="143"/>
        <v>0</v>
      </c>
      <c r="M652" s="9"/>
      <c r="N652" s="9"/>
      <c r="O652" s="9">
        <f t="shared" si="144"/>
        <v>0</v>
      </c>
      <c r="P652" s="9"/>
      <c r="Q652" s="9"/>
      <c r="R652" s="9">
        <f t="shared" si="145"/>
        <v>0</v>
      </c>
      <c r="S652" s="9"/>
      <c r="T652" s="9"/>
      <c r="U652" s="9">
        <f t="shared" si="146"/>
        <v>800000</v>
      </c>
      <c r="V652" s="9">
        <v>800000</v>
      </c>
      <c r="W652" s="9"/>
      <c r="X652" s="9">
        <f t="shared" si="147"/>
        <v>0</v>
      </c>
      <c r="Y652" s="9"/>
      <c r="Z652" s="9"/>
      <c r="AA652" s="10">
        <f t="shared" si="148"/>
        <v>0</v>
      </c>
      <c r="AB652" s="11">
        <v>45681</v>
      </c>
    </row>
    <row r="653" spans="1:28" ht="15.75" hidden="1" x14ac:dyDescent="0.25">
      <c r="A653" s="39">
        <v>45681</v>
      </c>
      <c r="B653" s="35" t="s">
        <v>466</v>
      </c>
      <c r="C653" s="33"/>
      <c r="D653" s="35" t="s">
        <v>31</v>
      </c>
      <c r="E653" s="33" t="s">
        <v>110</v>
      </c>
      <c r="F653" s="33">
        <v>800</v>
      </c>
      <c r="G653" s="33" t="s">
        <v>29</v>
      </c>
      <c r="H653" s="33">
        <v>2000</v>
      </c>
      <c r="I653" s="20">
        <f t="shared" si="136"/>
        <v>1600000</v>
      </c>
      <c r="J653" s="37" t="s">
        <v>241</v>
      </c>
      <c r="K653" s="20"/>
      <c r="L653" s="9">
        <f t="shared" si="143"/>
        <v>1600000</v>
      </c>
      <c r="M653" s="9">
        <v>1600000</v>
      </c>
      <c r="N653" s="9"/>
      <c r="O653" s="9">
        <f t="shared" si="144"/>
        <v>0</v>
      </c>
      <c r="P653" s="9"/>
      <c r="Q653" s="9"/>
      <c r="R653" s="9">
        <f t="shared" si="145"/>
        <v>0</v>
      </c>
      <c r="S653" s="9"/>
      <c r="T653" s="9"/>
      <c r="U653" s="9">
        <f t="shared" si="146"/>
        <v>0</v>
      </c>
      <c r="V653" s="9"/>
      <c r="W653" s="9"/>
      <c r="X653" s="9">
        <f t="shared" si="147"/>
        <v>0</v>
      </c>
      <c r="Y653" s="9"/>
      <c r="Z653" s="9"/>
      <c r="AA653" s="10">
        <f t="shared" si="148"/>
        <v>0</v>
      </c>
      <c r="AB653" s="11">
        <v>45681</v>
      </c>
    </row>
    <row r="654" spans="1:28" ht="15.75" hidden="1" x14ac:dyDescent="0.25">
      <c r="A654" s="39">
        <v>45681</v>
      </c>
      <c r="B654" s="35" t="s">
        <v>189</v>
      </c>
      <c r="C654" s="33"/>
      <c r="D654" s="35" t="s">
        <v>31</v>
      </c>
      <c r="E654" s="33" t="s">
        <v>110</v>
      </c>
      <c r="F654" s="33">
        <v>2600</v>
      </c>
      <c r="G654" s="33" t="s">
        <v>29</v>
      </c>
      <c r="H654" s="33">
        <v>2000</v>
      </c>
      <c r="I654" s="20">
        <f t="shared" si="136"/>
        <v>5200000</v>
      </c>
      <c r="J654" s="37" t="s">
        <v>241</v>
      </c>
      <c r="K654" s="20"/>
      <c r="L654" s="9">
        <f t="shared" si="143"/>
        <v>5200000</v>
      </c>
      <c r="M654" s="9">
        <v>5200000</v>
      </c>
      <c r="N654" s="9"/>
      <c r="O654" s="9">
        <f t="shared" si="144"/>
        <v>0</v>
      </c>
      <c r="P654" s="9"/>
      <c r="Q654" s="9"/>
      <c r="R654" s="9">
        <f t="shared" si="145"/>
        <v>0</v>
      </c>
      <c r="S654" s="9"/>
      <c r="T654" s="9"/>
      <c r="U654" s="9">
        <f t="shared" si="146"/>
        <v>0</v>
      </c>
      <c r="V654" s="9"/>
      <c r="W654" s="9"/>
      <c r="X654" s="9">
        <f t="shared" si="147"/>
        <v>0</v>
      </c>
      <c r="Y654" s="9"/>
      <c r="Z654" s="9"/>
      <c r="AA654" s="10">
        <f t="shared" si="148"/>
        <v>0</v>
      </c>
      <c r="AB654" s="11">
        <v>45681</v>
      </c>
    </row>
    <row r="655" spans="1:28" ht="15.75" hidden="1" x14ac:dyDescent="0.25">
      <c r="A655" s="39">
        <v>45681</v>
      </c>
      <c r="B655" s="33" t="s">
        <v>87</v>
      </c>
      <c r="C655" s="33"/>
      <c r="D655" s="35" t="s">
        <v>31</v>
      </c>
      <c r="E655" s="33" t="s">
        <v>166</v>
      </c>
      <c r="F655" s="33">
        <v>1</v>
      </c>
      <c r="G655" s="33" t="s">
        <v>23</v>
      </c>
      <c r="H655" s="33">
        <v>400000</v>
      </c>
      <c r="I655" s="20">
        <f t="shared" si="136"/>
        <v>400000</v>
      </c>
      <c r="J655" s="37" t="s">
        <v>241</v>
      </c>
      <c r="K655" s="20"/>
      <c r="L655" s="9">
        <f t="shared" si="143"/>
        <v>0</v>
      </c>
      <c r="M655" s="9"/>
      <c r="N655" s="9"/>
      <c r="O655" s="9">
        <f t="shared" si="144"/>
        <v>0</v>
      </c>
      <c r="P655" s="9"/>
      <c r="Q655" s="9"/>
      <c r="R655" s="9">
        <f t="shared" si="145"/>
        <v>0</v>
      </c>
      <c r="S655" s="9"/>
      <c r="T655" s="9"/>
      <c r="U655" s="9">
        <f t="shared" si="146"/>
        <v>400000</v>
      </c>
      <c r="V655" s="9">
        <v>400000</v>
      </c>
      <c r="W655" s="9"/>
      <c r="X655" s="9">
        <f t="shared" si="147"/>
        <v>0</v>
      </c>
      <c r="Y655" s="9"/>
      <c r="Z655" s="9"/>
      <c r="AA655" s="10">
        <f t="shared" si="148"/>
        <v>0</v>
      </c>
      <c r="AB655" s="11">
        <v>45681</v>
      </c>
    </row>
    <row r="656" spans="1:28" ht="15.75" hidden="1" x14ac:dyDescent="0.25">
      <c r="A656" s="39">
        <v>45681</v>
      </c>
      <c r="B656" s="33" t="s">
        <v>202</v>
      </c>
      <c r="C656" s="33"/>
      <c r="D656" s="35" t="s">
        <v>31</v>
      </c>
      <c r="E656" s="33" t="s">
        <v>467</v>
      </c>
      <c r="F656" s="33">
        <v>16.7</v>
      </c>
      <c r="G656" s="33" t="s">
        <v>51</v>
      </c>
      <c r="H656" s="33">
        <v>46000</v>
      </c>
      <c r="I656" s="20">
        <f t="shared" si="136"/>
        <v>768200</v>
      </c>
      <c r="J656" s="34" t="s">
        <v>26</v>
      </c>
      <c r="K656" s="20"/>
      <c r="L656" s="9">
        <f t="shared" si="143"/>
        <v>0</v>
      </c>
      <c r="M656" s="9"/>
      <c r="N656" s="9"/>
      <c r="O656" s="9">
        <f t="shared" si="144"/>
        <v>0</v>
      </c>
      <c r="P656" s="9"/>
      <c r="Q656" s="9"/>
      <c r="R656" s="9">
        <f t="shared" si="145"/>
        <v>0</v>
      </c>
      <c r="S656" s="9"/>
      <c r="T656" s="9"/>
      <c r="U656" s="9">
        <f t="shared" si="146"/>
        <v>0</v>
      </c>
      <c r="V656" s="9"/>
      <c r="W656" s="9"/>
      <c r="X656" s="9">
        <f t="shared" si="147"/>
        <v>0</v>
      </c>
      <c r="Y656" s="9"/>
      <c r="Z656" s="9"/>
      <c r="AA656" s="10">
        <f t="shared" si="148"/>
        <v>768200</v>
      </c>
      <c r="AB656" s="11"/>
    </row>
    <row r="657" spans="1:28" ht="15.75" hidden="1" x14ac:dyDescent="0.25">
      <c r="A657" s="39">
        <v>45681</v>
      </c>
      <c r="B657" s="33" t="s">
        <v>202</v>
      </c>
      <c r="C657" s="35"/>
      <c r="D657" s="35" t="s">
        <v>31</v>
      </c>
      <c r="E657" s="35" t="s">
        <v>468</v>
      </c>
      <c r="F657" s="35">
        <v>32.700000000000003</v>
      </c>
      <c r="G657" s="33" t="s">
        <v>51</v>
      </c>
      <c r="H657" s="35">
        <v>47000</v>
      </c>
      <c r="I657" s="20">
        <f t="shared" si="136"/>
        <v>1536900.0000000002</v>
      </c>
      <c r="J657" s="36" t="s">
        <v>26</v>
      </c>
      <c r="K657" s="20"/>
      <c r="L657" s="9">
        <f t="shared" si="143"/>
        <v>0</v>
      </c>
      <c r="M657" s="9"/>
      <c r="N657" s="9"/>
      <c r="O657" s="9">
        <f t="shared" si="144"/>
        <v>0</v>
      </c>
      <c r="P657" s="9"/>
      <c r="Q657" s="9"/>
      <c r="R657" s="9">
        <f t="shared" si="145"/>
        <v>0</v>
      </c>
      <c r="S657" s="9"/>
      <c r="T657" s="9"/>
      <c r="U657" s="9">
        <f t="shared" si="146"/>
        <v>0</v>
      </c>
      <c r="V657" s="9"/>
      <c r="W657" s="9"/>
      <c r="X657" s="9">
        <f t="shared" si="147"/>
        <v>0</v>
      </c>
      <c r="Y657" s="9"/>
      <c r="Z657" s="9"/>
      <c r="AA657" s="10">
        <f t="shared" si="148"/>
        <v>1536900.0000000002</v>
      </c>
      <c r="AB657" s="11"/>
    </row>
    <row r="658" spans="1:28" ht="15.75" hidden="1" x14ac:dyDescent="0.25">
      <c r="A658" s="39">
        <v>45681</v>
      </c>
      <c r="B658" s="33" t="s">
        <v>202</v>
      </c>
      <c r="C658" s="33"/>
      <c r="D658" s="35" t="s">
        <v>31</v>
      </c>
      <c r="E658" s="33" t="s">
        <v>203</v>
      </c>
      <c r="F658" s="35">
        <v>13.6</v>
      </c>
      <c r="G658" s="33" t="s">
        <v>51</v>
      </c>
      <c r="H658" s="33">
        <v>47000</v>
      </c>
      <c r="I658" s="20">
        <f t="shared" si="136"/>
        <v>639200</v>
      </c>
      <c r="J658" s="34" t="s">
        <v>26</v>
      </c>
      <c r="K658" s="20"/>
      <c r="L658" s="9">
        <f t="shared" si="143"/>
        <v>0</v>
      </c>
      <c r="M658" s="9"/>
      <c r="N658" s="9"/>
      <c r="O658" s="9">
        <f t="shared" si="144"/>
        <v>0</v>
      </c>
      <c r="P658" s="9"/>
      <c r="Q658" s="9"/>
      <c r="R658" s="9">
        <f t="shared" si="145"/>
        <v>0</v>
      </c>
      <c r="S658" s="9"/>
      <c r="T658" s="9"/>
      <c r="U658" s="9">
        <f t="shared" si="146"/>
        <v>0</v>
      </c>
      <c r="V658" s="9"/>
      <c r="W658" s="9"/>
      <c r="X658" s="9">
        <f t="shared" si="147"/>
        <v>0</v>
      </c>
      <c r="Y658" s="9"/>
      <c r="Z658" s="9"/>
      <c r="AA658" s="10">
        <f t="shared" si="148"/>
        <v>639200</v>
      </c>
      <c r="AB658" s="11"/>
    </row>
    <row r="659" spans="1:28" ht="15.75" hidden="1" x14ac:dyDescent="0.25">
      <c r="A659" s="39">
        <v>45681</v>
      </c>
      <c r="B659" s="33" t="s">
        <v>202</v>
      </c>
      <c r="C659" s="33"/>
      <c r="D659" s="35" t="s">
        <v>31</v>
      </c>
      <c r="E659" s="33" t="s">
        <v>357</v>
      </c>
      <c r="F659" s="33">
        <v>1</v>
      </c>
      <c r="G659" s="33" t="s">
        <v>51</v>
      </c>
      <c r="H659" s="33">
        <v>150000</v>
      </c>
      <c r="I659" s="20">
        <f t="shared" si="136"/>
        <v>150000</v>
      </c>
      <c r="J659" s="34" t="s">
        <v>26</v>
      </c>
      <c r="K659" s="20"/>
      <c r="L659" s="9">
        <f t="shared" si="143"/>
        <v>0</v>
      </c>
      <c r="M659" s="9"/>
      <c r="N659" s="9"/>
      <c r="O659" s="9">
        <f t="shared" si="144"/>
        <v>0</v>
      </c>
      <c r="P659" s="9"/>
      <c r="Q659" s="9"/>
      <c r="R659" s="9">
        <f t="shared" si="145"/>
        <v>0</v>
      </c>
      <c r="S659" s="9"/>
      <c r="T659" s="9"/>
      <c r="U659" s="9">
        <f t="shared" si="146"/>
        <v>0</v>
      </c>
      <c r="V659" s="9"/>
      <c r="W659" s="9"/>
      <c r="X659" s="9">
        <f t="shared" si="147"/>
        <v>0</v>
      </c>
      <c r="Y659" s="9"/>
      <c r="Z659" s="9"/>
      <c r="AA659" s="10">
        <f t="shared" si="148"/>
        <v>150000</v>
      </c>
      <c r="AB659" s="11"/>
    </row>
    <row r="660" spans="1:28" ht="15.75" hidden="1" x14ac:dyDescent="0.25">
      <c r="A660" s="39">
        <v>45681</v>
      </c>
      <c r="B660" s="35" t="s">
        <v>469</v>
      </c>
      <c r="C660" s="33"/>
      <c r="D660" s="35" t="s">
        <v>31</v>
      </c>
      <c r="E660" s="33" t="s">
        <v>470</v>
      </c>
      <c r="F660" s="33">
        <v>1</v>
      </c>
      <c r="G660" s="33" t="s">
        <v>25</v>
      </c>
      <c r="H660" s="33">
        <v>150000</v>
      </c>
      <c r="I660" s="20">
        <f t="shared" si="136"/>
        <v>150000</v>
      </c>
      <c r="J660" s="41" t="s">
        <v>240</v>
      </c>
      <c r="K660" s="20"/>
      <c r="L660" s="9">
        <f t="shared" si="143"/>
        <v>0</v>
      </c>
      <c r="M660" s="9"/>
      <c r="N660" s="9"/>
      <c r="O660" s="9">
        <f t="shared" si="144"/>
        <v>0</v>
      </c>
      <c r="P660" s="9"/>
      <c r="Q660" s="9"/>
      <c r="R660" s="9">
        <f t="shared" si="145"/>
        <v>0</v>
      </c>
      <c r="S660" s="9"/>
      <c r="T660" s="9"/>
      <c r="U660" s="9">
        <f t="shared" si="146"/>
        <v>0</v>
      </c>
      <c r="V660" s="9"/>
      <c r="W660" s="9"/>
      <c r="X660" s="9">
        <f t="shared" si="147"/>
        <v>150000</v>
      </c>
      <c r="Y660" s="9">
        <v>150000</v>
      </c>
      <c r="Z660" s="9"/>
      <c r="AA660" s="10">
        <f t="shared" si="148"/>
        <v>0</v>
      </c>
      <c r="AB660" s="11">
        <v>45681</v>
      </c>
    </row>
    <row r="661" spans="1:28" ht="15.75" hidden="1" x14ac:dyDescent="0.25">
      <c r="A661" s="39">
        <v>45681</v>
      </c>
      <c r="B661" s="33" t="s">
        <v>471</v>
      </c>
      <c r="C661" s="33"/>
      <c r="D661" s="35" t="s">
        <v>31</v>
      </c>
      <c r="E661" s="33" t="s">
        <v>110</v>
      </c>
      <c r="F661" s="33">
        <v>600</v>
      </c>
      <c r="G661" s="33" t="s">
        <v>29</v>
      </c>
      <c r="H661" s="33">
        <v>2000</v>
      </c>
      <c r="I661" s="20">
        <f t="shared" si="136"/>
        <v>1200000</v>
      </c>
      <c r="J661" s="37" t="s">
        <v>241</v>
      </c>
      <c r="K661" s="20"/>
      <c r="L661" s="9">
        <f t="shared" si="143"/>
        <v>1200000</v>
      </c>
      <c r="M661" s="9">
        <v>1200000</v>
      </c>
      <c r="N661" s="9"/>
      <c r="O661" s="9">
        <f t="shared" si="144"/>
        <v>0</v>
      </c>
      <c r="P661" s="9"/>
      <c r="Q661" s="9"/>
      <c r="R661" s="9">
        <f t="shared" si="145"/>
        <v>0</v>
      </c>
      <c r="S661" s="9"/>
      <c r="T661" s="9"/>
      <c r="U661" s="9">
        <f t="shared" si="146"/>
        <v>0</v>
      </c>
      <c r="V661" s="9"/>
      <c r="W661" s="9"/>
      <c r="X661" s="9">
        <f t="shared" si="147"/>
        <v>0</v>
      </c>
      <c r="Y661" s="9"/>
      <c r="Z661" s="9"/>
      <c r="AA661" s="10">
        <f t="shared" si="148"/>
        <v>0</v>
      </c>
      <c r="AB661" s="11">
        <v>45684</v>
      </c>
    </row>
    <row r="662" spans="1:28" ht="15.75" hidden="1" x14ac:dyDescent="0.25">
      <c r="A662" s="39">
        <v>45681</v>
      </c>
      <c r="B662" s="33" t="s">
        <v>472</v>
      </c>
      <c r="C662" s="33"/>
      <c r="D662" s="35" t="s">
        <v>31</v>
      </c>
      <c r="E662" s="33" t="s">
        <v>64</v>
      </c>
      <c r="F662" s="33">
        <v>10</v>
      </c>
      <c r="G662" s="33" t="s">
        <v>33</v>
      </c>
      <c r="H662" s="33">
        <v>150000</v>
      </c>
      <c r="I662" s="20">
        <f t="shared" si="136"/>
        <v>1500000</v>
      </c>
      <c r="J662" s="34" t="s">
        <v>26</v>
      </c>
      <c r="K662" s="20"/>
      <c r="L662" s="9">
        <f t="shared" si="143"/>
        <v>0</v>
      </c>
      <c r="M662" s="9"/>
      <c r="N662" s="9"/>
      <c r="O662" s="9">
        <f t="shared" si="144"/>
        <v>0</v>
      </c>
      <c r="P662" s="9"/>
      <c r="Q662" s="9"/>
      <c r="R662" s="9">
        <f t="shared" si="145"/>
        <v>0</v>
      </c>
      <c r="S662" s="9"/>
      <c r="T662" s="9"/>
      <c r="U662" s="9">
        <f t="shared" si="146"/>
        <v>0</v>
      </c>
      <c r="V662" s="9"/>
      <c r="W662" s="9"/>
      <c r="X662" s="9">
        <f t="shared" si="147"/>
        <v>0</v>
      </c>
      <c r="Y662" s="9"/>
      <c r="Z662" s="9"/>
      <c r="AA662" s="10">
        <f t="shared" si="148"/>
        <v>1500000</v>
      </c>
      <c r="AB662" s="11"/>
    </row>
    <row r="663" spans="1:28" ht="15.75" hidden="1" x14ac:dyDescent="0.25">
      <c r="A663" s="39">
        <v>45681</v>
      </c>
      <c r="B663" s="33" t="s">
        <v>472</v>
      </c>
      <c r="C663" s="33"/>
      <c r="D663" s="35" t="s">
        <v>31</v>
      </c>
      <c r="E663" s="33" t="s">
        <v>394</v>
      </c>
      <c r="F663" s="33">
        <v>2</v>
      </c>
      <c r="G663" s="33" t="s">
        <v>51</v>
      </c>
      <c r="H663" s="33">
        <v>300000</v>
      </c>
      <c r="I663" s="20">
        <f t="shared" si="136"/>
        <v>600000</v>
      </c>
      <c r="J663" s="34" t="s">
        <v>26</v>
      </c>
      <c r="K663" s="20"/>
      <c r="L663" s="9">
        <f t="shared" si="143"/>
        <v>0</v>
      </c>
      <c r="M663" s="9"/>
      <c r="N663" s="9"/>
      <c r="O663" s="9">
        <f t="shared" si="144"/>
        <v>0</v>
      </c>
      <c r="P663" s="9"/>
      <c r="Q663" s="9"/>
      <c r="R663" s="9">
        <f t="shared" si="145"/>
        <v>0</v>
      </c>
      <c r="S663" s="9"/>
      <c r="T663" s="9"/>
      <c r="U663" s="9">
        <f t="shared" si="146"/>
        <v>0</v>
      </c>
      <c r="V663" s="9"/>
      <c r="W663" s="9"/>
      <c r="X663" s="9">
        <f t="shared" si="147"/>
        <v>0</v>
      </c>
      <c r="Y663" s="9"/>
      <c r="Z663" s="9"/>
      <c r="AA663" s="10">
        <f t="shared" si="148"/>
        <v>600000</v>
      </c>
      <c r="AB663" s="11"/>
    </row>
    <row r="664" spans="1:28" ht="15.75" hidden="1" x14ac:dyDescent="0.25">
      <c r="A664" s="39">
        <v>45681</v>
      </c>
      <c r="B664" s="33" t="s">
        <v>472</v>
      </c>
      <c r="C664" s="35"/>
      <c r="D664" s="35" t="s">
        <v>31</v>
      </c>
      <c r="E664" s="35" t="s">
        <v>156</v>
      </c>
      <c r="F664" s="35">
        <v>1</v>
      </c>
      <c r="G664" s="35" t="s">
        <v>23</v>
      </c>
      <c r="H664" s="35">
        <v>400000</v>
      </c>
      <c r="I664" s="20">
        <f t="shared" si="136"/>
        <v>400000</v>
      </c>
      <c r="J664" s="36" t="s">
        <v>26</v>
      </c>
      <c r="K664" s="20"/>
      <c r="L664" s="9">
        <f t="shared" si="143"/>
        <v>0</v>
      </c>
      <c r="M664" s="9"/>
      <c r="N664" s="9"/>
      <c r="O664" s="9">
        <f t="shared" si="144"/>
        <v>0</v>
      </c>
      <c r="P664" s="9"/>
      <c r="Q664" s="9"/>
      <c r="R664" s="9">
        <f t="shared" si="145"/>
        <v>0</v>
      </c>
      <c r="S664" s="9"/>
      <c r="T664" s="9"/>
      <c r="U664" s="9">
        <f t="shared" si="146"/>
        <v>0</v>
      </c>
      <c r="V664" s="9"/>
      <c r="W664" s="9"/>
      <c r="X664" s="9">
        <f t="shared" si="147"/>
        <v>0</v>
      </c>
      <c r="Y664" s="9"/>
      <c r="Z664" s="9"/>
      <c r="AA664" s="10">
        <f t="shared" si="148"/>
        <v>400000</v>
      </c>
      <c r="AB664" s="11"/>
    </row>
    <row r="665" spans="1:28" ht="15.75" hidden="1" x14ac:dyDescent="0.25">
      <c r="A665" s="39">
        <v>45681</v>
      </c>
      <c r="B665" s="35" t="s">
        <v>358</v>
      </c>
      <c r="C665" s="35"/>
      <c r="D665" s="35" t="s">
        <v>31</v>
      </c>
      <c r="E665" s="35" t="s">
        <v>185</v>
      </c>
      <c r="F665" s="35">
        <v>4000</v>
      </c>
      <c r="G665" s="35" t="s">
        <v>29</v>
      </c>
      <c r="H665" s="35">
        <v>900</v>
      </c>
      <c r="I665" s="20">
        <f t="shared" si="136"/>
        <v>3600000</v>
      </c>
      <c r="J665" s="36" t="s">
        <v>26</v>
      </c>
      <c r="K665" s="20"/>
      <c r="L665" s="9">
        <f t="shared" si="143"/>
        <v>0</v>
      </c>
      <c r="M665" s="9"/>
      <c r="N665" s="9"/>
      <c r="O665" s="9">
        <f t="shared" si="144"/>
        <v>0</v>
      </c>
      <c r="P665" s="9"/>
      <c r="Q665" s="9"/>
      <c r="R665" s="9">
        <f t="shared" si="145"/>
        <v>0</v>
      </c>
      <c r="S665" s="9"/>
      <c r="T665" s="9"/>
      <c r="U665" s="9">
        <f t="shared" si="146"/>
        <v>0</v>
      </c>
      <c r="V665" s="9"/>
      <c r="W665" s="9"/>
      <c r="X665" s="9">
        <f t="shared" si="147"/>
        <v>0</v>
      </c>
      <c r="Y665" s="9"/>
      <c r="Z665" s="9"/>
      <c r="AA665" s="10">
        <f t="shared" si="148"/>
        <v>3600000</v>
      </c>
      <c r="AB665" s="11"/>
    </row>
    <row r="666" spans="1:28" ht="15.75" hidden="1" x14ac:dyDescent="0.25">
      <c r="A666" s="39">
        <v>45681</v>
      </c>
      <c r="B666" s="33" t="s">
        <v>371</v>
      </c>
      <c r="C666" s="33"/>
      <c r="D666" s="35" t="s">
        <v>31</v>
      </c>
      <c r="E666" s="33" t="s">
        <v>86</v>
      </c>
      <c r="F666" s="33">
        <v>100</v>
      </c>
      <c r="G666" s="33" t="s">
        <v>51</v>
      </c>
      <c r="H666" s="33">
        <v>77400</v>
      </c>
      <c r="I666" s="20">
        <f t="shared" si="136"/>
        <v>7740000</v>
      </c>
      <c r="J666" s="53" t="s">
        <v>241</v>
      </c>
      <c r="K666" s="20"/>
      <c r="L666" s="9">
        <f t="shared" si="143"/>
        <v>7740000</v>
      </c>
      <c r="M666" s="9">
        <v>7740000</v>
      </c>
      <c r="N666" s="9"/>
      <c r="O666" s="9">
        <f t="shared" si="144"/>
        <v>0</v>
      </c>
      <c r="P666" s="9"/>
      <c r="Q666" s="9"/>
      <c r="R666" s="9">
        <f t="shared" si="145"/>
        <v>0</v>
      </c>
      <c r="S666" s="9"/>
      <c r="T666" s="9"/>
      <c r="U666" s="9">
        <f t="shared" si="146"/>
        <v>0</v>
      </c>
      <c r="V666" s="9"/>
      <c r="W666" s="9"/>
      <c r="X666" s="9">
        <f t="shared" si="147"/>
        <v>0</v>
      </c>
      <c r="Y666" s="9"/>
      <c r="Z666" s="9"/>
      <c r="AA666" s="10">
        <f t="shared" si="148"/>
        <v>0</v>
      </c>
      <c r="AB666" s="11">
        <v>45682</v>
      </c>
    </row>
    <row r="667" spans="1:28" ht="15.75" hidden="1" x14ac:dyDescent="0.25">
      <c r="A667" s="39">
        <v>45681</v>
      </c>
      <c r="B667" s="33" t="s">
        <v>473</v>
      </c>
      <c r="C667" s="33"/>
      <c r="D667" s="33" t="s">
        <v>31</v>
      </c>
      <c r="E667" s="33" t="s">
        <v>73</v>
      </c>
      <c r="F667" s="33">
        <v>10</v>
      </c>
      <c r="G667" s="33" t="s">
        <v>74</v>
      </c>
      <c r="H667" s="33">
        <v>45000</v>
      </c>
      <c r="I667" s="20">
        <f t="shared" si="136"/>
        <v>450000</v>
      </c>
      <c r="J667" s="41" t="s">
        <v>240</v>
      </c>
      <c r="K667" s="20" t="s">
        <v>443</v>
      </c>
      <c r="L667" s="9">
        <f t="shared" si="143"/>
        <v>0</v>
      </c>
      <c r="M667" s="9"/>
      <c r="N667" s="9"/>
      <c r="O667" s="9">
        <f t="shared" si="144"/>
        <v>450000</v>
      </c>
      <c r="P667" s="9">
        <v>450000</v>
      </c>
      <c r="Q667" s="9"/>
      <c r="R667" s="9">
        <f t="shared" si="145"/>
        <v>0</v>
      </c>
      <c r="S667" s="9"/>
      <c r="T667" s="9"/>
      <c r="U667" s="9">
        <f t="shared" si="146"/>
        <v>0</v>
      </c>
      <c r="V667" s="9"/>
      <c r="W667" s="9"/>
      <c r="X667" s="9">
        <f t="shared" si="147"/>
        <v>0</v>
      </c>
      <c r="Y667" s="9"/>
      <c r="Z667" s="9"/>
      <c r="AA667" s="10">
        <f t="shared" si="148"/>
        <v>0</v>
      </c>
      <c r="AB667" s="11">
        <v>45679</v>
      </c>
    </row>
    <row r="668" spans="1:28" ht="15.75" hidden="1" x14ac:dyDescent="0.25">
      <c r="A668" s="39">
        <v>45681</v>
      </c>
      <c r="B668" s="33" t="s">
        <v>473</v>
      </c>
      <c r="C668" s="33"/>
      <c r="D668" s="33" t="s">
        <v>31</v>
      </c>
      <c r="E668" s="33" t="s">
        <v>102</v>
      </c>
      <c r="F668" s="33">
        <v>2</v>
      </c>
      <c r="G668" s="33" t="s">
        <v>74</v>
      </c>
      <c r="H668" s="33">
        <v>65000</v>
      </c>
      <c r="I668" s="20">
        <f t="shared" si="136"/>
        <v>130000</v>
      </c>
      <c r="J668" s="41" t="s">
        <v>240</v>
      </c>
      <c r="K668" s="20" t="s">
        <v>443</v>
      </c>
      <c r="L668" s="9">
        <f t="shared" si="143"/>
        <v>0</v>
      </c>
      <c r="M668" s="9"/>
      <c r="N668" s="9"/>
      <c r="O668" s="9">
        <f t="shared" si="144"/>
        <v>130000</v>
      </c>
      <c r="P668" s="9">
        <v>130000</v>
      </c>
      <c r="Q668" s="9"/>
      <c r="R668" s="9">
        <f t="shared" si="145"/>
        <v>0</v>
      </c>
      <c r="S668" s="9"/>
      <c r="T668" s="9"/>
      <c r="U668" s="9">
        <f t="shared" si="146"/>
        <v>0</v>
      </c>
      <c r="V668" s="9"/>
      <c r="W668" s="9"/>
      <c r="X668" s="9">
        <f t="shared" si="147"/>
        <v>0</v>
      </c>
      <c r="Y668" s="9"/>
      <c r="Z668" s="9"/>
      <c r="AA668" s="10">
        <f t="shared" si="148"/>
        <v>0</v>
      </c>
      <c r="AB668" s="11">
        <v>45679</v>
      </c>
    </row>
    <row r="669" spans="1:28" ht="15.75" hidden="1" x14ac:dyDescent="0.25">
      <c r="A669" s="39">
        <v>45681</v>
      </c>
      <c r="B669" s="33" t="s">
        <v>473</v>
      </c>
      <c r="C669" s="35"/>
      <c r="D669" s="33" t="s">
        <v>31</v>
      </c>
      <c r="E669" s="35" t="s">
        <v>122</v>
      </c>
      <c r="F669" s="35">
        <v>2</v>
      </c>
      <c r="G669" s="35" t="s">
        <v>51</v>
      </c>
      <c r="H669" s="35">
        <v>70000</v>
      </c>
      <c r="I669" s="20">
        <f t="shared" si="136"/>
        <v>140000</v>
      </c>
      <c r="J669" s="41" t="s">
        <v>240</v>
      </c>
      <c r="K669" s="20" t="s">
        <v>443</v>
      </c>
      <c r="L669" s="9">
        <f t="shared" si="143"/>
        <v>0</v>
      </c>
      <c r="M669" s="9"/>
      <c r="N669" s="9"/>
      <c r="O669" s="9">
        <f t="shared" si="144"/>
        <v>140000</v>
      </c>
      <c r="P669" s="9">
        <v>140000</v>
      </c>
      <c r="Q669" s="9"/>
      <c r="R669" s="9">
        <f t="shared" si="145"/>
        <v>0</v>
      </c>
      <c r="S669" s="9"/>
      <c r="T669" s="9"/>
      <c r="U669" s="9">
        <f t="shared" si="146"/>
        <v>0</v>
      </c>
      <c r="V669" s="9"/>
      <c r="W669" s="9"/>
      <c r="X669" s="9">
        <f t="shared" si="147"/>
        <v>0</v>
      </c>
      <c r="Y669" s="9"/>
      <c r="Z669" s="9"/>
      <c r="AA669" s="10">
        <f t="shared" si="148"/>
        <v>0</v>
      </c>
      <c r="AB669" s="11">
        <v>45679</v>
      </c>
    </row>
    <row r="670" spans="1:28" ht="15.75" hidden="1" x14ac:dyDescent="0.25">
      <c r="A670" s="39">
        <v>45681</v>
      </c>
      <c r="B670" s="33" t="s">
        <v>473</v>
      </c>
      <c r="C670" s="33"/>
      <c r="D670" s="33" t="s">
        <v>31</v>
      </c>
      <c r="E670" s="33" t="s">
        <v>234</v>
      </c>
      <c r="F670" s="33">
        <v>2.5</v>
      </c>
      <c r="G670" s="33" t="s">
        <v>51</v>
      </c>
      <c r="H670" s="33">
        <v>90000</v>
      </c>
      <c r="I670" s="20">
        <f t="shared" si="136"/>
        <v>225000</v>
      </c>
      <c r="J670" s="41" t="s">
        <v>240</v>
      </c>
      <c r="K670" s="20" t="s">
        <v>443</v>
      </c>
      <c r="L670" s="9">
        <f t="shared" si="143"/>
        <v>0</v>
      </c>
      <c r="M670" s="9"/>
      <c r="N670" s="9"/>
      <c r="O670" s="9">
        <f t="shared" si="144"/>
        <v>225000</v>
      </c>
      <c r="P670" s="9">
        <v>225000</v>
      </c>
      <c r="Q670" s="9"/>
      <c r="R670" s="9">
        <f t="shared" si="145"/>
        <v>0</v>
      </c>
      <c r="S670" s="9"/>
      <c r="T670" s="9"/>
      <c r="U670" s="9">
        <f t="shared" si="146"/>
        <v>0</v>
      </c>
      <c r="V670" s="9"/>
      <c r="W670" s="9"/>
      <c r="X670" s="9">
        <f t="shared" si="147"/>
        <v>0</v>
      </c>
      <c r="Y670" s="9"/>
      <c r="Z670" s="9"/>
      <c r="AA670" s="10">
        <f t="shared" si="148"/>
        <v>0</v>
      </c>
      <c r="AB670" s="11">
        <v>45679</v>
      </c>
    </row>
    <row r="671" spans="1:28" ht="15.75" hidden="1" x14ac:dyDescent="0.25">
      <c r="A671" s="32">
        <v>45681</v>
      </c>
      <c r="B671" s="33" t="s">
        <v>473</v>
      </c>
      <c r="C671" s="33"/>
      <c r="D671" s="33" t="s">
        <v>31</v>
      </c>
      <c r="E671" s="33" t="s">
        <v>235</v>
      </c>
      <c r="F671" s="33">
        <v>2.5</v>
      </c>
      <c r="G671" s="33" t="s">
        <v>51</v>
      </c>
      <c r="H671" s="33">
        <v>90000</v>
      </c>
      <c r="I671" s="20">
        <f t="shared" si="136"/>
        <v>225000</v>
      </c>
      <c r="J671" s="41" t="s">
        <v>240</v>
      </c>
      <c r="K671" s="20" t="s">
        <v>443</v>
      </c>
      <c r="L671" s="9">
        <f t="shared" si="143"/>
        <v>0</v>
      </c>
      <c r="M671" s="9"/>
      <c r="N671" s="9"/>
      <c r="O671" s="9">
        <f t="shared" si="144"/>
        <v>225000</v>
      </c>
      <c r="P671" s="9">
        <v>225000</v>
      </c>
      <c r="Q671" s="9"/>
      <c r="R671" s="9">
        <f t="shared" si="145"/>
        <v>0</v>
      </c>
      <c r="S671" s="9"/>
      <c r="T671" s="9"/>
      <c r="U671" s="9">
        <f t="shared" si="146"/>
        <v>0</v>
      </c>
      <c r="V671" s="9"/>
      <c r="W671" s="9"/>
      <c r="X671" s="9">
        <f t="shared" si="147"/>
        <v>0</v>
      </c>
      <c r="Y671" s="9"/>
      <c r="Z671" s="9"/>
      <c r="AA671" s="10">
        <f t="shared" si="148"/>
        <v>0</v>
      </c>
      <c r="AB671" s="11">
        <v>45679</v>
      </c>
    </row>
    <row r="672" spans="1:28" ht="15.75" hidden="1" x14ac:dyDescent="0.25">
      <c r="A672" s="39">
        <v>45681</v>
      </c>
      <c r="B672" s="33" t="s">
        <v>473</v>
      </c>
      <c r="C672" s="35"/>
      <c r="D672" s="33" t="s">
        <v>31</v>
      </c>
      <c r="E672" s="35" t="s">
        <v>236</v>
      </c>
      <c r="F672" s="35">
        <v>2.5</v>
      </c>
      <c r="G672" s="35" t="s">
        <v>51</v>
      </c>
      <c r="H672" s="33">
        <v>90000</v>
      </c>
      <c r="I672" s="20">
        <f t="shared" si="136"/>
        <v>225000</v>
      </c>
      <c r="J672" s="41" t="s">
        <v>240</v>
      </c>
      <c r="K672" s="20" t="s">
        <v>443</v>
      </c>
      <c r="L672" s="9">
        <f t="shared" si="143"/>
        <v>0</v>
      </c>
      <c r="M672" s="9"/>
      <c r="N672" s="9"/>
      <c r="O672" s="9">
        <f t="shared" si="144"/>
        <v>225000</v>
      </c>
      <c r="P672" s="9">
        <v>225000</v>
      </c>
      <c r="Q672" s="9"/>
      <c r="R672" s="9">
        <f t="shared" si="145"/>
        <v>0</v>
      </c>
      <c r="S672" s="9"/>
      <c r="T672" s="9"/>
      <c r="U672" s="9">
        <f t="shared" si="146"/>
        <v>0</v>
      </c>
      <c r="V672" s="9"/>
      <c r="W672" s="9"/>
      <c r="X672" s="9">
        <f t="shared" si="147"/>
        <v>0</v>
      </c>
      <c r="Y672" s="9"/>
      <c r="Z672" s="9"/>
      <c r="AA672" s="10">
        <f t="shared" si="148"/>
        <v>0</v>
      </c>
      <c r="AB672" s="11">
        <v>45679</v>
      </c>
    </row>
    <row r="673" spans="1:28" ht="15.75" hidden="1" x14ac:dyDescent="0.25">
      <c r="A673" s="32">
        <v>45681</v>
      </c>
      <c r="B673" s="33" t="s">
        <v>473</v>
      </c>
      <c r="C673" s="33"/>
      <c r="D673" s="33" t="s">
        <v>31</v>
      </c>
      <c r="E673" s="33" t="s">
        <v>237</v>
      </c>
      <c r="F673" s="33">
        <v>2.5</v>
      </c>
      <c r="G673" s="33" t="s">
        <v>51</v>
      </c>
      <c r="H673" s="33">
        <v>90000</v>
      </c>
      <c r="I673" s="20">
        <f t="shared" si="136"/>
        <v>225000</v>
      </c>
      <c r="J673" s="37" t="s">
        <v>240</v>
      </c>
      <c r="K673" s="20" t="s">
        <v>443</v>
      </c>
      <c r="L673" s="9">
        <f t="shared" si="143"/>
        <v>0</v>
      </c>
      <c r="M673" s="9"/>
      <c r="N673" s="9"/>
      <c r="O673" s="9">
        <f t="shared" si="144"/>
        <v>225000</v>
      </c>
      <c r="P673" s="9">
        <v>225000</v>
      </c>
      <c r="Q673" s="9"/>
      <c r="R673" s="9">
        <f t="shared" si="145"/>
        <v>0</v>
      </c>
      <c r="S673" s="9"/>
      <c r="T673" s="9"/>
      <c r="U673" s="9">
        <f t="shared" si="146"/>
        <v>0</v>
      </c>
      <c r="V673" s="9"/>
      <c r="W673" s="9"/>
      <c r="X673" s="9">
        <f t="shared" si="147"/>
        <v>0</v>
      </c>
      <c r="Y673" s="9"/>
      <c r="Z673" s="9"/>
      <c r="AA673" s="10">
        <f t="shared" si="148"/>
        <v>0</v>
      </c>
      <c r="AB673" s="11">
        <v>45679</v>
      </c>
    </row>
    <row r="674" spans="1:28" ht="15.75" hidden="1" x14ac:dyDescent="0.25">
      <c r="A674" s="39">
        <v>45682</v>
      </c>
      <c r="B674" s="35" t="s">
        <v>260</v>
      </c>
      <c r="C674" s="35"/>
      <c r="D674" s="35" t="s">
        <v>41</v>
      </c>
      <c r="E674" s="35" t="s">
        <v>158</v>
      </c>
      <c r="F674" s="35">
        <v>450</v>
      </c>
      <c r="G674" s="35" t="s">
        <v>29</v>
      </c>
      <c r="H674" s="35">
        <v>3430</v>
      </c>
      <c r="I674" s="27">
        <f t="shared" si="136"/>
        <v>1543500</v>
      </c>
      <c r="J674" s="37" t="s">
        <v>240</v>
      </c>
      <c r="K674" s="20"/>
      <c r="L674" s="9">
        <f>M674+N674</f>
        <v>0</v>
      </c>
      <c r="M674" s="9"/>
      <c r="N674" s="9"/>
      <c r="O674" s="9">
        <f>P674+Q674</f>
        <v>0</v>
      </c>
      <c r="P674" s="9"/>
      <c r="Q674" s="9"/>
      <c r="R674" s="9">
        <f>S674+T674</f>
        <v>0</v>
      </c>
      <c r="S674" s="9"/>
      <c r="T674" s="9"/>
      <c r="U674" s="9">
        <f>V674+W674</f>
        <v>0</v>
      </c>
      <c r="V674" s="9"/>
      <c r="W674" s="9"/>
      <c r="X674" s="9">
        <f>Y674+Z674</f>
        <v>1543500</v>
      </c>
      <c r="Y674" s="9">
        <v>1543500</v>
      </c>
      <c r="Z674" s="9"/>
      <c r="AA674" s="10">
        <f>C674+I674-L674-O674-U674-X674-R674</f>
        <v>0</v>
      </c>
      <c r="AB674" s="11">
        <v>45687</v>
      </c>
    </row>
    <row r="675" spans="1:28" ht="15.75" hidden="1" x14ac:dyDescent="0.25">
      <c r="A675" s="39">
        <v>45682</v>
      </c>
      <c r="B675" s="33" t="s">
        <v>478</v>
      </c>
      <c r="C675" s="33"/>
      <c r="D675" s="35" t="s">
        <v>41</v>
      </c>
      <c r="E675" s="33" t="s">
        <v>139</v>
      </c>
      <c r="F675" s="33">
        <v>2</v>
      </c>
      <c r="G675" s="35" t="s">
        <v>23</v>
      </c>
      <c r="H675" s="33">
        <v>400000</v>
      </c>
      <c r="I675" s="20">
        <f t="shared" si="136"/>
        <v>800000</v>
      </c>
      <c r="J675" s="34" t="s">
        <v>26</v>
      </c>
      <c r="K675" s="20"/>
      <c r="L675" s="9">
        <f t="shared" ref="L675:L704" si="149">M675+N675</f>
        <v>0</v>
      </c>
      <c r="M675" s="9"/>
      <c r="N675" s="9"/>
      <c r="O675" s="9">
        <f t="shared" ref="O675:O704" si="150">P675+Q675</f>
        <v>0</v>
      </c>
      <c r="P675" s="9"/>
      <c r="Q675" s="9"/>
      <c r="R675" s="9">
        <f t="shared" ref="R675:R704" si="151">S675+T675</f>
        <v>0</v>
      </c>
      <c r="S675" s="9"/>
      <c r="T675" s="9"/>
      <c r="U675" s="9">
        <f t="shared" ref="U675:U704" si="152">V675+W675</f>
        <v>0</v>
      </c>
      <c r="V675" s="9"/>
      <c r="W675" s="9"/>
      <c r="X675" s="9">
        <f t="shared" ref="X675:X704" si="153">Y675+Z675</f>
        <v>0</v>
      </c>
      <c r="Y675" s="9"/>
      <c r="Z675" s="9"/>
      <c r="AA675" s="10">
        <f t="shared" ref="AA675:AA704" si="154">C675+I675-L675-O675-U675-X675-R675</f>
        <v>800000</v>
      </c>
      <c r="AB675" s="11"/>
    </row>
    <row r="676" spans="1:28" ht="15.75" hidden="1" x14ac:dyDescent="0.25">
      <c r="A676" s="39">
        <v>45682</v>
      </c>
      <c r="B676" s="33" t="s">
        <v>478</v>
      </c>
      <c r="C676" s="33"/>
      <c r="D676" s="35" t="s">
        <v>41</v>
      </c>
      <c r="E676" s="33" t="s">
        <v>50</v>
      </c>
      <c r="F676" s="33">
        <v>2</v>
      </c>
      <c r="G676" s="35" t="s">
        <v>51</v>
      </c>
      <c r="H676" s="33">
        <v>170000</v>
      </c>
      <c r="I676" s="20">
        <f t="shared" si="136"/>
        <v>340000</v>
      </c>
      <c r="J676" s="34" t="s">
        <v>26</v>
      </c>
      <c r="K676" s="20"/>
      <c r="L676" s="9">
        <f t="shared" si="149"/>
        <v>0</v>
      </c>
      <c r="M676" s="9"/>
      <c r="N676" s="9"/>
      <c r="O676" s="9">
        <f t="shared" si="150"/>
        <v>0</v>
      </c>
      <c r="P676" s="9"/>
      <c r="Q676" s="9"/>
      <c r="R676" s="9">
        <f t="shared" si="151"/>
        <v>0</v>
      </c>
      <c r="S676" s="9"/>
      <c r="T676" s="9"/>
      <c r="U676" s="9">
        <f t="shared" si="152"/>
        <v>0</v>
      </c>
      <c r="V676" s="9"/>
      <c r="W676" s="9"/>
      <c r="X676" s="9">
        <f t="shared" si="153"/>
        <v>0</v>
      </c>
      <c r="Y676" s="9"/>
      <c r="Z676" s="9"/>
      <c r="AA676" s="10">
        <f t="shared" si="154"/>
        <v>340000</v>
      </c>
      <c r="AB676" s="11"/>
    </row>
    <row r="677" spans="1:28" ht="15.75" hidden="1" x14ac:dyDescent="0.25">
      <c r="A677" s="39">
        <v>45682</v>
      </c>
      <c r="B677" s="33" t="s">
        <v>217</v>
      </c>
      <c r="C677" s="35"/>
      <c r="D677" s="35" t="s">
        <v>41</v>
      </c>
      <c r="E677" s="35" t="s">
        <v>102</v>
      </c>
      <c r="F677" s="35">
        <v>12</v>
      </c>
      <c r="G677" s="33" t="s">
        <v>74</v>
      </c>
      <c r="H677" s="35">
        <v>65000</v>
      </c>
      <c r="I677" s="20">
        <f t="shared" si="136"/>
        <v>780000</v>
      </c>
      <c r="J677" s="36" t="s">
        <v>26</v>
      </c>
      <c r="K677" s="20"/>
      <c r="L677" s="9">
        <f t="shared" si="149"/>
        <v>0</v>
      </c>
      <c r="M677" s="9"/>
      <c r="N677" s="9"/>
      <c r="O677" s="9">
        <f t="shared" si="150"/>
        <v>0</v>
      </c>
      <c r="P677" s="9"/>
      <c r="Q677" s="9"/>
      <c r="R677" s="9">
        <f t="shared" si="151"/>
        <v>0</v>
      </c>
      <c r="S677" s="9"/>
      <c r="T677" s="9"/>
      <c r="U677" s="9">
        <f t="shared" si="152"/>
        <v>0</v>
      </c>
      <c r="V677" s="9"/>
      <c r="W677" s="9"/>
      <c r="X677" s="9">
        <f t="shared" si="153"/>
        <v>0</v>
      </c>
      <c r="Y677" s="9"/>
      <c r="Z677" s="9"/>
      <c r="AA677" s="10">
        <f t="shared" si="154"/>
        <v>780000</v>
      </c>
      <c r="AB677" s="11"/>
    </row>
    <row r="678" spans="1:28" ht="15.75" hidden="1" x14ac:dyDescent="0.25">
      <c r="A678" s="39">
        <v>45682</v>
      </c>
      <c r="B678" s="33" t="s">
        <v>217</v>
      </c>
      <c r="C678" s="33"/>
      <c r="D678" s="35" t="s">
        <v>41</v>
      </c>
      <c r="E678" s="35" t="s">
        <v>155</v>
      </c>
      <c r="F678" s="33">
        <v>500</v>
      </c>
      <c r="G678" s="33" t="s">
        <v>29</v>
      </c>
      <c r="H678" s="33">
        <v>4000</v>
      </c>
      <c r="I678" s="20">
        <f t="shared" si="136"/>
        <v>2000000</v>
      </c>
      <c r="J678" s="34" t="s">
        <v>26</v>
      </c>
      <c r="K678" s="20"/>
      <c r="L678" s="9">
        <f t="shared" si="149"/>
        <v>0</v>
      </c>
      <c r="M678" s="9"/>
      <c r="N678" s="9"/>
      <c r="O678" s="9">
        <f t="shared" si="150"/>
        <v>0</v>
      </c>
      <c r="P678" s="9"/>
      <c r="Q678" s="9"/>
      <c r="R678" s="9">
        <f t="shared" si="151"/>
        <v>0</v>
      </c>
      <c r="S678" s="9"/>
      <c r="T678" s="9"/>
      <c r="U678" s="9">
        <f t="shared" si="152"/>
        <v>0</v>
      </c>
      <c r="V678" s="9"/>
      <c r="W678" s="9"/>
      <c r="X678" s="9">
        <f t="shared" si="153"/>
        <v>0</v>
      </c>
      <c r="Y678" s="9"/>
      <c r="Z678" s="9"/>
      <c r="AA678" s="10">
        <f t="shared" si="154"/>
        <v>2000000</v>
      </c>
      <c r="AB678" s="11"/>
    </row>
    <row r="679" spans="1:28" ht="15.75" hidden="1" x14ac:dyDescent="0.25">
      <c r="A679" s="39">
        <v>45682</v>
      </c>
      <c r="B679" s="33" t="s">
        <v>412</v>
      </c>
      <c r="C679" s="33"/>
      <c r="D679" s="35" t="s">
        <v>31</v>
      </c>
      <c r="E679" s="35" t="s">
        <v>91</v>
      </c>
      <c r="F679" s="33">
        <v>5200</v>
      </c>
      <c r="G679" s="33" t="s">
        <v>29</v>
      </c>
      <c r="H679" s="33">
        <v>3500</v>
      </c>
      <c r="I679" s="20">
        <f t="shared" si="136"/>
        <v>18200000</v>
      </c>
      <c r="J679" s="34" t="s">
        <v>26</v>
      </c>
      <c r="K679" s="20"/>
      <c r="L679" s="9">
        <f t="shared" si="149"/>
        <v>0</v>
      </c>
      <c r="M679" s="9"/>
      <c r="N679" s="9"/>
      <c r="O679" s="9">
        <f t="shared" si="150"/>
        <v>0</v>
      </c>
      <c r="P679" s="9"/>
      <c r="Q679" s="9"/>
      <c r="R679" s="9">
        <f t="shared" si="151"/>
        <v>0</v>
      </c>
      <c r="S679" s="9"/>
      <c r="T679" s="9"/>
      <c r="U679" s="9">
        <f t="shared" si="152"/>
        <v>0</v>
      </c>
      <c r="V679" s="9"/>
      <c r="W679" s="9"/>
      <c r="X679" s="9">
        <f t="shared" si="153"/>
        <v>0</v>
      </c>
      <c r="Y679" s="9"/>
      <c r="Z679" s="9"/>
      <c r="AA679" s="10">
        <f t="shared" si="154"/>
        <v>18200000</v>
      </c>
      <c r="AB679" s="11"/>
    </row>
    <row r="680" spans="1:28" ht="15.75" hidden="1" x14ac:dyDescent="0.25">
      <c r="A680" s="39">
        <v>45682</v>
      </c>
      <c r="B680" s="33" t="s">
        <v>330</v>
      </c>
      <c r="C680" s="33"/>
      <c r="D680" s="35" t="s">
        <v>31</v>
      </c>
      <c r="E680" s="35" t="s">
        <v>110</v>
      </c>
      <c r="F680" s="33">
        <v>2000</v>
      </c>
      <c r="G680" s="33" t="s">
        <v>29</v>
      </c>
      <c r="H680" s="33">
        <v>2000</v>
      </c>
      <c r="I680" s="20">
        <f t="shared" si="136"/>
        <v>4000000</v>
      </c>
      <c r="J680" s="37" t="s">
        <v>241</v>
      </c>
      <c r="K680" s="20"/>
      <c r="L680" s="9">
        <f t="shared" si="149"/>
        <v>4000000</v>
      </c>
      <c r="M680" s="9">
        <v>4000000</v>
      </c>
      <c r="N680" s="9"/>
      <c r="O680" s="9">
        <f t="shared" si="150"/>
        <v>0</v>
      </c>
      <c r="P680" s="9"/>
      <c r="Q680" s="9"/>
      <c r="R680" s="9">
        <f t="shared" si="151"/>
        <v>0</v>
      </c>
      <c r="S680" s="9"/>
      <c r="T680" s="9"/>
      <c r="U680" s="9">
        <f t="shared" si="152"/>
        <v>0</v>
      </c>
      <c r="V680" s="9"/>
      <c r="W680" s="9"/>
      <c r="X680" s="9">
        <f t="shared" si="153"/>
        <v>0</v>
      </c>
      <c r="Y680" s="9"/>
      <c r="Z680" s="9"/>
      <c r="AA680" s="10">
        <f t="shared" si="154"/>
        <v>0</v>
      </c>
      <c r="AB680" s="11">
        <v>45682</v>
      </c>
    </row>
    <row r="681" spans="1:28" ht="15.75" hidden="1" x14ac:dyDescent="0.25">
      <c r="A681" s="39">
        <v>45682</v>
      </c>
      <c r="B681" s="33" t="s">
        <v>231</v>
      </c>
      <c r="C681" s="33"/>
      <c r="D681" s="35"/>
      <c r="E681" s="33" t="s">
        <v>362</v>
      </c>
      <c r="F681" s="33">
        <v>29.3</v>
      </c>
      <c r="G681" s="33" t="s">
        <v>51</v>
      </c>
      <c r="H681" s="33"/>
      <c r="I681" s="20">
        <f t="shared" si="136"/>
        <v>0</v>
      </c>
      <c r="J681" s="34" t="s">
        <v>26</v>
      </c>
      <c r="K681" s="20"/>
      <c r="L681" s="9">
        <f t="shared" si="149"/>
        <v>0</v>
      </c>
      <c r="M681" s="9"/>
      <c r="N681" s="9"/>
      <c r="O681" s="9">
        <f t="shared" si="150"/>
        <v>0</v>
      </c>
      <c r="P681" s="9"/>
      <c r="Q681" s="9"/>
      <c r="R681" s="9">
        <f t="shared" si="151"/>
        <v>0</v>
      </c>
      <c r="S681" s="9"/>
      <c r="T681" s="9"/>
      <c r="U681" s="9">
        <f t="shared" si="152"/>
        <v>0</v>
      </c>
      <c r="V681" s="9"/>
      <c r="W681" s="9"/>
      <c r="X681" s="9">
        <f t="shared" si="153"/>
        <v>0</v>
      </c>
      <c r="Y681" s="9"/>
      <c r="Z681" s="9"/>
      <c r="AA681" s="10">
        <f t="shared" si="154"/>
        <v>0</v>
      </c>
      <c r="AB681" s="11"/>
    </row>
    <row r="682" spans="1:28" ht="15.75" hidden="1" x14ac:dyDescent="0.25">
      <c r="A682" s="39">
        <v>45682</v>
      </c>
      <c r="B682" s="33" t="s">
        <v>231</v>
      </c>
      <c r="C682" s="33"/>
      <c r="D682" s="35"/>
      <c r="E682" s="33" t="s">
        <v>135</v>
      </c>
      <c r="F682" s="33">
        <v>57.5</v>
      </c>
      <c r="G682" s="33" t="s">
        <v>51</v>
      </c>
      <c r="H682" s="33"/>
      <c r="I682" s="20">
        <f t="shared" si="136"/>
        <v>0</v>
      </c>
      <c r="J682" s="34" t="s">
        <v>26</v>
      </c>
      <c r="K682" s="20"/>
      <c r="L682" s="9">
        <f t="shared" si="149"/>
        <v>0</v>
      </c>
      <c r="M682" s="9"/>
      <c r="N682" s="9"/>
      <c r="O682" s="9">
        <f t="shared" si="150"/>
        <v>0</v>
      </c>
      <c r="P682" s="9"/>
      <c r="Q682" s="9"/>
      <c r="R682" s="9">
        <f t="shared" si="151"/>
        <v>0</v>
      </c>
      <c r="S682" s="9"/>
      <c r="T682" s="9"/>
      <c r="U682" s="9">
        <f t="shared" si="152"/>
        <v>0</v>
      </c>
      <c r="V682" s="9"/>
      <c r="W682" s="9"/>
      <c r="X682" s="9">
        <f t="shared" si="153"/>
        <v>0</v>
      </c>
      <c r="Y682" s="9"/>
      <c r="Z682" s="9"/>
      <c r="AA682" s="10">
        <f t="shared" si="154"/>
        <v>0</v>
      </c>
      <c r="AB682" s="11"/>
    </row>
    <row r="683" spans="1:28" ht="15.75" hidden="1" x14ac:dyDescent="0.25">
      <c r="A683" s="39">
        <v>45682</v>
      </c>
      <c r="B683" s="33" t="s">
        <v>231</v>
      </c>
      <c r="C683" s="33"/>
      <c r="D683" s="35"/>
      <c r="E683" s="33" t="s">
        <v>135</v>
      </c>
      <c r="F683" s="33">
        <v>29.9</v>
      </c>
      <c r="G683" s="33" t="s">
        <v>51</v>
      </c>
      <c r="H683" s="33"/>
      <c r="I683" s="20">
        <f t="shared" si="136"/>
        <v>0</v>
      </c>
      <c r="J683" s="34" t="s">
        <v>26</v>
      </c>
      <c r="K683" s="20"/>
      <c r="L683" s="9">
        <f t="shared" si="149"/>
        <v>0</v>
      </c>
      <c r="M683" s="9"/>
      <c r="N683" s="9"/>
      <c r="O683" s="9">
        <f t="shared" si="150"/>
        <v>0</v>
      </c>
      <c r="P683" s="9"/>
      <c r="Q683" s="9"/>
      <c r="R683" s="9">
        <f t="shared" si="151"/>
        <v>0</v>
      </c>
      <c r="S683" s="9"/>
      <c r="T683" s="9"/>
      <c r="U683" s="9">
        <f t="shared" si="152"/>
        <v>0</v>
      </c>
      <c r="V683" s="9"/>
      <c r="W683" s="9"/>
      <c r="X683" s="9">
        <f t="shared" si="153"/>
        <v>0</v>
      </c>
      <c r="Y683" s="9"/>
      <c r="Z683" s="9"/>
      <c r="AA683" s="10">
        <f t="shared" si="154"/>
        <v>0</v>
      </c>
      <c r="AB683" s="11"/>
    </row>
    <row r="684" spans="1:28" ht="15.75" hidden="1" x14ac:dyDescent="0.25">
      <c r="A684" s="39">
        <v>45682</v>
      </c>
      <c r="B684" s="33" t="s">
        <v>258</v>
      </c>
      <c r="C684" s="33"/>
      <c r="D684" s="35" t="s">
        <v>31</v>
      </c>
      <c r="E684" s="33" t="s">
        <v>45</v>
      </c>
      <c r="F684" s="33">
        <v>50</v>
      </c>
      <c r="G684" s="33" t="s">
        <v>51</v>
      </c>
      <c r="H684" s="33">
        <v>180000</v>
      </c>
      <c r="I684" s="20">
        <f t="shared" si="136"/>
        <v>9000000</v>
      </c>
      <c r="J684" s="37" t="s">
        <v>240</v>
      </c>
      <c r="K684" s="20" t="s">
        <v>516</v>
      </c>
      <c r="L684" s="9">
        <f t="shared" si="149"/>
        <v>0</v>
      </c>
      <c r="M684" s="9"/>
      <c r="N684" s="9"/>
      <c r="O684" s="9">
        <f t="shared" si="150"/>
        <v>9000000</v>
      </c>
      <c r="P684" s="9">
        <v>9000000</v>
      </c>
      <c r="Q684" s="9"/>
      <c r="R684" s="9">
        <f t="shared" si="151"/>
        <v>0</v>
      </c>
      <c r="S684" s="9"/>
      <c r="T684" s="9"/>
      <c r="U684" s="9">
        <f t="shared" si="152"/>
        <v>0</v>
      </c>
      <c r="V684" s="9"/>
      <c r="W684" s="9"/>
      <c r="X684" s="9">
        <f t="shared" si="153"/>
        <v>0</v>
      </c>
      <c r="Y684" s="9"/>
      <c r="Z684" s="9"/>
      <c r="AA684" s="10">
        <f t="shared" si="154"/>
        <v>0</v>
      </c>
      <c r="AB684" s="11">
        <v>45685</v>
      </c>
    </row>
    <row r="685" spans="1:28" ht="15.75" hidden="1" x14ac:dyDescent="0.25">
      <c r="A685" s="39">
        <v>45682</v>
      </c>
      <c r="B685" s="33" t="s">
        <v>258</v>
      </c>
      <c r="C685" s="33"/>
      <c r="D685" s="35" t="s">
        <v>31</v>
      </c>
      <c r="E685" s="33" t="s">
        <v>102</v>
      </c>
      <c r="F685" s="33">
        <v>24</v>
      </c>
      <c r="G685" s="33" t="s">
        <v>74</v>
      </c>
      <c r="H685" s="33">
        <v>65000</v>
      </c>
      <c r="I685" s="20">
        <f t="shared" si="136"/>
        <v>1560000</v>
      </c>
      <c r="J685" s="37" t="s">
        <v>240</v>
      </c>
      <c r="K685" s="20" t="s">
        <v>516</v>
      </c>
      <c r="L685" s="9">
        <f t="shared" si="149"/>
        <v>0</v>
      </c>
      <c r="M685" s="9"/>
      <c r="N685" s="9"/>
      <c r="O685" s="9">
        <f t="shared" si="150"/>
        <v>1560000</v>
      </c>
      <c r="P685" s="9">
        <v>1560000</v>
      </c>
      <c r="Q685" s="9"/>
      <c r="R685" s="9">
        <f t="shared" si="151"/>
        <v>0</v>
      </c>
      <c r="S685" s="9"/>
      <c r="T685" s="9"/>
      <c r="U685" s="9">
        <f t="shared" si="152"/>
        <v>0</v>
      </c>
      <c r="V685" s="9"/>
      <c r="W685" s="9"/>
      <c r="X685" s="9">
        <f t="shared" si="153"/>
        <v>0</v>
      </c>
      <c r="Y685" s="9"/>
      <c r="Z685" s="9"/>
      <c r="AA685" s="10">
        <f t="shared" si="154"/>
        <v>0</v>
      </c>
      <c r="AB685" s="11">
        <v>45685</v>
      </c>
    </row>
    <row r="686" spans="1:28" ht="15.75" hidden="1" x14ac:dyDescent="0.25">
      <c r="A686" s="39">
        <v>45682</v>
      </c>
      <c r="B686" s="33" t="s">
        <v>258</v>
      </c>
      <c r="C686" s="33"/>
      <c r="D686" s="35" t="s">
        <v>31</v>
      </c>
      <c r="E686" s="33" t="s">
        <v>139</v>
      </c>
      <c r="F686" s="33">
        <v>10</v>
      </c>
      <c r="G686" s="33" t="s">
        <v>23</v>
      </c>
      <c r="H686" s="33">
        <v>400000</v>
      </c>
      <c r="I686" s="20">
        <f t="shared" si="136"/>
        <v>4000000</v>
      </c>
      <c r="J686" s="37" t="s">
        <v>240</v>
      </c>
      <c r="K686" s="20" t="s">
        <v>516</v>
      </c>
      <c r="L686" s="9">
        <f t="shared" si="149"/>
        <v>0</v>
      </c>
      <c r="M686" s="9"/>
      <c r="N686" s="9"/>
      <c r="O686" s="9">
        <f t="shared" si="150"/>
        <v>4000000</v>
      </c>
      <c r="P686" s="9">
        <v>4000000</v>
      </c>
      <c r="Q686" s="9"/>
      <c r="R686" s="9">
        <f t="shared" si="151"/>
        <v>0</v>
      </c>
      <c r="S686" s="9"/>
      <c r="T686" s="9"/>
      <c r="U686" s="9">
        <f t="shared" si="152"/>
        <v>0</v>
      </c>
      <c r="V686" s="9"/>
      <c r="W686" s="9"/>
      <c r="X686" s="9">
        <f t="shared" si="153"/>
        <v>0</v>
      </c>
      <c r="Y686" s="9"/>
      <c r="Z686" s="9"/>
      <c r="AA686" s="10">
        <f t="shared" si="154"/>
        <v>0</v>
      </c>
      <c r="AB686" s="11">
        <v>45685</v>
      </c>
    </row>
    <row r="687" spans="1:28" ht="15.75" hidden="1" x14ac:dyDescent="0.25">
      <c r="A687" s="39">
        <v>45682</v>
      </c>
      <c r="B687" s="33" t="s">
        <v>479</v>
      </c>
      <c r="C687" s="35"/>
      <c r="D687" s="35" t="s">
        <v>41</v>
      </c>
      <c r="E687" s="35" t="s">
        <v>166</v>
      </c>
      <c r="F687" s="35">
        <v>3</v>
      </c>
      <c r="G687" s="33" t="s">
        <v>23</v>
      </c>
      <c r="H687" s="35">
        <v>400000</v>
      </c>
      <c r="I687" s="20">
        <f t="shared" si="136"/>
        <v>1200000</v>
      </c>
      <c r="J687" s="36" t="s">
        <v>26</v>
      </c>
      <c r="K687" s="20"/>
      <c r="L687" s="9">
        <f t="shared" si="149"/>
        <v>0</v>
      </c>
      <c r="M687" s="9"/>
      <c r="N687" s="9"/>
      <c r="O687" s="9">
        <f t="shared" si="150"/>
        <v>0</v>
      </c>
      <c r="P687" s="9"/>
      <c r="Q687" s="9"/>
      <c r="R687" s="9">
        <f t="shared" si="151"/>
        <v>0</v>
      </c>
      <c r="S687" s="9"/>
      <c r="T687" s="9"/>
      <c r="U687" s="9">
        <f t="shared" si="152"/>
        <v>0</v>
      </c>
      <c r="V687" s="9"/>
      <c r="W687" s="9"/>
      <c r="X687" s="9">
        <f t="shared" si="153"/>
        <v>0</v>
      </c>
      <c r="Y687" s="9"/>
      <c r="Z687" s="9"/>
      <c r="AA687" s="10">
        <f t="shared" si="154"/>
        <v>1200000</v>
      </c>
      <c r="AB687" s="11"/>
    </row>
    <row r="688" spans="1:28" ht="15.75" hidden="1" x14ac:dyDescent="0.25">
      <c r="A688" s="39">
        <v>45682</v>
      </c>
      <c r="B688" s="33" t="s">
        <v>327</v>
      </c>
      <c r="C688" s="33"/>
      <c r="D688" s="35" t="s">
        <v>31</v>
      </c>
      <c r="E688" s="33" t="s">
        <v>213</v>
      </c>
      <c r="F688" s="35">
        <v>750</v>
      </c>
      <c r="G688" s="33" t="s">
        <v>29</v>
      </c>
      <c r="H688" s="33">
        <v>2630</v>
      </c>
      <c r="I688" s="20">
        <f t="shared" si="136"/>
        <v>1972500</v>
      </c>
      <c r="J688" s="37" t="s">
        <v>240</v>
      </c>
      <c r="K688" s="20" t="s">
        <v>495</v>
      </c>
      <c r="L688" s="9">
        <f t="shared" si="149"/>
        <v>0</v>
      </c>
      <c r="M688" s="9"/>
      <c r="N688" s="9"/>
      <c r="O688" s="9">
        <f t="shared" si="150"/>
        <v>1972500</v>
      </c>
      <c r="P688" s="9">
        <v>1972500</v>
      </c>
      <c r="Q688" s="9"/>
      <c r="R688" s="9">
        <f t="shared" si="151"/>
        <v>0</v>
      </c>
      <c r="S688" s="9"/>
      <c r="T688" s="9"/>
      <c r="U688" s="9">
        <f t="shared" si="152"/>
        <v>0</v>
      </c>
      <c r="V688" s="9"/>
      <c r="W688" s="9"/>
      <c r="X688" s="9">
        <f t="shared" si="153"/>
        <v>0</v>
      </c>
      <c r="Y688" s="9"/>
      <c r="Z688" s="9"/>
      <c r="AA688" s="10">
        <f t="shared" si="154"/>
        <v>0</v>
      </c>
      <c r="AB688" s="11">
        <v>45684</v>
      </c>
    </row>
    <row r="689" spans="1:28" ht="15.75" hidden="1" x14ac:dyDescent="0.25">
      <c r="A689" s="39">
        <v>45682</v>
      </c>
      <c r="B689" s="33" t="s">
        <v>327</v>
      </c>
      <c r="C689" s="33"/>
      <c r="D689" s="35" t="s">
        <v>31</v>
      </c>
      <c r="E689" s="33" t="s">
        <v>480</v>
      </c>
      <c r="F689" s="33">
        <v>10</v>
      </c>
      <c r="G689" s="35" t="s">
        <v>25</v>
      </c>
      <c r="H689" s="33">
        <v>25000</v>
      </c>
      <c r="I689" s="20">
        <f t="shared" si="136"/>
        <v>250000</v>
      </c>
      <c r="J689" s="37" t="s">
        <v>240</v>
      </c>
      <c r="K689" s="20" t="s">
        <v>495</v>
      </c>
      <c r="L689" s="9">
        <f t="shared" si="149"/>
        <v>0</v>
      </c>
      <c r="M689" s="9"/>
      <c r="N689" s="9"/>
      <c r="O689" s="9">
        <f t="shared" si="150"/>
        <v>250000</v>
      </c>
      <c r="P689" s="9">
        <v>250000</v>
      </c>
      <c r="Q689" s="9"/>
      <c r="R689" s="9">
        <f t="shared" si="151"/>
        <v>0</v>
      </c>
      <c r="S689" s="9"/>
      <c r="T689" s="9"/>
      <c r="U689" s="9">
        <f t="shared" si="152"/>
        <v>0</v>
      </c>
      <c r="V689" s="9"/>
      <c r="W689" s="9"/>
      <c r="X689" s="9">
        <f t="shared" si="153"/>
        <v>0</v>
      </c>
      <c r="Y689" s="9"/>
      <c r="Z689" s="9"/>
      <c r="AA689" s="10">
        <f t="shared" si="154"/>
        <v>0</v>
      </c>
      <c r="AB689" s="11">
        <v>45684</v>
      </c>
    </row>
    <row r="690" spans="1:28" ht="15.75" hidden="1" x14ac:dyDescent="0.25">
      <c r="A690" s="39">
        <v>45682</v>
      </c>
      <c r="B690" s="33" t="s">
        <v>173</v>
      </c>
      <c r="C690" s="33"/>
      <c r="D690" s="35" t="s">
        <v>31</v>
      </c>
      <c r="E690" s="33" t="s">
        <v>148</v>
      </c>
      <c r="F690" s="33">
        <v>100</v>
      </c>
      <c r="G690" s="35" t="s">
        <v>51</v>
      </c>
      <c r="H690" s="33">
        <v>60000</v>
      </c>
      <c r="I690" s="20">
        <f t="shared" si="136"/>
        <v>6000000</v>
      </c>
      <c r="J690" s="34" t="s">
        <v>26</v>
      </c>
      <c r="K690" s="20"/>
      <c r="L690" s="9">
        <f t="shared" si="149"/>
        <v>0</v>
      </c>
      <c r="M690" s="9"/>
      <c r="N690" s="9"/>
      <c r="O690" s="9">
        <f t="shared" si="150"/>
        <v>0</v>
      </c>
      <c r="P690" s="9"/>
      <c r="Q690" s="9"/>
      <c r="R690" s="9">
        <f t="shared" si="151"/>
        <v>0</v>
      </c>
      <c r="S690" s="9"/>
      <c r="T690" s="9"/>
      <c r="U690" s="9">
        <f t="shared" si="152"/>
        <v>0</v>
      </c>
      <c r="V690" s="9"/>
      <c r="W690" s="9"/>
      <c r="X690" s="9">
        <f t="shared" si="153"/>
        <v>0</v>
      </c>
      <c r="Y690" s="9"/>
      <c r="Z690" s="9"/>
      <c r="AA690" s="10">
        <f t="shared" si="154"/>
        <v>6000000</v>
      </c>
      <c r="AB690" s="11"/>
    </row>
    <row r="691" spans="1:28" ht="15.75" hidden="1" x14ac:dyDescent="0.25">
      <c r="A691" s="39">
        <v>45682</v>
      </c>
      <c r="B691" s="35" t="s">
        <v>481</v>
      </c>
      <c r="C691" s="33"/>
      <c r="D691" s="35" t="s">
        <v>31</v>
      </c>
      <c r="E691" s="33" t="s">
        <v>110</v>
      </c>
      <c r="F691" s="33">
        <v>1000</v>
      </c>
      <c r="G691" s="33" t="s">
        <v>29</v>
      </c>
      <c r="H691" s="33">
        <v>1900</v>
      </c>
      <c r="I691" s="20">
        <f t="shared" si="136"/>
        <v>1900000</v>
      </c>
      <c r="J691" s="41" t="s">
        <v>241</v>
      </c>
      <c r="K691" s="20"/>
      <c r="L691" s="9">
        <f t="shared" si="149"/>
        <v>1900000</v>
      </c>
      <c r="M691" s="9">
        <v>1900000</v>
      </c>
      <c r="N691" s="9"/>
      <c r="O691" s="9">
        <f t="shared" si="150"/>
        <v>0</v>
      </c>
      <c r="P691" s="9"/>
      <c r="Q691" s="9"/>
      <c r="R691" s="9">
        <f t="shared" si="151"/>
        <v>0</v>
      </c>
      <c r="S691" s="9"/>
      <c r="T691" s="9"/>
      <c r="U691" s="9">
        <f t="shared" si="152"/>
        <v>0</v>
      </c>
      <c r="V691" s="9"/>
      <c r="W691" s="9"/>
      <c r="X691" s="9">
        <f t="shared" si="153"/>
        <v>0</v>
      </c>
      <c r="Y691" s="9"/>
      <c r="Z691" s="9"/>
      <c r="AA691" s="10">
        <f t="shared" si="154"/>
        <v>0</v>
      </c>
      <c r="AB691" s="11">
        <v>45682</v>
      </c>
    </row>
    <row r="692" spans="1:28" ht="15.75" hidden="1" x14ac:dyDescent="0.25">
      <c r="A692" s="39">
        <v>45682</v>
      </c>
      <c r="B692" s="35" t="s">
        <v>109</v>
      </c>
      <c r="C692" s="33"/>
      <c r="D692" s="35" t="s">
        <v>31</v>
      </c>
      <c r="E692" s="33" t="s">
        <v>73</v>
      </c>
      <c r="F692" s="33">
        <v>10</v>
      </c>
      <c r="G692" s="33" t="s">
        <v>74</v>
      </c>
      <c r="H692" s="33">
        <v>50000</v>
      </c>
      <c r="I692" s="20">
        <f t="shared" si="136"/>
        <v>500000</v>
      </c>
      <c r="J692" s="41" t="s">
        <v>241</v>
      </c>
      <c r="K692" s="20"/>
      <c r="L692" s="9">
        <f t="shared" si="149"/>
        <v>500000</v>
      </c>
      <c r="M692" s="9">
        <v>500000</v>
      </c>
      <c r="N692" s="9"/>
      <c r="O692" s="9">
        <f t="shared" si="150"/>
        <v>0</v>
      </c>
      <c r="P692" s="9"/>
      <c r="Q692" s="9"/>
      <c r="R692" s="9">
        <f t="shared" si="151"/>
        <v>0</v>
      </c>
      <c r="S692" s="9"/>
      <c r="T692" s="9"/>
      <c r="U692" s="9">
        <f t="shared" si="152"/>
        <v>0</v>
      </c>
      <c r="V692" s="9"/>
      <c r="W692" s="9"/>
      <c r="X692" s="9">
        <f t="shared" si="153"/>
        <v>0</v>
      </c>
      <c r="Y692" s="9"/>
      <c r="Z692" s="9"/>
      <c r="AA692" s="10">
        <f t="shared" si="154"/>
        <v>0</v>
      </c>
      <c r="AB692" s="11">
        <v>45682</v>
      </c>
    </row>
    <row r="693" spans="1:28" ht="15.75" hidden="1" x14ac:dyDescent="0.25">
      <c r="A693" s="39">
        <v>45682</v>
      </c>
      <c r="B693" s="35" t="s">
        <v>109</v>
      </c>
      <c r="C693" s="33"/>
      <c r="D693" s="35" t="s">
        <v>31</v>
      </c>
      <c r="E693" s="33" t="s">
        <v>102</v>
      </c>
      <c r="F693" s="33">
        <v>4</v>
      </c>
      <c r="G693" s="33" t="s">
        <v>74</v>
      </c>
      <c r="H693" s="33">
        <v>65000</v>
      </c>
      <c r="I693" s="20">
        <f t="shared" ref="I693:I728" si="155">F693*H693</f>
        <v>260000</v>
      </c>
      <c r="J693" s="41" t="s">
        <v>241</v>
      </c>
      <c r="K693" s="20"/>
      <c r="L693" s="9">
        <f t="shared" si="149"/>
        <v>260000</v>
      </c>
      <c r="M693" s="9">
        <v>260000</v>
      </c>
      <c r="N693" s="9"/>
      <c r="O693" s="9">
        <f t="shared" si="150"/>
        <v>0</v>
      </c>
      <c r="P693" s="9"/>
      <c r="Q693" s="9"/>
      <c r="R693" s="9">
        <f t="shared" si="151"/>
        <v>0</v>
      </c>
      <c r="S693" s="9"/>
      <c r="T693" s="9"/>
      <c r="U693" s="9">
        <f t="shared" si="152"/>
        <v>0</v>
      </c>
      <c r="V693" s="9"/>
      <c r="W693" s="9"/>
      <c r="X693" s="9">
        <f t="shared" si="153"/>
        <v>0</v>
      </c>
      <c r="Y693" s="9"/>
      <c r="Z693" s="9"/>
      <c r="AA693" s="10">
        <f t="shared" si="154"/>
        <v>0</v>
      </c>
      <c r="AB693" s="11">
        <v>45682</v>
      </c>
    </row>
    <row r="694" spans="1:28" ht="15.75" hidden="1" x14ac:dyDescent="0.25">
      <c r="A694" s="39">
        <v>45682</v>
      </c>
      <c r="B694" s="35" t="s">
        <v>109</v>
      </c>
      <c r="C694" s="33"/>
      <c r="D694" s="35" t="s">
        <v>31</v>
      </c>
      <c r="E694" s="33" t="s">
        <v>122</v>
      </c>
      <c r="F694" s="33">
        <v>4</v>
      </c>
      <c r="G694" s="33" t="s">
        <v>51</v>
      </c>
      <c r="H694" s="33">
        <v>70000</v>
      </c>
      <c r="I694" s="20">
        <f t="shared" si="155"/>
        <v>280000</v>
      </c>
      <c r="J694" s="41" t="s">
        <v>241</v>
      </c>
      <c r="K694" s="20"/>
      <c r="L694" s="9">
        <f t="shared" si="149"/>
        <v>280000</v>
      </c>
      <c r="M694" s="9">
        <v>280000</v>
      </c>
      <c r="N694" s="9"/>
      <c r="O694" s="9">
        <f t="shared" si="150"/>
        <v>0</v>
      </c>
      <c r="P694" s="9"/>
      <c r="Q694" s="9"/>
      <c r="R694" s="9">
        <f t="shared" si="151"/>
        <v>0</v>
      </c>
      <c r="S694" s="9"/>
      <c r="T694" s="9"/>
      <c r="U694" s="9">
        <f t="shared" si="152"/>
        <v>0</v>
      </c>
      <c r="V694" s="9"/>
      <c r="W694" s="9"/>
      <c r="X694" s="9">
        <f t="shared" si="153"/>
        <v>0</v>
      </c>
      <c r="Y694" s="9"/>
      <c r="Z694" s="9"/>
      <c r="AA694" s="10">
        <f t="shared" si="154"/>
        <v>0</v>
      </c>
      <c r="AB694" s="11">
        <v>45682</v>
      </c>
    </row>
    <row r="695" spans="1:28" ht="15.75" hidden="1" x14ac:dyDescent="0.25">
      <c r="A695" s="39">
        <v>45682</v>
      </c>
      <c r="B695" s="35" t="s">
        <v>109</v>
      </c>
      <c r="C695" s="35"/>
      <c r="D695" s="35" t="s">
        <v>31</v>
      </c>
      <c r="E695" s="35" t="s">
        <v>185</v>
      </c>
      <c r="F695" s="35">
        <v>4000</v>
      </c>
      <c r="G695" s="35" t="s">
        <v>29</v>
      </c>
      <c r="H695" s="35">
        <v>900</v>
      </c>
      <c r="I695" s="20">
        <f t="shared" si="155"/>
        <v>3600000</v>
      </c>
      <c r="J695" s="41" t="s">
        <v>241</v>
      </c>
      <c r="K695" s="20"/>
      <c r="L695" s="9">
        <f t="shared" si="149"/>
        <v>3600000</v>
      </c>
      <c r="M695" s="9">
        <v>3600000</v>
      </c>
      <c r="N695" s="9"/>
      <c r="O695" s="9">
        <f t="shared" si="150"/>
        <v>0</v>
      </c>
      <c r="P695" s="9"/>
      <c r="Q695" s="9"/>
      <c r="R695" s="9">
        <f t="shared" si="151"/>
        <v>0</v>
      </c>
      <c r="S695" s="9"/>
      <c r="T695" s="9"/>
      <c r="U695" s="9">
        <f t="shared" si="152"/>
        <v>0</v>
      </c>
      <c r="V695" s="9"/>
      <c r="W695" s="9"/>
      <c r="X695" s="9">
        <f t="shared" si="153"/>
        <v>0</v>
      </c>
      <c r="Y695" s="9"/>
      <c r="Z695" s="9"/>
      <c r="AA695" s="10">
        <f t="shared" si="154"/>
        <v>0</v>
      </c>
      <c r="AB695" s="11">
        <v>45682</v>
      </c>
    </row>
    <row r="696" spans="1:28" ht="15.75" hidden="1" x14ac:dyDescent="0.25">
      <c r="A696" s="39">
        <v>45682</v>
      </c>
      <c r="B696" s="35" t="s">
        <v>346</v>
      </c>
      <c r="C696" s="35"/>
      <c r="D696" s="35" t="s">
        <v>41</v>
      </c>
      <c r="E696" s="35" t="s">
        <v>111</v>
      </c>
      <c r="F696" s="35">
        <v>300</v>
      </c>
      <c r="G696" s="35" t="s">
        <v>29</v>
      </c>
      <c r="H696" s="35">
        <v>2500</v>
      </c>
      <c r="I696" s="20">
        <f t="shared" si="155"/>
        <v>750000</v>
      </c>
      <c r="J696" s="37" t="s">
        <v>241</v>
      </c>
      <c r="K696" s="20"/>
      <c r="L696" s="9">
        <f t="shared" si="149"/>
        <v>750000</v>
      </c>
      <c r="M696" s="9"/>
      <c r="N696" s="9">
        <v>750000</v>
      </c>
      <c r="O696" s="9">
        <f t="shared" si="150"/>
        <v>0</v>
      </c>
      <c r="P696" s="9"/>
      <c r="Q696" s="9"/>
      <c r="R696" s="9">
        <f t="shared" si="151"/>
        <v>0</v>
      </c>
      <c r="S696" s="9"/>
      <c r="T696" s="9"/>
      <c r="U696" s="9">
        <f t="shared" si="152"/>
        <v>0</v>
      </c>
      <c r="V696" s="9"/>
      <c r="W696" s="9"/>
      <c r="X696" s="9">
        <f t="shared" si="153"/>
        <v>0</v>
      </c>
      <c r="Y696" s="9"/>
      <c r="Z696" s="9"/>
      <c r="AA696" s="10">
        <f t="shared" si="154"/>
        <v>0</v>
      </c>
      <c r="AB696" s="11">
        <v>45682</v>
      </c>
    </row>
    <row r="697" spans="1:28" ht="15.75" hidden="1" x14ac:dyDescent="0.25">
      <c r="A697" s="39">
        <v>45682</v>
      </c>
      <c r="B697" s="35" t="s">
        <v>346</v>
      </c>
      <c r="C697" s="33"/>
      <c r="D697" s="35" t="s">
        <v>41</v>
      </c>
      <c r="E697" s="33" t="s">
        <v>155</v>
      </c>
      <c r="F697" s="33">
        <v>600</v>
      </c>
      <c r="G697" s="35" t="s">
        <v>29</v>
      </c>
      <c r="H697" s="33">
        <v>4000</v>
      </c>
      <c r="I697" s="20">
        <f t="shared" si="155"/>
        <v>2400000</v>
      </c>
      <c r="J697" s="42" t="s">
        <v>43</v>
      </c>
      <c r="K697" s="20"/>
      <c r="L697" s="9">
        <f t="shared" si="149"/>
        <v>1750000</v>
      </c>
      <c r="M697" s="9"/>
      <c r="N697" s="9">
        <v>1750000</v>
      </c>
      <c r="O697" s="9">
        <f t="shared" si="150"/>
        <v>0</v>
      </c>
      <c r="P697" s="9"/>
      <c r="Q697" s="9"/>
      <c r="R697" s="9">
        <f t="shared" si="151"/>
        <v>0</v>
      </c>
      <c r="S697" s="9"/>
      <c r="T697" s="9"/>
      <c r="U697" s="9">
        <f t="shared" si="152"/>
        <v>0</v>
      </c>
      <c r="V697" s="9"/>
      <c r="W697" s="9"/>
      <c r="X697" s="9">
        <f t="shared" si="153"/>
        <v>0</v>
      </c>
      <c r="Y697" s="9"/>
      <c r="Z697" s="9"/>
      <c r="AA697" s="10">
        <f t="shared" si="154"/>
        <v>650000</v>
      </c>
      <c r="AB697" s="11">
        <v>45682</v>
      </c>
    </row>
    <row r="698" spans="1:28" ht="15.75" hidden="1" x14ac:dyDescent="0.25">
      <c r="A698" s="39">
        <v>45682</v>
      </c>
      <c r="B698" s="33" t="s">
        <v>217</v>
      </c>
      <c r="C698" s="35"/>
      <c r="D698" s="35" t="s">
        <v>41</v>
      </c>
      <c r="E698" s="35" t="s">
        <v>73</v>
      </c>
      <c r="F698" s="35">
        <v>10</v>
      </c>
      <c r="G698" s="33" t="s">
        <v>74</v>
      </c>
      <c r="H698" s="35">
        <v>65000</v>
      </c>
      <c r="I698" s="20">
        <f t="shared" si="155"/>
        <v>650000</v>
      </c>
      <c r="J698" s="36" t="s">
        <v>26</v>
      </c>
      <c r="K698" s="20"/>
      <c r="L698" s="9">
        <f t="shared" si="149"/>
        <v>0</v>
      </c>
      <c r="M698" s="9"/>
      <c r="N698" s="9"/>
      <c r="O698" s="9">
        <f t="shared" si="150"/>
        <v>0</v>
      </c>
      <c r="P698" s="9"/>
      <c r="Q698" s="9"/>
      <c r="R698" s="9">
        <f t="shared" si="151"/>
        <v>0</v>
      </c>
      <c r="S698" s="9"/>
      <c r="T698" s="9"/>
      <c r="U698" s="9">
        <f t="shared" si="152"/>
        <v>0</v>
      </c>
      <c r="V698" s="9"/>
      <c r="W698" s="9"/>
      <c r="X698" s="9">
        <f t="shared" si="153"/>
        <v>0</v>
      </c>
      <c r="Y698" s="9"/>
      <c r="Z698" s="9"/>
      <c r="AA698" s="10">
        <f t="shared" si="154"/>
        <v>650000</v>
      </c>
      <c r="AB698" s="11"/>
    </row>
    <row r="699" spans="1:28" ht="15.75" hidden="1" x14ac:dyDescent="0.25">
      <c r="A699" s="39">
        <v>45682</v>
      </c>
      <c r="B699" s="33" t="s">
        <v>231</v>
      </c>
      <c r="C699" s="33"/>
      <c r="D699" s="35"/>
      <c r="E699" s="33" t="s">
        <v>85</v>
      </c>
      <c r="F699" s="33">
        <v>65</v>
      </c>
      <c r="G699" s="33" t="s">
        <v>51</v>
      </c>
      <c r="H699" s="33"/>
      <c r="I699" s="20">
        <f t="shared" si="155"/>
        <v>0</v>
      </c>
      <c r="J699" s="34" t="s">
        <v>26</v>
      </c>
      <c r="K699" s="20"/>
      <c r="L699" s="9">
        <f t="shared" si="149"/>
        <v>0</v>
      </c>
      <c r="M699" s="9"/>
      <c r="N699" s="9"/>
      <c r="O699" s="9">
        <f t="shared" si="150"/>
        <v>0</v>
      </c>
      <c r="P699" s="9"/>
      <c r="Q699" s="9"/>
      <c r="R699" s="9">
        <f t="shared" si="151"/>
        <v>0</v>
      </c>
      <c r="S699" s="9"/>
      <c r="T699" s="9"/>
      <c r="U699" s="9">
        <f t="shared" si="152"/>
        <v>0</v>
      </c>
      <c r="V699" s="9"/>
      <c r="W699" s="9"/>
      <c r="X699" s="9">
        <f t="shared" si="153"/>
        <v>0</v>
      </c>
      <c r="Y699" s="9"/>
      <c r="Z699" s="9"/>
      <c r="AA699" s="10">
        <f t="shared" si="154"/>
        <v>0</v>
      </c>
      <c r="AB699" s="11"/>
    </row>
    <row r="700" spans="1:28" ht="15.75" hidden="1" x14ac:dyDescent="0.25">
      <c r="A700" s="39">
        <v>45682</v>
      </c>
      <c r="B700" s="33" t="s">
        <v>231</v>
      </c>
      <c r="C700" s="33"/>
      <c r="D700" s="35"/>
      <c r="E700" s="33" t="s">
        <v>482</v>
      </c>
      <c r="F700" s="33">
        <v>31.2</v>
      </c>
      <c r="G700" s="33" t="s">
        <v>51</v>
      </c>
      <c r="H700" s="33"/>
      <c r="I700" s="20">
        <f t="shared" si="155"/>
        <v>0</v>
      </c>
      <c r="J700" s="34" t="s">
        <v>26</v>
      </c>
      <c r="K700" s="20"/>
      <c r="L700" s="9">
        <f t="shared" si="149"/>
        <v>0</v>
      </c>
      <c r="M700" s="9"/>
      <c r="N700" s="9"/>
      <c r="O700" s="9">
        <f t="shared" si="150"/>
        <v>0</v>
      </c>
      <c r="P700" s="9"/>
      <c r="Q700" s="9"/>
      <c r="R700" s="9">
        <f t="shared" si="151"/>
        <v>0</v>
      </c>
      <c r="S700" s="9"/>
      <c r="T700" s="9"/>
      <c r="U700" s="9">
        <f t="shared" si="152"/>
        <v>0</v>
      </c>
      <c r="V700" s="9"/>
      <c r="W700" s="9"/>
      <c r="X700" s="9">
        <f t="shared" si="153"/>
        <v>0</v>
      </c>
      <c r="Y700" s="9"/>
      <c r="Z700" s="9"/>
      <c r="AA700" s="10">
        <f t="shared" si="154"/>
        <v>0</v>
      </c>
      <c r="AB700" s="11"/>
    </row>
    <row r="701" spans="1:28" ht="15.75" hidden="1" x14ac:dyDescent="0.25">
      <c r="A701" s="32">
        <v>45682</v>
      </c>
      <c r="B701" s="33" t="s">
        <v>231</v>
      </c>
      <c r="C701" s="33"/>
      <c r="D701" s="33"/>
      <c r="E701" s="33" t="s">
        <v>98</v>
      </c>
      <c r="F701" s="33">
        <v>23.2</v>
      </c>
      <c r="G701" s="33" t="s">
        <v>51</v>
      </c>
      <c r="H701" s="33"/>
      <c r="I701" s="20">
        <f t="shared" si="155"/>
        <v>0</v>
      </c>
      <c r="J701" s="34" t="s">
        <v>26</v>
      </c>
      <c r="K701" s="20"/>
      <c r="L701" s="9">
        <f t="shared" si="149"/>
        <v>0</v>
      </c>
      <c r="M701" s="9"/>
      <c r="N701" s="9"/>
      <c r="O701" s="9">
        <f t="shared" si="150"/>
        <v>0</v>
      </c>
      <c r="P701" s="9"/>
      <c r="Q701" s="9"/>
      <c r="R701" s="9">
        <f t="shared" si="151"/>
        <v>0</v>
      </c>
      <c r="S701" s="9"/>
      <c r="T701" s="9"/>
      <c r="U701" s="9">
        <f t="shared" si="152"/>
        <v>0</v>
      </c>
      <c r="V701" s="9"/>
      <c r="W701" s="9"/>
      <c r="X701" s="9">
        <f t="shared" si="153"/>
        <v>0</v>
      </c>
      <c r="Y701" s="9"/>
      <c r="Z701" s="9"/>
      <c r="AA701" s="10">
        <f t="shared" si="154"/>
        <v>0</v>
      </c>
      <c r="AB701" s="11"/>
    </row>
    <row r="702" spans="1:28" ht="15.75" hidden="1" x14ac:dyDescent="0.25">
      <c r="A702" s="32">
        <v>45682</v>
      </c>
      <c r="B702" s="33" t="s">
        <v>231</v>
      </c>
      <c r="C702" s="33"/>
      <c r="D702" s="33"/>
      <c r="E702" s="33" t="s">
        <v>135</v>
      </c>
      <c r="F702" s="33">
        <v>59.9</v>
      </c>
      <c r="G702" s="33" t="s">
        <v>51</v>
      </c>
      <c r="H702" s="33"/>
      <c r="I702" s="20">
        <f t="shared" si="155"/>
        <v>0</v>
      </c>
      <c r="J702" s="34" t="s">
        <v>26</v>
      </c>
      <c r="K702" s="20"/>
      <c r="L702" s="9">
        <f t="shared" si="149"/>
        <v>0</v>
      </c>
      <c r="M702" s="9"/>
      <c r="N702" s="9"/>
      <c r="O702" s="9">
        <f t="shared" si="150"/>
        <v>0</v>
      </c>
      <c r="P702" s="9"/>
      <c r="Q702" s="9"/>
      <c r="R702" s="9">
        <f t="shared" si="151"/>
        <v>0</v>
      </c>
      <c r="S702" s="9"/>
      <c r="T702" s="9"/>
      <c r="U702" s="9">
        <f t="shared" si="152"/>
        <v>0</v>
      </c>
      <c r="V702" s="9"/>
      <c r="W702" s="9"/>
      <c r="X702" s="9">
        <f t="shared" si="153"/>
        <v>0</v>
      </c>
      <c r="Y702" s="9"/>
      <c r="Z702" s="9"/>
      <c r="AA702" s="10">
        <f t="shared" si="154"/>
        <v>0</v>
      </c>
      <c r="AB702" s="11"/>
    </row>
    <row r="703" spans="1:28" ht="15.75" hidden="1" x14ac:dyDescent="0.25">
      <c r="A703" s="32">
        <v>45682</v>
      </c>
      <c r="B703" s="33" t="s">
        <v>392</v>
      </c>
      <c r="C703" s="33"/>
      <c r="D703" s="33" t="s">
        <v>41</v>
      </c>
      <c r="E703" s="33" t="s">
        <v>64</v>
      </c>
      <c r="F703" s="33">
        <v>5</v>
      </c>
      <c r="G703" s="33" t="s">
        <v>33</v>
      </c>
      <c r="H703" s="33">
        <v>150000</v>
      </c>
      <c r="I703" s="20">
        <f t="shared" si="155"/>
        <v>750000</v>
      </c>
      <c r="J703" s="41" t="s">
        <v>241</v>
      </c>
      <c r="K703" s="20"/>
      <c r="L703" s="9">
        <f t="shared" si="149"/>
        <v>0</v>
      </c>
      <c r="M703" s="9"/>
      <c r="N703" s="9"/>
      <c r="O703" s="9">
        <f t="shared" si="150"/>
        <v>0</v>
      </c>
      <c r="P703" s="9"/>
      <c r="Q703" s="9"/>
      <c r="R703" s="9">
        <f t="shared" si="151"/>
        <v>0</v>
      </c>
      <c r="S703" s="9"/>
      <c r="T703" s="9"/>
      <c r="U703" s="9">
        <f t="shared" si="152"/>
        <v>750000</v>
      </c>
      <c r="V703" s="9">
        <v>750000</v>
      </c>
      <c r="W703" s="9"/>
      <c r="X703" s="9">
        <f t="shared" si="153"/>
        <v>0</v>
      </c>
      <c r="Y703" s="9"/>
      <c r="Z703" s="9"/>
      <c r="AA703" s="10">
        <f t="shared" si="154"/>
        <v>0</v>
      </c>
      <c r="AB703" s="11">
        <v>45682</v>
      </c>
    </row>
    <row r="704" spans="1:28" ht="15.75" hidden="1" x14ac:dyDescent="0.25">
      <c r="A704" s="32">
        <v>45682</v>
      </c>
      <c r="B704" s="33" t="s">
        <v>483</v>
      </c>
      <c r="C704" s="33"/>
      <c r="D704" s="33" t="s">
        <v>41</v>
      </c>
      <c r="E704" s="33" t="s">
        <v>166</v>
      </c>
      <c r="F704" s="33">
        <v>2</v>
      </c>
      <c r="G704" s="33" t="s">
        <v>23</v>
      </c>
      <c r="H704" s="33">
        <v>400000</v>
      </c>
      <c r="I704" s="20">
        <f t="shared" si="155"/>
        <v>800000</v>
      </c>
      <c r="J704" s="37" t="s">
        <v>240</v>
      </c>
      <c r="K704" s="20" t="s">
        <v>493</v>
      </c>
      <c r="L704" s="9">
        <f t="shared" si="149"/>
        <v>0</v>
      </c>
      <c r="M704" s="9"/>
      <c r="N704" s="9"/>
      <c r="O704" s="9">
        <f t="shared" si="150"/>
        <v>800000</v>
      </c>
      <c r="P704" s="9">
        <v>800000</v>
      </c>
      <c r="Q704" s="9"/>
      <c r="R704" s="9">
        <f t="shared" si="151"/>
        <v>0</v>
      </c>
      <c r="S704" s="9"/>
      <c r="T704" s="9"/>
      <c r="U704" s="9">
        <f t="shared" si="152"/>
        <v>0</v>
      </c>
      <c r="V704" s="9"/>
      <c r="W704" s="9"/>
      <c r="X704" s="9">
        <f t="shared" si="153"/>
        <v>0</v>
      </c>
      <c r="Y704" s="9"/>
      <c r="Z704" s="9"/>
      <c r="AA704" s="10">
        <f t="shared" si="154"/>
        <v>0</v>
      </c>
      <c r="AB704" s="11">
        <v>45684</v>
      </c>
    </row>
    <row r="705" spans="1:28" ht="15.75" hidden="1" x14ac:dyDescent="0.25">
      <c r="A705" s="39">
        <v>45684</v>
      </c>
      <c r="B705" s="35" t="s">
        <v>96</v>
      </c>
      <c r="C705" s="35"/>
      <c r="D705" s="35" t="s">
        <v>41</v>
      </c>
      <c r="E705" s="35" t="s">
        <v>134</v>
      </c>
      <c r="F705" s="35">
        <v>3</v>
      </c>
      <c r="G705" s="35" t="s">
        <v>33</v>
      </c>
      <c r="H705" s="35">
        <v>230000</v>
      </c>
      <c r="I705" s="20">
        <f t="shared" si="155"/>
        <v>690000</v>
      </c>
      <c r="J705" s="36" t="s">
        <v>26</v>
      </c>
      <c r="K705" s="20"/>
      <c r="L705" s="9">
        <f t="shared" ref="L705:L728" si="156">M705+N705</f>
        <v>0</v>
      </c>
      <c r="M705" s="9"/>
      <c r="N705" s="9"/>
      <c r="O705" s="9">
        <f t="shared" ref="O705:O728" si="157">P705+Q705</f>
        <v>0</v>
      </c>
      <c r="P705" s="9"/>
      <c r="Q705" s="9"/>
      <c r="R705" s="9">
        <f t="shared" ref="R705:R728" si="158">S705+T705</f>
        <v>0</v>
      </c>
      <c r="S705" s="9"/>
      <c r="T705" s="9"/>
      <c r="U705" s="9">
        <f t="shared" ref="U705:U728" si="159">V705+W705</f>
        <v>0</v>
      </c>
      <c r="V705" s="9"/>
      <c r="W705" s="9"/>
      <c r="X705" s="9">
        <f t="shared" ref="X705:X728" si="160">Y705+Z705</f>
        <v>0</v>
      </c>
      <c r="Y705" s="9"/>
      <c r="Z705" s="9"/>
      <c r="AA705" s="10">
        <f t="shared" ref="AA705:AA728" si="161">C705+I705-L705-O705-U705-X705-R705</f>
        <v>690000</v>
      </c>
      <c r="AB705" s="11"/>
    </row>
    <row r="706" spans="1:28" ht="15.75" hidden="1" x14ac:dyDescent="0.25">
      <c r="A706" s="39">
        <v>45684</v>
      </c>
      <c r="B706" s="33" t="s">
        <v>488</v>
      </c>
      <c r="C706" s="33"/>
      <c r="D706" s="35" t="s">
        <v>31</v>
      </c>
      <c r="E706" s="35" t="s">
        <v>123</v>
      </c>
      <c r="F706" s="35">
        <v>2.5</v>
      </c>
      <c r="G706" s="33" t="s">
        <v>51</v>
      </c>
      <c r="H706" s="33">
        <v>100000</v>
      </c>
      <c r="I706" s="20">
        <f t="shared" si="155"/>
        <v>250000</v>
      </c>
      <c r="J706" s="37" t="s">
        <v>241</v>
      </c>
      <c r="K706" s="20"/>
      <c r="L706" s="9">
        <f t="shared" si="156"/>
        <v>0</v>
      </c>
      <c r="M706" s="9"/>
      <c r="N706" s="9"/>
      <c r="O706" s="9">
        <f t="shared" si="157"/>
        <v>0</v>
      </c>
      <c r="P706" s="9"/>
      <c r="Q706" s="9"/>
      <c r="R706" s="9">
        <f t="shared" si="158"/>
        <v>0</v>
      </c>
      <c r="S706" s="9"/>
      <c r="T706" s="9"/>
      <c r="U706" s="9">
        <f t="shared" si="159"/>
        <v>250000</v>
      </c>
      <c r="V706" s="9">
        <v>250000</v>
      </c>
      <c r="W706" s="9"/>
      <c r="X706" s="9">
        <f t="shared" si="160"/>
        <v>0</v>
      </c>
      <c r="Y706" s="9"/>
      <c r="Z706" s="9"/>
      <c r="AA706" s="10">
        <f t="shared" si="161"/>
        <v>0</v>
      </c>
      <c r="AB706" s="11">
        <v>45684</v>
      </c>
    </row>
    <row r="707" spans="1:28" ht="15.75" hidden="1" x14ac:dyDescent="0.25">
      <c r="A707" s="39">
        <v>45684</v>
      </c>
      <c r="B707" s="33" t="s">
        <v>489</v>
      </c>
      <c r="C707" s="33"/>
      <c r="D707" s="35" t="s">
        <v>31</v>
      </c>
      <c r="E707" s="33" t="s">
        <v>102</v>
      </c>
      <c r="F707" s="33">
        <v>4</v>
      </c>
      <c r="G707" s="33" t="s">
        <v>74</v>
      </c>
      <c r="H707" s="33">
        <v>65000</v>
      </c>
      <c r="I707" s="20">
        <f t="shared" si="155"/>
        <v>260000</v>
      </c>
      <c r="J707" s="37" t="s">
        <v>241</v>
      </c>
      <c r="K707" s="20"/>
      <c r="L707" s="9">
        <f t="shared" si="156"/>
        <v>0</v>
      </c>
      <c r="M707" s="9"/>
      <c r="N707" s="9"/>
      <c r="O707" s="9">
        <f t="shared" si="157"/>
        <v>0</v>
      </c>
      <c r="P707" s="9"/>
      <c r="Q707" s="9"/>
      <c r="R707" s="9">
        <f t="shared" si="158"/>
        <v>0</v>
      </c>
      <c r="S707" s="9"/>
      <c r="T707" s="9"/>
      <c r="U707" s="9">
        <f t="shared" si="159"/>
        <v>260000</v>
      </c>
      <c r="V707" s="9">
        <v>260000</v>
      </c>
      <c r="W707" s="9"/>
      <c r="X707" s="9">
        <f t="shared" si="160"/>
        <v>0</v>
      </c>
      <c r="Y707" s="9"/>
      <c r="Z707" s="9"/>
      <c r="AA707" s="10">
        <f t="shared" si="161"/>
        <v>0</v>
      </c>
      <c r="AB707" s="11">
        <v>45684</v>
      </c>
    </row>
    <row r="708" spans="1:28" ht="15.75" hidden="1" x14ac:dyDescent="0.25">
      <c r="A708" s="39">
        <v>45684</v>
      </c>
      <c r="B708" s="33" t="s">
        <v>317</v>
      </c>
      <c r="C708" s="33"/>
      <c r="D708" s="35" t="s">
        <v>31</v>
      </c>
      <c r="E708" s="33" t="s">
        <v>315</v>
      </c>
      <c r="F708" s="33">
        <v>400</v>
      </c>
      <c r="G708" s="33" t="s">
        <v>29</v>
      </c>
      <c r="H708" s="33">
        <v>5000</v>
      </c>
      <c r="I708" s="20">
        <f t="shared" si="155"/>
        <v>2000000</v>
      </c>
      <c r="J708" s="37" t="s">
        <v>240</v>
      </c>
      <c r="K708" s="20" t="s">
        <v>494</v>
      </c>
      <c r="L708" s="9">
        <f t="shared" si="156"/>
        <v>0</v>
      </c>
      <c r="M708" s="9"/>
      <c r="N708" s="9"/>
      <c r="O708" s="9">
        <f t="shared" si="157"/>
        <v>2000000</v>
      </c>
      <c r="P708" s="9">
        <v>2000000</v>
      </c>
      <c r="Q708" s="9"/>
      <c r="R708" s="9">
        <f t="shared" si="158"/>
        <v>0</v>
      </c>
      <c r="S708" s="9"/>
      <c r="T708" s="9"/>
      <c r="U708" s="9">
        <f t="shared" si="159"/>
        <v>0</v>
      </c>
      <c r="V708" s="9"/>
      <c r="W708" s="9"/>
      <c r="X708" s="9">
        <f t="shared" si="160"/>
        <v>0</v>
      </c>
      <c r="Y708" s="9"/>
      <c r="Z708" s="9"/>
      <c r="AA708" s="10">
        <f t="shared" si="161"/>
        <v>0</v>
      </c>
      <c r="AB708" s="11">
        <v>45684</v>
      </c>
    </row>
    <row r="709" spans="1:28" ht="15.75" hidden="1" x14ac:dyDescent="0.25">
      <c r="A709" s="39">
        <v>45684</v>
      </c>
      <c r="B709" s="33" t="s">
        <v>490</v>
      </c>
      <c r="C709" s="33"/>
      <c r="D709" s="35" t="s">
        <v>31</v>
      </c>
      <c r="E709" s="33" t="s">
        <v>439</v>
      </c>
      <c r="F709" s="33">
        <v>0.95</v>
      </c>
      <c r="G709" s="33" t="s">
        <v>178</v>
      </c>
      <c r="H709" s="33">
        <v>1150000</v>
      </c>
      <c r="I709" s="20">
        <f t="shared" si="155"/>
        <v>1092500</v>
      </c>
      <c r="J709" s="37" t="s">
        <v>240</v>
      </c>
      <c r="K709" s="20" t="s">
        <v>537</v>
      </c>
      <c r="L709" s="9">
        <f t="shared" si="156"/>
        <v>0</v>
      </c>
      <c r="M709" s="9"/>
      <c r="N709" s="9"/>
      <c r="O709" s="9">
        <f t="shared" si="157"/>
        <v>1092500</v>
      </c>
      <c r="P709" s="9">
        <v>1092500</v>
      </c>
      <c r="Q709" s="9"/>
      <c r="R709" s="9">
        <f t="shared" si="158"/>
        <v>0</v>
      </c>
      <c r="S709" s="9"/>
      <c r="T709" s="9"/>
      <c r="U709" s="9">
        <f t="shared" si="159"/>
        <v>0</v>
      </c>
      <c r="V709" s="9"/>
      <c r="W709" s="9"/>
      <c r="X709" s="9">
        <f t="shared" si="160"/>
        <v>0</v>
      </c>
      <c r="Y709" s="9"/>
      <c r="Z709" s="9"/>
      <c r="AA709" s="10">
        <f t="shared" si="161"/>
        <v>0</v>
      </c>
      <c r="AB709" s="11">
        <v>45686</v>
      </c>
    </row>
    <row r="710" spans="1:28" ht="15.75" hidden="1" x14ac:dyDescent="0.25">
      <c r="A710" s="39">
        <v>45684</v>
      </c>
      <c r="B710" s="33" t="s">
        <v>490</v>
      </c>
      <c r="C710" s="33"/>
      <c r="D710" s="35" t="s">
        <v>31</v>
      </c>
      <c r="E710" s="33" t="s">
        <v>160</v>
      </c>
      <c r="F710" s="33">
        <v>2</v>
      </c>
      <c r="G710" s="33" t="s">
        <v>29</v>
      </c>
      <c r="H710" s="33">
        <v>95000</v>
      </c>
      <c r="I710" s="20">
        <f t="shared" si="155"/>
        <v>190000</v>
      </c>
      <c r="J710" s="37" t="s">
        <v>240</v>
      </c>
      <c r="K710" s="20" t="s">
        <v>537</v>
      </c>
      <c r="L710" s="9">
        <f t="shared" si="156"/>
        <v>0</v>
      </c>
      <c r="M710" s="9"/>
      <c r="N710" s="9"/>
      <c r="O710" s="9">
        <f t="shared" si="157"/>
        <v>190000</v>
      </c>
      <c r="P710" s="9">
        <v>190000</v>
      </c>
      <c r="Q710" s="9"/>
      <c r="R710" s="9">
        <f t="shared" si="158"/>
        <v>0</v>
      </c>
      <c r="S710" s="9"/>
      <c r="T710" s="9"/>
      <c r="U710" s="9">
        <f t="shared" si="159"/>
        <v>0</v>
      </c>
      <c r="V710" s="9"/>
      <c r="W710" s="9"/>
      <c r="X710" s="9">
        <f t="shared" si="160"/>
        <v>0</v>
      </c>
      <c r="Y710" s="9"/>
      <c r="Z710" s="9"/>
      <c r="AA710" s="10">
        <f t="shared" si="161"/>
        <v>0</v>
      </c>
      <c r="AB710" s="11">
        <v>45686</v>
      </c>
    </row>
    <row r="711" spans="1:28" ht="15.75" hidden="1" x14ac:dyDescent="0.25">
      <c r="A711" s="39">
        <v>45684</v>
      </c>
      <c r="B711" s="33" t="s">
        <v>490</v>
      </c>
      <c r="C711" s="33"/>
      <c r="D711" s="35" t="s">
        <v>31</v>
      </c>
      <c r="E711" s="33" t="s">
        <v>403</v>
      </c>
      <c r="F711" s="33">
        <v>1</v>
      </c>
      <c r="G711" s="33" t="s">
        <v>29</v>
      </c>
      <c r="H711" s="33">
        <v>75000</v>
      </c>
      <c r="I711" s="20">
        <f t="shared" si="155"/>
        <v>75000</v>
      </c>
      <c r="J711" s="37" t="s">
        <v>240</v>
      </c>
      <c r="K711" s="20" t="s">
        <v>537</v>
      </c>
      <c r="L711" s="9">
        <f t="shared" si="156"/>
        <v>0</v>
      </c>
      <c r="M711" s="9"/>
      <c r="N711" s="9"/>
      <c r="O711" s="9">
        <f t="shared" si="157"/>
        <v>75000</v>
      </c>
      <c r="P711" s="9">
        <v>75000</v>
      </c>
      <c r="Q711" s="9"/>
      <c r="R711" s="9">
        <f t="shared" si="158"/>
        <v>0</v>
      </c>
      <c r="S711" s="9"/>
      <c r="T711" s="9"/>
      <c r="U711" s="9">
        <f t="shared" si="159"/>
        <v>0</v>
      </c>
      <c r="V711" s="9"/>
      <c r="W711" s="9"/>
      <c r="X711" s="9">
        <f t="shared" si="160"/>
        <v>0</v>
      </c>
      <c r="Y711" s="9"/>
      <c r="Z711" s="9"/>
      <c r="AA711" s="10">
        <f t="shared" si="161"/>
        <v>0</v>
      </c>
      <c r="AB711" s="11">
        <v>45686</v>
      </c>
    </row>
    <row r="712" spans="1:28" ht="15.75" hidden="1" x14ac:dyDescent="0.25">
      <c r="A712" s="39">
        <v>45684</v>
      </c>
      <c r="B712" s="33" t="s">
        <v>491</v>
      </c>
      <c r="C712" s="33"/>
      <c r="D712" s="33" t="s">
        <v>41</v>
      </c>
      <c r="E712" s="33" t="s">
        <v>95</v>
      </c>
      <c r="F712" s="33">
        <v>200</v>
      </c>
      <c r="G712" s="33" t="s">
        <v>29</v>
      </c>
      <c r="H712" s="33">
        <v>3950</v>
      </c>
      <c r="I712" s="20">
        <f t="shared" si="155"/>
        <v>790000</v>
      </c>
      <c r="J712" s="37" t="s">
        <v>240</v>
      </c>
      <c r="K712" s="20" t="s">
        <v>496</v>
      </c>
      <c r="L712" s="9">
        <f t="shared" si="156"/>
        <v>0</v>
      </c>
      <c r="M712" s="9"/>
      <c r="N712" s="9"/>
      <c r="O712" s="9">
        <f t="shared" si="157"/>
        <v>790000</v>
      </c>
      <c r="P712" s="9">
        <v>790000</v>
      </c>
      <c r="Q712" s="9"/>
      <c r="R712" s="9">
        <f t="shared" si="158"/>
        <v>0</v>
      </c>
      <c r="S712" s="9"/>
      <c r="T712" s="9"/>
      <c r="U712" s="9">
        <f t="shared" si="159"/>
        <v>0</v>
      </c>
      <c r="V712" s="9"/>
      <c r="W712" s="9"/>
      <c r="X712" s="9">
        <f t="shared" si="160"/>
        <v>0</v>
      </c>
      <c r="Y712" s="9"/>
      <c r="Z712" s="9"/>
      <c r="AA712" s="10">
        <f t="shared" si="161"/>
        <v>0</v>
      </c>
      <c r="AB712" s="11"/>
    </row>
    <row r="713" spans="1:28" ht="15.75" hidden="1" x14ac:dyDescent="0.25">
      <c r="A713" s="39">
        <v>45684</v>
      </c>
      <c r="B713" s="33" t="s">
        <v>491</v>
      </c>
      <c r="C713" s="33"/>
      <c r="D713" s="33" t="s">
        <v>41</v>
      </c>
      <c r="E713" s="33" t="s">
        <v>110</v>
      </c>
      <c r="F713" s="33">
        <v>400</v>
      </c>
      <c r="G713" s="33" t="s">
        <v>29</v>
      </c>
      <c r="H713" s="33">
        <v>1975</v>
      </c>
      <c r="I713" s="20">
        <f t="shared" si="155"/>
        <v>790000</v>
      </c>
      <c r="J713" s="37" t="s">
        <v>240</v>
      </c>
      <c r="K713" s="20" t="s">
        <v>496</v>
      </c>
      <c r="L713" s="9">
        <f t="shared" si="156"/>
        <v>0</v>
      </c>
      <c r="M713" s="9"/>
      <c r="N713" s="9"/>
      <c r="O713" s="9">
        <f t="shared" si="157"/>
        <v>790000</v>
      </c>
      <c r="P713" s="9">
        <v>790000</v>
      </c>
      <c r="Q713" s="9"/>
      <c r="R713" s="9">
        <f t="shared" si="158"/>
        <v>0</v>
      </c>
      <c r="S713" s="9"/>
      <c r="T713" s="9"/>
      <c r="U713" s="9">
        <f t="shared" si="159"/>
        <v>0</v>
      </c>
      <c r="V713" s="9"/>
      <c r="W713" s="9"/>
      <c r="X713" s="9">
        <f t="shared" si="160"/>
        <v>0</v>
      </c>
      <c r="Y713" s="9"/>
      <c r="Z713" s="9"/>
      <c r="AA713" s="10">
        <f t="shared" si="161"/>
        <v>0</v>
      </c>
      <c r="AB713" s="11"/>
    </row>
    <row r="714" spans="1:28" ht="15.75" hidden="1" x14ac:dyDescent="0.25">
      <c r="A714" s="39">
        <v>45684</v>
      </c>
      <c r="B714" s="33" t="s">
        <v>491</v>
      </c>
      <c r="C714" s="35"/>
      <c r="D714" s="33" t="s">
        <v>41</v>
      </c>
      <c r="E714" s="35" t="s">
        <v>102</v>
      </c>
      <c r="F714" s="33">
        <v>12</v>
      </c>
      <c r="G714" s="33" t="s">
        <v>74</v>
      </c>
      <c r="H714" s="35">
        <v>65000</v>
      </c>
      <c r="I714" s="20">
        <f t="shared" si="155"/>
        <v>780000</v>
      </c>
      <c r="J714" s="37" t="s">
        <v>34</v>
      </c>
      <c r="K714" s="20" t="s">
        <v>496</v>
      </c>
      <c r="L714" s="9">
        <f t="shared" si="156"/>
        <v>0</v>
      </c>
      <c r="M714" s="9"/>
      <c r="N714" s="9"/>
      <c r="O714" s="9">
        <f t="shared" si="157"/>
        <v>1000000</v>
      </c>
      <c r="P714" s="9">
        <v>1000000</v>
      </c>
      <c r="Q714" s="9"/>
      <c r="R714" s="9">
        <f t="shared" si="158"/>
        <v>0</v>
      </c>
      <c r="S714" s="9"/>
      <c r="T714" s="9"/>
      <c r="U714" s="9">
        <f t="shared" si="159"/>
        <v>0</v>
      </c>
      <c r="V714" s="9"/>
      <c r="W714" s="9"/>
      <c r="X714" s="9">
        <f t="shared" si="160"/>
        <v>0</v>
      </c>
      <c r="Y714" s="9"/>
      <c r="Z714" s="9"/>
      <c r="AA714" s="10">
        <f t="shared" si="161"/>
        <v>-220000</v>
      </c>
      <c r="AB714" s="11"/>
    </row>
    <row r="715" spans="1:28" ht="15.75" hidden="1" x14ac:dyDescent="0.25">
      <c r="A715" s="39">
        <v>45684</v>
      </c>
      <c r="B715" s="35" t="s">
        <v>189</v>
      </c>
      <c r="C715" s="35"/>
      <c r="D715" s="35" t="s">
        <v>31</v>
      </c>
      <c r="E715" s="35" t="s">
        <v>110</v>
      </c>
      <c r="F715" s="35">
        <v>800</v>
      </c>
      <c r="G715" s="33" t="s">
        <v>29</v>
      </c>
      <c r="H715" s="35">
        <v>1800</v>
      </c>
      <c r="I715" s="20">
        <f t="shared" si="155"/>
        <v>1440000</v>
      </c>
      <c r="J715" s="37" t="s">
        <v>241</v>
      </c>
      <c r="K715" s="20"/>
      <c r="L715" s="9">
        <f t="shared" si="156"/>
        <v>1440000</v>
      </c>
      <c r="M715" s="9">
        <v>1440000</v>
      </c>
      <c r="N715" s="9"/>
      <c r="O715" s="9">
        <f t="shared" si="157"/>
        <v>0</v>
      </c>
      <c r="P715" s="9"/>
      <c r="Q715" s="9"/>
      <c r="R715" s="9">
        <f t="shared" si="158"/>
        <v>0</v>
      </c>
      <c r="S715" s="9"/>
      <c r="T715" s="9"/>
      <c r="U715" s="9">
        <f t="shared" si="159"/>
        <v>0</v>
      </c>
      <c r="V715" s="9"/>
      <c r="W715" s="9"/>
      <c r="X715" s="9">
        <f t="shared" si="160"/>
        <v>0</v>
      </c>
      <c r="Y715" s="9"/>
      <c r="Z715" s="9"/>
      <c r="AA715" s="10">
        <f t="shared" si="161"/>
        <v>0</v>
      </c>
      <c r="AB715" s="11">
        <v>45684</v>
      </c>
    </row>
    <row r="716" spans="1:28" ht="15.75" hidden="1" x14ac:dyDescent="0.25">
      <c r="A716" s="39">
        <v>45684</v>
      </c>
      <c r="B716" s="35" t="s">
        <v>189</v>
      </c>
      <c r="C716" s="33"/>
      <c r="D716" s="35" t="s">
        <v>31</v>
      </c>
      <c r="E716" s="33" t="s">
        <v>158</v>
      </c>
      <c r="F716" s="33">
        <v>200</v>
      </c>
      <c r="G716" s="33" t="s">
        <v>29</v>
      </c>
      <c r="H716" s="33">
        <v>3430</v>
      </c>
      <c r="I716" s="20">
        <f t="shared" si="155"/>
        <v>686000</v>
      </c>
      <c r="J716" s="37" t="s">
        <v>241</v>
      </c>
      <c r="K716" s="20"/>
      <c r="L716" s="9">
        <f t="shared" si="156"/>
        <v>686000</v>
      </c>
      <c r="M716" s="9">
        <v>686000</v>
      </c>
      <c r="N716" s="9"/>
      <c r="O716" s="9">
        <f t="shared" si="157"/>
        <v>0</v>
      </c>
      <c r="P716" s="9"/>
      <c r="Q716" s="9"/>
      <c r="R716" s="9">
        <f t="shared" si="158"/>
        <v>0</v>
      </c>
      <c r="S716" s="9"/>
      <c r="T716" s="9"/>
      <c r="U716" s="9">
        <f t="shared" si="159"/>
        <v>0</v>
      </c>
      <c r="V716" s="9"/>
      <c r="W716" s="9"/>
      <c r="X716" s="9">
        <f t="shared" si="160"/>
        <v>0</v>
      </c>
      <c r="Y716" s="9"/>
      <c r="Z716" s="9"/>
      <c r="AA716" s="10">
        <f t="shared" si="161"/>
        <v>0</v>
      </c>
      <c r="AB716" s="11">
        <v>45684</v>
      </c>
    </row>
    <row r="717" spans="1:28" ht="15.75" hidden="1" x14ac:dyDescent="0.25">
      <c r="A717" s="39">
        <v>45684</v>
      </c>
      <c r="B717" s="33" t="s">
        <v>492</v>
      </c>
      <c r="C717" s="33"/>
      <c r="D717" s="35" t="s">
        <v>41</v>
      </c>
      <c r="E717" s="33" t="s">
        <v>166</v>
      </c>
      <c r="F717" s="33">
        <v>1</v>
      </c>
      <c r="G717" s="33" t="s">
        <v>23</v>
      </c>
      <c r="H717" s="33">
        <v>400000</v>
      </c>
      <c r="I717" s="20">
        <f t="shared" si="155"/>
        <v>400000</v>
      </c>
      <c r="J717" s="34" t="s">
        <v>26</v>
      </c>
      <c r="K717" s="20"/>
      <c r="L717" s="9">
        <f t="shared" si="156"/>
        <v>0</v>
      </c>
      <c r="M717" s="9"/>
      <c r="N717" s="9"/>
      <c r="O717" s="9">
        <f t="shared" si="157"/>
        <v>0</v>
      </c>
      <c r="P717" s="9"/>
      <c r="Q717" s="9"/>
      <c r="R717" s="9">
        <f t="shared" si="158"/>
        <v>0</v>
      </c>
      <c r="S717" s="9"/>
      <c r="T717" s="9"/>
      <c r="U717" s="9">
        <f t="shared" si="159"/>
        <v>0</v>
      </c>
      <c r="V717" s="9"/>
      <c r="W717" s="9"/>
      <c r="X717" s="9">
        <f t="shared" si="160"/>
        <v>0</v>
      </c>
      <c r="Y717" s="9"/>
      <c r="Z717" s="9"/>
      <c r="AA717" s="10">
        <f t="shared" si="161"/>
        <v>400000</v>
      </c>
      <c r="AB717" s="11"/>
    </row>
    <row r="718" spans="1:28" ht="15.75" hidden="1" x14ac:dyDescent="0.25">
      <c r="A718" s="39">
        <v>45684</v>
      </c>
      <c r="B718" s="33" t="s">
        <v>402</v>
      </c>
      <c r="C718" s="33"/>
      <c r="D718" s="35" t="s">
        <v>31</v>
      </c>
      <c r="E718" s="33" t="s">
        <v>110</v>
      </c>
      <c r="F718" s="33">
        <v>200</v>
      </c>
      <c r="G718" s="33" t="s">
        <v>29</v>
      </c>
      <c r="H718" s="33">
        <v>2000</v>
      </c>
      <c r="I718" s="20">
        <f t="shared" si="155"/>
        <v>400000</v>
      </c>
      <c r="J718" s="34" t="s">
        <v>26</v>
      </c>
      <c r="K718" s="20"/>
      <c r="L718" s="9">
        <f t="shared" si="156"/>
        <v>0</v>
      </c>
      <c r="M718" s="9"/>
      <c r="N718" s="9"/>
      <c r="O718" s="9">
        <f t="shared" si="157"/>
        <v>0</v>
      </c>
      <c r="P718" s="9"/>
      <c r="Q718" s="9"/>
      <c r="R718" s="9">
        <f t="shared" si="158"/>
        <v>0</v>
      </c>
      <c r="S718" s="9"/>
      <c r="T718" s="9"/>
      <c r="U718" s="9">
        <f t="shared" si="159"/>
        <v>0</v>
      </c>
      <c r="V718" s="9"/>
      <c r="W718" s="9"/>
      <c r="X718" s="9">
        <f t="shared" si="160"/>
        <v>0</v>
      </c>
      <c r="Y718" s="9"/>
      <c r="Z718" s="9"/>
      <c r="AA718" s="10">
        <f t="shared" si="161"/>
        <v>400000</v>
      </c>
      <c r="AB718" s="11"/>
    </row>
    <row r="719" spans="1:28" ht="15.75" hidden="1" x14ac:dyDescent="0.25">
      <c r="A719" s="39">
        <v>45684</v>
      </c>
      <c r="B719" s="33" t="s">
        <v>370</v>
      </c>
      <c r="C719" s="33"/>
      <c r="D719" s="35" t="s">
        <v>31</v>
      </c>
      <c r="E719" s="33" t="s">
        <v>110</v>
      </c>
      <c r="F719" s="33">
        <v>1000</v>
      </c>
      <c r="G719" s="33" t="s">
        <v>29</v>
      </c>
      <c r="H719" s="33">
        <v>2000</v>
      </c>
      <c r="I719" s="20">
        <f t="shared" si="155"/>
        <v>2000000</v>
      </c>
      <c r="J719" s="34" t="s">
        <v>26</v>
      </c>
      <c r="K719" s="20"/>
      <c r="L719" s="9">
        <f t="shared" si="156"/>
        <v>0</v>
      </c>
      <c r="M719" s="9"/>
      <c r="N719" s="9"/>
      <c r="O719" s="9">
        <f t="shared" si="157"/>
        <v>0</v>
      </c>
      <c r="P719" s="9"/>
      <c r="Q719" s="9"/>
      <c r="R719" s="9">
        <f t="shared" si="158"/>
        <v>0</v>
      </c>
      <c r="S719" s="9"/>
      <c r="T719" s="9"/>
      <c r="U719" s="9">
        <f t="shared" si="159"/>
        <v>0</v>
      </c>
      <c r="V719" s="9"/>
      <c r="W719" s="9"/>
      <c r="X719" s="9">
        <f t="shared" si="160"/>
        <v>0</v>
      </c>
      <c r="Y719" s="9"/>
      <c r="Z719" s="9"/>
      <c r="AA719" s="10">
        <f t="shared" si="161"/>
        <v>2000000</v>
      </c>
      <c r="AB719" s="11"/>
    </row>
    <row r="720" spans="1:28" ht="15.75" hidden="1" x14ac:dyDescent="0.25">
      <c r="A720" s="39">
        <v>45684</v>
      </c>
      <c r="B720" s="33" t="s">
        <v>253</v>
      </c>
      <c r="C720" s="33"/>
      <c r="D720" s="35" t="s">
        <v>41</v>
      </c>
      <c r="E720" s="33" t="s">
        <v>73</v>
      </c>
      <c r="F720" s="33">
        <v>20</v>
      </c>
      <c r="G720" s="33" t="s">
        <v>74</v>
      </c>
      <c r="H720" s="33">
        <v>50000</v>
      </c>
      <c r="I720" s="20">
        <f t="shared" si="155"/>
        <v>1000000</v>
      </c>
      <c r="J720" s="37" t="s">
        <v>240</v>
      </c>
      <c r="K720" s="20" t="s">
        <v>538</v>
      </c>
      <c r="L720" s="9">
        <f t="shared" si="156"/>
        <v>0</v>
      </c>
      <c r="M720" s="9"/>
      <c r="N720" s="9"/>
      <c r="O720" s="9">
        <f t="shared" si="157"/>
        <v>1000000</v>
      </c>
      <c r="P720" s="9">
        <v>1000000</v>
      </c>
      <c r="Q720" s="9"/>
      <c r="R720" s="9">
        <f t="shared" si="158"/>
        <v>0</v>
      </c>
      <c r="S720" s="9"/>
      <c r="T720" s="9"/>
      <c r="U720" s="9">
        <f t="shared" si="159"/>
        <v>0</v>
      </c>
      <c r="V720" s="9"/>
      <c r="W720" s="9"/>
      <c r="X720" s="9">
        <f t="shared" si="160"/>
        <v>0</v>
      </c>
      <c r="Y720" s="9"/>
      <c r="Z720" s="9"/>
      <c r="AA720" s="10">
        <f t="shared" si="161"/>
        <v>0</v>
      </c>
      <c r="AB720" s="11">
        <v>45686</v>
      </c>
    </row>
    <row r="721" spans="1:28" ht="15.75" hidden="1" x14ac:dyDescent="0.25">
      <c r="A721" s="39">
        <v>45684</v>
      </c>
      <c r="B721" s="33" t="s">
        <v>253</v>
      </c>
      <c r="C721" s="33"/>
      <c r="D721" s="35" t="s">
        <v>41</v>
      </c>
      <c r="E721" s="33" t="s">
        <v>357</v>
      </c>
      <c r="F721" s="33">
        <v>1</v>
      </c>
      <c r="G721" s="33" t="s">
        <v>51</v>
      </c>
      <c r="H721" s="33">
        <v>135000</v>
      </c>
      <c r="I721" s="20">
        <f t="shared" si="155"/>
        <v>135000</v>
      </c>
      <c r="J721" s="37" t="s">
        <v>240</v>
      </c>
      <c r="K721" s="20" t="s">
        <v>538</v>
      </c>
      <c r="L721" s="9">
        <f t="shared" si="156"/>
        <v>0</v>
      </c>
      <c r="M721" s="9"/>
      <c r="N721" s="9"/>
      <c r="O721" s="9">
        <f t="shared" si="157"/>
        <v>135000</v>
      </c>
      <c r="P721" s="9">
        <v>135000</v>
      </c>
      <c r="Q721" s="9"/>
      <c r="R721" s="9">
        <f t="shared" si="158"/>
        <v>0</v>
      </c>
      <c r="S721" s="9"/>
      <c r="T721" s="9"/>
      <c r="U721" s="9">
        <f t="shared" si="159"/>
        <v>0</v>
      </c>
      <c r="V721" s="9"/>
      <c r="W721" s="9"/>
      <c r="X721" s="9">
        <f t="shared" si="160"/>
        <v>0</v>
      </c>
      <c r="Y721" s="9"/>
      <c r="Z721" s="9"/>
      <c r="AA721" s="10">
        <f t="shared" si="161"/>
        <v>0</v>
      </c>
      <c r="AB721" s="11">
        <v>45686</v>
      </c>
    </row>
    <row r="722" spans="1:28" ht="15.75" hidden="1" x14ac:dyDescent="0.25">
      <c r="A722" s="39">
        <v>45684</v>
      </c>
      <c r="B722" s="33" t="s">
        <v>330</v>
      </c>
      <c r="C722" s="33"/>
      <c r="D722" s="35" t="s">
        <v>31</v>
      </c>
      <c r="E722" s="33" t="s">
        <v>111</v>
      </c>
      <c r="F722" s="33">
        <v>1000</v>
      </c>
      <c r="G722" s="33" t="s">
        <v>29</v>
      </c>
      <c r="H722" s="33">
        <v>2500</v>
      </c>
      <c r="I722" s="20">
        <f t="shared" si="155"/>
        <v>2500000</v>
      </c>
      <c r="J722" s="37" t="s">
        <v>241</v>
      </c>
      <c r="K722" s="20"/>
      <c r="L722" s="9">
        <f t="shared" si="156"/>
        <v>0</v>
      </c>
      <c r="M722" s="9"/>
      <c r="N722" s="9"/>
      <c r="O722" s="9">
        <f t="shared" si="157"/>
        <v>0</v>
      </c>
      <c r="P722" s="9"/>
      <c r="Q722" s="9"/>
      <c r="R722" s="9">
        <f t="shared" si="158"/>
        <v>0</v>
      </c>
      <c r="S722" s="9"/>
      <c r="T722" s="9"/>
      <c r="U722" s="9">
        <f t="shared" si="159"/>
        <v>2500000</v>
      </c>
      <c r="V722" s="9">
        <v>2500000</v>
      </c>
      <c r="W722" s="9"/>
      <c r="X722" s="9">
        <f t="shared" si="160"/>
        <v>0</v>
      </c>
      <c r="Y722" s="9"/>
      <c r="Z722" s="9"/>
      <c r="AA722" s="10">
        <f t="shared" si="161"/>
        <v>0</v>
      </c>
      <c r="AB722" s="11">
        <v>45684</v>
      </c>
    </row>
    <row r="723" spans="1:28" ht="15.75" hidden="1" x14ac:dyDescent="0.25">
      <c r="A723" s="39">
        <v>45684</v>
      </c>
      <c r="B723" s="33" t="s">
        <v>290</v>
      </c>
      <c r="C723" s="33"/>
      <c r="D723" s="35" t="s">
        <v>31</v>
      </c>
      <c r="E723" s="33" t="s">
        <v>429</v>
      </c>
      <c r="F723" s="33">
        <v>4</v>
      </c>
      <c r="G723" s="33" t="s">
        <v>25</v>
      </c>
      <c r="H723" s="33">
        <v>670000</v>
      </c>
      <c r="I723" s="20">
        <f t="shared" si="155"/>
        <v>2680000</v>
      </c>
      <c r="J723" s="34" t="s">
        <v>26</v>
      </c>
      <c r="K723" s="20"/>
      <c r="L723" s="9">
        <f t="shared" si="156"/>
        <v>0</v>
      </c>
      <c r="M723" s="9"/>
      <c r="N723" s="9"/>
      <c r="O723" s="9">
        <f t="shared" si="157"/>
        <v>0</v>
      </c>
      <c r="P723" s="9"/>
      <c r="Q723" s="9"/>
      <c r="R723" s="9">
        <f t="shared" si="158"/>
        <v>0</v>
      </c>
      <c r="S723" s="9"/>
      <c r="T723" s="9"/>
      <c r="U723" s="9">
        <f t="shared" si="159"/>
        <v>0</v>
      </c>
      <c r="V723" s="9"/>
      <c r="W723" s="9"/>
      <c r="X723" s="9">
        <f t="shared" si="160"/>
        <v>0</v>
      </c>
      <c r="Y723" s="9"/>
      <c r="Z723" s="9"/>
      <c r="AA723" s="10">
        <f t="shared" si="161"/>
        <v>2680000</v>
      </c>
      <c r="AB723" s="11"/>
    </row>
    <row r="724" spans="1:28" ht="15.75" hidden="1" x14ac:dyDescent="0.25">
      <c r="A724" s="39">
        <v>45684</v>
      </c>
      <c r="B724" s="33" t="s">
        <v>92</v>
      </c>
      <c r="C724" s="35"/>
      <c r="D724" s="35" t="s">
        <v>31</v>
      </c>
      <c r="E724" s="35" t="s">
        <v>91</v>
      </c>
      <c r="F724" s="35">
        <v>1000</v>
      </c>
      <c r="G724" s="33" t="s">
        <v>29</v>
      </c>
      <c r="H724" s="35">
        <v>4500</v>
      </c>
      <c r="I724" s="20">
        <f t="shared" si="155"/>
        <v>4500000</v>
      </c>
      <c r="J724" s="36" t="s">
        <v>26</v>
      </c>
      <c r="K724" s="20"/>
      <c r="L724" s="9">
        <f t="shared" si="156"/>
        <v>0</v>
      </c>
      <c r="M724" s="9"/>
      <c r="N724" s="9"/>
      <c r="O724" s="9">
        <f t="shared" si="157"/>
        <v>0</v>
      </c>
      <c r="P724" s="9"/>
      <c r="Q724" s="9"/>
      <c r="R724" s="9">
        <f t="shared" si="158"/>
        <v>0</v>
      </c>
      <c r="S724" s="9"/>
      <c r="T724" s="9"/>
      <c r="U724" s="9">
        <f t="shared" si="159"/>
        <v>0</v>
      </c>
      <c r="V724" s="9"/>
      <c r="W724" s="9"/>
      <c r="X724" s="9">
        <f t="shared" si="160"/>
        <v>0</v>
      </c>
      <c r="Y724" s="9"/>
      <c r="Z724" s="9"/>
      <c r="AA724" s="10">
        <f t="shared" si="161"/>
        <v>4500000</v>
      </c>
      <c r="AB724" s="11"/>
    </row>
    <row r="725" spans="1:28" ht="15.75" hidden="1" x14ac:dyDescent="0.25">
      <c r="A725" s="39">
        <v>45684</v>
      </c>
      <c r="B725" s="33" t="s">
        <v>471</v>
      </c>
      <c r="C725" s="33"/>
      <c r="D725" s="35" t="s">
        <v>31</v>
      </c>
      <c r="E725" s="33" t="s">
        <v>61</v>
      </c>
      <c r="F725" s="33">
        <v>1</v>
      </c>
      <c r="G725" s="33" t="s">
        <v>25</v>
      </c>
      <c r="H725" s="33">
        <v>45000</v>
      </c>
      <c r="I725" s="20">
        <f t="shared" si="155"/>
        <v>45000</v>
      </c>
      <c r="J725" s="37" t="s">
        <v>241</v>
      </c>
      <c r="K725" s="20"/>
      <c r="L725" s="9">
        <f t="shared" si="156"/>
        <v>45000</v>
      </c>
      <c r="M725" s="9">
        <v>45000</v>
      </c>
      <c r="N725" s="9"/>
      <c r="O725" s="9">
        <f t="shared" si="157"/>
        <v>0</v>
      </c>
      <c r="P725" s="9"/>
      <c r="Q725" s="9"/>
      <c r="R725" s="9">
        <f t="shared" si="158"/>
        <v>0</v>
      </c>
      <c r="S725" s="9"/>
      <c r="T725" s="9"/>
      <c r="U725" s="9">
        <f t="shared" si="159"/>
        <v>0</v>
      </c>
      <c r="V725" s="9"/>
      <c r="W725" s="9"/>
      <c r="X725" s="9">
        <f t="shared" si="160"/>
        <v>0</v>
      </c>
      <c r="Y725" s="9"/>
      <c r="Z725" s="9"/>
      <c r="AA725" s="10">
        <f t="shared" si="161"/>
        <v>0</v>
      </c>
      <c r="AB725" s="11">
        <v>45684</v>
      </c>
    </row>
    <row r="726" spans="1:28" ht="15.75" hidden="1" x14ac:dyDescent="0.25">
      <c r="A726" s="32">
        <v>45684</v>
      </c>
      <c r="B726" s="33" t="s">
        <v>231</v>
      </c>
      <c r="C726" s="33"/>
      <c r="D726" s="33"/>
      <c r="E726" s="33" t="s">
        <v>135</v>
      </c>
      <c r="F726" s="33">
        <v>58.1</v>
      </c>
      <c r="G726" s="33" t="s">
        <v>51</v>
      </c>
      <c r="H726" s="33"/>
      <c r="I726" s="20">
        <f t="shared" si="155"/>
        <v>0</v>
      </c>
      <c r="J726" s="34" t="s">
        <v>26</v>
      </c>
      <c r="K726" s="20"/>
      <c r="L726" s="9">
        <f t="shared" si="156"/>
        <v>0</v>
      </c>
      <c r="M726" s="9"/>
      <c r="N726" s="9"/>
      <c r="O726" s="9">
        <f t="shared" si="157"/>
        <v>0</v>
      </c>
      <c r="P726" s="9"/>
      <c r="Q726" s="9"/>
      <c r="R726" s="9">
        <f t="shared" si="158"/>
        <v>0</v>
      </c>
      <c r="S726" s="9"/>
      <c r="T726" s="9"/>
      <c r="U726" s="9">
        <f t="shared" si="159"/>
        <v>0</v>
      </c>
      <c r="V726" s="9"/>
      <c r="W726" s="9"/>
      <c r="X726" s="9">
        <f t="shared" si="160"/>
        <v>0</v>
      </c>
      <c r="Y726" s="9"/>
      <c r="Z726" s="9"/>
      <c r="AA726" s="10">
        <f t="shared" si="161"/>
        <v>0</v>
      </c>
      <c r="AB726" s="11"/>
    </row>
    <row r="727" spans="1:28" ht="15.75" hidden="1" x14ac:dyDescent="0.25">
      <c r="A727" s="39">
        <v>45684</v>
      </c>
      <c r="B727" s="33" t="s">
        <v>231</v>
      </c>
      <c r="C727" s="33"/>
      <c r="D727" s="35"/>
      <c r="E727" s="33" t="s">
        <v>143</v>
      </c>
      <c r="F727" s="33">
        <v>29.8</v>
      </c>
      <c r="G727" s="33" t="s">
        <v>51</v>
      </c>
      <c r="H727" s="33"/>
      <c r="I727" s="20">
        <f t="shared" si="155"/>
        <v>0</v>
      </c>
      <c r="J727" s="34" t="s">
        <v>26</v>
      </c>
      <c r="K727" s="20"/>
      <c r="L727" s="9">
        <f t="shared" si="156"/>
        <v>0</v>
      </c>
      <c r="M727" s="9"/>
      <c r="N727" s="9"/>
      <c r="O727" s="9">
        <f t="shared" si="157"/>
        <v>0</v>
      </c>
      <c r="P727" s="9"/>
      <c r="Q727" s="9"/>
      <c r="R727" s="9">
        <f t="shared" si="158"/>
        <v>0</v>
      </c>
      <c r="S727" s="9"/>
      <c r="T727" s="9"/>
      <c r="U727" s="9">
        <f t="shared" si="159"/>
        <v>0</v>
      </c>
      <c r="V727" s="9"/>
      <c r="W727" s="9"/>
      <c r="X727" s="9">
        <f t="shared" si="160"/>
        <v>0</v>
      </c>
      <c r="Y727" s="9"/>
      <c r="Z727" s="9"/>
      <c r="AA727" s="10">
        <f t="shared" si="161"/>
        <v>0</v>
      </c>
      <c r="AB727" s="11"/>
    </row>
    <row r="728" spans="1:28" ht="15.75" hidden="1" x14ac:dyDescent="0.25">
      <c r="A728" s="32">
        <v>45684</v>
      </c>
      <c r="B728" s="33" t="s">
        <v>48</v>
      </c>
      <c r="C728" s="33"/>
      <c r="D728" s="33" t="s">
        <v>41</v>
      </c>
      <c r="E728" s="33" t="s">
        <v>123</v>
      </c>
      <c r="F728" s="33">
        <v>10</v>
      </c>
      <c r="G728" s="33" t="s">
        <v>51</v>
      </c>
      <c r="H728" s="33">
        <v>100000</v>
      </c>
      <c r="I728" s="20">
        <f t="shared" si="155"/>
        <v>1000000</v>
      </c>
      <c r="J728" s="14" t="s">
        <v>240</v>
      </c>
      <c r="K728" s="20"/>
      <c r="L728" s="9">
        <f t="shared" si="156"/>
        <v>0</v>
      </c>
      <c r="M728" s="9"/>
      <c r="N728" s="9"/>
      <c r="O728" s="9">
        <f t="shared" si="157"/>
        <v>1000000</v>
      </c>
      <c r="P728" s="9">
        <v>1000000</v>
      </c>
      <c r="Q728" s="9"/>
      <c r="R728" s="9">
        <f t="shared" si="158"/>
        <v>0</v>
      </c>
      <c r="S728" s="9"/>
      <c r="T728" s="9"/>
      <c r="U728" s="9">
        <f t="shared" si="159"/>
        <v>0</v>
      </c>
      <c r="V728" s="9"/>
      <c r="W728" s="9"/>
      <c r="X728" s="9">
        <f t="shared" si="160"/>
        <v>0</v>
      </c>
      <c r="Y728" s="9"/>
      <c r="Z728" s="9"/>
      <c r="AA728" s="10">
        <f t="shared" si="161"/>
        <v>0</v>
      </c>
      <c r="AB728" s="11"/>
    </row>
    <row r="729" spans="1:28" ht="15.75" hidden="1" x14ac:dyDescent="0.25">
      <c r="A729" s="39">
        <v>45685</v>
      </c>
      <c r="B729" s="35" t="s">
        <v>170</v>
      </c>
      <c r="C729" s="35"/>
      <c r="D729" s="35" t="s">
        <v>41</v>
      </c>
      <c r="E729" s="35" t="s">
        <v>99</v>
      </c>
      <c r="F729" s="35">
        <v>1</v>
      </c>
      <c r="G729" s="35" t="s">
        <v>25</v>
      </c>
      <c r="H729" s="35">
        <v>480000</v>
      </c>
      <c r="I729" s="20">
        <f t="shared" ref="I729:I789" si="162">F729*H729</f>
        <v>480000</v>
      </c>
      <c r="J729" s="36" t="s">
        <v>26</v>
      </c>
      <c r="K729" s="20"/>
      <c r="L729" s="9">
        <f>M729+N729</f>
        <v>0</v>
      </c>
      <c r="M729" s="9"/>
      <c r="N729" s="9"/>
      <c r="O729" s="9">
        <f>P729+Q729</f>
        <v>0</v>
      </c>
      <c r="P729" s="9"/>
      <c r="Q729" s="9"/>
      <c r="R729" s="9">
        <f>S729+T729</f>
        <v>0</v>
      </c>
      <c r="S729" s="9"/>
      <c r="T729" s="9"/>
      <c r="U729" s="9">
        <f>V729+W729</f>
        <v>0</v>
      </c>
      <c r="V729" s="9"/>
      <c r="W729" s="9"/>
      <c r="X729" s="9">
        <f>Y729+Z729</f>
        <v>0</v>
      </c>
      <c r="Y729" s="9"/>
      <c r="Z729" s="9"/>
      <c r="AA729" s="10">
        <f>C729+I729-L729-O729-U729-X729-R729</f>
        <v>480000</v>
      </c>
      <c r="AB729" s="11"/>
    </row>
    <row r="730" spans="1:28" ht="15.75" hidden="1" x14ac:dyDescent="0.25">
      <c r="A730" s="39">
        <v>45685</v>
      </c>
      <c r="B730" s="35" t="s">
        <v>170</v>
      </c>
      <c r="C730" s="33"/>
      <c r="D730" s="35" t="s">
        <v>41</v>
      </c>
      <c r="E730" s="33" t="s">
        <v>403</v>
      </c>
      <c r="F730" s="33">
        <v>1</v>
      </c>
      <c r="G730" s="33" t="s">
        <v>29</v>
      </c>
      <c r="H730" s="33">
        <v>75000</v>
      </c>
      <c r="I730" s="20">
        <f t="shared" si="162"/>
        <v>75000</v>
      </c>
      <c r="J730" s="34" t="s">
        <v>26</v>
      </c>
      <c r="K730" s="20"/>
      <c r="L730" s="9">
        <f t="shared" ref="L730:L773" si="163">M730+N730</f>
        <v>0</v>
      </c>
      <c r="M730" s="9"/>
      <c r="N730" s="9"/>
      <c r="O730" s="9">
        <f t="shared" ref="O730:O773" si="164">P730+Q730</f>
        <v>0</v>
      </c>
      <c r="P730" s="9"/>
      <c r="Q730" s="9"/>
      <c r="R730" s="9">
        <f t="shared" ref="R730:R773" si="165">S730+T730</f>
        <v>0</v>
      </c>
      <c r="S730" s="9"/>
      <c r="T730" s="9"/>
      <c r="U730" s="9">
        <f t="shared" ref="U730:U773" si="166">V730+W730</f>
        <v>0</v>
      </c>
      <c r="V730" s="9"/>
      <c r="W730" s="9"/>
      <c r="X730" s="9">
        <f t="shared" ref="X730:X773" si="167">Y730+Z730</f>
        <v>0</v>
      </c>
      <c r="Y730" s="9"/>
      <c r="Z730" s="9"/>
      <c r="AA730" s="10">
        <f t="shared" ref="AA730:AA773" si="168">C730+I730-L730-O730-U730-X730-R730</f>
        <v>75000</v>
      </c>
      <c r="AB730" s="11"/>
    </row>
    <row r="731" spans="1:28" ht="15.75" hidden="1" x14ac:dyDescent="0.25">
      <c r="A731" s="39">
        <v>45685</v>
      </c>
      <c r="B731" s="35" t="s">
        <v>170</v>
      </c>
      <c r="C731" s="35"/>
      <c r="D731" s="35" t="s">
        <v>41</v>
      </c>
      <c r="E731" s="35" t="s">
        <v>160</v>
      </c>
      <c r="F731" s="35">
        <v>1</v>
      </c>
      <c r="G731" s="35" t="s">
        <v>29</v>
      </c>
      <c r="H731" s="35">
        <v>95000</v>
      </c>
      <c r="I731" s="20">
        <f t="shared" si="162"/>
        <v>95000</v>
      </c>
      <c r="J731" s="36" t="s">
        <v>26</v>
      </c>
      <c r="K731" s="20"/>
      <c r="L731" s="9">
        <f t="shared" si="163"/>
        <v>0</v>
      </c>
      <c r="M731" s="9"/>
      <c r="N731" s="9"/>
      <c r="O731" s="9">
        <f t="shared" si="164"/>
        <v>0</v>
      </c>
      <c r="P731" s="9"/>
      <c r="Q731" s="9"/>
      <c r="R731" s="9">
        <f t="shared" si="165"/>
        <v>0</v>
      </c>
      <c r="S731" s="9"/>
      <c r="T731" s="9"/>
      <c r="U731" s="9">
        <f t="shared" si="166"/>
        <v>0</v>
      </c>
      <c r="V731" s="9"/>
      <c r="W731" s="9"/>
      <c r="X731" s="9">
        <f t="shared" si="167"/>
        <v>0</v>
      </c>
      <c r="Y731" s="9"/>
      <c r="Z731" s="9"/>
      <c r="AA731" s="10">
        <f t="shared" si="168"/>
        <v>95000</v>
      </c>
      <c r="AB731" s="11"/>
    </row>
    <row r="732" spans="1:28" ht="15.75" hidden="1" x14ac:dyDescent="0.25">
      <c r="A732" s="39">
        <v>45685</v>
      </c>
      <c r="B732" s="33" t="s">
        <v>307</v>
      </c>
      <c r="C732" s="33"/>
      <c r="D732" s="35" t="s">
        <v>41</v>
      </c>
      <c r="E732" s="33" t="s">
        <v>102</v>
      </c>
      <c r="F732" s="33">
        <v>2</v>
      </c>
      <c r="G732" s="33" t="s">
        <v>74</v>
      </c>
      <c r="H732" s="33">
        <v>65000</v>
      </c>
      <c r="I732" s="20">
        <f t="shared" si="162"/>
        <v>130000</v>
      </c>
      <c r="J732" s="41" t="s">
        <v>240</v>
      </c>
      <c r="K732" s="20"/>
      <c r="L732" s="9">
        <f t="shared" si="163"/>
        <v>0</v>
      </c>
      <c r="M732" s="9"/>
      <c r="N732" s="9"/>
      <c r="O732" s="9">
        <f t="shared" si="164"/>
        <v>0</v>
      </c>
      <c r="P732" s="9"/>
      <c r="Q732" s="9"/>
      <c r="R732" s="9">
        <f t="shared" si="165"/>
        <v>130000</v>
      </c>
      <c r="S732" s="9">
        <v>130000</v>
      </c>
      <c r="T732" s="9"/>
      <c r="U732" s="9">
        <f t="shared" si="166"/>
        <v>0</v>
      </c>
      <c r="V732" s="9"/>
      <c r="W732" s="9"/>
      <c r="X732" s="9">
        <f t="shared" si="167"/>
        <v>0</v>
      </c>
      <c r="Y732" s="9"/>
      <c r="Z732" s="9"/>
      <c r="AA732" s="10">
        <f t="shared" si="168"/>
        <v>0</v>
      </c>
      <c r="AB732" s="11">
        <v>45685</v>
      </c>
    </row>
    <row r="733" spans="1:28" ht="15.75" hidden="1" x14ac:dyDescent="0.25">
      <c r="A733" s="39">
        <v>45685</v>
      </c>
      <c r="B733" s="33" t="s">
        <v>305</v>
      </c>
      <c r="C733" s="35"/>
      <c r="D733" s="35" t="s">
        <v>31</v>
      </c>
      <c r="E733" s="35" t="s">
        <v>86</v>
      </c>
      <c r="F733" s="35">
        <v>25</v>
      </c>
      <c r="G733" s="35" t="s">
        <v>51</v>
      </c>
      <c r="H733" s="35">
        <v>125000</v>
      </c>
      <c r="I733" s="20">
        <f t="shared" si="162"/>
        <v>3125000</v>
      </c>
      <c r="J733" s="36" t="s">
        <v>26</v>
      </c>
      <c r="K733" s="20"/>
      <c r="L733" s="9">
        <f t="shared" si="163"/>
        <v>0</v>
      </c>
      <c r="M733" s="9"/>
      <c r="N733" s="9"/>
      <c r="O733" s="9">
        <f t="shared" si="164"/>
        <v>0</v>
      </c>
      <c r="P733" s="9"/>
      <c r="Q733" s="9"/>
      <c r="R733" s="9">
        <f t="shared" si="165"/>
        <v>0</v>
      </c>
      <c r="S733" s="9"/>
      <c r="T733" s="9"/>
      <c r="U733" s="9">
        <f t="shared" si="166"/>
        <v>0</v>
      </c>
      <c r="V733" s="9"/>
      <c r="W733" s="9"/>
      <c r="X733" s="9">
        <f t="shared" si="167"/>
        <v>0</v>
      </c>
      <c r="Y733" s="9"/>
      <c r="Z733" s="9"/>
      <c r="AA733" s="10">
        <f t="shared" si="168"/>
        <v>3125000</v>
      </c>
      <c r="AB733" s="11"/>
    </row>
    <row r="734" spans="1:28" ht="15.75" hidden="1" x14ac:dyDescent="0.25">
      <c r="A734" s="39">
        <v>45685</v>
      </c>
      <c r="B734" s="33" t="s">
        <v>499</v>
      </c>
      <c r="C734" s="35"/>
      <c r="D734" s="35" t="s">
        <v>31</v>
      </c>
      <c r="E734" s="33" t="s">
        <v>187</v>
      </c>
      <c r="F734" s="33">
        <v>1</v>
      </c>
      <c r="G734" s="35" t="s">
        <v>23</v>
      </c>
      <c r="H734" s="33">
        <v>400000</v>
      </c>
      <c r="I734" s="20">
        <f t="shared" si="162"/>
        <v>400000</v>
      </c>
      <c r="J734" s="37" t="s">
        <v>241</v>
      </c>
      <c r="K734" s="20"/>
      <c r="L734" s="9">
        <f t="shared" si="163"/>
        <v>0</v>
      </c>
      <c r="M734" s="9"/>
      <c r="N734" s="9"/>
      <c r="O734" s="9">
        <f t="shared" si="164"/>
        <v>0</v>
      </c>
      <c r="P734" s="9"/>
      <c r="Q734" s="9"/>
      <c r="R734" s="9">
        <f t="shared" si="165"/>
        <v>0</v>
      </c>
      <c r="S734" s="9"/>
      <c r="T734" s="9"/>
      <c r="U734" s="9">
        <f t="shared" si="166"/>
        <v>400000</v>
      </c>
      <c r="V734" s="9">
        <v>400000</v>
      </c>
      <c r="W734" s="9"/>
      <c r="X734" s="9">
        <f t="shared" si="167"/>
        <v>0</v>
      </c>
      <c r="Y734" s="9"/>
      <c r="Z734" s="9"/>
      <c r="AA734" s="10">
        <f t="shared" si="168"/>
        <v>0</v>
      </c>
      <c r="AB734" s="11">
        <v>45685</v>
      </c>
    </row>
    <row r="735" spans="1:28" ht="15.75" hidden="1" x14ac:dyDescent="0.25">
      <c r="A735" s="39">
        <v>45685</v>
      </c>
      <c r="B735" s="33" t="s">
        <v>499</v>
      </c>
      <c r="C735" s="35"/>
      <c r="D735" s="35" t="s">
        <v>31</v>
      </c>
      <c r="E735" s="33" t="s">
        <v>167</v>
      </c>
      <c r="F735" s="35">
        <v>1</v>
      </c>
      <c r="G735" s="33" t="s">
        <v>23</v>
      </c>
      <c r="H735" s="35">
        <v>400000</v>
      </c>
      <c r="I735" s="20">
        <f t="shared" si="162"/>
        <v>400000</v>
      </c>
      <c r="J735" s="41" t="s">
        <v>241</v>
      </c>
      <c r="K735" s="20"/>
      <c r="L735" s="9">
        <f t="shared" si="163"/>
        <v>0</v>
      </c>
      <c r="M735" s="9"/>
      <c r="N735" s="9"/>
      <c r="O735" s="9">
        <f t="shared" si="164"/>
        <v>0</v>
      </c>
      <c r="P735" s="9"/>
      <c r="Q735" s="9"/>
      <c r="R735" s="9">
        <f t="shared" si="165"/>
        <v>0</v>
      </c>
      <c r="S735" s="9"/>
      <c r="T735" s="9"/>
      <c r="U735" s="9">
        <f t="shared" si="166"/>
        <v>400000</v>
      </c>
      <c r="V735" s="9">
        <v>400000</v>
      </c>
      <c r="W735" s="9"/>
      <c r="X735" s="9">
        <f t="shared" si="167"/>
        <v>0</v>
      </c>
      <c r="Y735" s="9"/>
      <c r="Z735" s="9"/>
      <c r="AA735" s="10">
        <f t="shared" si="168"/>
        <v>0</v>
      </c>
      <c r="AB735" s="11">
        <v>45685</v>
      </c>
    </row>
    <row r="736" spans="1:28" ht="15.75" hidden="1" x14ac:dyDescent="0.25">
      <c r="A736" s="39">
        <v>45685</v>
      </c>
      <c r="B736" s="35" t="s">
        <v>500</v>
      </c>
      <c r="C736" s="33"/>
      <c r="D736" s="35" t="s">
        <v>31</v>
      </c>
      <c r="E736" s="33" t="s">
        <v>501</v>
      </c>
      <c r="F736" s="35">
        <v>50</v>
      </c>
      <c r="G736" s="33" t="s">
        <v>25</v>
      </c>
      <c r="H736" s="33">
        <v>50000</v>
      </c>
      <c r="I736" s="20">
        <f t="shared" si="162"/>
        <v>2500000</v>
      </c>
      <c r="J736" s="34" t="s">
        <v>26</v>
      </c>
      <c r="K736" s="20"/>
      <c r="L736" s="9">
        <f t="shared" si="163"/>
        <v>0</v>
      </c>
      <c r="M736" s="9"/>
      <c r="N736" s="9"/>
      <c r="O736" s="9">
        <f t="shared" si="164"/>
        <v>0</v>
      </c>
      <c r="P736" s="9"/>
      <c r="Q736" s="9"/>
      <c r="R736" s="9">
        <f t="shared" si="165"/>
        <v>0</v>
      </c>
      <c r="S736" s="9"/>
      <c r="T736" s="9"/>
      <c r="U736" s="9">
        <f t="shared" si="166"/>
        <v>0</v>
      </c>
      <c r="V736" s="9"/>
      <c r="W736" s="9"/>
      <c r="X736" s="9">
        <f t="shared" si="167"/>
        <v>0</v>
      </c>
      <c r="Y736" s="9"/>
      <c r="Z736" s="9"/>
      <c r="AA736" s="10">
        <f t="shared" si="168"/>
        <v>2500000</v>
      </c>
      <c r="AB736" s="11"/>
    </row>
    <row r="737" spans="1:28" ht="15.75" hidden="1" x14ac:dyDescent="0.25">
      <c r="A737" s="39">
        <v>45685</v>
      </c>
      <c r="B737" s="35" t="s">
        <v>502</v>
      </c>
      <c r="C737" s="33"/>
      <c r="D737" s="35" t="s">
        <v>223</v>
      </c>
      <c r="E737" s="33" t="s">
        <v>362</v>
      </c>
      <c r="F737" s="33">
        <v>14.9</v>
      </c>
      <c r="G737" s="33" t="s">
        <v>51</v>
      </c>
      <c r="H737" s="33">
        <v>46000</v>
      </c>
      <c r="I737" s="20">
        <f t="shared" si="162"/>
        <v>685400</v>
      </c>
      <c r="J737" s="37" t="s">
        <v>34</v>
      </c>
      <c r="K737" s="20"/>
      <c r="L737" s="9">
        <f t="shared" si="163"/>
        <v>0</v>
      </c>
      <c r="M737" s="9"/>
      <c r="N737" s="9"/>
      <c r="O737" s="9">
        <f t="shared" si="164"/>
        <v>0</v>
      </c>
      <c r="P737" s="9"/>
      <c r="Q737" s="9"/>
      <c r="R737" s="9">
        <f t="shared" si="165"/>
        <v>0</v>
      </c>
      <c r="S737" s="9"/>
      <c r="T737" s="9"/>
      <c r="U737" s="9">
        <f t="shared" si="166"/>
        <v>769000</v>
      </c>
      <c r="V737" s="9">
        <v>769000</v>
      </c>
      <c r="W737" s="9"/>
      <c r="X737" s="9">
        <f t="shared" si="167"/>
        <v>0</v>
      </c>
      <c r="Y737" s="9"/>
      <c r="Z737" s="9"/>
      <c r="AA737" s="10">
        <f t="shared" si="168"/>
        <v>-83600</v>
      </c>
      <c r="AB737" s="11">
        <v>45684</v>
      </c>
    </row>
    <row r="738" spans="1:28" ht="15.75" hidden="1" x14ac:dyDescent="0.25">
      <c r="A738" s="39">
        <v>45685</v>
      </c>
      <c r="B738" s="35" t="s">
        <v>503</v>
      </c>
      <c r="C738" s="33"/>
      <c r="D738" s="35" t="s">
        <v>223</v>
      </c>
      <c r="E738" s="33" t="s">
        <v>102</v>
      </c>
      <c r="F738" s="33">
        <v>12</v>
      </c>
      <c r="G738" s="33" t="s">
        <v>74</v>
      </c>
      <c r="H738" s="33">
        <v>65000</v>
      </c>
      <c r="I738" s="20">
        <f t="shared" si="162"/>
        <v>780000</v>
      </c>
      <c r="J738" s="37" t="s">
        <v>241</v>
      </c>
      <c r="K738" s="20"/>
      <c r="L738" s="9">
        <f t="shared" si="163"/>
        <v>0</v>
      </c>
      <c r="M738" s="9"/>
      <c r="N738" s="9"/>
      <c r="O738" s="9">
        <f t="shared" si="164"/>
        <v>0</v>
      </c>
      <c r="P738" s="9"/>
      <c r="Q738" s="9"/>
      <c r="R738" s="9">
        <f t="shared" si="165"/>
        <v>0</v>
      </c>
      <c r="S738" s="9"/>
      <c r="T738" s="9"/>
      <c r="U738" s="9">
        <f t="shared" si="166"/>
        <v>780000</v>
      </c>
      <c r="V738" s="9">
        <v>780000</v>
      </c>
      <c r="W738" s="9"/>
      <c r="X738" s="9">
        <f t="shared" si="167"/>
        <v>0</v>
      </c>
      <c r="Y738" s="9"/>
      <c r="Z738" s="9"/>
      <c r="AA738" s="10">
        <f t="shared" si="168"/>
        <v>0</v>
      </c>
      <c r="AB738" s="11">
        <v>45685</v>
      </c>
    </row>
    <row r="739" spans="1:28" ht="15.75" hidden="1" x14ac:dyDescent="0.25">
      <c r="A739" s="39">
        <v>45685</v>
      </c>
      <c r="B739" s="33" t="s">
        <v>437</v>
      </c>
      <c r="C739" s="33"/>
      <c r="D739" s="33" t="s">
        <v>31</v>
      </c>
      <c r="E739" s="33" t="s">
        <v>102</v>
      </c>
      <c r="F739" s="33">
        <v>24</v>
      </c>
      <c r="G739" s="33" t="s">
        <v>74</v>
      </c>
      <c r="H739" s="33">
        <v>65000</v>
      </c>
      <c r="I739" s="20">
        <f t="shared" si="162"/>
        <v>1560000</v>
      </c>
      <c r="J739" s="37" t="s">
        <v>240</v>
      </c>
      <c r="K739" s="20" t="s">
        <v>513</v>
      </c>
      <c r="L739" s="9">
        <f t="shared" si="163"/>
        <v>0</v>
      </c>
      <c r="M739" s="9"/>
      <c r="N739" s="9"/>
      <c r="O739" s="9">
        <f t="shared" si="164"/>
        <v>1560000</v>
      </c>
      <c r="P739" s="9">
        <v>1560000</v>
      </c>
      <c r="Q739" s="9"/>
      <c r="R739" s="9">
        <f t="shared" si="165"/>
        <v>0</v>
      </c>
      <c r="S739" s="9"/>
      <c r="T739" s="9"/>
      <c r="U739" s="9">
        <f t="shared" si="166"/>
        <v>0</v>
      </c>
      <c r="V739" s="9"/>
      <c r="W739" s="9"/>
      <c r="X739" s="9">
        <f t="shared" si="167"/>
        <v>0</v>
      </c>
      <c r="Y739" s="9"/>
      <c r="Z739" s="9"/>
      <c r="AA739" s="10">
        <f t="shared" si="168"/>
        <v>0</v>
      </c>
      <c r="AB739" s="11">
        <v>45685</v>
      </c>
    </row>
    <row r="740" spans="1:28" ht="15.75" hidden="1" x14ac:dyDescent="0.25">
      <c r="A740" s="39">
        <v>45685</v>
      </c>
      <c r="B740" s="33" t="s">
        <v>488</v>
      </c>
      <c r="C740" s="33"/>
      <c r="D740" s="33" t="s">
        <v>31</v>
      </c>
      <c r="E740" s="33" t="s">
        <v>70</v>
      </c>
      <c r="F740" s="33">
        <v>500</v>
      </c>
      <c r="G740" s="33" t="s">
        <v>29</v>
      </c>
      <c r="H740" s="33">
        <v>2700</v>
      </c>
      <c r="I740" s="20">
        <f t="shared" si="162"/>
        <v>1350000</v>
      </c>
      <c r="J740" s="37" t="s">
        <v>241</v>
      </c>
      <c r="K740" s="20"/>
      <c r="L740" s="9">
        <f t="shared" si="163"/>
        <v>0</v>
      </c>
      <c r="M740" s="9"/>
      <c r="N740" s="9"/>
      <c r="O740" s="9">
        <f t="shared" si="164"/>
        <v>0</v>
      </c>
      <c r="P740" s="9"/>
      <c r="Q740" s="9"/>
      <c r="R740" s="9">
        <f t="shared" si="165"/>
        <v>0</v>
      </c>
      <c r="S740" s="9"/>
      <c r="T740" s="9"/>
      <c r="U740" s="9">
        <f t="shared" si="166"/>
        <v>1350000</v>
      </c>
      <c r="V740" s="9">
        <v>1350000</v>
      </c>
      <c r="W740" s="9"/>
      <c r="X740" s="9">
        <f t="shared" si="167"/>
        <v>0</v>
      </c>
      <c r="Y740" s="9"/>
      <c r="Z740" s="9"/>
      <c r="AA740" s="10">
        <f t="shared" si="168"/>
        <v>0</v>
      </c>
      <c r="AB740" s="11">
        <v>45685</v>
      </c>
    </row>
    <row r="741" spans="1:28" ht="15.75" hidden="1" x14ac:dyDescent="0.25">
      <c r="A741" s="39">
        <v>45685</v>
      </c>
      <c r="B741" s="33" t="s">
        <v>488</v>
      </c>
      <c r="C741" s="33"/>
      <c r="D741" s="33" t="s">
        <v>31</v>
      </c>
      <c r="E741" s="33" t="s">
        <v>270</v>
      </c>
      <c r="F741" s="33">
        <v>250</v>
      </c>
      <c r="G741" s="33" t="s">
        <v>29</v>
      </c>
      <c r="H741" s="33">
        <v>1100</v>
      </c>
      <c r="I741" s="20">
        <f t="shared" si="162"/>
        <v>275000</v>
      </c>
      <c r="J741" s="37" t="s">
        <v>241</v>
      </c>
      <c r="K741" s="20"/>
      <c r="L741" s="9">
        <f t="shared" si="163"/>
        <v>0</v>
      </c>
      <c r="M741" s="9"/>
      <c r="N741" s="9"/>
      <c r="O741" s="9">
        <f t="shared" si="164"/>
        <v>0</v>
      </c>
      <c r="P741" s="9"/>
      <c r="Q741" s="9"/>
      <c r="R741" s="9">
        <f t="shared" si="165"/>
        <v>0</v>
      </c>
      <c r="S741" s="9"/>
      <c r="T741" s="9"/>
      <c r="U741" s="9">
        <f t="shared" si="166"/>
        <v>275000</v>
      </c>
      <c r="V741" s="9">
        <v>275000</v>
      </c>
      <c r="W741" s="9"/>
      <c r="X741" s="9">
        <f t="shared" si="167"/>
        <v>0</v>
      </c>
      <c r="Y741" s="9"/>
      <c r="Z741" s="9"/>
      <c r="AA741" s="10">
        <f t="shared" si="168"/>
        <v>0</v>
      </c>
      <c r="AB741" s="11">
        <v>45685</v>
      </c>
    </row>
    <row r="742" spans="1:28" ht="15.75" hidden="1" x14ac:dyDescent="0.25">
      <c r="A742" s="39">
        <v>45685</v>
      </c>
      <c r="B742" s="35" t="s">
        <v>264</v>
      </c>
      <c r="C742" s="33"/>
      <c r="D742" s="33" t="s">
        <v>31</v>
      </c>
      <c r="E742" s="33" t="s">
        <v>185</v>
      </c>
      <c r="F742" s="33">
        <v>600</v>
      </c>
      <c r="G742" s="33" t="s">
        <v>29</v>
      </c>
      <c r="H742" s="33">
        <v>1150</v>
      </c>
      <c r="I742" s="20">
        <f t="shared" si="162"/>
        <v>690000</v>
      </c>
      <c r="J742" s="37" t="s">
        <v>240</v>
      </c>
      <c r="K742" s="20"/>
      <c r="L742" s="9">
        <f t="shared" si="163"/>
        <v>0</v>
      </c>
      <c r="M742" s="9"/>
      <c r="N742" s="9"/>
      <c r="O742" s="9">
        <f t="shared" si="164"/>
        <v>0</v>
      </c>
      <c r="P742" s="9"/>
      <c r="Q742" s="9"/>
      <c r="R742" s="9">
        <f t="shared" si="165"/>
        <v>690000</v>
      </c>
      <c r="S742" s="9">
        <v>690000</v>
      </c>
      <c r="T742" s="9"/>
      <c r="U742" s="9">
        <f t="shared" si="166"/>
        <v>0</v>
      </c>
      <c r="V742" s="9"/>
      <c r="W742" s="9"/>
      <c r="X742" s="9">
        <f t="shared" si="167"/>
        <v>0</v>
      </c>
      <c r="Y742" s="9"/>
      <c r="Z742" s="9"/>
      <c r="AA742" s="10">
        <f t="shared" si="168"/>
        <v>0</v>
      </c>
      <c r="AB742" s="11">
        <v>45685</v>
      </c>
    </row>
    <row r="743" spans="1:28" ht="15.75" hidden="1" x14ac:dyDescent="0.25">
      <c r="A743" s="39">
        <v>45685</v>
      </c>
      <c r="B743" s="35" t="s">
        <v>504</v>
      </c>
      <c r="C743" s="35"/>
      <c r="D743" s="35" t="s">
        <v>41</v>
      </c>
      <c r="E743" s="35" t="s">
        <v>64</v>
      </c>
      <c r="F743" s="35">
        <v>1</v>
      </c>
      <c r="G743" s="35" t="s">
        <v>33</v>
      </c>
      <c r="H743" s="35">
        <v>150000</v>
      </c>
      <c r="I743" s="20">
        <f t="shared" si="162"/>
        <v>150000</v>
      </c>
      <c r="J743" s="41" t="s">
        <v>241</v>
      </c>
      <c r="K743" s="20"/>
      <c r="L743" s="9">
        <f t="shared" si="163"/>
        <v>150000</v>
      </c>
      <c r="M743" s="9">
        <v>150000</v>
      </c>
      <c r="N743" s="9"/>
      <c r="O743" s="9">
        <f t="shared" si="164"/>
        <v>0</v>
      </c>
      <c r="P743" s="9"/>
      <c r="Q743" s="9"/>
      <c r="R743" s="9">
        <f t="shared" si="165"/>
        <v>0</v>
      </c>
      <c r="S743" s="9"/>
      <c r="T743" s="9"/>
      <c r="U743" s="9">
        <f t="shared" si="166"/>
        <v>0</v>
      </c>
      <c r="V743" s="9"/>
      <c r="W743" s="9"/>
      <c r="X743" s="9">
        <f t="shared" si="167"/>
        <v>0</v>
      </c>
      <c r="Y743" s="9"/>
      <c r="Z743" s="9"/>
      <c r="AA743" s="10">
        <f t="shared" si="168"/>
        <v>0</v>
      </c>
      <c r="AB743" s="11">
        <v>45685</v>
      </c>
    </row>
    <row r="744" spans="1:28" ht="15.75" hidden="1" x14ac:dyDescent="0.25">
      <c r="A744" s="39">
        <v>45685</v>
      </c>
      <c r="B744" s="35" t="s">
        <v>217</v>
      </c>
      <c r="C744" s="33"/>
      <c r="D744" s="35" t="s">
        <v>41</v>
      </c>
      <c r="E744" s="33" t="s">
        <v>224</v>
      </c>
      <c r="F744" s="33">
        <v>1500</v>
      </c>
      <c r="G744" s="33" t="s">
        <v>29</v>
      </c>
      <c r="H744" s="33">
        <v>1790</v>
      </c>
      <c r="I744" s="20">
        <f t="shared" si="162"/>
        <v>2685000</v>
      </c>
      <c r="J744" s="34" t="s">
        <v>26</v>
      </c>
      <c r="K744" s="20"/>
      <c r="L744" s="9">
        <f t="shared" si="163"/>
        <v>0</v>
      </c>
      <c r="M744" s="9"/>
      <c r="N744" s="9"/>
      <c r="O744" s="9">
        <f t="shared" si="164"/>
        <v>0</v>
      </c>
      <c r="P744" s="9"/>
      <c r="Q744" s="9"/>
      <c r="R744" s="9">
        <f t="shared" si="165"/>
        <v>0</v>
      </c>
      <c r="S744" s="9"/>
      <c r="T744" s="9"/>
      <c r="U744" s="9">
        <f t="shared" si="166"/>
        <v>0</v>
      </c>
      <c r="V744" s="9"/>
      <c r="W744" s="9"/>
      <c r="X744" s="9">
        <f t="shared" si="167"/>
        <v>0</v>
      </c>
      <c r="Y744" s="9"/>
      <c r="Z744" s="9"/>
      <c r="AA744" s="10">
        <f t="shared" si="168"/>
        <v>2685000</v>
      </c>
      <c r="AB744" s="11"/>
    </row>
    <row r="745" spans="1:28" ht="15.75" hidden="1" x14ac:dyDescent="0.25">
      <c r="A745" s="39">
        <v>45685</v>
      </c>
      <c r="B745" s="35" t="s">
        <v>217</v>
      </c>
      <c r="C745" s="35"/>
      <c r="D745" s="35" t="s">
        <v>41</v>
      </c>
      <c r="E745" s="35" t="s">
        <v>198</v>
      </c>
      <c r="F745" s="35">
        <v>750</v>
      </c>
      <c r="G745" s="33" t="s">
        <v>29</v>
      </c>
      <c r="H745" s="35">
        <v>860</v>
      </c>
      <c r="I745" s="20">
        <f t="shared" si="162"/>
        <v>645000</v>
      </c>
      <c r="J745" s="36" t="s">
        <v>26</v>
      </c>
      <c r="K745" s="20"/>
      <c r="L745" s="9">
        <f t="shared" si="163"/>
        <v>0</v>
      </c>
      <c r="M745" s="9"/>
      <c r="N745" s="9"/>
      <c r="O745" s="9">
        <f t="shared" si="164"/>
        <v>0</v>
      </c>
      <c r="P745" s="9"/>
      <c r="Q745" s="9"/>
      <c r="R745" s="9">
        <f t="shared" si="165"/>
        <v>0</v>
      </c>
      <c r="S745" s="9"/>
      <c r="T745" s="9"/>
      <c r="U745" s="9">
        <f t="shared" si="166"/>
        <v>0</v>
      </c>
      <c r="V745" s="9"/>
      <c r="W745" s="9"/>
      <c r="X745" s="9">
        <f t="shared" si="167"/>
        <v>0</v>
      </c>
      <c r="Y745" s="9"/>
      <c r="Z745" s="9"/>
      <c r="AA745" s="10">
        <f t="shared" si="168"/>
        <v>645000</v>
      </c>
      <c r="AB745" s="11"/>
    </row>
    <row r="746" spans="1:28" ht="15.75" hidden="1" x14ac:dyDescent="0.25">
      <c r="A746" s="39">
        <v>45685</v>
      </c>
      <c r="B746" s="33" t="s">
        <v>505</v>
      </c>
      <c r="C746" s="33"/>
      <c r="D746" s="35" t="s">
        <v>31</v>
      </c>
      <c r="E746" s="33" t="s">
        <v>423</v>
      </c>
      <c r="F746" s="33">
        <v>33.799999999999997</v>
      </c>
      <c r="G746" s="33" t="s">
        <v>51</v>
      </c>
      <c r="H746" s="33">
        <v>46000</v>
      </c>
      <c r="I746" s="20">
        <f t="shared" si="162"/>
        <v>1554799.9999999998</v>
      </c>
      <c r="J746" s="37" t="s">
        <v>241</v>
      </c>
      <c r="K746" s="20"/>
      <c r="L746" s="9">
        <f t="shared" si="163"/>
        <v>1554800</v>
      </c>
      <c r="M746" s="9">
        <v>1554800</v>
      </c>
      <c r="N746" s="9"/>
      <c r="O746" s="9">
        <f t="shared" si="164"/>
        <v>0</v>
      </c>
      <c r="P746" s="9"/>
      <c r="Q746" s="9"/>
      <c r="R746" s="9">
        <f t="shared" si="165"/>
        <v>0</v>
      </c>
      <c r="S746" s="9"/>
      <c r="T746" s="9"/>
      <c r="U746" s="9">
        <f t="shared" si="166"/>
        <v>0</v>
      </c>
      <c r="V746" s="9"/>
      <c r="W746" s="9"/>
      <c r="X746" s="9">
        <f t="shared" si="167"/>
        <v>0</v>
      </c>
      <c r="Y746" s="9"/>
      <c r="Z746" s="9"/>
      <c r="AA746" s="10">
        <f t="shared" si="168"/>
        <v>-2.3283064365386963E-10</v>
      </c>
      <c r="AB746" s="11">
        <v>45685</v>
      </c>
    </row>
    <row r="747" spans="1:28" ht="15.75" hidden="1" x14ac:dyDescent="0.25">
      <c r="A747" s="39">
        <v>45685</v>
      </c>
      <c r="B747" s="33" t="s">
        <v>231</v>
      </c>
      <c r="C747" s="33"/>
      <c r="D747" s="35"/>
      <c r="E747" s="33" t="s">
        <v>135</v>
      </c>
      <c r="F747" s="33">
        <v>29.2</v>
      </c>
      <c r="G747" s="33" t="s">
        <v>51</v>
      </c>
      <c r="H747" s="33"/>
      <c r="I747" s="20">
        <f t="shared" si="162"/>
        <v>0</v>
      </c>
      <c r="J747" s="34" t="s">
        <v>26</v>
      </c>
      <c r="K747" s="20"/>
      <c r="L747" s="9">
        <f t="shared" si="163"/>
        <v>0</v>
      </c>
      <c r="M747" s="9"/>
      <c r="N747" s="9"/>
      <c r="O747" s="9">
        <f t="shared" si="164"/>
        <v>0</v>
      </c>
      <c r="P747" s="9"/>
      <c r="Q747" s="9"/>
      <c r="R747" s="9">
        <f t="shared" si="165"/>
        <v>0</v>
      </c>
      <c r="S747" s="9"/>
      <c r="T747" s="9"/>
      <c r="U747" s="9">
        <f t="shared" si="166"/>
        <v>0</v>
      </c>
      <c r="V747" s="9"/>
      <c r="W747" s="9"/>
      <c r="X747" s="9">
        <f t="shared" si="167"/>
        <v>0</v>
      </c>
      <c r="Y747" s="9"/>
      <c r="Z747" s="9"/>
      <c r="AA747" s="10">
        <f t="shared" si="168"/>
        <v>0</v>
      </c>
      <c r="AB747" s="11"/>
    </row>
    <row r="748" spans="1:28" ht="15.75" hidden="1" x14ac:dyDescent="0.25">
      <c r="A748" s="39">
        <v>45685</v>
      </c>
      <c r="B748" s="33" t="s">
        <v>231</v>
      </c>
      <c r="C748" s="35"/>
      <c r="D748" s="35"/>
      <c r="E748" s="33" t="s">
        <v>468</v>
      </c>
      <c r="F748" s="35">
        <v>16.399999999999999</v>
      </c>
      <c r="G748" s="33" t="s">
        <v>51</v>
      </c>
      <c r="H748" s="35"/>
      <c r="I748" s="20">
        <f t="shared" si="162"/>
        <v>0</v>
      </c>
      <c r="J748" s="36" t="s">
        <v>26</v>
      </c>
      <c r="K748" s="20"/>
      <c r="L748" s="9">
        <f t="shared" si="163"/>
        <v>0</v>
      </c>
      <c r="M748" s="9"/>
      <c r="N748" s="9"/>
      <c r="O748" s="9">
        <f t="shared" si="164"/>
        <v>0</v>
      </c>
      <c r="P748" s="9"/>
      <c r="Q748" s="9"/>
      <c r="R748" s="9">
        <f t="shared" si="165"/>
        <v>0</v>
      </c>
      <c r="S748" s="9"/>
      <c r="T748" s="9"/>
      <c r="U748" s="9">
        <f t="shared" si="166"/>
        <v>0</v>
      </c>
      <c r="V748" s="9"/>
      <c r="W748" s="9"/>
      <c r="X748" s="9">
        <f t="shared" si="167"/>
        <v>0</v>
      </c>
      <c r="Y748" s="9"/>
      <c r="Z748" s="9"/>
      <c r="AA748" s="10">
        <f t="shared" si="168"/>
        <v>0</v>
      </c>
      <c r="AB748" s="11"/>
    </row>
    <row r="749" spans="1:28" ht="15.75" hidden="1" x14ac:dyDescent="0.25">
      <c r="A749" s="39">
        <v>45685</v>
      </c>
      <c r="B749" s="33" t="s">
        <v>231</v>
      </c>
      <c r="C749" s="33"/>
      <c r="D749" s="35"/>
      <c r="E749" s="33" t="s">
        <v>143</v>
      </c>
      <c r="F749" s="33">
        <v>29.8</v>
      </c>
      <c r="G749" s="33" t="s">
        <v>51</v>
      </c>
      <c r="H749" s="33"/>
      <c r="I749" s="20">
        <f t="shared" si="162"/>
        <v>0</v>
      </c>
      <c r="J749" s="34" t="s">
        <v>26</v>
      </c>
      <c r="K749" s="20"/>
      <c r="L749" s="9">
        <f t="shared" si="163"/>
        <v>0</v>
      </c>
      <c r="M749" s="9"/>
      <c r="N749" s="9"/>
      <c r="O749" s="9">
        <f t="shared" si="164"/>
        <v>0</v>
      </c>
      <c r="P749" s="9"/>
      <c r="Q749" s="9"/>
      <c r="R749" s="9">
        <f t="shared" si="165"/>
        <v>0</v>
      </c>
      <c r="S749" s="9"/>
      <c r="T749" s="9"/>
      <c r="U749" s="9">
        <f t="shared" si="166"/>
        <v>0</v>
      </c>
      <c r="V749" s="9"/>
      <c r="W749" s="9"/>
      <c r="X749" s="9">
        <f t="shared" si="167"/>
        <v>0</v>
      </c>
      <c r="Y749" s="9"/>
      <c r="Z749" s="9"/>
      <c r="AA749" s="10">
        <f t="shared" si="168"/>
        <v>0</v>
      </c>
      <c r="AB749" s="11"/>
    </row>
    <row r="750" spans="1:28" ht="15.75" hidden="1" x14ac:dyDescent="0.25">
      <c r="A750" s="39">
        <v>45685</v>
      </c>
      <c r="B750" s="33" t="s">
        <v>231</v>
      </c>
      <c r="C750" s="33"/>
      <c r="D750" s="35"/>
      <c r="E750" s="33" t="s">
        <v>135</v>
      </c>
      <c r="F750" s="33">
        <v>173</v>
      </c>
      <c r="G750" s="33" t="s">
        <v>51</v>
      </c>
      <c r="H750" s="33"/>
      <c r="I750" s="20">
        <f t="shared" si="162"/>
        <v>0</v>
      </c>
      <c r="J750" s="34" t="s">
        <v>26</v>
      </c>
      <c r="K750" s="20"/>
      <c r="L750" s="9">
        <f t="shared" si="163"/>
        <v>0</v>
      </c>
      <c r="M750" s="9"/>
      <c r="N750" s="9"/>
      <c r="O750" s="9">
        <f t="shared" si="164"/>
        <v>0</v>
      </c>
      <c r="P750" s="9"/>
      <c r="Q750" s="9"/>
      <c r="R750" s="9">
        <f t="shared" si="165"/>
        <v>0</v>
      </c>
      <c r="S750" s="9"/>
      <c r="T750" s="9"/>
      <c r="U750" s="9">
        <f t="shared" si="166"/>
        <v>0</v>
      </c>
      <c r="V750" s="9"/>
      <c r="W750" s="9"/>
      <c r="X750" s="9">
        <f t="shared" si="167"/>
        <v>0</v>
      </c>
      <c r="Y750" s="9"/>
      <c r="Z750" s="9"/>
      <c r="AA750" s="10">
        <f t="shared" si="168"/>
        <v>0</v>
      </c>
      <c r="AB750" s="11"/>
    </row>
    <row r="751" spans="1:28" ht="15.75" hidden="1" x14ac:dyDescent="0.25">
      <c r="A751" s="39">
        <v>45685</v>
      </c>
      <c r="B751" s="33" t="s">
        <v>506</v>
      </c>
      <c r="C751" s="33"/>
      <c r="D751" s="35" t="s">
        <v>223</v>
      </c>
      <c r="E751" s="33" t="s">
        <v>110</v>
      </c>
      <c r="F751" s="33">
        <v>1600</v>
      </c>
      <c r="G751" s="33" t="s">
        <v>29</v>
      </c>
      <c r="H751" s="33">
        <v>1800</v>
      </c>
      <c r="I751" s="20">
        <f t="shared" si="162"/>
        <v>2880000</v>
      </c>
      <c r="J751" s="37" t="s">
        <v>240</v>
      </c>
      <c r="K751" s="20" t="s">
        <v>514</v>
      </c>
      <c r="L751" s="9">
        <f t="shared" si="163"/>
        <v>0</v>
      </c>
      <c r="M751" s="9"/>
      <c r="N751" s="9"/>
      <c r="O751" s="9">
        <f t="shared" si="164"/>
        <v>2880000</v>
      </c>
      <c r="P751" s="9">
        <v>2880000</v>
      </c>
      <c r="Q751" s="9"/>
      <c r="R751" s="9">
        <f t="shared" si="165"/>
        <v>0</v>
      </c>
      <c r="S751" s="9"/>
      <c r="T751" s="9"/>
      <c r="U751" s="9">
        <f t="shared" si="166"/>
        <v>0</v>
      </c>
      <c r="V751" s="9"/>
      <c r="W751" s="9"/>
      <c r="X751" s="9">
        <f t="shared" si="167"/>
        <v>0</v>
      </c>
      <c r="Y751" s="9"/>
      <c r="Z751" s="9"/>
      <c r="AA751" s="10">
        <f t="shared" si="168"/>
        <v>0</v>
      </c>
      <c r="AB751" s="11">
        <v>45685</v>
      </c>
    </row>
    <row r="752" spans="1:28" ht="15.75" hidden="1" x14ac:dyDescent="0.25">
      <c r="A752" s="39">
        <v>45685</v>
      </c>
      <c r="B752" s="33" t="s">
        <v>507</v>
      </c>
      <c r="C752" s="33"/>
      <c r="D752" s="35" t="s">
        <v>223</v>
      </c>
      <c r="E752" s="33" t="s">
        <v>467</v>
      </c>
      <c r="F752" s="33">
        <v>16.8</v>
      </c>
      <c r="G752" s="33" t="s">
        <v>51</v>
      </c>
      <c r="H752" s="33">
        <v>46000</v>
      </c>
      <c r="I752" s="20">
        <f t="shared" si="162"/>
        <v>772800</v>
      </c>
      <c r="J752" s="37" t="s">
        <v>240</v>
      </c>
      <c r="K752" s="20"/>
      <c r="L752" s="9">
        <f t="shared" si="163"/>
        <v>0</v>
      </c>
      <c r="M752" s="9"/>
      <c r="N752" s="9"/>
      <c r="O752" s="9">
        <f t="shared" si="164"/>
        <v>772800</v>
      </c>
      <c r="P752" s="9">
        <v>772800</v>
      </c>
      <c r="Q752" s="9"/>
      <c r="R752" s="9">
        <f t="shared" si="165"/>
        <v>0</v>
      </c>
      <c r="S752" s="9"/>
      <c r="T752" s="9"/>
      <c r="U752" s="9">
        <f t="shared" si="166"/>
        <v>0</v>
      </c>
      <c r="V752" s="9"/>
      <c r="W752" s="9"/>
      <c r="X752" s="9">
        <f t="shared" si="167"/>
        <v>0</v>
      </c>
      <c r="Y752" s="9"/>
      <c r="Z752" s="9"/>
      <c r="AA752" s="10">
        <f t="shared" si="168"/>
        <v>0</v>
      </c>
      <c r="AB752" s="11">
        <v>45685</v>
      </c>
    </row>
    <row r="753" spans="1:28" ht="15.75" hidden="1" x14ac:dyDescent="0.25">
      <c r="A753" s="39">
        <v>45685</v>
      </c>
      <c r="B753" s="35" t="s">
        <v>191</v>
      </c>
      <c r="C753" s="35"/>
      <c r="D753" s="35" t="s">
        <v>31</v>
      </c>
      <c r="E753" s="35" t="s">
        <v>192</v>
      </c>
      <c r="F753" s="35">
        <v>11000</v>
      </c>
      <c r="G753" s="33" t="s">
        <v>29</v>
      </c>
      <c r="H753" s="35">
        <v>900</v>
      </c>
      <c r="I753" s="20">
        <f t="shared" si="162"/>
        <v>9900000</v>
      </c>
      <c r="J753" s="36" t="s">
        <v>26</v>
      </c>
      <c r="K753" s="20"/>
      <c r="L753" s="9">
        <f t="shared" si="163"/>
        <v>0</v>
      </c>
      <c r="M753" s="9"/>
      <c r="N753" s="9"/>
      <c r="O753" s="9">
        <f t="shared" si="164"/>
        <v>0</v>
      </c>
      <c r="P753" s="9"/>
      <c r="Q753" s="9"/>
      <c r="R753" s="9">
        <f t="shared" si="165"/>
        <v>0</v>
      </c>
      <c r="S753" s="9"/>
      <c r="T753" s="9"/>
      <c r="U753" s="9">
        <f t="shared" si="166"/>
        <v>0</v>
      </c>
      <c r="V753" s="9"/>
      <c r="W753" s="9"/>
      <c r="X753" s="9">
        <f t="shared" si="167"/>
        <v>0</v>
      </c>
      <c r="Y753" s="9"/>
      <c r="Z753" s="9"/>
      <c r="AA753" s="10">
        <f t="shared" si="168"/>
        <v>9900000</v>
      </c>
      <c r="AB753" s="11"/>
    </row>
    <row r="754" spans="1:28" ht="15.75" hidden="1" x14ac:dyDescent="0.25">
      <c r="A754" s="39">
        <v>45685</v>
      </c>
      <c r="B754" s="33" t="s">
        <v>370</v>
      </c>
      <c r="C754" s="35"/>
      <c r="D754" s="35" t="s">
        <v>31</v>
      </c>
      <c r="E754" s="35" t="s">
        <v>110</v>
      </c>
      <c r="F754" s="35">
        <v>800</v>
      </c>
      <c r="G754" s="33" t="s">
        <v>29</v>
      </c>
      <c r="H754" s="35">
        <v>2000</v>
      </c>
      <c r="I754" s="20">
        <f t="shared" si="162"/>
        <v>1600000</v>
      </c>
      <c r="J754" s="36" t="s">
        <v>26</v>
      </c>
      <c r="K754" s="20"/>
      <c r="L754" s="9">
        <f t="shared" si="163"/>
        <v>0</v>
      </c>
      <c r="M754" s="9"/>
      <c r="N754" s="9"/>
      <c r="O754" s="9">
        <f t="shared" si="164"/>
        <v>0</v>
      </c>
      <c r="P754" s="9"/>
      <c r="Q754" s="9"/>
      <c r="R754" s="9">
        <f t="shared" si="165"/>
        <v>0</v>
      </c>
      <c r="S754" s="9"/>
      <c r="T754" s="9"/>
      <c r="U754" s="9">
        <f t="shared" si="166"/>
        <v>0</v>
      </c>
      <c r="V754" s="9"/>
      <c r="W754" s="9"/>
      <c r="X754" s="9">
        <f t="shared" si="167"/>
        <v>0</v>
      </c>
      <c r="Y754" s="9"/>
      <c r="Z754" s="9"/>
      <c r="AA754" s="10">
        <f t="shared" si="168"/>
        <v>1600000</v>
      </c>
      <c r="AB754" s="11"/>
    </row>
    <row r="755" spans="1:28" ht="15.75" hidden="1" x14ac:dyDescent="0.25">
      <c r="A755" s="39">
        <v>45685</v>
      </c>
      <c r="B755" s="33" t="s">
        <v>331</v>
      </c>
      <c r="C755" s="33"/>
      <c r="D755" s="35" t="s">
        <v>223</v>
      </c>
      <c r="E755" s="33" t="s">
        <v>270</v>
      </c>
      <c r="F755" s="33">
        <v>1000</v>
      </c>
      <c r="G755" s="33" t="s">
        <v>29</v>
      </c>
      <c r="H755" s="33">
        <v>1120</v>
      </c>
      <c r="I755" s="20">
        <f t="shared" si="162"/>
        <v>1120000</v>
      </c>
      <c r="J755" s="37" t="s">
        <v>241</v>
      </c>
      <c r="K755" s="20"/>
      <c r="L755" s="9">
        <f t="shared" si="163"/>
        <v>0</v>
      </c>
      <c r="M755" s="9"/>
      <c r="N755" s="9"/>
      <c r="O755" s="9">
        <f t="shared" si="164"/>
        <v>0</v>
      </c>
      <c r="P755" s="9"/>
      <c r="Q755" s="9"/>
      <c r="R755" s="9">
        <f t="shared" si="165"/>
        <v>0</v>
      </c>
      <c r="S755" s="9"/>
      <c r="T755" s="9"/>
      <c r="U755" s="9">
        <f t="shared" si="166"/>
        <v>1120000</v>
      </c>
      <c r="V755" s="9">
        <v>1120000</v>
      </c>
      <c r="W755" s="9"/>
      <c r="X755" s="9">
        <f t="shared" si="167"/>
        <v>0</v>
      </c>
      <c r="Y755" s="9"/>
      <c r="Z755" s="9"/>
      <c r="AA755" s="10">
        <f t="shared" si="168"/>
        <v>0</v>
      </c>
      <c r="AB755" s="11">
        <v>45685</v>
      </c>
    </row>
    <row r="756" spans="1:28" ht="15.75" hidden="1" x14ac:dyDescent="0.25">
      <c r="A756" s="39">
        <v>45685</v>
      </c>
      <c r="B756" s="33" t="s">
        <v>508</v>
      </c>
      <c r="C756" s="33"/>
      <c r="D756" s="33" t="s">
        <v>31</v>
      </c>
      <c r="E756" s="33" t="s">
        <v>73</v>
      </c>
      <c r="F756" s="33">
        <v>20</v>
      </c>
      <c r="G756" s="33" t="s">
        <v>74</v>
      </c>
      <c r="H756" s="33">
        <v>50000</v>
      </c>
      <c r="I756" s="20">
        <f t="shared" si="162"/>
        <v>1000000</v>
      </c>
      <c r="J756" s="37" t="s">
        <v>240</v>
      </c>
      <c r="K756" s="20" t="s">
        <v>515</v>
      </c>
      <c r="L756" s="9">
        <f t="shared" si="163"/>
        <v>0</v>
      </c>
      <c r="M756" s="9"/>
      <c r="N756" s="9"/>
      <c r="O756" s="9">
        <f t="shared" si="164"/>
        <v>1000000</v>
      </c>
      <c r="P756" s="9">
        <v>1000000</v>
      </c>
      <c r="Q756" s="9"/>
      <c r="R756" s="9">
        <f t="shared" si="165"/>
        <v>0</v>
      </c>
      <c r="S756" s="9"/>
      <c r="T756" s="9"/>
      <c r="U756" s="9">
        <f t="shared" si="166"/>
        <v>0</v>
      </c>
      <c r="V756" s="9"/>
      <c r="W756" s="9"/>
      <c r="X756" s="9">
        <f t="shared" si="167"/>
        <v>0</v>
      </c>
      <c r="Y756" s="9"/>
      <c r="Z756" s="9"/>
      <c r="AA756" s="10">
        <f t="shared" si="168"/>
        <v>0</v>
      </c>
      <c r="AB756" s="11">
        <v>45685</v>
      </c>
    </row>
    <row r="757" spans="1:28" ht="15.75" hidden="1" x14ac:dyDescent="0.25">
      <c r="A757" s="39">
        <v>45685</v>
      </c>
      <c r="B757" s="33" t="s">
        <v>508</v>
      </c>
      <c r="C757" s="33"/>
      <c r="D757" s="33" t="s">
        <v>31</v>
      </c>
      <c r="E757" s="35" t="s">
        <v>234</v>
      </c>
      <c r="F757" s="33">
        <v>20</v>
      </c>
      <c r="G757" s="33" t="s">
        <v>51</v>
      </c>
      <c r="H757" s="33">
        <v>90000</v>
      </c>
      <c r="I757" s="20">
        <f t="shared" si="162"/>
        <v>1800000</v>
      </c>
      <c r="J757" s="37" t="s">
        <v>240</v>
      </c>
      <c r="K757" s="20" t="s">
        <v>515</v>
      </c>
      <c r="L757" s="9">
        <f t="shared" si="163"/>
        <v>0</v>
      </c>
      <c r="M757" s="9"/>
      <c r="N757" s="9"/>
      <c r="O757" s="9">
        <f t="shared" si="164"/>
        <v>1800000</v>
      </c>
      <c r="P757" s="9">
        <v>1800000</v>
      </c>
      <c r="Q757" s="9"/>
      <c r="R757" s="9">
        <f t="shared" si="165"/>
        <v>0</v>
      </c>
      <c r="S757" s="9"/>
      <c r="T757" s="9"/>
      <c r="U757" s="9">
        <f t="shared" si="166"/>
        <v>0</v>
      </c>
      <c r="V757" s="9"/>
      <c r="W757" s="9"/>
      <c r="X757" s="9">
        <f t="shared" si="167"/>
        <v>0</v>
      </c>
      <c r="Y757" s="9"/>
      <c r="Z757" s="9"/>
      <c r="AA757" s="10">
        <f t="shared" si="168"/>
        <v>0</v>
      </c>
      <c r="AB757" s="11">
        <v>45685</v>
      </c>
    </row>
    <row r="758" spans="1:28" ht="15.75" hidden="1" x14ac:dyDescent="0.25">
      <c r="A758" s="39">
        <v>45685</v>
      </c>
      <c r="B758" s="33" t="s">
        <v>508</v>
      </c>
      <c r="C758" s="35"/>
      <c r="D758" s="33" t="s">
        <v>31</v>
      </c>
      <c r="E758" s="35" t="s">
        <v>235</v>
      </c>
      <c r="F758" s="33">
        <v>20</v>
      </c>
      <c r="G758" s="33" t="s">
        <v>51</v>
      </c>
      <c r="H758" s="35">
        <v>90000</v>
      </c>
      <c r="I758" s="20">
        <f t="shared" si="162"/>
        <v>1800000</v>
      </c>
      <c r="J758" s="37" t="s">
        <v>240</v>
      </c>
      <c r="K758" s="20" t="s">
        <v>515</v>
      </c>
      <c r="L758" s="9">
        <f t="shared" si="163"/>
        <v>0</v>
      </c>
      <c r="M758" s="9"/>
      <c r="N758" s="9"/>
      <c r="O758" s="9">
        <f t="shared" si="164"/>
        <v>1800000</v>
      </c>
      <c r="P758" s="9">
        <v>1800000</v>
      </c>
      <c r="Q758" s="9"/>
      <c r="R758" s="9">
        <f t="shared" si="165"/>
        <v>0</v>
      </c>
      <c r="S758" s="9"/>
      <c r="T758" s="9"/>
      <c r="U758" s="9">
        <f t="shared" si="166"/>
        <v>0</v>
      </c>
      <c r="V758" s="9"/>
      <c r="W758" s="9"/>
      <c r="X758" s="9">
        <f t="shared" si="167"/>
        <v>0</v>
      </c>
      <c r="Y758" s="9"/>
      <c r="Z758" s="9"/>
      <c r="AA758" s="10">
        <f t="shared" si="168"/>
        <v>0</v>
      </c>
      <c r="AB758" s="11">
        <v>45685</v>
      </c>
    </row>
    <row r="759" spans="1:28" ht="15.75" hidden="1" x14ac:dyDescent="0.25">
      <c r="A759" s="39">
        <v>45685</v>
      </c>
      <c r="B759" s="33" t="s">
        <v>508</v>
      </c>
      <c r="C759" s="35"/>
      <c r="D759" s="33" t="s">
        <v>31</v>
      </c>
      <c r="E759" s="35" t="s">
        <v>236</v>
      </c>
      <c r="F759" s="33">
        <v>20</v>
      </c>
      <c r="G759" s="33" t="s">
        <v>51</v>
      </c>
      <c r="H759" s="35">
        <v>90000</v>
      </c>
      <c r="I759" s="20">
        <f t="shared" si="162"/>
        <v>1800000</v>
      </c>
      <c r="J759" s="37" t="s">
        <v>240</v>
      </c>
      <c r="K759" s="20" t="s">
        <v>515</v>
      </c>
      <c r="L759" s="9">
        <f t="shared" si="163"/>
        <v>0</v>
      </c>
      <c r="M759" s="9"/>
      <c r="N759" s="9"/>
      <c r="O759" s="9">
        <f t="shared" si="164"/>
        <v>1800000</v>
      </c>
      <c r="P759" s="9">
        <v>1800000</v>
      </c>
      <c r="Q759" s="9"/>
      <c r="R759" s="9">
        <f t="shared" si="165"/>
        <v>0</v>
      </c>
      <c r="S759" s="9"/>
      <c r="T759" s="9"/>
      <c r="U759" s="9">
        <f t="shared" si="166"/>
        <v>0</v>
      </c>
      <c r="V759" s="9"/>
      <c r="W759" s="9"/>
      <c r="X759" s="9">
        <f t="shared" si="167"/>
        <v>0</v>
      </c>
      <c r="Y759" s="9"/>
      <c r="Z759" s="9"/>
      <c r="AA759" s="10">
        <f t="shared" si="168"/>
        <v>0</v>
      </c>
      <c r="AB759" s="11">
        <v>45685</v>
      </c>
    </row>
    <row r="760" spans="1:28" ht="15.75" hidden="1" x14ac:dyDescent="0.25">
      <c r="A760" s="39">
        <v>45685</v>
      </c>
      <c r="B760" s="33" t="s">
        <v>508</v>
      </c>
      <c r="C760" s="33"/>
      <c r="D760" s="33" t="s">
        <v>31</v>
      </c>
      <c r="E760" s="35" t="s">
        <v>237</v>
      </c>
      <c r="F760" s="33">
        <v>20</v>
      </c>
      <c r="G760" s="33" t="s">
        <v>51</v>
      </c>
      <c r="H760" s="33">
        <v>90000</v>
      </c>
      <c r="I760" s="20">
        <f t="shared" si="162"/>
        <v>1800000</v>
      </c>
      <c r="J760" s="37" t="s">
        <v>240</v>
      </c>
      <c r="K760" s="20" t="s">
        <v>515</v>
      </c>
      <c r="L760" s="9">
        <f t="shared" si="163"/>
        <v>0</v>
      </c>
      <c r="M760" s="9"/>
      <c r="N760" s="9"/>
      <c r="O760" s="9">
        <f t="shared" si="164"/>
        <v>1800000</v>
      </c>
      <c r="P760" s="9">
        <v>1800000</v>
      </c>
      <c r="Q760" s="9"/>
      <c r="R760" s="9">
        <f t="shared" si="165"/>
        <v>0</v>
      </c>
      <c r="S760" s="9"/>
      <c r="T760" s="9"/>
      <c r="U760" s="9">
        <f t="shared" si="166"/>
        <v>0</v>
      </c>
      <c r="V760" s="9"/>
      <c r="W760" s="9"/>
      <c r="X760" s="9">
        <f t="shared" si="167"/>
        <v>0</v>
      </c>
      <c r="Y760" s="9"/>
      <c r="Z760" s="9"/>
      <c r="AA760" s="10">
        <f t="shared" si="168"/>
        <v>0</v>
      </c>
      <c r="AB760" s="11">
        <v>45685</v>
      </c>
    </row>
    <row r="761" spans="1:28" ht="15.75" hidden="1" x14ac:dyDescent="0.25">
      <c r="A761" s="39">
        <v>45685</v>
      </c>
      <c r="B761" s="33" t="s">
        <v>508</v>
      </c>
      <c r="C761" s="33"/>
      <c r="D761" s="33" t="s">
        <v>31</v>
      </c>
      <c r="E761" s="33" t="s">
        <v>102</v>
      </c>
      <c r="F761" s="33">
        <v>8</v>
      </c>
      <c r="G761" s="33" t="s">
        <v>74</v>
      </c>
      <c r="H761" s="33">
        <v>65000</v>
      </c>
      <c r="I761" s="20">
        <f t="shared" si="162"/>
        <v>520000</v>
      </c>
      <c r="J761" s="37" t="s">
        <v>240</v>
      </c>
      <c r="K761" s="20" t="s">
        <v>515</v>
      </c>
      <c r="L761" s="9">
        <f t="shared" si="163"/>
        <v>0</v>
      </c>
      <c r="M761" s="9"/>
      <c r="N761" s="9"/>
      <c r="O761" s="9">
        <f t="shared" si="164"/>
        <v>520000</v>
      </c>
      <c r="P761" s="9">
        <v>520000</v>
      </c>
      <c r="Q761" s="9"/>
      <c r="R761" s="9">
        <f t="shared" si="165"/>
        <v>0</v>
      </c>
      <c r="S761" s="9"/>
      <c r="T761" s="9"/>
      <c r="U761" s="9">
        <f t="shared" si="166"/>
        <v>0</v>
      </c>
      <c r="V761" s="9"/>
      <c r="W761" s="9"/>
      <c r="X761" s="9">
        <f t="shared" si="167"/>
        <v>0</v>
      </c>
      <c r="Y761" s="9"/>
      <c r="Z761" s="9"/>
      <c r="AA761" s="10">
        <f t="shared" si="168"/>
        <v>0</v>
      </c>
      <c r="AB761" s="11">
        <v>45685</v>
      </c>
    </row>
    <row r="762" spans="1:28" ht="15.75" hidden="1" x14ac:dyDescent="0.25">
      <c r="A762" s="39">
        <v>45685</v>
      </c>
      <c r="B762" s="35" t="s">
        <v>397</v>
      </c>
      <c r="C762" s="33"/>
      <c r="D762" s="35" t="s">
        <v>223</v>
      </c>
      <c r="E762" s="33" t="s">
        <v>64</v>
      </c>
      <c r="F762" s="33">
        <v>3</v>
      </c>
      <c r="G762" s="33" t="s">
        <v>33</v>
      </c>
      <c r="H762" s="33">
        <v>150000</v>
      </c>
      <c r="I762" s="20">
        <f t="shared" si="162"/>
        <v>450000</v>
      </c>
      <c r="J762" s="37" t="s">
        <v>240</v>
      </c>
      <c r="K762" s="20" t="s">
        <v>398</v>
      </c>
      <c r="L762" s="9">
        <f t="shared" si="163"/>
        <v>0</v>
      </c>
      <c r="M762" s="9"/>
      <c r="N762" s="9"/>
      <c r="O762" s="9">
        <f t="shared" si="164"/>
        <v>450000</v>
      </c>
      <c r="P762" s="9">
        <v>450000</v>
      </c>
      <c r="Q762" s="9"/>
      <c r="R762" s="9">
        <f t="shared" si="165"/>
        <v>0</v>
      </c>
      <c r="S762" s="9"/>
      <c r="T762" s="9"/>
      <c r="U762" s="9">
        <f t="shared" si="166"/>
        <v>0</v>
      </c>
      <c r="V762" s="9"/>
      <c r="W762" s="9"/>
      <c r="X762" s="9">
        <f t="shared" si="167"/>
        <v>0</v>
      </c>
      <c r="Y762" s="9"/>
      <c r="Z762" s="9"/>
      <c r="AA762" s="10">
        <f t="shared" si="168"/>
        <v>0</v>
      </c>
      <c r="AB762" s="11">
        <v>45684</v>
      </c>
    </row>
    <row r="763" spans="1:28" ht="15.75" hidden="1" x14ac:dyDescent="0.25">
      <c r="A763" s="39">
        <v>45685</v>
      </c>
      <c r="B763" s="35" t="s">
        <v>509</v>
      </c>
      <c r="C763" s="33"/>
      <c r="D763" s="35" t="s">
        <v>31</v>
      </c>
      <c r="E763" s="33" t="s">
        <v>47</v>
      </c>
      <c r="F763" s="33">
        <v>2500</v>
      </c>
      <c r="G763" s="33" t="s">
        <v>29</v>
      </c>
      <c r="H763" s="33">
        <v>2105</v>
      </c>
      <c r="I763" s="20">
        <f t="shared" si="162"/>
        <v>5262500</v>
      </c>
      <c r="J763" s="34" t="s">
        <v>26</v>
      </c>
      <c r="K763" s="20"/>
      <c r="L763" s="9">
        <f t="shared" si="163"/>
        <v>0</v>
      </c>
      <c r="M763" s="9"/>
      <c r="N763" s="9"/>
      <c r="O763" s="9">
        <f t="shared" si="164"/>
        <v>0</v>
      </c>
      <c r="P763" s="9"/>
      <c r="Q763" s="9"/>
      <c r="R763" s="9">
        <f t="shared" si="165"/>
        <v>0</v>
      </c>
      <c r="S763" s="9"/>
      <c r="T763" s="9"/>
      <c r="U763" s="9">
        <f t="shared" si="166"/>
        <v>0</v>
      </c>
      <c r="V763" s="9"/>
      <c r="W763" s="9"/>
      <c r="X763" s="9">
        <f t="shared" si="167"/>
        <v>0</v>
      </c>
      <c r="Y763" s="9"/>
      <c r="Z763" s="9"/>
      <c r="AA763" s="10">
        <f t="shared" si="168"/>
        <v>5262500</v>
      </c>
      <c r="AB763" s="11"/>
    </row>
    <row r="764" spans="1:28" ht="15.75" hidden="1" x14ac:dyDescent="0.25">
      <c r="A764" s="39">
        <v>45685</v>
      </c>
      <c r="B764" s="35" t="s">
        <v>509</v>
      </c>
      <c r="C764" s="33"/>
      <c r="D764" s="35" t="s">
        <v>31</v>
      </c>
      <c r="E764" s="33" t="s">
        <v>197</v>
      </c>
      <c r="F764" s="33">
        <v>2500</v>
      </c>
      <c r="G764" s="33" t="s">
        <v>29</v>
      </c>
      <c r="H764" s="33">
        <v>2460</v>
      </c>
      <c r="I764" s="20">
        <f t="shared" si="162"/>
        <v>6150000</v>
      </c>
      <c r="J764" s="34" t="s">
        <v>26</v>
      </c>
      <c r="K764" s="20"/>
      <c r="L764" s="9">
        <f t="shared" si="163"/>
        <v>0</v>
      </c>
      <c r="M764" s="9"/>
      <c r="N764" s="9"/>
      <c r="O764" s="9">
        <f t="shared" si="164"/>
        <v>0</v>
      </c>
      <c r="P764" s="9"/>
      <c r="Q764" s="9"/>
      <c r="R764" s="9">
        <f t="shared" si="165"/>
        <v>0</v>
      </c>
      <c r="S764" s="9"/>
      <c r="T764" s="9"/>
      <c r="U764" s="9">
        <f t="shared" si="166"/>
        <v>0</v>
      </c>
      <c r="V764" s="9"/>
      <c r="W764" s="9"/>
      <c r="X764" s="9">
        <f t="shared" si="167"/>
        <v>0</v>
      </c>
      <c r="Y764" s="9"/>
      <c r="Z764" s="9"/>
      <c r="AA764" s="10">
        <f t="shared" si="168"/>
        <v>6150000</v>
      </c>
      <c r="AB764" s="11"/>
    </row>
    <row r="765" spans="1:28" ht="15.75" hidden="1" x14ac:dyDescent="0.25">
      <c r="A765" s="39">
        <v>45685</v>
      </c>
      <c r="B765" s="35" t="s">
        <v>509</v>
      </c>
      <c r="C765" s="33"/>
      <c r="D765" s="35" t="s">
        <v>31</v>
      </c>
      <c r="E765" s="33" t="s">
        <v>263</v>
      </c>
      <c r="F765" s="33">
        <v>5000</v>
      </c>
      <c r="G765" s="33" t="s">
        <v>29</v>
      </c>
      <c r="H765" s="33">
        <v>1505</v>
      </c>
      <c r="I765" s="20">
        <f t="shared" si="162"/>
        <v>7525000</v>
      </c>
      <c r="J765" s="34" t="s">
        <v>26</v>
      </c>
      <c r="K765" s="20"/>
      <c r="L765" s="9">
        <f t="shared" si="163"/>
        <v>0</v>
      </c>
      <c r="M765" s="9"/>
      <c r="N765" s="9"/>
      <c r="O765" s="9">
        <f t="shared" si="164"/>
        <v>0</v>
      </c>
      <c r="P765" s="9"/>
      <c r="Q765" s="9"/>
      <c r="R765" s="9">
        <f t="shared" si="165"/>
        <v>0</v>
      </c>
      <c r="S765" s="9"/>
      <c r="T765" s="9"/>
      <c r="U765" s="9">
        <f t="shared" si="166"/>
        <v>0</v>
      </c>
      <c r="V765" s="9"/>
      <c r="W765" s="9"/>
      <c r="X765" s="9">
        <f t="shared" si="167"/>
        <v>0</v>
      </c>
      <c r="Y765" s="9"/>
      <c r="Z765" s="9"/>
      <c r="AA765" s="10">
        <f t="shared" si="168"/>
        <v>7525000</v>
      </c>
      <c r="AB765" s="11"/>
    </row>
    <row r="766" spans="1:28" ht="15.75" hidden="1" x14ac:dyDescent="0.25">
      <c r="A766" s="39">
        <v>45685</v>
      </c>
      <c r="B766" s="35" t="s">
        <v>509</v>
      </c>
      <c r="C766" s="33"/>
      <c r="D766" s="35" t="s">
        <v>31</v>
      </c>
      <c r="E766" s="33" t="s">
        <v>88</v>
      </c>
      <c r="F766" s="33">
        <v>4500</v>
      </c>
      <c r="G766" s="33" t="s">
        <v>29</v>
      </c>
      <c r="H766" s="33">
        <v>1230</v>
      </c>
      <c r="I766" s="20">
        <f t="shared" si="162"/>
        <v>5535000</v>
      </c>
      <c r="J766" s="34" t="s">
        <v>26</v>
      </c>
      <c r="K766" s="20"/>
      <c r="L766" s="9">
        <f t="shared" si="163"/>
        <v>0</v>
      </c>
      <c r="M766" s="9"/>
      <c r="N766" s="9"/>
      <c r="O766" s="9">
        <f t="shared" si="164"/>
        <v>0</v>
      </c>
      <c r="P766" s="9"/>
      <c r="Q766" s="9"/>
      <c r="R766" s="9">
        <f t="shared" si="165"/>
        <v>0</v>
      </c>
      <c r="S766" s="9"/>
      <c r="T766" s="9"/>
      <c r="U766" s="9">
        <f t="shared" si="166"/>
        <v>0</v>
      </c>
      <c r="V766" s="9"/>
      <c r="W766" s="9"/>
      <c r="X766" s="9">
        <f t="shared" si="167"/>
        <v>0</v>
      </c>
      <c r="Y766" s="9"/>
      <c r="Z766" s="9"/>
      <c r="AA766" s="10">
        <f t="shared" si="168"/>
        <v>5535000</v>
      </c>
      <c r="AB766" s="11"/>
    </row>
    <row r="767" spans="1:28" ht="15.75" hidden="1" x14ac:dyDescent="0.25">
      <c r="A767" s="39">
        <v>45685</v>
      </c>
      <c r="B767" s="33" t="s">
        <v>96</v>
      </c>
      <c r="C767" s="35"/>
      <c r="D767" s="35" t="s">
        <v>41</v>
      </c>
      <c r="E767" s="33" t="s">
        <v>134</v>
      </c>
      <c r="F767" s="33">
        <v>4</v>
      </c>
      <c r="G767" s="33" t="s">
        <v>33</v>
      </c>
      <c r="H767" s="35">
        <v>230000</v>
      </c>
      <c r="I767" s="20">
        <f t="shared" si="162"/>
        <v>920000</v>
      </c>
      <c r="J767" s="36" t="s">
        <v>26</v>
      </c>
      <c r="K767" s="20"/>
      <c r="L767" s="9">
        <f t="shared" si="163"/>
        <v>0</v>
      </c>
      <c r="M767" s="9"/>
      <c r="N767" s="9"/>
      <c r="O767" s="9">
        <f t="shared" si="164"/>
        <v>0</v>
      </c>
      <c r="P767" s="9"/>
      <c r="Q767" s="9"/>
      <c r="R767" s="9">
        <f t="shared" si="165"/>
        <v>0</v>
      </c>
      <c r="S767" s="9"/>
      <c r="T767" s="9"/>
      <c r="U767" s="9">
        <f t="shared" si="166"/>
        <v>0</v>
      </c>
      <c r="V767" s="9"/>
      <c r="W767" s="9"/>
      <c r="X767" s="9">
        <f t="shared" si="167"/>
        <v>0</v>
      </c>
      <c r="Y767" s="9"/>
      <c r="Z767" s="9"/>
      <c r="AA767" s="10">
        <f t="shared" si="168"/>
        <v>920000</v>
      </c>
      <c r="AB767" s="11"/>
    </row>
    <row r="768" spans="1:28" ht="15.75" hidden="1" x14ac:dyDescent="0.25">
      <c r="A768" s="39">
        <v>45685</v>
      </c>
      <c r="B768" s="33" t="s">
        <v>406</v>
      </c>
      <c r="C768" s="33"/>
      <c r="D768" s="35" t="s">
        <v>31</v>
      </c>
      <c r="E768" s="33" t="s">
        <v>95</v>
      </c>
      <c r="F768" s="33">
        <v>200</v>
      </c>
      <c r="G768" s="33" t="s">
        <v>29</v>
      </c>
      <c r="H768" s="33">
        <v>4000</v>
      </c>
      <c r="I768" s="20">
        <f t="shared" si="162"/>
        <v>800000</v>
      </c>
      <c r="J768" s="34" t="s">
        <v>26</v>
      </c>
      <c r="K768" s="20"/>
      <c r="L768" s="9">
        <f t="shared" si="163"/>
        <v>0</v>
      </c>
      <c r="M768" s="9"/>
      <c r="N768" s="9"/>
      <c r="O768" s="9">
        <f t="shared" si="164"/>
        <v>0</v>
      </c>
      <c r="P768" s="9"/>
      <c r="Q768" s="9"/>
      <c r="R768" s="9">
        <f t="shared" si="165"/>
        <v>0</v>
      </c>
      <c r="S768" s="9"/>
      <c r="T768" s="9"/>
      <c r="U768" s="9">
        <f t="shared" si="166"/>
        <v>0</v>
      </c>
      <c r="V768" s="9"/>
      <c r="W768" s="9"/>
      <c r="X768" s="9">
        <f t="shared" si="167"/>
        <v>0</v>
      </c>
      <c r="Y768" s="9"/>
      <c r="Z768" s="9"/>
      <c r="AA768" s="10">
        <f t="shared" si="168"/>
        <v>800000</v>
      </c>
      <c r="AB768" s="11"/>
    </row>
    <row r="769" spans="1:28" ht="15.75" hidden="1" x14ac:dyDescent="0.25">
      <c r="A769" s="39">
        <v>45685</v>
      </c>
      <c r="B769" s="33" t="s">
        <v>472</v>
      </c>
      <c r="C769" s="33"/>
      <c r="D769" s="35" t="s">
        <v>31</v>
      </c>
      <c r="E769" s="33" t="s">
        <v>135</v>
      </c>
      <c r="F769" s="33">
        <v>116.6</v>
      </c>
      <c r="G769" s="33" t="s">
        <v>51</v>
      </c>
      <c r="H769" s="33">
        <v>46000</v>
      </c>
      <c r="I769" s="20">
        <f t="shared" si="162"/>
        <v>5363600</v>
      </c>
      <c r="J769" s="34" t="s">
        <v>26</v>
      </c>
      <c r="K769" s="20"/>
      <c r="L769" s="9">
        <f t="shared" si="163"/>
        <v>0</v>
      </c>
      <c r="M769" s="9"/>
      <c r="N769" s="9"/>
      <c r="O769" s="9">
        <f t="shared" si="164"/>
        <v>0</v>
      </c>
      <c r="P769" s="9"/>
      <c r="Q769" s="9"/>
      <c r="R769" s="9">
        <f t="shared" si="165"/>
        <v>0</v>
      </c>
      <c r="S769" s="9"/>
      <c r="T769" s="9"/>
      <c r="U769" s="9">
        <f t="shared" si="166"/>
        <v>0</v>
      </c>
      <c r="V769" s="9"/>
      <c r="W769" s="9"/>
      <c r="X769" s="9">
        <f t="shared" si="167"/>
        <v>0</v>
      </c>
      <c r="Y769" s="9"/>
      <c r="Z769" s="9"/>
      <c r="AA769" s="10">
        <f t="shared" si="168"/>
        <v>5363600</v>
      </c>
      <c r="AB769" s="11"/>
    </row>
    <row r="770" spans="1:28" ht="15.75" hidden="1" x14ac:dyDescent="0.25">
      <c r="A770" s="39">
        <v>45685</v>
      </c>
      <c r="B770" s="33" t="s">
        <v>483</v>
      </c>
      <c r="C770" s="33"/>
      <c r="D770" s="35" t="s">
        <v>223</v>
      </c>
      <c r="E770" s="33" t="s">
        <v>95</v>
      </c>
      <c r="F770" s="33">
        <v>200</v>
      </c>
      <c r="G770" s="33" t="s">
        <v>29</v>
      </c>
      <c r="H770" s="33">
        <v>4000</v>
      </c>
      <c r="I770" s="20">
        <f t="shared" si="162"/>
        <v>800000</v>
      </c>
      <c r="J770" s="37" t="s">
        <v>240</v>
      </c>
      <c r="K770" s="20" t="s">
        <v>530</v>
      </c>
      <c r="L770" s="9">
        <f t="shared" si="163"/>
        <v>0</v>
      </c>
      <c r="M770" s="9"/>
      <c r="N770" s="9"/>
      <c r="O770" s="9">
        <f t="shared" si="164"/>
        <v>800000</v>
      </c>
      <c r="P770" s="9">
        <v>800000</v>
      </c>
      <c r="Q770" s="9"/>
      <c r="R770" s="9">
        <f t="shared" si="165"/>
        <v>0</v>
      </c>
      <c r="S770" s="9"/>
      <c r="T770" s="9"/>
      <c r="U770" s="9">
        <f t="shared" si="166"/>
        <v>0</v>
      </c>
      <c r="V770" s="9"/>
      <c r="W770" s="9"/>
      <c r="X770" s="9">
        <f t="shared" si="167"/>
        <v>0</v>
      </c>
      <c r="Y770" s="9"/>
      <c r="Z770" s="9"/>
      <c r="AA770" s="10">
        <f t="shared" si="168"/>
        <v>0</v>
      </c>
      <c r="AB770" s="11">
        <v>45686</v>
      </c>
    </row>
    <row r="771" spans="1:28" ht="15.75" hidden="1" x14ac:dyDescent="0.25">
      <c r="A771" s="32">
        <v>45685</v>
      </c>
      <c r="B771" s="33" t="s">
        <v>109</v>
      </c>
      <c r="C771" s="33"/>
      <c r="D771" s="33" t="s">
        <v>31</v>
      </c>
      <c r="E771" s="33" t="s">
        <v>97</v>
      </c>
      <c r="F771" s="33">
        <v>20.5</v>
      </c>
      <c r="G771" s="33" t="s">
        <v>51</v>
      </c>
      <c r="H771" s="33">
        <v>46000</v>
      </c>
      <c r="I771" s="20">
        <f t="shared" si="162"/>
        <v>943000</v>
      </c>
      <c r="J771" s="41" t="s">
        <v>241</v>
      </c>
      <c r="K771" s="20"/>
      <c r="L771" s="9">
        <f t="shared" si="163"/>
        <v>943000</v>
      </c>
      <c r="M771" s="9">
        <v>943000</v>
      </c>
      <c r="N771" s="9"/>
      <c r="O771" s="9">
        <f t="shared" si="164"/>
        <v>0</v>
      </c>
      <c r="P771" s="9"/>
      <c r="Q771" s="9"/>
      <c r="R771" s="9">
        <f t="shared" si="165"/>
        <v>0</v>
      </c>
      <c r="S771" s="9"/>
      <c r="T771" s="9"/>
      <c r="U771" s="9">
        <f t="shared" si="166"/>
        <v>0</v>
      </c>
      <c r="V771" s="9"/>
      <c r="W771" s="9"/>
      <c r="X771" s="9">
        <f t="shared" si="167"/>
        <v>0</v>
      </c>
      <c r="Y771" s="9"/>
      <c r="Z771" s="9"/>
      <c r="AA771" s="10">
        <f t="shared" si="168"/>
        <v>0</v>
      </c>
      <c r="AB771" s="11">
        <v>45685</v>
      </c>
    </row>
    <row r="772" spans="1:28" ht="15.75" hidden="1" x14ac:dyDescent="0.25">
      <c r="A772" s="39">
        <v>45685</v>
      </c>
      <c r="B772" s="35" t="s">
        <v>109</v>
      </c>
      <c r="C772" s="33"/>
      <c r="D772" s="35" t="s">
        <v>31</v>
      </c>
      <c r="E772" s="33" t="s">
        <v>185</v>
      </c>
      <c r="F772" s="33">
        <v>6000</v>
      </c>
      <c r="G772" s="33" t="s">
        <v>29</v>
      </c>
      <c r="H772" s="33">
        <v>900</v>
      </c>
      <c r="I772" s="20">
        <f t="shared" si="162"/>
        <v>5400000</v>
      </c>
      <c r="J772" s="41" t="s">
        <v>241</v>
      </c>
      <c r="K772" s="20"/>
      <c r="L772" s="9">
        <f t="shared" si="163"/>
        <v>5400000</v>
      </c>
      <c r="M772" s="9">
        <v>5400000</v>
      </c>
      <c r="N772" s="9"/>
      <c r="O772" s="9">
        <f t="shared" si="164"/>
        <v>0</v>
      </c>
      <c r="P772" s="9"/>
      <c r="Q772" s="9"/>
      <c r="R772" s="9">
        <f t="shared" si="165"/>
        <v>0</v>
      </c>
      <c r="S772" s="9"/>
      <c r="T772" s="9"/>
      <c r="U772" s="9">
        <f t="shared" si="166"/>
        <v>0</v>
      </c>
      <c r="V772" s="9"/>
      <c r="W772" s="9"/>
      <c r="X772" s="9">
        <f t="shared" si="167"/>
        <v>0</v>
      </c>
      <c r="Y772" s="9"/>
      <c r="Z772" s="9"/>
      <c r="AA772" s="10">
        <f t="shared" si="168"/>
        <v>0</v>
      </c>
      <c r="AB772" s="11">
        <v>45685</v>
      </c>
    </row>
    <row r="773" spans="1:28" ht="15.75" hidden="1" x14ac:dyDescent="0.25">
      <c r="A773" s="32">
        <v>45685</v>
      </c>
      <c r="B773" s="33" t="s">
        <v>222</v>
      </c>
      <c r="C773" s="33"/>
      <c r="D773" s="33" t="s">
        <v>31</v>
      </c>
      <c r="E773" s="33" t="s">
        <v>185</v>
      </c>
      <c r="F773" s="33">
        <v>1200</v>
      </c>
      <c r="G773" s="33" t="s">
        <v>29</v>
      </c>
      <c r="H773" s="33">
        <v>1150</v>
      </c>
      <c r="I773" s="20">
        <f t="shared" si="162"/>
        <v>1380000</v>
      </c>
      <c r="J773" s="31" t="s">
        <v>240</v>
      </c>
      <c r="K773" s="20"/>
      <c r="L773" s="9">
        <f t="shared" si="163"/>
        <v>0</v>
      </c>
      <c r="M773" s="9"/>
      <c r="N773" s="9"/>
      <c r="O773" s="9">
        <f t="shared" si="164"/>
        <v>0</v>
      </c>
      <c r="P773" s="9"/>
      <c r="Q773" s="9"/>
      <c r="R773" s="9">
        <f t="shared" si="165"/>
        <v>1380000</v>
      </c>
      <c r="S773" s="9">
        <v>1380000</v>
      </c>
      <c r="T773" s="9"/>
      <c r="U773" s="9">
        <f t="shared" si="166"/>
        <v>0</v>
      </c>
      <c r="V773" s="9"/>
      <c r="W773" s="9"/>
      <c r="X773" s="9">
        <f t="shared" si="167"/>
        <v>0</v>
      </c>
      <c r="Y773" s="9"/>
      <c r="Z773" s="9"/>
      <c r="AA773" s="10">
        <f t="shared" si="168"/>
        <v>0</v>
      </c>
      <c r="AB773" s="11">
        <v>45685</v>
      </c>
    </row>
    <row r="774" spans="1:28" ht="15.75" hidden="1" x14ac:dyDescent="0.25">
      <c r="A774" s="39">
        <v>45686</v>
      </c>
      <c r="B774" s="35" t="s">
        <v>133</v>
      </c>
      <c r="C774" s="35"/>
      <c r="D774" s="35" t="s">
        <v>31</v>
      </c>
      <c r="E774" s="35" t="s">
        <v>110</v>
      </c>
      <c r="F774" s="35">
        <v>6200</v>
      </c>
      <c r="G774" s="35" t="s">
        <v>29</v>
      </c>
      <c r="H774" s="35">
        <v>2150</v>
      </c>
      <c r="I774" s="20">
        <f t="shared" si="162"/>
        <v>13330000</v>
      </c>
      <c r="J774" s="36" t="s">
        <v>26</v>
      </c>
      <c r="K774" s="20"/>
      <c r="L774" s="9">
        <f>M774+N774</f>
        <v>0</v>
      </c>
      <c r="M774" s="9"/>
      <c r="N774" s="9"/>
      <c r="O774" s="9">
        <f>P774+Q774</f>
        <v>0</v>
      </c>
      <c r="P774" s="9"/>
      <c r="Q774" s="9"/>
      <c r="R774" s="9">
        <f>S774+T774</f>
        <v>0</v>
      </c>
      <c r="S774" s="9"/>
      <c r="T774" s="9"/>
      <c r="U774" s="9">
        <f>V774+W774</f>
        <v>0</v>
      </c>
      <c r="V774" s="9"/>
      <c r="W774" s="9"/>
      <c r="X774" s="9">
        <f>Y774+Z774</f>
        <v>0</v>
      </c>
      <c r="Y774" s="9"/>
      <c r="Z774" s="9"/>
      <c r="AA774" s="10">
        <f>C774+I774-L774-O774-U774-X774-R774</f>
        <v>13330000</v>
      </c>
      <c r="AB774" s="11"/>
    </row>
    <row r="775" spans="1:28" ht="15.75" hidden="1" x14ac:dyDescent="0.25">
      <c r="A775" s="39">
        <v>45686</v>
      </c>
      <c r="B775" s="35" t="s">
        <v>133</v>
      </c>
      <c r="C775" s="33"/>
      <c r="D775" s="35" t="s">
        <v>31</v>
      </c>
      <c r="E775" s="33" t="s">
        <v>517</v>
      </c>
      <c r="F775" s="33">
        <v>500</v>
      </c>
      <c r="G775" s="35" t="s">
        <v>29</v>
      </c>
      <c r="H775" s="33">
        <v>930</v>
      </c>
      <c r="I775" s="20">
        <f t="shared" si="162"/>
        <v>465000</v>
      </c>
      <c r="J775" s="34" t="s">
        <v>26</v>
      </c>
      <c r="K775" s="20"/>
      <c r="L775" s="9">
        <f t="shared" ref="L775:L808" si="169">M775+N775</f>
        <v>0</v>
      </c>
      <c r="M775" s="9"/>
      <c r="N775" s="9"/>
      <c r="O775" s="9">
        <f t="shared" ref="O775:O808" si="170">P775+Q775</f>
        <v>0</v>
      </c>
      <c r="P775" s="9"/>
      <c r="Q775" s="9"/>
      <c r="R775" s="9">
        <f t="shared" ref="R775:R808" si="171">S775+T775</f>
        <v>0</v>
      </c>
      <c r="S775" s="9"/>
      <c r="T775" s="9"/>
      <c r="U775" s="9">
        <f t="shared" ref="U775:U808" si="172">V775+W775</f>
        <v>0</v>
      </c>
      <c r="V775" s="9"/>
      <c r="W775" s="9"/>
      <c r="X775" s="9">
        <f t="shared" ref="X775:X808" si="173">Y775+Z775</f>
        <v>0</v>
      </c>
      <c r="Y775" s="9"/>
      <c r="Z775" s="9"/>
      <c r="AA775" s="10">
        <f t="shared" ref="AA775:AA808" si="174">C775+I775-L775-O775-U775-X775-R775</f>
        <v>465000</v>
      </c>
      <c r="AB775" s="11"/>
    </row>
    <row r="776" spans="1:28" ht="15.75" hidden="1" x14ac:dyDescent="0.25">
      <c r="A776" s="39">
        <v>45686</v>
      </c>
      <c r="B776" s="35" t="s">
        <v>133</v>
      </c>
      <c r="C776" s="35"/>
      <c r="D776" s="35" t="s">
        <v>31</v>
      </c>
      <c r="E776" s="35" t="s">
        <v>150</v>
      </c>
      <c r="F776" s="35">
        <v>19.600000000000001</v>
      </c>
      <c r="G776" s="35" t="s">
        <v>51</v>
      </c>
      <c r="H776" s="35">
        <v>47000</v>
      </c>
      <c r="I776" s="20">
        <f t="shared" si="162"/>
        <v>921200.00000000012</v>
      </c>
      <c r="J776" s="36" t="s">
        <v>26</v>
      </c>
      <c r="K776" s="20"/>
      <c r="L776" s="9">
        <f t="shared" si="169"/>
        <v>0</v>
      </c>
      <c r="M776" s="9"/>
      <c r="N776" s="9"/>
      <c r="O776" s="9">
        <f t="shared" si="170"/>
        <v>0</v>
      </c>
      <c r="P776" s="9"/>
      <c r="Q776" s="9"/>
      <c r="R776" s="9">
        <f t="shared" si="171"/>
        <v>0</v>
      </c>
      <c r="S776" s="9"/>
      <c r="T776" s="9"/>
      <c r="U776" s="9">
        <f t="shared" si="172"/>
        <v>0</v>
      </c>
      <c r="V776" s="9"/>
      <c r="W776" s="9"/>
      <c r="X776" s="9">
        <f t="shared" si="173"/>
        <v>0</v>
      </c>
      <c r="Y776" s="9"/>
      <c r="Z776" s="9"/>
      <c r="AA776" s="10">
        <f t="shared" si="174"/>
        <v>921200.00000000012</v>
      </c>
      <c r="AB776" s="11"/>
    </row>
    <row r="777" spans="1:28" ht="15.75" hidden="1" x14ac:dyDescent="0.25">
      <c r="A777" s="39">
        <v>45686</v>
      </c>
      <c r="B777" s="35" t="s">
        <v>133</v>
      </c>
      <c r="C777" s="33"/>
      <c r="D777" s="35" t="s">
        <v>31</v>
      </c>
      <c r="E777" s="33" t="s">
        <v>518</v>
      </c>
      <c r="F777" s="33">
        <v>12</v>
      </c>
      <c r="G777" s="35" t="s">
        <v>25</v>
      </c>
      <c r="H777" s="33">
        <v>45000</v>
      </c>
      <c r="I777" s="20">
        <f t="shared" si="162"/>
        <v>540000</v>
      </c>
      <c r="J777" s="34" t="s">
        <v>26</v>
      </c>
      <c r="K777" s="20"/>
      <c r="L777" s="9">
        <f t="shared" si="169"/>
        <v>0</v>
      </c>
      <c r="M777" s="9"/>
      <c r="N777" s="9"/>
      <c r="O777" s="9">
        <f t="shared" si="170"/>
        <v>0</v>
      </c>
      <c r="P777" s="9"/>
      <c r="Q777" s="9"/>
      <c r="R777" s="9">
        <f t="shared" si="171"/>
        <v>0</v>
      </c>
      <c r="S777" s="9"/>
      <c r="T777" s="9"/>
      <c r="U777" s="9">
        <f t="shared" si="172"/>
        <v>0</v>
      </c>
      <c r="V777" s="9"/>
      <c r="W777" s="9"/>
      <c r="X777" s="9">
        <f t="shared" si="173"/>
        <v>0</v>
      </c>
      <c r="Y777" s="9"/>
      <c r="Z777" s="9"/>
      <c r="AA777" s="10">
        <f t="shared" si="174"/>
        <v>540000</v>
      </c>
      <c r="AB777" s="11"/>
    </row>
    <row r="778" spans="1:28" ht="15.75" hidden="1" x14ac:dyDescent="0.25">
      <c r="A778" s="39">
        <v>45686</v>
      </c>
      <c r="B778" s="35" t="s">
        <v>133</v>
      </c>
      <c r="C778" s="33"/>
      <c r="D778" s="35" t="s">
        <v>31</v>
      </c>
      <c r="E778" s="33" t="s">
        <v>519</v>
      </c>
      <c r="F778" s="33">
        <v>12</v>
      </c>
      <c r="G778" s="35" t="s">
        <v>25</v>
      </c>
      <c r="H778" s="33">
        <v>115000</v>
      </c>
      <c r="I778" s="20">
        <f t="shared" si="162"/>
        <v>1380000</v>
      </c>
      <c r="J778" s="34" t="s">
        <v>26</v>
      </c>
      <c r="K778" s="20"/>
      <c r="L778" s="9">
        <f t="shared" si="169"/>
        <v>0</v>
      </c>
      <c r="M778" s="9"/>
      <c r="N778" s="9"/>
      <c r="O778" s="9">
        <f t="shared" si="170"/>
        <v>0</v>
      </c>
      <c r="P778" s="9"/>
      <c r="Q778" s="9"/>
      <c r="R778" s="9">
        <f t="shared" si="171"/>
        <v>0</v>
      </c>
      <c r="S778" s="9"/>
      <c r="T778" s="9"/>
      <c r="U778" s="9">
        <f t="shared" si="172"/>
        <v>0</v>
      </c>
      <c r="V778" s="9"/>
      <c r="W778" s="9"/>
      <c r="X778" s="9">
        <f t="shared" si="173"/>
        <v>0</v>
      </c>
      <c r="Y778" s="9"/>
      <c r="Z778" s="9"/>
      <c r="AA778" s="10">
        <f t="shared" si="174"/>
        <v>1380000</v>
      </c>
      <c r="AB778" s="11"/>
    </row>
    <row r="779" spans="1:28" ht="15.75" hidden="1" x14ac:dyDescent="0.25">
      <c r="A779" s="39">
        <v>45686</v>
      </c>
      <c r="B779" s="35" t="s">
        <v>133</v>
      </c>
      <c r="C779" s="33"/>
      <c r="D779" s="35" t="s">
        <v>31</v>
      </c>
      <c r="E779" s="33" t="s">
        <v>171</v>
      </c>
      <c r="F779" s="33">
        <v>3500</v>
      </c>
      <c r="G779" s="35" t="s">
        <v>29</v>
      </c>
      <c r="H779" s="33">
        <v>800</v>
      </c>
      <c r="I779" s="20">
        <f t="shared" si="162"/>
        <v>2800000</v>
      </c>
      <c r="J779" s="34" t="s">
        <v>26</v>
      </c>
      <c r="K779" s="20"/>
      <c r="L779" s="9">
        <f t="shared" si="169"/>
        <v>0</v>
      </c>
      <c r="M779" s="9"/>
      <c r="N779" s="9"/>
      <c r="O779" s="9">
        <f t="shared" si="170"/>
        <v>0</v>
      </c>
      <c r="P779" s="9"/>
      <c r="Q779" s="9"/>
      <c r="R779" s="9">
        <f t="shared" si="171"/>
        <v>0</v>
      </c>
      <c r="S779" s="9"/>
      <c r="T779" s="9"/>
      <c r="U779" s="9">
        <f t="shared" si="172"/>
        <v>0</v>
      </c>
      <c r="V779" s="9"/>
      <c r="W779" s="9"/>
      <c r="X779" s="9">
        <f t="shared" si="173"/>
        <v>0</v>
      </c>
      <c r="Y779" s="9"/>
      <c r="Z779" s="9"/>
      <c r="AA779" s="10">
        <f t="shared" si="174"/>
        <v>2800000</v>
      </c>
      <c r="AB779" s="11"/>
    </row>
    <row r="780" spans="1:28" ht="15.75" hidden="1" x14ac:dyDescent="0.25">
      <c r="A780" s="39">
        <v>45686</v>
      </c>
      <c r="B780" s="35" t="s">
        <v>520</v>
      </c>
      <c r="C780" s="33"/>
      <c r="D780" s="35" t="s">
        <v>223</v>
      </c>
      <c r="E780" s="33" t="s">
        <v>439</v>
      </c>
      <c r="F780" s="33">
        <v>1.4</v>
      </c>
      <c r="G780" s="35" t="s">
        <v>267</v>
      </c>
      <c r="H780" s="33">
        <v>1150000</v>
      </c>
      <c r="I780" s="20">
        <f t="shared" si="162"/>
        <v>1610000</v>
      </c>
      <c r="J780" s="37" t="s">
        <v>240</v>
      </c>
      <c r="K780" s="20" t="s">
        <v>536</v>
      </c>
      <c r="L780" s="9">
        <f t="shared" si="169"/>
        <v>0</v>
      </c>
      <c r="M780" s="9"/>
      <c r="N780" s="9"/>
      <c r="O780" s="9">
        <f t="shared" si="170"/>
        <v>1610000</v>
      </c>
      <c r="P780" s="9">
        <v>1610000</v>
      </c>
      <c r="Q780" s="9"/>
      <c r="R780" s="9">
        <f t="shared" si="171"/>
        <v>0</v>
      </c>
      <c r="S780" s="9"/>
      <c r="T780" s="9"/>
      <c r="U780" s="9">
        <f t="shared" si="172"/>
        <v>0</v>
      </c>
      <c r="V780" s="9"/>
      <c r="W780" s="9"/>
      <c r="X780" s="9">
        <f t="shared" si="173"/>
        <v>0</v>
      </c>
      <c r="Y780" s="9"/>
      <c r="Z780" s="9"/>
      <c r="AA780" s="10">
        <f t="shared" si="174"/>
        <v>0</v>
      </c>
      <c r="AB780" s="11">
        <v>45686</v>
      </c>
    </row>
    <row r="781" spans="1:28" ht="15.75" hidden="1" x14ac:dyDescent="0.25">
      <c r="A781" s="39">
        <v>45686</v>
      </c>
      <c r="B781" s="33" t="s">
        <v>327</v>
      </c>
      <c r="C781" s="33"/>
      <c r="D781" s="33" t="s">
        <v>31</v>
      </c>
      <c r="E781" s="33" t="s">
        <v>521</v>
      </c>
      <c r="F781" s="33">
        <v>1</v>
      </c>
      <c r="G781" s="33" t="s">
        <v>51</v>
      </c>
      <c r="H781" s="33">
        <v>140000</v>
      </c>
      <c r="I781" s="20">
        <f t="shared" si="162"/>
        <v>140000</v>
      </c>
      <c r="J781" s="37" t="s">
        <v>241</v>
      </c>
      <c r="K781" s="20"/>
      <c r="L781" s="9">
        <f t="shared" si="169"/>
        <v>140000</v>
      </c>
      <c r="M781" s="9">
        <v>140000</v>
      </c>
      <c r="N781" s="9"/>
      <c r="O781" s="9">
        <f t="shared" si="170"/>
        <v>0</v>
      </c>
      <c r="P781" s="9"/>
      <c r="Q781" s="9"/>
      <c r="R781" s="9">
        <f t="shared" si="171"/>
        <v>0</v>
      </c>
      <c r="S781" s="9"/>
      <c r="T781" s="9"/>
      <c r="U781" s="9">
        <f t="shared" si="172"/>
        <v>0</v>
      </c>
      <c r="V781" s="9"/>
      <c r="W781" s="9"/>
      <c r="X781" s="9">
        <f t="shared" si="173"/>
        <v>0</v>
      </c>
      <c r="Y781" s="9"/>
      <c r="Z781" s="9"/>
      <c r="AA781" s="10">
        <f t="shared" si="174"/>
        <v>0</v>
      </c>
      <c r="AB781" s="11">
        <v>45686</v>
      </c>
    </row>
    <row r="782" spans="1:28" ht="15.75" hidden="1" x14ac:dyDescent="0.25">
      <c r="A782" s="39">
        <v>45686</v>
      </c>
      <c r="B782" s="33" t="s">
        <v>217</v>
      </c>
      <c r="C782" s="33"/>
      <c r="D782" s="33" t="s">
        <v>41</v>
      </c>
      <c r="E782" s="33" t="s">
        <v>198</v>
      </c>
      <c r="F782" s="33">
        <v>2000</v>
      </c>
      <c r="G782" s="33" t="s">
        <v>29</v>
      </c>
      <c r="H782" s="33">
        <v>860</v>
      </c>
      <c r="I782" s="20">
        <f t="shared" si="162"/>
        <v>1720000</v>
      </c>
      <c r="J782" s="34" t="s">
        <v>26</v>
      </c>
      <c r="K782" s="20"/>
      <c r="L782" s="9">
        <f t="shared" si="169"/>
        <v>0</v>
      </c>
      <c r="M782" s="9"/>
      <c r="N782" s="9"/>
      <c r="O782" s="9">
        <f t="shared" si="170"/>
        <v>0</v>
      </c>
      <c r="P782" s="9"/>
      <c r="Q782" s="9"/>
      <c r="R782" s="9">
        <f t="shared" si="171"/>
        <v>0</v>
      </c>
      <c r="S782" s="9"/>
      <c r="T782" s="9"/>
      <c r="U782" s="9">
        <f t="shared" si="172"/>
        <v>0</v>
      </c>
      <c r="V782" s="9"/>
      <c r="W782" s="9"/>
      <c r="X782" s="9">
        <f t="shared" si="173"/>
        <v>0</v>
      </c>
      <c r="Y782" s="9"/>
      <c r="Z782" s="9"/>
      <c r="AA782" s="10">
        <f t="shared" si="174"/>
        <v>1720000</v>
      </c>
      <c r="AB782" s="11"/>
    </row>
    <row r="783" spans="1:28" ht="15.75" hidden="1" x14ac:dyDescent="0.25">
      <c r="A783" s="39">
        <v>45686</v>
      </c>
      <c r="B783" s="33" t="s">
        <v>217</v>
      </c>
      <c r="C783" s="35"/>
      <c r="D783" s="33" t="s">
        <v>41</v>
      </c>
      <c r="E783" s="35" t="s">
        <v>155</v>
      </c>
      <c r="F783" s="35">
        <v>1000</v>
      </c>
      <c r="G783" s="33" t="s">
        <v>29</v>
      </c>
      <c r="H783" s="35">
        <v>4000</v>
      </c>
      <c r="I783" s="20">
        <f t="shared" si="162"/>
        <v>4000000</v>
      </c>
      <c r="J783" s="36" t="s">
        <v>26</v>
      </c>
      <c r="K783" s="20"/>
      <c r="L783" s="9">
        <f t="shared" si="169"/>
        <v>0</v>
      </c>
      <c r="M783" s="9"/>
      <c r="N783" s="9"/>
      <c r="O783" s="9">
        <f t="shared" si="170"/>
        <v>0</v>
      </c>
      <c r="P783" s="9"/>
      <c r="Q783" s="9"/>
      <c r="R783" s="9">
        <f t="shared" si="171"/>
        <v>0</v>
      </c>
      <c r="S783" s="9"/>
      <c r="T783" s="9"/>
      <c r="U783" s="9">
        <f t="shared" si="172"/>
        <v>0</v>
      </c>
      <c r="V783" s="9"/>
      <c r="W783" s="9"/>
      <c r="X783" s="9">
        <f t="shared" si="173"/>
        <v>0</v>
      </c>
      <c r="Y783" s="9"/>
      <c r="Z783" s="9"/>
      <c r="AA783" s="10">
        <f t="shared" si="174"/>
        <v>4000000</v>
      </c>
      <c r="AB783" s="11"/>
    </row>
    <row r="784" spans="1:28" ht="15.75" hidden="1" x14ac:dyDescent="0.25">
      <c r="A784" s="39">
        <v>45686</v>
      </c>
      <c r="B784" s="35" t="s">
        <v>92</v>
      </c>
      <c r="C784" s="33"/>
      <c r="D784" s="35" t="s">
        <v>31</v>
      </c>
      <c r="E784" s="33" t="s">
        <v>91</v>
      </c>
      <c r="F784" s="33">
        <v>1300</v>
      </c>
      <c r="G784" s="33" t="s">
        <v>29</v>
      </c>
      <c r="H784" s="33">
        <v>4500</v>
      </c>
      <c r="I784" s="20">
        <f t="shared" si="162"/>
        <v>5850000</v>
      </c>
      <c r="J784" s="34" t="s">
        <v>26</v>
      </c>
      <c r="K784" s="20"/>
      <c r="L784" s="9">
        <f t="shared" si="169"/>
        <v>0</v>
      </c>
      <c r="M784" s="9"/>
      <c r="N784" s="9"/>
      <c r="O784" s="9">
        <f t="shared" si="170"/>
        <v>0</v>
      </c>
      <c r="P784" s="9"/>
      <c r="Q784" s="9"/>
      <c r="R784" s="9">
        <f t="shared" si="171"/>
        <v>0</v>
      </c>
      <c r="S784" s="9"/>
      <c r="T784" s="9"/>
      <c r="U784" s="9">
        <f t="shared" si="172"/>
        <v>0</v>
      </c>
      <c r="V784" s="9"/>
      <c r="W784" s="9"/>
      <c r="X784" s="9">
        <f t="shared" si="173"/>
        <v>0</v>
      </c>
      <c r="Y784" s="9"/>
      <c r="Z784" s="9"/>
      <c r="AA784" s="10">
        <f t="shared" si="174"/>
        <v>5850000</v>
      </c>
      <c r="AB784" s="11"/>
    </row>
    <row r="785" spans="1:28" ht="15.75" hidden="1" x14ac:dyDescent="0.25">
      <c r="A785" s="39">
        <v>45686</v>
      </c>
      <c r="B785" s="35" t="s">
        <v>92</v>
      </c>
      <c r="C785" s="33"/>
      <c r="D785" s="35" t="s">
        <v>31</v>
      </c>
      <c r="E785" s="33" t="s">
        <v>88</v>
      </c>
      <c r="F785" s="33">
        <v>500</v>
      </c>
      <c r="G785" s="33" t="s">
        <v>29</v>
      </c>
      <c r="H785" s="33">
        <v>1230</v>
      </c>
      <c r="I785" s="20">
        <f t="shared" si="162"/>
        <v>615000</v>
      </c>
      <c r="J785" s="34" t="s">
        <v>26</v>
      </c>
      <c r="K785" s="20"/>
      <c r="L785" s="9">
        <f t="shared" si="169"/>
        <v>0</v>
      </c>
      <c r="M785" s="9"/>
      <c r="N785" s="9"/>
      <c r="O785" s="9">
        <f t="shared" si="170"/>
        <v>0</v>
      </c>
      <c r="P785" s="9"/>
      <c r="Q785" s="9"/>
      <c r="R785" s="9">
        <f t="shared" si="171"/>
        <v>0</v>
      </c>
      <c r="S785" s="9"/>
      <c r="T785" s="9"/>
      <c r="U785" s="9">
        <f t="shared" si="172"/>
        <v>0</v>
      </c>
      <c r="V785" s="9"/>
      <c r="W785" s="9"/>
      <c r="X785" s="9">
        <f t="shared" si="173"/>
        <v>0</v>
      </c>
      <c r="Y785" s="9"/>
      <c r="Z785" s="9"/>
      <c r="AA785" s="10">
        <f t="shared" si="174"/>
        <v>615000</v>
      </c>
      <c r="AB785" s="11"/>
    </row>
    <row r="786" spans="1:28" ht="15.75" hidden="1" x14ac:dyDescent="0.25">
      <c r="A786" s="39">
        <v>45686</v>
      </c>
      <c r="B786" s="33" t="s">
        <v>329</v>
      </c>
      <c r="C786" s="33"/>
      <c r="D786" s="35" t="s">
        <v>31</v>
      </c>
      <c r="E786" s="33" t="s">
        <v>205</v>
      </c>
      <c r="F786" s="33">
        <v>100</v>
      </c>
      <c r="G786" s="33" t="s">
        <v>51</v>
      </c>
      <c r="H786" s="33">
        <v>115000</v>
      </c>
      <c r="I786" s="20">
        <f t="shared" si="162"/>
        <v>11500000</v>
      </c>
      <c r="J786" s="34" t="s">
        <v>26</v>
      </c>
      <c r="K786" s="20"/>
      <c r="L786" s="9">
        <f t="shared" si="169"/>
        <v>0</v>
      </c>
      <c r="M786" s="9"/>
      <c r="N786" s="9"/>
      <c r="O786" s="9">
        <f t="shared" si="170"/>
        <v>0</v>
      </c>
      <c r="P786" s="9"/>
      <c r="Q786" s="9"/>
      <c r="R786" s="9">
        <f t="shared" si="171"/>
        <v>0</v>
      </c>
      <c r="S786" s="9"/>
      <c r="T786" s="9"/>
      <c r="U786" s="9">
        <f t="shared" si="172"/>
        <v>0</v>
      </c>
      <c r="V786" s="9"/>
      <c r="W786" s="9"/>
      <c r="X786" s="9">
        <f t="shared" si="173"/>
        <v>0</v>
      </c>
      <c r="Y786" s="9"/>
      <c r="Z786" s="9"/>
      <c r="AA786" s="10">
        <f t="shared" si="174"/>
        <v>11500000</v>
      </c>
      <c r="AB786" s="11"/>
    </row>
    <row r="787" spans="1:28" ht="15.75" hidden="1" x14ac:dyDescent="0.25">
      <c r="A787" s="39">
        <v>45686</v>
      </c>
      <c r="B787" s="33" t="s">
        <v>231</v>
      </c>
      <c r="C787" s="33"/>
      <c r="D787" s="35"/>
      <c r="E787" s="33" t="s">
        <v>135</v>
      </c>
      <c r="F787" s="33">
        <v>87</v>
      </c>
      <c r="G787" s="33" t="s">
        <v>51</v>
      </c>
      <c r="H787" s="33"/>
      <c r="I787" s="20">
        <f t="shared" si="162"/>
        <v>0</v>
      </c>
      <c r="J787" s="34" t="s">
        <v>26</v>
      </c>
      <c r="K787" s="20"/>
      <c r="L787" s="9">
        <f t="shared" si="169"/>
        <v>0</v>
      </c>
      <c r="M787" s="9"/>
      <c r="N787" s="9"/>
      <c r="O787" s="9">
        <f t="shared" si="170"/>
        <v>0</v>
      </c>
      <c r="P787" s="9"/>
      <c r="Q787" s="9"/>
      <c r="R787" s="9">
        <f t="shared" si="171"/>
        <v>0</v>
      </c>
      <c r="S787" s="9"/>
      <c r="T787" s="9"/>
      <c r="U787" s="9">
        <f t="shared" si="172"/>
        <v>0</v>
      </c>
      <c r="V787" s="9"/>
      <c r="W787" s="9"/>
      <c r="X787" s="9">
        <f t="shared" si="173"/>
        <v>0</v>
      </c>
      <c r="Y787" s="9"/>
      <c r="Z787" s="9"/>
      <c r="AA787" s="10">
        <f t="shared" si="174"/>
        <v>0</v>
      </c>
      <c r="AB787" s="11"/>
    </row>
    <row r="788" spans="1:28" ht="15.75" hidden="1" x14ac:dyDescent="0.25">
      <c r="A788" s="39">
        <v>45686</v>
      </c>
      <c r="B788" s="33" t="s">
        <v>231</v>
      </c>
      <c r="C788" s="33"/>
      <c r="D788" s="33"/>
      <c r="E788" s="33" t="s">
        <v>423</v>
      </c>
      <c r="F788" s="33">
        <v>33.1</v>
      </c>
      <c r="G788" s="33" t="s">
        <v>51</v>
      </c>
      <c r="H788" s="33"/>
      <c r="I788" s="20">
        <f t="shared" si="162"/>
        <v>0</v>
      </c>
      <c r="J788" s="34" t="s">
        <v>26</v>
      </c>
      <c r="K788" s="20"/>
      <c r="L788" s="9">
        <f t="shared" si="169"/>
        <v>0</v>
      </c>
      <c r="M788" s="9"/>
      <c r="N788" s="9"/>
      <c r="O788" s="9">
        <f t="shared" si="170"/>
        <v>0</v>
      </c>
      <c r="P788" s="9"/>
      <c r="Q788" s="9"/>
      <c r="R788" s="9">
        <f t="shared" si="171"/>
        <v>0</v>
      </c>
      <c r="S788" s="9"/>
      <c r="T788" s="9"/>
      <c r="U788" s="9">
        <f t="shared" si="172"/>
        <v>0</v>
      </c>
      <c r="V788" s="9"/>
      <c r="W788" s="9"/>
      <c r="X788" s="9">
        <f t="shared" si="173"/>
        <v>0</v>
      </c>
      <c r="Y788" s="9"/>
      <c r="Z788" s="9"/>
      <c r="AA788" s="10">
        <f t="shared" si="174"/>
        <v>0</v>
      </c>
      <c r="AB788" s="11"/>
    </row>
    <row r="789" spans="1:28" ht="15.75" hidden="1" x14ac:dyDescent="0.25">
      <c r="A789" s="39">
        <v>45686</v>
      </c>
      <c r="B789" s="33" t="s">
        <v>231</v>
      </c>
      <c r="C789" s="33"/>
      <c r="D789" s="33"/>
      <c r="E789" s="33" t="s">
        <v>136</v>
      </c>
      <c r="F789" s="33">
        <v>24.8</v>
      </c>
      <c r="G789" s="33" t="s">
        <v>51</v>
      </c>
      <c r="H789" s="33"/>
      <c r="I789" s="20">
        <f t="shared" si="162"/>
        <v>0</v>
      </c>
      <c r="J789" s="34" t="s">
        <v>26</v>
      </c>
      <c r="K789" s="20"/>
      <c r="L789" s="9">
        <f t="shared" si="169"/>
        <v>0</v>
      </c>
      <c r="M789" s="9"/>
      <c r="N789" s="9"/>
      <c r="O789" s="9">
        <f t="shared" si="170"/>
        <v>0</v>
      </c>
      <c r="P789" s="9"/>
      <c r="Q789" s="9"/>
      <c r="R789" s="9">
        <f t="shared" si="171"/>
        <v>0</v>
      </c>
      <c r="S789" s="9"/>
      <c r="T789" s="9"/>
      <c r="U789" s="9">
        <f t="shared" si="172"/>
        <v>0</v>
      </c>
      <c r="V789" s="9"/>
      <c r="W789" s="9"/>
      <c r="X789" s="9">
        <f t="shared" si="173"/>
        <v>0</v>
      </c>
      <c r="Y789" s="9"/>
      <c r="Z789" s="9"/>
      <c r="AA789" s="10">
        <f t="shared" si="174"/>
        <v>0</v>
      </c>
      <c r="AB789" s="11"/>
    </row>
    <row r="790" spans="1:28" ht="15.75" hidden="1" x14ac:dyDescent="0.25">
      <c r="A790" s="39">
        <v>45686</v>
      </c>
      <c r="B790" s="33" t="s">
        <v>81</v>
      </c>
      <c r="C790" s="33"/>
      <c r="D790" s="35" t="s">
        <v>31</v>
      </c>
      <c r="E790" s="33" t="s">
        <v>98</v>
      </c>
      <c r="F790" s="33">
        <v>23.6</v>
      </c>
      <c r="G790" s="33" t="s">
        <v>51</v>
      </c>
      <c r="H790" s="33">
        <v>47000</v>
      </c>
      <c r="I790" s="20">
        <f t="shared" ref="I790:I843" si="175">F790*H790</f>
        <v>1109200</v>
      </c>
      <c r="J790" s="34" t="s">
        <v>26</v>
      </c>
      <c r="K790" s="20"/>
      <c r="L790" s="9">
        <f t="shared" si="169"/>
        <v>0</v>
      </c>
      <c r="M790" s="9"/>
      <c r="N790" s="9"/>
      <c r="O790" s="9">
        <f t="shared" si="170"/>
        <v>0</v>
      </c>
      <c r="P790" s="9"/>
      <c r="Q790" s="9"/>
      <c r="R790" s="9">
        <f t="shared" si="171"/>
        <v>0</v>
      </c>
      <c r="S790" s="9"/>
      <c r="T790" s="9"/>
      <c r="U790" s="9">
        <f t="shared" si="172"/>
        <v>0</v>
      </c>
      <c r="V790" s="9"/>
      <c r="W790" s="9"/>
      <c r="X790" s="9">
        <f t="shared" si="173"/>
        <v>0</v>
      </c>
      <c r="Y790" s="9"/>
      <c r="Z790" s="9"/>
      <c r="AA790" s="10">
        <f t="shared" si="174"/>
        <v>1109200</v>
      </c>
      <c r="AB790" s="11"/>
    </row>
    <row r="791" spans="1:28" ht="15.75" hidden="1" x14ac:dyDescent="0.25">
      <c r="A791" s="39">
        <v>45686</v>
      </c>
      <c r="B791" s="33" t="s">
        <v>522</v>
      </c>
      <c r="C791" s="33"/>
      <c r="D791" s="35" t="s">
        <v>31</v>
      </c>
      <c r="E791" s="33" t="s">
        <v>102</v>
      </c>
      <c r="F791" s="33">
        <v>2</v>
      </c>
      <c r="G791" s="33" t="s">
        <v>74</v>
      </c>
      <c r="H791" s="33">
        <v>65000</v>
      </c>
      <c r="I791" s="20">
        <f t="shared" si="175"/>
        <v>130000</v>
      </c>
      <c r="J791" s="37" t="s">
        <v>241</v>
      </c>
      <c r="K791" s="20"/>
      <c r="L791" s="9">
        <f t="shared" si="169"/>
        <v>0</v>
      </c>
      <c r="M791" s="9"/>
      <c r="N791" s="9"/>
      <c r="O791" s="9">
        <f t="shared" si="170"/>
        <v>0</v>
      </c>
      <c r="P791" s="9"/>
      <c r="Q791" s="9"/>
      <c r="R791" s="9">
        <f t="shared" si="171"/>
        <v>0</v>
      </c>
      <c r="S791" s="9"/>
      <c r="T791" s="9"/>
      <c r="U791" s="9">
        <f t="shared" si="172"/>
        <v>130000</v>
      </c>
      <c r="V791" s="9">
        <v>130000</v>
      </c>
      <c r="W791" s="9"/>
      <c r="X791" s="9">
        <f t="shared" si="173"/>
        <v>0</v>
      </c>
      <c r="Y791" s="9"/>
      <c r="Z791" s="9"/>
      <c r="AA791" s="10">
        <f t="shared" si="174"/>
        <v>0</v>
      </c>
      <c r="AB791" s="11">
        <v>45686</v>
      </c>
    </row>
    <row r="792" spans="1:28" ht="15.75" hidden="1" x14ac:dyDescent="0.25">
      <c r="A792" s="39">
        <v>45686</v>
      </c>
      <c r="B792" s="33" t="s">
        <v>522</v>
      </c>
      <c r="C792" s="35"/>
      <c r="D792" s="35" t="s">
        <v>31</v>
      </c>
      <c r="E792" s="35" t="s">
        <v>235</v>
      </c>
      <c r="F792" s="35">
        <v>2.5</v>
      </c>
      <c r="G792" s="35" t="s">
        <v>51</v>
      </c>
      <c r="H792" s="35">
        <v>90000</v>
      </c>
      <c r="I792" s="20">
        <f t="shared" si="175"/>
        <v>225000</v>
      </c>
      <c r="J792" s="37" t="s">
        <v>241</v>
      </c>
      <c r="K792" s="20"/>
      <c r="L792" s="9">
        <f t="shared" si="169"/>
        <v>0</v>
      </c>
      <c r="M792" s="9"/>
      <c r="N792" s="9"/>
      <c r="O792" s="9">
        <f t="shared" si="170"/>
        <v>0</v>
      </c>
      <c r="P792" s="9"/>
      <c r="Q792" s="9"/>
      <c r="R792" s="9">
        <f t="shared" si="171"/>
        <v>0</v>
      </c>
      <c r="S792" s="9"/>
      <c r="T792" s="9"/>
      <c r="U792" s="9">
        <f t="shared" si="172"/>
        <v>225000</v>
      </c>
      <c r="V792" s="9">
        <v>225000</v>
      </c>
      <c r="W792" s="9"/>
      <c r="X792" s="9">
        <f t="shared" si="173"/>
        <v>0</v>
      </c>
      <c r="Y792" s="9"/>
      <c r="Z792" s="9"/>
      <c r="AA792" s="10">
        <f t="shared" si="174"/>
        <v>0</v>
      </c>
      <c r="AB792" s="11">
        <v>45686</v>
      </c>
    </row>
    <row r="793" spans="1:28" ht="15.75" hidden="1" x14ac:dyDescent="0.25">
      <c r="A793" s="39">
        <v>45686</v>
      </c>
      <c r="B793" s="33" t="s">
        <v>105</v>
      </c>
      <c r="C793" s="33"/>
      <c r="D793" s="35" t="s">
        <v>41</v>
      </c>
      <c r="E793" s="33" t="s">
        <v>73</v>
      </c>
      <c r="F793" s="33">
        <v>10</v>
      </c>
      <c r="G793" s="33" t="s">
        <v>74</v>
      </c>
      <c r="H793" s="33">
        <v>50000</v>
      </c>
      <c r="I793" s="20">
        <f t="shared" si="175"/>
        <v>500000</v>
      </c>
      <c r="J793" s="34" t="s">
        <v>26</v>
      </c>
      <c r="K793" s="20"/>
      <c r="L793" s="9">
        <f t="shared" si="169"/>
        <v>0</v>
      </c>
      <c r="M793" s="9"/>
      <c r="N793" s="9"/>
      <c r="O793" s="9">
        <f t="shared" si="170"/>
        <v>0</v>
      </c>
      <c r="P793" s="9"/>
      <c r="Q793" s="9"/>
      <c r="R793" s="9">
        <f t="shared" si="171"/>
        <v>0</v>
      </c>
      <c r="S793" s="9"/>
      <c r="T793" s="9"/>
      <c r="U793" s="9">
        <f t="shared" si="172"/>
        <v>0</v>
      </c>
      <c r="V793" s="9"/>
      <c r="W793" s="9"/>
      <c r="X793" s="9">
        <f t="shared" si="173"/>
        <v>0</v>
      </c>
      <c r="Y793" s="9"/>
      <c r="Z793" s="9"/>
      <c r="AA793" s="10">
        <f t="shared" si="174"/>
        <v>500000</v>
      </c>
      <c r="AB793" s="11"/>
    </row>
    <row r="794" spans="1:28" ht="15.75" hidden="1" x14ac:dyDescent="0.25">
      <c r="A794" s="39">
        <v>45686</v>
      </c>
      <c r="B794" s="33" t="s">
        <v>105</v>
      </c>
      <c r="C794" s="35"/>
      <c r="D794" s="35" t="s">
        <v>41</v>
      </c>
      <c r="E794" s="33" t="s">
        <v>122</v>
      </c>
      <c r="F794" s="35">
        <v>10</v>
      </c>
      <c r="G794" s="33" t="s">
        <v>51</v>
      </c>
      <c r="H794" s="35">
        <v>70000</v>
      </c>
      <c r="I794" s="20">
        <f t="shared" si="175"/>
        <v>700000</v>
      </c>
      <c r="J794" s="36" t="s">
        <v>26</v>
      </c>
      <c r="K794" s="20"/>
      <c r="L794" s="9">
        <f t="shared" si="169"/>
        <v>0</v>
      </c>
      <c r="M794" s="9"/>
      <c r="N794" s="9"/>
      <c r="O794" s="9">
        <f t="shared" si="170"/>
        <v>0</v>
      </c>
      <c r="P794" s="9"/>
      <c r="Q794" s="9"/>
      <c r="R794" s="9">
        <f t="shared" si="171"/>
        <v>0</v>
      </c>
      <c r="S794" s="9"/>
      <c r="T794" s="9"/>
      <c r="U794" s="9">
        <f t="shared" si="172"/>
        <v>0</v>
      </c>
      <c r="V794" s="9"/>
      <c r="W794" s="9"/>
      <c r="X794" s="9">
        <f t="shared" si="173"/>
        <v>0</v>
      </c>
      <c r="Y794" s="9"/>
      <c r="Z794" s="9"/>
      <c r="AA794" s="10">
        <f t="shared" si="174"/>
        <v>700000</v>
      </c>
      <c r="AB794" s="11"/>
    </row>
    <row r="795" spans="1:28" ht="15.75" hidden="1" x14ac:dyDescent="0.25">
      <c r="A795" s="39">
        <v>45686</v>
      </c>
      <c r="B795" s="33" t="s">
        <v>105</v>
      </c>
      <c r="C795" s="33"/>
      <c r="D795" s="35" t="s">
        <v>41</v>
      </c>
      <c r="E795" s="33" t="s">
        <v>523</v>
      </c>
      <c r="F795" s="33">
        <v>2</v>
      </c>
      <c r="G795" s="33" t="s">
        <v>25</v>
      </c>
      <c r="H795" s="33">
        <v>700000</v>
      </c>
      <c r="I795" s="20">
        <f t="shared" si="175"/>
        <v>1400000</v>
      </c>
      <c r="J795" s="34" t="s">
        <v>26</v>
      </c>
      <c r="K795" s="20"/>
      <c r="L795" s="9">
        <f t="shared" si="169"/>
        <v>0</v>
      </c>
      <c r="M795" s="9"/>
      <c r="N795" s="9"/>
      <c r="O795" s="9">
        <f t="shared" si="170"/>
        <v>0</v>
      </c>
      <c r="P795" s="9"/>
      <c r="Q795" s="9"/>
      <c r="R795" s="9">
        <f t="shared" si="171"/>
        <v>0</v>
      </c>
      <c r="S795" s="9"/>
      <c r="T795" s="9"/>
      <c r="U795" s="9">
        <f t="shared" si="172"/>
        <v>0</v>
      </c>
      <c r="V795" s="9"/>
      <c r="W795" s="9"/>
      <c r="X795" s="9">
        <f t="shared" si="173"/>
        <v>0</v>
      </c>
      <c r="Y795" s="9"/>
      <c r="Z795" s="9"/>
      <c r="AA795" s="10">
        <f t="shared" si="174"/>
        <v>1400000</v>
      </c>
      <c r="AB795" s="11"/>
    </row>
    <row r="796" spans="1:28" ht="15.75" hidden="1" x14ac:dyDescent="0.25">
      <c r="A796" s="39">
        <v>45686</v>
      </c>
      <c r="B796" s="33" t="s">
        <v>524</v>
      </c>
      <c r="C796" s="33"/>
      <c r="D796" s="35" t="s">
        <v>223</v>
      </c>
      <c r="E796" s="33" t="s">
        <v>175</v>
      </c>
      <c r="F796" s="33">
        <v>200</v>
      </c>
      <c r="G796" s="33" t="s">
        <v>25</v>
      </c>
      <c r="H796" s="33">
        <v>1700</v>
      </c>
      <c r="I796" s="20">
        <f t="shared" si="175"/>
        <v>340000</v>
      </c>
      <c r="J796" s="37" t="s">
        <v>241</v>
      </c>
      <c r="K796" s="20"/>
      <c r="L796" s="9">
        <f t="shared" si="169"/>
        <v>0</v>
      </c>
      <c r="M796" s="9"/>
      <c r="N796" s="9"/>
      <c r="O796" s="9">
        <f t="shared" si="170"/>
        <v>0</v>
      </c>
      <c r="P796" s="9"/>
      <c r="Q796" s="9"/>
      <c r="R796" s="9">
        <f t="shared" si="171"/>
        <v>0</v>
      </c>
      <c r="S796" s="9"/>
      <c r="T796" s="9"/>
      <c r="U796" s="9">
        <f t="shared" si="172"/>
        <v>340000</v>
      </c>
      <c r="V796" s="9">
        <v>340000</v>
      </c>
      <c r="W796" s="9"/>
      <c r="X796" s="9">
        <f t="shared" si="173"/>
        <v>0</v>
      </c>
      <c r="Y796" s="9"/>
      <c r="Z796" s="9"/>
      <c r="AA796" s="10">
        <f t="shared" si="174"/>
        <v>0</v>
      </c>
      <c r="AB796" s="11">
        <v>45686</v>
      </c>
    </row>
    <row r="797" spans="1:28" ht="15.75" hidden="1" x14ac:dyDescent="0.25">
      <c r="A797" s="39">
        <v>45686</v>
      </c>
      <c r="B797" s="35" t="s">
        <v>147</v>
      </c>
      <c r="C797" s="33"/>
      <c r="D797" s="35" t="s">
        <v>31</v>
      </c>
      <c r="E797" s="33" t="s">
        <v>148</v>
      </c>
      <c r="F797" s="33">
        <v>200</v>
      </c>
      <c r="G797" s="33" t="s">
        <v>51</v>
      </c>
      <c r="H797" s="33">
        <v>60000</v>
      </c>
      <c r="I797" s="20">
        <f t="shared" si="175"/>
        <v>12000000</v>
      </c>
      <c r="J797" s="34" t="s">
        <v>26</v>
      </c>
      <c r="K797" s="20"/>
      <c r="L797" s="9">
        <f t="shared" si="169"/>
        <v>0</v>
      </c>
      <c r="M797" s="9"/>
      <c r="N797" s="9"/>
      <c r="O797" s="9">
        <f t="shared" si="170"/>
        <v>0</v>
      </c>
      <c r="P797" s="9"/>
      <c r="Q797" s="9"/>
      <c r="R797" s="9">
        <f t="shared" si="171"/>
        <v>0</v>
      </c>
      <c r="S797" s="9"/>
      <c r="T797" s="9"/>
      <c r="U797" s="9">
        <f t="shared" si="172"/>
        <v>0</v>
      </c>
      <c r="V797" s="9"/>
      <c r="W797" s="9"/>
      <c r="X797" s="9">
        <f t="shared" si="173"/>
        <v>0</v>
      </c>
      <c r="Y797" s="9"/>
      <c r="Z797" s="9"/>
      <c r="AA797" s="10">
        <f t="shared" si="174"/>
        <v>12000000</v>
      </c>
      <c r="AB797" s="11"/>
    </row>
    <row r="798" spans="1:28" ht="15.75" hidden="1" x14ac:dyDescent="0.25">
      <c r="A798" s="39">
        <v>45686</v>
      </c>
      <c r="B798" s="33" t="s">
        <v>330</v>
      </c>
      <c r="C798" s="33"/>
      <c r="D798" s="35" t="s">
        <v>31</v>
      </c>
      <c r="E798" s="33" t="s">
        <v>111</v>
      </c>
      <c r="F798" s="33">
        <v>1000</v>
      </c>
      <c r="G798" s="33" t="s">
        <v>29</v>
      </c>
      <c r="H798" s="33">
        <v>2500</v>
      </c>
      <c r="I798" s="20">
        <f t="shared" si="175"/>
        <v>2500000</v>
      </c>
      <c r="J798" s="37" t="s">
        <v>241</v>
      </c>
      <c r="K798" s="20"/>
      <c r="L798" s="9">
        <f t="shared" si="169"/>
        <v>0</v>
      </c>
      <c r="M798" s="9"/>
      <c r="N798" s="9"/>
      <c r="O798" s="9">
        <f t="shared" si="170"/>
        <v>0</v>
      </c>
      <c r="P798" s="9"/>
      <c r="Q798" s="9"/>
      <c r="R798" s="9">
        <f t="shared" si="171"/>
        <v>0</v>
      </c>
      <c r="S798" s="9"/>
      <c r="T798" s="9"/>
      <c r="U798" s="9">
        <f t="shared" si="172"/>
        <v>2500000</v>
      </c>
      <c r="V798" s="9">
        <v>2500000</v>
      </c>
      <c r="W798" s="9"/>
      <c r="X798" s="9">
        <f t="shared" si="173"/>
        <v>0</v>
      </c>
      <c r="Y798" s="9"/>
      <c r="Z798" s="9"/>
      <c r="AA798" s="10">
        <f t="shared" si="174"/>
        <v>0</v>
      </c>
      <c r="AB798" s="11">
        <v>45687</v>
      </c>
    </row>
    <row r="799" spans="1:28" ht="15.75" hidden="1" x14ac:dyDescent="0.25">
      <c r="A799" s="39">
        <v>45686</v>
      </c>
      <c r="B799" s="33" t="s">
        <v>525</v>
      </c>
      <c r="C799" s="33"/>
      <c r="D799" s="35" t="s">
        <v>31</v>
      </c>
      <c r="E799" s="33" t="s">
        <v>111</v>
      </c>
      <c r="F799" s="33">
        <v>1100</v>
      </c>
      <c r="G799" s="33" t="s">
        <v>29</v>
      </c>
      <c r="H799" s="33">
        <v>2500</v>
      </c>
      <c r="I799" s="20">
        <f t="shared" si="175"/>
        <v>2750000</v>
      </c>
      <c r="J799" s="37" t="s">
        <v>241</v>
      </c>
      <c r="K799" s="20"/>
      <c r="L799" s="9">
        <f t="shared" si="169"/>
        <v>0</v>
      </c>
      <c r="M799" s="9"/>
      <c r="N799" s="9"/>
      <c r="O799" s="9">
        <f t="shared" si="170"/>
        <v>0</v>
      </c>
      <c r="P799" s="9"/>
      <c r="Q799" s="9"/>
      <c r="R799" s="9">
        <f t="shared" si="171"/>
        <v>0</v>
      </c>
      <c r="S799" s="9"/>
      <c r="T799" s="9"/>
      <c r="U799" s="9">
        <f t="shared" si="172"/>
        <v>2750000</v>
      </c>
      <c r="V799" s="9">
        <v>2750000</v>
      </c>
      <c r="W799" s="9"/>
      <c r="X799" s="9">
        <f t="shared" si="173"/>
        <v>0</v>
      </c>
      <c r="Y799" s="9"/>
      <c r="Z799" s="9"/>
      <c r="AA799" s="10">
        <f t="shared" si="174"/>
        <v>0</v>
      </c>
      <c r="AB799" s="11">
        <v>45686</v>
      </c>
    </row>
    <row r="800" spans="1:28" ht="15.75" hidden="1" x14ac:dyDescent="0.25">
      <c r="A800" s="39">
        <v>45686</v>
      </c>
      <c r="B800" s="33" t="s">
        <v>526</v>
      </c>
      <c r="C800" s="33"/>
      <c r="D800" s="35" t="s">
        <v>31</v>
      </c>
      <c r="E800" s="33" t="s">
        <v>134</v>
      </c>
      <c r="F800" s="33">
        <v>1</v>
      </c>
      <c r="G800" s="33" t="s">
        <v>33</v>
      </c>
      <c r="H800" s="33">
        <v>230000</v>
      </c>
      <c r="I800" s="20">
        <f t="shared" si="175"/>
        <v>230000</v>
      </c>
      <c r="J800" s="37" t="s">
        <v>241</v>
      </c>
      <c r="K800" s="20"/>
      <c r="L800" s="9">
        <f t="shared" si="169"/>
        <v>0</v>
      </c>
      <c r="M800" s="9"/>
      <c r="N800" s="9"/>
      <c r="O800" s="9">
        <f t="shared" si="170"/>
        <v>0</v>
      </c>
      <c r="P800" s="9"/>
      <c r="Q800" s="9"/>
      <c r="R800" s="9">
        <f t="shared" si="171"/>
        <v>0</v>
      </c>
      <c r="S800" s="9"/>
      <c r="T800" s="9"/>
      <c r="U800" s="9">
        <f t="shared" si="172"/>
        <v>230000</v>
      </c>
      <c r="V800" s="9">
        <v>230000</v>
      </c>
      <c r="W800" s="9"/>
      <c r="X800" s="9">
        <f t="shared" si="173"/>
        <v>0</v>
      </c>
      <c r="Y800" s="9"/>
      <c r="Z800" s="9"/>
      <c r="AA800" s="10">
        <f t="shared" si="174"/>
        <v>0</v>
      </c>
      <c r="AB800" s="11">
        <v>45688</v>
      </c>
    </row>
    <row r="801" spans="1:28" ht="15.75" hidden="1" x14ac:dyDescent="0.25">
      <c r="A801" s="39">
        <v>45686</v>
      </c>
      <c r="B801" s="33" t="s">
        <v>526</v>
      </c>
      <c r="C801" s="33"/>
      <c r="D801" s="35" t="s">
        <v>31</v>
      </c>
      <c r="E801" s="33" t="s">
        <v>158</v>
      </c>
      <c r="F801" s="33">
        <v>900</v>
      </c>
      <c r="G801" s="33" t="s">
        <v>29</v>
      </c>
      <c r="H801" s="33">
        <v>3430</v>
      </c>
      <c r="I801" s="20">
        <f t="shared" si="175"/>
        <v>3087000</v>
      </c>
      <c r="J801" s="37" t="s">
        <v>241</v>
      </c>
      <c r="K801" s="20"/>
      <c r="L801" s="9">
        <f t="shared" si="169"/>
        <v>0</v>
      </c>
      <c r="M801" s="9"/>
      <c r="N801" s="9"/>
      <c r="O801" s="9">
        <f t="shared" si="170"/>
        <v>0</v>
      </c>
      <c r="P801" s="9"/>
      <c r="Q801" s="9"/>
      <c r="R801" s="9">
        <f t="shared" si="171"/>
        <v>0</v>
      </c>
      <c r="S801" s="9"/>
      <c r="T801" s="9"/>
      <c r="U801" s="9">
        <f t="shared" si="172"/>
        <v>3087000</v>
      </c>
      <c r="V801" s="9">
        <v>3087000</v>
      </c>
      <c r="W801" s="9"/>
      <c r="X801" s="9">
        <f t="shared" si="173"/>
        <v>0</v>
      </c>
      <c r="Y801" s="9"/>
      <c r="Z801" s="9"/>
      <c r="AA801" s="10">
        <f t="shared" si="174"/>
        <v>0</v>
      </c>
      <c r="AB801" s="11">
        <v>45688</v>
      </c>
    </row>
    <row r="802" spans="1:28" ht="15.75" hidden="1" x14ac:dyDescent="0.25">
      <c r="A802" s="39">
        <v>45686</v>
      </c>
      <c r="B802" s="33" t="s">
        <v>231</v>
      </c>
      <c r="C802" s="33"/>
      <c r="D802" s="35"/>
      <c r="E802" s="33" t="s">
        <v>468</v>
      </c>
      <c r="F802" s="33">
        <v>16.600000000000001</v>
      </c>
      <c r="G802" s="33" t="s">
        <v>51</v>
      </c>
      <c r="H802" s="33"/>
      <c r="I802" s="20">
        <f t="shared" si="175"/>
        <v>0</v>
      </c>
      <c r="J802" s="34" t="s">
        <v>26</v>
      </c>
      <c r="K802" s="20"/>
      <c r="L802" s="9">
        <f t="shared" si="169"/>
        <v>0</v>
      </c>
      <c r="M802" s="9"/>
      <c r="N802" s="9"/>
      <c r="O802" s="9">
        <f t="shared" si="170"/>
        <v>0</v>
      </c>
      <c r="P802" s="9"/>
      <c r="Q802" s="9"/>
      <c r="R802" s="9">
        <f t="shared" si="171"/>
        <v>0</v>
      </c>
      <c r="S802" s="9"/>
      <c r="T802" s="9"/>
      <c r="U802" s="9">
        <f t="shared" si="172"/>
        <v>0</v>
      </c>
      <c r="V802" s="9"/>
      <c r="W802" s="9"/>
      <c r="X802" s="9">
        <f t="shared" si="173"/>
        <v>0</v>
      </c>
      <c r="Y802" s="9"/>
      <c r="Z802" s="9"/>
      <c r="AA802" s="10">
        <f t="shared" si="174"/>
        <v>0</v>
      </c>
      <c r="AB802" s="11"/>
    </row>
    <row r="803" spans="1:28" ht="15.75" hidden="1" x14ac:dyDescent="0.25">
      <c r="A803" s="39">
        <v>45686</v>
      </c>
      <c r="B803" s="33" t="s">
        <v>231</v>
      </c>
      <c r="C803" s="33"/>
      <c r="D803" s="35"/>
      <c r="E803" s="33" t="s">
        <v>135</v>
      </c>
      <c r="F803" s="33">
        <v>57.9</v>
      </c>
      <c r="G803" s="33" t="s">
        <v>51</v>
      </c>
      <c r="H803" s="33"/>
      <c r="I803" s="20">
        <f t="shared" si="175"/>
        <v>0</v>
      </c>
      <c r="J803" s="34" t="s">
        <v>26</v>
      </c>
      <c r="K803" s="20"/>
      <c r="L803" s="9">
        <f t="shared" si="169"/>
        <v>0</v>
      </c>
      <c r="M803" s="9"/>
      <c r="N803" s="9"/>
      <c r="O803" s="9">
        <f t="shared" si="170"/>
        <v>0</v>
      </c>
      <c r="P803" s="9"/>
      <c r="Q803" s="9"/>
      <c r="R803" s="9">
        <f t="shared" si="171"/>
        <v>0</v>
      </c>
      <c r="S803" s="9"/>
      <c r="T803" s="9"/>
      <c r="U803" s="9">
        <f t="shared" si="172"/>
        <v>0</v>
      </c>
      <c r="V803" s="9"/>
      <c r="W803" s="9"/>
      <c r="X803" s="9">
        <f t="shared" si="173"/>
        <v>0</v>
      </c>
      <c r="Y803" s="9"/>
      <c r="Z803" s="9"/>
      <c r="AA803" s="10">
        <f t="shared" si="174"/>
        <v>0</v>
      </c>
      <c r="AB803" s="11"/>
    </row>
    <row r="804" spans="1:28" ht="15.75" hidden="1" x14ac:dyDescent="0.25">
      <c r="A804" s="39">
        <v>45686</v>
      </c>
      <c r="B804" s="33" t="s">
        <v>96</v>
      </c>
      <c r="C804" s="33"/>
      <c r="D804" s="35" t="s">
        <v>41</v>
      </c>
      <c r="E804" s="33" t="s">
        <v>190</v>
      </c>
      <c r="F804" s="33">
        <v>210</v>
      </c>
      <c r="G804" s="33" t="s">
        <v>51</v>
      </c>
      <c r="H804" s="33">
        <v>42000</v>
      </c>
      <c r="I804" s="20">
        <f t="shared" si="175"/>
        <v>8820000</v>
      </c>
      <c r="J804" s="34" t="s">
        <v>26</v>
      </c>
      <c r="K804" s="20"/>
      <c r="L804" s="9">
        <f t="shared" si="169"/>
        <v>0</v>
      </c>
      <c r="M804" s="9"/>
      <c r="N804" s="9"/>
      <c r="O804" s="9">
        <f t="shared" si="170"/>
        <v>0</v>
      </c>
      <c r="P804" s="9"/>
      <c r="Q804" s="9"/>
      <c r="R804" s="9">
        <f t="shared" si="171"/>
        <v>0</v>
      </c>
      <c r="S804" s="9"/>
      <c r="T804" s="9"/>
      <c r="U804" s="9">
        <f t="shared" si="172"/>
        <v>0</v>
      </c>
      <c r="V804" s="9"/>
      <c r="W804" s="9"/>
      <c r="X804" s="9">
        <f t="shared" si="173"/>
        <v>0</v>
      </c>
      <c r="Y804" s="9"/>
      <c r="Z804" s="9"/>
      <c r="AA804" s="10">
        <f t="shared" si="174"/>
        <v>8820000</v>
      </c>
      <c r="AB804" s="11"/>
    </row>
    <row r="805" spans="1:28" ht="15.75" hidden="1" x14ac:dyDescent="0.25">
      <c r="A805" s="39">
        <v>45686</v>
      </c>
      <c r="B805" s="33" t="s">
        <v>96</v>
      </c>
      <c r="C805" s="33"/>
      <c r="D805" s="35" t="s">
        <v>41</v>
      </c>
      <c r="E805" s="33" t="s">
        <v>426</v>
      </c>
      <c r="F805" s="33">
        <v>30</v>
      </c>
      <c r="G805" s="33" t="s">
        <v>51</v>
      </c>
      <c r="H805" s="33">
        <v>54000</v>
      </c>
      <c r="I805" s="20">
        <f t="shared" si="175"/>
        <v>1620000</v>
      </c>
      <c r="J805" s="34" t="s">
        <v>26</v>
      </c>
      <c r="K805" s="20"/>
      <c r="L805" s="9">
        <f t="shared" si="169"/>
        <v>0</v>
      </c>
      <c r="M805" s="9"/>
      <c r="N805" s="9"/>
      <c r="O805" s="9">
        <f t="shared" si="170"/>
        <v>0</v>
      </c>
      <c r="P805" s="9"/>
      <c r="Q805" s="9"/>
      <c r="R805" s="9">
        <f t="shared" si="171"/>
        <v>0</v>
      </c>
      <c r="S805" s="9"/>
      <c r="T805" s="9"/>
      <c r="U805" s="9">
        <f t="shared" si="172"/>
        <v>0</v>
      </c>
      <c r="V805" s="9"/>
      <c r="W805" s="9"/>
      <c r="X805" s="9">
        <f t="shared" si="173"/>
        <v>0</v>
      </c>
      <c r="Y805" s="9"/>
      <c r="Z805" s="9"/>
      <c r="AA805" s="10">
        <f t="shared" si="174"/>
        <v>1620000</v>
      </c>
      <c r="AB805" s="11"/>
    </row>
    <row r="806" spans="1:28" ht="15.75" hidden="1" x14ac:dyDescent="0.25">
      <c r="A806" s="32">
        <v>45686</v>
      </c>
      <c r="B806" s="33" t="s">
        <v>96</v>
      </c>
      <c r="C806" s="33"/>
      <c r="D806" s="33" t="s">
        <v>41</v>
      </c>
      <c r="E806" s="33" t="s">
        <v>527</v>
      </c>
      <c r="F806" s="33">
        <v>6</v>
      </c>
      <c r="G806" s="33" t="s">
        <v>51</v>
      </c>
      <c r="H806" s="33">
        <v>165000</v>
      </c>
      <c r="I806" s="20">
        <f t="shared" si="175"/>
        <v>990000</v>
      </c>
      <c r="J806" s="34" t="s">
        <v>26</v>
      </c>
      <c r="K806" s="20"/>
      <c r="L806" s="9">
        <f t="shared" si="169"/>
        <v>0</v>
      </c>
      <c r="M806" s="9"/>
      <c r="N806" s="9"/>
      <c r="O806" s="9">
        <f t="shared" si="170"/>
        <v>0</v>
      </c>
      <c r="P806" s="9"/>
      <c r="Q806" s="9"/>
      <c r="R806" s="9">
        <f t="shared" si="171"/>
        <v>0</v>
      </c>
      <c r="S806" s="9"/>
      <c r="T806" s="9"/>
      <c r="U806" s="9">
        <f t="shared" si="172"/>
        <v>0</v>
      </c>
      <c r="V806" s="9"/>
      <c r="W806" s="9"/>
      <c r="X806" s="9">
        <f t="shared" si="173"/>
        <v>0</v>
      </c>
      <c r="Y806" s="9"/>
      <c r="Z806" s="9"/>
      <c r="AA806" s="10">
        <f t="shared" si="174"/>
        <v>990000</v>
      </c>
      <c r="AB806" s="11"/>
    </row>
    <row r="807" spans="1:28" ht="15.75" hidden="1" x14ac:dyDescent="0.25">
      <c r="A807" s="39">
        <v>45686</v>
      </c>
      <c r="B807" s="33" t="s">
        <v>528</v>
      </c>
      <c r="C807" s="33"/>
      <c r="D807" s="35" t="s">
        <v>41</v>
      </c>
      <c r="E807" s="33" t="s">
        <v>122</v>
      </c>
      <c r="F807" s="33">
        <v>2</v>
      </c>
      <c r="G807" s="33" t="s">
        <v>51</v>
      </c>
      <c r="H807" s="33">
        <v>70000</v>
      </c>
      <c r="I807" s="20">
        <f t="shared" si="175"/>
        <v>140000</v>
      </c>
      <c r="J807" s="37" t="s">
        <v>241</v>
      </c>
      <c r="K807" s="20"/>
      <c r="L807" s="9">
        <f t="shared" si="169"/>
        <v>140000</v>
      </c>
      <c r="M807" s="9">
        <v>140000</v>
      </c>
      <c r="N807" s="9"/>
      <c r="O807" s="9">
        <f t="shared" si="170"/>
        <v>0</v>
      </c>
      <c r="P807" s="9"/>
      <c r="Q807" s="9"/>
      <c r="R807" s="9">
        <f t="shared" si="171"/>
        <v>0</v>
      </c>
      <c r="S807" s="9"/>
      <c r="T807" s="9"/>
      <c r="U807" s="9">
        <f t="shared" si="172"/>
        <v>0</v>
      </c>
      <c r="V807" s="9"/>
      <c r="W807" s="9"/>
      <c r="X807" s="9">
        <f t="shared" si="173"/>
        <v>0</v>
      </c>
      <c r="Y807" s="9"/>
      <c r="Z807" s="9"/>
      <c r="AA807" s="10">
        <f t="shared" si="174"/>
        <v>0</v>
      </c>
      <c r="AB807" s="11">
        <v>45687</v>
      </c>
    </row>
    <row r="808" spans="1:28" ht="15.75" hidden="1" x14ac:dyDescent="0.25">
      <c r="A808" s="32">
        <v>45686</v>
      </c>
      <c r="B808" s="33" t="s">
        <v>347</v>
      </c>
      <c r="C808" s="33"/>
      <c r="D808" s="33" t="s">
        <v>31</v>
      </c>
      <c r="E808" s="33" t="s">
        <v>529</v>
      </c>
      <c r="F808" s="33">
        <v>50</v>
      </c>
      <c r="G808" s="33" t="s">
        <v>25</v>
      </c>
      <c r="H808" s="33">
        <v>50000</v>
      </c>
      <c r="I808" s="20">
        <f t="shared" si="175"/>
        <v>2500000</v>
      </c>
      <c r="J808" s="34" t="s">
        <v>26</v>
      </c>
      <c r="K808" s="20"/>
      <c r="L808" s="9">
        <f t="shared" si="169"/>
        <v>0</v>
      </c>
      <c r="M808" s="9"/>
      <c r="N808" s="9"/>
      <c r="O808" s="9">
        <f t="shared" si="170"/>
        <v>0</v>
      </c>
      <c r="P808" s="9"/>
      <c r="Q808" s="9"/>
      <c r="R808" s="9">
        <f t="shared" si="171"/>
        <v>0</v>
      </c>
      <c r="S808" s="9"/>
      <c r="T808" s="9"/>
      <c r="U808" s="9">
        <f t="shared" si="172"/>
        <v>0</v>
      </c>
      <c r="V808" s="9"/>
      <c r="W808" s="9"/>
      <c r="X808" s="9">
        <f t="shared" si="173"/>
        <v>0</v>
      </c>
      <c r="Y808" s="9"/>
      <c r="Z808" s="9"/>
      <c r="AA808" s="10">
        <f t="shared" si="174"/>
        <v>2500000</v>
      </c>
      <c r="AB808" s="11"/>
    </row>
    <row r="809" spans="1:28" ht="15.75" hidden="1" x14ac:dyDescent="0.25">
      <c r="A809" s="39">
        <v>45687</v>
      </c>
      <c r="B809" s="35" t="s">
        <v>539</v>
      </c>
      <c r="C809" s="35"/>
      <c r="D809" s="35" t="s">
        <v>223</v>
      </c>
      <c r="E809" s="35" t="s">
        <v>205</v>
      </c>
      <c r="F809" s="35">
        <v>50</v>
      </c>
      <c r="G809" s="35" t="s">
        <v>51</v>
      </c>
      <c r="H809" s="35">
        <v>125000</v>
      </c>
      <c r="I809" s="20">
        <f t="shared" si="175"/>
        <v>6250000</v>
      </c>
      <c r="J809" s="41" t="s">
        <v>240</v>
      </c>
      <c r="K809" s="20" t="s">
        <v>548</v>
      </c>
      <c r="L809" s="9">
        <f t="shared" ref="L809:L843" si="176">M809+N809</f>
        <v>0</v>
      </c>
      <c r="M809" s="9"/>
      <c r="N809" s="9"/>
      <c r="O809" s="9">
        <f t="shared" ref="O809:O843" si="177">P809+Q809</f>
        <v>6250000</v>
      </c>
      <c r="P809" s="9">
        <v>6250000</v>
      </c>
      <c r="Q809" s="9"/>
      <c r="R809" s="9">
        <f t="shared" ref="R809:R843" si="178">S809+T809</f>
        <v>0</v>
      </c>
      <c r="S809" s="9"/>
      <c r="T809" s="9"/>
      <c r="U809" s="9">
        <f t="shared" ref="U809:U843" si="179">V809+W809</f>
        <v>0</v>
      </c>
      <c r="V809" s="9"/>
      <c r="W809" s="9"/>
      <c r="X809" s="9">
        <f t="shared" ref="X809:X843" si="180">Y809+Z809</f>
        <v>0</v>
      </c>
      <c r="Y809" s="9"/>
      <c r="Z809" s="9"/>
      <c r="AA809" s="10">
        <f t="shared" ref="AA809:AA843" si="181">C809+I809-L809-O809-U809-X809-R809</f>
        <v>0</v>
      </c>
      <c r="AB809" s="11">
        <v>45687</v>
      </c>
    </row>
    <row r="810" spans="1:28" ht="15.75" hidden="1" x14ac:dyDescent="0.25">
      <c r="A810" s="39">
        <v>45687</v>
      </c>
      <c r="B810" s="33" t="s">
        <v>260</v>
      </c>
      <c r="C810" s="33"/>
      <c r="D810" s="35" t="s">
        <v>41</v>
      </c>
      <c r="E810" s="33" t="s">
        <v>436</v>
      </c>
      <c r="F810" s="33">
        <v>613</v>
      </c>
      <c r="G810" s="35" t="s">
        <v>51</v>
      </c>
      <c r="H810" s="33">
        <v>12700</v>
      </c>
      <c r="I810" s="20">
        <f t="shared" si="175"/>
        <v>7785100</v>
      </c>
      <c r="J810" s="37" t="s">
        <v>240</v>
      </c>
      <c r="K810" s="20"/>
      <c r="L810" s="9">
        <f t="shared" si="176"/>
        <v>0</v>
      </c>
      <c r="M810" s="9"/>
      <c r="N810" s="9"/>
      <c r="O810" s="9">
        <f t="shared" si="177"/>
        <v>0</v>
      </c>
      <c r="P810" s="9"/>
      <c r="Q810" s="9"/>
      <c r="R810" s="9">
        <f t="shared" si="178"/>
        <v>0</v>
      </c>
      <c r="S810" s="9"/>
      <c r="T810" s="9"/>
      <c r="U810" s="9">
        <f t="shared" si="179"/>
        <v>0</v>
      </c>
      <c r="V810" s="9"/>
      <c r="W810" s="9"/>
      <c r="X810" s="9">
        <f t="shared" si="180"/>
        <v>7785100</v>
      </c>
      <c r="Y810" s="9">
        <v>7785100</v>
      </c>
      <c r="Z810" s="9"/>
      <c r="AA810" s="10">
        <f t="shared" si="181"/>
        <v>0</v>
      </c>
      <c r="AB810" s="11">
        <v>45687</v>
      </c>
    </row>
    <row r="811" spans="1:28" ht="15.75" hidden="1" x14ac:dyDescent="0.25">
      <c r="A811" s="39">
        <v>45687</v>
      </c>
      <c r="B811" s="33" t="s">
        <v>347</v>
      </c>
      <c r="C811" s="33"/>
      <c r="D811" s="35" t="s">
        <v>223</v>
      </c>
      <c r="E811" s="33" t="s">
        <v>95</v>
      </c>
      <c r="F811" s="33">
        <v>800</v>
      </c>
      <c r="G811" s="33" t="s">
        <v>29</v>
      </c>
      <c r="H811" s="33">
        <v>3600</v>
      </c>
      <c r="I811" s="20">
        <f t="shared" si="175"/>
        <v>2880000</v>
      </c>
      <c r="J811" s="42" t="s">
        <v>43</v>
      </c>
      <c r="K811" s="20"/>
      <c r="L811" s="9">
        <f t="shared" si="176"/>
        <v>0</v>
      </c>
      <c r="M811" s="9"/>
      <c r="N811" s="9"/>
      <c r="O811" s="9">
        <f t="shared" si="177"/>
        <v>0</v>
      </c>
      <c r="P811" s="9"/>
      <c r="Q811" s="9"/>
      <c r="R811" s="9">
        <f t="shared" si="178"/>
        <v>0</v>
      </c>
      <c r="S811" s="9"/>
      <c r="T811" s="9"/>
      <c r="U811" s="9">
        <f t="shared" si="179"/>
        <v>900000</v>
      </c>
      <c r="V811" s="9">
        <v>900000</v>
      </c>
      <c r="W811" s="9"/>
      <c r="X811" s="9">
        <f t="shared" si="180"/>
        <v>0</v>
      </c>
      <c r="Y811" s="9"/>
      <c r="Z811" s="9"/>
      <c r="AA811" s="10">
        <f t="shared" si="181"/>
        <v>1980000</v>
      </c>
      <c r="AB811" s="11">
        <v>45687</v>
      </c>
    </row>
    <row r="812" spans="1:28" ht="15.75" hidden="1" x14ac:dyDescent="0.25">
      <c r="A812" s="39">
        <v>45687</v>
      </c>
      <c r="B812" s="33" t="s">
        <v>347</v>
      </c>
      <c r="C812" s="35"/>
      <c r="D812" s="35" t="s">
        <v>223</v>
      </c>
      <c r="E812" s="35" t="s">
        <v>407</v>
      </c>
      <c r="F812" s="35">
        <v>2</v>
      </c>
      <c r="G812" s="35" t="s">
        <v>33</v>
      </c>
      <c r="H812" s="35">
        <v>300000</v>
      </c>
      <c r="I812" s="20">
        <f t="shared" si="175"/>
        <v>600000</v>
      </c>
      <c r="J812" s="36" t="s">
        <v>26</v>
      </c>
      <c r="K812" s="20"/>
      <c r="L812" s="9">
        <f t="shared" si="176"/>
        <v>0</v>
      </c>
      <c r="M812" s="9"/>
      <c r="N812" s="9"/>
      <c r="O812" s="9">
        <f t="shared" si="177"/>
        <v>0</v>
      </c>
      <c r="P812" s="9"/>
      <c r="Q812" s="9"/>
      <c r="R812" s="9">
        <f t="shared" si="178"/>
        <v>0</v>
      </c>
      <c r="S812" s="9"/>
      <c r="T812" s="9"/>
      <c r="U812" s="9">
        <f t="shared" si="179"/>
        <v>0</v>
      </c>
      <c r="V812" s="9"/>
      <c r="W812" s="9"/>
      <c r="X812" s="9">
        <f t="shared" si="180"/>
        <v>0</v>
      </c>
      <c r="Y812" s="9"/>
      <c r="Z812" s="9"/>
      <c r="AA812" s="10">
        <f t="shared" si="181"/>
        <v>600000</v>
      </c>
      <c r="AB812" s="11"/>
    </row>
    <row r="813" spans="1:28" ht="15.75" hidden="1" x14ac:dyDescent="0.25">
      <c r="A813" s="39">
        <v>45687</v>
      </c>
      <c r="B813" s="33" t="s">
        <v>186</v>
      </c>
      <c r="C813" s="33"/>
      <c r="D813" s="33" t="s">
        <v>31</v>
      </c>
      <c r="E813" s="33" t="s">
        <v>294</v>
      </c>
      <c r="F813" s="33">
        <v>1</v>
      </c>
      <c r="G813" s="33" t="s">
        <v>33</v>
      </c>
      <c r="H813" s="33">
        <v>230000</v>
      </c>
      <c r="I813" s="20">
        <f t="shared" si="175"/>
        <v>230000</v>
      </c>
      <c r="J813" s="34" t="s">
        <v>26</v>
      </c>
      <c r="K813" s="20"/>
      <c r="L813" s="9">
        <f t="shared" si="176"/>
        <v>0</v>
      </c>
      <c r="M813" s="9"/>
      <c r="N813" s="9"/>
      <c r="O813" s="9">
        <f t="shared" si="177"/>
        <v>0</v>
      </c>
      <c r="P813" s="9"/>
      <c r="Q813" s="9"/>
      <c r="R813" s="9">
        <f t="shared" si="178"/>
        <v>0</v>
      </c>
      <c r="S813" s="9"/>
      <c r="T813" s="9"/>
      <c r="U813" s="9">
        <f t="shared" si="179"/>
        <v>0</v>
      </c>
      <c r="V813" s="9"/>
      <c r="W813" s="9"/>
      <c r="X813" s="9">
        <f t="shared" si="180"/>
        <v>0</v>
      </c>
      <c r="Y813" s="9"/>
      <c r="Z813" s="9"/>
      <c r="AA813" s="10">
        <f t="shared" si="181"/>
        <v>230000</v>
      </c>
      <c r="AB813" s="11"/>
    </row>
    <row r="814" spans="1:28" ht="15.75" hidden="1" x14ac:dyDescent="0.25">
      <c r="A814" s="39">
        <v>45687</v>
      </c>
      <c r="B814" s="33" t="s">
        <v>540</v>
      </c>
      <c r="C814" s="33"/>
      <c r="D814" s="33" t="s">
        <v>31</v>
      </c>
      <c r="E814" s="33" t="s">
        <v>47</v>
      </c>
      <c r="F814" s="33">
        <v>250</v>
      </c>
      <c r="G814" s="33" t="s">
        <v>29</v>
      </c>
      <c r="H814" s="33">
        <v>2105</v>
      </c>
      <c r="I814" s="20">
        <f t="shared" si="175"/>
        <v>526250</v>
      </c>
      <c r="J814" s="37" t="s">
        <v>241</v>
      </c>
      <c r="K814" s="20"/>
      <c r="L814" s="9">
        <f t="shared" si="176"/>
        <v>526250</v>
      </c>
      <c r="M814" s="9">
        <v>526250</v>
      </c>
      <c r="N814" s="9"/>
      <c r="O814" s="9">
        <f t="shared" si="177"/>
        <v>0</v>
      </c>
      <c r="P814" s="9"/>
      <c r="Q814" s="9"/>
      <c r="R814" s="9">
        <f t="shared" si="178"/>
        <v>0</v>
      </c>
      <c r="S814" s="9"/>
      <c r="T814" s="9"/>
      <c r="U814" s="9">
        <f t="shared" si="179"/>
        <v>0</v>
      </c>
      <c r="V814" s="9"/>
      <c r="W814" s="9"/>
      <c r="X814" s="9">
        <f t="shared" si="180"/>
        <v>0</v>
      </c>
      <c r="Y814" s="9"/>
      <c r="Z814" s="9"/>
      <c r="AA814" s="10">
        <f t="shared" si="181"/>
        <v>0</v>
      </c>
      <c r="AB814" s="11">
        <v>45687</v>
      </c>
    </row>
    <row r="815" spans="1:28" ht="15.75" hidden="1" x14ac:dyDescent="0.25">
      <c r="A815" s="39">
        <v>45687</v>
      </c>
      <c r="B815" s="33" t="s">
        <v>540</v>
      </c>
      <c r="C815" s="33"/>
      <c r="D815" s="33" t="s">
        <v>31</v>
      </c>
      <c r="E815" s="33" t="s">
        <v>110</v>
      </c>
      <c r="F815" s="33">
        <v>400</v>
      </c>
      <c r="G815" s="33" t="s">
        <v>29</v>
      </c>
      <c r="H815" s="33">
        <v>2000</v>
      </c>
      <c r="I815" s="20">
        <f t="shared" si="175"/>
        <v>800000</v>
      </c>
      <c r="J815" s="37" t="s">
        <v>241</v>
      </c>
      <c r="K815" s="20"/>
      <c r="L815" s="9">
        <f t="shared" si="176"/>
        <v>374000</v>
      </c>
      <c r="M815" s="9">
        <v>374000</v>
      </c>
      <c r="N815" s="9"/>
      <c r="O815" s="9">
        <f t="shared" si="177"/>
        <v>0</v>
      </c>
      <c r="P815" s="9"/>
      <c r="Q815" s="9"/>
      <c r="R815" s="9">
        <f t="shared" si="178"/>
        <v>426000</v>
      </c>
      <c r="S815" s="9">
        <v>426000</v>
      </c>
      <c r="T815" s="9"/>
      <c r="U815" s="9">
        <f t="shared" si="179"/>
        <v>0</v>
      </c>
      <c r="V815" s="9"/>
      <c r="W815" s="9"/>
      <c r="X815" s="9">
        <f t="shared" si="180"/>
        <v>0</v>
      </c>
      <c r="Y815" s="9"/>
      <c r="Z815" s="9"/>
      <c r="AA815" s="10">
        <f t="shared" si="181"/>
        <v>0</v>
      </c>
      <c r="AB815" s="11">
        <v>45687</v>
      </c>
    </row>
    <row r="816" spans="1:28" ht="15.75" hidden="1" x14ac:dyDescent="0.25">
      <c r="A816" s="39">
        <v>45687</v>
      </c>
      <c r="B816" s="35" t="s">
        <v>541</v>
      </c>
      <c r="C816" s="35"/>
      <c r="D816" s="35" t="s">
        <v>31</v>
      </c>
      <c r="E816" s="35" t="s">
        <v>167</v>
      </c>
      <c r="F816" s="35">
        <v>1</v>
      </c>
      <c r="G816" s="35" t="s">
        <v>23</v>
      </c>
      <c r="H816" s="35">
        <v>400000</v>
      </c>
      <c r="I816" s="20">
        <f t="shared" si="175"/>
        <v>400000</v>
      </c>
      <c r="J816" s="36" t="s">
        <v>26</v>
      </c>
      <c r="K816" s="20"/>
      <c r="L816" s="9">
        <f t="shared" si="176"/>
        <v>0</v>
      </c>
      <c r="M816" s="9"/>
      <c r="N816" s="9"/>
      <c r="O816" s="9">
        <f t="shared" si="177"/>
        <v>0</v>
      </c>
      <c r="P816" s="9"/>
      <c r="Q816" s="9"/>
      <c r="R816" s="9">
        <f t="shared" si="178"/>
        <v>0</v>
      </c>
      <c r="S816" s="9"/>
      <c r="T816" s="9"/>
      <c r="U816" s="9">
        <f t="shared" si="179"/>
        <v>0</v>
      </c>
      <c r="V816" s="9"/>
      <c r="W816" s="9"/>
      <c r="X816" s="9">
        <f t="shared" si="180"/>
        <v>0</v>
      </c>
      <c r="Y816" s="9"/>
      <c r="Z816" s="9"/>
      <c r="AA816" s="10">
        <f t="shared" si="181"/>
        <v>400000</v>
      </c>
      <c r="AB816" s="11"/>
    </row>
    <row r="817" spans="1:28" ht="15.75" hidden="1" x14ac:dyDescent="0.25">
      <c r="A817" s="39">
        <v>45687</v>
      </c>
      <c r="B817" s="35" t="s">
        <v>542</v>
      </c>
      <c r="C817" s="33"/>
      <c r="D817" s="35" t="s">
        <v>31</v>
      </c>
      <c r="E817" s="33" t="s">
        <v>86</v>
      </c>
      <c r="F817" s="33">
        <v>200</v>
      </c>
      <c r="G817" s="33" t="s">
        <v>51</v>
      </c>
      <c r="H817" s="33">
        <v>78000</v>
      </c>
      <c r="I817" s="20">
        <f t="shared" si="175"/>
        <v>15600000</v>
      </c>
      <c r="J817" s="37" t="s">
        <v>241</v>
      </c>
      <c r="K817" s="20"/>
      <c r="L817" s="9">
        <f t="shared" si="176"/>
        <v>15600000</v>
      </c>
      <c r="M817" s="9">
        <v>15600000</v>
      </c>
      <c r="N817" s="9"/>
      <c r="O817" s="9">
        <f t="shared" si="177"/>
        <v>0</v>
      </c>
      <c r="P817" s="9"/>
      <c r="Q817" s="9"/>
      <c r="R817" s="9">
        <f t="shared" si="178"/>
        <v>0</v>
      </c>
      <c r="S817" s="9"/>
      <c r="T817" s="9"/>
      <c r="U817" s="9">
        <f t="shared" si="179"/>
        <v>0</v>
      </c>
      <c r="V817" s="9"/>
      <c r="W817" s="9"/>
      <c r="X817" s="9">
        <f t="shared" si="180"/>
        <v>0</v>
      </c>
      <c r="Y817" s="9"/>
      <c r="Z817" s="9"/>
      <c r="AA817" s="10">
        <f t="shared" si="181"/>
        <v>0</v>
      </c>
      <c r="AB817" s="11">
        <v>45687</v>
      </c>
    </row>
    <row r="818" spans="1:28" ht="15.75" hidden="1" x14ac:dyDescent="0.25">
      <c r="A818" s="39">
        <v>45687</v>
      </c>
      <c r="B818" s="35" t="s">
        <v>542</v>
      </c>
      <c r="C818" s="35"/>
      <c r="D818" s="35" t="s">
        <v>31</v>
      </c>
      <c r="E818" s="33" t="s">
        <v>190</v>
      </c>
      <c r="F818" s="35">
        <v>90</v>
      </c>
      <c r="G818" s="33" t="s">
        <v>51</v>
      </c>
      <c r="H818" s="35">
        <v>39000</v>
      </c>
      <c r="I818" s="20">
        <f t="shared" si="175"/>
        <v>3510000</v>
      </c>
      <c r="J818" s="37" t="s">
        <v>241</v>
      </c>
      <c r="K818" s="20"/>
      <c r="L818" s="9">
        <f t="shared" si="176"/>
        <v>3510000</v>
      </c>
      <c r="M818" s="9">
        <v>3510000</v>
      </c>
      <c r="N818" s="9"/>
      <c r="O818" s="9">
        <f t="shared" si="177"/>
        <v>0</v>
      </c>
      <c r="P818" s="9"/>
      <c r="Q818" s="9"/>
      <c r="R818" s="9">
        <f t="shared" si="178"/>
        <v>0</v>
      </c>
      <c r="S818" s="9"/>
      <c r="T818" s="9"/>
      <c r="U818" s="9">
        <f t="shared" si="179"/>
        <v>0</v>
      </c>
      <c r="V818" s="9"/>
      <c r="W818" s="9"/>
      <c r="X818" s="9">
        <f t="shared" si="180"/>
        <v>0</v>
      </c>
      <c r="Y818" s="9"/>
      <c r="Z818" s="9"/>
      <c r="AA818" s="10">
        <f t="shared" si="181"/>
        <v>0</v>
      </c>
      <c r="AB818" s="11">
        <v>45687</v>
      </c>
    </row>
    <row r="819" spans="1:28" ht="15.75" hidden="1" x14ac:dyDescent="0.25">
      <c r="A819" s="39">
        <v>45687</v>
      </c>
      <c r="B819" s="33" t="s">
        <v>48</v>
      </c>
      <c r="C819" s="33"/>
      <c r="D819" s="35" t="s">
        <v>41</v>
      </c>
      <c r="E819" s="33" t="s">
        <v>122</v>
      </c>
      <c r="F819" s="35">
        <v>10</v>
      </c>
      <c r="G819" s="33" t="s">
        <v>51</v>
      </c>
      <c r="H819" s="33">
        <v>70000</v>
      </c>
      <c r="I819" s="20">
        <f t="shared" si="175"/>
        <v>700000</v>
      </c>
      <c r="J819" s="34" t="s">
        <v>26</v>
      </c>
      <c r="K819" s="20"/>
      <c r="L819" s="9">
        <f t="shared" si="176"/>
        <v>0</v>
      </c>
      <c r="M819" s="9"/>
      <c r="N819" s="9"/>
      <c r="O819" s="9">
        <f t="shared" si="177"/>
        <v>0</v>
      </c>
      <c r="P819" s="9"/>
      <c r="Q819" s="9"/>
      <c r="R819" s="9">
        <f t="shared" si="178"/>
        <v>0</v>
      </c>
      <c r="S819" s="9"/>
      <c r="T819" s="9"/>
      <c r="U819" s="9">
        <f t="shared" si="179"/>
        <v>0</v>
      </c>
      <c r="V819" s="9"/>
      <c r="W819" s="9"/>
      <c r="X819" s="9">
        <f t="shared" si="180"/>
        <v>0</v>
      </c>
      <c r="Y819" s="9"/>
      <c r="Z819" s="9"/>
      <c r="AA819" s="10">
        <f t="shared" si="181"/>
        <v>700000</v>
      </c>
      <c r="AB819" s="11"/>
    </row>
    <row r="820" spans="1:28" ht="15.75" hidden="1" x14ac:dyDescent="0.25">
      <c r="A820" s="39">
        <v>45687</v>
      </c>
      <c r="B820" s="33" t="s">
        <v>543</v>
      </c>
      <c r="C820" s="33"/>
      <c r="D820" s="35" t="s">
        <v>31</v>
      </c>
      <c r="E820" s="33" t="s">
        <v>155</v>
      </c>
      <c r="F820" s="33">
        <v>200</v>
      </c>
      <c r="G820" s="33" t="s">
        <v>29</v>
      </c>
      <c r="H820" s="33">
        <v>3800</v>
      </c>
      <c r="I820" s="20">
        <f t="shared" si="175"/>
        <v>760000</v>
      </c>
      <c r="J820" s="37" t="s">
        <v>240</v>
      </c>
      <c r="K820" s="20"/>
      <c r="L820" s="9">
        <f t="shared" si="176"/>
        <v>0</v>
      </c>
      <c r="M820" s="9"/>
      <c r="N820" s="9"/>
      <c r="O820" s="9">
        <f t="shared" si="177"/>
        <v>760000</v>
      </c>
      <c r="P820" s="9">
        <v>760000</v>
      </c>
      <c r="Q820" s="9"/>
      <c r="R820" s="9">
        <f t="shared" si="178"/>
        <v>0</v>
      </c>
      <c r="S820" s="9"/>
      <c r="T820" s="9"/>
      <c r="U820" s="9">
        <f t="shared" si="179"/>
        <v>0</v>
      </c>
      <c r="V820" s="9"/>
      <c r="W820" s="9"/>
      <c r="X820" s="9">
        <f t="shared" si="180"/>
        <v>0</v>
      </c>
      <c r="Y820" s="9"/>
      <c r="Z820" s="9"/>
      <c r="AA820" s="10">
        <f t="shared" si="181"/>
        <v>0</v>
      </c>
      <c r="AB820" s="11">
        <v>45687</v>
      </c>
    </row>
    <row r="821" spans="1:28" ht="15.75" hidden="1" x14ac:dyDescent="0.25">
      <c r="A821" s="39">
        <v>45687</v>
      </c>
      <c r="B821" s="33" t="s">
        <v>210</v>
      </c>
      <c r="C821" s="33"/>
      <c r="D821" s="33" t="s">
        <v>41</v>
      </c>
      <c r="E821" s="33" t="s">
        <v>211</v>
      </c>
      <c r="F821" s="33">
        <v>8000</v>
      </c>
      <c r="G821" s="33" t="s">
        <v>29</v>
      </c>
      <c r="H821" s="33">
        <v>2214</v>
      </c>
      <c r="I821" s="20">
        <f t="shared" si="175"/>
        <v>17712000</v>
      </c>
      <c r="J821" s="34" t="s">
        <v>26</v>
      </c>
      <c r="K821" s="20"/>
      <c r="L821" s="9">
        <f t="shared" si="176"/>
        <v>0</v>
      </c>
      <c r="M821" s="9"/>
      <c r="N821" s="9"/>
      <c r="O821" s="9">
        <f t="shared" si="177"/>
        <v>0</v>
      </c>
      <c r="P821" s="9"/>
      <c r="Q821" s="9"/>
      <c r="R821" s="9">
        <f t="shared" si="178"/>
        <v>0</v>
      </c>
      <c r="S821" s="9"/>
      <c r="T821" s="9"/>
      <c r="U821" s="9">
        <f t="shared" si="179"/>
        <v>0</v>
      </c>
      <c r="V821" s="9"/>
      <c r="W821" s="9"/>
      <c r="X821" s="9">
        <f t="shared" si="180"/>
        <v>0</v>
      </c>
      <c r="Y821" s="9"/>
      <c r="Z821" s="9"/>
      <c r="AA821" s="10">
        <f t="shared" si="181"/>
        <v>17712000</v>
      </c>
      <c r="AB821" s="11"/>
    </row>
    <row r="822" spans="1:28" ht="15.75" hidden="1" x14ac:dyDescent="0.25">
      <c r="A822" s="39">
        <v>45687</v>
      </c>
      <c r="B822" s="33" t="s">
        <v>217</v>
      </c>
      <c r="C822" s="33"/>
      <c r="D822" s="33" t="s">
        <v>41</v>
      </c>
      <c r="E822" s="33" t="s">
        <v>73</v>
      </c>
      <c r="F822" s="33">
        <v>10</v>
      </c>
      <c r="G822" s="33" t="s">
        <v>74</v>
      </c>
      <c r="H822" s="33">
        <v>50000</v>
      </c>
      <c r="I822" s="20">
        <f t="shared" si="175"/>
        <v>500000</v>
      </c>
      <c r="J822" s="34" t="s">
        <v>26</v>
      </c>
      <c r="K822" s="20"/>
      <c r="L822" s="9">
        <f t="shared" si="176"/>
        <v>0</v>
      </c>
      <c r="M822" s="9"/>
      <c r="N822" s="9"/>
      <c r="O822" s="9">
        <f t="shared" si="177"/>
        <v>0</v>
      </c>
      <c r="P822" s="9"/>
      <c r="Q822" s="9"/>
      <c r="R822" s="9">
        <f t="shared" si="178"/>
        <v>0</v>
      </c>
      <c r="S822" s="9"/>
      <c r="T822" s="9"/>
      <c r="U822" s="9">
        <f t="shared" si="179"/>
        <v>0</v>
      </c>
      <c r="V822" s="9"/>
      <c r="W822" s="9"/>
      <c r="X822" s="9">
        <f t="shared" si="180"/>
        <v>0</v>
      </c>
      <c r="Y822" s="9"/>
      <c r="Z822" s="9"/>
      <c r="AA822" s="10">
        <f t="shared" si="181"/>
        <v>500000</v>
      </c>
      <c r="AB822" s="11"/>
    </row>
    <row r="823" spans="1:28" ht="15.75" hidden="1" x14ac:dyDescent="0.25">
      <c r="A823" s="39">
        <v>45687</v>
      </c>
      <c r="B823" s="33" t="s">
        <v>217</v>
      </c>
      <c r="C823" s="33"/>
      <c r="D823" s="33" t="s">
        <v>41</v>
      </c>
      <c r="E823" s="33" t="s">
        <v>122</v>
      </c>
      <c r="F823" s="33">
        <v>2</v>
      </c>
      <c r="G823" s="33" t="s">
        <v>51</v>
      </c>
      <c r="H823" s="33">
        <v>70000</v>
      </c>
      <c r="I823" s="20">
        <f t="shared" si="175"/>
        <v>140000</v>
      </c>
      <c r="J823" s="34" t="s">
        <v>26</v>
      </c>
      <c r="K823" s="20"/>
      <c r="L823" s="9">
        <f t="shared" si="176"/>
        <v>0</v>
      </c>
      <c r="M823" s="9"/>
      <c r="N823" s="9"/>
      <c r="O823" s="9">
        <f t="shared" si="177"/>
        <v>0</v>
      </c>
      <c r="P823" s="9"/>
      <c r="Q823" s="9"/>
      <c r="R823" s="9">
        <f t="shared" si="178"/>
        <v>0</v>
      </c>
      <c r="S823" s="9"/>
      <c r="T823" s="9"/>
      <c r="U823" s="9">
        <f t="shared" si="179"/>
        <v>0</v>
      </c>
      <c r="V823" s="9"/>
      <c r="W823" s="9"/>
      <c r="X823" s="9">
        <f t="shared" si="180"/>
        <v>0</v>
      </c>
      <c r="Y823" s="9"/>
      <c r="Z823" s="9"/>
      <c r="AA823" s="10">
        <f t="shared" si="181"/>
        <v>140000</v>
      </c>
      <c r="AB823" s="11"/>
    </row>
    <row r="824" spans="1:28" ht="15.75" hidden="1" x14ac:dyDescent="0.25">
      <c r="A824" s="39">
        <v>45687</v>
      </c>
      <c r="B824" s="33" t="s">
        <v>253</v>
      </c>
      <c r="C824" s="35"/>
      <c r="D824" s="33" t="s">
        <v>41</v>
      </c>
      <c r="E824" s="33" t="s">
        <v>111</v>
      </c>
      <c r="F824" s="33">
        <v>1000</v>
      </c>
      <c r="G824" s="35" t="s">
        <v>29</v>
      </c>
      <c r="H824" s="35">
        <v>2500</v>
      </c>
      <c r="I824" s="20">
        <f t="shared" si="175"/>
        <v>2500000</v>
      </c>
      <c r="J824" s="36" t="s">
        <v>26</v>
      </c>
      <c r="K824" s="20"/>
      <c r="L824" s="9">
        <f t="shared" si="176"/>
        <v>0</v>
      </c>
      <c r="M824" s="9"/>
      <c r="N824" s="9"/>
      <c r="O824" s="9">
        <f t="shared" si="177"/>
        <v>0</v>
      </c>
      <c r="P824" s="9"/>
      <c r="Q824" s="9"/>
      <c r="R824" s="9">
        <f t="shared" si="178"/>
        <v>0</v>
      </c>
      <c r="S824" s="9"/>
      <c r="T824" s="9"/>
      <c r="U824" s="9">
        <f t="shared" si="179"/>
        <v>0</v>
      </c>
      <c r="V824" s="9"/>
      <c r="W824" s="9"/>
      <c r="X824" s="9">
        <f t="shared" si="180"/>
        <v>0</v>
      </c>
      <c r="Y824" s="9"/>
      <c r="Z824" s="9"/>
      <c r="AA824" s="10">
        <f t="shared" si="181"/>
        <v>2500000</v>
      </c>
      <c r="AB824" s="11"/>
    </row>
    <row r="825" spans="1:28" ht="15.75" hidden="1" x14ac:dyDescent="0.25">
      <c r="A825" s="39">
        <v>45687</v>
      </c>
      <c r="B825" s="33" t="s">
        <v>252</v>
      </c>
      <c r="C825" s="33"/>
      <c r="D825" s="33" t="s">
        <v>31</v>
      </c>
      <c r="E825" s="33" t="s">
        <v>95</v>
      </c>
      <c r="F825" s="33">
        <v>5200</v>
      </c>
      <c r="G825" s="35" t="s">
        <v>29</v>
      </c>
      <c r="H825" s="33">
        <v>3700</v>
      </c>
      <c r="I825" s="20">
        <f t="shared" si="175"/>
        <v>19240000</v>
      </c>
      <c r="J825" s="34" t="s">
        <v>26</v>
      </c>
      <c r="K825" s="20"/>
      <c r="L825" s="9">
        <f t="shared" si="176"/>
        <v>0</v>
      </c>
      <c r="M825" s="9"/>
      <c r="N825" s="9"/>
      <c r="O825" s="9">
        <f t="shared" si="177"/>
        <v>0</v>
      </c>
      <c r="P825" s="9"/>
      <c r="Q825" s="9"/>
      <c r="R825" s="9">
        <f t="shared" si="178"/>
        <v>0</v>
      </c>
      <c r="S825" s="9"/>
      <c r="T825" s="9"/>
      <c r="U825" s="9">
        <f t="shared" si="179"/>
        <v>0</v>
      </c>
      <c r="V825" s="9"/>
      <c r="W825" s="9"/>
      <c r="X825" s="9">
        <f t="shared" si="180"/>
        <v>0</v>
      </c>
      <c r="Y825" s="9"/>
      <c r="Z825" s="9"/>
      <c r="AA825" s="10">
        <f t="shared" si="181"/>
        <v>19240000</v>
      </c>
      <c r="AB825" s="11"/>
    </row>
    <row r="826" spans="1:28" ht="15.75" hidden="1" x14ac:dyDescent="0.25">
      <c r="A826" s="39">
        <v>45687</v>
      </c>
      <c r="B826" s="33" t="s">
        <v>252</v>
      </c>
      <c r="C826" s="33"/>
      <c r="D826" s="33" t="s">
        <v>31</v>
      </c>
      <c r="E826" s="33" t="s">
        <v>73</v>
      </c>
      <c r="F826" s="33">
        <v>20</v>
      </c>
      <c r="G826" s="35" t="s">
        <v>74</v>
      </c>
      <c r="H826" s="33">
        <v>50000</v>
      </c>
      <c r="I826" s="20">
        <f t="shared" si="175"/>
        <v>1000000</v>
      </c>
      <c r="J826" s="34" t="s">
        <v>26</v>
      </c>
      <c r="K826" s="20"/>
      <c r="L826" s="9">
        <f t="shared" si="176"/>
        <v>0</v>
      </c>
      <c r="M826" s="9"/>
      <c r="N826" s="9"/>
      <c r="O826" s="9">
        <f t="shared" si="177"/>
        <v>0</v>
      </c>
      <c r="P826" s="9"/>
      <c r="Q826" s="9"/>
      <c r="R826" s="9">
        <f t="shared" si="178"/>
        <v>0</v>
      </c>
      <c r="S826" s="9"/>
      <c r="T826" s="9"/>
      <c r="U826" s="9">
        <f t="shared" si="179"/>
        <v>0</v>
      </c>
      <c r="V826" s="9"/>
      <c r="W826" s="9"/>
      <c r="X826" s="9">
        <f t="shared" si="180"/>
        <v>0</v>
      </c>
      <c r="Y826" s="9"/>
      <c r="Z826" s="9"/>
      <c r="AA826" s="10">
        <f t="shared" si="181"/>
        <v>1000000</v>
      </c>
      <c r="AB826" s="11"/>
    </row>
    <row r="827" spans="1:28" ht="15.75" hidden="1" x14ac:dyDescent="0.25">
      <c r="A827" s="39">
        <v>45687</v>
      </c>
      <c r="B827" s="33" t="s">
        <v>252</v>
      </c>
      <c r="C827" s="33"/>
      <c r="D827" s="33" t="s">
        <v>31</v>
      </c>
      <c r="E827" s="33" t="s">
        <v>234</v>
      </c>
      <c r="F827" s="33">
        <v>20</v>
      </c>
      <c r="G827" s="35" t="s">
        <v>51</v>
      </c>
      <c r="H827" s="33">
        <v>90000</v>
      </c>
      <c r="I827" s="20">
        <f t="shared" si="175"/>
        <v>1800000</v>
      </c>
      <c r="J827" s="34" t="s">
        <v>26</v>
      </c>
      <c r="K827" s="20"/>
      <c r="L827" s="9">
        <f t="shared" si="176"/>
        <v>0</v>
      </c>
      <c r="M827" s="9"/>
      <c r="N827" s="9"/>
      <c r="O827" s="9">
        <f t="shared" si="177"/>
        <v>0</v>
      </c>
      <c r="P827" s="9"/>
      <c r="Q827" s="9"/>
      <c r="R827" s="9">
        <f t="shared" si="178"/>
        <v>0</v>
      </c>
      <c r="S827" s="9"/>
      <c r="T827" s="9"/>
      <c r="U827" s="9">
        <f t="shared" si="179"/>
        <v>0</v>
      </c>
      <c r="V827" s="9"/>
      <c r="W827" s="9"/>
      <c r="X827" s="9">
        <f t="shared" si="180"/>
        <v>0</v>
      </c>
      <c r="Y827" s="9"/>
      <c r="Z827" s="9"/>
      <c r="AA827" s="10">
        <f t="shared" si="181"/>
        <v>1800000</v>
      </c>
      <c r="AB827" s="11"/>
    </row>
    <row r="828" spans="1:28" ht="15.75" hidden="1" x14ac:dyDescent="0.25">
      <c r="A828" s="39">
        <v>45687</v>
      </c>
      <c r="B828" s="33" t="s">
        <v>252</v>
      </c>
      <c r="C828" s="33"/>
      <c r="D828" s="33" t="s">
        <v>31</v>
      </c>
      <c r="E828" s="33" t="s">
        <v>236</v>
      </c>
      <c r="F828" s="33">
        <v>20</v>
      </c>
      <c r="G828" s="35" t="s">
        <v>51</v>
      </c>
      <c r="H828" s="33">
        <v>90000</v>
      </c>
      <c r="I828" s="20">
        <f t="shared" si="175"/>
        <v>1800000</v>
      </c>
      <c r="J828" s="34" t="s">
        <v>26</v>
      </c>
      <c r="K828" s="20"/>
      <c r="L828" s="9">
        <f t="shared" si="176"/>
        <v>0</v>
      </c>
      <c r="M828" s="9"/>
      <c r="N828" s="9"/>
      <c r="O828" s="9">
        <f t="shared" si="177"/>
        <v>0</v>
      </c>
      <c r="P828" s="9"/>
      <c r="Q828" s="9"/>
      <c r="R828" s="9">
        <f t="shared" si="178"/>
        <v>0</v>
      </c>
      <c r="S828" s="9"/>
      <c r="T828" s="9"/>
      <c r="U828" s="9">
        <f t="shared" si="179"/>
        <v>0</v>
      </c>
      <c r="V828" s="9"/>
      <c r="W828" s="9"/>
      <c r="X828" s="9">
        <f t="shared" si="180"/>
        <v>0</v>
      </c>
      <c r="Y828" s="9"/>
      <c r="Z828" s="9"/>
      <c r="AA828" s="10">
        <f t="shared" si="181"/>
        <v>1800000</v>
      </c>
      <c r="AB828" s="11"/>
    </row>
    <row r="829" spans="1:28" ht="15.75" hidden="1" x14ac:dyDescent="0.25">
      <c r="A829" s="39">
        <v>45687</v>
      </c>
      <c r="B829" s="33" t="s">
        <v>327</v>
      </c>
      <c r="C829" s="33"/>
      <c r="D829" s="33" t="s">
        <v>31</v>
      </c>
      <c r="E829" s="33" t="s">
        <v>110</v>
      </c>
      <c r="F829" s="33">
        <v>1600</v>
      </c>
      <c r="G829" s="35" t="s">
        <v>29</v>
      </c>
      <c r="H829" s="33">
        <v>2000</v>
      </c>
      <c r="I829" s="20">
        <f t="shared" si="175"/>
        <v>3200000</v>
      </c>
      <c r="J829" s="37" t="s">
        <v>240</v>
      </c>
      <c r="K829" s="20" t="s">
        <v>556</v>
      </c>
      <c r="L829" s="9">
        <f t="shared" si="176"/>
        <v>0</v>
      </c>
      <c r="M829" s="9"/>
      <c r="N829" s="9"/>
      <c r="O829" s="9">
        <f t="shared" si="177"/>
        <v>3200000</v>
      </c>
      <c r="P829" s="9">
        <v>3200000</v>
      </c>
      <c r="Q829" s="9"/>
      <c r="R829" s="9">
        <f t="shared" si="178"/>
        <v>0</v>
      </c>
      <c r="S829" s="9"/>
      <c r="T829" s="9"/>
      <c r="U829" s="9">
        <f t="shared" si="179"/>
        <v>0</v>
      </c>
      <c r="V829" s="9"/>
      <c r="W829" s="9"/>
      <c r="X829" s="9">
        <f t="shared" si="180"/>
        <v>0</v>
      </c>
      <c r="Y829" s="9"/>
      <c r="Z829" s="9"/>
      <c r="AA829" s="10">
        <f t="shared" si="181"/>
        <v>0</v>
      </c>
      <c r="AB829" s="11">
        <v>45688</v>
      </c>
    </row>
    <row r="830" spans="1:28" ht="15.75" hidden="1" x14ac:dyDescent="0.25">
      <c r="A830" s="39">
        <v>45687</v>
      </c>
      <c r="B830" s="33" t="s">
        <v>327</v>
      </c>
      <c r="C830" s="33"/>
      <c r="D830" s="33" t="s">
        <v>31</v>
      </c>
      <c r="E830" s="33" t="s">
        <v>136</v>
      </c>
      <c r="F830" s="33">
        <v>24.6</v>
      </c>
      <c r="G830" s="35" t="s">
        <v>51</v>
      </c>
      <c r="H830" s="33">
        <v>46000</v>
      </c>
      <c r="I830" s="20">
        <f t="shared" si="175"/>
        <v>1131600</v>
      </c>
      <c r="J830" s="37" t="s">
        <v>240</v>
      </c>
      <c r="K830" s="20" t="s">
        <v>556</v>
      </c>
      <c r="L830" s="9">
        <f t="shared" si="176"/>
        <v>0</v>
      </c>
      <c r="M830" s="9"/>
      <c r="N830" s="9"/>
      <c r="O830" s="9">
        <f t="shared" si="177"/>
        <v>1131600</v>
      </c>
      <c r="P830" s="9">
        <v>1131600</v>
      </c>
      <c r="Q830" s="9"/>
      <c r="R830" s="9">
        <f t="shared" si="178"/>
        <v>0</v>
      </c>
      <c r="S830" s="9"/>
      <c r="T830" s="9"/>
      <c r="U830" s="9">
        <f t="shared" si="179"/>
        <v>0</v>
      </c>
      <c r="V830" s="9"/>
      <c r="W830" s="9"/>
      <c r="X830" s="9">
        <f t="shared" si="180"/>
        <v>0</v>
      </c>
      <c r="Y830" s="9"/>
      <c r="Z830" s="9"/>
      <c r="AA830" s="10">
        <f t="shared" si="181"/>
        <v>0</v>
      </c>
      <c r="AB830" s="11">
        <v>45688</v>
      </c>
    </row>
    <row r="831" spans="1:28" ht="15.75" hidden="1" x14ac:dyDescent="0.25">
      <c r="A831" s="39">
        <v>45687</v>
      </c>
      <c r="B831" s="33" t="s">
        <v>314</v>
      </c>
      <c r="C831" s="33"/>
      <c r="D831" s="33" t="s">
        <v>41</v>
      </c>
      <c r="E831" s="33" t="s">
        <v>328</v>
      </c>
      <c r="F831" s="33">
        <v>50</v>
      </c>
      <c r="G831" s="35" t="s">
        <v>51</v>
      </c>
      <c r="H831" s="33">
        <v>125000</v>
      </c>
      <c r="I831" s="20">
        <f t="shared" si="175"/>
        <v>6250000</v>
      </c>
      <c r="J831" s="37" t="s">
        <v>240</v>
      </c>
      <c r="K831" s="20" t="s">
        <v>547</v>
      </c>
      <c r="L831" s="9">
        <f t="shared" si="176"/>
        <v>0</v>
      </c>
      <c r="M831" s="9"/>
      <c r="N831" s="9"/>
      <c r="O831" s="9">
        <f t="shared" si="177"/>
        <v>6250000</v>
      </c>
      <c r="P831" s="9">
        <v>6250000</v>
      </c>
      <c r="Q831" s="9"/>
      <c r="R831" s="9">
        <f t="shared" si="178"/>
        <v>0</v>
      </c>
      <c r="S831" s="9"/>
      <c r="T831" s="9"/>
      <c r="U831" s="9">
        <f t="shared" si="179"/>
        <v>0</v>
      </c>
      <c r="V831" s="9"/>
      <c r="W831" s="9"/>
      <c r="X831" s="9">
        <f t="shared" si="180"/>
        <v>0</v>
      </c>
      <c r="Y831" s="9"/>
      <c r="Z831" s="9"/>
      <c r="AA831" s="10">
        <f t="shared" si="181"/>
        <v>0</v>
      </c>
      <c r="AB831" s="11">
        <v>45687</v>
      </c>
    </row>
    <row r="832" spans="1:28" ht="15.75" hidden="1" x14ac:dyDescent="0.25">
      <c r="A832" s="39">
        <v>45687</v>
      </c>
      <c r="B832" s="33" t="s">
        <v>154</v>
      </c>
      <c r="C832" s="33"/>
      <c r="D832" s="33" t="s">
        <v>31</v>
      </c>
      <c r="E832" s="33" t="s">
        <v>45</v>
      </c>
      <c r="F832" s="33">
        <v>25</v>
      </c>
      <c r="G832" s="35" t="s">
        <v>51</v>
      </c>
      <c r="H832" s="33">
        <v>180000</v>
      </c>
      <c r="I832" s="20">
        <f t="shared" si="175"/>
        <v>4500000</v>
      </c>
      <c r="J832" s="14" t="s">
        <v>241</v>
      </c>
      <c r="K832" s="20"/>
      <c r="L832" s="9">
        <f t="shared" si="176"/>
        <v>0</v>
      </c>
      <c r="M832" s="9"/>
      <c r="N832" s="9"/>
      <c r="O832" s="9">
        <f t="shared" si="177"/>
        <v>0</v>
      </c>
      <c r="P832" s="9"/>
      <c r="Q832" s="9"/>
      <c r="R832" s="9">
        <f t="shared" si="178"/>
        <v>0</v>
      </c>
      <c r="S832" s="9"/>
      <c r="T832" s="9"/>
      <c r="U832" s="9">
        <f t="shared" si="179"/>
        <v>4500000</v>
      </c>
      <c r="V832" s="9">
        <v>4500000</v>
      </c>
      <c r="W832" s="9"/>
      <c r="X832" s="9">
        <f t="shared" si="180"/>
        <v>0</v>
      </c>
      <c r="Y832" s="9"/>
      <c r="Z832" s="9"/>
      <c r="AA832" s="10">
        <f t="shared" si="181"/>
        <v>0</v>
      </c>
      <c r="AB832" s="11">
        <v>45688</v>
      </c>
    </row>
    <row r="833" spans="1:28" ht="15.75" hidden="1" x14ac:dyDescent="0.25">
      <c r="A833" s="39">
        <v>45687</v>
      </c>
      <c r="B833" s="33" t="s">
        <v>154</v>
      </c>
      <c r="C833" s="33"/>
      <c r="D833" s="33" t="s">
        <v>31</v>
      </c>
      <c r="E833" s="33" t="s">
        <v>73</v>
      </c>
      <c r="F833" s="33">
        <v>20</v>
      </c>
      <c r="G833" s="35" t="s">
        <v>74</v>
      </c>
      <c r="H833" s="33">
        <v>50000</v>
      </c>
      <c r="I833" s="20">
        <f t="shared" si="175"/>
        <v>1000000</v>
      </c>
      <c r="J833" s="34" t="s">
        <v>26</v>
      </c>
      <c r="K833" s="20"/>
      <c r="L833" s="9">
        <f t="shared" si="176"/>
        <v>0</v>
      </c>
      <c r="M833" s="9"/>
      <c r="N833" s="9"/>
      <c r="O833" s="9">
        <f t="shared" si="177"/>
        <v>0</v>
      </c>
      <c r="P833" s="9"/>
      <c r="Q833" s="9"/>
      <c r="R833" s="9">
        <f t="shared" si="178"/>
        <v>0</v>
      </c>
      <c r="S833" s="9"/>
      <c r="T833" s="9"/>
      <c r="U833" s="9">
        <f t="shared" si="179"/>
        <v>0</v>
      </c>
      <c r="V833" s="9"/>
      <c r="W833" s="9"/>
      <c r="X833" s="9">
        <f t="shared" si="180"/>
        <v>0</v>
      </c>
      <c r="Y833" s="9"/>
      <c r="Z833" s="9"/>
      <c r="AA833" s="10">
        <f t="shared" si="181"/>
        <v>1000000</v>
      </c>
      <c r="AB833" s="11"/>
    </row>
    <row r="834" spans="1:28" ht="15.75" hidden="1" x14ac:dyDescent="0.25">
      <c r="A834" s="39">
        <v>45687</v>
      </c>
      <c r="B834" s="33" t="s">
        <v>154</v>
      </c>
      <c r="C834" s="33"/>
      <c r="D834" s="33" t="s">
        <v>31</v>
      </c>
      <c r="E834" s="33" t="s">
        <v>130</v>
      </c>
      <c r="F834" s="33">
        <v>20</v>
      </c>
      <c r="G834" s="35" t="s">
        <v>74</v>
      </c>
      <c r="H834" s="33">
        <v>50000</v>
      </c>
      <c r="I834" s="20">
        <f t="shared" si="175"/>
        <v>1000000</v>
      </c>
      <c r="J834" s="34" t="s">
        <v>26</v>
      </c>
      <c r="K834" s="20"/>
      <c r="L834" s="9">
        <f t="shared" si="176"/>
        <v>0</v>
      </c>
      <c r="M834" s="9"/>
      <c r="N834" s="9"/>
      <c r="O834" s="9">
        <f t="shared" si="177"/>
        <v>0</v>
      </c>
      <c r="P834" s="9"/>
      <c r="Q834" s="9"/>
      <c r="R834" s="9">
        <f t="shared" si="178"/>
        <v>0</v>
      </c>
      <c r="S834" s="9"/>
      <c r="T834" s="9"/>
      <c r="U834" s="9">
        <f t="shared" si="179"/>
        <v>0</v>
      </c>
      <c r="V834" s="9"/>
      <c r="W834" s="9"/>
      <c r="X834" s="9">
        <f t="shared" si="180"/>
        <v>0</v>
      </c>
      <c r="Y834" s="9"/>
      <c r="Z834" s="9"/>
      <c r="AA834" s="10">
        <f t="shared" si="181"/>
        <v>1000000</v>
      </c>
      <c r="AB834" s="11"/>
    </row>
    <row r="835" spans="1:28" ht="15.75" hidden="1" x14ac:dyDescent="0.25">
      <c r="A835" s="39">
        <v>45687</v>
      </c>
      <c r="B835" s="33" t="s">
        <v>154</v>
      </c>
      <c r="C835" s="33"/>
      <c r="D835" s="33" t="s">
        <v>31</v>
      </c>
      <c r="E835" s="33" t="s">
        <v>102</v>
      </c>
      <c r="F835" s="33">
        <v>20</v>
      </c>
      <c r="G835" s="35" t="s">
        <v>74</v>
      </c>
      <c r="H835" s="33">
        <v>65000</v>
      </c>
      <c r="I835" s="20">
        <f t="shared" si="175"/>
        <v>1300000</v>
      </c>
      <c r="J835" s="34" t="s">
        <v>26</v>
      </c>
      <c r="K835" s="20"/>
      <c r="L835" s="9">
        <f t="shared" si="176"/>
        <v>0</v>
      </c>
      <c r="M835" s="9"/>
      <c r="N835" s="9"/>
      <c r="O835" s="9">
        <f t="shared" si="177"/>
        <v>0</v>
      </c>
      <c r="P835" s="9"/>
      <c r="Q835" s="9"/>
      <c r="R835" s="9">
        <f t="shared" si="178"/>
        <v>0</v>
      </c>
      <c r="S835" s="9"/>
      <c r="T835" s="9"/>
      <c r="U835" s="9">
        <f t="shared" si="179"/>
        <v>0</v>
      </c>
      <c r="V835" s="9"/>
      <c r="W835" s="9"/>
      <c r="X835" s="9">
        <f t="shared" si="180"/>
        <v>0</v>
      </c>
      <c r="Y835" s="9"/>
      <c r="Z835" s="9"/>
      <c r="AA835" s="10">
        <f t="shared" si="181"/>
        <v>1300000</v>
      </c>
      <c r="AB835" s="11"/>
    </row>
    <row r="836" spans="1:28" ht="15.75" hidden="1" x14ac:dyDescent="0.25">
      <c r="A836" s="39">
        <v>45687</v>
      </c>
      <c r="B836" s="33" t="s">
        <v>154</v>
      </c>
      <c r="C836" s="33"/>
      <c r="D836" s="33" t="s">
        <v>31</v>
      </c>
      <c r="E836" s="33" t="s">
        <v>122</v>
      </c>
      <c r="F836" s="33">
        <v>10</v>
      </c>
      <c r="G836" s="35" t="s">
        <v>51</v>
      </c>
      <c r="H836" s="33">
        <v>70000</v>
      </c>
      <c r="I836" s="20">
        <f t="shared" si="175"/>
        <v>700000</v>
      </c>
      <c r="J836" s="34" t="s">
        <v>26</v>
      </c>
      <c r="K836" s="20"/>
      <c r="L836" s="9">
        <f t="shared" si="176"/>
        <v>0</v>
      </c>
      <c r="M836" s="9"/>
      <c r="N836" s="9"/>
      <c r="O836" s="9">
        <f t="shared" si="177"/>
        <v>0</v>
      </c>
      <c r="P836" s="9"/>
      <c r="Q836" s="9"/>
      <c r="R836" s="9">
        <f t="shared" si="178"/>
        <v>0</v>
      </c>
      <c r="S836" s="9"/>
      <c r="T836" s="9"/>
      <c r="U836" s="9">
        <f t="shared" si="179"/>
        <v>0</v>
      </c>
      <c r="V836" s="9"/>
      <c r="W836" s="9"/>
      <c r="X836" s="9">
        <f t="shared" si="180"/>
        <v>0</v>
      </c>
      <c r="Y836" s="9"/>
      <c r="Z836" s="9"/>
      <c r="AA836" s="10">
        <f t="shared" si="181"/>
        <v>700000</v>
      </c>
      <c r="AB836" s="11"/>
    </row>
    <row r="837" spans="1:28" ht="15.75" hidden="1" x14ac:dyDescent="0.25">
      <c r="A837" s="39">
        <v>45687</v>
      </c>
      <c r="B837" s="33" t="s">
        <v>231</v>
      </c>
      <c r="C837" s="33"/>
      <c r="D837" s="33"/>
      <c r="E837" s="33" t="s">
        <v>62</v>
      </c>
      <c r="F837" s="33">
        <v>40.9</v>
      </c>
      <c r="G837" s="33" t="s">
        <v>51</v>
      </c>
      <c r="H837" s="33"/>
      <c r="I837" s="20">
        <f t="shared" si="175"/>
        <v>0</v>
      </c>
      <c r="J837" s="34" t="s">
        <v>26</v>
      </c>
      <c r="K837" s="20"/>
      <c r="L837" s="9">
        <f t="shared" si="176"/>
        <v>0</v>
      </c>
      <c r="M837" s="9"/>
      <c r="N837" s="9"/>
      <c r="O837" s="9">
        <f t="shared" si="177"/>
        <v>0</v>
      </c>
      <c r="P837" s="9"/>
      <c r="Q837" s="9"/>
      <c r="R837" s="9">
        <f t="shared" si="178"/>
        <v>0</v>
      </c>
      <c r="S837" s="9"/>
      <c r="T837" s="9"/>
      <c r="U837" s="9">
        <f t="shared" si="179"/>
        <v>0</v>
      </c>
      <c r="V837" s="9"/>
      <c r="W837" s="9"/>
      <c r="X837" s="9">
        <f t="shared" si="180"/>
        <v>0</v>
      </c>
      <c r="Y837" s="9"/>
      <c r="Z837" s="9"/>
      <c r="AA837" s="10">
        <f t="shared" si="181"/>
        <v>0</v>
      </c>
      <c r="AB837" s="11"/>
    </row>
    <row r="838" spans="1:28" ht="15.75" hidden="1" x14ac:dyDescent="0.25">
      <c r="A838" s="39">
        <v>45687</v>
      </c>
      <c r="B838" s="33" t="s">
        <v>231</v>
      </c>
      <c r="C838" s="33"/>
      <c r="D838" s="33"/>
      <c r="E838" s="33" t="s">
        <v>544</v>
      </c>
      <c r="F838" s="33">
        <v>35.299999999999997</v>
      </c>
      <c r="G838" s="33" t="s">
        <v>51</v>
      </c>
      <c r="H838" s="33"/>
      <c r="I838" s="20">
        <f t="shared" si="175"/>
        <v>0</v>
      </c>
      <c r="J838" s="34" t="s">
        <v>26</v>
      </c>
      <c r="K838" s="20"/>
      <c r="L838" s="9">
        <f t="shared" si="176"/>
        <v>0</v>
      </c>
      <c r="M838" s="9"/>
      <c r="N838" s="9"/>
      <c r="O838" s="9">
        <f t="shared" si="177"/>
        <v>0</v>
      </c>
      <c r="P838" s="9"/>
      <c r="Q838" s="9"/>
      <c r="R838" s="9">
        <f t="shared" si="178"/>
        <v>0</v>
      </c>
      <c r="S838" s="9"/>
      <c r="T838" s="9"/>
      <c r="U838" s="9">
        <f t="shared" si="179"/>
        <v>0</v>
      </c>
      <c r="V838" s="9"/>
      <c r="W838" s="9"/>
      <c r="X838" s="9">
        <f t="shared" si="180"/>
        <v>0</v>
      </c>
      <c r="Y838" s="9"/>
      <c r="Z838" s="9"/>
      <c r="AA838" s="10">
        <f t="shared" si="181"/>
        <v>0</v>
      </c>
      <c r="AB838" s="11"/>
    </row>
    <row r="839" spans="1:28" ht="15.75" hidden="1" x14ac:dyDescent="0.25">
      <c r="A839" s="39">
        <v>45687</v>
      </c>
      <c r="B839" s="33" t="s">
        <v>231</v>
      </c>
      <c r="C839" s="35"/>
      <c r="D839" s="35"/>
      <c r="E839" s="35" t="s">
        <v>423</v>
      </c>
      <c r="F839" s="35">
        <v>33.5</v>
      </c>
      <c r="G839" s="35" t="s">
        <v>51</v>
      </c>
      <c r="H839" s="35"/>
      <c r="I839" s="20">
        <f t="shared" si="175"/>
        <v>0</v>
      </c>
      <c r="J839" s="36" t="s">
        <v>26</v>
      </c>
      <c r="K839" s="20"/>
      <c r="L839" s="9">
        <f t="shared" si="176"/>
        <v>0</v>
      </c>
      <c r="M839" s="9"/>
      <c r="N839" s="9"/>
      <c r="O839" s="9">
        <f t="shared" si="177"/>
        <v>0</v>
      </c>
      <c r="P839" s="9"/>
      <c r="Q839" s="9"/>
      <c r="R839" s="9">
        <f t="shared" si="178"/>
        <v>0</v>
      </c>
      <c r="S839" s="9"/>
      <c r="T839" s="9"/>
      <c r="U839" s="9">
        <f t="shared" si="179"/>
        <v>0</v>
      </c>
      <c r="V839" s="9"/>
      <c r="W839" s="9"/>
      <c r="X839" s="9">
        <f t="shared" si="180"/>
        <v>0</v>
      </c>
      <c r="Y839" s="9"/>
      <c r="Z839" s="9"/>
      <c r="AA839" s="10">
        <f t="shared" si="181"/>
        <v>0</v>
      </c>
      <c r="AB839" s="11"/>
    </row>
    <row r="840" spans="1:28" ht="15.75" hidden="1" x14ac:dyDescent="0.25">
      <c r="A840" s="39">
        <v>45687</v>
      </c>
      <c r="B840" s="33" t="s">
        <v>231</v>
      </c>
      <c r="C840" s="35"/>
      <c r="D840" s="35"/>
      <c r="E840" s="35" t="s">
        <v>468</v>
      </c>
      <c r="F840" s="35">
        <v>15.8</v>
      </c>
      <c r="G840" s="35" t="s">
        <v>51</v>
      </c>
      <c r="H840" s="35"/>
      <c r="I840" s="20">
        <f t="shared" si="175"/>
        <v>0</v>
      </c>
      <c r="J840" s="36" t="s">
        <v>26</v>
      </c>
      <c r="K840" s="20"/>
      <c r="L840" s="9">
        <f t="shared" si="176"/>
        <v>0</v>
      </c>
      <c r="M840" s="9"/>
      <c r="N840" s="9"/>
      <c r="O840" s="9">
        <f t="shared" si="177"/>
        <v>0</v>
      </c>
      <c r="P840" s="9"/>
      <c r="Q840" s="9"/>
      <c r="R840" s="9">
        <f t="shared" si="178"/>
        <v>0</v>
      </c>
      <c r="S840" s="9"/>
      <c r="T840" s="9"/>
      <c r="U840" s="9">
        <f t="shared" si="179"/>
        <v>0</v>
      </c>
      <c r="V840" s="9"/>
      <c r="W840" s="9"/>
      <c r="X840" s="9">
        <f t="shared" si="180"/>
        <v>0</v>
      </c>
      <c r="Y840" s="9"/>
      <c r="Z840" s="9"/>
      <c r="AA840" s="10">
        <f t="shared" si="181"/>
        <v>0</v>
      </c>
      <c r="AB840" s="11"/>
    </row>
    <row r="841" spans="1:28" ht="15.75" hidden="1" x14ac:dyDescent="0.25">
      <c r="A841" s="39">
        <v>45687</v>
      </c>
      <c r="B841" s="33" t="s">
        <v>231</v>
      </c>
      <c r="C841" s="35"/>
      <c r="D841" s="35"/>
      <c r="E841" s="35" t="s">
        <v>98</v>
      </c>
      <c r="F841" s="35">
        <v>23.6</v>
      </c>
      <c r="G841" s="35" t="s">
        <v>51</v>
      </c>
      <c r="H841" s="35"/>
      <c r="I841" s="20">
        <f t="shared" si="175"/>
        <v>0</v>
      </c>
      <c r="J841" s="36" t="s">
        <v>26</v>
      </c>
      <c r="K841" s="20"/>
      <c r="L841" s="9">
        <f t="shared" si="176"/>
        <v>0</v>
      </c>
      <c r="M841" s="9"/>
      <c r="N841" s="9"/>
      <c r="O841" s="9">
        <f t="shared" si="177"/>
        <v>0</v>
      </c>
      <c r="P841" s="9"/>
      <c r="Q841" s="9"/>
      <c r="R841" s="9">
        <f t="shared" si="178"/>
        <v>0</v>
      </c>
      <c r="S841" s="9"/>
      <c r="T841" s="9"/>
      <c r="U841" s="9">
        <f t="shared" si="179"/>
        <v>0</v>
      </c>
      <c r="V841" s="9"/>
      <c r="W841" s="9"/>
      <c r="X841" s="9">
        <f t="shared" si="180"/>
        <v>0</v>
      </c>
      <c r="Y841" s="9"/>
      <c r="Z841" s="9"/>
      <c r="AA841" s="10">
        <f t="shared" si="181"/>
        <v>0</v>
      </c>
      <c r="AB841" s="11"/>
    </row>
    <row r="842" spans="1:28" ht="15.75" hidden="1" x14ac:dyDescent="0.25">
      <c r="A842" s="32">
        <v>45687</v>
      </c>
      <c r="B842" s="33" t="s">
        <v>231</v>
      </c>
      <c r="C842" s="33"/>
      <c r="D842" s="33"/>
      <c r="E842" s="33" t="s">
        <v>85</v>
      </c>
      <c r="F842" s="33">
        <v>32.4</v>
      </c>
      <c r="G842" s="33" t="s">
        <v>51</v>
      </c>
      <c r="H842" s="33"/>
      <c r="I842" s="20">
        <f t="shared" si="175"/>
        <v>0</v>
      </c>
      <c r="J842" s="34" t="s">
        <v>26</v>
      </c>
      <c r="K842" s="20"/>
      <c r="L842" s="9">
        <f t="shared" si="176"/>
        <v>0</v>
      </c>
      <c r="M842" s="9"/>
      <c r="N842" s="9"/>
      <c r="O842" s="9">
        <f t="shared" si="177"/>
        <v>0</v>
      </c>
      <c r="P842" s="9"/>
      <c r="Q842" s="9"/>
      <c r="R842" s="9">
        <f t="shared" si="178"/>
        <v>0</v>
      </c>
      <c r="S842" s="9"/>
      <c r="T842" s="9"/>
      <c r="U842" s="9">
        <f t="shared" si="179"/>
        <v>0</v>
      </c>
      <c r="V842" s="9"/>
      <c r="W842" s="9"/>
      <c r="X842" s="9">
        <f t="shared" si="180"/>
        <v>0</v>
      </c>
      <c r="Y842" s="9"/>
      <c r="Z842" s="9"/>
      <c r="AA842" s="10">
        <f t="shared" si="181"/>
        <v>0</v>
      </c>
      <c r="AB842" s="11"/>
    </row>
    <row r="843" spans="1:28" ht="15.75" hidden="1" x14ac:dyDescent="0.25">
      <c r="A843" s="32">
        <v>45687</v>
      </c>
      <c r="B843" s="33" t="s">
        <v>545</v>
      </c>
      <c r="C843" s="33"/>
      <c r="D843" s="33"/>
      <c r="E843" s="33" t="s">
        <v>45</v>
      </c>
      <c r="F843" s="33">
        <v>25</v>
      </c>
      <c r="G843" s="33" t="s">
        <v>51</v>
      </c>
      <c r="H843" s="33"/>
      <c r="I843" s="20">
        <f t="shared" si="175"/>
        <v>0</v>
      </c>
      <c r="J843" s="34" t="s">
        <v>26</v>
      </c>
      <c r="K843" s="20"/>
      <c r="L843" s="9">
        <f t="shared" si="176"/>
        <v>0</v>
      </c>
      <c r="M843" s="9"/>
      <c r="N843" s="9"/>
      <c r="O843" s="9">
        <f t="shared" si="177"/>
        <v>0</v>
      </c>
      <c r="P843" s="9"/>
      <c r="Q843" s="9"/>
      <c r="R843" s="9">
        <f t="shared" si="178"/>
        <v>0</v>
      </c>
      <c r="S843" s="9"/>
      <c r="T843" s="9"/>
      <c r="U843" s="9">
        <f t="shared" si="179"/>
        <v>0</v>
      </c>
      <c r="V843" s="9"/>
      <c r="W843" s="9"/>
      <c r="X843" s="9">
        <f t="shared" si="180"/>
        <v>0</v>
      </c>
      <c r="Y843" s="9"/>
      <c r="Z843" s="9"/>
      <c r="AA843" s="10">
        <f t="shared" si="181"/>
        <v>0</v>
      </c>
      <c r="AB843" s="11"/>
    </row>
    <row r="844" spans="1:28" ht="15.75" hidden="1" x14ac:dyDescent="0.25">
      <c r="A844" s="39">
        <v>45688</v>
      </c>
      <c r="B844" s="35" t="s">
        <v>53</v>
      </c>
      <c r="C844" s="35"/>
      <c r="D844" s="35" t="s">
        <v>31</v>
      </c>
      <c r="E844" s="35" t="s">
        <v>175</v>
      </c>
      <c r="F844" s="35">
        <v>1000</v>
      </c>
      <c r="G844" s="35" t="s">
        <v>29</v>
      </c>
      <c r="H844" s="35">
        <v>1700</v>
      </c>
      <c r="I844" s="20">
        <f t="shared" ref="I844:I871" si="182">F844*H844</f>
        <v>1700000</v>
      </c>
      <c r="J844" s="36" t="s">
        <v>26</v>
      </c>
      <c r="K844" s="20"/>
      <c r="L844" s="9">
        <f>M844+N844</f>
        <v>0</v>
      </c>
      <c r="M844" s="9"/>
      <c r="N844" s="9"/>
      <c r="O844" s="9">
        <f>P844+Q844</f>
        <v>0</v>
      </c>
      <c r="P844" s="9"/>
      <c r="Q844" s="9"/>
      <c r="R844" s="9">
        <f>S844+T844</f>
        <v>0</v>
      </c>
      <c r="S844" s="9"/>
      <c r="T844" s="9"/>
      <c r="U844" s="9">
        <f>V844+W844</f>
        <v>0</v>
      </c>
      <c r="V844" s="9"/>
      <c r="W844" s="9"/>
      <c r="X844" s="9">
        <f>Y844+Z844</f>
        <v>0</v>
      </c>
      <c r="Y844" s="9"/>
      <c r="Z844" s="9"/>
      <c r="AA844" s="10">
        <f>C844+I844-L844-O844-U844-X844-R844</f>
        <v>1700000</v>
      </c>
      <c r="AB844" s="11"/>
    </row>
    <row r="845" spans="1:28" ht="15.75" hidden="1" x14ac:dyDescent="0.25">
      <c r="A845" s="39">
        <v>45688</v>
      </c>
      <c r="B845" s="35" t="s">
        <v>92</v>
      </c>
      <c r="C845" s="33"/>
      <c r="D845" s="35" t="s">
        <v>31</v>
      </c>
      <c r="E845" s="33" t="s">
        <v>263</v>
      </c>
      <c r="F845" s="33">
        <v>500</v>
      </c>
      <c r="G845" s="35" t="s">
        <v>29</v>
      </c>
      <c r="H845" s="33">
        <v>1505</v>
      </c>
      <c r="I845" s="20">
        <f t="shared" si="182"/>
        <v>752500</v>
      </c>
      <c r="J845" s="34" t="s">
        <v>26</v>
      </c>
      <c r="K845" s="20"/>
      <c r="L845" s="9">
        <f t="shared" ref="L845:L871" si="183">M845+N845</f>
        <v>0</v>
      </c>
      <c r="M845" s="9"/>
      <c r="N845" s="9"/>
      <c r="O845" s="9">
        <f t="shared" ref="O845:O871" si="184">P845+Q845</f>
        <v>0</v>
      </c>
      <c r="P845" s="9"/>
      <c r="Q845" s="9"/>
      <c r="R845" s="9">
        <f t="shared" ref="R845:R871" si="185">S845+T845</f>
        <v>0</v>
      </c>
      <c r="S845" s="9"/>
      <c r="T845" s="9"/>
      <c r="U845" s="9">
        <f t="shared" ref="U845:U871" si="186">V845+W845</f>
        <v>0</v>
      </c>
      <c r="V845" s="9"/>
      <c r="W845" s="9"/>
      <c r="X845" s="9">
        <f t="shared" ref="X845:X871" si="187">Y845+Z845</f>
        <v>0</v>
      </c>
      <c r="Y845" s="9"/>
      <c r="Z845" s="9"/>
      <c r="AA845" s="10">
        <f t="shared" ref="AA845:AA871" si="188">C845+I845-L845-O845-U845-X845-R845</f>
        <v>752500</v>
      </c>
      <c r="AB845" s="11"/>
    </row>
    <row r="846" spans="1:28" ht="15.75" hidden="1" x14ac:dyDescent="0.25">
      <c r="A846" s="39">
        <v>45688</v>
      </c>
      <c r="B846" s="35" t="s">
        <v>92</v>
      </c>
      <c r="C846" s="35"/>
      <c r="D846" s="35" t="s">
        <v>31</v>
      </c>
      <c r="E846" s="35" t="s">
        <v>88</v>
      </c>
      <c r="F846" s="35">
        <v>750</v>
      </c>
      <c r="G846" s="35" t="s">
        <v>29</v>
      </c>
      <c r="H846" s="35">
        <v>1230</v>
      </c>
      <c r="I846" s="20">
        <f t="shared" si="182"/>
        <v>922500</v>
      </c>
      <c r="J846" s="36" t="s">
        <v>26</v>
      </c>
      <c r="K846" s="20"/>
      <c r="L846" s="9">
        <f t="shared" si="183"/>
        <v>0</v>
      </c>
      <c r="M846" s="9"/>
      <c r="N846" s="9"/>
      <c r="O846" s="9">
        <f t="shared" si="184"/>
        <v>0</v>
      </c>
      <c r="P846" s="9"/>
      <c r="Q846" s="9"/>
      <c r="R846" s="9">
        <f t="shared" si="185"/>
        <v>0</v>
      </c>
      <c r="S846" s="9"/>
      <c r="T846" s="9"/>
      <c r="U846" s="9">
        <f t="shared" si="186"/>
        <v>0</v>
      </c>
      <c r="V846" s="9"/>
      <c r="W846" s="9"/>
      <c r="X846" s="9">
        <f t="shared" si="187"/>
        <v>0</v>
      </c>
      <c r="Y846" s="9"/>
      <c r="Z846" s="9"/>
      <c r="AA846" s="10">
        <f t="shared" si="188"/>
        <v>922500</v>
      </c>
      <c r="AB846" s="11"/>
    </row>
    <row r="847" spans="1:28" ht="15.75" hidden="1" x14ac:dyDescent="0.25">
      <c r="A847" s="39">
        <v>45688</v>
      </c>
      <c r="B847" s="35" t="s">
        <v>549</v>
      </c>
      <c r="C847" s="33"/>
      <c r="D847" s="35" t="s">
        <v>223</v>
      </c>
      <c r="E847" s="33" t="s">
        <v>32</v>
      </c>
      <c r="F847" s="33">
        <v>1</v>
      </c>
      <c r="G847" s="33" t="s">
        <v>33</v>
      </c>
      <c r="H847" s="33">
        <v>150000</v>
      </c>
      <c r="I847" s="20">
        <f t="shared" si="182"/>
        <v>150000</v>
      </c>
      <c r="J847" s="37" t="s">
        <v>241</v>
      </c>
      <c r="K847" s="20"/>
      <c r="L847" s="9">
        <f t="shared" si="183"/>
        <v>0</v>
      </c>
      <c r="M847" s="9"/>
      <c r="N847" s="9"/>
      <c r="O847" s="9">
        <f t="shared" si="184"/>
        <v>0</v>
      </c>
      <c r="P847" s="9"/>
      <c r="Q847" s="9"/>
      <c r="R847" s="9">
        <f t="shared" si="185"/>
        <v>0</v>
      </c>
      <c r="S847" s="9"/>
      <c r="T847" s="9"/>
      <c r="U847" s="9">
        <f t="shared" si="186"/>
        <v>150000</v>
      </c>
      <c r="V847" s="9">
        <v>150000</v>
      </c>
      <c r="W847" s="9"/>
      <c r="X847" s="9">
        <f t="shared" si="187"/>
        <v>0</v>
      </c>
      <c r="Y847" s="9"/>
      <c r="Z847" s="9"/>
      <c r="AA847" s="10">
        <f t="shared" si="188"/>
        <v>0</v>
      </c>
      <c r="AB847" s="11">
        <v>45688</v>
      </c>
    </row>
    <row r="848" spans="1:28" ht="15.75" hidden="1" x14ac:dyDescent="0.25">
      <c r="A848" s="39">
        <v>45688</v>
      </c>
      <c r="B848" s="35" t="s">
        <v>217</v>
      </c>
      <c r="C848" s="33"/>
      <c r="D848" s="35" t="s">
        <v>41</v>
      </c>
      <c r="E848" s="33" t="s">
        <v>155</v>
      </c>
      <c r="F848" s="33">
        <v>1000</v>
      </c>
      <c r="G848" s="33" t="s">
        <v>29</v>
      </c>
      <c r="H848" s="33">
        <v>4000</v>
      </c>
      <c r="I848" s="20">
        <f t="shared" si="182"/>
        <v>4000000</v>
      </c>
      <c r="J848" s="34" t="s">
        <v>26</v>
      </c>
      <c r="K848" s="20"/>
      <c r="L848" s="9">
        <f t="shared" si="183"/>
        <v>0</v>
      </c>
      <c r="M848" s="9"/>
      <c r="N848" s="9"/>
      <c r="O848" s="9">
        <f t="shared" si="184"/>
        <v>0</v>
      </c>
      <c r="P848" s="9"/>
      <c r="Q848" s="9"/>
      <c r="R848" s="9">
        <f t="shared" si="185"/>
        <v>0</v>
      </c>
      <c r="S848" s="9"/>
      <c r="T848" s="9"/>
      <c r="U848" s="9">
        <f t="shared" si="186"/>
        <v>0</v>
      </c>
      <c r="V848" s="9"/>
      <c r="W848" s="9"/>
      <c r="X848" s="9">
        <f t="shared" si="187"/>
        <v>0</v>
      </c>
      <c r="Y848" s="9"/>
      <c r="Z848" s="9"/>
      <c r="AA848" s="10">
        <f t="shared" si="188"/>
        <v>4000000</v>
      </c>
      <c r="AB848" s="11"/>
    </row>
    <row r="849" spans="1:28" ht="15.75" hidden="1" x14ac:dyDescent="0.25">
      <c r="A849" s="39">
        <v>45688</v>
      </c>
      <c r="B849" s="33" t="s">
        <v>145</v>
      </c>
      <c r="C849" s="33"/>
      <c r="D849" s="35" t="s">
        <v>31</v>
      </c>
      <c r="E849" s="33" t="s">
        <v>148</v>
      </c>
      <c r="F849" s="33">
        <v>20</v>
      </c>
      <c r="G849" s="33" t="s">
        <v>51</v>
      </c>
      <c r="H849" s="33">
        <v>65000</v>
      </c>
      <c r="I849" s="20">
        <f t="shared" si="182"/>
        <v>1300000</v>
      </c>
      <c r="J849" s="14" t="s">
        <v>240</v>
      </c>
      <c r="K849" s="20" t="s">
        <v>560</v>
      </c>
      <c r="L849" s="9">
        <f t="shared" si="183"/>
        <v>0</v>
      </c>
      <c r="M849" s="9"/>
      <c r="N849" s="9"/>
      <c r="O849" s="9">
        <f t="shared" si="184"/>
        <v>1300000</v>
      </c>
      <c r="P849" s="9">
        <v>1300000</v>
      </c>
      <c r="Q849" s="9"/>
      <c r="R849" s="9">
        <f t="shared" si="185"/>
        <v>0</v>
      </c>
      <c r="S849" s="9"/>
      <c r="T849" s="9"/>
      <c r="U849" s="9">
        <f t="shared" si="186"/>
        <v>0</v>
      </c>
      <c r="V849" s="9"/>
      <c r="W849" s="9"/>
      <c r="X849" s="9">
        <f t="shared" si="187"/>
        <v>0</v>
      </c>
      <c r="Y849" s="9"/>
      <c r="Z849" s="9"/>
      <c r="AA849" s="10">
        <f t="shared" si="188"/>
        <v>0</v>
      </c>
      <c r="AB849" s="11">
        <v>45688</v>
      </c>
    </row>
    <row r="850" spans="1:28" ht="15.75" hidden="1" x14ac:dyDescent="0.25">
      <c r="A850" s="39">
        <v>45688</v>
      </c>
      <c r="B850" s="33" t="s">
        <v>145</v>
      </c>
      <c r="C850" s="33"/>
      <c r="D850" s="35" t="s">
        <v>31</v>
      </c>
      <c r="E850" s="33" t="s">
        <v>73</v>
      </c>
      <c r="F850" s="33">
        <v>20</v>
      </c>
      <c r="G850" s="33" t="s">
        <v>74</v>
      </c>
      <c r="H850" s="33">
        <v>50000</v>
      </c>
      <c r="I850" s="20">
        <f t="shared" si="182"/>
        <v>1000000</v>
      </c>
      <c r="J850" s="14" t="s">
        <v>240</v>
      </c>
      <c r="K850" s="20" t="s">
        <v>560</v>
      </c>
      <c r="L850" s="9">
        <f t="shared" si="183"/>
        <v>0</v>
      </c>
      <c r="M850" s="9"/>
      <c r="N850" s="9"/>
      <c r="O850" s="9">
        <f t="shared" si="184"/>
        <v>1000000</v>
      </c>
      <c r="P850" s="9">
        <v>1000000</v>
      </c>
      <c r="Q850" s="9"/>
      <c r="R850" s="9">
        <f t="shared" si="185"/>
        <v>0</v>
      </c>
      <c r="S850" s="9"/>
      <c r="T850" s="9"/>
      <c r="U850" s="9">
        <f t="shared" si="186"/>
        <v>0</v>
      </c>
      <c r="V850" s="9"/>
      <c r="W850" s="9"/>
      <c r="X850" s="9">
        <f t="shared" si="187"/>
        <v>0</v>
      </c>
      <c r="Y850" s="9"/>
      <c r="Z850" s="9"/>
      <c r="AA850" s="10">
        <f t="shared" si="188"/>
        <v>0</v>
      </c>
      <c r="AB850" s="11">
        <v>45688</v>
      </c>
    </row>
    <row r="851" spans="1:28" ht="15.75" hidden="1" x14ac:dyDescent="0.25">
      <c r="A851" s="39">
        <v>45688</v>
      </c>
      <c r="B851" s="33" t="s">
        <v>189</v>
      </c>
      <c r="C851" s="33"/>
      <c r="D851" s="35" t="s">
        <v>31</v>
      </c>
      <c r="E851" s="33" t="s">
        <v>110</v>
      </c>
      <c r="F851" s="33">
        <v>2000</v>
      </c>
      <c r="G851" s="33" t="s">
        <v>29</v>
      </c>
      <c r="H851" s="33">
        <v>1800</v>
      </c>
      <c r="I851" s="20">
        <f t="shared" si="182"/>
        <v>3600000</v>
      </c>
      <c r="J851" s="37" t="s">
        <v>241</v>
      </c>
      <c r="K851" s="20"/>
      <c r="L851" s="9">
        <f t="shared" si="183"/>
        <v>3000000</v>
      </c>
      <c r="M851" s="9">
        <v>3000000</v>
      </c>
      <c r="N851" s="9"/>
      <c r="O851" s="9">
        <f t="shared" si="184"/>
        <v>0</v>
      </c>
      <c r="P851" s="9"/>
      <c r="Q851" s="9"/>
      <c r="R851" s="9">
        <f t="shared" si="185"/>
        <v>600000</v>
      </c>
      <c r="S851" s="9">
        <v>600000</v>
      </c>
      <c r="T851" s="9"/>
      <c r="U851" s="9">
        <f t="shared" si="186"/>
        <v>0</v>
      </c>
      <c r="V851" s="9"/>
      <c r="W851" s="9"/>
      <c r="X851" s="9">
        <f t="shared" si="187"/>
        <v>0</v>
      </c>
      <c r="Y851" s="9"/>
      <c r="Z851" s="9"/>
      <c r="AA851" s="10">
        <f t="shared" si="188"/>
        <v>0</v>
      </c>
      <c r="AB851" s="11">
        <v>45688</v>
      </c>
    </row>
    <row r="852" spans="1:28" ht="15.75" hidden="1" x14ac:dyDescent="0.25">
      <c r="A852" s="39">
        <v>45688</v>
      </c>
      <c r="B852" s="33" t="s">
        <v>249</v>
      </c>
      <c r="C852" s="33"/>
      <c r="D852" s="33" t="s">
        <v>41</v>
      </c>
      <c r="E852" s="33" t="s">
        <v>155</v>
      </c>
      <c r="F852" s="35">
        <v>900</v>
      </c>
      <c r="G852" s="33" t="s">
        <v>29</v>
      </c>
      <c r="H852" s="35">
        <v>3500</v>
      </c>
      <c r="I852" s="20">
        <f t="shared" si="182"/>
        <v>3150000</v>
      </c>
      <c r="J852" s="36" t="s">
        <v>26</v>
      </c>
      <c r="K852" s="20"/>
      <c r="L852" s="9">
        <f t="shared" si="183"/>
        <v>0</v>
      </c>
      <c r="M852" s="9"/>
      <c r="N852" s="9"/>
      <c r="O852" s="9">
        <f t="shared" si="184"/>
        <v>0</v>
      </c>
      <c r="P852" s="9"/>
      <c r="Q852" s="9"/>
      <c r="R852" s="9">
        <f t="shared" si="185"/>
        <v>0</v>
      </c>
      <c r="S852" s="9"/>
      <c r="T852" s="9"/>
      <c r="U852" s="9">
        <f t="shared" si="186"/>
        <v>0</v>
      </c>
      <c r="V852" s="9"/>
      <c r="W852" s="9"/>
      <c r="X852" s="9">
        <f t="shared" si="187"/>
        <v>0</v>
      </c>
      <c r="Y852" s="9"/>
      <c r="Z852" s="9"/>
      <c r="AA852" s="10">
        <f t="shared" si="188"/>
        <v>3150000</v>
      </c>
      <c r="AB852" s="11"/>
    </row>
    <row r="853" spans="1:28" ht="15.75" hidden="1" x14ac:dyDescent="0.25">
      <c r="A853" s="39">
        <v>45688</v>
      </c>
      <c r="B853" s="33" t="s">
        <v>173</v>
      </c>
      <c r="C853" s="35"/>
      <c r="D853" s="33" t="s">
        <v>31</v>
      </c>
      <c r="E853" s="35" t="s">
        <v>110</v>
      </c>
      <c r="F853" s="35">
        <v>400</v>
      </c>
      <c r="G853" s="33" t="s">
        <v>29</v>
      </c>
      <c r="H853" s="35">
        <v>2000</v>
      </c>
      <c r="I853" s="20">
        <f t="shared" si="182"/>
        <v>800000</v>
      </c>
      <c r="J853" s="36" t="s">
        <v>26</v>
      </c>
      <c r="K853" s="20"/>
      <c r="L853" s="9">
        <f t="shared" si="183"/>
        <v>0</v>
      </c>
      <c r="M853" s="9"/>
      <c r="N853" s="9"/>
      <c r="O853" s="9">
        <f t="shared" si="184"/>
        <v>0</v>
      </c>
      <c r="P853" s="9"/>
      <c r="Q853" s="9"/>
      <c r="R853" s="9">
        <f t="shared" si="185"/>
        <v>0</v>
      </c>
      <c r="S853" s="9"/>
      <c r="T853" s="9"/>
      <c r="U853" s="9">
        <f t="shared" si="186"/>
        <v>0</v>
      </c>
      <c r="V853" s="9"/>
      <c r="W853" s="9"/>
      <c r="X853" s="9">
        <f t="shared" si="187"/>
        <v>0</v>
      </c>
      <c r="Y853" s="9"/>
      <c r="Z853" s="9"/>
      <c r="AA853" s="10">
        <f t="shared" si="188"/>
        <v>800000</v>
      </c>
      <c r="AB853" s="11"/>
    </row>
    <row r="854" spans="1:28" ht="15.75" hidden="1" x14ac:dyDescent="0.25">
      <c r="A854" s="39">
        <v>45688</v>
      </c>
      <c r="B854" s="33" t="s">
        <v>173</v>
      </c>
      <c r="C854" s="33"/>
      <c r="D854" s="33" t="s">
        <v>31</v>
      </c>
      <c r="E854" s="33" t="s">
        <v>166</v>
      </c>
      <c r="F854" s="33">
        <v>1</v>
      </c>
      <c r="G854" s="33" t="s">
        <v>23</v>
      </c>
      <c r="H854" s="33">
        <v>400000</v>
      </c>
      <c r="I854" s="20">
        <f t="shared" si="182"/>
        <v>400000</v>
      </c>
      <c r="J854" s="34" t="s">
        <v>26</v>
      </c>
      <c r="K854" s="20"/>
      <c r="L854" s="9">
        <f t="shared" si="183"/>
        <v>0</v>
      </c>
      <c r="M854" s="9"/>
      <c r="N854" s="9"/>
      <c r="O854" s="9">
        <f t="shared" si="184"/>
        <v>0</v>
      </c>
      <c r="P854" s="9"/>
      <c r="Q854" s="9"/>
      <c r="R854" s="9">
        <f t="shared" si="185"/>
        <v>0</v>
      </c>
      <c r="S854" s="9"/>
      <c r="T854" s="9"/>
      <c r="U854" s="9">
        <f t="shared" si="186"/>
        <v>0</v>
      </c>
      <c r="V854" s="9"/>
      <c r="W854" s="9"/>
      <c r="X854" s="9">
        <f t="shared" si="187"/>
        <v>0</v>
      </c>
      <c r="Y854" s="9"/>
      <c r="Z854" s="9"/>
      <c r="AA854" s="10">
        <f t="shared" si="188"/>
        <v>400000</v>
      </c>
      <c r="AB854" s="11"/>
    </row>
    <row r="855" spans="1:28" ht="15.75" hidden="1" x14ac:dyDescent="0.25">
      <c r="A855" s="39">
        <v>45688</v>
      </c>
      <c r="B855" s="35" t="s">
        <v>214</v>
      </c>
      <c r="C855" s="33"/>
      <c r="D855" s="33" t="s">
        <v>223</v>
      </c>
      <c r="E855" s="33" t="s">
        <v>185</v>
      </c>
      <c r="F855" s="33">
        <v>15000</v>
      </c>
      <c r="G855" s="33" t="s">
        <v>29</v>
      </c>
      <c r="H855" s="33">
        <v>1000</v>
      </c>
      <c r="I855" s="20">
        <f t="shared" si="182"/>
        <v>15000000</v>
      </c>
      <c r="J855" s="37" t="s">
        <v>240</v>
      </c>
      <c r="K855" s="20" t="s">
        <v>554</v>
      </c>
      <c r="L855" s="9">
        <f t="shared" si="183"/>
        <v>0</v>
      </c>
      <c r="M855" s="9"/>
      <c r="N855" s="9"/>
      <c r="O855" s="9">
        <f t="shared" si="184"/>
        <v>15000000</v>
      </c>
      <c r="P855" s="9">
        <v>15000000</v>
      </c>
      <c r="Q855" s="9"/>
      <c r="R855" s="9">
        <f t="shared" si="185"/>
        <v>0</v>
      </c>
      <c r="S855" s="9"/>
      <c r="T855" s="9"/>
      <c r="U855" s="9">
        <f t="shared" si="186"/>
        <v>0</v>
      </c>
      <c r="V855" s="9"/>
      <c r="W855" s="9"/>
      <c r="X855" s="9">
        <f t="shared" si="187"/>
        <v>0</v>
      </c>
      <c r="Y855" s="9"/>
      <c r="Z855" s="9"/>
      <c r="AA855" s="10">
        <f t="shared" si="188"/>
        <v>0</v>
      </c>
      <c r="AB855" s="11">
        <v>45688</v>
      </c>
    </row>
    <row r="856" spans="1:28" ht="15.75" hidden="1" x14ac:dyDescent="0.25">
      <c r="A856" s="39">
        <v>45688</v>
      </c>
      <c r="B856" s="35" t="s">
        <v>550</v>
      </c>
      <c r="C856" s="33"/>
      <c r="D856" s="33" t="s">
        <v>41</v>
      </c>
      <c r="E856" s="33" t="s">
        <v>91</v>
      </c>
      <c r="F856" s="33">
        <v>1000</v>
      </c>
      <c r="G856" s="33" t="s">
        <v>29</v>
      </c>
      <c r="H856" s="33">
        <v>4000</v>
      </c>
      <c r="I856" s="20">
        <f t="shared" si="182"/>
        <v>4000000</v>
      </c>
      <c r="J856" s="34" t="s">
        <v>26</v>
      </c>
      <c r="K856" s="20"/>
      <c r="L856" s="9">
        <f t="shared" si="183"/>
        <v>0</v>
      </c>
      <c r="M856" s="9"/>
      <c r="N856" s="9"/>
      <c r="O856" s="9">
        <f t="shared" si="184"/>
        <v>0</v>
      </c>
      <c r="P856" s="9"/>
      <c r="Q856" s="9"/>
      <c r="R856" s="9">
        <f t="shared" si="185"/>
        <v>0</v>
      </c>
      <c r="S856" s="9"/>
      <c r="T856" s="9"/>
      <c r="U856" s="9">
        <f t="shared" si="186"/>
        <v>0</v>
      </c>
      <c r="V856" s="9"/>
      <c r="W856" s="9"/>
      <c r="X856" s="9">
        <f t="shared" si="187"/>
        <v>0</v>
      </c>
      <c r="Y856" s="9"/>
      <c r="Z856" s="9"/>
      <c r="AA856" s="10">
        <f t="shared" si="188"/>
        <v>4000000</v>
      </c>
      <c r="AB856" s="11"/>
    </row>
    <row r="857" spans="1:28" ht="15.75" hidden="1" x14ac:dyDescent="0.25">
      <c r="A857" s="39">
        <v>45688</v>
      </c>
      <c r="B857" s="35" t="s">
        <v>330</v>
      </c>
      <c r="C857" s="33"/>
      <c r="D857" s="33" t="s">
        <v>31</v>
      </c>
      <c r="E857" s="33" t="s">
        <v>110</v>
      </c>
      <c r="F857" s="33">
        <v>800</v>
      </c>
      <c r="G857" s="33" t="s">
        <v>29</v>
      </c>
      <c r="H857" s="33">
        <v>2000</v>
      </c>
      <c r="I857" s="20">
        <f t="shared" si="182"/>
        <v>1600000</v>
      </c>
      <c r="J857" s="37" t="s">
        <v>240</v>
      </c>
      <c r="K857" s="20" t="s">
        <v>555</v>
      </c>
      <c r="L857" s="9">
        <f t="shared" si="183"/>
        <v>0</v>
      </c>
      <c r="M857" s="9"/>
      <c r="N857" s="9"/>
      <c r="O857" s="9">
        <f t="shared" si="184"/>
        <v>1600000</v>
      </c>
      <c r="P857" s="9">
        <v>1600000</v>
      </c>
      <c r="Q857" s="9"/>
      <c r="R857" s="9">
        <f t="shared" si="185"/>
        <v>0</v>
      </c>
      <c r="S857" s="9"/>
      <c r="T857" s="9"/>
      <c r="U857" s="9">
        <f t="shared" si="186"/>
        <v>0</v>
      </c>
      <c r="V857" s="9"/>
      <c r="W857" s="9"/>
      <c r="X857" s="9">
        <f t="shared" si="187"/>
        <v>0</v>
      </c>
      <c r="Y857" s="9"/>
      <c r="Z857" s="9"/>
      <c r="AA857" s="10">
        <f t="shared" si="188"/>
        <v>0</v>
      </c>
      <c r="AB857" s="11">
        <v>45688</v>
      </c>
    </row>
    <row r="858" spans="1:28" ht="15.75" hidden="1" x14ac:dyDescent="0.25">
      <c r="A858" s="39">
        <v>45688</v>
      </c>
      <c r="B858" s="35" t="s">
        <v>330</v>
      </c>
      <c r="C858" s="35"/>
      <c r="D858" s="33" t="s">
        <v>31</v>
      </c>
      <c r="E858" s="35" t="s">
        <v>111</v>
      </c>
      <c r="F858" s="35">
        <v>2000</v>
      </c>
      <c r="G858" s="33" t="s">
        <v>29</v>
      </c>
      <c r="H858" s="35">
        <v>2500</v>
      </c>
      <c r="I858" s="20">
        <f t="shared" si="182"/>
        <v>5000000</v>
      </c>
      <c r="J858" s="37" t="s">
        <v>240</v>
      </c>
      <c r="K858" s="20" t="s">
        <v>555</v>
      </c>
      <c r="L858" s="9">
        <f t="shared" si="183"/>
        <v>0</v>
      </c>
      <c r="M858" s="9"/>
      <c r="N858" s="9"/>
      <c r="O858" s="9">
        <f t="shared" si="184"/>
        <v>5000000</v>
      </c>
      <c r="P858" s="9">
        <v>5000000</v>
      </c>
      <c r="Q858" s="9"/>
      <c r="R858" s="9">
        <f t="shared" si="185"/>
        <v>0</v>
      </c>
      <c r="S858" s="9"/>
      <c r="T858" s="9"/>
      <c r="U858" s="9">
        <f t="shared" si="186"/>
        <v>0</v>
      </c>
      <c r="V858" s="9"/>
      <c r="W858" s="9"/>
      <c r="X858" s="9">
        <f t="shared" si="187"/>
        <v>0</v>
      </c>
      <c r="Y858" s="9"/>
      <c r="Z858" s="9"/>
      <c r="AA858" s="10">
        <f t="shared" si="188"/>
        <v>0</v>
      </c>
      <c r="AB858" s="11">
        <v>45688</v>
      </c>
    </row>
    <row r="859" spans="1:28" ht="15.75" hidden="1" x14ac:dyDescent="0.25">
      <c r="A859" s="39">
        <v>45688</v>
      </c>
      <c r="B859" s="33" t="s">
        <v>193</v>
      </c>
      <c r="C859" s="33"/>
      <c r="D859" s="33" t="s">
        <v>31</v>
      </c>
      <c r="E859" s="33" t="s">
        <v>91</v>
      </c>
      <c r="F859" s="33">
        <v>1000</v>
      </c>
      <c r="G859" s="33" t="s">
        <v>29</v>
      </c>
      <c r="H859" s="33">
        <v>4000</v>
      </c>
      <c r="I859" s="20">
        <f t="shared" si="182"/>
        <v>4000000</v>
      </c>
      <c r="J859" s="34" t="s">
        <v>26</v>
      </c>
      <c r="K859" s="20"/>
      <c r="L859" s="9">
        <f t="shared" si="183"/>
        <v>0</v>
      </c>
      <c r="M859" s="9"/>
      <c r="N859" s="9"/>
      <c r="O859" s="9">
        <f t="shared" si="184"/>
        <v>0</v>
      </c>
      <c r="P859" s="9"/>
      <c r="Q859" s="9"/>
      <c r="R859" s="9">
        <f t="shared" si="185"/>
        <v>0</v>
      </c>
      <c r="S859" s="9"/>
      <c r="T859" s="9"/>
      <c r="U859" s="9">
        <f t="shared" si="186"/>
        <v>0</v>
      </c>
      <c r="V859" s="9"/>
      <c r="W859" s="9"/>
      <c r="X859" s="9">
        <f t="shared" si="187"/>
        <v>0</v>
      </c>
      <c r="Y859" s="9"/>
      <c r="Z859" s="9"/>
      <c r="AA859" s="10">
        <f t="shared" si="188"/>
        <v>4000000</v>
      </c>
      <c r="AB859" s="11"/>
    </row>
    <row r="860" spans="1:28" ht="15.75" hidden="1" x14ac:dyDescent="0.25">
      <c r="A860" s="39">
        <v>45688</v>
      </c>
      <c r="B860" s="33" t="s">
        <v>193</v>
      </c>
      <c r="C860" s="33"/>
      <c r="D860" s="33" t="s">
        <v>31</v>
      </c>
      <c r="E860" s="33" t="s">
        <v>64</v>
      </c>
      <c r="F860" s="33">
        <v>10</v>
      </c>
      <c r="G860" s="33" t="s">
        <v>33</v>
      </c>
      <c r="H860" s="33">
        <v>150000</v>
      </c>
      <c r="I860" s="20">
        <f t="shared" si="182"/>
        <v>1500000</v>
      </c>
      <c r="J860" s="34" t="s">
        <v>26</v>
      </c>
      <c r="K860" s="20"/>
      <c r="L860" s="9">
        <f t="shared" si="183"/>
        <v>0</v>
      </c>
      <c r="M860" s="9"/>
      <c r="N860" s="9"/>
      <c r="O860" s="9">
        <f t="shared" si="184"/>
        <v>0</v>
      </c>
      <c r="P860" s="9"/>
      <c r="Q860" s="9"/>
      <c r="R860" s="9">
        <f t="shared" si="185"/>
        <v>0</v>
      </c>
      <c r="S860" s="9"/>
      <c r="T860" s="9"/>
      <c r="U860" s="9">
        <f t="shared" si="186"/>
        <v>0</v>
      </c>
      <c r="V860" s="9"/>
      <c r="W860" s="9"/>
      <c r="X860" s="9">
        <f t="shared" si="187"/>
        <v>0</v>
      </c>
      <c r="Y860" s="9"/>
      <c r="Z860" s="9"/>
      <c r="AA860" s="10">
        <f t="shared" si="188"/>
        <v>1500000</v>
      </c>
      <c r="AB860" s="11"/>
    </row>
    <row r="861" spans="1:28" ht="15.75" hidden="1" x14ac:dyDescent="0.25">
      <c r="A861" s="39">
        <v>45688</v>
      </c>
      <c r="B861" s="33" t="s">
        <v>193</v>
      </c>
      <c r="C861" s="33"/>
      <c r="D861" s="33" t="s">
        <v>31</v>
      </c>
      <c r="E861" s="33" t="s">
        <v>32</v>
      </c>
      <c r="F861" s="33">
        <v>10</v>
      </c>
      <c r="G861" s="33" t="s">
        <v>33</v>
      </c>
      <c r="H861" s="33">
        <v>150000</v>
      </c>
      <c r="I861" s="20">
        <f t="shared" si="182"/>
        <v>1500000</v>
      </c>
      <c r="J861" s="34" t="s">
        <v>26</v>
      </c>
      <c r="K861" s="20"/>
      <c r="L861" s="9">
        <f t="shared" si="183"/>
        <v>0</v>
      </c>
      <c r="M861" s="9"/>
      <c r="N861" s="9"/>
      <c r="O861" s="9">
        <f t="shared" si="184"/>
        <v>0</v>
      </c>
      <c r="P861" s="9"/>
      <c r="Q861" s="9"/>
      <c r="R861" s="9">
        <f t="shared" si="185"/>
        <v>0</v>
      </c>
      <c r="S861" s="9"/>
      <c r="T861" s="9"/>
      <c r="U861" s="9">
        <f t="shared" si="186"/>
        <v>0</v>
      </c>
      <c r="V861" s="9"/>
      <c r="W861" s="9"/>
      <c r="X861" s="9">
        <f t="shared" si="187"/>
        <v>0</v>
      </c>
      <c r="Y861" s="9"/>
      <c r="Z861" s="9"/>
      <c r="AA861" s="10">
        <f t="shared" si="188"/>
        <v>1500000</v>
      </c>
      <c r="AB861" s="11"/>
    </row>
    <row r="862" spans="1:28" ht="15.75" hidden="1" x14ac:dyDescent="0.25">
      <c r="A862" s="39">
        <v>45688</v>
      </c>
      <c r="B862" s="33" t="s">
        <v>370</v>
      </c>
      <c r="C862" s="33"/>
      <c r="D862" s="35" t="s">
        <v>223</v>
      </c>
      <c r="E862" s="33" t="s">
        <v>407</v>
      </c>
      <c r="F862" s="33">
        <v>5</v>
      </c>
      <c r="G862" s="33" t="s">
        <v>33</v>
      </c>
      <c r="H862" s="33">
        <v>300000</v>
      </c>
      <c r="I862" s="20">
        <f t="shared" si="182"/>
        <v>1500000</v>
      </c>
      <c r="J862" s="34" t="s">
        <v>26</v>
      </c>
      <c r="K862" s="20"/>
      <c r="L862" s="9">
        <f t="shared" si="183"/>
        <v>0</v>
      </c>
      <c r="M862" s="9"/>
      <c r="N862" s="9"/>
      <c r="O862" s="9">
        <f t="shared" si="184"/>
        <v>0</v>
      </c>
      <c r="P862" s="9"/>
      <c r="Q862" s="9"/>
      <c r="R862" s="9">
        <f t="shared" si="185"/>
        <v>0</v>
      </c>
      <c r="S862" s="9"/>
      <c r="T862" s="9"/>
      <c r="U862" s="9">
        <f t="shared" si="186"/>
        <v>0</v>
      </c>
      <c r="V862" s="9"/>
      <c r="W862" s="9"/>
      <c r="X862" s="9">
        <f t="shared" si="187"/>
        <v>0</v>
      </c>
      <c r="Y862" s="9"/>
      <c r="Z862" s="9"/>
      <c r="AA862" s="10">
        <f t="shared" si="188"/>
        <v>1500000</v>
      </c>
      <c r="AB862" s="11"/>
    </row>
    <row r="863" spans="1:28" ht="15.75" hidden="1" x14ac:dyDescent="0.25">
      <c r="A863" s="39">
        <v>45688</v>
      </c>
      <c r="B863" s="33" t="s">
        <v>551</v>
      </c>
      <c r="C863" s="33"/>
      <c r="D863" s="35" t="s">
        <v>41</v>
      </c>
      <c r="E863" s="33" t="s">
        <v>362</v>
      </c>
      <c r="F863" s="33">
        <v>58.6</v>
      </c>
      <c r="G863" s="33" t="s">
        <v>51</v>
      </c>
      <c r="H863" s="33">
        <v>46000</v>
      </c>
      <c r="I863" s="20">
        <f t="shared" si="182"/>
        <v>2695600</v>
      </c>
      <c r="J863" s="37" t="s">
        <v>240</v>
      </c>
      <c r="K863" s="20" t="s">
        <v>559</v>
      </c>
      <c r="L863" s="9">
        <f t="shared" si="183"/>
        <v>0</v>
      </c>
      <c r="M863" s="9"/>
      <c r="N863" s="9"/>
      <c r="O863" s="9">
        <f t="shared" si="184"/>
        <v>2695600</v>
      </c>
      <c r="P863" s="9">
        <v>2695600</v>
      </c>
      <c r="Q863" s="9"/>
      <c r="R863" s="9">
        <f t="shared" si="185"/>
        <v>0</v>
      </c>
      <c r="S863" s="9"/>
      <c r="T863" s="9"/>
      <c r="U863" s="9">
        <f t="shared" si="186"/>
        <v>0</v>
      </c>
      <c r="V863" s="9"/>
      <c r="W863" s="9"/>
      <c r="X863" s="9">
        <f t="shared" si="187"/>
        <v>0</v>
      </c>
      <c r="Y863" s="9"/>
      <c r="Z863" s="9"/>
      <c r="AA863" s="10">
        <f t="shared" si="188"/>
        <v>0</v>
      </c>
      <c r="AB863" s="11">
        <v>45688</v>
      </c>
    </row>
    <row r="864" spans="1:28" ht="15.75" hidden="1" x14ac:dyDescent="0.25">
      <c r="A864" s="39">
        <v>45688</v>
      </c>
      <c r="B864" s="33" t="s">
        <v>551</v>
      </c>
      <c r="C864" s="33"/>
      <c r="D864" s="35" t="s">
        <v>41</v>
      </c>
      <c r="E864" s="33" t="s">
        <v>148</v>
      </c>
      <c r="F864" s="33">
        <v>40</v>
      </c>
      <c r="G864" s="33" t="s">
        <v>51</v>
      </c>
      <c r="H864" s="33">
        <v>60000</v>
      </c>
      <c r="I864" s="20">
        <f t="shared" si="182"/>
        <v>2400000</v>
      </c>
      <c r="J864" s="42" t="s">
        <v>38</v>
      </c>
      <c r="K864" s="20" t="s">
        <v>559</v>
      </c>
      <c r="L864" s="9">
        <f t="shared" si="183"/>
        <v>0</v>
      </c>
      <c r="M864" s="9"/>
      <c r="N864" s="9"/>
      <c r="O864" s="9">
        <f t="shared" si="184"/>
        <v>323400</v>
      </c>
      <c r="P864" s="9">
        <v>323400</v>
      </c>
      <c r="Q864" s="9"/>
      <c r="R864" s="9">
        <f t="shared" si="185"/>
        <v>0</v>
      </c>
      <c r="S864" s="9"/>
      <c r="T864" s="9"/>
      <c r="U864" s="9">
        <f t="shared" si="186"/>
        <v>0</v>
      </c>
      <c r="V864" s="9"/>
      <c r="W864" s="9"/>
      <c r="X864" s="9">
        <f t="shared" si="187"/>
        <v>0</v>
      </c>
      <c r="Y864" s="9"/>
      <c r="Z864" s="9"/>
      <c r="AA864" s="10">
        <f t="shared" si="188"/>
        <v>2076600</v>
      </c>
      <c r="AB864" s="11">
        <v>45688</v>
      </c>
    </row>
    <row r="865" spans="1:28" ht="15.75" hidden="1" x14ac:dyDescent="0.25">
      <c r="A865" s="39">
        <v>45688</v>
      </c>
      <c r="B865" s="33" t="s">
        <v>376</v>
      </c>
      <c r="C865" s="33"/>
      <c r="D865" s="35" t="s">
        <v>41</v>
      </c>
      <c r="E865" s="33" t="s">
        <v>293</v>
      </c>
      <c r="F865" s="33">
        <v>20</v>
      </c>
      <c r="G865" s="33" t="s">
        <v>74</v>
      </c>
      <c r="H865" s="33">
        <v>45000</v>
      </c>
      <c r="I865" s="20">
        <f t="shared" si="182"/>
        <v>900000</v>
      </c>
      <c r="J865" s="34" t="s">
        <v>26</v>
      </c>
      <c r="K865" s="20"/>
      <c r="L865" s="9">
        <f t="shared" si="183"/>
        <v>0</v>
      </c>
      <c r="M865" s="9"/>
      <c r="N865" s="9"/>
      <c r="O865" s="9">
        <f t="shared" si="184"/>
        <v>0</v>
      </c>
      <c r="P865" s="9"/>
      <c r="Q865" s="9"/>
      <c r="R865" s="9">
        <f t="shared" si="185"/>
        <v>0</v>
      </c>
      <c r="S865" s="9"/>
      <c r="T865" s="9"/>
      <c r="U865" s="9">
        <f t="shared" si="186"/>
        <v>0</v>
      </c>
      <c r="V865" s="9"/>
      <c r="W865" s="9"/>
      <c r="X865" s="9">
        <f t="shared" si="187"/>
        <v>0</v>
      </c>
      <c r="Y865" s="9"/>
      <c r="Z865" s="9"/>
      <c r="AA865" s="10">
        <f t="shared" si="188"/>
        <v>900000</v>
      </c>
      <c r="AB865" s="11"/>
    </row>
    <row r="866" spans="1:28" ht="15.75" hidden="1" x14ac:dyDescent="0.25">
      <c r="A866" s="39">
        <v>45688</v>
      </c>
      <c r="B866" s="33" t="s">
        <v>539</v>
      </c>
      <c r="C866" s="33"/>
      <c r="D866" s="33" t="s">
        <v>41</v>
      </c>
      <c r="E866" s="33" t="s">
        <v>552</v>
      </c>
      <c r="F866" s="33">
        <v>20</v>
      </c>
      <c r="G866" s="33" t="s">
        <v>33</v>
      </c>
      <c r="H866" s="33">
        <v>450000</v>
      </c>
      <c r="I866" s="20">
        <f t="shared" si="182"/>
        <v>9000000</v>
      </c>
      <c r="J866" s="34" t="s">
        <v>26</v>
      </c>
      <c r="K866" s="20"/>
      <c r="L866" s="9">
        <f t="shared" si="183"/>
        <v>0</v>
      </c>
      <c r="M866" s="9"/>
      <c r="N866" s="9"/>
      <c r="O866" s="9">
        <f t="shared" si="184"/>
        <v>0</v>
      </c>
      <c r="P866" s="9"/>
      <c r="Q866" s="9"/>
      <c r="R866" s="9">
        <f t="shared" si="185"/>
        <v>0</v>
      </c>
      <c r="S866" s="9"/>
      <c r="T866" s="9"/>
      <c r="U866" s="9">
        <f t="shared" si="186"/>
        <v>0</v>
      </c>
      <c r="V866" s="9"/>
      <c r="W866" s="9"/>
      <c r="X866" s="9">
        <f t="shared" si="187"/>
        <v>0</v>
      </c>
      <c r="Y866" s="9"/>
      <c r="Z866" s="9"/>
      <c r="AA866" s="10">
        <f t="shared" si="188"/>
        <v>9000000</v>
      </c>
      <c r="AB866" s="11"/>
    </row>
    <row r="867" spans="1:28" ht="15.75" hidden="1" x14ac:dyDescent="0.25">
      <c r="A867" s="39">
        <v>45688</v>
      </c>
      <c r="B867" s="33" t="s">
        <v>550</v>
      </c>
      <c r="C867" s="33"/>
      <c r="D867" s="33" t="s">
        <v>41</v>
      </c>
      <c r="E867" s="33" t="s">
        <v>73</v>
      </c>
      <c r="F867" s="33">
        <v>10</v>
      </c>
      <c r="G867" s="33" t="s">
        <v>74</v>
      </c>
      <c r="H867" s="33">
        <v>50000</v>
      </c>
      <c r="I867" s="20">
        <f t="shared" si="182"/>
        <v>500000</v>
      </c>
      <c r="J867" s="34" t="s">
        <v>26</v>
      </c>
      <c r="K867" s="20"/>
      <c r="L867" s="9">
        <f t="shared" si="183"/>
        <v>0</v>
      </c>
      <c r="M867" s="9"/>
      <c r="N867" s="9"/>
      <c r="O867" s="9">
        <f t="shared" si="184"/>
        <v>0</v>
      </c>
      <c r="P867" s="9"/>
      <c r="Q867" s="9"/>
      <c r="R867" s="9">
        <f t="shared" si="185"/>
        <v>0</v>
      </c>
      <c r="S867" s="9"/>
      <c r="T867" s="9"/>
      <c r="U867" s="9">
        <f t="shared" si="186"/>
        <v>0</v>
      </c>
      <c r="V867" s="9"/>
      <c r="W867" s="9"/>
      <c r="X867" s="9">
        <f t="shared" si="187"/>
        <v>0</v>
      </c>
      <c r="Y867" s="9"/>
      <c r="Z867" s="9"/>
      <c r="AA867" s="10">
        <f t="shared" si="188"/>
        <v>500000</v>
      </c>
      <c r="AB867" s="11"/>
    </row>
    <row r="868" spans="1:28" ht="15.75" hidden="1" x14ac:dyDescent="0.25">
      <c r="A868" s="32">
        <v>45688</v>
      </c>
      <c r="B868" s="33" t="s">
        <v>550</v>
      </c>
      <c r="C868" s="33"/>
      <c r="D868" s="33" t="s">
        <v>41</v>
      </c>
      <c r="E868" s="33" t="s">
        <v>99</v>
      </c>
      <c r="F868" s="33">
        <v>1</v>
      </c>
      <c r="G868" s="33" t="s">
        <v>25</v>
      </c>
      <c r="H868" s="33">
        <v>480000</v>
      </c>
      <c r="I868" s="20">
        <f t="shared" si="182"/>
        <v>480000</v>
      </c>
      <c r="J868" s="34" t="s">
        <v>26</v>
      </c>
      <c r="K868" s="20"/>
      <c r="L868" s="9">
        <f t="shared" si="183"/>
        <v>0</v>
      </c>
      <c r="M868" s="9"/>
      <c r="N868" s="9"/>
      <c r="O868" s="9">
        <f t="shared" si="184"/>
        <v>0</v>
      </c>
      <c r="P868" s="9"/>
      <c r="Q868" s="9"/>
      <c r="R868" s="9">
        <f t="shared" si="185"/>
        <v>0</v>
      </c>
      <c r="S868" s="9"/>
      <c r="T868" s="9"/>
      <c r="U868" s="9">
        <f t="shared" si="186"/>
        <v>0</v>
      </c>
      <c r="V868" s="9"/>
      <c r="W868" s="9"/>
      <c r="X868" s="9">
        <f t="shared" si="187"/>
        <v>0</v>
      </c>
      <c r="Y868" s="9"/>
      <c r="Z868" s="9"/>
      <c r="AA868" s="10">
        <f t="shared" si="188"/>
        <v>480000</v>
      </c>
      <c r="AB868" s="11"/>
    </row>
    <row r="869" spans="1:28" ht="15.75" hidden="1" x14ac:dyDescent="0.25">
      <c r="A869" s="39">
        <v>45688</v>
      </c>
      <c r="B869" s="35" t="s">
        <v>392</v>
      </c>
      <c r="C869" s="33"/>
      <c r="D869" s="35" t="s">
        <v>31</v>
      </c>
      <c r="E869" s="33" t="s">
        <v>64</v>
      </c>
      <c r="F869" s="33">
        <v>30</v>
      </c>
      <c r="G869" s="35" t="s">
        <v>33</v>
      </c>
      <c r="H869" s="33">
        <v>145000</v>
      </c>
      <c r="I869" s="20">
        <f t="shared" si="182"/>
        <v>4350000</v>
      </c>
      <c r="J869" s="34" t="s">
        <v>26</v>
      </c>
      <c r="K869" s="20"/>
      <c r="L869" s="9">
        <f t="shared" si="183"/>
        <v>0</v>
      </c>
      <c r="M869" s="9"/>
      <c r="N869" s="9"/>
      <c r="O869" s="9">
        <f t="shared" si="184"/>
        <v>0</v>
      </c>
      <c r="P869" s="9"/>
      <c r="Q869" s="9"/>
      <c r="R869" s="9">
        <f t="shared" si="185"/>
        <v>0</v>
      </c>
      <c r="S869" s="9"/>
      <c r="T869" s="9"/>
      <c r="U869" s="9">
        <f t="shared" si="186"/>
        <v>0</v>
      </c>
      <c r="V869" s="9"/>
      <c r="W869" s="9"/>
      <c r="X869" s="9">
        <f t="shared" si="187"/>
        <v>0</v>
      </c>
      <c r="Y869" s="9"/>
      <c r="Z869" s="9"/>
      <c r="AA869" s="10">
        <f t="shared" si="188"/>
        <v>4350000</v>
      </c>
      <c r="AB869" s="11"/>
    </row>
    <row r="870" spans="1:28" ht="15.75" hidden="1" x14ac:dyDescent="0.25">
      <c r="A870" s="39">
        <v>45688</v>
      </c>
      <c r="B870" s="35" t="s">
        <v>392</v>
      </c>
      <c r="C870" s="33"/>
      <c r="D870" s="35" t="s">
        <v>31</v>
      </c>
      <c r="E870" s="33" t="s">
        <v>553</v>
      </c>
      <c r="F870" s="33">
        <v>2</v>
      </c>
      <c r="G870" s="33" t="s">
        <v>33</v>
      </c>
      <c r="H870" s="33">
        <v>230000</v>
      </c>
      <c r="I870" s="20">
        <f t="shared" si="182"/>
        <v>460000</v>
      </c>
      <c r="J870" s="34" t="s">
        <v>26</v>
      </c>
      <c r="K870" s="20"/>
      <c r="L870" s="9">
        <f t="shared" si="183"/>
        <v>0</v>
      </c>
      <c r="M870" s="9"/>
      <c r="N870" s="9"/>
      <c r="O870" s="9">
        <f t="shared" si="184"/>
        <v>0</v>
      </c>
      <c r="P870" s="9"/>
      <c r="Q870" s="9"/>
      <c r="R870" s="9">
        <f t="shared" si="185"/>
        <v>0</v>
      </c>
      <c r="S870" s="9"/>
      <c r="T870" s="9"/>
      <c r="U870" s="9">
        <f t="shared" si="186"/>
        <v>0</v>
      </c>
      <c r="V870" s="9"/>
      <c r="W870" s="9"/>
      <c r="X870" s="9">
        <f t="shared" si="187"/>
        <v>0</v>
      </c>
      <c r="Y870" s="9"/>
      <c r="Z870" s="9"/>
      <c r="AA870" s="10">
        <f t="shared" si="188"/>
        <v>460000</v>
      </c>
      <c r="AB870" s="11"/>
    </row>
    <row r="871" spans="1:28" ht="15.75" hidden="1" x14ac:dyDescent="0.25">
      <c r="A871" s="44">
        <v>45688</v>
      </c>
      <c r="B871" s="46" t="s">
        <v>332</v>
      </c>
      <c r="C871" s="46"/>
      <c r="D871" s="46" t="s">
        <v>223</v>
      </c>
      <c r="E871" s="46" t="s">
        <v>308</v>
      </c>
      <c r="F871" s="46">
        <v>5</v>
      </c>
      <c r="G871" s="46" t="s">
        <v>51</v>
      </c>
      <c r="H871" s="46">
        <v>82000</v>
      </c>
      <c r="I871" s="47">
        <f t="shared" si="182"/>
        <v>410000</v>
      </c>
      <c r="J871" s="37" t="s">
        <v>241</v>
      </c>
      <c r="K871" s="20"/>
      <c r="L871" s="9">
        <f t="shared" si="183"/>
        <v>0</v>
      </c>
      <c r="M871" s="9"/>
      <c r="N871" s="9"/>
      <c r="O871" s="9">
        <f t="shared" si="184"/>
        <v>0</v>
      </c>
      <c r="P871" s="9"/>
      <c r="Q871" s="9"/>
      <c r="R871" s="9">
        <f t="shared" si="185"/>
        <v>0</v>
      </c>
      <c r="S871" s="9"/>
      <c r="T871" s="9"/>
      <c r="U871" s="9">
        <f t="shared" si="186"/>
        <v>410000</v>
      </c>
      <c r="V871" s="9">
        <v>410000</v>
      </c>
      <c r="W871" s="9"/>
      <c r="X871" s="9">
        <f t="shared" si="187"/>
        <v>0</v>
      </c>
      <c r="Y871" s="9"/>
      <c r="Z871" s="9"/>
      <c r="AA871" s="10">
        <f t="shared" si="188"/>
        <v>0</v>
      </c>
      <c r="AB871" s="11">
        <v>45688</v>
      </c>
    </row>
    <row r="872" spans="1:28" ht="15.75" hidden="1" x14ac:dyDescent="0.25">
      <c r="A872" s="32"/>
      <c r="B872" s="33" t="s">
        <v>186</v>
      </c>
      <c r="C872" s="33"/>
      <c r="D872" s="33"/>
      <c r="E872" s="33"/>
      <c r="F872" s="33"/>
      <c r="G872" s="33"/>
      <c r="H872" s="33"/>
      <c r="I872" s="20">
        <f>F872*H872</f>
        <v>0</v>
      </c>
      <c r="J872" s="37" t="s">
        <v>34</v>
      </c>
      <c r="K872" s="20"/>
      <c r="L872" s="9">
        <f>M872+N872</f>
        <v>3300000</v>
      </c>
      <c r="M872" s="9">
        <v>3300000</v>
      </c>
      <c r="N872" s="9"/>
      <c r="O872" s="9">
        <f>P872+Q872</f>
        <v>0</v>
      </c>
      <c r="P872" s="9"/>
      <c r="Q872" s="9"/>
      <c r="R872" s="9">
        <f>S872+T872</f>
        <v>0</v>
      </c>
      <c r="S872" s="9"/>
      <c r="T872" s="9"/>
      <c r="U872" s="9">
        <f>V872+W872</f>
        <v>0</v>
      </c>
      <c r="V872" s="9"/>
      <c r="W872" s="9"/>
      <c r="X872" s="9">
        <f>Y872+Z872</f>
        <v>0</v>
      </c>
      <c r="Y872" s="9"/>
      <c r="Z872" s="9"/>
      <c r="AA872" s="10">
        <f>C872+I872-L872-O872-U872-X872-R872</f>
        <v>-3300000</v>
      </c>
      <c r="AB872" s="11">
        <v>45688</v>
      </c>
    </row>
    <row r="873" spans="1:28" ht="15.75" hidden="1" x14ac:dyDescent="0.25">
      <c r="A873" s="32"/>
      <c r="B873" s="33" t="s">
        <v>557</v>
      </c>
      <c r="C873" s="33"/>
      <c r="D873" s="33"/>
      <c r="E873" s="33"/>
      <c r="F873" s="33"/>
      <c r="G873" s="33"/>
      <c r="H873" s="33"/>
      <c r="I873" s="20">
        <f>F873*H873</f>
        <v>0</v>
      </c>
      <c r="J873" s="37" t="s">
        <v>34</v>
      </c>
      <c r="K873" s="20" t="s">
        <v>558</v>
      </c>
      <c r="L873" s="9">
        <f>M873+N873</f>
        <v>0</v>
      </c>
      <c r="M873" s="9"/>
      <c r="N873" s="9"/>
      <c r="O873" s="9">
        <f>P873+Q873</f>
        <v>3510000</v>
      </c>
      <c r="P873" s="9">
        <v>3510000</v>
      </c>
      <c r="Q873" s="9"/>
      <c r="R873" s="9">
        <f>S873+T873</f>
        <v>0</v>
      </c>
      <c r="S873" s="9"/>
      <c r="T873" s="9"/>
      <c r="U873" s="9">
        <f>V873+W873</f>
        <v>0</v>
      </c>
      <c r="V873" s="9"/>
      <c r="W873" s="9"/>
      <c r="X873" s="9">
        <f>Y873+Z873</f>
        <v>0</v>
      </c>
      <c r="Y873" s="9"/>
      <c r="Z873" s="9"/>
      <c r="AA873" s="10">
        <f>C873+I873-L873-O873-U873-X873-R873</f>
        <v>-3510000</v>
      </c>
      <c r="AB873" s="11">
        <v>45688</v>
      </c>
    </row>
    <row r="874" spans="1:28" ht="15.75" hidden="1" x14ac:dyDescent="0.25">
      <c r="A874" s="32"/>
      <c r="B874" s="33" t="s">
        <v>561</v>
      </c>
      <c r="C874" s="33"/>
      <c r="D874" s="33"/>
      <c r="E874" s="33"/>
      <c r="F874" s="33"/>
      <c r="G874" s="33"/>
      <c r="H874" s="33"/>
      <c r="I874" s="20">
        <f>F874*H874</f>
        <v>0</v>
      </c>
      <c r="J874" s="37" t="s">
        <v>34</v>
      </c>
      <c r="K874" s="20"/>
      <c r="L874" s="9">
        <f>M874+N874</f>
        <v>0</v>
      </c>
      <c r="M874" s="9"/>
      <c r="N874" s="9"/>
      <c r="O874" s="9">
        <f>P874+Q874</f>
        <v>0</v>
      </c>
      <c r="P874" s="9"/>
      <c r="Q874" s="9"/>
      <c r="R874" s="9">
        <f>S874+T874</f>
        <v>0</v>
      </c>
      <c r="S874" s="9"/>
      <c r="T874" s="9"/>
      <c r="U874" s="9">
        <f>V874+W874</f>
        <v>800000</v>
      </c>
      <c r="V874" s="9">
        <v>800000</v>
      </c>
      <c r="W874" s="9"/>
      <c r="X874" s="9">
        <f>Y874+Z874</f>
        <v>0</v>
      </c>
      <c r="Y874" s="9"/>
      <c r="Z874" s="9"/>
      <c r="AA874" s="10">
        <f>C874+I874-L874-O874-U874-X874-R874</f>
        <v>-800000</v>
      </c>
      <c r="AB874" s="11">
        <v>45688</v>
      </c>
    </row>
  </sheetData>
  <autoFilter ref="A3:AB874">
    <filterColumn colId="1">
      <filters>
        <filter val="янги йул полиграф"/>
      </filters>
    </filterColumn>
  </autoFilter>
  <mergeCells count="18">
    <mergeCell ref="AA2:AA3"/>
    <mergeCell ref="AB1:AB3"/>
    <mergeCell ref="C2:C3"/>
    <mergeCell ref="E2:E3"/>
    <mergeCell ref="F2:F3"/>
    <mergeCell ref="G2:G3"/>
    <mergeCell ref="H2:I2"/>
    <mergeCell ref="L2:N2"/>
    <mergeCell ref="O2:Q2"/>
    <mergeCell ref="R2:T2"/>
    <mergeCell ref="U2:W2"/>
    <mergeCell ref="L1:Z1"/>
    <mergeCell ref="X2:Z2"/>
    <mergeCell ref="A1:A3"/>
    <mergeCell ref="B1:B3"/>
    <mergeCell ref="E1:I1"/>
    <mergeCell ref="J1:J3"/>
    <mergeCell ref="K1:K3"/>
  </mergeCells>
  <dataValidations count="159">
    <dataValidation type="list" allowBlank="1" showInputMessage="1" showErrorMessage="1" sqref="D4 D24:D25 D32:D33 D35:D42 D126:D192 D69:D70 D79:D84 D88:D89 D99 D113:D124 D45:D53 D57:D58 D63:D66">
      <formula1>$AC$2:$AC$5</formula1>
    </dataValidation>
    <dataValidation allowBlank="1" showInputMessage="1" sqref="F2:F3 B1:E3 D22:F23 D30 B5:F21 C145:C161 B22:C39"/>
    <dataValidation type="list" allowBlank="1" showInputMessage="1" sqref="D26:D29 D31 D34 D43:D44 D54:D56 D67:D68 D71:D76 D78 D85:D87 D90:D92 D94:D96 D98 D100:D103 D105 D110 D125">
      <formula1>$AC$2:$AC$5</formula1>
    </dataValidation>
    <dataValidation type="list" allowBlank="1" showInputMessage="1" showErrorMessage="1" sqref="D77 D93 D97 D104 D106:D109 D111:D112">
      <formula1>$AE$2:$AE$5</formula1>
    </dataValidation>
    <dataValidation type="list" allowBlank="1" showInputMessage="1" showErrorMessage="1" sqref="E281:E310">
      <formula1>$AB$2:$AB$298</formula1>
    </dataValidation>
    <dataValidation type="list" allowBlank="1" showInputMessage="1" showErrorMessage="1" sqref="C191:C192">
      <formula1>$Z$2:$Z$312</formula1>
    </dataValidation>
    <dataValidation type="list" allowBlank="1" showInputMessage="1" showErrorMessage="1" sqref="E193:E211">
      <formula1>$AB$2:$AB$292</formula1>
    </dataValidation>
    <dataValidation type="list" allowBlank="1" showInputMessage="1" showErrorMessage="1" sqref="E212:E280">
      <formula1>$AB$2:$AB$296</formula1>
    </dataValidation>
    <dataValidation type="list" allowBlank="1" showInputMessage="1" showErrorMessage="1" sqref="C184:C190 C179:C182">
      <formula1>$Z$2:$Z$313</formula1>
    </dataValidation>
    <dataValidation type="list" allowBlank="1" showInputMessage="1" showErrorMessage="1" sqref="E328:E329">
      <formula1>$AB$2:$AB$301</formula1>
    </dataValidation>
    <dataValidation type="list" allowBlank="1" showInputMessage="1" showErrorMessage="1" sqref="E311:E327 E330:E351">
      <formula1>$AB$2:$AB$302</formula1>
    </dataValidation>
    <dataValidation type="list" allowBlank="1" showInputMessage="1" showErrorMessage="1" sqref="E35 E30:E33">
      <formula1>$AB$2:$AB$140</formula1>
    </dataValidation>
    <dataValidation type="list" allowBlank="1" showInputMessage="1" showErrorMessage="1" sqref="E36:E38">
      <formula1>$AB$2:$AB$156</formula1>
    </dataValidation>
    <dataValidation type="list" allowBlank="1" showInputMessage="1" showErrorMessage="1" sqref="E352:E387">
      <formula1>$AB$2:$AB$303</formula1>
    </dataValidation>
    <dataValidation type="list" allowBlank="1" showInputMessage="1" showErrorMessage="1" sqref="E54:E57 E39 E4">
      <formula1>$AB$2:$AB$160</formula1>
    </dataValidation>
    <dataValidation type="list" allowBlank="1" showInputMessage="1" showErrorMessage="1" sqref="E67:E68">
      <formula1>$AB$6:$AB$159</formula1>
    </dataValidation>
    <dataValidation type="list" allowBlank="1" showInputMessage="1" showErrorMessage="1" sqref="E58 E63:E66">
      <formula1>$AB$2:$AB$163</formula1>
    </dataValidation>
    <dataValidation type="list" allowBlank="1" showInputMessage="1" showErrorMessage="1" sqref="E69:E76">
      <formula1>$AB$2:$AB$181</formula1>
    </dataValidation>
    <dataValidation type="list" allowBlank="1" showInputMessage="1" showErrorMessage="1" sqref="E77:E78 E104 E93:E97">
      <formula1>$AD$2:$AD$182</formula1>
    </dataValidation>
    <dataValidation type="list" allowBlank="1" showInputMessage="1" showErrorMessage="1" sqref="E79:E92 E105 E98:E103">
      <formula1>$AB$2:$AB$182</formula1>
    </dataValidation>
    <dataValidation type="list" allowBlank="1" showInputMessage="1" showErrorMessage="1" sqref="E40:E53">
      <formula1>$AB$2:$AB$159</formula1>
    </dataValidation>
    <dataValidation type="list" allowBlank="1" showInputMessage="1" showErrorMessage="1" sqref="E484:E501 E503:E874">
      <formula1>$AB$2:$AB$308</formula1>
    </dataValidation>
    <dataValidation type="list" allowBlank="1" showInputMessage="1" sqref="E502">
      <formula1>$AB$2:$AB$308</formula1>
    </dataValidation>
    <dataValidation type="list" allowBlank="1" showInputMessage="1" showErrorMessage="1" sqref="E388:E483">
      <formula1>$AB$2:$AB$307</formula1>
    </dataValidation>
    <dataValidation type="list" allowBlank="1" showInputMessage="1" showErrorMessage="1" sqref="C671">
      <formula1>$Z$2:$Z$433</formula1>
    </dataValidation>
    <dataValidation type="list" allowBlank="1" showInputMessage="1" showErrorMessage="1" sqref="C669:C670">
      <formula1>$Z$2:$Z$480</formula1>
    </dataValidation>
    <dataValidation type="list" allowBlank="1" showInputMessage="1" showErrorMessage="1" sqref="C652:C668">
      <formula1>$Z$2:$Z$507</formula1>
    </dataValidation>
    <dataValidation type="list" allowBlank="1" showInputMessage="1" showErrorMessage="1" sqref="B809:B871 B674:B704 B771:B773">
      <formula1>$AA$2:$AA$1501</formula1>
    </dataValidation>
    <dataValidation type="list" allowBlank="1" showInputMessage="1" sqref="B872:B874">
      <formula1>$AA$2:$AA$1501</formula1>
    </dataValidation>
    <dataValidation type="list" allowBlank="1" showInputMessage="1" showErrorMessage="1" sqref="B729:B770">
      <formula1>$AA$2:$AA$1504</formula1>
    </dataValidation>
    <dataValidation type="list" allowBlank="1" showInputMessage="1" showErrorMessage="1" sqref="B793:B808 B651:B673">
      <formula1>$AA$2:$AA$1500</formula1>
    </dataValidation>
    <dataValidation type="list" allowBlank="1" showInputMessage="1" showErrorMessage="1" sqref="D60:D62 D193:D874">
      <formula1>$AC$2:$AC$8</formula1>
    </dataValidation>
    <dataValidation type="list" allowBlank="1" showInputMessage="1" showErrorMessage="1" sqref="B774:B792">
      <formula1>$AA$2:$AA$1503</formula1>
    </dataValidation>
    <dataValidation type="list" allowBlank="1" showInputMessage="1" showErrorMessage="1" sqref="E24:E29">
      <formula1>$AB$2:$AB$139</formula1>
    </dataValidation>
    <dataValidation type="list" allowBlank="1" showInputMessage="1" showErrorMessage="1" sqref="E179:E192">
      <formula1>$AB$2:$AB$230</formula1>
    </dataValidation>
    <dataValidation type="list" allowBlank="1" showInputMessage="1" showErrorMessage="1" sqref="C171:C174 C176:C178">
      <formula1>$Z$2:$Z$305</formula1>
    </dataValidation>
    <dataValidation type="list" allowBlank="1" showInputMessage="1" sqref="C175">
      <formula1>$Z$2:$Z$305</formula1>
    </dataValidation>
    <dataValidation type="list" allowBlank="1" showInputMessage="1" showErrorMessage="1" sqref="C162:C164 C166:C170">
      <formula1>$Z$2:$Z$304</formula1>
    </dataValidation>
    <dataValidation type="list" allowBlank="1" showInputMessage="1" sqref="C165">
      <formula1>$Z$2:$Z$304</formula1>
    </dataValidation>
    <dataValidation type="list" allowBlank="1" showInputMessage="1" showErrorMessage="1" sqref="E158:E178">
      <formula1>$AB$2:$AB$224</formula1>
    </dataValidation>
    <dataValidation type="list" allowBlank="1" showInputMessage="1" showErrorMessage="1" sqref="E146:E157">
      <formula1>$AB$2:$AB$223</formula1>
    </dataValidation>
    <dataValidation type="list" allowBlank="1" showInputMessage="1" showErrorMessage="1" sqref="E113:E114 E134:E145">
      <formula1>$AB$2:$AB$185</formula1>
    </dataValidation>
    <dataValidation type="list" allowBlank="1" showInputMessage="1" showErrorMessage="1" sqref="E127:E133">
      <formula1>$AB$2:$AB$184</formula1>
    </dataValidation>
    <dataValidation type="list" allowBlank="1" showInputMessage="1" showErrorMessage="1" sqref="E115:E126">
      <formula1>$AB$2:$AB$183</formula1>
    </dataValidation>
    <dataValidation type="list" allowBlank="1" showInputMessage="1" showErrorMessage="1" sqref="E106:E112">
      <formula1>$AD$2:$AD$185</formula1>
    </dataValidation>
    <dataValidation type="list" allowBlank="1" showInputMessage="1" showErrorMessage="1" sqref="C54:C56">
      <formula1>$Z$2:$Z$200</formula1>
    </dataValidation>
    <dataValidation type="list" allowBlank="1" showInputMessage="1" showErrorMessage="1" sqref="C58">
      <formula1>$Z$2:$Z$203</formula1>
    </dataValidation>
    <dataValidation type="list" allowBlank="1" showInputMessage="1" sqref="C57">
      <formula1>$Z$2:$Z$200</formula1>
    </dataValidation>
    <dataValidation type="list" allowBlank="1" showInputMessage="1" showErrorMessage="1" sqref="C98:C103">
      <formula1>$Z$2:$Z$236</formula1>
    </dataValidation>
    <dataValidation type="list" allowBlank="1" showInputMessage="1" showErrorMessage="1" sqref="C104">
      <formula1>$AB$2:$AB$236</formula1>
    </dataValidation>
    <dataValidation type="list" allowBlank="1" showInputMessage="1" sqref="C105">
      <formula1>$Z$2:$Z$238</formula1>
    </dataValidation>
    <dataValidation type="list" allowBlank="1" showInputMessage="1" showErrorMessage="1" sqref="C106:C111">
      <formula1>$AB$2:$AB$241</formula1>
    </dataValidation>
    <dataValidation type="list" allowBlank="1" showInputMessage="1" sqref="C112">
      <formula1>$AB$2:$AB$241</formula1>
    </dataValidation>
    <dataValidation type="list" allowBlank="1" showInputMessage="1" showErrorMessage="1" sqref="C94:C97">
      <formula1>$AB$2:$AB$328</formula1>
    </dataValidation>
    <dataValidation type="list" allowBlank="1" showInputMessage="1" sqref="C43:C44">
      <formula1>$Z$2:$Z$199</formula1>
    </dataValidation>
    <dataValidation type="list" allowBlank="1" showInputMessage="1" showErrorMessage="1" sqref="C45:C53 C40:C42">
      <formula1>$Z$2:$Z$199</formula1>
    </dataValidation>
    <dataValidation type="list" allowBlank="1" showInputMessage="1" showErrorMessage="1" sqref="C123">
      <formula1>$Z$2:$Z$713</formula1>
    </dataValidation>
    <dataValidation type="list" allowBlank="1" showInputMessage="1" showErrorMessage="1" sqref="C117:C122 C124:C126">
      <formula1>$Z$2:$Z$715</formula1>
    </dataValidation>
    <dataValidation type="list" allowBlank="1" showInputMessage="1" showErrorMessage="1" sqref="C69:C70">
      <formula1>$Z$2:$Z$679</formula1>
    </dataValidation>
    <dataValidation type="list" allowBlank="1" showInputMessage="1" showErrorMessage="1" sqref="C71:C76 C79:C81">
      <formula1>$Z$2:$Z$682</formula1>
    </dataValidation>
    <dataValidation type="list" allowBlank="1" showInputMessage="1" showErrorMessage="1" sqref="C77">
      <formula1>$AB$2:$AB$685</formula1>
    </dataValidation>
    <dataValidation type="list" allowBlank="1" showInputMessage="1" showErrorMessage="1" sqref="C78">
      <formula1>$AB$2:$AB$682</formula1>
    </dataValidation>
    <dataValidation type="list" allowBlank="1" showInputMessage="1" showErrorMessage="1" sqref="C82:C85">
      <formula1>$Z$2:$Z$688</formula1>
    </dataValidation>
    <dataValidation type="list" allowBlank="1" showInputMessage="1" showErrorMessage="1" sqref="C86:C87">
      <formula1>$Z$2:$Z$689</formula1>
    </dataValidation>
    <dataValidation type="list" allowBlank="1" showInputMessage="1" showErrorMessage="1" sqref="C88:C89">
      <formula1>$Z$2:$Z$690</formula1>
    </dataValidation>
    <dataValidation type="list" allowBlank="1" showInputMessage="1" showErrorMessage="1" sqref="C90:C92">
      <formula1>$Z$2:$Z$691</formula1>
    </dataValidation>
    <dataValidation type="list" allowBlank="1" showInputMessage="1" showErrorMessage="1" sqref="C93">
      <formula1>$AB$2:$AB$698</formula1>
    </dataValidation>
    <dataValidation type="list" allowBlank="1" showInputMessage="1" showErrorMessage="1" sqref="C113:C116">
      <formula1>$Z$2:$Z$711</formula1>
    </dataValidation>
    <dataValidation type="list" allowBlank="1" showInputMessage="1" showErrorMessage="1" sqref="C143">
      <formula1>$Z$2:$Z$725</formula1>
    </dataValidation>
    <dataValidation type="list" allowBlank="1" showInputMessage="1" showErrorMessage="1" sqref="C144">
      <formula1>$Z$2:$Z$728</formula1>
    </dataValidation>
    <dataValidation type="list" allowBlank="1" showInputMessage="1" showErrorMessage="1" sqref="C140:C141">
      <formula1>$Z$2:$Z$724</formula1>
    </dataValidation>
    <dataValidation type="list" allowBlank="1" showInputMessage="1" showErrorMessage="1" sqref="C134:C139">
      <formula1>$Z$2:$Z$720</formula1>
    </dataValidation>
    <dataValidation type="list" allowBlank="1" showInputMessage="1" showErrorMessage="1" sqref="C127:C133">
      <formula1>$Z$2:$Z$717</formula1>
    </dataValidation>
    <dataValidation type="list" allowBlank="1" showInputMessage="1" sqref="C142">
      <formula1>$Z$2:$Z$725</formula1>
    </dataValidation>
    <dataValidation type="list" allowBlank="1" showInputMessage="1" showErrorMessage="1" sqref="C4">
      <formula1>$Z$2:$Z$623</formula1>
    </dataValidation>
    <dataValidation type="list" allowBlank="1" showInputMessage="1" sqref="C183">
      <formula1>$Z$2:$Z$313</formula1>
    </dataValidation>
    <dataValidation type="list" allowBlank="1" showInputMessage="1" sqref="C59">
      <formula1>$AB$2:$AB$343</formula1>
    </dataValidation>
    <dataValidation type="list" allowBlank="1" showInputMessage="1" showErrorMessage="1" sqref="E59">
      <formula1>$AD$2:$AD$248</formula1>
    </dataValidation>
    <dataValidation type="list" allowBlank="1" showInputMessage="1" showErrorMessage="1" sqref="D59">
      <formula1>$AE$2:$AE$8</formula1>
    </dataValidation>
    <dataValidation type="list" allowBlank="1" showInputMessage="1" sqref="C60">
      <formula1>$Z$2:$Z$276</formula1>
    </dataValidation>
    <dataValidation type="list" allowBlank="1" showInputMessage="1" showErrorMessage="1" sqref="E60:E61">
      <formula1>$AB$2:$AB$215</formula1>
    </dataValidation>
    <dataValidation type="list" allowBlank="1" showInputMessage="1" showErrorMessage="1" sqref="C61">
      <formula1>$Z$2:$Z$276</formula1>
    </dataValidation>
    <dataValidation type="list" allowBlank="1" showInputMessage="1" showErrorMessage="1" sqref="E62">
      <formula1>$AB$2:$AB$219</formula1>
    </dataValidation>
    <dataValidation type="list" allowBlank="1" showInputMessage="1" showErrorMessage="1" sqref="B629:B650">
      <formula1>$AA$2:$AA$1499</formula1>
    </dataValidation>
    <dataValidation type="list" allowBlank="1" showInputMessage="1" showErrorMessage="1" sqref="C629:C651">
      <formula1>$Z$2:$Z$899</formula1>
    </dataValidation>
    <dataValidation type="list" allowBlank="1" showInputMessage="1" showErrorMessage="1" sqref="C672:C874">
      <formula1>$Z$2:$Z$395</formula1>
    </dataValidation>
    <dataValidation type="list" allowBlank="1" showInputMessage="1" showErrorMessage="1" sqref="B596:B628">
      <formula1>$AA$2:$AA$1496</formula1>
    </dataValidation>
    <dataValidation type="list" allowBlank="1" showInputMessage="1" showErrorMessage="1" sqref="C596:C628">
      <formula1>$Z$2:$Z$896</formula1>
    </dataValidation>
    <dataValidation type="list" allowBlank="1" showInputMessage="1" showErrorMessage="1" sqref="B504:B522 B565:B595 B484:B500">
      <formula1>$AA$2:$AA$1494</formula1>
    </dataValidation>
    <dataValidation type="list" allowBlank="1" showInputMessage="1" showErrorMessage="1" sqref="C565:C595 C484:C522">
      <formula1>$Z$2:$Z$894</formula1>
    </dataValidation>
    <dataValidation type="list" allowBlank="1" showInputMessage="1" showErrorMessage="1" sqref="C528:C534 C358:C387 C326:C327">
      <formula1>$Z$2:$Z$884</formula1>
    </dataValidation>
    <dataValidation type="list" allowBlank="1" showInputMessage="1" showErrorMessage="1" sqref="B523:B564 B465:B483">
      <formula1>$AA$2:$AA$1493</formula1>
    </dataValidation>
    <dataValidation type="list" allowBlank="1" showInputMessage="1" showErrorMessage="1" sqref="C535:C564 C523:C527 C465:C483">
      <formula1>$Z$2:$Z$893</formula1>
    </dataValidation>
    <dataValidation type="list" allowBlank="1" showInputMessage="1" sqref="B501:B503">
      <formula1>$AA$2:$AA$1494</formula1>
    </dataValidation>
    <dataValidation type="list" allowBlank="1" showInputMessage="1" showErrorMessage="1" sqref="B434:B464">
      <formula1>$AA$2:$AA$1491</formula1>
    </dataValidation>
    <dataValidation type="list" allowBlank="1" showInputMessage="1" showErrorMessage="1" sqref="C434:C464">
      <formula1>$Z$2:$Z$891</formula1>
    </dataValidation>
    <dataValidation type="list" allowBlank="1" showInputMessage="1" showErrorMessage="1" sqref="B413:B433">
      <formula1>$AA$2:$AA$1490</formula1>
    </dataValidation>
    <dataValidation type="list" allowBlank="1" showInputMessage="1" showErrorMessage="1" sqref="C413:C433">
      <formula1>$Z$2:$Z$890</formula1>
    </dataValidation>
    <dataValidation type="list" allowBlank="1" showInputMessage="1" showErrorMessage="1" sqref="B352:B387">
      <formula1>$AA$2:$AA$1484</formula1>
    </dataValidation>
    <dataValidation type="list" allowBlank="1" showInputMessage="1" showErrorMessage="1" sqref="B388:B412">
      <formula1>$AA$2:$AA$1488</formula1>
    </dataValidation>
    <dataValidation type="list" allowBlank="1" showInputMessage="1" showErrorMessage="1" sqref="C388:C412">
      <formula1>$Z$2:$Z$888</formula1>
    </dataValidation>
    <dataValidation type="list" allowBlank="1" showInputMessage="1" showErrorMessage="1" sqref="B281:B310">
      <formula1>$AA$2:$AA$1479</formula1>
    </dataValidation>
    <dataValidation type="list" allowBlank="1" showInputMessage="1" showErrorMessage="1" sqref="C295:C310">
      <formula1>$Z$2:$Z$882</formula1>
    </dataValidation>
    <dataValidation type="list" allowBlank="1" showInputMessage="1" showErrorMessage="1" sqref="C281:C294">
      <formula1>$Z$2:$Z$879</formula1>
    </dataValidation>
    <dataValidation type="list" allowBlank="1" showInputMessage="1" showErrorMessage="1" sqref="B193:B211">
      <formula1>$AA$2:$AA$1472</formula1>
    </dataValidation>
    <dataValidation type="list" allowBlank="1" showInputMessage="1" showErrorMessage="1" sqref="C193:C211">
      <formula1>$Z$2:$Z$873</formula1>
    </dataValidation>
    <dataValidation type="list" allowBlank="1" showInputMessage="1" showErrorMessage="1" sqref="B212:B280">
      <formula1>$AA$2:$AA$1477</formula1>
    </dataValidation>
    <dataValidation type="list" allowBlank="1" showInputMessage="1" showErrorMessage="1" sqref="C212:C269 C271:C280">
      <formula1>$Z$2:$Z$877</formula1>
    </dataValidation>
    <dataValidation type="list" allowBlank="1" showInputMessage="1" showErrorMessage="1" sqref="B311:B349">
      <formula1>$AA$2:$AA$1483</formula1>
    </dataValidation>
    <dataValidation type="list" allowBlank="1" showInputMessage="1" showErrorMessage="1" sqref="C342:C351 C311:C313">
      <formula1>$Z$2:$Z$886</formula1>
    </dataValidation>
    <dataValidation type="list" allowBlank="1" showInputMessage="1" showErrorMessage="1" sqref="C328:C341 C314:C325">
      <formula1>$Z$2:$Z$883</formula1>
    </dataValidation>
    <dataValidation type="list" allowBlank="1" showInputMessage="1" sqref="B350:B351">
      <formula1>$AA$2:$AA$1483</formula1>
    </dataValidation>
    <dataValidation type="list" allowBlank="1" showInputMessage="1" showErrorMessage="1" sqref="C352:C357">
      <formula1>$Z$2:$Z$887</formula1>
    </dataValidation>
    <dataValidation type="list" allowBlank="1" showInputMessage="1" showErrorMessage="1" sqref="B705:B728">
      <formula1>$AA$2:$AA$1502</formula1>
    </dataValidation>
    <dataValidation type="list" allowBlank="1" showInputMessage="1" showErrorMessage="1" sqref="B183:B192">
      <formula1>$AA$2:$AA$1406</formula1>
    </dataValidation>
    <dataValidation type="list" allowBlank="1" showInputMessage="1" showErrorMessage="1" sqref="B179:B182">
      <formula1>$AA$2:$AA$1397</formula1>
    </dataValidation>
    <dataValidation type="list" allowBlank="1" showInputMessage="1" showErrorMessage="1" sqref="B171:B178">
      <formula1>$AA$2:$AA$1387</formula1>
    </dataValidation>
    <dataValidation type="list" allowBlank="1" showInputMessage="1" showErrorMessage="1" sqref="B164:B165 B147:B152">
      <formula1>$AA$2:$AA$1388</formula1>
    </dataValidation>
    <dataValidation type="list" allowBlank="1" showInputMessage="1" showErrorMessage="1" sqref="B166:B170">
      <formula1>$AA$2:$AA$1385</formula1>
    </dataValidation>
    <dataValidation type="list" allowBlank="1" showInputMessage="1" showErrorMessage="1" sqref="B158:B163">
      <formula1>$AA$2:$AA$1390</formula1>
    </dataValidation>
    <dataValidation type="list" allowBlank="1" showInputMessage="1" showErrorMessage="1" sqref="B153:B157">
      <formula1>$AA$2:$AA$1389</formula1>
    </dataValidation>
    <dataValidation type="list" allowBlank="1" showInputMessage="1" showErrorMessage="1" sqref="B145">
      <formula1>$AA$2:$AA$1311</formula1>
    </dataValidation>
    <dataValidation type="list" allowBlank="1" showInputMessage="1" showErrorMessage="1" sqref="B146">
      <formula1>$AA$2:$AA$1384</formula1>
    </dataValidation>
    <dataValidation type="list" allowBlank="1" showInputMessage="1" showErrorMessage="1" sqref="B142:B143">
      <formula1>$AA$2:$AA$1305</formula1>
    </dataValidation>
    <dataValidation type="list" allowBlank="1" showInputMessage="1" showErrorMessage="1" sqref="B144">
      <formula1>$AA$2:$AA$1308</formula1>
    </dataValidation>
    <dataValidation type="list" allowBlank="1" showInputMessage="1" showErrorMessage="1" sqref="B140:B141">
      <formula1>$AA$2:$AA$1304</formula1>
    </dataValidation>
    <dataValidation type="list" allowBlank="1" showInputMessage="1" showErrorMessage="1" sqref="B134:B139">
      <formula1>$AA$2:$AA$1299</formula1>
    </dataValidation>
    <dataValidation type="list" allowBlank="1" showInputMessage="1" showErrorMessage="1" sqref="B127:B133">
      <formula1>$AA$2:$AA$1296</formula1>
    </dataValidation>
    <dataValidation type="list" allowBlank="1" showInputMessage="1" showErrorMessage="1" sqref="B124:B126">
      <formula1>$AA$2:$AA$1292</formula1>
    </dataValidation>
    <dataValidation type="list" allowBlank="1" showInputMessage="1" showErrorMessage="1" sqref="B117:B123">
      <formula1>$AA$2:$AA$1289</formula1>
    </dataValidation>
    <dataValidation type="list" allowBlank="1" showInputMessage="1" showErrorMessage="1" sqref="B45:B46">
      <formula1>$AA$2:$AA$1162</formula1>
    </dataValidation>
    <dataValidation type="list" allowBlank="1" showInputMessage="1" showErrorMessage="1" sqref="B47:B53">
      <formula1>$AA$2:$AA$1160</formula1>
    </dataValidation>
    <dataValidation type="list" allowBlank="1" showInputMessage="1" showErrorMessage="1" sqref="B54:B55">
      <formula1>$AA$2:$AA$1167</formula1>
    </dataValidation>
    <dataValidation type="list" allowBlank="1" showInputMessage="1" showErrorMessage="1" sqref="B56">
      <formula1>$AA$2:$AA$1176</formula1>
    </dataValidation>
    <dataValidation type="list" allowBlank="1" showInputMessage="1" sqref="B57">
      <formula1>$AA$2:$AA$1176</formula1>
    </dataValidation>
    <dataValidation type="list" allowBlank="1" showInputMessage="1" showErrorMessage="1" sqref="B58">
      <formula1>$AA$2:$AA$1181</formula1>
    </dataValidation>
    <dataValidation type="list" allowBlank="1" showInputMessage="1" showErrorMessage="1" sqref="C67:C68">
      <formula1>$AA$1:$AA$1029</formula1>
    </dataValidation>
    <dataValidation type="list" allowBlank="1" showInputMessage="1" showErrorMessage="1" sqref="B63:B68">
      <formula1>$AA$2:$AA$1185</formula1>
    </dataValidation>
    <dataValidation type="list" allowBlank="1" showInputMessage="1" showErrorMessage="1" sqref="B69:B76">
      <formula1>$AA$2:$AA$1241</formula1>
    </dataValidation>
    <dataValidation type="list" allowBlank="1" showInputMessage="1" showErrorMessage="1" sqref="B77:B78">
      <formula1>$AC$2:$AC$1244</formula1>
    </dataValidation>
    <dataValidation type="list" allowBlank="1" showInputMessage="1" showErrorMessage="1" sqref="B79:B81">
      <formula1>$AA$2:$AA$1245</formula1>
    </dataValidation>
    <dataValidation type="list" allowBlank="1" showInputMessage="1" showErrorMessage="1" sqref="B82:B85">
      <formula1>$AA$2:$AA$1252</formula1>
    </dataValidation>
    <dataValidation type="list" allowBlank="1" showInputMessage="1" showErrorMessage="1" sqref="B86:B87">
      <formula1>$AA$2:$AA$1253</formula1>
    </dataValidation>
    <dataValidation type="list" allowBlank="1" showInputMessage="1" showErrorMessage="1" sqref="B88:B89">
      <formula1>$AA$2:$AA$1255</formula1>
    </dataValidation>
    <dataValidation type="list" allowBlank="1" showInputMessage="1" showErrorMessage="1" sqref="B90:B92">
      <formula1>$AA$2:$AA$1256</formula1>
    </dataValidation>
    <dataValidation type="list" allowBlank="1" showInputMessage="1" showErrorMessage="1" sqref="B93:B97 B104">
      <formula1>$AC$2:$AC$1264</formula1>
    </dataValidation>
    <dataValidation type="list" allowBlank="1" showInputMessage="1" showErrorMessage="1" sqref="B98:B99 B105">
      <formula1>$AA$2:$AA$1268</formula1>
    </dataValidation>
    <dataValidation type="list" allowBlank="1" showInputMessage="1" showErrorMessage="1" sqref="B100">
      <formula1>$AA$2:$AA$1265</formula1>
    </dataValidation>
    <dataValidation type="list" allowBlank="1" showInputMessage="1" showErrorMessage="1" sqref="B101:B102">
      <formula1>$AA$2:$AA$1266</formula1>
    </dataValidation>
    <dataValidation type="list" allowBlank="1" showInputMessage="1" showErrorMessage="1" sqref="B103">
      <formula1>$AA$2:$AA$1263</formula1>
    </dataValidation>
    <dataValidation type="list" allowBlank="1" showInputMessage="1" showErrorMessage="1" sqref="B106:B111">
      <formula1>$AC$2:$AC$1285</formula1>
    </dataValidation>
    <dataValidation type="list" allowBlank="1" showInputMessage="1" showErrorMessage="1" sqref="B112">
      <formula1>$AC$2:$AC$1286</formula1>
    </dataValidation>
    <dataValidation type="list" allowBlank="1" showInputMessage="1" showErrorMessage="1" sqref="B113:B116">
      <formula1>$AA$2:$AA$1286</formula1>
    </dataValidation>
    <dataValidation type="list" allowBlank="1" showInputMessage="1" showErrorMessage="1" sqref="B42:B44">
      <formula1>$AA$2:$AA$1164</formula1>
    </dataValidation>
    <dataValidation type="list" allowBlank="1" showInputMessage="1" showErrorMessage="1" sqref="B40:B41">
      <formula1>$AA$2:$AA$1163</formula1>
    </dataValidation>
    <dataValidation type="list" allowBlank="1" showInputMessage="1" showErrorMessage="1" sqref="B4">
      <formula1>$AA$2:$AA$1159</formula1>
    </dataValidation>
    <dataValidation type="list" allowBlank="1" showInputMessage="1" showErrorMessage="1" sqref="B59">
      <formula1>$AC$2:$AC$1384</formula1>
    </dataValidation>
    <dataValidation type="list" allowBlank="1" showInputMessage="1" showErrorMessage="1" sqref="B60:B61">
      <formula1>$AA$2:$AA$1273</formula1>
    </dataValidation>
    <dataValidation type="list" allowBlank="1" showInputMessage="1" showErrorMessage="1" sqref="B62">
      <formula1>$AA$2:$AA$1281</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999"/>
  <sheetViews>
    <sheetView zoomScale="85" zoomScaleNormal="85" workbookViewId="0">
      <pane xSplit="10" ySplit="3" topLeftCell="K4" activePane="bottomRight" state="frozen"/>
      <selection pane="topRight" activeCell="K1" sqref="K1"/>
      <selection pane="bottomLeft" activeCell="A4" sqref="A4"/>
      <selection pane="bottomRight" activeCell="AA69" sqref="AA69"/>
    </sheetView>
  </sheetViews>
  <sheetFormatPr defaultRowHeight="15" x14ac:dyDescent="0.25"/>
  <cols>
    <col min="1" max="1" width="13.140625" bestFit="1" customWidth="1"/>
    <col min="2" max="2" width="21.5703125" customWidth="1"/>
    <col min="3" max="3" width="11.7109375" bestFit="1" customWidth="1"/>
    <col min="4" max="4" width="10.28515625" bestFit="1" customWidth="1"/>
    <col min="5" max="5" width="23.5703125" bestFit="1" customWidth="1"/>
    <col min="6" max="6" width="8.28515625" customWidth="1"/>
    <col min="7" max="7" width="8" customWidth="1"/>
    <col min="9" max="9" width="11.7109375" bestFit="1" customWidth="1"/>
    <col min="10" max="10" width="4.7109375" bestFit="1" customWidth="1"/>
    <col min="11" max="11" width="9.42578125" customWidth="1"/>
    <col min="12" max="12" width="11" bestFit="1" customWidth="1"/>
    <col min="13" max="13" width="11" customWidth="1"/>
    <col min="14" max="14" width="11.140625" bestFit="1" customWidth="1"/>
    <col min="15" max="15" width="11.42578125" bestFit="1" customWidth="1"/>
    <col min="16" max="16" width="13.5703125" bestFit="1" customWidth="1"/>
    <col min="17" max="17" width="11.42578125" bestFit="1" customWidth="1"/>
    <col min="18" max="18" width="11" bestFit="1" customWidth="1"/>
    <col min="19" max="19" width="14.28515625" bestFit="1" customWidth="1"/>
    <col min="20" max="20" width="11.28515625" bestFit="1" customWidth="1"/>
    <col min="21" max="21" width="11" bestFit="1" customWidth="1"/>
    <col min="22" max="22" width="10.85546875" customWidth="1"/>
    <col min="23" max="23" width="10.140625" bestFit="1" customWidth="1"/>
    <col min="25" max="25" width="7.5703125" customWidth="1"/>
    <col min="26" max="26" width="5.5703125" customWidth="1"/>
    <col min="27" max="27" width="11.7109375" bestFit="1" customWidth="1"/>
    <col min="28" max="28" width="11.140625" bestFit="1" customWidth="1"/>
  </cols>
  <sheetData>
    <row r="1" spans="1:28" ht="30" x14ac:dyDescent="0.25">
      <c r="A1" s="189" t="s">
        <v>0</v>
      </c>
      <c r="B1" s="190" t="s">
        <v>1</v>
      </c>
      <c r="C1" s="1" t="s">
        <v>563</v>
      </c>
      <c r="D1" s="1"/>
      <c r="E1" s="189" t="s">
        <v>2</v>
      </c>
      <c r="F1" s="189"/>
      <c r="G1" s="189"/>
      <c r="H1" s="189"/>
      <c r="I1" s="189"/>
      <c r="J1" s="191" t="s">
        <v>3</v>
      </c>
      <c r="K1" s="189" t="s">
        <v>4</v>
      </c>
      <c r="L1" s="194" t="s">
        <v>5</v>
      </c>
      <c r="M1" s="194"/>
      <c r="N1" s="194"/>
      <c r="O1" s="194"/>
      <c r="P1" s="194"/>
      <c r="Q1" s="194"/>
      <c r="R1" s="194"/>
      <c r="S1" s="194"/>
      <c r="T1" s="194"/>
      <c r="U1" s="194"/>
      <c r="V1" s="194"/>
      <c r="W1" s="194"/>
      <c r="X1" s="194"/>
      <c r="Y1" s="194"/>
      <c r="Z1" s="194"/>
      <c r="AA1" s="1" t="s">
        <v>562</v>
      </c>
      <c r="AB1" s="192" t="s">
        <v>6</v>
      </c>
    </row>
    <row r="2" spans="1:28" x14ac:dyDescent="0.25">
      <c r="A2" s="189"/>
      <c r="B2" s="190"/>
      <c r="C2" s="189" t="s">
        <v>7</v>
      </c>
      <c r="D2" s="1"/>
      <c r="E2" s="190" t="s">
        <v>8</v>
      </c>
      <c r="F2" s="190" t="s">
        <v>9</v>
      </c>
      <c r="G2" s="189" t="s">
        <v>10</v>
      </c>
      <c r="H2" s="189" t="s">
        <v>11</v>
      </c>
      <c r="I2" s="189"/>
      <c r="J2" s="191"/>
      <c r="K2" s="189"/>
      <c r="L2" s="193" t="s">
        <v>12</v>
      </c>
      <c r="M2" s="193"/>
      <c r="N2" s="193"/>
      <c r="O2" s="193" t="s">
        <v>13</v>
      </c>
      <c r="P2" s="193"/>
      <c r="Q2" s="193"/>
      <c r="R2" s="193" t="s">
        <v>14</v>
      </c>
      <c r="S2" s="193"/>
      <c r="T2" s="193"/>
      <c r="U2" s="194" t="s">
        <v>15</v>
      </c>
      <c r="V2" s="194"/>
      <c r="W2" s="194"/>
      <c r="X2" s="194" t="s">
        <v>16</v>
      </c>
      <c r="Y2" s="194"/>
      <c r="Z2" s="194"/>
      <c r="AA2" s="189" t="s">
        <v>7</v>
      </c>
      <c r="AB2" s="192"/>
    </row>
    <row r="3" spans="1:28" ht="30" x14ac:dyDescent="0.25">
      <c r="A3" s="189"/>
      <c r="B3" s="190"/>
      <c r="C3" s="189"/>
      <c r="D3" s="1"/>
      <c r="E3" s="190"/>
      <c r="F3" s="190"/>
      <c r="G3" s="189"/>
      <c r="H3" s="2" t="s">
        <v>17</v>
      </c>
      <c r="I3" s="1" t="s">
        <v>18</v>
      </c>
      <c r="J3" s="191"/>
      <c r="K3" s="189"/>
      <c r="L3" s="3" t="s">
        <v>19</v>
      </c>
      <c r="M3" s="3" t="s">
        <v>694</v>
      </c>
      <c r="N3" s="3"/>
      <c r="O3" s="3" t="s">
        <v>19</v>
      </c>
      <c r="P3" s="3" t="s">
        <v>694</v>
      </c>
      <c r="Q3" s="3"/>
      <c r="R3" s="3" t="s">
        <v>19</v>
      </c>
      <c r="S3" s="3" t="s">
        <v>694</v>
      </c>
      <c r="T3" s="3"/>
      <c r="U3" s="3" t="s">
        <v>19</v>
      </c>
      <c r="V3" s="3" t="s">
        <v>694</v>
      </c>
      <c r="W3" s="3"/>
      <c r="X3" s="3" t="s">
        <v>19</v>
      </c>
      <c r="Y3" s="3" t="s">
        <v>694</v>
      </c>
      <c r="Z3" s="3"/>
      <c r="AA3" s="189"/>
      <c r="AB3" s="192"/>
    </row>
    <row r="4" spans="1:28" ht="15.75" hidden="1" x14ac:dyDescent="0.25">
      <c r="A4" s="4">
        <v>43670</v>
      </c>
      <c r="B4" s="5" t="s">
        <v>21</v>
      </c>
      <c r="C4" s="6">
        <v>450000</v>
      </c>
      <c r="D4" s="7"/>
      <c r="E4" s="5" t="s">
        <v>22</v>
      </c>
      <c r="F4" s="5">
        <v>1</v>
      </c>
      <c r="G4" s="5" t="s">
        <v>23</v>
      </c>
      <c r="H4" s="5"/>
      <c r="I4" s="5">
        <f t="shared" ref="I4:I37" si="0">F4*H4</f>
        <v>0</v>
      </c>
      <c r="J4" s="8" t="s">
        <v>24</v>
      </c>
      <c r="K4" s="5"/>
      <c r="L4" s="9">
        <f t="shared" ref="L4:L64" si="1">M4+N4</f>
        <v>0</v>
      </c>
      <c r="M4" s="9"/>
      <c r="N4" s="9"/>
      <c r="O4" s="9">
        <f t="shared" ref="O4:O64" si="2">P4+Q4</f>
        <v>0</v>
      </c>
      <c r="P4" s="9"/>
      <c r="Q4" s="9"/>
      <c r="R4" s="9">
        <f t="shared" ref="R4:R64" si="3">S4+T4</f>
        <v>0</v>
      </c>
      <c r="S4" s="9"/>
      <c r="T4" s="9"/>
      <c r="U4" s="9">
        <f t="shared" ref="U4:U64" si="4">V4+W4</f>
        <v>0</v>
      </c>
      <c r="V4" s="9"/>
      <c r="W4" s="9"/>
      <c r="X4" s="9">
        <f t="shared" ref="X4:X64" si="5">Y4+Z4</f>
        <v>0</v>
      </c>
      <c r="Y4" s="9"/>
      <c r="Z4" s="9"/>
      <c r="AA4" s="10">
        <f t="shared" ref="AA4:AA64" si="6">C4+I4-L4-O4-U4-X4-R4</f>
        <v>450000</v>
      </c>
      <c r="AB4" s="11"/>
    </row>
    <row r="5" spans="1:28" ht="15.75" hidden="1"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hidden="1" x14ac:dyDescent="0.25">
      <c r="A6" s="12">
        <v>45052</v>
      </c>
      <c r="B6" s="5" t="s">
        <v>35</v>
      </c>
      <c r="C6" s="13">
        <v>715000</v>
      </c>
      <c r="D6" s="5" t="s">
        <v>36</v>
      </c>
      <c r="E6" s="5" t="s">
        <v>37</v>
      </c>
      <c r="F6" s="5">
        <v>1100</v>
      </c>
      <c r="G6" s="15" t="s">
        <v>29</v>
      </c>
      <c r="H6" s="5"/>
      <c r="I6" s="5">
        <f t="shared" si="0"/>
        <v>0</v>
      </c>
      <c r="J6" s="16" t="s">
        <v>38</v>
      </c>
      <c r="K6" s="5" t="s">
        <v>39</v>
      </c>
      <c r="L6" s="9">
        <f t="shared" si="1"/>
        <v>0</v>
      </c>
      <c r="M6" s="9"/>
      <c r="N6" s="9"/>
      <c r="O6" s="9">
        <f t="shared" si="2"/>
        <v>0</v>
      </c>
      <c r="P6" s="9"/>
      <c r="Q6" s="9"/>
      <c r="R6" s="9">
        <f t="shared" si="3"/>
        <v>0</v>
      </c>
      <c r="S6" s="9"/>
      <c r="T6" s="9"/>
      <c r="U6" s="9">
        <f t="shared" si="4"/>
        <v>0</v>
      </c>
      <c r="V6" s="9"/>
      <c r="W6" s="9"/>
      <c r="X6" s="9">
        <f t="shared" si="5"/>
        <v>0</v>
      </c>
      <c r="Y6" s="9"/>
      <c r="Z6" s="9"/>
      <c r="AA6" s="10">
        <f t="shared" si="6"/>
        <v>715000</v>
      </c>
      <c r="AB6" s="11"/>
    </row>
    <row r="7" spans="1:28" ht="15.75" hidden="1" x14ac:dyDescent="0.25">
      <c r="A7" s="12">
        <v>45059</v>
      </c>
      <c r="B7" s="5" t="s">
        <v>40</v>
      </c>
      <c r="C7" s="13">
        <v>2640500</v>
      </c>
      <c r="D7" s="5" t="s">
        <v>41</v>
      </c>
      <c r="E7" s="5" t="s">
        <v>42</v>
      </c>
      <c r="F7" s="5">
        <v>1750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2640500</v>
      </c>
      <c r="AB7" s="11"/>
    </row>
    <row r="8" spans="1:28" ht="15.75" hidden="1" x14ac:dyDescent="0.25">
      <c r="A8" s="12">
        <v>45118</v>
      </c>
      <c r="B8" s="5" t="s">
        <v>44</v>
      </c>
      <c r="C8" s="5">
        <v>-3950000</v>
      </c>
      <c r="D8" s="5" t="s">
        <v>31</v>
      </c>
      <c r="E8" s="5" t="s">
        <v>45</v>
      </c>
      <c r="F8" s="5">
        <v>100</v>
      </c>
      <c r="G8" s="5" t="s">
        <v>29</v>
      </c>
      <c r="H8" s="5"/>
      <c r="I8" s="5">
        <f t="shared" si="0"/>
        <v>0</v>
      </c>
      <c r="J8" s="14" t="s">
        <v>34</v>
      </c>
      <c r="K8" s="5"/>
      <c r="L8" s="9">
        <f t="shared" si="1"/>
        <v>0</v>
      </c>
      <c r="M8" s="9"/>
      <c r="N8" s="9"/>
      <c r="O8" s="9">
        <f t="shared" si="2"/>
        <v>0</v>
      </c>
      <c r="P8" s="9"/>
      <c r="Q8" s="9"/>
      <c r="R8" s="9">
        <f t="shared" si="3"/>
        <v>0</v>
      </c>
      <c r="S8" s="9"/>
      <c r="T8" s="9"/>
      <c r="U8" s="9">
        <f t="shared" si="4"/>
        <v>0</v>
      </c>
      <c r="V8" s="9"/>
      <c r="W8" s="9"/>
      <c r="X8" s="9">
        <f t="shared" si="5"/>
        <v>0</v>
      </c>
      <c r="Y8" s="9"/>
      <c r="Z8" s="9"/>
      <c r="AA8" s="10">
        <f t="shared" si="6"/>
        <v>-3950000</v>
      </c>
      <c r="AB8" s="11"/>
    </row>
    <row r="9" spans="1:28" ht="15.75" hidden="1" x14ac:dyDescent="0.25">
      <c r="A9" s="12">
        <v>45254</v>
      </c>
      <c r="B9" s="5" t="s">
        <v>46</v>
      </c>
      <c r="C9" s="13">
        <v>166250</v>
      </c>
      <c r="D9" s="5" t="s">
        <v>31</v>
      </c>
      <c r="E9" s="5" t="s">
        <v>47</v>
      </c>
      <c r="F9" s="5">
        <v>18250</v>
      </c>
      <c r="G9" s="5" t="s">
        <v>29</v>
      </c>
      <c r="H9" s="5"/>
      <c r="I9" s="5">
        <f t="shared" si="0"/>
        <v>0</v>
      </c>
      <c r="J9" s="16" t="s">
        <v>43</v>
      </c>
      <c r="K9" s="5"/>
      <c r="L9" s="9">
        <f t="shared" si="1"/>
        <v>0</v>
      </c>
      <c r="M9" s="9"/>
      <c r="N9" s="9"/>
      <c r="O9" s="9">
        <f t="shared" si="2"/>
        <v>0</v>
      </c>
      <c r="P9" s="9"/>
      <c r="Q9" s="9"/>
      <c r="R9" s="9">
        <f t="shared" si="3"/>
        <v>0</v>
      </c>
      <c r="S9" s="9"/>
      <c r="T9" s="9"/>
      <c r="U9" s="9">
        <f t="shared" si="4"/>
        <v>0</v>
      </c>
      <c r="V9" s="9"/>
      <c r="W9" s="9"/>
      <c r="X9" s="9">
        <f t="shared" si="5"/>
        <v>0</v>
      </c>
      <c r="Y9" s="9"/>
      <c r="Z9" s="9"/>
      <c r="AA9" s="10">
        <f t="shared" si="6"/>
        <v>166250</v>
      </c>
      <c r="AB9" s="11"/>
    </row>
    <row r="10" spans="1:28" ht="15.75" hidden="1" x14ac:dyDescent="0.25">
      <c r="A10" s="12">
        <v>45285</v>
      </c>
      <c r="B10" s="5" t="s">
        <v>48</v>
      </c>
      <c r="C10" s="5">
        <v>-390000</v>
      </c>
      <c r="D10" s="5" t="s">
        <v>49</v>
      </c>
      <c r="E10" s="5"/>
      <c r="F10" s="5"/>
      <c r="G10" s="5" t="s">
        <v>51</v>
      </c>
      <c r="H10" s="5"/>
      <c r="I10" s="5">
        <f t="shared" si="0"/>
        <v>0</v>
      </c>
      <c r="J10" s="14" t="s">
        <v>34</v>
      </c>
      <c r="K10" s="5" t="s">
        <v>52</v>
      </c>
      <c r="L10" s="9">
        <f t="shared" si="1"/>
        <v>0</v>
      </c>
      <c r="M10" s="9"/>
      <c r="N10" s="9"/>
      <c r="O10" s="9">
        <f t="shared" si="2"/>
        <v>0</v>
      </c>
      <c r="P10" s="9"/>
      <c r="Q10" s="9"/>
      <c r="R10" s="9">
        <f t="shared" si="3"/>
        <v>0</v>
      </c>
      <c r="S10" s="9"/>
      <c r="T10" s="9"/>
      <c r="U10" s="9">
        <f t="shared" si="4"/>
        <v>0</v>
      </c>
      <c r="V10" s="9"/>
      <c r="W10" s="9"/>
      <c r="X10" s="9">
        <f t="shared" si="5"/>
        <v>0</v>
      </c>
      <c r="Y10" s="9"/>
      <c r="Z10" s="9"/>
      <c r="AA10" s="10">
        <f t="shared" si="6"/>
        <v>-390000</v>
      </c>
      <c r="AB10" s="11"/>
    </row>
    <row r="11" spans="1:28" ht="15.75" hidden="1" x14ac:dyDescent="0.25">
      <c r="A11" s="17">
        <v>45399</v>
      </c>
      <c r="B11" s="18" t="s">
        <v>55</v>
      </c>
      <c r="C11" s="19">
        <v>10000000</v>
      </c>
      <c r="D11" s="20" t="s">
        <v>31</v>
      </c>
      <c r="E11" s="20" t="s">
        <v>56</v>
      </c>
      <c r="F11" s="20">
        <v>89</v>
      </c>
      <c r="G11" s="20" t="s">
        <v>23</v>
      </c>
      <c r="H11" s="20"/>
      <c r="I11" s="5">
        <f t="shared" si="0"/>
        <v>0</v>
      </c>
      <c r="J11" s="14" t="s">
        <v>240</v>
      </c>
      <c r="K11" s="5" t="s">
        <v>57</v>
      </c>
      <c r="L11" s="9">
        <f t="shared" si="1"/>
        <v>0</v>
      </c>
      <c r="M11" s="9"/>
      <c r="N11" s="9"/>
      <c r="O11" s="9">
        <f t="shared" si="2"/>
        <v>10000000</v>
      </c>
      <c r="P11" s="9">
        <v>10000000</v>
      </c>
      <c r="Q11" s="9"/>
      <c r="R11" s="9">
        <f t="shared" si="3"/>
        <v>0</v>
      </c>
      <c r="S11" s="9"/>
      <c r="T11" s="9"/>
      <c r="U11" s="9">
        <f t="shared" si="4"/>
        <v>0</v>
      </c>
      <c r="V11" s="9"/>
      <c r="W11" s="9"/>
      <c r="X11" s="9">
        <f t="shared" si="5"/>
        <v>0</v>
      </c>
      <c r="Y11" s="9"/>
      <c r="Z11" s="9"/>
      <c r="AA11" s="10">
        <f t="shared" si="6"/>
        <v>0</v>
      </c>
      <c r="AB11" s="11">
        <v>45700</v>
      </c>
    </row>
    <row r="12" spans="1:28" ht="15.75" hidden="1" x14ac:dyDescent="0.25">
      <c r="A12" s="17">
        <v>45405</v>
      </c>
      <c r="B12" s="20" t="s">
        <v>58</v>
      </c>
      <c r="C12" s="19">
        <v>139800</v>
      </c>
      <c r="D12" s="20" t="s">
        <v>41</v>
      </c>
      <c r="E12" s="20" t="s">
        <v>59</v>
      </c>
      <c r="F12" s="20">
        <v>574</v>
      </c>
      <c r="G12" s="20" t="s">
        <v>51</v>
      </c>
      <c r="H12" s="20"/>
      <c r="I12" s="5">
        <f t="shared" si="0"/>
        <v>0</v>
      </c>
      <c r="J12" s="16" t="s">
        <v>43</v>
      </c>
      <c r="K12" s="5"/>
      <c r="L12" s="9">
        <f t="shared" si="1"/>
        <v>0</v>
      </c>
      <c r="M12" s="9"/>
      <c r="N12" s="9"/>
      <c r="O12" s="9">
        <f t="shared" si="2"/>
        <v>0</v>
      </c>
      <c r="P12" s="9"/>
      <c r="Q12" s="9"/>
      <c r="R12" s="9">
        <f t="shared" si="3"/>
        <v>0</v>
      </c>
      <c r="S12" s="9"/>
      <c r="T12" s="9"/>
      <c r="U12" s="9">
        <f t="shared" si="4"/>
        <v>0</v>
      </c>
      <c r="V12" s="9"/>
      <c r="W12" s="9"/>
      <c r="X12" s="9">
        <f t="shared" si="5"/>
        <v>0</v>
      </c>
      <c r="Y12" s="9"/>
      <c r="Z12" s="9"/>
      <c r="AA12" s="10">
        <f t="shared" si="6"/>
        <v>139800</v>
      </c>
      <c r="AB12" s="11"/>
    </row>
    <row r="13" spans="1:28" ht="15.75" hidden="1" x14ac:dyDescent="0.25">
      <c r="A13" s="17">
        <v>45462</v>
      </c>
      <c r="B13" s="20" t="s">
        <v>60</v>
      </c>
      <c r="C13" s="20">
        <v>-40000</v>
      </c>
      <c r="D13" s="20" t="s">
        <v>41</v>
      </c>
      <c r="E13" s="20" t="s">
        <v>61</v>
      </c>
      <c r="F13" s="20">
        <v>4</v>
      </c>
      <c r="G13" s="20" t="s">
        <v>25</v>
      </c>
      <c r="H13" s="20"/>
      <c r="I13" s="5">
        <f t="shared" si="0"/>
        <v>0</v>
      </c>
      <c r="J13" s="14" t="s">
        <v>34</v>
      </c>
      <c r="K13" s="5"/>
      <c r="L13" s="9">
        <f t="shared" si="1"/>
        <v>0</v>
      </c>
      <c r="M13" s="9"/>
      <c r="N13" s="9"/>
      <c r="O13" s="9">
        <f t="shared" si="2"/>
        <v>0</v>
      </c>
      <c r="P13" s="9"/>
      <c r="Q13" s="9"/>
      <c r="R13" s="9">
        <f t="shared" si="3"/>
        <v>0</v>
      </c>
      <c r="S13" s="9"/>
      <c r="T13" s="9"/>
      <c r="U13" s="9">
        <f t="shared" si="4"/>
        <v>0</v>
      </c>
      <c r="V13" s="9"/>
      <c r="W13" s="9"/>
      <c r="X13" s="9">
        <f t="shared" si="5"/>
        <v>0</v>
      </c>
      <c r="Y13" s="9"/>
      <c r="Z13" s="9"/>
      <c r="AA13" s="10">
        <f t="shared" si="6"/>
        <v>-40000</v>
      </c>
      <c r="AB13" s="11">
        <v>45462</v>
      </c>
    </row>
    <row r="14" spans="1:28" ht="15.75" hidden="1" x14ac:dyDescent="0.25">
      <c r="A14" s="17">
        <v>45463</v>
      </c>
      <c r="B14" s="20" t="s">
        <v>35</v>
      </c>
      <c r="C14" s="19">
        <v>1566000</v>
      </c>
      <c r="D14" s="20"/>
      <c r="E14" s="20" t="s">
        <v>62</v>
      </c>
      <c r="F14" s="20">
        <v>11.6</v>
      </c>
      <c r="G14" s="20" t="s">
        <v>51</v>
      </c>
      <c r="H14" s="20"/>
      <c r="I14" s="5">
        <f t="shared" si="0"/>
        <v>0</v>
      </c>
      <c r="J14" s="8" t="s">
        <v>26</v>
      </c>
      <c r="K14" s="5"/>
      <c r="L14" s="9">
        <f t="shared" si="1"/>
        <v>0</v>
      </c>
      <c r="M14" s="9"/>
      <c r="N14" s="9"/>
      <c r="O14" s="9">
        <f t="shared" si="2"/>
        <v>0</v>
      </c>
      <c r="P14" s="9"/>
      <c r="Q14" s="9"/>
      <c r="R14" s="9">
        <f t="shared" si="3"/>
        <v>0</v>
      </c>
      <c r="S14" s="9"/>
      <c r="T14" s="9"/>
      <c r="U14" s="9">
        <f t="shared" si="4"/>
        <v>0</v>
      </c>
      <c r="V14" s="9"/>
      <c r="W14" s="9"/>
      <c r="X14" s="9">
        <f t="shared" si="5"/>
        <v>0</v>
      </c>
      <c r="Y14" s="9"/>
      <c r="Z14" s="9"/>
      <c r="AA14" s="10">
        <f t="shared" si="6"/>
        <v>1566000</v>
      </c>
      <c r="AB14" s="11"/>
    </row>
    <row r="15" spans="1:28" ht="15.75" hidden="1" x14ac:dyDescent="0.25">
      <c r="A15" s="17">
        <v>45476</v>
      </c>
      <c r="B15" s="20" t="s">
        <v>63</v>
      </c>
      <c r="C15" s="20">
        <v>-120000</v>
      </c>
      <c r="D15" s="20" t="s">
        <v>31</v>
      </c>
      <c r="E15" s="20" t="s">
        <v>64</v>
      </c>
      <c r="F15" s="21">
        <v>5</v>
      </c>
      <c r="G15" s="20" t="s">
        <v>33</v>
      </c>
      <c r="H15" s="20"/>
      <c r="I15" s="5">
        <f t="shared" si="0"/>
        <v>0</v>
      </c>
      <c r="J15" s="14" t="s">
        <v>34</v>
      </c>
      <c r="K15" s="5">
        <v>602</v>
      </c>
      <c r="L15" s="9">
        <f t="shared" si="1"/>
        <v>0</v>
      </c>
      <c r="M15" s="9"/>
      <c r="N15" s="9"/>
      <c r="O15" s="9">
        <f t="shared" si="2"/>
        <v>0</v>
      </c>
      <c r="P15" s="9"/>
      <c r="Q15" s="9"/>
      <c r="R15" s="9">
        <f t="shared" si="3"/>
        <v>0</v>
      </c>
      <c r="S15" s="9"/>
      <c r="T15" s="9"/>
      <c r="U15" s="9">
        <f t="shared" si="4"/>
        <v>0</v>
      </c>
      <c r="V15" s="9"/>
      <c r="W15" s="9"/>
      <c r="X15" s="9">
        <f t="shared" si="5"/>
        <v>0</v>
      </c>
      <c r="Y15" s="9"/>
      <c r="Z15" s="9"/>
      <c r="AA15" s="10">
        <f t="shared" si="6"/>
        <v>-120000</v>
      </c>
      <c r="AB15" s="11">
        <v>45474</v>
      </c>
    </row>
    <row r="16" spans="1:28" ht="15.75" hidden="1" x14ac:dyDescent="0.25">
      <c r="A16" s="17">
        <v>45485</v>
      </c>
      <c r="B16" s="20" t="s">
        <v>67</v>
      </c>
      <c r="C16" s="19">
        <v>-100000</v>
      </c>
      <c r="D16" s="20" t="s">
        <v>41</v>
      </c>
      <c r="E16" s="20" t="s">
        <v>68</v>
      </c>
      <c r="F16" s="20">
        <v>298</v>
      </c>
      <c r="G16" s="20" t="s">
        <v>29</v>
      </c>
      <c r="H16" s="20"/>
      <c r="I16" s="5">
        <f t="shared" si="0"/>
        <v>0</v>
      </c>
      <c r="J16" s="14" t="s">
        <v>34</v>
      </c>
      <c r="K16" s="5"/>
      <c r="L16" s="9">
        <f t="shared" si="1"/>
        <v>0</v>
      </c>
      <c r="M16" s="9"/>
      <c r="N16" s="9"/>
      <c r="O16" s="9">
        <f t="shared" si="2"/>
        <v>0</v>
      </c>
      <c r="P16" s="9"/>
      <c r="Q16" s="9"/>
      <c r="R16" s="9">
        <f t="shared" si="3"/>
        <v>0</v>
      </c>
      <c r="S16" s="9"/>
      <c r="T16" s="9"/>
      <c r="U16" s="9">
        <f t="shared" si="4"/>
        <v>0</v>
      </c>
      <c r="V16" s="9"/>
      <c r="W16" s="9"/>
      <c r="X16" s="9">
        <f t="shared" si="5"/>
        <v>0</v>
      </c>
      <c r="Y16" s="9"/>
      <c r="Z16" s="9"/>
      <c r="AA16" s="10">
        <f t="shared" si="6"/>
        <v>-100000</v>
      </c>
      <c r="AB16" s="11">
        <v>45637</v>
      </c>
    </row>
    <row r="17" spans="1:28" ht="15.75" hidden="1" x14ac:dyDescent="0.25">
      <c r="A17" s="17">
        <v>45495</v>
      </c>
      <c r="B17" s="20" t="s">
        <v>69</v>
      </c>
      <c r="C17" s="19">
        <v>723600</v>
      </c>
      <c r="D17" s="20" t="s">
        <v>41</v>
      </c>
      <c r="E17" s="20" t="s">
        <v>70</v>
      </c>
      <c r="F17" s="20">
        <v>300</v>
      </c>
      <c r="G17" s="20" t="s">
        <v>29</v>
      </c>
      <c r="H17" s="20"/>
      <c r="I17" s="5">
        <f t="shared" si="0"/>
        <v>0</v>
      </c>
      <c r="J17" s="16" t="s">
        <v>43</v>
      </c>
      <c r="K17" s="5"/>
      <c r="L17" s="9">
        <f t="shared" si="1"/>
        <v>0</v>
      </c>
      <c r="M17" s="9"/>
      <c r="N17" s="9"/>
      <c r="O17" s="9">
        <f t="shared" si="2"/>
        <v>0</v>
      </c>
      <c r="P17" s="9"/>
      <c r="Q17" s="9"/>
      <c r="R17" s="9">
        <f t="shared" si="3"/>
        <v>0</v>
      </c>
      <c r="S17" s="9"/>
      <c r="T17" s="9"/>
      <c r="U17" s="9">
        <f t="shared" si="4"/>
        <v>252000</v>
      </c>
      <c r="V17" s="9">
        <v>252000</v>
      </c>
      <c r="W17" s="9"/>
      <c r="X17" s="9">
        <f t="shared" si="5"/>
        <v>0</v>
      </c>
      <c r="Y17" s="9"/>
      <c r="Z17" s="9"/>
      <c r="AA17" s="10">
        <f t="shared" si="6"/>
        <v>471600</v>
      </c>
      <c r="AB17" s="11">
        <v>45713</v>
      </c>
    </row>
    <row r="18" spans="1:28" ht="15.75" hidden="1" x14ac:dyDescent="0.25">
      <c r="A18" s="17">
        <v>45495</v>
      </c>
      <c r="B18" s="20" t="s">
        <v>69</v>
      </c>
      <c r="C18" s="19">
        <v>272500</v>
      </c>
      <c r="D18" s="20" t="s">
        <v>41</v>
      </c>
      <c r="E18" s="20" t="s">
        <v>71</v>
      </c>
      <c r="F18" s="20">
        <v>250</v>
      </c>
      <c r="G18" s="20" t="s">
        <v>29</v>
      </c>
      <c r="H18" s="20"/>
      <c r="I18" s="5">
        <f t="shared" si="0"/>
        <v>0</v>
      </c>
      <c r="J18" s="8" t="s">
        <v>26</v>
      </c>
      <c r="K18" s="5"/>
      <c r="L18" s="9">
        <f t="shared" si="1"/>
        <v>0</v>
      </c>
      <c r="M18" s="9"/>
      <c r="N18" s="9"/>
      <c r="O18" s="9">
        <f t="shared" si="2"/>
        <v>0</v>
      </c>
      <c r="P18" s="9"/>
      <c r="Q18" s="9"/>
      <c r="R18" s="9">
        <f t="shared" si="3"/>
        <v>0</v>
      </c>
      <c r="S18" s="9"/>
      <c r="T18" s="9"/>
      <c r="U18" s="9">
        <f t="shared" si="4"/>
        <v>0</v>
      </c>
      <c r="V18" s="9"/>
      <c r="W18" s="9"/>
      <c r="X18" s="9">
        <f t="shared" si="5"/>
        <v>0</v>
      </c>
      <c r="Y18" s="9"/>
      <c r="Z18" s="9"/>
      <c r="AA18" s="10">
        <f t="shared" si="6"/>
        <v>272500</v>
      </c>
      <c r="AB18" s="11"/>
    </row>
    <row r="19" spans="1:28" ht="15.75" hidden="1" x14ac:dyDescent="0.25">
      <c r="A19" s="17">
        <v>45527</v>
      </c>
      <c r="B19" s="20" t="s">
        <v>75</v>
      </c>
      <c r="C19" s="19">
        <v>6532000</v>
      </c>
      <c r="D19" s="20" t="s">
        <v>31</v>
      </c>
      <c r="E19" s="20" t="s">
        <v>78</v>
      </c>
      <c r="F19" s="20">
        <v>100</v>
      </c>
      <c r="G19" s="20" t="s">
        <v>51</v>
      </c>
      <c r="H19" s="20"/>
      <c r="I19" s="5">
        <f t="shared" si="0"/>
        <v>0</v>
      </c>
      <c r="J19" s="16" t="s">
        <v>43</v>
      </c>
      <c r="K19" s="5"/>
      <c r="L19" s="9">
        <f t="shared" si="1"/>
        <v>0</v>
      </c>
      <c r="M19" s="9"/>
      <c r="N19" s="9"/>
      <c r="O19" s="9">
        <f t="shared" si="2"/>
        <v>0</v>
      </c>
      <c r="P19" s="9"/>
      <c r="Q19" s="9"/>
      <c r="R19" s="9">
        <f t="shared" si="3"/>
        <v>0</v>
      </c>
      <c r="S19" s="9"/>
      <c r="T19" s="9"/>
      <c r="U19" s="9">
        <f t="shared" si="4"/>
        <v>0</v>
      </c>
      <c r="V19" s="9"/>
      <c r="W19" s="9"/>
      <c r="X19" s="9">
        <f t="shared" si="5"/>
        <v>0</v>
      </c>
      <c r="Y19" s="9"/>
      <c r="Z19" s="9"/>
      <c r="AA19" s="10">
        <f t="shared" si="6"/>
        <v>6532000</v>
      </c>
      <c r="AB19" s="11"/>
    </row>
    <row r="20" spans="1:28" ht="15.75" hidden="1" x14ac:dyDescent="0.25">
      <c r="A20" s="17">
        <v>45532</v>
      </c>
      <c r="B20" s="20" t="s">
        <v>79</v>
      </c>
      <c r="C20" s="19">
        <v>-1200000</v>
      </c>
      <c r="D20" s="20" t="s">
        <v>31</v>
      </c>
      <c r="E20" s="20" t="s">
        <v>80</v>
      </c>
      <c r="F20" s="20">
        <v>1</v>
      </c>
      <c r="G20" s="20" t="s">
        <v>23</v>
      </c>
      <c r="H20" s="20"/>
      <c r="I20" s="5">
        <f t="shared" si="0"/>
        <v>0</v>
      </c>
      <c r="J20" s="14" t="s">
        <v>34</v>
      </c>
      <c r="K20" s="5"/>
      <c r="L20" s="9">
        <f t="shared" si="1"/>
        <v>0</v>
      </c>
      <c r="M20" s="9"/>
      <c r="N20" s="9"/>
      <c r="O20" s="9">
        <f t="shared" si="2"/>
        <v>0</v>
      </c>
      <c r="P20" s="9"/>
      <c r="Q20" s="9"/>
      <c r="R20" s="9">
        <f t="shared" si="3"/>
        <v>0</v>
      </c>
      <c r="S20" s="9"/>
      <c r="T20" s="9"/>
      <c r="U20" s="9">
        <f t="shared" si="4"/>
        <v>0</v>
      </c>
      <c r="V20" s="9"/>
      <c r="W20" s="9"/>
      <c r="X20" s="9">
        <f t="shared" si="5"/>
        <v>0</v>
      </c>
      <c r="Y20" s="9"/>
      <c r="Z20" s="9"/>
      <c r="AA20" s="10">
        <f t="shared" si="6"/>
        <v>-1200000</v>
      </c>
      <c r="AB20" s="11"/>
    </row>
    <row r="21" spans="1:28" ht="15.75" hidden="1" x14ac:dyDescent="0.25">
      <c r="A21" s="17">
        <v>45538</v>
      </c>
      <c r="B21" s="20" t="s">
        <v>81</v>
      </c>
      <c r="C21" s="19">
        <v>173900</v>
      </c>
      <c r="D21" s="20" t="s">
        <v>36</v>
      </c>
      <c r="E21" s="20" t="s">
        <v>82</v>
      </c>
      <c r="F21" s="20">
        <v>11</v>
      </c>
      <c r="G21" s="20" t="s">
        <v>51</v>
      </c>
      <c r="H21" s="20"/>
      <c r="I21" s="5">
        <f t="shared" si="0"/>
        <v>0</v>
      </c>
      <c r="J21" s="16" t="s">
        <v>38</v>
      </c>
      <c r="K21" s="5" t="s">
        <v>83</v>
      </c>
      <c r="L21" s="9">
        <f t="shared" si="1"/>
        <v>0</v>
      </c>
      <c r="M21" s="9"/>
      <c r="N21" s="9"/>
      <c r="O21" s="9">
        <f t="shared" si="2"/>
        <v>0</v>
      </c>
      <c r="P21" s="9"/>
      <c r="Q21" s="9"/>
      <c r="R21" s="9">
        <f t="shared" si="3"/>
        <v>0</v>
      </c>
      <c r="S21" s="9"/>
      <c r="T21" s="9"/>
      <c r="U21" s="9">
        <f t="shared" si="4"/>
        <v>0</v>
      </c>
      <c r="V21" s="9"/>
      <c r="W21" s="9"/>
      <c r="X21" s="9">
        <f t="shared" si="5"/>
        <v>0</v>
      </c>
      <c r="Y21" s="9"/>
      <c r="Z21" s="9"/>
      <c r="AA21" s="10">
        <f t="shared" si="6"/>
        <v>173900</v>
      </c>
      <c r="AB21" s="11"/>
    </row>
    <row r="22" spans="1:28" ht="15.75" hidden="1" x14ac:dyDescent="0.25">
      <c r="A22" s="17">
        <v>45538</v>
      </c>
      <c r="B22" s="20" t="s">
        <v>81</v>
      </c>
      <c r="C22" s="19">
        <v>450000</v>
      </c>
      <c r="D22" s="20" t="s">
        <v>36</v>
      </c>
      <c r="E22" s="20" t="s">
        <v>84</v>
      </c>
      <c r="F22" s="20">
        <v>1</v>
      </c>
      <c r="G22" s="20" t="s">
        <v>33</v>
      </c>
      <c r="H22" s="20"/>
      <c r="I22" s="5">
        <f t="shared" si="0"/>
        <v>0</v>
      </c>
      <c r="J22" s="8" t="s">
        <v>26</v>
      </c>
      <c r="K22" s="5"/>
      <c r="L22" s="9">
        <f t="shared" si="1"/>
        <v>0</v>
      </c>
      <c r="M22" s="9"/>
      <c r="N22" s="9"/>
      <c r="O22" s="9">
        <f t="shared" si="2"/>
        <v>0</v>
      </c>
      <c r="P22" s="9"/>
      <c r="Q22" s="9"/>
      <c r="R22" s="9">
        <f t="shared" si="3"/>
        <v>0</v>
      </c>
      <c r="S22" s="9"/>
      <c r="T22" s="9"/>
      <c r="U22" s="9">
        <f t="shared" si="4"/>
        <v>0</v>
      </c>
      <c r="V22" s="9"/>
      <c r="W22" s="9"/>
      <c r="X22" s="9">
        <f t="shared" si="5"/>
        <v>0</v>
      </c>
      <c r="Y22" s="9"/>
      <c r="Z22" s="9"/>
      <c r="AA22" s="10">
        <f t="shared" si="6"/>
        <v>450000</v>
      </c>
      <c r="AB22" s="11"/>
    </row>
    <row r="23" spans="1:28" ht="15.75" hidden="1" x14ac:dyDescent="0.25">
      <c r="A23" s="17">
        <v>45538</v>
      </c>
      <c r="B23" s="20" t="s">
        <v>81</v>
      </c>
      <c r="C23" s="19">
        <v>1597400</v>
      </c>
      <c r="D23" s="20" t="s">
        <v>36</v>
      </c>
      <c r="E23" s="20" t="s">
        <v>85</v>
      </c>
      <c r="F23" s="20">
        <v>32.6</v>
      </c>
      <c r="G23" s="20" t="s">
        <v>51</v>
      </c>
      <c r="H23" s="20"/>
      <c r="I23" s="5">
        <f t="shared" si="0"/>
        <v>0</v>
      </c>
      <c r="J23" s="8" t="s">
        <v>26</v>
      </c>
      <c r="K23" s="5"/>
      <c r="L23" s="9">
        <f t="shared" si="1"/>
        <v>0</v>
      </c>
      <c r="M23" s="9"/>
      <c r="N23" s="9"/>
      <c r="O23" s="9">
        <f t="shared" si="2"/>
        <v>0</v>
      </c>
      <c r="P23" s="9"/>
      <c r="Q23" s="9"/>
      <c r="R23" s="9">
        <f t="shared" si="3"/>
        <v>0</v>
      </c>
      <c r="S23" s="9"/>
      <c r="T23" s="9"/>
      <c r="U23" s="9">
        <f t="shared" si="4"/>
        <v>0</v>
      </c>
      <c r="V23" s="9"/>
      <c r="W23" s="9"/>
      <c r="X23" s="9">
        <f t="shared" si="5"/>
        <v>0</v>
      </c>
      <c r="Y23" s="9"/>
      <c r="Z23" s="9"/>
      <c r="AA23" s="10">
        <f t="shared" si="6"/>
        <v>1597400</v>
      </c>
      <c r="AB23" s="11"/>
    </row>
    <row r="24" spans="1:28" ht="15.75" hidden="1" x14ac:dyDescent="0.25">
      <c r="A24" s="17">
        <v>45542</v>
      </c>
      <c r="B24" s="20" t="s">
        <v>81</v>
      </c>
      <c r="C24" s="19">
        <v>1646600</v>
      </c>
      <c r="D24" s="20" t="s">
        <v>36</v>
      </c>
      <c r="E24" s="20" t="s">
        <v>85</v>
      </c>
      <c r="F24" s="20">
        <v>33.6</v>
      </c>
      <c r="G24" s="20" t="s">
        <v>51</v>
      </c>
      <c r="H24" s="20"/>
      <c r="I24" s="5">
        <f t="shared" si="0"/>
        <v>0</v>
      </c>
      <c r="J24" s="8" t="s">
        <v>26</v>
      </c>
      <c r="K24" s="5"/>
      <c r="L24" s="9">
        <f t="shared" si="1"/>
        <v>0</v>
      </c>
      <c r="M24" s="9"/>
      <c r="N24" s="9"/>
      <c r="O24" s="9">
        <f t="shared" si="2"/>
        <v>0</v>
      </c>
      <c r="P24" s="9"/>
      <c r="Q24" s="9"/>
      <c r="R24" s="9">
        <f t="shared" si="3"/>
        <v>0</v>
      </c>
      <c r="S24" s="9"/>
      <c r="T24" s="9"/>
      <c r="U24" s="9">
        <f t="shared" si="4"/>
        <v>0</v>
      </c>
      <c r="V24" s="9"/>
      <c r="W24" s="9"/>
      <c r="X24" s="9">
        <f t="shared" si="5"/>
        <v>0</v>
      </c>
      <c r="Y24" s="9"/>
      <c r="Z24" s="9"/>
      <c r="AA24" s="10">
        <f t="shared" si="6"/>
        <v>1646600</v>
      </c>
      <c r="AB24" s="11"/>
    </row>
    <row r="25" spans="1:28" ht="15.75" hidden="1" x14ac:dyDescent="0.25">
      <c r="A25" s="17">
        <v>45548</v>
      </c>
      <c r="B25" s="20" t="s">
        <v>35</v>
      </c>
      <c r="C25" s="19">
        <v>3125000</v>
      </c>
      <c r="D25" s="5" t="s">
        <v>36</v>
      </c>
      <c r="E25" s="20" t="s">
        <v>86</v>
      </c>
      <c r="F25" s="20">
        <v>25</v>
      </c>
      <c r="G25" s="20" t="s">
        <v>51</v>
      </c>
      <c r="H25" s="20"/>
      <c r="I25" s="5">
        <f t="shared" si="0"/>
        <v>0</v>
      </c>
      <c r="J25" s="8" t="s">
        <v>26</v>
      </c>
      <c r="K25" s="5"/>
      <c r="L25" s="9">
        <f t="shared" si="1"/>
        <v>0</v>
      </c>
      <c r="M25" s="9"/>
      <c r="N25" s="9"/>
      <c r="O25" s="9">
        <f t="shared" si="2"/>
        <v>0</v>
      </c>
      <c r="P25" s="9"/>
      <c r="Q25" s="9"/>
      <c r="R25" s="9">
        <f t="shared" si="3"/>
        <v>0</v>
      </c>
      <c r="S25" s="9"/>
      <c r="T25" s="9"/>
      <c r="U25" s="9">
        <f t="shared" si="4"/>
        <v>0</v>
      </c>
      <c r="V25" s="9"/>
      <c r="W25" s="9"/>
      <c r="X25" s="9">
        <f t="shared" si="5"/>
        <v>0</v>
      </c>
      <c r="Y25" s="9"/>
      <c r="Z25" s="9"/>
      <c r="AA25" s="10">
        <f t="shared" si="6"/>
        <v>3125000</v>
      </c>
      <c r="AB25" s="11"/>
    </row>
    <row r="26" spans="1:28" ht="15.75" hidden="1" x14ac:dyDescent="0.25">
      <c r="A26" s="17">
        <v>45548</v>
      </c>
      <c r="B26" s="20" t="s">
        <v>81</v>
      </c>
      <c r="C26" s="19">
        <v>1592500</v>
      </c>
      <c r="D26" s="20" t="s">
        <v>36</v>
      </c>
      <c r="E26" s="20" t="s">
        <v>85</v>
      </c>
      <c r="F26" s="20">
        <v>32.5</v>
      </c>
      <c r="G26" s="20" t="s">
        <v>51</v>
      </c>
      <c r="H26" s="20"/>
      <c r="I26" s="5">
        <f t="shared" si="0"/>
        <v>0</v>
      </c>
      <c r="J26" s="8" t="s">
        <v>26</v>
      </c>
      <c r="K26" s="5"/>
      <c r="L26" s="9">
        <f t="shared" si="1"/>
        <v>0</v>
      </c>
      <c r="M26" s="9"/>
      <c r="N26" s="9"/>
      <c r="O26" s="9">
        <f t="shared" si="2"/>
        <v>0</v>
      </c>
      <c r="P26" s="9"/>
      <c r="Q26" s="9"/>
      <c r="R26" s="9">
        <f t="shared" si="3"/>
        <v>0</v>
      </c>
      <c r="S26" s="9"/>
      <c r="T26" s="9"/>
      <c r="U26" s="9">
        <f t="shared" si="4"/>
        <v>0</v>
      </c>
      <c r="V26" s="9"/>
      <c r="W26" s="9"/>
      <c r="X26" s="9">
        <f t="shared" si="5"/>
        <v>0</v>
      </c>
      <c r="Y26" s="9"/>
      <c r="Z26" s="9"/>
      <c r="AA26" s="10">
        <f t="shared" si="6"/>
        <v>1592500</v>
      </c>
      <c r="AB26" s="11"/>
    </row>
    <row r="27" spans="1:28" ht="15.75" hidden="1" x14ac:dyDescent="0.25">
      <c r="A27" s="17">
        <v>45553</v>
      </c>
      <c r="B27" s="20" t="s">
        <v>87</v>
      </c>
      <c r="C27" s="19">
        <v>3080000</v>
      </c>
      <c r="D27" s="20" t="s">
        <v>31</v>
      </c>
      <c r="E27" s="20" t="s">
        <v>88</v>
      </c>
      <c r="F27" s="20">
        <v>11000</v>
      </c>
      <c r="G27" s="20" t="s">
        <v>29</v>
      </c>
      <c r="H27" s="20"/>
      <c r="I27" s="5">
        <f t="shared" si="0"/>
        <v>0</v>
      </c>
      <c r="J27" s="16" t="s">
        <v>38</v>
      </c>
      <c r="K27" s="5" t="s">
        <v>89</v>
      </c>
      <c r="L27" s="9">
        <f t="shared" si="1"/>
        <v>0</v>
      </c>
      <c r="M27" s="9"/>
      <c r="N27" s="9"/>
      <c r="O27" s="9">
        <f t="shared" si="2"/>
        <v>0</v>
      </c>
      <c r="P27" s="9"/>
      <c r="Q27" s="9"/>
      <c r="R27" s="9">
        <f t="shared" si="3"/>
        <v>0</v>
      </c>
      <c r="S27" s="9"/>
      <c r="T27" s="9"/>
      <c r="U27" s="9">
        <f t="shared" si="4"/>
        <v>0</v>
      </c>
      <c r="V27" s="9"/>
      <c r="W27" s="9"/>
      <c r="X27" s="9">
        <f t="shared" si="5"/>
        <v>0</v>
      </c>
      <c r="Y27" s="9"/>
      <c r="Z27" s="9"/>
      <c r="AA27" s="10">
        <f t="shared" si="6"/>
        <v>3080000</v>
      </c>
      <c r="AB27" s="11"/>
    </row>
    <row r="28" spans="1:28" ht="15.75" hidden="1" x14ac:dyDescent="0.25">
      <c r="A28" s="17">
        <v>45554</v>
      </c>
      <c r="B28" s="22" t="s">
        <v>87</v>
      </c>
      <c r="C28" s="23">
        <v>1808000</v>
      </c>
      <c r="D28" s="22" t="s">
        <v>31</v>
      </c>
      <c r="E28" s="22" t="s">
        <v>90</v>
      </c>
      <c r="F28" s="22">
        <v>226</v>
      </c>
      <c r="G28" s="22" t="s">
        <v>51</v>
      </c>
      <c r="H28" s="20"/>
      <c r="I28" s="5">
        <f t="shared" si="0"/>
        <v>0</v>
      </c>
      <c r="J28" s="8" t="s">
        <v>26</v>
      </c>
      <c r="K28" s="5"/>
      <c r="L28" s="9">
        <f t="shared" si="1"/>
        <v>0</v>
      </c>
      <c r="M28" s="9"/>
      <c r="N28" s="9"/>
      <c r="O28" s="9">
        <f t="shared" si="2"/>
        <v>0</v>
      </c>
      <c r="P28" s="9"/>
      <c r="Q28" s="9"/>
      <c r="R28" s="9">
        <f t="shared" si="3"/>
        <v>0</v>
      </c>
      <c r="S28" s="9"/>
      <c r="T28" s="9"/>
      <c r="U28" s="9">
        <f t="shared" si="4"/>
        <v>0</v>
      </c>
      <c r="V28" s="9"/>
      <c r="W28" s="9"/>
      <c r="X28" s="9">
        <f t="shared" si="5"/>
        <v>0</v>
      </c>
      <c r="Y28" s="9"/>
      <c r="Z28" s="9"/>
      <c r="AA28" s="10">
        <f t="shared" si="6"/>
        <v>1808000</v>
      </c>
      <c r="AB28" s="11"/>
    </row>
    <row r="29" spans="1:28" ht="15.75" hidden="1" x14ac:dyDescent="0.25">
      <c r="A29" s="17">
        <v>45559</v>
      </c>
      <c r="B29" s="20" t="s">
        <v>81</v>
      </c>
      <c r="C29" s="19">
        <v>1592500</v>
      </c>
      <c r="D29" s="20" t="s">
        <v>36</v>
      </c>
      <c r="E29" s="20" t="s">
        <v>85</v>
      </c>
      <c r="F29" s="20">
        <v>32.5</v>
      </c>
      <c r="G29" s="20" t="s">
        <v>51</v>
      </c>
      <c r="H29" s="20"/>
      <c r="I29" s="5">
        <f t="shared" si="0"/>
        <v>0</v>
      </c>
      <c r="J29" s="8" t="s">
        <v>26</v>
      </c>
      <c r="K29" s="5"/>
      <c r="L29" s="9">
        <f t="shared" si="1"/>
        <v>0</v>
      </c>
      <c r="M29" s="9"/>
      <c r="N29" s="9"/>
      <c r="O29" s="9">
        <f t="shared" si="2"/>
        <v>0</v>
      </c>
      <c r="P29" s="9"/>
      <c r="Q29" s="9"/>
      <c r="R29" s="9">
        <f t="shared" si="3"/>
        <v>0</v>
      </c>
      <c r="S29" s="9"/>
      <c r="T29" s="9"/>
      <c r="U29" s="9">
        <f t="shared" si="4"/>
        <v>0</v>
      </c>
      <c r="V29" s="9"/>
      <c r="W29" s="9"/>
      <c r="X29" s="9">
        <f t="shared" si="5"/>
        <v>0</v>
      </c>
      <c r="Y29" s="9"/>
      <c r="Z29" s="9"/>
      <c r="AA29" s="10">
        <f t="shared" si="6"/>
        <v>1592500</v>
      </c>
      <c r="AB29" s="11"/>
    </row>
    <row r="30" spans="1:28" ht="15.75" hidden="1" x14ac:dyDescent="0.25">
      <c r="A30" s="17">
        <v>45561</v>
      </c>
      <c r="B30" s="20" t="s">
        <v>92</v>
      </c>
      <c r="C30" s="19">
        <v>-250000</v>
      </c>
      <c r="D30" s="20" t="s">
        <v>31</v>
      </c>
      <c r="E30" s="20" t="s">
        <v>91</v>
      </c>
      <c r="F30" s="20">
        <v>500</v>
      </c>
      <c r="G30" s="20" t="s">
        <v>29</v>
      </c>
      <c r="H30" s="20"/>
      <c r="I30" s="5">
        <f t="shared" si="0"/>
        <v>0</v>
      </c>
      <c r="J30" s="14" t="s">
        <v>34</v>
      </c>
      <c r="K30" s="5" t="s">
        <v>93</v>
      </c>
      <c r="L30" s="9">
        <f t="shared" si="1"/>
        <v>0</v>
      </c>
      <c r="M30" s="9"/>
      <c r="N30" s="9"/>
      <c r="O30" s="9">
        <f t="shared" si="2"/>
        <v>0</v>
      </c>
      <c r="P30" s="9"/>
      <c r="Q30" s="9"/>
      <c r="R30" s="9">
        <f t="shared" si="3"/>
        <v>0</v>
      </c>
      <c r="S30" s="9"/>
      <c r="T30" s="9"/>
      <c r="U30" s="9">
        <f t="shared" si="4"/>
        <v>0</v>
      </c>
      <c r="V30" s="9"/>
      <c r="W30" s="9"/>
      <c r="X30" s="9">
        <f t="shared" si="5"/>
        <v>0</v>
      </c>
      <c r="Y30" s="9"/>
      <c r="Z30" s="9"/>
      <c r="AA30" s="10">
        <f t="shared" si="6"/>
        <v>-250000</v>
      </c>
      <c r="AB30" s="11">
        <v>45684</v>
      </c>
    </row>
    <row r="31" spans="1:28" ht="15.75" hidden="1" x14ac:dyDescent="0.25">
      <c r="A31" s="17">
        <v>45573</v>
      </c>
      <c r="B31" s="20" t="s">
        <v>96</v>
      </c>
      <c r="C31" s="20">
        <v>37600</v>
      </c>
      <c r="D31" s="20" t="s">
        <v>41</v>
      </c>
      <c r="E31" s="20" t="s">
        <v>97</v>
      </c>
      <c r="F31" s="20">
        <v>62.8</v>
      </c>
      <c r="G31" s="20" t="s">
        <v>51</v>
      </c>
      <c r="H31" s="20"/>
      <c r="I31" s="5">
        <f t="shared" si="0"/>
        <v>0</v>
      </c>
      <c r="J31" s="34" t="s">
        <v>26</v>
      </c>
      <c r="K31" s="5"/>
      <c r="L31" s="9">
        <f t="shared" si="1"/>
        <v>0</v>
      </c>
      <c r="M31" s="9"/>
      <c r="N31" s="9"/>
      <c r="O31" s="9">
        <f t="shared" si="2"/>
        <v>0</v>
      </c>
      <c r="P31" s="9"/>
      <c r="Q31" s="9"/>
      <c r="R31" s="9">
        <f t="shared" si="3"/>
        <v>0</v>
      </c>
      <c r="S31" s="9"/>
      <c r="T31" s="9"/>
      <c r="U31" s="9">
        <f t="shared" si="4"/>
        <v>0</v>
      </c>
      <c r="V31" s="9"/>
      <c r="W31" s="9"/>
      <c r="X31" s="9">
        <f t="shared" si="5"/>
        <v>0</v>
      </c>
      <c r="Y31" s="9"/>
      <c r="Z31" s="9"/>
      <c r="AA31" s="10">
        <f t="shared" si="6"/>
        <v>37600</v>
      </c>
      <c r="AB31" s="11"/>
    </row>
    <row r="32" spans="1:28" ht="15.75" hidden="1" x14ac:dyDescent="0.25">
      <c r="A32" s="17">
        <v>45573</v>
      </c>
      <c r="B32" s="20" t="s">
        <v>81</v>
      </c>
      <c r="C32" s="20">
        <v>1136800</v>
      </c>
      <c r="D32" s="20" t="s">
        <v>41</v>
      </c>
      <c r="E32" s="20" t="s">
        <v>98</v>
      </c>
      <c r="F32" s="20">
        <v>23.2</v>
      </c>
      <c r="G32" s="20" t="s">
        <v>51</v>
      </c>
      <c r="H32" s="20"/>
      <c r="I32" s="5">
        <f t="shared" si="0"/>
        <v>0</v>
      </c>
      <c r="J32" s="8" t="s">
        <v>26</v>
      </c>
      <c r="K32" s="5"/>
      <c r="L32" s="9">
        <f t="shared" si="1"/>
        <v>0</v>
      </c>
      <c r="M32" s="9"/>
      <c r="N32" s="9"/>
      <c r="O32" s="9">
        <f t="shared" si="2"/>
        <v>0</v>
      </c>
      <c r="P32" s="9"/>
      <c r="Q32" s="9"/>
      <c r="R32" s="9">
        <f t="shared" si="3"/>
        <v>0</v>
      </c>
      <c r="S32" s="9"/>
      <c r="T32" s="9"/>
      <c r="U32" s="9">
        <f t="shared" si="4"/>
        <v>0</v>
      </c>
      <c r="V32" s="9"/>
      <c r="W32" s="9"/>
      <c r="X32" s="9">
        <f t="shared" si="5"/>
        <v>0</v>
      </c>
      <c r="Y32" s="9"/>
      <c r="Z32" s="9"/>
      <c r="AA32" s="10">
        <f t="shared" si="6"/>
        <v>1136800</v>
      </c>
      <c r="AB32" s="11"/>
    </row>
    <row r="33" spans="1:28" ht="15.75" hidden="1" x14ac:dyDescent="0.25">
      <c r="A33" s="17">
        <v>45581</v>
      </c>
      <c r="B33" s="20" t="s">
        <v>101</v>
      </c>
      <c r="C33" s="20">
        <v>-65000</v>
      </c>
      <c r="D33" s="20" t="s">
        <v>41</v>
      </c>
      <c r="E33" s="20" t="s">
        <v>102</v>
      </c>
      <c r="F33" s="20">
        <v>4</v>
      </c>
      <c r="G33" s="20" t="s">
        <v>74</v>
      </c>
      <c r="H33" s="20"/>
      <c r="I33" s="5">
        <f t="shared" si="0"/>
        <v>0</v>
      </c>
      <c r="J33" s="14" t="s">
        <v>34</v>
      </c>
      <c r="K33" s="25"/>
      <c r="L33" s="9">
        <f t="shared" si="1"/>
        <v>0</v>
      </c>
      <c r="M33" s="9"/>
      <c r="N33" s="9"/>
      <c r="O33" s="9">
        <f t="shared" si="2"/>
        <v>0</v>
      </c>
      <c r="P33" s="9"/>
      <c r="Q33" s="9"/>
      <c r="R33" s="9">
        <f t="shared" si="3"/>
        <v>0</v>
      </c>
      <c r="S33" s="9"/>
      <c r="T33" s="9"/>
      <c r="U33" s="9">
        <f t="shared" si="4"/>
        <v>0</v>
      </c>
      <c r="V33" s="9"/>
      <c r="W33" s="9"/>
      <c r="X33" s="9">
        <f t="shared" si="5"/>
        <v>0</v>
      </c>
      <c r="Y33" s="9"/>
      <c r="Z33" s="9"/>
      <c r="AA33" s="10">
        <f t="shared" si="6"/>
        <v>-65000</v>
      </c>
      <c r="AB33" s="11">
        <v>45581</v>
      </c>
    </row>
    <row r="34" spans="1:28" ht="15.75" hidden="1" x14ac:dyDescent="0.25">
      <c r="A34" s="17">
        <v>45581</v>
      </c>
      <c r="B34" s="20" t="s">
        <v>81</v>
      </c>
      <c r="C34" s="20">
        <v>2317700</v>
      </c>
      <c r="D34" s="20" t="s">
        <v>41</v>
      </c>
      <c r="E34" s="20" t="s">
        <v>98</v>
      </c>
      <c r="F34" s="20">
        <v>47.3</v>
      </c>
      <c r="G34" s="20" t="s">
        <v>51</v>
      </c>
      <c r="H34" s="20"/>
      <c r="I34" s="5">
        <f t="shared" si="0"/>
        <v>0</v>
      </c>
      <c r="J34" s="8" t="s">
        <v>26</v>
      </c>
      <c r="K34" s="25"/>
      <c r="L34" s="9">
        <f t="shared" si="1"/>
        <v>0</v>
      </c>
      <c r="M34" s="9"/>
      <c r="N34" s="9"/>
      <c r="O34" s="9">
        <f t="shared" si="2"/>
        <v>0</v>
      </c>
      <c r="P34" s="9"/>
      <c r="Q34" s="9"/>
      <c r="R34" s="9">
        <f t="shared" si="3"/>
        <v>0</v>
      </c>
      <c r="S34" s="9"/>
      <c r="T34" s="9"/>
      <c r="U34" s="9">
        <f t="shared" si="4"/>
        <v>0</v>
      </c>
      <c r="V34" s="9"/>
      <c r="W34" s="9"/>
      <c r="X34" s="9">
        <f t="shared" si="5"/>
        <v>0</v>
      </c>
      <c r="Y34" s="9"/>
      <c r="Z34" s="9"/>
      <c r="AA34" s="10">
        <f t="shared" si="6"/>
        <v>2317700</v>
      </c>
      <c r="AB34" s="11"/>
    </row>
    <row r="35" spans="1:28" ht="15.75" hidden="1" x14ac:dyDescent="0.25">
      <c r="A35" s="17">
        <v>45584</v>
      </c>
      <c r="B35" s="20" t="s">
        <v>109</v>
      </c>
      <c r="C35" s="20">
        <v>6850000</v>
      </c>
      <c r="D35" s="20" t="s">
        <v>41</v>
      </c>
      <c r="E35" s="20" t="s">
        <v>110</v>
      </c>
      <c r="F35" s="20">
        <v>5000</v>
      </c>
      <c r="G35" s="20" t="s">
        <v>29</v>
      </c>
      <c r="H35" s="20"/>
      <c r="I35" s="20">
        <f t="shared" si="0"/>
        <v>0</v>
      </c>
      <c r="J35" s="16" t="s">
        <v>43</v>
      </c>
      <c r="K35" s="25"/>
      <c r="L35" s="9">
        <f t="shared" si="1"/>
        <v>1000000</v>
      </c>
      <c r="M35" s="9">
        <v>1000000</v>
      </c>
      <c r="N35" s="9"/>
      <c r="O35" s="9">
        <f t="shared" si="2"/>
        <v>0</v>
      </c>
      <c r="P35" s="9"/>
      <c r="Q35" s="9"/>
      <c r="R35" s="9">
        <f t="shared" si="3"/>
        <v>0</v>
      </c>
      <c r="S35" s="9"/>
      <c r="T35" s="9"/>
      <c r="U35" s="9">
        <f t="shared" si="4"/>
        <v>0</v>
      </c>
      <c r="V35" s="9"/>
      <c r="W35" s="9"/>
      <c r="X35" s="9">
        <f t="shared" si="5"/>
        <v>0</v>
      </c>
      <c r="Y35" s="9"/>
      <c r="Z35" s="9"/>
      <c r="AA35" s="10">
        <f t="shared" si="6"/>
        <v>5850000</v>
      </c>
      <c r="AB35" s="11">
        <v>45709</v>
      </c>
    </row>
    <row r="36" spans="1:28" ht="15.75" hidden="1" x14ac:dyDescent="0.25">
      <c r="A36" s="12"/>
      <c r="B36" s="5" t="s">
        <v>112</v>
      </c>
      <c r="C36" s="5">
        <v>-240000</v>
      </c>
      <c r="D36" s="5"/>
      <c r="E36" s="5"/>
      <c r="F36" s="5"/>
      <c r="G36" s="5"/>
      <c r="H36" s="5"/>
      <c r="I36" s="5">
        <f t="shared" si="0"/>
        <v>0</v>
      </c>
      <c r="J36" s="14" t="s">
        <v>34</v>
      </c>
      <c r="K36" s="5" t="s">
        <v>113</v>
      </c>
      <c r="L36" s="9">
        <f t="shared" si="1"/>
        <v>0</v>
      </c>
      <c r="M36" s="9"/>
      <c r="N36" s="9"/>
      <c r="O36" s="9">
        <f t="shared" si="2"/>
        <v>0</v>
      </c>
      <c r="P36" s="9"/>
      <c r="Q36" s="9"/>
      <c r="R36" s="9">
        <f t="shared" si="3"/>
        <v>0</v>
      </c>
      <c r="S36" s="9"/>
      <c r="T36" s="9"/>
      <c r="U36" s="9">
        <f t="shared" si="4"/>
        <v>0</v>
      </c>
      <c r="V36" s="9"/>
      <c r="W36" s="9"/>
      <c r="X36" s="9">
        <f t="shared" si="5"/>
        <v>0</v>
      </c>
      <c r="Y36" s="9"/>
      <c r="Z36" s="9"/>
      <c r="AA36" s="10">
        <f t="shared" si="6"/>
        <v>-240000</v>
      </c>
      <c r="AB36" s="11"/>
    </row>
    <row r="37" spans="1:28" ht="15.75" hidden="1" x14ac:dyDescent="0.25">
      <c r="A37" s="17"/>
      <c r="B37" s="20" t="s">
        <v>114</v>
      </c>
      <c r="C37" s="20">
        <v>784000</v>
      </c>
      <c r="D37" s="20" t="s">
        <v>41</v>
      </c>
      <c r="E37" s="20"/>
      <c r="F37" s="20"/>
      <c r="G37" s="20" t="s">
        <v>51</v>
      </c>
      <c r="H37" s="20"/>
      <c r="I37" s="5">
        <f t="shared" si="0"/>
        <v>0</v>
      </c>
      <c r="J37" s="14" t="s">
        <v>34</v>
      </c>
      <c r="K37" s="5"/>
      <c r="L37" s="9">
        <f t="shared" si="1"/>
        <v>0</v>
      </c>
      <c r="M37" s="9"/>
      <c r="N37" s="9"/>
      <c r="O37" s="9">
        <f t="shared" si="2"/>
        <v>0</v>
      </c>
      <c r="P37" s="9"/>
      <c r="Q37" s="9"/>
      <c r="R37" s="9">
        <f t="shared" si="3"/>
        <v>0</v>
      </c>
      <c r="S37" s="9"/>
      <c r="T37" s="9"/>
      <c r="U37" s="9">
        <f t="shared" si="4"/>
        <v>0</v>
      </c>
      <c r="V37" s="9"/>
      <c r="W37" s="9"/>
      <c r="X37" s="9">
        <f t="shared" si="5"/>
        <v>0</v>
      </c>
      <c r="Y37" s="9"/>
      <c r="Z37" s="9"/>
      <c r="AA37" s="10">
        <f t="shared" si="6"/>
        <v>784000</v>
      </c>
      <c r="AB37" s="11"/>
    </row>
    <row r="38" spans="1:28" ht="15.75" hidden="1" x14ac:dyDescent="0.25">
      <c r="A38" s="12"/>
      <c r="B38" s="5" t="s">
        <v>115</v>
      </c>
      <c r="C38" s="6">
        <v>5440000</v>
      </c>
      <c r="D38" s="7"/>
      <c r="E38" s="5"/>
      <c r="F38" s="5"/>
      <c r="G38" s="5"/>
      <c r="H38" s="5"/>
      <c r="I38" s="5"/>
      <c r="J38" s="8" t="s">
        <v>24</v>
      </c>
      <c r="K38" s="5"/>
      <c r="L38" s="9">
        <f t="shared" si="1"/>
        <v>0</v>
      </c>
      <c r="M38" s="9"/>
      <c r="N38" s="9"/>
      <c r="O38" s="9">
        <f t="shared" si="2"/>
        <v>0</v>
      </c>
      <c r="P38" s="9"/>
      <c r="Q38" s="9"/>
      <c r="R38" s="9">
        <f t="shared" si="3"/>
        <v>0</v>
      </c>
      <c r="S38" s="9"/>
      <c r="T38" s="9"/>
      <c r="U38" s="9">
        <f t="shared" si="4"/>
        <v>0</v>
      </c>
      <c r="V38" s="9"/>
      <c r="W38" s="9"/>
      <c r="X38" s="9">
        <f t="shared" si="5"/>
        <v>0</v>
      </c>
      <c r="Y38" s="9"/>
      <c r="Z38" s="9"/>
      <c r="AA38" s="10">
        <f t="shared" si="6"/>
        <v>5440000</v>
      </c>
      <c r="AB38" s="11">
        <v>45590</v>
      </c>
    </row>
    <row r="39" spans="1:28" ht="15.75" hidden="1" x14ac:dyDescent="0.25">
      <c r="A39" s="12"/>
      <c r="B39" s="5" t="s">
        <v>116</v>
      </c>
      <c r="C39" s="5">
        <v>-240000</v>
      </c>
      <c r="D39" s="5" t="s">
        <v>31</v>
      </c>
      <c r="E39" s="5" t="s">
        <v>117</v>
      </c>
      <c r="F39" s="5">
        <v>307.39999999999998</v>
      </c>
      <c r="G39" s="5" t="s">
        <v>51</v>
      </c>
      <c r="H39" s="5"/>
      <c r="I39" s="5">
        <v>0</v>
      </c>
      <c r="J39" s="14" t="s">
        <v>34</v>
      </c>
      <c r="K39" s="5"/>
      <c r="L39" s="9">
        <f t="shared" si="1"/>
        <v>0</v>
      </c>
      <c r="M39" s="9"/>
      <c r="N39" s="9"/>
      <c r="O39" s="9">
        <f t="shared" si="2"/>
        <v>0</v>
      </c>
      <c r="P39" s="9"/>
      <c r="Q39" s="9"/>
      <c r="R39" s="9">
        <f t="shared" si="3"/>
        <v>0</v>
      </c>
      <c r="S39" s="9"/>
      <c r="T39" s="9"/>
      <c r="U39" s="9">
        <f t="shared" si="4"/>
        <v>0</v>
      </c>
      <c r="V39" s="9"/>
      <c r="W39" s="9"/>
      <c r="X39" s="9">
        <f t="shared" si="5"/>
        <v>0</v>
      </c>
      <c r="Y39" s="9"/>
      <c r="Z39" s="9"/>
      <c r="AA39" s="10">
        <f t="shared" si="6"/>
        <v>-240000</v>
      </c>
      <c r="AB39" s="11"/>
    </row>
    <row r="40" spans="1:28" ht="15.75" hidden="1" x14ac:dyDescent="0.25">
      <c r="A40" s="17"/>
      <c r="B40" s="20" t="s">
        <v>118</v>
      </c>
      <c r="C40" s="20">
        <v>-920000</v>
      </c>
      <c r="D40" s="20" t="s">
        <v>41</v>
      </c>
      <c r="E40" s="20"/>
      <c r="F40" s="20"/>
      <c r="G40" s="20" t="s">
        <v>29</v>
      </c>
      <c r="H40" s="20"/>
      <c r="I40" s="5">
        <f>F40*H40</f>
        <v>0</v>
      </c>
      <c r="J40" s="14" t="s">
        <v>34</v>
      </c>
      <c r="K40" s="5" t="s">
        <v>119</v>
      </c>
      <c r="L40" s="9">
        <f t="shared" si="1"/>
        <v>0</v>
      </c>
      <c r="M40" s="9"/>
      <c r="N40" s="9"/>
      <c r="O40" s="9">
        <f t="shared" si="2"/>
        <v>0</v>
      </c>
      <c r="P40" s="9"/>
      <c r="Q40" s="9"/>
      <c r="R40" s="9">
        <f t="shared" si="3"/>
        <v>0</v>
      </c>
      <c r="S40" s="9"/>
      <c r="T40" s="9"/>
      <c r="U40" s="9">
        <f t="shared" si="4"/>
        <v>0</v>
      </c>
      <c r="V40" s="9"/>
      <c r="W40" s="9"/>
      <c r="X40" s="9">
        <f t="shared" si="5"/>
        <v>0</v>
      </c>
      <c r="Y40" s="9"/>
      <c r="Z40" s="9"/>
      <c r="AA40" s="10">
        <f t="shared" si="6"/>
        <v>-920000</v>
      </c>
      <c r="AB40" s="11">
        <v>45523</v>
      </c>
    </row>
    <row r="41" spans="1:28" ht="15.75" hidden="1" x14ac:dyDescent="0.25">
      <c r="A41" s="12"/>
      <c r="B41" s="5" t="s">
        <v>120</v>
      </c>
      <c r="C41" s="6">
        <v>3628</v>
      </c>
      <c r="D41" s="7"/>
      <c r="E41" s="5"/>
      <c r="F41" s="5"/>
      <c r="G41" s="5"/>
      <c r="H41" s="5"/>
      <c r="I41" s="5"/>
      <c r="J41" s="8" t="s">
        <v>24</v>
      </c>
      <c r="K41" s="5"/>
      <c r="L41" s="9">
        <f t="shared" si="1"/>
        <v>0</v>
      </c>
      <c r="M41" s="9"/>
      <c r="N41" s="9"/>
      <c r="O41" s="9">
        <f t="shared" si="2"/>
        <v>0</v>
      </c>
      <c r="P41" s="9"/>
      <c r="Q41" s="9"/>
      <c r="R41" s="9">
        <f t="shared" si="3"/>
        <v>0</v>
      </c>
      <c r="S41" s="9"/>
      <c r="T41" s="9"/>
      <c r="U41" s="9">
        <f t="shared" si="4"/>
        <v>0</v>
      </c>
      <c r="V41" s="9"/>
      <c r="W41" s="9"/>
      <c r="X41" s="9">
        <f t="shared" si="5"/>
        <v>0</v>
      </c>
      <c r="Y41" s="9"/>
      <c r="Z41" s="9"/>
      <c r="AA41" s="10">
        <f t="shared" si="6"/>
        <v>3628</v>
      </c>
      <c r="AB41" s="11"/>
    </row>
    <row r="42" spans="1:28" ht="15.75" hidden="1" x14ac:dyDescent="0.25">
      <c r="A42" s="12"/>
      <c r="B42" s="5" t="s">
        <v>87</v>
      </c>
      <c r="C42" s="5">
        <v>-2642000</v>
      </c>
      <c r="D42" s="5" t="s">
        <v>31</v>
      </c>
      <c r="E42" s="5"/>
      <c r="F42" s="5"/>
      <c r="G42" s="5" t="s">
        <v>29</v>
      </c>
      <c r="H42" s="5"/>
      <c r="I42" s="5">
        <f t="shared" ref="I42:I101" si="7">F42*H42</f>
        <v>0</v>
      </c>
      <c r="J42" s="14" t="s">
        <v>34</v>
      </c>
      <c r="K42" s="5"/>
      <c r="L42" s="9">
        <f t="shared" si="1"/>
        <v>0</v>
      </c>
      <c r="M42" s="9"/>
      <c r="N42" s="9"/>
      <c r="O42" s="9">
        <f t="shared" si="2"/>
        <v>0</v>
      </c>
      <c r="P42" s="9"/>
      <c r="Q42" s="9"/>
      <c r="R42" s="9">
        <f t="shared" si="3"/>
        <v>0</v>
      </c>
      <c r="S42" s="9"/>
      <c r="T42" s="9"/>
      <c r="U42" s="9">
        <f t="shared" si="4"/>
        <v>0</v>
      </c>
      <c r="V42" s="9"/>
      <c r="W42" s="9"/>
      <c r="X42" s="9">
        <f t="shared" si="5"/>
        <v>0</v>
      </c>
      <c r="Y42" s="9"/>
      <c r="Z42" s="9"/>
      <c r="AA42" s="10">
        <f t="shared" si="6"/>
        <v>-2642000</v>
      </c>
      <c r="AB42" s="11"/>
    </row>
    <row r="43" spans="1:28" ht="15.75" hidden="1" x14ac:dyDescent="0.25">
      <c r="A43" s="17">
        <v>45588</v>
      </c>
      <c r="B43" s="20" t="s">
        <v>81</v>
      </c>
      <c r="C43" s="20">
        <v>2129800</v>
      </c>
      <c r="D43" s="20" t="s">
        <v>36</v>
      </c>
      <c r="E43" s="20" t="s">
        <v>98</v>
      </c>
      <c r="F43" s="20">
        <v>46.3</v>
      </c>
      <c r="G43" s="20" t="s">
        <v>51</v>
      </c>
      <c r="H43" s="20"/>
      <c r="I43" s="5">
        <f t="shared" si="7"/>
        <v>0</v>
      </c>
      <c r="J43" s="8" t="s">
        <v>26</v>
      </c>
      <c r="K43" s="25"/>
      <c r="L43" s="9">
        <f t="shared" si="1"/>
        <v>0</v>
      </c>
      <c r="M43" s="9"/>
      <c r="N43" s="9"/>
      <c r="O43" s="9">
        <f t="shared" si="2"/>
        <v>0</v>
      </c>
      <c r="P43" s="9"/>
      <c r="Q43" s="9"/>
      <c r="R43" s="9">
        <f t="shared" si="3"/>
        <v>0</v>
      </c>
      <c r="S43" s="9"/>
      <c r="T43" s="9"/>
      <c r="U43" s="9">
        <f t="shared" si="4"/>
        <v>0</v>
      </c>
      <c r="V43" s="9"/>
      <c r="W43" s="9"/>
      <c r="X43" s="9">
        <f t="shared" si="5"/>
        <v>0</v>
      </c>
      <c r="Y43" s="9"/>
      <c r="Z43" s="9"/>
      <c r="AA43" s="10">
        <f t="shared" si="6"/>
        <v>2129800</v>
      </c>
      <c r="AB43" s="11"/>
    </row>
    <row r="44" spans="1:28" ht="15.75" hidden="1" x14ac:dyDescent="0.25">
      <c r="A44" s="17"/>
      <c r="B44" s="20" t="s">
        <v>124</v>
      </c>
      <c r="C44" s="20">
        <v>-300000</v>
      </c>
      <c r="D44" s="20"/>
      <c r="E44" s="20"/>
      <c r="F44" s="20"/>
      <c r="G44" s="20"/>
      <c r="H44" s="20"/>
      <c r="I44" s="5">
        <f t="shared" si="7"/>
        <v>0</v>
      </c>
      <c r="J44" s="14" t="s">
        <v>34</v>
      </c>
      <c r="K44" s="20" t="s">
        <v>125</v>
      </c>
      <c r="L44" s="9">
        <f t="shared" si="1"/>
        <v>0</v>
      </c>
      <c r="M44" s="9"/>
      <c r="N44" s="9"/>
      <c r="O44" s="9">
        <f t="shared" si="2"/>
        <v>0</v>
      </c>
      <c r="P44" s="9"/>
      <c r="Q44" s="9"/>
      <c r="R44" s="9">
        <f t="shared" si="3"/>
        <v>0</v>
      </c>
      <c r="S44" s="9"/>
      <c r="T44" s="9"/>
      <c r="U44" s="9">
        <f t="shared" si="4"/>
        <v>0</v>
      </c>
      <c r="V44" s="9"/>
      <c r="W44" s="9"/>
      <c r="X44" s="9">
        <f t="shared" si="5"/>
        <v>0</v>
      </c>
      <c r="Y44" s="9"/>
      <c r="Z44" s="9"/>
      <c r="AA44" s="10">
        <f t="shared" si="6"/>
        <v>-300000</v>
      </c>
      <c r="AB44" s="11">
        <v>45589</v>
      </c>
    </row>
    <row r="45" spans="1:28" ht="15.75" hidden="1" x14ac:dyDescent="0.25">
      <c r="A45" s="17">
        <v>45595</v>
      </c>
      <c r="B45" s="20" t="s">
        <v>81</v>
      </c>
      <c r="C45" s="20">
        <v>1532200</v>
      </c>
      <c r="D45" s="20" t="s">
        <v>36</v>
      </c>
      <c r="E45" s="20" t="s">
        <v>85</v>
      </c>
      <c r="F45" s="20">
        <v>32.6</v>
      </c>
      <c r="G45" s="20" t="s">
        <v>51</v>
      </c>
      <c r="H45" s="20"/>
      <c r="I45" s="5">
        <f t="shared" si="7"/>
        <v>0</v>
      </c>
      <c r="J45" s="8" t="s">
        <v>26</v>
      </c>
      <c r="K45" s="25"/>
      <c r="L45" s="9">
        <f t="shared" si="1"/>
        <v>0</v>
      </c>
      <c r="M45" s="9"/>
      <c r="N45" s="9"/>
      <c r="O45" s="9">
        <f t="shared" si="2"/>
        <v>0</v>
      </c>
      <c r="P45" s="9"/>
      <c r="Q45" s="9"/>
      <c r="R45" s="9">
        <f t="shared" si="3"/>
        <v>0</v>
      </c>
      <c r="S45" s="9"/>
      <c r="T45" s="9"/>
      <c r="U45" s="9">
        <f t="shared" si="4"/>
        <v>0</v>
      </c>
      <c r="V45" s="9"/>
      <c r="W45" s="9"/>
      <c r="X45" s="9">
        <f t="shared" si="5"/>
        <v>0</v>
      </c>
      <c r="Y45" s="9"/>
      <c r="Z45" s="9"/>
      <c r="AA45" s="10">
        <f t="shared" si="6"/>
        <v>1532200</v>
      </c>
      <c r="AB45" s="11"/>
    </row>
    <row r="46" spans="1:28" ht="15.75" hidden="1" x14ac:dyDescent="0.25">
      <c r="A46" s="17">
        <v>45595</v>
      </c>
      <c r="B46" s="20" t="s">
        <v>81</v>
      </c>
      <c r="C46" s="20">
        <v>1085700</v>
      </c>
      <c r="D46" s="20" t="s">
        <v>36</v>
      </c>
      <c r="E46" s="20" t="s">
        <v>98</v>
      </c>
      <c r="F46" s="20">
        <v>23.1</v>
      </c>
      <c r="G46" s="20" t="s">
        <v>51</v>
      </c>
      <c r="H46" s="20"/>
      <c r="I46" s="5">
        <f t="shared" si="7"/>
        <v>0</v>
      </c>
      <c r="J46" s="8" t="s">
        <v>26</v>
      </c>
      <c r="K46" s="25"/>
      <c r="L46" s="9">
        <f t="shared" si="1"/>
        <v>0</v>
      </c>
      <c r="M46" s="9"/>
      <c r="N46" s="9"/>
      <c r="O46" s="9">
        <f t="shared" si="2"/>
        <v>0</v>
      </c>
      <c r="P46" s="9"/>
      <c r="Q46" s="9"/>
      <c r="R46" s="9">
        <f t="shared" si="3"/>
        <v>0</v>
      </c>
      <c r="S46" s="9"/>
      <c r="T46" s="9"/>
      <c r="U46" s="9">
        <f t="shared" si="4"/>
        <v>0</v>
      </c>
      <c r="V46" s="9"/>
      <c r="W46" s="9"/>
      <c r="X46" s="9">
        <f t="shared" si="5"/>
        <v>0</v>
      </c>
      <c r="Y46" s="9"/>
      <c r="Z46" s="9"/>
      <c r="AA46" s="10">
        <f t="shared" si="6"/>
        <v>1085700</v>
      </c>
      <c r="AB46" s="11"/>
    </row>
    <row r="47" spans="1:28" ht="15.75" hidden="1" x14ac:dyDescent="0.25">
      <c r="A47" s="17">
        <v>45601</v>
      </c>
      <c r="B47" s="20" t="s">
        <v>133</v>
      </c>
      <c r="C47" s="20">
        <v>1377000</v>
      </c>
      <c r="D47" s="20" t="s">
        <v>36</v>
      </c>
      <c r="E47" s="20" t="s">
        <v>110</v>
      </c>
      <c r="F47" s="20">
        <v>1000</v>
      </c>
      <c r="G47" s="20" t="s">
        <v>29</v>
      </c>
      <c r="H47" s="20"/>
      <c r="I47" s="5">
        <f t="shared" si="7"/>
        <v>0</v>
      </c>
      <c r="J47" s="16" t="s">
        <v>38</v>
      </c>
      <c r="K47" s="25"/>
      <c r="L47" s="9">
        <f t="shared" si="1"/>
        <v>0</v>
      </c>
      <c r="M47" s="9"/>
      <c r="N47" s="9"/>
      <c r="O47" s="9">
        <f t="shared" si="2"/>
        <v>0</v>
      </c>
      <c r="P47" s="9"/>
      <c r="Q47" s="9"/>
      <c r="R47" s="9">
        <f t="shared" si="3"/>
        <v>0</v>
      </c>
      <c r="S47" s="9"/>
      <c r="T47" s="9"/>
      <c r="U47" s="9">
        <f t="shared" si="4"/>
        <v>0</v>
      </c>
      <c r="V47" s="9"/>
      <c r="W47" s="9"/>
      <c r="X47" s="9">
        <f t="shared" si="5"/>
        <v>0</v>
      </c>
      <c r="Y47" s="9"/>
      <c r="Z47" s="9"/>
      <c r="AA47" s="10">
        <f t="shared" si="6"/>
        <v>1377000</v>
      </c>
      <c r="AB47" s="11"/>
    </row>
    <row r="48" spans="1:28" ht="15.75" hidden="1" x14ac:dyDescent="0.25">
      <c r="A48" s="17">
        <v>45601</v>
      </c>
      <c r="B48" s="20" t="s">
        <v>133</v>
      </c>
      <c r="C48" s="20">
        <v>1800000</v>
      </c>
      <c r="D48" s="20" t="s">
        <v>36</v>
      </c>
      <c r="E48" s="20" t="s">
        <v>84</v>
      </c>
      <c r="F48" s="20">
        <v>4</v>
      </c>
      <c r="G48" s="20" t="s">
        <v>33</v>
      </c>
      <c r="H48" s="20"/>
      <c r="I48" s="5">
        <f t="shared" si="7"/>
        <v>0</v>
      </c>
      <c r="J48" s="8" t="s">
        <v>26</v>
      </c>
      <c r="K48" s="25"/>
      <c r="L48" s="9">
        <f t="shared" si="1"/>
        <v>0</v>
      </c>
      <c r="M48" s="9"/>
      <c r="N48" s="9"/>
      <c r="O48" s="9">
        <f t="shared" si="2"/>
        <v>0</v>
      </c>
      <c r="P48" s="9"/>
      <c r="Q48" s="9"/>
      <c r="R48" s="9">
        <f t="shared" si="3"/>
        <v>0</v>
      </c>
      <c r="S48" s="9"/>
      <c r="T48" s="9"/>
      <c r="U48" s="9">
        <f t="shared" si="4"/>
        <v>0</v>
      </c>
      <c r="V48" s="9"/>
      <c r="W48" s="9"/>
      <c r="X48" s="9">
        <f t="shared" si="5"/>
        <v>0</v>
      </c>
      <c r="Y48" s="9"/>
      <c r="Z48" s="9"/>
      <c r="AA48" s="10">
        <f t="shared" si="6"/>
        <v>1800000</v>
      </c>
      <c r="AB48" s="11"/>
    </row>
    <row r="49" spans="1:28" ht="15.75" hidden="1" x14ac:dyDescent="0.25">
      <c r="A49" s="17">
        <v>45601</v>
      </c>
      <c r="B49" s="20" t="s">
        <v>133</v>
      </c>
      <c r="C49" s="20">
        <v>1150000</v>
      </c>
      <c r="D49" s="20" t="s">
        <v>36</v>
      </c>
      <c r="E49" s="20" t="s">
        <v>134</v>
      </c>
      <c r="F49" s="20">
        <v>5</v>
      </c>
      <c r="G49" s="20" t="s">
        <v>33</v>
      </c>
      <c r="H49" s="20"/>
      <c r="I49" s="5">
        <f t="shared" si="7"/>
        <v>0</v>
      </c>
      <c r="J49" s="8" t="s">
        <v>26</v>
      </c>
      <c r="K49" s="25"/>
      <c r="L49" s="9">
        <f t="shared" si="1"/>
        <v>0</v>
      </c>
      <c r="M49" s="9"/>
      <c r="N49" s="9"/>
      <c r="O49" s="9">
        <f t="shared" si="2"/>
        <v>0</v>
      </c>
      <c r="P49" s="9"/>
      <c r="Q49" s="9"/>
      <c r="R49" s="9">
        <f t="shared" si="3"/>
        <v>0</v>
      </c>
      <c r="S49" s="9"/>
      <c r="T49" s="9"/>
      <c r="U49" s="9">
        <f t="shared" si="4"/>
        <v>0</v>
      </c>
      <c r="V49" s="9"/>
      <c r="W49" s="9"/>
      <c r="X49" s="9">
        <f t="shared" si="5"/>
        <v>0</v>
      </c>
      <c r="Y49" s="9"/>
      <c r="Z49" s="9"/>
      <c r="AA49" s="10">
        <f t="shared" si="6"/>
        <v>1150000</v>
      </c>
      <c r="AB49" s="11"/>
    </row>
    <row r="50" spans="1:28" ht="15.75" hidden="1" x14ac:dyDescent="0.25">
      <c r="A50" s="17">
        <v>45601</v>
      </c>
      <c r="B50" s="20" t="s">
        <v>133</v>
      </c>
      <c r="C50" s="20">
        <v>1352400</v>
      </c>
      <c r="D50" s="20" t="s">
        <v>36</v>
      </c>
      <c r="E50" s="20" t="s">
        <v>135</v>
      </c>
      <c r="F50" s="20">
        <v>29.4</v>
      </c>
      <c r="G50" s="20" t="s">
        <v>51</v>
      </c>
      <c r="H50" s="20"/>
      <c r="I50" s="5">
        <f t="shared" si="7"/>
        <v>0</v>
      </c>
      <c r="J50" s="8" t="s">
        <v>26</v>
      </c>
      <c r="K50" s="25"/>
      <c r="L50" s="9">
        <f t="shared" si="1"/>
        <v>0</v>
      </c>
      <c r="M50" s="9"/>
      <c r="N50" s="9"/>
      <c r="O50" s="9">
        <f t="shared" si="2"/>
        <v>0</v>
      </c>
      <c r="P50" s="9"/>
      <c r="Q50" s="9"/>
      <c r="R50" s="9">
        <f t="shared" si="3"/>
        <v>0</v>
      </c>
      <c r="S50" s="9"/>
      <c r="T50" s="9"/>
      <c r="U50" s="9">
        <f t="shared" si="4"/>
        <v>0</v>
      </c>
      <c r="V50" s="9"/>
      <c r="W50" s="9"/>
      <c r="X50" s="9">
        <f t="shared" si="5"/>
        <v>0</v>
      </c>
      <c r="Y50" s="9"/>
      <c r="Z50" s="9"/>
      <c r="AA50" s="10">
        <f t="shared" si="6"/>
        <v>1352400</v>
      </c>
      <c r="AB50" s="11"/>
    </row>
    <row r="51" spans="1:28" ht="15.75" hidden="1" x14ac:dyDescent="0.25">
      <c r="A51" s="17">
        <v>45601</v>
      </c>
      <c r="B51" s="20" t="s">
        <v>133</v>
      </c>
      <c r="C51" s="20">
        <v>3422400.0000000005</v>
      </c>
      <c r="D51" s="20" t="s">
        <v>36</v>
      </c>
      <c r="E51" s="20" t="s">
        <v>136</v>
      </c>
      <c r="F51" s="20">
        <v>74.400000000000006</v>
      </c>
      <c r="G51" s="20" t="s">
        <v>51</v>
      </c>
      <c r="H51" s="20"/>
      <c r="I51" s="5">
        <f t="shared" si="7"/>
        <v>0</v>
      </c>
      <c r="J51" s="8" t="s">
        <v>26</v>
      </c>
      <c r="K51" s="25"/>
      <c r="L51" s="9">
        <f t="shared" si="1"/>
        <v>0</v>
      </c>
      <c r="M51" s="9"/>
      <c r="N51" s="9"/>
      <c r="O51" s="9">
        <f t="shared" si="2"/>
        <v>0</v>
      </c>
      <c r="P51" s="9"/>
      <c r="Q51" s="9"/>
      <c r="R51" s="9">
        <f t="shared" si="3"/>
        <v>0</v>
      </c>
      <c r="S51" s="9"/>
      <c r="T51" s="9"/>
      <c r="U51" s="9">
        <f t="shared" si="4"/>
        <v>0</v>
      </c>
      <c r="V51" s="9"/>
      <c r="W51" s="9"/>
      <c r="X51" s="9">
        <f t="shared" si="5"/>
        <v>0</v>
      </c>
      <c r="Y51" s="9"/>
      <c r="Z51" s="9"/>
      <c r="AA51" s="10">
        <f t="shared" si="6"/>
        <v>3422400.0000000005</v>
      </c>
      <c r="AB51" s="11"/>
    </row>
    <row r="52" spans="1:28" ht="15.75" hidden="1" x14ac:dyDescent="0.25">
      <c r="A52" s="17">
        <v>45601</v>
      </c>
      <c r="B52" s="20" t="s">
        <v>133</v>
      </c>
      <c r="C52" s="20">
        <v>1200000</v>
      </c>
      <c r="D52" s="20" t="s">
        <v>36</v>
      </c>
      <c r="E52" s="20" t="s">
        <v>137</v>
      </c>
      <c r="F52" s="20">
        <v>1</v>
      </c>
      <c r="G52" s="20" t="s">
        <v>138</v>
      </c>
      <c r="H52" s="20"/>
      <c r="I52" s="5">
        <f t="shared" si="7"/>
        <v>0</v>
      </c>
      <c r="J52" s="8" t="s">
        <v>26</v>
      </c>
      <c r="K52" s="25"/>
      <c r="L52" s="9">
        <f t="shared" si="1"/>
        <v>0</v>
      </c>
      <c r="M52" s="9"/>
      <c r="N52" s="9"/>
      <c r="O52" s="9">
        <f t="shared" si="2"/>
        <v>0</v>
      </c>
      <c r="P52" s="9"/>
      <c r="Q52" s="9"/>
      <c r="R52" s="9">
        <f t="shared" si="3"/>
        <v>0</v>
      </c>
      <c r="S52" s="9"/>
      <c r="T52" s="9"/>
      <c r="U52" s="9">
        <f t="shared" si="4"/>
        <v>0</v>
      </c>
      <c r="V52" s="9"/>
      <c r="W52" s="9"/>
      <c r="X52" s="9">
        <f t="shared" si="5"/>
        <v>0</v>
      </c>
      <c r="Y52" s="9"/>
      <c r="Z52" s="9"/>
      <c r="AA52" s="10">
        <f t="shared" si="6"/>
        <v>1200000</v>
      </c>
      <c r="AB52" s="11"/>
    </row>
    <row r="53" spans="1:28" ht="15.75" hidden="1" x14ac:dyDescent="0.25">
      <c r="A53" s="17">
        <v>45604</v>
      </c>
      <c r="B53" s="20" t="s">
        <v>142</v>
      </c>
      <c r="C53" s="20">
        <v>-260000</v>
      </c>
      <c r="D53" s="20" t="s">
        <v>31</v>
      </c>
      <c r="E53" s="20" t="s">
        <v>95</v>
      </c>
      <c r="F53" s="20">
        <v>10000</v>
      </c>
      <c r="G53" s="20" t="s">
        <v>29</v>
      </c>
      <c r="H53" s="20"/>
      <c r="I53" s="5">
        <f t="shared" si="7"/>
        <v>0</v>
      </c>
      <c r="J53" s="14" t="s">
        <v>34</v>
      </c>
      <c r="K53" s="25"/>
      <c r="L53" s="9">
        <f t="shared" si="1"/>
        <v>0</v>
      </c>
      <c r="M53" s="9"/>
      <c r="N53" s="9"/>
      <c r="O53" s="9">
        <f t="shared" si="2"/>
        <v>0</v>
      </c>
      <c r="P53" s="9"/>
      <c r="Q53" s="9"/>
      <c r="R53" s="9">
        <f t="shared" si="3"/>
        <v>0</v>
      </c>
      <c r="S53" s="9"/>
      <c r="T53" s="9"/>
      <c r="U53" s="9">
        <f t="shared" si="4"/>
        <v>0</v>
      </c>
      <c r="V53" s="9"/>
      <c r="W53" s="9"/>
      <c r="X53" s="9">
        <f t="shared" si="5"/>
        <v>0</v>
      </c>
      <c r="Y53" s="9"/>
      <c r="Z53" s="9"/>
      <c r="AA53" s="10">
        <f t="shared" si="6"/>
        <v>-260000</v>
      </c>
      <c r="AB53" s="11">
        <v>45635</v>
      </c>
    </row>
    <row r="54" spans="1:28" ht="15.75" hidden="1" x14ac:dyDescent="0.25">
      <c r="A54" s="17">
        <v>45604</v>
      </c>
      <c r="B54" s="20" t="s">
        <v>53</v>
      </c>
      <c r="C54" s="20">
        <v>3891600</v>
      </c>
      <c r="D54" s="20" t="s">
        <v>31</v>
      </c>
      <c r="E54" s="20" t="s">
        <v>143</v>
      </c>
      <c r="F54" s="20">
        <v>82.8</v>
      </c>
      <c r="G54" s="20" t="s">
        <v>51</v>
      </c>
      <c r="H54" s="20"/>
      <c r="I54" s="5">
        <f t="shared" si="7"/>
        <v>0</v>
      </c>
      <c r="J54" s="8" t="s">
        <v>26</v>
      </c>
      <c r="K54" s="19" t="s">
        <v>144</v>
      </c>
      <c r="L54" s="9">
        <f t="shared" si="1"/>
        <v>0</v>
      </c>
      <c r="M54" s="9"/>
      <c r="N54" s="9"/>
      <c r="O54" s="9">
        <f t="shared" si="2"/>
        <v>0</v>
      </c>
      <c r="P54" s="9"/>
      <c r="Q54" s="9"/>
      <c r="R54" s="9">
        <f t="shared" si="3"/>
        <v>0</v>
      </c>
      <c r="S54" s="9"/>
      <c r="T54" s="9"/>
      <c r="U54" s="9">
        <f t="shared" si="4"/>
        <v>0</v>
      </c>
      <c r="V54" s="9"/>
      <c r="W54" s="9"/>
      <c r="X54" s="9">
        <f t="shared" si="5"/>
        <v>0</v>
      </c>
      <c r="Y54" s="9"/>
      <c r="Z54" s="9"/>
      <c r="AA54" s="10">
        <f t="shared" si="6"/>
        <v>3891600</v>
      </c>
      <c r="AB54" s="11"/>
    </row>
    <row r="55" spans="1:28" ht="15.75" hidden="1" x14ac:dyDescent="0.25">
      <c r="A55" s="17">
        <v>45609</v>
      </c>
      <c r="B55" s="20" t="s">
        <v>147</v>
      </c>
      <c r="C55" s="20">
        <v>10000000</v>
      </c>
      <c r="D55" s="20" t="s">
        <v>36</v>
      </c>
      <c r="E55" s="20" t="s">
        <v>148</v>
      </c>
      <c r="F55" s="20">
        <v>600</v>
      </c>
      <c r="G55" s="20" t="s">
        <v>51</v>
      </c>
      <c r="H55" s="20"/>
      <c r="I55" s="5">
        <f t="shared" si="7"/>
        <v>0</v>
      </c>
      <c r="J55" s="37" t="s">
        <v>240</v>
      </c>
      <c r="K55" s="25"/>
      <c r="L55" s="9">
        <f t="shared" si="1"/>
        <v>0</v>
      </c>
      <c r="M55" s="9"/>
      <c r="N55" s="9"/>
      <c r="O55" s="9">
        <f t="shared" si="2"/>
        <v>10000000</v>
      </c>
      <c r="P55" s="9">
        <v>10000000</v>
      </c>
      <c r="Q55" s="9"/>
      <c r="R55" s="9">
        <f t="shared" si="3"/>
        <v>0</v>
      </c>
      <c r="S55" s="9"/>
      <c r="T55" s="9"/>
      <c r="U55" s="9">
        <f t="shared" si="4"/>
        <v>0</v>
      </c>
      <c r="V55" s="9"/>
      <c r="W55" s="9"/>
      <c r="X55" s="9">
        <f t="shared" si="5"/>
        <v>0</v>
      </c>
      <c r="Y55" s="9"/>
      <c r="Z55" s="9"/>
      <c r="AA55" s="10">
        <f t="shared" si="6"/>
        <v>0</v>
      </c>
      <c r="AB55" s="11">
        <v>45707</v>
      </c>
    </row>
    <row r="56" spans="1:28" ht="15.75" hidden="1" x14ac:dyDescent="0.25">
      <c r="A56" s="17">
        <v>45610</v>
      </c>
      <c r="B56" s="20" t="s">
        <v>133</v>
      </c>
      <c r="C56" s="20">
        <v>2263200</v>
      </c>
      <c r="D56" s="20" t="s">
        <v>36</v>
      </c>
      <c r="E56" s="20" t="s">
        <v>136</v>
      </c>
      <c r="F56" s="20">
        <v>49.2</v>
      </c>
      <c r="G56" s="20" t="s">
        <v>51</v>
      </c>
      <c r="H56" s="20"/>
      <c r="I56" s="5">
        <f t="shared" si="7"/>
        <v>0</v>
      </c>
      <c r="J56" s="8" t="s">
        <v>26</v>
      </c>
      <c r="K56" s="25"/>
      <c r="L56" s="9">
        <f t="shared" si="1"/>
        <v>0</v>
      </c>
      <c r="M56" s="9"/>
      <c r="N56" s="9"/>
      <c r="O56" s="9">
        <f t="shared" si="2"/>
        <v>0</v>
      </c>
      <c r="P56" s="9"/>
      <c r="Q56" s="9"/>
      <c r="R56" s="9">
        <f t="shared" si="3"/>
        <v>0</v>
      </c>
      <c r="S56" s="9"/>
      <c r="T56" s="9"/>
      <c r="U56" s="9">
        <f t="shared" si="4"/>
        <v>0</v>
      </c>
      <c r="V56" s="9"/>
      <c r="W56" s="9"/>
      <c r="X56" s="9">
        <f t="shared" si="5"/>
        <v>0</v>
      </c>
      <c r="Y56" s="9"/>
      <c r="Z56" s="9"/>
      <c r="AA56" s="10">
        <f t="shared" si="6"/>
        <v>2263200</v>
      </c>
      <c r="AB56" s="11"/>
    </row>
    <row r="57" spans="1:28" ht="15.75" hidden="1" x14ac:dyDescent="0.25">
      <c r="A57" s="17">
        <v>45610</v>
      </c>
      <c r="B57" s="20" t="s">
        <v>133</v>
      </c>
      <c r="C57" s="20">
        <v>2716600</v>
      </c>
      <c r="D57" s="20" t="s">
        <v>36</v>
      </c>
      <c r="E57" s="20" t="s">
        <v>150</v>
      </c>
      <c r="F57" s="20">
        <v>57.8</v>
      </c>
      <c r="G57" s="20" t="s">
        <v>51</v>
      </c>
      <c r="H57" s="20"/>
      <c r="I57" s="5">
        <f t="shared" si="7"/>
        <v>0</v>
      </c>
      <c r="J57" s="8" t="s">
        <v>26</v>
      </c>
      <c r="K57" s="25"/>
      <c r="L57" s="9">
        <f t="shared" si="1"/>
        <v>0</v>
      </c>
      <c r="M57" s="9"/>
      <c r="N57" s="9"/>
      <c r="O57" s="9">
        <f t="shared" si="2"/>
        <v>0</v>
      </c>
      <c r="P57" s="9"/>
      <c r="Q57" s="9"/>
      <c r="R57" s="9">
        <f t="shared" si="3"/>
        <v>0</v>
      </c>
      <c r="S57" s="9"/>
      <c r="T57" s="9"/>
      <c r="U57" s="9">
        <f t="shared" si="4"/>
        <v>0</v>
      </c>
      <c r="V57" s="9"/>
      <c r="W57" s="9"/>
      <c r="X57" s="9">
        <f t="shared" si="5"/>
        <v>0</v>
      </c>
      <c r="Y57" s="9"/>
      <c r="Z57" s="9"/>
      <c r="AA57" s="10">
        <f t="shared" si="6"/>
        <v>2716600</v>
      </c>
      <c r="AB57" s="11"/>
    </row>
    <row r="58" spans="1:28" ht="15.75" hidden="1" x14ac:dyDescent="0.25">
      <c r="A58" s="17">
        <v>45611</v>
      </c>
      <c r="B58" s="20" t="s">
        <v>81</v>
      </c>
      <c r="C58" s="20">
        <v>2484000</v>
      </c>
      <c r="D58" s="20" t="s">
        <v>41</v>
      </c>
      <c r="E58" s="20" t="s">
        <v>143</v>
      </c>
      <c r="F58" s="20">
        <v>54</v>
      </c>
      <c r="G58" s="20" t="s">
        <v>51</v>
      </c>
      <c r="H58" s="20"/>
      <c r="I58" s="20">
        <f t="shared" si="7"/>
        <v>0</v>
      </c>
      <c r="J58" s="8" t="s">
        <v>26</v>
      </c>
      <c r="K58" s="25"/>
      <c r="L58" s="9">
        <f t="shared" si="1"/>
        <v>0</v>
      </c>
      <c r="M58" s="9"/>
      <c r="N58" s="9"/>
      <c r="O58" s="9">
        <f t="shared" si="2"/>
        <v>0</v>
      </c>
      <c r="P58" s="9"/>
      <c r="Q58" s="9"/>
      <c r="R58" s="9">
        <f t="shared" si="3"/>
        <v>0</v>
      </c>
      <c r="S58" s="9"/>
      <c r="T58" s="9"/>
      <c r="U58" s="9">
        <f t="shared" si="4"/>
        <v>0</v>
      </c>
      <c r="V58" s="9"/>
      <c r="W58" s="9"/>
      <c r="X58" s="9">
        <f t="shared" si="5"/>
        <v>0</v>
      </c>
      <c r="Y58" s="9"/>
      <c r="Z58" s="9"/>
      <c r="AA58" s="10">
        <f t="shared" si="6"/>
        <v>2484000</v>
      </c>
      <c r="AB58" s="11"/>
    </row>
    <row r="59" spans="1:28" ht="15.75" hidden="1" x14ac:dyDescent="0.25">
      <c r="A59" s="17">
        <v>45611</v>
      </c>
      <c r="B59" s="20" t="s">
        <v>151</v>
      </c>
      <c r="C59" s="20">
        <v>4910000</v>
      </c>
      <c r="D59" s="20" t="s">
        <v>31</v>
      </c>
      <c r="E59" s="20" t="s">
        <v>95</v>
      </c>
      <c r="F59" s="20">
        <v>5200</v>
      </c>
      <c r="G59" s="20" t="s">
        <v>29</v>
      </c>
      <c r="H59" s="20"/>
      <c r="I59" s="20">
        <f t="shared" si="7"/>
        <v>0</v>
      </c>
      <c r="J59" s="14" t="s">
        <v>240</v>
      </c>
      <c r="K59" s="20" t="s">
        <v>584</v>
      </c>
      <c r="L59" s="9">
        <f t="shared" si="1"/>
        <v>0</v>
      </c>
      <c r="M59" s="9"/>
      <c r="N59" s="9"/>
      <c r="O59" s="9">
        <f t="shared" si="2"/>
        <v>4910000</v>
      </c>
      <c r="P59" s="9">
        <v>4910000</v>
      </c>
      <c r="Q59" s="9"/>
      <c r="R59" s="9">
        <f t="shared" si="3"/>
        <v>0</v>
      </c>
      <c r="S59" s="9"/>
      <c r="T59" s="9"/>
      <c r="U59" s="9">
        <f t="shared" si="4"/>
        <v>0</v>
      </c>
      <c r="V59" s="9"/>
      <c r="W59" s="9"/>
      <c r="X59" s="9">
        <f t="shared" si="5"/>
        <v>0</v>
      </c>
      <c r="Y59" s="9"/>
      <c r="Z59" s="9"/>
      <c r="AA59" s="10">
        <f t="shared" si="6"/>
        <v>0</v>
      </c>
      <c r="AB59" s="11">
        <v>45692</v>
      </c>
    </row>
    <row r="60" spans="1:28" ht="15.75" hidden="1" x14ac:dyDescent="0.25">
      <c r="A60" s="17">
        <v>45612</v>
      </c>
      <c r="B60" s="20" t="s">
        <v>81</v>
      </c>
      <c r="C60" s="20">
        <v>1081000</v>
      </c>
      <c r="D60" s="20" t="s">
        <v>36</v>
      </c>
      <c r="E60" s="20" t="s">
        <v>98</v>
      </c>
      <c r="F60" s="20">
        <v>23</v>
      </c>
      <c r="G60" s="20" t="s">
        <v>51</v>
      </c>
      <c r="H60" s="20"/>
      <c r="I60" s="20">
        <f t="shared" si="7"/>
        <v>0</v>
      </c>
      <c r="J60" s="8" t="s">
        <v>26</v>
      </c>
      <c r="K60" s="25"/>
      <c r="L60" s="9">
        <f t="shared" si="1"/>
        <v>0</v>
      </c>
      <c r="M60" s="9"/>
      <c r="N60" s="9"/>
      <c r="O60" s="9">
        <f t="shared" si="2"/>
        <v>0</v>
      </c>
      <c r="P60" s="9"/>
      <c r="Q60" s="9"/>
      <c r="R60" s="9">
        <f t="shared" si="3"/>
        <v>0</v>
      </c>
      <c r="S60" s="9"/>
      <c r="T60" s="9"/>
      <c r="U60" s="9">
        <f t="shared" si="4"/>
        <v>0</v>
      </c>
      <c r="V60" s="9"/>
      <c r="W60" s="9"/>
      <c r="X60" s="9">
        <f t="shared" si="5"/>
        <v>0</v>
      </c>
      <c r="Y60" s="9"/>
      <c r="Z60" s="9"/>
      <c r="AA60" s="10">
        <f t="shared" si="6"/>
        <v>1081000</v>
      </c>
      <c r="AB60" s="11"/>
    </row>
    <row r="61" spans="1:28" ht="15.75" hidden="1" x14ac:dyDescent="0.25">
      <c r="A61" s="17">
        <v>45612</v>
      </c>
      <c r="B61" s="20" t="s">
        <v>81</v>
      </c>
      <c r="C61" s="20">
        <v>6753899.9999999991</v>
      </c>
      <c r="D61" s="20" t="s">
        <v>36</v>
      </c>
      <c r="E61" s="20" t="s">
        <v>143</v>
      </c>
      <c r="F61" s="20">
        <v>143.69999999999999</v>
      </c>
      <c r="G61" s="20" t="s">
        <v>51</v>
      </c>
      <c r="H61" s="20"/>
      <c r="I61" s="20">
        <f t="shared" si="7"/>
        <v>0</v>
      </c>
      <c r="J61" s="8" t="s">
        <v>26</v>
      </c>
      <c r="K61" s="25"/>
      <c r="L61" s="9">
        <f t="shared" si="1"/>
        <v>0</v>
      </c>
      <c r="M61" s="9"/>
      <c r="N61" s="9"/>
      <c r="O61" s="9">
        <f t="shared" si="2"/>
        <v>0</v>
      </c>
      <c r="P61" s="9"/>
      <c r="Q61" s="9"/>
      <c r="R61" s="9">
        <f t="shared" si="3"/>
        <v>0</v>
      </c>
      <c r="S61" s="9"/>
      <c r="T61" s="9"/>
      <c r="U61" s="9">
        <f t="shared" si="4"/>
        <v>0</v>
      </c>
      <c r="V61" s="9"/>
      <c r="W61" s="9"/>
      <c r="X61" s="9">
        <f t="shared" si="5"/>
        <v>0</v>
      </c>
      <c r="Y61" s="9"/>
      <c r="Z61" s="9"/>
      <c r="AA61" s="10">
        <f t="shared" si="6"/>
        <v>6753899.9999999991</v>
      </c>
      <c r="AB61" s="11"/>
    </row>
    <row r="62" spans="1:28" ht="15.75" hidden="1" x14ac:dyDescent="0.25">
      <c r="A62" s="17">
        <v>45612</v>
      </c>
      <c r="B62" s="20" t="s">
        <v>133</v>
      </c>
      <c r="C62" s="20">
        <v>1150000</v>
      </c>
      <c r="D62" s="20" t="s">
        <v>36</v>
      </c>
      <c r="E62" s="20" t="s">
        <v>134</v>
      </c>
      <c r="F62" s="20">
        <v>5</v>
      </c>
      <c r="G62" s="20" t="s">
        <v>33</v>
      </c>
      <c r="H62" s="20"/>
      <c r="I62" s="20">
        <f t="shared" si="7"/>
        <v>0</v>
      </c>
      <c r="J62" s="8" t="s">
        <v>26</v>
      </c>
      <c r="K62" s="25"/>
      <c r="L62" s="9">
        <f t="shared" si="1"/>
        <v>0</v>
      </c>
      <c r="M62" s="9"/>
      <c r="N62" s="9"/>
      <c r="O62" s="9">
        <f t="shared" si="2"/>
        <v>0</v>
      </c>
      <c r="P62" s="9"/>
      <c r="Q62" s="9"/>
      <c r="R62" s="9">
        <f t="shared" si="3"/>
        <v>0</v>
      </c>
      <c r="S62" s="9"/>
      <c r="T62" s="9"/>
      <c r="U62" s="9">
        <f t="shared" si="4"/>
        <v>0</v>
      </c>
      <c r="V62" s="9"/>
      <c r="W62" s="9"/>
      <c r="X62" s="9">
        <f t="shared" si="5"/>
        <v>0</v>
      </c>
      <c r="Y62" s="9"/>
      <c r="Z62" s="9"/>
      <c r="AA62" s="10">
        <f t="shared" si="6"/>
        <v>1150000</v>
      </c>
      <c r="AB62" s="11"/>
    </row>
    <row r="63" spans="1:28" ht="15.75" hidden="1" x14ac:dyDescent="0.25">
      <c r="A63" s="17">
        <v>45616</v>
      </c>
      <c r="B63" s="20" t="s">
        <v>81</v>
      </c>
      <c r="C63" s="20">
        <v>3962100</v>
      </c>
      <c r="D63" s="20" t="s">
        <v>36</v>
      </c>
      <c r="E63" s="20" t="s">
        <v>143</v>
      </c>
      <c r="F63" s="20">
        <v>84.3</v>
      </c>
      <c r="G63" s="20" t="s">
        <v>51</v>
      </c>
      <c r="H63" s="20"/>
      <c r="I63" s="20">
        <f t="shared" si="7"/>
        <v>0</v>
      </c>
      <c r="J63" s="8" t="s">
        <v>26</v>
      </c>
      <c r="K63" s="25"/>
      <c r="L63" s="9">
        <f t="shared" si="1"/>
        <v>0</v>
      </c>
      <c r="M63" s="9"/>
      <c r="N63" s="9"/>
      <c r="O63" s="9">
        <f t="shared" si="2"/>
        <v>0</v>
      </c>
      <c r="P63" s="9"/>
      <c r="Q63" s="9"/>
      <c r="R63" s="9">
        <f t="shared" si="3"/>
        <v>0</v>
      </c>
      <c r="S63" s="9"/>
      <c r="T63" s="9"/>
      <c r="U63" s="9">
        <f t="shared" si="4"/>
        <v>0</v>
      </c>
      <c r="V63" s="9"/>
      <c r="W63" s="9"/>
      <c r="X63" s="9">
        <f t="shared" si="5"/>
        <v>0</v>
      </c>
      <c r="Y63" s="9"/>
      <c r="Z63" s="9"/>
      <c r="AA63" s="10">
        <f t="shared" si="6"/>
        <v>3962100</v>
      </c>
      <c r="AB63" s="11"/>
    </row>
    <row r="64" spans="1:28" ht="15.75" hidden="1" x14ac:dyDescent="0.25">
      <c r="A64" s="17">
        <v>45617</v>
      </c>
      <c r="B64" s="20" t="s">
        <v>81</v>
      </c>
      <c r="C64" s="20">
        <v>4000000</v>
      </c>
      <c r="D64" s="20" t="s">
        <v>36</v>
      </c>
      <c r="E64" s="20" t="s">
        <v>91</v>
      </c>
      <c r="F64" s="20">
        <v>1000</v>
      </c>
      <c r="G64" s="20" t="s">
        <v>29</v>
      </c>
      <c r="H64" s="20"/>
      <c r="I64" s="20">
        <f t="shared" si="7"/>
        <v>0</v>
      </c>
      <c r="J64" s="8" t="s">
        <v>26</v>
      </c>
      <c r="K64" s="25"/>
      <c r="L64" s="9">
        <f t="shared" si="1"/>
        <v>0</v>
      </c>
      <c r="M64" s="9"/>
      <c r="N64" s="9"/>
      <c r="O64" s="9">
        <f t="shared" si="2"/>
        <v>0</v>
      </c>
      <c r="P64" s="9"/>
      <c r="Q64" s="9"/>
      <c r="R64" s="9">
        <f t="shared" si="3"/>
        <v>0</v>
      </c>
      <c r="S64" s="9"/>
      <c r="T64" s="9"/>
      <c r="U64" s="9">
        <f t="shared" si="4"/>
        <v>0</v>
      </c>
      <c r="V64" s="9"/>
      <c r="W64" s="9"/>
      <c r="X64" s="9">
        <f t="shared" si="5"/>
        <v>0</v>
      </c>
      <c r="Y64" s="9"/>
      <c r="Z64" s="9"/>
      <c r="AA64" s="10">
        <f t="shared" si="6"/>
        <v>4000000</v>
      </c>
      <c r="AB64" s="11"/>
    </row>
    <row r="65" spans="1:28" ht="15.75" hidden="1" x14ac:dyDescent="0.25">
      <c r="A65" s="17">
        <v>45619</v>
      </c>
      <c r="B65" s="20" t="s">
        <v>81</v>
      </c>
      <c r="C65" s="20">
        <v>1090400</v>
      </c>
      <c r="D65" s="20" t="s">
        <v>36</v>
      </c>
      <c r="E65" s="20" t="s">
        <v>98</v>
      </c>
      <c r="F65" s="20">
        <v>23.2</v>
      </c>
      <c r="G65" s="20" t="s">
        <v>51</v>
      </c>
      <c r="H65" s="20"/>
      <c r="I65" s="20">
        <f t="shared" si="7"/>
        <v>0</v>
      </c>
      <c r="J65" s="8" t="s">
        <v>26</v>
      </c>
      <c r="K65" s="25"/>
      <c r="L65" s="9">
        <f t="shared" ref="L65:L123" si="8">M65+N65</f>
        <v>0</v>
      </c>
      <c r="M65" s="9"/>
      <c r="N65" s="9"/>
      <c r="O65" s="9">
        <f t="shared" ref="O65:O123" si="9">P65+Q65</f>
        <v>0</v>
      </c>
      <c r="P65" s="9"/>
      <c r="Q65" s="9"/>
      <c r="R65" s="9">
        <f t="shared" ref="R65:R123" si="10">S65+T65</f>
        <v>0</v>
      </c>
      <c r="S65" s="9"/>
      <c r="T65" s="9"/>
      <c r="U65" s="9">
        <f t="shared" ref="U65:U123" si="11">V65+W65</f>
        <v>0</v>
      </c>
      <c r="V65" s="9"/>
      <c r="W65" s="9"/>
      <c r="X65" s="9">
        <f t="shared" ref="X65:X123" si="12">Y65+Z65</f>
        <v>0</v>
      </c>
      <c r="Y65" s="9"/>
      <c r="Z65" s="9"/>
      <c r="AA65" s="10">
        <f t="shared" ref="AA65:AA123" si="13">C65+I65-L65-O65-U65-X65-R65</f>
        <v>1090400</v>
      </c>
      <c r="AB65" s="11"/>
    </row>
    <row r="66" spans="1:28" ht="15.75" hidden="1" x14ac:dyDescent="0.25">
      <c r="A66" s="26">
        <v>45625</v>
      </c>
      <c r="B66" s="20" t="s">
        <v>151</v>
      </c>
      <c r="C66" s="20">
        <v>5325000</v>
      </c>
      <c r="D66" s="27" t="s">
        <v>31</v>
      </c>
      <c r="E66" s="20" t="s">
        <v>168</v>
      </c>
      <c r="F66" s="20">
        <v>5000</v>
      </c>
      <c r="G66" s="27" t="s">
        <v>29</v>
      </c>
      <c r="H66" s="20"/>
      <c r="I66" s="20">
        <f t="shared" si="7"/>
        <v>0</v>
      </c>
      <c r="J66" s="14" t="s">
        <v>240</v>
      </c>
      <c r="K66" s="20" t="s">
        <v>584</v>
      </c>
      <c r="L66" s="9">
        <f t="shared" si="8"/>
        <v>0</v>
      </c>
      <c r="M66" s="9"/>
      <c r="N66" s="9"/>
      <c r="O66" s="9">
        <f t="shared" si="9"/>
        <v>5325000</v>
      </c>
      <c r="P66" s="9">
        <v>5325000</v>
      </c>
      <c r="Q66" s="9"/>
      <c r="R66" s="9">
        <f t="shared" si="10"/>
        <v>0</v>
      </c>
      <c r="S66" s="9"/>
      <c r="T66" s="9"/>
      <c r="U66" s="9">
        <f t="shared" si="11"/>
        <v>0</v>
      </c>
      <c r="V66" s="9"/>
      <c r="W66" s="9"/>
      <c r="X66" s="9">
        <f t="shared" si="12"/>
        <v>0</v>
      </c>
      <c r="Y66" s="9"/>
      <c r="Z66" s="9"/>
      <c r="AA66" s="10">
        <f t="shared" si="13"/>
        <v>0</v>
      </c>
      <c r="AB66" s="11">
        <v>45692</v>
      </c>
    </row>
    <row r="67" spans="1:28" ht="15.75" hidden="1" x14ac:dyDescent="0.25">
      <c r="A67" s="26">
        <v>45629</v>
      </c>
      <c r="B67" s="27" t="s">
        <v>173</v>
      </c>
      <c r="C67" s="27">
        <v>780000</v>
      </c>
      <c r="D67" s="27" t="s">
        <v>31</v>
      </c>
      <c r="E67" s="27" t="s">
        <v>102</v>
      </c>
      <c r="F67" s="27">
        <v>12</v>
      </c>
      <c r="G67" s="27" t="s">
        <v>74</v>
      </c>
      <c r="H67" s="27"/>
      <c r="I67" s="20">
        <f t="shared" si="7"/>
        <v>0</v>
      </c>
      <c r="J67" s="41" t="s">
        <v>240</v>
      </c>
      <c r="K67" s="20" t="s">
        <v>742</v>
      </c>
      <c r="L67" s="9">
        <f t="shared" si="8"/>
        <v>0</v>
      </c>
      <c r="M67" s="9"/>
      <c r="N67" s="9"/>
      <c r="O67" s="9">
        <f t="shared" si="9"/>
        <v>780000</v>
      </c>
      <c r="P67" s="9">
        <v>780000</v>
      </c>
      <c r="Q67" s="9"/>
      <c r="R67" s="9">
        <f t="shared" si="10"/>
        <v>0</v>
      </c>
      <c r="S67" s="9"/>
      <c r="T67" s="9"/>
      <c r="U67" s="9">
        <f t="shared" si="11"/>
        <v>0</v>
      </c>
      <c r="V67" s="9"/>
      <c r="W67" s="9"/>
      <c r="X67" s="9">
        <f t="shared" si="12"/>
        <v>0</v>
      </c>
      <c r="Y67" s="9"/>
      <c r="Z67" s="9"/>
      <c r="AA67" s="10">
        <f t="shared" si="13"/>
        <v>0</v>
      </c>
      <c r="AB67" s="11"/>
    </row>
    <row r="68" spans="1:28" ht="15.75" hidden="1" x14ac:dyDescent="0.25">
      <c r="A68" s="26">
        <v>45633</v>
      </c>
      <c r="B68" s="20" t="s">
        <v>141</v>
      </c>
      <c r="C68" s="20">
        <v>23083000</v>
      </c>
      <c r="D68" s="20" t="s">
        <v>36</v>
      </c>
      <c r="E68" s="27" t="s">
        <v>91</v>
      </c>
      <c r="F68" s="28">
        <v>10400</v>
      </c>
      <c r="G68" s="27" t="s">
        <v>29</v>
      </c>
      <c r="H68" s="20"/>
      <c r="I68" s="20">
        <f t="shared" si="7"/>
        <v>0</v>
      </c>
      <c r="J68" s="14" t="s">
        <v>241</v>
      </c>
      <c r="K68" s="20"/>
      <c r="L68" s="9">
        <f t="shared" si="8"/>
        <v>23083000</v>
      </c>
      <c r="M68" s="9">
        <v>23083000</v>
      </c>
      <c r="N68" s="9"/>
      <c r="O68" s="9">
        <f t="shared" si="9"/>
        <v>0</v>
      </c>
      <c r="P68" s="9"/>
      <c r="Q68" s="9"/>
      <c r="R68" s="9">
        <f t="shared" si="10"/>
        <v>0</v>
      </c>
      <c r="S68" s="9"/>
      <c r="T68" s="9"/>
      <c r="U68" s="9">
        <f t="shared" si="11"/>
        <v>0</v>
      </c>
      <c r="V68" s="9"/>
      <c r="W68" s="9"/>
      <c r="X68" s="9">
        <f t="shared" si="12"/>
        <v>0</v>
      </c>
      <c r="Y68" s="9"/>
      <c r="Z68" s="9"/>
      <c r="AA68" s="10">
        <f t="shared" si="13"/>
        <v>0</v>
      </c>
      <c r="AB68" s="11">
        <v>45691</v>
      </c>
    </row>
    <row r="69" spans="1:28" ht="15.75" x14ac:dyDescent="0.25">
      <c r="A69" s="17">
        <v>45633</v>
      </c>
      <c r="B69" s="20" t="s">
        <v>182</v>
      </c>
      <c r="C69" s="20">
        <v>3400000</v>
      </c>
      <c r="D69" s="20" t="s">
        <v>41</v>
      </c>
      <c r="E69" s="20" t="s">
        <v>183</v>
      </c>
      <c r="F69" s="20">
        <v>4</v>
      </c>
      <c r="G69" s="20" t="s">
        <v>25</v>
      </c>
      <c r="H69" s="20"/>
      <c r="I69" s="20">
        <f t="shared" si="7"/>
        <v>0</v>
      </c>
      <c r="J69" s="14" t="s">
        <v>34</v>
      </c>
      <c r="K69" s="20"/>
      <c r="L69" s="9">
        <f t="shared" si="8"/>
        <v>0</v>
      </c>
      <c r="M69" s="9"/>
      <c r="N69" s="9"/>
      <c r="O69" s="9">
        <f t="shared" si="9"/>
        <v>11200000</v>
      </c>
      <c r="P69" s="9">
        <v>11200000</v>
      </c>
      <c r="Q69" s="9"/>
      <c r="R69" s="9">
        <f t="shared" si="10"/>
        <v>0</v>
      </c>
      <c r="S69" s="9"/>
      <c r="T69" s="9"/>
      <c r="U69" s="9">
        <f t="shared" si="11"/>
        <v>0</v>
      </c>
      <c r="V69" s="9"/>
      <c r="W69" s="9"/>
      <c r="X69" s="9">
        <f t="shared" si="12"/>
        <v>0</v>
      </c>
      <c r="Y69" s="9"/>
      <c r="Z69" s="9"/>
      <c r="AA69" s="10">
        <f t="shared" si="13"/>
        <v>-7800000</v>
      </c>
      <c r="AB69" s="11">
        <v>45693</v>
      </c>
    </row>
    <row r="70" spans="1:28" ht="15.75" hidden="1" x14ac:dyDescent="0.25">
      <c r="A70" s="26">
        <v>45636</v>
      </c>
      <c r="B70" s="20" t="s">
        <v>151</v>
      </c>
      <c r="C70" s="20">
        <v>19760000</v>
      </c>
      <c r="D70" s="20" t="s">
        <v>31</v>
      </c>
      <c r="E70" s="20" t="s">
        <v>95</v>
      </c>
      <c r="F70" s="20">
        <v>5200</v>
      </c>
      <c r="G70" s="20" t="s">
        <v>29</v>
      </c>
      <c r="H70" s="20"/>
      <c r="I70" s="20">
        <f t="shared" si="7"/>
        <v>0</v>
      </c>
      <c r="J70" s="14" t="s">
        <v>240</v>
      </c>
      <c r="K70" s="20" t="s">
        <v>584</v>
      </c>
      <c r="L70" s="9">
        <f t="shared" si="8"/>
        <v>0</v>
      </c>
      <c r="M70" s="9"/>
      <c r="N70" s="9"/>
      <c r="O70" s="9">
        <f t="shared" si="9"/>
        <v>19760000</v>
      </c>
      <c r="P70" s="9">
        <v>19760000</v>
      </c>
      <c r="Q70" s="9"/>
      <c r="R70" s="9">
        <f t="shared" si="10"/>
        <v>0</v>
      </c>
      <c r="S70" s="9"/>
      <c r="T70" s="9"/>
      <c r="U70" s="9">
        <f t="shared" si="11"/>
        <v>0</v>
      </c>
      <c r="V70" s="9"/>
      <c r="W70" s="9"/>
      <c r="X70" s="9">
        <f t="shared" si="12"/>
        <v>0</v>
      </c>
      <c r="Y70" s="9"/>
      <c r="Z70" s="9"/>
      <c r="AA70" s="10">
        <f t="shared" si="13"/>
        <v>0</v>
      </c>
      <c r="AB70" s="11">
        <v>45692</v>
      </c>
    </row>
    <row r="71" spans="1:28" ht="15.75" hidden="1" x14ac:dyDescent="0.25">
      <c r="A71" s="26">
        <v>45639</v>
      </c>
      <c r="B71" s="20" t="s">
        <v>196</v>
      </c>
      <c r="C71" s="20">
        <v>-2112000</v>
      </c>
      <c r="D71" s="20" t="s">
        <v>31</v>
      </c>
      <c r="E71" s="20" t="s">
        <v>61</v>
      </c>
      <c r="F71" s="20">
        <v>20</v>
      </c>
      <c r="G71" s="20" t="s">
        <v>25</v>
      </c>
      <c r="H71" s="20"/>
      <c r="I71" s="20">
        <f t="shared" si="7"/>
        <v>0</v>
      </c>
      <c r="J71" s="31" t="s">
        <v>34</v>
      </c>
      <c r="K71" s="20"/>
      <c r="L71" s="9">
        <f t="shared" si="8"/>
        <v>0</v>
      </c>
      <c r="M71" s="9"/>
      <c r="N71" s="9"/>
      <c r="O71" s="9">
        <f t="shared" si="9"/>
        <v>0</v>
      </c>
      <c r="P71" s="9"/>
      <c r="Q71" s="9"/>
      <c r="R71" s="9">
        <f t="shared" si="10"/>
        <v>0</v>
      </c>
      <c r="S71" s="9"/>
      <c r="T71" s="9"/>
      <c r="U71" s="9">
        <f t="shared" si="11"/>
        <v>0</v>
      </c>
      <c r="V71" s="9"/>
      <c r="W71" s="9"/>
      <c r="X71" s="9">
        <f t="shared" si="12"/>
        <v>0</v>
      </c>
      <c r="Y71" s="9"/>
      <c r="Z71" s="9"/>
      <c r="AA71" s="10">
        <f t="shared" si="13"/>
        <v>-2112000</v>
      </c>
      <c r="AB71" s="11">
        <v>45490</v>
      </c>
    </row>
    <row r="72" spans="1:28" ht="15.75" hidden="1" x14ac:dyDescent="0.25">
      <c r="A72" s="26">
        <v>45644</v>
      </c>
      <c r="B72" s="27" t="s">
        <v>165</v>
      </c>
      <c r="C72" s="20">
        <v>-1020000</v>
      </c>
      <c r="D72" s="27" t="s">
        <v>31</v>
      </c>
      <c r="E72" s="20" t="s">
        <v>139</v>
      </c>
      <c r="F72" s="20">
        <v>2</v>
      </c>
      <c r="G72" s="20" t="s">
        <v>23</v>
      </c>
      <c r="H72" s="20"/>
      <c r="I72" s="20">
        <f t="shared" si="7"/>
        <v>0</v>
      </c>
      <c r="J72" s="31" t="s">
        <v>34</v>
      </c>
      <c r="K72" s="20" t="s">
        <v>273</v>
      </c>
      <c r="L72" s="9">
        <f t="shared" si="8"/>
        <v>0</v>
      </c>
      <c r="M72" s="9"/>
      <c r="N72" s="9"/>
      <c r="O72" s="9">
        <f t="shared" si="9"/>
        <v>0</v>
      </c>
      <c r="P72" s="9"/>
      <c r="Q72" s="9"/>
      <c r="R72" s="9">
        <f t="shared" si="10"/>
        <v>0</v>
      </c>
      <c r="S72" s="9"/>
      <c r="T72" s="9"/>
      <c r="U72" s="9">
        <f t="shared" si="11"/>
        <v>0</v>
      </c>
      <c r="V72" s="9"/>
      <c r="W72" s="9"/>
      <c r="X72" s="9">
        <f t="shared" si="12"/>
        <v>0</v>
      </c>
      <c r="Y72" s="9"/>
      <c r="Z72" s="9"/>
      <c r="AA72" s="10">
        <f t="shared" si="13"/>
        <v>-1020000</v>
      </c>
      <c r="AB72" s="11">
        <v>45685</v>
      </c>
    </row>
    <row r="73" spans="1:28" ht="15.75" hidden="1" x14ac:dyDescent="0.25">
      <c r="A73" s="26">
        <v>45644</v>
      </c>
      <c r="B73" s="20" t="s">
        <v>154</v>
      </c>
      <c r="C73" s="20">
        <v>5851000</v>
      </c>
      <c r="D73" s="27" t="s">
        <v>31</v>
      </c>
      <c r="E73" s="20" t="s">
        <v>155</v>
      </c>
      <c r="F73" s="27">
        <v>2600</v>
      </c>
      <c r="G73" s="20" t="s">
        <v>29</v>
      </c>
      <c r="H73" s="20"/>
      <c r="I73" s="20">
        <f t="shared" si="7"/>
        <v>0</v>
      </c>
      <c r="J73" s="16" t="s">
        <v>43</v>
      </c>
      <c r="K73" s="20"/>
      <c r="L73" s="9">
        <f t="shared" si="8"/>
        <v>0</v>
      </c>
      <c r="M73" s="9"/>
      <c r="N73" s="9"/>
      <c r="O73" s="9">
        <f t="shared" si="9"/>
        <v>0</v>
      </c>
      <c r="P73" s="9"/>
      <c r="Q73" s="9"/>
      <c r="R73" s="9">
        <f t="shared" si="10"/>
        <v>0</v>
      </c>
      <c r="S73" s="9"/>
      <c r="T73" s="9"/>
      <c r="U73" s="9">
        <f t="shared" si="11"/>
        <v>0</v>
      </c>
      <c r="V73" s="9"/>
      <c r="W73" s="9"/>
      <c r="X73" s="9">
        <f t="shared" si="12"/>
        <v>0</v>
      </c>
      <c r="Y73" s="9"/>
      <c r="Z73" s="9"/>
      <c r="AA73" s="10">
        <f t="shared" si="13"/>
        <v>5851000</v>
      </c>
      <c r="AB73" s="11"/>
    </row>
    <row r="74" spans="1:28" ht="15.75" hidden="1" x14ac:dyDescent="0.25">
      <c r="A74" s="26">
        <v>45644</v>
      </c>
      <c r="B74" s="20" t="s">
        <v>154</v>
      </c>
      <c r="C74" s="20">
        <v>6250000</v>
      </c>
      <c r="D74" s="27" t="s">
        <v>31</v>
      </c>
      <c r="E74" s="20" t="s">
        <v>86</v>
      </c>
      <c r="F74" s="20">
        <v>50</v>
      </c>
      <c r="G74" s="27" t="s">
        <v>51</v>
      </c>
      <c r="H74" s="20"/>
      <c r="I74" s="20">
        <f t="shared" si="7"/>
        <v>0</v>
      </c>
      <c r="J74" s="8" t="s">
        <v>26</v>
      </c>
      <c r="K74" s="20"/>
      <c r="L74" s="9">
        <f t="shared" si="8"/>
        <v>0</v>
      </c>
      <c r="M74" s="9"/>
      <c r="N74" s="9"/>
      <c r="O74" s="9">
        <f t="shared" si="9"/>
        <v>0</v>
      </c>
      <c r="P74" s="9"/>
      <c r="Q74" s="9"/>
      <c r="R74" s="9">
        <f t="shared" si="10"/>
        <v>0</v>
      </c>
      <c r="S74" s="9"/>
      <c r="T74" s="9"/>
      <c r="U74" s="9">
        <f t="shared" si="11"/>
        <v>0</v>
      </c>
      <c r="V74" s="9"/>
      <c r="W74" s="9"/>
      <c r="X74" s="9">
        <f t="shared" si="12"/>
        <v>0</v>
      </c>
      <c r="Y74" s="9"/>
      <c r="Z74" s="9"/>
      <c r="AA74" s="10">
        <f t="shared" si="13"/>
        <v>6250000</v>
      </c>
      <c r="AB74" s="11"/>
    </row>
    <row r="75" spans="1:28" ht="15.75" hidden="1" x14ac:dyDescent="0.25">
      <c r="A75" s="26">
        <v>45644</v>
      </c>
      <c r="B75" s="20" t="s">
        <v>154</v>
      </c>
      <c r="C75" s="20">
        <v>1600000</v>
      </c>
      <c r="D75" s="27" t="s">
        <v>31</v>
      </c>
      <c r="E75" s="20" t="s">
        <v>156</v>
      </c>
      <c r="F75" s="20">
        <v>4</v>
      </c>
      <c r="G75" s="27" t="s">
        <v>23</v>
      </c>
      <c r="H75" s="20"/>
      <c r="I75" s="20">
        <f t="shared" si="7"/>
        <v>0</v>
      </c>
      <c r="J75" s="8" t="s">
        <v>26</v>
      </c>
      <c r="K75" s="20"/>
      <c r="L75" s="9">
        <f t="shared" si="8"/>
        <v>0</v>
      </c>
      <c r="M75" s="9"/>
      <c r="N75" s="9"/>
      <c r="O75" s="9">
        <f t="shared" si="9"/>
        <v>0</v>
      </c>
      <c r="P75" s="9"/>
      <c r="Q75" s="9"/>
      <c r="R75" s="9">
        <f t="shared" si="10"/>
        <v>0</v>
      </c>
      <c r="S75" s="9"/>
      <c r="T75" s="9"/>
      <c r="U75" s="9">
        <f t="shared" si="11"/>
        <v>0</v>
      </c>
      <c r="V75" s="9"/>
      <c r="W75" s="9"/>
      <c r="X75" s="9">
        <f t="shared" si="12"/>
        <v>0</v>
      </c>
      <c r="Y75" s="9"/>
      <c r="Z75" s="9"/>
      <c r="AA75" s="10">
        <f t="shared" si="13"/>
        <v>1600000</v>
      </c>
      <c r="AB75" s="11"/>
    </row>
    <row r="76" spans="1:28" ht="15.75" hidden="1" x14ac:dyDescent="0.25">
      <c r="A76" s="26">
        <v>45645</v>
      </c>
      <c r="B76" s="20" t="s">
        <v>92</v>
      </c>
      <c r="C76" s="20">
        <v>6150000</v>
      </c>
      <c r="D76" s="27" t="s">
        <v>41</v>
      </c>
      <c r="E76" s="20" t="s">
        <v>197</v>
      </c>
      <c r="F76" s="20">
        <v>2500</v>
      </c>
      <c r="G76" s="20" t="s">
        <v>29</v>
      </c>
      <c r="H76" s="20"/>
      <c r="I76" s="20">
        <f t="shared" si="7"/>
        <v>0</v>
      </c>
      <c r="J76" s="14" t="s">
        <v>240</v>
      </c>
      <c r="K76" s="20" t="s">
        <v>451</v>
      </c>
      <c r="L76" s="9">
        <f t="shared" si="8"/>
        <v>0</v>
      </c>
      <c r="M76" s="9"/>
      <c r="N76" s="9"/>
      <c r="O76" s="9">
        <f t="shared" si="9"/>
        <v>6150000</v>
      </c>
      <c r="P76" s="9">
        <v>5150000</v>
      </c>
      <c r="Q76" s="9">
        <v>1000000</v>
      </c>
      <c r="R76" s="9">
        <f t="shared" si="10"/>
        <v>0</v>
      </c>
      <c r="S76" s="9"/>
      <c r="T76" s="9"/>
      <c r="U76" s="9">
        <f t="shared" si="11"/>
        <v>0</v>
      </c>
      <c r="V76" s="9"/>
      <c r="W76" s="9"/>
      <c r="X76" s="9">
        <f t="shared" si="12"/>
        <v>0</v>
      </c>
      <c r="Y76" s="9"/>
      <c r="Z76" s="9"/>
      <c r="AA76" s="10">
        <f t="shared" si="13"/>
        <v>0</v>
      </c>
      <c r="AB76" s="11">
        <v>45705</v>
      </c>
    </row>
    <row r="77" spans="1:28" ht="15.75" hidden="1" x14ac:dyDescent="0.25">
      <c r="A77" s="26">
        <v>45645</v>
      </c>
      <c r="B77" s="20" t="s">
        <v>92</v>
      </c>
      <c r="C77" s="20">
        <v>430000</v>
      </c>
      <c r="D77" s="27" t="s">
        <v>41</v>
      </c>
      <c r="E77" s="20" t="s">
        <v>198</v>
      </c>
      <c r="F77" s="20">
        <v>500</v>
      </c>
      <c r="G77" s="20" t="s">
        <v>29</v>
      </c>
      <c r="H77" s="20"/>
      <c r="I77" s="20">
        <f t="shared" si="7"/>
        <v>0</v>
      </c>
      <c r="J77" s="14" t="s">
        <v>240</v>
      </c>
      <c r="K77" s="20" t="s">
        <v>451</v>
      </c>
      <c r="L77" s="9">
        <f t="shared" si="8"/>
        <v>0</v>
      </c>
      <c r="M77" s="9"/>
      <c r="N77" s="9"/>
      <c r="O77" s="9">
        <f t="shared" si="9"/>
        <v>430000</v>
      </c>
      <c r="P77" s="9">
        <v>430000</v>
      </c>
      <c r="Q77" s="9"/>
      <c r="R77" s="9">
        <f t="shared" si="10"/>
        <v>0</v>
      </c>
      <c r="S77" s="9"/>
      <c r="T77" s="9"/>
      <c r="U77" s="9">
        <f t="shared" si="11"/>
        <v>0</v>
      </c>
      <c r="V77" s="9"/>
      <c r="W77" s="9"/>
      <c r="X77" s="9">
        <f t="shared" si="12"/>
        <v>0</v>
      </c>
      <c r="Y77" s="9"/>
      <c r="Z77" s="9"/>
      <c r="AA77" s="10">
        <f t="shared" si="13"/>
        <v>0</v>
      </c>
      <c r="AB77" s="11">
        <v>45694</v>
      </c>
    </row>
    <row r="78" spans="1:28" ht="15.75" hidden="1" x14ac:dyDescent="0.25">
      <c r="A78" s="26">
        <v>45645</v>
      </c>
      <c r="B78" s="20" t="s">
        <v>199</v>
      </c>
      <c r="C78" s="20">
        <v>-1056000</v>
      </c>
      <c r="D78" s="20" t="s">
        <v>31</v>
      </c>
      <c r="E78" s="20" t="s">
        <v>70</v>
      </c>
      <c r="F78" s="20">
        <v>100</v>
      </c>
      <c r="G78" s="20" t="s">
        <v>29</v>
      </c>
      <c r="H78" s="20"/>
      <c r="I78" s="20">
        <f t="shared" si="7"/>
        <v>0</v>
      </c>
      <c r="J78" s="14" t="s">
        <v>34</v>
      </c>
      <c r="K78" s="5" t="s">
        <v>200</v>
      </c>
      <c r="L78" s="9">
        <f t="shared" si="8"/>
        <v>0</v>
      </c>
      <c r="M78" s="9"/>
      <c r="N78" s="9"/>
      <c r="O78" s="9">
        <f t="shared" si="9"/>
        <v>0</v>
      </c>
      <c r="P78" s="9"/>
      <c r="Q78" s="9"/>
      <c r="R78" s="9">
        <f t="shared" si="10"/>
        <v>0</v>
      </c>
      <c r="S78" s="9"/>
      <c r="T78" s="9"/>
      <c r="U78" s="9">
        <f t="shared" si="11"/>
        <v>0</v>
      </c>
      <c r="V78" s="9"/>
      <c r="W78" s="9"/>
      <c r="X78" s="9">
        <f t="shared" si="12"/>
        <v>0</v>
      </c>
      <c r="Y78" s="9"/>
      <c r="Z78" s="9"/>
      <c r="AA78" s="10">
        <f t="shared" si="13"/>
        <v>-1056000</v>
      </c>
      <c r="AB78" s="11">
        <v>45390</v>
      </c>
    </row>
    <row r="79" spans="1:28" ht="15.75" hidden="1" x14ac:dyDescent="0.25">
      <c r="A79" s="26">
        <v>45646</v>
      </c>
      <c r="B79" s="27" t="s">
        <v>204</v>
      </c>
      <c r="C79" s="33">
        <v>8450000</v>
      </c>
      <c r="D79" s="27" t="s">
        <v>31</v>
      </c>
      <c r="E79" s="27" t="s">
        <v>205</v>
      </c>
      <c r="F79" s="27">
        <v>100</v>
      </c>
      <c r="G79" s="27" t="s">
        <v>51</v>
      </c>
      <c r="H79" s="27"/>
      <c r="I79" s="20">
        <f t="shared" si="7"/>
        <v>0</v>
      </c>
      <c r="J79" s="14" t="s">
        <v>241</v>
      </c>
      <c r="K79" s="20"/>
      <c r="L79" s="9">
        <f t="shared" si="8"/>
        <v>8450000</v>
      </c>
      <c r="M79" s="9">
        <v>8450000</v>
      </c>
      <c r="N79" s="9"/>
      <c r="O79" s="9">
        <f t="shared" si="9"/>
        <v>0</v>
      </c>
      <c r="P79" s="9"/>
      <c r="Q79" s="9"/>
      <c r="R79" s="9">
        <f t="shared" si="10"/>
        <v>0</v>
      </c>
      <c r="S79" s="9"/>
      <c r="T79" s="9"/>
      <c r="U79" s="9">
        <f t="shared" si="11"/>
        <v>0</v>
      </c>
      <c r="V79" s="9"/>
      <c r="W79" s="9"/>
      <c r="X79" s="9">
        <f t="shared" si="12"/>
        <v>0</v>
      </c>
      <c r="Y79" s="9"/>
      <c r="Z79" s="9"/>
      <c r="AA79" s="10">
        <f t="shared" si="13"/>
        <v>0</v>
      </c>
      <c r="AB79" s="11">
        <v>45695</v>
      </c>
    </row>
    <row r="80" spans="1:28" ht="15.75" hidden="1" x14ac:dyDescent="0.25">
      <c r="A80" s="26">
        <v>45646</v>
      </c>
      <c r="B80" s="20" t="s">
        <v>208</v>
      </c>
      <c r="C80" s="20">
        <v>-1354000</v>
      </c>
      <c r="D80" s="27" t="s">
        <v>31</v>
      </c>
      <c r="E80" s="20" t="s">
        <v>184</v>
      </c>
      <c r="F80" s="20">
        <v>49.1</v>
      </c>
      <c r="G80" s="20" t="s">
        <v>51</v>
      </c>
      <c r="H80" s="27"/>
      <c r="I80" s="20">
        <f t="shared" si="7"/>
        <v>0</v>
      </c>
      <c r="J80" s="14" t="s">
        <v>34</v>
      </c>
      <c r="K80" s="20"/>
      <c r="L80" s="9">
        <f t="shared" si="8"/>
        <v>0</v>
      </c>
      <c r="M80" s="9"/>
      <c r="N80" s="9"/>
      <c r="O80" s="9">
        <f t="shared" si="9"/>
        <v>0</v>
      </c>
      <c r="P80" s="9"/>
      <c r="Q80" s="9"/>
      <c r="R80" s="9">
        <f t="shared" si="10"/>
        <v>0</v>
      </c>
      <c r="S80" s="9"/>
      <c r="T80" s="9"/>
      <c r="U80" s="9">
        <f t="shared" si="11"/>
        <v>0</v>
      </c>
      <c r="V80" s="9"/>
      <c r="W80" s="9"/>
      <c r="X80" s="9">
        <f t="shared" si="12"/>
        <v>0</v>
      </c>
      <c r="Y80" s="9"/>
      <c r="Z80" s="9"/>
      <c r="AA80" s="10">
        <f t="shared" si="13"/>
        <v>-1354000</v>
      </c>
      <c r="AB80" s="11">
        <v>45653</v>
      </c>
    </row>
    <row r="81" spans="1:28" ht="15.75" hidden="1" x14ac:dyDescent="0.25">
      <c r="A81" s="26">
        <v>45647</v>
      </c>
      <c r="B81" s="20" t="s">
        <v>103</v>
      </c>
      <c r="C81" s="20">
        <v>12900000</v>
      </c>
      <c r="D81" s="27" t="s">
        <v>41</v>
      </c>
      <c r="E81" s="20" t="s">
        <v>110</v>
      </c>
      <c r="F81" s="20">
        <v>10000</v>
      </c>
      <c r="G81" s="20" t="s">
        <v>29</v>
      </c>
      <c r="H81" s="20"/>
      <c r="I81" s="20">
        <f t="shared" si="7"/>
        <v>0</v>
      </c>
      <c r="J81" s="14" t="s">
        <v>241</v>
      </c>
      <c r="K81" s="20"/>
      <c r="L81" s="9">
        <f t="shared" si="8"/>
        <v>12900000</v>
      </c>
      <c r="M81" s="9">
        <v>12900000</v>
      </c>
      <c r="N81" s="9"/>
      <c r="O81" s="9">
        <f t="shared" si="9"/>
        <v>0</v>
      </c>
      <c r="P81" s="9"/>
      <c r="Q81" s="9"/>
      <c r="R81" s="9">
        <f t="shared" si="10"/>
        <v>0</v>
      </c>
      <c r="S81" s="9"/>
      <c r="T81" s="9"/>
      <c r="U81" s="9">
        <f t="shared" si="11"/>
        <v>0</v>
      </c>
      <c r="V81" s="9"/>
      <c r="W81" s="9"/>
      <c r="X81" s="9">
        <f t="shared" si="12"/>
        <v>0</v>
      </c>
      <c r="Y81" s="9"/>
      <c r="Z81" s="9"/>
      <c r="AA81" s="10">
        <f t="shared" si="13"/>
        <v>0</v>
      </c>
      <c r="AB81" s="11">
        <v>45702</v>
      </c>
    </row>
    <row r="82" spans="1:28" ht="15.75" hidden="1" x14ac:dyDescent="0.25">
      <c r="A82" s="26">
        <v>45649</v>
      </c>
      <c r="B82" s="27" t="s">
        <v>209</v>
      </c>
      <c r="C82" s="27">
        <v>-300000</v>
      </c>
      <c r="D82" s="27" t="s">
        <v>41</v>
      </c>
      <c r="E82" s="27" t="s">
        <v>111</v>
      </c>
      <c r="F82" s="27">
        <v>200</v>
      </c>
      <c r="G82" s="27" t="s">
        <v>29</v>
      </c>
      <c r="H82" s="27"/>
      <c r="I82" s="20">
        <f t="shared" si="7"/>
        <v>0</v>
      </c>
      <c r="J82" s="31" t="s">
        <v>34</v>
      </c>
      <c r="K82" s="20"/>
      <c r="L82" s="9">
        <f t="shared" si="8"/>
        <v>0</v>
      </c>
      <c r="M82" s="9"/>
      <c r="N82" s="9"/>
      <c r="O82" s="9">
        <f t="shared" si="9"/>
        <v>0</v>
      </c>
      <c r="P82" s="9"/>
      <c r="Q82" s="9"/>
      <c r="R82" s="9">
        <f t="shared" si="10"/>
        <v>0</v>
      </c>
      <c r="S82" s="9"/>
      <c r="T82" s="9"/>
      <c r="U82" s="9">
        <f t="shared" si="11"/>
        <v>0</v>
      </c>
      <c r="V82" s="9"/>
      <c r="W82" s="9"/>
      <c r="X82" s="9">
        <f t="shared" si="12"/>
        <v>0</v>
      </c>
      <c r="Y82" s="9"/>
      <c r="Z82" s="9"/>
      <c r="AA82" s="10">
        <f t="shared" si="13"/>
        <v>-300000</v>
      </c>
      <c r="AB82" s="11">
        <v>45647</v>
      </c>
    </row>
    <row r="83" spans="1:28" ht="15.75" hidden="1" x14ac:dyDescent="0.25">
      <c r="A83" s="26">
        <v>45649</v>
      </c>
      <c r="B83" s="20" t="s">
        <v>92</v>
      </c>
      <c r="C83" s="20">
        <v>215000</v>
      </c>
      <c r="D83" s="27" t="s">
        <v>31</v>
      </c>
      <c r="E83" s="20" t="s">
        <v>198</v>
      </c>
      <c r="F83" s="20">
        <v>250</v>
      </c>
      <c r="G83" s="20" t="s">
        <v>29</v>
      </c>
      <c r="H83" s="20"/>
      <c r="I83" s="20">
        <f t="shared" si="7"/>
        <v>0</v>
      </c>
      <c r="J83" s="14" t="s">
        <v>240</v>
      </c>
      <c r="K83" s="20" t="s">
        <v>450</v>
      </c>
      <c r="L83" s="9">
        <f t="shared" si="8"/>
        <v>0</v>
      </c>
      <c r="M83" s="9"/>
      <c r="N83" s="9"/>
      <c r="O83" s="9">
        <f t="shared" si="9"/>
        <v>215000</v>
      </c>
      <c r="P83" s="9">
        <v>215000</v>
      </c>
      <c r="Q83" s="9"/>
      <c r="R83" s="9">
        <f t="shared" si="10"/>
        <v>0</v>
      </c>
      <c r="S83" s="9"/>
      <c r="T83" s="9"/>
      <c r="U83" s="9">
        <f t="shared" si="11"/>
        <v>0</v>
      </c>
      <c r="V83" s="9"/>
      <c r="W83" s="9"/>
      <c r="X83" s="9">
        <f t="shared" si="12"/>
        <v>0</v>
      </c>
      <c r="Y83" s="9"/>
      <c r="Z83" s="9"/>
      <c r="AA83" s="10">
        <f t="shared" si="13"/>
        <v>0</v>
      </c>
      <c r="AB83" s="11">
        <v>45705</v>
      </c>
    </row>
    <row r="84" spans="1:28" ht="15.75" hidden="1" x14ac:dyDescent="0.25">
      <c r="A84" s="26">
        <v>45649</v>
      </c>
      <c r="B84" s="20" t="s">
        <v>92</v>
      </c>
      <c r="C84" s="20">
        <v>922500</v>
      </c>
      <c r="D84" s="27" t="s">
        <v>31</v>
      </c>
      <c r="E84" s="20" t="s">
        <v>88</v>
      </c>
      <c r="F84" s="20">
        <v>750</v>
      </c>
      <c r="G84" s="20" t="s">
        <v>29</v>
      </c>
      <c r="H84" s="20"/>
      <c r="I84" s="20">
        <f t="shared" si="7"/>
        <v>0</v>
      </c>
      <c r="J84" s="14" t="s">
        <v>240</v>
      </c>
      <c r="K84" s="20" t="s">
        <v>450</v>
      </c>
      <c r="L84" s="9">
        <f t="shared" si="8"/>
        <v>0</v>
      </c>
      <c r="M84" s="9"/>
      <c r="N84" s="9"/>
      <c r="O84" s="9">
        <f t="shared" si="9"/>
        <v>922500</v>
      </c>
      <c r="P84" s="9">
        <v>922500</v>
      </c>
      <c r="Q84" s="9"/>
      <c r="R84" s="9">
        <f t="shared" si="10"/>
        <v>0</v>
      </c>
      <c r="S84" s="9"/>
      <c r="T84" s="9"/>
      <c r="U84" s="9">
        <f t="shared" si="11"/>
        <v>0</v>
      </c>
      <c r="V84" s="9"/>
      <c r="W84" s="9"/>
      <c r="X84" s="9">
        <f t="shared" si="12"/>
        <v>0</v>
      </c>
      <c r="Y84" s="9"/>
      <c r="Z84" s="9"/>
      <c r="AA84" s="10">
        <f t="shared" si="13"/>
        <v>0</v>
      </c>
      <c r="AB84" s="11">
        <v>45705</v>
      </c>
    </row>
    <row r="85" spans="1:28" ht="15.75" hidden="1" x14ac:dyDescent="0.25">
      <c r="A85" s="17">
        <v>45649</v>
      </c>
      <c r="B85" s="20" t="s">
        <v>92</v>
      </c>
      <c r="C85" s="20">
        <v>1500000</v>
      </c>
      <c r="D85" s="20" t="s">
        <v>31</v>
      </c>
      <c r="E85" s="20" t="s">
        <v>64</v>
      </c>
      <c r="F85" s="20">
        <v>10</v>
      </c>
      <c r="G85" s="20" t="s">
        <v>33</v>
      </c>
      <c r="H85" s="20"/>
      <c r="I85" s="20">
        <f t="shared" si="7"/>
        <v>0</v>
      </c>
      <c r="J85" s="14" t="s">
        <v>240</v>
      </c>
      <c r="K85" s="20" t="s">
        <v>450</v>
      </c>
      <c r="L85" s="9">
        <f t="shared" si="8"/>
        <v>0</v>
      </c>
      <c r="M85" s="9"/>
      <c r="N85" s="9"/>
      <c r="O85" s="9">
        <f t="shared" si="9"/>
        <v>1500000</v>
      </c>
      <c r="P85" s="9">
        <v>1500000</v>
      </c>
      <c r="Q85" s="9"/>
      <c r="R85" s="9">
        <f t="shared" si="10"/>
        <v>0</v>
      </c>
      <c r="S85" s="9"/>
      <c r="T85" s="9"/>
      <c r="U85" s="9">
        <f t="shared" si="11"/>
        <v>0</v>
      </c>
      <c r="V85" s="9"/>
      <c r="W85" s="9"/>
      <c r="X85" s="9">
        <f t="shared" si="12"/>
        <v>0</v>
      </c>
      <c r="Y85" s="9"/>
      <c r="Z85" s="9"/>
      <c r="AA85" s="10">
        <f t="shared" si="13"/>
        <v>0</v>
      </c>
      <c r="AB85" s="11">
        <v>45705</v>
      </c>
    </row>
    <row r="86" spans="1:28" ht="15.75" hidden="1" x14ac:dyDescent="0.25">
      <c r="A86" s="26">
        <v>45650</v>
      </c>
      <c r="B86" s="27" t="s">
        <v>96</v>
      </c>
      <c r="C86" s="27">
        <v>5497000</v>
      </c>
      <c r="D86" s="27" t="s">
        <v>41</v>
      </c>
      <c r="E86" s="27" t="s">
        <v>190</v>
      </c>
      <c r="F86" s="27">
        <v>210</v>
      </c>
      <c r="G86" s="27" t="s">
        <v>51</v>
      </c>
      <c r="H86" s="27"/>
      <c r="I86" s="20">
        <f t="shared" si="7"/>
        <v>0</v>
      </c>
      <c r="J86" s="37" t="s">
        <v>240</v>
      </c>
      <c r="K86" s="5" t="s">
        <v>680</v>
      </c>
      <c r="L86" s="9">
        <f t="shared" si="8"/>
        <v>0</v>
      </c>
      <c r="M86" s="9"/>
      <c r="N86" s="9"/>
      <c r="O86" s="9">
        <f t="shared" si="9"/>
        <v>5497000</v>
      </c>
      <c r="P86" s="9">
        <v>5497000</v>
      </c>
      <c r="Q86" s="9"/>
      <c r="R86" s="9">
        <f t="shared" si="10"/>
        <v>0</v>
      </c>
      <c r="S86" s="9"/>
      <c r="T86" s="9"/>
      <c r="U86" s="9">
        <f t="shared" si="11"/>
        <v>0</v>
      </c>
      <c r="V86" s="9"/>
      <c r="W86" s="9"/>
      <c r="X86" s="9">
        <f t="shared" si="12"/>
        <v>0</v>
      </c>
      <c r="Y86" s="9"/>
      <c r="Z86" s="9"/>
      <c r="AA86" s="10">
        <f t="shared" si="13"/>
        <v>0</v>
      </c>
      <c r="AB86" s="11">
        <v>45705</v>
      </c>
    </row>
    <row r="87" spans="1:28" ht="15.75" hidden="1" x14ac:dyDescent="0.25">
      <c r="A87" s="26">
        <v>45651</v>
      </c>
      <c r="B87" s="20" t="s">
        <v>141</v>
      </c>
      <c r="C87" s="20">
        <v>7500000</v>
      </c>
      <c r="D87" s="20" t="s">
        <v>31</v>
      </c>
      <c r="E87" s="20" t="s">
        <v>86</v>
      </c>
      <c r="F87" s="20">
        <v>75</v>
      </c>
      <c r="G87" s="20" t="s">
        <v>51</v>
      </c>
      <c r="H87" s="20"/>
      <c r="I87" s="20">
        <f t="shared" si="7"/>
        <v>0</v>
      </c>
      <c r="J87" s="14" t="s">
        <v>241</v>
      </c>
      <c r="K87" s="20"/>
      <c r="L87" s="9">
        <f t="shared" si="8"/>
        <v>7500000</v>
      </c>
      <c r="M87" s="9">
        <v>7500000</v>
      </c>
      <c r="N87" s="9"/>
      <c r="O87" s="9">
        <f t="shared" si="9"/>
        <v>0</v>
      </c>
      <c r="P87" s="9"/>
      <c r="Q87" s="9"/>
      <c r="R87" s="9">
        <f t="shared" si="10"/>
        <v>0</v>
      </c>
      <c r="S87" s="9"/>
      <c r="T87" s="9"/>
      <c r="U87" s="9">
        <f t="shared" si="11"/>
        <v>0</v>
      </c>
      <c r="V87" s="9"/>
      <c r="W87" s="9"/>
      <c r="X87" s="9">
        <f t="shared" si="12"/>
        <v>0</v>
      </c>
      <c r="Y87" s="9"/>
      <c r="Z87" s="9"/>
      <c r="AA87" s="10">
        <f t="shared" si="13"/>
        <v>0</v>
      </c>
      <c r="AB87" s="11">
        <v>45691</v>
      </c>
    </row>
    <row r="88" spans="1:28" ht="15.75" hidden="1" x14ac:dyDescent="0.25">
      <c r="A88" s="26">
        <v>45652</v>
      </c>
      <c r="B88" s="20" t="s">
        <v>219</v>
      </c>
      <c r="C88" s="20">
        <v>1386400.0000000005</v>
      </c>
      <c r="D88" s="20" t="s">
        <v>31</v>
      </c>
      <c r="E88" s="20" t="s">
        <v>181</v>
      </c>
      <c r="F88" s="20">
        <v>70.900000000000006</v>
      </c>
      <c r="G88" s="20" t="s">
        <v>51</v>
      </c>
      <c r="H88" s="20"/>
      <c r="I88" s="20">
        <f t="shared" si="7"/>
        <v>0</v>
      </c>
      <c r="J88" s="16" t="s">
        <v>38</v>
      </c>
      <c r="K88" s="25" t="s">
        <v>220</v>
      </c>
      <c r="L88" s="9">
        <f t="shared" si="8"/>
        <v>0</v>
      </c>
      <c r="M88" s="9"/>
      <c r="N88" s="9"/>
      <c r="O88" s="9">
        <f t="shared" si="9"/>
        <v>718700</v>
      </c>
      <c r="P88" s="9">
        <v>718700</v>
      </c>
      <c r="Q88" s="9"/>
      <c r="R88" s="9">
        <f t="shared" si="10"/>
        <v>0</v>
      </c>
      <c r="S88" s="9"/>
      <c r="T88" s="9"/>
      <c r="U88" s="9">
        <f t="shared" si="11"/>
        <v>0</v>
      </c>
      <c r="V88" s="9"/>
      <c r="W88" s="9"/>
      <c r="X88" s="9">
        <f t="shared" si="12"/>
        <v>0</v>
      </c>
      <c r="Y88" s="9"/>
      <c r="Z88" s="9"/>
      <c r="AA88" s="10">
        <f t="shared" si="13"/>
        <v>667700.00000000047</v>
      </c>
      <c r="AB88" s="11">
        <v>45694</v>
      </c>
    </row>
    <row r="89" spans="1:28" ht="15.75" hidden="1" x14ac:dyDescent="0.25">
      <c r="A89" s="26">
        <v>45588</v>
      </c>
      <c r="B89" s="20" t="s">
        <v>221</v>
      </c>
      <c r="C89" s="20">
        <v>170000</v>
      </c>
      <c r="D89" s="20" t="s">
        <v>41</v>
      </c>
      <c r="E89" s="20" t="s">
        <v>175</v>
      </c>
      <c r="F89" s="20">
        <v>100</v>
      </c>
      <c r="G89" s="20" t="s">
        <v>25</v>
      </c>
      <c r="H89" s="20"/>
      <c r="I89" s="20">
        <f t="shared" si="7"/>
        <v>0</v>
      </c>
      <c r="J89" s="8" t="s">
        <v>26</v>
      </c>
      <c r="K89" s="20"/>
      <c r="L89" s="9">
        <f t="shared" si="8"/>
        <v>0</v>
      </c>
      <c r="M89" s="9"/>
      <c r="N89" s="9"/>
      <c r="O89" s="9">
        <f t="shared" si="9"/>
        <v>0</v>
      </c>
      <c r="P89" s="9"/>
      <c r="Q89" s="9"/>
      <c r="R89" s="9">
        <f t="shared" si="10"/>
        <v>0</v>
      </c>
      <c r="S89" s="9"/>
      <c r="T89" s="9"/>
      <c r="U89" s="9">
        <f t="shared" si="11"/>
        <v>0</v>
      </c>
      <c r="V89" s="9"/>
      <c r="W89" s="9"/>
      <c r="X89" s="9">
        <f t="shared" si="12"/>
        <v>0</v>
      </c>
      <c r="Y89" s="9"/>
      <c r="Z89" s="9"/>
      <c r="AA89" s="10">
        <f t="shared" si="13"/>
        <v>170000</v>
      </c>
      <c r="AB89" s="11"/>
    </row>
    <row r="90" spans="1:28" ht="15.75" hidden="1" x14ac:dyDescent="0.25">
      <c r="A90" s="26">
        <v>45654</v>
      </c>
      <c r="B90" s="27" t="s">
        <v>173</v>
      </c>
      <c r="C90" s="27">
        <v>9000000</v>
      </c>
      <c r="D90" s="27" t="s">
        <v>31</v>
      </c>
      <c r="E90" s="27" t="s">
        <v>148</v>
      </c>
      <c r="F90" s="27">
        <v>400</v>
      </c>
      <c r="G90" s="27" t="s">
        <v>51</v>
      </c>
      <c r="H90" s="27"/>
      <c r="I90" s="20">
        <f t="shared" si="7"/>
        <v>0</v>
      </c>
      <c r="J90" s="41" t="s">
        <v>240</v>
      </c>
      <c r="K90" s="20" t="s">
        <v>465</v>
      </c>
      <c r="L90" s="9">
        <f t="shared" si="8"/>
        <v>0</v>
      </c>
      <c r="M90" s="9"/>
      <c r="N90" s="9"/>
      <c r="O90" s="9">
        <f t="shared" si="9"/>
        <v>9000000</v>
      </c>
      <c r="P90" s="9">
        <v>9000000</v>
      </c>
      <c r="Q90" s="9"/>
      <c r="R90" s="9">
        <f t="shared" si="10"/>
        <v>0</v>
      </c>
      <c r="S90" s="9"/>
      <c r="T90" s="9"/>
      <c r="U90" s="9">
        <f t="shared" si="11"/>
        <v>0</v>
      </c>
      <c r="V90" s="9"/>
      <c r="W90" s="9"/>
      <c r="X90" s="9">
        <f t="shared" si="12"/>
        <v>0</v>
      </c>
      <c r="Y90" s="9"/>
      <c r="Z90" s="9"/>
      <c r="AA90" s="10">
        <f t="shared" si="13"/>
        <v>0</v>
      </c>
      <c r="AB90" s="11">
        <v>45707</v>
      </c>
    </row>
    <row r="91" spans="1:28" ht="15.75" hidden="1" x14ac:dyDescent="0.25">
      <c r="A91" s="32">
        <v>45660</v>
      </c>
      <c r="B91" s="33" t="s">
        <v>231</v>
      </c>
      <c r="C91" s="33">
        <v>0</v>
      </c>
      <c r="D91" s="33"/>
      <c r="E91" s="33" t="s">
        <v>85</v>
      </c>
      <c r="F91" s="33">
        <v>61.8</v>
      </c>
      <c r="G91" s="33" t="s">
        <v>51</v>
      </c>
      <c r="H91" s="33"/>
      <c r="I91" s="20">
        <f t="shared" si="7"/>
        <v>0</v>
      </c>
      <c r="J91" s="34" t="s">
        <v>26</v>
      </c>
      <c r="K91" s="20"/>
      <c r="L91" s="9">
        <f t="shared" si="8"/>
        <v>0</v>
      </c>
      <c r="M91" s="9"/>
      <c r="N91" s="9"/>
      <c r="O91" s="9">
        <f t="shared" si="9"/>
        <v>0</v>
      </c>
      <c r="P91" s="9"/>
      <c r="Q91" s="9"/>
      <c r="R91" s="9">
        <f t="shared" si="10"/>
        <v>0</v>
      </c>
      <c r="S91" s="9"/>
      <c r="T91" s="9"/>
      <c r="U91" s="9">
        <f t="shared" si="11"/>
        <v>0</v>
      </c>
      <c r="V91" s="9"/>
      <c r="W91" s="9"/>
      <c r="X91" s="9">
        <f t="shared" si="12"/>
        <v>0</v>
      </c>
      <c r="Y91" s="9"/>
      <c r="Z91" s="9"/>
      <c r="AA91" s="10">
        <f t="shared" si="13"/>
        <v>0</v>
      </c>
      <c r="AB91" s="11"/>
    </row>
    <row r="92" spans="1:28" ht="15.75" hidden="1" x14ac:dyDescent="0.25">
      <c r="A92" s="32">
        <v>45660</v>
      </c>
      <c r="B92" s="33" t="s">
        <v>231</v>
      </c>
      <c r="C92" s="33">
        <v>0</v>
      </c>
      <c r="D92" s="33"/>
      <c r="E92" s="33" t="s">
        <v>181</v>
      </c>
      <c r="F92" s="33">
        <v>142.1</v>
      </c>
      <c r="G92" s="33" t="s">
        <v>51</v>
      </c>
      <c r="H92" s="33"/>
      <c r="I92" s="20">
        <f t="shared" si="7"/>
        <v>0</v>
      </c>
      <c r="J92" s="34" t="s">
        <v>26</v>
      </c>
      <c r="K92" s="20"/>
      <c r="L92" s="9">
        <f t="shared" si="8"/>
        <v>0</v>
      </c>
      <c r="M92" s="9"/>
      <c r="N92" s="9"/>
      <c r="O92" s="9">
        <f t="shared" si="9"/>
        <v>0</v>
      </c>
      <c r="P92" s="9"/>
      <c r="Q92" s="9"/>
      <c r="R92" s="9">
        <f t="shared" si="10"/>
        <v>0</v>
      </c>
      <c r="S92" s="9"/>
      <c r="T92" s="9"/>
      <c r="U92" s="9">
        <f t="shared" si="11"/>
        <v>0</v>
      </c>
      <c r="V92" s="9"/>
      <c r="W92" s="9"/>
      <c r="X92" s="9">
        <f t="shared" si="12"/>
        <v>0</v>
      </c>
      <c r="Y92" s="9"/>
      <c r="Z92" s="9"/>
      <c r="AA92" s="10">
        <f t="shared" si="13"/>
        <v>0</v>
      </c>
      <c r="AB92" s="11"/>
    </row>
    <row r="93" spans="1:28" ht="15.75" hidden="1" x14ac:dyDescent="0.25">
      <c r="A93" s="39" t="s">
        <v>242</v>
      </c>
      <c r="B93" s="35" t="s">
        <v>81</v>
      </c>
      <c r="C93" s="35">
        <v>3600000</v>
      </c>
      <c r="D93" s="35" t="s">
        <v>31</v>
      </c>
      <c r="E93" s="35" t="s">
        <v>110</v>
      </c>
      <c r="F93" s="35">
        <v>1600</v>
      </c>
      <c r="G93" s="35" t="s">
        <v>29</v>
      </c>
      <c r="H93" s="35"/>
      <c r="I93" s="20">
        <f t="shared" si="7"/>
        <v>0</v>
      </c>
      <c r="J93" s="36" t="s">
        <v>26</v>
      </c>
      <c r="K93" s="20"/>
      <c r="L93" s="9">
        <f t="shared" si="8"/>
        <v>0</v>
      </c>
      <c r="M93" s="9"/>
      <c r="N93" s="9"/>
      <c r="O93" s="9">
        <f t="shared" si="9"/>
        <v>0</v>
      </c>
      <c r="P93" s="9"/>
      <c r="Q93" s="9"/>
      <c r="R93" s="9">
        <f t="shared" si="10"/>
        <v>0</v>
      </c>
      <c r="S93" s="9"/>
      <c r="T93" s="9"/>
      <c r="U93" s="9">
        <f t="shared" si="11"/>
        <v>0</v>
      </c>
      <c r="V93" s="9"/>
      <c r="W93" s="9"/>
      <c r="X93" s="9">
        <f t="shared" si="12"/>
        <v>0</v>
      </c>
      <c r="Y93" s="9"/>
      <c r="Z93" s="9"/>
      <c r="AA93" s="10">
        <f t="shared" si="13"/>
        <v>3600000</v>
      </c>
      <c r="AB93" s="11"/>
    </row>
    <row r="94" spans="1:28" ht="15.75" hidden="1" x14ac:dyDescent="0.25">
      <c r="A94" s="39" t="s">
        <v>242</v>
      </c>
      <c r="B94" s="33" t="s">
        <v>92</v>
      </c>
      <c r="C94" s="33">
        <v>3150000</v>
      </c>
      <c r="D94" s="35" t="s">
        <v>31</v>
      </c>
      <c r="E94" s="33" t="s">
        <v>91</v>
      </c>
      <c r="F94" s="33">
        <v>700</v>
      </c>
      <c r="G94" s="33" t="s">
        <v>29</v>
      </c>
      <c r="H94" s="33"/>
      <c r="I94" s="20">
        <f t="shared" si="7"/>
        <v>0</v>
      </c>
      <c r="J94" s="14" t="s">
        <v>240</v>
      </c>
      <c r="K94" s="20" t="s">
        <v>455</v>
      </c>
      <c r="L94" s="9">
        <f t="shared" si="8"/>
        <v>0</v>
      </c>
      <c r="M94" s="9"/>
      <c r="N94" s="9"/>
      <c r="O94" s="9">
        <f t="shared" si="9"/>
        <v>3150000</v>
      </c>
      <c r="P94" s="9">
        <v>3150000</v>
      </c>
      <c r="Q94" s="9"/>
      <c r="R94" s="9">
        <f t="shared" si="10"/>
        <v>0</v>
      </c>
      <c r="S94" s="9"/>
      <c r="T94" s="9"/>
      <c r="U94" s="9">
        <f t="shared" si="11"/>
        <v>0</v>
      </c>
      <c r="V94" s="9"/>
      <c r="W94" s="9"/>
      <c r="X94" s="9">
        <f t="shared" si="12"/>
        <v>0</v>
      </c>
      <c r="Y94" s="9"/>
      <c r="Z94" s="9"/>
      <c r="AA94" s="10">
        <f t="shared" si="13"/>
        <v>0</v>
      </c>
      <c r="AB94" s="11">
        <v>45716</v>
      </c>
    </row>
    <row r="95" spans="1:28" ht="15.75" hidden="1" x14ac:dyDescent="0.25">
      <c r="A95" s="39" t="s">
        <v>242</v>
      </c>
      <c r="B95" s="35" t="s">
        <v>249</v>
      </c>
      <c r="C95" s="33">
        <v>550000</v>
      </c>
      <c r="D95" s="33" t="s">
        <v>41</v>
      </c>
      <c r="E95" s="33" t="s">
        <v>155</v>
      </c>
      <c r="F95" s="33">
        <v>500</v>
      </c>
      <c r="G95" s="35" t="s">
        <v>29</v>
      </c>
      <c r="H95" s="33"/>
      <c r="I95" s="20">
        <f t="shared" si="7"/>
        <v>0</v>
      </c>
      <c r="J95" s="37" t="s">
        <v>240</v>
      </c>
      <c r="K95" s="20" t="s">
        <v>558</v>
      </c>
      <c r="L95" s="9">
        <f t="shared" si="8"/>
        <v>0</v>
      </c>
      <c r="M95" s="9"/>
      <c r="N95" s="9"/>
      <c r="O95" s="9">
        <f t="shared" si="9"/>
        <v>550000</v>
      </c>
      <c r="P95" s="9">
        <v>550000</v>
      </c>
      <c r="Q95" s="9"/>
      <c r="R95" s="9">
        <f t="shared" si="10"/>
        <v>0</v>
      </c>
      <c r="S95" s="9"/>
      <c r="T95" s="9"/>
      <c r="U95" s="9">
        <f t="shared" si="11"/>
        <v>0</v>
      </c>
      <c r="V95" s="9"/>
      <c r="W95" s="9"/>
      <c r="X95" s="9">
        <f t="shared" si="12"/>
        <v>0</v>
      </c>
      <c r="Y95" s="9"/>
      <c r="Z95" s="9"/>
      <c r="AA95" s="10">
        <f t="shared" si="13"/>
        <v>0</v>
      </c>
      <c r="AB95" s="11">
        <v>45688</v>
      </c>
    </row>
    <row r="96" spans="1:28" ht="15.75" hidden="1" x14ac:dyDescent="0.25">
      <c r="A96" s="39" t="s">
        <v>242</v>
      </c>
      <c r="B96" s="33" t="s">
        <v>96</v>
      </c>
      <c r="C96" s="33">
        <v>12600000</v>
      </c>
      <c r="D96" s="35" t="s">
        <v>41</v>
      </c>
      <c r="E96" s="33" t="s">
        <v>190</v>
      </c>
      <c r="F96" s="33">
        <v>300</v>
      </c>
      <c r="G96" s="33" t="s">
        <v>51</v>
      </c>
      <c r="H96" s="33"/>
      <c r="I96" s="20">
        <f t="shared" si="7"/>
        <v>0</v>
      </c>
      <c r="J96" s="37" t="s">
        <v>240</v>
      </c>
      <c r="K96" s="20" t="s">
        <v>487</v>
      </c>
      <c r="L96" s="9">
        <f t="shared" si="8"/>
        <v>0</v>
      </c>
      <c r="M96" s="9"/>
      <c r="N96" s="9"/>
      <c r="O96" s="9">
        <f t="shared" si="9"/>
        <v>12600000</v>
      </c>
      <c r="P96" s="9">
        <v>12600000</v>
      </c>
      <c r="Q96" s="9"/>
      <c r="R96" s="9">
        <f t="shared" si="10"/>
        <v>0</v>
      </c>
      <c r="S96" s="9"/>
      <c r="T96" s="9"/>
      <c r="U96" s="9">
        <f t="shared" si="11"/>
        <v>0</v>
      </c>
      <c r="V96" s="9"/>
      <c r="W96" s="9"/>
      <c r="X96" s="9">
        <f t="shared" si="12"/>
        <v>0</v>
      </c>
      <c r="Y96" s="9"/>
      <c r="Z96" s="9"/>
      <c r="AA96" s="10">
        <f t="shared" si="13"/>
        <v>0</v>
      </c>
      <c r="AB96" s="11">
        <v>45705</v>
      </c>
    </row>
    <row r="97" spans="1:28" ht="15.75" hidden="1" x14ac:dyDescent="0.25">
      <c r="A97" s="39" t="s">
        <v>242</v>
      </c>
      <c r="B97" s="35" t="s">
        <v>201</v>
      </c>
      <c r="C97" s="35">
        <v>7400000</v>
      </c>
      <c r="D97" s="35" t="s">
        <v>31</v>
      </c>
      <c r="E97" s="33" t="s">
        <v>64</v>
      </c>
      <c r="F97" s="33">
        <v>50</v>
      </c>
      <c r="G97" s="33" t="s">
        <v>33</v>
      </c>
      <c r="H97" s="35"/>
      <c r="I97" s="20">
        <f t="shared" si="7"/>
        <v>0</v>
      </c>
      <c r="J97" s="41" t="s">
        <v>240</v>
      </c>
      <c r="K97" s="20" t="s">
        <v>149</v>
      </c>
      <c r="L97" s="9">
        <f t="shared" si="8"/>
        <v>0</v>
      </c>
      <c r="M97" s="9"/>
      <c r="N97" s="9"/>
      <c r="O97" s="9">
        <f t="shared" si="9"/>
        <v>7400000</v>
      </c>
      <c r="P97" s="9">
        <v>7400000</v>
      </c>
      <c r="Q97" s="9"/>
      <c r="R97" s="9">
        <f t="shared" si="10"/>
        <v>0</v>
      </c>
      <c r="S97" s="9"/>
      <c r="T97" s="9"/>
      <c r="U97" s="9">
        <f t="shared" si="11"/>
        <v>0</v>
      </c>
      <c r="V97" s="9"/>
      <c r="W97" s="9"/>
      <c r="X97" s="9">
        <f t="shared" si="12"/>
        <v>0</v>
      </c>
      <c r="Y97" s="9"/>
      <c r="Z97" s="9"/>
      <c r="AA97" s="10">
        <f t="shared" si="13"/>
        <v>0</v>
      </c>
      <c r="AB97" s="11">
        <v>45700</v>
      </c>
    </row>
    <row r="98" spans="1:28" ht="15.75" hidden="1" x14ac:dyDescent="0.25">
      <c r="A98" s="32" t="s">
        <v>242</v>
      </c>
      <c r="B98" s="33" t="s">
        <v>261</v>
      </c>
      <c r="C98" s="33">
        <v>2430000</v>
      </c>
      <c r="D98" s="33" t="s">
        <v>41</v>
      </c>
      <c r="E98" s="33" t="s">
        <v>262</v>
      </c>
      <c r="F98" s="43">
        <v>18</v>
      </c>
      <c r="G98" s="33" t="s">
        <v>51</v>
      </c>
      <c r="H98" s="33"/>
      <c r="I98" s="20">
        <f t="shared" si="7"/>
        <v>0</v>
      </c>
      <c r="J98" s="34" t="s">
        <v>26</v>
      </c>
      <c r="K98" s="20"/>
      <c r="L98" s="9">
        <f t="shared" si="8"/>
        <v>0</v>
      </c>
      <c r="M98" s="9"/>
      <c r="N98" s="9"/>
      <c r="O98" s="9">
        <f t="shared" si="9"/>
        <v>0</v>
      </c>
      <c r="P98" s="9"/>
      <c r="Q98" s="9"/>
      <c r="R98" s="9">
        <f t="shared" si="10"/>
        <v>0</v>
      </c>
      <c r="S98" s="9"/>
      <c r="T98" s="9"/>
      <c r="U98" s="9">
        <f t="shared" si="11"/>
        <v>0</v>
      </c>
      <c r="V98" s="9"/>
      <c r="W98" s="9"/>
      <c r="X98" s="9">
        <f t="shared" si="12"/>
        <v>0</v>
      </c>
      <c r="Y98" s="9"/>
      <c r="Z98" s="9"/>
      <c r="AA98" s="10">
        <f t="shared" si="13"/>
        <v>2430000</v>
      </c>
      <c r="AB98" s="11"/>
    </row>
    <row r="99" spans="1:28" ht="15.75" hidden="1" x14ac:dyDescent="0.25">
      <c r="A99" s="39">
        <v>45664</v>
      </c>
      <c r="B99" s="33" t="s">
        <v>81</v>
      </c>
      <c r="C99" s="33">
        <v>2700000</v>
      </c>
      <c r="D99" s="33" t="s">
        <v>31</v>
      </c>
      <c r="E99" s="33" t="s">
        <v>110</v>
      </c>
      <c r="F99" s="33">
        <v>1200</v>
      </c>
      <c r="G99" s="35" t="s">
        <v>29</v>
      </c>
      <c r="H99" s="33"/>
      <c r="I99" s="20">
        <f t="shared" si="7"/>
        <v>0</v>
      </c>
      <c r="J99" s="34" t="s">
        <v>26</v>
      </c>
      <c r="K99" s="20"/>
      <c r="L99" s="9">
        <f t="shared" si="8"/>
        <v>0</v>
      </c>
      <c r="M99" s="9"/>
      <c r="N99" s="9"/>
      <c r="O99" s="9">
        <f t="shared" si="9"/>
        <v>0</v>
      </c>
      <c r="P99" s="9"/>
      <c r="Q99" s="9"/>
      <c r="R99" s="9">
        <f t="shared" si="10"/>
        <v>0</v>
      </c>
      <c r="S99" s="9"/>
      <c r="T99" s="9"/>
      <c r="U99" s="9">
        <f t="shared" si="11"/>
        <v>0</v>
      </c>
      <c r="V99" s="9"/>
      <c r="W99" s="9"/>
      <c r="X99" s="9">
        <f t="shared" si="12"/>
        <v>0</v>
      </c>
      <c r="Y99" s="9"/>
      <c r="Z99" s="9"/>
      <c r="AA99" s="10">
        <f t="shared" si="13"/>
        <v>2700000</v>
      </c>
      <c r="AB99" s="11"/>
    </row>
    <row r="100" spans="1:28" ht="15.75" hidden="1" x14ac:dyDescent="0.25">
      <c r="A100" s="39">
        <v>45664</v>
      </c>
      <c r="B100" s="33" t="s">
        <v>81</v>
      </c>
      <c r="C100" s="33">
        <v>328750</v>
      </c>
      <c r="D100" s="33" t="s">
        <v>31</v>
      </c>
      <c r="E100" s="33" t="s">
        <v>213</v>
      </c>
      <c r="F100" s="33">
        <v>125</v>
      </c>
      <c r="G100" s="35" t="s">
        <v>29</v>
      </c>
      <c r="H100" s="33"/>
      <c r="I100" s="20">
        <f t="shared" si="7"/>
        <v>0</v>
      </c>
      <c r="J100" s="34" t="s">
        <v>26</v>
      </c>
      <c r="K100" s="20"/>
      <c r="L100" s="9">
        <f t="shared" si="8"/>
        <v>0</v>
      </c>
      <c r="M100" s="9"/>
      <c r="N100" s="9"/>
      <c r="O100" s="9">
        <f t="shared" si="9"/>
        <v>0</v>
      </c>
      <c r="P100" s="9"/>
      <c r="Q100" s="9"/>
      <c r="R100" s="9">
        <f t="shared" si="10"/>
        <v>0</v>
      </c>
      <c r="S100" s="9"/>
      <c r="T100" s="9"/>
      <c r="U100" s="9">
        <f t="shared" si="11"/>
        <v>0</v>
      </c>
      <c r="V100" s="9"/>
      <c r="W100" s="9"/>
      <c r="X100" s="9">
        <f t="shared" si="12"/>
        <v>0</v>
      </c>
      <c r="Y100" s="9"/>
      <c r="Z100" s="9"/>
      <c r="AA100" s="10">
        <f t="shared" si="13"/>
        <v>328750</v>
      </c>
      <c r="AB100" s="11"/>
    </row>
    <row r="101" spans="1:28" ht="15.75" hidden="1" x14ac:dyDescent="0.25">
      <c r="A101" s="39">
        <v>45664</v>
      </c>
      <c r="B101" s="35" t="s">
        <v>92</v>
      </c>
      <c r="C101" s="33">
        <v>3150000</v>
      </c>
      <c r="D101" s="33" t="s">
        <v>31</v>
      </c>
      <c r="E101" s="33" t="s">
        <v>91</v>
      </c>
      <c r="F101" s="21">
        <v>700</v>
      </c>
      <c r="G101" s="33" t="s">
        <v>29</v>
      </c>
      <c r="H101" s="33"/>
      <c r="I101" s="20">
        <f t="shared" si="7"/>
        <v>0</v>
      </c>
      <c r="J101" s="14" t="s">
        <v>240</v>
      </c>
      <c r="K101" s="20" t="s">
        <v>456</v>
      </c>
      <c r="L101" s="9">
        <f t="shared" si="8"/>
        <v>0</v>
      </c>
      <c r="M101" s="9"/>
      <c r="N101" s="9"/>
      <c r="O101" s="9">
        <f t="shared" si="9"/>
        <v>3150000</v>
      </c>
      <c r="P101" s="9">
        <v>3150000</v>
      </c>
      <c r="Q101" s="9"/>
      <c r="R101" s="9">
        <f t="shared" si="10"/>
        <v>0</v>
      </c>
      <c r="S101" s="9"/>
      <c r="T101" s="9"/>
      <c r="U101" s="9">
        <f t="shared" si="11"/>
        <v>0</v>
      </c>
      <c r="V101" s="9"/>
      <c r="W101" s="9"/>
      <c r="X101" s="9">
        <f t="shared" si="12"/>
        <v>0</v>
      </c>
      <c r="Y101" s="9"/>
      <c r="Z101" s="9"/>
      <c r="AA101" s="10">
        <f t="shared" si="13"/>
        <v>0</v>
      </c>
      <c r="AB101" s="11">
        <v>45716</v>
      </c>
    </row>
    <row r="102" spans="1:28" ht="15.75" hidden="1" x14ac:dyDescent="0.25">
      <c r="A102" s="39">
        <v>45665</v>
      </c>
      <c r="B102" s="33" t="s">
        <v>219</v>
      </c>
      <c r="C102" s="35">
        <v>900000</v>
      </c>
      <c r="D102" s="35" t="s">
        <v>31</v>
      </c>
      <c r="E102" s="35" t="s">
        <v>64</v>
      </c>
      <c r="F102" s="35">
        <v>6</v>
      </c>
      <c r="G102" s="33" t="s">
        <v>33</v>
      </c>
      <c r="H102" s="35"/>
      <c r="I102" s="20">
        <f t="shared" ref="I102:I161" si="14">F102*H102</f>
        <v>0</v>
      </c>
      <c r="J102" s="41" t="s">
        <v>240</v>
      </c>
      <c r="K102" s="20" t="s">
        <v>610</v>
      </c>
      <c r="L102" s="9">
        <f t="shared" si="8"/>
        <v>0</v>
      </c>
      <c r="M102" s="9"/>
      <c r="N102" s="9"/>
      <c r="O102" s="9">
        <f t="shared" si="9"/>
        <v>900000</v>
      </c>
      <c r="P102" s="9">
        <v>900000</v>
      </c>
      <c r="Q102" s="9"/>
      <c r="R102" s="9">
        <f t="shared" si="10"/>
        <v>0</v>
      </c>
      <c r="S102" s="9"/>
      <c r="T102" s="9"/>
      <c r="U102" s="9">
        <f t="shared" si="11"/>
        <v>0</v>
      </c>
      <c r="V102" s="9"/>
      <c r="W102" s="9"/>
      <c r="X102" s="9">
        <f t="shared" si="12"/>
        <v>0</v>
      </c>
      <c r="Y102" s="9"/>
      <c r="Z102" s="9"/>
      <c r="AA102" s="10">
        <f t="shared" si="13"/>
        <v>0</v>
      </c>
      <c r="AB102" s="11">
        <v>45694</v>
      </c>
    </row>
    <row r="103" spans="1:28" ht="15.75" hidden="1" x14ac:dyDescent="0.25">
      <c r="A103" s="39">
        <v>45665</v>
      </c>
      <c r="B103" s="33" t="s">
        <v>219</v>
      </c>
      <c r="C103" s="33">
        <v>690000</v>
      </c>
      <c r="D103" s="35" t="s">
        <v>31</v>
      </c>
      <c r="E103" s="33" t="s">
        <v>294</v>
      </c>
      <c r="F103" s="33">
        <v>3</v>
      </c>
      <c r="G103" s="33" t="s">
        <v>33</v>
      </c>
      <c r="H103" s="33"/>
      <c r="I103" s="20">
        <f t="shared" si="14"/>
        <v>0</v>
      </c>
      <c r="J103" s="41" t="s">
        <v>240</v>
      </c>
      <c r="K103" s="20" t="s">
        <v>610</v>
      </c>
      <c r="L103" s="9">
        <f t="shared" si="8"/>
        <v>0</v>
      </c>
      <c r="M103" s="9"/>
      <c r="N103" s="9"/>
      <c r="O103" s="9">
        <f t="shared" si="9"/>
        <v>690000</v>
      </c>
      <c r="P103" s="9">
        <v>690000</v>
      </c>
      <c r="Q103" s="9"/>
      <c r="R103" s="9">
        <f t="shared" si="10"/>
        <v>0</v>
      </c>
      <c r="S103" s="9"/>
      <c r="T103" s="9"/>
      <c r="U103" s="9">
        <f t="shared" si="11"/>
        <v>0</v>
      </c>
      <c r="V103" s="9"/>
      <c r="W103" s="9"/>
      <c r="X103" s="9">
        <f t="shared" si="12"/>
        <v>0</v>
      </c>
      <c r="Y103" s="9"/>
      <c r="Z103" s="9"/>
      <c r="AA103" s="10">
        <f t="shared" si="13"/>
        <v>0</v>
      </c>
      <c r="AB103" s="11">
        <v>45694</v>
      </c>
    </row>
    <row r="104" spans="1:28" ht="15.75" hidden="1" x14ac:dyDescent="0.25">
      <c r="A104" s="39">
        <v>45665</v>
      </c>
      <c r="B104" s="33" t="s">
        <v>219</v>
      </c>
      <c r="C104" s="33">
        <v>690000</v>
      </c>
      <c r="D104" s="35" t="s">
        <v>31</v>
      </c>
      <c r="E104" s="33" t="s">
        <v>295</v>
      </c>
      <c r="F104" s="33">
        <v>3</v>
      </c>
      <c r="G104" s="33" t="s">
        <v>33</v>
      </c>
      <c r="H104" s="33"/>
      <c r="I104" s="20">
        <f t="shared" si="14"/>
        <v>0</v>
      </c>
      <c r="J104" s="41" t="s">
        <v>240</v>
      </c>
      <c r="K104" s="20" t="s">
        <v>610</v>
      </c>
      <c r="L104" s="9">
        <f t="shared" si="8"/>
        <v>0</v>
      </c>
      <c r="M104" s="9"/>
      <c r="N104" s="9"/>
      <c r="O104" s="9">
        <f t="shared" si="9"/>
        <v>690000</v>
      </c>
      <c r="P104" s="9">
        <v>690000</v>
      </c>
      <c r="Q104" s="9"/>
      <c r="R104" s="9">
        <f t="shared" si="10"/>
        <v>0</v>
      </c>
      <c r="S104" s="9"/>
      <c r="T104" s="9"/>
      <c r="U104" s="9">
        <f t="shared" si="11"/>
        <v>0</v>
      </c>
      <c r="V104" s="9"/>
      <c r="W104" s="9"/>
      <c r="X104" s="9">
        <f t="shared" si="12"/>
        <v>0</v>
      </c>
      <c r="Y104" s="9"/>
      <c r="Z104" s="9"/>
      <c r="AA104" s="10">
        <f t="shared" si="13"/>
        <v>0</v>
      </c>
      <c r="AB104" s="11">
        <v>45694</v>
      </c>
    </row>
    <row r="105" spans="1:28" ht="15.75" hidden="1" x14ac:dyDescent="0.25">
      <c r="A105" s="39">
        <v>45665</v>
      </c>
      <c r="B105" s="33" t="s">
        <v>219</v>
      </c>
      <c r="C105" s="33">
        <v>3874500</v>
      </c>
      <c r="D105" s="35" t="s">
        <v>31</v>
      </c>
      <c r="E105" s="33" t="s">
        <v>211</v>
      </c>
      <c r="F105" s="33">
        <v>1750</v>
      </c>
      <c r="G105" s="33" t="s">
        <v>29</v>
      </c>
      <c r="H105" s="33"/>
      <c r="I105" s="20">
        <f t="shared" si="14"/>
        <v>0</v>
      </c>
      <c r="J105" s="41" t="s">
        <v>240</v>
      </c>
      <c r="K105" s="20" t="s">
        <v>610</v>
      </c>
      <c r="L105" s="9">
        <f t="shared" si="8"/>
        <v>0</v>
      </c>
      <c r="M105" s="9"/>
      <c r="N105" s="9"/>
      <c r="O105" s="9">
        <f t="shared" si="9"/>
        <v>3874500</v>
      </c>
      <c r="P105" s="9">
        <v>3874500</v>
      </c>
      <c r="Q105" s="9"/>
      <c r="R105" s="9">
        <f t="shared" si="10"/>
        <v>0</v>
      </c>
      <c r="S105" s="9"/>
      <c r="T105" s="9"/>
      <c r="U105" s="9">
        <f t="shared" si="11"/>
        <v>0</v>
      </c>
      <c r="V105" s="9"/>
      <c r="W105" s="9"/>
      <c r="X105" s="9">
        <f t="shared" si="12"/>
        <v>0</v>
      </c>
      <c r="Y105" s="9"/>
      <c r="Z105" s="9"/>
      <c r="AA105" s="10">
        <f t="shared" si="13"/>
        <v>0</v>
      </c>
      <c r="AB105" s="11">
        <v>45694</v>
      </c>
    </row>
    <row r="106" spans="1:28" ht="15.75" hidden="1" x14ac:dyDescent="0.25">
      <c r="A106" s="39">
        <v>45665</v>
      </c>
      <c r="B106" s="33" t="s">
        <v>53</v>
      </c>
      <c r="C106" s="33">
        <v>2280000</v>
      </c>
      <c r="D106" s="33" t="s">
        <v>31</v>
      </c>
      <c r="E106" s="33" t="s">
        <v>91</v>
      </c>
      <c r="F106" s="33">
        <v>600</v>
      </c>
      <c r="G106" s="33" t="s">
        <v>29</v>
      </c>
      <c r="H106" s="33"/>
      <c r="I106" s="20">
        <f t="shared" si="14"/>
        <v>0</v>
      </c>
      <c r="J106" s="34" t="s">
        <v>26</v>
      </c>
      <c r="K106" s="20" t="s">
        <v>585</v>
      </c>
      <c r="L106" s="9">
        <f t="shared" si="8"/>
        <v>0</v>
      </c>
      <c r="M106" s="9"/>
      <c r="N106" s="9"/>
      <c r="O106" s="9">
        <f t="shared" si="9"/>
        <v>0</v>
      </c>
      <c r="P106" s="9"/>
      <c r="Q106" s="9"/>
      <c r="R106" s="9">
        <f t="shared" si="10"/>
        <v>0</v>
      </c>
      <c r="S106" s="9"/>
      <c r="T106" s="9"/>
      <c r="U106" s="9">
        <f t="shared" si="11"/>
        <v>0</v>
      </c>
      <c r="V106" s="9"/>
      <c r="W106" s="9"/>
      <c r="X106" s="9">
        <f t="shared" si="12"/>
        <v>0</v>
      </c>
      <c r="Y106" s="9"/>
      <c r="Z106" s="9"/>
      <c r="AA106" s="10">
        <f t="shared" si="13"/>
        <v>2280000</v>
      </c>
      <c r="AB106" s="11"/>
    </row>
    <row r="107" spans="1:28" ht="15.75" hidden="1" x14ac:dyDescent="0.25">
      <c r="A107" s="39">
        <v>45665</v>
      </c>
      <c r="B107" s="33" t="s">
        <v>141</v>
      </c>
      <c r="C107" s="33">
        <v>4464000</v>
      </c>
      <c r="D107" s="33" t="s">
        <v>31</v>
      </c>
      <c r="E107" s="33" t="s">
        <v>136</v>
      </c>
      <c r="F107" s="33">
        <v>99.2</v>
      </c>
      <c r="G107" s="33" t="s">
        <v>51</v>
      </c>
      <c r="H107" s="33"/>
      <c r="I107" s="20">
        <f t="shared" si="14"/>
        <v>0</v>
      </c>
      <c r="J107" s="14" t="s">
        <v>241</v>
      </c>
      <c r="K107" s="20"/>
      <c r="L107" s="9">
        <f t="shared" si="8"/>
        <v>4464000</v>
      </c>
      <c r="M107" s="9">
        <v>449000</v>
      </c>
      <c r="N107" s="9">
        <v>4015000</v>
      </c>
      <c r="O107" s="9">
        <f t="shared" si="9"/>
        <v>0</v>
      </c>
      <c r="P107" s="9"/>
      <c r="Q107" s="9"/>
      <c r="R107" s="9">
        <f t="shared" si="10"/>
        <v>0</v>
      </c>
      <c r="S107" s="9"/>
      <c r="T107" s="9"/>
      <c r="U107" s="9">
        <f t="shared" si="11"/>
        <v>0</v>
      </c>
      <c r="V107" s="9"/>
      <c r="W107" s="9"/>
      <c r="X107" s="9">
        <f t="shared" si="12"/>
        <v>0</v>
      </c>
      <c r="Y107" s="9"/>
      <c r="Z107" s="9"/>
      <c r="AA107" s="10">
        <f t="shared" si="13"/>
        <v>0</v>
      </c>
      <c r="AB107" s="11">
        <v>45698</v>
      </c>
    </row>
    <row r="108" spans="1:28" ht="15.75" hidden="1" x14ac:dyDescent="0.25">
      <c r="A108" s="39">
        <v>45665</v>
      </c>
      <c r="B108" s="33" t="s">
        <v>141</v>
      </c>
      <c r="C108" s="35">
        <v>780000</v>
      </c>
      <c r="D108" s="33" t="s">
        <v>31</v>
      </c>
      <c r="E108" s="35" t="s">
        <v>102</v>
      </c>
      <c r="F108" s="35">
        <v>12</v>
      </c>
      <c r="G108" s="33" t="s">
        <v>74</v>
      </c>
      <c r="H108" s="35"/>
      <c r="I108" s="20">
        <f t="shared" si="14"/>
        <v>0</v>
      </c>
      <c r="J108" s="14" t="s">
        <v>241</v>
      </c>
      <c r="K108" s="20"/>
      <c r="L108" s="9">
        <f t="shared" si="8"/>
        <v>780000</v>
      </c>
      <c r="M108" s="9"/>
      <c r="N108" s="9">
        <v>780000</v>
      </c>
      <c r="O108" s="9">
        <f t="shared" si="9"/>
        <v>0</v>
      </c>
      <c r="P108" s="9"/>
      <c r="Q108" s="9"/>
      <c r="R108" s="9">
        <f t="shared" si="10"/>
        <v>0</v>
      </c>
      <c r="S108" s="9"/>
      <c r="T108" s="9"/>
      <c r="U108" s="9">
        <f t="shared" si="11"/>
        <v>0</v>
      </c>
      <c r="V108" s="9"/>
      <c r="W108" s="9"/>
      <c r="X108" s="9">
        <f t="shared" si="12"/>
        <v>0</v>
      </c>
      <c r="Y108" s="9"/>
      <c r="Z108" s="9"/>
      <c r="AA108" s="10">
        <f t="shared" si="13"/>
        <v>0</v>
      </c>
      <c r="AB108" s="11">
        <v>45698</v>
      </c>
    </row>
    <row r="109" spans="1:28" ht="15.75" hidden="1" x14ac:dyDescent="0.25">
      <c r="A109" s="39">
        <v>45665</v>
      </c>
      <c r="B109" s="33" t="s">
        <v>141</v>
      </c>
      <c r="C109" s="33">
        <v>4000000</v>
      </c>
      <c r="D109" s="33" t="s">
        <v>31</v>
      </c>
      <c r="E109" s="33" t="s">
        <v>156</v>
      </c>
      <c r="F109" s="33">
        <v>10</v>
      </c>
      <c r="G109" s="33" t="s">
        <v>23</v>
      </c>
      <c r="H109" s="33"/>
      <c r="I109" s="20">
        <f t="shared" si="14"/>
        <v>0</v>
      </c>
      <c r="J109" s="14" t="s">
        <v>241</v>
      </c>
      <c r="K109" s="20"/>
      <c r="L109" s="9">
        <f t="shared" si="8"/>
        <v>4000000</v>
      </c>
      <c r="M109" s="9"/>
      <c r="N109" s="9">
        <v>4000000</v>
      </c>
      <c r="O109" s="9">
        <f t="shared" si="9"/>
        <v>0</v>
      </c>
      <c r="P109" s="9"/>
      <c r="Q109" s="9"/>
      <c r="R109" s="9">
        <f t="shared" si="10"/>
        <v>0</v>
      </c>
      <c r="S109" s="9"/>
      <c r="T109" s="9"/>
      <c r="U109" s="9">
        <f t="shared" si="11"/>
        <v>0</v>
      </c>
      <c r="V109" s="9"/>
      <c r="W109" s="9"/>
      <c r="X109" s="9">
        <f t="shared" si="12"/>
        <v>0</v>
      </c>
      <c r="Y109" s="9"/>
      <c r="Z109" s="9"/>
      <c r="AA109" s="10">
        <f t="shared" si="13"/>
        <v>0</v>
      </c>
      <c r="AB109" s="11">
        <v>45698</v>
      </c>
    </row>
    <row r="110" spans="1:28" ht="15.75" hidden="1" x14ac:dyDescent="0.25">
      <c r="A110" s="39">
        <v>45666</v>
      </c>
      <c r="B110" s="33" t="s">
        <v>92</v>
      </c>
      <c r="C110" s="33">
        <v>4500000</v>
      </c>
      <c r="D110" s="33" t="s">
        <v>41</v>
      </c>
      <c r="E110" s="33" t="s">
        <v>91</v>
      </c>
      <c r="F110" s="33">
        <v>1000</v>
      </c>
      <c r="G110" s="33" t="s">
        <v>29</v>
      </c>
      <c r="H110" s="33"/>
      <c r="I110" s="20">
        <f t="shared" si="14"/>
        <v>0</v>
      </c>
      <c r="J110" s="34" t="s">
        <v>26</v>
      </c>
      <c r="K110" s="20" t="s">
        <v>454</v>
      </c>
      <c r="L110" s="9">
        <f t="shared" si="8"/>
        <v>0</v>
      </c>
      <c r="M110" s="9"/>
      <c r="N110" s="9"/>
      <c r="O110" s="9">
        <f t="shared" si="9"/>
        <v>0</v>
      </c>
      <c r="P110" s="9"/>
      <c r="Q110" s="9"/>
      <c r="R110" s="9">
        <f t="shared" si="10"/>
        <v>0</v>
      </c>
      <c r="S110" s="9"/>
      <c r="T110" s="9"/>
      <c r="U110" s="9">
        <f t="shared" si="11"/>
        <v>0</v>
      </c>
      <c r="V110" s="9"/>
      <c r="W110" s="9"/>
      <c r="X110" s="9">
        <f t="shared" si="12"/>
        <v>0</v>
      </c>
      <c r="Y110" s="9"/>
      <c r="Z110" s="9"/>
      <c r="AA110" s="10">
        <f t="shared" si="13"/>
        <v>4500000</v>
      </c>
      <c r="AB110" s="11"/>
    </row>
    <row r="111" spans="1:28" ht="15.75" hidden="1" x14ac:dyDescent="0.25">
      <c r="A111" s="39">
        <v>45666</v>
      </c>
      <c r="B111" s="33" t="s">
        <v>231</v>
      </c>
      <c r="C111" s="35">
        <v>0</v>
      </c>
      <c r="D111" s="33"/>
      <c r="E111" s="33" t="s">
        <v>181</v>
      </c>
      <c r="F111" s="33">
        <v>35.200000000000003</v>
      </c>
      <c r="G111" s="33" t="s">
        <v>51</v>
      </c>
      <c r="H111" s="35"/>
      <c r="I111" s="20">
        <f t="shared" si="14"/>
        <v>0</v>
      </c>
      <c r="J111" s="36" t="s">
        <v>26</v>
      </c>
      <c r="K111" s="20"/>
      <c r="L111" s="9">
        <f t="shared" si="8"/>
        <v>0</v>
      </c>
      <c r="M111" s="9"/>
      <c r="N111" s="9"/>
      <c r="O111" s="9">
        <f t="shared" si="9"/>
        <v>0</v>
      </c>
      <c r="P111" s="9"/>
      <c r="Q111" s="9"/>
      <c r="R111" s="9">
        <f t="shared" si="10"/>
        <v>0</v>
      </c>
      <c r="S111" s="9"/>
      <c r="T111" s="9"/>
      <c r="U111" s="9">
        <f t="shared" si="11"/>
        <v>0</v>
      </c>
      <c r="V111" s="9"/>
      <c r="W111" s="9"/>
      <c r="X111" s="9">
        <f t="shared" si="12"/>
        <v>0</v>
      </c>
      <c r="Y111" s="9"/>
      <c r="Z111" s="9"/>
      <c r="AA111" s="10">
        <f t="shared" si="13"/>
        <v>0</v>
      </c>
      <c r="AB111" s="11"/>
    </row>
    <row r="112" spans="1:28" ht="15.75" hidden="1" x14ac:dyDescent="0.25">
      <c r="A112" s="39">
        <v>45666</v>
      </c>
      <c r="B112" s="33" t="s">
        <v>231</v>
      </c>
      <c r="C112" s="33">
        <v>0</v>
      </c>
      <c r="D112" s="33"/>
      <c r="E112" s="33" t="s">
        <v>85</v>
      </c>
      <c r="F112" s="33">
        <v>59.3</v>
      </c>
      <c r="G112" s="33" t="s">
        <v>51</v>
      </c>
      <c r="H112" s="33"/>
      <c r="I112" s="20">
        <f t="shared" si="14"/>
        <v>0</v>
      </c>
      <c r="J112" s="34" t="s">
        <v>26</v>
      </c>
      <c r="K112" s="20"/>
      <c r="L112" s="9">
        <f t="shared" si="8"/>
        <v>0</v>
      </c>
      <c r="M112" s="9"/>
      <c r="N112" s="9"/>
      <c r="O112" s="9">
        <f t="shared" si="9"/>
        <v>0</v>
      </c>
      <c r="P112" s="9"/>
      <c r="Q112" s="9"/>
      <c r="R112" s="9">
        <f t="shared" si="10"/>
        <v>0</v>
      </c>
      <c r="S112" s="9"/>
      <c r="T112" s="9"/>
      <c r="U112" s="9">
        <f t="shared" si="11"/>
        <v>0</v>
      </c>
      <c r="V112" s="9"/>
      <c r="W112" s="9"/>
      <c r="X112" s="9">
        <f t="shared" si="12"/>
        <v>0</v>
      </c>
      <c r="Y112" s="9"/>
      <c r="Z112" s="9"/>
      <c r="AA112" s="10">
        <f t="shared" si="13"/>
        <v>0</v>
      </c>
      <c r="AB112" s="11"/>
    </row>
    <row r="113" spans="1:28" ht="15.75" hidden="1" x14ac:dyDescent="0.25">
      <c r="A113" s="39">
        <v>45666</v>
      </c>
      <c r="B113" s="33" t="s">
        <v>231</v>
      </c>
      <c r="C113" s="33">
        <v>0</v>
      </c>
      <c r="D113" s="33"/>
      <c r="E113" s="33" t="s">
        <v>304</v>
      </c>
      <c r="F113" s="33">
        <v>95.9</v>
      </c>
      <c r="G113" s="33" t="s">
        <v>51</v>
      </c>
      <c r="H113" s="33"/>
      <c r="I113" s="20">
        <f t="shared" si="14"/>
        <v>0</v>
      </c>
      <c r="J113" s="34" t="s">
        <v>26</v>
      </c>
      <c r="K113" s="20"/>
      <c r="L113" s="9">
        <f t="shared" si="8"/>
        <v>0</v>
      </c>
      <c r="M113" s="9"/>
      <c r="N113" s="9"/>
      <c r="O113" s="9">
        <f t="shared" si="9"/>
        <v>0</v>
      </c>
      <c r="P113" s="9"/>
      <c r="Q113" s="9"/>
      <c r="R113" s="9">
        <f t="shared" si="10"/>
        <v>0</v>
      </c>
      <c r="S113" s="9"/>
      <c r="T113" s="9"/>
      <c r="U113" s="9">
        <f t="shared" si="11"/>
        <v>0</v>
      </c>
      <c r="V113" s="9"/>
      <c r="W113" s="9"/>
      <c r="X113" s="9">
        <f t="shared" si="12"/>
        <v>0</v>
      </c>
      <c r="Y113" s="9"/>
      <c r="Z113" s="9"/>
      <c r="AA113" s="10">
        <f t="shared" si="13"/>
        <v>0</v>
      </c>
      <c r="AB113" s="11"/>
    </row>
    <row r="114" spans="1:28" ht="15.75" hidden="1" x14ac:dyDescent="0.25">
      <c r="A114" s="39">
        <v>45666</v>
      </c>
      <c r="B114" s="33" t="s">
        <v>231</v>
      </c>
      <c r="C114" s="33">
        <v>0</v>
      </c>
      <c r="D114" s="33"/>
      <c r="E114" s="33" t="s">
        <v>181</v>
      </c>
      <c r="F114" s="33">
        <v>35</v>
      </c>
      <c r="G114" s="33" t="s">
        <v>51</v>
      </c>
      <c r="H114" s="33"/>
      <c r="I114" s="20">
        <f t="shared" si="14"/>
        <v>0</v>
      </c>
      <c r="J114" s="34" t="s">
        <v>26</v>
      </c>
      <c r="K114" s="20"/>
      <c r="L114" s="9">
        <f t="shared" si="8"/>
        <v>0</v>
      </c>
      <c r="M114" s="9"/>
      <c r="N114" s="9"/>
      <c r="O114" s="9">
        <f t="shared" si="9"/>
        <v>0</v>
      </c>
      <c r="P114" s="9"/>
      <c r="Q114" s="9"/>
      <c r="R114" s="9">
        <f t="shared" si="10"/>
        <v>0</v>
      </c>
      <c r="S114" s="9"/>
      <c r="T114" s="9"/>
      <c r="U114" s="9">
        <f t="shared" si="11"/>
        <v>0</v>
      </c>
      <c r="V114" s="9"/>
      <c r="W114" s="9"/>
      <c r="X114" s="9">
        <f t="shared" si="12"/>
        <v>0</v>
      </c>
      <c r="Y114" s="9"/>
      <c r="Z114" s="9"/>
      <c r="AA114" s="10">
        <f t="shared" si="13"/>
        <v>0</v>
      </c>
      <c r="AB114" s="11"/>
    </row>
    <row r="115" spans="1:28" ht="15.75" hidden="1" x14ac:dyDescent="0.25">
      <c r="A115" s="39">
        <v>45666</v>
      </c>
      <c r="B115" s="33" t="s">
        <v>231</v>
      </c>
      <c r="C115" s="33">
        <v>0</v>
      </c>
      <c r="D115" s="33"/>
      <c r="E115" s="33" t="s">
        <v>136</v>
      </c>
      <c r="F115" s="33">
        <v>50.4</v>
      </c>
      <c r="G115" s="33" t="s">
        <v>51</v>
      </c>
      <c r="H115" s="33"/>
      <c r="I115" s="20">
        <f t="shared" si="14"/>
        <v>0</v>
      </c>
      <c r="J115" s="34" t="s">
        <v>26</v>
      </c>
      <c r="K115" s="20"/>
      <c r="L115" s="9">
        <f t="shared" si="8"/>
        <v>0</v>
      </c>
      <c r="M115" s="9"/>
      <c r="N115" s="9"/>
      <c r="O115" s="9">
        <f t="shared" si="9"/>
        <v>0</v>
      </c>
      <c r="P115" s="9"/>
      <c r="Q115" s="9"/>
      <c r="R115" s="9">
        <f t="shared" si="10"/>
        <v>0</v>
      </c>
      <c r="S115" s="9"/>
      <c r="T115" s="9"/>
      <c r="U115" s="9">
        <f t="shared" si="11"/>
        <v>0</v>
      </c>
      <c r="V115" s="9"/>
      <c r="W115" s="9"/>
      <c r="X115" s="9">
        <f t="shared" si="12"/>
        <v>0</v>
      </c>
      <c r="Y115" s="9"/>
      <c r="Z115" s="9"/>
      <c r="AA115" s="10">
        <f t="shared" si="13"/>
        <v>0</v>
      </c>
      <c r="AB115" s="11"/>
    </row>
    <row r="116" spans="1:28" ht="15.75" hidden="1" x14ac:dyDescent="0.25">
      <c r="A116" s="39">
        <v>45666</v>
      </c>
      <c r="B116" s="33" t="s">
        <v>305</v>
      </c>
      <c r="C116" s="33">
        <v>3125000</v>
      </c>
      <c r="D116" s="33" t="s">
        <v>31</v>
      </c>
      <c r="E116" s="33" t="s">
        <v>86</v>
      </c>
      <c r="F116" s="33">
        <v>25</v>
      </c>
      <c r="G116" s="33" t="s">
        <v>51</v>
      </c>
      <c r="H116" s="33"/>
      <c r="I116" s="20">
        <f t="shared" si="14"/>
        <v>0</v>
      </c>
      <c r="J116" s="34" t="s">
        <v>26</v>
      </c>
      <c r="K116" s="20"/>
      <c r="L116" s="9">
        <f t="shared" si="8"/>
        <v>0</v>
      </c>
      <c r="M116" s="9"/>
      <c r="N116" s="9"/>
      <c r="O116" s="9">
        <f t="shared" si="9"/>
        <v>0</v>
      </c>
      <c r="P116" s="9"/>
      <c r="Q116" s="9"/>
      <c r="R116" s="9">
        <f t="shared" si="10"/>
        <v>0</v>
      </c>
      <c r="S116" s="9"/>
      <c r="T116" s="9"/>
      <c r="U116" s="9">
        <f t="shared" si="11"/>
        <v>0</v>
      </c>
      <c r="V116" s="9"/>
      <c r="W116" s="9"/>
      <c r="X116" s="9">
        <f t="shared" si="12"/>
        <v>0</v>
      </c>
      <c r="Y116" s="9"/>
      <c r="Z116" s="9"/>
      <c r="AA116" s="10">
        <f t="shared" si="13"/>
        <v>3125000</v>
      </c>
      <c r="AB116" s="11"/>
    </row>
    <row r="117" spans="1:28" ht="15.75" hidden="1" x14ac:dyDescent="0.25">
      <c r="A117" s="39">
        <v>45666</v>
      </c>
      <c r="B117" s="33" t="s">
        <v>191</v>
      </c>
      <c r="C117" s="33">
        <v>59000</v>
      </c>
      <c r="D117" s="33" t="s">
        <v>31</v>
      </c>
      <c r="E117" s="33" t="s">
        <v>192</v>
      </c>
      <c r="F117" s="33">
        <v>10000</v>
      </c>
      <c r="G117" s="33" t="s">
        <v>29</v>
      </c>
      <c r="H117" s="33"/>
      <c r="I117" s="20">
        <f t="shared" si="14"/>
        <v>0</v>
      </c>
      <c r="J117" s="37" t="s">
        <v>241</v>
      </c>
      <c r="K117" s="20"/>
      <c r="L117" s="9">
        <f t="shared" si="8"/>
        <v>59000</v>
      </c>
      <c r="M117" s="9">
        <v>59000</v>
      </c>
      <c r="N117" s="9"/>
      <c r="O117" s="9">
        <f t="shared" si="9"/>
        <v>0</v>
      </c>
      <c r="P117" s="9"/>
      <c r="Q117" s="9"/>
      <c r="R117" s="9">
        <f t="shared" si="10"/>
        <v>0</v>
      </c>
      <c r="S117" s="9"/>
      <c r="T117" s="9"/>
      <c r="U117" s="9">
        <f t="shared" si="11"/>
        <v>0</v>
      </c>
      <c r="V117" s="9"/>
      <c r="W117" s="9"/>
      <c r="X117" s="9">
        <f t="shared" si="12"/>
        <v>0</v>
      </c>
      <c r="Y117" s="9"/>
      <c r="Z117" s="9"/>
      <c r="AA117" s="10">
        <f t="shared" si="13"/>
        <v>0</v>
      </c>
      <c r="AB117" s="11">
        <v>45694</v>
      </c>
    </row>
    <row r="118" spans="1:28" ht="15.75" hidden="1" x14ac:dyDescent="0.25">
      <c r="A118" s="39">
        <v>45666</v>
      </c>
      <c r="B118" s="33" t="s">
        <v>191</v>
      </c>
      <c r="C118" s="33">
        <v>3125000</v>
      </c>
      <c r="D118" s="33" t="s">
        <v>31</v>
      </c>
      <c r="E118" s="33" t="s">
        <v>86</v>
      </c>
      <c r="F118" s="33">
        <v>25</v>
      </c>
      <c r="G118" s="33" t="s">
        <v>51</v>
      </c>
      <c r="H118" s="33"/>
      <c r="I118" s="20">
        <f t="shared" si="14"/>
        <v>0</v>
      </c>
      <c r="J118" s="37" t="s">
        <v>241</v>
      </c>
      <c r="K118" s="20"/>
      <c r="L118" s="9">
        <f t="shared" si="8"/>
        <v>3125000</v>
      </c>
      <c r="M118" s="9">
        <v>3125000</v>
      </c>
      <c r="N118" s="9"/>
      <c r="O118" s="9">
        <f t="shared" si="9"/>
        <v>0</v>
      </c>
      <c r="P118" s="9"/>
      <c r="Q118" s="9"/>
      <c r="R118" s="9">
        <f t="shared" si="10"/>
        <v>0</v>
      </c>
      <c r="S118" s="9"/>
      <c r="T118" s="9"/>
      <c r="U118" s="9">
        <f t="shared" si="11"/>
        <v>0</v>
      </c>
      <c r="V118" s="9"/>
      <c r="W118" s="9"/>
      <c r="X118" s="9">
        <f t="shared" si="12"/>
        <v>0</v>
      </c>
      <c r="Y118" s="9"/>
      <c r="Z118" s="9"/>
      <c r="AA118" s="10">
        <f t="shared" si="13"/>
        <v>0</v>
      </c>
      <c r="AB118" s="11">
        <v>45694</v>
      </c>
    </row>
    <row r="119" spans="1:28" ht="15.75" hidden="1" x14ac:dyDescent="0.25">
      <c r="A119" s="39">
        <v>45666</v>
      </c>
      <c r="B119" s="33" t="s">
        <v>216</v>
      </c>
      <c r="C119" s="33">
        <v>300000</v>
      </c>
      <c r="D119" s="35" t="s">
        <v>31</v>
      </c>
      <c r="E119" s="33" t="s">
        <v>64</v>
      </c>
      <c r="F119" s="33">
        <v>2</v>
      </c>
      <c r="G119" s="35" t="s">
        <v>33</v>
      </c>
      <c r="H119" s="33"/>
      <c r="I119" s="20">
        <f t="shared" si="14"/>
        <v>0</v>
      </c>
      <c r="J119" s="37" t="s">
        <v>240</v>
      </c>
      <c r="K119" s="20" t="s">
        <v>651</v>
      </c>
      <c r="L119" s="9">
        <f t="shared" si="8"/>
        <v>0</v>
      </c>
      <c r="M119" s="9"/>
      <c r="N119" s="9"/>
      <c r="O119" s="9">
        <f t="shared" si="9"/>
        <v>300000</v>
      </c>
      <c r="P119" s="9">
        <v>300000</v>
      </c>
      <c r="Q119" s="9"/>
      <c r="R119" s="9">
        <f t="shared" si="10"/>
        <v>0</v>
      </c>
      <c r="S119" s="9"/>
      <c r="T119" s="9"/>
      <c r="U119" s="9">
        <f t="shared" si="11"/>
        <v>0</v>
      </c>
      <c r="V119" s="9"/>
      <c r="W119" s="9"/>
      <c r="X119" s="9">
        <f t="shared" si="12"/>
        <v>0</v>
      </c>
      <c r="Y119" s="9"/>
      <c r="Z119" s="9"/>
      <c r="AA119" s="10">
        <f t="shared" si="13"/>
        <v>0</v>
      </c>
      <c r="AB119" s="11">
        <v>45700</v>
      </c>
    </row>
    <row r="120" spans="1:28" ht="15.75" hidden="1" x14ac:dyDescent="0.25">
      <c r="A120" s="39">
        <v>45666</v>
      </c>
      <c r="B120" s="33" t="s">
        <v>141</v>
      </c>
      <c r="C120" s="33">
        <v>39520000</v>
      </c>
      <c r="D120" s="35" t="s">
        <v>31</v>
      </c>
      <c r="E120" s="33" t="s">
        <v>91</v>
      </c>
      <c r="F120" s="33">
        <v>10400</v>
      </c>
      <c r="G120" s="35" t="s">
        <v>29</v>
      </c>
      <c r="H120" s="33"/>
      <c r="I120" s="20">
        <f t="shared" si="14"/>
        <v>0</v>
      </c>
      <c r="J120" s="16" t="s">
        <v>43</v>
      </c>
      <c r="K120" s="20"/>
      <c r="L120" s="9">
        <f t="shared" si="8"/>
        <v>10555000</v>
      </c>
      <c r="M120" s="9"/>
      <c r="N120" s="9">
        <v>10555000</v>
      </c>
      <c r="O120" s="9">
        <f t="shared" si="9"/>
        <v>0</v>
      </c>
      <c r="P120" s="9"/>
      <c r="Q120" s="9"/>
      <c r="R120" s="9">
        <f t="shared" si="10"/>
        <v>0</v>
      </c>
      <c r="S120" s="9"/>
      <c r="T120" s="9"/>
      <c r="U120" s="9">
        <f t="shared" si="11"/>
        <v>0</v>
      </c>
      <c r="V120" s="9"/>
      <c r="W120" s="9"/>
      <c r="X120" s="9">
        <f t="shared" si="12"/>
        <v>0</v>
      </c>
      <c r="Y120" s="9"/>
      <c r="Z120" s="9"/>
      <c r="AA120" s="10">
        <f t="shared" si="13"/>
        <v>28965000</v>
      </c>
      <c r="AB120" s="11">
        <v>45698</v>
      </c>
    </row>
    <row r="121" spans="1:28" ht="15.75" hidden="1" x14ac:dyDescent="0.25">
      <c r="A121" s="39">
        <v>45666</v>
      </c>
      <c r="B121" s="35" t="s">
        <v>96</v>
      </c>
      <c r="C121" s="33">
        <v>615000</v>
      </c>
      <c r="D121" s="33" t="s">
        <v>41</v>
      </c>
      <c r="E121" s="33" t="s">
        <v>88</v>
      </c>
      <c r="F121" s="33">
        <v>500</v>
      </c>
      <c r="G121" s="33" t="s">
        <v>29</v>
      </c>
      <c r="H121" s="33"/>
      <c r="I121" s="20">
        <f t="shared" si="14"/>
        <v>0</v>
      </c>
      <c r="J121" s="37" t="s">
        <v>240</v>
      </c>
      <c r="K121" s="20" t="s">
        <v>484</v>
      </c>
      <c r="L121" s="9">
        <f t="shared" si="8"/>
        <v>0</v>
      </c>
      <c r="M121" s="9"/>
      <c r="N121" s="9"/>
      <c r="O121" s="9">
        <f t="shared" si="9"/>
        <v>615000</v>
      </c>
      <c r="P121" s="9">
        <v>615000</v>
      </c>
      <c r="Q121" s="9"/>
      <c r="R121" s="9">
        <f t="shared" si="10"/>
        <v>0</v>
      </c>
      <c r="S121" s="9"/>
      <c r="T121" s="9"/>
      <c r="U121" s="9">
        <f t="shared" si="11"/>
        <v>0</v>
      </c>
      <c r="V121" s="9"/>
      <c r="W121" s="9"/>
      <c r="X121" s="9">
        <f t="shared" si="12"/>
        <v>0</v>
      </c>
      <c r="Y121" s="9"/>
      <c r="Z121" s="9"/>
      <c r="AA121" s="10">
        <f t="shared" si="13"/>
        <v>0</v>
      </c>
      <c r="AB121" s="11">
        <v>45705</v>
      </c>
    </row>
    <row r="122" spans="1:28" ht="15.75" hidden="1" x14ac:dyDescent="0.25">
      <c r="A122" s="32"/>
      <c r="B122" s="33" t="s">
        <v>53</v>
      </c>
      <c r="C122" s="33">
        <v>-1333000</v>
      </c>
      <c r="D122" s="33"/>
      <c r="E122" s="33"/>
      <c r="F122" s="33"/>
      <c r="G122" s="33"/>
      <c r="H122" s="33"/>
      <c r="I122" s="20">
        <f t="shared" si="14"/>
        <v>0</v>
      </c>
      <c r="J122" s="37" t="s">
        <v>34</v>
      </c>
      <c r="K122" s="20" t="s">
        <v>321</v>
      </c>
      <c r="L122" s="9">
        <f t="shared" si="8"/>
        <v>0</v>
      </c>
      <c r="M122" s="9"/>
      <c r="N122" s="9"/>
      <c r="O122" s="9">
        <f t="shared" si="9"/>
        <v>0</v>
      </c>
      <c r="P122" s="9"/>
      <c r="Q122" s="9"/>
      <c r="R122" s="9">
        <f t="shared" si="10"/>
        <v>0</v>
      </c>
      <c r="S122" s="9"/>
      <c r="T122" s="9"/>
      <c r="U122" s="9">
        <f t="shared" si="11"/>
        <v>0</v>
      </c>
      <c r="V122" s="9"/>
      <c r="W122" s="9"/>
      <c r="X122" s="9">
        <f t="shared" si="12"/>
        <v>0</v>
      </c>
      <c r="Y122" s="9"/>
      <c r="Z122" s="9"/>
      <c r="AA122" s="10">
        <f t="shared" si="13"/>
        <v>-1333000</v>
      </c>
      <c r="AB122" s="11">
        <v>45666</v>
      </c>
    </row>
    <row r="123" spans="1:28" ht="15.75" hidden="1" x14ac:dyDescent="0.25">
      <c r="A123" s="39">
        <v>45668</v>
      </c>
      <c r="B123" s="35" t="s">
        <v>219</v>
      </c>
      <c r="C123" s="33">
        <v>2525400</v>
      </c>
      <c r="D123" s="35" t="s">
        <v>41</v>
      </c>
      <c r="E123" s="33" t="s">
        <v>135</v>
      </c>
      <c r="F123" s="33">
        <v>54.9</v>
      </c>
      <c r="G123" s="33" t="s">
        <v>51</v>
      </c>
      <c r="H123" s="33"/>
      <c r="I123" s="20">
        <f t="shared" si="14"/>
        <v>0</v>
      </c>
      <c r="J123" s="41" t="s">
        <v>240</v>
      </c>
      <c r="K123" s="20" t="s">
        <v>610</v>
      </c>
      <c r="L123" s="9">
        <f t="shared" si="8"/>
        <v>0</v>
      </c>
      <c r="M123" s="9"/>
      <c r="N123" s="9"/>
      <c r="O123" s="9">
        <f t="shared" si="9"/>
        <v>2525400</v>
      </c>
      <c r="P123" s="9">
        <v>2525400</v>
      </c>
      <c r="Q123" s="9"/>
      <c r="R123" s="9">
        <f t="shared" si="10"/>
        <v>0</v>
      </c>
      <c r="S123" s="9"/>
      <c r="T123" s="9"/>
      <c r="U123" s="9">
        <f t="shared" si="11"/>
        <v>0</v>
      </c>
      <c r="V123" s="9"/>
      <c r="W123" s="9"/>
      <c r="X123" s="9">
        <f t="shared" si="12"/>
        <v>0</v>
      </c>
      <c r="Y123" s="9"/>
      <c r="Z123" s="9"/>
      <c r="AA123" s="10">
        <f t="shared" si="13"/>
        <v>0</v>
      </c>
      <c r="AB123" s="11">
        <v>45694</v>
      </c>
    </row>
    <row r="124" spans="1:28" ht="15.75" hidden="1" x14ac:dyDescent="0.25">
      <c r="A124" s="39">
        <v>45668</v>
      </c>
      <c r="B124" s="35" t="s">
        <v>219</v>
      </c>
      <c r="C124" s="35">
        <v>400000</v>
      </c>
      <c r="D124" s="35" t="s">
        <v>41</v>
      </c>
      <c r="E124" s="35" t="s">
        <v>156</v>
      </c>
      <c r="F124" s="49">
        <v>1</v>
      </c>
      <c r="G124" s="35" t="s">
        <v>23</v>
      </c>
      <c r="H124" s="35"/>
      <c r="I124" s="20">
        <f t="shared" si="14"/>
        <v>0</v>
      </c>
      <c r="J124" s="41" t="s">
        <v>240</v>
      </c>
      <c r="K124" s="20" t="s">
        <v>610</v>
      </c>
      <c r="L124" s="9">
        <f t="shared" ref="L124:L185" si="15">M124+N124</f>
        <v>0</v>
      </c>
      <c r="M124" s="9"/>
      <c r="N124" s="9"/>
      <c r="O124" s="9">
        <f t="shared" ref="O124:O185" si="16">P124+Q124</f>
        <v>400000</v>
      </c>
      <c r="P124" s="9">
        <v>400000</v>
      </c>
      <c r="Q124" s="9"/>
      <c r="R124" s="9">
        <f t="shared" ref="R124:R185" si="17">S124+T124</f>
        <v>0</v>
      </c>
      <c r="S124" s="9"/>
      <c r="T124" s="9"/>
      <c r="U124" s="9">
        <f t="shared" ref="U124:U185" si="18">V124+W124</f>
        <v>0</v>
      </c>
      <c r="V124" s="9"/>
      <c r="W124" s="9"/>
      <c r="X124" s="9">
        <f t="shared" ref="X124:X185" si="19">Y124+Z124</f>
        <v>0</v>
      </c>
      <c r="Y124" s="9"/>
      <c r="Z124" s="9"/>
      <c r="AA124" s="10">
        <f t="shared" ref="AA124:AA185" si="20">C124+I124-L124-O124-U124-X124-R124</f>
        <v>0</v>
      </c>
      <c r="AB124" s="11">
        <v>45694</v>
      </c>
    </row>
    <row r="125" spans="1:28" ht="15.75" hidden="1" x14ac:dyDescent="0.25">
      <c r="A125" s="39">
        <v>45668</v>
      </c>
      <c r="B125" s="35" t="s">
        <v>219</v>
      </c>
      <c r="C125" s="33">
        <v>500000</v>
      </c>
      <c r="D125" s="35" t="s">
        <v>41</v>
      </c>
      <c r="E125" s="33" t="s">
        <v>73</v>
      </c>
      <c r="F125" s="33">
        <v>10</v>
      </c>
      <c r="G125" s="33" t="s">
        <v>74</v>
      </c>
      <c r="H125" s="33"/>
      <c r="I125" s="20">
        <f t="shared" si="14"/>
        <v>0</v>
      </c>
      <c r="J125" s="41" t="s">
        <v>240</v>
      </c>
      <c r="K125" s="20" t="s">
        <v>610</v>
      </c>
      <c r="L125" s="9">
        <f t="shared" si="15"/>
        <v>0</v>
      </c>
      <c r="M125" s="9"/>
      <c r="N125" s="9"/>
      <c r="O125" s="9">
        <f t="shared" si="16"/>
        <v>500000</v>
      </c>
      <c r="P125" s="9">
        <v>500000</v>
      </c>
      <c r="Q125" s="9"/>
      <c r="R125" s="9">
        <f t="shared" si="17"/>
        <v>0</v>
      </c>
      <c r="S125" s="9"/>
      <c r="T125" s="9"/>
      <c r="U125" s="9">
        <f t="shared" si="18"/>
        <v>0</v>
      </c>
      <c r="V125" s="9"/>
      <c r="W125" s="9"/>
      <c r="X125" s="9">
        <f t="shared" si="19"/>
        <v>0</v>
      </c>
      <c r="Y125" s="9"/>
      <c r="Z125" s="9"/>
      <c r="AA125" s="10">
        <f t="shared" si="20"/>
        <v>0</v>
      </c>
      <c r="AB125" s="11">
        <v>45694</v>
      </c>
    </row>
    <row r="126" spans="1:28" ht="15.75" hidden="1" x14ac:dyDescent="0.25">
      <c r="A126" s="39">
        <v>45668</v>
      </c>
      <c r="B126" s="33" t="s">
        <v>231</v>
      </c>
      <c r="C126" s="35">
        <v>0</v>
      </c>
      <c r="D126" s="35"/>
      <c r="E126" s="35" t="s">
        <v>136</v>
      </c>
      <c r="F126" s="35">
        <v>49.4</v>
      </c>
      <c r="G126" s="35" t="s">
        <v>51</v>
      </c>
      <c r="H126" s="35"/>
      <c r="I126" s="20">
        <f t="shared" si="14"/>
        <v>0</v>
      </c>
      <c r="J126" s="34" t="s">
        <v>26</v>
      </c>
      <c r="K126" s="20"/>
      <c r="L126" s="9">
        <f t="shared" si="15"/>
        <v>0</v>
      </c>
      <c r="M126" s="9"/>
      <c r="N126" s="9"/>
      <c r="O126" s="9">
        <f t="shared" si="16"/>
        <v>0</v>
      </c>
      <c r="P126" s="9"/>
      <c r="Q126" s="9"/>
      <c r="R126" s="9">
        <f t="shared" si="17"/>
        <v>0</v>
      </c>
      <c r="S126" s="9"/>
      <c r="T126" s="9"/>
      <c r="U126" s="9">
        <f t="shared" si="18"/>
        <v>0</v>
      </c>
      <c r="V126" s="9"/>
      <c r="W126" s="9"/>
      <c r="X126" s="9">
        <f t="shared" si="19"/>
        <v>0</v>
      </c>
      <c r="Y126" s="9"/>
      <c r="Z126" s="9"/>
      <c r="AA126" s="10">
        <f t="shared" si="20"/>
        <v>0</v>
      </c>
      <c r="AB126" s="11"/>
    </row>
    <row r="127" spans="1:28" ht="15.75" hidden="1" x14ac:dyDescent="0.25">
      <c r="A127" s="32">
        <v>45668</v>
      </c>
      <c r="B127" s="33" t="s">
        <v>231</v>
      </c>
      <c r="C127" s="33">
        <v>0</v>
      </c>
      <c r="D127" s="33"/>
      <c r="E127" s="33" t="s">
        <v>136</v>
      </c>
      <c r="F127" s="33">
        <v>98.8</v>
      </c>
      <c r="G127" s="33" t="s">
        <v>51</v>
      </c>
      <c r="H127" s="33"/>
      <c r="I127" s="20">
        <f t="shared" si="14"/>
        <v>0</v>
      </c>
      <c r="J127" s="34" t="s">
        <v>26</v>
      </c>
      <c r="K127" s="20"/>
      <c r="L127" s="9">
        <f t="shared" si="15"/>
        <v>0</v>
      </c>
      <c r="M127" s="9"/>
      <c r="N127" s="9"/>
      <c r="O127" s="9">
        <f t="shared" si="16"/>
        <v>0</v>
      </c>
      <c r="P127" s="9"/>
      <c r="Q127" s="9"/>
      <c r="R127" s="9">
        <f t="shared" si="17"/>
        <v>0</v>
      </c>
      <c r="S127" s="9"/>
      <c r="T127" s="9"/>
      <c r="U127" s="9">
        <f t="shared" si="18"/>
        <v>0</v>
      </c>
      <c r="V127" s="9"/>
      <c r="W127" s="9"/>
      <c r="X127" s="9">
        <f t="shared" si="19"/>
        <v>0</v>
      </c>
      <c r="Y127" s="9"/>
      <c r="Z127" s="9"/>
      <c r="AA127" s="10">
        <f t="shared" si="20"/>
        <v>0</v>
      </c>
      <c r="AB127" s="11"/>
    </row>
    <row r="128" spans="1:28" ht="15.75" hidden="1" x14ac:dyDescent="0.25">
      <c r="A128" s="39">
        <v>45670</v>
      </c>
      <c r="B128" s="33" t="s">
        <v>347</v>
      </c>
      <c r="C128" s="33">
        <v>4737000</v>
      </c>
      <c r="D128" s="35" t="s">
        <v>31</v>
      </c>
      <c r="E128" s="33" t="s">
        <v>95</v>
      </c>
      <c r="F128" s="33">
        <v>2300</v>
      </c>
      <c r="G128" s="51" t="s">
        <v>29</v>
      </c>
      <c r="H128" s="33"/>
      <c r="I128" s="20">
        <f t="shared" si="14"/>
        <v>0</v>
      </c>
      <c r="J128" s="37" t="s">
        <v>240</v>
      </c>
      <c r="K128" s="20" t="s">
        <v>626</v>
      </c>
      <c r="L128" s="9">
        <f t="shared" si="15"/>
        <v>0</v>
      </c>
      <c r="M128" s="9"/>
      <c r="N128" s="9"/>
      <c r="O128" s="9">
        <f t="shared" si="16"/>
        <v>4737000</v>
      </c>
      <c r="P128" s="9">
        <v>4737000</v>
      </c>
      <c r="Q128" s="9"/>
      <c r="R128" s="9">
        <f t="shared" si="17"/>
        <v>0</v>
      </c>
      <c r="S128" s="9"/>
      <c r="T128" s="9"/>
      <c r="U128" s="9">
        <f t="shared" si="18"/>
        <v>0</v>
      </c>
      <c r="V128" s="9"/>
      <c r="W128" s="9"/>
      <c r="X128" s="9">
        <f t="shared" si="19"/>
        <v>0</v>
      </c>
      <c r="Y128" s="9"/>
      <c r="Z128" s="9"/>
      <c r="AA128" s="10">
        <f t="shared" si="20"/>
        <v>0</v>
      </c>
      <c r="AB128" s="11">
        <v>45695</v>
      </c>
    </row>
    <row r="129" spans="1:28" ht="15.75" hidden="1" x14ac:dyDescent="0.25">
      <c r="A129" s="39">
        <v>45671</v>
      </c>
      <c r="B129" s="33" t="s">
        <v>347</v>
      </c>
      <c r="C129" s="33">
        <v>1140000</v>
      </c>
      <c r="D129" s="35" t="s">
        <v>31</v>
      </c>
      <c r="E129" s="33" t="s">
        <v>95</v>
      </c>
      <c r="F129" s="33">
        <v>300</v>
      </c>
      <c r="G129" s="33" t="s">
        <v>29</v>
      </c>
      <c r="H129" s="33"/>
      <c r="I129" s="20">
        <f t="shared" si="14"/>
        <v>0</v>
      </c>
      <c r="J129" s="37" t="s">
        <v>240</v>
      </c>
      <c r="K129" s="20" t="s">
        <v>626</v>
      </c>
      <c r="L129" s="9">
        <f t="shared" si="15"/>
        <v>0</v>
      </c>
      <c r="M129" s="9"/>
      <c r="N129" s="9"/>
      <c r="O129" s="9">
        <f t="shared" si="16"/>
        <v>1140000</v>
      </c>
      <c r="P129" s="9">
        <v>1140000</v>
      </c>
      <c r="Q129" s="9"/>
      <c r="R129" s="9">
        <f t="shared" si="17"/>
        <v>0</v>
      </c>
      <c r="S129" s="9"/>
      <c r="T129" s="9"/>
      <c r="U129" s="9">
        <f t="shared" si="18"/>
        <v>0</v>
      </c>
      <c r="V129" s="9"/>
      <c r="W129" s="9"/>
      <c r="X129" s="9">
        <f t="shared" si="19"/>
        <v>0</v>
      </c>
      <c r="Y129" s="9"/>
      <c r="Z129" s="9"/>
      <c r="AA129" s="10">
        <f t="shared" si="20"/>
        <v>0</v>
      </c>
      <c r="AB129" s="11">
        <v>45695</v>
      </c>
    </row>
    <row r="130" spans="1:28" ht="15.75" hidden="1" x14ac:dyDescent="0.25">
      <c r="A130" s="39">
        <v>45671</v>
      </c>
      <c r="B130" s="35" t="s">
        <v>231</v>
      </c>
      <c r="C130" s="33">
        <v>0</v>
      </c>
      <c r="D130" s="35"/>
      <c r="E130" s="33" t="s">
        <v>136</v>
      </c>
      <c r="F130" s="33">
        <v>24.6</v>
      </c>
      <c r="G130" s="33" t="s">
        <v>51</v>
      </c>
      <c r="H130" s="33"/>
      <c r="I130" s="20">
        <f t="shared" si="14"/>
        <v>0</v>
      </c>
      <c r="J130" s="34" t="s">
        <v>26</v>
      </c>
      <c r="K130" s="20"/>
      <c r="L130" s="9">
        <f t="shared" si="15"/>
        <v>0</v>
      </c>
      <c r="M130" s="9"/>
      <c r="N130" s="9"/>
      <c r="O130" s="9">
        <f t="shared" si="16"/>
        <v>0</v>
      </c>
      <c r="P130" s="9"/>
      <c r="Q130" s="9"/>
      <c r="R130" s="9">
        <f t="shared" si="17"/>
        <v>0</v>
      </c>
      <c r="S130" s="9"/>
      <c r="T130" s="9"/>
      <c r="U130" s="9">
        <f t="shared" si="18"/>
        <v>0</v>
      </c>
      <c r="V130" s="9"/>
      <c r="W130" s="9"/>
      <c r="X130" s="9">
        <f t="shared" si="19"/>
        <v>0</v>
      </c>
      <c r="Y130" s="9"/>
      <c r="Z130" s="9"/>
      <c r="AA130" s="10">
        <f t="shared" si="20"/>
        <v>0</v>
      </c>
      <c r="AB130" s="11"/>
    </row>
    <row r="131" spans="1:28" ht="15.75" hidden="1" x14ac:dyDescent="0.25">
      <c r="A131" s="39">
        <v>45671</v>
      </c>
      <c r="B131" s="35" t="s">
        <v>231</v>
      </c>
      <c r="C131" s="33">
        <v>0</v>
      </c>
      <c r="D131" s="35"/>
      <c r="E131" s="33" t="s">
        <v>135</v>
      </c>
      <c r="F131" s="33">
        <v>59.1</v>
      </c>
      <c r="G131" s="33" t="s">
        <v>51</v>
      </c>
      <c r="H131" s="33"/>
      <c r="I131" s="20">
        <f t="shared" si="14"/>
        <v>0</v>
      </c>
      <c r="J131" s="34" t="s">
        <v>26</v>
      </c>
      <c r="K131" s="20"/>
      <c r="L131" s="9">
        <f t="shared" si="15"/>
        <v>0</v>
      </c>
      <c r="M131" s="9"/>
      <c r="N131" s="9"/>
      <c r="O131" s="9">
        <f t="shared" si="16"/>
        <v>0</v>
      </c>
      <c r="P131" s="9"/>
      <c r="Q131" s="9"/>
      <c r="R131" s="9">
        <f t="shared" si="17"/>
        <v>0</v>
      </c>
      <c r="S131" s="9"/>
      <c r="T131" s="9"/>
      <c r="U131" s="9">
        <f t="shared" si="18"/>
        <v>0</v>
      </c>
      <c r="V131" s="9"/>
      <c r="W131" s="9"/>
      <c r="X131" s="9">
        <f t="shared" si="19"/>
        <v>0</v>
      </c>
      <c r="Y131" s="9"/>
      <c r="Z131" s="9"/>
      <c r="AA131" s="10">
        <f t="shared" si="20"/>
        <v>0</v>
      </c>
      <c r="AB131" s="11"/>
    </row>
    <row r="132" spans="1:28" ht="15.75" hidden="1" x14ac:dyDescent="0.25">
      <c r="A132" s="39">
        <v>45671</v>
      </c>
      <c r="B132" s="35" t="s">
        <v>231</v>
      </c>
      <c r="C132" s="33">
        <v>0</v>
      </c>
      <c r="D132" s="35"/>
      <c r="E132" s="33" t="s">
        <v>362</v>
      </c>
      <c r="F132" s="33">
        <v>14.9</v>
      </c>
      <c r="G132" s="33" t="s">
        <v>51</v>
      </c>
      <c r="H132" s="33"/>
      <c r="I132" s="20">
        <f t="shared" si="14"/>
        <v>0</v>
      </c>
      <c r="J132" s="34" t="s">
        <v>26</v>
      </c>
      <c r="K132" s="20"/>
      <c r="L132" s="9">
        <f t="shared" si="15"/>
        <v>0</v>
      </c>
      <c r="M132" s="9"/>
      <c r="N132" s="9"/>
      <c r="O132" s="9">
        <f t="shared" si="16"/>
        <v>0</v>
      </c>
      <c r="P132" s="9"/>
      <c r="Q132" s="9"/>
      <c r="R132" s="9">
        <f t="shared" si="17"/>
        <v>0</v>
      </c>
      <c r="S132" s="9"/>
      <c r="T132" s="9"/>
      <c r="U132" s="9">
        <f t="shared" si="18"/>
        <v>0</v>
      </c>
      <c r="V132" s="9"/>
      <c r="W132" s="9"/>
      <c r="X132" s="9">
        <f t="shared" si="19"/>
        <v>0</v>
      </c>
      <c r="Y132" s="9"/>
      <c r="Z132" s="9"/>
      <c r="AA132" s="10">
        <f t="shared" si="20"/>
        <v>0</v>
      </c>
      <c r="AB132" s="11"/>
    </row>
    <row r="133" spans="1:28" ht="15.75" hidden="1" x14ac:dyDescent="0.25">
      <c r="A133" s="39">
        <v>45671</v>
      </c>
      <c r="B133" s="33" t="s">
        <v>161</v>
      </c>
      <c r="C133" s="33">
        <v>1685000</v>
      </c>
      <c r="D133" s="35" t="s">
        <v>41</v>
      </c>
      <c r="E133" s="33" t="s">
        <v>86</v>
      </c>
      <c r="F133" s="33">
        <v>25</v>
      </c>
      <c r="G133" s="33" t="s">
        <v>51</v>
      </c>
      <c r="H133" s="33"/>
      <c r="I133" s="20">
        <f t="shared" si="14"/>
        <v>0</v>
      </c>
      <c r="J133" s="14" t="s">
        <v>241</v>
      </c>
      <c r="K133" s="20"/>
      <c r="L133" s="9">
        <f t="shared" si="15"/>
        <v>0</v>
      </c>
      <c r="M133" s="9"/>
      <c r="N133" s="9"/>
      <c r="O133" s="9">
        <f t="shared" si="16"/>
        <v>0</v>
      </c>
      <c r="P133" s="9"/>
      <c r="Q133" s="9"/>
      <c r="R133" s="9">
        <f t="shared" si="17"/>
        <v>0</v>
      </c>
      <c r="S133" s="9"/>
      <c r="T133" s="9"/>
      <c r="U133" s="9">
        <f t="shared" si="18"/>
        <v>1685000</v>
      </c>
      <c r="V133" s="9">
        <v>1685000</v>
      </c>
      <c r="W133" s="9"/>
      <c r="X133" s="9">
        <f t="shared" si="19"/>
        <v>0</v>
      </c>
      <c r="Y133" s="9"/>
      <c r="Z133" s="9"/>
      <c r="AA133" s="10">
        <f t="shared" si="20"/>
        <v>0</v>
      </c>
      <c r="AB133" s="11">
        <v>45695</v>
      </c>
    </row>
    <row r="134" spans="1:28" ht="15.75" hidden="1" x14ac:dyDescent="0.25">
      <c r="A134" s="39">
        <v>45672</v>
      </c>
      <c r="B134" s="33" t="s">
        <v>370</v>
      </c>
      <c r="C134" s="33">
        <v>2000000</v>
      </c>
      <c r="D134" s="35" t="s">
        <v>41</v>
      </c>
      <c r="E134" s="33" t="s">
        <v>156</v>
      </c>
      <c r="F134" s="33">
        <v>5</v>
      </c>
      <c r="G134" s="35" t="s">
        <v>23</v>
      </c>
      <c r="H134" s="33"/>
      <c r="I134" s="20">
        <f t="shared" si="14"/>
        <v>0</v>
      </c>
      <c r="J134" s="41" t="s">
        <v>241</v>
      </c>
      <c r="K134" s="20"/>
      <c r="L134" s="9">
        <f t="shared" si="15"/>
        <v>2000000</v>
      </c>
      <c r="M134" s="9">
        <v>2000000</v>
      </c>
      <c r="N134" s="9"/>
      <c r="O134" s="9">
        <f t="shared" si="16"/>
        <v>0</v>
      </c>
      <c r="P134" s="9"/>
      <c r="Q134" s="9"/>
      <c r="R134" s="9">
        <f t="shared" si="17"/>
        <v>0</v>
      </c>
      <c r="S134" s="9"/>
      <c r="T134" s="9"/>
      <c r="U134" s="9">
        <f t="shared" si="18"/>
        <v>0</v>
      </c>
      <c r="V134" s="9"/>
      <c r="W134" s="9"/>
      <c r="X134" s="9">
        <f t="shared" si="19"/>
        <v>0</v>
      </c>
      <c r="Y134" s="9"/>
      <c r="Z134" s="9"/>
      <c r="AA134" s="10">
        <f t="shared" si="20"/>
        <v>0</v>
      </c>
      <c r="AB134" s="11">
        <v>45692</v>
      </c>
    </row>
    <row r="135" spans="1:28" ht="15.75" hidden="1" x14ac:dyDescent="0.25">
      <c r="A135" s="39">
        <v>45672</v>
      </c>
      <c r="B135" s="33" t="s">
        <v>231</v>
      </c>
      <c r="C135" s="33">
        <v>0</v>
      </c>
      <c r="D135" s="33"/>
      <c r="E135" s="33" t="s">
        <v>136</v>
      </c>
      <c r="F135" s="33">
        <v>123.5</v>
      </c>
      <c r="G135" s="33" t="s">
        <v>51</v>
      </c>
      <c r="H135" s="33"/>
      <c r="I135" s="20">
        <f t="shared" si="14"/>
        <v>0</v>
      </c>
      <c r="J135" s="34" t="s">
        <v>26</v>
      </c>
      <c r="K135" s="20"/>
      <c r="L135" s="9">
        <f t="shared" si="15"/>
        <v>0</v>
      </c>
      <c r="M135" s="9"/>
      <c r="N135" s="9"/>
      <c r="O135" s="9">
        <f t="shared" si="16"/>
        <v>0</v>
      </c>
      <c r="P135" s="9"/>
      <c r="Q135" s="9"/>
      <c r="R135" s="9">
        <f t="shared" si="17"/>
        <v>0</v>
      </c>
      <c r="S135" s="9"/>
      <c r="T135" s="9"/>
      <c r="U135" s="9">
        <f t="shared" si="18"/>
        <v>0</v>
      </c>
      <c r="V135" s="9"/>
      <c r="W135" s="9"/>
      <c r="X135" s="9">
        <f t="shared" si="19"/>
        <v>0</v>
      </c>
      <c r="Y135" s="9"/>
      <c r="Z135" s="9"/>
      <c r="AA135" s="10">
        <f t="shared" si="20"/>
        <v>0</v>
      </c>
      <c r="AB135" s="11"/>
    </row>
    <row r="136" spans="1:28" ht="15.75" hidden="1" x14ac:dyDescent="0.25">
      <c r="A136" s="39">
        <v>45672</v>
      </c>
      <c r="B136" s="33" t="s">
        <v>219</v>
      </c>
      <c r="C136" s="33">
        <v>800000</v>
      </c>
      <c r="D136" s="33" t="s">
        <v>31</v>
      </c>
      <c r="E136" s="33" t="s">
        <v>91</v>
      </c>
      <c r="F136" s="33">
        <v>300</v>
      </c>
      <c r="G136" s="33" t="s">
        <v>29</v>
      </c>
      <c r="H136" s="33"/>
      <c r="I136" s="20">
        <f t="shared" si="14"/>
        <v>0</v>
      </c>
      <c r="J136" s="41" t="s">
        <v>240</v>
      </c>
      <c r="K136" s="20" t="s">
        <v>610</v>
      </c>
      <c r="L136" s="9">
        <f t="shared" si="15"/>
        <v>0</v>
      </c>
      <c r="M136" s="9"/>
      <c r="N136" s="9"/>
      <c r="O136" s="9">
        <f t="shared" si="16"/>
        <v>800000</v>
      </c>
      <c r="P136" s="9">
        <v>800000</v>
      </c>
      <c r="Q136" s="9"/>
      <c r="R136" s="9">
        <f t="shared" si="17"/>
        <v>0</v>
      </c>
      <c r="S136" s="9"/>
      <c r="T136" s="9"/>
      <c r="U136" s="9">
        <f t="shared" si="18"/>
        <v>0</v>
      </c>
      <c r="V136" s="9"/>
      <c r="W136" s="9"/>
      <c r="X136" s="9">
        <f t="shared" si="19"/>
        <v>0</v>
      </c>
      <c r="Y136" s="9"/>
      <c r="Z136" s="9"/>
      <c r="AA136" s="10">
        <f t="shared" si="20"/>
        <v>0</v>
      </c>
      <c r="AB136" s="11">
        <v>45694</v>
      </c>
    </row>
    <row r="137" spans="1:28" ht="15.75" hidden="1" x14ac:dyDescent="0.25">
      <c r="A137" s="39">
        <v>45673</v>
      </c>
      <c r="B137" s="33" t="s">
        <v>92</v>
      </c>
      <c r="C137" s="33">
        <v>2250000</v>
      </c>
      <c r="D137" s="33" t="s">
        <v>31</v>
      </c>
      <c r="E137" s="33" t="s">
        <v>91</v>
      </c>
      <c r="F137" s="33">
        <v>500</v>
      </c>
      <c r="G137" s="33" t="s">
        <v>29</v>
      </c>
      <c r="H137" s="33"/>
      <c r="I137" s="20">
        <f t="shared" si="14"/>
        <v>0</v>
      </c>
      <c r="J137" s="34" t="s">
        <v>26</v>
      </c>
      <c r="K137" s="20" t="s">
        <v>453</v>
      </c>
      <c r="L137" s="9">
        <f t="shared" si="15"/>
        <v>0</v>
      </c>
      <c r="M137" s="9"/>
      <c r="N137" s="9"/>
      <c r="O137" s="9">
        <f t="shared" si="16"/>
        <v>0</v>
      </c>
      <c r="P137" s="9"/>
      <c r="Q137" s="9"/>
      <c r="R137" s="9">
        <f t="shared" si="17"/>
        <v>0</v>
      </c>
      <c r="S137" s="9"/>
      <c r="T137" s="9"/>
      <c r="U137" s="9">
        <f t="shared" si="18"/>
        <v>0</v>
      </c>
      <c r="V137" s="9"/>
      <c r="W137" s="9"/>
      <c r="X137" s="9">
        <f t="shared" si="19"/>
        <v>0</v>
      </c>
      <c r="Y137" s="9"/>
      <c r="Z137" s="9"/>
      <c r="AA137" s="10">
        <f t="shared" si="20"/>
        <v>2250000</v>
      </c>
      <c r="AB137" s="11"/>
    </row>
    <row r="138" spans="1:28" ht="15.75" hidden="1" x14ac:dyDescent="0.25">
      <c r="A138" s="39">
        <v>45673</v>
      </c>
      <c r="B138" s="33" t="s">
        <v>92</v>
      </c>
      <c r="C138" s="33">
        <v>215000</v>
      </c>
      <c r="D138" s="33" t="s">
        <v>31</v>
      </c>
      <c r="E138" s="33" t="s">
        <v>198</v>
      </c>
      <c r="F138" s="33">
        <v>250</v>
      </c>
      <c r="G138" s="33" t="s">
        <v>29</v>
      </c>
      <c r="H138" s="33"/>
      <c r="I138" s="20">
        <f t="shared" si="14"/>
        <v>0</v>
      </c>
      <c r="J138" s="34" t="s">
        <v>26</v>
      </c>
      <c r="K138" s="20" t="s">
        <v>453</v>
      </c>
      <c r="L138" s="9">
        <f t="shared" si="15"/>
        <v>0</v>
      </c>
      <c r="M138" s="9"/>
      <c r="N138" s="9"/>
      <c r="O138" s="9">
        <f t="shared" si="16"/>
        <v>0</v>
      </c>
      <c r="P138" s="9"/>
      <c r="Q138" s="9"/>
      <c r="R138" s="9">
        <f t="shared" si="17"/>
        <v>0</v>
      </c>
      <c r="S138" s="9"/>
      <c r="T138" s="9"/>
      <c r="U138" s="9">
        <f t="shared" si="18"/>
        <v>0</v>
      </c>
      <c r="V138" s="9"/>
      <c r="W138" s="9"/>
      <c r="X138" s="9">
        <f t="shared" si="19"/>
        <v>0</v>
      </c>
      <c r="Y138" s="9"/>
      <c r="Z138" s="9"/>
      <c r="AA138" s="10">
        <f t="shared" si="20"/>
        <v>215000</v>
      </c>
      <c r="AB138" s="11"/>
    </row>
    <row r="139" spans="1:28" ht="15.75" hidden="1" x14ac:dyDescent="0.25">
      <c r="A139" s="39">
        <v>45673</v>
      </c>
      <c r="B139" s="33" t="s">
        <v>92</v>
      </c>
      <c r="C139" s="33">
        <v>1230000</v>
      </c>
      <c r="D139" s="33" t="s">
        <v>31</v>
      </c>
      <c r="E139" s="33" t="s">
        <v>197</v>
      </c>
      <c r="F139" s="33">
        <v>500</v>
      </c>
      <c r="G139" s="33" t="s">
        <v>29</v>
      </c>
      <c r="H139" s="33"/>
      <c r="I139" s="20">
        <f t="shared" si="14"/>
        <v>0</v>
      </c>
      <c r="J139" s="34" t="s">
        <v>26</v>
      </c>
      <c r="K139" s="20" t="s">
        <v>453</v>
      </c>
      <c r="L139" s="9">
        <f t="shared" si="15"/>
        <v>0</v>
      </c>
      <c r="M139" s="9"/>
      <c r="N139" s="9"/>
      <c r="O139" s="9">
        <f t="shared" si="16"/>
        <v>0</v>
      </c>
      <c r="P139" s="9"/>
      <c r="Q139" s="9"/>
      <c r="R139" s="9">
        <f t="shared" si="17"/>
        <v>0</v>
      </c>
      <c r="S139" s="9"/>
      <c r="T139" s="9"/>
      <c r="U139" s="9">
        <f t="shared" si="18"/>
        <v>0</v>
      </c>
      <c r="V139" s="9"/>
      <c r="W139" s="9"/>
      <c r="X139" s="9">
        <f t="shared" si="19"/>
        <v>0</v>
      </c>
      <c r="Y139" s="9"/>
      <c r="Z139" s="9"/>
      <c r="AA139" s="10">
        <f t="shared" si="20"/>
        <v>1230000</v>
      </c>
      <c r="AB139" s="11"/>
    </row>
    <row r="140" spans="1:28" ht="15.75" hidden="1" x14ac:dyDescent="0.25">
      <c r="A140" s="39">
        <v>45673</v>
      </c>
      <c r="B140" s="33" t="s">
        <v>92</v>
      </c>
      <c r="C140" s="35">
        <v>615000</v>
      </c>
      <c r="D140" s="33" t="s">
        <v>31</v>
      </c>
      <c r="E140" s="35" t="s">
        <v>88</v>
      </c>
      <c r="F140" s="35">
        <v>500</v>
      </c>
      <c r="G140" s="33" t="s">
        <v>29</v>
      </c>
      <c r="H140" s="35"/>
      <c r="I140" s="20">
        <f t="shared" si="14"/>
        <v>0</v>
      </c>
      <c r="J140" s="36" t="s">
        <v>26</v>
      </c>
      <c r="K140" s="20" t="s">
        <v>453</v>
      </c>
      <c r="L140" s="9">
        <f t="shared" si="15"/>
        <v>0</v>
      </c>
      <c r="M140" s="9"/>
      <c r="N140" s="9"/>
      <c r="O140" s="9">
        <f t="shared" si="16"/>
        <v>0</v>
      </c>
      <c r="P140" s="9"/>
      <c r="Q140" s="9"/>
      <c r="R140" s="9">
        <f t="shared" si="17"/>
        <v>0</v>
      </c>
      <c r="S140" s="9"/>
      <c r="T140" s="9"/>
      <c r="U140" s="9">
        <f t="shared" si="18"/>
        <v>0</v>
      </c>
      <c r="V140" s="9"/>
      <c r="W140" s="9"/>
      <c r="X140" s="9">
        <f t="shared" si="19"/>
        <v>0</v>
      </c>
      <c r="Y140" s="9"/>
      <c r="Z140" s="9"/>
      <c r="AA140" s="10">
        <f t="shared" si="20"/>
        <v>615000</v>
      </c>
      <c r="AB140" s="11"/>
    </row>
    <row r="141" spans="1:28" ht="15.75" hidden="1" x14ac:dyDescent="0.25">
      <c r="A141" s="39">
        <v>45673</v>
      </c>
      <c r="B141" s="33" t="s">
        <v>231</v>
      </c>
      <c r="C141" s="33">
        <v>0</v>
      </c>
      <c r="D141" s="33"/>
      <c r="E141" s="35" t="s">
        <v>136</v>
      </c>
      <c r="F141" s="35">
        <v>49.5</v>
      </c>
      <c r="G141" s="35" t="s">
        <v>51</v>
      </c>
      <c r="H141" s="35"/>
      <c r="I141" s="20">
        <f t="shared" si="14"/>
        <v>0</v>
      </c>
      <c r="J141" s="36" t="s">
        <v>26</v>
      </c>
      <c r="K141" s="20"/>
      <c r="L141" s="9">
        <f t="shared" si="15"/>
        <v>0</v>
      </c>
      <c r="M141" s="9"/>
      <c r="N141" s="9"/>
      <c r="O141" s="9">
        <f t="shared" si="16"/>
        <v>0</v>
      </c>
      <c r="P141" s="9"/>
      <c r="Q141" s="9"/>
      <c r="R141" s="9">
        <f t="shared" si="17"/>
        <v>0</v>
      </c>
      <c r="S141" s="9"/>
      <c r="T141" s="9"/>
      <c r="U141" s="9">
        <f t="shared" si="18"/>
        <v>0</v>
      </c>
      <c r="V141" s="9"/>
      <c r="W141" s="9"/>
      <c r="X141" s="9">
        <f t="shared" si="19"/>
        <v>0</v>
      </c>
      <c r="Y141" s="9"/>
      <c r="Z141" s="9"/>
      <c r="AA141" s="10">
        <f t="shared" si="20"/>
        <v>0</v>
      </c>
      <c r="AB141" s="11"/>
    </row>
    <row r="142" spans="1:28" ht="15.75" hidden="1" x14ac:dyDescent="0.25">
      <c r="A142" s="32">
        <v>45673</v>
      </c>
      <c r="B142" s="33" t="s">
        <v>191</v>
      </c>
      <c r="C142" s="33">
        <v>8750000</v>
      </c>
      <c r="D142" s="33" t="s">
        <v>31</v>
      </c>
      <c r="E142" s="33" t="s">
        <v>192</v>
      </c>
      <c r="F142" s="33">
        <v>10000</v>
      </c>
      <c r="G142" s="33" t="s">
        <v>29</v>
      </c>
      <c r="H142" s="33"/>
      <c r="I142" s="20">
        <f t="shared" si="14"/>
        <v>0</v>
      </c>
      <c r="J142" s="37" t="s">
        <v>241</v>
      </c>
      <c r="K142" s="20"/>
      <c r="L142" s="9">
        <f t="shared" si="15"/>
        <v>8750000</v>
      </c>
      <c r="M142" s="9">
        <v>1996000</v>
      </c>
      <c r="N142" s="9">
        <v>6754000</v>
      </c>
      <c r="O142" s="9">
        <f t="shared" si="16"/>
        <v>0</v>
      </c>
      <c r="P142" s="9"/>
      <c r="Q142" s="9"/>
      <c r="R142" s="9">
        <f t="shared" si="17"/>
        <v>0</v>
      </c>
      <c r="S142" s="9"/>
      <c r="T142" s="9"/>
      <c r="U142" s="9">
        <f t="shared" si="18"/>
        <v>0</v>
      </c>
      <c r="V142" s="9"/>
      <c r="W142" s="9"/>
      <c r="X142" s="9">
        <f t="shared" si="19"/>
        <v>0</v>
      </c>
      <c r="Y142" s="9"/>
      <c r="Z142" s="9"/>
      <c r="AA142" s="10">
        <f t="shared" si="20"/>
        <v>0</v>
      </c>
      <c r="AB142" s="11">
        <v>45698</v>
      </c>
    </row>
    <row r="143" spans="1:28" ht="15.75" hidden="1" x14ac:dyDescent="0.25">
      <c r="A143" s="39">
        <v>45674</v>
      </c>
      <c r="B143" s="35" t="s">
        <v>404</v>
      </c>
      <c r="C143" s="33">
        <v>780000</v>
      </c>
      <c r="D143" s="35" t="s">
        <v>31</v>
      </c>
      <c r="E143" s="33" t="s">
        <v>102</v>
      </c>
      <c r="F143" s="33">
        <v>12</v>
      </c>
      <c r="G143" s="33" t="s">
        <v>74</v>
      </c>
      <c r="H143" s="33"/>
      <c r="I143" s="20">
        <f t="shared" si="14"/>
        <v>0</v>
      </c>
      <c r="J143" s="34" t="s">
        <v>26</v>
      </c>
      <c r="K143" s="20"/>
      <c r="L143" s="9">
        <f t="shared" si="15"/>
        <v>0</v>
      </c>
      <c r="M143" s="9"/>
      <c r="N143" s="9"/>
      <c r="O143" s="9">
        <f t="shared" si="16"/>
        <v>0</v>
      </c>
      <c r="P143" s="9"/>
      <c r="Q143" s="9"/>
      <c r="R143" s="9">
        <f t="shared" si="17"/>
        <v>0</v>
      </c>
      <c r="S143" s="9"/>
      <c r="T143" s="9"/>
      <c r="U143" s="9">
        <f t="shared" si="18"/>
        <v>0</v>
      </c>
      <c r="V143" s="9"/>
      <c r="W143" s="9"/>
      <c r="X143" s="9">
        <f t="shared" si="19"/>
        <v>0</v>
      </c>
      <c r="Y143" s="9"/>
      <c r="Z143" s="9"/>
      <c r="AA143" s="10">
        <f t="shared" si="20"/>
        <v>780000</v>
      </c>
      <c r="AB143" s="11"/>
    </row>
    <row r="144" spans="1:28" ht="15.75" hidden="1" x14ac:dyDescent="0.25">
      <c r="A144" s="39">
        <v>45674</v>
      </c>
      <c r="B144" s="35" t="s">
        <v>210</v>
      </c>
      <c r="C144" s="33">
        <v>942000</v>
      </c>
      <c r="D144" s="35" t="s">
        <v>41</v>
      </c>
      <c r="E144" s="33" t="s">
        <v>211</v>
      </c>
      <c r="F144" s="33">
        <v>8000</v>
      </c>
      <c r="G144" s="33" t="s">
        <v>29</v>
      </c>
      <c r="H144" s="33"/>
      <c r="I144" s="20">
        <f t="shared" si="14"/>
        <v>0</v>
      </c>
      <c r="J144" s="37" t="s">
        <v>241</v>
      </c>
      <c r="K144" s="20"/>
      <c r="L144" s="9">
        <f t="shared" si="15"/>
        <v>942000</v>
      </c>
      <c r="M144" s="9">
        <v>942000</v>
      </c>
      <c r="N144" s="9"/>
      <c r="O144" s="9">
        <f t="shared" si="16"/>
        <v>0</v>
      </c>
      <c r="P144" s="9"/>
      <c r="Q144" s="9"/>
      <c r="R144" s="9">
        <f t="shared" si="17"/>
        <v>0</v>
      </c>
      <c r="S144" s="9"/>
      <c r="T144" s="9"/>
      <c r="U144" s="9">
        <f t="shared" si="18"/>
        <v>0</v>
      </c>
      <c r="V144" s="9"/>
      <c r="W144" s="9"/>
      <c r="X144" s="9">
        <f t="shared" si="19"/>
        <v>0</v>
      </c>
      <c r="Y144" s="9"/>
      <c r="Z144" s="9"/>
      <c r="AA144" s="10">
        <f t="shared" si="20"/>
        <v>0</v>
      </c>
      <c r="AB144" s="11">
        <v>45709</v>
      </c>
    </row>
    <row r="145" spans="1:28" ht="15.75" hidden="1" x14ac:dyDescent="0.25">
      <c r="A145" s="32">
        <v>45674</v>
      </c>
      <c r="B145" s="33" t="s">
        <v>404</v>
      </c>
      <c r="C145" s="33">
        <v>56028000</v>
      </c>
      <c r="D145" s="33" t="s">
        <v>31</v>
      </c>
      <c r="E145" s="33" t="s">
        <v>106</v>
      </c>
      <c r="F145" s="33">
        <v>4350</v>
      </c>
      <c r="G145" s="33" t="s">
        <v>51</v>
      </c>
      <c r="H145" s="33"/>
      <c r="I145" s="20">
        <f t="shared" si="14"/>
        <v>0</v>
      </c>
      <c r="J145" s="34" t="s">
        <v>26</v>
      </c>
      <c r="K145" s="20"/>
      <c r="L145" s="9">
        <f t="shared" si="15"/>
        <v>0</v>
      </c>
      <c r="M145" s="9"/>
      <c r="N145" s="9"/>
      <c r="O145" s="9">
        <f t="shared" si="16"/>
        <v>0</v>
      </c>
      <c r="P145" s="9"/>
      <c r="Q145" s="9"/>
      <c r="R145" s="9">
        <f t="shared" si="17"/>
        <v>0</v>
      </c>
      <c r="S145" s="9"/>
      <c r="T145" s="9"/>
      <c r="U145" s="9">
        <f t="shared" si="18"/>
        <v>0</v>
      </c>
      <c r="V145" s="9"/>
      <c r="W145" s="9"/>
      <c r="X145" s="9">
        <f t="shared" si="19"/>
        <v>0</v>
      </c>
      <c r="Y145" s="9"/>
      <c r="Z145" s="9"/>
      <c r="AA145" s="10">
        <f t="shared" si="20"/>
        <v>56028000</v>
      </c>
      <c r="AB145" s="11"/>
    </row>
    <row r="146" spans="1:28" ht="15.75" hidden="1" x14ac:dyDescent="0.25">
      <c r="A146" s="32">
        <v>45674</v>
      </c>
      <c r="B146" s="33" t="s">
        <v>404</v>
      </c>
      <c r="C146" s="33">
        <v>1504000</v>
      </c>
      <c r="D146" s="33"/>
      <c r="E146" s="33" t="s">
        <v>411</v>
      </c>
      <c r="F146" s="33">
        <v>1</v>
      </c>
      <c r="G146" s="33"/>
      <c r="H146" s="33"/>
      <c r="I146" s="20">
        <f t="shared" si="14"/>
        <v>0</v>
      </c>
      <c r="J146" s="34" t="s">
        <v>26</v>
      </c>
      <c r="K146" s="20"/>
      <c r="L146" s="9">
        <f t="shared" si="15"/>
        <v>0</v>
      </c>
      <c r="M146" s="9"/>
      <c r="N146" s="9"/>
      <c r="O146" s="9">
        <f t="shared" si="16"/>
        <v>0</v>
      </c>
      <c r="P146" s="9"/>
      <c r="Q146" s="9"/>
      <c r="R146" s="9">
        <f t="shared" si="17"/>
        <v>0</v>
      </c>
      <c r="S146" s="9"/>
      <c r="T146" s="9"/>
      <c r="U146" s="9">
        <f t="shared" si="18"/>
        <v>0</v>
      </c>
      <c r="V146" s="9"/>
      <c r="W146" s="9"/>
      <c r="X146" s="9">
        <f t="shared" si="19"/>
        <v>0</v>
      </c>
      <c r="Y146" s="9"/>
      <c r="Z146" s="9"/>
      <c r="AA146" s="10">
        <f t="shared" si="20"/>
        <v>1504000</v>
      </c>
      <c r="AB146" s="11"/>
    </row>
    <row r="147" spans="1:28" ht="15.75" hidden="1" x14ac:dyDescent="0.25">
      <c r="A147" s="32">
        <v>45674</v>
      </c>
      <c r="B147" s="33" t="s">
        <v>404</v>
      </c>
      <c r="C147" s="33">
        <v>8552320</v>
      </c>
      <c r="D147" s="33" t="s">
        <v>31</v>
      </c>
      <c r="E147" s="33" t="s">
        <v>405</v>
      </c>
      <c r="F147" s="33">
        <v>664</v>
      </c>
      <c r="G147" s="33" t="s">
        <v>51</v>
      </c>
      <c r="H147" s="33"/>
      <c r="I147" s="20">
        <f t="shared" si="14"/>
        <v>0</v>
      </c>
      <c r="J147" s="34" t="s">
        <v>26</v>
      </c>
      <c r="K147" s="20"/>
      <c r="L147" s="9">
        <f t="shared" si="15"/>
        <v>0</v>
      </c>
      <c r="M147" s="9"/>
      <c r="N147" s="9"/>
      <c r="O147" s="9">
        <f t="shared" si="16"/>
        <v>0</v>
      </c>
      <c r="P147" s="9"/>
      <c r="Q147" s="9"/>
      <c r="R147" s="9">
        <f t="shared" si="17"/>
        <v>0</v>
      </c>
      <c r="S147" s="9"/>
      <c r="T147" s="9"/>
      <c r="U147" s="9">
        <f t="shared" si="18"/>
        <v>0</v>
      </c>
      <c r="V147" s="9"/>
      <c r="W147" s="9"/>
      <c r="X147" s="9">
        <f t="shared" si="19"/>
        <v>0</v>
      </c>
      <c r="Y147" s="9"/>
      <c r="Z147" s="9"/>
      <c r="AA147" s="10">
        <f t="shared" si="20"/>
        <v>8552320</v>
      </c>
      <c r="AB147" s="11"/>
    </row>
    <row r="148" spans="1:28" ht="15.75" hidden="1" x14ac:dyDescent="0.25">
      <c r="A148" s="32">
        <v>45674</v>
      </c>
      <c r="B148" s="33" t="s">
        <v>261</v>
      </c>
      <c r="C148" s="33">
        <v>4800000</v>
      </c>
      <c r="D148" s="35" t="s">
        <v>31</v>
      </c>
      <c r="E148" s="33" t="s">
        <v>407</v>
      </c>
      <c r="F148" s="33">
        <v>16</v>
      </c>
      <c r="G148" s="33" t="s">
        <v>33</v>
      </c>
      <c r="H148" s="33"/>
      <c r="I148" s="20">
        <f t="shared" si="14"/>
        <v>0</v>
      </c>
      <c r="J148" s="34" t="s">
        <v>26</v>
      </c>
      <c r="K148" s="20"/>
      <c r="L148" s="9">
        <f t="shared" si="15"/>
        <v>0</v>
      </c>
      <c r="M148" s="9"/>
      <c r="N148" s="9"/>
      <c r="O148" s="9">
        <f t="shared" si="16"/>
        <v>0</v>
      </c>
      <c r="P148" s="9"/>
      <c r="Q148" s="9"/>
      <c r="R148" s="9">
        <f t="shared" si="17"/>
        <v>0</v>
      </c>
      <c r="S148" s="9"/>
      <c r="T148" s="9"/>
      <c r="U148" s="9">
        <f t="shared" si="18"/>
        <v>0</v>
      </c>
      <c r="V148" s="9"/>
      <c r="W148" s="9"/>
      <c r="X148" s="9">
        <f t="shared" si="19"/>
        <v>0</v>
      </c>
      <c r="Y148" s="9"/>
      <c r="Z148" s="9"/>
      <c r="AA148" s="10">
        <f t="shared" si="20"/>
        <v>4800000</v>
      </c>
      <c r="AB148" s="11"/>
    </row>
    <row r="149" spans="1:28" ht="15.75" hidden="1" x14ac:dyDescent="0.25">
      <c r="A149" s="32">
        <v>45674</v>
      </c>
      <c r="B149" s="33" t="s">
        <v>261</v>
      </c>
      <c r="C149" s="33">
        <v>225000</v>
      </c>
      <c r="D149" s="35" t="s">
        <v>31</v>
      </c>
      <c r="E149" s="33" t="s">
        <v>61</v>
      </c>
      <c r="F149" s="33">
        <v>5</v>
      </c>
      <c r="G149" s="33" t="s">
        <v>25</v>
      </c>
      <c r="H149" s="33"/>
      <c r="I149" s="20">
        <f t="shared" si="14"/>
        <v>0</v>
      </c>
      <c r="J149" s="34" t="s">
        <v>26</v>
      </c>
      <c r="K149" s="20"/>
      <c r="L149" s="9">
        <f t="shared" si="15"/>
        <v>0</v>
      </c>
      <c r="M149" s="9"/>
      <c r="N149" s="9"/>
      <c r="O149" s="9">
        <f t="shared" si="16"/>
        <v>0</v>
      </c>
      <c r="P149" s="9"/>
      <c r="Q149" s="9"/>
      <c r="R149" s="9">
        <f t="shared" si="17"/>
        <v>0</v>
      </c>
      <c r="S149" s="9"/>
      <c r="T149" s="9"/>
      <c r="U149" s="9">
        <f t="shared" si="18"/>
        <v>0</v>
      </c>
      <c r="V149" s="9"/>
      <c r="W149" s="9"/>
      <c r="X149" s="9">
        <f t="shared" si="19"/>
        <v>0</v>
      </c>
      <c r="Y149" s="9"/>
      <c r="Z149" s="9"/>
      <c r="AA149" s="10">
        <f t="shared" si="20"/>
        <v>225000</v>
      </c>
      <c r="AB149" s="11"/>
    </row>
    <row r="150" spans="1:28" ht="15.75" hidden="1" x14ac:dyDescent="0.25">
      <c r="A150" s="32">
        <v>45674</v>
      </c>
      <c r="B150" s="33" t="s">
        <v>261</v>
      </c>
      <c r="C150" s="33">
        <v>2000000</v>
      </c>
      <c r="D150" s="33" t="s">
        <v>31</v>
      </c>
      <c r="E150" s="33" t="s">
        <v>156</v>
      </c>
      <c r="F150" s="33">
        <v>5</v>
      </c>
      <c r="G150" s="33" t="s">
        <v>23</v>
      </c>
      <c r="H150" s="33"/>
      <c r="I150" s="20">
        <f t="shared" si="14"/>
        <v>0</v>
      </c>
      <c r="J150" s="34" t="s">
        <v>26</v>
      </c>
      <c r="K150" s="20"/>
      <c r="L150" s="9">
        <f t="shared" si="15"/>
        <v>0</v>
      </c>
      <c r="M150" s="9"/>
      <c r="N150" s="9"/>
      <c r="O150" s="9">
        <f t="shared" si="16"/>
        <v>0</v>
      </c>
      <c r="P150" s="9"/>
      <c r="Q150" s="9"/>
      <c r="R150" s="9">
        <f t="shared" si="17"/>
        <v>0</v>
      </c>
      <c r="S150" s="9"/>
      <c r="T150" s="9"/>
      <c r="U150" s="9">
        <f t="shared" si="18"/>
        <v>0</v>
      </c>
      <c r="V150" s="9"/>
      <c r="W150" s="9"/>
      <c r="X150" s="9">
        <f t="shared" si="19"/>
        <v>0</v>
      </c>
      <c r="Y150" s="9"/>
      <c r="Z150" s="9"/>
      <c r="AA150" s="10">
        <f t="shared" si="20"/>
        <v>2000000</v>
      </c>
      <c r="AB150" s="11"/>
    </row>
    <row r="151" spans="1:28" ht="15.75" hidden="1" x14ac:dyDescent="0.25">
      <c r="A151" s="39">
        <v>45675</v>
      </c>
      <c r="B151" s="33" t="s">
        <v>189</v>
      </c>
      <c r="C151" s="33">
        <v>393500</v>
      </c>
      <c r="D151" s="35" t="s">
        <v>31</v>
      </c>
      <c r="E151" s="35" t="s">
        <v>110</v>
      </c>
      <c r="F151" s="33">
        <v>2000</v>
      </c>
      <c r="G151" s="35" t="s">
        <v>29</v>
      </c>
      <c r="H151" s="33"/>
      <c r="I151" s="20">
        <f t="shared" si="14"/>
        <v>0</v>
      </c>
      <c r="J151" s="14" t="s">
        <v>241</v>
      </c>
      <c r="K151" s="20"/>
      <c r="L151" s="9">
        <f t="shared" si="15"/>
        <v>393500</v>
      </c>
      <c r="M151" s="9">
        <v>393500</v>
      </c>
      <c r="N151" s="9"/>
      <c r="O151" s="9">
        <f t="shared" si="16"/>
        <v>0</v>
      </c>
      <c r="P151" s="9"/>
      <c r="Q151" s="9"/>
      <c r="R151" s="55">
        <f t="shared" si="17"/>
        <v>0</v>
      </c>
      <c r="S151" s="9"/>
      <c r="T151" s="9"/>
      <c r="U151" s="9">
        <f t="shared" si="18"/>
        <v>0</v>
      </c>
      <c r="V151" s="9"/>
      <c r="W151" s="9"/>
      <c r="X151" s="9">
        <f t="shared" si="19"/>
        <v>0</v>
      </c>
      <c r="Y151" s="9"/>
      <c r="Z151" s="9"/>
      <c r="AA151" s="10">
        <f t="shared" si="20"/>
        <v>0</v>
      </c>
      <c r="AB151" s="11">
        <v>45698</v>
      </c>
    </row>
    <row r="152" spans="1:28" ht="15.75" hidden="1" x14ac:dyDescent="0.25">
      <c r="A152" s="39">
        <v>45675</v>
      </c>
      <c r="B152" s="33" t="s">
        <v>147</v>
      </c>
      <c r="C152" s="33">
        <v>400000</v>
      </c>
      <c r="D152" s="35" t="s">
        <v>31</v>
      </c>
      <c r="E152" s="33" t="s">
        <v>148</v>
      </c>
      <c r="F152" s="33">
        <v>80</v>
      </c>
      <c r="G152" s="33" t="s">
        <v>51</v>
      </c>
      <c r="H152" s="33"/>
      <c r="I152" s="20">
        <f t="shared" si="14"/>
        <v>0</v>
      </c>
      <c r="J152" s="37" t="s">
        <v>240</v>
      </c>
      <c r="K152" s="20" t="s">
        <v>149</v>
      </c>
      <c r="L152" s="9">
        <f t="shared" si="15"/>
        <v>0</v>
      </c>
      <c r="M152" s="9"/>
      <c r="N152" s="9"/>
      <c r="O152" s="9">
        <f t="shared" si="16"/>
        <v>400000</v>
      </c>
      <c r="P152" s="9">
        <v>400000</v>
      </c>
      <c r="Q152" s="9"/>
      <c r="R152" s="9">
        <f t="shared" si="17"/>
        <v>0</v>
      </c>
      <c r="S152" s="9"/>
      <c r="T152" s="9"/>
      <c r="U152" s="9">
        <f t="shared" si="18"/>
        <v>0</v>
      </c>
      <c r="V152" s="9"/>
      <c r="W152" s="9"/>
      <c r="X152" s="9">
        <f t="shared" si="19"/>
        <v>0</v>
      </c>
      <c r="Y152" s="9"/>
      <c r="Z152" s="9"/>
      <c r="AA152" s="10">
        <f t="shared" si="20"/>
        <v>0</v>
      </c>
      <c r="AB152" s="11">
        <v>45707</v>
      </c>
    </row>
    <row r="153" spans="1:28" ht="15.75" hidden="1" x14ac:dyDescent="0.25">
      <c r="A153" s="39">
        <v>45675</v>
      </c>
      <c r="B153" s="35" t="s">
        <v>231</v>
      </c>
      <c r="C153" s="33">
        <v>0</v>
      </c>
      <c r="D153" s="33"/>
      <c r="E153" s="33" t="s">
        <v>98</v>
      </c>
      <c r="F153" s="33">
        <v>23.6</v>
      </c>
      <c r="G153" s="33" t="s">
        <v>51</v>
      </c>
      <c r="H153" s="33"/>
      <c r="I153" s="20">
        <f t="shared" si="14"/>
        <v>0</v>
      </c>
      <c r="J153" s="34" t="s">
        <v>26</v>
      </c>
      <c r="K153" s="20"/>
      <c r="L153" s="9">
        <f t="shared" si="15"/>
        <v>0</v>
      </c>
      <c r="M153" s="9"/>
      <c r="N153" s="9"/>
      <c r="O153" s="9">
        <f t="shared" si="16"/>
        <v>0</v>
      </c>
      <c r="P153" s="9"/>
      <c r="Q153" s="9"/>
      <c r="R153" s="9">
        <f t="shared" si="17"/>
        <v>0</v>
      </c>
      <c r="S153" s="9"/>
      <c r="T153" s="9"/>
      <c r="U153" s="9">
        <f t="shared" si="18"/>
        <v>0</v>
      </c>
      <c r="V153" s="9"/>
      <c r="W153" s="9"/>
      <c r="X153" s="9">
        <f t="shared" si="19"/>
        <v>0</v>
      </c>
      <c r="Y153" s="9"/>
      <c r="Z153" s="9"/>
      <c r="AA153" s="10">
        <f t="shared" si="20"/>
        <v>0</v>
      </c>
      <c r="AB153" s="11"/>
    </row>
    <row r="154" spans="1:28" ht="15.75" hidden="1" x14ac:dyDescent="0.25">
      <c r="A154" s="39">
        <v>45675</v>
      </c>
      <c r="B154" s="35" t="s">
        <v>231</v>
      </c>
      <c r="C154" s="33">
        <v>0</v>
      </c>
      <c r="D154" s="33"/>
      <c r="E154" s="33" t="s">
        <v>135</v>
      </c>
      <c r="F154" s="33">
        <v>27.5</v>
      </c>
      <c r="G154" s="33" t="s">
        <v>51</v>
      </c>
      <c r="H154" s="33"/>
      <c r="I154" s="20">
        <f t="shared" si="14"/>
        <v>0</v>
      </c>
      <c r="J154" s="34" t="s">
        <v>26</v>
      </c>
      <c r="K154" s="20"/>
      <c r="L154" s="9">
        <f t="shared" si="15"/>
        <v>0</v>
      </c>
      <c r="M154" s="9"/>
      <c r="N154" s="9"/>
      <c r="O154" s="9">
        <f t="shared" si="16"/>
        <v>0</v>
      </c>
      <c r="P154" s="9"/>
      <c r="Q154" s="9"/>
      <c r="R154" s="9">
        <f t="shared" si="17"/>
        <v>0</v>
      </c>
      <c r="S154" s="9"/>
      <c r="T154" s="9"/>
      <c r="U154" s="9">
        <f t="shared" si="18"/>
        <v>0</v>
      </c>
      <c r="V154" s="9"/>
      <c r="W154" s="9"/>
      <c r="X154" s="9">
        <f t="shared" si="19"/>
        <v>0</v>
      </c>
      <c r="Y154" s="9"/>
      <c r="Z154" s="9"/>
      <c r="AA154" s="10">
        <f t="shared" si="20"/>
        <v>0</v>
      </c>
      <c r="AB154" s="11"/>
    </row>
    <row r="155" spans="1:28" ht="15.75" hidden="1" x14ac:dyDescent="0.25">
      <c r="A155" s="39">
        <v>45675</v>
      </c>
      <c r="B155" s="35" t="s">
        <v>231</v>
      </c>
      <c r="C155" s="33">
        <v>0</v>
      </c>
      <c r="D155" s="33"/>
      <c r="E155" s="33" t="s">
        <v>362</v>
      </c>
      <c r="F155" s="33">
        <v>29.7</v>
      </c>
      <c r="G155" s="33" t="s">
        <v>51</v>
      </c>
      <c r="H155" s="33"/>
      <c r="I155" s="20">
        <f t="shared" si="14"/>
        <v>0</v>
      </c>
      <c r="J155" s="34" t="s">
        <v>26</v>
      </c>
      <c r="K155" s="20"/>
      <c r="L155" s="9">
        <f t="shared" si="15"/>
        <v>0</v>
      </c>
      <c r="M155" s="9"/>
      <c r="N155" s="9"/>
      <c r="O155" s="9">
        <f t="shared" si="16"/>
        <v>0</v>
      </c>
      <c r="P155" s="9"/>
      <c r="Q155" s="9"/>
      <c r="R155" s="9">
        <f t="shared" si="17"/>
        <v>0</v>
      </c>
      <c r="S155" s="9"/>
      <c r="T155" s="9"/>
      <c r="U155" s="9">
        <f t="shared" si="18"/>
        <v>0</v>
      </c>
      <c r="V155" s="9"/>
      <c r="W155" s="9"/>
      <c r="X155" s="9">
        <f t="shared" si="19"/>
        <v>0</v>
      </c>
      <c r="Y155" s="9"/>
      <c r="Z155" s="9"/>
      <c r="AA155" s="10">
        <f t="shared" si="20"/>
        <v>0</v>
      </c>
      <c r="AB155" s="11"/>
    </row>
    <row r="156" spans="1:28" ht="15.75" hidden="1" x14ac:dyDescent="0.25">
      <c r="A156" s="39">
        <v>45675</v>
      </c>
      <c r="B156" s="35" t="s">
        <v>231</v>
      </c>
      <c r="C156" s="33">
        <v>0</v>
      </c>
      <c r="D156" s="33"/>
      <c r="E156" s="33" t="s">
        <v>135</v>
      </c>
      <c r="F156" s="33">
        <v>57.8</v>
      </c>
      <c r="G156" s="33" t="s">
        <v>51</v>
      </c>
      <c r="H156" s="33"/>
      <c r="I156" s="20">
        <f t="shared" si="14"/>
        <v>0</v>
      </c>
      <c r="J156" s="34" t="s">
        <v>26</v>
      </c>
      <c r="K156" s="20"/>
      <c r="L156" s="9">
        <f t="shared" si="15"/>
        <v>0</v>
      </c>
      <c r="M156" s="9"/>
      <c r="N156" s="9"/>
      <c r="O156" s="9">
        <f t="shared" si="16"/>
        <v>0</v>
      </c>
      <c r="P156" s="9"/>
      <c r="Q156" s="9"/>
      <c r="R156" s="9">
        <f t="shared" si="17"/>
        <v>0</v>
      </c>
      <c r="S156" s="9"/>
      <c r="T156" s="9"/>
      <c r="U156" s="9">
        <f t="shared" si="18"/>
        <v>0</v>
      </c>
      <c r="V156" s="9"/>
      <c r="W156" s="9"/>
      <c r="X156" s="9">
        <f t="shared" si="19"/>
        <v>0</v>
      </c>
      <c r="Y156" s="9"/>
      <c r="Z156" s="9"/>
      <c r="AA156" s="10">
        <f t="shared" si="20"/>
        <v>0</v>
      </c>
      <c r="AB156" s="11"/>
    </row>
    <row r="157" spans="1:28" ht="15.75" hidden="1" x14ac:dyDescent="0.25">
      <c r="A157" s="39">
        <v>45675</v>
      </c>
      <c r="B157" s="33" t="s">
        <v>162</v>
      </c>
      <c r="C157" s="33">
        <v>18200000</v>
      </c>
      <c r="D157" s="33" t="s">
        <v>31</v>
      </c>
      <c r="E157" s="33" t="s">
        <v>95</v>
      </c>
      <c r="F157" s="33">
        <v>5200</v>
      </c>
      <c r="G157" s="33" t="s">
        <v>29</v>
      </c>
      <c r="H157" s="33"/>
      <c r="I157" s="20">
        <f t="shared" si="14"/>
        <v>0</v>
      </c>
      <c r="J157" s="42" t="s">
        <v>38</v>
      </c>
      <c r="K157" s="20"/>
      <c r="L157" s="9">
        <f t="shared" si="15"/>
        <v>0</v>
      </c>
      <c r="M157" s="9"/>
      <c r="N157" s="9"/>
      <c r="O157" s="9">
        <f t="shared" si="16"/>
        <v>0</v>
      </c>
      <c r="P157" s="9"/>
      <c r="Q157" s="9"/>
      <c r="R157" s="9">
        <f t="shared" si="17"/>
        <v>17000000</v>
      </c>
      <c r="S157" s="9">
        <f>3000000+10000000</f>
        <v>13000000</v>
      </c>
      <c r="T157" s="9">
        <v>4000000</v>
      </c>
      <c r="U157" s="9">
        <f t="shared" si="18"/>
        <v>0</v>
      </c>
      <c r="V157" s="9"/>
      <c r="W157" s="9"/>
      <c r="X157" s="9">
        <f t="shared" si="19"/>
        <v>0</v>
      </c>
      <c r="Y157" s="9"/>
      <c r="Z157" s="9"/>
      <c r="AA157" s="10">
        <f t="shared" si="20"/>
        <v>1200000</v>
      </c>
      <c r="AB157" s="11">
        <v>45705</v>
      </c>
    </row>
    <row r="158" spans="1:28" ht="15.75" hidden="1" x14ac:dyDescent="0.25">
      <c r="A158" s="39">
        <v>45677</v>
      </c>
      <c r="B158" s="35" t="s">
        <v>193</v>
      </c>
      <c r="C158" s="33">
        <v>1532000</v>
      </c>
      <c r="D158" s="33" t="s">
        <v>31</v>
      </c>
      <c r="E158" s="33" t="s">
        <v>95</v>
      </c>
      <c r="F158" s="33">
        <v>1000</v>
      </c>
      <c r="G158" s="33" t="s">
        <v>29</v>
      </c>
      <c r="H158" s="33"/>
      <c r="I158" s="20">
        <f t="shared" si="14"/>
        <v>0</v>
      </c>
      <c r="J158" s="37" t="s">
        <v>240</v>
      </c>
      <c r="K158" s="20" t="s">
        <v>700</v>
      </c>
      <c r="L158" s="9">
        <f t="shared" si="15"/>
        <v>0</v>
      </c>
      <c r="M158" s="9"/>
      <c r="N158" s="9"/>
      <c r="O158" s="9">
        <f t="shared" si="16"/>
        <v>1532000</v>
      </c>
      <c r="P158" s="9">
        <v>1532000</v>
      </c>
      <c r="Q158" s="9"/>
      <c r="R158" s="9">
        <f t="shared" si="17"/>
        <v>0</v>
      </c>
      <c r="S158" s="9"/>
      <c r="T158" s="9"/>
      <c r="U158" s="9">
        <f t="shared" si="18"/>
        <v>0</v>
      </c>
      <c r="V158" s="9"/>
      <c r="W158" s="9"/>
      <c r="X158" s="9">
        <f t="shared" si="19"/>
        <v>0</v>
      </c>
      <c r="Y158" s="9"/>
      <c r="Z158" s="9"/>
      <c r="AA158" s="10">
        <f t="shared" si="20"/>
        <v>0</v>
      </c>
      <c r="AB158" s="11">
        <v>45706</v>
      </c>
    </row>
    <row r="159" spans="1:28" ht="15.75" hidden="1" x14ac:dyDescent="0.25">
      <c r="A159" s="39">
        <v>45677</v>
      </c>
      <c r="B159" s="35" t="s">
        <v>193</v>
      </c>
      <c r="C159" s="33">
        <v>5000000</v>
      </c>
      <c r="D159" s="33" t="s">
        <v>31</v>
      </c>
      <c r="E159" s="33" t="s">
        <v>315</v>
      </c>
      <c r="F159" s="33">
        <v>1000</v>
      </c>
      <c r="G159" s="33" t="s">
        <v>29</v>
      </c>
      <c r="H159" s="33"/>
      <c r="I159" s="20">
        <f t="shared" si="14"/>
        <v>0</v>
      </c>
      <c r="J159" s="42" t="s">
        <v>38</v>
      </c>
      <c r="K159" s="20" t="s">
        <v>700</v>
      </c>
      <c r="L159" s="9">
        <f t="shared" si="15"/>
        <v>0</v>
      </c>
      <c r="M159" s="9"/>
      <c r="N159" s="9"/>
      <c r="O159" s="9">
        <f t="shared" si="16"/>
        <v>1468000</v>
      </c>
      <c r="P159" s="9">
        <v>1468000</v>
      </c>
      <c r="Q159" s="9"/>
      <c r="R159" s="9">
        <f t="shared" si="17"/>
        <v>0</v>
      </c>
      <c r="S159" s="9"/>
      <c r="T159" s="9"/>
      <c r="U159" s="9">
        <f t="shared" si="18"/>
        <v>0</v>
      </c>
      <c r="V159" s="9"/>
      <c r="W159" s="9"/>
      <c r="X159" s="9">
        <f t="shared" si="19"/>
        <v>0</v>
      </c>
      <c r="Y159" s="9"/>
      <c r="Z159" s="9"/>
      <c r="AA159" s="10">
        <f t="shared" si="20"/>
        <v>3532000</v>
      </c>
      <c r="AB159" s="11">
        <v>45706</v>
      </c>
    </row>
    <row r="160" spans="1:28" ht="15.75" hidden="1" x14ac:dyDescent="0.25">
      <c r="A160" s="39">
        <v>45677</v>
      </c>
      <c r="B160" s="33" t="s">
        <v>204</v>
      </c>
      <c r="C160" s="33">
        <v>8450000</v>
      </c>
      <c r="D160" s="33" t="s">
        <v>31</v>
      </c>
      <c r="E160" s="33" t="s">
        <v>132</v>
      </c>
      <c r="F160" s="33">
        <v>100</v>
      </c>
      <c r="G160" s="33" t="s">
        <v>51</v>
      </c>
      <c r="H160" s="33"/>
      <c r="I160" s="20">
        <f t="shared" si="14"/>
        <v>0</v>
      </c>
      <c r="J160" s="34" t="s">
        <v>43</v>
      </c>
      <c r="K160" s="20"/>
      <c r="L160" s="9">
        <f t="shared" si="15"/>
        <v>650000</v>
      </c>
      <c r="M160" s="9">
        <v>650000</v>
      </c>
      <c r="N160" s="9"/>
      <c r="O160" s="9">
        <f t="shared" si="16"/>
        <v>0</v>
      </c>
      <c r="P160" s="9"/>
      <c r="Q160" s="9"/>
      <c r="R160" s="9">
        <f t="shared" si="17"/>
        <v>0</v>
      </c>
      <c r="S160" s="9"/>
      <c r="T160" s="9"/>
      <c r="U160" s="9">
        <f t="shared" si="18"/>
        <v>0</v>
      </c>
      <c r="V160" s="9"/>
      <c r="W160" s="9"/>
      <c r="X160" s="9">
        <f t="shared" si="19"/>
        <v>0</v>
      </c>
      <c r="Y160" s="9"/>
      <c r="Z160" s="9"/>
      <c r="AA160" s="10">
        <f t="shared" si="20"/>
        <v>7800000</v>
      </c>
      <c r="AB160" s="11">
        <v>45695</v>
      </c>
    </row>
    <row r="161" spans="1:28" ht="15.75" hidden="1" x14ac:dyDescent="0.25">
      <c r="A161" s="39">
        <v>45677</v>
      </c>
      <c r="B161" s="33" t="s">
        <v>412</v>
      </c>
      <c r="C161" s="35">
        <v>7000000</v>
      </c>
      <c r="D161" s="33" t="s">
        <v>41</v>
      </c>
      <c r="E161" s="35" t="s">
        <v>91</v>
      </c>
      <c r="F161" s="35">
        <v>2000</v>
      </c>
      <c r="G161" s="33" t="s">
        <v>29</v>
      </c>
      <c r="H161" s="35"/>
      <c r="I161" s="20">
        <f t="shared" si="14"/>
        <v>0</v>
      </c>
      <c r="J161" s="41" t="s">
        <v>241</v>
      </c>
      <c r="K161" s="20"/>
      <c r="L161" s="9">
        <f t="shared" si="15"/>
        <v>7000000</v>
      </c>
      <c r="M161" s="9">
        <v>7000000</v>
      </c>
      <c r="N161" s="9"/>
      <c r="O161" s="9">
        <f t="shared" si="16"/>
        <v>0</v>
      </c>
      <c r="P161" s="9"/>
      <c r="Q161" s="9"/>
      <c r="R161" s="9">
        <f t="shared" si="17"/>
        <v>0</v>
      </c>
      <c r="S161" s="9"/>
      <c r="T161" s="9"/>
      <c r="U161" s="9">
        <f t="shared" si="18"/>
        <v>0</v>
      </c>
      <c r="V161" s="9"/>
      <c r="W161" s="9"/>
      <c r="X161" s="9">
        <f t="shared" si="19"/>
        <v>0</v>
      </c>
      <c r="Y161" s="9"/>
      <c r="Z161" s="9"/>
      <c r="AA161" s="10">
        <f t="shared" si="20"/>
        <v>0</v>
      </c>
      <c r="AB161" s="11">
        <v>45692</v>
      </c>
    </row>
    <row r="162" spans="1:28" ht="15.75" hidden="1" x14ac:dyDescent="0.25">
      <c r="A162" s="39">
        <v>45677</v>
      </c>
      <c r="B162" s="33" t="s">
        <v>413</v>
      </c>
      <c r="C162" s="33">
        <v>0</v>
      </c>
      <c r="D162" s="33"/>
      <c r="E162" s="33" t="s">
        <v>107</v>
      </c>
      <c r="F162" s="33">
        <v>642</v>
      </c>
      <c r="G162" s="35" t="s">
        <v>51</v>
      </c>
      <c r="H162" s="33"/>
      <c r="I162" s="20">
        <f t="shared" ref="I162:I225" si="21">F162*H162</f>
        <v>0</v>
      </c>
      <c r="J162" s="34" t="s">
        <v>26</v>
      </c>
      <c r="K162" s="20"/>
      <c r="L162" s="9">
        <f t="shared" si="15"/>
        <v>0</v>
      </c>
      <c r="M162" s="9"/>
      <c r="N162" s="9"/>
      <c r="O162" s="9">
        <f t="shared" si="16"/>
        <v>0</v>
      </c>
      <c r="P162" s="9"/>
      <c r="Q162" s="9"/>
      <c r="R162" s="9">
        <f t="shared" si="17"/>
        <v>0</v>
      </c>
      <c r="S162" s="9"/>
      <c r="T162" s="9"/>
      <c r="U162" s="9">
        <f t="shared" si="18"/>
        <v>0</v>
      </c>
      <c r="V162" s="9"/>
      <c r="W162" s="9"/>
      <c r="X162" s="9">
        <f t="shared" si="19"/>
        <v>0</v>
      </c>
      <c r="Y162" s="9"/>
      <c r="Z162" s="9"/>
      <c r="AA162" s="10">
        <f t="shared" si="20"/>
        <v>0</v>
      </c>
      <c r="AB162" s="11"/>
    </row>
    <row r="163" spans="1:28" ht="15.75" hidden="1" x14ac:dyDescent="0.25">
      <c r="A163" s="39">
        <v>45677</v>
      </c>
      <c r="B163" s="33" t="s">
        <v>231</v>
      </c>
      <c r="C163" s="33">
        <v>0</v>
      </c>
      <c r="D163" s="33"/>
      <c r="E163" s="33" t="s">
        <v>136</v>
      </c>
      <c r="F163" s="33">
        <v>50</v>
      </c>
      <c r="G163" s="35" t="s">
        <v>51</v>
      </c>
      <c r="H163" s="33"/>
      <c r="I163" s="20">
        <f t="shared" si="21"/>
        <v>0</v>
      </c>
      <c r="J163" s="34" t="s">
        <v>26</v>
      </c>
      <c r="K163" s="20"/>
      <c r="L163" s="9">
        <f t="shared" si="15"/>
        <v>0</v>
      </c>
      <c r="M163" s="9"/>
      <c r="N163" s="9"/>
      <c r="O163" s="9">
        <f t="shared" si="16"/>
        <v>0</v>
      </c>
      <c r="P163" s="9"/>
      <c r="Q163" s="9"/>
      <c r="R163" s="9">
        <f t="shared" si="17"/>
        <v>0</v>
      </c>
      <c r="S163" s="9"/>
      <c r="T163" s="9"/>
      <c r="U163" s="9">
        <f t="shared" si="18"/>
        <v>0</v>
      </c>
      <c r="V163" s="9"/>
      <c r="W163" s="9"/>
      <c r="X163" s="9">
        <f t="shared" si="19"/>
        <v>0</v>
      </c>
      <c r="Y163" s="9"/>
      <c r="Z163" s="9"/>
      <c r="AA163" s="10">
        <f t="shared" si="20"/>
        <v>0</v>
      </c>
      <c r="AB163" s="11"/>
    </row>
    <row r="164" spans="1:28" ht="15.75" hidden="1" x14ac:dyDescent="0.25">
      <c r="A164" s="39">
        <v>45677</v>
      </c>
      <c r="B164" s="33" t="s">
        <v>231</v>
      </c>
      <c r="C164" s="33">
        <v>0</v>
      </c>
      <c r="D164" s="33"/>
      <c r="E164" s="33" t="s">
        <v>135</v>
      </c>
      <c r="F164" s="33">
        <v>86</v>
      </c>
      <c r="G164" s="35" t="s">
        <v>51</v>
      </c>
      <c r="H164" s="33"/>
      <c r="I164" s="20">
        <f t="shared" si="21"/>
        <v>0</v>
      </c>
      <c r="J164" s="34" t="s">
        <v>26</v>
      </c>
      <c r="K164" s="20"/>
      <c r="L164" s="9">
        <f t="shared" si="15"/>
        <v>0</v>
      </c>
      <c r="M164" s="9"/>
      <c r="N164" s="9"/>
      <c r="O164" s="9">
        <f t="shared" si="16"/>
        <v>0</v>
      </c>
      <c r="P164" s="9"/>
      <c r="Q164" s="9"/>
      <c r="R164" s="9">
        <f t="shared" si="17"/>
        <v>0</v>
      </c>
      <c r="S164" s="9"/>
      <c r="T164" s="9"/>
      <c r="U164" s="9">
        <f t="shared" si="18"/>
        <v>0</v>
      </c>
      <c r="V164" s="9"/>
      <c r="W164" s="9"/>
      <c r="X164" s="9">
        <f t="shared" si="19"/>
        <v>0</v>
      </c>
      <c r="Y164" s="9"/>
      <c r="Z164" s="9"/>
      <c r="AA164" s="10">
        <f t="shared" si="20"/>
        <v>0</v>
      </c>
      <c r="AB164" s="11"/>
    </row>
    <row r="165" spans="1:28" ht="15.75" hidden="1" x14ac:dyDescent="0.25">
      <c r="A165" s="39">
        <v>45677</v>
      </c>
      <c r="B165" s="35" t="s">
        <v>219</v>
      </c>
      <c r="C165" s="33">
        <v>4800000</v>
      </c>
      <c r="D165" s="33" t="s">
        <v>41</v>
      </c>
      <c r="E165" s="33" t="s">
        <v>91</v>
      </c>
      <c r="F165" s="33">
        <v>1200</v>
      </c>
      <c r="G165" s="35" t="s">
        <v>29</v>
      </c>
      <c r="H165" s="33"/>
      <c r="I165" s="20">
        <f t="shared" si="21"/>
        <v>0</v>
      </c>
      <c r="J165" s="41" t="s">
        <v>240</v>
      </c>
      <c r="K165" s="20" t="s">
        <v>610</v>
      </c>
      <c r="L165" s="9">
        <f t="shared" si="15"/>
        <v>0</v>
      </c>
      <c r="M165" s="9"/>
      <c r="N165" s="9"/>
      <c r="O165" s="9">
        <f t="shared" si="16"/>
        <v>4800000</v>
      </c>
      <c r="P165" s="9">
        <v>4800000</v>
      </c>
      <c r="Q165" s="9"/>
      <c r="R165" s="9">
        <f t="shared" si="17"/>
        <v>0</v>
      </c>
      <c r="S165" s="9"/>
      <c r="T165" s="9"/>
      <c r="U165" s="9">
        <f t="shared" si="18"/>
        <v>0</v>
      </c>
      <c r="V165" s="9"/>
      <c r="W165" s="9"/>
      <c r="X165" s="9">
        <f t="shared" si="19"/>
        <v>0</v>
      </c>
      <c r="Y165" s="9"/>
      <c r="Z165" s="9"/>
      <c r="AA165" s="10">
        <f t="shared" si="20"/>
        <v>0</v>
      </c>
      <c r="AB165" s="11">
        <v>45694</v>
      </c>
    </row>
    <row r="166" spans="1:28" ht="15.75" hidden="1" x14ac:dyDescent="0.25">
      <c r="A166" s="39">
        <v>45677</v>
      </c>
      <c r="B166" s="33" t="s">
        <v>92</v>
      </c>
      <c r="C166" s="33">
        <v>3150000</v>
      </c>
      <c r="D166" s="33" t="s">
        <v>31</v>
      </c>
      <c r="E166" s="33" t="s">
        <v>91</v>
      </c>
      <c r="F166" s="33">
        <v>700</v>
      </c>
      <c r="G166" s="33" t="s">
        <v>29</v>
      </c>
      <c r="H166" s="33"/>
      <c r="I166" s="20">
        <f t="shared" si="21"/>
        <v>0</v>
      </c>
      <c r="J166" s="34" t="s">
        <v>26</v>
      </c>
      <c r="K166" s="20" t="s">
        <v>635</v>
      </c>
      <c r="L166" s="9">
        <f t="shared" si="15"/>
        <v>0</v>
      </c>
      <c r="M166" s="9"/>
      <c r="N166" s="9"/>
      <c r="O166" s="9">
        <f t="shared" si="16"/>
        <v>0</v>
      </c>
      <c r="P166" s="9"/>
      <c r="Q166" s="9"/>
      <c r="R166" s="9">
        <f t="shared" si="17"/>
        <v>0</v>
      </c>
      <c r="S166" s="9"/>
      <c r="T166" s="9"/>
      <c r="U166" s="9">
        <f t="shared" si="18"/>
        <v>0</v>
      </c>
      <c r="V166" s="9"/>
      <c r="W166" s="9"/>
      <c r="X166" s="9">
        <f t="shared" si="19"/>
        <v>0</v>
      </c>
      <c r="Y166" s="9"/>
      <c r="Z166" s="9"/>
      <c r="AA166" s="10">
        <f t="shared" si="20"/>
        <v>3150000</v>
      </c>
      <c r="AB166" s="11"/>
    </row>
    <row r="167" spans="1:28" ht="15.75" hidden="1" x14ac:dyDescent="0.25">
      <c r="A167" s="39">
        <v>45677</v>
      </c>
      <c r="B167" s="33" t="s">
        <v>189</v>
      </c>
      <c r="C167" s="33">
        <v>1600000</v>
      </c>
      <c r="D167" s="33" t="s">
        <v>31</v>
      </c>
      <c r="E167" s="33" t="s">
        <v>110</v>
      </c>
      <c r="F167" s="33">
        <v>800</v>
      </c>
      <c r="G167" s="33" t="s">
        <v>29</v>
      </c>
      <c r="H167" s="33"/>
      <c r="I167" s="20">
        <f t="shared" si="21"/>
        <v>0</v>
      </c>
      <c r="J167" s="14" t="s">
        <v>241</v>
      </c>
      <c r="K167" s="20"/>
      <c r="L167" s="9">
        <f t="shared" si="15"/>
        <v>1600000</v>
      </c>
      <c r="M167" s="9">
        <v>1600000</v>
      </c>
      <c r="N167" s="9"/>
      <c r="O167" s="9">
        <f t="shared" si="16"/>
        <v>0</v>
      </c>
      <c r="P167" s="9"/>
      <c r="Q167" s="9"/>
      <c r="R167" s="9">
        <f t="shared" si="17"/>
        <v>0</v>
      </c>
      <c r="S167" s="9"/>
      <c r="T167" s="9"/>
      <c r="U167" s="9">
        <f t="shared" si="18"/>
        <v>0</v>
      </c>
      <c r="V167" s="9"/>
      <c r="W167" s="9"/>
      <c r="X167" s="9">
        <f t="shared" si="19"/>
        <v>0</v>
      </c>
      <c r="Y167" s="9"/>
      <c r="Z167" s="9"/>
      <c r="AA167" s="10">
        <f t="shared" si="20"/>
        <v>0</v>
      </c>
      <c r="AB167" s="11">
        <v>45698</v>
      </c>
    </row>
    <row r="168" spans="1:28" ht="15.75" hidden="1" x14ac:dyDescent="0.25">
      <c r="A168" s="39">
        <v>45677</v>
      </c>
      <c r="B168" s="33" t="s">
        <v>141</v>
      </c>
      <c r="C168" s="35">
        <v>9649200</v>
      </c>
      <c r="D168" s="33" t="s">
        <v>31</v>
      </c>
      <c r="E168" s="35" t="s">
        <v>418</v>
      </c>
      <c r="F168" s="35">
        <v>731</v>
      </c>
      <c r="G168" s="35" t="s">
        <v>51</v>
      </c>
      <c r="H168" s="35"/>
      <c r="I168" s="20">
        <f t="shared" si="21"/>
        <v>0</v>
      </c>
      <c r="J168" s="36" t="s">
        <v>26</v>
      </c>
      <c r="K168" s="20"/>
      <c r="L168" s="9">
        <f t="shared" si="15"/>
        <v>0</v>
      </c>
      <c r="M168" s="9"/>
      <c r="N168" s="9"/>
      <c r="O168" s="9">
        <f t="shared" si="16"/>
        <v>0</v>
      </c>
      <c r="P168" s="9"/>
      <c r="Q168" s="9"/>
      <c r="R168" s="9">
        <f t="shared" si="17"/>
        <v>0</v>
      </c>
      <c r="S168" s="9"/>
      <c r="T168" s="9"/>
      <c r="U168" s="9">
        <f t="shared" si="18"/>
        <v>0</v>
      </c>
      <c r="V168" s="9"/>
      <c r="W168" s="9"/>
      <c r="X168" s="9">
        <f t="shared" si="19"/>
        <v>0</v>
      </c>
      <c r="Y168" s="9"/>
      <c r="Z168" s="9"/>
      <c r="AA168" s="10">
        <f t="shared" si="20"/>
        <v>9649200</v>
      </c>
      <c r="AB168" s="11"/>
    </row>
    <row r="169" spans="1:28" ht="15.75" hidden="1" x14ac:dyDescent="0.25">
      <c r="A169" s="39">
        <v>45677</v>
      </c>
      <c r="B169" s="35" t="s">
        <v>252</v>
      </c>
      <c r="C169" s="33">
        <v>19240000</v>
      </c>
      <c r="D169" s="33" t="s">
        <v>31</v>
      </c>
      <c r="E169" s="33" t="s">
        <v>95</v>
      </c>
      <c r="F169" s="33">
        <v>5200</v>
      </c>
      <c r="G169" s="35" t="s">
        <v>29</v>
      </c>
      <c r="H169" s="33"/>
      <c r="I169" s="20">
        <f t="shared" si="21"/>
        <v>0</v>
      </c>
      <c r="J169" s="37" t="s">
        <v>240</v>
      </c>
      <c r="K169" s="20"/>
      <c r="L169" s="9">
        <f t="shared" si="15"/>
        <v>0</v>
      </c>
      <c r="M169" s="9"/>
      <c r="N169" s="9"/>
      <c r="O169" s="9">
        <f t="shared" si="16"/>
        <v>0</v>
      </c>
      <c r="P169" s="9"/>
      <c r="Q169" s="9"/>
      <c r="R169" s="9">
        <f t="shared" si="17"/>
        <v>19240000</v>
      </c>
      <c r="S169" s="9">
        <v>15000000</v>
      </c>
      <c r="T169" s="9">
        <v>4240000</v>
      </c>
      <c r="U169" s="9">
        <f t="shared" si="18"/>
        <v>0</v>
      </c>
      <c r="V169" s="9"/>
      <c r="W169" s="9"/>
      <c r="X169" s="9">
        <f t="shared" si="19"/>
        <v>0</v>
      </c>
      <c r="Y169" s="9"/>
      <c r="Z169" s="9"/>
      <c r="AA169" s="10">
        <f t="shared" si="20"/>
        <v>0</v>
      </c>
      <c r="AB169" s="11">
        <v>45695</v>
      </c>
    </row>
    <row r="170" spans="1:28" ht="15.75" hidden="1" x14ac:dyDescent="0.25">
      <c r="A170" s="39">
        <v>45677</v>
      </c>
      <c r="B170" s="35" t="s">
        <v>252</v>
      </c>
      <c r="C170" s="33">
        <v>1000000</v>
      </c>
      <c r="D170" s="33" t="s">
        <v>31</v>
      </c>
      <c r="E170" s="33" t="s">
        <v>73</v>
      </c>
      <c r="F170" s="33">
        <v>20</v>
      </c>
      <c r="G170" s="33" t="s">
        <v>74</v>
      </c>
      <c r="H170" s="33"/>
      <c r="I170" s="20">
        <f t="shared" si="21"/>
        <v>0</v>
      </c>
      <c r="J170" s="37" t="s">
        <v>240</v>
      </c>
      <c r="K170" s="20"/>
      <c r="L170" s="9">
        <f t="shared" si="15"/>
        <v>0</v>
      </c>
      <c r="M170" s="9"/>
      <c r="N170" s="9"/>
      <c r="O170" s="9">
        <f t="shared" si="16"/>
        <v>0</v>
      </c>
      <c r="P170" s="9"/>
      <c r="Q170" s="9"/>
      <c r="R170" s="9">
        <f t="shared" si="17"/>
        <v>1000000</v>
      </c>
      <c r="S170" s="9"/>
      <c r="T170" s="9">
        <v>1000000</v>
      </c>
      <c r="U170" s="9">
        <f t="shared" si="18"/>
        <v>0</v>
      </c>
      <c r="V170" s="9"/>
      <c r="W170" s="9"/>
      <c r="X170" s="9">
        <f t="shared" si="19"/>
        <v>0</v>
      </c>
      <c r="Y170" s="9"/>
      <c r="Z170" s="9"/>
      <c r="AA170" s="10">
        <f t="shared" si="20"/>
        <v>0</v>
      </c>
      <c r="AB170" s="11">
        <v>45695</v>
      </c>
    </row>
    <row r="171" spans="1:28" ht="15.75" hidden="1" x14ac:dyDescent="0.25">
      <c r="A171" s="39">
        <v>45677</v>
      </c>
      <c r="B171" s="35" t="s">
        <v>252</v>
      </c>
      <c r="C171" s="33">
        <v>900000</v>
      </c>
      <c r="D171" s="33" t="s">
        <v>31</v>
      </c>
      <c r="E171" s="33" t="s">
        <v>235</v>
      </c>
      <c r="F171" s="33">
        <v>10</v>
      </c>
      <c r="G171" s="33" t="s">
        <v>51</v>
      </c>
      <c r="H171" s="33"/>
      <c r="I171" s="20">
        <f t="shared" si="21"/>
        <v>0</v>
      </c>
      <c r="J171" s="37" t="s">
        <v>240</v>
      </c>
      <c r="K171" s="20"/>
      <c r="L171" s="9">
        <f t="shared" si="15"/>
        <v>0</v>
      </c>
      <c r="M171" s="9"/>
      <c r="N171" s="9"/>
      <c r="O171" s="9">
        <f t="shared" si="16"/>
        <v>0</v>
      </c>
      <c r="P171" s="9"/>
      <c r="Q171" s="9"/>
      <c r="R171" s="9">
        <f t="shared" si="17"/>
        <v>900000</v>
      </c>
      <c r="S171" s="9"/>
      <c r="T171" s="9">
        <v>900000</v>
      </c>
      <c r="U171" s="9">
        <f t="shared" si="18"/>
        <v>0</v>
      </c>
      <c r="V171" s="9"/>
      <c r="W171" s="9"/>
      <c r="X171" s="9">
        <f t="shared" si="19"/>
        <v>0</v>
      </c>
      <c r="Y171" s="9"/>
      <c r="Z171" s="9"/>
      <c r="AA171" s="10">
        <f t="shared" si="20"/>
        <v>0</v>
      </c>
      <c r="AB171" s="11">
        <v>45695</v>
      </c>
    </row>
    <row r="172" spans="1:28" ht="15.75" hidden="1" x14ac:dyDescent="0.25">
      <c r="A172" s="39">
        <v>45677</v>
      </c>
      <c r="B172" s="35" t="s">
        <v>252</v>
      </c>
      <c r="C172" s="33">
        <v>5400000</v>
      </c>
      <c r="D172" s="33" t="s">
        <v>31</v>
      </c>
      <c r="E172" s="33" t="s">
        <v>236</v>
      </c>
      <c r="F172" s="33">
        <v>60</v>
      </c>
      <c r="G172" s="33" t="s">
        <v>51</v>
      </c>
      <c r="H172" s="33"/>
      <c r="I172" s="20">
        <f t="shared" si="21"/>
        <v>0</v>
      </c>
      <c r="J172" s="37" t="s">
        <v>240</v>
      </c>
      <c r="K172" s="20"/>
      <c r="L172" s="9">
        <f t="shared" si="15"/>
        <v>0</v>
      </c>
      <c r="M172" s="9"/>
      <c r="N172" s="9"/>
      <c r="O172" s="9">
        <f t="shared" si="16"/>
        <v>0</v>
      </c>
      <c r="P172" s="9"/>
      <c r="Q172" s="9"/>
      <c r="R172" s="9">
        <f t="shared" si="17"/>
        <v>5400000</v>
      </c>
      <c r="S172" s="9"/>
      <c r="T172" s="9">
        <v>5400000</v>
      </c>
      <c r="U172" s="9">
        <f t="shared" si="18"/>
        <v>0</v>
      </c>
      <c r="V172" s="9"/>
      <c r="W172" s="9"/>
      <c r="X172" s="9">
        <f t="shared" si="19"/>
        <v>0</v>
      </c>
      <c r="Y172" s="9"/>
      <c r="Z172" s="9"/>
      <c r="AA172" s="10">
        <f t="shared" si="20"/>
        <v>0</v>
      </c>
      <c r="AB172" s="11">
        <v>45695</v>
      </c>
    </row>
    <row r="173" spans="1:28" ht="15.75" hidden="1" x14ac:dyDescent="0.25">
      <c r="A173" s="39">
        <v>45677</v>
      </c>
      <c r="B173" s="35" t="s">
        <v>252</v>
      </c>
      <c r="C173" s="33">
        <v>900000</v>
      </c>
      <c r="D173" s="33" t="s">
        <v>31</v>
      </c>
      <c r="E173" s="33" t="s">
        <v>237</v>
      </c>
      <c r="F173" s="33">
        <v>10</v>
      </c>
      <c r="G173" s="33" t="s">
        <v>51</v>
      </c>
      <c r="H173" s="33"/>
      <c r="I173" s="20">
        <f t="shared" si="21"/>
        <v>0</v>
      </c>
      <c r="J173" s="37" t="s">
        <v>241</v>
      </c>
      <c r="K173" s="20"/>
      <c r="L173" s="9">
        <f t="shared" si="15"/>
        <v>410000</v>
      </c>
      <c r="M173" s="9">
        <v>410000</v>
      </c>
      <c r="N173" s="9"/>
      <c r="O173" s="9">
        <f t="shared" si="16"/>
        <v>0</v>
      </c>
      <c r="P173" s="9"/>
      <c r="Q173" s="9"/>
      <c r="R173" s="9">
        <f t="shared" si="17"/>
        <v>490000</v>
      </c>
      <c r="S173" s="9"/>
      <c r="T173" s="9">
        <v>490000</v>
      </c>
      <c r="U173" s="9">
        <f t="shared" si="18"/>
        <v>0</v>
      </c>
      <c r="V173" s="9"/>
      <c r="W173" s="9"/>
      <c r="X173" s="9">
        <f t="shared" si="19"/>
        <v>0</v>
      </c>
      <c r="Y173" s="9"/>
      <c r="Z173" s="9"/>
      <c r="AA173" s="10">
        <f t="shared" si="20"/>
        <v>0</v>
      </c>
      <c r="AB173" s="11">
        <v>45695</v>
      </c>
    </row>
    <row r="174" spans="1:28" ht="15.75" hidden="1" x14ac:dyDescent="0.25">
      <c r="A174" s="39">
        <v>45677</v>
      </c>
      <c r="B174" s="35" t="s">
        <v>48</v>
      </c>
      <c r="C174" s="35">
        <v>-650000</v>
      </c>
      <c r="D174" s="35" t="s">
        <v>31</v>
      </c>
      <c r="E174" s="35"/>
      <c r="F174" s="35"/>
      <c r="G174" s="35" t="s">
        <v>74</v>
      </c>
      <c r="H174" s="35"/>
      <c r="I174" s="20">
        <f t="shared" si="21"/>
        <v>0</v>
      </c>
      <c r="J174" s="14" t="s">
        <v>34</v>
      </c>
      <c r="K174" s="20" t="s">
        <v>476</v>
      </c>
      <c r="L174" s="9">
        <f t="shared" si="15"/>
        <v>0</v>
      </c>
      <c r="M174" s="9"/>
      <c r="N174" s="9"/>
      <c r="O174" s="9">
        <f t="shared" si="16"/>
        <v>0</v>
      </c>
      <c r="P174" s="9"/>
      <c r="Q174" s="9"/>
      <c r="R174" s="9">
        <f t="shared" si="17"/>
        <v>0</v>
      </c>
      <c r="S174" s="9"/>
      <c r="T174" s="9"/>
      <c r="U174" s="9">
        <f t="shared" si="18"/>
        <v>0</v>
      </c>
      <c r="V174" s="9"/>
      <c r="W174" s="9"/>
      <c r="X174" s="9">
        <f t="shared" si="19"/>
        <v>0</v>
      </c>
      <c r="Y174" s="9"/>
      <c r="Z174" s="9"/>
      <c r="AA174" s="10">
        <f t="shared" si="20"/>
        <v>-650000</v>
      </c>
      <c r="AB174" s="11"/>
    </row>
    <row r="175" spans="1:28" ht="15.75" hidden="1" x14ac:dyDescent="0.25">
      <c r="A175" s="39">
        <v>45677</v>
      </c>
      <c r="B175" s="33" t="s">
        <v>420</v>
      </c>
      <c r="C175" s="33">
        <v>1500000</v>
      </c>
      <c r="D175" s="33" t="s">
        <v>31</v>
      </c>
      <c r="E175" s="33" t="s">
        <v>111</v>
      </c>
      <c r="F175" s="33">
        <v>600</v>
      </c>
      <c r="G175" s="35" t="s">
        <v>29</v>
      </c>
      <c r="H175" s="33"/>
      <c r="I175" s="20">
        <f t="shared" si="21"/>
        <v>0</v>
      </c>
      <c r="J175" s="37" t="s">
        <v>241</v>
      </c>
      <c r="K175" s="20"/>
      <c r="L175" s="9">
        <f t="shared" si="15"/>
        <v>0</v>
      </c>
      <c r="M175" s="9"/>
      <c r="N175" s="9"/>
      <c r="O175" s="9">
        <f t="shared" si="16"/>
        <v>0</v>
      </c>
      <c r="P175" s="9"/>
      <c r="Q175" s="9"/>
      <c r="R175" s="9">
        <f t="shared" si="17"/>
        <v>0</v>
      </c>
      <c r="S175" s="9"/>
      <c r="T175" s="9"/>
      <c r="U175" s="9">
        <f t="shared" si="18"/>
        <v>1500000</v>
      </c>
      <c r="V175" s="9"/>
      <c r="W175" s="9">
        <v>1500000</v>
      </c>
      <c r="X175" s="9">
        <f t="shared" si="19"/>
        <v>0</v>
      </c>
      <c r="Y175" s="9"/>
      <c r="Z175" s="9"/>
      <c r="AA175" s="10">
        <f t="shared" si="20"/>
        <v>0</v>
      </c>
      <c r="AB175" s="11">
        <v>45702</v>
      </c>
    </row>
    <row r="176" spans="1:28" ht="15.75" hidden="1" x14ac:dyDescent="0.25">
      <c r="A176" s="32">
        <v>45677</v>
      </c>
      <c r="B176" s="33" t="s">
        <v>133</v>
      </c>
      <c r="C176" s="33">
        <v>3680100</v>
      </c>
      <c r="D176" s="33" t="s">
        <v>223</v>
      </c>
      <c r="E176" s="33" t="s">
        <v>150</v>
      </c>
      <c r="F176" s="33">
        <v>78.3</v>
      </c>
      <c r="G176" s="33" t="s">
        <v>51</v>
      </c>
      <c r="H176" s="33"/>
      <c r="I176" s="20">
        <f t="shared" si="21"/>
        <v>0</v>
      </c>
      <c r="J176" s="34" t="s">
        <v>26</v>
      </c>
      <c r="K176" s="20"/>
      <c r="L176" s="9">
        <f t="shared" si="15"/>
        <v>0</v>
      </c>
      <c r="M176" s="9"/>
      <c r="N176" s="9"/>
      <c r="O176" s="9">
        <f t="shared" si="16"/>
        <v>0</v>
      </c>
      <c r="P176" s="9"/>
      <c r="Q176" s="9"/>
      <c r="R176" s="9">
        <f t="shared" si="17"/>
        <v>0</v>
      </c>
      <c r="S176" s="9"/>
      <c r="T176" s="9"/>
      <c r="U176" s="9">
        <f t="shared" si="18"/>
        <v>0</v>
      </c>
      <c r="V176" s="9"/>
      <c r="W176" s="9"/>
      <c r="X176" s="9">
        <f t="shared" si="19"/>
        <v>0</v>
      </c>
      <c r="Y176" s="9"/>
      <c r="Z176" s="9"/>
      <c r="AA176" s="10">
        <f t="shared" si="20"/>
        <v>3680100</v>
      </c>
      <c r="AB176" s="11"/>
    </row>
    <row r="177" spans="1:28" ht="15.75" hidden="1" x14ac:dyDescent="0.25">
      <c r="A177" s="39">
        <v>45678</v>
      </c>
      <c r="B177" s="35" t="s">
        <v>53</v>
      </c>
      <c r="C177" s="35">
        <v>2280000</v>
      </c>
      <c r="D177" s="35" t="s">
        <v>31</v>
      </c>
      <c r="E177" s="35" t="s">
        <v>91</v>
      </c>
      <c r="F177" s="35">
        <v>600</v>
      </c>
      <c r="G177" s="35" t="s">
        <v>29</v>
      </c>
      <c r="H177" s="35"/>
      <c r="I177" s="20">
        <f t="shared" si="21"/>
        <v>0</v>
      </c>
      <c r="J177" s="37" t="s">
        <v>240</v>
      </c>
      <c r="K177" s="20" t="s">
        <v>592</v>
      </c>
      <c r="L177" s="9">
        <f t="shared" si="15"/>
        <v>0</v>
      </c>
      <c r="M177" s="9"/>
      <c r="N177" s="9"/>
      <c r="O177" s="9">
        <f t="shared" si="16"/>
        <v>2280000</v>
      </c>
      <c r="P177" s="9">
        <v>2280000</v>
      </c>
      <c r="Q177" s="9"/>
      <c r="R177" s="9">
        <f t="shared" si="17"/>
        <v>0</v>
      </c>
      <c r="S177" s="9"/>
      <c r="T177" s="9"/>
      <c r="U177" s="9">
        <f t="shared" si="18"/>
        <v>0</v>
      </c>
      <c r="V177" s="9"/>
      <c r="W177" s="9"/>
      <c r="X177" s="9">
        <f t="shared" si="19"/>
        <v>0</v>
      </c>
      <c r="Y177" s="9"/>
      <c r="Z177" s="9"/>
      <c r="AA177" s="10">
        <f t="shared" si="20"/>
        <v>0</v>
      </c>
      <c r="AB177" s="11">
        <v>45693</v>
      </c>
    </row>
    <row r="178" spans="1:28" ht="15.75" hidden="1" x14ac:dyDescent="0.25">
      <c r="A178" s="39">
        <v>45678</v>
      </c>
      <c r="B178" s="33" t="s">
        <v>422</v>
      </c>
      <c r="C178" s="33">
        <v>4000000</v>
      </c>
      <c r="D178" s="35" t="s">
        <v>31</v>
      </c>
      <c r="E178" s="35" t="s">
        <v>91</v>
      </c>
      <c r="F178" s="33">
        <v>2000</v>
      </c>
      <c r="G178" s="35" t="s">
        <v>29</v>
      </c>
      <c r="H178" s="33"/>
      <c r="I178" s="20">
        <f t="shared" si="21"/>
        <v>0</v>
      </c>
      <c r="J178" s="37" t="s">
        <v>240</v>
      </c>
      <c r="K178" s="20" t="s">
        <v>546</v>
      </c>
      <c r="L178" s="9">
        <f t="shared" si="15"/>
        <v>0</v>
      </c>
      <c r="M178" s="9"/>
      <c r="N178" s="9"/>
      <c r="O178" s="9">
        <f t="shared" si="16"/>
        <v>4000000</v>
      </c>
      <c r="P178" s="9">
        <v>4000000</v>
      </c>
      <c r="Q178" s="9"/>
      <c r="R178" s="9">
        <f t="shared" si="17"/>
        <v>0</v>
      </c>
      <c r="S178" s="9"/>
      <c r="T178" s="9"/>
      <c r="U178" s="9">
        <f t="shared" si="18"/>
        <v>0</v>
      </c>
      <c r="V178" s="9"/>
      <c r="W178" s="9"/>
      <c r="X178" s="9">
        <f t="shared" si="19"/>
        <v>0</v>
      </c>
      <c r="Y178" s="9"/>
      <c r="Z178" s="9"/>
      <c r="AA178" s="10">
        <f t="shared" si="20"/>
        <v>0</v>
      </c>
      <c r="AB178" s="11">
        <v>45698</v>
      </c>
    </row>
    <row r="179" spans="1:28" ht="15.75" hidden="1" x14ac:dyDescent="0.25">
      <c r="A179" s="39">
        <v>45678</v>
      </c>
      <c r="B179" s="33" t="s">
        <v>231</v>
      </c>
      <c r="C179" s="33">
        <v>0</v>
      </c>
      <c r="D179" s="33"/>
      <c r="E179" s="33" t="s">
        <v>203</v>
      </c>
      <c r="F179" s="33">
        <v>14</v>
      </c>
      <c r="G179" s="33" t="s">
        <v>51</v>
      </c>
      <c r="H179" s="33"/>
      <c r="I179" s="20">
        <f t="shared" si="21"/>
        <v>0</v>
      </c>
      <c r="J179" s="34" t="s">
        <v>26</v>
      </c>
      <c r="K179" s="20"/>
      <c r="L179" s="9">
        <f t="shared" si="15"/>
        <v>0</v>
      </c>
      <c r="M179" s="9"/>
      <c r="N179" s="9"/>
      <c r="O179" s="9">
        <f t="shared" si="16"/>
        <v>0</v>
      </c>
      <c r="P179" s="9"/>
      <c r="Q179" s="9"/>
      <c r="R179" s="9">
        <f t="shared" si="17"/>
        <v>0</v>
      </c>
      <c r="S179" s="9"/>
      <c r="T179" s="9"/>
      <c r="U179" s="9">
        <f t="shared" si="18"/>
        <v>0</v>
      </c>
      <c r="V179" s="9"/>
      <c r="W179" s="9"/>
      <c r="X179" s="9">
        <f t="shared" si="19"/>
        <v>0</v>
      </c>
      <c r="Y179" s="9"/>
      <c r="Z179" s="9"/>
      <c r="AA179" s="10">
        <f t="shared" si="20"/>
        <v>0</v>
      </c>
      <c r="AB179" s="11"/>
    </row>
    <row r="180" spans="1:28" ht="15.75" hidden="1" x14ac:dyDescent="0.25">
      <c r="A180" s="39">
        <v>45678</v>
      </c>
      <c r="B180" s="33" t="s">
        <v>231</v>
      </c>
      <c r="C180" s="33">
        <v>0</v>
      </c>
      <c r="D180" s="33"/>
      <c r="E180" s="33" t="s">
        <v>423</v>
      </c>
      <c r="F180" s="33">
        <v>69.099999999999994</v>
      </c>
      <c r="G180" s="33" t="s">
        <v>51</v>
      </c>
      <c r="H180" s="33"/>
      <c r="I180" s="20">
        <f t="shared" si="21"/>
        <v>0</v>
      </c>
      <c r="J180" s="34" t="s">
        <v>26</v>
      </c>
      <c r="K180" s="20"/>
      <c r="L180" s="9">
        <f t="shared" si="15"/>
        <v>0</v>
      </c>
      <c r="M180" s="9"/>
      <c r="N180" s="9"/>
      <c r="O180" s="9">
        <f t="shared" si="16"/>
        <v>0</v>
      </c>
      <c r="P180" s="9"/>
      <c r="Q180" s="9"/>
      <c r="R180" s="9">
        <f t="shared" si="17"/>
        <v>0</v>
      </c>
      <c r="S180" s="9"/>
      <c r="T180" s="9"/>
      <c r="U180" s="9">
        <f t="shared" si="18"/>
        <v>0</v>
      </c>
      <c r="V180" s="9"/>
      <c r="W180" s="9"/>
      <c r="X180" s="9">
        <f t="shared" si="19"/>
        <v>0</v>
      </c>
      <c r="Y180" s="9"/>
      <c r="Z180" s="9"/>
      <c r="AA180" s="10">
        <f t="shared" si="20"/>
        <v>0</v>
      </c>
      <c r="AB180" s="11"/>
    </row>
    <row r="181" spans="1:28" ht="15.75" hidden="1" x14ac:dyDescent="0.25">
      <c r="A181" s="39">
        <v>45678</v>
      </c>
      <c r="B181" s="35" t="s">
        <v>154</v>
      </c>
      <c r="C181" s="33">
        <v>2000000</v>
      </c>
      <c r="D181" s="35" t="s">
        <v>31</v>
      </c>
      <c r="E181" s="33" t="s">
        <v>73</v>
      </c>
      <c r="F181" s="33">
        <v>40</v>
      </c>
      <c r="G181" s="33" t="s">
        <v>74</v>
      </c>
      <c r="H181" s="33"/>
      <c r="I181" s="20">
        <f t="shared" si="21"/>
        <v>0</v>
      </c>
      <c r="J181" s="34" t="s">
        <v>26</v>
      </c>
      <c r="K181" s="20"/>
      <c r="L181" s="9">
        <f t="shared" si="15"/>
        <v>0</v>
      </c>
      <c r="M181" s="9"/>
      <c r="N181" s="9"/>
      <c r="O181" s="9">
        <f t="shared" si="16"/>
        <v>0</v>
      </c>
      <c r="P181" s="9"/>
      <c r="Q181" s="9"/>
      <c r="R181" s="9">
        <f t="shared" si="17"/>
        <v>0</v>
      </c>
      <c r="S181" s="9"/>
      <c r="T181" s="9"/>
      <c r="U181" s="9">
        <f t="shared" si="18"/>
        <v>0</v>
      </c>
      <c r="V181" s="9"/>
      <c r="W181" s="9"/>
      <c r="X181" s="9">
        <f t="shared" si="19"/>
        <v>0</v>
      </c>
      <c r="Y181" s="9"/>
      <c r="Z181" s="9"/>
      <c r="AA181" s="10">
        <f t="shared" si="20"/>
        <v>2000000</v>
      </c>
      <c r="AB181" s="11"/>
    </row>
    <row r="182" spans="1:28" ht="15.75" hidden="1" x14ac:dyDescent="0.25">
      <c r="A182" s="39">
        <v>45678</v>
      </c>
      <c r="B182" s="35" t="s">
        <v>154</v>
      </c>
      <c r="C182" s="33">
        <v>700000</v>
      </c>
      <c r="D182" s="35" t="s">
        <v>31</v>
      </c>
      <c r="E182" s="33" t="s">
        <v>122</v>
      </c>
      <c r="F182" s="33">
        <v>10</v>
      </c>
      <c r="G182" s="33" t="s">
        <v>51</v>
      </c>
      <c r="H182" s="33"/>
      <c r="I182" s="20">
        <f t="shared" si="21"/>
        <v>0</v>
      </c>
      <c r="J182" s="34" t="s">
        <v>26</v>
      </c>
      <c r="K182" s="20"/>
      <c r="L182" s="9">
        <f t="shared" si="15"/>
        <v>0</v>
      </c>
      <c r="M182" s="9"/>
      <c r="N182" s="9"/>
      <c r="O182" s="9">
        <f t="shared" si="16"/>
        <v>0</v>
      </c>
      <c r="P182" s="9"/>
      <c r="Q182" s="9"/>
      <c r="R182" s="9">
        <f t="shared" si="17"/>
        <v>0</v>
      </c>
      <c r="S182" s="9"/>
      <c r="T182" s="9"/>
      <c r="U182" s="9">
        <f t="shared" si="18"/>
        <v>0</v>
      </c>
      <c r="V182" s="9"/>
      <c r="W182" s="9"/>
      <c r="X182" s="9">
        <f t="shared" si="19"/>
        <v>0</v>
      </c>
      <c r="Y182" s="9"/>
      <c r="Z182" s="9"/>
      <c r="AA182" s="10">
        <f t="shared" si="20"/>
        <v>700000</v>
      </c>
      <c r="AB182" s="11"/>
    </row>
    <row r="183" spans="1:28" ht="15.75" hidden="1" x14ac:dyDescent="0.25">
      <c r="A183" s="39">
        <v>45678</v>
      </c>
      <c r="B183" s="35" t="s">
        <v>154</v>
      </c>
      <c r="C183" s="35">
        <v>1600000</v>
      </c>
      <c r="D183" s="35" t="s">
        <v>31</v>
      </c>
      <c r="E183" s="35" t="s">
        <v>156</v>
      </c>
      <c r="F183" s="35">
        <v>4</v>
      </c>
      <c r="G183" s="33" t="s">
        <v>23</v>
      </c>
      <c r="H183" s="35"/>
      <c r="I183" s="20">
        <f t="shared" si="21"/>
        <v>0</v>
      </c>
      <c r="J183" s="36" t="s">
        <v>26</v>
      </c>
      <c r="K183" s="20"/>
      <c r="L183" s="9">
        <f t="shared" si="15"/>
        <v>0</v>
      </c>
      <c r="M183" s="9"/>
      <c r="N183" s="9"/>
      <c r="O183" s="9">
        <f t="shared" si="16"/>
        <v>0</v>
      </c>
      <c r="P183" s="9"/>
      <c r="Q183" s="9"/>
      <c r="R183" s="9">
        <f t="shared" si="17"/>
        <v>0</v>
      </c>
      <c r="S183" s="9"/>
      <c r="T183" s="9"/>
      <c r="U183" s="9">
        <f t="shared" si="18"/>
        <v>0</v>
      </c>
      <c r="V183" s="9"/>
      <c r="W183" s="9"/>
      <c r="X183" s="9">
        <f t="shared" si="19"/>
        <v>0</v>
      </c>
      <c r="Y183" s="9"/>
      <c r="Z183" s="9"/>
      <c r="AA183" s="10">
        <f t="shared" si="20"/>
        <v>1600000</v>
      </c>
      <c r="AB183" s="11"/>
    </row>
    <row r="184" spans="1:28" ht="15.75" hidden="1" x14ac:dyDescent="0.25">
      <c r="A184" s="39">
        <v>45678</v>
      </c>
      <c r="B184" s="35" t="s">
        <v>247</v>
      </c>
      <c r="C184" s="33">
        <v>1739240</v>
      </c>
      <c r="D184" s="35" t="s">
        <v>41</v>
      </c>
      <c r="E184" s="33" t="s">
        <v>425</v>
      </c>
      <c r="F184" s="33">
        <v>3000</v>
      </c>
      <c r="G184" s="33" t="s">
        <v>29</v>
      </c>
      <c r="H184" s="33"/>
      <c r="I184" s="20">
        <f t="shared" si="21"/>
        <v>0</v>
      </c>
      <c r="J184" s="37" t="s">
        <v>241</v>
      </c>
      <c r="K184" s="20"/>
      <c r="L184" s="9">
        <f t="shared" si="15"/>
        <v>0</v>
      </c>
      <c r="M184" s="9"/>
      <c r="N184" s="9"/>
      <c r="O184" s="9">
        <f t="shared" si="16"/>
        <v>0</v>
      </c>
      <c r="P184" s="9"/>
      <c r="Q184" s="9"/>
      <c r="R184" s="9">
        <f t="shared" si="17"/>
        <v>0</v>
      </c>
      <c r="S184" s="9"/>
      <c r="T184" s="9"/>
      <c r="U184" s="9">
        <f t="shared" si="18"/>
        <v>1739240</v>
      </c>
      <c r="V184" s="9">
        <v>1739240</v>
      </c>
      <c r="W184" s="9"/>
      <c r="X184" s="9">
        <f t="shared" si="19"/>
        <v>0</v>
      </c>
      <c r="Y184" s="9"/>
      <c r="Z184" s="9"/>
      <c r="AA184" s="10">
        <f t="shared" si="20"/>
        <v>0</v>
      </c>
      <c r="AB184" s="11">
        <v>45692</v>
      </c>
    </row>
    <row r="185" spans="1:28" ht="15.75" hidden="1" x14ac:dyDescent="0.25">
      <c r="A185" s="39">
        <v>45678</v>
      </c>
      <c r="B185" s="33" t="s">
        <v>420</v>
      </c>
      <c r="C185" s="33">
        <v>8000000</v>
      </c>
      <c r="D185" s="35" t="s">
        <v>31</v>
      </c>
      <c r="E185" s="33" t="s">
        <v>111</v>
      </c>
      <c r="F185" s="33">
        <v>3200</v>
      </c>
      <c r="G185" s="33" t="s">
        <v>29</v>
      </c>
      <c r="H185" s="33"/>
      <c r="I185" s="20">
        <f t="shared" si="21"/>
        <v>0</v>
      </c>
      <c r="J185" s="37" t="s">
        <v>241</v>
      </c>
      <c r="K185" s="20"/>
      <c r="L185" s="9">
        <f t="shared" si="15"/>
        <v>0</v>
      </c>
      <c r="M185" s="9"/>
      <c r="N185" s="9"/>
      <c r="O185" s="9">
        <f t="shared" si="16"/>
        <v>0</v>
      </c>
      <c r="P185" s="9"/>
      <c r="Q185" s="9"/>
      <c r="R185" s="9">
        <f t="shared" si="17"/>
        <v>0</v>
      </c>
      <c r="S185" s="9"/>
      <c r="T185" s="9"/>
      <c r="U185" s="9">
        <f t="shared" si="18"/>
        <v>8000000</v>
      </c>
      <c r="V185" s="9">
        <v>7500000</v>
      </c>
      <c r="W185" s="9">
        <v>500000</v>
      </c>
      <c r="X185" s="9">
        <f t="shared" si="19"/>
        <v>0</v>
      </c>
      <c r="Y185" s="9"/>
      <c r="Z185" s="9"/>
      <c r="AA185" s="10">
        <f t="shared" si="20"/>
        <v>0</v>
      </c>
      <c r="AB185" s="11">
        <v>45702</v>
      </c>
    </row>
    <row r="186" spans="1:28" ht="15.75" hidden="1" x14ac:dyDescent="0.25">
      <c r="A186" s="39">
        <v>45678</v>
      </c>
      <c r="B186" s="33" t="s">
        <v>96</v>
      </c>
      <c r="C186" s="33">
        <v>8820000</v>
      </c>
      <c r="D186" s="35" t="s">
        <v>41</v>
      </c>
      <c r="E186" s="33" t="s">
        <v>190</v>
      </c>
      <c r="F186" s="33">
        <v>210</v>
      </c>
      <c r="G186" s="33" t="s">
        <v>51</v>
      </c>
      <c r="H186" s="33"/>
      <c r="I186" s="20">
        <f t="shared" si="21"/>
        <v>0</v>
      </c>
      <c r="J186" s="37" t="s">
        <v>240</v>
      </c>
      <c r="K186" s="20" t="s">
        <v>485</v>
      </c>
      <c r="L186" s="9">
        <f t="shared" ref="L186:L245" si="22">M186+N186</f>
        <v>0</v>
      </c>
      <c r="M186" s="9"/>
      <c r="N186" s="9"/>
      <c r="O186" s="9">
        <f t="shared" ref="O186:O245" si="23">P186+Q186</f>
        <v>8820000</v>
      </c>
      <c r="P186" s="9">
        <v>8820000</v>
      </c>
      <c r="Q186" s="9"/>
      <c r="R186" s="9">
        <f t="shared" ref="R186:R245" si="24">S186+T186</f>
        <v>0</v>
      </c>
      <c r="S186" s="9"/>
      <c r="T186" s="9"/>
      <c r="U186" s="9">
        <f t="shared" ref="U186:U245" si="25">V186+W186</f>
        <v>0</v>
      </c>
      <c r="V186" s="9"/>
      <c r="W186" s="9"/>
      <c r="X186" s="9">
        <f t="shared" ref="X186:X245" si="26">Y186+Z186</f>
        <v>0</v>
      </c>
      <c r="Y186" s="9"/>
      <c r="Z186" s="9"/>
      <c r="AA186" s="10">
        <f t="shared" ref="AA186:AA245" si="27">C186+I186-L186-O186-U186-X186-R186</f>
        <v>0</v>
      </c>
      <c r="AB186" s="11">
        <v>45705</v>
      </c>
    </row>
    <row r="187" spans="1:28" ht="15.75" hidden="1" x14ac:dyDescent="0.25">
      <c r="A187" s="39">
        <v>45678</v>
      </c>
      <c r="B187" s="33" t="s">
        <v>96</v>
      </c>
      <c r="C187" s="33">
        <v>3240000</v>
      </c>
      <c r="D187" s="35" t="s">
        <v>41</v>
      </c>
      <c r="E187" s="33" t="s">
        <v>426</v>
      </c>
      <c r="F187" s="33">
        <v>60</v>
      </c>
      <c r="G187" s="33" t="s">
        <v>51</v>
      </c>
      <c r="H187" s="33"/>
      <c r="I187" s="20">
        <f t="shared" si="21"/>
        <v>0</v>
      </c>
      <c r="J187" s="42" t="s">
        <v>38</v>
      </c>
      <c r="K187" s="20" t="s">
        <v>485</v>
      </c>
      <c r="L187" s="9">
        <f t="shared" si="22"/>
        <v>0</v>
      </c>
      <c r="M187" s="9"/>
      <c r="N187" s="9"/>
      <c r="O187" s="9">
        <f t="shared" si="23"/>
        <v>2980000</v>
      </c>
      <c r="P187" s="9">
        <v>2980000</v>
      </c>
      <c r="Q187" s="9"/>
      <c r="R187" s="9">
        <f t="shared" si="24"/>
        <v>0</v>
      </c>
      <c r="S187" s="9"/>
      <c r="T187" s="9"/>
      <c r="U187" s="9">
        <f t="shared" si="25"/>
        <v>0</v>
      </c>
      <c r="V187" s="9"/>
      <c r="W187" s="9"/>
      <c r="X187" s="9">
        <f t="shared" si="26"/>
        <v>0</v>
      </c>
      <c r="Y187" s="9"/>
      <c r="Z187" s="9"/>
      <c r="AA187" s="10">
        <f t="shared" si="27"/>
        <v>260000</v>
      </c>
      <c r="AB187" s="11">
        <v>45705</v>
      </c>
    </row>
    <row r="188" spans="1:28" ht="15.75" hidden="1" x14ac:dyDescent="0.25">
      <c r="A188" s="39">
        <v>45679</v>
      </c>
      <c r="B188" s="35" t="s">
        <v>193</v>
      </c>
      <c r="C188" s="35">
        <v>1000000</v>
      </c>
      <c r="D188" s="35" t="s">
        <v>31</v>
      </c>
      <c r="E188" s="35" t="s">
        <v>123</v>
      </c>
      <c r="F188" s="35">
        <v>10</v>
      </c>
      <c r="G188" s="35" t="s">
        <v>51</v>
      </c>
      <c r="H188" s="35"/>
      <c r="I188" s="20">
        <f t="shared" si="21"/>
        <v>0</v>
      </c>
      <c r="J188" s="36" t="s">
        <v>26</v>
      </c>
      <c r="K188" s="20"/>
      <c r="L188" s="9">
        <f t="shared" si="22"/>
        <v>0</v>
      </c>
      <c r="M188" s="9"/>
      <c r="N188" s="9"/>
      <c r="O188" s="9">
        <f t="shared" si="23"/>
        <v>0</v>
      </c>
      <c r="P188" s="9"/>
      <c r="Q188" s="9"/>
      <c r="R188" s="9">
        <f t="shared" si="24"/>
        <v>0</v>
      </c>
      <c r="S188" s="9"/>
      <c r="T188" s="9"/>
      <c r="U188" s="9">
        <f t="shared" si="25"/>
        <v>0</v>
      </c>
      <c r="V188" s="9"/>
      <c r="W188" s="9"/>
      <c r="X188" s="9">
        <f t="shared" si="26"/>
        <v>0</v>
      </c>
      <c r="Y188" s="9"/>
      <c r="Z188" s="9"/>
      <c r="AA188" s="10">
        <f t="shared" si="27"/>
        <v>1000000</v>
      </c>
      <c r="AB188" s="11"/>
    </row>
    <row r="189" spans="1:28" ht="15.75" hidden="1" x14ac:dyDescent="0.25">
      <c r="A189" s="39">
        <v>45679</v>
      </c>
      <c r="B189" s="35" t="s">
        <v>231</v>
      </c>
      <c r="C189" s="33">
        <v>0</v>
      </c>
      <c r="D189" s="33"/>
      <c r="E189" s="33" t="s">
        <v>98</v>
      </c>
      <c r="F189" s="33">
        <v>22.8</v>
      </c>
      <c r="G189" s="35" t="s">
        <v>51</v>
      </c>
      <c r="H189" s="33"/>
      <c r="I189" s="20">
        <f t="shared" si="21"/>
        <v>0</v>
      </c>
      <c r="J189" s="34" t="s">
        <v>26</v>
      </c>
      <c r="K189" s="20"/>
      <c r="L189" s="9">
        <f t="shared" si="22"/>
        <v>0</v>
      </c>
      <c r="M189" s="9"/>
      <c r="N189" s="9"/>
      <c r="O189" s="9">
        <f t="shared" si="23"/>
        <v>0</v>
      </c>
      <c r="P189" s="9"/>
      <c r="Q189" s="9"/>
      <c r="R189" s="9">
        <f t="shared" si="24"/>
        <v>0</v>
      </c>
      <c r="S189" s="9"/>
      <c r="T189" s="9"/>
      <c r="U189" s="9">
        <f t="shared" si="25"/>
        <v>0</v>
      </c>
      <c r="V189" s="9"/>
      <c r="W189" s="9"/>
      <c r="X189" s="9">
        <f t="shared" si="26"/>
        <v>0</v>
      </c>
      <c r="Y189" s="9"/>
      <c r="Z189" s="9"/>
      <c r="AA189" s="10">
        <f t="shared" si="27"/>
        <v>0</v>
      </c>
      <c r="AB189" s="11"/>
    </row>
    <row r="190" spans="1:28" ht="15.75" hidden="1" x14ac:dyDescent="0.25">
      <c r="A190" s="39">
        <v>45679</v>
      </c>
      <c r="B190" s="35" t="s">
        <v>96</v>
      </c>
      <c r="C190" s="35">
        <v>460000</v>
      </c>
      <c r="D190" s="33" t="s">
        <v>41</v>
      </c>
      <c r="E190" s="35" t="s">
        <v>134</v>
      </c>
      <c r="F190" s="35">
        <v>2</v>
      </c>
      <c r="G190" s="35" t="s">
        <v>33</v>
      </c>
      <c r="H190" s="35"/>
      <c r="I190" s="20">
        <f t="shared" si="21"/>
        <v>0</v>
      </c>
      <c r="J190" s="36" t="s">
        <v>26</v>
      </c>
      <c r="K190" s="20" t="s">
        <v>485</v>
      </c>
      <c r="L190" s="9">
        <f t="shared" si="22"/>
        <v>0</v>
      </c>
      <c r="M190" s="9"/>
      <c r="N190" s="9"/>
      <c r="O190" s="9">
        <f t="shared" si="23"/>
        <v>0</v>
      </c>
      <c r="P190" s="9"/>
      <c r="Q190" s="9"/>
      <c r="R190" s="9">
        <f t="shared" si="24"/>
        <v>0</v>
      </c>
      <c r="S190" s="9"/>
      <c r="T190" s="9"/>
      <c r="U190" s="9">
        <f t="shared" si="25"/>
        <v>0</v>
      </c>
      <c r="V190" s="9"/>
      <c r="W190" s="9"/>
      <c r="X190" s="9">
        <f t="shared" si="26"/>
        <v>0</v>
      </c>
      <c r="Y190" s="9"/>
      <c r="Z190" s="9"/>
      <c r="AA190" s="10">
        <f t="shared" si="27"/>
        <v>460000</v>
      </c>
      <c r="AB190" s="11"/>
    </row>
    <row r="191" spans="1:28" ht="15.75" hidden="1" x14ac:dyDescent="0.25">
      <c r="A191" s="39">
        <v>45679</v>
      </c>
      <c r="B191" s="33" t="s">
        <v>413</v>
      </c>
      <c r="C191" s="33">
        <v>0</v>
      </c>
      <c r="D191" s="33"/>
      <c r="E191" s="33" t="s">
        <v>436</v>
      </c>
      <c r="F191" s="33">
        <v>613</v>
      </c>
      <c r="G191" s="33" t="s">
        <v>51</v>
      </c>
      <c r="H191" s="33"/>
      <c r="I191" s="20">
        <f t="shared" si="21"/>
        <v>0</v>
      </c>
      <c r="J191" s="34" t="s">
        <v>26</v>
      </c>
      <c r="K191" s="20"/>
      <c r="L191" s="9">
        <f t="shared" si="22"/>
        <v>0</v>
      </c>
      <c r="M191" s="9"/>
      <c r="N191" s="9"/>
      <c r="O191" s="9">
        <f t="shared" si="23"/>
        <v>0</v>
      </c>
      <c r="P191" s="9"/>
      <c r="Q191" s="9"/>
      <c r="R191" s="9">
        <f t="shared" si="24"/>
        <v>0</v>
      </c>
      <c r="S191" s="9"/>
      <c r="T191" s="9"/>
      <c r="U191" s="9">
        <f t="shared" si="25"/>
        <v>0</v>
      </c>
      <c r="V191" s="9"/>
      <c r="W191" s="9"/>
      <c r="X191" s="9">
        <f t="shared" si="26"/>
        <v>0</v>
      </c>
      <c r="Y191" s="9"/>
      <c r="Z191" s="9"/>
      <c r="AA191" s="10">
        <f t="shared" si="27"/>
        <v>0</v>
      </c>
      <c r="AB191" s="11"/>
    </row>
    <row r="192" spans="1:28" ht="15.75" hidden="1" x14ac:dyDescent="0.25">
      <c r="A192" s="32">
        <v>45679</v>
      </c>
      <c r="B192" s="33" t="s">
        <v>217</v>
      </c>
      <c r="C192" s="33">
        <v>8001000</v>
      </c>
      <c r="D192" s="35" t="s">
        <v>41</v>
      </c>
      <c r="E192" s="33" t="s">
        <v>155</v>
      </c>
      <c r="F192" s="33">
        <v>2500</v>
      </c>
      <c r="G192" s="33" t="s">
        <v>29</v>
      </c>
      <c r="H192" s="33"/>
      <c r="I192" s="20">
        <f t="shared" si="21"/>
        <v>0</v>
      </c>
      <c r="J192" s="31" t="s">
        <v>240</v>
      </c>
      <c r="K192" s="20"/>
      <c r="L192" s="9">
        <f t="shared" si="22"/>
        <v>3715000</v>
      </c>
      <c r="M192" s="9">
        <v>3715000</v>
      </c>
      <c r="N192" s="9"/>
      <c r="O192" s="9">
        <f t="shared" si="23"/>
        <v>4286000</v>
      </c>
      <c r="P192" s="9">
        <v>4286000</v>
      </c>
      <c r="Q192" s="9"/>
      <c r="R192" s="9">
        <f t="shared" si="24"/>
        <v>0</v>
      </c>
      <c r="S192" s="9"/>
      <c r="T192" s="9"/>
      <c r="U192" s="9">
        <f t="shared" si="25"/>
        <v>0</v>
      </c>
      <c r="V192" s="9"/>
      <c r="W192" s="9"/>
      <c r="X192" s="9">
        <f t="shared" si="26"/>
        <v>0</v>
      </c>
      <c r="Y192" s="9"/>
      <c r="Z192" s="9"/>
      <c r="AA192" s="10">
        <f t="shared" si="27"/>
        <v>0</v>
      </c>
      <c r="AB192" s="11">
        <v>45695</v>
      </c>
    </row>
    <row r="193" spans="1:28" ht="15.75" hidden="1" x14ac:dyDescent="0.25">
      <c r="A193" s="32">
        <v>45679</v>
      </c>
      <c r="B193" s="33" t="s">
        <v>312</v>
      </c>
      <c r="C193" s="33">
        <v>360000</v>
      </c>
      <c r="D193" s="35" t="s">
        <v>31</v>
      </c>
      <c r="E193" s="33" t="s">
        <v>110</v>
      </c>
      <c r="F193" s="33">
        <v>200</v>
      </c>
      <c r="G193" s="33" t="s">
        <v>29</v>
      </c>
      <c r="H193" s="33"/>
      <c r="I193" s="20">
        <f t="shared" si="21"/>
        <v>0</v>
      </c>
      <c r="J193" s="37" t="s">
        <v>241</v>
      </c>
      <c r="K193" s="20"/>
      <c r="L193" s="9">
        <f t="shared" si="22"/>
        <v>0</v>
      </c>
      <c r="M193" s="9"/>
      <c r="N193" s="9"/>
      <c r="O193" s="9">
        <f t="shared" si="23"/>
        <v>0</v>
      </c>
      <c r="P193" s="9"/>
      <c r="Q193" s="9"/>
      <c r="R193" s="9">
        <f t="shared" si="24"/>
        <v>0</v>
      </c>
      <c r="S193" s="9"/>
      <c r="T193" s="9"/>
      <c r="U193" s="9">
        <f t="shared" si="25"/>
        <v>360000</v>
      </c>
      <c r="V193" s="9">
        <v>360000</v>
      </c>
      <c r="W193" s="9"/>
      <c r="X193" s="9">
        <f t="shared" si="26"/>
        <v>0</v>
      </c>
      <c r="Y193" s="9"/>
      <c r="Z193" s="9"/>
      <c r="AA193" s="10">
        <f t="shared" si="27"/>
        <v>0</v>
      </c>
      <c r="AB193" s="11">
        <v>45692</v>
      </c>
    </row>
    <row r="194" spans="1:28" ht="15.75" hidden="1" x14ac:dyDescent="0.25">
      <c r="A194" s="32">
        <v>45679</v>
      </c>
      <c r="B194" s="33" t="s">
        <v>193</v>
      </c>
      <c r="C194" s="35">
        <v>395000</v>
      </c>
      <c r="D194" s="35" t="s">
        <v>31</v>
      </c>
      <c r="E194" s="35" t="s">
        <v>65</v>
      </c>
      <c r="F194" s="35">
        <v>125</v>
      </c>
      <c r="G194" s="35" t="s">
        <v>29</v>
      </c>
      <c r="H194" s="35"/>
      <c r="I194" s="20">
        <f t="shared" si="21"/>
        <v>0</v>
      </c>
      <c r="J194" s="36" t="s">
        <v>26</v>
      </c>
      <c r="K194" s="20"/>
      <c r="L194" s="9">
        <f t="shared" si="22"/>
        <v>0</v>
      </c>
      <c r="M194" s="9"/>
      <c r="N194" s="9"/>
      <c r="O194" s="9">
        <f t="shared" si="23"/>
        <v>0</v>
      </c>
      <c r="P194" s="9"/>
      <c r="Q194" s="9"/>
      <c r="R194" s="9">
        <f t="shared" si="24"/>
        <v>0</v>
      </c>
      <c r="S194" s="9"/>
      <c r="T194" s="9"/>
      <c r="U194" s="9">
        <f t="shared" si="25"/>
        <v>0</v>
      </c>
      <c r="V194" s="9"/>
      <c r="W194" s="9"/>
      <c r="X194" s="9">
        <f t="shared" si="26"/>
        <v>0</v>
      </c>
      <c r="Y194" s="9"/>
      <c r="Z194" s="9"/>
      <c r="AA194" s="10">
        <f t="shared" si="27"/>
        <v>395000</v>
      </c>
      <c r="AB194" s="11"/>
    </row>
    <row r="195" spans="1:28" ht="15.75" hidden="1" x14ac:dyDescent="0.25">
      <c r="A195" s="32">
        <v>45679</v>
      </c>
      <c r="B195" s="33" t="s">
        <v>193</v>
      </c>
      <c r="C195" s="33">
        <v>1342500</v>
      </c>
      <c r="D195" s="35" t="s">
        <v>31</v>
      </c>
      <c r="E195" s="33" t="s">
        <v>224</v>
      </c>
      <c r="F195" s="33">
        <v>750</v>
      </c>
      <c r="G195" s="35" t="s">
        <v>29</v>
      </c>
      <c r="H195" s="33"/>
      <c r="I195" s="20">
        <f t="shared" si="21"/>
        <v>0</v>
      </c>
      <c r="J195" s="34" t="s">
        <v>26</v>
      </c>
      <c r="K195" s="20"/>
      <c r="L195" s="9">
        <f t="shared" si="22"/>
        <v>0</v>
      </c>
      <c r="M195" s="9"/>
      <c r="N195" s="9"/>
      <c r="O195" s="9">
        <f t="shared" si="23"/>
        <v>0</v>
      </c>
      <c r="P195" s="9"/>
      <c r="Q195" s="9"/>
      <c r="R195" s="9">
        <f t="shared" si="24"/>
        <v>0</v>
      </c>
      <c r="S195" s="9"/>
      <c r="T195" s="9"/>
      <c r="U195" s="9">
        <f t="shared" si="25"/>
        <v>0</v>
      </c>
      <c r="V195" s="9"/>
      <c r="W195" s="9"/>
      <c r="X195" s="9">
        <f t="shared" si="26"/>
        <v>0</v>
      </c>
      <c r="Y195" s="9"/>
      <c r="Z195" s="9"/>
      <c r="AA195" s="10">
        <f t="shared" si="27"/>
        <v>1342500</v>
      </c>
      <c r="AB195" s="11"/>
    </row>
    <row r="196" spans="1:28" ht="15.75" hidden="1" x14ac:dyDescent="0.25">
      <c r="A196" s="32">
        <v>45679</v>
      </c>
      <c r="B196" s="33" t="s">
        <v>164</v>
      </c>
      <c r="C196" s="33">
        <v>20800000</v>
      </c>
      <c r="D196" s="33" t="s">
        <v>31</v>
      </c>
      <c r="E196" s="33" t="s">
        <v>95</v>
      </c>
      <c r="F196" s="33">
        <v>5200</v>
      </c>
      <c r="G196" s="33" t="s">
        <v>29</v>
      </c>
      <c r="H196" s="33"/>
      <c r="I196" s="20">
        <f t="shared" si="21"/>
        <v>0</v>
      </c>
      <c r="J196" s="42" t="s">
        <v>38</v>
      </c>
      <c r="K196" s="20"/>
      <c r="L196" s="9">
        <f t="shared" si="22"/>
        <v>0</v>
      </c>
      <c r="M196" s="9"/>
      <c r="N196" s="9"/>
      <c r="O196" s="9">
        <f t="shared" si="23"/>
        <v>5000000</v>
      </c>
      <c r="P196" s="9">
        <v>5000000</v>
      </c>
      <c r="Q196" s="9"/>
      <c r="R196" s="9">
        <f t="shared" si="24"/>
        <v>0</v>
      </c>
      <c r="S196" s="9"/>
      <c r="T196" s="9"/>
      <c r="U196" s="9">
        <f t="shared" si="25"/>
        <v>0</v>
      </c>
      <c r="V196" s="9"/>
      <c r="W196" s="9"/>
      <c r="X196" s="9">
        <f t="shared" si="26"/>
        <v>0</v>
      </c>
      <c r="Y196" s="9"/>
      <c r="Z196" s="9"/>
      <c r="AA196" s="10">
        <f t="shared" si="27"/>
        <v>15800000</v>
      </c>
      <c r="AB196" s="11">
        <v>45715</v>
      </c>
    </row>
    <row r="197" spans="1:28" ht="15.75" hidden="1" x14ac:dyDescent="0.25">
      <c r="A197" s="32">
        <v>45679</v>
      </c>
      <c r="B197" s="33" t="s">
        <v>404</v>
      </c>
      <c r="C197" s="33">
        <v>4600000</v>
      </c>
      <c r="D197" s="33" t="s">
        <v>31</v>
      </c>
      <c r="E197" s="33" t="s">
        <v>294</v>
      </c>
      <c r="F197" s="33">
        <v>20</v>
      </c>
      <c r="G197" s="35" t="s">
        <v>33</v>
      </c>
      <c r="H197" s="33"/>
      <c r="I197" s="20">
        <f t="shared" si="21"/>
        <v>0</v>
      </c>
      <c r="J197" s="34" t="s">
        <v>26</v>
      </c>
      <c r="K197" s="20"/>
      <c r="L197" s="9">
        <f t="shared" si="22"/>
        <v>0</v>
      </c>
      <c r="M197" s="9"/>
      <c r="N197" s="9"/>
      <c r="O197" s="9">
        <f t="shared" si="23"/>
        <v>0</v>
      </c>
      <c r="P197" s="9"/>
      <c r="Q197" s="9"/>
      <c r="R197" s="9">
        <f t="shared" si="24"/>
        <v>0</v>
      </c>
      <c r="S197" s="9"/>
      <c r="T197" s="9"/>
      <c r="U197" s="9">
        <f t="shared" si="25"/>
        <v>0</v>
      </c>
      <c r="V197" s="9"/>
      <c r="W197" s="9"/>
      <c r="X197" s="9">
        <f t="shared" si="26"/>
        <v>0</v>
      </c>
      <c r="Y197" s="9"/>
      <c r="Z197" s="9"/>
      <c r="AA197" s="10">
        <f t="shared" si="27"/>
        <v>4600000</v>
      </c>
      <c r="AB197" s="11"/>
    </row>
    <row r="198" spans="1:28" ht="15.75" hidden="1" x14ac:dyDescent="0.25">
      <c r="A198" s="39">
        <v>45680</v>
      </c>
      <c r="B198" s="33" t="s">
        <v>191</v>
      </c>
      <c r="C198" s="35">
        <v>1750000</v>
      </c>
      <c r="D198" s="35" t="s">
        <v>31</v>
      </c>
      <c r="E198" s="35" t="s">
        <v>185</v>
      </c>
      <c r="F198" s="35">
        <v>2000</v>
      </c>
      <c r="G198" s="35" t="s">
        <v>29</v>
      </c>
      <c r="H198" s="35"/>
      <c r="I198" s="20">
        <f t="shared" si="21"/>
        <v>0</v>
      </c>
      <c r="J198" s="37" t="s">
        <v>241</v>
      </c>
      <c r="K198" s="20"/>
      <c r="L198" s="9">
        <f t="shared" si="22"/>
        <v>1750000</v>
      </c>
      <c r="M198" s="9"/>
      <c r="N198" s="9">
        <v>1750000</v>
      </c>
      <c r="O198" s="9">
        <f t="shared" si="23"/>
        <v>0</v>
      </c>
      <c r="P198" s="9"/>
      <c r="Q198" s="9"/>
      <c r="R198" s="9">
        <f t="shared" si="24"/>
        <v>0</v>
      </c>
      <c r="S198" s="9"/>
      <c r="T198" s="9"/>
      <c r="U198" s="9">
        <f t="shared" si="25"/>
        <v>0</v>
      </c>
      <c r="V198" s="9"/>
      <c r="W198" s="9"/>
      <c r="X198" s="9">
        <f t="shared" si="26"/>
        <v>0</v>
      </c>
      <c r="Y198" s="9"/>
      <c r="Z198" s="9"/>
      <c r="AA198" s="10">
        <f t="shared" si="27"/>
        <v>0</v>
      </c>
      <c r="AB198" s="11">
        <v>45698</v>
      </c>
    </row>
    <row r="199" spans="1:28" ht="15.75" hidden="1" x14ac:dyDescent="0.25">
      <c r="A199" s="39">
        <v>45680</v>
      </c>
      <c r="B199" s="33" t="s">
        <v>252</v>
      </c>
      <c r="C199" s="33">
        <v>750000</v>
      </c>
      <c r="D199" s="35" t="s">
        <v>31</v>
      </c>
      <c r="E199" s="33" t="s">
        <v>111</v>
      </c>
      <c r="F199" s="33">
        <v>300</v>
      </c>
      <c r="G199" s="33" t="s">
        <v>29</v>
      </c>
      <c r="H199" s="33"/>
      <c r="I199" s="20">
        <f t="shared" si="21"/>
        <v>0</v>
      </c>
      <c r="J199" s="37" t="s">
        <v>241</v>
      </c>
      <c r="K199" s="20"/>
      <c r="L199" s="9">
        <f t="shared" si="22"/>
        <v>750000</v>
      </c>
      <c r="M199" s="9">
        <v>750000</v>
      </c>
      <c r="N199" s="9"/>
      <c r="O199" s="9">
        <f t="shared" si="23"/>
        <v>0</v>
      </c>
      <c r="P199" s="9"/>
      <c r="Q199" s="9"/>
      <c r="R199" s="9">
        <f t="shared" si="24"/>
        <v>0</v>
      </c>
      <c r="S199" s="9"/>
      <c r="T199" s="9"/>
      <c r="U199" s="9">
        <f t="shared" si="25"/>
        <v>0</v>
      </c>
      <c r="V199" s="9"/>
      <c r="W199" s="9"/>
      <c r="X199" s="9">
        <f t="shared" si="26"/>
        <v>0</v>
      </c>
      <c r="Y199" s="9"/>
      <c r="Z199" s="9"/>
      <c r="AA199" s="10">
        <f t="shared" si="27"/>
        <v>0</v>
      </c>
      <c r="AB199" s="11">
        <v>45695</v>
      </c>
    </row>
    <row r="200" spans="1:28" ht="15.75" hidden="1" x14ac:dyDescent="0.25">
      <c r="A200" s="39">
        <v>45680</v>
      </c>
      <c r="B200" s="35" t="s">
        <v>92</v>
      </c>
      <c r="C200" s="35">
        <v>3150000</v>
      </c>
      <c r="D200" s="35" t="s">
        <v>31</v>
      </c>
      <c r="E200" s="35" t="s">
        <v>91</v>
      </c>
      <c r="F200" s="35">
        <v>700</v>
      </c>
      <c r="G200" s="33" t="s">
        <v>29</v>
      </c>
      <c r="H200" s="35"/>
      <c r="I200" s="20">
        <f t="shared" si="21"/>
        <v>0</v>
      </c>
      <c r="J200" s="36" t="s">
        <v>26</v>
      </c>
      <c r="K200" s="20" t="s">
        <v>636</v>
      </c>
      <c r="L200" s="9">
        <f t="shared" si="22"/>
        <v>0</v>
      </c>
      <c r="M200" s="9"/>
      <c r="N200" s="9"/>
      <c r="O200" s="9">
        <f t="shared" si="23"/>
        <v>0</v>
      </c>
      <c r="P200" s="9"/>
      <c r="Q200" s="9"/>
      <c r="R200" s="9">
        <f t="shared" si="24"/>
        <v>0</v>
      </c>
      <c r="S200" s="9"/>
      <c r="T200" s="9"/>
      <c r="U200" s="9">
        <f t="shared" si="25"/>
        <v>0</v>
      </c>
      <c r="V200" s="9"/>
      <c r="W200" s="9"/>
      <c r="X200" s="9">
        <f t="shared" si="26"/>
        <v>0</v>
      </c>
      <c r="Y200" s="9"/>
      <c r="Z200" s="9"/>
      <c r="AA200" s="10">
        <f t="shared" si="27"/>
        <v>3150000</v>
      </c>
      <c r="AB200" s="11"/>
    </row>
    <row r="201" spans="1:28" ht="15.75" hidden="1" x14ac:dyDescent="0.25">
      <c r="A201" s="39">
        <v>45680</v>
      </c>
      <c r="B201" s="35" t="s">
        <v>92</v>
      </c>
      <c r="C201" s="33">
        <v>1537500</v>
      </c>
      <c r="D201" s="35" t="s">
        <v>31</v>
      </c>
      <c r="E201" s="35" t="s">
        <v>88</v>
      </c>
      <c r="F201" s="33">
        <v>1250</v>
      </c>
      <c r="G201" s="33" t="s">
        <v>29</v>
      </c>
      <c r="H201" s="33"/>
      <c r="I201" s="20">
        <f t="shared" si="21"/>
        <v>0</v>
      </c>
      <c r="J201" s="34" t="s">
        <v>26</v>
      </c>
      <c r="K201" s="20" t="s">
        <v>636</v>
      </c>
      <c r="L201" s="9">
        <f t="shared" si="22"/>
        <v>0</v>
      </c>
      <c r="M201" s="9"/>
      <c r="N201" s="9"/>
      <c r="O201" s="9">
        <f t="shared" si="23"/>
        <v>0</v>
      </c>
      <c r="P201" s="9"/>
      <c r="Q201" s="9"/>
      <c r="R201" s="9">
        <f t="shared" si="24"/>
        <v>0</v>
      </c>
      <c r="S201" s="9"/>
      <c r="T201" s="9"/>
      <c r="U201" s="9">
        <f t="shared" si="25"/>
        <v>0</v>
      </c>
      <c r="V201" s="9"/>
      <c r="W201" s="9"/>
      <c r="X201" s="9">
        <f t="shared" si="26"/>
        <v>0</v>
      </c>
      <c r="Y201" s="9"/>
      <c r="Z201" s="9"/>
      <c r="AA201" s="10">
        <f t="shared" si="27"/>
        <v>1537500</v>
      </c>
      <c r="AB201" s="11"/>
    </row>
    <row r="202" spans="1:28" ht="15.75" hidden="1" x14ac:dyDescent="0.25">
      <c r="A202" s="39">
        <v>45680</v>
      </c>
      <c r="B202" s="33" t="s">
        <v>191</v>
      </c>
      <c r="C202" s="33">
        <v>500000</v>
      </c>
      <c r="D202" s="35" t="s">
        <v>31</v>
      </c>
      <c r="E202" s="33" t="s">
        <v>73</v>
      </c>
      <c r="F202" s="33">
        <v>10</v>
      </c>
      <c r="G202" s="33" t="s">
        <v>74</v>
      </c>
      <c r="H202" s="33"/>
      <c r="I202" s="20">
        <f t="shared" si="21"/>
        <v>0</v>
      </c>
      <c r="J202" s="37" t="s">
        <v>241</v>
      </c>
      <c r="K202" s="20"/>
      <c r="L202" s="9">
        <f t="shared" si="22"/>
        <v>500000</v>
      </c>
      <c r="M202" s="9"/>
      <c r="N202" s="9">
        <v>500000</v>
      </c>
      <c r="O202" s="9">
        <f t="shared" si="23"/>
        <v>0</v>
      </c>
      <c r="P202" s="9"/>
      <c r="Q202" s="9"/>
      <c r="R202" s="9">
        <f t="shared" si="24"/>
        <v>0</v>
      </c>
      <c r="S202" s="9"/>
      <c r="T202" s="9"/>
      <c r="U202" s="9">
        <f t="shared" si="25"/>
        <v>0</v>
      </c>
      <c r="V202" s="9"/>
      <c r="W202" s="9"/>
      <c r="X202" s="9">
        <f t="shared" si="26"/>
        <v>0</v>
      </c>
      <c r="Y202" s="9"/>
      <c r="Z202" s="9"/>
      <c r="AA202" s="10">
        <f t="shared" si="27"/>
        <v>0</v>
      </c>
      <c r="AB202" s="11">
        <v>45698</v>
      </c>
    </row>
    <row r="203" spans="1:28" ht="15.75" hidden="1" x14ac:dyDescent="0.25">
      <c r="A203" s="39">
        <v>45680</v>
      </c>
      <c r="B203" s="33" t="s">
        <v>191</v>
      </c>
      <c r="C203" s="33">
        <v>280000</v>
      </c>
      <c r="D203" s="35" t="s">
        <v>31</v>
      </c>
      <c r="E203" s="33" t="s">
        <v>122</v>
      </c>
      <c r="F203" s="33">
        <v>4</v>
      </c>
      <c r="G203" s="33" t="s">
        <v>51</v>
      </c>
      <c r="H203" s="33"/>
      <c r="I203" s="20">
        <f t="shared" si="21"/>
        <v>0</v>
      </c>
      <c r="J203" s="37" t="s">
        <v>241</v>
      </c>
      <c r="K203" s="20"/>
      <c r="L203" s="9">
        <f t="shared" si="22"/>
        <v>280000</v>
      </c>
      <c r="M203" s="9"/>
      <c r="N203" s="9">
        <v>280000</v>
      </c>
      <c r="O203" s="9">
        <f t="shared" si="23"/>
        <v>0</v>
      </c>
      <c r="P203" s="9"/>
      <c r="Q203" s="9"/>
      <c r="R203" s="9">
        <f t="shared" si="24"/>
        <v>0</v>
      </c>
      <c r="S203" s="9"/>
      <c r="T203" s="9"/>
      <c r="U203" s="9">
        <f t="shared" si="25"/>
        <v>0</v>
      </c>
      <c r="V203" s="9"/>
      <c r="W203" s="9"/>
      <c r="X203" s="9">
        <f t="shared" si="26"/>
        <v>0</v>
      </c>
      <c r="Y203" s="9"/>
      <c r="Z203" s="9"/>
      <c r="AA203" s="10">
        <f t="shared" si="27"/>
        <v>0</v>
      </c>
      <c r="AB203" s="11">
        <v>45698</v>
      </c>
    </row>
    <row r="204" spans="1:28" ht="15.75" hidden="1" x14ac:dyDescent="0.25">
      <c r="A204" s="39">
        <v>45680</v>
      </c>
      <c r="B204" s="33" t="s">
        <v>458</v>
      </c>
      <c r="C204" s="33">
        <v>0</v>
      </c>
      <c r="D204" s="35" t="s">
        <v>41</v>
      </c>
      <c r="E204" s="33" t="s">
        <v>127</v>
      </c>
      <c r="F204" s="33">
        <v>78.7</v>
      </c>
      <c r="G204" s="33" t="s">
        <v>51</v>
      </c>
      <c r="H204" s="33"/>
      <c r="I204" s="20">
        <f t="shared" si="21"/>
        <v>0</v>
      </c>
      <c r="J204" s="34" t="s">
        <v>26</v>
      </c>
      <c r="K204" s="20"/>
      <c r="L204" s="9">
        <f t="shared" si="22"/>
        <v>0</v>
      </c>
      <c r="M204" s="9"/>
      <c r="N204" s="9"/>
      <c r="O204" s="9">
        <f t="shared" si="23"/>
        <v>0</v>
      </c>
      <c r="P204" s="9"/>
      <c r="Q204" s="9"/>
      <c r="R204" s="9">
        <f t="shared" si="24"/>
        <v>0</v>
      </c>
      <c r="S204" s="9"/>
      <c r="T204" s="9"/>
      <c r="U204" s="9">
        <f t="shared" si="25"/>
        <v>0</v>
      </c>
      <c r="V204" s="9"/>
      <c r="W204" s="9"/>
      <c r="X204" s="9">
        <f t="shared" si="26"/>
        <v>0</v>
      </c>
      <c r="Y204" s="9"/>
      <c r="Z204" s="9"/>
      <c r="AA204" s="10">
        <f t="shared" si="27"/>
        <v>0</v>
      </c>
      <c r="AB204" s="11"/>
    </row>
    <row r="205" spans="1:28" ht="15.75" hidden="1" x14ac:dyDescent="0.25">
      <c r="A205" s="32">
        <v>45680</v>
      </c>
      <c r="B205" s="33" t="s">
        <v>141</v>
      </c>
      <c r="C205" s="33">
        <v>3214650.0000000005</v>
      </c>
      <c r="D205" s="33" t="s">
        <v>31</v>
      </c>
      <c r="E205" s="33" t="s">
        <v>136</v>
      </c>
      <c r="F205" s="33">
        <v>73.900000000000006</v>
      </c>
      <c r="G205" s="33" t="s">
        <v>51</v>
      </c>
      <c r="H205" s="33"/>
      <c r="I205" s="20">
        <f t="shared" si="21"/>
        <v>0</v>
      </c>
      <c r="J205" s="34" t="s">
        <v>26</v>
      </c>
      <c r="K205" s="20"/>
      <c r="L205" s="9">
        <f t="shared" si="22"/>
        <v>0</v>
      </c>
      <c r="M205" s="9"/>
      <c r="N205" s="9"/>
      <c r="O205" s="9">
        <f t="shared" si="23"/>
        <v>0</v>
      </c>
      <c r="P205" s="9"/>
      <c r="Q205" s="9"/>
      <c r="R205" s="9">
        <f t="shared" si="24"/>
        <v>0</v>
      </c>
      <c r="S205" s="9"/>
      <c r="T205" s="9"/>
      <c r="U205" s="9">
        <f t="shared" si="25"/>
        <v>0</v>
      </c>
      <c r="V205" s="9"/>
      <c r="W205" s="9"/>
      <c r="X205" s="9">
        <f t="shared" si="26"/>
        <v>0</v>
      </c>
      <c r="Y205" s="9"/>
      <c r="Z205" s="9"/>
      <c r="AA205" s="10">
        <f t="shared" si="27"/>
        <v>3214650.0000000005</v>
      </c>
      <c r="AB205" s="11"/>
    </row>
    <row r="206" spans="1:28" ht="15.75" hidden="1" x14ac:dyDescent="0.25">
      <c r="A206" s="39">
        <v>45680</v>
      </c>
      <c r="B206" s="33" t="s">
        <v>141</v>
      </c>
      <c r="C206" s="33">
        <v>6250000</v>
      </c>
      <c r="D206" s="35" t="s">
        <v>31</v>
      </c>
      <c r="E206" s="33" t="s">
        <v>86</v>
      </c>
      <c r="F206" s="33">
        <v>50</v>
      </c>
      <c r="G206" s="33" t="s">
        <v>51</v>
      </c>
      <c r="H206" s="33"/>
      <c r="I206" s="20">
        <f t="shared" si="21"/>
        <v>0</v>
      </c>
      <c r="J206" s="34" t="s">
        <v>26</v>
      </c>
      <c r="K206" s="20"/>
      <c r="L206" s="9">
        <f t="shared" si="22"/>
        <v>0</v>
      </c>
      <c r="M206" s="9"/>
      <c r="N206" s="9"/>
      <c r="O206" s="9">
        <f t="shared" si="23"/>
        <v>0</v>
      </c>
      <c r="P206" s="9"/>
      <c r="Q206" s="9"/>
      <c r="R206" s="9">
        <f t="shared" si="24"/>
        <v>0</v>
      </c>
      <c r="S206" s="9"/>
      <c r="T206" s="9"/>
      <c r="U206" s="9">
        <f t="shared" si="25"/>
        <v>0</v>
      </c>
      <c r="V206" s="9"/>
      <c r="W206" s="9"/>
      <c r="X206" s="9">
        <f t="shared" si="26"/>
        <v>0</v>
      </c>
      <c r="Y206" s="9"/>
      <c r="Z206" s="9"/>
      <c r="AA206" s="10">
        <f t="shared" si="27"/>
        <v>6250000</v>
      </c>
      <c r="AB206" s="11"/>
    </row>
    <row r="207" spans="1:28" ht="15.75" hidden="1" x14ac:dyDescent="0.25">
      <c r="A207" s="32">
        <v>45680</v>
      </c>
      <c r="B207" s="33" t="s">
        <v>141</v>
      </c>
      <c r="C207" s="33">
        <v>4000000</v>
      </c>
      <c r="D207" s="33" t="s">
        <v>31</v>
      </c>
      <c r="E207" s="33" t="s">
        <v>156</v>
      </c>
      <c r="F207" s="33">
        <v>10</v>
      </c>
      <c r="G207" s="33" t="s">
        <v>23</v>
      </c>
      <c r="H207" s="33"/>
      <c r="I207" s="20">
        <f t="shared" si="21"/>
        <v>0</v>
      </c>
      <c r="J207" s="34" t="s">
        <v>26</v>
      </c>
      <c r="K207" s="20"/>
      <c r="L207" s="9">
        <f t="shared" si="22"/>
        <v>0</v>
      </c>
      <c r="M207" s="9"/>
      <c r="N207" s="9"/>
      <c r="O207" s="9">
        <f t="shared" si="23"/>
        <v>0</v>
      </c>
      <c r="P207" s="9"/>
      <c r="Q207" s="9"/>
      <c r="R207" s="9">
        <f t="shared" si="24"/>
        <v>0</v>
      </c>
      <c r="S207" s="9"/>
      <c r="T207" s="9"/>
      <c r="U207" s="9">
        <f t="shared" si="25"/>
        <v>0</v>
      </c>
      <c r="V207" s="9"/>
      <c r="W207" s="9"/>
      <c r="X207" s="9">
        <f t="shared" si="26"/>
        <v>0</v>
      </c>
      <c r="Y207" s="9"/>
      <c r="Z207" s="9"/>
      <c r="AA207" s="10">
        <f t="shared" si="27"/>
        <v>4000000</v>
      </c>
      <c r="AB207" s="11"/>
    </row>
    <row r="208" spans="1:28" ht="15.75" hidden="1" x14ac:dyDescent="0.25">
      <c r="A208" s="39">
        <v>45681</v>
      </c>
      <c r="B208" s="35" t="s">
        <v>96</v>
      </c>
      <c r="C208" s="35">
        <v>18423000</v>
      </c>
      <c r="D208" s="35" t="s">
        <v>41</v>
      </c>
      <c r="E208" s="35" t="s">
        <v>62</v>
      </c>
      <c r="F208" s="35">
        <v>160.19999999999999</v>
      </c>
      <c r="G208" s="35" t="s">
        <v>51</v>
      </c>
      <c r="H208" s="35"/>
      <c r="I208" s="27">
        <f t="shared" si="21"/>
        <v>0</v>
      </c>
      <c r="J208" s="36" t="s">
        <v>26</v>
      </c>
      <c r="K208" s="20" t="s">
        <v>486</v>
      </c>
      <c r="L208" s="9">
        <f t="shared" si="22"/>
        <v>0</v>
      </c>
      <c r="M208" s="9"/>
      <c r="N208" s="9"/>
      <c r="O208" s="9">
        <f t="shared" si="23"/>
        <v>0</v>
      </c>
      <c r="P208" s="9"/>
      <c r="Q208" s="9"/>
      <c r="R208" s="9">
        <f t="shared" si="24"/>
        <v>0</v>
      </c>
      <c r="S208" s="9"/>
      <c r="T208" s="9"/>
      <c r="U208" s="9">
        <f t="shared" si="25"/>
        <v>0</v>
      </c>
      <c r="V208" s="9"/>
      <c r="W208" s="9"/>
      <c r="X208" s="9">
        <f t="shared" si="26"/>
        <v>0</v>
      </c>
      <c r="Y208" s="9"/>
      <c r="Z208" s="9"/>
      <c r="AA208" s="10">
        <f t="shared" si="27"/>
        <v>18423000</v>
      </c>
      <c r="AB208" s="11"/>
    </row>
    <row r="209" spans="1:28" ht="15.75" hidden="1" x14ac:dyDescent="0.25">
      <c r="A209" s="39">
        <v>45681</v>
      </c>
      <c r="B209" s="33" t="s">
        <v>202</v>
      </c>
      <c r="C209" s="33">
        <v>768200</v>
      </c>
      <c r="D209" s="35" t="s">
        <v>31</v>
      </c>
      <c r="E209" s="33" t="s">
        <v>467</v>
      </c>
      <c r="F209" s="33">
        <v>16.7</v>
      </c>
      <c r="G209" s="33" t="s">
        <v>51</v>
      </c>
      <c r="H209" s="33"/>
      <c r="I209" s="20">
        <f t="shared" si="21"/>
        <v>0</v>
      </c>
      <c r="J209" s="34" t="s">
        <v>26</v>
      </c>
      <c r="K209" s="20"/>
      <c r="L209" s="9">
        <f t="shared" si="22"/>
        <v>0</v>
      </c>
      <c r="M209" s="9"/>
      <c r="N209" s="9"/>
      <c r="O209" s="9">
        <f t="shared" si="23"/>
        <v>0</v>
      </c>
      <c r="P209" s="9"/>
      <c r="Q209" s="9"/>
      <c r="R209" s="9">
        <f t="shared" si="24"/>
        <v>0</v>
      </c>
      <c r="S209" s="9"/>
      <c r="T209" s="9"/>
      <c r="U209" s="9">
        <f t="shared" si="25"/>
        <v>0</v>
      </c>
      <c r="V209" s="9"/>
      <c r="W209" s="9"/>
      <c r="X209" s="9">
        <f t="shared" si="26"/>
        <v>0</v>
      </c>
      <c r="Y209" s="9"/>
      <c r="Z209" s="9"/>
      <c r="AA209" s="10">
        <f t="shared" si="27"/>
        <v>768200</v>
      </c>
      <c r="AB209" s="11"/>
    </row>
    <row r="210" spans="1:28" ht="15.75" hidden="1" x14ac:dyDescent="0.25">
      <c r="A210" s="39">
        <v>45681</v>
      </c>
      <c r="B210" s="33" t="s">
        <v>202</v>
      </c>
      <c r="C210" s="35">
        <v>1536900.0000000002</v>
      </c>
      <c r="D210" s="35" t="s">
        <v>31</v>
      </c>
      <c r="E210" s="35" t="s">
        <v>468</v>
      </c>
      <c r="F210" s="35">
        <v>32.700000000000003</v>
      </c>
      <c r="G210" s="33" t="s">
        <v>51</v>
      </c>
      <c r="H210" s="35"/>
      <c r="I210" s="20">
        <f t="shared" si="21"/>
        <v>0</v>
      </c>
      <c r="J210" s="36" t="s">
        <v>26</v>
      </c>
      <c r="K210" s="20"/>
      <c r="L210" s="9">
        <f t="shared" si="22"/>
        <v>0</v>
      </c>
      <c r="M210" s="9"/>
      <c r="N210" s="9"/>
      <c r="O210" s="9">
        <f t="shared" si="23"/>
        <v>0</v>
      </c>
      <c r="P210" s="9"/>
      <c r="Q210" s="9"/>
      <c r="R210" s="9">
        <f t="shared" si="24"/>
        <v>0</v>
      </c>
      <c r="S210" s="9"/>
      <c r="T210" s="9"/>
      <c r="U210" s="9">
        <f t="shared" si="25"/>
        <v>0</v>
      </c>
      <c r="V210" s="9"/>
      <c r="W210" s="9"/>
      <c r="X210" s="9">
        <f t="shared" si="26"/>
        <v>0</v>
      </c>
      <c r="Y210" s="9"/>
      <c r="Z210" s="9"/>
      <c r="AA210" s="10">
        <f t="shared" si="27"/>
        <v>1536900.0000000002</v>
      </c>
      <c r="AB210" s="11"/>
    </row>
    <row r="211" spans="1:28" ht="15.75" hidden="1" x14ac:dyDescent="0.25">
      <c r="A211" s="39">
        <v>45681</v>
      </c>
      <c r="B211" s="33" t="s">
        <v>202</v>
      </c>
      <c r="C211" s="33">
        <v>639200</v>
      </c>
      <c r="D211" s="35" t="s">
        <v>31</v>
      </c>
      <c r="E211" s="33" t="s">
        <v>203</v>
      </c>
      <c r="F211" s="35">
        <v>13.6</v>
      </c>
      <c r="G211" s="33" t="s">
        <v>51</v>
      </c>
      <c r="H211" s="33"/>
      <c r="I211" s="20">
        <f t="shared" si="21"/>
        <v>0</v>
      </c>
      <c r="J211" s="34" t="s">
        <v>26</v>
      </c>
      <c r="K211" s="20"/>
      <c r="L211" s="9">
        <f t="shared" si="22"/>
        <v>0</v>
      </c>
      <c r="M211" s="9"/>
      <c r="N211" s="9"/>
      <c r="O211" s="9">
        <f t="shared" si="23"/>
        <v>0</v>
      </c>
      <c r="P211" s="9"/>
      <c r="Q211" s="9"/>
      <c r="R211" s="9">
        <f t="shared" si="24"/>
        <v>0</v>
      </c>
      <c r="S211" s="9"/>
      <c r="T211" s="9"/>
      <c r="U211" s="9">
        <f t="shared" si="25"/>
        <v>0</v>
      </c>
      <c r="V211" s="9"/>
      <c r="W211" s="9"/>
      <c r="X211" s="9">
        <f t="shared" si="26"/>
        <v>0</v>
      </c>
      <c r="Y211" s="9"/>
      <c r="Z211" s="9"/>
      <c r="AA211" s="10">
        <f t="shared" si="27"/>
        <v>639200</v>
      </c>
      <c r="AB211" s="11"/>
    </row>
    <row r="212" spans="1:28" ht="15.75" hidden="1" x14ac:dyDescent="0.25">
      <c r="A212" s="39">
        <v>45681</v>
      </c>
      <c r="B212" s="33" t="s">
        <v>202</v>
      </c>
      <c r="C212" s="33">
        <v>150000</v>
      </c>
      <c r="D212" s="35" t="s">
        <v>31</v>
      </c>
      <c r="E212" s="33" t="s">
        <v>357</v>
      </c>
      <c r="F212" s="33">
        <v>1</v>
      </c>
      <c r="G212" s="33" t="s">
        <v>51</v>
      </c>
      <c r="H212" s="33"/>
      <c r="I212" s="20">
        <f t="shared" si="21"/>
        <v>0</v>
      </c>
      <c r="J212" s="34" t="s">
        <v>26</v>
      </c>
      <c r="K212" s="20"/>
      <c r="L212" s="9">
        <f t="shared" si="22"/>
        <v>0</v>
      </c>
      <c r="M212" s="9"/>
      <c r="N212" s="9"/>
      <c r="O212" s="9">
        <f t="shared" si="23"/>
        <v>0</v>
      </c>
      <c r="P212" s="9"/>
      <c r="Q212" s="9"/>
      <c r="R212" s="9">
        <f t="shared" si="24"/>
        <v>0</v>
      </c>
      <c r="S212" s="9"/>
      <c r="T212" s="9"/>
      <c r="U212" s="9">
        <f t="shared" si="25"/>
        <v>0</v>
      </c>
      <c r="V212" s="9"/>
      <c r="W212" s="9"/>
      <c r="X212" s="9">
        <f t="shared" si="26"/>
        <v>0</v>
      </c>
      <c r="Y212" s="9"/>
      <c r="Z212" s="9"/>
      <c r="AA212" s="10">
        <f t="shared" si="27"/>
        <v>150000</v>
      </c>
      <c r="AB212" s="11"/>
    </row>
    <row r="213" spans="1:28" ht="15.75" hidden="1" x14ac:dyDescent="0.25">
      <c r="A213" s="39">
        <v>45681</v>
      </c>
      <c r="B213" s="33" t="s">
        <v>472</v>
      </c>
      <c r="C213" s="33">
        <v>1500000</v>
      </c>
      <c r="D213" s="35" t="s">
        <v>31</v>
      </c>
      <c r="E213" s="33" t="s">
        <v>64</v>
      </c>
      <c r="F213" s="33">
        <v>10</v>
      </c>
      <c r="G213" s="33" t="s">
        <v>33</v>
      </c>
      <c r="H213" s="33"/>
      <c r="I213" s="20">
        <f t="shared" si="21"/>
        <v>0</v>
      </c>
      <c r="J213" s="37" t="s">
        <v>240</v>
      </c>
      <c r="K213" s="20" t="s">
        <v>682</v>
      </c>
      <c r="L213" s="9">
        <f t="shared" si="22"/>
        <v>0</v>
      </c>
      <c r="M213" s="9"/>
      <c r="N213" s="9"/>
      <c r="O213" s="9">
        <f t="shared" si="23"/>
        <v>1500000</v>
      </c>
      <c r="P213" s="9">
        <v>1500000</v>
      </c>
      <c r="Q213" s="9"/>
      <c r="R213" s="9">
        <f t="shared" si="24"/>
        <v>0</v>
      </c>
      <c r="S213" s="9"/>
      <c r="T213" s="9"/>
      <c r="U213" s="9">
        <f t="shared" si="25"/>
        <v>0</v>
      </c>
      <c r="V213" s="9"/>
      <c r="W213" s="9"/>
      <c r="X213" s="9">
        <f t="shared" si="26"/>
        <v>0</v>
      </c>
      <c r="Y213" s="9"/>
      <c r="Z213" s="9"/>
      <c r="AA213" s="10">
        <f t="shared" si="27"/>
        <v>0</v>
      </c>
      <c r="AB213" s="11">
        <v>45705</v>
      </c>
    </row>
    <row r="214" spans="1:28" ht="15.75" hidden="1" x14ac:dyDescent="0.25">
      <c r="A214" s="39">
        <v>45681</v>
      </c>
      <c r="B214" s="33" t="s">
        <v>472</v>
      </c>
      <c r="C214" s="33">
        <v>600000</v>
      </c>
      <c r="D214" s="35" t="s">
        <v>31</v>
      </c>
      <c r="E214" s="33" t="s">
        <v>394</v>
      </c>
      <c r="F214" s="33">
        <v>2</v>
      </c>
      <c r="G214" s="33" t="s">
        <v>51</v>
      </c>
      <c r="H214" s="33"/>
      <c r="I214" s="20">
        <f t="shared" si="21"/>
        <v>0</v>
      </c>
      <c r="J214" s="37" t="s">
        <v>240</v>
      </c>
      <c r="K214" s="20" t="s">
        <v>682</v>
      </c>
      <c r="L214" s="9">
        <f t="shared" si="22"/>
        <v>0</v>
      </c>
      <c r="M214" s="9"/>
      <c r="N214" s="9"/>
      <c r="O214" s="9">
        <f t="shared" si="23"/>
        <v>600000</v>
      </c>
      <c r="P214" s="9">
        <v>600000</v>
      </c>
      <c r="Q214" s="9"/>
      <c r="R214" s="9">
        <f t="shared" si="24"/>
        <v>0</v>
      </c>
      <c r="S214" s="9"/>
      <c r="T214" s="9"/>
      <c r="U214" s="9">
        <f t="shared" si="25"/>
        <v>0</v>
      </c>
      <c r="V214" s="9"/>
      <c r="W214" s="9"/>
      <c r="X214" s="9">
        <f t="shared" si="26"/>
        <v>0</v>
      </c>
      <c r="Y214" s="9"/>
      <c r="Z214" s="9"/>
      <c r="AA214" s="10">
        <f t="shared" si="27"/>
        <v>0</v>
      </c>
      <c r="AB214" s="11">
        <v>45705</v>
      </c>
    </row>
    <row r="215" spans="1:28" ht="15.75" hidden="1" x14ac:dyDescent="0.25">
      <c r="A215" s="39">
        <v>45681</v>
      </c>
      <c r="B215" s="33" t="s">
        <v>472</v>
      </c>
      <c r="C215" s="35">
        <v>400000</v>
      </c>
      <c r="D215" s="35" t="s">
        <v>31</v>
      </c>
      <c r="E215" s="35" t="s">
        <v>156</v>
      </c>
      <c r="F215" s="35">
        <v>1</v>
      </c>
      <c r="G215" s="35" t="s">
        <v>23</v>
      </c>
      <c r="H215" s="35"/>
      <c r="I215" s="20">
        <f t="shared" si="21"/>
        <v>0</v>
      </c>
      <c r="J215" s="37" t="s">
        <v>240</v>
      </c>
      <c r="K215" s="20" t="s">
        <v>682</v>
      </c>
      <c r="L215" s="9">
        <f t="shared" si="22"/>
        <v>0</v>
      </c>
      <c r="M215" s="9"/>
      <c r="N215" s="9"/>
      <c r="O215" s="9">
        <f t="shared" si="23"/>
        <v>400000</v>
      </c>
      <c r="P215" s="9">
        <v>400000</v>
      </c>
      <c r="Q215" s="9"/>
      <c r="R215" s="9">
        <f t="shared" si="24"/>
        <v>0</v>
      </c>
      <c r="S215" s="9"/>
      <c r="T215" s="9"/>
      <c r="U215" s="9">
        <f t="shared" si="25"/>
        <v>0</v>
      </c>
      <c r="V215" s="9"/>
      <c r="W215" s="9"/>
      <c r="X215" s="9">
        <f t="shared" si="26"/>
        <v>0</v>
      </c>
      <c r="Y215" s="9"/>
      <c r="Z215" s="9"/>
      <c r="AA215" s="10">
        <f t="shared" si="27"/>
        <v>0</v>
      </c>
      <c r="AB215" s="11">
        <v>45705</v>
      </c>
    </row>
    <row r="216" spans="1:28" ht="15.75" hidden="1" x14ac:dyDescent="0.25">
      <c r="A216" s="39">
        <v>45681</v>
      </c>
      <c r="B216" s="35" t="s">
        <v>358</v>
      </c>
      <c r="C216" s="35">
        <v>3600000</v>
      </c>
      <c r="D216" s="35" t="s">
        <v>31</v>
      </c>
      <c r="E216" s="35" t="s">
        <v>185</v>
      </c>
      <c r="F216" s="35">
        <v>4000</v>
      </c>
      <c r="G216" s="35" t="s">
        <v>29</v>
      </c>
      <c r="H216" s="35"/>
      <c r="I216" s="20">
        <f t="shared" si="21"/>
        <v>0</v>
      </c>
      <c r="J216" s="41" t="s">
        <v>240</v>
      </c>
      <c r="K216" s="20" t="s">
        <v>610</v>
      </c>
      <c r="L216" s="9">
        <f t="shared" si="22"/>
        <v>0</v>
      </c>
      <c r="M216" s="9"/>
      <c r="N216" s="9"/>
      <c r="O216" s="9">
        <f t="shared" si="23"/>
        <v>3600000</v>
      </c>
      <c r="P216" s="9">
        <v>3600000</v>
      </c>
      <c r="Q216" s="9"/>
      <c r="R216" s="9">
        <f t="shared" si="24"/>
        <v>0</v>
      </c>
      <c r="S216" s="9"/>
      <c r="T216" s="9"/>
      <c r="U216" s="9">
        <f t="shared" si="25"/>
        <v>0</v>
      </c>
      <c r="V216" s="9"/>
      <c r="W216" s="9"/>
      <c r="X216" s="9">
        <f t="shared" si="26"/>
        <v>0</v>
      </c>
      <c r="Y216" s="9"/>
      <c r="Z216" s="9"/>
      <c r="AA216" s="10">
        <f t="shared" si="27"/>
        <v>0</v>
      </c>
      <c r="AB216" s="11">
        <v>45698</v>
      </c>
    </row>
    <row r="217" spans="1:28" ht="15.75" hidden="1" x14ac:dyDescent="0.25">
      <c r="A217" s="39">
        <v>45682</v>
      </c>
      <c r="B217" s="33" t="s">
        <v>478</v>
      </c>
      <c r="C217" s="33">
        <v>800000</v>
      </c>
      <c r="D217" s="35" t="s">
        <v>41</v>
      </c>
      <c r="E217" s="33" t="s">
        <v>139</v>
      </c>
      <c r="F217" s="33">
        <v>2</v>
      </c>
      <c r="G217" s="35" t="s">
        <v>23</v>
      </c>
      <c r="H217" s="33"/>
      <c r="I217" s="20">
        <f t="shared" si="21"/>
        <v>0</v>
      </c>
      <c r="J217" s="37" t="s">
        <v>240</v>
      </c>
      <c r="K217" s="20" t="s">
        <v>591</v>
      </c>
      <c r="L217" s="9">
        <f t="shared" si="22"/>
        <v>0</v>
      </c>
      <c r="M217" s="9"/>
      <c r="N217" s="9"/>
      <c r="O217" s="9">
        <f t="shared" si="23"/>
        <v>800000</v>
      </c>
      <c r="P217" s="9">
        <v>800000</v>
      </c>
      <c r="Q217" s="9"/>
      <c r="R217" s="9">
        <f t="shared" si="24"/>
        <v>0</v>
      </c>
      <c r="S217" s="9"/>
      <c r="T217" s="9"/>
      <c r="U217" s="9">
        <f t="shared" si="25"/>
        <v>0</v>
      </c>
      <c r="V217" s="9"/>
      <c r="W217" s="9"/>
      <c r="X217" s="9">
        <f t="shared" si="26"/>
        <v>0</v>
      </c>
      <c r="Y217" s="9"/>
      <c r="Z217" s="9"/>
      <c r="AA217" s="10">
        <f t="shared" si="27"/>
        <v>0</v>
      </c>
      <c r="AB217" s="11">
        <v>45693</v>
      </c>
    </row>
    <row r="218" spans="1:28" ht="15.75" hidden="1" x14ac:dyDescent="0.25">
      <c r="A218" s="39">
        <v>45682</v>
      </c>
      <c r="B218" s="33" t="s">
        <v>478</v>
      </c>
      <c r="C218" s="33">
        <v>340000</v>
      </c>
      <c r="D218" s="35" t="s">
        <v>41</v>
      </c>
      <c r="E218" s="33" t="s">
        <v>50</v>
      </c>
      <c r="F218" s="33">
        <v>2</v>
      </c>
      <c r="G218" s="35" t="s">
        <v>51</v>
      </c>
      <c r="H218" s="33"/>
      <c r="I218" s="20">
        <f t="shared" si="21"/>
        <v>0</v>
      </c>
      <c r="J218" s="37" t="s">
        <v>240</v>
      </c>
      <c r="K218" s="20" t="s">
        <v>591</v>
      </c>
      <c r="L218" s="9">
        <f t="shared" si="22"/>
        <v>0</v>
      </c>
      <c r="M218" s="9"/>
      <c r="N218" s="9"/>
      <c r="O218" s="9">
        <f t="shared" si="23"/>
        <v>340000</v>
      </c>
      <c r="P218" s="9">
        <v>340000</v>
      </c>
      <c r="Q218" s="9"/>
      <c r="R218" s="9">
        <f t="shared" si="24"/>
        <v>0</v>
      </c>
      <c r="S218" s="9"/>
      <c r="T218" s="9"/>
      <c r="U218" s="9">
        <f t="shared" si="25"/>
        <v>0</v>
      </c>
      <c r="V218" s="9"/>
      <c r="W218" s="9"/>
      <c r="X218" s="9">
        <f t="shared" si="26"/>
        <v>0</v>
      </c>
      <c r="Y218" s="9"/>
      <c r="Z218" s="9"/>
      <c r="AA218" s="10">
        <f t="shared" si="27"/>
        <v>0</v>
      </c>
      <c r="AB218" s="11">
        <v>45693</v>
      </c>
    </row>
    <row r="219" spans="1:28" ht="15.75" hidden="1" x14ac:dyDescent="0.25">
      <c r="A219" s="39">
        <v>45682</v>
      </c>
      <c r="B219" s="33" t="s">
        <v>217</v>
      </c>
      <c r="C219" s="35">
        <v>780000</v>
      </c>
      <c r="D219" s="35" t="s">
        <v>41</v>
      </c>
      <c r="E219" s="35" t="s">
        <v>102</v>
      </c>
      <c r="F219" s="35">
        <v>12</v>
      </c>
      <c r="G219" s="33" t="s">
        <v>74</v>
      </c>
      <c r="H219" s="35"/>
      <c r="I219" s="20">
        <f t="shared" si="21"/>
        <v>0</v>
      </c>
      <c r="J219" s="31" t="s">
        <v>240</v>
      </c>
      <c r="K219" s="20"/>
      <c r="L219" s="9">
        <f t="shared" si="22"/>
        <v>0</v>
      </c>
      <c r="M219" s="9"/>
      <c r="N219" s="9"/>
      <c r="O219" s="9">
        <f t="shared" si="23"/>
        <v>780000</v>
      </c>
      <c r="P219" s="9">
        <v>780000</v>
      </c>
      <c r="Q219" s="9"/>
      <c r="R219" s="9">
        <f t="shared" si="24"/>
        <v>0</v>
      </c>
      <c r="S219" s="9"/>
      <c r="T219" s="9"/>
      <c r="U219" s="9">
        <f t="shared" si="25"/>
        <v>0</v>
      </c>
      <c r="V219" s="9"/>
      <c r="W219" s="9"/>
      <c r="X219" s="9">
        <f t="shared" si="26"/>
        <v>0</v>
      </c>
      <c r="Y219" s="9"/>
      <c r="Z219" s="9"/>
      <c r="AA219" s="10">
        <f t="shared" si="27"/>
        <v>0</v>
      </c>
      <c r="AB219" s="11">
        <v>45695</v>
      </c>
    </row>
    <row r="220" spans="1:28" ht="15.75" hidden="1" x14ac:dyDescent="0.25">
      <c r="A220" s="39">
        <v>45682</v>
      </c>
      <c r="B220" s="33" t="s">
        <v>217</v>
      </c>
      <c r="C220" s="33">
        <v>2000000</v>
      </c>
      <c r="D220" s="35" t="s">
        <v>41</v>
      </c>
      <c r="E220" s="35" t="s">
        <v>155</v>
      </c>
      <c r="F220" s="33">
        <v>500</v>
      </c>
      <c r="G220" s="33" t="s">
        <v>29</v>
      </c>
      <c r="H220" s="33"/>
      <c r="I220" s="20">
        <f t="shared" si="21"/>
        <v>0</v>
      </c>
      <c r="J220" s="31" t="s">
        <v>240</v>
      </c>
      <c r="K220" s="20"/>
      <c r="L220" s="9">
        <f t="shared" si="22"/>
        <v>0</v>
      </c>
      <c r="M220" s="9"/>
      <c r="N220" s="9"/>
      <c r="O220" s="9">
        <f t="shared" si="23"/>
        <v>2000000</v>
      </c>
      <c r="P220" s="9">
        <v>2000000</v>
      </c>
      <c r="Q220" s="9"/>
      <c r="R220" s="9">
        <f t="shared" si="24"/>
        <v>0</v>
      </c>
      <c r="S220" s="9"/>
      <c r="T220" s="9"/>
      <c r="U220" s="9">
        <f t="shared" si="25"/>
        <v>0</v>
      </c>
      <c r="V220" s="9"/>
      <c r="W220" s="9"/>
      <c r="X220" s="9">
        <f t="shared" si="26"/>
        <v>0</v>
      </c>
      <c r="Y220" s="9"/>
      <c r="Z220" s="9"/>
      <c r="AA220" s="10">
        <f t="shared" si="27"/>
        <v>0</v>
      </c>
      <c r="AB220" s="11">
        <v>45695</v>
      </c>
    </row>
    <row r="221" spans="1:28" ht="15.75" hidden="1" x14ac:dyDescent="0.25">
      <c r="A221" s="39">
        <v>45682</v>
      </c>
      <c r="B221" s="33" t="s">
        <v>412</v>
      </c>
      <c r="C221" s="33">
        <v>18200000</v>
      </c>
      <c r="D221" s="35" t="s">
        <v>31</v>
      </c>
      <c r="E221" s="35" t="s">
        <v>91</v>
      </c>
      <c r="F221" s="33">
        <v>5200</v>
      </c>
      <c r="G221" s="33" t="s">
        <v>29</v>
      </c>
      <c r="H221" s="33"/>
      <c r="I221" s="20">
        <f t="shared" si="21"/>
        <v>0</v>
      </c>
      <c r="J221" s="41" t="s">
        <v>240</v>
      </c>
      <c r="K221" s="20"/>
      <c r="L221" s="9">
        <f t="shared" si="22"/>
        <v>13900000</v>
      </c>
      <c r="M221" s="9">
        <v>13900000</v>
      </c>
      <c r="N221" s="9"/>
      <c r="O221" s="9">
        <f t="shared" si="23"/>
        <v>0</v>
      </c>
      <c r="P221" s="9"/>
      <c r="Q221" s="9"/>
      <c r="R221" s="9">
        <f t="shared" si="24"/>
        <v>4300000</v>
      </c>
      <c r="S221" s="9">
        <v>4300000</v>
      </c>
      <c r="T221" s="9"/>
      <c r="U221" s="9">
        <f t="shared" si="25"/>
        <v>0</v>
      </c>
      <c r="V221" s="9"/>
      <c r="W221" s="9"/>
      <c r="X221" s="9">
        <f t="shared" si="26"/>
        <v>0</v>
      </c>
      <c r="Y221" s="9"/>
      <c r="Z221" s="9"/>
      <c r="AA221" s="10">
        <f t="shared" si="27"/>
        <v>0</v>
      </c>
      <c r="AB221" s="11">
        <v>45699</v>
      </c>
    </row>
    <row r="222" spans="1:28" ht="15.75" hidden="1" x14ac:dyDescent="0.25">
      <c r="A222" s="39">
        <v>45682</v>
      </c>
      <c r="B222" s="33" t="s">
        <v>231</v>
      </c>
      <c r="C222" s="33">
        <v>0</v>
      </c>
      <c r="D222" s="35"/>
      <c r="E222" s="33" t="s">
        <v>362</v>
      </c>
      <c r="F222" s="33">
        <v>29.3</v>
      </c>
      <c r="G222" s="33" t="s">
        <v>51</v>
      </c>
      <c r="H222" s="33"/>
      <c r="I222" s="20">
        <f t="shared" si="21"/>
        <v>0</v>
      </c>
      <c r="J222" s="34" t="s">
        <v>26</v>
      </c>
      <c r="K222" s="20"/>
      <c r="L222" s="9">
        <f t="shared" si="22"/>
        <v>0</v>
      </c>
      <c r="M222" s="9"/>
      <c r="N222" s="9"/>
      <c r="O222" s="9">
        <f t="shared" si="23"/>
        <v>0</v>
      </c>
      <c r="P222" s="9"/>
      <c r="Q222" s="9"/>
      <c r="R222" s="9">
        <f t="shared" si="24"/>
        <v>0</v>
      </c>
      <c r="S222" s="9"/>
      <c r="T222" s="9"/>
      <c r="U222" s="9">
        <f t="shared" si="25"/>
        <v>0</v>
      </c>
      <c r="V222" s="9"/>
      <c r="W222" s="9"/>
      <c r="X222" s="9">
        <f t="shared" si="26"/>
        <v>0</v>
      </c>
      <c r="Y222" s="9"/>
      <c r="Z222" s="9"/>
      <c r="AA222" s="10">
        <f t="shared" si="27"/>
        <v>0</v>
      </c>
      <c r="AB222" s="11"/>
    </row>
    <row r="223" spans="1:28" ht="15.75" hidden="1" x14ac:dyDescent="0.25">
      <c r="A223" s="39">
        <v>45682</v>
      </c>
      <c r="B223" s="33" t="s">
        <v>231</v>
      </c>
      <c r="C223" s="33">
        <v>0</v>
      </c>
      <c r="D223" s="35"/>
      <c r="E223" s="33" t="s">
        <v>135</v>
      </c>
      <c r="F223" s="33">
        <v>57.5</v>
      </c>
      <c r="G223" s="33" t="s">
        <v>51</v>
      </c>
      <c r="H223" s="33"/>
      <c r="I223" s="20">
        <f t="shared" si="21"/>
        <v>0</v>
      </c>
      <c r="J223" s="34" t="s">
        <v>26</v>
      </c>
      <c r="K223" s="20"/>
      <c r="L223" s="9">
        <f t="shared" si="22"/>
        <v>0</v>
      </c>
      <c r="M223" s="9"/>
      <c r="N223" s="9"/>
      <c r="O223" s="9">
        <f t="shared" si="23"/>
        <v>0</v>
      </c>
      <c r="P223" s="9"/>
      <c r="Q223" s="9"/>
      <c r="R223" s="9">
        <f t="shared" si="24"/>
        <v>0</v>
      </c>
      <c r="S223" s="9"/>
      <c r="T223" s="9"/>
      <c r="U223" s="9">
        <f t="shared" si="25"/>
        <v>0</v>
      </c>
      <c r="V223" s="9"/>
      <c r="W223" s="9"/>
      <c r="X223" s="9">
        <f t="shared" si="26"/>
        <v>0</v>
      </c>
      <c r="Y223" s="9"/>
      <c r="Z223" s="9"/>
      <c r="AA223" s="10">
        <f t="shared" si="27"/>
        <v>0</v>
      </c>
      <c r="AB223" s="11"/>
    </row>
    <row r="224" spans="1:28" ht="15.75" hidden="1" x14ac:dyDescent="0.25">
      <c r="A224" s="39">
        <v>45682</v>
      </c>
      <c r="B224" s="33" t="s">
        <v>231</v>
      </c>
      <c r="C224" s="33">
        <v>0</v>
      </c>
      <c r="D224" s="35"/>
      <c r="E224" s="33" t="s">
        <v>135</v>
      </c>
      <c r="F224" s="33">
        <v>29.9</v>
      </c>
      <c r="G224" s="33" t="s">
        <v>51</v>
      </c>
      <c r="H224" s="33"/>
      <c r="I224" s="20">
        <f t="shared" si="21"/>
        <v>0</v>
      </c>
      <c r="J224" s="34" t="s">
        <v>26</v>
      </c>
      <c r="K224" s="20"/>
      <c r="L224" s="9">
        <f t="shared" si="22"/>
        <v>0</v>
      </c>
      <c r="M224" s="9"/>
      <c r="N224" s="9"/>
      <c r="O224" s="9">
        <f t="shared" si="23"/>
        <v>0</v>
      </c>
      <c r="P224" s="9"/>
      <c r="Q224" s="9"/>
      <c r="R224" s="9">
        <f t="shared" si="24"/>
        <v>0</v>
      </c>
      <c r="S224" s="9"/>
      <c r="T224" s="9"/>
      <c r="U224" s="9">
        <f t="shared" si="25"/>
        <v>0</v>
      </c>
      <c r="V224" s="9"/>
      <c r="W224" s="9"/>
      <c r="X224" s="9">
        <f t="shared" si="26"/>
        <v>0</v>
      </c>
      <c r="Y224" s="9"/>
      <c r="Z224" s="9"/>
      <c r="AA224" s="10">
        <f t="shared" si="27"/>
        <v>0</v>
      </c>
      <c r="AB224" s="11"/>
    </row>
    <row r="225" spans="1:28" ht="15.75" hidden="1" x14ac:dyDescent="0.25">
      <c r="A225" s="39">
        <v>45682</v>
      </c>
      <c r="B225" s="33" t="s">
        <v>479</v>
      </c>
      <c r="C225" s="35">
        <v>1200000</v>
      </c>
      <c r="D225" s="35" t="s">
        <v>41</v>
      </c>
      <c r="E225" s="35" t="s">
        <v>166</v>
      </c>
      <c r="F225" s="35">
        <v>3</v>
      </c>
      <c r="G225" s="33" t="s">
        <v>23</v>
      </c>
      <c r="H225" s="35"/>
      <c r="I225" s="20">
        <f t="shared" si="21"/>
        <v>0</v>
      </c>
      <c r="J225" s="36" t="s">
        <v>26</v>
      </c>
      <c r="K225" s="20"/>
      <c r="L225" s="9">
        <f t="shared" si="22"/>
        <v>0</v>
      </c>
      <c r="M225" s="9"/>
      <c r="N225" s="9"/>
      <c r="O225" s="9">
        <f t="shared" si="23"/>
        <v>0</v>
      </c>
      <c r="P225" s="9"/>
      <c r="Q225" s="9"/>
      <c r="R225" s="9">
        <f t="shared" si="24"/>
        <v>0</v>
      </c>
      <c r="S225" s="9"/>
      <c r="T225" s="9"/>
      <c r="U225" s="9">
        <f t="shared" si="25"/>
        <v>0</v>
      </c>
      <c r="V225" s="9"/>
      <c r="W225" s="9"/>
      <c r="X225" s="9">
        <f t="shared" si="26"/>
        <v>0</v>
      </c>
      <c r="Y225" s="9"/>
      <c r="Z225" s="9"/>
      <c r="AA225" s="10">
        <f t="shared" si="27"/>
        <v>1200000</v>
      </c>
      <c r="AB225" s="11"/>
    </row>
    <row r="226" spans="1:28" ht="15.75" hidden="1" x14ac:dyDescent="0.25">
      <c r="A226" s="39">
        <v>45682</v>
      </c>
      <c r="B226" s="33" t="s">
        <v>173</v>
      </c>
      <c r="C226" s="33">
        <v>6000000</v>
      </c>
      <c r="D226" s="35" t="s">
        <v>31</v>
      </c>
      <c r="E226" s="33" t="s">
        <v>148</v>
      </c>
      <c r="F226" s="33">
        <v>100</v>
      </c>
      <c r="G226" s="35" t="s">
        <v>51</v>
      </c>
      <c r="H226" s="33"/>
      <c r="I226" s="20">
        <f t="shared" ref="I226:I285" si="28">F226*H226</f>
        <v>0</v>
      </c>
      <c r="J226" s="41" t="s">
        <v>240</v>
      </c>
      <c r="K226" s="20"/>
      <c r="L226" s="9">
        <f t="shared" si="22"/>
        <v>0</v>
      </c>
      <c r="M226" s="9"/>
      <c r="N226" s="9"/>
      <c r="O226" s="9">
        <f t="shared" si="23"/>
        <v>6000000</v>
      </c>
      <c r="P226" s="9">
        <v>6000000</v>
      </c>
      <c r="Q226" s="9"/>
      <c r="R226" s="9">
        <f t="shared" si="24"/>
        <v>0</v>
      </c>
      <c r="S226" s="9"/>
      <c r="T226" s="9"/>
      <c r="U226" s="9">
        <f t="shared" si="25"/>
        <v>0</v>
      </c>
      <c r="V226" s="9"/>
      <c r="W226" s="9"/>
      <c r="X226" s="9">
        <f t="shared" si="26"/>
        <v>0</v>
      </c>
      <c r="Y226" s="9"/>
      <c r="Z226" s="9"/>
      <c r="AA226" s="10">
        <f t="shared" si="27"/>
        <v>0</v>
      </c>
      <c r="AB226" s="11">
        <v>45707</v>
      </c>
    </row>
    <row r="227" spans="1:28" ht="15.75" hidden="1" x14ac:dyDescent="0.25">
      <c r="A227" s="39">
        <v>45682</v>
      </c>
      <c r="B227" s="35" t="s">
        <v>346</v>
      </c>
      <c r="C227" s="33">
        <v>650000</v>
      </c>
      <c r="D227" s="35" t="s">
        <v>41</v>
      </c>
      <c r="E227" s="33" t="s">
        <v>155</v>
      </c>
      <c r="F227" s="33">
        <v>600</v>
      </c>
      <c r="G227" s="35" t="s">
        <v>29</v>
      </c>
      <c r="H227" s="33"/>
      <c r="I227" s="20">
        <f t="shared" si="28"/>
        <v>0</v>
      </c>
      <c r="J227" s="37" t="s">
        <v>241</v>
      </c>
      <c r="K227" s="20"/>
      <c r="L227" s="9">
        <f t="shared" si="22"/>
        <v>650000</v>
      </c>
      <c r="M227" s="9">
        <v>650000</v>
      </c>
      <c r="N227" s="9"/>
      <c r="O227" s="9">
        <f t="shared" si="23"/>
        <v>0</v>
      </c>
      <c r="P227" s="9"/>
      <c r="Q227" s="9"/>
      <c r="R227" s="9">
        <f t="shared" si="24"/>
        <v>0</v>
      </c>
      <c r="S227" s="9"/>
      <c r="T227" s="9"/>
      <c r="U227" s="9">
        <f t="shared" si="25"/>
        <v>0</v>
      </c>
      <c r="V227" s="9"/>
      <c r="W227" s="9"/>
      <c r="X227" s="9">
        <f t="shared" si="26"/>
        <v>0</v>
      </c>
      <c r="Y227" s="9"/>
      <c r="Z227" s="9"/>
      <c r="AA227" s="10">
        <f t="shared" si="27"/>
        <v>0</v>
      </c>
      <c r="AB227" s="11">
        <v>45693</v>
      </c>
    </row>
    <row r="228" spans="1:28" ht="15.75" hidden="1" x14ac:dyDescent="0.25">
      <c r="A228" s="39">
        <v>45682</v>
      </c>
      <c r="B228" s="33" t="s">
        <v>217</v>
      </c>
      <c r="C228" s="35">
        <v>650000</v>
      </c>
      <c r="D228" s="35" t="s">
        <v>41</v>
      </c>
      <c r="E228" s="35" t="s">
        <v>73</v>
      </c>
      <c r="F228" s="35">
        <v>10</v>
      </c>
      <c r="G228" s="33" t="s">
        <v>74</v>
      </c>
      <c r="H228" s="35"/>
      <c r="I228" s="20">
        <f t="shared" si="28"/>
        <v>0</v>
      </c>
      <c r="J228" s="31" t="s">
        <v>240</v>
      </c>
      <c r="K228" s="20"/>
      <c r="L228" s="9">
        <f t="shared" si="22"/>
        <v>0</v>
      </c>
      <c r="M228" s="9"/>
      <c r="N228" s="9"/>
      <c r="O228" s="9">
        <f t="shared" si="23"/>
        <v>650000</v>
      </c>
      <c r="P228" s="9">
        <v>650000</v>
      </c>
      <c r="Q228" s="9"/>
      <c r="R228" s="9">
        <f t="shared" si="24"/>
        <v>0</v>
      </c>
      <c r="S228" s="9"/>
      <c r="T228" s="9"/>
      <c r="U228" s="9">
        <f t="shared" si="25"/>
        <v>0</v>
      </c>
      <c r="V228" s="9"/>
      <c r="W228" s="9"/>
      <c r="X228" s="9">
        <f t="shared" si="26"/>
        <v>0</v>
      </c>
      <c r="Y228" s="9"/>
      <c r="Z228" s="9"/>
      <c r="AA228" s="10">
        <f t="shared" si="27"/>
        <v>0</v>
      </c>
      <c r="AB228" s="11">
        <v>45695</v>
      </c>
    </row>
    <row r="229" spans="1:28" ht="15.75" hidden="1" x14ac:dyDescent="0.25">
      <c r="A229" s="39">
        <v>45682</v>
      </c>
      <c r="B229" s="33" t="s">
        <v>231</v>
      </c>
      <c r="C229" s="33">
        <v>0</v>
      </c>
      <c r="D229" s="35"/>
      <c r="E229" s="33" t="s">
        <v>85</v>
      </c>
      <c r="F229" s="33">
        <v>65</v>
      </c>
      <c r="G229" s="33" t="s">
        <v>51</v>
      </c>
      <c r="H229" s="33"/>
      <c r="I229" s="20">
        <f t="shared" si="28"/>
        <v>0</v>
      </c>
      <c r="J229" s="34" t="s">
        <v>26</v>
      </c>
      <c r="K229" s="20"/>
      <c r="L229" s="9">
        <f t="shared" si="22"/>
        <v>0</v>
      </c>
      <c r="M229" s="9"/>
      <c r="N229" s="9"/>
      <c r="O229" s="9">
        <f t="shared" si="23"/>
        <v>0</v>
      </c>
      <c r="P229" s="9"/>
      <c r="Q229" s="9"/>
      <c r="R229" s="9">
        <f t="shared" si="24"/>
        <v>0</v>
      </c>
      <c r="S229" s="9"/>
      <c r="T229" s="9"/>
      <c r="U229" s="9">
        <f t="shared" si="25"/>
        <v>0</v>
      </c>
      <c r="V229" s="9"/>
      <c r="W229" s="9"/>
      <c r="X229" s="9">
        <f t="shared" si="26"/>
        <v>0</v>
      </c>
      <c r="Y229" s="9"/>
      <c r="Z229" s="9"/>
      <c r="AA229" s="10">
        <f t="shared" si="27"/>
        <v>0</v>
      </c>
      <c r="AB229" s="11"/>
    </row>
    <row r="230" spans="1:28" ht="15.75" hidden="1" x14ac:dyDescent="0.25">
      <c r="A230" s="39">
        <v>45682</v>
      </c>
      <c r="B230" s="33" t="s">
        <v>231</v>
      </c>
      <c r="C230" s="33">
        <v>0</v>
      </c>
      <c r="D230" s="35"/>
      <c r="E230" s="33" t="s">
        <v>482</v>
      </c>
      <c r="F230" s="33">
        <v>31.2</v>
      </c>
      <c r="G230" s="33" t="s">
        <v>51</v>
      </c>
      <c r="H230" s="33"/>
      <c r="I230" s="20">
        <f t="shared" si="28"/>
        <v>0</v>
      </c>
      <c r="J230" s="34" t="s">
        <v>26</v>
      </c>
      <c r="K230" s="20"/>
      <c r="L230" s="9">
        <f t="shared" si="22"/>
        <v>0</v>
      </c>
      <c r="M230" s="9"/>
      <c r="N230" s="9"/>
      <c r="O230" s="9">
        <f t="shared" si="23"/>
        <v>0</v>
      </c>
      <c r="P230" s="9"/>
      <c r="Q230" s="9"/>
      <c r="R230" s="9">
        <f t="shared" si="24"/>
        <v>0</v>
      </c>
      <c r="S230" s="9"/>
      <c r="T230" s="9"/>
      <c r="U230" s="9">
        <f t="shared" si="25"/>
        <v>0</v>
      </c>
      <c r="V230" s="9"/>
      <c r="W230" s="9"/>
      <c r="X230" s="9">
        <f t="shared" si="26"/>
        <v>0</v>
      </c>
      <c r="Y230" s="9"/>
      <c r="Z230" s="9"/>
      <c r="AA230" s="10">
        <f t="shared" si="27"/>
        <v>0</v>
      </c>
      <c r="AB230" s="11"/>
    </row>
    <row r="231" spans="1:28" ht="15.75" hidden="1" x14ac:dyDescent="0.25">
      <c r="A231" s="32">
        <v>45682</v>
      </c>
      <c r="B231" s="33" t="s">
        <v>231</v>
      </c>
      <c r="C231" s="33">
        <v>0</v>
      </c>
      <c r="D231" s="33"/>
      <c r="E231" s="33" t="s">
        <v>98</v>
      </c>
      <c r="F231" s="33">
        <v>23.2</v>
      </c>
      <c r="G231" s="33" t="s">
        <v>51</v>
      </c>
      <c r="H231" s="33"/>
      <c r="I231" s="20">
        <f t="shared" si="28"/>
        <v>0</v>
      </c>
      <c r="J231" s="34" t="s">
        <v>26</v>
      </c>
      <c r="K231" s="20"/>
      <c r="L231" s="9">
        <f t="shared" si="22"/>
        <v>0</v>
      </c>
      <c r="M231" s="9"/>
      <c r="N231" s="9"/>
      <c r="O231" s="9">
        <f t="shared" si="23"/>
        <v>0</v>
      </c>
      <c r="P231" s="9"/>
      <c r="Q231" s="9"/>
      <c r="R231" s="9">
        <f t="shared" si="24"/>
        <v>0</v>
      </c>
      <c r="S231" s="9"/>
      <c r="T231" s="9"/>
      <c r="U231" s="9">
        <f t="shared" si="25"/>
        <v>0</v>
      </c>
      <c r="V231" s="9"/>
      <c r="W231" s="9"/>
      <c r="X231" s="9">
        <f t="shared" si="26"/>
        <v>0</v>
      </c>
      <c r="Y231" s="9"/>
      <c r="Z231" s="9"/>
      <c r="AA231" s="10">
        <f t="shared" si="27"/>
        <v>0</v>
      </c>
      <c r="AB231" s="11"/>
    </row>
    <row r="232" spans="1:28" ht="15.75" hidden="1" x14ac:dyDescent="0.25">
      <c r="A232" s="32">
        <v>45682</v>
      </c>
      <c r="B232" s="33" t="s">
        <v>231</v>
      </c>
      <c r="C232" s="33">
        <v>0</v>
      </c>
      <c r="D232" s="33"/>
      <c r="E232" s="33" t="s">
        <v>135</v>
      </c>
      <c r="F232" s="33">
        <v>59.9</v>
      </c>
      <c r="G232" s="33" t="s">
        <v>51</v>
      </c>
      <c r="H232" s="33"/>
      <c r="I232" s="20">
        <f t="shared" si="28"/>
        <v>0</v>
      </c>
      <c r="J232" s="34" t="s">
        <v>26</v>
      </c>
      <c r="K232" s="20"/>
      <c r="L232" s="9">
        <f t="shared" si="22"/>
        <v>0</v>
      </c>
      <c r="M232" s="9"/>
      <c r="N232" s="9"/>
      <c r="O232" s="9">
        <f t="shared" si="23"/>
        <v>0</v>
      </c>
      <c r="P232" s="9"/>
      <c r="Q232" s="9"/>
      <c r="R232" s="9">
        <f t="shared" si="24"/>
        <v>0</v>
      </c>
      <c r="S232" s="9"/>
      <c r="T232" s="9"/>
      <c r="U232" s="9">
        <f t="shared" si="25"/>
        <v>0</v>
      </c>
      <c r="V232" s="9"/>
      <c r="W232" s="9"/>
      <c r="X232" s="9">
        <f t="shared" si="26"/>
        <v>0</v>
      </c>
      <c r="Y232" s="9"/>
      <c r="Z232" s="9"/>
      <c r="AA232" s="10">
        <f t="shared" si="27"/>
        <v>0</v>
      </c>
      <c r="AB232" s="11"/>
    </row>
    <row r="233" spans="1:28" ht="15.75" hidden="1" x14ac:dyDescent="0.25">
      <c r="A233" s="39">
        <v>45684</v>
      </c>
      <c r="B233" s="35" t="s">
        <v>96</v>
      </c>
      <c r="C233" s="35">
        <v>690000</v>
      </c>
      <c r="D233" s="35" t="s">
        <v>41</v>
      </c>
      <c r="E233" s="35" t="s">
        <v>134</v>
      </c>
      <c r="F233" s="35">
        <v>3</v>
      </c>
      <c r="G233" s="35" t="s">
        <v>33</v>
      </c>
      <c r="H233" s="35"/>
      <c r="I233" s="20">
        <f t="shared" si="28"/>
        <v>0</v>
      </c>
      <c r="J233" s="36" t="s">
        <v>26</v>
      </c>
      <c r="K233" s="20" t="s">
        <v>486</v>
      </c>
      <c r="L233" s="9">
        <f t="shared" si="22"/>
        <v>0</v>
      </c>
      <c r="M233" s="9"/>
      <c r="N233" s="9"/>
      <c r="O233" s="9">
        <f t="shared" si="23"/>
        <v>0</v>
      </c>
      <c r="P233" s="9"/>
      <c r="Q233" s="9"/>
      <c r="R233" s="9">
        <f t="shared" si="24"/>
        <v>0</v>
      </c>
      <c r="S233" s="9"/>
      <c r="T233" s="9"/>
      <c r="U233" s="9">
        <f t="shared" si="25"/>
        <v>0</v>
      </c>
      <c r="V233" s="9"/>
      <c r="W233" s="9"/>
      <c r="X233" s="9">
        <f t="shared" si="26"/>
        <v>0</v>
      </c>
      <c r="Y233" s="9"/>
      <c r="Z233" s="9"/>
      <c r="AA233" s="10">
        <f t="shared" si="27"/>
        <v>690000</v>
      </c>
      <c r="AB233" s="11"/>
    </row>
    <row r="234" spans="1:28" ht="15.75" hidden="1" x14ac:dyDescent="0.25">
      <c r="A234" s="39">
        <v>45684</v>
      </c>
      <c r="B234" s="33" t="s">
        <v>492</v>
      </c>
      <c r="C234" s="33">
        <v>400000</v>
      </c>
      <c r="D234" s="35" t="s">
        <v>41</v>
      </c>
      <c r="E234" s="33" t="s">
        <v>166</v>
      </c>
      <c r="F234" s="33">
        <v>1</v>
      </c>
      <c r="G234" s="33" t="s">
        <v>23</v>
      </c>
      <c r="H234" s="33"/>
      <c r="I234" s="20">
        <f t="shared" si="28"/>
        <v>0</v>
      </c>
      <c r="J234" s="42" t="s">
        <v>43</v>
      </c>
      <c r="K234" s="20"/>
      <c r="L234" s="9">
        <f t="shared" si="22"/>
        <v>280000</v>
      </c>
      <c r="M234" s="9">
        <v>280000</v>
      </c>
      <c r="N234" s="9"/>
      <c r="O234" s="9">
        <f t="shared" si="23"/>
        <v>0</v>
      </c>
      <c r="P234" s="9"/>
      <c r="Q234" s="9"/>
      <c r="R234" s="9">
        <f t="shared" si="24"/>
        <v>0</v>
      </c>
      <c r="S234" s="9"/>
      <c r="T234" s="9"/>
      <c r="U234" s="9">
        <f t="shared" si="25"/>
        <v>0</v>
      </c>
      <c r="V234" s="9"/>
      <c r="W234" s="9"/>
      <c r="X234" s="9">
        <f t="shared" si="26"/>
        <v>0</v>
      </c>
      <c r="Y234" s="9"/>
      <c r="Z234" s="9"/>
      <c r="AA234" s="10">
        <f t="shared" si="27"/>
        <v>120000</v>
      </c>
      <c r="AB234" s="11"/>
    </row>
    <row r="235" spans="1:28" ht="15.75" hidden="1" x14ac:dyDescent="0.25">
      <c r="A235" s="39">
        <v>45684</v>
      </c>
      <c r="B235" s="33" t="s">
        <v>402</v>
      </c>
      <c r="C235" s="33">
        <v>400000</v>
      </c>
      <c r="D235" s="35" t="s">
        <v>31</v>
      </c>
      <c r="E235" s="33" t="s">
        <v>110</v>
      </c>
      <c r="F235" s="33">
        <v>200</v>
      </c>
      <c r="G235" s="33" t="s">
        <v>29</v>
      </c>
      <c r="H235" s="33"/>
      <c r="I235" s="20">
        <f t="shared" si="28"/>
        <v>0</v>
      </c>
      <c r="J235" s="37" t="s">
        <v>240</v>
      </c>
      <c r="K235" s="20" t="s">
        <v>619</v>
      </c>
      <c r="L235" s="9">
        <f t="shared" si="22"/>
        <v>0</v>
      </c>
      <c r="M235" s="9"/>
      <c r="N235" s="9"/>
      <c r="O235" s="9">
        <f t="shared" si="23"/>
        <v>400000</v>
      </c>
      <c r="P235" s="9">
        <v>400000</v>
      </c>
      <c r="Q235" s="9"/>
      <c r="R235" s="9">
        <f t="shared" si="24"/>
        <v>0</v>
      </c>
      <c r="S235" s="9"/>
      <c r="T235" s="9"/>
      <c r="U235" s="9">
        <f t="shared" si="25"/>
        <v>0</v>
      </c>
      <c r="V235" s="9"/>
      <c r="W235" s="9"/>
      <c r="X235" s="9">
        <f t="shared" si="26"/>
        <v>0</v>
      </c>
      <c r="Y235" s="9"/>
      <c r="Z235" s="9"/>
      <c r="AA235" s="10">
        <f t="shared" si="27"/>
        <v>0</v>
      </c>
      <c r="AB235" s="11">
        <v>45695</v>
      </c>
    </row>
    <row r="236" spans="1:28" ht="15.75" hidden="1" x14ac:dyDescent="0.25">
      <c r="A236" s="39">
        <v>45684</v>
      </c>
      <c r="B236" s="33" t="s">
        <v>370</v>
      </c>
      <c r="C236" s="33">
        <v>2000000</v>
      </c>
      <c r="D236" s="35" t="s">
        <v>31</v>
      </c>
      <c r="E236" s="33" t="s">
        <v>110</v>
      </c>
      <c r="F236" s="33">
        <v>1000</v>
      </c>
      <c r="G236" s="33" t="s">
        <v>29</v>
      </c>
      <c r="H236" s="33"/>
      <c r="I236" s="20">
        <f t="shared" si="28"/>
        <v>0</v>
      </c>
      <c r="J236" s="41" t="s">
        <v>240</v>
      </c>
      <c r="K236" s="20" t="s">
        <v>583</v>
      </c>
      <c r="L236" s="9">
        <f t="shared" si="22"/>
        <v>0</v>
      </c>
      <c r="M236" s="9"/>
      <c r="N236" s="9"/>
      <c r="O236" s="9">
        <f t="shared" si="23"/>
        <v>2000000</v>
      </c>
      <c r="P236" s="9">
        <v>2000000</v>
      </c>
      <c r="Q236" s="9"/>
      <c r="R236" s="9">
        <f t="shared" si="24"/>
        <v>0</v>
      </c>
      <c r="S236" s="9"/>
      <c r="T236" s="9"/>
      <c r="U236" s="9">
        <f t="shared" si="25"/>
        <v>0</v>
      </c>
      <c r="V236" s="9"/>
      <c r="W236" s="9"/>
      <c r="X236" s="9">
        <f t="shared" si="26"/>
        <v>0</v>
      </c>
      <c r="Y236" s="9"/>
      <c r="Z236" s="9"/>
      <c r="AA236" s="10">
        <f t="shared" si="27"/>
        <v>0</v>
      </c>
      <c r="AB236" s="11">
        <v>45692</v>
      </c>
    </row>
    <row r="237" spans="1:28" ht="15.75" hidden="1" x14ac:dyDescent="0.25">
      <c r="A237" s="39">
        <v>45684</v>
      </c>
      <c r="B237" s="33" t="s">
        <v>290</v>
      </c>
      <c r="C237" s="33">
        <v>2680000</v>
      </c>
      <c r="D237" s="35" t="s">
        <v>31</v>
      </c>
      <c r="E237" s="33" t="s">
        <v>429</v>
      </c>
      <c r="F237" s="33">
        <v>4</v>
      </c>
      <c r="G237" s="33" t="s">
        <v>25</v>
      </c>
      <c r="H237" s="33"/>
      <c r="I237" s="20">
        <f t="shared" si="28"/>
        <v>0</v>
      </c>
      <c r="J237" s="37" t="s">
        <v>240</v>
      </c>
      <c r="K237" s="20" t="s">
        <v>657</v>
      </c>
      <c r="L237" s="9">
        <f t="shared" si="22"/>
        <v>0</v>
      </c>
      <c r="M237" s="9"/>
      <c r="N237" s="9"/>
      <c r="O237" s="9">
        <f t="shared" si="23"/>
        <v>2680000</v>
      </c>
      <c r="P237" s="9">
        <v>2680000</v>
      </c>
      <c r="Q237" s="9"/>
      <c r="R237" s="9">
        <f t="shared" si="24"/>
        <v>0</v>
      </c>
      <c r="S237" s="9"/>
      <c r="T237" s="9"/>
      <c r="U237" s="9">
        <f t="shared" si="25"/>
        <v>0</v>
      </c>
      <c r="V237" s="9"/>
      <c r="W237" s="9"/>
      <c r="X237" s="9">
        <f t="shared" si="26"/>
        <v>0</v>
      </c>
      <c r="Y237" s="9"/>
      <c r="Z237" s="9"/>
      <c r="AA237" s="10">
        <f t="shared" si="27"/>
        <v>0</v>
      </c>
      <c r="AB237" s="11">
        <v>45700</v>
      </c>
    </row>
    <row r="238" spans="1:28" ht="15.75" hidden="1" x14ac:dyDescent="0.25">
      <c r="A238" s="39">
        <v>45684</v>
      </c>
      <c r="B238" s="33" t="s">
        <v>92</v>
      </c>
      <c r="C238" s="35">
        <v>4500000</v>
      </c>
      <c r="D238" s="35" t="s">
        <v>31</v>
      </c>
      <c r="E238" s="35" t="s">
        <v>91</v>
      </c>
      <c r="F238" s="35">
        <v>1000</v>
      </c>
      <c r="G238" s="33" t="s">
        <v>29</v>
      </c>
      <c r="H238" s="35"/>
      <c r="I238" s="20">
        <f t="shared" si="28"/>
        <v>0</v>
      </c>
      <c r="J238" s="36" t="s">
        <v>26</v>
      </c>
      <c r="K238" s="20" t="s">
        <v>685</v>
      </c>
      <c r="L238" s="9">
        <f t="shared" si="22"/>
        <v>0</v>
      </c>
      <c r="M238" s="9"/>
      <c r="N238" s="9"/>
      <c r="O238" s="9">
        <f t="shared" si="23"/>
        <v>0</v>
      </c>
      <c r="P238" s="9"/>
      <c r="Q238" s="9"/>
      <c r="R238" s="9">
        <f t="shared" si="24"/>
        <v>0</v>
      </c>
      <c r="S238" s="9"/>
      <c r="T238" s="9"/>
      <c r="U238" s="9">
        <f t="shared" si="25"/>
        <v>0</v>
      </c>
      <c r="V238" s="9"/>
      <c r="W238" s="9"/>
      <c r="X238" s="9">
        <f t="shared" si="26"/>
        <v>0</v>
      </c>
      <c r="Y238" s="9"/>
      <c r="Z238" s="9"/>
      <c r="AA238" s="10">
        <f t="shared" si="27"/>
        <v>4500000</v>
      </c>
      <c r="AB238" s="11"/>
    </row>
    <row r="239" spans="1:28" ht="15.75" hidden="1" x14ac:dyDescent="0.25">
      <c r="A239" s="32">
        <v>45684</v>
      </c>
      <c r="B239" s="33" t="s">
        <v>231</v>
      </c>
      <c r="C239" s="33">
        <v>0</v>
      </c>
      <c r="D239" s="33"/>
      <c r="E239" s="33" t="s">
        <v>135</v>
      </c>
      <c r="F239" s="33">
        <v>58.1</v>
      </c>
      <c r="G239" s="33" t="s">
        <v>51</v>
      </c>
      <c r="H239" s="33"/>
      <c r="I239" s="20">
        <f t="shared" si="28"/>
        <v>0</v>
      </c>
      <c r="J239" s="34" t="s">
        <v>26</v>
      </c>
      <c r="K239" s="20"/>
      <c r="L239" s="9">
        <f t="shared" si="22"/>
        <v>0</v>
      </c>
      <c r="M239" s="9"/>
      <c r="N239" s="9"/>
      <c r="O239" s="9">
        <f t="shared" si="23"/>
        <v>0</v>
      </c>
      <c r="P239" s="9"/>
      <c r="Q239" s="9"/>
      <c r="R239" s="9">
        <f t="shared" si="24"/>
        <v>0</v>
      </c>
      <c r="S239" s="9"/>
      <c r="T239" s="9"/>
      <c r="U239" s="9">
        <f t="shared" si="25"/>
        <v>0</v>
      </c>
      <c r="V239" s="9"/>
      <c r="W239" s="9"/>
      <c r="X239" s="9">
        <f t="shared" si="26"/>
        <v>0</v>
      </c>
      <c r="Y239" s="9"/>
      <c r="Z239" s="9"/>
      <c r="AA239" s="10">
        <f t="shared" si="27"/>
        <v>0</v>
      </c>
      <c r="AB239" s="11"/>
    </row>
    <row r="240" spans="1:28" ht="15.75" hidden="1" x14ac:dyDescent="0.25">
      <c r="A240" s="39">
        <v>45684</v>
      </c>
      <c r="B240" s="33" t="s">
        <v>231</v>
      </c>
      <c r="C240" s="33">
        <v>0</v>
      </c>
      <c r="D240" s="35"/>
      <c r="E240" s="33" t="s">
        <v>143</v>
      </c>
      <c r="F240" s="33">
        <v>29.8</v>
      </c>
      <c r="G240" s="33" t="s">
        <v>51</v>
      </c>
      <c r="H240" s="33"/>
      <c r="I240" s="20">
        <f t="shared" si="28"/>
        <v>0</v>
      </c>
      <c r="J240" s="34" t="s">
        <v>26</v>
      </c>
      <c r="K240" s="20"/>
      <c r="L240" s="9">
        <f t="shared" si="22"/>
        <v>0</v>
      </c>
      <c r="M240" s="9"/>
      <c r="N240" s="9"/>
      <c r="O240" s="9">
        <f t="shared" si="23"/>
        <v>0</v>
      </c>
      <c r="P240" s="9"/>
      <c r="Q240" s="9"/>
      <c r="R240" s="9">
        <f t="shared" si="24"/>
        <v>0</v>
      </c>
      <c r="S240" s="9"/>
      <c r="T240" s="9"/>
      <c r="U240" s="9">
        <f t="shared" si="25"/>
        <v>0</v>
      </c>
      <c r="V240" s="9"/>
      <c r="W240" s="9"/>
      <c r="X240" s="9">
        <f t="shared" si="26"/>
        <v>0</v>
      </c>
      <c r="Y240" s="9"/>
      <c r="Z240" s="9"/>
      <c r="AA240" s="10">
        <f t="shared" si="27"/>
        <v>0</v>
      </c>
      <c r="AB240" s="11"/>
    </row>
    <row r="241" spans="1:28" ht="15.75" hidden="1" x14ac:dyDescent="0.25">
      <c r="A241" s="32">
        <v>45684</v>
      </c>
      <c r="B241" s="33" t="s">
        <v>48</v>
      </c>
      <c r="C241" s="33">
        <v>-818000</v>
      </c>
      <c r="D241" s="33" t="s">
        <v>41</v>
      </c>
      <c r="E241" s="33"/>
      <c r="F241" s="33"/>
      <c r="G241" s="33" t="s">
        <v>51</v>
      </c>
      <c r="H241" s="33"/>
      <c r="I241" s="20">
        <f t="shared" si="28"/>
        <v>0</v>
      </c>
      <c r="J241" s="14" t="s">
        <v>34</v>
      </c>
      <c r="K241" s="20" t="s">
        <v>476</v>
      </c>
      <c r="L241" s="9">
        <f t="shared" si="22"/>
        <v>0</v>
      </c>
      <c r="M241" s="9"/>
      <c r="N241" s="9"/>
      <c r="O241" s="9">
        <f t="shared" si="23"/>
        <v>0</v>
      </c>
      <c r="P241" s="9"/>
      <c r="Q241" s="9"/>
      <c r="R241" s="9">
        <f t="shared" si="24"/>
        <v>0</v>
      </c>
      <c r="S241" s="9"/>
      <c r="T241" s="9"/>
      <c r="U241" s="9">
        <f t="shared" si="25"/>
        <v>0</v>
      </c>
      <c r="V241" s="9"/>
      <c r="W241" s="9"/>
      <c r="X241" s="9">
        <f t="shared" si="26"/>
        <v>0</v>
      </c>
      <c r="Y241" s="9"/>
      <c r="Z241" s="9"/>
      <c r="AA241" s="10">
        <f t="shared" si="27"/>
        <v>-818000</v>
      </c>
      <c r="AB241" s="11">
        <v>45709</v>
      </c>
    </row>
    <row r="242" spans="1:28" ht="15.75" hidden="1" x14ac:dyDescent="0.25">
      <c r="A242" s="39">
        <v>45685</v>
      </c>
      <c r="B242" s="35" t="s">
        <v>170</v>
      </c>
      <c r="C242" s="35">
        <v>480000</v>
      </c>
      <c r="D242" s="35" t="s">
        <v>41</v>
      </c>
      <c r="E242" s="35" t="s">
        <v>99</v>
      </c>
      <c r="F242" s="35">
        <v>1</v>
      </c>
      <c r="G242" s="35" t="s">
        <v>25</v>
      </c>
      <c r="H242" s="35"/>
      <c r="I242" s="20">
        <f t="shared" si="28"/>
        <v>0</v>
      </c>
      <c r="J242" s="41" t="s">
        <v>241</v>
      </c>
      <c r="K242" s="20"/>
      <c r="L242" s="9">
        <f t="shared" si="22"/>
        <v>0</v>
      </c>
      <c r="M242" s="9"/>
      <c r="N242" s="9"/>
      <c r="O242" s="9">
        <f t="shared" si="23"/>
        <v>0</v>
      </c>
      <c r="P242" s="9"/>
      <c r="Q242" s="9"/>
      <c r="R242" s="9">
        <f t="shared" si="24"/>
        <v>0</v>
      </c>
      <c r="S242" s="9"/>
      <c r="T242" s="9"/>
      <c r="U242" s="9">
        <f t="shared" si="25"/>
        <v>480000</v>
      </c>
      <c r="V242" s="9">
        <v>480000</v>
      </c>
      <c r="W242" s="9"/>
      <c r="X242" s="9">
        <f t="shared" si="26"/>
        <v>0</v>
      </c>
      <c r="Y242" s="9"/>
      <c r="Z242" s="9"/>
      <c r="AA242" s="10">
        <f t="shared" si="27"/>
        <v>0</v>
      </c>
      <c r="AB242" s="11">
        <v>45709</v>
      </c>
    </row>
    <row r="243" spans="1:28" ht="15.75" hidden="1" x14ac:dyDescent="0.25">
      <c r="A243" s="39">
        <v>45685</v>
      </c>
      <c r="B243" s="35" t="s">
        <v>170</v>
      </c>
      <c r="C243" s="33">
        <v>75000</v>
      </c>
      <c r="D243" s="35" t="s">
        <v>41</v>
      </c>
      <c r="E243" s="33" t="s">
        <v>403</v>
      </c>
      <c r="F243" s="33">
        <v>1</v>
      </c>
      <c r="G243" s="33" t="s">
        <v>29</v>
      </c>
      <c r="H243" s="33"/>
      <c r="I243" s="20">
        <f t="shared" si="28"/>
        <v>0</v>
      </c>
      <c r="J243" s="41" t="s">
        <v>241</v>
      </c>
      <c r="K243" s="20"/>
      <c r="L243" s="9">
        <f t="shared" si="22"/>
        <v>0</v>
      </c>
      <c r="M243" s="9"/>
      <c r="N243" s="9"/>
      <c r="O243" s="9">
        <f t="shared" si="23"/>
        <v>0</v>
      </c>
      <c r="P243" s="9"/>
      <c r="Q243" s="9"/>
      <c r="R243" s="9">
        <f t="shared" si="24"/>
        <v>0</v>
      </c>
      <c r="S243" s="9"/>
      <c r="T243" s="9"/>
      <c r="U243" s="9">
        <f t="shared" si="25"/>
        <v>75000</v>
      </c>
      <c r="V243" s="9">
        <v>75000</v>
      </c>
      <c r="W243" s="9"/>
      <c r="X243" s="9">
        <f t="shared" si="26"/>
        <v>0</v>
      </c>
      <c r="Y243" s="9"/>
      <c r="Z243" s="9"/>
      <c r="AA243" s="10">
        <f t="shared" si="27"/>
        <v>0</v>
      </c>
      <c r="AB243" s="11">
        <v>45709</v>
      </c>
    </row>
    <row r="244" spans="1:28" ht="15.75" hidden="1" x14ac:dyDescent="0.25">
      <c r="A244" s="39">
        <v>45685</v>
      </c>
      <c r="B244" s="35" t="s">
        <v>170</v>
      </c>
      <c r="C244" s="35">
        <v>95000</v>
      </c>
      <c r="D244" s="35" t="s">
        <v>41</v>
      </c>
      <c r="E244" s="35" t="s">
        <v>160</v>
      </c>
      <c r="F244" s="35">
        <v>1</v>
      </c>
      <c r="G244" s="35" t="s">
        <v>29</v>
      </c>
      <c r="H244" s="35"/>
      <c r="I244" s="20">
        <f t="shared" si="28"/>
        <v>0</v>
      </c>
      <c r="J244" s="41" t="s">
        <v>241</v>
      </c>
      <c r="K244" s="20"/>
      <c r="L244" s="9">
        <f t="shared" si="22"/>
        <v>0</v>
      </c>
      <c r="M244" s="9"/>
      <c r="N244" s="9"/>
      <c r="O244" s="9">
        <f t="shared" si="23"/>
        <v>0</v>
      </c>
      <c r="P244" s="9"/>
      <c r="Q244" s="9"/>
      <c r="R244" s="9">
        <f t="shared" si="24"/>
        <v>0</v>
      </c>
      <c r="S244" s="9"/>
      <c r="T244" s="9"/>
      <c r="U244" s="9">
        <f t="shared" si="25"/>
        <v>95000</v>
      </c>
      <c r="V244" s="9">
        <v>95000</v>
      </c>
      <c r="W244" s="9"/>
      <c r="X244" s="9">
        <f t="shared" si="26"/>
        <v>0</v>
      </c>
      <c r="Y244" s="9"/>
      <c r="Z244" s="9"/>
      <c r="AA244" s="10">
        <f t="shared" si="27"/>
        <v>0</v>
      </c>
      <c r="AB244" s="11">
        <v>45709</v>
      </c>
    </row>
    <row r="245" spans="1:28" ht="15.75" hidden="1" x14ac:dyDescent="0.25">
      <c r="A245" s="39">
        <v>45685</v>
      </c>
      <c r="B245" s="33" t="s">
        <v>305</v>
      </c>
      <c r="C245" s="35">
        <v>3125000</v>
      </c>
      <c r="D245" s="35" t="s">
        <v>31</v>
      </c>
      <c r="E245" s="35" t="s">
        <v>86</v>
      </c>
      <c r="F245" s="35">
        <v>25</v>
      </c>
      <c r="G245" s="35" t="s">
        <v>51</v>
      </c>
      <c r="H245" s="35"/>
      <c r="I245" s="20">
        <f t="shared" si="28"/>
        <v>0</v>
      </c>
      <c r="J245" s="36" t="s">
        <v>26</v>
      </c>
      <c r="K245" s="20"/>
      <c r="L245" s="9">
        <f t="shared" si="22"/>
        <v>0</v>
      </c>
      <c r="M245" s="9"/>
      <c r="N245" s="9"/>
      <c r="O245" s="9">
        <f t="shared" si="23"/>
        <v>0</v>
      </c>
      <c r="P245" s="9"/>
      <c r="Q245" s="9"/>
      <c r="R245" s="9">
        <f t="shared" si="24"/>
        <v>0</v>
      </c>
      <c r="S245" s="9"/>
      <c r="T245" s="9"/>
      <c r="U245" s="9">
        <f t="shared" si="25"/>
        <v>0</v>
      </c>
      <c r="V245" s="9"/>
      <c r="W245" s="9"/>
      <c r="X245" s="9">
        <f t="shared" si="26"/>
        <v>0</v>
      </c>
      <c r="Y245" s="9"/>
      <c r="Z245" s="9"/>
      <c r="AA245" s="10">
        <f t="shared" si="27"/>
        <v>3125000</v>
      </c>
      <c r="AB245" s="11"/>
    </row>
    <row r="246" spans="1:28" ht="15.75" hidden="1" x14ac:dyDescent="0.25">
      <c r="A246" s="39">
        <v>45685</v>
      </c>
      <c r="B246" s="35" t="s">
        <v>500</v>
      </c>
      <c r="C246" s="33">
        <v>2500000</v>
      </c>
      <c r="D246" s="35" t="s">
        <v>31</v>
      </c>
      <c r="E246" s="33" t="s">
        <v>501</v>
      </c>
      <c r="F246" s="35">
        <v>50</v>
      </c>
      <c r="G246" s="33" t="s">
        <v>25</v>
      </c>
      <c r="H246" s="33"/>
      <c r="I246" s="20">
        <f t="shared" si="28"/>
        <v>0</v>
      </c>
      <c r="J246" s="37" t="s">
        <v>241</v>
      </c>
      <c r="K246" s="20"/>
      <c r="L246" s="9">
        <f t="shared" ref="L246:L309" si="29">M246+N246</f>
        <v>2500000</v>
      </c>
      <c r="M246" s="9">
        <v>2500000</v>
      </c>
      <c r="N246" s="9"/>
      <c r="O246" s="9">
        <f t="shared" ref="O246:O309" si="30">P246+Q246</f>
        <v>0</v>
      </c>
      <c r="P246" s="9"/>
      <c r="Q246" s="9"/>
      <c r="R246" s="9">
        <f t="shared" ref="R246:R309" si="31">S246+T246</f>
        <v>0</v>
      </c>
      <c r="S246" s="9"/>
      <c r="T246" s="9"/>
      <c r="U246" s="9">
        <f t="shared" ref="U246:U309" si="32">V246+W246</f>
        <v>0</v>
      </c>
      <c r="V246" s="9"/>
      <c r="W246" s="9"/>
      <c r="X246" s="9">
        <f t="shared" ref="X246:X309" si="33">Y246+Z246</f>
        <v>0</v>
      </c>
      <c r="Y246" s="9"/>
      <c r="Z246" s="9"/>
      <c r="AA246" s="10">
        <f t="shared" ref="AA246:AA309" si="34">C246+I246-L246-O246-U246-X246-R246</f>
        <v>0</v>
      </c>
      <c r="AB246" s="11">
        <v>45687</v>
      </c>
    </row>
    <row r="247" spans="1:28" ht="15.75" hidden="1" x14ac:dyDescent="0.25">
      <c r="A247" s="39">
        <v>45685</v>
      </c>
      <c r="B247" s="35" t="s">
        <v>217</v>
      </c>
      <c r="C247" s="33">
        <v>2685000</v>
      </c>
      <c r="D247" s="35" t="s">
        <v>41</v>
      </c>
      <c r="E247" s="33" t="s">
        <v>224</v>
      </c>
      <c r="F247" s="33">
        <v>1500</v>
      </c>
      <c r="G247" s="33" t="s">
        <v>29</v>
      </c>
      <c r="H247" s="33"/>
      <c r="I247" s="20">
        <f t="shared" si="28"/>
        <v>0</v>
      </c>
      <c r="J247" s="31" t="s">
        <v>241</v>
      </c>
      <c r="K247" s="20"/>
      <c r="L247" s="9">
        <f t="shared" si="29"/>
        <v>330000</v>
      </c>
      <c r="M247" s="9">
        <v>330000</v>
      </c>
      <c r="N247" s="9"/>
      <c r="O247" s="9">
        <f t="shared" si="30"/>
        <v>2355000</v>
      </c>
      <c r="P247" s="9">
        <v>2355000</v>
      </c>
      <c r="Q247" s="9"/>
      <c r="R247" s="9">
        <f t="shared" si="31"/>
        <v>0</v>
      </c>
      <c r="S247" s="9"/>
      <c r="T247" s="9"/>
      <c r="U247" s="9">
        <f t="shared" si="32"/>
        <v>0</v>
      </c>
      <c r="V247" s="9"/>
      <c r="W247" s="9"/>
      <c r="X247" s="9">
        <f t="shared" si="33"/>
        <v>0</v>
      </c>
      <c r="Y247" s="9"/>
      <c r="Z247" s="9"/>
      <c r="AA247" s="10">
        <f t="shared" si="34"/>
        <v>0</v>
      </c>
      <c r="AB247" s="11">
        <v>45698</v>
      </c>
    </row>
    <row r="248" spans="1:28" ht="15.75" hidden="1" x14ac:dyDescent="0.25">
      <c r="A248" s="39">
        <v>45685</v>
      </c>
      <c r="B248" s="35" t="s">
        <v>217</v>
      </c>
      <c r="C248" s="35">
        <v>645000</v>
      </c>
      <c r="D248" s="35" t="s">
        <v>41</v>
      </c>
      <c r="E248" s="35" t="s">
        <v>198</v>
      </c>
      <c r="F248" s="35">
        <v>750</v>
      </c>
      <c r="G248" s="33" t="s">
        <v>29</v>
      </c>
      <c r="H248" s="35"/>
      <c r="I248" s="20">
        <f t="shared" si="28"/>
        <v>0</v>
      </c>
      <c r="J248" s="31" t="s">
        <v>241</v>
      </c>
      <c r="K248" s="20"/>
      <c r="L248" s="9">
        <f t="shared" si="29"/>
        <v>645000</v>
      </c>
      <c r="M248" s="9">
        <v>645000</v>
      </c>
      <c r="N248" s="9"/>
      <c r="O248" s="9">
        <f t="shared" si="30"/>
        <v>0</v>
      </c>
      <c r="P248" s="9"/>
      <c r="Q248" s="9"/>
      <c r="R248" s="9">
        <f t="shared" si="31"/>
        <v>0</v>
      </c>
      <c r="S248" s="9"/>
      <c r="T248" s="9"/>
      <c r="U248" s="9">
        <f t="shared" si="32"/>
        <v>0</v>
      </c>
      <c r="V248" s="9"/>
      <c r="W248" s="9"/>
      <c r="X248" s="9">
        <f t="shared" si="33"/>
        <v>0</v>
      </c>
      <c r="Y248" s="9"/>
      <c r="Z248" s="9"/>
      <c r="AA248" s="10">
        <f t="shared" si="34"/>
        <v>0</v>
      </c>
      <c r="AB248" s="11">
        <v>45698</v>
      </c>
    </row>
    <row r="249" spans="1:28" ht="15.75" hidden="1" x14ac:dyDescent="0.25">
      <c r="A249" s="39">
        <v>45685</v>
      </c>
      <c r="B249" s="33" t="s">
        <v>231</v>
      </c>
      <c r="C249" s="33">
        <v>0</v>
      </c>
      <c r="D249" s="35"/>
      <c r="E249" s="33" t="s">
        <v>135</v>
      </c>
      <c r="F249" s="33">
        <v>29.2</v>
      </c>
      <c r="G249" s="33" t="s">
        <v>51</v>
      </c>
      <c r="H249" s="33"/>
      <c r="I249" s="20">
        <f t="shared" si="28"/>
        <v>0</v>
      </c>
      <c r="J249" s="34" t="s">
        <v>26</v>
      </c>
      <c r="K249" s="20"/>
      <c r="L249" s="9">
        <f t="shared" si="29"/>
        <v>0</v>
      </c>
      <c r="M249" s="9"/>
      <c r="N249" s="9"/>
      <c r="O249" s="9">
        <f t="shared" si="30"/>
        <v>0</v>
      </c>
      <c r="P249" s="9"/>
      <c r="Q249" s="9"/>
      <c r="R249" s="9">
        <f t="shared" si="31"/>
        <v>0</v>
      </c>
      <c r="S249" s="9"/>
      <c r="T249" s="9"/>
      <c r="U249" s="9">
        <f t="shared" si="32"/>
        <v>0</v>
      </c>
      <c r="V249" s="9"/>
      <c r="W249" s="9"/>
      <c r="X249" s="9">
        <f t="shared" si="33"/>
        <v>0</v>
      </c>
      <c r="Y249" s="9"/>
      <c r="Z249" s="9"/>
      <c r="AA249" s="10">
        <f t="shared" si="34"/>
        <v>0</v>
      </c>
      <c r="AB249" s="11"/>
    </row>
    <row r="250" spans="1:28" ht="15.75" hidden="1" x14ac:dyDescent="0.25">
      <c r="A250" s="39">
        <v>45685</v>
      </c>
      <c r="B250" s="33" t="s">
        <v>231</v>
      </c>
      <c r="C250" s="35">
        <v>0</v>
      </c>
      <c r="D250" s="35"/>
      <c r="E250" s="33" t="s">
        <v>468</v>
      </c>
      <c r="F250" s="35">
        <v>16.399999999999999</v>
      </c>
      <c r="G250" s="33" t="s">
        <v>51</v>
      </c>
      <c r="H250" s="35"/>
      <c r="I250" s="20">
        <f t="shared" si="28"/>
        <v>0</v>
      </c>
      <c r="J250" s="36" t="s">
        <v>26</v>
      </c>
      <c r="K250" s="20"/>
      <c r="L250" s="9">
        <f t="shared" si="29"/>
        <v>0</v>
      </c>
      <c r="M250" s="9"/>
      <c r="N250" s="9"/>
      <c r="O250" s="9">
        <f t="shared" si="30"/>
        <v>0</v>
      </c>
      <c r="P250" s="9"/>
      <c r="Q250" s="9"/>
      <c r="R250" s="9">
        <f t="shared" si="31"/>
        <v>0</v>
      </c>
      <c r="S250" s="9"/>
      <c r="T250" s="9"/>
      <c r="U250" s="9">
        <f t="shared" si="32"/>
        <v>0</v>
      </c>
      <c r="V250" s="9"/>
      <c r="W250" s="9"/>
      <c r="X250" s="9">
        <f t="shared" si="33"/>
        <v>0</v>
      </c>
      <c r="Y250" s="9"/>
      <c r="Z250" s="9"/>
      <c r="AA250" s="10">
        <f t="shared" si="34"/>
        <v>0</v>
      </c>
      <c r="AB250" s="11"/>
    </row>
    <row r="251" spans="1:28" ht="15.75" hidden="1" x14ac:dyDescent="0.25">
      <c r="A251" s="39">
        <v>45685</v>
      </c>
      <c r="B251" s="33" t="s">
        <v>231</v>
      </c>
      <c r="C251" s="33">
        <v>0</v>
      </c>
      <c r="D251" s="35"/>
      <c r="E251" s="33" t="s">
        <v>143</v>
      </c>
      <c r="F251" s="33">
        <v>29.8</v>
      </c>
      <c r="G251" s="33" t="s">
        <v>51</v>
      </c>
      <c r="H251" s="33"/>
      <c r="I251" s="20">
        <f t="shared" si="28"/>
        <v>0</v>
      </c>
      <c r="J251" s="34" t="s">
        <v>26</v>
      </c>
      <c r="K251" s="20"/>
      <c r="L251" s="9">
        <f t="shared" si="29"/>
        <v>0</v>
      </c>
      <c r="M251" s="9"/>
      <c r="N251" s="9"/>
      <c r="O251" s="9">
        <f t="shared" si="30"/>
        <v>0</v>
      </c>
      <c r="P251" s="9"/>
      <c r="Q251" s="9"/>
      <c r="R251" s="9">
        <f t="shared" si="31"/>
        <v>0</v>
      </c>
      <c r="S251" s="9"/>
      <c r="T251" s="9"/>
      <c r="U251" s="9">
        <f t="shared" si="32"/>
        <v>0</v>
      </c>
      <c r="V251" s="9"/>
      <c r="W251" s="9"/>
      <c r="X251" s="9">
        <f t="shared" si="33"/>
        <v>0</v>
      </c>
      <c r="Y251" s="9"/>
      <c r="Z251" s="9"/>
      <c r="AA251" s="10">
        <f t="shared" si="34"/>
        <v>0</v>
      </c>
      <c r="AB251" s="11"/>
    </row>
    <row r="252" spans="1:28" ht="15.75" hidden="1" x14ac:dyDescent="0.25">
      <c r="A252" s="39">
        <v>45685</v>
      </c>
      <c r="B252" s="33" t="s">
        <v>231</v>
      </c>
      <c r="C252" s="33">
        <v>0</v>
      </c>
      <c r="D252" s="35"/>
      <c r="E252" s="33" t="s">
        <v>135</v>
      </c>
      <c r="F252" s="33">
        <v>173</v>
      </c>
      <c r="G252" s="33" t="s">
        <v>51</v>
      </c>
      <c r="H252" s="33"/>
      <c r="I252" s="20">
        <f t="shared" si="28"/>
        <v>0</v>
      </c>
      <c r="J252" s="34" t="s">
        <v>26</v>
      </c>
      <c r="K252" s="20"/>
      <c r="L252" s="9">
        <f t="shared" si="29"/>
        <v>0</v>
      </c>
      <c r="M252" s="9"/>
      <c r="N252" s="9"/>
      <c r="O252" s="9">
        <f t="shared" si="30"/>
        <v>0</v>
      </c>
      <c r="P252" s="9"/>
      <c r="Q252" s="9"/>
      <c r="R252" s="9">
        <f t="shared" si="31"/>
        <v>0</v>
      </c>
      <c r="S252" s="9"/>
      <c r="T252" s="9"/>
      <c r="U252" s="9">
        <f t="shared" si="32"/>
        <v>0</v>
      </c>
      <c r="V252" s="9"/>
      <c r="W252" s="9"/>
      <c r="X252" s="9">
        <f t="shared" si="33"/>
        <v>0</v>
      </c>
      <c r="Y252" s="9"/>
      <c r="Z252" s="9"/>
      <c r="AA252" s="10">
        <f t="shared" si="34"/>
        <v>0</v>
      </c>
      <c r="AB252" s="11"/>
    </row>
    <row r="253" spans="1:28" ht="15.75" hidden="1" x14ac:dyDescent="0.25">
      <c r="A253" s="39">
        <v>45685</v>
      </c>
      <c r="B253" s="35" t="s">
        <v>191</v>
      </c>
      <c r="C253" s="35">
        <v>9900000</v>
      </c>
      <c r="D253" s="35" t="s">
        <v>31</v>
      </c>
      <c r="E253" s="35" t="s">
        <v>192</v>
      </c>
      <c r="F253" s="35">
        <v>11000</v>
      </c>
      <c r="G253" s="33" t="s">
        <v>29</v>
      </c>
      <c r="H253" s="35"/>
      <c r="I253" s="20">
        <f t="shared" si="28"/>
        <v>0</v>
      </c>
      <c r="J253" s="37" t="s">
        <v>241</v>
      </c>
      <c r="K253" s="20"/>
      <c r="L253" s="9">
        <f t="shared" si="29"/>
        <v>9900000</v>
      </c>
      <c r="M253" s="9">
        <v>9184000</v>
      </c>
      <c r="N253" s="9">
        <v>716000</v>
      </c>
      <c r="O253" s="9">
        <f t="shared" si="30"/>
        <v>0</v>
      </c>
      <c r="P253" s="9"/>
      <c r="Q253" s="9"/>
      <c r="R253" s="9">
        <f t="shared" si="31"/>
        <v>0</v>
      </c>
      <c r="S253" s="9"/>
      <c r="T253" s="9"/>
      <c r="U253" s="9">
        <f t="shared" si="32"/>
        <v>0</v>
      </c>
      <c r="V253" s="9"/>
      <c r="W253" s="9"/>
      <c r="X253" s="9">
        <f t="shared" si="33"/>
        <v>0</v>
      </c>
      <c r="Y253" s="9"/>
      <c r="Z253" s="9"/>
      <c r="AA253" s="10">
        <f t="shared" si="34"/>
        <v>0</v>
      </c>
      <c r="AB253" s="11">
        <v>45705</v>
      </c>
    </row>
    <row r="254" spans="1:28" ht="15.75" hidden="1" x14ac:dyDescent="0.25">
      <c r="A254" s="39">
        <v>45685</v>
      </c>
      <c r="B254" s="33" t="s">
        <v>370</v>
      </c>
      <c r="C254" s="35">
        <v>1600000</v>
      </c>
      <c r="D254" s="35" t="s">
        <v>31</v>
      </c>
      <c r="E254" s="35" t="s">
        <v>110</v>
      </c>
      <c r="F254" s="35">
        <v>800</v>
      </c>
      <c r="G254" s="33" t="s">
        <v>29</v>
      </c>
      <c r="H254" s="35"/>
      <c r="I254" s="20">
        <f t="shared" si="28"/>
        <v>0</v>
      </c>
      <c r="J254" s="41" t="s">
        <v>240</v>
      </c>
      <c r="K254" s="20" t="s">
        <v>580</v>
      </c>
      <c r="L254" s="9">
        <f t="shared" si="29"/>
        <v>0</v>
      </c>
      <c r="M254" s="9"/>
      <c r="N254" s="9"/>
      <c r="O254" s="9">
        <f t="shared" si="30"/>
        <v>1600000</v>
      </c>
      <c r="P254" s="9">
        <v>1600000</v>
      </c>
      <c r="Q254" s="9"/>
      <c r="R254" s="9">
        <f t="shared" si="31"/>
        <v>0</v>
      </c>
      <c r="S254" s="9"/>
      <c r="T254" s="9"/>
      <c r="U254" s="9">
        <f t="shared" si="32"/>
        <v>0</v>
      </c>
      <c r="V254" s="9"/>
      <c r="W254" s="9"/>
      <c r="X254" s="9">
        <f t="shared" si="33"/>
        <v>0</v>
      </c>
      <c r="Y254" s="9"/>
      <c r="Z254" s="9"/>
      <c r="AA254" s="10">
        <f t="shared" si="34"/>
        <v>0</v>
      </c>
      <c r="AB254" s="11">
        <v>45692</v>
      </c>
    </row>
    <row r="255" spans="1:28" ht="15.75" hidden="1" x14ac:dyDescent="0.25">
      <c r="A255" s="39">
        <v>45685</v>
      </c>
      <c r="B255" s="35" t="s">
        <v>509</v>
      </c>
      <c r="C255" s="33">
        <v>5262500</v>
      </c>
      <c r="D255" s="35" t="s">
        <v>31</v>
      </c>
      <c r="E255" s="33" t="s">
        <v>47</v>
      </c>
      <c r="F255" s="33">
        <v>2500</v>
      </c>
      <c r="G255" s="33" t="s">
        <v>29</v>
      </c>
      <c r="H255" s="33"/>
      <c r="I255" s="20">
        <f t="shared" si="28"/>
        <v>0</v>
      </c>
      <c r="J255" s="37" t="s">
        <v>240</v>
      </c>
      <c r="K255" s="20" t="s">
        <v>367</v>
      </c>
      <c r="L255" s="9">
        <f t="shared" si="29"/>
        <v>0</v>
      </c>
      <c r="M255" s="9"/>
      <c r="N255" s="9"/>
      <c r="O255" s="9">
        <f t="shared" si="30"/>
        <v>5262500</v>
      </c>
      <c r="P255" s="9">
        <v>5262500</v>
      </c>
      <c r="Q255" s="9"/>
      <c r="R255" s="9">
        <f t="shared" si="31"/>
        <v>0</v>
      </c>
      <c r="S255" s="9"/>
      <c r="T255" s="9"/>
      <c r="U255" s="9">
        <f t="shared" si="32"/>
        <v>0</v>
      </c>
      <c r="V255" s="9"/>
      <c r="W255" s="9"/>
      <c r="X255" s="9">
        <f t="shared" si="33"/>
        <v>0</v>
      </c>
      <c r="Y255" s="9"/>
      <c r="Z255" s="9"/>
      <c r="AA255" s="10">
        <f t="shared" si="34"/>
        <v>0</v>
      </c>
      <c r="AB255" s="11">
        <v>45701</v>
      </c>
    </row>
    <row r="256" spans="1:28" ht="15.75" hidden="1" x14ac:dyDescent="0.25">
      <c r="A256" s="39">
        <v>45685</v>
      </c>
      <c r="B256" s="35" t="s">
        <v>509</v>
      </c>
      <c r="C256" s="33">
        <v>6150000</v>
      </c>
      <c r="D256" s="35" t="s">
        <v>31</v>
      </c>
      <c r="E256" s="33" t="s">
        <v>197</v>
      </c>
      <c r="F256" s="33">
        <v>2500</v>
      </c>
      <c r="G256" s="33" t="s">
        <v>29</v>
      </c>
      <c r="H256" s="33"/>
      <c r="I256" s="20">
        <f t="shared" si="28"/>
        <v>0</v>
      </c>
      <c r="J256" s="37" t="s">
        <v>240</v>
      </c>
      <c r="K256" s="20" t="s">
        <v>367</v>
      </c>
      <c r="L256" s="9">
        <f t="shared" si="29"/>
        <v>0</v>
      </c>
      <c r="M256" s="9"/>
      <c r="N256" s="9"/>
      <c r="O256" s="9">
        <f t="shared" si="30"/>
        <v>6150000</v>
      </c>
      <c r="P256" s="9">
        <v>6150000</v>
      </c>
      <c r="Q256" s="9"/>
      <c r="R256" s="9">
        <f t="shared" si="31"/>
        <v>0</v>
      </c>
      <c r="S256" s="9"/>
      <c r="T256" s="9"/>
      <c r="U256" s="9">
        <f t="shared" si="32"/>
        <v>0</v>
      </c>
      <c r="V256" s="9"/>
      <c r="W256" s="9"/>
      <c r="X256" s="9">
        <f t="shared" si="33"/>
        <v>0</v>
      </c>
      <c r="Y256" s="9"/>
      <c r="Z256" s="9"/>
      <c r="AA256" s="10">
        <f t="shared" si="34"/>
        <v>0</v>
      </c>
      <c r="AB256" s="11">
        <v>45701</v>
      </c>
    </row>
    <row r="257" spans="1:28" ht="15.75" hidden="1" x14ac:dyDescent="0.25">
      <c r="A257" s="39">
        <v>45685</v>
      </c>
      <c r="B257" s="35" t="s">
        <v>509</v>
      </c>
      <c r="C257" s="33">
        <v>7525000</v>
      </c>
      <c r="D257" s="35" t="s">
        <v>31</v>
      </c>
      <c r="E257" s="33" t="s">
        <v>263</v>
      </c>
      <c r="F257" s="33">
        <v>5000</v>
      </c>
      <c r="G257" s="33" t="s">
        <v>29</v>
      </c>
      <c r="H257" s="33"/>
      <c r="I257" s="20">
        <f t="shared" si="28"/>
        <v>0</v>
      </c>
      <c r="J257" s="37" t="s">
        <v>240</v>
      </c>
      <c r="K257" s="20" t="s">
        <v>367</v>
      </c>
      <c r="L257" s="9">
        <f t="shared" si="29"/>
        <v>0</v>
      </c>
      <c r="M257" s="9"/>
      <c r="N257" s="9"/>
      <c r="O257" s="9">
        <f t="shared" si="30"/>
        <v>7525000</v>
      </c>
      <c r="P257" s="9">
        <v>7525000</v>
      </c>
      <c r="Q257" s="9"/>
      <c r="R257" s="9">
        <f t="shared" si="31"/>
        <v>0</v>
      </c>
      <c r="S257" s="9"/>
      <c r="T257" s="9"/>
      <c r="U257" s="9">
        <f t="shared" si="32"/>
        <v>0</v>
      </c>
      <c r="V257" s="9"/>
      <c r="W257" s="9"/>
      <c r="X257" s="9">
        <f t="shared" si="33"/>
        <v>0</v>
      </c>
      <c r="Y257" s="9"/>
      <c r="Z257" s="9"/>
      <c r="AA257" s="10">
        <f t="shared" si="34"/>
        <v>0</v>
      </c>
      <c r="AB257" s="11">
        <v>45701</v>
      </c>
    </row>
    <row r="258" spans="1:28" ht="15.75" hidden="1" x14ac:dyDescent="0.25">
      <c r="A258" s="39">
        <v>45685</v>
      </c>
      <c r="B258" s="35" t="s">
        <v>509</v>
      </c>
      <c r="C258" s="33">
        <v>5535000</v>
      </c>
      <c r="D258" s="35" t="s">
        <v>31</v>
      </c>
      <c r="E258" s="33" t="s">
        <v>88</v>
      </c>
      <c r="F258" s="33">
        <v>4500</v>
      </c>
      <c r="G258" s="33" t="s">
        <v>29</v>
      </c>
      <c r="H258" s="33"/>
      <c r="I258" s="20">
        <f t="shared" si="28"/>
        <v>0</v>
      </c>
      <c r="J258" s="42" t="s">
        <v>38</v>
      </c>
      <c r="K258" s="20" t="s">
        <v>367</v>
      </c>
      <c r="L258" s="9">
        <f t="shared" si="29"/>
        <v>0</v>
      </c>
      <c r="M258" s="9"/>
      <c r="N258" s="9"/>
      <c r="O258" s="9">
        <f t="shared" si="30"/>
        <v>1062500</v>
      </c>
      <c r="P258" s="9">
        <v>1062500</v>
      </c>
      <c r="Q258" s="9"/>
      <c r="R258" s="9">
        <f t="shared" si="31"/>
        <v>0</v>
      </c>
      <c r="S258" s="9"/>
      <c r="T258" s="9"/>
      <c r="U258" s="9">
        <f t="shared" si="32"/>
        <v>0</v>
      </c>
      <c r="V258" s="9"/>
      <c r="W258" s="9"/>
      <c r="X258" s="9">
        <f t="shared" si="33"/>
        <v>0</v>
      </c>
      <c r="Y258" s="9"/>
      <c r="Z258" s="9"/>
      <c r="AA258" s="10">
        <f t="shared" si="34"/>
        <v>4472500</v>
      </c>
      <c r="AB258" s="11">
        <v>45713</v>
      </c>
    </row>
    <row r="259" spans="1:28" ht="15.75" hidden="1" x14ac:dyDescent="0.25">
      <c r="A259" s="39">
        <v>45685</v>
      </c>
      <c r="B259" s="33" t="s">
        <v>96</v>
      </c>
      <c r="C259" s="35">
        <v>920000</v>
      </c>
      <c r="D259" s="35" t="s">
        <v>41</v>
      </c>
      <c r="E259" s="33" t="s">
        <v>134</v>
      </c>
      <c r="F259" s="33">
        <v>4</v>
      </c>
      <c r="G259" s="33" t="s">
        <v>33</v>
      </c>
      <c r="H259" s="35"/>
      <c r="I259" s="20">
        <f t="shared" si="28"/>
        <v>0</v>
      </c>
      <c r="J259" s="36" t="s">
        <v>26</v>
      </c>
      <c r="K259" s="20" t="s">
        <v>688</v>
      </c>
      <c r="L259" s="9">
        <f t="shared" si="29"/>
        <v>0</v>
      </c>
      <c r="M259" s="9"/>
      <c r="N259" s="9"/>
      <c r="O259" s="9">
        <f t="shared" si="30"/>
        <v>0</v>
      </c>
      <c r="P259" s="9"/>
      <c r="Q259" s="9"/>
      <c r="R259" s="9">
        <f t="shared" si="31"/>
        <v>0</v>
      </c>
      <c r="S259" s="9"/>
      <c r="T259" s="9"/>
      <c r="U259" s="9">
        <f t="shared" si="32"/>
        <v>0</v>
      </c>
      <c r="V259" s="9"/>
      <c r="W259" s="9"/>
      <c r="X259" s="9">
        <f t="shared" si="33"/>
        <v>0</v>
      </c>
      <c r="Y259" s="9"/>
      <c r="Z259" s="9"/>
      <c r="AA259" s="10">
        <f t="shared" si="34"/>
        <v>920000</v>
      </c>
      <c r="AB259" s="11"/>
    </row>
    <row r="260" spans="1:28" ht="15.75" hidden="1" x14ac:dyDescent="0.25">
      <c r="A260" s="39">
        <v>45685</v>
      </c>
      <c r="B260" s="33" t="s">
        <v>406</v>
      </c>
      <c r="C260" s="33">
        <v>800000</v>
      </c>
      <c r="D260" s="35" t="s">
        <v>31</v>
      </c>
      <c r="E260" s="33" t="s">
        <v>95</v>
      </c>
      <c r="F260" s="33">
        <v>200</v>
      </c>
      <c r="G260" s="33" t="s">
        <v>29</v>
      </c>
      <c r="H260" s="33"/>
      <c r="I260" s="20">
        <f t="shared" si="28"/>
        <v>0</v>
      </c>
      <c r="J260" s="37" t="s">
        <v>240</v>
      </c>
      <c r="K260" s="20" t="s">
        <v>431</v>
      </c>
      <c r="L260" s="9">
        <f t="shared" si="29"/>
        <v>0</v>
      </c>
      <c r="M260" s="9"/>
      <c r="N260" s="9"/>
      <c r="O260" s="9">
        <f t="shared" si="30"/>
        <v>800000</v>
      </c>
      <c r="P260" s="9">
        <v>800000</v>
      </c>
      <c r="Q260" s="9"/>
      <c r="R260" s="9">
        <f t="shared" si="31"/>
        <v>0</v>
      </c>
      <c r="S260" s="9"/>
      <c r="T260" s="9"/>
      <c r="U260" s="9">
        <f t="shared" si="32"/>
        <v>0</v>
      </c>
      <c r="V260" s="9"/>
      <c r="W260" s="9"/>
      <c r="X260" s="9">
        <f t="shared" si="33"/>
        <v>0</v>
      </c>
      <c r="Y260" s="9"/>
      <c r="Z260" s="9"/>
      <c r="AA260" s="10">
        <f t="shared" si="34"/>
        <v>0</v>
      </c>
      <c r="AB260" s="11">
        <v>45700</v>
      </c>
    </row>
    <row r="261" spans="1:28" ht="15.75" hidden="1" x14ac:dyDescent="0.25">
      <c r="A261" s="39">
        <v>45685</v>
      </c>
      <c r="B261" s="33" t="s">
        <v>472</v>
      </c>
      <c r="C261" s="33">
        <v>5363600</v>
      </c>
      <c r="D261" s="35" t="s">
        <v>31</v>
      </c>
      <c r="E261" s="33" t="s">
        <v>135</v>
      </c>
      <c r="F261" s="33">
        <v>116.6</v>
      </c>
      <c r="G261" s="33" t="s">
        <v>51</v>
      </c>
      <c r="H261" s="33"/>
      <c r="I261" s="20">
        <f t="shared" si="28"/>
        <v>0</v>
      </c>
      <c r="J261" s="37" t="s">
        <v>240</v>
      </c>
      <c r="K261" s="20" t="s">
        <v>681</v>
      </c>
      <c r="L261" s="9">
        <f t="shared" si="29"/>
        <v>0</v>
      </c>
      <c r="M261" s="9"/>
      <c r="N261" s="9"/>
      <c r="O261" s="9">
        <f t="shared" si="30"/>
        <v>5363600</v>
      </c>
      <c r="P261" s="9">
        <v>5363600</v>
      </c>
      <c r="Q261" s="9"/>
      <c r="R261" s="9">
        <f t="shared" si="31"/>
        <v>0</v>
      </c>
      <c r="S261" s="9"/>
      <c r="T261" s="9"/>
      <c r="U261" s="9">
        <f t="shared" si="32"/>
        <v>0</v>
      </c>
      <c r="V261" s="9"/>
      <c r="W261" s="9"/>
      <c r="X261" s="9">
        <f t="shared" si="33"/>
        <v>0</v>
      </c>
      <c r="Y261" s="9"/>
      <c r="Z261" s="9"/>
      <c r="AA261" s="10">
        <f t="shared" si="34"/>
        <v>0</v>
      </c>
      <c r="AB261" s="11">
        <v>45705</v>
      </c>
    </row>
    <row r="262" spans="1:28" ht="15.75" hidden="1" x14ac:dyDescent="0.25">
      <c r="A262" s="39">
        <v>45686</v>
      </c>
      <c r="B262" s="35" t="s">
        <v>133</v>
      </c>
      <c r="C262" s="35">
        <v>13330000</v>
      </c>
      <c r="D262" s="35" t="s">
        <v>31</v>
      </c>
      <c r="E262" s="35" t="s">
        <v>110</v>
      </c>
      <c r="F262" s="35">
        <v>6200</v>
      </c>
      <c r="G262" s="35" t="s">
        <v>29</v>
      </c>
      <c r="H262" s="35"/>
      <c r="I262" s="20">
        <f t="shared" si="28"/>
        <v>0</v>
      </c>
      <c r="J262" s="36" t="s">
        <v>26</v>
      </c>
      <c r="K262" s="20"/>
      <c r="L262" s="9">
        <f t="shared" si="29"/>
        <v>0</v>
      </c>
      <c r="M262" s="9"/>
      <c r="N262" s="9"/>
      <c r="O262" s="9">
        <f t="shared" si="30"/>
        <v>0</v>
      </c>
      <c r="P262" s="9"/>
      <c r="Q262" s="9"/>
      <c r="R262" s="9">
        <f t="shared" si="31"/>
        <v>0</v>
      </c>
      <c r="S262" s="9"/>
      <c r="T262" s="9"/>
      <c r="U262" s="9">
        <f t="shared" si="32"/>
        <v>0</v>
      </c>
      <c r="V262" s="9"/>
      <c r="W262" s="9"/>
      <c r="X262" s="9">
        <f t="shared" si="33"/>
        <v>0</v>
      </c>
      <c r="Y262" s="9"/>
      <c r="Z262" s="9"/>
      <c r="AA262" s="10">
        <f t="shared" si="34"/>
        <v>13330000</v>
      </c>
      <c r="AB262" s="11"/>
    </row>
    <row r="263" spans="1:28" ht="15.75" hidden="1" x14ac:dyDescent="0.25">
      <c r="A263" s="39">
        <v>45686</v>
      </c>
      <c r="B263" s="35" t="s">
        <v>133</v>
      </c>
      <c r="C263" s="33">
        <v>465000</v>
      </c>
      <c r="D263" s="35" t="s">
        <v>31</v>
      </c>
      <c r="E263" s="33" t="s">
        <v>517</v>
      </c>
      <c r="F263" s="33">
        <v>500</v>
      </c>
      <c r="G263" s="35" t="s">
        <v>29</v>
      </c>
      <c r="H263" s="33"/>
      <c r="I263" s="20">
        <f t="shared" si="28"/>
        <v>0</v>
      </c>
      <c r="J263" s="34" t="s">
        <v>26</v>
      </c>
      <c r="K263" s="20"/>
      <c r="L263" s="9">
        <f t="shared" si="29"/>
        <v>0</v>
      </c>
      <c r="M263" s="9"/>
      <c r="N263" s="9"/>
      <c r="O263" s="9">
        <f t="shared" si="30"/>
        <v>0</v>
      </c>
      <c r="P263" s="9"/>
      <c r="Q263" s="9"/>
      <c r="R263" s="9">
        <f t="shared" si="31"/>
        <v>0</v>
      </c>
      <c r="S263" s="9"/>
      <c r="T263" s="9"/>
      <c r="U263" s="9">
        <f t="shared" si="32"/>
        <v>0</v>
      </c>
      <c r="V263" s="9"/>
      <c r="W263" s="9"/>
      <c r="X263" s="9">
        <f t="shared" si="33"/>
        <v>0</v>
      </c>
      <c r="Y263" s="9"/>
      <c r="Z263" s="9"/>
      <c r="AA263" s="10">
        <f t="shared" si="34"/>
        <v>465000</v>
      </c>
      <c r="AB263" s="11"/>
    </row>
    <row r="264" spans="1:28" ht="15.75" hidden="1" x14ac:dyDescent="0.25">
      <c r="A264" s="39">
        <v>45686</v>
      </c>
      <c r="B264" s="35" t="s">
        <v>133</v>
      </c>
      <c r="C264" s="35">
        <v>921200.00000000012</v>
      </c>
      <c r="D264" s="35" t="s">
        <v>31</v>
      </c>
      <c r="E264" s="35" t="s">
        <v>150</v>
      </c>
      <c r="F264" s="35">
        <v>19.600000000000001</v>
      </c>
      <c r="G264" s="35" t="s">
        <v>51</v>
      </c>
      <c r="H264" s="35"/>
      <c r="I264" s="20">
        <f t="shared" si="28"/>
        <v>0</v>
      </c>
      <c r="J264" s="36" t="s">
        <v>26</v>
      </c>
      <c r="K264" s="20"/>
      <c r="L264" s="9">
        <f t="shared" si="29"/>
        <v>0</v>
      </c>
      <c r="M264" s="9"/>
      <c r="N264" s="9"/>
      <c r="O264" s="9">
        <f t="shared" si="30"/>
        <v>0</v>
      </c>
      <c r="P264" s="9"/>
      <c r="Q264" s="9"/>
      <c r="R264" s="9">
        <f t="shared" si="31"/>
        <v>0</v>
      </c>
      <c r="S264" s="9"/>
      <c r="T264" s="9"/>
      <c r="U264" s="9">
        <f t="shared" si="32"/>
        <v>0</v>
      </c>
      <c r="V264" s="9"/>
      <c r="W264" s="9"/>
      <c r="X264" s="9">
        <f t="shared" si="33"/>
        <v>0</v>
      </c>
      <c r="Y264" s="9"/>
      <c r="Z264" s="9"/>
      <c r="AA264" s="10">
        <f t="shared" si="34"/>
        <v>921200.00000000012</v>
      </c>
      <c r="AB264" s="11"/>
    </row>
    <row r="265" spans="1:28" ht="15.75" hidden="1" x14ac:dyDescent="0.25">
      <c r="A265" s="39">
        <v>45686</v>
      </c>
      <c r="B265" s="35" t="s">
        <v>133</v>
      </c>
      <c r="C265" s="33">
        <v>540000</v>
      </c>
      <c r="D265" s="35" t="s">
        <v>31</v>
      </c>
      <c r="E265" s="33" t="s">
        <v>518</v>
      </c>
      <c r="F265" s="33">
        <v>12</v>
      </c>
      <c r="G265" s="35" t="s">
        <v>25</v>
      </c>
      <c r="H265" s="33"/>
      <c r="I265" s="20">
        <f t="shared" si="28"/>
        <v>0</v>
      </c>
      <c r="J265" s="34" t="s">
        <v>26</v>
      </c>
      <c r="K265" s="20"/>
      <c r="L265" s="9">
        <f t="shared" si="29"/>
        <v>0</v>
      </c>
      <c r="M265" s="9"/>
      <c r="N265" s="9"/>
      <c r="O265" s="9">
        <f t="shared" si="30"/>
        <v>0</v>
      </c>
      <c r="P265" s="9"/>
      <c r="Q265" s="9"/>
      <c r="R265" s="9">
        <f t="shared" si="31"/>
        <v>0</v>
      </c>
      <c r="S265" s="9"/>
      <c r="T265" s="9"/>
      <c r="U265" s="9">
        <f t="shared" si="32"/>
        <v>0</v>
      </c>
      <c r="V265" s="9"/>
      <c r="W265" s="9"/>
      <c r="X265" s="9">
        <f t="shared" si="33"/>
        <v>0</v>
      </c>
      <c r="Y265" s="9"/>
      <c r="Z265" s="9"/>
      <c r="AA265" s="10">
        <f t="shared" si="34"/>
        <v>540000</v>
      </c>
      <c r="AB265" s="11"/>
    </row>
    <row r="266" spans="1:28" ht="15.75" hidden="1" x14ac:dyDescent="0.25">
      <c r="A266" s="39">
        <v>45686</v>
      </c>
      <c r="B266" s="35" t="s">
        <v>133</v>
      </c>
      <c r="C266" s="33">
        <v>1380000</v>
      </c>
      <c r="D266" s="35" t="s">
        <v>31</v>
      </c>
      <c r="E266" s="33" t="s">
        <v>519</v>
      </c>
      <c r="F266" s="33">
        <v>12</v>
      </c>
      <c r="G266" s="35" t="s">
        <v>25</v>
      </c>
      <c r="H266" s="33"/>
      <c r="I266" s="20">
        <f t="shared" si="28"/>
        <v>0</v>
      </c>
      <c r="J266" s="34" t="s">
        <v>26</v>
      </c>
      <c r="K266" s="20"/>
      <c r="L266" s="9">
        <f t="shared" si="29"/>
        <v>0</v>
      </c>
      <c r="M266" s="9"/>
      <c r="N266" s="9"/>
      <c r="O266" s="9">
        <f t="shared" si="30"/>
        <v>0</v>
      </c>
      <c r="P266" s="9"/>
      <c r="Q266" s="9"/>
      <c r="R266" s="9">
        <f t="shared" si="31"/>
        <v>0</v>
      </c>
      <c r="S266" s="9"/>
      <c r="T266" s="9"/>
      <c r="U266" s="9">
        <f t="shared" si="32"/>
        <v>0</v>
      </c>
      <c r="V266" s="9"/>
      <c r="W266" s="9"/>
      <c r="X266" s="9">
        <f t="shared" si="33"/>
        <v>0</v>
      </c>
      <c r="Y266" s="9"/>
      <c r="Z266" s="9"/>
      <c r="AA266" s="10">
        <f t="shared" si="34"/>
        <v>1380000</v>
      </c>
      <c r="AB266" s="11"/>
    </row>
    <row r="267" spans="1:28" ht="15.75" hidden="1" x14ac:dyDescent="0.25">
      <c r="A267" s="39">
        <v>45686</v>
      </c>
      <c r="B267" s="35" t="s">
        <v>133</v>
      </c>
      <c r="C267" s="33">
        <v>2800000</v>
      </c>
      <c r="D267" s="35" t="s">
        <v>31</v>
      </c>
      <c r="E267" s="33" t="s">
        <v>171</v>
      </c>
      <c r="F267" s="33">
        <v>3500</v>
      </c>
      <c r="G267" s="35" t="s">
        <v>29</v>
      </c>
      <c r="H267" s="33"/>
      <c r="I267" s="20">
        <f t="shared" si="28"/>
        <v>0</v>
      </c>
      <c r="J267" s="34" t="s">
        <v>26</v>
      </c>
      <c r="K267" s="20"/>
      <c r="L267" s="9">
        <f t="shared" si="29"/>
        <v>0</v>
      </c>
      <c r="M267" s="9"/>
      <c r="N267" s="9"/>
      <c r="O267" s="9">
        <f t="shared" si="30"/>
        <v>0</v>
      </c>
      <c r="P267" s="9"/>
      <c r="Q267" s="9"/>
      <c r="R267" s="9">
        <f t="shared" si="31"/>
        <v>0</v>
      </c>
      <c r="S267" s="9"/>
      <c r="T267" s="9"/>
      <c r="U267" s="9">
        <f t="shared" si="32"/>
        <v>0</v>
      </c>
      <c r="V267" s="9"/>
      <c r="W267" s="9"/>
      <c r="X267" s="9">
        <f t="shared" si="33"/>
        <v>0</v>
      </c>
      <c r="Y267" s="9"/>
      <c r="Z267" s="9"/>
      <c r="AA267" s="10">
        <f t="shared" si="34"/>
        <v>2800000</v>
      </c>
      <c r="AB267" s="11"/>
    </row>
    <row r="268" spans="1:28" ht="15.75" hidden="1" x14ac:dyDescent="0.25">
      <c r="A268" s="39">
        <v>45686</v>
      </c>
      <c r="B268" s="33" t="s">
        <v>217</v>
      </c>
      <c r="C268" s="33">
        <v>1720000</v>
      </c>
      <c r="D268" s="33" t="s">
        <v>41</v>
      </c>
      <c r="E268" s="33" t="s">
        <v>198</v>
      </c>
      <c r="F268" s="33">
        <v>2000</v>
      </c>
      <c r="G268" s="33" t="s">
        <v>29</v>
      </c>
      <c r="H268" s="33"/>
      <c r="I268" s="20">
        <f t="shared" si="28"/>
        <v>0</v>
      </c>
      <c r="J268" s="31" t="s">
        <v>241</v>
      </c>
      <c r="K268" s="20"/>
      <c r="L268" s="9">
        <f t="shared" si="29"/>
        <v>1720000</v>
      </c>
      <c r="M268" s="9">
        <v>1720000</v>
      </c>
      <c r="N268" s="9"/>
      <c r="O268" s="9">
        <f t="shared" si="30"/>
        <v>0</v>
      </c>
      <c r="P268" s="9"/>
      <c r="Q268" s="9"/>
      <c r="R268" s="9">
        <f t="shared" si="31"/>
        <v>0</v>
      </c>
      <c r="S268" s="9"/>
      <c r="T268" s="9"/>
      <c r="U268" s="9">
        <f t="shared" si="32"/>
        <v>0</v>
      </c>
      <c r="V268" s="9"/>
      <c r="W268" s="9"/>
      <c r="X268" s="9">
        <f t="shared" si="33"/>
        <v>0</v>
      </c>
      <c r="Y268" s="9"/>
      <c r="Z268" s="9"/>
      <c r="AA268" s="10">
        <f t="shared" si="34"/>
        <v>0</v>
      </c>
      <c r="AB268" s="11">
        <v>45698</v>
      </c>
    </row>
    <row r="269" spans="1:28" ht="15.75" hidden="1" x14ac:dyDescent="0.25">
      <c r="A269" s="39">
        <v>45686</v>
      </c>
      <c r="B269" s="33" t="s">
        <v>217</v>
      </c>
      <c r="C269" s="35">
        <v>4000000</v>
      </c>
      <c r="D269" s="33" t="s">
        <v>41</v>
      </c>
      <c r="E269" s="35" t="s">
        <v>155</v>
      </c>
      <c r="F269" s="35">
        <v>1000</v>
      </c>
      <c r="G269" s="33" t="s">
        <v>29</v>
      </c>
      <c r="H269" s="35"/>
      <c r="I269" s="20">
        <f t="shared" si="28"/>
        <v>0</v>
      </c>
      <c r="J269" s="31" t="s">
        <v>241</v>
      </c>
      <c r="K269" s="20"/>
      <c r="L269" s="9">
        <f t="shared" si="29"/>
        <v>4000000</v>
      </c>
      <c r="M269" s="9">
        <v>4000000</v>
      </c>
      <c r="N269" s="9"/>
      <c r="O269" s="9">
        <f t="shared" si="30"/>
        <v>0</v>
      </c>
      <c r="P269" s="9"/>
      <c r="Q269" s="9"/>
      <c r="R269" s="9">
        <f t="shared" si="31"/>
        <v>0</v>
      </c>
      <c r="S269" s="9"/>
      <c r="T269" s="9"/>
      <c r="U269" s="9">
        <f t="shared" si="32"/>
        <v>0</v>
      </c>
      <c r="V269" s="9"/>
      <c r="W269" s="9"/>
      <c r="X269" s="9">
        <f t="shared" si="33"/>
        <v>0</v>
      </c>
      <c r="Y269" s="9"/>
      <c r="Z269" s="9"/>
      <c r="AA269" s="10">
        <f t="shared" si="34"/>
        <v>0</v>
      </c>
      <c r="AB269" s="11">
        <v>45698</v>
      </c>
    </row>
    <row r="270" spans="1:28" ht="15.75" hidden="1" x14ac:dyDescent="0.25">
      <c r="A270" s="39">
        <v>45686</v>
      </c>
      <c r="B270" s="35" t="s">
        <v>92</v>
      </c>
      <c r="C270" s="33">
        <v>5850000</v>
      </c>
      <c r="D270" s="35" t="s">
        <v>31</v>
      </c>
      <c r="E270" s="33" t="s">
        <v>91</v>
      </c>
      <c r="F270" s="33">
        <v>1300</v>
      </c>
      <c r="G270" s="33" t="s">
        <v>29</v>
      </c>
      <c r="H270" s="33"/>
      <c r="I270" s="20">
        <f t="shared" si="28"/>
        <v>0</v>
      </c>
      <c r="J270" s="34" t="s">
        <v>26</v>
      </c>
      <c r="K270" s="20" t="s">
        <v>684</v>
      </c>
      <c r="L270" s="9">
        <f t="shared" si="29"/>
        <v>0</v>
      </c>
      <c r="M270" s="9"/>
      <c r="N270" s="9"/>
      <c r="O270" s="9">
        <f t="shared" si="30"/>
        <v>0</v>
      </c>
      <c r="P270" s="9"/>
      <c r="Q270" s="9"/>
      <c r="R270" s="9">
        <f t="shared" si="31"/>
        <v>0</v>
      </c>
      <c r="S270" s="9"/>
      <c r="T270" s="9"/>
      <c r="U270" s="9">
        <f t="shared" si="32"/>
        <v>0</v>
      </c>
      <c r="V270" s="9"/>
      <c r="W270" s="9"/>
      <c r="X270" s="9">
        <f t="shared" si="33"/>
        <v>0</v>
      </c>
      <c r="Y270" s="9"/>
      <c r="Z270" s="9"/>
      <c r="AA270" s="10">
        <f t="shared" si="34"/>
        <v>5850000</v>
      </c>
      <c r="AB270" s="11"/>
    </row>
    <row r="271" spans="1:28" ht="15.75" hidden="1" x14ac:dyDescent="0.25">
      <c r="A271" s="39">
        <v>45686</v>
      </c>
      <c r="B271" s="35" t="s">
        <v>92</v>
      </c>
      <c r="C271" s="33">
        <v>615000</v>
      </c>
      <c r="D271" s="35" t="s">
        <v>31</v>
      </c>
      <c r="E271" s="33" t="s">
        <v>88</v>
      </c>
      <c r="F271" s="33">
        <v>500</v>
      </c>
      <c r="G271" s="33" t="s">
        <v>29</v>
      </c>
      <c r="H271" s="33"/>
      <c r="I271" s="20">
        <f t="shared" si="28"/>
        <v>0</v>
      </c>
      <c r="J271" s="34" t="s">
        <v>26</v>
      </c>
      <c r="K271" s="20" t="s">
        <v>684</v>
      </c>
      <c r="L271" s="9">
        <f t="shared" si="29"/>
        <v>0</v>
      </c>
      <c r="M271" s="9"/>
      <c r="N271" s="9"/>
      <c r="O271" s="9">
        <f t="shared" si="30"/>
        <v>0</v>
      </c>
      <c r="P271" s="9"/>
      <c r="Q271" s="9"/>
      <c r="R271" s="9">
        <f t="shared" si="31"/>
        <v>0</v>
      </c>
      <c r="S271" s="9"/>
      <c r="T271" s="9"/>
      <c r="U271" s="9">
        <f t="shared" si="32"/>
        <v>0</v>
      </c>
      <c r="V271" s="9"/>
      <c r="W271" s="9"/>
      <c r="X271" s="9">
        <f t="shared" si="33"/>
        <v>0</v>
      </c>
      <c r="Y271" s="9"/>
      <c r="Z271" s="9"/>
      <c r="AA271" s="10">
        <f t="shared" si="34"/>
        <v>615000</v>
      </c>
      <c r="AB271" s="11"/>
    </row>
    <row r="272" spans="1:28" ht="15.75" hidden="1" x14ac:dyDescent="0.25">
      <c r="A272" s="39">
        <v>45686</v>
      </c>
      <c r="B272" s="33" t="s">
        <v>329</v>
      </c>
      <c r="C272" s="33">
        <v>11500000</v>
      </c>
      <c r="D272" s="35" t="s">
        <v>31</v>
      </c>
      <c r="E272" s="33" t="s">
        <v>205</v>
      </c>
      <c r="F272" s="33">
        <v>100</v>
      </c>
      <c r="G272" s="33" t="s">
        <v>51</v>
      </c>
      <c r="H272" s="33"/>
      <c r="I272" s="20">
        <f t="shared" si="28"/>
        <v>0</v>
      </c>
      <c r="J272" s="34" t="s">
        <v>26</v>
      </c>
      <c r="K272" s="20"/>
      <c r="L272" s="9">
        <f t="shared" si="29"/>
        <v>0</v>
      </c>
      <c r="M272" s="9"/>
      <c r="N272" s="9"/>
      <c r="O272" s="9">
        <f t="shared" si="30"/>
        <v>0</v>
      </c>
      <c r="P272" s="9"/>
      <c r="Q272" s="9"/>
      <c r="R272" s="9">
        <f t="shared" si="31"/>
        <v>0</v>
      </c>
      <c r="S272" s="9"/>
      <c r="T272" s="9"/>
      <c r="U272" s="9">
        <f t="shared" si="32"/>
        <v>0</v>
      </c>
      <c r="V272" s="9"/>
      <c r="W272" s="9"/>
      <c r="X272" s="9">
        <f t="shared" si="33"/>
        <v>0</v>
      </c>
      <c r="Y272" s="9"/>
      <c r="Z272" s="9"/>
      <c r="AA272" s="10">
        <f t="shared" si="34"/>
        <v>11500000</v>
      </c>
      <c r="AB272" s="11"/>
    </row>
    <row r="273" spans="1:28" ht="15.75" hidden="1" x14ac:dyDescent="0.25">
      <c r="A273" s="39">
        <v>45686</v>
      </c>
      <c r="B273" s="33" t="s">
        <v>231</v>
      </c>
      <c r="C273" s="33">
        <v>0</v>
      </c>
      <c r="D273" s="35"/>
      <c r="E273" s="33" t="s">
        <v>135</v>
      </c>
      <c r="F273" s="33">
        <v>87</v>
      </c>
      <c r="G273" s="33" t="s">
        <v>51</v>
      </c>
      <c r="H273" s="33"/>
      <c r="I273" s="20">
        <f t="shared" si="28"/>
        <v>0</v>
      </c>
      <c r="J273" s="34" t="s">
        <v>26</v>
      </c>
      <c r="K273" s="20"/>
      <c r="L273" s="9">
        <f t="shared" si="29"/>
        <v>0</v>
      </c>
      <c r="M273" s="9"/>
      <c r="N273" s="9"/>
      <c r="O273" s="9">
        <f t="shared" si="30"/>
        <v>0</v>
      </c>
      <c r="P273" s="9"/>
      <c r="Q273" s="9"/>
      <c r="R273" s="9">
        <f t="shared" si="31"/>
        <v>0</v>
      </c>
      <c r="S273" s="9"/>
      <c r="T273" s="9"/>
      <c r="U273" s="9">
        <f t="shared" si="32"/>
        <v>0</v>
      </c>
      <c r="V273" s="9"/>
      <c r="W273" s="9"/>
      <c r="X273" s="9">
        <f t="shared" si="33"/>
        <v>0</v>
      </c>
      <c r="Y273" s="9"/>
      <c r="Z273" s="9"/>
      <c r="AA273" s="10">
        <f t="shared" si="34"/>
        <v>0</v>
      </c>
      <c r="AB273" s="11"/>
    </row>
    <row r="274" spans="1:28" ht="15.75" hidden="1" x14ac:dyDescent="0.25">
      <c r="A274" s="39">
        <v>45686</v>
      </c>
      <c r="B274" s="33" t="s">
        <v>231</v>
      </c>
      <c r="C274" s="33">
        <v>0</v>
      </c>
      <c r="D274" s="33"/>
      <c r="E274" s="33" t="s">
        <v>423</v>
      </c>
      <c r="F274" s="33">
        <v>33.1</v>
      </c>
      <c r="G274" s="33" t="s">
        <v>51</v>
      </c>
      <c r="H274" s="33"/>
      <c r="I274" s="20">
        <f t="shared" si="28"/>
        <v>0</v>
      </c>
      <c r="J274" s="34" t="s">
        <v>26</v>
      </c>
      <c r="K274" s="20"/>
      <c r="L274" s="9">
        <f t="shared" si="29"/>
        <v>0</v>
      </c>
      <c r="M274" s="9"/>
      <c r="N274" s="9"/>
      <c r="O274" s="9">
        <f t="shared" si="30"/>
        <v>0</v>
      </c>
      <c r="P274" s="9"/>
      <c r="Q274" s="9"/>
      <c r="R274" s="9">
        <f t="shared" si="31"/>
        <v>0</v>
      </c>
      <c r="S274" s="9"/>
      <c r="T274" s="9"/>
      <c r="U274" s="9">
        <f t="shared" si="32"/>
        <v>0</v>
      </c>
      <c r="V274" s="9"/>
      <c r="W274" s="9"/>
      <c r="X274" s="9">
        <f t="shared" si="33"/>
        <v>0</v>
      </c>
      <c r="Y274" s="9"/>
      <c r="Z274" s="9"/>
      <c r="AA274" s="10">
        <f t="shared" si="34"/>
        <v>0</v>
      </c>
      <c r="AB274" s="11"/>
    </row>
    <row r="275" spans="1:28" ht="15.75" hidden="1" x14ac:dyDescent="0.25">
      <c r="A275" s="39">
        <v>45686</v>
      </c>
      <c r="B275" s="33" t="s">
        <v>231</v>
      </c>
      <c r="C275" s="33">
        <v>0</v>
      </c>
      <c r="D275" s="33"/>
      <c r="E275" s="33" t="s">
        <v>136</v>
      </c>
      <c r="F275" s="33">
        <v>24.8</v>
      </c>
      <c r="G275" s="33" t="s">
        <v>51</v>
      </c>
      <c r="H275" s="33"/>
      <c r="I275" s="20">
        <f t="shared" si="28"/>
        <v>0</v>
      </c>
      <c r="J275" s="34" t="s">
        <v>26</v>
      </c>
      <c r="K275" s="20"/>
      <c r="L275" s="9">
        <f t="shared" si="29"/>
        <v>0</v>
      </c>
      <c r="M275" s="9"/>
      <c r="N275" s="9"/>
      <c r="O275" s="9">
        <f t="shared" si="30"/>
        <v>0</v>
      </c>
      <c r="P275" s="9"/>
      <c r="Q275" s="9"/>
      <c r="R275" s="9">
        <f t="shared" si="31"/>
        <v>0</v>
      </c>
      <c r="S275" s="9"/>
      <c r="T275" s="9"/>
      <c r="U275" s="9">
        <f t="shared" si="32"/>
        <v>0</v>
      </c>
      <c r="V275" s="9"/>
      <c r="W275" s="9"/>
      <c r="X275" s="9">
        <f t="shared" si="33"/>
        <v>0</v>
      </c>
      <c r="Y275" s="9"/>
      <c r="Z275" s="9"/>
      <c r="AA275" s="10">
        <f t="shared" si="34"/>
        <v>0</v>
      </c>
      <c r="AB275" s="11"/>
    </row>
    <row r="276" spans="1:28" ht="15.75" hidden="1" x14ac:dyDescent="0.25">
      <c r="A276" s="39">
        <v>45686</v>
      </c>
      <c r="B276" s="33" t="s">
        <v>81</v>
      </c>
      <c r="C276" s="33">
        <v>1109200</v>
      </c>
      <c r="D276" s="35" t="s">
        <v>31</v>
      </c>
      <c r="E276" s="33" t="s">
        <v>98</v>
      </c>
      <c r="F276" s="33">
        <v>23.6</v>
      </c>
      <c r="G276" s="33" t="s">
        <v>51</v>
      </c>
      <c r="H276" s="33"/>
      <c r="I276" s="20">
        <f t="shared" si="28"/>
        <v>0</v>
      </c>
      <c r="J276" s="34" t="s">
        <v>26</v>
      </c>
      <c r="K276" s="20"/>
      <c r="L276" s="9">
        <f t="shared" si="29"/>
        <v>0</v>
      </c>
      <c r="M276" s="9"/>
      <c r="N276" s="9"/>
      <c r="O276" s="9">
        <f t="shared" si="30"/>
        <v>0</v>
      </c>
      <c r="P276" s="9"/>
      <c r="Q276" s="9"/>
      <c r="R276" s="9">
        <f t="shared" si="31"/>
        <v>0</v>
      </c>
      <c r="S276" s="9"/>
      <c r="T276" s="9"/>
      <c r="U276" s="9">
        <f t="shared" si="32"/>
        <v>0</v>
      </c>
      <c r="V276" s="9"/>
      <c r="W276" s="9"/>
      <c r="X276" s="9">
        <f t="shared" si="33"/>
        <v>0</v>
      </c>
      <c r="Y276" s="9"/>
      <c r="Z276" s="9"/>
      <c r="AA276" s="10">
        <f t="shared" si="34"/>
        <v>1109200</v>
      </c>
      <c r="AB276" s="11"/>
    </row>
    <row r="277" spans="1:28" ht="15.75" hidden="1" x14ac:dyDescent="0.25">
      <c r="A277" s="39">
        <v>45686</v>
      </c>
      <c r="B277" s="33" t="s">
        <v>105</v>
      </c>
      <c r="C277" s="33">
        <v>500000</v>
      </c>
      <c r="D277" s="35" t="s">
        <v>41</v>
      </c>
      <c r="E277" s="33" t="s">
        <v>73</v>
      </c>
      <c r="F277" s="33">
        <v>10</v>
      </c>
      <c r="G277" s="33" t="s">
        <v>74</v>
      </c>
      <c r="H277" s="33"/>
      <c r="I277" s="20">
        <f t="shared" si="28"/>
        <v>0</v>
      </c>
      <c r="J277" s="37" t="s">
        <v>241</v>
      </c>
      <c r="K277" s="20"/>
      <c r="L277" s="9">
        <f t="shared" si="29"/>
        <v>0</v>
      </c>
      <c r="M277" s="9"/>
      <c r="N277" s="9"/>
      <c r="O277" s="9">
        <f t="shared" si="30"/>
        <v>0</v>
      </c>
      <c r="P277" s="9"/>
      <c r="Q277" s="9"/>
      <c r="R277" s="9">
        <f t="shared" si="31"/>
        <v>0</v>
      </c>
      <c r="S277" s="9"/>
      <c r="T277" s="9"/>
      <c r="U277" s="9">
        <f t="shared" si="32"/>
        <v>500000</v>
      </c>
      <c r="V277" s="9">
        <v>500000</v>
      </c>
      <c r="W277" s="9"/>
      <c r="X277" s="9">
        <f t="shared" si="33"/>
        <v>0</v>
      </c>
      <c r="Y277" s="9"/>
      <c r="Z277" s="9"/>
      <c r="AA277" s="10">
        <f t="shared" si="34"/>
        <v>0</v>
      </c>
      <c r="AB277" s="11">
        <v>45693</v>
      </c>
    </row>
    <row r="278" spans="1:28" ht="15.75" hidden="1" x14ac:dyDescent="0.25">
      <c r="A278" s="39">
        <v>45686</v>
      </c>
      <c r="B278" s="33" t="s">
        <v>105</v>
      </c>
      <c r="C278" s="35">
        <v>700000</v>
      </c>
      <c r="D278" s="35" t="s">
        <v>41</v>
      </c>
      <c r="E278" s="33" t="s">
        <v>122</v>
      </c>
      <c r="F278" s="35">
        <v>10</v>
      </c>
      <c r="G278" s="33" t="s">
        <v>51</v>
      </c>
      <c r="H278" s="35"/>
      <c r="I278" s="20">
        <f t="shared" si="28"/>
        <v>0</v>
      </c>
      <c r="J278" s="37" t="s">
        <v>241</v>
      </c>
      <c r="K278" s="20"/>
      <c r="L278" s="9">
        <f t="shared" si="29"/>
        <v>0</v>
      </c>
      <c r="M278" s="9"/>
      <c r="N278" s="9"/>
      <c r="O278" s="9">
        <f t="shared" si="30"/>
        <v>0</v>
      </c>
      <c r="P278" s="9"/>
      <c r="Q278" s="9"/>
      <c r="R278" s="9">
        <f t="shared" si="31"/>
        <v>0</v>
      </c>
      <c r="S278" s="9"/>
      <c r="T278" s="9"/>
      <c r="U278" s="9">
        <f t="shared" si="32"/>
        <v>700000</v>
      </c>
      <c r="V278" s="9">
        <v>700000</v>
      </c>
      <c r="W278" s="9"/>
      <c r="X278" s="9">
        <f t="shared" si="33"/>
        <v>0</v>
      </c>
      <c r="Y278" s="9"/>
      <c r="Z278" s="9"/>
      <c r="AA278" s="10">
        <f t="shared" si="34"/>
        <v>0</v>
      </c>
      <c r="AB278" s="11">
        <v>45693</v>
      </c>
    </row>
    <row r="279" spans="1:28" ht="15.75" hidden="1" x14ac:dyDescent="0.25">
      <c r="A279" s="39">
        <v>45686</v>
      </c>
      <c r="B279" s="33" t="s">
        <v>105</v>
      </c>
      <c r="C279" s="33">
        <v>1400000</v>
      </c>
      <c r="D279" s="35" t="s">
        <v>41</v>
      </c>
      <c r="E279" s="33" t="s">
        <v>523</v>
      </c>
      <c r="F279" s="33">
        <v>2</v>
      </c>
      <c r="G279" s="33" t="s">
        <v>25</v>
      </c>
      <c r="H279" s="33"/>
      <c r="I279" s="20">
        <f t="shared" si="28"/>
        <v>0</v>
      </c>
      <c r="J279" s="37" t="s">
        <v>241</v>
      </c>
      <c r="K279" s="20"/>
      <c r="L279" s="9">
        <f t="shared" si="29"/>
        <v>0</v>
      </c>
      <c r="M279" s="9"/>
      <c r="N279" s="9"/>
      <c r="O279" s="9">
        <f t="shared" si="30"/>
        <v>0</v>
      </c>
      <c r="P279" s="9"/>
      <c r="Q279" s="9"/>
      <c r="R279" s="9">
        <f t="shared" si="31"/>
        <v>0</v>
      </c>
      <c r="S279" s="9"/>
      <c r="T279" s="9"/>
      <c r="U279" s="9">
        <f t="shared" si="32"/>
        <v>1400000</v>
      </c>
      <c r="V279" s="9">
        <v>1400000</v>
      </c>
      <c r="W279" s="9"/>
      <c r="X279" s="9">
        <f t="shared" si="33"/>
        <v>0</v>
      </c>
      <c r="Y279" s="9"/>
      <c r="Z279" s="9"/>
      <c r="AA279" s="10">
        <f t="shared" si="34"/>
        <v>0</v>
      </c>
      <c r="AB279" s="11">
        <v>45693</v>
      </c>
    </row>
    <row r="280" spans="1:28" ht="15.75" hidden="1" x14ac:dyDescent="0.25">
      <c r="A280" s="39">
        <v>45686</v>
      </c>
      <c r="B280" s="35" t="s">
        <v>147</v>
      </c>
      <c r="C280" s="33">
        <v>12000000</v>
      </c>
      <c r="D280" s="35" t="s">
        <v>31</v>
      </c>
      <c r="E280" s="33" t="s">
        <v>148</v>
      </c>
      <c r="F280" s="33">
        <v>200</v>
      </c>
      <c r="G280" s="33" t="s">
        <v>51</v>
      </c>
      <c r="H280" s="33"/>
      <c r="I280" s="20">
        <f t="shared" si="28"/>
        <v>0</v>
      </c>
      <c r="J280" s="42" t="s">
        <v>43</v>
      </c>
      <c r="K280" s="20"/>
      <c r="L280" s="9">
        <f t="shared" si="29"/>
        <v>0</v>
      </c>
      <c r="M280" s="9"/>
      <c r="N280" s="9"/>
      <c r="O280" s="9">
        <f t="shared" si="30"/>
        <v>0</v>
      </c>
      <c r="P280" s="9"/>
      <c r="Q280" s="9"/>
      <c r="R280" s="9">
        <f t="shared" si="31"/>
        <v>0</v>
      </c>
      <c r="S280" s="9"/>
      <c r="T280" s="9"/>
      <c r="U280" s="9">
        <f t="shared" si="32"/>
        <v>5000000</v>
      </c>
      <c r="V280" s="9">
        <v>5000000</v>
      </c>
      <c r="W280" s="9"/>
      <c r="X280" s="9">
        <f t="shared" si="33"/>
        <v>0</v>
      </c>
      <c r="Y280" s="9"/>
      <c r="Z280" s="9"/>
      <c r="AA280" s="10">
        <f t="shared" si="34"/>
        <v>7000000</v>
      </c>
      <c r="AB280" s="11">
        <v>45696</v>
      </c>
    </row>
    <row r="281" spans="1:28" ht="15.75" hidden="1" x14ac:dyDescent="0.25">
      <c r="A281" s="39">
        <v>45686</v>
      </c>
      <c r="B281" s="33" t="s">
        <v>231</v>
      </c>
      <c r="C281" s="33">
        <v>0</v>
      </c>
      <c r="D281" s="35"/>
      <c r="E281" s="33" t="s">
        <v>468</v>
      </c>
      <c r="F281" s="33">
        <v>16.600000000000001</v>
      </c>
      <c r="G281" s="33" t="s">
        <v>51</v>
      </c>
      <c r="H281" s="33"/>
      <c r="I281" s="20">
        <f t="shared" si="28"/>
        <v>0</v>
      </c>
      <c r="J281" s="34" t="s">
        <v>26</v>
      </c>
      <c r="K281" s="20"/>
      <c r="L281" s="9">
        <f t="shared" si="29"/>
        <v>0</v>
      </c>
      <c r="M281" s="9"/>
      <c r="N281" s="9"/>
      <c r="O281" s="9">
        <f t="shared" si="30"/>
        <v>0</v>
      </c>
      <c r="P281" s="9"/>
      <c r="Q281" s="9"/>
      <c r="R281" s="9">
        <f t="shared" si="31"/>
        <v>0</v>
      </c>
      <c r="S281" s="9"/>
      <c r="T281" s="9"/>
      <c r="U281" s="9">
        <f t="shared" si="32"/>
        <v>0</v>
      </c>
      <c r="V281" s="9"/>
      <c r="W281" s="9"/>
      <c r="X281" s="9">
        <f t="shared" si="33"/>
        <v>0</v>
      </c>
      <c r="Y281" s="9"/>
      <c r="Z281" s="9"/>
      <c r="AA281" s="10">
        <f t="shared" si="34"/>
        <v>0</v>
      </c>
      <c r="AB281" s="11"/>
    </row>
    <row r="282" spans="1:28" ht="15.75" hidden="1" x14ac:dyDescent="0.25">
      <c r="A282" s="39">
        <v>45686</v>
      </c>
      <c r="B282" s="33" t="s">
        <v>231</v>
      </c>
      <c r="C282" s="33">
        <v>0</v>
      </c>
      <c r="D282" s="35"/>
      <c r="E282" s="33" t="s">
        <v>135</v>
      </c>
      <c r="F282" s="33">
        <v>57.9</v>
      </c>
      <c r="G282" s="33" t="s">
        <v>51</v>
      </c>
      <c r="H282" s="33"/>
      <c r="I282" s="20">
        <f t="shared" si="28"/>
        <v>0</v>
      </c>
      <c r="J282" s="34" t="s">
        <v>26</v>
      </c>
      <c r="K282" s="20"/>
      <c r="L282" s="9">
        <f t="shared" si="29"/>
        <v>0</v>
      </c>
      <c r="M282" s="9"/>
      <c r="N282" s="9"/>
      <c r="O282" s="9">
        <f t="shared" si="30"/>
        <v>0</v>
      </c>
      <c r="P282" s="9"/>
      <c r="Q282" s="9"/>
      <c r="R282" s="9">
        <f t="shared" si="31"/>
        <v>0</v>
      </c>
      <c r="S282" s="9"/>
      <c r="T282" s="9"/>
      <c r="U282" s="9">
        <f t="shared" si="32"/>
        <v>0</v>
      </c>
      <c r="V282" s="9"/>
      <c r="W282" s="9"/>
      <c r="X282" s="9">
        <f t="shared" si="33"/>
        <v>0</v>
      </c>
      <c r="Y282" s="9"/>
      <c r="Z282" s="9"/>
      <c r="AA282" s="10">
        <f t="shared" si="34"/>
        <v>0</v>
      </c>
      <c r="AB282" s="11"/>
    </row>
    <row r="283" spans="1:28" ht="15.75" hidden="1" x14ac:dyDescent="0.25">
      <c r="A283" s="39">
        <v>45686</v>
      </c>
      <c r="B283" s="33" t="s">
        <v>96</v>
      </c>
      <c r="C283" s="33">
        <v>8820000</v>
      </c>
      <c r="D283" s="35" t="s">
        <v>41</v>
      </c>
      <c r="E283" s="33" t="s">
        <v>190</v>
      </c>
      <c r="F283" s="33">
        <v>210</v>
      </c>
      <c r="G283" s="33" t="s">
        <v>51</v>
      </c>
      <c r="H283" s="33"/>
      <c r="I283" s="20">
        <f t="shared" si="28"/>
        <v>0</v>
      </c>
      <c r="J283" s="34" t="s">
        <v>26</v>
      </c>
      <c r="K283" s="20" t="s">
        <v>688</v>
      </c>
      <c r="L283" s="9">
        <f t="shared" si="29"/>
        <v>0</v>
      </c>
      <c r="M283" s="9"/>
      <c r="N283" s="9"/>
      <c r="O283" s="9">
        <f t="shared" si="30"/>
        <v>0</v>
      </c>
      <c r="P283" s="9"/>
      <c r="Q283" s="9"/>
      <c r="R283" s="9">
        <f t="shared" si="31"/>
        <v>0</v>
      </c>
      <c r="S283" s="9"/>
      <c r="T283" s="9"/>
      <c r="U283" s="9">
        <f t="shared" si="32"/>
        <v>0</v>
      </c>
      <c r="V283" s="9"/>
      <c r="W283" s="9"/>
      <c r="X283" s="9">
        <f t="shared" si="33"/>
        <v>0</v>
      </c>
      <c r="Y283" s="9"/>
      <c r="Z283" s="9"/>
      <c r="AA283" s="10">
        <f t="shared" si="34"/>
        <v>8820000</v>
      </c>
      <c r="AB283" s="11"/>
    </row>
    <row r="284" spans="1:28" ht="15.75" hidden="1" x14ac:dyDescent="0.25">
      <c r="A284" s="39">
        <v>45686</v>
      </c>
      <c r="B284" s="33" t="s">
        <v>96</v>
      </c>
      <c r="C284" s="33">
        <v>1620000</v>
      </c>
      <c r="D284" s="35" t="s">
        <v>41</v>
      </c>
      <c r="E284" s="33" t="s">
        <v>426</v>
      </c>
      <c r="F284" s="33">
        <v>30</v>
      </c>
      <c r="G284" s="33" t="s">
        <v>51</v>
      </c>
      <c r="H284" s="33"/>
      <c r="I284" s="20">
        <f t="shared" si="28"/>
        <v>0</v>
      </c>
      <c r="J284" s="34" t="s">
        <v>26</v>
      </c>
      <c r="K284" s="20" t="s">
        <v>688</v>
      </c>
      <c r="L284" s="9">
        <f t="shared" si="29"/>
        <v>0</v>
      </c>
      <c r="M284" s="9"/>
      <c r="N284" s="9"/>
      <c r="O284" s="9">
        <f t="shared" si="30"/>
        <v>0</v>
      </c>
      <c r="P284" s="9"/>
      <c r="Q284" s="9"/>
      <c r="R284" s="9">
        <f t="shared" si="31"/>
        <v>0</v>
      </c>
      <c r="S284" s="9"/>
      <c r="T284" s="9"/>
      <c r="U284" s="9">
        <f t="shared" si="32"/>
        <v>0</v>
      </c>
      <c r="V284" s="9"/>
      <c r="W284" s="9"/>
      <c r="X284" s="9">
        <f t="shared" si="33"/>
        <v>0</v>
      </c>
      <c r="Y284" s="9"/>
      <c r="Z284" s="9"/>
      <c r="AA284" s="10">
        <f t="shared" si="34"/>
        <v>1620000</v>
      </c>
      <c r="AB284" s="11"/>
    </row>
    <row r="285" spans="1:28" ht="15.75" hidden="1" x14ac:dyDescent="0.25">
      <c r="A285" s="32">
        <v>45686</v>
      </c>
      <c r="B285" s="33" t="s">
        <v>96</v>
      </c>
      <c r="C285" s="33">
        <v>990000</v>
      </c>
      <c r="D285" s="33" t="s">
        <v>41</v>
      </c>
      <c r="E285" s="33" t="s">
        <v>527</v>
      </c>
      <c r="F285" s="33">
        <v>6</v>
      </c>
      <c r="G285" s="33" t="s">
        <v>51</v>
      </c>
      <c r="H285" s="33"/>
      <c r="I285" s="20">
        <f t="shared" si="28"/>
        <v>0</v>
      </c>
      <c r="J285" s="34" t="s">
        <v>26</v>
      </c>
      <c r="K285" s="20" t="s">
        <v>688</v>
      </c>
      <c r="L285" s="9">
        <f t="shared" si="29"/>
        <v>0</v>
      </c>
      <c r="M285" s="9"/>
      <c r="N285" s="9"/>
      <c r="O285" s="9">
        <f t="shared" si="30"/>
        <v>0</v>
      </c>
      <c r="P285" s="9"/>
      <c r="Q285" s="9"/>
      <c r="R285" s="9">
        <f t="shared" si="31"/>
        <v>0</v>
      </c>
      <c r="S285" s="9"/>
      <c r="T285" s="9"/>
      <c r="U285" s="9">
        <f t="shared" si="32"/>
        <v>0</v>
      </c>
      <c r="V285" s="9"/>
      <c r="W285" s="9"/>
      <c r="X285" s="9">
        <f t="shared" si="33"/>
        <v>0</v>
      </c>
      <c r="Y285" s="9"/>
      <c r="Z285" s="9"/>
      <c r="AA285" s="10">
        <f t="shared" si="34"/>
        <v>990000</v>
      </c>
      <c r="AB285" s="11"/>
    </row>
    <row r="286" spans="1:28" ht="15.75" hidden="1" x14ac:dyDescent="0.25">
      <c r="A286" s="39">
        <v>45687</v>
      </c>
      <c r="B286" s="33" t="s">
        <v>347</v>
      </c>
      <c r="C286" s="33">
        <v>1980000</v>
      </c>
      <c r="D286" s="35" t="s">
        <v>223</v>
      </c>
      <c r="E286" s="33" t="s">
        <v>95</v>
      </c>
      <c r="F286" s="33">
        <v>800</v>
      </c>
      <c r="G286" s="33" t="s">
        <v>29</v>
      </c>
      <c r="H286" s="33"/>
      <c r="I286" s="20">
        <f t="shared" ref="I286:I347" si="35">F286*H286</f>
        <v>0</v>
      </c>
      <c r="J286" s="37" t="s">
        <v>241</v>
      </c>
      <c r="K286" s="20"/>
      <c r="L286" s="9">
        <f t="shared" si="29"/>
        <v>1980000</v>
      </c>
      <c r="M286" s="9">
        <v>1980000</v>
      </c>
      <c r="N286" s="9"/>
      <c r="O286" s="9">
        <f t="shared" si="30"/>
        <v>0</v>
      </c>
      <c r="P286" s="9"/>
      <c r="Q286" s="9"/>
      <c r="R286" s="9">
        <f t="shared" si="31"/>
        <v>0</v>
      </c>
      <c r="S286" s="9"/>
      <c r="T286" s="9"/>
      <c r="U286" s="9">
        <f t="shared" si="32"/>
        <v>0</v>
      </c>
      <c r="V286" s="9"/>
      <c r="W286" s="9"/>
      <c r="X286" s="9">
        <f t="shared" si="33"/>
        <v>0</v>
      </c>
      <c r="Y286" s="9"/>
      <c r="Z286" s="9"/>
      <c r="AA286" s="10">
        <f t="shared" si="34"/>
        <v>0</v>
      </c>
      <c r="AB286" s="11">
        <v>45689</v>
      </c>
    </row>
    <row r="287" spans="1:28" ht="15.75" hidden="1" x14ac:dyDescent="0.25">
      <c r="A287" s="39">
        <v>45687</v>
      </c>
      <c r="B287" s="33" t="s">
        <v>347</v>
      </c>
      <c r="C287" s="35">
        <v>600000</v>
      </c>
      <c r="D287" s="35" t="s">
        <v>223</v>
      </c>
      <c r="E287" s="35" t="s">
        <v>407</v>
      </c>
      <c r="F287" s="35">
        <v>2</v>
      </c>
      <c r="G287" s="35" t="s">
        <v>33</v>
      </c>
      <c r="H287" s="35"/>
      <c r="I287" s="20">
        <f t="shared" si="35"/>
        <v>0</v>
      </c>
      <c r="J287" s="37" t="s">
        <v>241</v>
      </c>
      <c r="K287" s="20"/>
      <c r="L287" s="9">
        <f t="shared" si="29"/>
        <v>600000</v>
      </c>
      <c r="M287" s="9">
        <v>600000</v>
      </c>
      <c r="N287" s="9"/>
      <c r="O287" s="9">
        <f t="shared" si="30"/>
        <v>0</v>
      </c>
      <c r="P287" s="9"/>
      <c r="Q287" s="9"/>
      <c r="R287" s="9">
        <f t="shared" si="31"/>
        <v>0</v>
      </c>
      <c r="S287" s="9"/>
      <c r="T287" s="9"/>
      <c r="U287" s="9">
        <f t="shared" si="32"/>
        <v>0</v>
      </c>
      <c r="V287" s="9"/>
      <c r="W287" s="9"/>
      <c r="X287" s="9">
        <f t="shared" si="33"/>
        <v>0</v>
      </c>
      <c r="Y287" s="9"/>
      <c r="Z287" s="9"/>
      <c r="AA287" s="10">
        <f t="shared" si="34"/>
        <v>0</v>
      </c>
      <c r="AB287" s="11">
        <v>45689</v>
      </c>
    </row>
    <row r="288" spans="1:28" ht="15.75" hidden="1" x14ac:dyDescent="0.25">
      <c r="A288" s="39">
        <v>45687</v>
      </c>
      <c r="B288" s="33" t="s">
        <v>186</v>
      </c>
      <c r="C288" s="33">
        <v>230000</v>
      </c>
      <c r="D288" s="33" t="s">
        <v>31</v>
      </c>
      <c r="E288" s="33" t="s">
        <v>294</v>
      </c>
      <c r="F288" s="33">
        <v>1</v>
      </c>
      <c r="G288" s="33" t="s">
        <v>33</v>
      </c>
      <c r="H288" s="33"/>
      <c r="I288" s="20">
        <f t="shared" si="35"/>
        <v>0</v>
      </c>
      <c r="J288" s="37" t="s">
        <v>240</v>
      </c>
      <c r="K288" s="20" t="s">
        <v>623</v>
      </c>
      <c r="L288" s="9">
        <f t="shared" si="29"/>
        <v>0</v>
      </c>
      <c r="M288" s="9"/>
      <c r="N288" s="9"/>
      <c r="O288" s="9">
        <f t="shared" si="30"/>
        <v>230000</v>
      </c>
      <c r="P288" s="9">
        <v>230000</v>
      </c>
      <c r="Q288" s="9"/>
      <c r="R288" s="9">
        <f t="shared" si="31"/>
        <v>0</v>
      </c>
      <c r="S288" s="9"/>
      <c r="T288" s="9"/>
      <c r="U288" s="9">
        <f t="shared" si="32"/>
        <v>0</v>
      </c>
      <c r="V288" s="9"/>
      <c r="W288" s="9"/>
      <c r="X288" s="9">
        <f t="shared" si="33"/>
        <v>0</v>
      </c>
      <c r="Y288" s="9"/>
      <c r="Z288" s="9"/>
      <c r="AA288" s="10">
        <f t="shared" si="34"/>
        <v>0</v>
      </c>
      <c r="AB288" s="11">
        <v>45695</v>
      </c>
    </row>
    <row r="289" spans="1:28" ht="15.75" hidden="1" x14ac:dyDescent="0.25">
      <c r="A289" s="39">
        <v>45687</v>
      </c>
      <c r="B289" s="35" t="s">
        <v>541</v>
      </c>
      <c r="C289" s="35">
        <v>400000</v>
      </c>
      <c r="D289" s="35" t="s">
        <v>31</v>
      </c>
      <c r="E289" s="35" t="s">
        <v>167</v>
      </c>
      <c r="F289" s="35">
        <v>1</v>
      </c>
      <c r="G289" s="35" t="s">
        <v>23</v>
      </c>
      <c r="H289" s="35"/>
      <c r="I289" s="20">
        <f t="shared" si="35"/>
        <v>0</v>
      </c>
      <c r="J289" s="41" t="s">
        <v>241</v>
      </c>
      <c r="K289" s="20"/>
      <c r="L289" s="9">
        <f t="shared" si="29"/>
        <v>0</v>
      </c>
      <c r="M289" s="9"/>
      <c r="N289" s="9"/>
      <c r="O289" s="9">
        <f t="shared" si="30"/>
        <v>0</v>
      </c>
      <c r="P289" s="9"/>
      <c r="Q289" s="9"/>
      <c r="R289" s="9">
        <f t="shared" si="31"/>
        <v>0</v>
      </c>
      <c r="S289" s="9"/>
      <c r="T289" s="9"/>
      <c r="U289" s="9">
        <f t="shared" si="32"/>
        <v>400000</v>
      </c>
      <c r="V289" s="9">
        <v>400000</v>
      </c>
      <c r="W289" s="9"/>
      <c r="X289" s="9">
        <f t="shared" si="33"/>
        <v>0</v>
      </c>
      <c r="Y289" s="9"/>
      <c r="Z289" s="9"/>
      <c r="AA289" s="10">
        <f t="shared" si="34"/>
        <v>0</v>
      </c>
      <c r="AB289" s="11">
        <v>45714</v>
      </c>
    </row>
    <row r="290" spans="1:28" ht="15.75" hidden="1" x14ac:dyDescent="0.25">
      <c r="A290" s="39">
        <v>45687</v>
      </c>
      <c r="B290" s="33" t="s">
        <v>48</v>
      </c>
      <c r="C290" s="33">
        <v>700000</v>
      </c>
      <c r="D290" s="35" t="s">
        <v>41</v>
      </c>
      <c r="E290" s="33" t="s">
        <v>122</v>
      </c>
      <c r="F290" s="35">
        <v>10</v>
      </c>
      <c r="G290" s="33" t="s">
        <v>51</v>
      </c>
      <c r="H290" s="33"/>
      <c r="I290" s="20">
        <f t="shared" si="35"/>
        <v>0</v>
      </c>
      <c r="J290" s="34" t="s">
        <v>26</v>
      </c>
      <c r="K290" s="20" t="s">
        <v>857</v>
      </c>
      <c r="L290" s="9">
        <f t="shared" si="29"/>
        <v>0</v>
      </c>
      <c r="M290" s="9"/>
      <c r="N290" s="9"/>
      <c r="O290" s="9">
        <f t="shared" si="30"/>
        <v>0</v>
      </c>
      <c r="P290" s="9"/>
      <c r="Q290" s="9"/>
      <c r="R290" s="9">
        <f t="shared" si="31"/>
        <v>0</v>
      </c>
      <c r="S290" s="9"/>
      <c r="T290" s="9"/>
      <c r="U290" s="9">
        <f t="shared" si="32"/>
        <v>0</v>
      </c>
      <c r="V290" s="9"/>
      <c r="W290" s="9"/>
      <c r="X290" s="9">
        <f t="shared" si="33"/>
        <v>0</v>
      </c>
      <c r="Y290" s="9"/>
      <c r="Z290" s="9"/>
      <c r="AA290" s="10">
        <f t="shared" si="34"/>
        <v>700000</v>
      </c>
      <c r="AB290" s="11">
        <v>45715</v>
      </c>
    </row>
    <row r="291" spans="1:28" ht="15.75" hidden="1" x14ac:dyDescent="0.25">
      <c r="A291" s="39">
        <v>45687</v>
      </c>
      <c r="B291" s="33" t="s">
        <v>210</v>
      </c>
      <c r="C291" s="33">
        <v>17712000</v>
      </c>
      <c r="D291" s="33" t="s">
        <v>41</v>
      </c>
      <c r="E291" s="33" t="s">
        <v>211</v>
      </c>
      <c r="F291" s="33">
        <v>8000</v>
      </c>
      <c r="G291" s="33" t="s">
        <v>29</v>
      </c>
      <c r="H291" s="33"/>
      <c r="I291" s="20">
        <f t="shared" si="35"/>
        <v>0</v>
      </c>
      <c r="J291" s="37" t="s">
        <v>241</v>
      </c>
      <c r="K291" s="20"/>
      <c r="L291" s="9">
        <f t="shared" si="29"/>
        <v>2712000</v>
      </c>
      <c r="M291" s="9">
        <v>2712000</v>
      </c>
      <c r="N291" s="9"/>
      <c r="O291" s="9">
        <f t="shared" si="30"/>
        <v>0</v>
      </c>
      <c r="P291" s="9"/>
      <c r="Q291" s="9"/>
      <c r="R291" s="9">
        <f t="shared" si="31"/>
        <v>0</v>
      </c>
      <c r="S291" s="9"/>
      <c r="T291" s="9"/>
      <c r="U291" s="9">
        <f t="shared" si="32"/>
        <v>15000000</v>
      </c>
      <c r="V291" s="9">
        <v>15000000</v>
      </c>
      <c r="W291" s="9"/>
      <c r="X291" s="9">
        <f t="shared" si="33"/>
        <v>0</v>
      </c>
      <c r="Y291" s="9"/>
      <c r="Z291" s="9"/>
      <c r="AA291" s="10">
        <f t="shared" si="34"/>
        <v>0</v>
      </c>
      <c r="AB291" s="11">
        <v>45709</v>
      </c>
    </row>
    <row r="292" spans="1:28" ht="15.75" hidden="1" x14ac:dyDescent="0.25">
      <c r="A292" s="39">
        <v>45687</v>
      </c>
      <c r="B292" s="33" t="s">
        <v>217</v>
      </c>
      <c r="C292" s="33">
        <v>500000</v>
      </c>
      <c r="D292" s="33" t="s">
        <v>41</v>
      </c>
      <c r="E292" s="33" t="s">
        <v>73</v>
      </c>
      <c r="F292" s="33">
        <v>10</v>
      </c>
      <c r="G292" s="33" t="s">
        <v>74</v>
      </c>
      <c r="H292" s="33"/>
      <c r="I292" s="20">
        <f t="shared" si="35"/>
        <v>0</v>
      </c>
      <c r="J292" s="31" t="s">
        <v>241</v>
      </c>
      <c r="K292" s="20"/>
      <c r="L292" s="9">
        <f t="shared" si="29"/>
        <v>500000</v>
      </c>
      <c r="M292" s="9">
        <v>500000</v>
      </c>
      <c r="N292" s="9"/>
      <c r="O292" s="9">
        <f t="shared" si="30"/>
        <v>0</v>
      </c>
      <c r="P292" s="9"/>
      <c r="Q292" s="9"/>
      <c r="R292" s="9">
        <f t="shared" si="31"/>
        <v>0</v>
      </c>
      <c r="S292" s="9"/>
      <c r="T292" s="9"/>
      <c r="U292" s="9">
        <f t="shared" si="32"/>
        <v>0</v>
      </c>
      <c r="V292" s="9"/>
      <c r="W292" s="9"/>
      <c r="X292" s="9">
        <f t="shared" si="33"/>
        <v>0</v>
      </c>
      <c r="Y292" s="9"/>
      <c r="Z292" s="9"/>
      <c r="AA292" s="10">
        <f t="shared" si="34"/>
        <v>0</v>
      </c>
      <c r="AB292" s="11">
        <v>45698</v>
      </c>
    </row>
    <row r="293" spans="1:28" ht="15.75" hidden="1" x14ac:dyDescent="0.25">
      <c r="A293" s="39">
        <v>45687</v>
      </c>
      <c r="B293" s="33" t="s">
        <v>217</v>
      </c>
      <c r="C293" s="33">
        <v>140000</v>
      </c>
      <c r="D293" s="33" t="s">
        <v>41</v>
      </c>
      <c r="E293" s="33" t="s">
        <v>122</v>
      </c>
      <c r="F293" s="33">
        <v>2</v>
      </c>
      <c r="G293" s="33" t="s">
        <v>51</v>
      </c>
      <c r="H293" s="33"/>
      <c r="I293" s="20">
        <f t="shared" si="35"/>
        <v>0</v>
      </c>
      <c r="J293" s="31" t="s">
        <v>241</v>
      </c>
      <c r="K293" s="20"/>
      <c r="L293" s="9">
        <f t="shared" si="29"/>
        <v>140000</v>
      </c>
      <c r="M293" s="9">
        <v>140000</v>
      </c>
      <c r="N293" s="9"/>
      <c r="O293" s="9">
        <f t="shared" si="30"/>
        <v>0</v>
      </c>
      <c r="P293" s="9"/>
      <c r="Q293" s="9"/>
      <c r="R293" s="9">
        <f t="shared" si="31"/>
        <v>0</v>
      </c>
      <c r="S293" s="9"/>
      <c r="T293" s="9"/>
      <c r="U293" s="9">
        <f t="shared" si="32"/>
        <v>0</v>
      </c>
      <c r="V293" s="9"/>
      <c r="W293" s="9"/>
      <c r="X293" s="9">
        <f t="shared" si="33"/>
        <v>0</v>
      </c>
      <c r="Y293" s="9"/>
      <c r="Z293" s="9"/>
      <c r="AA293" s="10">
        <f t="shared" si="34"/>
        <v>0</v>
      </c>
      <c r="AB293" s="11">
        <v>45698</v>
      </c>
    </row>
    <row r="294" spans="1:28" ht="15.75" hidden="1" x14ac:dyDescent="0.25">
      <c r="A294" s="39">
        <v>45687</v>
      </c>
      <c r="B294" s="33" t="s">
        <v>253</v>
      </c>
      <c r="C294" s="35">
        <v>2500000</v>
      </c>
      <c r="D294" s="33" t="s">
        <v>41</v>
      </c>
      <c r="E294" s="33" t="s">
        <v>111</v>
      </c>
      <c r="F294" s="33">
        <v>1000</v>
      </c>
      <c r="G294" s="35" t="s">
        <v>29</v>
      </c>
      <c r="H294" s="35"/>
      <c r="I294" s="20">
        <f t="shared" si="35"/>
        <v>0</v>
      </c>
      <c r="J294" s="41" t="s">
        <v>240</v>
      </c>
      <c r="K294" s="20" t="s">
        <v>593</v>
      </c>
      <c r="L294" s="9">
        <f t="shared" si="29"/>
        <v>0</v>
      </c>
      <c r="M294" s="9"/>
      <c r="N294" s="9"/>
      <c r="O294" s="9">
        <f t="shared" si="30"/>
        <v>2500000</v>
      </c>
      <c r="P294" s="9">
        <v>2500000</v>
      </c>
      <c r="Q294" s="9"/>
      <c r="R294" s="9">
        <f t="shared" si="31"/>
        <v>0</v>
      </c>
      <c r="S294" s="9"/>
      <c r="T294" s="9"/>
      <c r="U294" s="9">
        <f t="shared" si="32"/>
        <v>0</v>
      </c>
      <c r="V294" s="9"/>
      <c r="W294" s="9"/>
      <c r="X294" s="9">
        <f t="shared" si="33"/>
        <v>0</v>
      </c>
      <c r="Y294" s="9"/>
      <c r="Z294" s="9"/>
      <c r="AA294" s="10">
        <f t="shared" si="34"/>
        <v>0</v>
      </c>
      <c r="AB294" s="11">
        <v>45693</v>
      </c>
    </row>
    <row r="295" spans="1:28" ht="15.75" hidden="1" x14ac:dyDescent="0.25">
      <c r="A295" s="39">
        <v>45687</v>
      </c>
      <c r="B295" s="33" t="s">
        <v>252</v>
      </c>
      <c r="C295" s="33">
        <v>19240000</v>
      </c>
      <c r="D295" s="33" t="s">
        <v>31</v>
      </c>
      <c r="E295" s="33" t="s">
        <v>95</v>
      </c>
      <c r="F295" s="33">
        <v>5200</v>
      </c>
      <c r="G295" s="35" t="s">
        <v>29</v>
      </c>
      <c r="H295" s="33"/>
      <c r="I295" s="20">
        <f t="shared" si="35"/>
        <v>0</v>
      </c>
      <c r="J295" s="37" t="s">
        <v>240</v>
      </c>
      <c r="K295" s="20"/>
      <c r="L295" s="9">
        <f t="shared" si="29"/>
        <v>3840000</v>
      </c>
      <c r="M295" s="9">
        <v>3840000</v>
      </c>
      <c r="N295" s="9"/>
      <c r="O295" s="9">
        <f t="shared" si="30"/>
        <v>0</v>
      </c>
      <c r="P295" s="9"/>
      <c r="Q295" s="9"/>
      <c r="R295" s="9">
        <f t="shared" si="31"/>
        <v>15400000</v>
      </c>
      <c r="S295" s="9">
        <v>15400000</v>
      </c>
      <c r="T295" s="9"/>
      <c r="U295" s="9">
        <f t="shared" si="32"/>
        <v>0</v>
      </c>
      <c r="V295" s="9"/>
      <c r="W295" s="9"/>
      <c r="X295" s="9">
        <f t="shared" si="33"/>
        <v>0</v>
      </c>
      <c r="Y295" s="9"/>
      <c r="Z295" s="9"/>
      <c r="AA295" s="10">
        <f t="shared" si="34"/>
        <v>0</v>
      </c>
      <c r="AB295" s="11">
        <v>45700</v>
      </c>
    </row>
    <row r="296" spans="1:28" ht="15.75" hidden="1" x14ac:dyDescent="0.25">
      <c r="A296" s="39">
        <v>45687</v>
      </c>
      <c r="B296" s="33" t="s">
        <v>252</v>
      </c>
      <c r="C296" s="33">
        <v>1000000</v>
      </c>
      <c r="D296" s="33" t="s">
        <v>31</v>
      </c>
      <c r="E296" s="33" t="s">
        <v>73</v>
      </c>
      <c r="F296" s="33">
        <v>20</v>
      </c>
      <c r="G296" s="35" t="s">
        <v>74</v>
      </c>
      <c r="H296" s="33"/>
      <c r="I296" s="20">
        <f t="shared" si="35"/>
        <v>0</v>
      </c>
      <c r="J296" s="37" t="s">
        <v>240</v>
      </c>
      <c r="K296" s="20"/>
      <c r="L296" s="9">
        <f t="shared" si="29"/>
        <v>0</v>
      </c>
      <c r="M296" s="9"/>
      <c r="N296" s="9"/>
      <c r="O296" s="9">
        <f t="shared" si="30"/>
        <v>0</v>
      </c>
      <c r="P296" s="9"/>
      <c r="Q296" s="9"/>
      <c r="R296" s="9">
        <f t="shared" si="31"/>
        <v>1000000</v>
      </c>
      <c r="S296" s="9">
        <v>1000000</v>
      </c>
      <c r="T296" s="9"/>
      <c r="U296" s="9">
        <f t="shared" si="32"/>
        <v>0</v>
      </c>
      <c r="V296" s="9"/>
      <c r="W296" s="9"/>
      <c r="X296" s="9">
        <f t="shared" si="33"/>
        <v>0</v>
      </c>
      <c r="Y296" s="9"/>
      <c r="Z296" s="9"/>
      <c r="AA296" s="10">
        <f t="shared" si="34"/>
        <v>0</v>
      </c>
      <c r="AB296" s="11">
        <v>45700</v>
      </c>
    </row>
    <row r="297" spans="1:28" ht="15.75" hidden="1" x14ac:dyDescent="0.25">
      <c r="A297" s="39">
        <v>45687</v>
      </c>
      <c r="B297" s="33" t="s">
        <v>252</v>
      </c>
      <c r="C297" s="33">
        <v>1800000</v>
      </c>
      <c r="D297" s="33" t="s">
        <v>31</v>
      </c>
      <c r="E297" s="33" t="s">
        <v>234</v>
      </c>
      <c r="F297" s="33">
        <v>20</v>
      </c>
      <c r="G297" s="35" t="s">
        <v>51</v>
      </c>
      <c r="H297" s="33"/>
      <c r="I297" s="20">
        <f t="shared" si="35"/>
        <v>0</v>
      </c>
      <c r="J297" s="37" t="s">
        <v>240</v>
      </c>
      <c r="K297" s="20"/>
      <c r="L297" s="9">
        <f t="shared" si="29"/>
        <v>0</v>
      </c>
      <c r="M297" s="9"/>
      <c r="N297" s="9"/>
      <c r="O297" s="9">
        <f t="shared" si="30"/>
        <v>0</v>
      </c>
      <c r="P297" s="9"/>
      <c r="Q297" s="9"/>
      <c r="R297" s="9">
        <f t="shared" si="31"/>
        <v>1800000</v>
      </c>
      <c r="S297" s="9">
        <v>1800000</v>
      </c>
      <c r="T297" s="9"/>
      <c r="U297" s="9">
        <f t="shared" si="32"/>
        <v>0</v>
      </c>
      <c r="V297" s="9"/>
      <c r="W297" s="9"/>
      <c r="X297" s="9">
        <f t="shared" si="33"/>
        <v>0</v>
      </c>
      <c r="Y297" s="9"/>
      <c r="Z297" s="9"/>
      <c r="AA297" s="10">
        <f t="shared" si="34"/>
        <v>0</v>
      </c>
      <c r="AB297" s="11">
        <v>45700</v>
      </c>
    </row>
    <row r="298" spans="1:28" ht="15.75" hidden="1" x14ac:dyDescent="0.25">
      <c r="A298" s="39">
        <v>45687</v>
      </c>
      <c r="B298" s="33" t="s">
        <v>252</v>
      </c>
      <c r="C298" s="33">
        <v>1800000</v>
      </c>
      <c r="D298" s="33" t="s">
        <v>31</v>
      </c>
      <c r="E298" s="33" t="s">
        <v>236</v>
      </c>
      <c r="F298" s="33">
        <v>20</v>
      </c>
      <c r="G298" s="35" t="s">
        <v>51</v>
      </c>
      <c r="H298" s="33"/>
      <c r="I298" s="20">
        <f t="shared" si="35"/>
        <v>0</v>
      </c>
      <c r="J298" s="37" t="s">
        <v>240</v>
      </c>
      <c r="K298" s="20"/>
      <c r="L298" s="9">
        <f t="shared" si="29"/>
        <v>0</v>
      </c>
      <c r="M298" s="9"/>
      <c r="N298" s="9"/>
      <c r="O298" s="9">
        <f t="shared" si="30"/>
        <v>0</v>
      </c>
      <c r="P298" s="9"/>
      <c r="Q298" s="9"/>
      <c r="R298" s="9">
        <f t="shared" si="31"/>
        <v>1800000</v>
      </c>
      <c r="S298" s="9">
        <v>1000000</v>
      </c>
      <c r="T298" s="9">
        <v>800000</v>
      </c>
      <c r="U298" s="9">
        <f t="shared" si="32"/>
        <v>0</v>
      </c>
      <c r="V298" s="9"/>
      <c r="W298" s="9"/>
      <c r="X298" s="9">
        <f t="shared" si="33"/>
        <v>0</v>
      </c>
      <c r="Y298" s="9"/>
      <c r="Z298" s="9"/>
      <c r="AA298" s="10">
        <f t="shared" si="34"/>
        <v>0</v>
      </c>
      <c r="AB298" s="11">
        <v>45710</v>
      </c>
    </row>
    <row r="299" spans="1:28" ht="15.75" hidden="1" x14ac:dyDescent="0.25">
      <c r="A299" s="39">
        <v>45687</v>
      </c>
      <c r="B299" s="33" t="s">
        <v>154</v>
      </c>
      <c r="C299" s="33">
        <v>1000000</v>
      </c>
      <c r="D299" s="33" t="s">
        <v>31</v>
      </c>
      <c r="E299" s="33" t="s">
        <v>73</v>
      </c>
      <c r="F299" s="33">
        <v>20</v>
      </c>
      <c r="G299" s="35" t="s">
        <v>74</v>
      </c>
      <c r="H299" s="33"/>
      <c r="I299" s="20">
        <f t="shared" si="35"/>
        <v>0</v>
      </c>
      <c r="J299" s="34" t="s">
        <v>26</v>
      </c>
      <c r="K299" s="20"/>
      <c r="L299" s="9">
        <f t="shared" si="29"/>
        <v>0</v>
      </c>
      <c r="M299" s="9"/>
      <c r="N299" s="9"/>
      <c r="O299" s="9">
        <f t="shared" si="30"/>
        <v>0</v>
      </c>
      <c r="P299" s="9"/>
      <c r="Q299" s="9"/>
      <c r="R299" s="9">
        <f t="shared" si="31"/>
        <v>0</v>
      </c>
      <c r="S299" s="9"/>
      <c r="T299" s="9"/>
      <c r="U299" s="9">
        <f t="shared" si="32"/>
        <v>0</v>
      </c>
      <c r="V299" s="9"/>
      <c r="W299" s="9"/>
      <c r="X299" s="9">
        <f t="shared" si="33"/>
        <v>0</v>
      </c>
      <c r="Y299" s="9"/>
      <c r="Z299" s="9"/>
      <c r="AA299" s="10">
        <f t="shared" si="34"/>
        <v>1000000</v>
      </c>
      <c r="AB299" s="11"/>
    </row>
    <row r="300" spans="1:28" ht="15.75" hidden="1" x14ac:dyDescent="0.25">
      <c r="A300" s="39">
        <v>45687</v>
      </c>
      <c r="B300" s="33" t="s">
        <v>154</v>
      </c>
      <c r="C300" s="33">
        <v>1000000</v>
      </c>
      <c r="D300" s="33" t="s">
        <v>31</v>
      </c>
      <c r="E300" s="33" t="s">
        <v>130</v>
      </c>
      <c r="F300" s="33">
        <v>20</v>
      </c>
      <c r="G300" s="35" t="s">
        <v>74</v>
      </c>
      <c r="H300" s="33"/>
      <c r="I300" s="20">
        <f t="shared" si="35"/>
        <v>0</v>
      </c>
      <c r="J300" s="34" t="s">
        <v>26</v>
      </c>
      <c r="K300" s="20"/>
      <c r="L300" s="9">
        <f t="shared" si="29"/>
        <v>0</v>
      </c>
      <c r="M300" s="9"/>
      <c r="N300" s="9"/>
      <c r="O300" s="9">
        <f t="shared" si="30"/>
        <v>0</v>
      </c>
      <c r="P300" s="9"/>
      <c r="Q300" s="9"/>
      <c r="R300" s="9">
        <f t="shared" si="31"/>
        <v>0</v>
      </c>
      <c r="S300" s="9"/>
      <c r="T300" s="9"/>
      <c r="U300" s="9">
        <f t="shared" si="32"/>
        <v>0</v>
      </c>
      <c r="V300" s="9"/>
      <c r="W300" s="9"/>
      <c r="X300" s="9">
        <f t="shared" si="33"/>
        <v>0</v>
      </c>
      <c r="Y300" s="9"/>
      <c r="Z300" s="9"/>
      <c r="AA300" s="10">
        <f t="shared" si="34"/>
        <v>1000000</v>
      </c>
      <c r="AB300" s="11"/>
    </row>
    <row r="301" spans="1:28" ht="15.75" hidden="1" x14ac:dyDescent="0.25">
      <c r="A301" s="39">
        <v>45687</v>
      </c>
      <c r="B301" s="33" t="s">
        <v>154</v>
      </c>
      <c r="C301" s="33">
        <v>1300000</v>
      </c>
      <c r="D301" s="33" t="s">
        <v>31</v>
      </c>
      <c r="E301" s="33" t="s">
        <v>102</v>
      </c>
      <c r="F301" s="33">
        <v>20</v>
      </c>
      <c r="G301" s="35" t="s">
        <v>74</v>
      </c>
      <c r="H301" s="33"/>
      <c r="I301" s="20">
        <f t="shared" si="35"/>
        <v>0</v>
      </c>
      <c r="J301" s="34" t="s">
        <v>26</v>
      </c>
      <c r="K301" s="20"/>
      <c r="L301" s="9">
        <f t="shared" si="29"/>
        <v>0</v>
      </c>
      <c r="M301" s="9"/>
      <c r="N301" s="9"/>
      <c r="O301" s="9">
        <f t="shared" si="30"/>
        <v>0</v>
      </c>
      <c r="P301" s="9"/>
      <c r="Q301" s="9"/>
      <c r="R301" s="9">
        <f t="shared" si="31"/>
        <v>0</v>
      </c>
      <c r="S301" s="9"/>
      <c r="T301" s="9"/>
      <c r="U301" s="9">
        <f t="shared" si="32"/>
        <v>0</v>
      </c>
      <c r="V301" s="9"/>
      <c r="W301" s="9"/>
      <c r="X301" s="9">
        <f t="shared" si="33"/>
        <v>0</v>
      </c>
      <c r="Y301" s="9"/>
      <c r="Z301" s="9"/>
      <c r="AA301" s="10">
        <f t="shared" si="34"/>
        <v>1300000</v>
      </c>
      <c r="AB301" s="11"/>
    </row>
    <row r="302" spans="1:28" ht="15.75" hidden="1" x14ac:dyDescent="0.25">
      <c r="A302" s="39">
        <v>45687</v>
      </c>
      <c r="B302" s="33" t="s">
        <v>154</v>
      </c>
      <c r="C302" s="33">
        <v>700000</v>
      </c>
      <c r="D302" s="33" t="s">
        <v>31</v>
      </c>
      <c r="E302" s="33" t="s">
        <v>122</v>
      </c>
      <c r="F302" s="33">
        <v>10</v>
      </c>
      <c r="G302" s="35" t="s">
        <v>51</v>
      </c>
      <c r="H302" s="33"/>
      <c r="I302" s="20">
        <f t="shared" si="35"/>
        <v>0</v>
      </c>
      <c r="J302" s="34" t="s">
        <v>26</v>
      </c>
      <c r="K302" s="20"/>
      <c r="L302" s="9">
        <f t="shared" si="29"/>
        <v>0</v>
      </c>
      <c r="M302" s="9"/>
      <c r="N302" s="9"/>
      <c r="O302" s="9">
        <f t="shared" si="30"/>
        <v>0</v>
      </c>
      <c r="P302" s="9"/>
      <c r="Q302" s="9"/>
      <c r="R302" s="9">
        <f t="shared" si="31"/>
        <v>0</v>
      </c>
      <c r="S302" s="9"/>
      <c r="T302" s="9"/>
      <c r="U302" s="9">
        <f t="shared" si="32"/>
        <v>0</v>
      </c>
      <c r="V302" s="9"/>
      <c r="W302" s="9"/>
      <c r="X302" s="9">
        <f t="shared" si="33"/>
        <v>0</v>
      </c>
      <c r="Y302" s="9"/>
      <c r="Z302" s="9"/>
      <c r="AA302" s="10">
        <f t="shared" si="34"/>
        <v>700000</v>
      </c>
      <c r="AB302" s="11"/>
    </row>
    <row r="303" spans="1:28" ht="15.75" hidden="1" x14ac:dyDescent="0.25">
      <c r="A303" s="39">
        <v>45687</v>
      </c>
      <c r="B303" s="33" t="s">
        <v>231</v>
      </c>
      <c r="C303" s="33">
        <v>0</v>
      </c>
      <c r="D303" s="33"/>
      <c r="E303" s="33" t="s">
        <v>62</v>
      </c>
      <c r="F303" s="33">
        <v>40.9</v>
      </c>
      <c r="G303" s="33" t="s">
        <v>51</v>
      </c>
      <c r="H303" s="33"/>
      <c r="I303" s="20">
        <f t="shared" si="35"/>
        <v>0</v>
      </c>
      <c r="J303" s="34" t="s">
        <v>26</v>
      </c>
      <c r="K303" s="20"/>
      <c r="L303" s="9">
        <f t="shared" si="29"/>
        <v>0</v>
      </c>
      <c r="M303" s="9"/>
      <c r="N303" s="9"/>
      <c r="O303" s="9">
        <f t="shared" si="30"/>
        <v>0</v>
      </c>
      <c r="P303" s="9"/>
      <c r="Q303" s="9"/>
      <c r="R303" s="9">
        <f t="shared" si="31"/>
        <v>0</v>
      </c>
      <c r="S303" s="9"/>
      <c r="T303" s="9"/>
      <c r="U303" s="9">
        <f t="shared" si="32"/>
        <v>0</v>
      </c>
      <c r="V303" s="9"/>
      <c r="W303" s="9"/>
      <c r="X303" s="9">
        <f t="shared" si="33"/>
        <v>0</v>
      </c>
      <c r="Y303" s="9"/>
      <c r="Z303" s="9"/>
      <c r="AA303" s="10">
        <f t="shared" si="34"/>
        <v>0</v>
      </c>
      <c r="AB303" s="11"/>
    </row>
    <row r="304" spans="1:28" ht="15.75" hidden="1" x14ac:dyDescent="0.25">
      <c r="A304" s="39">
        <v>45687</v>
      </c>
      <c r="B304" s="33" t="s">
        <v>231</v>
      </c>
      <c r="C304" s="33">
        <v>0</v>
      </c>
      <c r="D304" s="33"/>
      <c r="E304" s="33" t="s">
        <v>544</v>
      </c>
      <c r="F304" s="33">
        <v>35.299999999999997</v>
      </c>
      <c r="G304" s="33" t="s">
        <v>51</v>
      </c>
      <c r="H304" s="33"/>
      <c r="I304" s="20">
        <f t="shared" si="35"/>
        <v>0</v>
      </c>
      <c r="J304" s="34" t="s">
        <v>26</v>
      </c>
      <c r="K304" s="20"/>
      <c r="L304" s="9">
        <f t="shared" si="29"/>
        <v>0</v>
      </c>
      <c r="M304" s="9"/>
      <c r="N304" s="9"/>
      <c r="O304" s="9">
        <f t="shared" si="30"/>
        <v>0</v>
      </c>
      <c r="P304" s="9"/>
      <c r="Q304" s="9"/>
      <c r="R304" s="9">
        <f t="shared" si="31"/>
        <v>0</v>
      </c>
      <c r="S304" s="9"/>
      <c r="T304" s="9"/>
      <c r="U304" s="9">
        <f t="shared" si="32"/>
        <v>0</v>
      </c>
      <c r="V304" s="9"/>
      <c r="W304" s="9"/>
      <c r="X304" s="9">
        <f t="shared" si="33"/>
        <v>0</v>
      </c>
      <c r="Y304" s="9"/>
      <c r="Z304" s="9"/>
      <c r="AA304" s="10">
        <f t="shared" si="34"/>
        <v>0</v>
      </c>
      <c r="AB304" s="11"/>
    </row>
    <row r="305" spans="1:28" ht="15.75" hidden="1" x14ac:dyDescent="0.25">
      <c r="A305" s="39">
        <v>45687</v>
      </c>
      <c r="B305" s="33" t="s">
        <v>231</v>
      </c>
      <c r="C305" s="35">
        <v>0</v>
      </c>
      <c r="D305" s="35"/>
      <c r="E305" s="35" t="s">
        <v>423</v>
      </c>
      <c r="F305" s="35">
        <v>33.5</v>
      </c>
      <c r="G305" s="35" t="s">
        <v>51</v>
      </c>
      <c r="H305" s="35"/>
      <c r="I305" s="20">
        <f t="shared" si="35"/>
        <v>0</v>
      </c>
      <c r="J305" s="36" t="s">
        <v>26</v>
      </c>
      <c r="K305" s="20"/>
      <c r="L305" s="9">
        <f t="shared" si="29"/>
        <v>0</v>
      </c>
      <c r="M305" s="9"/>
      <c r="N305" s="9"/>
      <c r="O305" s="9">
        <f t="shared" si="30"/>
        <v>0</v>
      </c>
      <c r="P305" s="9"/>
      <c r="Q305" s="9"/>
      <c r="R305" s="9">
        <f t="shared" si="31"/>
        <v>0</v>
      </c>
      <c r="S305" s="9"/>
      <c r="T305" s="9"/>
      <c r="U305" s="9">
        <f t="shared" si="32"/>
        <v>0</v>
      </c>
      <c r="V305" s="9"/>
      <c r="W305" s="9"/>
      <c r="X305" s="9">
        <f t="shared" si="33"/>
        <v>0</v>
      </c>
      <c r="Y305" s="9"/>
      <c r="Z305" s="9"/>
      <c r="AA305" s="10">
        <f t="shared" si="34"/>
        <v>0</v>
      </c>
      <c r="AB305" s="11"/>
    </row>
    <row r="306" spans="1:28" ht="15.75" hidden="1" x14ac:dyDescent="0.25">
      <c r="A306" s="39">
        <v>45687</v>
      </c>
      <c r="B306" s="33" t="s">
        <v>231</v>
      </c>
      <c r="C306" s="35">
        <v>0</v>
      </c>
      <c r="D306" s="35"/>
      <c r="E306" s="35" t="s">
        <v>468</v>
      </c>
      <c r="F306" s="35">
        <v>15.8</v>
      </c>
      <c r="G306" s="35" t="s">
        <v>51</v>
      </c>
      <c r="H306" s="35"/>
      <c r="I306" s="20">
        <f t="shared" si="35"/>
        <v>0</v>
      </c>
      <c r="J306" s="36" t="s">
        <v>26</v>
      </c>
      <c r="K306" s="20"/>
      <c r="L306" s="9">
        <f t="shared" si="29"/>
        <v>0</v>
      </c>
      <c r="M306" s="9"/>
      <c r="N306" s="9"/>
      <c r="O306" s="9">
        <f t="shared" si="30"/>
        <v>0</v>
      </c>
      <c r="P306" s="9"/>
      <c r="Q306" s="9"/>
      <c r="R306" s="9">
        <f t="shared" si="31"/>
        <v>0</v>
      </c>
      <c r="S306" s="9"/>
      <c r="T306" s="9"/>
      <c r="U306" s="9">
        <f t="shared" si="32"/>
        <v>0</v>
      </c>
      <c r="V306" s="9"/>
      <c r="W306" s="9"/>
      <c r="X306" s="9">
        <f t="shared" si="33"/>
        <v>0</v>
      </c>
      <c r="Y306" s="9"/>
      <c r="Z306" s="9"/>
      <c r="AA306" s="10">
        <f t="shared" si="34"/>
        <v>0</v>
      </c>
      <c r="AB306" s="11"/>
    </row>
    <row r="307" spans="1:28" ht="15.75" hidden="1" x14ac:dyDescent="0.25">
      <c r="A307" s="39">
        <v>45687</v>
      </c>
      <c r="B307" s="33" t="s">
        <v>231</v>
      </c>
      <c r="C307" s="35">
        <v>0</v>
      </c>
      <c r="D307" s="35"/>
      <c r="E307" s="35" t="s">
        <v>98</v>
      </c>
      <c r="F307" s="35">
        <v>23.6</v>
      </c>
      <c r="G307" s="35" t="s">
        <v>51</v>
      </c>
      <c r="H307" s="35"/>
      <c r="I307" s="20">
        <f t="shared" si="35"/>
        <v>0</v>
      </c>
      <c r="J307" s="36" t="s">
        <v>26</v>
      </c>
      <c r="K307" s="20"/>
      <c r="L307" s="9">
        <f t="shared" si="29"/>
        <v>0</v>
      </c>
      <c r="M307" s="9"/>
      <c r="N307" s="9"/>
      <c r="O307" s="9">
        <f t="shared" si="30"/>
        <v>0</v>
      </c>
      <c r="P307" s="9"/>
      <c r="Q307" s="9"/>
      <c r="R307" s="9">
        <f t="shared" si="31"/>
        <v>0</v>
      </c>
      <c r="S307" s="9"/>
      <c r="T307" s="9"/>
      <c r="U307" s="9">
        <f t="shared" si="32"/>
        <v>0</v>
      </c>
      <c r="V307" s="9"/>
      <c r="W307" s="9"/>
      <c r="X307" s="9">
        <f t="shared" si="33"/>
        <v>0</v>
      </c>
      <c r="Y307" s="9"/>
      <c r="Z307" s="9"/>
      <c r="AA307" s="10">
        <f t="shared" si="34"/>
        <v>0</v>
      </c>
      <c r="AB307" s="11"/>
    </row>
    <row r="308" spans="1:28" ht="15.75" hidden="1" x14ac:dyDescent="0.25">
      <c r="A308" s="32">
        <v>45687</v>
      </c>
      <c r="B308" s="33" t="s">
        <v>231</v>
      </c>
      <c r="C308" s="33">
        <v>0</v>
      </c>
      <c r="D308" s="33"/>
      <c r="E308" s="33" t="s">
        <v>85</v>
      </c>
      <c r="F308" s="33">
        <v>32.4</v>
      </c>
      <c r="G308" s="33" t="s">
        <v>51</v>
      </c>
      <c r="H308" s="33"/>
      <c r="I308" s="20">
        <f t="shared" si="35"/>
        <v>0</v>
      </c>
      <c r="J308" s="34" t="s">
        <v>26</v>
      </c>
      <c r="K308" s="20"/>
      <c r="L308" s="9">
        <f t="shared" si="29"/>
        <v>0</v>
      </c>
      <c r="M308" s="9"/>
      <c r="N308" s="9"/>
      <c r="O308" s="9">
        <f t="shared" si="30"/>
        <v>0</v>
      </c>
      <c r="P308" s="9"/>
      <c r="Q308" s="9"/>
      <c r="R308" s="9">
        <f t="shared" si="31"/>
        <v>0</v>
      </c>
      <c r="S308" s="9"/>
      <c r="T308" s="9"/>
      <c r="U308" s="9">
        <f t="shared" si="32"/>
        <v>0</v>
      </c>
      <c r="V308" s="9"/>
      <c r="W308" s="9"/>
      <c r="X308" s="9">
        <f t="shared" si="33"/>
        <v>0</v>
      </c>
      <c r="Y308" s="9"/>
      <c r="Z308" s="9"/>
      <c r="AA308" s="10">
        <f t="shared" si="34"/>
        <v>0</v>
      </c>
      <c r="AB308" s="11"/>
    </row>
    <row r="309" spans="1:28" ht="15.75" hidden="1" x14ac:dyDescent="0.25">
      <c r="A309" s="32">
        <v>45687</v>
      </c>
      <c r="B309" s="33" t="s">
        <v>545</v>
      </c>
      <c r="C309" s="33">
        <v>0</v>
      </c>
      <c r="D309" s="33"/>
      <c r="E309" s="33" t="s">
        <v>45</v>
      </c>
      <c r="F309" s="33">
        <v>25</v>
      </c>
      <c r="G309" s="33" t="s">
        <v>51</v>
      </c>
      <c r="H309" s="33"/>
      <c r="I309" s="20">
        <f t="shared" si="35"/>
        <v>0</v>
      </c>
      <c r="J309" s="34" t="s">
        <v>26</v>
      </c>
      <c r="K309" s="20"/>
      <c r="L309" s="9">
        <f t="shared" si="29"/>
        <v>0</v>
      </c>
      <c r="M309" s="9"/>
      <c r="N309" s="9"/>
      <c r="O309" s="9">
        <f t="shared" si="30"/>
        <v>0</v>
      </c>
      <c r="P309" s="9"/>
      <c r="Q309" s="9"/>
      <c r="R309" s="9">
        <f t="shared" si="31"/>
        <v>0</v>
      </c>
      <c r="S309" s="9"/>
      <c r="T309" s="9"/>
      <c r="U309" s="9">
        <f t="shared" si="32"/>
        <v>0</v>
      </c>
      <c r="V309" s="9"/>
      <c r="W309" s="9"/>
      <c r="X309" s="9">
        <f t="shared" si="33"/>
        <v>0</v>
      </c>
      <c r="Y309" s="9"/>
      <c r="Z309" s="9"/>
      <c r="AA309" s="10">
        <f t="shared" si="34"/>
        <v>0</v>
      </c>
      <c r="AB309" s="11"/>
    </row>
    <row r="310" spans="1:28" ht="15.75" hidden="1" x14ac:dyDescent="0.25">
      <c r="A310" s="39">
        <v>45688</v>
      </c>
      <c r="B310" s="35" t="s">
        <v>53</v>
      </c>
      <c r="C310" s="35">
        <v>1700000</v>
      </c>
      <c r="D310" s="35" t="s">
        <v>31</v>
      </c>
      <c r="E310" s="35" t="s">
        <v>175</v>
      </c>
      <c r="F310" s="35">
        <v>1000</v>
      </c>
      <c r="G310" s="35" t="s">
        <v>29</v>
      </c>
      <c r="H310" s="35"/>
      <c r="I310" s="20">
        <f t="shared" si="35"/>
        <v>0</v>
      </c>
      <c r="J310" s="37" t="s">
        <v>240</v>
      </c>
      <c r="K310" s="20" t="s">
        <v>673</v>
      </c>
      <c r="L310" s="9">
        <f t="shared" ref="L310:L328" si="36">M310+N310</f>
        <v>0</v>
      </c>
      <c r="M310" s="9"/>
      <c r="N310" s="9"/>
      <c r="O310" s="9">
        <f t="shared" ref="O310:O328" si="37">P310+Q310</f>
        <v>1700000</v>
      </c>
      <c r="P310" s="9">
        <v>1700000</v>
      </c>
      <c r="Q310" s="9"/>
      <c r="R310" s="9">
        <f t="shared" ref="R310:R328" si="38">S310+T310</f>
        <v>0</v>
      </c>
      <c r="S310" s="9"/>
      <c r="T310" s="9"/>
      <c r="U310" s="9">
        <f t="shared" ref="U310:U328" si="39">V310+W310</f>
        <v>0</v>
      </c>
      <c r="V310" s="9"/>
      <c r="W310" s="9"/>
      <c r="X310" s="9">
        <f t="shared" ref="X310:X328" si="40">Y310+Z310</f>
        <v>0</v>
      </c>
      <c r="Y310" s="9"/>
      <c r="Z310" s="9"/>
      <c r="AA310" s="10">
        <f t="shared" ref="AA310:AA328" si="41">C310+I310-L310-O310-U310-X310-R310</f>
        <v>0</v>
      </c>
      <c r="AB310" s="11">
        <v>45707</v>
      </c>
    </row>
    <row r="311" spans="1:28" ht="15.75" hidden="1" x14ac:dyDescent="0.25">
      <c r="A311" s="39">
        <v>45688</v>
      </c>
      <c r="B311" s="35" t="s">
        <v>92</v>
      </c>
      <c r="C311" s="33">
        <v>752500</v>
      </c>
      <c r="D311" s="35" t="s">
        <v>31</v>
      </c>
      <c r="E311" s="33" t="s">
        <v>263</v>
      </c>
      <c r="F311" s="33">
        <v>500</v>
      </c>
      <c r="G311" s="35" t="s">
        <v>29</v>
      </c>
      <c r="H311" s="33"/>
      <c r="I311" s="20">
        <f t="shared" si="35"/>
        <v>0</v>
      </c>
      <c r="J311" s="34" t="s">
        <v>26</v>
      </c>
      <c r="K311" s="20" t="s">
        <v>637</v>
      </c>
      <c r="L311" s="9">
        <f t="shared" si="36"/>
        <v>0</v>
      </c>
      <c r="M311" s="9"/>
      <c r="N311" s="9"/>
      <c r="O311" s="9">
        <f t="shared" si="37"/>
        <v>0</v>
      </c>
      <c r="P311" s="9"/>
      <c r="Q311" s="9"/>
      <c r="R311" s="9">
        <f t="shared" si="38"/>
        <v>0</v>
      </c>
      <c r="S311" s="9"/>
      <c r="T311" s="9"/>
      <c r="U311" s="9">
        <f t="shared" si="39"/>
        <v>0</v>
      </c>
      <c r="V311" s="9"/>
      <c r="W311" s="9"/>
      <c r="X311" s="9">
        <f t="shared" si="40"/>
        <v>0</v>
      </c>
      <c r="Y311" s="9"/>
      <c r="Z311" s="9"/>
      <c r="AA311" s="10">
        <f t="shared" si="41"/>
        <v>752500</v>
      </c>
      <c r="AB311" s="11"/>
    </row>
    <row r="312" spans="1:28" ht="15.75" hidden="1" x14ac:dyDescent="0.25">
      <c r="A312" s="39">
        <v>45688</v>
      </c>
      <c r="B312" s="35" t="s">
        <v>92</v>
      </c>
      <c r="C312" s="35">
        <v>922500</v>
      </c>
      <c r="D312" s="35" t="s">
        <v>31</v>
      </c>
      <c r="E312" s="35" t="s">
        <v>88</v>
      </c>
      <c r="F312" s="35">
        <v>750</v>
      </c>
      <c r="G312" s="35" t="s">
        <v>29</v>
      </c>
      <c r="H312" s="35"/>
      <c r="I312" s="20">
        <f t="shared" si="35"/>
        <v>0</v>
      </c>
      <c r="J312" s="36" t="s">
        <v>26</v>
      </c>
      <c r="K312" s="20" t="s">
        <v>637</v>
      </c>
      <c r="L312" s="9">
        <f t="shared" si="36"/>
        <v>0</v>
      </c>
      <c r="M312" s="9"/>
      <c r="N312" s="9"/>
      <c r="O312" s="9">
        <f t="shared" si="37"/>
        <v>0</v>
      </c>
      <c r="P312" s="9"/>
      <c r="Q312" s="9"/>
      <c r="R312" s="9">
        <f t="shared" si="38"/>
        <v>0</v>
      </c>
      <c r="S312" s="9"/>
      <c r="T312" s="9"/>
      <c r="U312" s="9">
        <f t="shared" si="39"/>
        <v>0</v>
      </c>
      <c r="V312" s="9"/>
      <c r="W312" s="9"/>
      <c r="X312" s="9">
        <f t="shared" si="40"/>
        <v>0</v>
      </c>
      <c r="Y312" s="9"/>
      <c r="Z312" s="9"/>
      <c r="AA312" s="10">
        <f t="shared" si="41"/>
        <v>922500</v>
      </c>
      <c r="AB312" s="11"/>
    </row>
    <row r="313" spans="1:28" ht="15.75" hidden="1" x14ac:dyDescent="0.25">
      <c r="A313" s="39">
        <v>45688</v>
      </c>
      <c r="B313" s="35" t="s">
        <v>217</v>
      </c>
      <c r="C313" s="33">
        <v>4000000</v>
      </c>
      <c r="D313" s="35" t="s">
        <v>41</v>
      </c>
      <c r="E313" s="33" t="s">
        <v>155</v>
      </c>
      <c r="F313" s="33">
        <v>1000</v>
      </c>
      <c r="G313" s="33" t="s">
        <v>29</v>
      </c>
      <c r="H313" s="33"/>
      <c r="I313" s="20">
        <f t="shared" si="35"/>
        <v>0</v>
      </c>
      <c r="J313" s="31" t="s">
        <v>241</v>
      </c>
      <c r="K313" s="20"/>
      <c r="L313" s="9">
        <f t="shared" si="36"/>
        <v>4000000</v>
      </c>
      <c r="M313" s="9">
        <v>2565000</v>
      </c>
      <c r="N313" s="9">
        <v>1435000</v>
      </c>
      <c r="O313" s="9">
        <f t="shared" si="37"/>
        <v>0</v>
      </c>
      <c r="P313" s="9"/>
      <c r="Q313" s="9"/>
      <c r="R313" s="9">
        <f t="shared" si="38"/>
        <v>0</v>
      </c>
      <c r="S313" s="9"/>
      <c r="T313" s="9"/>
      <c r="U313" s="9">
        <f t="shared" si="39"/>
        <v>0</v>
      </c>
      <c r="V313" s="9"/>
      <c r="W313" s="9"/>
      <c r="X313" s="9">
        <f t="shared" si="40"/>
        <v>0</v>
      </c>
      <c r="Y313" s="9"/>
      <c r="Z313" s="9"/>
      <c r="AA313" s="10">
        <f t="shared" si="41"/>
        <v>0</v>
      </c>
      <c r="AB313" s="11">
        <v>45702</v>
      </c>
    </row>
    <row r="314" spans="1:28" ht="15.75" hidden="1" x14ac:dyDescent="0.25">
      <c r="A314" s="39">
        <v>45688</v>
      </c>
      <c r="B314" s="33" t="s">
        <v>249</v>
      </c>
      <c r="C314" s="33">
        <v>3150000</v>
      </c>
      <c r="D314" s="33" t="s">
        <v>41</v>
      </c>
      <c r="E314" s="33" t="s">
        <v>155</v>
      </c>
      <c r="F314" s="35">
        <v>900</v>
      </c>
      <c r="G314" s="33" t="s">
        <v>29</v>
      </c>
      <c r="H314" s="35"/>
      <c r="I314" s="20">
        <f t="shared" si="35"/>
        <v>0</v>
      </c>
      <c r="J314" s="42" t="s">
        <v>38</v>
      </c>
      <c r="K314" s="20" t="s">
        <v>558</v>
      </c>
      <c r="L314" s="9">
        <f t="shared" si="36"/>
        <v>0</v>
      </c>
      <c r="M314" s="9"/>
      <c r="N314" s="9"/>
      <c r="O314" s="9">
        <f t="shared" si="37"/>
        <v>2960000</v>
      </c>
      <c r="P314" s="9">
        <v>2960000</v>
      </c>
      <c r="Q314" s="9"/>
      <c r="R314" s="9">
        <f t="shared" si="38"/>
        <v>0</v>
      </c>
      <c r="S314" s="9"/>
      <c r="T314" s="9"/>
      <c r="U314" s="9">
        <f t="shared" si="39"/>
        <v>0</v>
      </c>
      <c r="V314" s="9"/>
      <c r="W314" s="9"/>
      <c r="X314" s="9">
        <f t="shared" si="40"/>
        <v>0</v>
      </c>
      <c r="Y314" s="9"/>
      <c r="Z314" s="9"/>
      <c r="AA314" s="10">
        <f t="shared" si="41"/>
        <v>190000</v>
      </c>
      <c r="AB314" s="11">
        <v>45688</v>
      </c>
    </row>
    <row r="315" spans="1:28" ht="15.75" hidden="1" x14ac:dyDescent="0.25">
      <c r="A315" s="39">
        <v>45688</v>
      </c>
      <c r="B315" s="33" t="s">
        <v>173</v>
      </c>
      <c r="C315" s="35">
        <v>800000</v>
      </c>
      <c r="D315" s="33" t="s">
        <v>31</v>
      </c>
      <c r="E315" s="35" t="s">
        <v>110</v>
      </c>
      <c r="F315" s="35">
        <v>400</v>
      </c>
      <c r="G315" s="33" t="s">
        <v>29</v>
      </c>
      <c r="H315" s="35"/>
      <c r="I315" s="20">
        <f t="shared" si="35"/>
        <v>0</v>
      </c>
      <c r="J315" s="41" t="s">
        <v>240</v>
      </c>
      <c r="K315" s="20" t="s">
        <v>594</v>
      </c>
      <c r="L315" s="9">
        <f t="shared" si="36"/>
        <v>0</v>
      </c>
      <c r="M315" s="9"/>
      <c r="N315" s="9"/>
      <c r="O315" s="9">
        <f t="shared" si="37"/>
        <v>800000</v>
      </c>
      <c r="P315" s="9">
        <v>800000</v>
      </c>
      <c r="Q315" s="9"/>
      <c r="R315" s="9">
        <f t="shared" si="38"/>
        <v>0</v>
      </c>
      <c r="S315" s="9"/>
      <c r="T315" s="9"/>
      <c r="U315" s="9">
        <f t="shared" si="39"/>
        <v>0</v>
      </c>
      <c r="V315" s="9"/>
      <c r="W315" s="9"/>
      <c r="X315" s="9">
        <f t="shared" si="40"/>
        <v>0</v>
      </c>
      <c r="Y315" s="9"/>
      <c r="Z315" s="9"/>
      <c r="AA315" s="10">
        <f t="shared" si="41"/>
        <v>0</v>
      </c>
      <c r="AB315" s="11">
        <v>45693</v>
      </c>
    </row>
    <row r="316" spans="1:28" ht="15.75" hidden="1" x14ac:dyDescent="0.25">
      <c r="A316" s="39">
        <v>45688</v>
      </c>
      <c r="B316" s="33" t="s">
        <v>173</v>
      </c>
      <c r="C316" s="33">
        <v>400000</v>
      </c>
      <c r="D316" s="33" t="s">
        <v>31</v>
      </c>
      <c r="E316" s="33" t="s">
        <v>166</v>
      </c>
      <c r="F316" s="33">
        <v>1</v>
      </c>
      <c r="G316" s="33" t="s">
        <v>23</v>
      </c>
      <c r="H316" s="33"/>
      <c r="I316" s="20">
        <f t="shared" si="35"/>
        <v>0</v>
      </c>
      <c r="J316" s="41" t="s">
        <v>240</v>
      </c>
      <c r="K316" s="20" t="s">
        <v>594</v>
      </c>
      <c r="L316" s="9">
        <f t="shared" si="36"/>
        <v>0</v>
      </c>
      <c r="M316" s="9"/>
      <c r="N316" s="9"/>
      <c r="O316" s="9">
        <f t="shared" si="37"/>
        <v>400000</v>
      </c>
      <c r="P316" s="9">
        <v>400000</v>
      </c>
      <c r="Q316" s="9"/>
      <c r="R316" s="9">
        <f t="shared" si="38"/>
        <v>0</v>
      </c>
      <c r="S316" s="9"/>
      <c r="T316" s="9"/>
      <c r="U316" s="9">
        <f t="shared" si="39"/>
        <v>0</v>
      </c>
      <c r="V316" s="9"/>
      <c r="W316" s="9"/>
      <c r="X316" s="9">
        <f t="shared" si="40"/>
        <v>0</v>
      </c>
      <c r="Y316" s="9"/>
      <c r="Z316" s="9"/>
      <c r="AA316" s="10">
        <f t="shared" si="41"/>
        <v>0</v>
      </c>
      <c r="AB316" s="11">
        <v>45693</v>
      </c>
    </row>
    <row r="317" spans="1:28" ht="15.75" hidden="1" x14ac:dyDescent="0.25">
      <c r="A317" s="39">
        <v>45688</v>
      </c>
      <c r="B317" s="35" t="s">
        <v>550</v>
      </c>
      <c r="C317" s="33">
        <v>4000000</v>
      </c>
      <c r="D317" s="33" t="s">
        <v>41</v>
      </c>
      <c r="E317" s="33" t="s">
        <v>91</v>
      </c>
      <c r="F317" s="33">
        <v>1000</v>
      </c>
      <c r="G317" s="33" t="s">
        <v>29</v>
      </c>
      <c r="H317" s="33"/>
      <c r="I317" s="20">
        <f t="shared" si="35"/>
        <v>0</v>
      </c>
      <c r="J317" s="34" t="s">
        <v>26</v>
      </c>
      <c r="K317" s="20"/>
      <c r="L317" s="9">
        <f t="shared" si="36"/>
        <v>0</v>
      </c>
      <c r="M317" s="9"/>
      <c r="N317" s="9"/>
      <c r="O317" s="9">
        <f t="shared" si="37"/>
        <v>0</v>
      </c>
      <c r="P317" s="9"/>
      <c r="Q317" s="9"/>
      <c r="R317" s="9">
        <f t="shared" si="38"/>
        <v>0</v>
      </c>
      <c r="S317" s="9"/>
      <c r="T317" s="9"/>
      <c r="U317" s="9">
        <f t="shared" si="39"/>
        <v>0</v>
      </c>
      <c r="V317" s="9"/>
      <c r="W317" s="9"/>
      <c r="X317" s="9">
        <f t="shared" si="40"/>
        <v>0</v>
      </c>
      <c r="Y317" s="9"/>
      <c r="Z317" s="9"/>
      <c r="AA317" s="10">
        <f t="shared" si="41"/>
        <v>4000000</v>
      </c>
      <c r="AB317" s="11"/>
    </row>
    <row r="318" spans="1:28" ht="15.75" hidden="1" x14ac:dyDescent="0.25">
      <c r="A318" s="39">
        <v>45688</v>
      </c>
      <c r="B318" s="33" t="s">
        <v>193</v>
      </c>
      <c r="C318" s="33">
        <v>4000000</v>
      </c>
      <c r="D318" s="33" t="s">
        <v>31</v>
      </c>
      <c r="E318" s="33" t="s">
        <v>91</v>
      </c>
      <c r="F318" s="33">
        <v>1000</v>
      </c>
      <c r="G318" s="33" t="s">
        <v>29</v>
      </c>
      <c r="H318" s="33"/>
      <c r="I318" s="20">
        <f t="shared" si="35"/>
        <v>0</v>
      </c>
      <c r="J318" s="34" t="s">
        <v>26</v>
      </c>
      <c r="K318" s="20"/>
      <c r="L318" s="9">
        <f t="shared" si="36"/>
        <v>0</v>
      </c>
      <c r="M318" s="9"/>
      <c r="N318" s="9"/>
      <c r="O318" s="9">
        <f t="shared" si="37"/>
        <v>0</v>
      </c>
      <c r="P318" s="9"/>
      <c r="Q318" s="9"/>
      <c r="R318" s="9">
        <f t="shared" si="38"/>
        <v>0</v>
      </c>
      <c r="S318" s="9"/>
      <c r="T318" s="9"/>
      <c r="U318" s="9">
        <f t="shared" si="39"/>
        <v>0</v>
      </c>
      <c r="V318" s="9"/>
      <c r="W318" s="9"/>
      <c r="X318" s="9">
        <f t="shared" si="40"/>
        <v>0</v>
      </c>
      <c r="Y318" s="9"/>
      <c r="Z318" s="9"/>
      <c r="AA318" s="10">
        <f t="shared" si="41"/>
        <v>4000000</v>
      </c>
      <c r="AB318" s="11"/>
    </row>
    <row r="319" spans="1:28" ht="15.75" hidden="1" x14ac:dyDescent="0.25">
      <c r="A319" s="39">
        <v>45688</v>
      </c>
      <c r="B319" s="33" t="s">
        <v>193</v>
      </c>
      <c r="C319" s="33">
        <v>1500000</v>
      </c>
      <c r="D319" s="33" t="s">
        <v>31</v>
      </c>
      <c r="E319" s="33" t="s">
        <v>64</v>
      </c>
      <c r="F319" s="33">
        <v>10</v>
      </c>
      <c r="G319" s="33" t="s">
        <v>33</v>
      </c>
      <c r="H319" s="33"/>
      <c r="I319" s="20">
        <f t="shared" si="35"/>
        <v>0</v>
      </c>
      <c r="J319" s="34" t="s">
        <v>26</v>
      </c>
      <c r="K319" s="20"/>
      <c r="L319" s="9">
        <f t="shared" si="36"/>
        <v>0</v>
      </c>
      <c r="M319" s="9"/>
      <c r="N319" s="9"/>
      <c r="O319" s="9">
        <f t="shared" si="37"/>
        <v>0</v>
      </c>
      <c r="P319" s="9"/>
      <c r="Q319" s="9"/>
      <c r="R319" s="9">
        <f t="shared" si="38"/>
        <v>0</v>
      </c>
      <c r="S319" s="9"/>
      <c r="T319" s="9"/>
      <c r="U319" s="9">
        <f t="shared" si="39"/>
        <v>0</v>
      </c>
      <c r="V319" s="9"/>
      <c r="W319" s="9"/>
      <c r="X319" s="9">
        <f t="shared" si="40"/>
        <v>0</v>
      </c>
      <c r="Y319" s="9"/>
      <c r="Z319" s="9"/>
      <c r="AA319" s="10">
        <f t="shared" si="41"/>
        <v>1500000</v>
      </c>
      <c r="AB319" s="11"/>
    </row>
    <row r="320" spans="1:28" ht="15.75" hidden="1" x14ac:dyDescent="0.25">
      <c r="A320" s="39">
        <v>45688</v>
      </c>
      <c r="B320" s="33" t="s">
        <v>193</v>
      </c>
      <c r="C320" s="33">
        <v>1500000</v>
      </c>
      <c r="D320" s="33" t="s">
        <v>31</v>
      </c>
      <c r="E320" s="33" t="s">
        <v>32</v>
      </c>
      <c r="F320" s="33">
        <v>10</v>
      </c>
      <c r="G320" s="33" t="s">
        <v>33</v>
      </c>
      <c r="H320" s="33"/>
      <c r="I320" s="20">
        <f t="shared" si="35"/>
        <v>0</v>
      </c>
      <c r="J320" s="34" t="s">
        <v>26</v>
      </c>
      <c r="K320" s="20"/>
      <c r="L320" s="9">
        <f t="shared" si="36"/>
        <v>0</v>
      </c>
      <c r="M320" s="9"/>
      <c r="N320" s="9"/>
      <c r="O320" s="9">
        <f t="shared" si="37"/>
        <v>0</v>
      </c>
      <c r="P320" s="9"/>
      <c r="Q320" s="9"/>
      <c r="R320" s="9">
        <f t="shared" si="38"/>
        <v>0</v>
      </c>
      <c r="S320" s="9"/>
      <c r="T320" s="9"/>
      <c r="U320" s="9">
        <f t="shared" si="39"/>
        <v>0</v>
      </c>
      <c r="V320" s="9"/>
      <c r="W320" s="9"/>
      <c r="X320" s="9">
        <f t="shared" si="40"/>
        <v>0</v>
      </c>
      <c r="Y320" s="9"/>
      <c r="Z320" s="9"/>
      <c r="AA320" s="10">
        <f t="shared" si="41"/>
        <v>1500000</v>
      </c>
      <c r="AB320" s="11"/>
    </row>
    <row r="321" spans="1:28" ht="15.75" hidden="1" x14ac:dyDescent="0.25">
      <c r="A321" s="39">
        <v>45688</v>
      </c>
      <c r="B321" s="33" t="s">
        <v>370</v>
      </c>
      <c r="C321" s="33">
        <v>1500000</v>
      </c>
      <c r="D321" s="35" t="s">
        <v>223</v>
      </c>
      <c r="E321" s="33" t="s">
        <v>407</v>
      </c>
      <c r="F321" s="33">
        <v>5</v>
      </c>
      <c r="G321" s="33" t="s">
        <v>33</v>
      </c>
      <c r="H321" s="33"/>
      <c r="I321" s="20">
        <f t="shared" si="35"/>
        <v>0</v>
      </c>
      <c r="J321" s="41" t="s">
        <v>240</v>
      </c>
      <c r="K321" s="20" t="s">
        <v>580</v>
      </c>
      <c r="L321" s="9">
        <f t="shared" si="36"/>
        <v>0</v>
      </c>
      <c r="M321" s="9"/>
      <c r="N321" s="9"/>
      <c r="O321" s="9">
        <f t="shared" si="37"/>
        <v>1500000</v>
      </c>
      <c r="P321" s="9">
        <v>1500000</v>
      </c>
      <c r="Q321" s="9"/>
      <c r="R321" s="9">
        <f t="shared" si="38"/>
        <v>0</v>
      </c>
      <c r="S321" s="9"/>
      <c r="T321" s="9"/>
      <c r="U321" s="9">
        <f t="shared" si="39"/>
        <v>0</v>
      </c>
      <c r="V321" s="9"/>
      <c r="W321" s="9"/>
      <c r="X321" s="9">
        <f t="shared" si="40"/>
        <v>0</v>
      </c>
      <c r="Y321" s="9"/>
      <c r="Z321" s="9"/>
      <c r="AA321" s="10">
        <f t="shared" si="41"/>
        <v>0</v>
      </c>
      <c r="AB321" s="11">
        <v>45692</v>
      </c>
    </row>
    <row r="322" spans="1:28" ht="15.75" hidden="1" x14ac:dyDescent="0.25">
      <c r="A322" s="39">
        <v>45688</v>
      </c>
      <c r="B322" s="33" t="s">
        <v>551</v>
      </c>
      <c r="C322" s="33">
        <v>2076600</v>
      </c>
      <c r="D322" s="35" t="s">
        <v>41</v>
      </c>
      <c r="E322" s="33" t="s">
        <v>148</v>
      </c>
      <c r="F322" s="33">
        <v>40</v>
      </c>
      <c r="G322" s="33" t="s">
        <v>51</v>
      </c>
      <c r="H322" s="33"/>
      <c r="I322" s="20">
        <f t="shared" si="35"/>
        <v>0</v>
      </c>
      <c r="J322" s="37" t="s">
        <v>241</v>
      </c>
      <c r="K322" s="20" t="s">
        <v>559</v>
      </c>
      <c r="L322" s="9">
        <f t="shared" si="36"/>
        <v>0</v>
      </c>
      <c r="M322" s="9"/>
      <c r="N322" s="9"/>
      <c r="O322" s="9">
        <f t="shared" si="37"/>
        <v>0</v>
      </c>
      <c r="P322" s="9"/>
      <c r="Q322" s="9"/>
      <c r="R322" s="9">
        <f t="shared" si="38"/>
        <v>0</v>
      </c>
      <c r="S322" s="9"/>
      <c r="T322" s="9"/>
      <c r="U322" s="9">
        <f t="shared" si="39"/>
        <v>2076600</v>
      </c>
      <c r="V322" s="9">
        <v>2076600</v>
      </c>
      <c r="W322" s="9"/>
      <c r="X322" s="9">
        <f t="shared" si="40"/>
        <v>0</v>
      </c>
      <c r="Y322" s="9"/>
      <c r="Z322" s="9"/>
      <c r="AA322" s="10">
        <f t="shared" si="41"/>
        <v>0</v>
      </c>
      <c r="AB322" s="11">
        <v>45689</v>
      </c>
    </row>
    <row r="323" spans="1:28" ht="15.75" hidden="1" x14ac:dyDescent="0.25">
      <c r="A323" s="39">
        <v>45688</v>
      </c>
      <c r="B323" s="33" t="s">
        <v>376</v>
      </c>
      <c r="C323" s="33">
        <v>900000</v>
      </c>
      <c r="D323" s="35" t="s">
        <v>41</v>
      </c>
      <c r="E323" s="33" t="s">
        <v>293</v>
      </c>
      <c r="F323" s="33">
        <v>20</v>
      </c>
      <c r="G323" s="33" t="s">
        <v>74</v>
      </c>
      <c r="H323" s="33"/>
      <c r="I323" s="20">
        <f t="shared" si="35"/>
        <v>0</v>
      </c>
      <c r="J323" s="37" t="s">
        <v>240</v>
      </c>
      <c r="K323" s="20" t="s">
        <v>596</v>
      </c>
      <c r="L323" s="9">
        <f t="shared" si="36"/>
        <v>0</v>
      </c>
      <c r="M323" s="9"/>
      <c r="N323" s="9"/>
      <c r="O323" s="9">
        <f t="shared" si="37"/>
        <v>900000</v>
      </c>
      <c r="P323" s="9">
        <v>900000</v>
      </c>
      <c r="Q323" s="9"/>
      <c r="R323" s="9">
        <f t="shared" si="38"/>
        <v>0</v>
      </c>
      <c r="S323" s="9"/>
      <c r="T323" s="9"/>
      <c r="U323" s="9">
        <f t="shared" si="39"/>
        <v>0</v>
      </c>
      <c r="V323" s="9"/>
      <c r="W323" s="9"/>
      <c r="X323" s="9">
        <f t="shared" si="40"/>
        <v>0</v>
      </c>
      <c r="Y323" s="9"/>
      <c r="Z323" s="9"/>
      <c r="AA323" s="10">
        <f t="shared" si="41"/>
        <v>0</v>
      </c>
      <c r="AB323" s="11">
        <v>45693</v>
      </c>
    </row>
    <row r="324" spans="1:28" ht="15.75" hidden="1" x14ac:dyDescent="0.25">
      <c r="A324" s="39">
        <v>45688</v>
      </c>
      <c r="B324" s="33" t="s">
        <v>539</v>
      </c>
      <c r="C324" s="33">
        <v>9000000</v>
      </c>
      <c r="D324" s="33" t="s">
        <v>41</v>
      </c>
      <c r="E324" s="33" t="s">
        <v>552</v>
      </c>
      <c r="F324" s="33">
        <v>20</v>
      </c>
      <c r="G324" s="33" t="s">
        <v>33</v>
      </c>
      <c r="H324" s="33"/>
      <c r="I324" s="20">
        <f t="shared" si="35"/>
        <v>0</v>
      </c>
      <c r="J324" s="37" t="s">
        <v>240</v>
      </c>
      <c r="K324" s="20" t="s">
        <v>573</v>
      </c>
      <c r="L324" s="9">
        <f t="shared" si="36"/>
        <v>0</v>
      </c>
      <c r="M324" s="9"/>
      <c r="N324" s="9"/>
      <c r="O324" s="9">
        <f t="shared" si="37"/>
        <v>9000000</v>
      </c>
      <c r="P324" s="9">
        <v>9000000</v>
      </c>
      <c r="Q324" s="9"/>
      <c r="R324" s="9">
        <f t="shared" si="38"/>
        <v>0</v>
      </c>
      <c r="S324" s="9"/>
      <c r="T324" s="9"/>
      <c r="U324" s="9">
        <f t="shared" si="39"/>
        <v>0</v>
      </c>
      <c r="V324" s="9"/>
      <c r="W324" s="9"/>
      <c r="X324" s="9">
        <f t="shared" si="40"/>
        <v>0</v>
      </c>
      <c r="Y324" s="9"/>
      <c r="Z324" s="9"/>
      <c r="AA324" s="10">
        <f t="shared" si="41"/>
        <v>0</v>
      </c>
      <c r="AB324" s="11">
        <v>45691</v>
      </c>
    </row>
    <row r="325" spans="1:28" ht="15.75" hidden="1" x14ac:dyDescent="0.25">
      <c r="A325" s="39">
        <v>45688</v>
      </c>
      <c r="B325" s="33" t="s">
        <v>550</v>
      </c>
      <c r="C325" s="33">
        <v>500000</v>
      </c>
      <c r="D325" s="33" t="s">
        <v>41</v>
      </c>
      <c r="E325" s="33" t="s">
        <v>73</v>
      </c>
      <c r="F325" s="33">
        <v>10</v>
      </c>
      <c r="G325" s="33" t="s">
        <v>74</v>
      </c>
      <c r="H325" s="33"/>
      <c r="I325" s="20">
        <f t="shared" si="35"/>
        <v>0</v>
      </c>
      <c r="J325" s="34" t="s">
        <v>26</v>
      </c>
      <c r="K325" s="20"/>
      <c r="L325" s="9">
        <f t="shared" si="36"/>
        <v>0</v>
      </c>
      <c r="M325" s="9"/>
      <c r="N325" s="9"/>
      <c r="O325" s="9">
        <f t="shared" si="37"/>
        <v>0</v>
      </c>
      <c r="P325" s="9"/>
      <c r="Q325" s="9"/>
      <c r="R325" s="9">
        <f t="shared" si="38"/>
        <v>0</v>
      </c>
      <c r="S325" s="9"/>
      <c r="T325" s="9"/>
      <c r="U325" s="9">
        <f t="shared" si="39"/>
        <v>0</v>
      </c>
      <c r="V325" s="9"/>
      <c r="W325" s="9"/>
      <c r="X325" s="9">
        <f t="shared" si="40"/>
        <v>0</v>
      </c>
      <c r="Y325" s="9"/>
      <c r="Z325" s="9"/>
      <c r="AA325" s="10">
        <f t="shared" si="41"/>
        <v>500000</v>
      </c>
      <c r="AB325" s="11"/>
    </row>
    <row r="326" spans="1:28" ht="15.75" hidden="1" x14ac:dyDescent="0.25">
      <c r="A326" s="32">
        <v>45688</v>
      </c>
      <c r="B326" s="33" t="s">
        <v>550</v>
      </c>
      <c r="C326" s="33">
        <v>480000</v>
      </c>
      <c r="D326" s="33" t="s">
        <v>41</v>
      </c>
      <c r="E326" s="33" t="s">
        <v>99</v>
      </c>
      <c r="F326" s="33">
        <v>1</v>
      </c>
      <c r="G326" s="33" t="s">
        <v>25</v>
      </c>
      <c r="H326" s="33"/>
      <c r="I326" s="20">
        <f t="shared" si="35"/>
        <v>0</v>
      </c>
      <c r="J326" s="34" t="s">
        <v>26</v>
      </c>
      <c r="K326" s="20"/>
      <c r="L326" s="9">
        <f t="shared" si="36"/>
        <v>0</v>
      </c>
      <c r="M326" s="9"/>
      <c r="N326" s="9"/>
      <c r="O326" s="9">
        <f t="shared" si="37"/>
        <v>0</v>
      </c>
      <c r="P326" s="9"/>
      <c r="Q326" s="9"/>
      <c r="R326" s="9">
        <f t="shared" si="38"/>
        <v>0</v>
      </c>
      <c r="S326" s="9"/>
      <c r="T326" s="9"/>
      <c r="U326" s="9">
        <f t="shared" si="39"/>
        <v>0</v>
      </c>
      <c r="V326" s="9"/>
      <c r="W326" s="9"/>
      <c r="X326" s="9">
        <f t="shared" si="40"/>
        <v>0</v>
      </c>
      <c r="Y326" s="9"/>
      <c r="Z326" s="9"/>
      <c r="AA326" s="10">
        <f t="shared" si="41"/>
        <v>480000</v>
      </c>
      <c r="AB326" s="11"/>
    </row>
    <row r="327" spans="1:28" ht="15.75" hidden="1" x14ac:dyDescent="0.25">
      <c r="A327" s="39">
        <v>45688</v>
      </c>
      <c r="B327" s="35" t="s">
        <v>392</v>
      </c>
      <c r="C327" s="33">
        <v>4350000</v>
      </c>
      <c r="D327" s="35" t="s">
        <v>31</v>
      </c>
      <c r="E327" s="33" t="s">
        <v>64</v>
      </c>
      <c r="F327" s="33">
        <v>30</v>
      </c>
      <c r="G327" s="35" t="s">
        <v>33</v>
      </c>
      <c r="H327" s="33"/>
      <c r="I327" s="20">
        <f t="shared" si="35"/>
        <v>0</v>
      </c>
      <c r="J327" s="37" t="s">
        <v>241</v>
      </c>
      <c r="K327" s="20"/>
      <c r="L327" s="9">
        <f t="shared" si="36"/>
        <v>4350000</v>
      </c>
      <c r="M327" s="9">
        <v>4350000</v>
      </c>
      <c r="N327" s="9"/>
      <c r="O327" s="9">
        <f t="shared" si="37"/>
        <v>0</v>
      </c>
      <c r="P327" s="9"/>
      <c r="Q327" s="9"/>
      <c r="R327" s="9">
        <f t="shared" si="38"/>
        <v>0</v>
      </c>
      <c r="S327" s="9"/>
      <c r="T327" s="9"/>
      <c r="U327" s="9">
        <f t="shared" si="39"/>
        <v>0</v>
      </c>
      <c r="V327" s="9"/>
      <c r="W327" s="9"/>
      <c r="X327" s="9">
        <f t="shared" si="40"/>
        <v>0</v>
      </c>
      <c r="Y327" s="9"/>
      <c r="Z327" s="9"/>
      <c r="AA327" s="10">
        <f t="shared" si="41"/>
        <v>0</v>
      </c>
      <c r="AB327" s="11">
        <v>45689</v>
      </c>
    </row>
    <row r="328" spans="1:28" ht="15.75" hidden="1" x14ac:dyDescent="0.25">
      <c r="A328" s="39">
        <v>45688</v>
      </c>
      <c r="B328" s="35" t="s">
        <v>392</v>
      </c>
      <c r="C328" s="33">
        <v>460000</v>
      </c>
      <c r="D328" s="35" t="s">
        <v>31</v>
      </c>
      <c r="E328" s="33" t="s">
        <v>553</v>
      </c>
      <c r="F328" s="33">
        <v>2</v>
      </c>
      <c r="G328" s="33" t="s">
        <v>33</v>
      </c>
      <c r="H328" s="33"/>
      <c r="I328" s="20">
        <f t="shared" si="35"/>
        <v>0</v>
      </c>
      <c r="J328" s="37" t="s">
        <v>241</v>
      </c>
      <c r="K328" s="20"/>
      <c r="L328" s="9">
        <f t="shared" si="36"/>
        <v>460000</v>
      </c>
      <c r="M328" s="9">
        <v>460000</v>
      </c>
      <c r="N328" s="9"/>
      <c r="O328" s="9">
        <f t="shared" si="37"/>
        <v>0</v>
      </c>
      <c r="P328" s="9"/>
      <c r="Q328" s="9"/>
      <c r="R328" s="9">
        <f t="shared" si="38"/>
        <v>0</v>
      </c>
      <c r="S328" s="9"/>
      <c r="T328" s="9"/>
      <c r="U328" s="9">
        <f t="shared" si="39"/>
        <v>0</v>
      </c>
      <c r="V328" s="9"/>
      <c r="W328" s="9"/>
      <c r="X328" s="9">
        <f t="shared" si="40"/>
        <v>0</v>
      </c>
      <c r="Y328" s="9"/>
      <c r="Z328" s="9"/>
      <c r="AA328" s="10">
        <f t="shared" si="41"/>
        <v>0</v>
      </c>
      <c r="AB328" s="11">
        <v>45689</v>
      </c>
    </row>
    <row r="329" spans="1:28" ht="15.75" hidden="1" x14ac:dyDescent="0.25">
      <c r="A329" s="32">
        <v>45689</v>
      </c>
      <c r="B329" s="33" t="s">
        <v>217</v>
      </c>
      <c r="C329" s="33"/>
      <c r="D329" s="33" t="s">
        <v>41</v>
      </c>
      <c r="E329" s="33" t="s">
        <v>198</v>
      </c>
      <c r="F329" s="33">
        <v>500</v>
      </c>
      <c r="G329" s="33" t="s">
        <v>29</v>
      </c>
      <c r="H329" s="33">
        <v>860</v>
      </c>
      <c r="I329" s="20">
        <f t="shared" si="35"/>
        <v>430000</v>
      </c>
      <c r="J329" s="31" t="s">
        <v>241</v>
      </c>
      <c r="K329" s="20"/>
      <c r="L329" s="9">
        <f>M329+N329</f>
        <v>430000</v>
      </c>
      <c r="M329" s="9"/>
      <c r="N329" s="9">
        <v>430000</v>
      </c>
      <c r="O329" s="9">
        <f>P329+Q329</f>
        <v>0</v>
      </c>
      <c r="P329" s="9"/>
      <c r="Q329" s="9"/>
      <c r="R329" s="9">
        <f>S329+T329</f>
        <v>0</v>
      </c>
      <c r="S329" s="9"/>
      <c r="T329" s="9"/>
      <c r="U329" s="9">
        <f>V329+W329</f>
        <v>0</v>
      </c>
      <c r="V329" s="9"/>
      <c r="W329" s="9"/>
      <c r="X329" s="9">
        <f>Y329+Z329</f>
        <v>0</v>
      </c>
      <c r="Y329" s="9"/>
      <c r="Z329" s="9"/>
      <c r="AA329" s="10">
        <f>C329+I329-L329-O329-U329-X329-R329</f>
        <v>0</v>
      </c>
      <c r="AB329" s="11">
        <v>45702</v>
      </c>
    </row>
    <row r="330" spans="1:28" ht="15.75" hidden="1" x14ac:dyDescent="0.25">
      <c r="A330" s="32">
        <v>45689</v>
      </c>
      <c r="B330" s="33" t="s">
        <v>257</v>
      </c>
      <c r="C330" s="33"/>
      <c r="D330" s="33" t="s">
        <v>41</v>
      </c>
      <c r="E330" s="33" t="s">
        <v>139</v>
      </c>
      <c r="F330" s="33">
        <v>1</v>
      </c>
      <c r="G330" s="33" t="s">
        <v>23</v>
      </c>
      <c r="H330" s="33">
        <v>400000</v>
      </c>
      <c r="I330" s="20">
        <f t="shared" si="35"/>
        <v>400000</v>
      </c>
      <c r="J330" s="34" t="s">
        <v>26</v>
      </c>
      <c r="K330" s="20"/>
      <c r="L330" s="9">
        <f t="shared" ref="L330:L343" si="42">M330+N330</f>
        <v>0</v>
      </c>
      <c r="M330" s="9"/>
      <c r="N330" s="9"/>
      <c r="O330" s="9">
        <f t="shared" ref="O330:O343" si="43">P330+Q330</f>
        <v>0</v>
      </c>
      <c r="P330" s="9"/>
      <c r="Q330" s="9"/>
      <c r="R330" s="9">
        <f t="shared" ref="R330:R343" si="44">S330+T330</f>
        <v>0</v>
      </c>
      <c r="S330" s="9"/>
      <c r="T330" s="9"/>
      <c r="U330" s="9">
        <f t="shared" ref="U330:U343" si="45">V330+W330</f>
        <v>0</v>
      </c>
      <c r="V330" s="9"/>
      <c r="W330" s="9"/>
      <c r="X330" s="9">
        <f t="shared" ref="X330:X343" si="46">Y330+Z330</f>
        <v>0</v>
      </c>
      <c r="Y330" s="9"/>
      <c r="Z330" s="9"/>
      <c r="AA330" s="10">
        <f t="shared" ref="AA330:AA343" si="47">C330+I330-L330-O330-U330-X330-R330</f>
        <v>400000</v>
      </c>
      <c r="AB330" s="11"/>
    </row>
    <row r="331" spans="1:28" ht="15.75" hidden="1" x14ac:dyDescent="0.25">
      <c r="A331" s="32">
        <v>45689</v>
      </c>
      <c r="B331" s="33" t="s">
        <v>53</v>
      </c>
      <c r="C331" s="33"/>
      <c r="D331" s="33" t="s">
        <v>31</v>
      </c>
      <c r="E331" s="33" t="s">
        <v>91</v>
      </c>
      <c r="F331" s="33">
        <v>3000</v>
      </c>
      <c r="G331" s="33" t="s">
        <v>29</v>
      </c>
      <c r="H331" s="33">
        <v>3800</v>
      </c>
      <c r="I331" s="20">
        <f t="shared" si="35"/>
        <v>11400000</v>
      </c>
      <c r="J331" s="37" t="s">
        <v>240</v>
      </c>
      <c r="K331" s="20" t="s">
        <v>672</v>
      </c>
      <c r="L331" s="9">
        <f t="shared" si="42"/>
        <v>0</v>
      </c>
      <c r="M331" s="9"/>
      <c r="N331" s="9"/>
      <c r="O331" s="9">
        <f t="shared" si="43"/>
        <v>11400000</v>
      </c>
      <c r="P331" s="9">
        <v>11400000</v>
      </c>
      <c r="Q331" s="9"/>
      <c r="R331" s="9">
        <f t="shared" si="44"/>
        <v>0</v>
      </c>
      <c r="S331" s="9"/>
      <c r="T331" s="9"/>
      <c r="U331" s="9">
        <f t="shared" si="45"/>
        <v>0</v>
      </c>
      <c r="V331" s="9"/>
      <c r="W331" s="9"/>
      <c r="X331" s="9">
        <f t="shared" si="46"/>
        <v>0</v>
      </c>
      <c r="Y331" s="9"/>
      <c r="Z331" s="9"/>
      <c r="AA331" s="10">
        <f t="shared" si="47"/>
        <v>0</v>
      </c>
      <c r="AB331" s="11">
        <v>45707</v>
      </c>
    </row>
    <row r="332" spans="1:28" ht="15.75" hidden="1" x14ac:dyDescent="0.25">
      <c r="A332" s="32">
        <v>45689</v>
      </c>
      <c r="B332" s="33" t="s">
        <v>526</v>
      </c>
      <c r="C332" s="33"/>
      <c r="D332" s="33" t="s">
        <v>41</v>
      </c>
      <c r="E332" s="33" t="s">
        <v>198</v>
      </c>
      <c r="F332" s="33">
        <v>250</v>
      </c>
      <c r="G332" s="33" t="s">
        <v>29</v>
      </c>
      <c r="H332" s="33">
        <v>860</v>
      </c>
      <c r="I332" s="20">
        <f t="shared" si="35"/>
        <v>215000</v>
      </c>
      <c r="J332" s="37" t="s">
        <v>241</v>
      </c>
      <c r="K332" s="20"/>
      <c r="L332" s="9">
        <f t="shared" si="42"/>
        <v>0</v>
      </c>
      <c r="M332" s="9"/>
      <c r="N332" s="9"/>
      <c r="O332" s="9">
        <f t="shared" si="43"/>
        <v>0</v>
      </c>
      <c r="P332" s="9"/>
      <c r="Q332" s="9"/>
      <c r="R332" s="9">
        <f t="shared" si="44"/>
        <v>0</v>
      </c>
      <c r="S332" s="9"/>
      <c r="T332" s="9"/>
      <c r="U332" s="9">
        <f t="shared" si="45"/>
        <v>215000</v>
      </c>
      <c r="V332" s="9">
        <v>215000</v>
      </c>
      <c r="W332" s="9"/>
      <c r="X332" s="9">
        <f t="shared" si="46"/>
        <v>0</v>
      </c>
      <c r="Y332" s="9"/>
      <c r="Z332" s="9"/>
      <c r="AA332" s="10">
        <f t="shared" si="47"/>
        <v>0</v>
      </c>
      <c r="AB332" s="11">
        <v>45689</v>
      </c>
    </row>
    <row r="333" spans="1:28" ht="15.75" hidden="1" x14ac:dyDescent="0.25">
      <c r="A333" s="32">
        <v>45689</v>
      </c>
      <c r="B333" s="33" t="s">
        <v>526</v>
      </c>
      <c r="C333" s="33"/>
      <c r="D333" s="33" t="s">
        <v>41</v>
      </c>
      <c r="E333" s="33" t="s">
        <v>158</v>
      </c>
      <c r="F333" s="33">
        <v>100</v>
      </c>
      <c r="G333" s="33" t="s">
        <v>29</v>
      </c>
      <c r="H333" s="33">
        <v>3430</v>
      </c>
      <c r="I333" s="20">
        <f t="shared" si="35"/>
        <v>343000</v>
      </c>
      <c r="J333" s="37" t="s">
        <v>241</v>
      </c>
      <c r="K333" s="20"/>
      <c r="L333" s="9">
        <f t="shared" si="42"/>
        <v>0</v>
      </c>
      <c r="M333" s="9"/>
      <c r="N333" s="9"/>
      <c r="O333" s="9">
        <f t="shared" si="43"/>
        <v>0</v>
      </c>
      <c r="P333" s="9"/>
      <c r="Q333" s="9"/>
      <c r="R333" s="9">
        <f t="shared" si="44"/>
        <v>0</v>
      </c>
      <c r="S333" s="9"/>
      <c r="T333" s="9"/>
      <c r="U333" s="9">
        <f t="shared" si="45"/>
        <v>343000</v>
      </c>
      <c r="V333" s="9">
        <v>343000</v>
      </c>
      <c r="W333" s="9"/>
      <c r="X333" s="9">
        <f t="shared" si="46"/>
        <v>0</v>
      </c>
      <c r="Y333" s="9"/>
      <c r="Z333" s="9"/>
      <c r="AA333" s="10">
        <f t="shared" si="47"/>
        <v>0</v>
      </c>
      <c r="AB333" s="11">
        <v>45689</v>
      </c>
    </row>
    <row r="334" spans="1:28" ht="15.75" hidden="1" x14ac:dyDescent="0.25">
      <c r="A334" s="32">
        <v>45689</v>
      </c>
      <c r="B334" s="33" t="s">
        <v>564</v>
      </c>
      <c r="C334" s="35"/>
      <c r="D334" s="33" t="s">
        <v>41</v>
      </c>
      <c r="E334" s="35" t="s">
        <v>85</v>
      </c>
      <c r="F334" s="35">
        <v>290.8</v>
      </c>
      <c r="G334" s="33" t="s">
        <v>51</v>
      </c>
      <c r="H334" s="35">
        <v>47000</v>
      </c>
      <c r="I334" s="20">
        <f t="shared" si="35"/>
        <v>13667600</v>
      </c>
      <c r="J334" s="41" t="s">
        <v>240</v>
      </c>
      <c r="K334" s="20" t="s">
        <v>574</v>
      </c>
      <c r="L334" s="9">
        <f t="shared" si="42"/>
        <v>0</v>
      </c>
      <c r="M334" s="9"/>
      <c r="N334" s="9"/>
      <c r="O334" s="9">
        <f t="shared" si="43"/>
        <v>13667600</v>
      </c>
      <c r="P334" s="9">
        <v>13667600</v>
      </c>
      <c r="Q334" s="9"/>
      <c r="R334" s="9">
        <f t="shared" si="44"/>
        <v>0</v>
      </c>
      <c r="S334" s="9"/>
      <c r="T334" s="9"/>
      <c r="U334" s="9">
        <f t="shared" si="45"/>
        <v>0</v>
      </c>
      <c r="V334" s="9"/>
      <c r="W334" s="9"/>
      <c r="X334" s="9">
        <f t="shared" si="46"/>
        <v>0</v>
      </c>
      <c r="Y334" s="9"/>
      <c r="Z334" s="9"/>
      <c r="AA334" s="10">
        <f t="shared" si="47"/>
        <v>0</v>
      </c>
      <c r="AB334" s="11">
        <v>45691</v>
      </c>
    </row>
    <row r="335" spans="1:28" ht="15.75" hidden="1" x14ac:dyDescent="0.25">
      <c r="A335" s="32">
        <v>45689</v>
      </c>
      <c r="B335" s="33" t="s">
        <v>564</v>
      </c>
      <c r="C335" s="33"/>
      <c r="D335" s="33" t="s">
        <v>41</v>
      </c>
      <c r="E335" s="35" t="s">
        <v>143</v>
      </c>
      <c r="F335" s="35">
        <v>29</v>
      </c>
      <c r="G335" s="33" t="s">
        <v>51</v>
      </c>
      <c r="H335" s="33">
        <v>47000</v>
      </c>
      <c r="I335" s="20">
        <f t="shared" si="35"/>
        <v>1363000</v>
      </c>
      <c r="J335" s="41" t="s">
        <v>240</v>
      </c>
      <c r="K335" s="20" t="s">
        <v>574</v>
      </c>
      <c r="L335" s="9">
        <f t="shared" si="42"/>
        <v>0</v>
      </c>
      <c r="M335" s="9"/>
      <c r="N335" s="9"/>
      <c r="O335" s="9">
        <f t="shared" si="43"/>
        <v>1363000</v>
      </c>
      <c r="P335" s="9">
        <v>1363000</v>
      </c>
      <c r="Q335" s="9"/>
      <c r="R335" s="9">
        <f t="shared" si="44"/>
        <v>0</v>
      </c>
      <c r="S335" s="9"/>
      <c r="T335" s="9"/>
      <c r="U335" s="9">
        <f t="shared" si="45"/>
        <v>0</v>
      </c>
      <c r="V335" s="9"/>
      <c r="W335" s="9"/>
      <c r="X335" s="9">
        <f t="shared" si="46"/>
        <v>0</v>
      </c>
      <c r="Y335" s="9"/>
      <c r="Z335" s="9"/>
      <c r="AA335" s="10">
        <f t="shared" si="47"/>
        <v>0</v>
      </c>
      <c r="AB335" s="11">
        <v>45691</v>
      </c>
    </row>
    <row r="336" spans="1:28" ht="15.75" hidden="1" x14ac:dyDescent="0.25">
      <c r="A336" s="32">
        <v>45689</v>
      </c>
      <c r="B336" s="33" t="s">
        <v>53</v>
      </c>
      <c r="C336" s="33"/>
      <c r="D336" s="33" t="s">
        <v>41</v>
      </c>
      <c r="E336" s="33" t="s">
        <v>91</v>
      </c>
      <c r="F336" s="33">
        <v>600</v>
      </c>
      <c r="G336" s="33" t="s">
        <v>29</v>
      </c>
      <c r="H336" s="33">
        <v>3800</v>
      </c>
      <c r="I336" s="20">
        <f t="shared" si="35"/>
        <v>2280000</v>
      </c>
      <c r="J336" s="37" t="s">
        <v>240</v>
      </c>
      <c r="K336" s="20" t="s">
        <v>670</v>
      </c>
      <c r="L336" s="9">
        <f t="shared" si="42"/>
        <v>0</v>
      </c>
      <c r="M336" s="9"/>
      <c r="N336" s="9"/>
      <c r="O336" s="9">
        <f t="shared" si="43"/>
        <v>2280000</v>
      </c>
      <c r="P336" s="9">
        <v>2280000</v>
      </c>
      <c r="Q336" s="9"/>
      <c r="R336" s="9">
        <f t="shared" si="44"/>
        <v>0</v>
      </c>
      <c r="S336" s="9"/>
      <c r="T336" s="9"/>
      <c r="U336" s="9">
        <f t="shared" si="45"/>
        <v>0</v>
      </c>
      <c r="V336" s="9"/>
      <c r="W336" s="9"/>
      <c r="X336" s="9">
        <f t="shared" si="46"/>
        <v>0</v>
      </c>
      <c r="Y336" s="9"/>
      <c r="Z336" s="9"/>
      <c r="AA336" s="10">
        <f t="shared" si="47"/>
        <v>0</v>
      </c>
      <c r="AB336" s="11">
        <v>45702</v>
      </c>
    </row>
    <row r="337" spans="1:28" ht="15.75" hidden="1" x14ac:dyDescent="0.25">
      <c r="A337" s="32">
        <v>45689</v>
      </c>
      <c r="B337" s="33" t="s">
        <v>561</v>
      </c>
      <c r="C337" s="33"/>
      <c r="D337" s="33" t="s">
        <v>41</v>
      </c>
      <c r="E337" s="33" t="s">
        <v>139</v>
      </c>
      <c r="F337" s="33">
        <v>2</v>
      </c>
      <c r="G337" s="33" t="s">
        <v>23</v>
      </c>
      <c r="H337" s="33">
        <v>400000</v>
      </c>
      <c r="I337" s="20">
        <f t="shared" si="35"/>
        <v>800000</v>
      </c>
      <c r="J337" s="37" t="s">
        <v>241</v>
      </c>
      <c r="K337" s="20"/>
      <c r="L337" s="9">
        <f t="shared" si="42"/>
        <v>0</v>
      </c>
      <c r="M337" s="9"/>
      <c r="N337" s="9"/>
      <c r="O337" s="9">
        <f t="shared" si="43"/>
        <v>0</v>
      </c>
      <c r="P337" s="9"/>
      <c r="Q337" s="9"/>
      <c r="R337" s="9">
        <f t="shared" si="44"/>
        <v>0</v>
      </c>
      <c r="S337" s="9"/>
      <c r="T337" s="9"/>
      <c r="U337" s="9">
        <f t="shared" si="45"/>
        <v>800000</v>
      </c>
      <c r="V337" s="9">
        <v>800000</v>
      </c>
      <c r="W337" s="9"/>
      <c r="X337" s="9">
        <f t="shared" si="46"/>
        <v>0</v>
      </c>
      <c r="Y337" s="9"/>
      <c r="Z337" s="9"/>
      <c r="AA337" s="10">
        <f t="shared" si="47"/>
        <v>0</v>
      </c>
      <c r="AB337" s="11">
        <v>45688</v>
      </c>
    </row>
    <row r="338" spans="1:28" ht="15.75" hidden="1" x14ac:dyDescent="0.25">
      <c r="A338" s="32">
        <v>45689</v>
      </c>
      <c r="B338" s="33" t="s">
        <v>471</v>
      </c>
      <c r="C338" s="33"/>
      <c r="D338" s="33" t="s">
        <v>41</v>
      </c>
      <c r="E338" s="33" t="s">
        <v>95</v>
      </c>
      <c r="F338" s="33">
        <v>200</v>
      </c>
      <c r="G338" s="33" t="s">
        <v>29</v>
      </c>
      <c r="H338" s="33">
        <v>3800</v>
      </c>
      <c r="I338" s="20">
        <f t="shared" si="35"/>
        <v>760000</v>
      </c>
      <c r="J338" s="37" t="s">
        <v>241</v>
      </c>
      <c r="K338" s="20"/>
      <c r="L338" s="9">
        <f t="shared" si="42"/>
        <v>760000</v>
      </c>
      <c r="M338" s="9">
        <v>760000</v>
      </c>
      <c r="N338" s="9"/>
      <c r="O338" s="9">
        <f t="shared" si="43"/>
        <v>0</v>
      </c>
      <c r="P338" s="9"/>
      <c r="Q338" s="9"/>
      <c r="R338" s="9">
        <f t="shared" si="44"/>
        <v>0</v>
      </c>
      <c r="S338" s="9"/>
      <c r="T338" s="9"/>
      <c r="U338" s="9">
        <f t="shared" si="45"/>
        <v>0</v>
      </c>
      <c r="V338" s="9"/>
      <c r="W338" s="9"/>
      <c r="X338" s="9">
        <f t="shared" si="46"/>
        <v>0</v>
      </c>
      <c r="Y338" s="9"/>
      <c r="Z338" s="9"/>
      <c r="AA338" s="10">
        <f t="shared" si="47"/>
        <v>0</v>
      </c>
      <c r="AB338" s="11">
        <v>45689</v>
      </c>
    </row>
    <row r="339" spans="1:28" ht="15.75" hidden="1" x14ac:dyDescent="0.25">
      <c r="A339" s="32">
        <v>45689</v>
      </c>
      <c r="B339" s="33" t="s">
        <v>404</v>
      </c>
      <c r="C339" s="33"/>
      <c r="D339" s="33" t="s">
        <v>41</v>
      </c>
      <c r="E339" s="33" t="s">
        <v>439</v>
      </c>
      <c r="F339" s="33">
        <v>1.88</v>
      </c>
      <c r="G339" s="33" t="s">
        <v>178</v>
      </c>
      <c r="H339" s="33">
        <v>1150000</v>
      </c>
      <c r="I339" s="20">
        <f t="shared" si="35"/>
        <v>2162000</v>
      </c>
      <c r="J339" s="34" t="s">
        <v>26</v>
      </c>
      <c r="K339" s="20"/>
      <c r="L339" s="9">
        <f t="shared" si="42"/>
        <v>0</v>
      </c>
      <c r="M339" s="9"/>
      <c r="N339" s="9"/>
      <c r="O339" s="9">
        <f t="shared" si="43"/>
        <v>0</v>
      </c>
      <c r="P339" s="9"/>
      <c r="Q339" s="9"/>
      <c r="R339" s="9">
        <f t="shared" si="44"/>
        <v>0</v>
      </c>
      <c r="S339" s="9"/>
      <c r="T339" s="9"/>
      <c r="U339" s="9">
        <f t="shared" si="45"/>
        <v>0</v>
      </c>
      <c r="V339" s="9"/>
      <c r="W339" s="9"/>
      <c r="X339" s="9">
        <f t="shared" si="46"/>
        <v>0</v>
      </c>
      <c r="Y339" s="9"/>
      <c r="Z339" s="9"/>
      <c r="AA339" s="10">
        <f t="shared" si="47"/>
        <v>2162000</v>
      </c>
      <c r="AB339" s="11"/>
    </row>
    <row r="340" spans="1:28" ht="15.75" hidden="1" x14ac:dyDescent="0.25">
      <c r="A340" s="32">
        <v>45689</v>
      </c>
      <c r="B340" s="33" t="s">
        <v>565</v>
      </c>
      <c r="C340" s="33"/>
      <c r="D340" s="33" t="s">
        <v>41</v>
      </c>
      <c r="E340" s="33" t="s">
        <v>228</v>
      </c>
      <c r="F340" s="33">
        <v>4</v>
      </c>
      <c r="G340" s="33" t="s">
        <v>138</v>
      </c>
      <c r="H340" s="33">
        <v>1200000</v>
      </c>
      <c r="I340" s="20">
        <f t="shared" si="35"/>
        <v>4800000</v>
      </c>
      <c r="J340" s="37" t="s">
        <v>240</v>
      </c>
      <c r="K340" s="20" t="s">
        <v>571</v>
      </c>
      <c r="L340" s="9">
        <f t="shared" si="42"/>
        <v>0</v>
      </c>
      <c r="M340" s="9"/>
      <c r="N340" s="9"/>
      <c r="O340" s="9">
        <f t="shared" si="43"/>
        <v>4800000</v>
      </c>
      <c r="P340" s="9">
        <v>4800000</v>
      </c>
      <c r="Q340" s="9"/>
      <c r="R340" s="9">
        <f t="shared" si="44"/>
        <v>0</v>
      </c>
      <c r="S340" s="9"/>
      <c r="T340" s="9"/>
      <c r="U340" s="9">
        <f t="shared" si="45"/>
        <v>0</v>
      </c>
      <c r="V340" s="9"/>
      <c r="W340" s="9"/>
      <c r="X340" s="9">
        <f t="shared" si="46"/>
        <v>0</v>
      </c>
      <c r="Y340" s="9"/>
      <c r="Z340" s="9"/>
      <c r="AA340" s="10">
        <f t="shared" si="47"/>
        <v>0</v>
      </c>
      <c r="AB340" s="11">
        <v>45691</v>
      </c>
    </row>
    <row r="341" spans="1:28" ht="15.75" hidden="1" x14ac:dyDescent="0.25">
      <c r="A341" s="32">
        <v>45689</v>
      </c>
      <c r="B341" s="33" t="s">
        <v>222</v>
      </c>
      <c r="C341" s="33"/>
      <c r="D341" s="33" t="s">
        <v>41</v>
      </c>
      <c r="E341" s="33" t="s">
        <v>111</v>
      </c>
      <c r="F341" s="33">
        <v>300</v>
      </c>
      <c r="G341" s="33" t="s">
        <v>29</v>
      </c>
      <c r="H341" s="33">
        <v>2500</v>
      </c>
      <c r="I341" s="20">
        <f t="shared" si="35"/>
        <v>750000</v>
      </c>
      <c r="J341" s="37" t="s">
        <v>241</v>
      </c>
      <c r="K341" s="20"/>
      <c r="L341" s="9">
        <f t="shared" si="42"/>
        <v>750000</v>
      </c>
      <c r="M341" s="9">
        <v>750000</v>
      </c>
      <c r="N341" s="9"/>
      <c r="O341" s="9">
        <f t="shared" si="43"/>
        <v>0</v>
      </c>
      <c r="P341" s="9"/>
      <c r="Q341" s="9"/>
      <c r="R341" s="9">
        <f t="shared" si="44"/>
        <v>0</v>
      </c>
      <c r="S341" s="9"/>
      <c r="T341" s="9"/>
      <c r="U341" s="9">
        <f t="shared" si="45"/>
        <v>0</v>
      </c>
      <c r="V341" s="9"/>
      <c r="W341" s="9"/>
      <c r="X341" s="9">
        <f t="shared" si="46"/>
        <v>0</v>
      </c>
      <c r="Y341" s="9"/>
      <c r="Z341" s="9"/>
      <c r="AA341" s="10">
        <f t="shared" si="47"/>
        <v>0</v>
      </c>
      <c r="AB341" s="11">
        <v>45689</v>
      </c>
    </row>
    <row r="342" spans="1:28" ht="15.75" hidden="1" x14ac:dyDescent="0.25">
      <c r="A342" s="32">
        <v>45689</v>
      </c>
      <c r="B342" s="33" t="s">
        <v>222</v>
      </c>
      <c r="C342" s="33"/>
      <c r="D342" s="33" t="s">
        <v>41</v>
      </c>
      <c r="E342" s="33" t="s">
        <v>213</v>
      </c>
      <c r="F342" s="33">
        <v>250</v>
      </c>
      <c r="G342" s="33" t="s">
        <v>29</v>
      </c>
      <c r="H342" s="33">
        <v>2630</v>
      </c>
      <c r="I342" s="20">
        <f t="shared" si="35"/>
        <v>657500</v>
      </c>
      <c r="J342" s="37" t="s">
        <v>241</v>
      </c>
      <c r="K342" s="20"/>
      <c r="L342" s="9">
        <f t="shared" si="42"/>
        <v>657500</v>
      </c>
      <c r="M342" s="9">
        <v>657500</v>
      </c>
      <c r="N342" s="9"/>
      <c r="O342" s="9">
        <f t="shared" si="43"/>
        <v>0</v>
      </c>
      <c r="P342" s="9"/>
      <c r="Q342" s="9"/>
      <c r="R342" s="9">
        <f t="shared" si="44"/>
        <v>0</v>
      </c>
      <c r="S342" s="9"/>
      <c r="T342" s="9"/>
      <c r="U342" s="9">
        <f t="shared" si="45"/>
        <v>0</v>
      </c>
      <c r="V342" s="9"/>
      <c r="W342" s="9"/>
      <c r="X342" s="9">
        <f t="shared" si="46"/>
        <v>0</v>
      </c>
      <c r="Y342" s="9"/>
      <c r="Z342" s="9"/>
      <c r="AA342" s="10">
        <f t="shared" si="47"/>
        <v>0</v>
      </c>
      <c r="AB342" s="11">
        <v>45689</v>
      </c>
    </row>
    <row r="343" spans="1:28" ht="15.75" hidden="1" x14ac:dyDescent="0.25">
      <c r="A343" s="32">
        <v>45689</v>
      </c>
      <c r="B343" s="33" t="s">
        <v>222</v>
      </c>
      <c r="C343" s="33"/>
      <c r="D343" s="33" t="s">
        <v>41</v>
      </c>
      <c r="E343" s="33" t="s">
        <v>197</v>
      </c>
      <c r="F343" s="33">
        <v>375</v>
      </c>
      <c r="G343" s="33" t="s">
        <v>29</v>
      </c>
      <c r="H343" s="33">
        <v>2460</v>
      </c>
      <c r="I343" s="20">
        <f t="shared" si="35"/>
        <v>922500</v>
      </c>
      <c r="J343" s="37" t="s">
        <v>241</v>
      </c>
      <c r="K343" s="20"/>
      <c r="L343" s="9">
        <f t="shared" si="42"/>
        <v>922500</v>
      </c>
      <c r="M343" s="9">
        <v>922500</v>
      </c>
      <c r="N343" s="9"/>
      <c r="O343" s="9">
        <f t="shared" si="43"/>
        <v>0</v>
      </c>
      <c r="P343" s="9"/>
      <c r="Q343" s="9"/>
      <c r="R343" s="9">
        <f t="shared" si="44"/>
        <v>0</v>
      </c>
      <c r="S343" s="9"/>
      <c r="T343" s="9"/>
      <c r="U343" s="9">
        <f t="shared" si="45"/>
        <v>0</v>
      </c>
      <c r="V343" s="9"/>
      <c r="W343" s="9"/>
      <c r="X343" s="9">
        <f t="shared" si="46"/>
        <v>0</v>
      </c>
      <c r="Y343" s="9"/>
      <c r="Z343" s="9"/>
      <c r="AA343" s="10">
        <f t="shared" si="47"/>
        <v>0</v>
      </c>
      <c r="AB343" s="11">
        <v>45689</v>
      </c>
    </row>
    <row r="344" spans="1:28" ht="15.75" hidden="1" x14ac:dyDescent="0.25">
      <c r="A344" s="39">
        <v>45691</v>
      </c>
      <c r="B344" s="35" t="s">
        <v>359</v>
      </c>
      <c r="C344" s="35"/>
      <c r="D344" s="35" t="s">
        <v>41</v>
      </c>
      <c r="E344" s="35" t="s">
        <v>91</v>
      </c>
      <c r="F344" s="35">
        <v>1200</v>
      </c>
      <c r="G344" s="35" t="s">
        <v>29</v>
      </c>
      <c r="H344" s="35">
        <v>3500</v>
      </c>
      <c r="I344" s="27">
        <f t="shared" si="35"/>
        <v>4200000</v>
      </c>
      <c r="J344" s="41" t="s">
        <v>240</v>
      </c>
      <c r="K344" s="20"/>
      <c r="L344" s="9">
        <f>M344+N344</f>
        <v>1700000</v>
      </c>
      <c r="M344" s="9">
        <v>1700000</v>
      </c>
      <c r="N344" s="9"/>
      <c r="O344" s="9">
        <f>P344+Q344</f>
        <v>0</v>
      </c>
      <c r="P344" s="9"/>
      <c r="Q344" s="9"/>
      <c r="R344" s="9">
        <f>S344+T344</f>
        <v>0</v>
      </c>
      <c r="S344" s="9"/>
      <c r="T344" s="9"/>
      <c r="U344" s="9">
        <f>V344+W344</f>
        <v>0</v>
      </c>
      <c r="V344" s="9"/>
      <c r="W344" s="9"/>
      <c r="X344" s="9">
        <f>Y344+Z344</f>
        <v>2500000</v>
      </c>
      <c r="Y344" s="9">
        <v>2500000</v>
      </c>
      <c r="Z344" s="9"/>
      <c r="AA344" s="10">
        <f>C344+I344-L344-O344-U344-X344-R344</f>
        <v>0</v>
      </c>
      <c r="AB344" s="11">
        <v>45691</v>
      </c>
    </row>
    <row r="345" spans="1:28" ht="15.75" hidden="1" x14ac:dyDescent="0.25">
      <c r="A345" s="39">
        <v>45691</v>
      </c>
      <c r="B345" s="35" t="s">
        <v>359</v>
      </c>
      <c r="C345" s="33"/>
      <c r="D345" s="35" t="s">
        <v>41</v>
      </c>
      <c r="E345" s="33" t="s">
        <v>270</v>
      </c>
      <c r="F345" s="33">
        <v>500</v>
      </c>
      <c r="G345" s="35" t="s">
        <v>29</v>
      </c>
      <c r="H345" s="33">
        <v>1100</v>
      </c>
      <c r="I345" s="20">
        <f t="shared" si="35"/>
        <v>550000</v>
      </c>
      <c r="J345" s="41" t="s">
        <v>240</v>
      </c>
      <c r="K345" s="20"/>
      <c r="L345" s="9">
        <f t="shared" ref="L345:L372" si="48">M345+N345</f>
        <v>550000</v>
      </c>
      <c r="M345" s="9">
        <v>550000</v>
      </c>
      <c r="N345" s="9"/>
      <c r="O345" s="9">
        <f t="shared" ref="O345:O372" si="49">P345+Q345</f>
        <v>0</v>
      </c>
      <c r="P345" s="9"/>
      <c r="Q345" s="9"/>
      <c r="R345" s="9">
        <f t="shared" ref="R345:R372" si="50">S345+T345</f>
        <v>0</v>
      </c>
      <c r="S345" s="9"/>
      <c r="T345" s="9"/>
      <c r="U345" s="9">
        <f t="shared" ref="U345:U372" si="51">V345+W345</f>
        <v>0</v>
      </c>
      <c r="V345" s="9"/>
      <c r="W345" s="9"/>
      <c r="X345" s="9">
        <f t="shared" ref="X345:X372" si="52">Y345+Z345</f>
        <v>0</v>
      </c>
      <c r="Y345" s="9"/>
      <c r="Z345" s="9"/>
      <c r="AA345" s="10">
        <f t="shared" ref="AA345:AA372" si="53">C345+I345-L345-O345-U345-X345-R345</f>
        <v>0</v>
      </c>
      <c r="AB345" s="11">
        <v>45691</v>
      </c>
    </row>
    <row r="346" spans="1:28" ht="15.75" hidden="1" x14ac:dyDescent="0.25">
      <c r="A346" s="39">
        <v>45691</v>
      </c>
      <c r="B346" s="33" t="s">
        <v>247</v>
      </c>
      <c r="C346" s="33"/>
      <c r="D346" s="35" t="s">
        <v>41</v>
      </c>
      <c r="E346" s="33" t="s">
        <v>148</v>
      </c>
      <c r="F346" s="33">
        <v>40</v>
      </c>
      <c r="G346" s="33" t="s">
        <v>51</v>
      </c>
      <c r="H346" s="33">
        <v>60000</v>
      </c>
      <c r="I346" s="20">
        <f t="shared" si="35"/>
        <v>2400000</v>
      </c>
      <c r="J346" s="37" t="s">
        <v>241</v>
      </c>
      <c r="K346" s="20"/>
      <c r="L346" s="9">
        <f t="shared" si="48"/>
        <v>739240</v>
      </c>
      <c r="M346" s="9">
        <v>739240</v>
      </c>
      <c r="N346" s="9"/>
      <c r="O346" s="9">
        <f t="shared" si="49"/>
        <v>0</v>
      </c>
      <c r="P346" s="9"/>
      <c r="Q346" s="9"/>
      <c r="R346" s="9">
        <f t="shared" si="50"/>
        <v>0</v>
      </c>
      <c r="S346" s="9"/>
      <c r="T346" s="9"/>
      <c r="U346" s="9">
        <f t="shared" si="51"/>
        <v>1660760</v>
      </c>
      <c r="V346" s="9">
        <v>1660760</v>
      </c>
      <c r="W346" s="9"/>
      <c r="X346" s="9">
        <f t="shared" si="52"/>
        <v>0</v>
      </c>
      <c r="Y346" s="9"/>
      <c r="Z346" s="9"/>
      <c r="AA346" s="10">
        <f t="shared" si="53"/>
        <v>0</v>
      </c>
      <c r="AB346" s="11">
        <v>45702</v>
      </c>
    </row>
    <row r="347" spans="1:28" ht="15.75" hidden="1" x14ac:dyDescent="0.25">
      <c r="A347" s="39">
        <v>45691</v>
      </c>
      <c r="B347" s="33" t="s">
        <v>566</v>
      </c>
      <c r="C347" s="33"/>
      <c r="D347" s="33" t="s">
        <v>31</v>
      </c>
      <c r="E347" s="33" t="s">
        <v>45</v>
      </c>
      <c r="F347" s="33">
        <v>25</v>
      </c>
      <c r="G347" s="33" t="s">
        <v>51</v>
      </c>
      <c r="H347" s="33">
        <v>180000</v>
      </c>
      <c r="I347" s="20">
        <f t="shared" si="35"/>
        <v>4500000</v>
      </c>
      <c r="J347" s="34" t="s">
        <v>26</v>
      </c>
      <c r="K347" s="20"/>
      <c r="L347" s="9">
        <f t="shared" si="48"/>
        <v>0</v>
      </c>
      <c r="M347" s="9"/>
      <c r="N347" s="9"/>
      <c r="O347" s="9">
        <f t="shared" si="49"/>
        <v>0</v>
      </c>
      <c r="P347" s="9"/>
      <c r="Q347" s="9"/>
      <c r="R347" s="9">
        <f t="shared" si="50"/>
        <v>0</v>
      </c>
      <c r="S347" s="9"/>
      <c r="T347" s="9"/>
      <c r="U347" s="9">
        <f t="shared" si="51"/>
        <v>0</v>
      </c>
      <c r="V347" s="9"/>
      <c r="W347" s="9"/>
      <c r="X347" s="9">
        <f t="shared" si="52"/>
        <v>0</v>
      </c>
      <c r="Y347" s="9"/>
      <c r="Z347" s="9"/>
      <c r="AA347" s="10">
        <f t="shared" si="53"/>
        <v>4500000</v>
      </c>
      <c r="AB347" s="11"/>
    </row>
    <row r="348" spans="1:28" ht="15.75" hidden="1" x14ac:dyDescent="0.25">
      <c r="A348" s="39">
        <v>45691</v>
      </c>
      <c r="B348" s="33" t="s">
        <v>231</v>
      </c>
      <c r="C348" s="33"/>
      <c r="D348" s="33"/>
      <c r="E348" s="33" t="s">
        <v>203</v>
      </c>
      <c r="F348" s="33">
        <v>13.8</v>
      </c>
      <c r="G348" s="33" t="s">
        <v>51</v>
      </c>
      <c r="H348" s="33"/>
      <c r="I348" s="20">
        <f t="shared" ref="I348:I372" si="54">F348*H348</f>
        <v>0</v>
      </c>
      <c r="J348" s="34" t="s">
        <v>26</v>
      </c>
      <c r="K348" s="20"/>
      <c r="L348" s="9">
        <f t="shared" si="48"/>
        <v>0</v>
      </c>
      <c r="M348" s="9"/>
      <c r="N348" s="9"/>
      <c r="O348" s="9">
        <f t="shared" si="49"/>
        <v>0</v>
      </c>
      <c r="P348" s="9"/>
      <c r="Q348" s="9"/>
      <c r="R348" s="9">
        <f t="shared" si="50"/>
        <v>0</v>
      </c>
      <c r="S348" s="9"/>
      <c r="T348" s="9"/>
      <c r="U348" s="9">
        <f t="shared" si="51"/>
        <v>0</v>
      </c>
      <c r="V348" s="9"/>
      <c r="W348" s="9"/>
      <c r="X348" s="9">
        <f t="shared" si="52"/>
        <v>0</v>
      </c>
      <c r="Y348" s="9"/>
      <c r="Z348" s="9"/>
      <c r="AA348" s="10">
        <f t="shared" si="53"/>
        <v>0</v>
      </c>
      <c r="AB348" s="11"/>
    </row>
    <row r="349" spans="1:28" ht="15.75" hidden="1" x14ac:dyDescent="0.25">
      <c r="A349" s="39">
        <v>45691</v>
      </c>
      <c r="B349" s="33" t="s">
        <v>231</v>
      </c>
      <c r="C349" s="33"/>
      <c r="D349" s="33"/>
      <c r="E349" s="33" t="s">
        <v>567</v>
      </c>
      <c r="F349" s="33">
        <v>119.2</v>
      </c>
      <c r="G349" s="33" t="s">
        <v>51</v>
      </c>
      <c r="H349" s="33"/>
      <c r="I349" s="20">
        <f t="shared" si="54"/>
        <v>0</v>
      </c>
      <c r="J349" s="34" t="s">
        <v>26</v>
      </c>
      <c r="K349" s="20"/>
      <c r="L349" s="9">
        <f t="shared" si="48"/>
        <v>0</v>
      </c>
      <c r="M349" s="9"/>
      <c r="N349" s="9"/>
      <c r="O349" s="9">
        <f t="shared" si="49"/>
        <v>0</v>
      </c>
      <c r="P349" s="9"/>
      <c r="Q349" s="9"/>
      <c r="R349" s="9">
        <f t="shared" si="50"/>
        <v>0</v>
      </c>
      <c r="S349" s="9"/>
      <c r="T349" s="9"/>
      <c r="U349" s="9">
        <f t="shared" si="51"/>
        <v>0</v>
      </c>
      <c r="V349" s="9"/>
      <c r="W349" s="9"/>
      <c r="X349" s="9">
        <f t="shared" si="52"/>
        <v>0</v>
      </c>
      <c r="Y349" s="9"/>
      <c r="Z349" s="9"/>
      <c r="AA349" s="10">
        <f t="shared" si="53"/>
        <v>0</v>
      </c>
      <c r="AB349" s="11"/>
    </row>
    <row r="350" spans="1:28" ht="15.75" hidden="1" x14ac:dyDescent="0.25">
      <c r="A350" s="39">
        <v>45691</v>
      </c>
      <c r="B350" s="33" t="s">
        <v>231</v>
      </c>
      <c r="C350" s="33"/>
      <c r="D350" s="33"/>
      <c r="E350" s="33" t="s">
        <v>423</v>
      </c>
      <c r="F350" s="33">
        <v>34.5</v>
      </c>
      <c r="G350" s="33" t="s">
        <v>51</v>
      </c>
      <c r="H350" s="33"/>
      <c r="I350" s="20">
        <f t="shared" si="54"/>
        <v>0</v>
      </c>
      <c r="J350" s="34" t="s">
        <v>26</v>
      </c>
      <c r="K350" s="20"/>
      <c r="L350" s="9">
        <f t="shared" si="48"/>
        <v>0</v>
      </c>
      <c r="M350" s="9"/>
      <c r="N350" s="9"/>
      <c r="O350" s="9">
        <f t="shared" si="49"/>
        <v>0</v>
      </c>
      <c r="P350" s="9"/>
      <c r="Q350" s="9"/>
      <c r="R350" s="9">
        <f t="shared" si="50"/>
        <v>0</v>
      </c>
      <c r="S350" s="9"/>
      <c r="T350" s="9"/>
      <c r="U350" s="9">
        <f t="shared" si="51"/>
        <v>0</v>
      </c>
      <c r="V350" s="9"/>
      <c r="W350" s="9"/>
      <c r="X350" s="9">
        <f t="shared" si="52"/>
        <v>0</v>
      </c>
      <c r="Y350" s="9"/>
      <c r="Z350" s="9"/>
      <c r="AA350" s="10">
        <f t="shared" si="53"/>
        <v>0</v>
      </c>
      <c r="AB350" s="11"/>
    </row>
    <row r="351" spans="1:28" ht="15.75" hidden="1" x14ac:dyDescent="0.25">
      <c r="A351" s="39">
        <v>45691</v>
      </c>
      <c r="B351" s="33" t="s">
        <v>231</v>
      </c>
      <c r="C351" s="33"/>
      <c r="D351" s="33"/>
      <c r="E351" s="33" t="s">
        <v>203</v>
      </c>
      <c r="F351" s="33">
        <v>14</v>
      </c>
      <c r="G351" s="33" t="s">
        <v>51</v>
      </c>
      <c r="H351" s="33"/>
      <c r="I351" s="20">
        <f t="shared" si="54"/>
        <v>0</v>
      </c>
      <c r="J351" s="34" t="s">
        <v>26</v>
      </c>
      <c r="K351" s="20"/>
      <c r="L351" s="9">
        <f t="shared" si="48"/>
        <v>0</v>
      </c>
      <c r="M351" s="9"/>
      <c r="N351" s="9"/>
      <c r="O351" s="9">
        <f t="shared" si="49"/>
        <v>0</v>
      </c>
      <c r="P351" s="9"/>
      <c r="Q351" s="9"/>
      <c r="R351" s="9">
        <f t="shared" si="50"/>
        <v>0</v>
      </c>
      <c r="S351" s="9"/>
      <c r="T351" s="9"/>
      <c r="U351" s="9">
        <f t="shared" si="51"/>
        <v>0</v>
      </c>
      <c r="V351" s="9"/>
      <c r="W351" s="9"/>
      <c r="X351" s="9">
        <f t="shared" si="52"/>
        <v>0</v>
      </c>
      <c r="Y351" s="9"/>
      <c r="Z351" s="9"/>
      <c r="AA351" s="10">
        <f t="shared" si="53"/>
        <v>0</v>
      </c>
      <c r="AB351" s="11"/>
    </row>
    <row r="352" spans="1:28" ht="15.75" hidden="1" x14ac:dyDescent="0.25">
      <c r="A352" s="39">
        <v>45691</v>
      </c>
      <c r="B352" s="33" t="s">
        <v>231</v>
      </c>
      <c r="C352" s="33"/>
      <c r="D352" s="33"/>
      <c r="E352" s="33" t="s">
        <v>150</v>
      </c>
      <c r="F352" s="33">
        <v>19.3</v>
      </c>
      <c r="G352" s="33" t="s">
        <v>51</v>
      </c>
      <c r="H352" s="33"/>
      <c r="I352" s="20">
        <f t="shared" si="54"/>
        <v>0</v>
      </c>
      <c r="J352" s="34" t="s">
        <v>26</v>
      </c>
      <c r="K352" s="20"/>
      <c r="L352" s="9">
        <f t="shared" si="48"/>
        <v>0</v>
      </c>
      <c r="M352" s="9"/>
      <c r="N352" s="9"/>
      <c r="O352" s="9">
        <f t="shared" si="49"/>
        <v>0</v>
      </c>
      <c r="P352" s="9"/>
      <c r="Q352" s="9"/>
      <c r="R352" s="9">
        <f t="shared" si="50"/>
        <v>0</v>
      </c>
      <c r="S352" s="9"/>
      <c r="T352" s="9"/>
      <c r="U352" s="9">
        <f t="shared" si="51"/>
        <v>0</v>
      </c>
      <c r="V352" s="9"/>
      <c r="W352" s="9"/>
      <c r="X352" s="9">
        <f t="shared" si="52"/>
        <v>0</v>
      </c>
      <c r="Y352" s="9"/>
      <c r="Z352" s="9"/>
      <c r="AA352" s="10">
        <f t="shared" si="53"/>
        <v>0</v>
      </c>
      <c r="AB352" s="11"/>
    </row>
    <row r="353" spans="1:28" ht="15.75" hidden="1" x14ac:dyDescent="0.25">
      <c r="A353" s="39">
        <v>45691</v>
      </c>
      <c r="B353" s="33" t="s">
        <v>231</v>
      </c>
      <c r="C353" s="33"/>
      <c r="D353" s="33"/>
      <c r="E353" s="33" t="s">
        <v>423</v>
      </c>
      <c r="F353" s="33">
        <v>33.6</v>
      </c>
      <c r="G353" s="33" t="s">
        <v>51</v>
      </c>
      <c r="H353" s="33"/>
      <c r="I353" s="20">
        <f t="shared" si="54"/>
        <v>0</v>
      </c>
      <c r="J353" s="34" t="s">
        <v>26</v>
      </c>
      <c r="K353" s="20"/>
      <c r="L353" s="9">
        <f t="shared" si="48"/>
        <v>0</v>
      </c>
      <c r="M353" s="9"/>
      <c r="N353" s="9"/>
      <c r="O353" s="9">
        <f t="shared" si="49"/>
        <v>0</v>
      </c>
      <c r="P353" s="9"/>
      <c r="Q353" s="9"/>
      <c r="R353" s="9">
        <f t="shared" si="50"/>
        <v>0</v>
      </c>
      <c r="S353" s="9"/>
      <c r="T353" s="9"/>
      <c r="U353" s="9">
        <f t="shared" si="51"/>
        <v>0</v>
      </c>
      <c r="V353" s="9"/>
      <c r="W353" s="9"/>
      <c r="X353" s="9">
        <f t="shared" si="52"/>
        <v>0</v>
      </c>
      <c r="Y353" s="9"/>
      <c r="Z353" s="9"/>
      <c r="AA353" s="10">
        <f t="shared" si="53"/>
        <v>0</v>
      </c>
      <c r="AB353" s="11"/>
    </row>
    <row r="354" spans="1:28" ht="15.75" hidden="1" x14ac:dyDescent="0.25">
      <c r="A354" s="39">
        <v>45691</v>
      </c>
      <c r="B354" s="33" t="s">
        <v>231</v>
      </c>
      <c r="C354" s="33"/>
      <c r="D354" s="33"/>
      <c r="E354" s="33" t="s">
        <v>423</v>
      </c>
      <c r="F354" s="33">
        <v>34.1</v>
      </c>
      <c r="G354" s="33" t="s">
        <v>51</v>
      </c>
      <c r="H354" s="33"/>
      <c r="I354" s="20">
        <f t="shared" si="54"/>
        <v>0</v>
      </c>
      <c r="J354" s="34" t="s">
        <v>26</v>
      </c>
      <c r="K354" s="20"/>
      <c r="L354" s="9">
        <f t="shared" si="48"/>
        <v>0</v>
      </c>
      <c r="M354" s="9"/>
      <c r="N354" s="9"/>
      <c r="O354" s="9">
        <f t="shared" si="49"/>
        <v>0</v>
      </c>
      <c r="P354" s="9"/>
      <c r="Q354" s="9"/>
      <c r="R354" s="9">
        <f t="shared" si="50"/>
        <v>0</v>
      </c>
      <c r="S354" s="9"/>
      <c r="T354" s="9"/>
      <c r="U354" s="9">
        <f t="shared" si="51"/>
        <v>0</v>
      </c>
      <c r="V354" s="9"/>
      <c r="W354" s="9"/>
      <c r="X354" s="9">
        <f t="shared" si="52"/>
        <v>0</v>
      </c>
      <c r="Y354" s="9"/>
      <c r="Z354" s="9"/>
      <c r="AA354" s="10">
        <f t="shared" si="53"/>
        <v>0</v>
      </c>
      <c r="AB354" s="11"/>
    </row>
    <row r="355" spans="1:28" ht="15.75" hidden="1" x14ac:dyDescent="0.25">
      <c r="A355" s="39">
        <v>45691</v>
      </c>
      <c r="B355" s="33" t="s">
        <v>154</v>
      </c>
      <c r="C355" s="33"/>
      <c r="D355" s="33" t="s">
        <v>31</v>
      </c>
      <c r="E355" s="33" t="s">
        <v>91</v>
      </c>
      <c r="F355" s="33">
        <v>1700</v>
      </c>
      <c r="G355" s="33" t="s">
        <v>29</v>
      </c>
      <c r="H355" s="33">
        <v>3800</v>
      </c>
      <c r="I355" s="20">
        <f t="shared" si="54"/>
        <v>6460000</v>
      </c>
      <c r="J355" s="34" t="s">
        <v>26</v>
      </c>
      <c r="K355" s="20"/>
      <c r="L355" s="9">
        <f t="shared" si="48"/>
        <v>0</v>
      </c>
      <c r="M355" s="9"/>
      <c r="N355" s="9"/>
      <c r="O355" s="9">
        <f t="shared" si="49"/>
        <v>0</v>
      </c>
      <c r="P355" s="9"/>
      <c r="Q355" s="9"/>
      <c r="R355" s="9">
        <f t="shared" si="50"/>
        <v>0</v>
      </c>
      <c r="S355" s="9"/>
      <c r="T355" s="9"/>
      <c r="U355" s="9">
        <f t="shared" si="51"/>
        <v>0</v>
      </c>
      <c r="V355" s="9"/>
      <c r="W355" s="9"/>
      <c r="X355" s="9">
        <f t="shared" si="52"/>
        <v>0</v>
      </c>
      <c r="Y355" s="9"/>
      <c r="Z355" s="9"/>
      <c r="AA355" s="10">
        <f t="shared" si="53"/>
        <v>6460000</v>
      </c>
      <c r="AB355" s="11"/>
    </row>
    <row r="356" spans="1:28" ht="15.75" hidden="1" x14ac:dyDescent="0.25">
      <c r="A356" s="39">
        <v>45691</v>
      </c>
      <c r="B356" s="33" t="s">
        <v>154</v>
      </c>
      <c r="C356" s="33"/>
      <c r="D356" s="33" t="s">
        <v>31</v>
      </c>
      <c r="E356" s="33" t="s">
        <v>155</v>
      </c>
      <c r="F356" s="33">
        <v>3500</v>
      </c>
      <c r="G356" s="33" t="s">
        <v>29</v>
      </c>
      <c r="H356" s="33">
        <v>4000</v>
      </c>
      <c r="I356" s="20">
        <f t="shared" si="54"/>
        <v>14000000</v>
      </c>
      <c r="J356" s="34" t="s">
        <v>26</v>
      </c>
      <c r="K356" s="20"/>
      <c r="L356" s="9">
        <f t="shared" si="48"/>
        <v>0</v>
      </c>
      <c r="M356" s="9"/>
      <c r="N356" s="9"/>
      <c r="O356" s="9">
        <f t="shared" si="49"/>
        <v>0</v>
      </c>
      <c r="P356" s="9"/>
      <c r="Q356" s="9"/>
      <c r="R356" s="9">
        <f t="shared" si="50"/>
        <v>0</v>
      </c>
      <c r="S356" s="9"/>
      <c r="T356" s="9"/>
      <c r="U356" s="9">
        <f t="shared" si="51"/>
        <v>0</v>
      </c>
      <c r="V356" s="9"/>
      <c r="W356" s="9"/>
      <c r="X356" s="9">
        <f t="shared" si="52"/>
        <v>0</v>
      </c>
      <c r="Y356" s="9"/>
      <c r="Z356" s="9"/>
      <c r="AA356" s="10">
        <f t="shared" si="53"/>
        <v>14000000</v>
      </c>
      <c r="AB356" s="11"/>
    </row>
    <row r="357" spans="1:28" ht="15.75" hidden="1" x14ac:dyDescent="0.25">
      <c r="A357" s="39">
        <v>45691</v>
      </c>
      <c r="B357" s="33" t="s">
        <v>217</v>
      </c>
      <c r="C357" s="33"/>
      <c r="D357" s="33" t="s">
        <v>41</v>
      </c>
      <c r="E357" s="33" t="s">
        <v>198</v>
      </c>
      <c r="F357" s="33">
        <v>750</v>
      </c>
      <c r="G357" s="33" t="s">
        <v>29</v>
      </c>
      <c r="H357" s="33">
        <v>860</v>
      </c>
      <c r="I357" s="20">
        <f t="shared" si="54"/>
        <v>645000</v>
      </c>
      <c r="J357" s="31" t="s">
        <v>241</v>
      </c>
      <c r="K357" s="20"/>
      <c r="L357" s="9">
        <f t="shared" si="48"/>
        <v>645000</v>
      </c>
      <c r="M357" s="9"/>
      <c r="N357" s="9">
        <v>645000</v>
      </c>
      <c r="O357" s="9">
        <f t="shared" si="49"/>
        <v>0</v>
      </c>
      <c r="P357" s="9"/>
      <c r="Q357" s="9"/>
      <c r="R357" s="9">
        <f t="shared" si="50"/>
        <v>0</v>
      </c>
      <c r="S357" s="9"/>
      <c r="T357" s="9"/>
      <c r="U357" s="9">
        <f t="shared" si="51"/>
        <v>0</v>
      </c>
      <c r="V357" s="9"/>
      <c r="W357" s="9"/>
      <c r="X357" s="9">
        <f t="shared" si="52"/>
        <v>0</v>
      </c>
      <c r="Y357" s="9"/>
      <c r="Z357" s="9"/>
      <c r="AA357" s="10">
        <f t="shared" si="53"/>
        <v>0</v>
      </c>
      <c r="AB357" s="11">
        <v>45702</v>
      </c>
    </row>
    <row r="358" spans="1:28" ht="15.75" hidden="1" x14ac:dyDescent="0.25">
      <c r="A358" s="39">
        <v>45691</v>
      </c>
      <c r="B358" s="33" t="s">
        <v>217</v>
      </c>
      <c r="C358" s="33"/>
      <c r="D358" s="33" t="s">
        <v>41</v>
      </c>
      <c r="E358" s="33" t="s">
        <v>155</v>
      </c>
      <c r="F358" s="33">
        <v>1000</v>
      </c>
      <c r="G358" s="33" t="s">
        <v>29</v>
      </c>
      <c r="H358" s="33">
        <v>4000</v>
      </c>
      <c r="I358" s="20">
        <f t="shared" si="54"/>
        <v>4000000</v>
      </c>
      <c r="J358" s="31" t="s">
        <v>241</v>
      </c>
      <c r="K358" s="20"/>
      <c r="L358" s="9">
        <f t="shared" si="48"/>
        <v>4000000</v>
      </c>
      <c r="M358" s="9"/>
      <c r="N358" s="9">
        <v>4000000</v>
      </c>
      <c r="O358" s="9">
        <f t="shared" si="49"/>
        <v>0</v>
      </c>
      <c r="P358" s="9"/>
      <c r="Q358" s="9"/>
      <c r="R358" s="9">
        <f t="shared" si="50"/>
        <v>0</v>
      </c>
      <c r="S358" s="9"/>
      <c r="T358" s="9"/>
      <c r="U358" s="9">
        <f t="shared" si="51"/>
        <v>0</v>
      </c>
      <c r="V358" s="9"/>
      <c r="W358" s="9"/>
      <c r="X358" s="9">
        <f t="shared" si="52"/>
        <v>0</v>
      </c>
      <c r="Y358" s="9"/>
      <c r="Z358" s="9"/>
      <c r="AA358" s="10">
        <f t="shared" si="53"/>
        <v>0</v>
      </c>
      <c r="AB358" s="11">
        <v>45702</v>
      </c>
    </row>
    <row r="359" spans="1:28" ht="15.75" hidden="1" x14ac:dyDescent="0.25">
      <c r="A359" s="39">
        <v>45691</v>
      </c>
      <c r="B359" s="33" t="s">
        <v>339</v>
      </c>
      <c r="C359" s="33"/>
      <c r="D359" s="33" t="s">
        <v>41</v>
      </c>
      <c r="E359" s="33" t="s">
        <v>155</v>
      </c>
      <c r="F359" s="33">
        <v>5500</v>
      </c>
      <c r="G359" s="33" t="s">
        <v>29</v>
      </c>
      <c r="H359" s="33">
        <v>3500</v>
      </c>
      <c r="I359" s="20">
        <f t="shared" si="54"/>
        <v>19250000</v>
      </c>
      <c r="J359" s="37" t="s">
        <v>241</v>
      </c>
      <c r="K359" s="20"/>
      <c r="L359" s="9">
        <f t="shared" si="48"/>
        <v>18500000</v>
      </c>
      <c r="M359" s="9">
        <v>15500000</v>
      </c>
      <c r="N359" s="9">
        <v>3000000</v>
      </c>
      <c r="O359" s="9">
        <f t="shared" si="49"/>
        <v>0</v>
      </c>
      <c r="P359" s="9"/>
      <c r="Q359" s="9"/>
      <c r="R359" s="9">
        <f t="shared" si="50"/>
        <v>0</v>
      </c>
      <c r="S359" s="9"/>
      <c r="T359" s="9"/>
      <c r="U359" s="9">
        <f t="shared" si="51"/>
        <v>750000</v>
      </c>
      <c r="V359" s="9">
        <v>750000</v>
      </c>
      <c r="W359" s="9"/>
      <c r="X359" s="9">
        <f t="shared" si="52"/>
        <v>0</v>
      </c>
      <c r="Y359" s="9"/>
      <c r="Z359" s="9"/>
      <c r="AA359" s="10">
        <f t="shared" si="53"/>
        <v>0</v>
      </c>
      <c r="AB359" s="11">
        <v>45712</v>
      </c>
    </row>
    <row r="360" spans="1:28" ht="15.75" hidden="1" x14ac:dyDescent="0.25">
      <c r="A360" s="39">
        <v>45691</v>
      </c>
      <c r="B360" s="33" t="s">
        <v>339</v>
      </c>
      <c r="C360" s="33"/>
      <c r="D360" s="33" t="s">
        <v>41</v>
      </c>
      <c r="E360" s="33" t="s">
        <v>403</v>
      </c>
      <c r="F360" s="33">
        <v>2</v>
      </c>
      <c r="G360" s="33" t="s">
        <v>29</v>
      </c>
      <c r="H360" s="33">
        <v>75000</v>
      </c>
      <c r="I360" s="20">
        <f t="shared" si="54"/>
        <v>150000</v>
      </c>
      <c r="J360" s="37" t="s">
        <v>241</v>
      </c>
      <c r="K360" s="20"/>
      <c r="L360" s="9">
        <f t="shared" si="48"/>
        <v>0</v>
      </c>
      <c r="M360" s="9"/>
      <c r="N360" s="9"/>
      <c r="O360" s="9">
        <f t="shared" si="49"/>
        <v>0</v>
      </c>
      <c r="P360" s="9"/>
      <c r="Q360" s="9"/>
      <c r="R360" s="9">
        <f t="shared" si="50"/>
        <v>0</v>
      </c>
      <c r="S360" s="9"/>
      <c r="T360" s="9"/>
      <c r="U360" s="9">
        <f t="shared" si="51"/>
        <v>150000</v>
      </c>
      <c r="V360" s="9">
        <v>150000</v>
      </c>
      <c r="W360" s="9"/>
      <c r="X360" s="9">
        <f t="shared" si="52"/>
        <v>0</v>
      </c>
      <c r="Y360" s="9"/>
      <c r="Z360" s="9"/>
      <c r="AA360" s="10">
        <f t="shared" si="53"/>
        <v>0</v>
      </c>
      <c r="AB360" s="11">
        <v>45712</v>
      </c>
    </row>
    <row r="361" spans="1:28" ht="15.75" hidden="1" x14ac:dyDescent="0.25">
      <c r="A361" s="39">
        <v>45691</v>
      </c>
      <c r="B361" s="33" t="s">
        <v>339</v>
      </c>
      <c r="C361" s="33"/>
      <c r="D361" s="33" t="s">
        <v>41</v>
      </c>
      <c r="E361" s="33" t="s">
        <v>160</v>
      </c>
      <c r="F361" s="33">
        <v>4</v>
      </c>
      <c r="G361" s="33" t="s">
        <v>29</v>
      </c>
      <c r="H361" s="33">
        <v>95000</v>
      </c>
      <c r="I361" s="20">
        <f t="shared" si="54"/>
        <v>380000</v>
      </c>
      <c r="J361" s="37" t="s">
        <v>241</v>
      </c>
      <c r="K361" s="20"/>
      <c r="L361" s="9">
        <f t="shared" si="48"/>
        <v>0</v>
      </c>
      <c r="M361" s="9"/>
      <c r="N361" s="9"/>
      <c r="O361" s="9">
        <f t="shared" si="49"/>
        <v>0</v>
      </c>
      <c r="P361" s="9"/>
      <c r="Q361" s="9"/>
      <c r="R361" s="9">
        <f t="shared" si="50"/>
        <v>0</v>
      </c>
      <c r="S361" s="9"/>
      <c r="T361" s="9"/>
      <c r="U361" s="9">
        <f t="shared" si="51"/>
        <v>380000</v>
      </c>
      <c r="V361" s="9">
        <v>380000</v>
      </c>
      <c r="W361" s="9"/>
      <c r="X361" s="9">
        <f t="shared" si="52"/>
        <v>0</v>
      </c>
      <c r="Y361" s="9"/>
      <c r="Z361" s="9"/>
      <c r="AA361" s="10">
        <f t="shared" si="53"/>
        <v>0</v>
      </c>
      <c r="AB361" s="11">
        <v>45712</v>
      </c>
    </row>
    <row r="362" spans="1:28" ht="15.75" hidden="1" x14ac:dyDescent="0.25">
      <c r="A362" s="39">
        <v>45691</v>
      </c>
      <c r="B362" s="33" t="s">
        <v>312</v>
      </c>
      <c r="C362" s="33"/>
      <c r="D362" s="33" t="s">
        <v>31</v>
      </c>
      <c r="E362" s="33" t="s">
        <v>110</v>
      </c>
      <c r="F362" s="33">
        <v>2600</v>
      </c>
      <c r="G362" s="33" t="s">
        <v>29</v>
      </c>
      <c r="H362" s="33">
        <v>1800</v>
      </c>
      <c r="I362" s="20">
        <f t="shared" si="54"/>
        <v>4680000</v>
      </c>
      <c r="J362" s="37" t="s">
        <v>241</v>
      </c>
      <c r="K362" s="20"/>
      <c r="L362" s="9">
        <f t="shared" si="48"/>
        <v>4680000</v>
      </c>
      <c r="M362" s="9">
        <v>4680000</v>
      </c>
      <c r="N362" s="9"/>
      <c r="O362" s="9">
        <f t="shared" si="49"/>
        <v>0</v>
      </c>
      <c r="P362" s="9"/>
      <c r="Q362" s="9"/>
      <c r="R362" s="9">
        <f t="shared" si="50"/>
        <v>0</v>
      </c>
      <c r="S362" s="9"/>
      <c r="T362" s="9"/>
      <c r="U362" s="9">
        <f t="shared" si="51"/>
        <v>0</v>
      </c>
      <c r="V362" s="9"/>
      <c r="W362" s="9"/>
      <c r="X362" s="9">
        <f t="shared" si="52"/>
        <v>0</v>
      </c>
      <c r="Y362" s="9"/>
      <c r="Z362" s="9"/>
      <c r="AA362" s="10">
        <f t="shared" si="53"/>
        <v>0</v>
      </c>
      <c r="AB362" s="11">
        <v>45691</v>
      </c>
    </row>
    <row r="363" spans="1:28" ht="15.75" hidden="1" x14ac:dyDescent="0.25">
      <c r="A363" s="39">
        <v>45690</v>
      </c>
      <c r="B363" s="33" t="s">
        <v>186</v>
      </c>
      <c r="C363" s="33"/>
      <c r="D363" s="33" t="s">
        <v>31</v>
      </c>
      <c r="E363" s="33" t="s">
        <v>64</v>
      </c>
      <c r="F363" s="33">
        <v>24</v>
      </c>
      <c r="G363" s="33" t="s">
        <v>33</v>
      </c>
      <c r="H363" s="33">
        <v>137500</v>
      </c>
      <c r="I363" s="20">
        <f>F363*H363</f>
        <v>3300000</v>
      </c>
      <c r="J363" s="37" t="s">
        <v>241</v>
      </c>
      <c r="K363" s="20"/>
      <c r="L363" s="9">
        <f>M363+N363</f>
        <v>3300000</v>
      </c>
      <c r="M363" s="9">
        <v>3300000</v>
      </c>
      <c r="N363" s="9"/>
      <c r="O363" s="9">
        <f>P363+Q363</f>
        <v>0</v>
      </c>
      <c r="P363" s="9"/>
      <c r="Q363" s="9"/>
      <c r="R363" s="9">
        <f>S363+T363</f>
        <v>0</v>
      </c>
      <c r="S363" s="9"/>
      <c r="T363" s="9"/>
      <c r="U363" s="9">
        <f>V363+W363</f>
        <v>0</v>
      </c>
      <c r="V363" s="9"/>
      <c r="W363" s="9"/>
      <c r="X363" s="9">
        <f>Y363+Z363</f>
        <v>0</v>
      </c>
      <c r="Y363" s="9"/>
      <c r="Z363" s="9"/>
      <c r="AA363" s="10">
        <f>C363+I363-L363-O363-U363-X363-R363</f>
        <v>0</v>
      </c>
      <c r="AB363" s="11">
        <v>45688</v>
      </c>
    </row>
    <row r="364" spans="1:28" ht="15.75" hidden="1" x14ac:dyDescent="0.25">
      <c r="A364" s="39">
        <v>45691</v>
      </c>
      <c r="B364" s="33" t="s">
        <v>186</v>
      </c>
      <c r="C364" s="33"/>
      <c r="D364" s="33" t="s">
        <v>31</v>
      </c>
      <c r="E364" s="33" t="s">
        <v>64</v>
      </c>
      <c r="F364" s="33">
        <v>10</v>
      </c>
      <c r="G364" s="33" t="s">
        <v>33</v>
      </c>
      <c r="H364" s="33">
        <v>150000</v>
      </c>
      <c r="I364" s="20">
        <f t="shared" si="54"/>
        <v>1500000</v>
      </c>
      <c r="J364" s="37" t="s">
        <v>240</v>
      </c>
      <c r="K364" s="20" t="s">
        <v>623</v>
      </c>
      <c r="L364" s="9">
        <f t="shared" si="48"/>
        <v>0</v>
      </c>
      <c r="M364" s="9"/>
      <c r="N364" s="9"/>
      <c r="O364" s="9">
        <f t="shared" si="49"/>
        <v>1500000</v>
      </c>
      <c r="P364" s="9">
        <v>1500000</v>
      </c>
      <c r="Q364" s="9"/>
      <c r="R364" s="9">
        <f t="shared" si="50"/>
        <v>0</v>
      </c>
      <c r="S364" s="9"/>
      <c r="T364" s="9"/>
      <c r="U364" s="9">
        <f t="shared" si="51"/>
        <v>0</v>
      </c>
      <c r="V364" s="9"/>
      <c r="W364" s="9"/>
      <c r="X364" s="9">
        <f t="shared" si="52"/>
        <v>0</v>
      </c>
      <c r="Y364" s="9"/>
      <c r="Z364" s="9"/>
      <c r="AA364" s="10">
        <f t="shared" si="53"/>
        <v>0</v>
      </c>
      <c r="AB364" s="11">
        <v>45695</v>
      </c>
    </row>
    <row r="365" spans="1:28" ht="15.75" hidden="1" x14ac:dyDescent="0.25">
      <c r="A365" s="39">
        <v>45691</v>
      </c>
      <c r="B365" s="33" t="s">
        <v>186</v>
      </c>
      <c r="C365" s="33"/>
      <c r="D365" s="33" t="s">
        <v>31</v>
      </c>
      <c r="E365" s="33" t="s">
        <v>372</v>
      </c>
      <c r="F365" s="33">
        <v>1</v>
      </c>
      <c r="G365" s="33" t="s">
        <v>33</v>
      </c>
      <c r="H365" s="33">
        <v>250000</v>
      </c>
      <c r="I365" s="20">
        <f t="shared" si="54"/>
        <v>250000</v>
      </c>
      <c r="J365" s="37" t="s">
        <v>240</v>
      </c>
      <c r="K365" s="20" t="s">
        <v>623</v>
      </c>
      <c r="L365" s="9">
        <f t="shared" si="48"/>
        <v>0</v>
      </c>
      <c r="M365" s="9"/>
      <c r="N365" s="9"/>
      <c r="O365" s="9">
        <f t="shared" si="49"/>
        <v>250000</v>
      </c>
      <c r="P365" s="9">
        <v>250000</v>
      </c>
      <c r="Q365" s="9"/>
      <c r="R365" s="9">
        <f t="shared" si="50"/>
        <v>0</v>
      </c>
      <c r="S365" s="9"/>
      <c r="T365" s="9"/>
      <c r="U365" s="9">
        <f t="shared" si="51"/>
        <v>0</v>
      </c>
      <c r="V365" s="9"/>
      <c r="W365" s="9"/>
      <c r="X365" s="9">
        <f t="shared" si="52"/>
        <v>0</v>
      </c>
      <c r="Y365" s="9"/>
      <c r="Z365" s="9"/>
      <c r="AA365" s="10">
        <f t="shared" si="53"/>
        <v>0</v>
      </c>
      <c r="AB365" s="11">
        <v>45695</v>
      </c>
    </row>
    <row r="366" spans="1:28" ht="15.75" hidden="1" x14ac:dyDescent="0.25">
      <c r="A366" s="39">
        <v>45691</v>
      </c>
      <c r="B366" s="33" t="s">
        <v>568</v>
      </c>
      <c r="C366" s="33"/>
      <c r="D366" s="33" t="s">
        <v>31</v>
      </c>
      <c r="E366" s="33" t="s">
        <v>122</v>
      </c>
      <c r="F366" s="33">
        <v>100</v>
      </c>
      <c r="G366" s="33" t="s">
        <v>51</v>
      </c>
      <c r="H366" s="33">
        <v>70000</v>
      </c>
      <c r="I366" s="20">
        <f t="shared" si="54"/>
        <v>7000000</v>
      </c>
      <c r="J366" s="37" t="s">
        <v>240</v>
      </c>
      <c r="K366" s="20" t="s">
        <v>572</v>
      </c>
      <c r="L366" s="9">
        <f t="shared" si="48"/>
        <v>0</v>
      </c>
      <c r="M366" s="9"/>
      <c r="N366" s="9"/>
      <c r="O366" s="9">
        <f t="shared" si="49"/>
        <v>7000000</v>
      </c>
      <c r="P366" s="9">
        <v>7000000</v>
      </c>
      <c r="Q366" s="9"/>
      <c r="R366" s="9">
        <f t="shared" si="50"/>
        <v>0</v>
      </c>
      <c r="S366" s="9"/>
      <c r="T366" s="9"/>
      <c r="U366" s="9">
        <f t="shared" si="51"/>
        <v>0</v>
      </c>
      <c r="V366" s="9"/>
      <c r="W366" s="9"/>
      <c r="X366" s="9">
        <f t="shared" si="52"/>
        <v>0</v>
      </c>
      <c r="Y366" s="9"/>
      <c r="Z366" s="9"/>
      <c r="AA366" s="10">
        <f t="shared" si="53"/>
        <v>0</v>
      </c>
      <c r="AB366" s="11">
        <v>45691</v>
      </c>
    </row>
    <row r="367" spans="1:28" ht="15.75" hidden="1" x14ac:dyDescent="0.25">
      <c r="A367" s="39">
        <v>45691</v>
      </c>
      <c r="B367" s="33" t="s">
        <v>92</v>
      </c>
      <c r="C367" s="33"/>
      <c r="D367" s="33" t="s">
        <v>31</v>
      </c>
      <c r="E367" s="33" t="s">
        <v>91</v>
      </c>
      <c r="F367" s="33">
        <v>700</v>
      </c>
      <c r="G367" s="33" t="s">
        <v>29</v>
      </c>
      <c r="H367" s="33">
        <v>4000</v>
      </c>
      <c r="I367" s="20">
        <f t="shared" si="54"/>
        <v>2800000</v>
      </c>
      <c r="J367" s="37" t="s">
        <v>241</v>
      </c>
      <c r="K367" s="20"/>
      <c r="L367" s="9">
        <f t="shared" si="48"/>
        <v>2800000</v>
      </c>
      <c r="M367" s="9">
        <v>2800000</v>
      </c>
      <c r="N367" s="9"/>
      <c r="O367" s="9">
        <f t="shared" si="49"/>
        <v>0</v>
      </c>
      <c r="P367" s="9"/>
      <c r="Q367" s="9"/>
      <c r="R367" s="9">
        <f t="shared" si="50"/>
        <v>0</v>
      </c>
      <c r="S367" s="9"/>
      <c r="T367" s="9"/>
      <c r="U367" s="9">
        <f t="shared" si="51"/>
        <v>0</v>
      </c>
      <c r="V367" s="9"/>
      <c r="W367" s="9"/>
      <c r="X367" s="9">
        <f t="shared" si="52"/>
        <v>0</v>
      </c>
      <c r="Y367" s="9"/>
      <c r="Z367" s="9"/>
      <c r="AA367" s="10">
        <f t="shared" si="53"/>
        <v>0</v>
      </c>
      <c r="AB367" s="11">
        <v>45698</v>
      </c>
    </row>
    <row r="368" spans="1:28" ht="15.75" hidden="1" x14ac:dyDescent="0.25">
      <c r="A368" s="39">
        <v>45691</v>
      </c>
      <c r="B368" s="33" t="s">
        <v>92</v>
      </c>
      <c r="C368" s="33"/>
      <c r="D368" s="33" t="s">
        <v>31</v>
      </c>
      <c r="E368" s="33" t="s">
        <v>197</v>
      </c>
      <c r="F368" s="33">
        <v>1000</v>
      </c>
      <c r="G368" s="33" t="s">
        <v>29</v>
      </c>
      <c r="H368" s="33">
        <v>2460</v>
      </c>
      <c r="I368" s="20">
        <f t="shared" si="54"/>
        <v>2460000</v>
      </c>
      <c r="J368" s="37" t="s">
        <v>241</v>
      </c>
      <c r="K368" s="20"/>
      <c r="L368" s="9">
        <f t="shared" si="48"/>
        <v>2460000</v>
      </c>
      <c r="M368" s="9">
        <v>2460000</v>
      </c>
      <c r="N368" s="9"/>
      <c r="O368" s="9">
        <f t="shared" si="49"/>
        <v>0</v>
      </c>
      <c r="P368" s="9"/>
      <c r="Q368" s="9"/>
      <c r="R368" s="9">
        <f t="shared" si="50"/>
        <v>0</v>
      </c>
      <c r="S368" s="9"/>
      <c r="T368" s="9"/>
      <c r="U368" s="9">
        <f t="shared" si="51"/>
        <v>0</v>
      </c>
      <c r="V368" s="9"/>
      <c r="W368" s="9"/>
      <c r="X368" s="9">
        <f t="shared" si="52"/>
        <v>0</v>
      </c>
      <c r="Y368" s="9"/>
      <c r="Z368" s="9"/>
      <c r="AA368" s="10">
        <f t="shared" si="53"/>
        <v>0</v>
      </c>
      <c r="AB368" s="11">
        <v>45698</v>
      </c>
    </row>
    <row r="369" spans="1:28" ht="15.75" hidden="1" x14ac:dyDescent="0.25">
      <c r="A369" s="32">
        <v>45691</v>
      </c>
      <c r="B369" s="33" t="s">
        <v>347</v>
      </c>
      <c r="C369" s="33"/>
      <c r="D369" s="33" t="s">
        <v>223</v>
      </c>
      <c r="E369" s="33" t="s">
        <v>95</v>
      </c>
      <c r="F369" s="33">
        <v>400</v>
      </c>
      <c r="G369" s="33" t="s">
        <v>29</v>
      </c>
      <c r="H369" s="33">
        <v>3600</v>
      </c>
      <c r="I369" s="20">
        <f t="shared" si="54"/>
        <v>1440000</v>
      </c>
      <c r="J369" s="37" t="s">
        <v>241</v>
      </c>
      <c r="K369" s="20"/>
      <c r="L369" s="9">
        <f t="shared" si="48"/>
        <v>0</v>
      </c>
      <c r="M369" s="9"/>
      <c r="N369" s="9"/>
      <c r="O369" s="9">
        <f t="shared" si="49"/>
        <v>0</v>
      </c>
      <c r="P369" s="9"/>
      <c r="Q369" s="9"/>
      <c r="R369" s="9">
        <f t="shared" si="50"/>
        <v>0</v>
      </c>
      <c r="S369" s="9"/>
      <c r="T369" s="9"/>
      <c r="U369" s="9">
        <f t="shared" si="51"/>
        <v>1440000</v>
      </c>
      <c r="V369" s="9">
        <v>1440000</v>
      </c>
      <c r="W369" s="9"/>
      <c r="X369" s="9">
        <f t="shared" si="52"/>
        <v>0</v>
      </c>
      <c r="Y369" s="9"/>
      <c r="Z369" s="9"/>
      <c r="AA369" s="10">
        <f t="shared" si="53"/>
        <v>0</v>
      </c>
      <c r="AB369" s="11">
        <v>45692</v>
      </c>
    </row>
    <row r="370" spans="1:28" ht="15.75" hidden="1" x14ac:dyDescent="0.25">
      <c r="A370" s="39">
        <v>45691</v>
      </c>
      <c r="B370" s="33" t="s">
        <v>268</v>
      </c>
      <c r="C370" s="33"/>
      <c r="D370" s="33" t="s">
        <v>41</v>
      </c>
      <c r="E370" s="33" t="s">
        <v>110</v>
      </c>
      <c r="F370" s="33">
        <v>200</v>
      </c>
      <c r="G370" s="33" t="s">
        <v>29</v>
      </c>
      <c r="H370" s="33">
        <v>2000</v>
      </c>
      <c r="I370" s="20">
        <f t="shared" si="54"/>
        <v>400000</v>
      </c>
      <c r="J370" s="37" t="s">
        <v>240</v>
      </c>
      <c r="K370" s="20" t="s">
        <v>589</v>
      </c>
      <c r="L370" s="9">
        <f t="shared" si="48"/>
        <v>0</v>
      </c>
      <c r="M370" s="9"/>
      <c r="N370" s="9"/>
      <c r="O370" s="9">
        <f t="shared" si="49"/>
        <v>400000</v>
      </c>
      <c r="P370" s="9">
        <v>400000</v>
      </c>
      <c r="Q370" s="9"/>
      <c r="R370" s="9">
        <f t="shared" si="50"/>
        <v>0</v>
      </c>
      <c r="S370" s="9"/>
      <c r="T370" s="9"/>
      <c r="U370" s="9">
        <f t="shared" si="51"/>
        <v>0</v>
      </c>
      <c r="V370" s="9"/>
      <c r="W370" s="9"/>
      <c r="X370" s="9">
        <f t="shared" si="52"/>
        <v>0</v>
      </c>
      <c r="Y370" s="9"/>
      <c r="Z370" s="9"/>
      <c r="AA370" s="10">
        <f t="shared" si="53"/>
        <v>0</v>
      </c>
      <c r="AB370" s="11">
        <v>45693</v>
      </c>
    </row>
    <row r="371" spans="1:28" ht="15.75" hidden="1" x14ac:dyDescent="0.25">
      <c r="A371" s="39">
        <v>45691</v>
      </c>
      <c r="B371" s="33" t="s">
        <v>191</v>
      </c>
      <c r="C371" s="33"/>
      <c r="D371" s="33" t="s">
        <v>41</v>
      </c>
      <c r="E371" s="33" t="s">
        <v>468</v>
      </c>
      <c r="F371" s="33">
        <v>16.3</v>
      </c>
      <c r="G371" s="33" t="s">
        <v>51</v>
      </c>
      <c r="H371" s="33">
        <v>47000</v>
      </c>
      <c r="I371" s="20">
        <f t="shared" si="54"/>
        <v>766100</v>
      </c>
      <c r="J371" s="37" t="s">
        <v>241</v>
      </c>
      <c r="K371" s="20"/>
      <c r="L371" s="9">
        <f t="shared" si="48"/>
        <v>766100</v>
      </c>
      <c r="M371" s="9">
        <v>766100</v>
      </c>
      <c r="N371" s="9"/>
      <c r="O371" s="9">
        <f t="shared" si="49"/>
        <v>0</v>
      </c>
      <c r="P371" s="9"/>
      <c r="Q371" s="9"/>
      <c r="R371" s="9">
        <f t="shared" si="50"/>
        <v>0</v>
      </c>
      <c r="S371" s="9"/>
      <c r="T371" s="9"/>
      <c r="U371" s="9">
        <f t="shared" si="51"/>
        <v>0</v>
      </c>
      <c r="V371" s="9"/>
      <c r="W371" s="9"/>
      <c r="X371" s="9">
        <f t="shared" si="52"/>
        <v>0</v>
      </c>
      <c r="Y371" s="9"/>
      <c r="Z371" s="9"/>
      <c r="AA371" s="10">
        <f t="shared" si="53"/>
        <v>0</v>
      </c>
      <c r="AB371" s="11">
        <v>45691</v>
      </c>
    </row>
    <row r="372" spans="1:28" ht="15.75" hidden="1" x14ac:dyDescent="0.25">
      <c r="A372" s="44">
        <v>45691</v>
      </c>
      <c r="B372" s="46" t="s">
        <v>191</v>
      </c>
      <c r="C372" s="46"/>
      <c r="D372" s="46" t="s">
        <v>41</v>
      </c>
      <c r="E372" s="46" t="s">
        <v>102</v>
      </c>
      <c r="F372" s="46">
        <v>2</v>
      </c>
      <c r="G372" s="46" t="s">
        <v>74</v>
      </c>
      <c r="H372" s="46">
        <v>65000</v>
      </c>
      <c r="I372" s="47">
        <f t="shared" si="54"/>
        <v>130000</v>
      </c>
      <c r="J372" s="37" t="s">
        <v>241</v>
      </c>
      <c r="K372" s="20"/>
      <c r="L372" s="9">
        <f t="shared" si="48"/>
        <v>130000</v>
      </c>
      <c r="M372" s="9">
        <v>130000</v>
      </c>
      <c r="N372" s="9"/>
      <c r="O372" s="9">
        <f t="shared" si="49"/>
        <v>0</v>
      </c>
      <c r="P372" s="9"/>
      <c r="Q372" s="9"/>
      <c r="R372" s="9">
        <f t="shared" si="50"/>
        <v>0</v>
      </c>
      <c r="S372" s="9"/>
      <c r="T372" s="9"/>
      <c r="U372" s="9">
        <f t="shared" si="51"/>
        <v>0</v>
      </c>
      <c r="V372" s="9"/>
      <c r="W372" s="9"/>
      <c r="X372" s="9">
        <f t="shared" si="52"/>
        <v>0</v>
      </c>
      <c r="Y372" s="9"/>
      <c r="Z372" s="9"/>
      <c r="AA372" s="10">
        <f t="shared" si="53"/>
        <v>0</v>
      </c>
      <c r="AB372" s="11">
        <v>45691</v>
      </c>
    </row>
    <row r="373" spans="1:28" ht="15.75" hidden="1" x14ac:dyDescent="0.25">
      <c r="A373" s="39">
        <v>45692</v>
      </c>
      <c r="B373" s="35" t="s">
        <v>247</v>
      </c>
      <c r="C373" s="35"/>
      <c r="D373" s="35" t="s">
        <v>41</v>
      </c>
      <c r="E373" s="35" t="s">
        <v>425</v>
      </c>
      <c r="F373" s="35">
        <v>1000</v>
      </c>
      <c r="G373" s="35" t="s">
        <v>29</v>
      </c>
      <c r="H373" s="35">
        <v>1933</v>
      </c>
      <c r="I373" s="20">
        <f t="shared" ref="I373:I401" si="55">F373*H373</f>
        <v>1933000</v>
      </c>
      <c r="J373" s="37" t="s">
        <v>241</v>
      </c>
      <c r="K373" s="20"/>
      <c r="L373" s="9">
        <f>M373+N373</f>
        <v>1933000</v>
      </c>
      <c r="M373" s="9">
        <v>1933000</v>
      </c>
      <c r="N373" s="9"/>
      <c r="O373" s="9">
        <f>P373+Q373</f>
        <v>0</v>
      </c>
      <c r="P373" s="9"/>
      <c r="Q373" s="9"/>
      <c r="R373" s="9">
        <f>S373+T373</f>
        <v>0</v>
      </c>
      <c r="S373" s="9"/>
      <c r="T373" s="9"/>
      <c r="U373" s="9">
        <f>V373+W373</f>
        <v>0</v>
      </c>
      <c r="V373" s="9"/>
      <c r="W373" s="9"/>
      <c r="X373" s="9">
        <f>Y373+Z373</f>
        <v>0</v>
      </c>
      <c r="Y373" s="9"/>
      <c r="Z373" s="9"/>
      <c r="AA373" s="10">
        <f>C373+I373-L373-O373-U373-X373-R373</f>
        <v>0</v>
      </c>
      <c r="AB373" s="11">
        <v>45702</v>
      </c>
    </row>
    <row r="374" spans="1:28" ht="15.75" hidden="1" x14ac:dyDescent="0.25">
      <c r="A374" s="39">
        <v>45692</v>
      </c>
      <c r="B374" s="33" t="s">
        <v>207</v>
      </c>
      <c r="C374" s="33"/>
      <c r="D374" s="35" t="s">
        <v>41</v>
      </c>
      <c r="E374" s="33" t="s">
        <v>110</v>
      </c>
      <c r="F374" s="33">
        <v>2000</v>
      </c>
      <c r="G374" s="35" t="s">
        <v>29</v>
      </c>
      <c r="H374" s="33">
        <v>1950</v>
      </c>
      <c r="I374" s="20">
        <f t="shared" si="55"/>
        <v>3900000</v>
      </c>
      <c r="J374" s="37" t="s">
        <v>241</v>
      </c>
      <c r="K374" s="20"/>
      <c r="L374" s="9">
        <f t="shared" ref="L374:L401" si="56">M374+N374</f>
        <v>0</v>
      </c>
      <c r="M374" s="9"/>
      <c r="N374" s="9"/>
      <c r="O374" s="9">
        <f t="shared" ref="O374:O401" si="57">P374+Q374</f>
        <v>0</v>
      </c>
      <c r="P374" s="9"/>
      <c r="Q374" s="9"/>
      <c r="R374" s="9">
        <f t="shared" ref="R374:R401" si="58">S374+T374</f>
        <v>0</v>
      </c>
      <c r="S374" s="9"/>
      <c r="T374" s="9"/>
      <c r="U374" s="9">
        <f t="shared" ref="U374:U401" si="59">V374+W374</f>
        <v>3900000</v>
      </c>
      <c r="V374" s="9">
        <v>1675000</v>
      </c>
      <c r="W374" s="9">
        <f>1500000+640000+85000</f>
        <v>2225000</v>
      </c>
      <c r="X374" s="9">
        <f t="shared" ref="X374:X401" si="60">Y374+Z374</f>
        <v>0</v>
      </c>
      <c r="Y374" s="9"/>
      <c r="Z374" s="9"/>
      <c r="AA374" s="10">
        <f t="shared" ref="AA374:AA401" si="61">C374+I374-L374-O374-U374-X374-R374</f>
        <v>0</v>
      </c>
      <c r="AB374" s="11">
        <v>45715</v>
      </c>
    </row>
    <row r="375" spans="1:28" ht="15.75" hidden="1" x14ac:dyDescent="0.25">
      <c r="A375" s="39">
        <v>45692</v>
      </c>
      <c r="B375" s="33" t="s">
        <v>207</v>
      </c>
      <c r="C375" s="33"/>
      <c r="D375" s="35" t="s">
        <v>41</v>
      </c>
      <c r="E375" s="33" t="s">
        <v>198</v>
      </c>
      <c r="F375" s="33">
        <v>1000</v>
      </c>
      <c r="G375" s="35" t="s">
        <v>29</v>
      </c>
      <c r="H375" s="33">
        <v>860</v>
      </c>
      <c r="I375" s="20">
        <f t="shared" si="55"/>
        <v>860000</v>
      </c>
      <c r="J375" s="37" t="s">
        <v>241</v>
      </c>
      <c r="K375" s="20"/>
      <c r="L375" s="9">
        <f t="shared" si="56"/>
        <v>0</v>
      </c>
      <c r="M375" s="9"/>
      <c r="N375" s="9"/>
      <c r="O375" s="9">
        <f t="shared" si="57"/>
        <v>0</v>
      </c>
      <c r="P375" s="9"/>
      <c r="Q375" s="9"/>
      <c r="R375" s="9">
        <f t="shared" si="58"/>
        <v>0</v>
      </c>
      <c r="S375" s="9"/>
      <c r="T375" s="9"/>
      <c r="U375" s="9">
        <f t="shared" si="59"/>
        <v>860000</v>
      </c>
      <c r="V375" s="9"/>
      <c r="W375" s="9">
        <v>860000</v>
      </c>
      <c r="X375" s="9">
        <f t="shared" si="60"/>
        <v>0</v>
      </c>
      <c r="Y375" s="9"/>
      <c r="Z375" s="9"/>
      <c r="AA375" s="10">
        <f t="shared" si="61"/>
        <v>0</v>
      </c>
      <c r="AB375" s="11">
        <v>45687</v>
      </c>
    </row>
    <row r="376" spans="1:28" ht="15.75" hidden="1" x14ac:dyDescent="0.25">
      <c r="A376" s="39">
        <v>45692</v>
      </c>
      <c r="B376" s="33" t="s">
        <v>391</v>
      </c>
      <c r="C376" s="33"/>
      <c r="D376" s="35" t="s">
        <v>41</v>
      </c>
      <c r="E376" s="33" t="s">
        <v>73</v>
      </c>
      <c r="F376" s="33">
        <v>40</v>
      </c>
      <c r="G376" s="33" t="s">
        <v>74</v>
      </c>
      <c r="H376" s="33">
        <v>47000</v>
      </c>
      <c r="I376" s="20">
        <f t="shared" si="55"/>
        <v>1880000</v>
      </c>
      <c r="J376" s="37" t="s">
        <v>241</v>
      </c>
      <c r="K376" s="20"/>
      <c r="L376" s="9">
        <f t="shared" si="56"/>
        <v>1880000</v>
      </c>
      <c r="M376" s="9">
        <v>1880000</v>
      </c>
      <c r="N376" s="9"/>
      <c r="O376" s="9">
        <f t="shared" si="57"/>
        <v>0</v>
      </c>
      <c r="P376" s="9"/>
      <c r="Q376" s="9"/>
      <c r="R376" s="9">
        <f t="shared" si="58"/>
        <v>0</v>
      </c>
      <c r="S376" s="9"/>
      <c r="T376" s="9"/>
      <c r="U376" s="9">
        <f t="shared" si="59"/>
        <v>0</v>
      </c>
      <c r="V376" s="9"/>
      <c r="W376" s="9"/>
      <c r="X376" s="9">
        <f t="shared" si="60"/>
        <v>0</v>
      </c>
      <c r="Y376" s="9"/>
      <c r="Z376" s="9"/>
      <c r="AA376" s="10">
        <f t="shared" si="61"/>
        <v>0</v>
      </c>
      <c r="AB376" s="11">
        <v>45695</v>
      </c>
    </row>
    <row r="377" spans="1:28" ht="15.75" hidden="1" x14ac:dyDescent="0.25">
      <c r="A377" s="39">
        <v>45692</v>
      </c>
      <c r="B377" s="33" t="s">
        <v>391</v>
      </c>
      <c r="C377" s="33"/>
      <c r="D377" s="35" t="s">
        <v>41</v>
      </c>
      <c r="E377" s="33" t="s">
        <v>102</v>
      </c>
      <c r="F377" s="33">
        <v>12</v>
      </c>
      <c r="G377" s="33" t="s">
        <v>74</v>
      </c>
      <c r="H377" s="33">
        <v>65000</v>
      </c>
      <c r="I377" s="20">
        <f t="shared" si="55"/>
        <v>780000</v>
      </c>
      <c r="J377" s="37" t="s">
        <v>241</v>
      </c>
      <c r="K377" s="20"/>
      <c r="L377" s="9">
        <f t="shared" si="56"/>
        <v>780000</v>
      </c>
      <c r="M377" s="9">
        <v>780000</v>
      </c>
      <c r="N377" s="9"/>
      <c r="O377" s="9">
        <f t="shared" si="57"/>
        <v>0</v>
      </c>
      <c r="P377" s="9"/>
      <c r="Q377" s="9"/>
      <c r="R377" s="9">
        <f t="shared" si="58"/>
        <v>0</v>
      </c>
      <c r="S377" s="9"/>
      <c r="T377" s="9"/>
      <c r="U377" s="9">
        <f t="shared" si="59"/>
        <v>0</v>
      </c>
      <c r="V377" s="9"/>
      <c r="W377" s="9"/>
      <c r="X377" s="9">
        <f t="shared" si="60"/>
        <v>0</v>
      </c>
      <c r="Y377" s="9"/>
      <c r="Z377" s="9"/>
      <c r="AA377" s="10">
        <f t="shared" si="61"/>
        <v>0</v>
      </c>
      <c r="AB377" s="11">
        <v>45695</v>
      </c>
    </row>
    <row r="378" spans="1:28" ht="15.75" hidden="1" x14ac:dyDescent="0.25">
      <c r="A378" s="39">
        <v>45692</v>
      </c>
      <c r="B378" s="33" t="s">
        <v>231</v>
      </c>
      <c r="C378" s="33"/>
      <c r="D378" s="33"/>
      <c r="E378" s="33" t="s">
        <v>423</v>
      </c>
      <c r="F378" s="33">
        <v>133.6</v>
      </c>
      <c r="G378" s="33" t="s">
        <v>51</v>
      </c>
      <c r="H378" s="33"/>
      <c r="I378" s="20">
        <f t="shared" si="55"/>
        <v>0</v>
      </c>
      <c r="J378" s="34" t="s">
        <v>26</v>
      </c>
      <c r="K378" s="20"/>
      <c r="L378" s="9">
        <f t="shared" si="56"/>
        <v>0</v>
      </c>
      <c r="M378" s="9"/>
      <c r="N378" s="9"/>
      <c r="O378" s="9">
        <f t="shared" si="57"/>
        <v>0</v>
      </c>
      <c r="P378" s="9"/>
      <c r="Q378" s="9"/>
      <c r="R378" s="9">
        <f t="shared" si="58"/>
        <v>0</v>
      </c>
      <c r="S378" s="9"/>
      <c r="T378" s="9"/>
      <c r="U378" s="9">
        <f t="shared" si="59"/>
        <v>0</v>
      </c>
      <c r="V378" s="9"/>
      <c r="W378" s="9"/>
      <c r="X378" s="9">
        <f t="shared" si="60"/>
        <v>0</v>
      </c>
      <c r="Y378" s="9"/>
      <c r="Z378" s="9"/>
      <c r="AA378" s="10">
        <f t="shared" si="61"/>
        <v>0</v>
      </c>
      <c r="AB378" s="11"/>
    </row>
    <row r="379" spans="1:28" ht="15.75" hidden="1" x14ac:dyDescent="0.25">
      <c r="A379" s="39">
        <v>45692</v>
      </c>
      <c r="B379" s="33" t="s">
        <v>376</v>
      </c>
      <c r="C379" s="33"/>
      <c r="D379" s="33" t="s">
        <v>41</v>
      </c>
      <c r="E379" s="33" t="s">
        <v>293</v>
      </c>
      <c r="F379" s="33">
        <v>180</v>
      </c>
      <c r="G379" s="33" t="s">
        <v>74</v>
      </c>
      <c r="H379" s="33">
        <v>45000</v>
      </c>
      <c r="I379" s="20">
        <f t="shared" si="55"/>
        <v>8100000</v>
      </c>
      <c r="J379" s="37" t="s">
        <v>240</v>
      </c>
      <c r="K379" s="20" t="s">
        <v>596</v>
      </c>
      <c r="L379" s="9">
        <f t="shared" si="56"/>
        <v>0</v>
      </c>
      <c r="M379" s="9"/>
      <c r="N379" s="9"/>
      <c r="O379" s="9">
        <f t="shared" si="57"/>
        <v>8100000</v>
      </c>
      <c r="P379" s="9">
        <v>8100000</v>
      </c>
      <c r="Q379" s="9"/>
      <c r="R379" s="9">
        <f t="shared" si="58"/>
        <v>0</v>
      </c>
      <c r="S379" s="9"/>
      <c r="T379" s="9"/>
      <c r="U379" s="9">
        <f t="shared" si="59"/>
        <v>0</v>
      </c>
      <c r="V379" s="9"/>
      <c r="W379" s="9"/>
      <c r="X379" s="9">
        <f t="shared" si="60"/>
        <v>0</v>
      </c>
      <c r="Y379" s="9"/>
      <c r="Z379" s="9"/>
      <c r="AA379" s="10">
        <f t="shared" si="61"/>
        <v>0</v>
      </c>
      <c r="AB379" s="11">
        <v>45693</v>
      </c>
    </row>
    <row r="380" spans="1:28" ht="15.75" hidden="1" x14ac:dyDescent="0.25">
      <c r="A380" s="39">
        <v>45692</v>
      </c>
      <c r="B380" s="33" t="s">
        <v>249</v>
      </c>
      <c r="C380" s="33"/>
      <c r="D380" s="33" t="s">
        <v>41</v>
      </c>
      <c r="E380" s="33" t="s">
        <v>111</v>
      </c>
      <c r="F380" s="33">
        <v>300</v>
      </c>
      <c r="G380" s="33" t="s">
        <v>29</v>
      </c>
      <c r="H380" s="33">
        <v>2500</v>
      </c>
      <c r="I380" s="20">
        <f t="shared" si="55"/>
        <v>750000</v>
      </c>
      <c r="J380" s="37" t="s">
        <v>241</v>
      </c>
      <c r="K380" s="20"/>
      <c r="L380" s="9">
        <f t="shared" si="56"/>
        <v>0</v>
      </c>
      <c r="M380" s="9"/>
      <c r="N380" s="9"/>
      <c r="O380" s="9">
        <f t="shared" si="57"/>
        <v>0</v>
      </c>
      <c r="P380" s="9"/>
      <c r="Q380" s="9"/>
      <c r="R380" s="9">
        <f t="shared" si="58"/>
        <v>0</v>
      </c>
      <c r="S380" s="9"/>
      <c r="T380" s="9"/>
      <c r="U380" s="9">
        <f t="shared" si="59"/>
        <v>750000</v>
      </c>
      <c r="V380" s="9">
        <v>750000</v>
      </c>
      <c r="W380" s="9"/>
      <c r="X380" s="9">
        <f t="shared" si="60"/>
        <v>0</v>
      </c>
      <c r="Y380" s="9"/>
      <c r="Z380" s="9"/>
      <c r="AA380" s="10">
        <f t="shared" si="61"/>
        <v>0</v>
      </c>
      <c r="AB380" s="11">
        <v>45692</v>
      </c>
    </row>
    <row r="381" spans="1:28" ht="15.75" hidden="1" x14ac:dyDescent="0.25">
      <c r="A381" s="39">
        <v>45692</v>
      </c>
      <c r="B381" s="33" t="s">
        <v>162</v>
      </c>
      <c r="C381" s="33"/>
      <c r="D381" s="33" t="s">
        <v>31</v>
      </c>
      <c r="E381" s="33" t="s">
        <v>110</v>
      </c>
      <c r="F381" s="33">
        <v>10400</v>
      </c>
      <c r="G381" s="33" t="s">
        <v>29</v>
      </c>
      <c r="H381" s="33">
        <v>1750</v>
      </c>
      <c r="I381" s="20">
        <f t="shared" si="55"/>
        <v>18200000</v>
      </c>
      <c r="J381" s="34" t="s">
        <v>26</v>
      </c>
      <c r="K381" s="20"/>
      <c r="L381" s="9">
        <f t="shared" si="56"/>
        <v>0</v>
      </c>
      <c r="M381" s="9"/>
      <c r="N381" s="9"/>
      <c r="O381" s="9">
        <f t="shared" si="57"/>
        <v>0</v>
      </c>
      <c r="P381" s="9"/>
      <c r="Q381" s="9"/>
      <c r="R381" s="9">
        <f t="shared" si="58"/>
        <v>15000000</v>
      </c>
      <c r="S381" s="9">
        <v>15000000</v>
      </c>
      <c r="T381" s="9"/>
      <c r="U381" s="9">
        <f t="shared" si="59"/>
        <v>0</v>
      </c>
      <c r="V381" s="9"/>
      <c r="W381" s="9"/>
      <c r="X381" s="9">
        <f t="shared" si="60"/>
        <v>0</v>
      </c>
      <c r="Y381" s="9"/>
      <c r="Z381" s="9"/>
      <c r="AA381" s="10">
        <f t="shared" si="61"/>
        <v>3200000</v>
      </c>
      <c r="AB381" s="11">
        <v>45715</v>
      </c>
    </row>
    <row r="382" spans="1:28" ht="15.75" hidden="1" x14ac:dyDescent="0.25">
      <c r="A382" s="39">
        <v>45692</v>
      </c>
      <c r="B382" s="33" t="s">
        <v>370</v>
      </c>
      <c r="C382" s="33"/>
      <c r="D382" s="33" t="s">
        <v>41</v>
      </c>
      <c r="E382" s="33" t="s">
        <v>110</v>
      </c>
      <c r="F382" s="33">
        <v>2200</v>
      </c>
      <c r="G382" s="33" t="s">
        <v>29</v>
      </c>
      <c r="H382" s="33">
        <v>2000</v>
      </c>
      <c r="I382" s="20">
        <f t="shared" si="55"/>
        <v>4400000</v>
      </c>
      <c r="J382" s="41" t="s">
        <v>240</v>
      </c>
      <c r="K382" s="20" t="s">
        <v>580</v>
      </c>
      <c r="L382" s="9">
        <f t="shared" si="56"/>
        <v>0</v>
      </c>
      <c r="M382" s="9"/>
      <c r="N382" s="9"/>
      <c r="O382" s="9">
        <f t="shared" si="57"/>
        <v>4400000</v>
      </c>
      <c r="P382" s="9">
        <v>4400000</v>
      </c>
      <c r="Q382" s="9"/>
      <c r="R382" s="9">
        <f t="shared" si="58"/>
        <v>0</v>
      </c>
      <c r="S382" s="9"/>
      <c r="T382" s="9"/>
      <c r="U382" s="9">
        <f t="shared" si="59"/>
        <v>0</v>
      </c>
      <c r="V382" s="9"/>
      <c r="W382" s="9"/>
      <c r="X382" s="9">
        <f t="shared" si="60"/>
        <v>0</v>
      </c>
      <c r="Y382" s="9"/>
      <c r="Z382" s="9"/>
      <c r="AA382" s="10">
        <f t="shared" si="61"/>
        <v>0</v>
      </c>
      <c r="AB382" s="11">
        <v>45702</v>
      </c>
    </row>
    <row r="383" spans="1:28" ht="15.75" hidden="1" x14ac:dyDescent="0.25">
      <c r="A383" s="39">
        <v>45692</v>
      </c>
      <c r="B383" s="33" t="s">
        <v>412</v>
      </c>
      <c r="C383" s="33"/>
      <c r="D383" s="33" t="s">
        <v>41</v>
      </c>
      <c r="E383" s="33" t="s">
        <v>91</v>
      </c>
      <c r="F383" s="33">
        <v>5200</v>
      </c>
      <c r="G383" s="33" t="s">
        <v>29</v>
      </c>
      <c r="H383" s="33">
        <v>3500</v>
      </c>
      <c r="I383" s="20">
        <f t="shared" si="55"/>
        <v>18200000</v>
      </c>
      <c r="J383" s="41" t="s">
        <v>240</v>
      </c>
      <c r="K383" s="20"/>
      <c r="L383" s="9">
        <f t="shared" si="56"/>
        <v>0</v>
      </c>
      <c r="M383" s="9"/>
      <c r="N383" s="9"/>
      <c r="O383" s="9">
        <f t="shared" si="57"/>
        <v>0</v>
      </c>
      <c r="P383" s="9"/>
      <c r="Q383" s="9"/>
      <c r="R383" s="9">
        <f t="shared" si="58"/>
        <v>17200000</v>
      </c>
      <c r="S383" s="9">
        <v>5700000</v>
      </c>
      <c r="T383" s="9">
        <v>11500000</v>
      </c>
      <c r="U383" s="9">
        <f t="shared" si="59"/>
        <v>1000000</v>
      </c>
      <c r="V383" s="9">
        <v>1000000</v>
      </c>
      <c r="W383" s="9"/>
      <c r="X383" s="9">
        <f t="shared" si="60"/>
        <v>0</v>
      </c>
      <c r="Y383" s="9"/>
      <c r="Z383" s="9"/>
      <c r="AA383" s="10">
        <f t="shared" si="61"/>
        <v>0</v>
      </c>
      <c r="AB383" s="11">
        <v>45701</v>
      </c>
    </row>
    <row r="384" spans="1:28" ht="15.75" hidden="1" x14ac:dyDescent="0.25">
      <c r="A384" s="39">
        <v>45692</v>
      </c>
      <c r="B384" s="33" t="s">
        <v>412</v>
      </c>
      <c r="C384" s="33"/>
      <c r="D384" s="33" t="s">
        <v>41</v>
      </c>
      <c r="E384" s="33" t="s">
        <v>130</v>
      </c>
      <c r="F384" s="33">
        <v>10</v>
      </c>
      <c r="G384" s="33" t="s">
        <v>74</v>
      </c>
      <c r="H384" s="33">
        <v>50000</v>
      </c>
      <c r="I384" s="20">
        <f t="shared" si="55"/>
        <v>500000</v>
      </c>
      <c r="J384" s="41" t="s">
        <v>240</v>
      </c>
      <c r="K384" s="20"/>
      <c r="L384" s="9">
        <f t="shared" si="56"/>
        <v>0</v>
      </c>
      <c r="M384" s="9"/>
      <c r="N384" s="9"/>
      <c r="O384" s="9">
        <f t="shared" si="57"/>
        <v>0</v>
      </c>
      <c r="P384" s="9"/>
      <c r="Q384" s="9"/>
      <c r="R384" s="9">
        <f t="shared" si="58"/>
        <v>500000</v>
      </c>
      <c r="S384" s="9">
        <v>500000</v>
      </c>
      <c r="T384" s="9"/>
      <c r="U384" s="9">
        <f t="shared" si="59"/>
        <v>0</v>
      </c>
      <c r="V384" s="9"/>
      <c r="W384" s="9"/>
      <c r="X384" s="9">
        <f t="shared" si="60"/>
        <v>0</v>
      </c>
      <c r="Y384" s="9"/>
      <c r="Z384" s="9"/>
      <c r="AA384" s="10">
        <f t="shared" si="61"/>
        <v>0</v>
      </c>
      <c r="AB384" s="11">
        <v>45706</v>
      </c>
    </row>
    <row r="385" spans="1:28" ht="15.75" hidden="1" x14ac:dyDescent="0.25">
      <c r="A385" s="39">
        <v>45692</v>
      </c>
      <c r="B385" s="33" t="s">
        <v>191</v>
      </c>
      <c r="C385" s="33"/>
      <c r="D385" s="33" t="s">
        <v>31</v>
      </c>
      <c r="E385" s="33" t="s">
        <v>297</v>
      </c>
      <c r="F385" s="33">
        <v>2000</v>
      </c>
      <c r="G385" s="33" t="s">
        <v>29</v>
      </c>
      <c r="H385" s="33">
        <v>1750</v>
      </c>
      <c r="I385" s="20">
        <f t="shared" si="55"/>
        <v>3500000</v>
      </c>
      <c r="J385" s="37" t="s">
        <v>241</v>
      </c>
      <c r="K385" s="20"/>
      <c r="L385" s="9">
        <f t="shared" si="56"/>
        <v>3500000</v>
      </c>
      <c r="M385" s="9">
        <v>826000</v>
      </c>
      <c r="N385" s="9">
        <v>2674000</v>
      </c>
      <c r="O385" s="9">
        <f t="shared" si="57"/>
        <v>0</v>
      </c>
      <c r="P385" s="9"/>
      <c r="Q385" s="9"/>
      <c r="R385" s="9">
        <f t="shared" si="58"/>
        <v>0</v>
      </c>
      <c r="S385" s="9"/>
      <c r="T385" s="9"/>
      <c r="U385" s="9">
        <f t="shared" si="59"/>
        <v>0</v>
      </c>
      <c r="V385" s="9"/>
      <c r="W385" s="9"/>
      <c r="X385" s="9">
        <f t="shared" si="60"/>
        <v>0</v>
      </c>
      <c r="Y385" s="9"/>
      <c r="Z385" s="9"/>
      <c r="AA385" s="10">
        <f t="shared" si="61"/>
        <v>0</v>
      </c>
      <c r="AB385" s="11">
        <v>45707</v>
      </c>
    </row>
    <row r="386" spans="1:28" ht="15.75" hidden="1" x14ac:dyDescent="0.25">
      <c r="A386" s="39">
        <v>45692</v>
      </c>
      <c r="B386" s="33" t="s">
        <v>191</v>
      </c>
      <c r="C386" s="33"/>
      <c r="D386" s="33" t="s">
        <v>31</v>
      </c>
      <c r="E386" s="33" t="s">
        <v>98</v>
      </c>
      <c r="F386" s="33">
        <v>23.1</v>
      </c>
      <c r="G386" s="33" t="s">
        <v>51</v>
      </c>
      <c r="H386" s="33">
        <v>47000</v>
      </c>
      <c r="I386" s="20">
        <f t="shared" si="55"/>
        <v>1085700</v>
      </c>
      <c r="J386" s="37" t="s">
        <v>241</v>
      </c>
      <c r="K386" s="20"/>
      <c r="L386" s="9">
        <f t="shared" si="56"/>
        <v>1085700</v>
      </c>
      <c r="M386" s="9"/>
      <c r="N386" s="9">
        <v>1085700</v>
      </c>
      <c r="O386" s="9">
        <f t="shared" si="57"/>
        <v>0</v>
      </c>
      <c r="P386" s="9"/>
      <c r="Q386" s="9"/>
      <c r="R386" s="9">
        <f t="shared" si="58"/>
        <v>0</v>
      </c>
      <c r="S386" s="9"/>
      <c r="T386" s="9"/>
      <c r="U386" s="9">
        <f t="shared" si="59"/>
        <v>0</v>
      </c>
      <c r="V386" s="9"/>
      <c r="W386" s="9"/>
      <c r="X386" s="9">
        <f t="shared" si="60"/>
        <v>0</v>
      </c>
      <c r="Y386" s="9"/>
      <c r="Z386" s="9"/>
      <c r="AA386" s="10">
        <f t="shared" si="61"/>
        <v>0</v>
      </c>
      <c r="AB386" s="11">
        <v>45707</v>
      </c>
    </row>
    <row r="387" spans="1:28" ht="15.75" hidden="1" x14ac:dyDescent="0.25">
      <c r="A387" s="39">
        <v>45692</v>
      </c>
      <c r="B387" s="33" t="s">
        <v>314</v>
      </c>
      <c r="C387" s="33"/>
      <c r="D387" s="33" t="s">
        <v>31</v>
      </c>
      <c r="E387" s="33" t="s">
        <v>166</v>
      </c>
      <c r="F387" s="33">
        <v>4</v>
      </c>
      <c r="G387" s="33" t="s">
        <v>23</v>
      </c>
      <c r="H387" s="33">
        <v>400000</v>
      </c>
      <c r="I387" s="20">
        <f t="shared" si="55"/>
        <v>1600000</v>
      </c>
      <c r="J387" s="37" t="s">
        <v>240</v>
      </c>
      <c r="K387" s="20" t="s">
        <v>569</v>
      </c>
      <c r="L387" s="9">
        <f t="shared" si="56"/>
        <v>0</v>
      </c>
      <c r="M387" s="9"/>
      <c r="N387" s="9"/>
      <c r="O387" s="9">
        <f t="shared" si="57"/>
        <v>1600000</v>
      </c>
      <c r="P387" s="9">
        <v>1600000</v>
      </c>
      <c r="Q387" s="9"/>
      <c r="R387" s="9">
        <f t="shared" si="58"/>
        <v>0</v>
      </c>
      <c r="S387" s="9"/>
      <c r="T387" s="9"/>
      <c r="U387" s="9">
        <f t="shared" si="59"/>
        <v>0</v>
      </c>
      <c r="V387" s="9"/>
      <c r="W387" s="9"/>
      <c r="X387" s="9">
        <f t="shared" si="60"/>
        <v>0</v>
      </c>
      <c r="Y387" s="9"/>
      <c r="Z387" s="9"/>
      <c r="AA387" s="10">
        <f t="shared" si="61"/>
        <v>0</v>
      </c>
      <c r="AB387" s="11">
        <v>45691</v>
      </c>
    </row>
    <row r="388" spans="1:28" ht="15.75" hidden="1" x14ac:dyDescent="0.25">
      <c r="A388" s="39">
        <v>45692</v>
      </c>
      <c r="B388" s="33" t="s">
        <v>575</v>
      </c>
      <c r="C388" s="33"/>
      <c r="D388" s="33" t="s">
        <v>31</v>
      </c>
      <c r="E388" s="33" t="s">
        <v>61</v>
      </c>
      <c r="F388" s="33">
        <v>2</v>
      </c>
      <c r="G388" s="33" t="s">
        <v>25</v>
      </c>
      <c r="H388" s="33">
        <v>45000</v>
      </c>
      <c r="I388" s="20">
        <f t="shared" si="55"/>
        <v>90000</v>
      </c>
      <c r="J388" s="37" t="s">
        <v>240</v>
      </c>
      <c r="K388" s="20"/>
      <c r="L388" s="9">
        <f t="shared" si="56"/>
        <v>0</v>
      </c>
      <c r="M388" s="9"/>
      <c r="N388" s="9"/>
      <c r="O388" s="9">
        <f t="shared" si="57"/>
        <v>0</v>
      </c>
      <c r="P388" s="9"/>
      <c r="Q388" s="9"/>
      <c r="R388" s="9">
        <f t="shared" si="58"/>
        <v>0</v>
      </c>
      <c r="S388" s="9"/>
      <c r="T388" s="9"/>
      <c r="U388" s="9">
        <f t="shared" si="59"/>
        <v>0</v>
      </c>
      <c r="V388" s="9"/>
      <c r="W388" s="9"/>
      <c r="X388" s="9">
        <f t="shared" si="60"/>
        <v>90000</v>
      </c>
      <c r="Y388" s="9">
        <v>90000</v>
      </c>
      <c r="Z388" s="9"/>
      <c r="AA388" s="10">
        <f t="shared" si="61"/>
        <v>0</v>
      </c>
      <c r="AB388" s="11">
        <v>45692</v>
      </c>
    </row>
    <row r="389" spans="1:28" ht="15.75" hidden="1" x14ac:dyDescent="0.25">
      <c r="A389" s="39">
        <v>45692</v>
      </c>
      <c r="B389" s="33" t="s">
        <v>427</v>
      </c>
      <c r="C389" s="33"/>
      <c r="D389" s="33" t="s">
        <v>31</v>
      </c>
      <c r="E389" s="33" t="s">
        <v>299</v>
      </c>
      <c r="F389" s="33">
        <v>1</v>
      </c>
      <c r="G389" s="33" t="s">
        <v>138</v>
      </c>
      <c r="H389" s="33">
        <v>1200000</v>
      </c>
      <c r="I389" s="20">
        <f t="shared" si="55"/>
        <v>1200000</v>
      </c>
      <c r="J389" s="37" t="s">
        <v>240</v>
      </c>
      <c r="K389" s="20" t="s">
        <v>570</v>
      </c>
      <c r="L389" s="9">
        <f t="shared" si="56"/>
        <v>0</v>
      </c>
      <c r="M389" s="9"/>
      <c r="N389" s="9"/>
      <c r="O389" s="9">
        <f t="shared" si="57"/>
        <v>1200000</v>
      </c>
      <c r="P389" s="9">
        <v>1200000</v>
      </c>
      <c r="Q389" s="9"/>
      <c r="R389" s="9">
        <f t="shared" si="58"/>
        <v>0</v>
      </c>
      <c r="S389" s="9"/>
      <c r="T389" s="9"/>
      <c r="U389" s="9">
        <f t="shared" si="59"/>
        <v>0</v>
      </c>
      <c r="V389" s="9"/>
      <c r="W389" s="9"/>
      <c r="X389" s="9">
        <f t="shared" si="60"/>
        <v>0</v>
      </c>
      <c r="Y389" s="9"/>
      <c r="Z389" s="9"/>
      <c r="AA389" s="10">
        <f t="shared" si="61"/>
        <v>0</v>
      </c>
      <c r="AB389" s="11">
        <v>45691</v>
      </c>
    </row>
    <row r="390" spans="1:28" ht="15.75" hidden="1" x14ac:dyDescent="0.25">
      <c r="A390" s="39">
        <v>45692</v>
      </c>
      <c r="B390" s="33" t="s">
        <v>427</v>
      </c>
      <c r="C390" s="33"/>
      <c r="D390" s="33" t="s">
        <v>31</v>
      </c>
      <c r="E390" s="33" t="s">
        <v>416</v>
      </c>
      <c r="F390" s="43">
        <v>1</v>
      </c>
      <c r="G390" s="33" t="s">
        <v>138</v>
      </c>
      <c r="H390" s="33">
        <v>1200000</v>
      </c>
      <c r="I390" s="20">
        <f t="shared" si="55"/>
        <v>1200000</v>
      </c>
      <c r="J390" s="37" t="s">
        <v>240</v>
      </c>
      <c r="K390" s="20" t="s">
        <v>570</v>
      </c>
      <c r="L390" s="9">
        <f t="shared" si="56"/>
        <v>0</v>
      </c>
      <c r="M390" s="9"/>
      <c r="N390" s="9"/>
      <c r="O390" s="9">
        <f t="shared" si="57"/>
        <v>1200000</v>
      </c>
      <c r="P390" s="9">
        <v>1200000</v>
      </c>
      <c r="Q390" s="9"/>
      <c r="R390" s="9">
        <f t="shared" si="58"/>
        <v>0</v>
      </c>
      <c r="S390" s="9"/>
      <c r="T390" s="9"/>
      <c r="U390" s="9">
        <f t="shared" si="59"/>
        <v>0</v>
      </c>
      <c r="V390" s="9"/>
      <c r="W390" s="9"/>
      <c r="X390" s="9">
        <f t="shared" si="60"/>
        <v>0</v>
      </c>
      <c r="Y390" s="9"/>
      <c r="Z390" s="9"/>
      <c r="AA390" s="10">
        <f t="shared" si="61"/>
        <v>0</v>
      </c>
      <c r="AB390" s="11">
        <v>45691</v>
      </c>
    </row>
    <row r="391" spans="1:28" ht="15.75" hidden="1" x14ac:dyDescent="0.25">
      <c r="A391" s="39">
        <v>45692</v>
      </c>
      <c r="B391" s="33" t="s">
        <v>345</v>
      </c>
      <c r="C391" s="33"/>
      <c r="D391" s="33" t="s">
        <v>31</v>
      </c>
      <c r="E391" s="33" t="s">
        <v>70</v>
      </c>
      <c r="F391" s="33">
        <v>100</v>
      </c>
      <c r="G391" s="33" t="s">
        <v>29</v>
      </c>
      <c r="H391" s="33">
        <v>2720</v>
      </c>
      <c r="I391" s="20">
        <f t="shared" si="55"/>
        <v>272000</v>
      </c>
      <c r="J391" s="37" t="s">
        <v>241</v>
      </c>
      <c r="K391" s="20"/>
      <c r="L391" s="9">
        <f t="shared" si="56"/>
        <v>0</v>
      </c>
      <c r="M391" s="9"/>
      <c r="N391" s="9"/>
      <c r="O391" s="9">
        <f t="shared" si="57"/>
        <v>0</v>
      </c>
      <c r="P391" s="9"/>
      <c r="Q391" s="9"/>
      <c r="R391" s="9">
        <f t="shared" si="58"/>
        <v>0</v>
      </c>
      <c r="S391" s="9"/>
      <c r="T391" s="9"/>
      <c r="U391" s="9">
        <f t="shared" si="59"/>
        <v>272000</v>
      </c>
      <c r="V391" s="9">
        <v>272000</v>
      </c>
      <c r="W391" s="9"/>
      <c r="X391" s="9">
        <f t="shared" si="60"/>
        <v>0</v>
      </c>
      <c r="Y391" s="9"/>
      <c r="Z391" s="9"/>
      <c r="AA391" s="10">
        <f t="shared" si="61"/>
        <v>0</v>
      </c>
      <c r="AB391" s="11">
        <v>45692</v>
      </c>
    </row>
    <row r="392" spans="1:28" ht="15.75" hidden="1" x14ac:dyDescent="0.25">
      <c r="A392" s="39">
        <v>45692</v>
      </c>
      <c r="B392" s="33" t="s">
        <v>217</v>
      </c>
      <c r="C392" s="33"/>
      <c r="D392" s="33" t="s">
        <v>41</v>
      </c>
      <c r="E392" s="33" t="s">
        <v>95</v>
      </c>
      <c r="F392" s="33">
        <v>500</v>
      </c>
      <c r="G392" s="33" t="s">
        <v>29</v>
      </c>
      <c r="H392" s="33">
        <v>4000</v>
      </c>
      <c r="I392" s="20">
        <f t="shared" si="55"/>
        <v>2000000</v>
      </c>
      <c r="J392" s="31" t="s">
        <v>241</v>
      </c>
      <c r="K392" s="20"/>
      <c r="L392" s="9">
        <f t="shared" si="56"/>
        <v>2000000</v>
      </c>
      <c r="M392" s="9"/>
      <c r="N392" s="9">
        <v>2000000</v>
      </c>
      <c r="O392" s="9">
        <f t="shared" si="57"/>
        <v>0</v>
      </c>
      <c r="P392" s="9"/>
      <c r="Q392" s="9"/>
      <c r="R392" s="9">
        <f t="shared" si="58"/>
        <v>0</v>
      </c>
      <c r="S392" s="9"/>
      <c r="T392" s="9"/>
      <c r="U392" s="9">
        <f t="shared" si="59"/>
        <v>0</v>
      </c>
      <c r="V392" s="9"/>
      <c r="W392" s="9"/>
      <c r="X392" s="9">
        <f t="shared" si="60"/>
        <v>0</v>
      </c>
      <c r="Y392" s="9"/>
      <c r="Z392" s="9"/>
      <c r="AA392" s="10">
        <f t="shared" si="61"/>
        <v>0</v>
      </c>
      <c r="AB392" s="11">
        <v>45702</v>
      </c>
    </row>
    <row r="393" spans="1:28" ht="15.75" hidden="1" x14ac:dyDescent="0.25">
      <c r="A393" s="39">
        <v>45692</v>
      </c>
      <c r="B393" s="33" t="s">
        <v>217</v>
      </c>
      <c r="C393" s="33"/>
      <c r="D393" s="33" t="s">
        <v>41</v>
      </c>
      <c r="E393" s="33" t="s">
        <v>263</v>
      </c>
      <c r="F393" s="33">
        <v>250</v>
      </c>
      <c r="G393" s="33" t="s">
        <v>29</v>
      </c>
      <c r="H393" s="33">
        <v>1505</v>
      </c>
      <c r="I393" s="20">
        <f t="shared" si="55"/>
        <v>376250</v>
      </c>
      <c r="J393" s="31" t="s">
        <v>241</v>
      </c>
      <c r="K393" s="20"/>
      <c r="L393" s="9">
        <f t="shared" si="56"/>
        <v>376250</v>
      </c>
      <c r="M393" s="9"/>
      <c r="N393" s="9">
        <v>376250</v>
      </c>
      <c r="O393" s="9">
        <f t="shared" si="57"/>
        <v>0</v>
      </c>
      <c r="P393" s="9"/>
      <c r="Q393" s="9"/>
      <c r="R393" s="9">
        <f t="shared" si="58"/>
        <v>0</v>
      </c>
      <c r="S393" s="9"/>
      <c r="T393" s="9"/>
      <c r="U393" s="9">
        <f t="shared" si="59"/>
        <v>0</v>
      </c>
      <c r="V393" s="9"/>
      <c r="W393" s="9"/>
      <c r="X393" s="9">
        <f t="shared" si="60"/>
        <v>0</v>
      </c>
      <c r="Y393" s="9"/>
      <c r="Z393" s="9"/>
      <c r="AA393" s="10">
        <f t="shared" si="61"/>
        <v>0</v>
      </c>
      <c r="AB393" s="11">
        <v>45702</v>
      </c>
    </row>
    <row r="394" spans="1:28" ht="15.75" hidden="1" x14ac:dyDescent="0.25">
      <c r="A394" s="39">
        <v>45692</v>
      </c>
      <c r="B394" s="33">
        <v>777</v>
      </c>
      <c r="C394" s="33"/>
      <c r="D394" s="33" t="s">
        <v>31</v>
      </c>
      <c r="E394" s="33" t="s">
        <v>64</v>
      </c>
      <c r="F394" s="33">
        <v>2</v>
      </c>
      <c r="G394" s="33" t="s">
        <v>33</v>
      </c>
      <c r="H394" s="33">
        <v>150000</v>
      </c>
      <c r="I394" s="20">
        <f t="shared" si="55"/>
        <v>300000</v>
      </c>
      <c r="J394" s="37" t="s">
        <v>241</v>
      </c>
      <c r="K394" s="20"/>
      <c r="L394" s="9">
        <f t="shared" si="56"/>
        <v>300000</v>
      </c>
      <c r="M394" s="9">
        <v>300000</v>
      </c>
      <c r="N394" s="9"/>
      <c r="O394" s="9">
        <f t="shared" si="57"/>
        <v>0</v>
      </c>
      <c r="P394" s="9"/>
      <c r="Q394" s="9"/>
      <c r="R394" s="9">
        <f t="shared" si="58"/>
        <v>0</v>
      </c>
      <c r="S394" s="9"/>
      <c r="T394" s="9"/>
      <c r="U394" s="9">
        <f t="shared" si="59"/>
        <v>0</v>
      </c>
      <c r="V394" s="9"/>
      <c r="W394" s="9"/>
      <c r="X394" s="9">
        <f t="shared" si="60"/>
        <v>0</v>
      </c>
      <c r="Y394" s="9"/>
      <c r="Z394" s="9"/>
      <c r="AA394" s="10">
        <f t="shared" si="61"/>
        <v>0</v>
      </c>
      <c r="AB394" s="11">
        <v>45692</v>
      </c>
    </row>
    <row r="395" spans="1:28" ht="15.75" hidden="1" x14ac:dyDescent="0.25">
      <c r="A395" s="39">
        <v>45692</v>
      </c>
      <c r="B395" s="33">
        <v>777</v>
      </c>
      <c r="C395" s="33"/>
      <c r="D395" s="33" t="s">
        <v>31</v>
      </c>
      <c r="E395" s="33" t="s">
        <v>468</v>
      </c>
      <c r="F395" s="33">
        <v>16.5</v>
      </c>
      <c r="G395" s="33" t="s">
        <v>51</v>
      </c>
      <c r="H395" s="33">
        <v>47000</v>
      </c>
      <c r="I395" s="20">
        <f t="shared" si="55"/>
        <v>775500</v>
      </c>
      <c r="J395" s="37" t="s">
        <v>241</v>
      </c>
      <c r="K395" s="20"/>
      <c r="L395" s="9">
        <f t="shared" si="56"/>
        <v>775500</v>
      </c>
      <c r="M395" s="9">
        <v>775500</v>
      </c>
      <c r="N395" s="9"/>
      <c r="O395" s="9">
        <f t="shared" si="57"/>
        <v>0</v>
      </c>
      <c r="P395" s="9"/>
      <c r="Q395" s="9"/>
      <c r="R395" s="9">
        <f t="shared" si="58"/>
        <v>0</v>
      </c>
      <c r="S395" s="9"/>
      <c r="T395" s="9"/>
      <c r="U395" s="9">
        <f t="shared" si="59"/>
        <v>0</v>
      </c>
      <c r="V395" s="9"/>
      <c r="W395" s="9"/>
      <c r="X395" s="9">
        <f t="shared" si="60"/>
        <v>0</v>
      </c>
      <c r="Y395" s="9"/>
      <c r="Z395" s="9"/>
      <c r="AA395" s="10">
        <f t="shared" si="61"/>
        <v>0</v>
      </c>
      <c r="AB395" s="11">
        <v>45692</v>
      </c>
    </row>
    <row r="396" spans="1:28" ht="15.75" hidden="1" x14ac:dyDescent="0.25">
      <c r="A396" s="39">
        <v>45692</v>
      </c>
      <c r="B396" s="33" t="s">
        <v>222</v>
      </c>
      <c r="C396" s="33"/>
      <c r="D396" s="33" t="s">
        <v>223</v>
      </c>
      <c r="E396" s="33" t="s">
        <v>65</v>
      </c>
      <c r="F396" s="33">
        <v>250</v>
      </c>
      <c r="G396" s="33" t="s">
        <v>29</v>
      </c>
      <c r="H396" s="33">
        <v>3160</v>
      </c>
      <c r="I396" s="20">
        <f t="shared" si="55"/>
        <v>790000</v>
      </c>
      <c r="J396" s="37" t="s">
        <v>241</v>
      </c>
      <c r="K396" s="20"/>
      <c r="L396" s="9">
        <f t="shared" si="56"/>
        <v>790000</v>
      </c>
      <c r="M396" s="9">
        <v>790000</v>
      </c>
      <c r="N396" s="9"/>
      <c r="O396" s="9">
        <f t="shared" si="57"/>
        <v>0</v>
      </c>
      <c r="P396" s="9"/>
      <c r="Q396" s="9"/>
      <c r="R396" s="9">
        <f t="shared" si="58"/>
        <v>0</v>
      </c>
      <c r="S396" s="9"/>
      <c r="T396" s="9"/>
      <c r="U396" s="9">
        <f t="shared" si="59"/>
        <v>0</v>
      </c>
      <c r="V396" s="9"/>
      <c r="W396" s="9"/>
      <c r="X396" s="9">
        <f t="shared" si="60"/>
        <v>0</v>
      </c>
      <c r="Y396" s="9"/>
      <c r="Z396" s="9"/>
      <c r="AA396" s="10">
        <f t="shared" si="61"/>
        <v>0</v>
      </c>
      <c r="AB396" s="11">
        <v>45692</v>
      </c>
    </row>
    <row r="397" spans="1:28" ht="15.75" hidden="1" x14ac:dyDescent="0.25">
      <c r="A397" s="39">
        <v>45692</v>
      </c>
      <c r="B397" s="33" t="s">
        <v>222</v>
      </c>
      <c r="C397" s="33"/>
      <c r="D397" s="33" t="s">
        <v>223</v>
      </c>
      <c r="E397" s="33" t="s">
        <v>198</v>
      </c>
      <c r="F397" s="33">
        <v>750</v>
      </c>
      <c r="G397" s="33" t="s">
        <v>29</v>
      </c>
      <c r="H397" s="33">
        <v>860</v>
      </c>
      <c r="I397" s="20">
        <f t="shared" si="55"/>
        <v>645000</v>
      </c>
      <c r="J397" s="37" t="s">
        <v>241</v>
      </c>
      <c r="K397" s="20"/>
      <c r="L397" s="9">
        <f t="shared" si="56"/>
        <v>645000</v>
      </c>
      <c r="M397" s="9">
        <v>645000</v>
      </c>
      <c r="N397" s="9"/>
      <c r="O397" s="9">
        <f t="shared" si="57"/>
        <v>0</v>
      </c>
      <c r="P397" s="9"/>
      <c r="Q397" s="9"/>
      <c r="R397" s="9">
        <f t="shared" si="58"/>
        <v>0</v>
      </c>
      <c r="S397" s="9"/>
      <c r="T397" s="9"/>
      <c r="U397" s="9">
        <f t="shared" si="59"/>
        <v>0</v>
      </c>
      <c r="V397" s="9"/>
      <c r="W397" s="9"/>
      <c r="X397" s="9">
        <f t="shared" si="60"/>
        <v>0</v>
      </c>
      <c r="Y397" s="9"/>
      <c r="Z397" s="9"/>
      <c r="AA397" s="10">
        <f t="shared" si="61"/>
        <v>0</v>
      </c>
      <c r="AB397" s="11">
        <v>45692</v>
      </c>
    </row>
    <row r="398" spans="1:28" ht="15.75" hidden="1" x14ac:dyDescent="0.25">
      <c r="A398" s="32">
        <v>45692</v>
      </c>
      <c r="B398" s="33" t="s">
        <v>222</v>
      </c>
      <c r="C398" s="33"/>
      <c r="D398" s="33" t="s">
        <v>223</v>
      </c>
      <c r="E398" s="33" t="s">
        <v>263</v>
      </c>
      <c r="F398" s="33">
        <v>500</v>
      </c>
      <c r="G398" s="33" t="s">
        <v>29</v>
      </c>
      <c r="H398" s="33">
        <v>1505</v>
      </c>
      <c r="I398" s="20">
        <f t="shared" si="55"/>
        <v>752500</v>
      </c>
      <c r="J398" s="37" t="s">
        <v>241</v>
      </c>
      <c r="K398" s="20"/>
      <c r="L398" s="9">
        <f t="shared" si="56"/>
        <v>752500</v>
      </c>
      <c r="M398" s="9">
        <v>752500</v>
      </c>
      <c r="N398" s="9"/>
      <c r="O398" s="9">
        <f t="shared" si="57"/>
        <v>0</v>
      </c>
      <c r="P398" s="9"/>
      <c r="Q398" s="9"/>
      <c r="R398" s="9">
        <f t="shared" si="58"/>
        <v>0</v>
      </c>
      <c r="S398" s="9"/>
      <c r="T398" s="9"/>
      <c r="U398" s="9">
        <f t="shared" si="59"/>
        <v>0</v>
      </c>
      <c r="V398" s="9"/>
      <c r="W398" s="9"/>
      <c r="X398" s="9">
        <f t="shared" si="60"/>
        <v>0</v>
      </c>
      <c r="Y398" s="9"/>
      <c r="Z398" s="9"/>
      <c r="AA398" s="10">
        <f t="shared" si="61"/>
        <v>0</v>
      </c>
      <c r="AB398" s="11">
        <v>45692</v>
      </c>
    </row>
    <row r="399" spans="1:28" ht="15.75" hidden="1" x14ac:dyDescent="0.25">
      <c r="A399" s="39">
        <v>45692</v>
      </c>
      <c r="B399" s="33" t="s">
        <v>576</v>
      </c>
      <c r="C399" s="33"/>
      <c r="D399" s="33" t="s">
        <v>223</v>
      </c>
      <c r="E399" s="33" t="s">
        <v>86</v>
      </c>
      <c r="F399" s="33">
        <v>25</v>
      </c>
      <c r="G399" s="33" t="s">
        <v>51</v>
      </c>
      <c r="H399" s="33">
        <v>120000</v>
      </c>
      <c r="I399" s="20">
        <f t="shared" si="55"/>
        <v>3000000</v>
      </c>
      <c r="J399" s="37" t="s">
        <v>241</v>
      </c>
      <c r="K399" s="20"/>
      <c r="L399" s="9">
        <f t="shared" si="56"/>
        <v>0</v>
      </c>
      <c r="M399" s="9"/>
      <c r="N399" s="9"/>
      <c r="O399" s="9">
        <f t="shared" si="57"/>
        <v>0</v>
      </c>
      <c r="P399" s="9"/>
      <c r="Q399" s="9"/>
      <c r="R399" s="9">
        <f t="shared" si="58"/>
        <v>0</v>
      </c>
      <c r="S399" s="9"/>
      <c r="T399" s="9"/>
      <c r="U399" s="9">
        <f t="shared" si="59"/>
        <v>3000000</v>
      </c>
      <c r="V399" s="9">
        <v>3000000</v>
      </c>
      <c r="W399" s="9"/>
      <c r="X399" s="9">
        <f t="shared" si="60"/>
        <v>0</v>
      </c>
      <c r="Y399" s="9"/>
      <c r="Z399" s="9"/>
      <c r="AA399" s="10">
        <f t="shared" si="61"/>
        <v>0</v>
      </c>
      <c r="AB399" s="11">
        <v>45692</v>
      </c>
    </row>
    <row r="400" spans="1:28" ht="15.75" hidden="1" x14ac:dyDescent="0.25">
      <c r="A400" s="39">
        <v>45692</v>
      </c>
      <c r="B400" s="33" t="s">
        <v>577</v>
      </c>
      <c r="C400" s="33"/>
      <c r="D400" s="33" t="s">
        <v>31</v>
      </c>
      <c r="E400" s="33" t="s">
        <v>166</v>
      </c>
      <c r="F400" s="33">
        <v>1</v>
      </c>
      <c r="G400" s="33" t="s">
        <v>23</v>
      </c>
      <c r="H400" s="33">
        <v>400000</v>
      </c>
      <c r="I400" s="20">
        <f t="shared" si="55"/>
        <v>400000</v>
      </c>
      <c r="J400" s="37" t="s">
        <v>241</v>
      </c>
      <c r="K400" s="20"/>
      <c r="L400" s="9">
        <f t="shared" si="56"/>
        <v>400000</v>
      </c>
      <c r="M400" s="9">
        <v>400000</v>
      </c>
      <c r="N400" s="9"/>
      <c r="O400" s="9">
        <f t="shared" si="57"/>
        <v>0</v>
      </c>
      <c r="P400" s="9"/>
      <c r="Q400" s="9"/>
      <c r="R400" s="9">
        <f t="shared" si="58"/>
        <v>0</v>
      </c>
      <c r="S400" s="9"/>
      <c r="T400" s="9"/>
      <c r="U400" s="9">
        <f t="shared" si="59"/>
        <v>0</v>
      </c>
      <c r="V400" s="9"/>
      <c r="W400" s="9"/>
      <c r="X400" s="9">
        <f t="shared" si="60"/>
        <v>0</v>
      </c>
      <c r="Y400" s="9"/>
      <c r="Z400" s="9"/>
      <c r="AA400" s="10">
        <f t="shared" si="61"/>
        <v>0</v>
      </c>
      <c r="AB400" s="11">
        <v>45692</v>
      </c>
    </row>
    <row r="401" spans="1:28" ht="15.75" hidden="1" x14ac:dyDescent="0.25">
      <c r="A401" s="44">
        <v>45692</v>
      </c>
      <c r="B401" s="46" t="s">
        <v>578</v>
      </c>
      <c r="C401" s="46"/>
      <c r="D401" s="46" t="s">
        <v>41</v>
      </c>
      <c r="E401" s="46" t="s">
        <v>372</v>
      </c>
      <c r="F401" s="46">
        <v>30</v>
      </c>
      <c r="G401" s="46" t="s">
        <v>33</v>
      </c>
      <c r="H401" s="46">
        <v>240000</v>
      </c>
      <c r="I401" s="47">
        <f t="shared" si="55"/>
        <v>7200000</v>
      </c>
      <c r="J401" s="37" t="s">
        <v>240</v>
      </c>
      <c r="K401" s="20"/>
      <c r="L401" s="9">
        <f t="shared" si="56"/>
        <v>0</v>
      </c>
      <c r="M401" s="9"/>
      <c r="N401" s="9"/>
      <c r="O401" s="9">
        <f t="shared" si="57"/>
        <v>0</v>
      </c>
      <c r="P401" s="9"/>
      <c r="Q401" s="9"/>
      <c r="R401" s="9">
        <f t="shared" si="58"/>
        <v>7200000</v>
      </c>
      <c r="S401" s="9">
        <v>7200000</v>
      </c>
      <c r="T401" s="9"/>
      <c r="U401" s="9">
        <f t="shared" si="59"/>
        <v>0</v>
      </c>
      <c r="V401" s="9"/>
      <c r="W401" s="9"/>
      <c r="X401" s="9">
        <f t="shared" si="60"/>
        <v>0</v>
      </c>
      <c r="Y401" s="9"/>
      <c r="Z401" s="9"/>
      <c r="AA401" s="10">
        <f t="shared" si="61"/>
        <v>0</v>
      </c>
      <c r="AB401" s="11">
        <v>45692</v>
      </c>
    </row>
    <row r="402" spans="1:28" ht="15.75" hidden="1" x14ac:dyDescent="0.25">
      <c r="A402" s="39">
        <v>45693</v>
      </c>
      <c r="B402" s="35" t="s">
        <v>581</v>
      </c>
      <c r="C402" s="35"/>
      <c r="D402" s="35" t="s">
        <v>223</v>
      </c>
      <c r="E402" s="35" t="s">
        <v>213</v>
      </c>
      <c r="F402" s="40">
        <v>875</v>
      </c>
      <c r="G402" s="35" t="s">
        <v>29</v>
      </c>
      <c r="H402" s="35">
        <v>2630</v>
      </c>
      <c r="I402" s="20">
        <f t="shared" ref="I402:I432" si="62">F402*H402</f>
        <v>2301250</v>
      </c>
      <c r="J402" s="41" t="s">
        <v>240</v>
      </c>
      <c r="K402" s="20" t="s">
        <v>582</v>
      </c>
      <c r="L402" s="9">
        <f>M402+N402</f>
        <v>301250</v>
      </c>
      <c r="M402" s="9">
        <v>301250</v>
      </c>
      <c r="N402" s="9"/>
      <c r="O402" s="9">
        <f>P402+Q402</f>
        <v>2000000</v>
      </c>
      <c r="P402" s="9">
        <v>2000000</v>
      </c>
      <c r="Q402" s="9"/>
      <c r="R402" s="9">
        <f>S402+T402</f>
        <v>0</v>
      </c>
      <c r="S402" s="9"/>
      <c r="T402" s="9"/>
      <c r="U402" s="9">
        <f>V402+W402</f>
        <v>0</v>
      </c>
      <c r="V402" s="9"/>
      <c r="W402" s="9"/>
      <c r="X402" s="9">
        <f>Y402+Z402</f>
        <v>0</v>
      </c>
      <c r="Y402" s="9"/>
      <c r="Z402" s="9"/>
      <c r="AA402" s="10">
        <f>C402+I402-L402-O402-U402-X402-R402</f>
        <v>0</v>
      </c>
      <c r="AB402" s="11">
        <v>45692</v>
      </c>
    </row>
    <row r="403" spans="1:28" ht="15.75" hidden="1" x14ac:dyDescent="0.25">
      <c r="A403" s="39">
        <v>45693</v>
      </c>
      <c r="B403" s="33" t="s">
        <v>586</v>
      </c>
      <c r="C403" s="33"/>
      <c r="D403" s="33" t="s">
        <v>31</v>
      </c>
      <c r="E403" s="33" t="s">
        <v>135</v>
      </c>
      <c r="F403" s="21">
        <v>29.5</v>
      </c>
      <c r="G403" s="33" t="s">
        <v>51</v>
      </c>
      <c r="H403" s="21">
        <v>46000</v>
      </c>
      <c r="I403" s="20">
        <f t="shared" si="62"/>
        <v>1357000</v>
      </c>
      <c r="J403" s="37" t="s">
        <v>241</v>
      </c>
      <c r="K403" s="20"/>
      <c r="L403" s="9">
        <f t="shared" ref="L403:L432" si="63">M403+N403</f>
        <v>0</v>
      </c>
      <c r="M403" s="9"/>
      <c r="N403" s="9"/>
      <c r="O403" s="9">
        <f t="shared" ref="O403:O432" si="64">P403+Q403</f>
        <v>0</v>
      </c>
      <c r="P403" s="9"/>
      <c r="Q403" s="9"/>
      <c r="R403" s="9">
        <f t="shared" ref="R403:R432" si="65">S403+T403</f>
        <v>0</v>
      </c>
      <c r="S403" s="9"/>
      <c r="T403" s="9"/>
      <c r="U403" s="9">
        <f t="shared" ref="U403:U432" si="66">V403+W403</f>
        <v>1357000</v>
      </c>
      <c r="V403" s="9">
        <v>1357000</v>
      </c>
      <c r="W403" s="9"/>
      <c r="X403" s="9">
        <f t="shared" ref="X403:X432" si="67">Y403+Z403</f>
        <v>0</v>
      </c>
      <c r="Y403" s="9"/>
      <c r="Z403" s="9"/>
      <c r="AA403" s="10">
        <f t="shared" ref="AA403:AA432" si="68">C403+I403-L403-O403-U403-X403-R403</f>
        <v>0</v>
      </c>
      <c r="AB403" s="11">
        <v>45693</v>
      </c>
    </row>
    <row r="404" spans="1:28" ht="15.75" hidden="1" x14ac:dyDescent="0.25">
      <c r="A404" s="39">
        <v>45693</v>
      </c>
      <c r="B404" s="33" t="s">
        <v>363</v>
      </c>
      <c r="C404" s="33"/>
      <c r="D404" s="33" t="s">
        <v>41</v>
      </c>
      <c r="E404" s="33" t="s">
        <v>102</v>
      </c>
      <c r="F404" s="21">
        <v>12</v>
      </c>
      <c r="G404" s="33" t="s">
        <v>74</v>
      </c>
      <c r="H404" s="21">
        <v>65000</v>
      </c>
      <c r="I404" s="20">
        <f t="shared" si="62"/>
        <v>780000</v>
      </c>
      <c r="J404" s="37" t="s">
        <v>241</v>
      </c>
      <c r="K404" s="20"/>
      <c r="L404" s="9">
        <f t="shared" si="63"/>
        <v>780000</v>
      </c>
      <c r="M404" s="9">
        <v>780000</v>
      </c>
      <c r="N404" s="9"/>
      <c r="O404" s="9">
        <f t="shared" si="64"/>
        <v>0</v>
      </c>
      <c r="P404" s="9"/>
      <c r="Q404" s="9"/>
      <c r="R404" s="9">
        <f t="shared" si="65"/>
        <v>0</v>
      </c>
      <c r="S404" s="9"/>
      <c r="T404" s="9"/>
      <c r="U404" s="9">
        <f t="shared" si="66"/>
        <v>0</v>
      </c>
      <c r="V404" s="9"/>
      <c r="W404" s="9"/>
      <c r="X404" s="9">
        <f t="shared" si="67"/>
        <v>0</v>
      </c>
      <c r="Y404" s="9"/>
      <c r="Z404" s="9"/>
      <c r="AA404" s="10">
        <f t="shared" si="68"/>
        <v>0</v>
      </c>
      <c r="AB404" s="11">
        <v>45693</v>
      </c>
    </row>
    <row r="405" spans="1:28" ht="15.75" hidden="1" x14ac:dyDescent="0.25">
      <c r="A405" s="39">
        <v>45693</v>
      </c>
      <c r="B405" s="33" t="s">
        <v>258</v>
      </c>
      <c r="C405" s="33"/>
      <c r="D405" s="33" t="s">
        <v>31</v>
      </c>
      <c r="E405" s="33" t="s">
        <v>297</v>
      </c>
      <c r="F405" s="21">
        <v>10400</v>
      </c>
      <c r="G405" s="33" t="s">
        <v>29</v>
      </c>
      <c r="H405" s="21">
        <v>1700</v>
      </c>
      <c r="I405" s="20">
        <f t="shared" si="62"/>
        <v>17680000</v>
      </c>
      <c r="J405" s="37" t="s">
        <v>240</v>
      </c>
      <c r="K405" s="20" t="s">
        <v>516</v>
      </c>
      <c r="L405" s="9">
        <f t="shared" si="63"/>
        <v>0</v>
      </c>
      <c r="M405" s="9"/>
      <c r="N405" s="9"/>
      <c r="O405" s="9">
        <f t="shared" si="64"/>
        <v>18720000</v>
      </c>
      <c r="P405" s="9">
        <v>18720000</v>
      </c>
      <c r="Q405" s="9"/>
      <c r="R405" s="9">
        <f t="shared" si="65"/>
        <v>0</v>
      </c>
      <c r="S405" s="9"/>
      <c r="T405" s="9"/>
      <c r="U405" s="9">
        <f t="shared" si="66"/>
        <v>0</v>
      </c>
      <c r="V405" s="9"/>
      <c r="W405" s="9"/>
      <c r="X405" s="9">
        <f t="shared" si="67"/>
        <v>0</v>
      </c>
      <c r="Y405" s="9"/>
      <c r="Z405" s="9"/>
      <c r="AA405" s="10">
        <f t="shared" si="68"/>
        <v>-1040000</v>
      </c>
      <c r="AB405" s="11">
        <v>45701</v>
      </c>
    </row>
    <row r="406" spans="1:28" ht="15.75" hidden="1" x14ac:dyDescent="0.25">
      <c r="A406" s="39">
        <v>45693</v>
      </c>
      <c r="B406" s="33" t="s">
        <v>324</v>
      </c>
      <c r="C406" s="33"/>
      <c r="D406" s="33" t="s">
        <v>41</v>
      </c>
      <c r="E406" s="33" t="s">
        <v>325</v>
      </c>
      <c r="F406" s="21">
        <v>22</v>
      </c>
      <c r="G406" s="33" t="s">
        <v>33</v>
      </c>
      <c r="H406" s="21"/>
      <c r="I406" s="20">
        <f t="shared" si="62"/>
        <v>0</v>
      </c>
      <c r="J406" s="54" t="s">
        <v>326</v>
      </c>
      <c r="K406" s="20"/>
      <c r="L406" s="9">
        <f t="shared" si="63"/>
        <v>0</v>
      </c>
      <c r="M406" s="9"/>
      <c r="N406" s="9"/>
      <c r="O406" s="9">
        <f t="shared" si="64"/>
        <v>0</v>
      </c>
      <c r="P406" s="9"/>
      <c r="Q406" s="9"/>
      <c r="R406" s="9">
        <f t="shared" si="65"/>
        <v>0</v>
      </c>
      <c r="S406" s="9"/>
      <c r="T406" s="9"/>
      <c r="U406" s="9">
        <f t="shared" si="66"/>
        <v>0</v>
      </c>
      <c r="V406" s="9"/>
      <c r="W406" s="9"/>
      <c r="X406" s="9">
        <f t="shared" si="67"/>
        <v>0</v>
      </c>
      <c r="Y406" s="9"/>
      <c r="Z406" s="9"/>
      <c r="AA406" s="10">
        <f t="shared" si="68"/>
        <v>0</v>
      </c>
      <c r="AB406" s="11"/>
    </row>
    <row r="407" spans="1:28" ht="15.75" hidden="1" x14ac:dyDescent="0.25">
      <c r="A407" s="39">
        <v>45693</v>
      </c>
      <c r="B407" s="33" t="s">
        <v>324</v>
      </c>
      <c r="C407" s="33"/>
      <c r="D407" s="33" t="s">
        <v>41</v>
      </c>
      <c r="E407" s="33" t="s">
        <v>64</v>
      </c>
      <c r="F407" s="21">
        <v>10</v>
      </c>
      <c r="G407" s="33" t="s">
        <v>33</v>
      </c>
      <c r="H407" s="21"/>
      <c r="I407" s="20">
        <f t="shared" si="62"/>
        <v>0</v>
      </c>
      <c r="J407" s="54" t="s">
        <v>326</v>
      </c>
      <c r="K407" s="20"/>
      <c r="L407" s="9">
        <f t="shared" si="63"/>
        <v>0</v>
      </c>
      <c r="M407" s="9"/>
      <c r="N407" s="9"/>
      <c r="O407" s="9">
        <f t="shared" si="64"/>
        <v>0</v>
      </c>
      <c r="P407" s="9"/>
      <c r="Q407" s="9"/>
      <c r="R407" s="9">
        <f t="shared" si="65"/>
        <v>0</v>
      </c>
      <c r="S407" s="9"/>
      <c r="T407" s="9"/>
      <c r="U407" s="9">
        <f t="shared" si="66"/>
        <v>0</v>
      </c>
      <c r="V407" s="9"/>
      <c r="W407" s="9"/>
      <c r="X407" s="9">
        <f t="shared" si="67"/>
        <v>0</v>
      </c>
      <c r="Y407" s="9"/>
      <c r="Z407" s="9"/>
      <c r="AA407" s="10">
        <f t="shared" si="68"/>
        <v>0</v>
      </c>
      <c r="AB407" s="11"/>
    </row>
    <row r="408" spans="1:28" ht="15.75" hidden="1" x14ac:dyDescent="0.25">
      <c r="A408" s="39">
        <v>45693</v>
      </c>
      <c r="B408" s="33" t="s">
        <v>324</v>
      </c>
      <c r="C408" s="33"/>
      <c r="D408" s="33" t="s">
        <v>41</v>
      </c>
      <c r="E408" s="33" t="s">
        <v>139</v>
      </c>
      <c r="F408" s="21">
        <v>1</v>
      </c>
      <c r="G408" s="33" t="s">
        <v>23</v>
      </c>
      <c r="H408" s="21">
        <v>400000</v>
      </c>
      <c r="I408" s="20">
        <f t="shared" si="62"/>
        <v>400000</v>
      </c>
      <c r="J408" s="37" t="s">
        <v>241</v>
      </c>
      <c r="K408" s="20"/>
      <c r="L408" s="9">
        <f t="shared" si="63"/>
        <v>400000</v>
      </c>
      <c r="M408" s="9">
        <v>400000</v>
      </c>
      <c r="N408" s="9"/>
      <c r="O408" s="9">
        <f t="shared" si="64"/>
        <v>0</v>
      </c>
      <c r="P408" s="9"/>
      <c r="Q408" s="9"/>
      <c r="R408" s="9">
        <f t="shared" si="65"/>
        <v>0</v>
      </c>
      <c r="S408" s="9"/>
      <c r="T408" s="9"/>
      <c r="U408" s="9">
        <f t="shared" si="66"/>
        <v>0</v>
      </c>
      <c r="V408" s="9"/>
      <c r="W408" s="9"/>
      <c r="X408" s="9">
        <f t="shared" si="67"/>
        <v>0</v>
      </c>
      <c r="Y408" s="9"/>
      <c r="Z408" s="9"/>
      <c r="AA408" s="10">
        <f t="shared" si="68"/>
        <v>0</v>
      </c>
      <c r="AB408" s="11">
        <v>45693</v>
      </c>
    </row>
    <row r="409" spans="1:28" ht="15.75" hidden="1" x14ac:dyDescent="0.25">
      <c r="A409" s="39">
        <v>45693</v>
      </c>
      <c r="B409" s="33" t="s">
        <v>109</v>
      </c>
      <c r="C409" s="33"/>
      <c r="D409" s="33" t="s">
        <v>31</v>
      </c>
      <c r="E409" s="33" t="s">
        <v>99</v>
      </c>
      <c r="F409" s="21">
        <v>1</v>
      </c>
      <c r="G409" s="33" t="s">
        <v>25</v>
      </c>
      <c r="H409" s="21">
        <v>450000</v>
      </c>
      <c r="I409" s="20">
        <f t="shared" si="62"/>
        <v>450000</v>
      </c>
      <c r="J409" s="37" t="s">
        <v>241</v>
      </c>
      <c r="K409" s="20"/>
      <c r="L409" s="9">
        <f t="shared" si="63"/>
        <v>450000</v>
      </c>
      <c r="M409" s="9">
        <v>450000</v>
      </c>
      <c r="N409" s="9"/>
      <c r="O409" s="9">
        <f t="shared" si="64"/>
        <v>0</v>
      </c>
      <c r="P409" s="9"/>
      <c r="Q409" s="9"/>
      <c r="R409" s="9">
        <f t="shared" si="65"/>
        <v>0</v>
      </c>
      <c r="S409" s="9"/>
      <c r="T409" s="9"/>
      <c r="U409" s="9">
        <f t="shared" si="66"/>
        <v>0</v>
      </c>
      <c r="V409" s="9"/>
      <c r="W409" s="9"/>
      <c r="X409" s="9">
        <f t="shared" si="67"/>
        <v>0</v>
      </c>
      <c r="Y409" s="9"/>
      <c r="Z409" s="9"/>
      <c r="AA409" s="10">
        <f t="shared" si="68"/>
        <v>0</v>
      </c>
      <c r="AB409" s="11">
        <v>45693</v>
      </c>
    </row>
    <row r="410" spans="1:28" ht="15.75" hidden="1" x14ac:dyDescent="0.25">
      <c r="A410" s="39">
        <v>45693</v>
      </c>
      <c r="B410" s="33" t="s">
        <v>109</v>
      </c>
      <c r="C410" s="33"/>
      <c r="D410" s="33" t="s">
        <v>31</v>
      </c>
      <c r="E410" s="33" t="s">
        <v>185</v>
      </c>
      <c r="F410" s="21">
        <v>3000</v>
      </c>
      <c r="G410" s="33" t="s">
        <v>29</v>
      </c>
      <c r="H410" s="21">
        <v>900</v>
      </c>
      <c r="I410" s="20">
        <f t="shared" si="62"/>
        <v>2700000</v>
      </c>
      <c r="J410" s="37" t="s">
        <v>241</v>
      </c>
      <c r="K410" s="20"/>
      <c r="L410" s="9">
        <f t="shared" si="63"/>
        <v>2700000</v>
      </c>
      <c r="M410" s="9">
        <v>2700000</v>
      </c>
      <c r="N410" s="9"/>
      <c r="O410" s="9">
        <f t="shared" si="64"/>
        <v>0</v>
      </c>
      <c r="P410" s="9"/>
      <c r="Q410" s="9"/>
      <c r="R410" s="9">
        <f t="shared" si="65"/>
        <v>0</v>
      </c>
      <c r="S410" s="9"/>
      <c r="T410" s="9"/>
      <c r="U410" s="9">
        <f t="shared" si="66"/>
        <v>0</v>
      </c>
      <c r="V410" s="9"/>
      <c r="W410" s="9"/>
      <c r="X410" s="9">
        <f t="shared" si="67"/>
        <v>0</v>
      </c>
      <c r="Y410" s="9"/>
      <c r="Z410" s="9"/>
      <c r="AA410" s="10">
        <f t="shared" si="68"/>
        <v>0</v>
      </c>
      <c r="AB410" s="11">
        <v>45693</v>
      </c>
    </row>
    <row r="411" spans="1:28" ht="15.75" hidden="1" x14ac:dyDescent="0.25">
      <c r="A411" s="39">
        <v>45693</v>
      </c>
      <c r="B411" s="33" t="s">
        <v>231</v>
      </c>
      <c r="C411" s="33"/>
      <c r="D411" s="33"/>
      <c r="E411" s="33" t="s">
        <v>362</v>
      </c>
      <c r="F411" s="21">
        <v>14.6</v>
      </c>
      <c r="G411" s="33" t="s">
        <v>51</v>
      </c>
      <c r="H411" s="21"/>
      <c r="I411" s="20">
        <f t="shared" si="62"/>
        <v>0</v>
      </c>
      <c r="J411" s="34" t="s">
        <v>26</v>
      </c>
      <c r="K411" s="20"/>
      <c r="L411" s="9">
        <f t="shared" si="63"/>
        <v>0</v>
      </c>
      <c r="M411" s="9"/>
      <c r="N411" s="9"/>
      <c r="O411" s="9">
        <f t="shared" si="64"/>
        <v>0</v>
      </c>
      <c r="P411" s="9"/>
      <c r="Q411" s="9"/>
      <c r="R411" s="9">
        <f t="shared" si="65"/>
        <v>0</v>
      </c>
      <c r="S411" s="9"/>
      <c r="T411" s="9"/>
      <c r="U411" s="9">
        <f t="shared" si="66"/>
        <v>0</v>
      </c>
      <c r="V411" s="9"/>
      <c r="W411" s="9"/>
      <c r="X411" s="9">
        <f t="shared" si="67"/>
        <v>0</v>
      </c>
      <c r="Y411" s="9"/>
      <c r="Z411" s="9"/>
      <c r="AA411" s="10">
        <f t="shared" si="68"/>
        <v>0</v>
      </c>
      <c r="AB411" s="11"/>
    </row>
    <row r="412" spans="1:28" ht="15.75" hidden="1" x14ac:dyDescent="0.25">
      <c r="A412" s="39">
        <v>45693</v>
      </c>
      <c r="B412" s="33" t="s">
        <v>231</v>
      </c>
      <c r="C412" s="33"/>
      <c r="D412" s="33"/>
      <c r="E412" s="33" t="s">
        <v>468</v>
      </c>
      <c r="F412" s="21">
        <v>16</v>
      </c>
      <c r="G412" s="33" t="s">
        <v>51</v>
      </c>
      <c r="H412" s="33"/>
      <c r="I412" s="20">
        <f t="shared" si="62"/>
        <v>0</v>
      </c>
      <c r="J412" s="34" t="s">
        <v>26</v>
      </c>
      <c r="K412" s="20"/>
      <c r="L412" s="9">
        <f t="shared" si="63"/>
        <v>0</v>
      </c>
      <c r="M412" s="9"/>
      <c r="N412" s="9"/>
      <c r="O412" s="9">
        <f t="shared" si="64"/>
        <v>0</v>
      </c>
      <c r="P412" s="9"/>
      <c r="Q412" s="9"/>
      <c r="R412" s="9">
        <f t="shared" si="65"/>
        <v>0</v>
      </c>
      <c r="S412" s="9"/>
      <c r="T412" s="9"/>
      <c r="U412" s="9">
        <f t="shared" si="66"/>
        <v>0</v>
      </c>
      <c r="V412" s="9"/>
      <c r="W412" s="9"/>
      <c r="X412" s="9">
        <f t="shared" si="67"/>
        <v>0</v>
      </c>
      <c r="Y412" s="9"/>
      <c r="Z412" s="9"/>
      <c r="AA412" s="10">
        <f t="shared" si="68"/>
        <v>0</v>
      </c>
      <c r="AB412" s="11"/>
    </row>
    <row r="413" spans="1:28" ht="15.75" hidden="1" x14ac:dyDescent="0.25">
      <c r="A413" s="39">
        <v>45693</v>
      </c>
      <c r="B413" s="33" t="s">
        <v>231</v>
      </c>
      <c r="C413" s="33"/>
      <c r="D413" s="33"/>
      <c r="E413" s="33" t="s">
        <v>135</v>
      </c>
      <c r="F413" s="33">
        <v>28.5</v>
      </c>
      <c r="G413" s="33" t="s">
        <v>51</v>
      </c>
      <c r="H413" s="33"/>
      <c r="I413" s="20">
        <f t="shared" si="62"/>
        <v>0</v>
      </c>
      <c r="J413" s="34" t="s">
        <v>26</v>
      </c>
      <c r="K413" s="20"/>
      <c r="L413" s="9">
        <f t="shared" si="63"/>
        <v>0</v>
      </c>
      <c r="M413" s="9"/>
      <c r="N413" s="9"/>
      <c r="O413" s="9">
        <f t="shared" si="64"/>
        <v>0</v>
      </c>
      <c r="P413" s="9"/>
      <c r="Q413" s="9"/>
      <c r="R413" s="9">
        <f t="shared" si="65"/>
        <v>0</v>
      </c>
      <c r="S413" s="9"/>
      <c r="T413" s="9"/>
      <c r="U413" s="9">
        <f t="shared" si="66"/>
        <v>0</v>
      </c>
      <c r="V413" s="9"/>
      <c r="W413" s="9"/>
      <c r="X413" s="9">
        <f t="shared" si="67"/>
        <v>0</v>
      </c>
      <c r="Y413" s="9"/>
      <c r="Z413" s="9"/>
      <c r="AA413" s="10">
        <f t="shared" si="68"/>
        <v>0</v>
      </c>
      <c r="AB413" s="11"/>
    </row>
    <row r="414" spans="1:28" ht="15.75" hidden="1" x14ac:dyDescent="0.25">
      <c r="A414" s="39">
        <v>45693</v>
      </c>
      <c r="B414" s="33" t="s">
        <v>231</v>
      </c>
      <c r="C414" s="33"/>
      <c r="D414" s="33"/>
      <c r="E414" s="33" t="s">
        <v>362</v>
      </c>
      <c r="F414" s="33">
        <v>29.4</v>
      </c>
      <c r="G414" s="33" t="s">
        <v>51</v>
      </c>
      <c r="H414" s="33"/>
      <c r="I414" s="20">
        <f t="shared" si="62"/>
        <v>0</v>
      </c>
      <c r="J414" s="34" t="s">
        <v>26</v>
      </c>
      <c r="K414" s="20"/>
      <c r="L414" s="9">
        <f t="shared" si="63"/>
        <v>0</v>
      </c>
      <c r="M414" s="9"/>
      <c r="N414" s="9"/>
      <c r="O414" s="9">
        <f t="shared" si="64"/>
        <v>0</v>
      </c>
      <c r="P414" s="9"/>
      <c r="Q414" s="9"/>
      <c r="R414" s="9">
        <f t="shared" si="65"/>
        <v>0</v>
      </c>
      <c r="S414" s="9"/>
      <c r="T414" s="9"/>
      <c r="U414" s="9">
        <f t="shared" si="66"/>
        <v>0</v>
      </c>
      <c r="V414" s="9"/>
      <c r="W414" s="9"/>
      <c r="X414" s="9">
        <f t="shared" si="67"/>
        <v>0</v>
      </c>
      <c r="Y414" s="9"/>
      <c r="Z414" s="9"/>
      <c r="AA414" s="10">
        <f t="shared" si="68"/>
        <v>0</v>
      </c>
      <c r="AB414" s="11"/>
    </row>
    <row r="415" spans="1:28" ht="15.75" hidden="1" x14ac:dyDescent="0.25">
      <c r="A415" s="39">
        <v>45693</v>
      </c>
      <c r="B415" s="33" t="s">
        <v>231</v>
      </c>
      <c r="C415" s="33"/>
      <c r="D415" s="33"/>
      <c r="E415" s="33" t="s">
        <v>423</v>
      </c>
      <c r="F415" s="33">
        <v>33.5</v>
      </c>
      <c r="G415" s="33" t="s">
        <v>51</v>
      </c>
      <c r="H415" s="33"/>
      <c r="I415" s="20">
        <f t="shared" si="62"/>
        <v>0</v>
      </c>
      <c r="J415" s="34" t="s">
        <v>26</v>
      </c>
      <c r="K415" s="20"/>
      <c r="L415" s="9">
        <f t="shared" si="63"/>
        <v>0</v>
      </c>
      <c r="M415" s="9"/>
      <c r="N415" s="9"/>
      <c r="O415" s="9">
        <f t="shared" si="64"/>
        <v>0</v>
      </c>
      <c r="P415" s="9"/>
      <c r="Q415" s="9"/>
      <c r="R415" s="9">
        <f t="shared" si="65"/>
        <v>0</v>
      </c>
      <c r="S415" s="9"/>
      <c r="T415" s="9"/>
      <c r="U415" s="9">
        <f t="shared" si="66"/>
        <v>0</v>
      </c>
      <c r="V415" s="9"/>
      <c r="W415" s="9"/>
      <c r="X415" s="9">
        <f t="shared" si="67"/>
        <v>0</v>
      </c>
      <c r="Y415" s="9"/>
      <c r="Z415" s="9"/>
      <c r="AA415" s="10">
        <f t="shared" si="68"/>
        <v>0</v>
      </c>
      <c r="AB415" s="11"/>
    </row>
    <row r="416" spans="1:28" ht="15.75" hidden="1" x14ac:dyDescent="0.25">
      <c r="A416" s="39">
        <v>45693</v>
      </c>
      <c r="B416" s="33" t="s">
        <v>264</v>
      </c>
      <c r="C416" s="33"/>
      <c r="D416" s="33" t="s">
        <v>31</v>
      </c>
      <c r="E416" s="33" t="s">
        <v>185</v>
      </c>
      <c r="F416" s="33">
        <v>600</v>
      </c>
      <c r="G416" s="33" t="s">
        <v>29</v>
      </c>
      <c r="H416" s="33">
        <v>1150</v>
      </c>
      <c r="I416" s="20">
        <f t="shared" si="62"/>
        <v>690000</v>
      </c>
      <c r="J416" s="37" t="s">
        <v>240</v>
      </c>
      <c r="K416" s="20"/>
      <c r="L416" s="9">
        <f t="shared" si="63"/>
        <v>0</v>
      </c>
      <c r="M416" s="9"/>
      <c r="N416" s="9"/>
      <c r="O416" s="9">
        <f t="shared" si="64"/>
        <v>0</v>
      </c>
      <c r="P416" s="9"/>
      <c r="Q416" s="9"/>
      <c r="R416" s="9">
        <f t="shared" si="65"/>
        <v>690000</v>
      </c>
      <c r="S416" s="9">
        <v>690000</v>
      </c>
      <c r="T416" s="9"/>
      <c r="U416" s="9">
        <f t="shared" si="66"/>
        <v>0</v>
      </c>
      <c r="V416" s="9"/>
      <c r="W416" s="9"/>
      <c r="X416" s="9">
        <f t="shared" si="67"/>
        <v>0</v>
      </c>
      <c r="Y416" s="9"/>
      <c r="Z416" s="9"/>
      <c r="AA416" s="10">
        <f t="shared" si="68"/>
        <v>0</v>
      </c>
      <c r="AB416" s="11">
        <v>45693</v>
      </c>
    </row>
    <row r="417" spans="1:28" ht="15.75" hidden="1" x14ac:dyDescent="0.25">
      <c r="A417" s="39">
        <v>45693</v>
      </c>
      <c r="B417" s="33" t="s">
        <v>330</v>
      </c>
      <c r="C417" s="33"/>
      <c r="D417" s="33" t="s">
        <v>31</v>
      </c>
      <c r="E417" s="33" t="s">
        <v>111</v>
      </c>
      <c r="F417" s="33">
        <v>1400</v>
      </c>
      <c r="G417" s="33" t="s">
        <v>29</v>
      </c>
      <c r="H417" s="33">
        <v>2500</v>
      </c>
      <c r="I417" s="20">
        <f t="shared" si="62"/>
        <v>3500000</v>
      </c>
      <c r="J417" s="37" t="s">
        <v>241</v>
      </c>
      <c r="K417" s="20"/>
      <c r="L417" s="9">
        <f t="shared" si="63"/>
        <v>3500000</v>
      </c>
      <c r="M417" s="9">
        <v>3500000</v>
      </c>
      <c r="N417" s="9"/>
      <c r="O417" s="9">
        <f t="shared" si="64"/>
        <v>0</v>
      </c>
      <c r="P417" s="9"/>
      <c r="Q417" s="9"/>
      <c r="R417" s="9">
        <f t="shared" si="65"/>
        <v>0</v>
      </c>
      <c r="S417" s="9"/>
      <c r="T417" s="9"/>
      <c r="U417" s="9">
        <f t="shared" si="66"/>
        <v>0</v>
      </c>
      <c r="V417" s="9"/>
      <c r="W417" s="9"/>
      <c r="X417" s="9">
        <f t="shared" si="67"/>
        <v>0</v>
      </c>
      <c r="Y417" s="9"/>
      <c r="Z417" s="9"/>
      <c r="AA417" s="10">
        <f t="shared" si="68"/>
        <v>0</v>
      </c>
      <c r="AB417" s="11">
        <v>45693</v>
      </c>
    </row>
    <row r="418" spans="1:28" ht="15.75" hidden="1" x14ac:dyDescent="0.25">
      <c r="A418" s="39">
        <v>45693</v>
      </c>
      <c r="B418" s="33" t="s">
        <v>302</v>
      </c>
      <c r="C418" s="33"/>
      <c r="D418" s="33" t="s">
        <v>31</v>
      </c>
      <c r="E418" s="33" t="s">
        <v>73</v>
      </c>
      <c r="F418" s="33">
        <v>50</v>
      </c>
      <c r="G418" s="33" t="s">
        <v>74</v>
      </c>
      <c r="H418" s="33">
        <v>50000</v>
      </c>
      <c r="I418" s="20">
        <f t="shared" si="62"/>
        <v>2500000</v>
      </c>
      <c r="J418" s="37" t="s">
        <v>241</v>
      </c>
      <c r="K418" s="20"/>
      <c r="L418" s="9">
        <f t="shared" si="63"/>
        <v>2500000</v>
      </c>
      <c r="M418" s="9">
        <v>2500000</v>
      </c>
      <c r="N418" s="9"/>
      <c r="O418" s="9">
        <f t="shared" si="64"/>
        <v>0</v>
      </c>
      <c r="P418" s="9"/>
      <c r="Q418" s="9"/>
      <c r="R418" s="9">
        <f t="shared" si="65"/>
        <v>0</v>
      </c>
      <c r="S418" s="9"/>
      <c r="T418" s="9"/>
      <c r="U418" s="9">
        <f t="shared" si="66"/>
        <v>0</v>
      </c>
      <c r="V418" s="9"/>
      <c r="W418" s="9"/>
      <c r="X418" s="9">
        <f t="shared" si="67"/>
        <v>0</v>
      </c>
      <c r="Y418" s="9"/>
      <c r="Z418" s="9"/>
      <c r="AA418" s="10">
        <f t="shared" si="68"/>
        <v>0</v>
      </c>
      <c r="AB418" s="11">
        <v>45693</v>
      </c>
    </row>
    <row r="419" spans="1:28" ht="15.75" hidden="1" x14ac:dyDescent="0.25">
      <c r="A419" s="39">
        <v>45693</v>
      </c>
      <c r="B419" s="33" t="s">
        <v>302</v>
      </c>
      <c r="C419" s="33"/>
      <c r="D419" s="33" t="s">
        <v>31</v>
      </c>
      <c r="E419" s="33" t="s">
        <v>480</v>
      </c>
      <c r="F419" s="33">
        <v>10</v>
      </c>
      <c r="G419" s="33" t="s">
        <v>25</v>
      </c>
      <c r="H419" s="33">
        <v>20000</v>
      </c>
      <c r="I419" s="20">
        <f t="shared" si="62"/>
        <v>200000</v>
      </c>
      <c r="J419" s="37" t="s">
        <v>241</v>
      </c>
      <c r="K419" s="20"/>
      <c r="L419" s="9">
        <f t="shared" si="63"/>
        <v>200000</v>
      </c>
      <c r="M419" s="9">
        <v>200000</v>
      </c>
      <c r="N419" s="9"/>
      <c r="O419" s="9">
        <f t="shared" si="64"/>
        <v>0</v>
      </c>
      <c r="P419" s="9"/>
      <c r="Q419" s="9"/>
      <c r="R419" s="9">
        <f t="shared" si="65"/>
        <v>0</v>
      </c>
      <c r="S419" s="9"/>
      <c r="T419" s="9"/>
      <c r="U419" s="9">
        <f t="shared" si="66"/>
        <v>0</v>
      </c>
      <c r="V419" s="9"/>
      <c r="W419" s="9"/>
      <c r="X419" s="9">
        <f t="shared" si="67"/>
        <v>0</v>
      </c>
      <c r="Y419" s="9"/>
      <c r="Z419" s="9"/>
      <c r="AA419" s="10">
        <f t="shared" si="68"/>
        <v>0</v>
      </c>
      <c r="AB419" s="11">
        <v>45693</v>
      </c>
    </row>
    <row r="420" spans="1:28" ht="15.75" hidden="1" x14ac:dyDescent="0.25">
      <c r="A420" s="39">
        <v>45693</v>
      </c>
      <c r="B420" s="33" t="s">
        <v>369</v>
      </c>
      <c r="C420" s="33"/>
      <c r="D420" s="33" t="s">
        <v>31</v>
      </c>
      <c r="E420" s="33" t="s">
        <v>468</v>
      </c>
      <c r="F420" s="33">
        <v>16.3</v>
      </c>
      <c r="G420" s="33" t="s">
        <v>51</v>
      </c>
      <c r="H420" s="33">
        <v>47000</v>
      </c>
      <c r="I420" s="20">
        <f t="shared" si="62"/>
        <v>766100</v>
      </c>
      <c r="J420" s="37" t="s">
        <v>240</v>
      </c>
      <c r="K420" s="20"/>
      <c r="L420" s="9">
        <f t="shared" si="63"/>
        <v>0</v>
      </c>
      <c r="M420" s="9"/>
      <c r="N420" s="9"/>
      <c r="O420" s="9">
        <f t="shared" si="64"/>
        <v>766100</v>
      </c>
      <c r="P420" s="9">
        <v>766100</v>
      </c>
      <c r="Q420" s="9"/>
      <c r="R420" s="9">
        <f t="shared" si="65"/>
        <v>0</v>
      </c>
      <c r="S420" s="9"/>
      <c r="T420" s="9"/>
      <c r="U420" s="9">
        <f t="shared" si="66"/>
        <v>0</v>
      </c>
      <c r="V420" s="9"/>
      <c r="W420" s="9"/>
      <c r="X420" s="9">
        <f t="shared" si="67"/>
        <v>0</v>
      </c>
      <c r="Y420" s="9"/>
      <c r="Z420" s="9"/>
      <c r="AA420" s="10">
        <f t="shared" si="68"/>
        <v>0</v>
      </c>
      <c r="AB420" s="11">
        <v>45714</v>
      </c>
    </row>
    <row r="421" spans="1:28" ht="15.75" hidden="1" x14ac:dyDescent="0.25">
      <c r="A421" s="39">
        <v>45693</v>
      </c>
      <c r="B421" s="33" t="s">
        <v>369</v>
      </c>
      <c r="C421" s="33"/>
      <c r="D421" s="33" t="s">
        <v>31</v>
      </c>
      <c r="E421" s="33" t="s">
        <v>467</v>
      </c>
      <c r="F421" s="33">
        <v>16.7</v>
      </c>
      <c r="G421" s="33" t="s">
        <v>51</v>
      </c>
      <c r="H421" s="33">
        <v>46000</v>
      </c>
      <c r="I421" s="20">
        <f t="shared" si="62"/>
        <v>768200</v>
      </c>
      <c r="J421" s="37" t="s">
        <v>240</v>
      </c>
      <c r="K421" s="20"/>
      <c r="L421" s="9">
        <f t="shared" si="63"/>
        <v>0</v>
      </c>
      <c r="M421" s="9"/>
      <c r="N421" s="9"/>
      <c r="O421" s="9">
        <f t="shared" si="64"/>
        <v>768200</v>
      </c>
      <c r="P421" s="9">
        <v>768200</v>
      </c>
      <c r="Q421" s="9"/>
      <c r="R421" s="9">
        <f t="shared" si="65"/>
        <v>0</v>
      </c>
      <c r="S421" s="9"/>
      <c r="T421" s="9"/>
      <c r="U421" s="9">
        <f t="shared" si="66"/>
        <v>0</v>
      </c>
      <c r="V421" s="9"/>
      <c r="W421" s="9"/>
      <c r="X421" s="9">
        <f t="shared" si="67"/>
        <v>0</v>
      </c>
      <c r="Y421" s="9"/>
      <c r="Z421" s="9"/>
      <c r="AA421" s="10">
        <f t="shared" si="68"/>
        <v>0</v>
      </c>
      <c r="AB421" s="11">
        <v>45714</v>
      </c>
    </row>
    <row r="422" spans="1:28" ht="15.75" hidden="1" x14ac:dyDescent="0.25">
      <c r="A422" s="39">
        <v>45693</v>
      </c>
      <c r="B422" s="33" t="s">
        <v>346</v>
      </c>
      <c r="C422" s="33"/>
      <c r="D422" s="33" t="s">
        <v>41</v>
      </c>
      <c r="E422" s="33" t="s">
        <v>111</v>
      </c>
      <c r="F422" s="33">
        <v>1600</v>
      </c>
      <c r="G422" s="33" t="s">
        <v>29</v>
      </c>
      <c r="H422" s="33">
        <v>2500</v>
      </c>
      <c r="I422" s="20">
        <f t="shared" si="62"/>
        <v>4000000</v>
      </c>
      <c r="J422" s="37" t="s">
        <v>241</v>
      </c>
      <c r="K422" s="20"/>
      <c r="L422" s="9">
        <f t="shared" si="63"/>
        <v>4000000</v>
      </c>
      <c r="M422" s="9">
        <v>3420000</v>
      </c>
      <c r="N422" s="9">
        <v>580000</v>
      </c>
      <c r="O422" s="9">
        <f t="shared" si="64"/>
        <v>0</v>
      </c>
      <c r="P422" s="9"/>
      <c r="Q422" s="9"/>
      <c r="R422" s="9">
        <f t="shared" si="65"/>
        <v>0</v>
      </c>
      <c r="S422" s="9"/>
      <c r="T422" s="9"/>
      <c r="U422" s="9">
        <f t="shared" si="66"/>
        <v>0</v>
      </c>
      <c r="V422" s="9"/>
      <c r="W422" s="9"/>
      <c r="X422" s="9">
        <f t="shared" si="67"/>
        <v>0</v>
      </c>
      <c r="Y422" s="9"/>
      <c r="Z422" s="9"/>
      <c r="AA422" s="10">
        <f t="shared" si="68"/>
        <v>0</v>
      </c>
      <c r="AB422" s="11">
        <v>45702</v>
      </c>
    </row>
    <row r="423" spans="1:28" ht="15.75" hidden="1" x14ac:dyDescent="0.25">
      <c r="A423" s="39">
        <v>45693</v>
      </c>
      <c r="B423" s="33" t="s">
        <v>141</v>
      </c>
      <c r="C423" s="33"/>
      <c r="D423" s="33" t="s">
        <v>31</v>
      </c>
      <c r="E423" s="33" t="s">
        <v>91</v>
      </c>
      <c r="F423" s="33">
        <v>10400</v>
      </c>
      <c r="G423" s="33" t="s">
        <v>29</v>
      </c>
      <c r="H423" s="33">
        <v>3800</v>
      </c>
      <c r="I423" s="20">
        <f t="shared" si="62"/>
        <v>39520000</v>
      </c>
      <c r="J423" s="34" t="s">
        <v>26</v>
      </c>
      <c r="K423" s="20"/>
      <c r="L423" s="9">
        <f t="shared" si="63"/>
        <v>0</v>
      </c>
      <c r="M423" s="9"/>
      <c r="N423" s="9"/>
      <c r="O423" s="9">
        <f t="shared" si="64"/>
        <v>0</v>
      </c>
      <c r="P423" s="9"/>
      <c r="Q423" s="9"/>
      <c r="R423" s="9">
        <f t="shared" si="65"/>
        <v>0</v>
      </c>
      <c r="S423" s="9"/>
      <c r="T423" s="9"/>
      <c r="U423" s="9">
        <f t="shared" si="66"/>
        <v>0</v>
      </c>
      <c r="V423" s="9"/>
      <c r="W423" s="9"/>
      <c r="X423" s="9">
        <f t="shared" si="67"/>
        <v>0</v>
      </c>
      <c r="Y423" s="9"/>
      <c r="Z423" s="9"/>
      <c r="AA423" s="10">
        <f t="shared" si="68"/>
        <v>39520000</v>
      </c>
      <c r="AB423" s="11"/>
    </row>
    <row r="424" spans="1:28" ht="15.75" hidden="1" x14ac:dyDescent="0.25">
      <c r="A424" s="39">
        <v>45693</v>
      </c>
      <c r="B424" s="33" t="s">
        <v>141</v>
      </c>
      <c r="C424" s="33"/>
      <c r="D424" s="33" t="s">
        <v>31</v>
      </c>
      <c r="E424" s="33" t="s">
        <v>587</v>
      </c>
      <c r="F424" s="33">
        <v>20</v>
      </c>
      <c r="G424" s="33" t="s">
        <v>51</v>
      </c>
      <c r="H424" s="33">
        <v>144000</v>
      </c>
      <c r="I424" s="20">
        <f t="shared" si="62"/>
        <v>2880000</v>
      </c>
      <c r="J424" s="34" t="s">
        <v>26</v>
      </c>
      <c r="K424" s="20"/>
      <c r="L424" s="9">
        <f t="shared" si="63"/>
        <v>0</v>
      </c>
      <c r="M424" s="9"/>
      <c r="N424" s="9"/>
      <c r="O424" s="9">
        <f t="shared" si="64"/>
        <v>0</v>
      </c>
      <c r="P424" s="9"/>
      <c r="Q424" s="9"/>
      <c r="R424" s="9">
        <f t="shared" si="65"/>
        <v>0</v>
      </c>
      <c r="S424" s="9"/>
      <c r="T424" s="9"/>
      <c r="U424" s="9">
        <f t="shared" si="66"/>
        <v>0</v>
      </c>
      <c r="V424" s="9"/>
      <c r="W424" s="9"/>
      <c r="X424" s="9">
        <f t="shared" si="67"/>
        <v>0</v>
      </c>
      <c r="Y424" s="9"/>
      <c r="Z424" s="9"/>
      <c r="AA424" s="10">
        <f t="shared" si="68"/>
        <v>2880000</v>
      </c>
      <c r="AB424" s="11"/>
    </row>
    <row r="425" spans="1:28" ht="15.75" hidden="1" x14ac:dyDescent="0.25">
      <c r="A425" s="39">
        <v>45693</v>
      </c>
      <c r="B425" s="33" t="s">
        <v>472</v>
      </c>
      <c r="C425" s="33"/>
      <c r="D425" s="33" t="s">
        <v>223</v>
      </c>
      <c r="E425" s="33" t="s">
        <v>73</v>
      </c>
      <c r="F425" s="33">
        <v>20</v>
      </c>
      <c r="G425" s="33" t="s">
        <v>74</v>
      </c>
      <c r="H425" s="33">
        <v>50000</v>
      </c>
      <c r="I425" s="20">
        <f t="shared" si="62"/>
        <v>1000000</v>
      </c>
      <c r="J425" s="37" t="s">
        <v>241</v>
      </c>
      <c r="K425" s="20"/>
      <c r="L425" s="9">
        <f t="shared" si="63"/>
        <v>0</v>
      </c>
      <c r="M425" s="9"/>
      <c r="N425" s="9"/>
      <c r="O425" s="9">
        <f t="shared" si="64"/>
        <v>0</v>
      </c>
      <c r="P425" s="9"/>
      <c r="Q425" s="9"/>
      <c r="R425" s="9">
        <f t="shared" si="65"/>
        <v>0</v>
      </c>
      <c r="S425" s="9"/>
      <c r="T425" s="9"/>
      <c r="U425" s="9">
        <f t="shared" si="66"/>
        <v>1000000</v>
      </c>
      <c r="V425" s="9">
        <v>1000000</v>
      </c>
      <c r="W425" s="9"/>
      <c r="X425" s="9">
        <f t="shared" si="67"/>
        <v>0</v>
      </c>
      <c r="Y425" s="9"/>
      <c r="Z425" s="9"/>
      <c r="AA425" s="10">
        <f t="shared" si="68"/>
        <v>0</v>
      </c>
      <c r="AB425" s="11">
        <v>45692</v>
      </c>
    </row>
    <row r="426" spans="1:28" ht="15.75" hidden="1" x14ac:dyDescent="0.25">
      <c r="A426" s="39">
        <v>45693</v>
      </c>
      <c r="B426" s="33" t="s">
        <v>472</v>
      </c>
      <c r="C426" s="33"/>
      <c r="D426" s="33" t="s">
        <v>223</v>
      </c>
      <c r="E426" s="33" t="s">
        <v>102</v>
      </c>
      <c r="F426" s="33">
        <v>4</v>
      </c>
      <c r="G426" s="33" t="s">
        <v>74</v>
      </c>
      <c r="H426" s="33">
        <v>65000</v>
      </c>
      <c r="I426" s="20">
        <f t="shared" si="62"/>
        <v>260000</v>
      </c>
      <c r="J426" s="37" t="s">
        <v>241</v>
      </c>
      <c r="K426" s="20"/>
      <c r="L426" s="9">
        <f t="shared" si="63"/>
        <v>0</v>
      </c>
      <c r="M426" s="9"/>
      <c r="N426" s="9"/>
      <c r="O426" s="9">
        <f t="shared" si="64"/>
        <v>0</v>
      </c>
      <c r="P426" s="9"/>
      <c r="Q426" s="9"/>
      <c r="R426" s="9">
        <f t="shared" si="65"/>
        <v>0</v>
      </c>
      <c r="S426" s="9"/>
      <c r="T426" s="9"/>
      <c r="U426" s="9">
        <f t="shared" si="66"/>
        <v>260000</v>
      </c>
      <c r="V426" s="9">
        <v>260000</v>
      </c>
      <c r="W426" s="9"/>
      <c r="X426" s="9">
        <f t="shared" si="67"/>
        <v>0</v>
      </c>
      <c r="Y426" s="9"/>
      <c r="Z426" s="9"/>
      <c r="AA426" s="10">
        <f t="shared" si="68"/>
        <v>0</v>
      </c>
      <c r="AB426" s="11">
        <v>45692</v>
      </c>
    </row>
    <row r="427" spans="1:28" ht="15.75" hidden="1" x14ac:dyDescent="0.25">
      <c r="A427" s="39">
        <v>45693</v>
      </c>
      <c r="B427" s="33" t="s">
        <v>472</v>
      </c>
      <c r="C427" s="33"/>
      <c r="D427" s="33" t="s">
        <v>223</v>
      </c>
      <c r="E427" s="33" t="s">
        <v>523</v>
      </c>
      <c r="F427" s="33">
        <v>2</v>
      </c>
      <c r="G427" s="33" t="s">
        <v>25</v>
      </c>
      <c r="H427" s="33">
        <v>700000</v>
      </c>
      <c r="I427" s="20">
        <f t="shared" si="62"/>
        <v>1400000</v>
      </c>
      <c r="J427" s="37" t="s">
        <v>241</v>
      </c>
      <c r="K427" s="20"/>
      <c r="L427" s="9">
        <f t="shared" si="63"/>
        <v>0</v>
      </c>
      <c r="M427" s="9"/>
      <c r="N427" s="9"/>
      <c r="O427" s="9">
        <f t="shared" si="64"/>
        <v>0</v>
      </c>
      <c r="P427" s="9"/>
      <c r="Q427" s="9"/>
      <c r="R427" s="9">
        <f t="shared" si="65"/>
        <v>0</v>
      </c>
      <c r="S427" s="9"/>
      <c r="T427" s="9"/>
      <c r="U427" s="9">
        <f t="shared" si="66"/>
        <v>1400000</v>
      </c>
      <c r="V427" s="9">
        <v>1400000</v>
      </c>
      <c r="W427" s="9"/>
      <c r="X427" s="9">
        <f t="shared" si="67"/>
        <v>0</v>
      </c>
      <c r="Y427" s="9"/>
      <c r="Z427" s="9"/>
      <c r="AA427" s="10">
        <f t="shared" si="68"/>
        <v>0</v>
      </c>
      <c r="AB427" s="11">
        <v>45692</v>
      </c>
    </row>
    <row r="428" spans="1:28" ht="15.75" hidden="1" x14ac:dyDescent="0.25">
      <c r="A428" s="39">
        <v>45693</v>
      </c>
      <c r="B428" s="33">
        <v>777</v>
      </c>
      <c r="C428" s="33"/>
      <c r="D428" s="33" t="s">
        <v>31</v>
      </c>
      <c r="E428" s="33" t="s">
        <v>467</v>
      </c>
      <c r="F428" s="33">
        <v>16.5</v>
      </c>
      <c r="G428" s="33" t="s">
        <v>51</v>
      </c>
      <c r="H428" s="33">
        <v>46000</v>
      </c>
      <c r="I428" s="20">
        <f t="shared" si="62"/>
        <v>759000</v>
      </c>
      <c r="J428" s="37" t="s">
        <v>241</v>
      </c>
      <c r="K428" s="20"/>
      <c r="L428" s="9">
        <f t="shared" si="63"/>
        <v>759000</v>
      </c>
      <c r="M428" s="9">
        <v>759000</v>
      </c>
      <c r="N428" s="9"/>
      <c r="O428" s="9">
        <f t="shared" si="64"/>
        <v>0</v>
      </c>
      <c r="P428" s="9"/>
      <c r="Q428" s="9"/>
      <c r="R428" s="9">
        <f t="shared" si="65"/>
        <v>0</v>
      </c>
      <c r="S428" s="9"/>
      <c r="T428" s="9"/>
      <c r="U428" s="9">
        <f t="shared" si="66"/>
        <v>0</v>
      </c>
      <c r="V428" s="9"/>
      <c r="W428" s="9"/>
      <c r="X428" s="9">
        <f t="shared" si="67"/>
        <v>0</v>
      </c>
      <c r="Y428" s="9"/>
      <c r="Z428" s="9"/>
      <c r="AA428" s="10">
        <f t="shared" si="68"/>
        <v>0</v>
      </c>
      <c r="AB428" s="11">
        <v>45693</v>
      </c>
    </row>
    <row r="429" spans="1:28" ht="15.75" hidden="1" x14ac:dyDescent="0.25">
      <c r="A429" s="39">
        <v>45693</v>
      </c>
      <c r="B429" s="33">
        <v>777</v>
      </c>
      <c r="C429" s="33"/>
      <c r="D429" s="33" t="s">
        <v>31</v>
      </c>
      <c r="E429" s="33" t="s">
        <v>64</v>
      </c>
      <c r="F429" s="33">
        <v>2</v>
      </c>
      <c r="G429" s="33" t="s">
        <v>33</v>
      </c>
      <c r="H429" s="33">
        <v>150000</v>
      </c>
      <c r="I429" s="20">
        <f t="shared" si="62"/>
        <v>300000</v>
      </c>
      <c r="J429" s="37" t="s">
        <v>241</v>
      </c>
      <c r="K429" s="20"/>
      <c r="L429" s="9">
        <f t="shared" si="63"/>
        <v>300000</v>
      </c>
      <c r="M429" s="9">
        <v>300000</v>
      </c>
      <c r="N429" s="9"/>
      <c r="O429" s="9">
        <f t="shared" si="64"/>
        <v>0</v>
      </c>
      <c r="P429" s="9"/>
      <c r="Q429" s="9"/>
      <c r="R429" s="9">
        <f t="shared" si="65"/>
        <v>0</v>
      </c>
      <c r="S429" s="9"/>
      <c r="T429" s="9"/>
      <c r="U429" s="9">
        <f t="shared" si="66"/>
        <v>0</v>
      </c>
      <c r="V429" s="9"/>
      <c r="W429" s="9"/>
      <c r="X429" s="9">
        <f t="shared" si="67"/>
        <v>0</v>
      </c>
      <c r="Y429" s="9"/>
      <c r="Z429" s="9"/>
      <c r="AA429" s="10">
        <f t="shared" si="68"/>
        <v>0</v>
      </c>
      <c r="AB429" s="11">
        <v>45693</v>
      </c>
    </row>
    <row r="430" spans="1:28" ht="15.75" hidden="1" x14ac:dyDescent="0.25">
      <c r="A430" s="32">
        <v>45693</v>
      </c>
      <c r="B430" s="33" t="s">
        <v>588</v>
      </c>
      <c r="C430" s="33"/>
      <c r="D430" s="33" t="s">
        <v>31</v>
      </c>
      <c r="E430" s="33" t="s">
        <v>266</v>
      </c>
      <c r="F430" s="33">
        <v>12</v>
      </c>
      <c r="G430" s="33" t="s">
        <v>267</v>
      </c>
      <c r="H430" s="33">
        <v>55000</v>
      </c>
      <c r="I430" s="20">
        <f t="shared" si="62"/>
        <v>660000</v>
      </c>
      <c r="J430" s="37" t="s">
        <v>240</v>
      </c>
      <c r="K430" s="20" t="s">
        <v>590</v>
      </c>
      <c r="L430" s="9">
        <f t="shared" si="63"/>
        <v>0</v>
      </c>
      <c r="M430" s="9"/>
      <c r="N430" s="9"/>
      <c r="O430" s="9">
        <f t="shared" si="64"/>
        <v>660000</v>
      </c>
      <c r="P430" s="9">
        <v>660000</v>
      </c>
      <c r="Q430" s="9"/>
      <c r="R430" s="9">
        <f t="shared" si="65"/>
        <v>0</v>
      </c>
      <c r="S430" s="9"/>
      <c r="T430" s="9"/>
      <c r="U430" s="9">
        <f t="shared" si="66"/>
        <v>0</v>
      </c>
      <c r="V430" s="9"/>
      <c r="W430" s="9"/>
      <c r="X430" s="9">
        <f t="shared" si="67"/>
        <v>0</v>
      </c>
      <c r="Y430" s="9"/>
      <c r="Z430" s="9"/>
      <c r="AA430" s="10">
        <f t="shared" si="68"/>
        <v>0</v>
      </c>
      <c r="AB430" s="11">
        <v>45693</v>
      </c>
    </row>
    <row r="431" spans="1:28" ht="15.75" hidden="1" x14ac:dyDescent="0.25">
      <c r="A431" s="39">
        <v>45693</v>
      </c>
      <c r="B431" s="33" t="s">
        <v>173</v>
      </c>
      <c r="C431" s="33"/>
      <c r="D431" s="33" t="s">
        <v>31</v>
      </c>
      <c r="E431" s="33" t="s">
        <v>213</v>
      </c>
      <c r="F431" s="33">
        <v>1750</v>
      </c>
      <c r="G431" s="33" t="s">
        <v>29</v>
      </c>
      <c r="H431" s="33">
        <v>2630</v>
      </c>
      <c r="I431" s="20">
        <f t="shared" si="62"/>
        <v>4602500</v>
      </c>
      <c r="J431" s="41" t="s">
        <v>240</v>
      </c>
      <c r="K431" s="20" t="s">
        <v>595</v>
      </c>
      <c r="L431" s="9">
        <f t="shared" si="63"/>
        <v>0</v>
      </c>
      <c r="M431" s="9"/>
      <c r="N431" s="9"/>
      <c r="O431" s="9">
        <f t="shared" si="64"/>
        <v>4602500</v>
      </c>
      <c r="P431" s="9">
        <v>4602500</v>
      </c>
      <c r="Q431" s="9"/>
      <c r="R431" s="9">
        <f t="shared" si="65"/>
        <v>0</v>
      </c>
      <c r="S431" s="9"/>
      <c r="T431" s="9"/>
      <c r="U431" s="9">
        <f t="shared" si="66"/>
        <v>0</v>
      </c>
      <c r="V431" s="9"/>
      <c r="W431" s="9"/>
      <c r="X431" s="9">
        <f t="shared" si="67"/>
        <v>0</v>
      </c>
      <c r="Y431" s="9"/>
      <c r="Z431" s="9"/>
      <c r="AA431" s="10">
        <f t="shared" si="68"/>
        <v>0</v>
      </c>
      <c r="AB431" s="11">
        <v>45693</v>
      </c>
    </row>
    <row r="432" spans="1:28" ht="15.75" hidden="1" x14ac:dyDescent="0.25">
      <c r="A432" s="44">
        <v>45693</v>
      </c>
      <c r="B432" s="46" t="s">
        <v>491</v>
      </c>
      <c r="C432" s="46"/>
      <c r="D432" s="46" t="s">
        <v>41</v>
      </c>
      <c r="E432" s="46" t="s">
        <v>95</v>
      </c>
      <c r="F432" s="46">
        <v>800</v>
      </c>
      <c r="G432" s="46" t="s">
        <v>29</v>
      </c>
      <c r="H432" s="46">
        <v>3950</v>
      </c>
      <c r="I432" s="47">
        <f t="shared" si="62"/>
        <v>3160000</v>
      </c>
      <c r="J432" s="53" t="s">
        <v>240</v>
      </c>
      <c r="K432" s="20" t="s">
        <v>496</v>
      </c>
      <c r="L432" s="9">
        <f t="shared" si="63"/>
        <v>0</v>
      </c>
      <c r="M432" s="9"/>
      <c r="N432" s="9"/>
      <c r="O432" s="9">
        <f t="shared" si="64"/>
        <v>3160000</v>
      </c>
      <c r="P432" s="9">
        <v>2490000</v>
      </c>
      <c r="Q432" s="9">
        <f>220000+450000</f>
        <v>670000</v>
      </c>
      <c r="R432" s="9">
        <f t="shared" si="65"/>
        <v>0</v>
      </c>
      <c r="S432" s="9"/>
      <c r="T432" s="9"/>
      <c r="U432" s="9">
        <f t="shared" si="66"/>
        <v>0</v>
      </c>
      <c r="V432" s="9"/>
      <c r="W432" s="9"/>
      <c r="X432" s="9">
        <f t="shared" si="67"/>
        <v>0</v>
      </c>
      <c r="Y432" s="9"/>
      <c r="Z432" s="9"/>
      <c r="AA432" s="10">
        <f t="shared" si="68"/>
        <v>0</v>
      </c>
      <c r="AB432" s="11">
        <v>45698</v>
      </c>
    </row>
    <row r="433" spans="1:28" ht="15.75" hidden="1" x14ac:dyDescent="0.25">
      <c r="A433" s="39">
        <v>45694</v>
      </c>
      <c r="B433" s="35" t="s">
        <v>422</v>
      </c>
      <c r="C433" s="35"/>
      <c r="D433" s="35" t="s">
        <v>41</v>
      </c>
      <c r="E433" s="35" t="s">
        <v>177</v>
      </c>
      <c r="F433" s="35">
        <v>5</v>
      </c>
      <c r="G433" s="35" t="s">
        <v>267</v>
      </c>
      <c r="H433" s="35">
        <v>630000</v>
      </c>
      <c r="I433" s="20">
        <f t="shared" ref="I433:I466" si="69">F433*H433</f>
        <v>3150000</v>
      </c>
      <c r="J433" s="41" t="s">
        <v>240</v>
      </c>
      <c r="K433" s="20" t="s">
        <v>608</v>
      </c>
      <c r="L433" s="9">
        <f>M433+N433</f>
        <v>0</v>
      </c>
      <c r="M433" s="9"/>
      <c r="N433" s="9"/>
      <c r="O433" s="9">
        <f>P433+Q433</f>
        <v>3150000</v>
      </c>
      <c r="P433" s="9">
        <v>3150000</v>
      </c>
      <c r="Q433" s="9"/>
      <c r="R433" s="9">
        <f>S433+T433</f>
        <v>0</v>
      </c>
      <c r="S433" s="9"/>
      <c r="T433" s="9"/>
      <c r="U433" s="9">
        <f>V433+W433</f>
        <v>0</v>
      </c>
      <c r="V433" s="9"/>
      <c r="W433" s="9"/>
      <c r="X433" s="9">
        <f>Y433+Z433</f>
        <v>0</v>
      </c>
      <c r="Y433" s="9"/>
      <c r="Z433" s="9"/>
      <c r="AA433" s="10">
        <f>C433+I433-L433-O433-U433-X433-R433</f>
        <v>0</v>
      </c>
      <c r="AB433" s="11">
        <v>45694</v>
      </c>
    </row>
    <row r="434" spans="1:28" ht="15.75" hidden="1" x14ac:dyDescent="0.25">
      <c r="A434" s="39">
        <v>45694</v>
      </c>
      <c r="B434" s="33" t="s">
        <v>526</v>
      </c>
      <c r="C434" s="33"/>
      <c r="D434" s="33" t="s">
        <v>31</v>
      </c>
      <c r="E434" s="33" t="s">
        <v>64</v>
      </c>
      <c r="F434" s="33">
        <v>2</v>
      </c>
      <c r="G434" s="33" t="s">
        <v>33</v>
      </c>
      <c r="H434" s="33">
        <v>150000</v>
      </c>
      <c r="I434" s="20">
        <f t="shared" si="69"/>
        <v>300000</v>
      </c>
      <c r="J434" s="37" t="s">
        <v>241</v>
      </c>
      <c r="K434" s="20"/>
      <c r="L434" s="9">
        <f t="shared" ref="L434:L466" si="70">M434+N434</f>
        <v>0</v>
      </c>
      <c r="M434" s="9"/>
      <c r="N434" s="9"/>
      <c r="O434" s="9">
        <f t="shared" ref="O434:O466" si="71">P434+Q434</f>
        <v>0</v>
      </c>
      <c r="P434" s="9"/>
      <c r="Q434" s="9"/>
      <c r="R434" s="9">
        <f t="shared" ref="R434:R466" si="72">S434+T434</f>
        <v>0</v>
      </c>
      <c r="S434" s="9"/>
      <c r="T434" s="9"/>
      <c r="U434" s="9">
        <f t="shared" ref="U434:U466" si="73">V434+W434</f>
        <v>300000</v>
      </c>
      <c r="V434" s="9">
        <v>300000</v>
      </c>
      <c r="W434" s="9"/>
      <c r="X434" s="9">
        <f t="shared" ref="X434:X466" si="74">Y434+Z434</f>
        <v>0</v>
      </c>
      <c r="Y434" s="9"/>
      <c r="Z434" s="9"/>
      <c r="AA434" s="10">
        <f t="shared" ref="AA434:AA466" si="75">C434+I434-L434-O434-U434-X434-R434</f>
        <v>0</v>
      </c>
      <c r="AB434" s="11">
        <v>45693</v>
      </c>
    </row>
    <row r="435" spans="1:28" ht="15.75" hidden="1" x14ac:dyDescent="0.25">
      <c r="A435" s="39">
        <v>45694</v>
      </c>
      <c r="B435" s="33" t="s">
        <v>526</v>
      </c>
      <c r="C435" s="33"/>
      <c r="D435" s="33" t="s">
        <v>31</v>
      </c>
      <c r="E435" s="33" t="s">
        <v>134</v>
      </c>
      <c r="F435" s="33">
        <v>1</v>
      </c>
      <c r="G435" s="33" t="s">
        <v>33</v>
      </c>
      <c r="H435" s="33">
        <v>230000</v>
      </c>
      <c r="I435" s="20">
        <f t="shared" si="69"/>
        <v>230000</v>
      </c>
      <c r="J435" s="37" t="s">
        <v>241</v>
      </c>
      <c r="K435" s="20"/>
      <c r="L435" s="9">
        <f t="shared" si="70"/>
        <v>0</v>
      </c>
      <c r="M435" s="9"/>
      <c r="N435" s="9"/>
      <c r="O435" s="9">
        <f t="shared" si="71"/>
        <v>0</v>
      </c>
      <c r="P435" s="9"/>
      <c r="Q435" s="9"/>
      <c r="R435" s="9">
        <f t="shared" si="72"/>
        <v>0</v>
      </c>
      <c r="S435" s="9"/>
      <c r="T435" s="9"/>
      <c r="U435" s="9">
        <f t="shared" si="73"/>
        <v>230000</v>
      </c>
      <c r="V435" s="9">
        <v>230000</v>
      </c>
      <c r="W435" s="9"/>
      <c r="X435" s="9">
        <f t="shared" si="74"/>
        <v>0</v>
      </c>
      <c r="Y435" s="9"/>
      <c r="Z435" s="9"/>
      <c r="AA435" s="10">
        <f t="shared" si="75"/>
        <v>0</v>
      </c>
      <c r="AB435" s="11">
        <v>45693</v>
      </c>
    </row>
    <row r="436" spans="1:28" ht="15.75" hidden="1" x14ac:dyDescent="0.25">
      <c r="A436" s="39">
        <v>45694</v>
      </c>
      <c r="B436" s="33" t="s">
        <v>412</v>
      </c>
      <c r="C436" s="33"/>
      <c r="D436" s="33" t="s">
        <v>41</v>
      </c>
      <c r="E436" s="33" t="s">
        <v>297</v>
      </c>
      <c r="F436" s="33">
        <v>10400</v>
      </c>
      <c r="G436" s="33" t="s">
        <v>29</v>
      </c>
      <c r="H436" s="33">
        <v>1750</v>
      </c>
      <c r="I436" s="20">
        <f t="shared" si="69"/>
        <v>18200000</v>
      </c>
      <c r="J436" s="60" t="s">
        <v>38</v>
      </c>
      <c r="K436" s="20"/>
      <c r="L436" s="9">
        <f t="shared" si="70"/>
        <v>0</v>
      </c>
      <c r="M436" s="9"/>
      <c r="N436" s="9"/>
      <c r="O436" s="9">
        <f t="shared" si="71"/>
        <v>0</v>
      </c>
      <c r="P436" s="9"/>
      <c r="Q436" s="9"/>
      <c r="R436" s="9">
        <f t="shared" si="72"/>
        <v>14700000</v>
      </c>
      <c r="S436" s="9">
        <v>5700000</v>
      </c>
      <c r="T436" s="9">
        <f>5000000+4000000</f>
        <v>9000000</v>
      </c>
      <c r="U436" s="9">
        <f t="shared" si="73"/>
        <v>0</v>
      </c>
      <c r="V436" s="9"/>
      <c r="W436" s="9"/>
      <c r="X436" s="9">
        <f t="shared" si="74"/>
        <v>0</v>
      </c>
      <c r="Y436" s="9"/>
      <c r="Z436" s="9"/>
      <c r="AA436" s="10">
        <f t="shared" si="75"/>
        <v>3500000</v>
      </c>
      <c r="AB436" s="11">
        <v>45714</v>
      </c>
    </row>
    <row r="437" spans="1:28" ht="15.75" hidden="1" x14ac:dyDescent="0.25">
      <c r="A437" s="39">
        <v>45694</v>
      </c>
      <c r="B437" s="33" t="s">
        <v>217</v>
      </c>
      <c r="C437" s="33"/>
      <c r="D437" s="33" t="s">
        <v>41</v>
      </c>
      <c r="E437" s="33" t="s">
        <v>155</v>
      </c>
      <c r="F437" s="33">
        <v>1900</v>
      </c>
      <c r="G437" s="33" t="s">
        <v>29</v>
      </c>
      <c r="H437" s="33">
        <v>4000</v>
      </c>
      <c r="I437" s="20">
        <f t="shared" si="69"/>
        <v>7600000</v>
      </c>
      <c r="J437" s="31" t="s">
        <v>241</v>
      </c>
      <c r="K437" s="20"/>
      <c r="L437" s="9">
        <f t="shared" si="70"/>
        <v>7600000</v>
      </c>
      <c r="M437" s="9">
        <v>4386250</v>
      </c>
      <c r="N437" s="9">
        <v>3213750</v>
      </c>
      <c r="O437" s="9">
        <f t="shared" si="71"/>
        <v>0</v>
      </c>
      <c r="P437" s="9"/>
      <c r="Q437" s="9"/>
      <c r="R437" s="9">
        <f t="shared" si="72"/>
        <v>0</v>
      </c>
      <c r="S437" s="9"/>
      <c r="T437" s="9"/>
      <c r="U437" s="9">
        <f t="shared" si="73"/>
        <v>0</v>
      </c>
      <c r="V437" s="9"/>
      <c r="W437" s="9"/>
      <c r="X437" s="9">
        <f t="shared" si="74"/>
        <v>0</v>
      </c>
      <c r="Y437" s="9"/>
      <c r="Z437" s="9"/>
      <c r="AA437" s="10">
        <f t="shared" si="75"/>
        <v>0</v>
      </c>
      <c r="AB437" s="11">
        <v>45705</v>
      </c>
    </row>
    <row r="438" spans="1:28" ht="15.75" hidden="1" x14ac:dyDescent="0.25">
      <c r="A438" s="39">
        <v>45694</v>
      </c>
      <c r="B438" s="33" t="s">
        <v>597</v>
      </c>
      <c r="C438" s="33"/>
      <c r="D438" s="33" t="s">
        <v>41</v>
      </c>
      <c r="E438" s="33" t="s">
        <v>299</v>
      </c>
      <c r="F438" s="33">
        <v>1</v>
      </c>
      <c r="G438" s="33" t="s">
        <v>138</v>
      </c>
      <c r="H438" s="33">
        <v>1200000</v>
      </c>
      <c r="I438" s="20">
        <f t="shared" si="69"/>
        <v>1200000</v>
      </c>
      <c r="J438" s="37" t="s">
        <v>240</v>
      </c>
      <c r="K438" s="20" t="s">
        <v>579</v>
      </c>
      <c r="L438" s="9">
        <f t="shared" si="70"/>
        <v>0</v>
      </c>
      <c r="M438" s="9"/>
      <c r="N438" s="9"/>
      <c r="O438" s="9">
        <f t="shared" si="71"/>
        <v>1200000</v>
      </c>
      <c r="P438" s="9">
        <v>1200000</v>
      </c>
      <c r="Q438" s="9"/>
      <c r="R438" s="9">
        <f t="shared" si="72"/>
        <v>0</v>
      </c>
      <c r="S438" s="9"/>
      <c r="T438" s="9"/>
      <c r="U438" s="9">
        <f t="shared" si="73"/>
        <v>0</v>
      </c>
      <c r="V438" s="9"/>
      <c r="W438" s="9"/>
      <c r="X438" s="9">
        <f t="shared" si="74"/>
        <v>0</v>
      </c>
      <c r="Y438" s="9"/>
      <c r="Z438" s="9"/>
      <c r="AA438" s="10">
        <f t="shared" si="75"/>
        <v>0</v>
      </c>
      <c r="AB438" s="11">
        <v>45692</v>
      </c>
    </row>
    <row r="439" spans="1:28" ht="15.75" hidden="1" x14ac:dyDescent="0.25">
      <c r="A439" s="39">
        <v>45694</v>
      </c>
      <c r="B439" s="33" t="s">
        <v>598</v>
      </c>
      <c r="C439" s="33"/>
      <c r="D439" s="33" t="s">
        <v>31</v>
      </c>
      <c r="E439" s="33" t="s">
        <v>470</v>
      </c>
      <c r="F439" s="33">
        <v>2</v>
      </c>
      <c r="G439" s="33" t="s">
        <v>25</v>
      </c>
      <c r="H439" s="33">
        <v>150000</v>
      </c>
      <c r="I439" s="20">
        <f t="shared" si="69"/>
        <v>300000</v>
      </c>
      <c r="J439" s="37" t="s">
        <v>241</v>
      </c>
      <c r="K439" s="20"/>
      <c r="L439" s="9">
        <f t="shared" si="70"/>
        <v>300000</v>
      </c>
      <c r="M439" s="9">
        <v>300000</v>
      </c>
      <c r="N439" s="9"/>
      <c r="O439" s="9">
        <f t="shared" si="71"/>
        <v>0</v>
      </c>
      <c r="P439" s="9"/>
      <c r="Q439" s="9"/>
      <c r="R439" s="9">
        <f t="shared" si="72"/>
        <v>0</v>
      </c>
      <c r="S439" s="9"/>
      <c r="T439" s="9"/>
      <c r="U439" s="9">
        <f t="shared" si="73"/>
        <v>0</v>
      </c>
      <c r="V439" s="9"/>
      <c r="W439" s="9"/>
      <c r="X439" s="9">
        <f t="shared" si="74"/>
        <v>0</v>
      </c>
      <c r="Y439" s="9"/>
      <c r="Z439" s="9"/>
      <c r="AA439" s="10">
        <f t="shared" si="75"/>
        <v>0</v>
      </c>
      <c r="AB439" s="11">
        <v>45694</v>
      </c>
    </row>
    <row r="440" spans="1:28" ht="15.75" hidden="1" x14ac:dyDescent="0.25">
      <c r="A440" s="39">
        <v>45694</v>
      </c>
      <c r="B440" s="33" t="s">
        <v>92</v>
      </c>
      <c r="C440" s="33"/>
      <c r="D440" s="33" t="s">
        <v>41</v>
      </c>
      <c r="E440" s="33" t="s">
        <v>91</v>
      </c>
      <c r="F440" s="33">
        <v>1000</v>
      </c>
      <c r="G440" s="33" t="s">
        <v>29</v>
      </c>
      <c r="H440" s="33">
        <v>4500</v>
      </c>
      <c r="I440" s="20">
        <f t="shared" si="69"/>
        <v>4500000</v>
      </c>
      <c r="J440" s="34" t="s">
        <v>26</v>
      </c>
      <c r="K440" s="20" t="s">
        <v>638</v>
      </c>
      <c r="L440" s="9">
        <f t="shared" si="70"/>
        <v>0</v>
      </c>
      <c r="M440" s="9"/>
      <c r="N440" s="9"/>
      <c r="O440" s="9">
        <f t="shared" si="71"/>
        <v>0</v>
      </c>
      <c r="P440" s="9"/>
      <c r="Q440" s="9"/>
      <c r="R440" s="9">
        <f t="shared" si="72"/>
        <v>0</v>
      </c>
      <c r="S440" s="9"/>
      <c r="T440" s="9"/>
      <c r="U440" s="9">
        <f t="shared" si="73"/>
        <v>0</v>
      </c>
      <c r="V440" s="9"/>
      <c r="W440" s="9"/>
      <c r="X440" s="9">
        <f t="shared" si="74"/>
        <v>0</v>
      </c>
      <c r="Y440" s="9"/>
      <c r="Z440" s="9"/>
      <c r="AA440" s="10">
        <f t="shared" si="75"/>
        <v>4500000</v>
      </c>
      <c r="AB440" s="11"/>
    </row>
    <row r="441" spans="1:28" ht="15.75" hidden="1" x14ac:dyDescent="0.25">
      <c r="A441" s="39">
        <v>45694</v>
      </c>
      <c r="B441" s="33" t="s">
        <v>92</v>
      </c>
      <c r="C441" s="33"/>
      <c r="D441" s="33" t="s">
        <v>41</v>
      </c>
      <c r="E441" s="33" t="s">
        <v>198</v>
      </c>
      <c r="F441" s="33">
        <v>250</v>
      </c>
      <c r="G441" s="33" t="s">
        <v>29</v>
      </c>
      <c r="H441" s="33">
        <v>860</v>
      </c>
      <c r="I441" s="20">
        <f t="shared" si="69"/>
        <v>215000</v>
      </c>
      <c r="J441" s="34" t="s">
        <v>26</v>
      </c>
      <c r="K441" s="20" t="s">
        <v>638</v>
      </c>
      <c r="L441" s="9">
        <f t="shared" si="70"/>
        <v>0</v>
      </c>
      <c r="M441" s="9"/>
      <c r="N441" s="9"/>
      <c r="O441" s="9">
        <f t="shared" si="71"/>
        <v>0</v>
      </c>
      <c r="P441" s="9"/>
      <c r="Q441" s="9"/>
      <c r="R441" s="9">
        <f t="shared" si="72"/>
        <v>0</v>
      </c>
      <c r="S441" s="9"/>
      <c r="T441" s="9"/>
      <c r="U441" s="9">
        <f t="shared" si="73"/>
        <v>0</v>
      </c>
      <c r="V441" s="9"/>
      <c r="W441" s="9"/>
      <c r="X441" s="9">
        <f t="shared" si="74"/>
        <v>0</v>
      </c>
      <c r="Y441" s="9"/>
      <c r="Z441" s="9"/>
      <c r="AA441" s="10">
        <f t="shared" si="75"/>
        <v>215000</v>
      </c>
      <c r="AB441" s="11"/>
    </row>
    <row r="442" spans="1:28" ht="15.75" hidden="1" x14ac:dyDescent="0.25">
      <c r="A442" s="39">
        <v>45694</v>
      </c>
      <c r="B442" s="33" t="s">
        <v>92</v>
      </c>
      <c r="C442" s="33"/>
      <c r="D442" s="33" t="s">
        <v>41</v>
      </c>
      <c r="E442" s="33" t="s">
        <v>132</v>
      </c>
      <c r="F442" s="33">
        <v>25</v>
      </c>
      <c r="G442" s="33" t="s">
        <v>51</v>
      </c>
      <c r="H442" s="33">
        <v>125000</v>
      </c>
      <c r="I442" s="20">
        <f t="shared" si="69"/>
        <v>3125000</v>
      </c>
      <c r="J442" s="34" t="s">
        <v>26</v>
      </c>
      <c r="K442" s="20" t="s">
        <v>638</v>
      </c>
      <c r="L442" s="9">
        <f t="shared" si="70"/>
        <v>0</v>
      </c>
      <c r="M442" s="9"/>
      <c r="N442" s="9"/>
      <c r="O442" s="9">
        <f t="shared" si="71"/>
        <v>0</v>
      </c>
      <c r="P442" s="9"/>
      <c r="Q442" s="9"/>
      <c r="R442" s="9">
        <f t="shared" si="72"/>
        <v>0</v>
      </c>
      <c r="S442" s="9"/>
      <c r="T442" s="9"/>
      <c r="U442" s="9">
        <f t="shared" si="73"/>
        <v>0</v>
      </c>
      <c r="V442" s="9"/>
      <c r="W442" s="9"/>
      <c r="X442" s="9">
        <f t="shared" si="74"/>
        <v>0</v>
      </c>
      <c r="Y442" s="9"/>
      <c r="Z442" s="9"/>
      <c r="AA442" s="10">
        <f t="shared" si="75"/>
        <v>3125000</v>
      </c>
      <c r="AB442" s="11"/>
    </row>
    <row r="443" spans="1:28" ht="15.75" hidden="1" x14ac:dyDescent="0.25">
      <c r="A443" s="39">
        <v>45694</v>
      </c>
      <c r="B443" s="33" t="s">
        <v>599</v>
      </c>
      <c r="C443" s="33"/>
      <c r="D443" s="33" t="s">
        <v>31</v>
      </c>
      <c r="E443" s="33" t="s">
        <v>175</v>
      </c>
      <c r="F443" s="33">
        <v>200</v>
      </c>
      <c r="G443" s="33" t="s">
        <v>25</v>
      </c>
      <c r="H443" s="33">
        <v>1700</v>
      </c>
      <c r="I443" s="20">
        <f t="shared" si="69"/>
        <v>340000</v>
      </c>
      <c r="J443" s="37" t="s">
        <v>241</v>
      </c>
      <c r="K443" s="20"/>
      <c r="L443" s="9">
        <f t="shared" si="70"/>
        <v>340000</v>
      </c>
      <c r="M443" s="9">
        <v>340000</v>
      </c>
      <c r="N443" s="9"/>
      <c r="O443" s="9">
        <f t="shared" si="71"/>
        <v>0</v>
      </c>
      <c r="P443" s="9"/>
      <c r="Q443" s="9"/>
      <c r="R443" s="9">
        <f t="shared" si="72"/>
        <v>0</v>
      </c>
      <c r="S443" s="9"/>
      <c r="T443" s="9"/>
      <c r="U443" s="9">
        <f t="shared" si="73"/>
        <v>0</v>
      </c>
      <c r="V443" s="9"/>
      <c r="W443" s="9"/>
      <c r="X443" s="9">
        <f t="shared" si="74"/>
        <v>0</v>
      </c>
      <c r="Y443" s="9"/>
      <c r="Z443" s="9"/>
      <c r="AA443" s="10">
        <f t="shared" si="75"/>
        <v>0</v>
      </c>
      <c r="AB443" s="11">
        <v>45694</v>
      </c>
    </row>
    <row r="444" spans="1:28" ht="15.75" hidden="1" x14ac:dyDescent="0.25">
      <c r="A444" s="39">
        <v>45694</v>
      </c>
      <c r="B444" s="33" t="s">
        <v>348</v>
      </c>
      <c r="C444" s="33"/>
      <c r="D444" s="33" t="s">
        <v>223</v>
      </c>
      <c r="E444" s="33" t="s">
        <v>102</v>
      </c>
      <c r="F444" s="33">
        <v>24</v>
      </c>
      <c r="G444" s="33" t="s">
        <v>74</v>
      </c>
      <c r="H444" s="33">
        <v>65000</v>
      </c>
      <c r="I444" s="20">
        <f t="shared" si="69"/>
        <v>1560000</v>
      </c>
      <c r="J444" s="37" t="s">
        <v>240</v>
      </c>
      <c r="K444" s="20" t="s">
        <v>609</v>
      </c>
      <c r="L444" s="9">
        <f t="shared" si="70"/>
        <v>0</v>
      </c>
      <c r="M444" s="9"/>
      <c r="N444" s="9"/>
      <c r="O444" s="9">
        <f t="shared" si="71"/>
        <v>1560000</v>
      </c>
      <c r="P444" s="9">
        <v>1560000</v>
      </c>
      <c r="Q444" s="9"/>
      <c r="R444" s="9">
        <f t="shared" si="72"/>
        <v>0</v>
      </c>
      <c r="S444" s="9"/>
      <c r="T444" s="9"/>
      <c r="U444" s="9">
        <f t="shared" si="73"/>
        <v>0</v>
      </c>
      <c r="V444" s="9"/>
      <c r="W444" s="9"/>
      <c r="X444" s="9">
        <f t="shared" si="74"/>
        <v>0</v>
      </c>
      <c r="Y444" s="9"/>
      <c r="Z444" s="9"/>
      <c r="AA444" s="10">
        <f t="shared" si="75"/>
        <v>0</v>
      </c>
      <c r="AB444" s="11">
        <v>45694</v>
      </c>
    </row>
    <row r="445" spans="1:28" ht="15.75" hidden="1" x14ac:dyDescent="0.25">
      <c r="A445" s="39">
        <v>45694</v>
      </c>
      <c r="B445" s="33" t="s">
        <v>348</v>
      </c>
      <c r="C445" s="33"/>
      <c r="D445" s="33" t="s">
        <v>223</v>
      </c>
      <c r="E445" s="33" t="s">
        <v>139</v>
      </c>
      <c r="F445" s="33">
        <v>2</v>
      </c>
      <c r="G445" s="33" t="s">
        <v>23</v>
      </c>
      <c r="H445" s="33">
        <v>400000</v>
      </c>
      <c r="I445" s="20">
        <f t="shared" si="69"/>
        <v>800000</v>
      </c>
      <c r="J445" s="37" t="s">
        <v>240</v>
      </c>
      <c r="K445" s="20" t="s">
        <v>609</v>
      </c>
      <c r="L445" s="9">
        <f t="shared" si="70"/>
        <v>0</v>
      </c>
      <c r="M445" s="9"/>
      <c r="N445" s="9"/>
      <c r="O445" s="9">
        <f t="shared" si="71"/>
        <v>800000</v>
      </c>
      <c r="P445" s="9">
        <v>800000</v>
      </c>
      <c r="Q445" s="9"/>
      <c r="R445" s="9">
        <f t="shared" si="72"/>
        <v>0</v>
      </c>
      <c r="S445" s="9"/>
      <c r="T445" s="9"/>
      <c r="U445" s="9">
        <f t="shared" si="73"/>
        <v>0</v>
      </c>
      <c r="V445" s="9"/>
      <c r="W445" s="9"/>
      <c r="X445" s="9">
        <f t="shared" si="74"/>
        <v>0</v>
      </c>
      <c r="Y445" s="9"/>
      <c r="Z445" s="9"/>
      <c r="AA445" s="10">
        <f t="shared" si="75"/>
        <v>0</v>
      </c>
      <c r="AB445" s="11">
        <v>45694</v>
      </c>
    </row>
    <row r="446" spans="1:28" ht="15.75" hidden="1" x14ac:dyDescent="0.25">
      <c r="A446" s="39">
        <v>45694</v>
      </c>
      <c r="B446" s="33" t="s">
        <v>348</v>
      </c>
      <c r="C446" s="33"/>
      <c r="D446" s="33" t="s">
        <v>223</v>
      </c>
      <c r="E446" s="33" t="s">
        <v>166</v>
      </c>
      <c r="F446" s="33">
        <v>3</v>
      </c>
      <c r="G446" s="33" t="s">
        <v>23</v>
      </c>
      <c r="H446" s="33">
        <v>400000</v>
      </c>
      <c r="I446" s="20">
        <f t="shared" si="69"/>
        <v>1200000</v>
      </c>
      <c r="J446" s="37" t="s">
        <v>240</v>
      </c>
      <c r="K446" s="20" t="s">
        <v>609</v>
      </c>
      <c r="L446" s="9">
        <f t="shared" si="70"/>
        <v>0</v>
      </c>
      <c r="M446" s="9"/>
      <c r="N446" s="9"/>
      <c r="O446" s="9">
        <f t="shared" si="71"/>
        <v>1200000</v>
      </c>
      <c r="P446" s="9">
        <v>1200000</v>
      </c>
      <c r="Q446" s="9"/>
      <c r="R446" s="9">
        <f t="shared" si="72"/>
        <v>0</v>
      </c>
      <c r="S446" s="9"/>
      <c r="T446" s="9"/>
      <c r="U446" s="9">
        <f t="shared" si="73"/>
        <v>0</v>
      </c>
      <c r="V446" s="9"/>
      <c r="W446" s="9"/>
      <c r="X446" s="9">
        <f t="shared" si="74"/>
        <v>0</v>
      </c>
      <c r="Y446" s="9"/>
      <c r="Z446" s="9"/>
      <c r="AA446" s="10">
        <f t="shared" si="75"/>
        <v>0</v>
      </c>
      <c r="AB446" s="11">
        <v>45694</v>
      </c>
    </row>
    <row r="447" spans="1:28" ht="15.75" hidden="1" x14ac:dyDescent="0.25">
      <c r="A447" s="39">
        <v>45694</v>
      </c>
      <c r="B447" s="33" t="s">
        <v>217</v>
      </c>
      <c r="C447" s="33"/>
      <c r="D447" s="33" t="s">
        <v>41</v>
      </c>
      <c r="E447" s="33" t="s">
        <v>198</v>
      </c>
      <c r="F447" s="33">
        <v>750</v>
      </c>
      <c r="G447" s="33" t="s">
        <v>29</v>
      </c>
      <c r="H447" s="33">
        <v>860</v>
      </c>
      <c r="I447" s="20">
        <f t="shared" si="69"/>
        <v>645000</v>
      </c>
      <c r="J447" s="31" t="s">
        <v>241</v>
      </c>
      <c r="K447" s="20"/>
      <c r="L447" s="9">
        <f t="shared" si="70"/>
        <v>645000</v>
      </c>
      <c r="M447" s="9">
        <v>645000</v>
      </c>
      <c r="N447" s="9"/>
      <c r="O447" s="9">
        <f t="shared" si="71"/>
        <v>0</v>
      </c>
      <c r="P447" s="9"/>
      <c r="Q447" s="9"/>
      <c r="R447" s="9">
        <f t="shared" si="72"/>
        <v>0</v>
      </c>
      <c r="S447" s="9"/>
      <c r="T447" s="9"/>
      <c r="U447" s="9">
        <f t="shared" si="73"/>
        <v>0</v>
      </c>
      <c r="V447" s="9"/>
      <c r="W447" s="9"/>
      <c r="X447" s="9">
        <f t="shared" si="74"/>
        <v>0</v>
      </c>
      <c r="Y447" s="9"/>
      <c r="Z447" s="9"/>
      <c r="AA447" s="10">
        <f t="shared" si="75"/>
        <v>0</v>
      </c>
      <c r="AB447" s="11">
        <v>45705</v>
      </c>
    </row>
    <row r="448" spans="1:28" ht="15.75" hidden="1" x14ac:dyDescent="0.25">
      <c r="A448" s="39">
        <v>45694</v>
      </c>
      <c r="B448" s="33" t="s">
        <v>600</v>
      </c>
      <c r="C448" s="33"/>
      <c r="D448" s="33" t="s">
        <v>31</v>
      </c>
      <c r="E448" s="33" t="s">
        <v>61</v>
      </c>
      <c r="F448" s="33">
        <v>6</v>
      </c>
      <c r="G448" s="33" t="s">
        <v>25</v>
      </c>
      <c r="H448" s="33">
        <v>45000</v>
      </c>
      <c r="I448" s="20">
        <f t="shared" si="69"/>
        <v>270000</v>
      </c>
      <c r="J448" s="37" t="s">
        <v>241</v>
      </c>
      <c r="K448" s="20"/>
      <c r="L448" s="9">
        <f t="shared" si="70"/>
        <v>270000</v>
      </c>
      <c r="M448" s="9">
        <v>270000</v>
      </c>
      <c r="N448" s="9"/>
      <c r="O448" s="9">
        <f t="shared" si="71"/>
        <v>0</v>
      </c>
      <c r="P448" s="9"/>
      <c r="Q448" s="9"/>
      <c r="R448" s="9">
        <f t="shared" si="72"/>
        <v>0</v>
      </c>
      <c r="S448" s="9"/>
      <c r="T448" s="9"/>
      <c r="U448" s="9">
        <f t="shared" si="73"/>
        <v>0</v>
      </c>
      <c r="V448" s="9"/>
      <c r="W448" s="9"/>
      <c r="X448" s="9">
        <f t="shared" si="74"/>
        <v>0</v>
      </c>
      <c r="Y448" s="9"/>
      <c r="Z448" s="9"/>
      <c r="AA448" s="10">
        <f t="shared" si="75"/>
        <v>0</v>
      </c>
      <c r="AB448" s="11">
        <v>45694</v>
      </c>
    </row>
    <row r="449" spans="1:28" ht="15.75" hidden="1" x14ac:dyDescent="0.25">
      <c r="A449" s="39">
        <v>45694</v>
      </c>
      <c r="B449" s="33" t="s">
        <v>600</v>
      </c>
      <c r="C449" s="33"/>
      <c r="D449" s="33" t="s">
        <v>31</v>
      </c>
      <c r="E449" s="33" t="s">
        <v>102</v>
      </c>
      <c r="F449" s="33">
        <v>4</v>
      </c>
      <c r="G449" s="33" t="s">
        <v>74</v>
      </c>
      <c r="H449" s="33">
        <v>65000</v>
      </c>
      <c r="I449" s="20">
        <f t="shared" si="69"/>
        <v>260000</v>
      </c>
      <c r="J449" s="37" t="s">
        <v>241</v>
      </c>
      <c r="K449" s="20"/>
      <c r="L449" s="9">
        <f t="shared" si="70"/>
        <v>260000</v>
      </c>
      <c r="M449" s="9">
        <v>260000</v>
      </c>
      <c r="N449" s="9"/>
      <c r="O449" s="9">
        <f t="shared" si="71"/>
        <v>0</v>
      </c>
      <c r="P449" s="9"/>
      <c r="Q449" s="9"/>
      <c r="R449" s="9">
        <f t="shared" si="72"/>
        <v>0</v>
      </c>
      <c r="S449" s="9"/>
      <c r="T449" s="9"/>
      <c r="U449" s="9">
        <f t="shared" si="73"/>
        <v>0</v>
      </c>
      <c r="V449" s="9"/>
      <c r="W449" s="9"/>
      <c r="X449" s="9">
        <f t="shared" si="74"/>
        <v>0</v>
      </c>
      <c r="Y449" s="9"/>
      <c r="Z449" s="9"/>
      <c r="AA449" s="10">
        <f t="shared" si="75"/>
        <v>0</v>
      </c>
      <c r="AB449" s="11">
        <v>45694</v>
      </c>
    </row>
    <row r="450" spans="1:28" ht="15.75" hidden="1" x14ac:dyDescent="0.25">
      <c r="A450" s="39">
        <v>45694</v>
      </c>
      <c r="B450" s="33" t="s">
        <v>600</v>
      </c>
      <c r="C450" s="33"/>
      <c r="D450" s="33" t="s">
        <v>31</v>
      </c>
      <c r="E450" s="33" t="s">
        <v>403</v>
      </c>
      <c r="F450" s="33">
        <v>2</v>
      </c>
      <c r="G450" s="33" t="s">
        <v>25</v>
      </c>
      <c r="H450" s="33">
        <v>75000</v>
      </c>
      <c r="I450" s="20">
        <f t="shared" si="69"/>
        <v>150000</v>
      </c>
      <c r="J450" s="37" t="s">
        <v>241</v>
      </c>
      <c r="K450" s="20"/>
      <c r="L450" s="9">
        <f t="shared" si="70"/>
        <v>150000</v>
      </c>
      <c r="M450" s="9">
        <v>150000</v>
      </c>
      <c r="N450" s="9"/>
      <c r="O450" s="9">
        <f t="shared" si="71"/>
        <v>0</v>
      </c>
      <c r="P450" s="9"/>
      <c r="Q450" s="9"/>
      <c r="R450" s="9">
        <f t="shared" si="72"/>
        <v>0</v>
      </c>
      <c r="S450" s="9"/>
      <c r="T450" s="9"/>
      <c r="U450" s="9">
        <f t="shared" si="73"/>
        <v>0</v>
      </c>
      <c r="V450" s="9"/>
      <c r="W450" s="9"/>
      <c r="X450" s="9">
        <f t="shared" si="74"/>
        <v>0</v>
      </c>
      <c r="Y450" s="9"/>
      <c r="Z450" s="9"/>
      <c r="AA450" s="10">
        <f t="shared" si="75"/>
        <v>0</v>
      </c>
      <c r="AB450" s="11">
        <v>45694</v>
      </c>
    </row>
    <row r="451" spans="1:28" ht="15.75" hidden="1" x14ac:dyDescent="0.25">
      <c r="A451" s="39">
        <v>45694</v>
      </c>
      <c r="B451" s="33" t="s">
        <v>600</v>
      </c>
      <c r="C451" s="33"/>
      <c r="D451" s="33" t="s">
        <v>31</v>
      </c>
      <c r="E451" s="33" t="s">
        <v>160</v>
      </c>
      <c r="F451" s="33">
        <v>2</v>
      </c>
      <c r="G451" s="33" t="s">
        <v>25</v>
      </c>
      <c r="H451" s="33">
        <v>95000</v>
      </c>
      <c r="I451" s="20">
        <f t="shared" si="69"/>
        <v>190000</v>
      </c>
      <c r="J451" s="37" t="s">
        <v>241</v>
      </c>
      <c r="K451" s="20"/>
      <c r="L451" s="9">
        <f t="shared" si="70"/>
        <v>190000</v>
      </c>
      <c r="M451" s="9">
        <v>190000</v>
      </c>
      <c r="N451" s="9"/>
      <c r="O451" s="9">
        <f t="shared" si="71"/>
        <v>0</v>
      </c>
      <c r="P451" s="9"/>
      <c r="Q451" s="9"/>
      <c r="R451" s="9">
        <f t="shared" si="72"/>
        <v>0</v>
      </c>
      <c r="S451" s="9"/>
      <c r="T451" s="9"/>
      <c r="U451" s="9">
        <f t="shared" si="73"/>
        <v>0</v>
      </c>
      <c r="V451" s="9"/>
      <c r="W451" s="9"/>
      <c r="X451" s="9">
        <f t="shared" si="74"/>
        <v>0</v>
      </c>
      <c r="Y451" s="9"/>
      <c r="Z451" s="9"/>
      <c r="AA451" s="10">
        <f t="shared" si="75"/>
        <v>0</v>
      </c>
      <c r="AB451" s="11">
        <v>45694</v>
      </c>
    </row>
    <row r="452" spans="1:28" ht="15.75" hidden="1" x14ac:dyDescent="0.25">
      <c r="A452" s="39">
        <v>45694</v>
      </c>
      <c r="B452" s="33" t="s">
        <v>600</v>
      </c>
      <c r="C452" s="33"/>
      <c r="D452" s="33" t="s">
        <v>31</v>
      </c>
      <c r="E452" s="33" t="s">
        <v>519</v>
      </c>
      <c r="F452" s="33">
        <v>2</v>
      </c>
      <c r="G452" s="33" t="s">
        <v>25</v>
      </c>
      <c r="H452" s="33">
        <v>115000</v>
      </c>
      <c r="I452" s="20">
        <f t="shared" si="69"/>
        <v>230000</v>
      </c>
      <c r="J452" s="37" t="s">
        <v>241</v>
      </c>
      <c r="K452" s="20"/>
      <c r="L452" s="9">
        <f t="shared" si="70"/>
        <v>230000</v>
      </c>
      <c r="M452" s="9">
        <v>230000</v>
      </c>
      <c r="N452" s="9"/>
      <c r="O452" s="9">
        <f t="shared" si="71"/>
        <v>0</v>
      </c>
      <c r="P452" s="9"/>
      <c r="Q452" s="9"/>
      <c r="R452" s="9">
        <f t="shared" si="72"/>
        <v>0</v>
      </c>
      <c r="S452" s="9"/>
      <c r="T452" s="9"/>
      <c r="U452" s="9">
        <f t="shared" si="73"/>
        <v>0</v>
      </c>
      <c r="V452" s="9"/>
      <c r="W452" s="9"/>
      <c r="X452" s="9">
        <f t="shared" si="74"/>
        <v>0</v>
      </c>
      <c r="Y452" s="9"/>
      <c r="Z452" s="9"/>
      <c r="AA452" s="10">
        <f t="shared" si="75"/>
        <v>0</v>
      </c>
      <c r="AB452" s="11">
        <v>45694</v>
      </c>
    </row>
    <row r="453" spans="1:28" ht="15.75" hidden="1" x14ac:dyDescent="0.25">
      <c r="A453" s="39">
        <v>45694</v>
      </c>
      <c r="B453" s="33" t="s">
        <v>369</v>
      </c>
      <c r="C453" s="33"/>
      <c r="D453" s="33" t="s">
        <v>31</v>
      </c>
      <c r="E453" s="33" t="s">
        <v>315</v>
      </c>
      <c r="F453" s="33">
        <v>400</v>
      </c>
      <c r="G453" s="33" t="s">
        <v>29</v>
      </c>
      <c r="H453" s="33">
        <v>5000</v>
      </c>
      <c r="I453" s="20">
        <f t="shared" si="69"/>
        <v>2000000</v>
      </c>
      <c r="J453" s="37" t="s">
        <v>241</v>
      </c>
      <c r="K453" s="20"/>
      <c r="L453" s="9">
        <f t="shared" si="70"/>
        <v>2000000</v>
      </c>
      <c r="M453" s="9">
        <v>2000000</v>
      </c>
      <c r="N453" s="9"/>
      <c r="O453" s="9">
        <f t="shared" si="71"/>
        <v>0</v>
      </c>
      <c r="P453" s="9"/>
      <c r="Q453" s="9"/>
      <c r="R453" s="9">
        <f t="shared" si="72"/>
        <v>0</v>
      </c>
      <c r="S453" s="9"/>
      <c r="T453" s="9"/>
      <c r="U453" s="9">
        <f t="shared" si="73"/>
        <v>0</v>
      </c>
      <c r="V453" s="9"/>
      <c r="W453" s="9"/>
      <c r="X453" s="9">
        <f t="shared" si="74"/>
        <v>0</v>
      </c>
      <c r="Y453" s="9"/>
      <c r="Z453" s="9"/>
      <c r="AA453" s="10">
        <f t="shared" si="75"/>
        <v>0</v>
      </c>
      <c r="AB453" s="11">
        <v>45695</v>
      </c>
    </row>
    <row r="454" spans="1:28" ht="15.75" hidden="1" x14ac:dyDescent="0.25">
      <c r="A454" s="39">
        <v>45694</v>
      </c>
      <c r="B454" s="33" t="s">
        <v>191</v>
      </c>
      <c r="C454" s="33"/>
      <c r="D454" s="33" t="s">
        <v>31</v>
      </c>
      <c r="E454" s="33" t="s">
        <v>192</v>
      </c>
      <c r="F454" s="33">
        <v>10000</v>
      </c>
      <c r="G454" s="33" t="s">
        <v>29</v>
      </c>
      <c r="H454" s="33">
        <v>875</v>
      </c>
      <c r="I454" s="20">
        <f t="shared" si="69"/>
        <v>8750000</v>
      </c>
      <c r="J454" s="16" t="s">
        <v>43</v>
      </c>
      <c r="K454" s="20"/>
      <c r="L454" s="9">
        <f t="shared" si="70"/>
        <v>6240300</v>
      </c>
      <c r="M454" s="9">
        <v>5000000</v>
      </c>
      <c r="N454" s="9">
        <v>1240300</v>
      </c>
      <c r="O454" s="9">
        <f t="shared" si="71"/>
        <v>0</v>
      </c>
      <c r="P454" s="9"/>
      <c r="Q454" s="9"/>
      <c r="R454" s="9">
        <f t="shared" si="72"/>
        <v>0</v>
      </c>
      <c r="S454" s="9"/>
      <c r="T454" s="9"/>
      <c r="U454" s="9">
        <f t="shared" si="73"/>
        <v>0</v>
      </c>
      <c r="V454" s="9"/>
      <c r="W454" s="9"/>
      <c r="X454" s="9">
        <f t="shared" si="74"/>
        <v>0</v>
      </c>
      <c r="Y454" s="9"/>
      <c r="Z454" s="9"/>
      <c r="AA454" s="10">
        <f t="shared" si="75"/>
        <v>2509700</v>
      </c>
      <c r="AB454" s="11">
        <v>45712</v>
      </c>
    </row>
    <row r="455" spans="1:28" ht="15.75" hidden="1" x14ac:dyDescent="0.25">
      <c r="A455" s="39">
        <v>45694</v>
      </c>
      <c r="B455" s="33" t="s">
        <v>191</v>
      </c>
      <c r="C455" s="33"/>
      <c r="D455" s="33" t="s">
        <v>31</v>
      </c>
      <c r="E455" s="33" t="s">
        <v>517</v>
      </c>
      <c r="F455" s="33">
        <v>500</v>
      </c>
      <c r="G455" s="33" t="s">
        <v>29</v>
      </c>
      <c r="H455" s="33">
        <v>800</v>
      </c>
      <c r="I455" s="20">
        <f t="shared" si="69"/>
        <v>400000</v>
      </c>
      <c r="J455" s="34" t="s">
        <v>26</v>
      </c>
      <c r="K455" s="20"/>
      <c r="L455" s="9">
        <f t="shared" si="70"/>
        <v>0</v>
      </c>
      <c r="M455" s="9"/>
      <c r="N455" s="9"/>
      <c r="O455" s="9">
        <f t="shared" si="71"/>
        <v>0</v>
      </c>
      <c r="P455" s="9"/>
      <c r="Q455" s="9"/>
      <c r="R455" s="9">
        <f t="shared" si="72"/>
        <v>0</v>
      </c>
      <c r="S455" s="9"/>
      <c r="T455" s="9"/>
      <c r="U455" s="9">
        <f t="shared" si="73"/>
        <v>0</v>
      </c>
      <c r="V455" s="9"/>
      <c r="W455" s="9"/>
      <c r="X455" s="9">
        <f t="shared" si="74"/>
        <v>0</v>
      </c>
      <c r="Y455" s="9"/>
      <c r="Z455" s="9"/>
      <c r="AA455" s="10">
        <f t="shared" si="75"/>
        <v>400000</v>
      </c>
      <c r="AB455" s="11"/>
    </row>
    <row r="456" spans="1:28" ht="15.75" hidden="1" x14ac:dyDescent="0.25">
      <c r="A456" s="39">
        <v>45694</v>
      </c>
      <c r="B456" s="33" t="s">
        <v>316</v>
      </c>
      <c r="C456" s="33"/>
      <c r="D456" s="33" t="s">
        <v>41</v>
      </c>
      <c r="E456" s="33" t="s">
        <v>315</v>
      </c>
      <c r="F456" s="33">
        <v>1000</v>
      </c>
      <c r="G456" s="33" t="s">
        <v>29</v>
      </c>
      <c r="H456" s="33">
        <v>5000</v>
      </c>
      <c r="I456" s="20">
        <f t="shared" si="69"/>
        <v>5000000</v>
      </c>
      <c r="J456" s="37" t="s">
        <v>241</v>
      </c>
      <c r="K456" s="20"/>
      <c r="L456" s="9">
        <f t="shared" si="70"/>
        <v>5000000</v>
      </c>
      <c r="M456" s="9">
        <v>5000000</v>
      </c>
      <c r="N456" s="9"/>
      <c r="O456" s="9">
        <f t="shared" si="71"/>
        <v>0</v>
      </c>
      <c r="P456" s="9"/>
      <c r="Q456" s="9"/>
      <c r="R456" s="9">
        <f t="shared" si="72"/>
        <v>0</v>
      </c>
      <c r="S456" s="9"/>
      <c r="T456" s="9"/>
      <c r="U456" s="9">
        <f t="shared" si="73"/>
        <v>0</v>
      </c>
      <c r="V456" s="9"/>
      <c r="W456" s="9"/>
      <c r="X456" s="9">
        <f t="shared" si="74"/>
        <v>0</v>
      </c>
      <c r="Y456" s="9"/>
      <c r="Z456" s="9"/>
      <c r="AA456" s="10">
        <f t="shared" si="75"/>
        <v>0</v>
      </c>
      <c r="AB456" s="11">
        <v>45694</v>
      </c>
    </row>
    <row r="457" spans="1:28" ht="15.75" hidden="1" x14ac:dyDescent="0.25">
      <c r="A457" s="39">
        <v>45694</v>
      </c>
      <c r="B457" s="33" t="s">
        <v>370</v>
      </c>
      <c r="C457" s="33"/>
      <c r="D457" s="33" t="s">
        <v>41</v>
      </c>
      <c r="E457" s="33" t="s">
        <v>110</v>
      </c>
      <c r="F457" s="33">
        <v>800</v>
      </c>
      <c r="G457" s="33" t="s">
        <v>29</v>
      </c>
      <c r="H457" s="33">
        <v>2000</v>
      </c>
      <c r="I457" s="20">
        <f t="shared" si="69"/>
        <v>1600000</v>
      </c>
      <c r="J457" s="37" t="s">
        <v>240</v>
      </c>
      <c r="K457" s="20" t="s">
        <v>669</v>
      </c>
      <c r="L457" s="9">
        <f t="shared" si="70"/>
        <v>0</v>
      </c>
      <c r="M457" s="9"/>
      <c r="N457" s="9"/>
      <c r="O457" s="9">
        <f t="shared" si="71"/>
        <v>1600000</v>
      </c>
      <c r="P457" s="9">
        <v>1600000</v>
      </c>
      <c r="Q457" s="9"/>
      <c r="R457" s="9">
        <f t="shared" si="72"/>
        <v>0</v>
      </c>
      <c r="S457" s="9"/>
      <c r="T457" s="9"/>
      <c r="U457" s="9">
        <f t="shared" si="73"/>
        <v>0</v>
      </c>
      <c r="V457" s="9"/>
      <c r="W457" s="9"/>
      <c r="X457" s="9">
        <f t="shared" si="74"/>
        <v>0</v>
      </c>
      <c r="Y457" s="9"/>
      <c r="Z457" s="9"/>
      <c r="AA457" s="10">
        <f t="shared" si="75"/>
        <v>0</v>
      </c>
      <c r="AB457" s="11">
        <v>45702</v>
      </c>
    </row>
    <row r="458" spans="1:28" ht="15.75" hidden="1" x14ac:dyDescent="0.25">
      <c r="A458" s="39">
        <v>45694</v>
      </c>
      <c r="B458" s="33" t="s">
        <v>343</v>
      </c>
      <c r="C458" s="33"/>
      <c r="D458" s="33" t="s">
        <v>41</v>
      </c>
      <c r="E458" s="33" t="s">
        <v>150</v>
      </c>
      <c r="F458" s="33">
        <v>20</v>
      </c>
      <c r="G458" s="33" t="s">
        <v>51</v>
      </c>
      <c r="H458" s="33">
        <v>47000</v>
      </c>
      <c r="I458" s="20">
        <f t="shared" si="69"/>
        <v>940000</v>
      </c>
      <c r="J458" s="37" t="s">
        <v>241</v>
      </c>
      <c r="K458" s="20"/>
      <c r="L458" s="9">
        <f t="shared" si="70"/>
        <v>940000</v>
      </c>
      <c r="M458" s="9">
        <v>940000</v>
      </c>
      <c r="N458" s="9"/>
      <c r="O458" s="9">
        <f t="shared" si="71"/>
        <v>0</v>
      </c>
      <c r="P458" s="9"/>
      <c r="Q458" s="9"/>
      <c r="R458" s="9">
        <f t="shared" si="72"/>
        <v>0</v>
      </c>
      <c r="S458" s="9"/>
      <c r="T458" s="9"/>
      <c r="U458" s="9">
        <f t="shared" si="73"/>
        <v>0</v>
      </c>
      <c r="V458" s="9"/>
      <c r="W458" s="9"/>
      <c r="X458" s="9">
        <f t="shared" si="74"/>
        <v>0</v>
      </c>
      <c r="Y458" s="9"/>
      <c r="Z458" s="9"/>
      <c r="AA458" s="10">
        <f t="shared" si="75"/>
        <v>0</v>
      </c>
      <c r="AB458" s="11">
        <v>45694</v>
      </c>
    </row>
    <row r="459" spans="1:28" ht="15.75" hidden="1" x14ac:dyDescent="0.25">
      <c r="A459" s="39">
        <v>45694</v>
      </c>
      <c r="B459" s="33" t="s">
        <v>601</v>
      </c>
      <c r="C459" s="33"/>
      <c r="D459" s="33" t="s">
        <v>31</v>
      </c>
      <c r="E459" s="33" t="s">
        <v>84</v>
      </c>
      <c r="F459" s="33">
        <v>4</v>
      </c>
      <c r="G459" s="33" t="s">
        <v>33</v>
      </c>
      <c r="H459" s="33">
        <v>450000</v>
      </c>
      <c r="I459" s="20">
        <f t="shared" si="69"/>
        <v>1800000</v>
      </c>
      <c r="J459" s="37" t="s">
        <v>240</v>
      </c>
      <c r="K459" s="20" t="s">
        <v>607</v>
      </c>
      <c r="L459" s="9">
        <f t="shared" si="70"/>
        <v>0</v>
      </c>
      <c r="M459" s="9"/>
      <c r="N459" s="9"/>
      <c r="O459" s="9">
        <f t="shared" si="71"/>
        <v>1800000</v>
      </c>
      <c r="P459" s="9">
        <v>1800000</v>
      </c>
      <c r="Q459" s="9"/>
      <c r="R459" s="9">
        <f t="shared" si="72"/>
        <v>0</v>
      </c>
      <c r="S459" s="9"/>
      <c r="T459" s="9"/>
      <c r="U459" s="9">
        <f t="shared" si="73"/>
        <v>0</v>
      </c>
      <c r="V459" s="9"/>
      <c r="W459" s="9"/>
      <c r="X459" s="9">
        <f t="shared" si="74"/>
        <v>0</v>
      </c>
      <c r="Y459" s="9"/>
      <c r="Z459" s="9"/>
      <c r="AA459" s="10">
        <f t="shared" si="75"/>
        <v>0</v>
      </c>
      <c r="AB459" s="11">
        <v>45694</v>
      </c>
    </row>
    <row r="460" spans="1:28" ht="15.75" hidden="1" x14ac:dyDescent="0.25">
      <c r="A460" s="39">
        <v>45694</v>
      </c>
      <c r="B460" s="33" t="s">
        <v>602</v>
      </c>
      <c r="C460" s="33"/>
      <c r="D460" s="33" t="s">
        <v>31</v>
      </c>
      <c r="E460" s="33" t="s">
        <v>32</v>
      </c>
      <c r="F460" s="33">
        <v>1</v>
      </c>
      <c r="G460" s="33" t="s">
        <v>33</v>
      </c>
      <c r="H460" s="33">
        <v>150000</v>
      </c>
      <c r="I460" s="20">
        <f t="shared" si="69"/>
        <v>150000</v>
      </c>
      <c r="J460" s="37" t="s">
        <v>241</v>
      </c>
      <c r="K460" s="20"/>
      <c r="L460" s="9">
        <f t="shared" si="70"/>
        <v>0</v>
      </c>
      <c r="M460" s="9"/>
      <c r="N460" s="9"/>
      <c r="O460" s="9">
        <f t="shared" si="71"/>
        <v>0</v>
      </c>
      <c r="P460" s="9"/>
      <c r="Q460" s="9"/>
      <c r="R460" s="9">
        <f t="shared" si="72"/>
        <v>0</v>
      </c>
      <c r="S460" s="9"/>
      <c r="T460" s="9"/>
      <c r="U460" s="9">
        <f t="shared" si="73"/>
        <v>150000</v>
      </c>
      <c r="V460" s="9">
        <v>150000</v>
      </c>
      <c r="W460" s="9"/>
      <c r="X460" s="9">
        <f t="shared" si="74"/>
        <v>0</v>
      </c>
      <c r="Y460" s="9"/>
      <c r="Z460" s="9"/>
      <c r="AA460" s="10">
        <f t="shared" si="75"/>
        <v>0</v>
      </c>
      <c r="AB460" s="11">
        <v>45694</v>
      </c>
    </row>
    <row r="461" spans="1:28" ht="15.75" hidden="1" x14ac:dyDescent="0.25">
      <c r="A461" s="39">
        <v>45694</v>
      </c>
      <c r="B461" s="33" t="s">
        <v>374</v>
      </c>
      <c r="C461" s="33"/>
      <c r="D461" s="33" t="s">
        <v>41</v>
      </c>
      <c r="E461" s="33" t="s">
        <v>295</v>
      </c>
      <c r="F461" s="33">
        <v>6</v>
      </c>
      <c r="G461" s="33" t="s">
        <v>33</v>
      </c>
      <c r="H461" s="33">
        <v>230000</v>
      </c>
      <c r="I461" s="20">
        <f t="shared" si="69"/>
        <v>1380000</v>
      </c>
      <c r="J461" s="37" t="s">
        <v>240</v>
      </c>
      <c r="K461" s="20" t="s">
        <v>622</v>
      </c>
      <c r="L461" s="9">
        <f t="shared" si="70"/>
        <v>0</v>
      </c>
      <c r="M461" s="9"/>
      <c r="N461" s="9"/>
      <c r="O461" s="9">
        <f t="shared" si="71"/>
        <v>1380000</v>
      </c>
      <c r="P461" s="9">
        <v>1380000</v>
      </c>
      <c r="Q461" s="9"/>
      <c r="R461" s="9">
        <f t="shared" si="72"/>
        <v>0</v>
      </c>
      <c r="S461" s="9"/>
      <c r="T461" s="9"/>
      <c r="U461" s="9">
        <f t="shared" si="73"/>
        <v>0</v>
      </c>
      <c r="V461" s="9"/>
      <c r="W461" s="9"/>
      <c r="X461" s="9">
        <f t="shared" si="74"/>
        <v>0</v>
      </c>
      <c r="Y461" s="9"/>
      <c r="Z461" s="9"/>
      <c r="AA461" s="10">
        <f t="shared" si="75"/>
        <v>0</v>
      </c>
      <c r="AB461" s="11">
        <v>45695</v>
      </c>
    </row>
    <row r="462" spans="1:28" ht="15.75" hidden="1" x14ac:dyDescent="0.25">
      <c r="A462" s="39">
        <v>45694</v>
      </c>
      <c r="B462" s="33" t="s">
        <v>603</v>
      </c>
      <c r="C462" s="33"/>
      <c r="D462" s="33" t="s">
        <v>41</v>
      </c>
      <c r="E462" s="33" t="s">
        <v>143</v>
      </c>
      <c r="F462" s="33">
        <v>28.7</v>
      </c>
      <c r="G462" s="33" t="s">
        <v>51</v>
      </c>
      <c r="H462" s="33">
        <v>47000</v>
      </c>
      <c r="I462" s="20">
        <f t="shared" si="69"/>
        <v>1348900</v>
      </c>
      <c r="J462" s="37" t="s">
        <v>240</v>
      </c>
      <c r="K462" s="20" t="s">
        <v>605</v>
      </c>
      <c r="L462" s="9">
        <f t="shared" si="70"/>
        <v>0</v>
      </c>
      <c r="M462" s="9"/>
      <c r="N462" s="9"/>
      <c r="O462" s="9">
        <f t="shared" si="71"/>
        <v>1348900</v>
      </c>
      <c r="P462" s="9">
        <v>1348900</v>
      </c>
      <c r="Q462" s="9"/>
      <c r="R462" s="9">
        <f t="shared" si="72"/>
        <v>0</v>
      </c>
      <c r="S462" s="9"/>
      <c r="T462" s="9"/>
      <c r="U462" s="9">
        <f t="shared" si="73"/>
        <v>0</v>
      </c>
      <c r="V462" s="9"/>
      <c r="W462" s="9"/>
      <c r="X462" s="9">
        <f t="shared" si="74"/>
        <v>0</v>
      </c>
      <c r="Y462" s="9"/>
      <c r="Z462" s="9"/>
      <c r="AA462" s="10">
        <f t="shared" si="75"/>
        <v>0</v>
      </c>
      <c r="AB462" s="11">
        <v>45694</v>
      </c>
    </row>
    <row r="463" spans="1:28" ht="15.75" hidden="1" x14ac:dyDescent="0.25">
      <c r="A463" s="39">
        <v>45694</v>
      </c>
      <c r="B463" s="33" t="s">
        <v>258</v>
      </c>
      <c r="C463" s="33"/>
      <c r="D463" s="33" t="s">
        <v>31</v>
      </c>
      <c r="E463" s="33" t="s">
        <v>110</v>
      </c>
      <c r="F463" s="33">
        <v>20800</v>
      </c>
      <c r="G463" s="33" t="s">
        <v>29</v>
      </c>
      <c r="H463" s="33">
        <v>1700</v>
      </c>
      <c r="I463" s="20">
        <f t="shared" si="69"/>
        <v>35360000</v>
      </c>
      <c r="J463" s="37" t="s">
        <v>240</v>
      </c>
      <c r="K463" s="20" t="s">
        <v>516</v>
      </c>
      <c r="L463" s="9">
        <f t="shared" si="70"/>
        <v>0</v>
      </c>
      <c r="M463" s="9"/>
      <c r="N463" s="9"/>
      <c r="O463" s="9">
        <f t="shared" si="71"/>
        <v>37440000</v>
      </c>
      <c r="P463" s="9">
        <v>37440000</v>
      </c>
      <c r="Q463" s="9"/>
      <c r="R463" s="9">
        <f t="shared" si="72"/>
        <v>0</v>
      </c>
      <c r="S463" s="9"/>
      <c r="T463" s="9"/>
      <c r="U463" s="9">
        <f t="shared" si="73"/>
        <v>0</v>
      </c>
      <c r="V463" s="9"/>
      <c r="W463" s="9"/>
      <c r="X463" s="9">
        <f t="shared" si="74"/>
        <v>0</v>
      </c>
      <c r="Y463" s="9"/>
      <c r="Z463" s="9"/>
      <c r="AA463" s="10">
        <f t="shared" si="75"/>
        <v>-2080000</v>
      </c>
      <c r="AB463" s="11">
        <v>45701</v>
      </c>
    </row>
    <row r="464" spans="1:28" ht="15.75" hidden="1" x14ac:dyDescent="0.25">
      <c r="A464" s="32">
        <v>45694</v>
      </c>
      <c r="B464" s="33" t="s">
        <v>109</v>
      </c>
      <c r="C464" s="33"/>
      <c r="D464" s="33" t="s">
        <v>31</v>
      </c>
      <c r="E464" s="33" t="s">
        <v>185</v>
      </c>
      <c r="F464" s="33">
        <v>3000</v>
      </c>
      <c r="G464" s="33" t="s">
        <v>29</v>
      </c>
      <c r="H464" s="33">
        <v>900</v>
      </c>
      <c r="I464" s="20">
        <f t="shared" si="69"/>
        <v>2700000</v>
      </c>
      <c r="J464" s="37" t="s">
        <v>241</v>
      </c>
      <c r="K464" s="20"/>
      <c r="L464" s="9">
        <f t="shared" si="70"/>
        <v>2700000</v>
      </c>
      <c r="M464" s="9">
        <v>2700000</v>
      </c>
      <c r="N464" s="9"/>
      <c r="O464" s="9">
        <f t="shared" si="71"/>
        <v>0</v>
      </c>
      <c r="P464" s="9"/>
      <c r="Q464" s="9"/>
      <c r="R464" s="9">
        <f t="shared" si="72"/>
        <v>0</v>
      </c>
      <c r="S464" s="9"/>
      <c r="T464" s="9"/>
      <c r="U464" s="9">
        <f t="shared" si="73"/>
        <v>0</v>
      </c>
      <c r="V464" s="9"/>
      <c r="W464" s="9"/>
      <c r="X464" s="9">
        <f t="shared" si="74"/>
        <v>0</v>
      </c>
      <c r="Y464" s="9"/>
      <c r="Z464" s="9"/>
      <c r="AA464" s="10">
        <f t="shared" si="75"/>
        <v>0</v>
      </c>
      <c r="AB464" s="11">
        <v>45694</v>
      </c>
    </row>
    <row r="465" spans="1:28" ht="15.75" hidden="1" x14ac:dyDescent="0.25">
      <c r="A465" s="39">
        <v>45694</v>
      </c>
      <c r="B465" s="33" t="s">
        <v>604</v>
      </c>
      <c r="C465" s="33"/>
      <c r="D465" s="33" t="s">
        <v>223</v>
      </c>
      <c r="E465" s="33" t="s">
        <v>95</v>
      </c>
      <c r="F465" s="33">
        <v>300</v>
      </c>
      <c r="G465" s="33" t="s">
        <v>29</v>
      </c>
      <c r="H465" s="33">
        <v>3800</v>
      </c>
      <c r="I465" s="20">
        <f t="shared" si="69"/>
        <v>1140000</v>
      </c>
      <c r="J465" s="37" t="s">
        <v>240</v>
      </c>
      <c r="K465" s="20"/>
      <c r="L465" s="9">
        <f t="shared" si="70"/>
        <v>0</v>
      </c>
      <c r="M465" s="9"/>
      <c r="N465" s="9"/>
      <c r="O465" s="9">
        <f t="shared" si="71"/>
        <v>1140000</v>
      </c>
      <c r="P465" s="9">
        <v>1140000</v>
      </c>
      <c r="Q465" s="9"/>
      <c r="R465" s="9">
        <f t="shared" si="72"/>
        <v>0</v>
      </c>
      <c r="S465" s="9"/>
      <c r="T465" s="9"/>
      <c r="U465" s="9">
        <f t="shared" si="73"/>
        <v>0</v>
      </c>
      <c r="V465" s="9"/>
      <c r="W465" s="9"/>
      <c r="X465" s="9">
        <f t="shared" si="74"/>
        <v>0</v>
      </c>
      <c r="Y465" s="9"/>
      <c r="Z465" s="9"/>
      <c r="AA465" s="10">
        <f t="shared" si="75"/>
        <v>0</v>
      </c>
      <c r="AB465" s="11">
        <v>45694</v>
      </c>
    </row>
    <row r="466" spans="1:28" ht="15.75" hidden="1" x14ac:dyDescent="0.25">
      <c r="A466" s="44">
        <v>45694</v>
      </c>
      <c r="B466" s="46" t="s">
        <v>604</v>
      </c>
      <c r="C466" s="46"/>
      <c r="D466" s="46" t="s">
        <v>223</v>
      </c>
      <c r="E466" s="46" t="s">
        <v>80</v>
      </c>
      <c r="F466" s="46">
        <v>5</v>
      </c>
      <c r="G466" s="46" t="s">
        <v>23</v>
      </c>
      <c r="H466" s="46">
        <v>1200000</v>
      </c>
      <c r="I466" s="47">
        <f t="shared" si="69"/>
        <v>6000000</v>
      </c>
      <c r="J466" s="37" t="s">
        <v>240</v>
      </c>
      <c r="K466" s="20"/>
      <c r="L466" s="9">
        <f t="shared" si="70"/>
        <v>0</v>
      </c>
      <c r="M466" s="9"/>
      <c r="N466" s="9"/>
      <c r="O466" s="9">
        <f t="shared" si="71"/>
        <v>6000000</v>
      </c>
      <c r="P466" s="9">
        <v>6000000</v>
      </c>
      <c r="Q466" s="9"/>
      <c r="R466" s="9">
        <f t="shared" si="72"/>
        <v>0</v>
      </c>
      <c r="S466" s="9"/>
      <c r="T466" s="9"/>
      <c r="U466" s="9">
        <f t="shared" si="73"/>
        <v>0</v>
      </c>
      <c r="V466" s="9"/>
      <c r="W466" s="9"/>
      <c r="X466" s="9">
        <f t="shared" si="74"/>
        <v>0</v>
      </c>
      <c r="Y466" s="9"/>
      <c r="Z466" s="9"/>
      <c r="AA466" s="10">
        <f t="shared" si="75"/>
        <v>0</v>
      </c>
      <c r="AB466" s="11">
        <v>45694</v>
      </c>
    </row>
    <row r="467" spans="1:28" ht="15.75" hidden="1" x14ac:dyDescent="0.25">
      <c r="A467" s="39">
        <v>45695</v>
      </c>
      <c r="B467" s="35" t="s">
        <v>222</v>
      </c>
      <c r="C467" s="35"/>
      <c r="D467" s="35" t="s">
        <v>31</v>
      </c>
      <c r="E467" s="35" t="s">
        <v>111</v>
      </c>
      <c r="F467" s="35">
        <v>400</v>
      </c>
      <c r="G467" s="35" t="s">
        <v>29</v>
      </c>
      <c r="H467" s="35">
        <v>2500</v>
      </c>
      <c r="I467" s="20">
        <f t="shared" ref="I467:I529" si="76">F467*H467</f>
        <v>1000000</v>
      </c>
      <c r="J467" s="37" t="s">
        <v>240</v>
      </c>
      <c r="K467" s="20"/>
      <c r="L467" s="9">
        <f>M467+N467</f>
        <v>0</v>
      </c>
      <c r="M467" s="9"/>
      <c r="N467" s="9"/>
      <c r="O467" s="9">
        <f>P467+Q467</f>
        <v>0</v>
      </c>
      <c r="P467" s="9"/>
      <c r="Q467" s="9"/>
      <c r="R467" s="9">
        <f>S467+T467</f>
        <v>1000000</v>
      </c>
      <c r="S467" s="9">
        <v>1000000</v>
      </c>
      <c r="T467" s="9"/>
      <c r="U467" s="9">
        <f>V467+W467</f>
        <v>0</v>
      </c>
      <c r="V467" s="9"/>
      <c r="W467" s="9"/>
      <c r="X467" s="9">
        <f>Y467+Z467</f>
        <v>0</v>
      </c>
      <c r="Y467" s="9"/>
      <c r="Z467" s="9"/>
      <c r="AA467" s="10">
        <f>C467+I467-L467-O467-U467-X467-R467</f>
        <v>0</v>
      </c>
      <c r="AB467" s="11">
        <v>45695</v>
      </c>
    </row>
    <row r="468" spans="1:28" ht="15.75" hidden="1" x14ac:dyDescent="0.25">
      <c r="A468" s="39">
        <v>45695</v>
      </c>
      <c r="B468" s="33" t="s">
        <v>204</v>
      </c>
      <c r="C468" s="33"/>
      <c r="D468" s="33" t="s">
        <v>31</v>
      </c>
      <c r="E468" s="33" t="s">
        <v>205</v>
      </c>
      <c r="F468" s="33">
        <v>100</v>
      </c>
      <c r="G468" s="33" t="s">
        <v>51</v>
      </c>
      <c r="H468" s="33">
        <v>84500</v>
      </c>
      <c r="I468" s="20">
        <f t="shared" si="76"/>
        <v>8450000</v>
      </c>
      <c r="J468" s="34" t="s">
        <v>26</v>
      </c>
      <c r="K468" s="20"/>
      <c r="L468" s="9">
        <f t="shared" ref="L468:L515" si="77">M468+N468</f>
        <v>0</v>
      </c>
      <c r="M468" s="9"/>
      <c r="N468" s="9"/>
      <c r="O468" s="9">
        <f t="shared" ref="O468:O515" si="78">P468+Q468</f>
        <v>0</v>
      </c>
      <c r="P468" s="9"/>
      <c r="Q468" s="9"/>
      <c r="R468" s="9">
        <f t="shared" ref="R468:R515" si="79">S468+T468</f>
        <v>0</v>
      </c>
      <c r="S468" s="9"/>
      <c r="T468" s="9"/>
      <c r="U468" s="9">
        <f t="shared" ref="U468:U515" si="80">V468+W468</f>
        <v>0</v>
      </c>
      <c r="V468" s="9"/>
      <c r="W468" s="9"/>
      <c r="X468" s="9">
        <f t="shared" ref="X468:X515" si="81">Y468+Z468</f>
        <v>0</v>
      </c>
      <c r="Y468" s="9"/>
      <c r="Z468" s="9"/>
      <c r="AA468" s="10">
        <f t="shared" ref="AA468:AA515" si="82">C468+I468-L468-O468-U468-X468-R468</f>
        <v>8450000</v>
      </c>
      <c r="AB468" s="11"/>
    </row>
    <row r="469" spans="1:28" ht="15.75" hidden="1" x14ac:dyDescent="0.25">
      <c r="A469" s="39">
        <v>45695</v>
      </c>
      <c r="B469" s="33" t="s">
        <v>204</v>
      </c>
      <c r="C469" s="33"/>
      <c r="D469" s="33" t="s">
        <v>31</v>
      </c>
      <c r="E469" s="33" t="s">
        <v>132</v>
      </c>
      <c r="F469" s="33">
        <v>200</v>
      </c>
      <c r="G469" s="33" t="s">
        <v>51</v>
      </c>
      <c r="H469" s="33">
        <v>84500</v>
      </c>
      <c r="I469" s="20">
        <f t="shared" si="76"/>
        <v>16900000</v>
      </c>
      <c r="J469" s="34" t="s">
        <v>26</v>
      </c>
      <c r="K469" s="20"/>
      <c r="L469" s="9">
        <f t="shared" si="77"/>
        <v>0</v>
      </c>
      <c r="M469" s="9"/>
      <c r="N469" s="9"/>
      <c r="O469" s="9">
        <f t="shared" si="78"/>
        <v>0</v>
      </c>
      <c r="P469" s="9"/>
      <c r="Q469" s="9"/>
      <c r="R469" s="9">
        <f t="shared" si="79"/>
        <v>0</v>
      </c>
      <c r="S469" s="9"/>
      <c r="T469" s="9"/>
      <c r="U469" s="9">
        <f t="shared" si="80"/>
        <v>0</v>
      </c>
      <c r="V469" s="9"/>
      <c r="W469" s="9"/>
      <c r="X469" s="9">
        <f t="shared" si="81"/>
        <v>0</v>
      </c>
      <c r="Y469" s="9"/>
      <c r="Z469" s="9"/>
      <c r="AA469" s="10">
        <f t="shared" si="82"/>
        <v>16900000</v>
      </c>
      <c r="AB469" s="11"/>
    </row>
    <row r="470" spans="1:28" ht="15.75" hidden="1" x14ac:dyDescent="0.25">
      <c r="A470" s="39">
        <v>45695</v>
      </c>
      <c r="B470" s="33">
        <v>777</v>
      </c>
      <c r="C470" s="33"/>
      <c r="D470" s="33" t="s">
        <v>31</v>
      </c>
      <c r="E470" s="33" t="s">
        <v>45</v>
      </c>
      <c r="F470" s="33">
        <v>25</v>
      </c>
      <c r="G470" s="33" t="s">
        <v>51</v>
      </c>
      <c r="H470" s="33">
        <v>180000</v>
      </c>
      <c r="I470" s="20">
        <f t="shared" si="76"/>
        <v>4500000</v>
      </c>
      <c r="J470" s="37" t="s">
        <v>240</v>
      </c>
      <c r="K470" s="20" t="s">
        <v>625</v>
      </c>
      <c r="L470" s="9">
        <f t="shared" si="77"/>
        <v>0</v>
      </c>
      <c r="M470" s="9"/>
      <c r="N470" s="9"/>
      <c r="O470" s="9">
        <f t="shared" si="78"/>
        <v>4500000</v>
      </c>
      <c r="P470" s="9">
        <v>4500000</v>
      </c>
      <c r="Q470" s="9"/>
      <c r="R470" s="9">
        <f t="shared" si="79"/>
        <v>0</v>
      </c>
      <c r="S470" s="9"/>
      <c r="T470" s="9"/>
      <c r="U470" s="9">
        <f t="shared" si="80"/>
        <v>0</v>
      </c>
      <c r="V470" s="9"/>
      <c r="W470" s="9"/>
      <c r="X470" s="9">
        <f t="shared" si="81"/>
        <v>0</v>
      </c>
      <c r="Y470" s="9"/>
      <c r="Z470" s="9"/>
      <c r="AA470" s="10">
        <f t="shared" si="82"/>
        <v>0</v>
      </c>
      <c r="AB470" s="11">
        <v>45695</v>
      </c>
    </row>
    <row r="471" spans="1:28" ht="15.75" hidden="1" x14ac:dyDescent="0.25">
      <c r="A471" s="39">
        <v>45695</v>
      </c>
      <c r="B471" s="33" t="s">
        <v>415</v>
      </c>
      <c r="C471" s="33"/>
      <c r="D471" s="33" t="s">
        <v>41</v>
      </c>
      <c r="E471" s="33" t="s">
        <v>73</v>
      </c>
      <c r="F471" s="33">
        <v>20</v>
      </c>
      <c r="G471" s="33" t="s">
        <v>74</v>
      </c>
      <c r="H471" s="33">
        <v>50000</v>
      </c>
      <c r="I471" s="20">
        <f t="shared" si="76"/>
        <v>1000000</v>
      </c>
      <c r="J471" s="37" t="s">
        <v>240</v>
      </c>
      <c r="K471" s="20" t="s">
        <v>621</v>
      </c>
      <c r="L471" s="9">
        <f t="shared" si="77"/>
        <v>0</v>
      </c>
      <c r="M471" s="9"/>
      <c r="N471" s="9"/>
      <c r="O471" s="9">
        <f t="shared" si="78"/>
        <v>1000000</v>
      </c>
      <c r="P471" s="9">
        <v>1000000</v>
      </c>
      <c r="Q471" s="9"/>
      <c r="R471" s="9">
        <f t="shared" si="79"/>
        <v>0</v>
      </c>
      <c r="S471" s="9"/>
      <c r="T471" s="9"/>
      <c r="U471" s="9">
        <f t="shared" si="80"/>
        <v>0</v>
      </c>
      <c r="V471" s="9"/>
      <c r="W471" s="9"/>
      <c r="X471" s="9">
        <f t="shared" si="81"/>
        <v>0</v>
      </c>
      <c r="Y471" s="9"/>
      <c r="Z471" s="9"/>
      <c r="AA471" s="10">
        <f t="shared" si="82"/>
        <v>0</v>
      </c>
      <c r="AB471" s="11">
        <v>45695</v>
      </c>
    </row>
    <row r="472" spans="1:28" ht="15.75" hidden="1" x14ac:dyDescent="0.25">
      <c r="A472" s="39">
        <v>45695</v>
      </c>
      <c r="B472" s="33" t="s">
        <v>291</v>
      </c>
      <c r="C472" s="33"/>
      <c r="D472" s="33" t="s">
        <v>223</v>
      </c>
      <c r="E472" s="33" t="s">
        <v>88</v>
      </c>
      <c r="F472" s="33">
        <v>1250</v>
      </c>
      <c r="G472" s="33" t="s">
        <v>29</v>
      </c>
      <c r="H472" s="33">
        <v>1230</v>
      </c>
      <c r="I472" s="20">
        <f t="shared" si="76"/>
        <v>1537500</v>
      </c>
      <c r="J472" s="37" t="s">
        <v>240</v>
      </c>
      <c r="K472" s="20" t="s">
        <v>606</v>
      </c>
      <c r="L472" s="9">
        <f t="shared" si="77"/>
        <v>0</v>
      </c>
      <c r="M472" s="9"/>
      <c r="N472" s="9"/>
      <c r="O472" s="9">
        <f t="shared" si="78"/>
        <v>1537500</v>
      </c>
      <c r="P472" s="9">
        <v>1537500</v>
      </c>
      <c r="Q472" s="9"/>
      <c r="R472" s="9">
        <f t="shared" si="79"/>
        <v>0</v>
      </c>
      <c r="S472" s="9"/>
      <c r="T472" s="9"/>
      <c r="U472" s="9">
        <f t="shared" si="80"/>
        <v>0</v>
      </c>
      <c r="V472" s="9"/>
      <c r="W472" s="9"/>
      <c r="X472" s="9">
        <f t="shared" si="81"/>
        <v>0</v>
      </c>
      <c r="Y472" s="9"/>
      <c r="Z472" s="9"/>
      <c r="AA472" s="10">
        <f t="shared" si="82"/>
        <v>0</v>
      </c>
      <c r="AB472" s="11">
        <v>45694</v>
      </c>
    </row>
    <row r="473" spans="1:28" ht="15.75" hidden="1" x14ac:dyDescent="0.25">
      <c r="A473" s="39">
        <v>45695</v>
      </c>
      <c r="B473" s="33" t="s">
        <v>369</v>
      </c>
      <c r="C473" s="33"/>
      <c r="D473" s="33" t="s">
        <v>31</v>
      </c>
      <c r="E473" s="33" t="s">
        <v>315</v>
      </c>
      <c r="F473" s="33">
        <v>600</v>
      </c>
      <c r="G473" s="33" t="s">
        <v>29</v>
      </c>
      <c r="H473" s="33">
        <v>5000</v>
      </c>
      <c r="I473" s="20">
        <f t="shared" si="76"/>
        <v>3000000</v>
      </c>
      <c r="J473" s="37" t="s">
        <v>240</v>
      </c>
      <c r="K473" s="20" t="s">
        <v>624</v>
      </c>
      <c r="L473" s="9">
        <f t="shared" si="77"/>
        <v>0</v>
      </c>
      <c r="M473" s="9"/>
      <c r="N473" s="9"/>
      <c r="O473" s="9">
        <f t="shared" si="78"/>
        <v>3000000</v>
      </c>
      <c r="P473" s="9">
        <v>3000000</v>
      </c>
      <c r="Q473" s="9"/>
      <c r="R473" s="9">
        <f t="shared" si="79"/>
        <v>0</v>
      </c>
      <c r="S473" s="9"/>
      <c r="T473" s="9"/>
      <c r="U473" s="9">
        <f t="shared" si="80"/>
        <v>0</v>
      </c>
      <c r="V473" s="9"/>
      <c r="W473" s="9"/>
      <c r="X473" s="9">
        <f t="shared" si="81"/>
        <v>0</v>
      </c>
      <c r="Y473" s="9"/>
      <c r="Z473" s="9"/>
      <c r="AA473" s="10">
        <f t="shared" si="82"/>
        <v>0</v>
      </c>
      <c r="AB473" s="11">
        <v>45695</v>
      </c>
    </row>
    <row r="474" spans="1:28" ht="15.75" hidden="1" x14ac:dyDescent="0.25">
      <c r="A474" s="39">
        <v>45695</v>
      </c>
      <c r="B474" s="33" t="s">
        <v>611</v>
      </c>
      <c r="C474" s="33"/>
      <c r="D474" s="33" t="s">
        <v>41</v>
      </c>
      <c r="E474" s="33" t="s">
        <v>73</v>
      </c>
      <c r="F474" s="33">
        <v>10</v>
      </c>
      <c r="G474" s="33" t="s">
        <v>74</v>
      </c>
      <c r="H474" s="33">
        <v>50000</v>
      </c>
      <c r="I474" s="20">
        <f t="shared" si="76"/>
        <v>500000</v>
      </c>
      <c r="J474" s="37" t="s">
        <v>240</v>
      </c>
      <c r="K474" s="20" t="s">
        <v>606</v>
      </c>
      <c r="L474" s="9">
        <f t="shared" si="77"/>
        <v>0</v>
      </c>
      <c r="M474" s="9"/>
      <c r="N474" s="9"/>
      <c r="O474" s="9">
        <f t="shared" si="78"/>
        <v>500000</v>
      </c>
      <c r="P474" s="9">
        <v>500000</v>
      </c>
      <c r="Q474" s="9"/>
      <c r="R474" s="9">
        <f t="shared" si="79"/>
        <v>0</v>
      </c>
      <c r="S474" s="9"/>
      <c r="T474" s="9"/>
      <c r="U474" s="9">
        <f t="shared" si="80"/>
        <v>0</v>
      </c>
      <c r="V474" s="9"/>
      <c r="W474" s="9"/>
      <c r="X474" s="9">
        <f t="shared" si="81"/>
        <v>0</v>
      </c>
      <c r="Y474" s="9"/>
      <c r="Z474" s="9"/>
      <c r="AA474" s="10">
        <f t="shared" si="82"/>
        <v>0</v>
      </c>
      <c r="AB474" s="11">
        <v>45695</v>
      </c>
    </row>
    <row r="475" spans="1:28" ht="15.75" hidden="1" x14ac:dyDescent="0.25">
      <c r="A475" s="39">
        <v>45695</v>
      </c>
      <c r="B475" s="33" t="s">
        <v>611</v>
      </c>
      <c r="C475" s="33"/>
      <c r="D475" s="33" t="s">
        <v>41</v>
      </c>
      <c r="E475" s="33" t="s">
        <v>102</v>
      </c>
      <c r="F475" s="33">
        <v>4</v>
      </c>
      <c r="G475" s="33" t="s">
        <v>74</v>
      </c>
      <c r="H475" s="33">
        <v>65000</v>
      </c>
      <c r="I475" s="20">
        <f t="shared" si="76"/>
        <v>260000</v>
      </c>
      <c r="J475" s="37" t="s">
        <v>240</v>
      </c>
      <c r="K475" s="20" t="s">
        <v>606</v>
      </c>
      <c r="L475" s="9">
        <f t="shared" si="77"/>
        <v>0</v>
      </c>
      <c r="M475" s="9"/>
      <c r="N475" s="9"/>
      <c r="O475" s="9">
        <f t="shared" si="78"/>
        <v>260000</v>
      </c>
      <c r="P475" s="9">
        <v>260000</v>
      </c>
      <c r="Q475" s="9"/>
      <c r="R475" s="9">
        <f t="shared" si="79"/>
        <v>0</v>
      </c>
      <c r="S475" s="9"/>
      <c r="T475" s="9"/>
      <c r="U475" s="9">
        <f t="shared" si="80"/>
        <v>0</v>
      </c>
      <c r="V475" s="9"/>
      <c r="W475" s="9"/>
      <c r="X475" s="9">
        <f t="shared" si="81"/>
        <v>0</v>
      </c>
      <c r="Y475" s="9"/>
      <c r="Z475" s="9"/>
      <c r="AA475" s="10">
        <f t="shared" si="82"/>
        <v>0</v>
      </c>
      <c r="AB475" s="11">
        <v>45695</v>
      </c>
    </row>
    <row r="476" spans="1:28" ht="15.75" hidden="1" x14ac:dyDescent="0.25">
      <c r="A476" s="39">
        <v>45695</v>
      </c>
      <c r="B476" s="33" t="s">
        <v>611</v>
      </c>
      <c r="C476" s="33"/>
      <c r="D476" s="33" t="s">
        <v>41</v>
      </c>
      <c r="E476" s="33" t="s">
        <v>234</v>
      </c>
      <c r="F476" s="33">
        <v>20</v>
      </c>
      <c r="G476" s="33" t="s">
        <v>51</v>
      </c>
      <c r="H476" s="33">
        <v>90000</v>
      </c>
      <c r="I476" s="20">
        <f t="shared" si="76"/>
        <v>1800000</v>
      </c>
      <c r="J476" s="37" t="s">
        <v>240</v>
      </c>
      <c r="K476" s="20" t="s">
        <v>606</v>
      </c>
      <c r="L476" s="9">
        <f t="shared" si="77"/>
        <v>0</v>
      </c>
      <c r="M476" s="9"/>
      <c r="N476" s="9"/>
      <c r="O476" s="9">
        <f t="shared" si="78"/>
        <v>1800000</v>
      </c>
      <c r="P476" s="9">
        <v>1800000</v>
      </c>
      <c r="Q476" s="9"/>
      <c r="R476" s="9">
        <f t="shared" si="79"/>
        <v>0</v>
      </c>
      <c r="S476" s="9"/>
      <c r="T476" s="9"/>
      <c r="U476" s="9">
        <f t="shared" si="80"/>
        <v>0</v>
      </c>
      <c r="V476" s="9"/>
      <c r="W476" s="9"/>
      <c r="X476" s="9">
        <f t="shared" si="81"/>
        <v>0</v>
      </c>
      <c r="Y476" s="9"/>
      <c r="Z476" s="9"/>
      <c r="AA476" s="10">
        <f t="shared" si="82"/>
        <v>0</v>
      </c>
      <c r="AB476" s="11">
        <v>45695</v>
      </c>
    </row>
    <row r="477" spans="1:28" ht="15.75" hidden="1" x14ac:dyDescent="0.25">
      <c r="A477" s="39">
        <v>45695</v>
      </c>
      <c r="B477" s="33" t="s">
        <v>611</v>
      </c>
      <c r="C477" s="33"/>
      <c r="D477" s="33" t="s">
        <v>41</v>
      </c>
      <c r="E477" s="33" t="s">
        <v>235</v>
      </c>
      <c r="F477" s="33">
        <v>40</v>
      </c>
      <c r="G477" s="33" t="s">
        <v>51</v>
      </c>
      <c r="H477" s="33">
        <v>90000</v>
      </c>
      <c r="I477" s="20">
        <f t="shared" si="76"/>
        <v>3600000</v>
      </c>
      <c r="J477" s="37" t="s">
        <v>240</v>
      </c>
      <c r="K477" s="20" t="s">
        <v>606</v>
      </c>
      <c r="L477" s="9">
        <f t="shared" si="77"/>
        <v>0</v>
      </c>
      <c r="M477" s="9"/>
      <c r="N477" s="9"/>
      <c r="O477" s="9">
        <f t="shared" si="78"/>
        <v>3600000</v>
      </c>
      <c r="P477" s="9">
        <v>3600000</v>
      </c>
      <c r="Q477" s="9"/>
      <c r="R477" s="9">
        <f t="shared" si="79"/>
        <v>0</v>
      </c>
      <c r="S477" s="9"/>
      <c r="T477" s="9"/>
      <c r="U477" s="9">
        <f t="shared" si="80"/>
        <v>0</v>
      </c>
      <c r="V477" s="9"/>
      <c r="W477" s="9"/>
      <c r="X477" s="9">
        <f t="shared" si="81"/>
        <v>0</v>
      </c>
      <c r="Y477" s="9"/>
      <c r="Z477" s="9"/>
      <c r="AA477" s="10">
        <f t="shared" si="82"/>
        <v>0</v>
      </c>
      <c r="AB477" s="11">
        <v>45695</v>
      </c>
    </row>
    <row r="478" spans="1:28" ht="15.75" hidden="1" x14ac:dyDescent="0.25">
      <c r="A478" s="39">
        <v>45695</v>
      </c>
      <c r="B478" s="33" t="s">
        <v>611</v>
      </c>
      <c r="C478" s="33"/>
      <c r="D478" s="33" t="s">
        <v>41</v>
      </c>
      <c r="E478" s="33" t="s">
        <v>236</v>
      </c>
      <c r="F478" s="33">
        <v>20</v>
      </c>
      <c r="G478" s="33" t="s">
        <v>51</v>
      </c>
      <c r="H478" s="33">
        <v>90000</v>
      </c>
      <c r="I478" s="20">
        <f t="shared" si="76"/>
        <v>1800000</v>
      </c>
      <c r="J478" s="37" t="s">
        <v>240</v>
      </c>
      <c r="K478" s="20" t="s">
        <v>606</v>
      </c>
      <c r="L478" s="9">
        <f t="shared" si="77"/>
        <v>0</v>
      </c>
      <c r="M478" s="9"/>
      <c r="N478" s="9"/>
      <c r="O478" s="9">
        <f t="shared" si="78"/>
        <v>1800000</v>
      </c>
      <c r="P478" s="9">
        <v>1800000</v>
      </c>
      <c r="Q478" s="9"/>
      <c r="R478" s="9">
        <f t="shared" si="79"/>
        <v>0</v>
      </c>
      <c r="S478" s="9"/>
      <c r="T478" s="9"/>
      <c r="U478" s="9">
        <f t="shared" si="80"/>
        <v>0</v>
      </c>
      <c r="V478" s="9"/>
      <c r="W478" s="9"/>
      <c r="X478" s="9">
        <f t="shared" si="81"/>
        <v>0</v>
      </c>
      <c r="Y478" s="9"/>
      <c r="Z478" s="9"/>
      <c r="AA478" s="10">
        <f t="shared" si="82"/>
        <v>0</v>
      </c>
      <c r="AB478" s="11">
        <v>45695</v>
      </c>
    </row>
    <row r="479" spans="1:28" ht="15.75" hidden="1" x14ac:dyDescent="0.25">
      <c r="A479" s="39">
        <v>45695</v>
      </c>
      <c r="B479" s="33" t="s">
        <v>611</v>
      </c>
      <c r="C479" s="33"/>
      <c r="D479" s="33" t="s">
        <v>41</v>
      </c>
      <c r="E479" s="33" t="s">
        <v>237</v>
      </c>
      <c r="F479" s="33">
        <v>20</v>
      </c>
      <c r="G479" s="33" t="s">
        <v>51</v>
      </c>
      <c r="H479" s="33">
        <v>90000</v>
      </c>
      <c r="I479" s="20">
        <f t="shared" si="76"/>
        <v>1800000</v>
      </c>
      <c r="J479" s="37" t="s">
        <v>240</v>
      </c>
      <c r="K479" s="20" t="s">
        <v>606</v>
      </c>
      <c r="L479" s="9">
        <f t="shared" si="77"/>
        <v>0</v>
      </c>
      <c r="M479" s="9"/>
      <c r="N479" s="9"/>
      <c r="O479" s="9">
        <f t="shared" si="78"/>
        <v>1800000</v>
      </c>
      <c r="P479" s="9">
        <v>1800000</v>
      </c>
      <c r="Q479" s="9"/>
      <c r="R479" s="9">
        <f t="shared" si="79"/>
        <v>0</v>
      </c>
      <c r="S479" s="9"/>
      <c r="T479" s="9"/>
      <c r="U479" s="9">
        <f t="shared" si="80"/>
        <v>0</v>
      </c>
      <c r="V479" s="9"/>
      <c r="W479" s="9"/>
      <c r="X479" s="9">
        <f t="shared" si="81"/>
        <v>0</v>
      </c>
      <c r="Y479" s="9"/>
      <c r="Z479" s="9"/>
      <c r="AA479" s="10">
        <f t="shared" si="82"/>
        <v>0</v>
      </c>
      <c r="AB479" s="11">
        <v>45695</v>
      </c>
    </row>
    <row r="480" spans="1:28" ht="15.75" hidden="1" x14ac:dyDescent="0.25">
      <c r="A480" s="39">
        <v>45695</v>
      </c>
      <c r="B480" s="33" t="s">
        <v>611</v>
      </c>
      <c r="C480" s="33"/>
      <c r="D480" s="33" t="s">
        <v>41</v>
      </c>
      <c r="E480" s="33" t="s">
        <v>612</v>
      </c>
      <c r="F480" s="33">
        <v>2</v>
      </c>
      <c r="G480" s="33" t="s">
        <v>25</v>
      </c>
      <c r="H480" s="33">
        <v>250000</v>
      </c>
      <c r="I480" s="20">
        <f t="shared" si="76"/>
        <v>500000</v>
      </c>
      <c r="J480" s="37" t="s">
        <v>240</v>
      </c>
      <c r="K480" s="20" t="s">
        <v>606</v>
      </c>
      <c r="L480" s="9">
        <f t="shared" si="77"/>
        <v>0</v>
      </c>
      <c r="M480" s="9"/>
      <c r="N480" s="9"/>
      <c r="O480" s="9">
        <f t="shared" si="78"/>
        <v>500000</v>
      </c>
      <c r="P480" s="9">
        <v>500000</v>
      </c>
      <c r="Q480" s="9"/>
      <c r="R480" s="9">
        <f t="shared" si="79"/>
        <v>0</v>
      </c>
      <c r="S480" s="9"/>
      <c r="T480" s="9"/>
      <c r="U480" s="9">
        <f t="shared" si="80"/>
        <v>0</v>
      </c>
      <c r="V480" s="9"/>
      <c r="W480" s="9"/>
      <c r="X480" s="9">
        <f t="shared" si="81"/>
        <v>0</v>
      </c>
      <c r="Y480" s="9"/>
      <c r="Z480" s="9"/>
      <c r="AA480" s="10">
        <f t="shared" si="82"/>
        <v>0</v>
      </c>
      <c r="AB480" s="11">
        <v>45695</v>
      </c>
    </row>
    <row r="481" spans="1:28" ht="15.75" hidden="1" x14ac:dyDescent="0.25">
      <c r="A481" s="39">
        <v>45695</v>
      </c>
      <c r="B481" s="33" t="s">
        <v>611</v>
      </c>
      <c r="C481" s="33"/>
      <c r="D481" s="33" t="s">
        <v>41</v>
      </c>
      <c r="E481" s="33" t="s">
        <v>266</v>
      </c>
      <c r="F481" s="33">
        <v>24</v>
      </c>
      <c r="G481" s="33" t="s">
        <v>267</v>
      </c>
      <c r="H481" s="33">
        <v>55000</v>
      </c>
      <c r="I481" s="20">
        <f t="shared" si="76"/>
        <v>1320000</v>
      </c>
      <c r="J481" s="37" t="s">
        <v>240</v>
      </c>
      <c r="K481" s="20" t="s">
        <v>606</v>
      </c>
      <c r="L481" s="9">
        <f t="shared" si="77"/>
        <v>0</v>
      </c>
      <c r="M481" s="9"/>
      <c r="N481" s="9"/>
      <c r="O481" s="9">
        <f t="shared" si="78"/>
        <v>1320000</v>
      </c>
      <c r="P481" s="9">
        <v>1320000</v>
      </c>
      <c r="Q481" s="9"/>
      <c r="R481" s="9">
        <f t="shared" si="79"/>
        <v>0</v>
      </c>
      <c r="S481" s="9"/>
      <c r="T481" s="9"/>
      <c r="U481" s="9">
        <f t="shared" si="80"/>
        <v>0</v>
      </c>
      <c r="V481" s="9"/>
      <c r="W481" s="9"/>
      <c r="X481" s="9">
        <f t="shared" si="81"/>
        <v>0</v>
      </c>
      <c r="Y481" s="9"/>
      <c r="Z481" s="9"/>
      <c r="AA481" s="10">
        <f t="shared" si="82"/>
        <v>0</v>
      </c>
      <c r="AB481" s="11">
        <v>45695</v>
      </c>
    </row>
    <row r="482" spans="1:28" ht="15.75" hidden="1" x14ac:dyDescent="0.25">
      <c r="A482" s="39">
        <v>45695</v>
      </c>
      <c r="B482" s="33" t="s">
        <v>370</v>
      </c>
      <c r="C482" s="33"/>
      <c r="D482" s="33" t="s">
        <v>41</v>
      </c>
      <c r="E482" s="33" t="s">
        <v>110</v>
      </c>
      <c r="F482" s="33">
        <v>2600</v>
      </c>
      <c r="G482" s="33" t="s">
        <v>29</v>
      </c>
      <c r="H482" s="33">
        <v>2000</v>
      </c>
      <c r="I482" s="20">
        <f t="shared" si="76"/>
        <v>5200000</v>
      </c>
      <c r="J482" s="37" t="s">
        <v>240</v>
      </c>
      <c r="K482" s="20" t="s">
        <v>583</v>
      </c>
      <c r="L482" s="9">
        <f t="shared" si="77"/>
        <v>0</v>
      </c>
      <c r="M482" s="9"/>
      <c r="N482" s="9"/>
      <c r="O482" s="9">
        <f t="shared" si="78"/>
        <v>5200000</v>
      </c>
      <c r="P482" s="9">
        <v>5200000</v>
      </c>
      <c r="Q482" s="9"/>
      <c r="R482" s="9">
        <f t="shared" si="79"/>
        <v>0</v>
      </c>
      <c r="S482" s="9"/>
      <c r="T482" s="9"/>
      <c r="U482" s="9">
        <f t="shared" si="80"/>
        <v>0</v>
      </c>
      <c r="V482" s="9"/>
      <c r="W482" s="9"/>
      <c r="X482" s="9">
        <f t="shared" si="81"/>
        <v>0</v>
      </c>
      <c r="Y482" s="9"/>
      <c r="Z482" s="9"/>
      <c r="AA482" s="10">
        <f t="shared" si="82"/>
        <v>0</v>
      </c>
      <c r="AB482" s="11">
        <v>45699</v>
      </c>
    </row>
    <row r="483" spans="1:28" ht="15.75" hidden="1" x14ac:dyDescent="0.25">
      <c r="A483" s="39">
        <v>45695</v>
      </c>
      <c r="B483" s="33" t="s">
        <v>346</v>
      </c>
      <c r="C483" s="33"/>
      <c r="D483" s="33" t="s">
        <v>41</v>
      </c>
      <c r="E483" s="33" t="s">
        <v>155</v>
      </c>
      <c r="F483" s="33">
        <v>100</v>
      </c>
      <c r="G483" s="33" t="s">
        <v>29</v>
      </c>
      <c r="H483" s="33">
        <v>4000</v>
      </c>
      <c r="I483" s="20">
        <f t="shared" si="76"/>
        <v>400000</v>
      </c>
      <c r="J483" s="37" t="s">
        <v>241</v>
      </c>
      <c r="K483" s="20"/>
      <c r="L483" s="9">
        <f t="shared" si="77"/>
        <v>400000</v>
      </c>
      <c r="M483" s="9"/>
      <c r="N483" s="9">
        <v>400000</v>
      </c>
      <c r="O483" s="9">
        <f t="shared" si="78"/>
        <v>0</v>
      </c>
      <c r="P483" s="9"/>
      <c r="Q483" s="9"/>
      <c r="R483" s="9">
        <f t="shared" si="79"/>
        <v>0</v>
      </c>
      <c r="S483" s="9"/>
      <c r="T483" s="9"/>
      <c r="U483" s="9">
        <f t="shared" si="80"/>
        <v>0</v>
      </c>
      <c r="V483" s="9"/>
      <c r="W483" s="9"/>
      <c r="X483" s="9">
        <f t="shared" si="81"/>
        <v>0</v>
      </c>
      <c r="Y483" s="9"/>
      <c r="Z483" s="9"/>
      <c r="AA483" s="10">
        <f t="shared" si="82"/>
        <v>0</v>
      </c>
      <c r="AB483" s="11">
        <v>45702</v>
      </c>
    </row>
    <row r="484" spans="1:28" ht="15.75" hidden="1" x14ac:dyDescent="0.25">
      <c r="A484" s="39">
        <v>45695</v>
      </c>
      <c r="B484" s="33" t="s">
        <v>346</v>
      </c>
      <c r="C484" s="33"/>
      <c r="D484" s="33" t="s">
        <v>41</v>
      </c>
      <c r="E484" s="33" t="s">
        <v>111</v>
      </c>
      <c r="F484" s="33">
        <v>200</v>
      </c>
      <c r="G484" s="33" t="s">
        <v>29</v>
      </c>
      <c r="H484" s="33">
        <v>2500</v>
      </c>
      <c r="I484" s="20">
        <f t="shared" si="76"/>
        <v>500000</v>
      </c>
      <c r="J484" s="37" t="s">
        <v>241</v>
      </c>
      <c r="K484" s="20"/>
      <c r="L484" s="9">
        <f t="shared" si="77"/>
        <v>500000</v>
      </c>
      <c r="M484" s="9">
        <v>500000</v>
      </c>
      <c r="N484" s="9"/>
      <c r="O484" s="9">
        <f t="shared" si="78"/>
        <v>0</v>
      </c>
      <c r="P484" s="9"/>
      <c r="Q484" s="9"/>
      <c r="R484" s="9">
        <f t="shared" si="79"/>
        <v>0</v>
      </c>
      <c r="S484" s="9"/>
      <c r="T484" s="9"/>
      <c r="U484" s="9">
        <f t="shared" si="80"/>
        <v>0</v>
      </c>
      <c r="V484" s="9"/>
      <c r="W484" s="9"/>
      <c r="X484" s="9">
        <f t="shared" si="81"/>
        <v>0</v>
      </c>
      <c r="Y484" s="9"/>
      <c r="Z484" s="9"/>
      <c r="AA484" s="10">
        <f t="shared" si="82"/>
        <v>0</v>
      </c>
      <c r="AB484" s="11">
        <v>45702</v>
      </c>
    </row>
    <row r="485" spans="1:28" ht="15.75" hidden="1" x14ac:dyDescent="0.25">
      <c r="A485" s="39">
        <v>45695</v>
      </c>
      <c r="B485" s="33" t="s">
        <v>103</v>
      </c>
      <c r="C485" s="33"/>
      <c r="D485" s="33" t="s">
        <v>31</v>
      </c>
      <c r="E485" s="33" t="s">
        <v>110</v>
      </c>
      <c r="F485" s="33">
        <v>35000</v>
      </c>
      <c r="G485" s="33" t="s">
        <v>29</v>
      </c>
      <c r="H485" s="33">
        <v>2150</v>
      </c>
      <c r="I485" s="20">
        <f t="shared" si="76"/>
        <v>75250000</v>
      </c>
      <c r="J485" s="34" t="s">
        <v>26</v>
      </c>
      <c r="K485" s="20"/>
      <c r="L485" s="9">
        <f t="shared" si="77"/>
        <v>0</v>
      </c>
      <c r="M485" s="9"/>
      <c r="N485" s="9"/>
      <c r="O485" s="9">
        <f t="shared" si="78"/>
        <v>0</v>
      </c>
      <c r="P485" s="9"/>
      <c r="Q485" s="9"/>
      <c r="R485" s="9">
        <f t="shared" si="79"/>
        <v>0</v>
      </c>
      <c r="S485" s="9"/>
      <c r="T485" s="9"/>
      <c r="U485" s="9">
        <f t="shared" si="80"/>
        <v>0</v>
      </c>
      <c r="V485" s="9"/>
      <c r="W485" s="9"/>
      <c r="X485" s="9">
        <f t="shared" si="81"/>
        <v>0</v>
      </c>
      <c r="Y485" s="9"/>
      <c r="Z485" s="9"/>
      <c r="AA485" s="10">
        <f t="shared" si="82"/>
        <v>75250000</v>
      </c>
      <c r="AB485" s="11"/>
    </row>
    <row r="486" spans="1:28" ht="15.75" hidden="1" x14ac:dyDescent="0.25">
      <c r="A486" s="39">
        <v>45695</v>
      </c>
      <c r="B486" s="33" t="s">
        <v>217</v>
      </c>
      <c r="C486" s="33"/>
      <c r="D486" s="33" t="s">
        <v>41</v>
      </c>
      <c r="E486" s="33" t="s">
        <v>155</v>
      </c>
      <c r="F486" s="33">
        <v>1000</v>
      </c>
      <c r="G486" s="33" t="s">
        <v>29</v>
      </c>
      <c r="H486" s="33">
        <v>4000</v>
      </c>
      <c r="I486" s="20">
        <f t="shared" si="76"/>
        <v>4000000</v>
      </c>
      <c r="J486" s="31" t="s">
        <v>241</v>
      </c>
      <c r="K486" s="20"/>
      <c r="L486" s="9">
        <f t="shared" si="77"/>
        <v>4000000</v>
      </c>
      <c r="M486" s="9">
        <v>4000000</v>
      </c>
      <c r="N486" s="9"/>
      <c r="O486" s="9">
        <f t="shared" si="78"/>
        <v>0</v>
      </c>
      <c r="P486" s="9"/>
      <c r="Q486" s="9"/>
      <c r="R486" s="9">
        <f t="shared" si="79"/>
        <v>0</v>
      </c>
      <c r="S486" s="9"/>
      <c r="T486" s="9"/>
      <c r="U486" s="9">
        <f t="shared" si="80"/>
        <v>0</v>
      </c>
      <c r="V486" s="9"/>
      <c r="W486" s="9"/>
      <c r="X486" s="9">
        <f t="shared" si="81"/>
        <v>0</v>
      </c>
      <c r="Y486" s="9"/>
      <c r="Z486" s="9"/>
      <c r="AA486" s="10">
        <f t="shared" si="82"/>
        <v>0</v>
      </c>
      <c r="AB486" s="11">
        <v>45705</v>
      </c>
    </row>
    <row r="487" spans="1:28" ht="15.75" hidden="1" x14ac:dyDescent="0.25">
      <c r="A487" s="39">
        <v>45695</v>
      </c>
      <c r="B487" s="33" t="s">
        <v>613</v>
      </c>
      <c r="C487" s="33"/>
      <c r="D487" s="33" t="s">
        <v>41</v>
      </c>
      <c r="E487" s="33" t="s">
        <v>64</v>
      </c>
      <c r="F487" s="33">
        <v>5</v>
      </c>
      <c r="G487" s="33" t="s">
        <v>33</v>
      </c>
      <c r="H487" s="33">
        <v>145000</v>
      </c>
      <c r="I487" s="20">
        <f t="shared" si="76"/>
        <v>725000</v>
      </c>
      <c r="J487" s="37" t="s">
        <v>241</v>
      </c>
      <c r="K487" s="20"/>
      <c r="L487" s="9">
        <f t="shared" si="77"/>
        <v>725000</v>
      </c>
      <c r="M487" s="9">
        <v>725000</v>
      </c>
      <c r="N487" s="9"/>
      <c r="O487" s="9">
        <f t="shared" si="78"/>
        <v>0</v>
      </c>
      <c r="P487" s="9"/>
      <c r="Q487" s="9"/>
      <c r="R487" s="9">
        <f t="shared" si="79"/>
        <v>0</v>
      </c>
      <c r="S487" s="9"/>
      <c r="T487" s="9"/>
      <c r="U487" s="9">
        <f t="shared" si="80"/>
        <v>0</v>
      </c>
      <c r="V487" s="9"/>
      <c r="W487" s="9"/>
      <c r="X487" s="9">
        <f t="shared" si="81"/>
        <v>0</v>
      </c>
      <c r="Y487" s="9"/>
      <c r="Z487" s="9"/>
      <c r="AA487" s="10">
        <f t="shared" si="82"/>
        <v>0</v>
      </c>
      <c r="AB487" s="11">
        <v>45695</v>
      </c>
    </row>
    <row r="488" spans="1:28" ht="15.75" hidden="1" x14ac:dyDescent="0.25">
      <c r="A488" s="39">
        <v>45695</v>
      </c>
      <c r="B488" s="33" t="s">
        <v>133</v>
      </c>
      <c r="C488" s="33"/>
      <c r="D488" s="33" t="s">
        <v>31</v>
      </c>
      <c r="E488" s="33" t="s">
        <v>110</v>
      </c>
      <c r="F488" s="33">
        <v>3000</v>
      </c>
      <c r="G488" s="33" t="s">
        <v>29</v>
      </c>
      <c r="H488" s="33">
        <v>1900</v>
      </c>
      <c r="I488" s="20">
        <f t="shared" si="76"/>
        <v>5700000</v>
      </c>
      <c r="J488" s="34" t="s">
        <v>26</v>
      </c>
      <c r="K488" s="20"/>
      <c r="L488" s="9">
        <f t="shared" si="77"/>
        <v>0</v>
      </c>
      <c r="M488" s="9"/>
      <c r="N488" s="9"/>
      <c r="O488" s="9">
        <f t="shared" si="78"/>
        <v>0</v>
      </c>
      <c r="P488" s="9"/>
      <c r="Q488" s="9"/>
      <c r="R488" s="9">
        <f t="shared" si="79"/>
        <v>0</v>
      </c>
      <c r="S488" s="9"/>
      <c r="T488" s="9"/>
      <c r="U488" s="9">
        <f t="shared" si="80"/>
        <v>0</v>
      </c>
      <c r="V488" s="9"/>
      <c r="W488" s="9"/>
      <c r="X488" s="9">
        <f t="shared" si="81"/>
        <v>0</v>
      </c>
      <c r="Y488" s="9"/>
      <c r="Z488" s="9"/>
      <c r="AA488" s="10">
        <f t="shared" si="82"/>
        <v>5700000</v>
      </c>
      <c r="AB488" s="11"/>
    </row>
    <row r="489" spans="1:28" ht="15.75" hidden="1" x14ac:dyDescent="0.25">
      <c r="A489" s="39">
        <v>45695</v>
      </c>
      <c r="B489" s="33" t="s">
        <v>133</v>
      </c>
      <c r="C489" s="33"/>
      <c r="D489" s="33" t="s">
        <v>31</v>
      </c>
      <c r="E489" s="33" t="s">
        <v>86</v>
      </c>
      <c r="F489" s="33">
        <v>100</v>
      </c>
      <c r="G489" s="33" t="s">
        <v>51</v>
      </c>
      <c r="H489" s="33">
        <v>125000</v>
      </c>
      <c r="I489" s="20">
        <f t="shared" si="76"/>
        <v>12500000</v>
      </c>
      <c r="J489" s="34" t="s">
        <v>26</v>
      </c>
      <c r="K489" s="20"/>
      <c r="L489" s="9">
        <f t="shared" si="77"/>
        <v>0</v>
      </c>
      <c r="M489" s="9"/>
      <c r="N489" s="9"/>
      <c r="O489" s="9">
        <f t="shared" si="78"/>
        <v>0</v>
      </c>
      <c r="P489" s="9"/>
      <c r="Q489" s="9"/>
      <c r="R489" s="9">
        <f t="shared" si="79"/>
        <v>0</v>
      </c>
      <c r="S489" s="9"/>
      <c r="T489" s="9"/>
      <c r="U489" s="9">
        <f t="shared" si="80"/>
        <v>0</v>
      </c>
      <c r="V489" s="9"/>
      <c r="W489" s="9"/>
      <c r="X489" s="9">
        <f t="shared" si="81"/>
        <v>0</v>
      </c>
      <c r="Y489" s="9"/>
      <c r="Z489" s="9"/>
      <c r="AA489" s="10">
        <f t="shared" si="82"/>
        <v>12500000</v>
      </c>
      <c r="AB489" s="11"/>
    </row>
    <row r="490" spans="1:28" ht="15.75" hidden="1" x14ac:dyDescent="0.25">
      <c r="A490" s="39">
        <v>45695</v>
      </c>
      <c r="B490" s="33" t="s">
        <v>133</v>
      </c>
      <c r="C490" s="33"/>
      <c r="D490" s="33" t="s">
        <v>31</v>
      </c>
      <c r="E490" s="33" t="s">
        <v>567</v>
      </c>
      <c r="F490" s="33">
        <v>148</v>
      </c>
      <c r="G490" s="33" t="s">
        <v>51</v>
      </c>
      <c r="H490" s="33">
        <v>46000</v>
      </c>
      <c r="I490" s="20">
        <f t="shared" si="76"/>
        <v>6808000</v>
      </c>
      <c r="J490" s="34" t="s">
        <v>26</v>
      </c>
      <c r="K490" s="20"/>
      <c r="L490" s="9">
        <f t="shared" si="77"/>
        <v>0</v>
      </c>
      <c r="M490" s="9"/>
      <c r="N490" s="9"/>
      <c r="O490" s="9">
        <f t="shared" si="78"/>
        <v>0</v>
      </c>
      <c r="P490" s="9"/>
      <c r="Q490" s="9"/>
      <c r="R490" s="9">
        <f t="shared" si="79"/>
        <v>0</v>
      </c>
      <c r="S490" s="9"/>
      <c r="T490" s="9"/>
      <c r="U490" s="9">
        <f t="shared" si="80"/>
        <v>0</v>
      </c>
      <c r="V490" s="9"/>
      <c r="W490" s="9"/>
      <c r="X490" s="9">
        <f t="shared" si="81"/>
        <v>0</v>
      </c>
      <c r="Y490" s="9"/>
      <c r="Z490" s="9"/>
      <c r="AA490" s="10">
        <f t="shared" si="82"/>
        <v>6808000</v>
      </c>
      <c r="AB490" s="11"/>
    </row>
    <row r="491" spans="1:28" ht="15.75" hidden="1" x14ac:dyDescent="0.25">
      <c r="A491" s="39">
        <v>45695</v>
      </c>
      <c r="B491" s="33" t="s">
        <v>109</v>
      </c>
      <c r="C491" s="33"/>
      <c r="D491" s="33" t="s">
        <v>31</v>
      </c>
      <c r="E491" s="33" t="s">
        <v>185</v>
      </c>
      <c r="F491" s="33">
        <v>3000</v>
      </c>
      <c r="G491" s="33" t="s">
        <v>29</v>
      </c>
      <c r="H491" s="33">
        <v>900</v>
      </c>
      <c r="I491" s="20">
        <f t="shared" si="76"/>
        <v>2700000</v>
      </c>
      <c r="J491" s="37" t="s">
        <v>241</v>
      </c>
      <c r="K491" s="20"/>
      <c r="L491" s="9">
        <f t="shared" si="77"/>
        <v>2700000</v>
      </c>
      <c r="M491" s="9">
        <v>2700000</v>
      </c>
      <c r="N491" s="9"/>
      <c r="O491" s="9">
        <f t="shared" si="78"/>
        <v>0</v>
      </c>
      <c r="P491" s="9"/>
      <c r="Q491" s="9"/>
      <c r="R491" s="9">
        <f t="shared" si="79"/>
        <v>0</v>
      </c>
      <c r="S491" s="9"/>
      <c r="T491" s="9"/>
      <c r="U491" s="9">
        <f t="shared" si="80"/>
        <v>0</v>
      </c>
      <c r="V491" s="9"/>
      <c r="W491" s="9"/>
      <c r="X491" s="9">
        <f t="shared" si="81"/>
        <v>0</v>
      </c>
      <c r="Y491" s="9"/>
      <c r="Z491" s="9"/>
      <c r="AA491" s="10">
        <f t="shared" si="82"/>
        <v>0</v>
      </c>
      <c r="AB491" s="11">
        <v>45695</v>
      </c>
    </row>
    <row r="492" spans="1:28" ht="15.75" hidden="1" x14ac:dyDescent="0.25">
      <c r="A492" s="39">
        <v>45695</v>
      </c>
      <c r="B492" s="33" t="s">
        <v>252</v>
      </c>
      <c r="C492" s="33"/>
      <c r="D492" s="33" t="s">
        <v>31</v>
      </c>
      <c r="E492" s="33" t="s">
        <v>73</v>
      </c>
      <c r="F492" s="33">
        <v>20</v>
      </c>
      <c r="G492" s="33" t="s">
        <v>74</v>
      </c>
      <c r="H492" s="33">
        <v>50000</v>
      </c>
      <c r="I492" s="20">
        <f t="shared" si="76"/>
        <v>1000000</v>
      </c>
      <c r="J492" s="37" t="s">
        <v>240</v>
      </c>
      <c r="K492" s="20"/>
      <c r="L492" s="9">
        <f t="shared" si="77"/>
        <v>0</v>
      </c>
      <c r="M492" s="9"/>
      <c r="N492" s="9"/>
      <c r="O492" s="9">
        <f t="shared" si="78"/>
        <v>0</v>
      </c>
      <c r="P492" s="9"/>
      <c r="Q492" s="9"/>
      <c r="R492" s="9">
        <f t="shared" si="79"/>
        <v>1000000</v>
      </c>
      <c r="S492" s="9"/>
      <c r="T492" s="9">
        <v>1000000</v>
      </c>
      <c r="U492" s="9">
        <f t="shared" si="80"/>
        <v>0</v>
      </c>
      <c r="V492" s="9"/>
      <c r="W492" s="9"/>
      <c r="X492" s="9">
        <f t="shared" si="81"/>
        <v>0</v>
      </c>
      <c r="Y492" s="9"/>
      <c r="Z492" s="9"/>
      <c r="AA492" s="10">
        <f t="shared" si="82"/>
        <v>0</v>
      </c>
      <c r="AB492" s="11">
        <v>45710</v>
      </c>
    </row>
    <row r="493" spans="1:28" ht="15.75" hidden="1" x14ac:dyDescent="0.25">
      <c r="A493" s="32">
        <v>45695</v>
      </c>
      <c r="B493" s="33" t="s">
        <v>252</v>
      </c>
      <c r="C493" s="33"/>
      <c r="D493" s="33" t="s">
        <v>31</v>
      </c>
      <c r="E493" s="33" t="s">
        <v>130</v>
      </c>
      <c r="F493" s="33">
        <v>20</v>
      </c>
      <c r="G493" s="33" t="s">
        <v>74</v>
      </c>
      <c r="H493" s="33">
        <v>50000</v>
      </c>
      <c r="I493" s="20">
        <f t="shared" si="76"/>
        <v>1000000</v>
      </c>
      <c r="J493" s="37" t="s">
        <v>240</v>
      </c>
      <c r="K493" s="20"/>
      <c r="L493" s="9">
        <f t="shared" si="77"/>
        <v>0</v>
      </c>
      <c r="M493" s="9"/>
      <c r="N493" s="9"/>
      <c r="O493" s="9">
        <f t="shared" si="78"/>
        <v>0</v>
      </c>
      <c r="P493" s="9"/>
      <c r="Q493" s="9"/>
      <c r="R493" s="9">
        <f t="shared" si="79"/>
        <v>1000000</v>
      </c>
      <c r="S493" s="9"/>
      <c r="T493" s="9">
        <v>1000000</v>
      </c>
      <c r="U493" s="9">
        <f t="shared" si="80"/>
        <v>0</v>
      </c>
      <c r="V493" s="9"/>
      <c r="W493" s="9"/>
      <c r="X493" s="9">
        <f t="shared" si="81"/>
        <v>0</v>
      </c>
      <c r="Y493" s="9"/>
      <c r="Z493" s="9"/>
      <c r="AA493" s="10">
        <f t="shared" si="82"/>
        <v>0</v>
      </c>
      <c r="AB493" s="11">
        <v>45710</v>
      </c>
    </row>
    <row r="494" spans="1:28" ht="15.75" hidden="1" x14ac:dyDescent="0.25">
      <c r="A494" s="39">
        <v>45695</v>
      </c>
      <c r="B494" s="33" t="s">
        <v>252</v>
      </c>
      <c r="C494" s="33"/>
      <c r="D494" s="33" t="s">
        <v>31</v>
      </c>
      <c r="E494" s="33" t="s">
        <v>234</v>
      </c>
      <c r="F494" s="33">
        <v>20</v>
      </c>
      <c r="G494" s="33" t="s">
        <v>51</v>
      </c>
      <c r="H494" s="33">
        <v>90000</v>
      </c>
      <c r="I494" s="20">
        <f t="shared" si="76"/>
        <v>1800000</v>
      </c>
      <c r="J494" s="37" t="s">
        <v>241</v>
      </c>
      <c r="K494" s="20"/>
      <c r="L494" s="9">
        <f t="shared" si="77"/>
        <v>1360000</v>
      </c>
      <c r="M494" s="9">
        <v>1360000</v>
      </c>
      <c r="N494" s="9"/>
      <c r="O494" s="9">
        <f t="shared" si="78"/>
        <v>0</v>
      </c>
      <c r="P494" s="9"/>
      <c r="Q494" s="9"/>
      <c r="R494" s="9">
        <f t="shared" si="79"/>
        <v>440000</v>
      </c>
      <c r="S494" s="9"/>
      <c r="T494" s="9">
        <v>440000</v>
      </c>
      <c r="U494" s="9">
        <f t="shared" si="80"/>
        <v>0</v>
      </c>
      <c r="V494" s="9"/>
      <c r="W494" s="9"/>
      <c r="X494" s="9">
        <f t="shared" si="81"/>
        <v>0</v>
      </c>
      <c r="Y494" s="9"/>
      <c r="Z494" s="9"/>
      <c r="AA494" s="10">
        <f t="shared" si="82"/>
        <v>0</v>
      </c>
      <c r="AB494" s="11">
        <v>45712</v>
      </c>
    </row>
    <row r="495" spans="1:28" ht="15.75" hidden="1" x14ac:dyDescent="0.25">
      <c r="A495" s="39">
        <v>45695</v>
      </c>
      <c r="B495" s="33" t="s">
        <v>252</v>
      </c>
      <c r="C495" s="33"/>
      <c r="D495" s="33" t="s">
        <v>31</v>
      </c>
      <c r="E495" s="33" t="s">
        <v>236</v>
      </c>
      <c r="F495" s="33">
        <v>40</v>
      </c>
      <c r="G495" s="33" t="s">
        <v>51</v>
      </c>
      <c r="H495" s="33">
        <v>90000</v>
      </c>
      <c r="I495" s="20">
        <f t="shared" si="76"/>
        <v>3600000</v>
      </c>
      <c r="J495" s="37" t="s">
        <v>241</v>
      </c>
      <c r="K495" s="20"/>
      <c r="L495" s="9">
        <f t="shared" si="77"/>
        <v>3600000</v>
      </c>
      <c r="M495" s="9">
        <v>3600000</v>
      </c>
      <c r="N495" s="9"/>
      <c r="O495" s="9">
        <f t="shared" si="78"/>
        <v>0</v>
      </c>
      <c r="P495" s="9"/>
      <c r="Q495" s="9"/>
      <c r="R495" s="9">
        <f t="shared" si="79"/>
        <v>0</v>
      </c>
      <c r="S495" s="9"/>
      <c r="T495" s="9"/>
      <c r="U495" s="9">
        <f t="shared" si="80"/>
        <v>0</v>
      </c>
      <c r="V495" s="9"/>
      <c r="W495" s="9"/>
      <c r="X495" s="9">
        <f t="shared" si="81"/>
        <v>0</v>
      </c>
      <c r="Y495" s="9"/>
      <c r="Z495" s="9"/>
      <c r="AA495" s="10">
        <f t="shared" si="82"/>
        <v>0</v>
      </c>
      <c r="AB495" s="11">
        <v>45712</v>
      </c>
    </row>
    <row r="496" spans="1:28" ht="15.75" hidden="1" x14ac:dyDescent="0.25">
      <c r="A496" s="32">
        <v>45695</v>
      </c>
      <c r="B496" s="33" t="s">
        <v>252</v>
      </c>
      <c r="C496" s="33"/>
      <c r="D496" s="33" t="s">
        <v>31</v>
      </c>
      <c r="E496" s="33" t="s">
        <v>237</v>
      </c>
      <c r="F496" s="33">
        <v>20</v>
      </c>
      <c r="G496" s="33" t="s">
        <v>51</v>
      </c>
      <c r="H496" s="33">
        <v>90000</v>
      </c>
      <c r="I496" s="20">
        <f t="shared" si="76"/>
        <v>1800000</v>
      </c>
      <c r="J496" s="37" t="s">
        <v>241</v>
      </c>
      <c r="K496" s="20"/>
      <c r="L496" s="9">
        <f t="shared" si="77"/>
        <v>1800000</v>
      </c>
      <c r="M496" s="9">
        <v>1800000</v>
      </c>
      <c r="N496" s="9"/>
      <c r="O496" s="9">
        <f t="shared" si="78"/>
        <v>0</v>
      </c>
      <c r="P496" s="9"/>
      <c r="Q496" s="9"/>
      <c r="R496" s="9">
        <f t="shared" si="79"/>
        <v>0</v>
      </c>
      <c r="S496" s="9"/>
      <c r="T496" s="9"/>
      <c r="U496" s="9">
        <f t="shared" si="80"/>
        <v>0</v>
      </c>
      <c r="V496" s="9"/>
      <c r="W496" s="9"/>
      <c r="X496" s="9">
        <f t="shared" si="81"/>
        <v>0</v>
      </c>
      <c r="Y496" s="9"/>
      <c r="Z496" s="9"/>
      <c r="AA496" s="10">
        <f t="shared" si="82"/>
        <v>0</v>
      </c>
      <c r="AB496" s="11">
        <v>45712</v>
      </c>
    </row>
    <row r="497" spans="1:28" ht="15.75" hidden="1" x14ac:dyDescent="0.25">
      <c r="A497" s="39">
        <v>45696</v>
      </c>
      <c r="B497" s="35" t="s">
        <v>305</v>
      </c>
      <c r="C497" s="35"/>
      <c r="D497" s="35" t="s">
        <v>31</v>
      </c>
      <c r="E497" s="35" t="s">
        <v>86</v>
      </c>
      <c r="F497" s="35">
        <v>25</v>
      </c>
      <c r="G497" s="35" t="s">
        <v>51</v>
      </c>
      <c r="H497" s="35">
        <v>125000</v>
      </c>
      <c r="I497" s="27">
        <f t="shared" si="76"/>
        <v>3125000</v>
      </c>
      <c r="J497" s="36" t="s">
        <v>26</v>
      </c>
      <c r="K497" s="20"/>
      <c r="L497" s="9">
        <f t="shared" si="77"/>
        <v>0</v>
      </c>
      <c r="M497" s="9"/>
      <c r="N497" s="9"/>
      <c r="O497" s="9">
        <f t="shared" si="78"/>
        <v>0</v>
      </c>
      <c r="P497" s="9"/>
      <c r="Q497" s="9"/>
      <c r="R497" s="9">
        <f t="shared" si="79"/>
        <v>0</v>
      </c>
      <c r="S497" s="9"/>
      <c r="T497" s="9"/>
      <c r="U497" s="9">
        <f t="shared" si="80"/>
        <v>0</v>
      </c>
      <c r="V497" s="9"/>
      <c r="W497" s="9"/>
      <c r="X497" s="9">
        <f t="shared" si="81"/>
        <v>0</v>
      </c>
      <c r="Y497" s="9"/>
      <c r="Z497" s="9"/>
      <c r="AA497" s="10">
        <f t="shared" si="82"/>
        <v>3125000</v>
      </c>
      <c r="AB497" s="11"/>
    </row>
    <row r="498" spans="1:28" ht="15.75" hidden="1" x14ac:dyDescent="0.25">
      <c r="A498" s="39">
        <v>45696</v>
      </c>
      <c r="B498" s="35" t="s">
        <v>305</v>
      </c>
      <c r="C498" s="33"/>
      <c r="D498" s="35" t="s">
        <v>31</v>
      </c>
      <c r="E498" s="33" t="s">
        <v>97</v>
      </c>
      <c r="F498" s="33">
        <v>20.5</v>
      </c>
      <c r="G498" s="33" t="s">
        <v>51</v>
      </c>
      <c r="H498" s="33">
        <v>46000</v>
      </c>
      <c r="I498" s="20">
        <f t="shared" si="76"/>
        <v>943000</v>
      </c>
      <c r="J498" s="34" t="s">
        <v>26</v>
      </c>
      <c r="K498" s="20"/>
      <c r="L498" s="9">
        <f t="shared" si="77"/>
        <v>0</v>
      </c>
      <c r="M498" s="9"/>
      <c r="N498" s="9"/>
      <c r="O498" s="9">
        <f t="shared" si="78"/>
        <v>0</v>
      </c>
      <c r="P498" s="9"/>
      <c r="Q498" s="9"/>
      <c r="R498" s="9">
        <f t="shared" si="79"/>
        <v>0</v>
      </c>
      <c r="S498" s="9"/>
      <c r="T498" s="9"/>
      <c r="U498" s="9">
        <f t="shared" si="80"/>
        <v>0</v>
      </c>
      <c r="V498" s="9"/>
      <c r="W498" s="9"/>
      <c r="X498" s="9">
        <f t="shared" si="81"/>
        <v>0</v>
      </c>
      <c r="Y498" s="9"/>
      <c r="Z498" s="9"/>
      <c r="AA498" s="10">
        <f t="shared" si="82"/>
        <v>943000</v>
      </c>
      <c r="AB498" s="11"/>
    </row>
    <row r="499" spans="1:28" ht="15.75" hidden="1" x14ac:dyDescent="0.25">
      <c r="A499" s="39">
        <v>45696</v>
      </c>
      <c r="B499" s="35" t="s">
        <v>305</v>
      </c>
      <c r="C499" s="33"/>
      <c r="D499" s="35" t="s">
        <v>31</v>
      </c>
      <c r="E499" s="33" t="s">
        <v>139</v>
      </c>
      <c r="F499" s="33">
        <v>3</v>
      </c>
      <c r="G499" s="33" t="s">
        <v>23</v>
      </c>
      <c r="H499" s="33">
        <v>400000</v>
      </c>
      <c r="I499" s="20">
        <f t="shared" si="76"/>
        <v>1200000</v>
      </c>
      <c r="J499" s="34" t="s">
        <v>26</v>
      </c>
      <c r="K499" s="20"/>
      <c r="L499" s="9">
        <f t="shared" si="77"/>
        <v>0</v>
      </c>
      <c r="M499" s="9"/>
      <c r="N499" s="9"/>
      <c r="O499" s="9">
        <f t="shared" si="78"/>
        <v>0</v>
      </c>
      <c r="P499" s="9"/>
      <c r="Q499" s="9"/>
      <c r="R499" s="9">
        <f t="shared" si="79"/>
        <v>0</v>
      </c>
      <c r="S499" s="9"/>
      <c r="T499" s="9"/>
      <c r="U499" s="9">
        <f t="shared" si="80"/>
        <v>0</v>
      </c>
      <c r="V499" s="9"/>
      <c r="W499" s="9"/>
      <c r="X499" s="9">
        <f t="shared" si="81"/>
        <v>0</v>
      </c>
      <c r="Y499" s="9"/>
      <c r="Z499" s="9"/>
      <c r="AA499" s="10">
        <f t="shared" si="82"/>
        <v>1200000</v>
      </c>
      <c r="AB499" s="11"/>
    </row>
    <row r="500" spans="1:28" ht="15.75" hidden="1" x14ac:dyDescent="0.25">
      <c r="A500" s="39">
        <v>45696</v>
      </c>
      <c r="B500" s="33" t="s">
        <v>581</v>
      </c>
      <c r="C500" s="33"/>
      <c r="D500" s="35" t="s">
        <v>31</v>
      </c>
      <c r="E500" s="33" t="s">
        <v>102</v>
      </c>
      <c r="F500" s="33">
        <v>12</v>
      </c>
      <c r="G500" s="33" t="s">
        <v>74</v>
      </c>
      <c r="H500" s="33">
        <v>65000</v>
      </c>
      <c r="I500" s="20">
        <f t="shared" si="76"/>
        <v>780000</v>
      </c>
      <c r="J500" s="37" t="s">
        <v>279</v>
      </c>
      <c r="K500" s="20" t="s">
        <v>620</v>
      </c>
      <c r="L500" s="9">
        <f t="shared" si="77"/>
        <v>0</v>
      </c>
      <c r="M500" s="9"/>
      <c r="N500" s="9"/>
      <c r="O500" s="9">
        <f t="shared" si="78"/>
        <v>780000</v>
      </c>
      <c r="P500" s="9">
        <v>780000</v>
      </c>
      <c r="Q500" s="9"/>
      <c r="R500" s="9">
        <f t="shared" si="79"/>
        <v>0</v>
      </c>
      <c r="S500" s="9"/>
      <c r="T500" s="9"/>
      <c r="U500" s="9">
        <f t="shared" si="80"/>
        <v>0</v>
      </c>
      <c r="V500" s="9"/>
      <c r="W500" s="9"/>
      <c r="X500" s="9">
        <f t="shared" si="81"/>
        <v>0</v>
      </c>
      <c r="Y500" s="9"/>
      <c r="Z500" s="9"/>
      <c r="AA500" s="10">
        <f t="shared" si="82"/>
        <v>0</v>
      </c>
      <c r="AB500" s="11">
        <v>45695</v>
      </c>
    </row>
    <row r="501" spans="1:28" ht="15.75" hidden="1" x14ac:dyDescent="0.25">
      <c r="A501" s="39">
        <v>45696</v>
      </c>
      <c r="B501" s="33" t="s">
        <v>347</v>
      </c>
      <c r="C501" s="33"/>
      <c r="D501" s="35" t="s">
        <v>31</v>
      </c>
      <c r="E501" s="33" t="s">
        <v>95</v>
      </c>
      <c r="F501" s="33">
        <v>900</v>
      </c>
      <c r="G501" s="33" t="s">
        <v>29</v>
      </c>
      <c r="H501" s="33">
        <v>3600</v>
      </c>
      <c r="I501" s="20">
        <f t="shared" si="76"/>
        <v>3240000</v>
      </c>
      <c r="J501" s="37" t="s">
        <v>241</v>
      </c>
      <c r="K501" s="20"/>
      <c r="L501" s="9">
        <f t="shared" si="77"/>
        <v>0</v>
      </c>
      <c r="M501" s="9"/>
      <c r="N501" s="9"/>
      <c r="O501" s="9">
        <f t="shared" si="78"/>
        <v>0</v>
      </c>
      <c r="P501" s="9"/>
      <c r="Q501" s="9"/>
      <c r="R501" s="9">
        <f t="shared" si="79"/>
        <v>0</v>
      </c>
      <c r="S501" s="9"/>
      <c r="T501" s="9"/>
      <c r="U501" s="9">
        <f t="shared" si="80"/>
        <v>3240000</v>
      </c>
      <c r="V501" s="9">
        <v>3240000</v>
      </c>
      <c r="W501" s="9"/>
      <c r="X501" s="9">
        <f t="shared" si="81"/>
        <v>0</v>
      </c>
      <c r="Y501" s="9"/>
      <c r="Z501" s="9"/>
      <c r="AA501" s="10">
        <f t="shared" si="82"/>
        <v>0</v>
      </c>
      <c r="AB501" s="11">
        <v>45696</v>
      </c>
    </row>
    <row r="502" spans="1:28" ht="15.75" hidden="1" x14ac:dyDescent="0.25">
      <c r="A502" s="39">
        <v>45696</v>
      </c>
      <c r="B502" s="33" t="s">
        <v>189</v>
      </c>
      <c r="C502" s="33"/>
      <c r="D502" s="35" t="s">
        <v>31</v>
      </c>
      <c r="E502" s="33" t="s">
        <v>185</v>
      </c>
      <c r="F502" s="33">
        <v>3600</v>
      </c>
      <c r="G502" s="33" t="s">
        <v>29</v>
      </c>
      <c r="H502" s="33">
        <v>900</v>
      </c>
      <c r="I502" s="20">
        <f t="shared" si="76"/>
        <v>3240000</v>
      </c>
      <c r="J502" s="14" t="s">
        <v>241</v>
      </c>
      <c r="K502" s="20"/>
      <c r="L502" s="9">
        <f t="shared" si="77"/>
        <v>946500</v>
      </c>
      <c r="M502" s="9">
        <v>946500</v>
      </c>
      <c r="N502" s="9"/>
      <c r="O502" s="9">
        <f t="shared" si="78"/>
        <v>0</v>
      </c>
      <c r="P502" s="9"/>
      <c r="Q502" s="9"/>
      <c r="R502" s="9">
        <f t="shared" si="79"/>
        <v>2293500</v>
      </c>
      <c r="S502" s="9">
        <v>1740000</v>
      </c>
      <c r="T502" s="9">
        <v>553500</v>
      </c>
      <c r="U502" s="9">
        <f t="shared" si="80"/>
        <v>0</v>
      </c>
      <c r="V502" s="9"/>
      <c r="W502" s="9"/>
      <c r="X502" s="9">
        <f t="shared" si="81"/>
        <v>0</v>
      </c>
      <c r="Y502" s="9"/>
      <c r="Z502" s="9"/>
      <c r="AA502" s="10">
        <f t="shared" si="82"/>
        <v>0</v>
      </c>
      <c r="AB502" s="11">
        <v>45706</v>
      </c>
    </row>
    <row r="503" spans="1:28" ht="15.75" hidden="1" x14ac:dyDescent="0.25">
      <c r="A503" s="39">
        <v>45696</v>
      </c>
      <c r="B503" s="33" t="s">
        <v>109</v>
      </c>
      <c r="C503" s="33"/>
      <c r="D503" s="35" t="s">
        <v>31</v>
      </c>
      <c r="E503" s="33" t="s">
        <v>185</v>
      </c>
      <c r="F503" s="33">
        <v>4000</v>
      </c>
      <c r="G503" s="33" t="s">
        <v>29</v>
      </c>
      <c r="H503" s="33">
        <v>900</v>
      </c>
      <c r="I503" s="20">
        <f t="shared" si="76"/>
        <v>3600000</v>
      </c>
      <c r="J503" s="37" t="s">
        <v>241</v>
      </c>
      <c r="K503" s="20"/>
      <c r="L503" s="9">
        <f t="shared" si="77"/>
        <v>3600000</v>
      </c>
      <c r="M503" s="9">
        <v>3600000</v>
      </c>
      <c r="N503" s="9"/>
      <c r="O503" s="9">
        <f t="shared" si="78"/>
        <v>0</v>
      </c>
      <c r="P503" s="9"/>
      <c r="Q503" s="9"/>
      <c r="R503" s="9">
        <f t="shared" si="79"/>
        <v>0</v>
      </c>
      <c r="S503" s="9"/>
      <c r="T503" s="9"/>
      <c r="U503" s="9">
        <f t="shared" si="80"/>
        <v>0</v>
      </c>
      <c r="V503" s="9"/>
      <c r="W503" s="9"/>
      <c r="X503" s="9">
        <f t="shared" si="81"/>
        <v>0</v>
      </c>
      <c r="Y503" s="9"/>
      <c r="Z503" s="9"/>
      <c r="AA503" s="10">
        <f t="shared" si="82"/>
        <v>0</v>
      </c>
      <c r="AB503" s="11">
        <v>45696</v>
      </c>
    </row>
    <row r="504" spans="1:28" ht="15.75" hidden="1" x14ac:dyDescent="0.25">
      <c r="A504" s="39">
        <v>45696</v>
      </c>
      <c r="B504" s="33" t="s">
        <v>614</v>
      </c>
      <c r="C504" s="33"/>
      <c r="D504" s="35" t="s">
        <v>31</v>
      </c>
      <c r="E504" s="33" t="s">
        <v>95</v>
      </c>
      <c r="F504" s="33">
        <v>900</v>
      </c>
      <c r="G504" s="33" t="s">
        <v>29</v>
      </c>
      <c r="H504" s="33">
        <v>3600</v>
      </c>
      <c r="I504" s="20">
        <f t="shared" si="76"/>
        <v>3240000</v>
      </c>
      <c r="J504" s="37" t="s">
        <v>241</v>
      </c>
      <c r="K504" s="20"/>
      <c r="L504" s="9">
        <f t="shared" si="77"/>
        <v>3240000</v>
      </c>
      <c r="M504" s="9">
        <v>3240000</v>
      </c>
      <c r="N504" s="9"/>
      <c r="O504" s="9">
        <f t="shared" si="78"/>
        <v>0</v>
      </c>
      <c r="P504" s="9"/>
      <c r="Q504" s="9"/>
      <c r="R504" s="9">
        <f t="shared" si="79"/>
        <v>0</v>
      </c>
      <c r="S504" s="9"/>
      <c r="T504" s="9"/>
      <c r="U504" s="9">
        <f t="shared" si="80"/>
        <v>0</v>
      </c>
      <c r="V504" s="9"/>
      <c r="W504" s="9"/>
      <c r="X504" s="9">
        <f t="shared" si="81"/>
        <v>0</v>
      </c>
      <c r="Y504" s="9"/>
      <c r="Z504" s="9"/>
      <c r="AA504" s="10">
        <f t="shared" si="82"/>
        <v>0</v>
      </c>
      <c r="AB504" s="11">
        <v>45696</v>
      </c>
    </row>
    <row r="505" spans="1:28" ht="15.75" hidden="1" x14ac:dyDescent="0.25">
      <c r="A505" s="39">
        <v>45696</v>
      </c>
      <c r="B505" s="33" t="s">
        <v>30</v>
      </c>
      <c r="C505" s="33"/>
      <c r="D505" s="35" t="s">
        <v>31</v>
      </c>
      <c r="E505" s="33" t="s">
        <v>64</v>
      </c>
      <c r="F505" s="33">
        <v>20</v>
      </c>
      <c r="G505" s="33" t="s">
        <v>33</v>
      </c>
      <c r="H505" s="33">
        <v>145000</v>
      </c>
      <c r="I505" s="20">
        <f t="shared" si="76"/>
        <v>2900000</v>
      </c>
      <c r="J505" s="37" t="s">
        <v>241</v>
      </c>
      <c r="K505" s="20"/>
      <c r="L505" s="9">
        <f t="shared" si="77"/>
        <v>2900000</v>
      </c>
      <c r="M505" s="9"/>
      <c r="N505" s="9">
        <v>2900000</v>
      </c>
      <c r="O505" s="9">
        <f t="shared" si="78"/>
        <v>0</v>
      </c>
      <c r="P505" s="9"/>
      <c r="Q505" s="9"/>
      <c r="R505" s="9">
        <f t="shared" si="79"/>
        <v>0</v>
      </c>
      <c r="S505" s="9"/>
      <c r="T505" s="9"/>
      <c r="U505" s="9">
        <f t="shared" si="80"/>
        <v>0</v>
      </c>
      <c r="V505" s="9"/>
      <c r="W505" s="9"/>
      <c r="X505" s="9">
        <f t="shared" si="81"/>
        <v>0</v>
      </c>
      <c r="Y505" s="9"/>
      <c r="Z505" s="9"/>
      <c r="AA505" s="10">
        <f t="shared" si="82"/>
        <v>0</v>
      </c>
      <c r="AB505" s="11">
        <v>45701</v>
      </c>
    </row>
    <row r="506" spans="1:28" ht="15.75" hidden="1" x14ac:dyDescent="0.25">
      <c r="A506" s="39">
        <v>45696</v>
      </c>
      <c r="B506" s="33" t="s">
        <v>30</v>
      </c>
      <c r="C506" s="33"/>
      <c r="D506" s="35" t="s">
        <v>31</v>
      </c>
      <c r="E506" s="33" t="s">
        <v>32</v>
      </c>
      <c r="F506" s="33">
        <v>10</v>
      </c>
      <c r="G506" s="33" t="s">
        <v>33</v>
      </c>
      <c r="H506" s="33">
        <v>145000</v>
      </c>
      <c r="I506" s="20">
        <f t="shared" si="76"/>
        <v>1450000</v>
      </c>
      <c r="J506" s="37" t="s">
        <v>241</v>
      </c>
      <c r="K506" s="20"/>
      <c r="L506" s="9">
        <f t="shared" si="77"/>
        <v>1450000</v>
      </c>
      <c r="M506" s="9">
        <v>1450000</v>
      </c>
      <c r="N506" s="9"/>
      <c r="O506" s="9">
        <f t="shared" si="78"/>
        <v>0</v>
      </c>
      <c r="P506" s="9"/>
      <c r="Q506" s="9"/>
      <c r="R506" s="9">
        <f t="shared" si="79"/>
        <v>0</v>
      </c>
      <c r="S506" s="9"/>
      <c r="T506" s="9"/>
      <c r="U506" s="9">
        <f t="shared" si="80"/>
        <v>0</v>
      </c>
      <c r="V506" s="9"/>
      <c r="W506" s="9"/>
      <c r="X506" s="9">
        <f t="shared" si="81"/>
        <v>0</v>
      </c>
      <c r="Y506" s="9"/>
      <c r="Z506" s="9"/>
      <c r="AA506" s="10">
        <f t="shared" si="82"/>
        <v>0</v>
      </c>
      <c r="AB506" s="11">
        <v>45701</v>
      </c>
    </row>
    <row r="507" spans="1:28" ht="15.75" hidden="1" x14ac:dyDescent="0.25">
      <c r="A507" s="39">
        <v>45696</v>
      </c>
      <c r="B507" s="33" t="s">
        <v>615</v>
      </c>
      <c r="C507" s="33"/>
      <c r="D507" s="35" t="s">
        <v>31</v>
      </c>
      <c r="E507" s="33" t="s">
        <v>468</v>
      </c>
      <c r="F507" s="33">
        <v>16.399999999999999</v>
      </c>
      <c r="G507" s="33" t="s">
        <v>51</v>
      </c>
      <c r="H507" s="33">
        <v>47000</v>
      </c>
      <c r="I507" s="20">
        <f t="shared" si="76"/>
        <v>770799.99999999988</v>
      </c>
      <c r="J507" s="37" t="s">
        <v>241</v>
      </c>
      <c r="K507" s="20"/>
      <c r="L507" s="9">
        <f t="shared" si="77"/>
        <v>770800</v>
      </c>
      <c r="M507" s="9">
        <v>770800</v>
      </c>
      <c r="N507" s="9"/>
      <c r="O507" s="9">
        <f t="shared" si="78"/>
        <v>0</v>
      </c>
      <c r="P507" s="9"/>
      <c r="Q507" s="9"/>
      <c r="R507" s="9">
        <f t="shared" si="79"/>
        <v>0</v>
      </c>
      <c r="S507" s="9"/>
      <c r="T507" s="9"/>
      <c r="U507" s="9">
        <f t="shared" si="80"/>
        <v>0</v>
      </c>
      <c r="V507" s="9"/>
      <c r="W507" s="9"/>
      <c r="X507" s="9">
        <f t="shared" si="81"/>
        <v>0</v>
      </c>
      <c r="Y507" s="9"/>
      <c r="Z507" s="9"/>
      <c r="AA507" s="10">
        <f t="shared" si="82"/>
        <v>-1.1641532182693481E-10</v>
      </c>
      <c r="AB507" s="11">
        <v>45698</v>
      </c>
    </row>
    <row r="508" spans="1:28" ht="15.75" hidden="1" x14ac:dyDescent="0.25">
      <c r="A508" s="39">
        <v>45696</v>
      </c>
      <c r="B508" s="33" t="s">
        <v>615</v>
      </c>
      <c r="C508" s="33"/>
      <c r="D508" s="35" t="s">
        <v>31</v>
      </c>
      <c r="E508" s="33" t="s">
        <v>73</v>
      </c>
      <c r="F508" s="33">
        <v>10</v>
      </c>
      <c r="G508" s="33" t="s">
        <v>74</v>
      </c>
      <c r="H508" s="33">
        <v>50000</v>
      </c>
      <c r="I508" s="20">
        <f t="shared" si="76"/>
        <v>500000</v>
      </c>
      <c r="J508" s="37" t="s">
        <v>241</v>
      </c>
      <c r="K508" s="20"/>
      <c r="L508" s="9">
        <f t="shared" si="77"/>
        <v>500000</v>
      </c>
      <c r="M508" s="9">
        <v>500000</v>
      </c>
      <c r="N508" s="9"/>
      <c r="O508" s="9">
        <f t="shared" si="78"/>
        <v>0</v>
      </c>
      <c r="P508" s="9"/>
      <c r="Q508" s="9"/>
      <c r="R508" s="9">
        <f t="shared" si="79"/>
        <v>0</v>
      </c>
      <c r="S508" s="9"/>
      <c r="T508" s="9"/>
      <c r="U508" s="9">
        <f t="shared" si="80"/>
        <v>0</v>
      </c>
      <c r="V508" s="9"/>
      <c r="W508" s="9"/>
      <c r="X508" s="9">
        <f t="shared" si="81"/>
        <v>0</v>
      </c>
      <c r="Y508" s="9"/>
      <c r="Z508" s="9"/>
      <c r="AA508" s="10">
        <f t="shared" si="82"/>
        <v>0</v>
      </c>
      <c r="AB508" s="11">
        <v>45698</v>
      </c>
    </row>
    <row r="509" spans="1:28" ht="15.75" hidden="1" x14ac:dyDescent="0.25">
      <c r="A509" s="39">
        <v>45696</v>
      </c>
      <c r="B509" s="33" t="s">
        <v>615</v>
      </c>
      <c r="C509" s="33"/>
      <c r="D509" s="35" t="s">
        <v>31</v>
      </c>
      <c r="E509" s="33" t="s">
        <v>102</v>
      </c>
      <c r="F509" s="57">
        <v>4</v>
      </c>
      <c r="G509" s="33" t="s">
        <v>74</v>
      </c>
      <c r="H509" s="33">
        <v>65000</v>
      </c>
      <c r="I509" s="20">
        <f t="shared" si="76"/>
        <v>260000</v>
      </c>
      <c r="J509" s="37" t="s">
        <v>241</v>
      </c>
      <c r="K509" s="20"/>
      <c r="L509" s="9">
        <f t="shared" si="77"/>
        <v>260000</v>
      </c>
      <c r="M509" s="9">
        <v>260000</v>
      </c>
      <c r="N509" s="9"/>
      <c r="O509" s="9">
        <f t="shared" si="78"/>
        <v>0</v>
      </c>
      <c r="P509" s="9"/>
      <c r="Q509" s="9"/>
      <c r="R509" s="9">
        <f t="shared" si="79"/>
        <v>0</v>
      </c>
      <c r="S509" s="9"/>
      <c r="T509" s="9"/>
      <c r="U509" s="9">
        <f t="shared" si="80"/>
        <v>0</v>
      </c>
      <c r="V509" s="9"/>
      <c r="W509" s="9"/>
      <c r="X509" s="9">
        <f t="shared" si="81"/>
        <v>0</v>
      </c>
      <c r="Y509" s="9"/>
      <c r="Z509" s="9"/>
      <c r="AA509" s="10">
        <f t="shared" si="82"/>
        <v>0</v>
      </c>
      <c r="AB509" s="11">
        <v>45698</v>
      </c>
    </row>
    <row r="510" spans="1:28" ht="15.75" hidden="1" x14ac:dyDescent="0.25">
      <c r="A510" s="39">
        <v>45696</v>
      </c>
      <c r="B510" s="33" t="s">
        <v>208</v>
      </c>
      <c r="C510" s="33"/>
      <c r="D510" s="33" t="s">
        <v>31</v>
      </c>
      <c r="E510" s="33" t="s">
        <v>616</v>
      </c>
      <c r="F510" s="33">
        <v>114.2</v>
      </c>
      <c r="G510" s="33" t="s">
        <v>51</v>
      </c>
      <c r="H510" s="33">
        <v>115000</v>
      </c>
      <c r="I510" s="20">
        <f t="shared" si="76"/>
        <v>13133000</v>
      </c>
      <c r="J510" s="34" t="s">
        <v>26</v>
      </c>
      <c r="K510" s="20" t="s">
        <v>691</v>
      </c>
      <c r="L510" s="9">
        <f t="shared" si="77"/>
        <v>0</v>
      </c>
      <c r="M510" s="9"/>
      <c r="N510" s="9"/>
      <c r="O510" s="9">
        <f t="shared" si="78"/>
        <v>0</v>
      </c>
      <c r="P510" s="9"/>
      <c r="Q510" s="9"/>
      <c r="R510" s="9">
        <f t="shared" si="79"/>
        <v>0</v>
      </c>
      <c r="S510" s="9"/>
      <c r="T510" s="9"/>
      <c r="U510" s="9">
        <f t="shared" si="80"/>
        <v>0</v>
      </c>
      <c r="V510" s="9"/>
      <c r="W510" s="9"/>
      <c r="X510" s="9">
        <f t="shared" si="81"/>
        <v>0</v>
      </c>
      <c r="Y510" s="9"/>
      <c r="Z510" s="9"/>
      <c r="AA510" s="10">
        <f t="shared" si="82"/>
        <v>13133000</v>
      </c>
      <c r="AB510" s="11"/>
    </row>
    <row r="511" spans="1:28" ht="15.75" hidden="1" x14ac:dyDescent="0.25">
      <c r="A511" s="39">
        <v>45696</v>
      </c>
      <c r="B511" s="33" t="s">
        <v>96</v>
      </c>
      <c r="C511" s="33"/>
      <c r="D511" s="33" t="s">
        <v>31</v>
      </c>
      <c r="E511" s="33" t="s">
        <v>617</v>
      </c>
      <c r="F511" s="33">
        <v>6</v>
      </c>
      <c r="G511" s="33" t="s">
        <v>33</v>
      </c>
      <c r="H511" s="33">
        <v>250000</v>
      </c>
      <c r="I511" s="20">
        <f t="shared" si="76"/>
        <v>1500000</v>
      </c>
      <c r="J511" s="34" t="s">
        <v>26</v>
      </c>
      <c r="K511" s="20" t="s">
        <v>687</v>
      </c>
      <c r="L511" s="9">
        <f t="shared" si="77"/>
        <v>0</v>
      </c>
      <c r="M511" s="9"/>
      <c r="N511" s="9"/>
      <c r="O511" s="9">
        <f t="shared" si="78"/>
        <v>0</v>
      </c>
      <c r="P511" s="9"/>
      <c r="Q511" s="9"/>
      <c r="R511" s="9">
        <f t="shared" si="79"/>
        <v>0</v>
      </c>
      <c r="S511" s="9"/>
      <c r="T511" s="9"/>
      <c r="U511" s="9">
        <f t="shared" si="80"/>
        <v>0</v>
      </c>
      <c r="V511" s="9"/>
      <c r="W511" s="9"/>
      <c r="X511" s="9">
        <f t="shared" si="81"/>
        <v>0</v>
      </c>
      <c r="Y511" s="9"/>
      <c r="Z511" s="9"/>
      <c r="AA511" s="10">
        <f t="shared" si="82"/>
        <v>1500000</v>
      </c>
      <c r="AB511" s="11"/>
    </row>
    <row r="512" spans="1:28" ht="15.75" hidden="1" x14ac:dyDescent="0.25">
      <c r="A512" s="39">
        <v>45696</v>
      </c>
      <c r="B512" s="33" t="s">
        <v>96</v>
      </c>
      <c r="C512" s="33"/>
      <c r="D512" s="33" t="s">
        <v>31</v>
      </c>
      <c r="E512" s="33" t="s">
        <v>190</v>
      </c>
      <c r="F512" s="33">
        <v>120</v>
      </c>
      <c r="G512" s="33" t="s">
        <v>51</v>
      </c>
      <c r="H512" s="33">
        <v>42000</v>
      </c>
      <c r="I512" s="20">
        <f t="shared" si="76"/>
        <v>5040000</v>
      </c>
      <c r="J512" s="34" t="s">
        <v>26</v>
      </c>
      <c r="K512" s="20" t="s">
        <v>687</v>
      </c>
      <c r="L512" s="9">
        <f t="shared" si="77"/>
        <v>0</v>
      </c>
      <c r="M512" s="9"/>
      <c r="N512" s="9"/>
      <c r="O512" s="9">
        <f t="shared" si="78"/>
        <v>0</v>
      </c>
      <c r="P512" s="9"/>
      <c r="Q512" s="9"/>
      <c r="R512" s="9">
        <f t="shared" si="79"/>
        <v>0</v>
      </c>
      <c r="S512" s="9"/>
      <c r="T512" s="9"/>
      <c r="U512" s="9">
        <f t="shared" si="80"/>
        <v>0</v>
      </c>
      <c r="V512" s="9"/>
      <c r="W512" s="9"/>
      <c r="X512" s="9">
        <f t="shared" si="81"/>
        <v>0</v>
      </c>
      <c r="Y512" s="9"/>
      <c r="Z512" s="9"/>
      <c r="AA512" s="10">
        <f t="shared" si="82"/>
        <v>5040000</v>
      </c>
      <c r="AB512" s="11"/>
    </row>
    <row r="513" spans="1:28" ht="15.75" hidden="1" x14ac:dyDescent="0.25">
      <c r="A513" s="39">
        <v>45696</v>
      </c>
      <c r="B513" s="33" t="s">
        <v>347</v>
      </c>
      <c r="C513" s="33"/>
      <c r="D513" s="33" t="s">
        <v>31</v>
      </c>
      <c r="E513" s="33" t="s">
        <v>407</v>
      </c>
      <c r="F513" s="33">
        <v>2</v>
      </c>
      <c r="G513" s="33" t="s">
        <v>33</v>
      </c>
      <c r="H513" s="33">
        <v>300000</v>
      </c>
      <c r="I513" s="20">
        <f t="shared" si="76"/>
        <v>600000</v>
      </c>
      <c r="J513" s="37" t="s">
        <v>241</v>
      </c>
      <c r="K513" s="20"/>
      <c r="L513" s="9">
        <f t="shared" si="77"/>
        <v>0</v>
      </c>
      <c r="M513" s="9"/>
      <c r="N513" s="9"/>
      <c r="O513" s="9">
        <f t="shared" si="78"/>
        <v>0</v>
      </c>
      <c r="P513" s="9"/>
      <c r="Q513" s="9"/>
      <c r="R513" s="9">
        <f t="shared" si="79"/>
        <v>0</v>
      </c>
      <c r="S513" s="9"/>
      <c r="T513" s="9"/>
      <c r="U513" s="9">
        <f t="shared" si="80"/>
        <v>600000</v>
      </c>
      <c r="V513" s="9">
        <v>600000</v>
      </c>
      <c r="W513" s="9"/>
      <c r="X513" s="9">
        <f t="shared" si="81"/>
        <v>0</v>
      </c>
      <c r="Y513" s="9"/>
      <c r="Z513" s="9"/>
      <c r="AA513" s="10">
        <f t="shared" si="82"/>
        <v>0</v>
      </c>
      <c r="AB513" s="11">
        <v>45715</v>
      </c>
    </row>
    <row r="514" spans="1:28" ht="15.75" hidden="1" x14ac:dyDescent="0.25">
      <c r="A514" s="39">
        <v>45696</v>
      </c>
      <c r="B514" s="33" t="s">
        <v>222</v>
      </c>
      <c r="C514" s="33"/>
      <c r="D514" s="33" t="s">
        <v>31</v>
      </c>
      <c r="E514" s="33" t="s">
        <v>70</v>
      </c>
      <c r="F514" s="33">
        <v>100</v>
      </c>
      <c r="G514" s="33" t="s">
        <v>29</v>
      </c>
      <c r="H514" s="33">
        <v>2720</v>
      </c>
      <c r="I514" s="20">
        <f t="shared" si="76"/>
        <v>272000</v>
      </c>
      <c r="J514" s="37" t="s">
        <v>240</v>
      </c>
      <c r="K514" s="20"/>
      <c r="L514" s="9">
        <f t="shared" si="77"/>
        <v>0</v>
      </c>
      <c r="M514" s="9"/>
      <c r="N514" s="9"/>
      <c r="O514" s="9">
        <f t="shared" si="78"/>
        <v>0</v>
      </c>
      <c r="P514" s="9"/>
      <c r="Q514" s="9"/>
      <c r="R514" s="9">
        <f t="shared" si="79"/>
        <v>272000</v>
      </c>
      <c r="S514" s="9"/>
      <c r="T514" s="9">
        <v>272000</v>
      </c>
      <c r="U514" s="9">
        <f t="shared" si="80"/>
        <v>0</v>
      </c>
      <c r="V514" s="9"/>
      <c r="W514" s="9"/>
      <c r="X514" s="9">
        <f t="shared" si="81"/>
        <v>0</v>
      </c>
      <c r="Y514" s="9"/>
      <c r="Z514" s="9"/>
      <c r="AA514" s="10">
        <f t="shared" si="82"/>
        <v>0</v>
      </c>
      <c r="AB514" s="11">
        <v>45699</v>
      </c>
    </row>
    <row r="515" spans="1:28" ht="15.75" hidden="1" x14ac:dyDescent="0.25">
      <c r="A515" s="39">
        <v>45696</v>
      </c>
      <c r="B515" s="33" t="s">
        <v>222</v>
      </c>
      <c r="C515" s="33"/>
      <c r="D515" s="33" t="s">
        <v>31</v>
      </c>
      <c r="E515" s="33" t="s">
        <v>263</v>
      </c>
      <c r="F515" s="33">
        <v>500</v>
      </c>
      <c r="G515" s="33" t="s">
        <v>29</v>
      </c>
      <c r="H515" s="33">
        <v>1505</v>
      </c>
      <c r="I515" s="20">
        <f t="shared" si="76"/>
        <v>752500</v>
      </c>
      <c r="J515" s="37" t="s">
        <v>240</v>
      </c>
      <c r="K515" s="20"/>
      <c r="L515" s="9">
        <f t="shared" si="77"/>
        <v>0</v>
      </c>
      <c r="M515" s="9"/>
      <c r="N515" s="9"/>
      <c r="O515" s="9">
        <f t="shared" si="78"/>
        <v>0</v>
      </c>
      <c r="P515" s="9"/>
      <c r="Q515" s="9"/>
      <c r="R515" s="9">
        <f t="shared" si="79"/>
        <v>752500</v>
      </c>
      <c r="S515" s="9"/>
      <c r="T515" s="9">
        <v>752500</v>
      </c>
      <c r="U515" s="9">
        <f t="shared" si="80"/>
        <v>0</v>
      </c>
      <c r="V515" s="9"/>
      <c r="W515" s="9"/>
      <c r="X515" s="9">
        <f t="shared" si="81"/>
        <v>0</v>
      </c>
      <c r="Y515" s="9"/>
      <c r="Z515" s="9"/>
      <c r="AA515" s="10">
        <f t="shared" si="82"/>
        <v>0</v>
      </c>
      <c r="AB515" s="11">
        <v>45699</v>
      </c>
    </row>
    <row r="516" spans="1:28" ht="15.75" hidden="1" x14ac:dyDescent="0.25">
      <c r="A516" s="39">
        <v>45698</v>
      </c>
      <c r="B516" s="33" t="s">
        <v>479</v>
      </c>
      <c r="C516" s="35"/>
      <c r="D516" s="35" t="s">
        <v>41</v>
      </c>
      <c r="E516" s="35" t="s">
        <v>139</v>
      </c>
      <c r="F516" s="35">
        <v>2</v>
      </c>
      <c r="G516" s="35" t="s">
        <v>23</v>
      </c>
      <c r="H516" s="35">
        <v>400000</v>
      </c>
      <c r="I516" s="20">
        <f t="shared" si="76"/>
        <v>800000</v>
      </c>
      <c r="J516" s="36" t="s">
        <v>26</v>
      </c>
      <c r="K516" s="20"/>
      <c r="L516" s="9">
        <f t="shared" ref="L516:L551" si="83">M516+N516</f>
        <v>0</v>
      </c>
      <c r="M516" s="9"/>
      <c r="N516" s="9"/>
      <c r="O516" s="9">
        <f t="shared" ref="O516:O551" si="84">P516+Q516</f>
        <v>0</v>
      </c>
      <c r="P516" s="9"/>
      <c r="Q516" s="9"/>
      <c r="R516" s="9">
        <f t="shared" ref="R516:R551" si="85">S516+T516</f>
        <v>0</v>
      </c>
      <c r="S516" s="9"/>
      <c r="T516" s="9"/>
      <c r="U516" s="9">
        <f t="shared" ref="U516:U551" si="86">V516+W516</f>
        <v>0</v>
      </c>
      <c r="V516" s="9"/>
      <c r="W516" s="9"/>
      <c r="X516" s="9">
        <f t="shared" ref="X516:X551" si="87">Y516+Z516</f>
        <v>0</v>
      </c>
      <c r="Y516" s="9"/>
      <c r="Z516" s="9"/>
      <c r="AA516" s="10">
        <f t="shared" ref="AA516:AA551" si="88">C516+I516-L516-O516-U516-X516-R516</f>
        <v>800000</v>
      </c>
      <c r="AB516" s="11"/>
    </row>
    <row r="517" spans="1:28" ht="15.75" hidden="1" x14ac:dyDescent="0.25">
      <c r="A517" s="39">
        <v>45698</v>
      </c>
      <c r="B517" s="33" t="s">
        <v>343</v>
      </c>
      <c r="C517" s="33"/>
      <c r="D517" s="33" t="s">
        <v>31</v>
      </c>
      <c r="E517" s="33" t="s">
        <v>167</v>
      </c>
      <c r="F517" s="33">
        <v>1</v>
      </c>
      <c r="G517" s="33" t="s">
        <v>23</v>
      </c>
      <c r="H517" s="33">
        <v>400000</v>
      </c>
      <c r="I517" s="20">
        <f t="shared" si="76"/>
        <v>400000</v>
      </c>
      <c r="J517" s="37" t="s">
        <v>241</v>
      </c>
      <c r="K517" s="20"/>
      <c r="L517" s="9">
        <f t="shared" si="83"/>
        <v>400000</v>
      </c>
      <c r="M517" s="9">
        <v>400000</v>
      </c>
      <c r="N517" s="9"/>
      <c r="O517" s="9">
        <f t="shared" si="84"/>
        <v>0</v>
      </c>
      <c r="P517" s="9"/>
      <c r="Q517" s="9"/>
      <c r="R517" s="9">
        <f t="shared" si="85"/>
        <v>0</v>
      </c>
      <c r="S517" s="9"/>
      <c r="T517" s="9"/>
      <c r="U517" s="9">
        <f t="shared" si="86"/>
        <v>0</v>
      </c>
      <c r="V517" s="9"/>
      <c r="W517" s="9"/>
      <c r="X517" s="9">
        <f t="shared" si="87"/>
        <v>0</v>
      </c>
      <c r="Y517" s="9"/>
      <c r="Z517" s="9"/>
      <c r="AA517" s="10">
        <f t="shared" si="88"/>
        <v>0</v>
      </c>
      <c r="AB517" s="11">
        <v>45698</v>
      </c>
    </row>
    <row r="518" spans="1:28" ht="15.75" hidden="1" x14ac:dyDescent="0.25">
      <c r="A518" s="39">
        <v>45698</v>
      </c>
      <c r="B518" s="33" t="s">
        <v>161</v>
      </c>
      <c r="C518" s="33"/>
      <c r="D518" s="33" t="s">
        <v>41</v>
      </c>
      <c r="E518" s="33" t="s">
        <v>155</v>
      </c>
      <c r="F518" s="50">
        <v>500</v>
      </c>
      <c r="G518" s="33" t="s">
        <v>29</v>
      </c>
      <c r="H518" s="33">
        <v>4000</v>
      </c>
      <c r="I518" s="20">
        <f t="shared" si="76"/>
        <v>2000000</v>
      </c>
      <c r="J518" s="37" t="s">
        <v>240</v>
      </c>
      <c r="K518" s="20" t="s">
        <v>618</v>
      </c>
      <c r="L518" s="9">
        <f t="shared" si="83"/>
        <v>0</v>
      </c>
      <c r="M518" s="9"/>
      <c r="N518" s="9"/>
      <c r="O518" s="9">
        <f t="shared" si="84"/>
        <v>2000000</v>
      </c>
      <c r="P518" s="9">
        <v>2000000</v>
      </c>
      <c r="Q518" s="9"/>
      <c r="R518" s="9">
        <f t="shared" si="85"/>
        <v>0</v>
      </c>
      <c r="S518" s="9"/>
      <c r="T518" s="9"/>
      <c r="U518" s="9">
        <f t="shared" si="86"/>
        <v>0</v>
      </c>
      <c r="V518" s="9"/>
      <c r="W518" s="9"/>
      <c r="X518" s="9">
        <f t="shared" si="87"/>
        <v>0</v>
      </c>
      <c r="Y518" s="9"/>
      <c r="Z518" s="9"/>
      <c r="AA518" s="10">
        <f t="shared" si="88"/>
        <v>0</v>
      </c>
      <c r="AB518" s="11">
        <v>45695</v>
      </c>
    </row>
    <row r="519" spans="1:28" ht="15.75" hidden="1" x14ac:dyDescent="0.25">
      <c r="A519" s="39">
        <v>45698</v>
      </c>
      <c r="B519" s="33" t="s">
        <v>488</v>
      </c>
      <c r="C519" s="33"/>
      <c r="D519" s="33" t="s">
        <v>31</v>
      </c>
      <c r="E519" s="33" t="s">
        <v>73</v>
      </c>
      <c r="F519" s="33">
        <v>10</v>
      </c>
      <c r="G519" s="33" t="s">
        <v>74</v>
      </c>
      <c r="H519" s="33">
        <v>50000</v>
      </c>
      <c r="I519" s="20">
        <f t="shared" si="76"/>
        <v>500000</v>
      </c>
      <c r="J519" s="34" t="s">
        <v>26</v>
      </c>
      <c r="K519" s="20"/>
      <c r="L519" s="9">
        <f t="shared" si="83"/>
        <v>0</v>
      </c>
      <c r="M519" s="9"/>
      <c r="N519" s="9"/>
      <c r="O519" s="9">
        <f t="shared" si="84"/>
        <v>0</v>
      </c>
      <c r="P519" s="9"/>
      <c r="Q519" s="9"/>
      <c r="R519" s="9">
        <f t="shared" si="85"/>
        <v>0</v>
      </c>
      <c r="S519" s="9"/>
      <c r="T519" s="9"/>
      <c r="U519" s="9">
        <f t="shared" si="86"/>
        <v>0</v>
      </c>
      <c r="V519" s="9"/>
      <c r="W519" s="9"/>
      <c r="X519" s="9">
        <f t="shared" si="87"/>
        <v>0</v>
      </c>
      <c r="Y519" s="9"/>
      <c r="Z519" s="9"/>
      <c r="AA519" s="10">
        <f t="shared" si="88"/>
        <v>500000</v>
      </c>
      <c r="AB519" s="11"/>
    </row>
    <row r="520" spans="1:28" ht="15.75" hidden="1" x14ac:dyDescent="0.25">
      <c r="A520" s="39">
        <v>45698</v>
      </c>
      <c r="B520" s="33" t="s">
        <v>488</v>
      </c>
      <c r="C520" s="33"/>
      <c r="D520" s="33" t="s">
        <v>31</v>
      </c>
      <c r="E520" s="33" t="s">
        <v>130</v>
      </c>
      <c r="F520" s="33">
        <v>10</v>
      </c>
      <c r="G520" s="33" t="s">
        <v>51</v>
      </c>
      <c r="H520" s="33">
        <v>50000</v>
      </c>
      <c r="I520" s="20">
        <f t="shared" si="76"/>
        <v>500000</v>
      </c>
      <c r="J520" s="34" t="s">
        <v>26</v>
      </c>
      <c r="K520" s="20"/>
      <c r="L520" s="9">
        <f t="shared" si="83"/>
        <v>0</v>
      </c>
      <c r="M520" s="9"/>
      <c r="N520" s="9"/>
      <c r="O520" s="9">
        <f t="shared" si="84"/>
        <v>0</v>
      </c>
      <c r="P520" s="9"/>
      <c r="Q520" s="9"/>
      <c r="R520" s="9">
        <f t="shared" si="85"/>
        <v>0</v>
      </c>
      <c r="S520" s="9"/>
      <c r="T520" s="9"/>
      <c r="U520" s="9">
        <f t="shared" si="86"/>
        <v>0</v>
      </c>
      <c r="V520" s="9"/>
      <c r="W520" s="9"/>
      <c r="X520" s="9">
        <f t="shared" si="87"/>
        <v>0</v>
      </c>
      <c r="Y520" s="9"/>
      <c r="Z520" s="9"/>
      <c r="AA520" s="10">
        <f t="shared" si="88"/>
        <v>500000</v>
      </c>
      <c r="AB520" s="11"/>
    </row>
    <row r="521" spans="1:28" ht="15.75" hidden="1" x14ac:dyDescent="0.25">
      <c r="A521" s="39">
        <v>45698</v>
      </c>
      <c r="B521" s="33" t="s">
        <v>627</v>
      </c>
      <c r="C521" s="33"/>
      <c r="D521" s="33" t="s">
        <v>41</v>
      </c>
      <c r="E521" s="33" t="s">
        <v>166</v>
      </c>
      <c r="F521" s="33">
        <v>1</v>
      </c>
      <c r="G521" s="33" t="s">
        <v>23</v>
      </c>
      <c r="H521" s="33">
        <v>400000</v>
      </c>
      <c r="I521" s="20">
        <f t="shared" si="76"/>
        <v>400000</v>
      </c>
      <c r="J521" s="37" t="s">
        <v>240</v>
      </c>
      <c r="K521" s="20" t="s">
        <v>390</v>
      </c>
      <c r="L521" s="9">
        <f t="shared" si="83"/>
        <v>0</v>
      </c>
      <c r="M521" s="9"/>
      <c r="N521" s="9"/>
      <c r="O521" s="9">
        <f t="shared" si="84"/>
        <v>400000</v>
      </c>
      <c r="P521" s="9">
        <v>400000</v>
      </c>
      <c r="Q521" s="9"/>
      <c r="R521" s="9">
        <f t="shared" si="85"/>
        <v>0</v>
      </c>
      <c r="S521" s="9"/>
      <c r="T521" s="9"/>
      <c r="U521" s="9">
        <f t="shared" si="86"/>
        <v>0</v>
      </c>
      <c r="V521" s="9"/>
      <c r="W521" s="9"/>
      <c r="X521" s="9">
        <f t="shared" si="87"/>
        <v>0</v>
      </c>
      <c r="Y521" s="9"/>
      <c r="Z521" s="9"/>
      <c r="AA521" s="10">
        <f t="shared" si="88"/>
        <v>0</v>
      </c>
      <c r="AB521" s="11">
        <v>45706</v>
      </c>
    </row>
    <row r="522" spans="1:28" ht="15.75" hidden="1" x14ac:dyDescent="0.25">
      <c r="A522" s="39">
        <v>45698</v>
      </c>
      <c r="B522" s="33" t="s">
        <v>217</v>
      </c>
      <c r="C522" s="33"/>
      <c r="D522" s="33" t="s">
        <v>41</v>
      </c>
      <c r="E522" s="33" t="s">
        <v>155</v>
      </c>
      <c r="F522" s="33">
        <v>1000</v>
      </c>
      <c r="G522" s="33" t="s">
        <v>29</v>
      </c>
      <c r="H522" s="33">
        <v>4000</v>
      </c>
      <c r="I522" s="20">
        <f t="shared" si="76"/>
        <v>4000000</v>
      </c>
      <c r="J522" s="31" t="s">
        <v>241</v>
      </c>
      <c r="K522" s="20"/>
      <c r="L522" s="9">
        <f t="shared" si="83"/>
        <v>4000000</v>
      </c>
      <c r="M522" s="9">
        <v>4000000</v>
      </c>
      <c r="N522" s="9"/>
      <c r="O522" s="9">
        <f t="shared" si="84"/>
        <v>0</v>
      </c>
      <c r="P522" s="9"/>
      <c r="Q522" s="9"/>
      <c r="R522" s="9">
        <f t="shared" si="85"/>
        <v>0</v>
      </c>
      <c r="S522" s="9"/>
      <c r="T522" s="9"/>
      <c r="U522" s="9">
        <f t="shared" si="86"/>
        <v>0</v>
      </c>
      <c r="V522" s="9"/>
      <c r="W522" s="9"/>
      <c r="X522" s="9">
        <f t="shared" si="87"/>
        <v>0</v>
      </c>
      <c r="Y522" s="9"/>
      <c r="Z522" s="9"/>
      <c r="AA522" s="10">
        <f t="shared" si="88"/>
        <v>0</v>
      </c>
      <c r="AB522" s="11">
        <v>45705</v>
      </c>
    </row>
    <row r="523" spans="1:28" ht="15.75" hidden="1" x14ac:dyDescent="0.25">
      <c r="A523" s="39">
        <v>45698</v>
      </c>
      <c r="B523" s="33" t="s">
        <v>217</v>
      </c>
      <c r="C523" s="33"/>
      <c r="D523" s="33" t="s">
        <v>41</v>
      </c>
      <c r="E523" s="33" t="s">
        <v>263</v>
      </c>
      <c r="F523" s="33">
        <v>1000</v>
      </c>
      <c r="G523" s="33" t="s">
        <v>29</v>
      </c>
      <c r="H523" s="33">
        <v>1505</v>
      </c>
      <c r="I523" s="20">
        <f t="shared" si="76"/>
        <v>1505000</v>
      </c>
      <c r="J523" s="31" t="s">
        <v>241</v>
      </c>
      <c r="K523" s="20"/>
      <c r="L523" s="9">
        <f t="shared" si="83"/>
        <v>1505000</v>
      </c>
      <c r="M523" s="9">
        <v>1505000</v>
      </c>
      <c r="N523" s="9"/>
      <c r="O523" s="9">
        <f t="shared" si="84"/>
        <v>0</v>
      </c>
      <c r="P523" s="9"/>
      <c r="Q523" s="9"/>
      <c r="R523" s="9">
        <f t="shared" si="85"/>
        <v>0</v>
      </c>
      <c r="S523" s="9"/>
      <c r="T523" s="9"/>
      <c r="U523" s="9">
        <f t="shared" si="86"/>
        <v>0</v>
      </c>
      <c r="V523" s="9"/>
      <c r="W523" s="9"/>
      <c r="X523" s="9">
        <f t="shared" si="87"/>
        <v>0</v>
      </c>
      <c r="Y523" s="9"/>
      <c r="Z523" s="9"/>
      <c r="AA523" s="10">
        <f t="shared" si="88"/>
        <v>0</v>
      </c>
      <c r="AB523" s="11">
        <v>45705</v>
      </c>
    </row>
    <row r="524" spans="1:28" ht="15.75" hidden="1" x14ac:dyDescent="0.25">
      <c r="A524" s="39">
        <v>45698</v>
      </c>
      <c r="B524" s="33" t="s">
        <v>628</v>
      </c>
      <c r="C524" s="33"/>
      <c r="D524" s="33" t="s">
        <v>31</v>
      </c>
      <c r="E524" s="33" t="s">
        <v>629</v>
      </c>
      <c r="F524" s="33">
        <v>10</v>
      </c>
      <c r="G524" s="33" t="s">
        <v>51</v>
      </c>
      <c r="H524" s="33">
        <v>135000</v>
      </c>
      <c r="I524" s="20">
        <f t="shared" si="76"/>
        <v>1350000</v>
      </c>
      <c r="J524" s="37" t="s">
        <v>241</v>
      </c>
      <c r="K524" s="20"/>
      <c r="L524" s="9">
        <f t="shared" si="83"/>
        <v>0</v>
      </c>
      <c r="M524" s="9"/>
      <c r="N524" s="9"/>
      <c r="O524" s="9">
        <f t="shared" si="84"/>
        <v>0</v>
      </c>
      <c r="P524" s="9"/>
      <c r="Q524" s="9"/>
      <c r="R524" s="9">
        <f t="shared" si="85"/>
        <v>0</v>
      </c>
      <c r="S524" s="9"/>
      <c r="T524" s="9"/>
      <c r="U524" s="9">
        <f t="shared" si="86"/>
        <v>1350000</v>
      </c>
      <c r="V524" s="9">
        <v>1350000</v>
      </c>
      <c r="W524" s="9"/>
      <c r="X524" s="9">
        <f t="shared" si="87"/>
        <v>0</v>
      </c>
      <c r="Y524" s="9"/>
      <c r="Z524" s="9"/>
      <c r="AA524" s="10">
        <f t="shared" si="88"/>
        <v>0</v>
      </c>
      <c r="AB524" s="11">
        <v>45698</v>
      </c>
    </row>
    <row r="525" spans="1:28" ht="15.75" hidden="1" x14ac:dyDescent="0.25">
      <c r="A525" s="39">
        <v>45698</v>
      </c>
      <c r="B525" s="33" t="s">
        <v>92</v>
      </c>
      <c r="C525" s="33"/>
      <c r="D525" s="33" t="s">
        <v>31</v>
      </c>
      <c r="E525" s="33" t="s">
        <v>91</v>
      </c>
      <c r="F525" s="33">
        <v>700</v>
      </c>
      <c r="G525" s="33" t="s">
        <v>29</v>
      </c>
      <c r="H525" s="33">
        <v>4500</v>
      </c>
      <c r="I525" s="20">
        <f t="shared" si="76"/>
        <v>3150000</v>
      </c>
      <c r="J525" s="34" t="s">
        <v>26</v>
      </c>
      <c r="K525" s="20" t="s">
        <v>639</v>
      </c>
      <c r="L525" s="9">
        <f t="shared" si="83"/>
        <v>0</v>
      </c>
      <c r="M525" s="9"/>
      <c r="N525" s="9"/>
      <c r="O525" s="9">
        <f t="shared" si="84"/>
        <v>0</v>
      </c>
      <c r="P525" s="9"/>
      <c r="Q525" s="9"/>
      <c r="R525" s="9">
        <f t="shared" si="85"/>
        <v>0</v>
      </c>
      <c r="S525" s="9"/>
      <c r="T525" s="9"/>
      <c r="U525" s="9">
        <f t="shared" si="86"/>
        <v>0</v>
      </c>
      <c r="V525" s="9"/>
      <c r="W525" s="9"/>
      <c r="X525" s="9">
        <f t="shared" si="87"/>
        <v>0</v>
      </c>
      <c r="Y525" s="9"/>
      <c r="Z525" s="9"/>
      <c r="AA525" s="10">
        <f t="shared" si="88"/>
        <v>3150000</v>
      </c>
      <c r="AB525" s="11"/>
    </row>
    <row r="526" spans="1:28" ht="15.75" hidden="1" x14ac:dyDescent="0.25">
      <c r="A526" s="39">
        <v>45698</v>
      </c>
      <c r="B526" s="33" t="s">
        <v>92</v>
      </c>
      <c r="C526" s="33"/>
      <c r="D526" s="33" t="s">
        <v>31</v>
      </c>
      <c r="E526" s="33" t="s">
        <v>428</v>
      </c>
      <c r="F526" s="33">
        <v>12</v>
      </c>
      <c r="G526" s="33" t="s">
        <v>23</v>
      </c>
      <c r="H526" s="33">
        <v>35000</v>
      </c>
      <c r="I526" s="20">
        <f t="shared" si="76"/>
        <v>420000</v>
      </c>
      <c r="J526" s="34" t="s">
        <v>26</v>
      </c>
      <c r="K526" s="20" t="s">
        <v>639</v>
      </c>
      <c r="L526" s="9">
        <f t="shared" si="83"/>
        <v>0</v>
      </c>
      <c r="M526" s="9"/>
      <c r="N526" s="9"/>
      <c r="O526" s="9">
        <f t="shared" si="84"/>
        <v>0</v>
      </c>
      <c r="P526" s="9"/>
      <c r="Q526" s="9"/>
      <c r="R526" s="9">
        <f t="shared" si="85"/>
        <v>0</v>
      </c>
      <c r="S526" s="9"/>
      <c r="T526" s="9"/>
      <c r="U526" s="9">
        <f t="shared" si="86"/>
        <v>0</v>
      </c>
      <c r="V526" s="9"/>
      <c r="W526" s="9"/>
      <c r="X526" s="9">
        <f t="shared" si="87"/>
        <v>0</v>
      </c>
      <c r="Y526" s="9"/>
      <c r="Z526" s="9"/>
      <c r="AA526" s="10">
        <f t="shared" si="88"/>
        <v>420000</v>
      </c>
      <c r="AB526" s="11"/>
    </row>
    <row r="527" spans="1:28" ht="15.75" hidden="1" x14ac:dyDescent="0.25">
      <c r="A527" s="39">
        <v>45698</v>
      </c>
      <c r="B527" s="33" t="s">
        <v>630</v>
      </c>
      <c r="C527" s="33"/>
      <c r="D527" s="33" t="s">
        <v>31</v>
      </c>
      <c r="E527" s="33" t="s">
        <v>102</v>
      </c>
      <c r="F527" s="33">
        <v>2</v>
      </c>
      <c r="G527" s="33" t="s">
        <v>74</v>
      </c>
      <c r="H527" s="33">
        <v>65000</v>
      </c>
      <c r="I527" s="20">
        <f t="shared" si="76"/>
        <v>130000</v>
      </c>
      <c r="J527" s="37" t="s">
        <v>241</v>
      </c>
      <c r="K527" s="20"/>
      <c r="L527" s="9">
        <f t="shared" si="83"/>
        <v>0</v>
      </c>
      <c r="M527" s="9"/>
      <c r="N527" s="9"/>
      <c r="O527" s="9">
        <f t="shared" si="84"/>
        <v>0</v>
      </c>
      <c r="P527" s="9"/>
      <c r="Q527" s="9"/>
      <c r="R527" s="9">
        <f t="shared" si="85"/>
        <v>0</v>
      </c>
      <c r="S527" s="9"/>
      <c r="T527" s="9"/>
      <c r="U527" s="9">
        <f t="shared" si="86"/>
        <v>130000</v>
      </c>
      <c r="V527" s="9">
        <v>130000</v>
      </c>
      <c r="W527" s="9"/>
      <c r="X527" s="9">
        <f t="shared" si="87"/>
        <v>0</v>
      </c>
      <c r="Y527" s="9"/>
      <c r="Z527" s="9"/>
      <c r="AA527" s="10">
        <f t="shared" si="88"/>
        <v>0</v>
      </c>
      <c r="AB527" s="11">
        <v>45698</v>
      </c>
    </row>
    <row r="528" spans="1:28" ht="15.75" hidden="1" x14ac:dyDescent="0.25">
      <c r="A528" s="39">
        <v>45698</v>
      </c>
      <c r="B528" s="33" t="s">
        <v>630</v>
      </c>
      <c r="C528" s="33"/>
      <c r="D528" s="33" t="s">
        <v>31</v>
      </c>
      <c r="E528" s="33" t="s">
        <v>308</v>
      </c>
      <c r="F528" s="33">
        <v>2.5</v>
      </c>
      <c r="G528" s="33" t="s">
        <v>51</v>
      </c>
      <c r="H528" s="33">
        <v>86000</v>
      </c>
      <c r="I528" s="20">
        <f t="shared" si="76"/>
        <v>215000</v>
      </c>
      <c r="J528" s="37" t="s">
        <v>241</v>
      </c>
      <c r="K528" s="20"/>
      <c r="L528" s="9">
        <f t="shared" si="83"/>
        <v>0</v>
      </c>
      <c r="M528" s="9"/>
      <c r="N528" s="9"/>
      <c r="O528" s="9">
        <f t="shared" si="84"/>
        <v>0</v>
      </c>
      <c r="P528" s="9"/>
      <c r="Q528" s="9"/>
      <c r="R528" s="9">
        <f t="shared" si="85"/>
        <v>0</v>
      </c>
      <c r="S528" s="9"/>
      <c r="T528" s="9"/>
      <c r="U528" s="9">
        <f t="shared" si="86"/>
        <v>215000</v>
      </c>
      <c r="V528" s="9">
        <v>215000</v>
      </c>
      <c r="W528" s="9"/>
      <c r="X528" s="9">
        <f t="shared" si="87"/>
        <v>0</v>
      </c>
      <c r="Y528" s="9"/>
      <c r="Z528" s="9"/>
      <c r="AA528" s="10">
        <f t="shared" si="88"/>
        <v>0</v>
      </c>
      <c r="AB528" s="11">
        <v>45698</v>
      </c>
    </row>
    <row r="529" spans="1:28" ht="15.75" hidden="1" x14ac:dyDescent="0.25">
      <c r="A529" s="39">
        <v>45698</v>
      </c>
      <c r="B529" s="33" t="s">
        <v>631</v>
      </c>
      <c r="C529" s="33"/>
      <c r="D529" s="33" t="s">
        <v>31</v>
      </c>
      <c r="E529" s="33" t="s">
        <v>135</v>
      </c>
      <c r="F529" s="33">
        <v>87.8</v>
      </c>
      <c r="G529" s="33" t="s">
        <v>51</v>
      </c>
      <c r="H529" s="33">
        <v>46000</v>
      </c>
      <c r="I529" s="20">
        <f t="shared" si="76"/>
        <v>4038800</v>
      </c>
      <c r="J529" s="34" t="s">
        <v>26</v>
      </c>
      <c r="K529" s="20"/>
      <c r="L529" s="9">
        <f t="shared" si="83"/>
        <v>0</v>
      </c>
      <c r="M529" s="9"/>
      <c r="N529" s="9"/>
      <c r="O529" s="9">
        <f t="shared" si="84"/>
        <v>0</v>
      </c>
      <c r="P529" s="9"/>
      <c r="Q529" s="9"/>
      <c r="R529" s="9">
        <f t="shared" si="85"/>
        <v>0</v>
      </c>
      <c r="S529" s="9"/>
      <c r="T529" s="9"/>
      <c r="U529" s="9">
        <f t="shared" si="86"/>
        <v>0</v>
      </c>
      <c r="V529" s="9"/>
      <c r="W529" s="9"/>
      <c r="X529" s="9">
        <f t="shared" si="87"/>
        <v>0</v>
      </c>
      <c r="Y529" s="9"/>
      <c r="Z529" s="9"/>
      <c r="AA529" s="10">
        <f t="shared" si="88"/>
        <v>4038800</v>
      </c>
      <c r="AB529" s="11"/>
    </row>
    <row r="530" spans="1:28" ht="15.75" hidden="1" x14ac:dyDescent="0.25">
      <c r="A530" s="39">
        <v>45698</v>
      </c>
      <c r="B530" s="33" t="s">
        <v>631</v>
      </c>
      <c r="C530" s="33"/>
      <c r="D530" s="33" t="s">
        <v>31</v>
      </c>
      <c r="E530" s="33" t="s">
        <v>143</v>
      </c>
      <c r="F530" s="33">
        <v>28.1</v>
      </c>
      <c r="G530" s="33" t="s">
        <v>51</v>
      </c>
      <c r="H530" s="33">
        <v>47000</v>
      </c>
      <c r="I530" s="20">
        <f t="shared" ref="I530:I574" si="89">F530*H530</f>
        <v>1320700</v>
      </c>
      <c r="J530" s="34" t="s">
        <v>26</v>
      </c>
      <c r="K530" s="20"/>
      <c r="L530" s="9">
        <f t="shared" si="83"/>
        <v>0</v>
      </c>
      <c r="M530" s="9"/>
      <c r="N530" s="9"/>
      <c r="O530" s="9">
        <f t="shared" si="84"/>
        <v>0</v>
      </c>
      <c r="P530" s="9"/>
      <c r="Q530" s="9"/>
      <c r="R530" s="9">
        <f t="shared" si="85"/>
        <v>0</v>
      </c>
      <c r="S530" s="9"/>
      <c r="T530" s="9"/>
      <c r="U530" s="9">
        <f t="shared" si="86"/>
        <v>0</v>
      </c>
      <c r="V530" s="9"/>
      <c r="W530" s="9"/>
      <c r="X530" s="9">
        <f t="shared" si="87"/>
        <v>0</v>
      </c>
      <c r="Y530" s="9"/>
      <c r="Z530" s="9"/>
      <c r="AA530" s="10">
        <f t="shared" si="88"/>
        <v>1320700</v>
      </c>
      <c r="AB530" s="11"/>
    </row>
    <row r="531" spans="1:28" ht="15.75" hidden="1" x14ac:dyDescent="0.25">
      <c r="A531" s="39">
        <v>45698</v>
      </c>
      <c r="B531" s="33" t="s">
        <v>147</v>
      </c>
      <c r="C531" s="33"/>
      <c r="D531" s="33" t="s">
        <v>31</v>
      </c>
      <c r="E531" s="33" t="s">
        <v>148</v>
      </c>
      <c r="F531" s="33">
        <v>200</v>
      </c>
      <c r="G531" s="51" t="s">
        <v>51</v>
      </c>
      <c r="H531" s="33">
        <v>60000</v>
      </c>
      <c r="I531" s="20">
        <f t="shared" si="89"/>
        <v>12000000</v>
      </c>
      <c r="J531" s="34" t="s">
        <v>26</v>
      </c>
      <c r="K531" s="20"/>
      <c r="L531" s="9">
        <f t="shared" si="83"/>
        <v>0</v>
      </c>
      <c r="M531" s="9"/>
      <c r="N531" s="9"/>
      <c r="O531" s="9">
        <f t="shared" si="84"/>
        <v>0</v>
      </c>
      <c r="P531" s="9"/>
      <c r="Q531" s="9"/>
      <c r="R531" s="9">
        <f t="shared" si="85"/>
        <v>0</v>
      </c>
      <c r="S531" s="9"/>
      <c r="T531" s="9"/>
      <c r="U531" s="9">
        <f t="shared" si="86"/>
        <v>0</v>
      </c>
      <c r="V531" s="9"/>
      <c r="W531" s="9"/>
      <c r="X531" s="9">
        <f t="shared" si="87"/>
        <v>0</v>
      </c>
      <c r="Y531" s="9"/>
      <c r="Z531" s="9"/>
      <c r="AA531" s="10">
        <f t="shared" si="88"/>
        <v>12000000</v>
      </c>
      <c r="AB531" s="11"/>
    </row>
    <row r="532" spans="1:28" ht="15.75" hidden="1" x14ac:dyDescent="0.25">
      <c r="A532" s="39">
        <v>45698</v>
      </c>
      <c r="B532" s="33" t="s">
        <v>231</v>
      </c>
      <c r="C532" s="33"/>
      <c r="D532" s="33"/>
      <c r="E532" s="33" t="s">
        <v>468</v>
      </c>
      <c r="F532" s="33">
        <v>32.4</v>
      </c>
      <c r="G532" s="51" t="s">
        <v>51</v>
      </c>
      <c r="H532" s="33"/>
      <c r="I532" s="20">
        <f t="shared" si="89"/>
        <v>0</v>
      </c>
      <c r="J532" s="34" t="s">
        <v>26</v>
      </c>
      <c r="K532" s="20"/>
      <c r="L532" s="9">
        <f t="shared" si="83"/>
        <v>0</v>
      </c>
      <c r="M532" s="9"/>
      <c r="N532" s="9"/>
      <c r="O532" s="9">
        <f t="shared" si="84"/>
        <v>0</v>
      </c>
      <c r="P532" s="9"/>
      <c r="Q532" s="9"/>
      <c r="R532" s="9">
        <f t="shared" si="85"/>
        <v>0</v>
      </c>
      <c r="S532" s="9"/>
      <c r="T532" s="9"/>
      <c r="U532" s="9">
        <f t="shared" si="86"/>
        <v>0</v>
      </c>
      <c r="V532" s="9"/>
      <c r="W532" s="9"/>
      <c r="X532" s="9">
        <f t="shared" si="87"/>
        <v>0</v>
      </c>
      <c r="Y532" s="9"/>
      <c r="Z532" s="9"/>
      <c r="AA532" s="10">
        <f t="shared" si="88"/>
        <v>0</v>
      </c>
      <c r="AB532" s="11"/>
    </row>
    <row r="533" spans="1:28" ht="15.75" hidden="1" x14ac:dyDescent="0.25">
      <c r="A533" s="39">
        <v>45698</v>
      </c>
      <c r="B533" s="33" t="s">
        <v>231</v>
      </c>
      <c r="C533" s="33"/>
      <c r="D533" s="33"/>
      <c r="E533" s="33" t="s">
        <v>362</v>
      </c>
      <c r="F533" s="33">
        <v>14.4</v>
      </c>
      <c r="G533" s="51" t="s">
        <v>51</v>
      </c>
      <c r="H533" s="33"/>
      <c r="I533" s="20">
        <f t="shared" si="89"/>
        <v>0</v>
      </c>
      <c r="J533" s="34" t="s">
        <v>26</v>
      </c>
      <c r="K533" s="20"/>
      <c r="L533" s="9">
        <f t="shared" si="83"/>
        <v>0</v>
      </c>
      <c r="M533" s="9"/>
      <c r="N533" s="9"/>
      <c r="O533" s="9">
        <f t="shared" si="84"/>
        <v>0</v>
      </c>
      <c r="P533" s="9"/>
      <c r="Q533" s="9"/>
      <c r="R533" s="9">
        <f t="shared" si="85"/>
        <v>0</v>
      </c>
      <c r="S533" s="9"/>
      <c r="T533" s="9"/>
      <c r="U533" s="9">
        <f t="shared" si="86"/>
        <v>0</v>
      </c>
      <c r="V533" s="9"/>
      <c r="W533" s="9"/>
      <c r="X533" s="9">
        <f t="shared" si="87"/>
        <v>0</v>
      </c>
      <c r="Y533" s="9"/>
      <c r="Z533" s="9"/>
      <c r="AA533" s="10">
        <f t="shared" si="88"/>
        <v>0</v>
      </c>
      <c r="AB533" s="11"/>
    </row>
    <row r="534" spans="1:28" ht="15.75" hidden="1" x14ac:dyDescent="0.25">
      <c r="A534" s="39">
        <v>45698</v>
      </c>
      <c r="B534" s="33" t="s">
        <v>231</v>
      </c>
      <c r="C534" s="33"/>
      <c r="D534" s="33"/>
      <c r="E534" s="33" t="s">
        <v>135</v>
      </c>
      <c r="F534" s="33">
        <v>29.1</v>
      </c>
      <c r="G534" s="51" t="s">
        <v>51</v>
      </c>
      <c r="H534" s="33"/>
      <c r="I534" s="20">
        <f t="shared" si="89"/>
        <v>0</v>
      </c>
      <c r="J534" s="34" t="s">
        <v>26</v>
      </c>
      <c r="K534" s="20"/>
      <c r="L534" s="9">
        <f t="shared" si="83"/>
        <v>0</v>
      </c>
      <c r="M534" s="9"/>
      <c r="N534" s="9"/>
      <c r="O534" s="9">
        <f t="shared" si="84"/>
        <v>0</v>
      </c>
      <c r="P534" s="9"/>
      <c r="Q534" s="9"/>
      <c r="R534" s="9">
        <f t="shared" si="85"/>
        <v>0</v>
      </c>
      <c r="S534" s="9"/>
      <c r="T534" s="9"/>
      <c r="U534" s="9">
        <f t="shared" si="86"/>
        <v>0</v>
      </c>
      <c r="V534" s="9"/>
      <c r="W534" s="9"/>
      <c r="X534" s="9">
        <f t="shared" si="87"/>
        <v>0</v>
      </c>
      <c r="Y534" s="9"/>
      <c r="Z534" s="9"/>
      <c r="AA534" s="10">
        <f t="shared" si="88"/>
        <v>0</v>
      </c>
      <c r="AB534" s="11"/>
    </row>
    <row r="535" spans="1:28" ht="15.75" hidden="1" x14ac:dyDescent="0.25">
      <c r="A535" s="39">
        <v>45698</v>
      </c>
      <c r="B535" s="33" t="s">
        <v>231</v>
      </c>
      <c r="C535" s="33"/>
      <c r="D535" s="33"/>
      <c r="E535" s="33" t="s">
        <v>423</v>
      </c>
      <c r="F535" s="33">
        <v>35</v>
      </c>
      <c r="G535" s="51" t="s">
        <v>51</v>
      </c>
      <c r="H535" s="33"/>
      <c r="I535" s="20">
        <f t="shared" si="89"/>
        <v>0</v>
      </c>
      <c r="J535" s="34" t="s">
        <v>26</v>
      </c>
      <c r="K535" s="20"/>
      <c r="L535" s="9">
        <f t="shared" si="83"/>
        <v>0</v>
      </c>
      <c r="M535" s="9"/>
      <c r="N535" s="9"/>
      <c r="O535" s="9">
        <f t="shared" si="84"/>
        <v>0</v>
      </c>
      <c r="P535" s="9"/>
      <c r="Q535" s="9"/>
      <c r="R535" s="9">
        <f t="shared" si="85"/>
        <v>0</v>
      </c>
      <c r="S535" s="9"/>
      <c r="T535" s="9"/>
      <c r="U535" s="9">
        <f t="shared" si="86"/>
        <v>0</v>
      </c>
      <c r="V535" s="9"/>
      <c r="W535" s="9"/>
      <c r="X535" s="9">
        <f t="shared" si="87"/>
        <v>0</v>
      </c>
      <c r="Y535" s="9"/>
      <c r="Z535" s="9"/>
      <c r="AA535" s="10">
        <f t="shared" si="88"/>
        <v>0</v>
      </c>
      <c r="AB535" s="11"/>
    </row>
    <row r="536" spans="1:28" ht="15.75" hidden="1" x14ac:dyDescent="0.25">
      <c r="A536" s="39">
        <v>45698</v>
      </c>
      <c r="B536" s="33" t="s">
        <v>231</v>
      </c>
      <c r="C536" s="33"/>
      <c r="D536" s="33"/>
      <c r="E536" s="33" t="s">
        <v>62</v>
      </c>
      <c r="F536" s="33">
        <v>79.5</v>
      </c>
      <c r="G536" s="51" t="s">
        <v>51</v>
      </c>
      <c r="H536" s="33"/>
      <c r="I536" s="20">
        <f t="shared" si="89"/>
        <v>0</v>
      </c>
      <c r="J536" s="34" t="s">
        <v>26</v>
      </c>
      <c r="K536" s="20"/>
      <c r="L536" s="9">
        <f t="shared" si="83"/>
        <v>0</v>
      </c>
      <c r="M536" s="9"/>
      <c r="N536" s="9"/>
      <c r="O536" s="9">
        <f t="shared" si="84"/>
        <v>0</v>
      </c>
      <c r="P536" s="9"/>
      <c r="Q536" s="9"/>
      <c r="R536" s="9">
        <f t="shared" si="85"/>
        <v>0</v>
      </c>
      <c r="S536" s="9"/>
      <c r="T536" s="9"/>
      <c r="U536" s="9">
        <f t="shared" si="86"/>
        <v>0</v>
      </c>
      <c r="V536" s="9"/>
      <c r="W536" s="9"/>
      <c r="X536" s="9">
        <f t="shared" si="87"/>
        <v>0</v>
      </c>
      <c r="Y536" s="9"/>
      <c r="Z536" s="9"/>
      <c r="AA536" s="10">
        <f t="shared" si="88"/>
        <v>0</v>
      </c>
      <c r="AB536" s="11"/>
    </row>
    <row r="537" spans="1:28" ht="15.75" hidden="1" x14ac:dyDescent="0.25">
      <c r="A537" s="39">
        <v>45698</v>
      </c>
      <c r="B537" s="33" t="s">
        <v>231</v>
      </c>
      <c r="C537" s="33"/>
      <c r="D537" s="33"/>
      <c r="E537" s="33" t="s">
        <v>184</v>
      </c>
      <c r="F537" s="33">
        <v>147.9</v>
      </c>
      <c r="G537" s="51" t="s">
        <v>51</v>
      </c>
      <c r="H537" s="33"/>
      <c r="I537" s="20">
        <f t="shared" si="89"/>
        <v>0</v>
      </c>
      <c r="J537" s="34" t="s">
        <v>26</v>
      </c>
      <c r="K537" s="20"/>
      <c r="L537" s="9">
        <f t="shared" si="83"/>
        <v>0</v>
      </c>
      <c r="M537" s="9"/>
      <c r="N537" s="9"/>
      <c r="O537" s="9">
        <f t="shared" si="84"/>
        <v>0</v>
      </c>
      <c r="P537" s="9"/>
      <c r="Q537" s="9"/>
      <c r="R537" s="9">
        <f t="shared" si="85"/>
        <v>0</v>
      </c>
      <c r="S537" s="9"/>
      <c r="T537" s="9"/>
      <c r="U537" s="9">
        <f t="shared" si="86"/>
        <v>0</v>
      </c>
      <c r="V537" s="9"/>
      <c r="W537" s="9"/>
      <c r="X537" s="9">
        <f t="shared" si="87"/>
        <v>0</v>
      </c>
      <c r="Y537" s="9"/>
      <c r="Z537" s="9"/>
      <c r="AA537" s="10">
        <f t="shared" si="88"/>
        <v>0</v>
      </c>
      <c r="AB537" s="11"/>
    </row>
    <row r="538" spans="1:28" ht="15.75" hidden="1" x14ac:dyDescent="0.25">
      <c r="A538" s="39">
        <v>45698</v>
      </c>
      <c r="B538" s="33" t="s">
        <v>231</v>
      </c>
      <c r="C538" s="33"/>
      <c r="D538" s="33"/>
      <c r="E538" s="33" t="s">
        <v>632</v>
      </c>
      <c r="F538" s="33">
        <v>207.8</v>
      </c>
      <c r="G538" s="51" t="s">
        <v>51</v>
      </c>
      <c r="H538" s="33"/>
      <c r="I538" s="20">
        <f t="shared" si="89"/>
        <v>0</v>
      </c>
      <c r="J538" s="34" t="s">
        <v>26</v>
      </c>
      <c r="K538" s="20"/>
      <c r="L538" s="9">
        <f t="shared" si="83"/>
        <v>0</v>
      </c>
      <c r="M538" s="9"/>
      <c r="N538" s="9"/>
      <c r="O538" s="9">
        <f t="shared" si="84"/>
        <v>0</v>
      </c>
      <c r="P538" s="9"/>
      <c r="Q538" s="9"/>
      <c r="R538" s="9">
        <f t="shared" si="85"/>
        <v>0</v>
      </c>
      <c r="S538" s="9"/>
      <c r="T538" s="9"/>
      <c r="U538" s="9">
        <f t="shared" si="86"/>
        <v>0</v>
      </c>
      <c r="V538" s="9"/>
      <c r="W538" s="9"/>
      <c r="X538" s="9">
        <f t="shared" si="87"/>
        <v>0</v>
      </c>
      <c r="Y538" s="9"/>
      <c r="Z538" s="9"/>
      <c r="AA538" s="10">
        <f t="shared" si="88"/>
        <v>0</v>
      </c>
      <c r="AB538" s="11"/>
    </row>
    <row r="539" spans="1:28" ht="15.75" hidden="1" x14ac:dyDescent="0.25">
      <c r="A539" s="39">
        <v>45698</v>
      </c>
      <c r="B539" s="33" t="s">
        <v>231</v>
      </c>
      <c r="C539" s="33"/>
      <c r="D539" s="33"/>
      <c r="E539" s="33" t="s">
        <v>344</v>
      </c>
      <c r="F539" s="33">
        <v>28.9</v>
      </c>
      <c r="G539" s="51" t="s">
        <v>51</v>
      </c>
      <c r="H539" s="33"/>
      <c r="I539" s="20">
        <f t="shared" si="89"/>
        <v>0</v>
      </c>
      <c r="J539" s="34" t="s">
        <v>26</v>
      </c>
      <c r="K539" s="20"/>
      <c r="L539" s="9">
        <f t="shared" si="83"/>
        <v>0</v>
      </c>
      <c r="M539" s="9"/>
      <c r="N539" s="9"/>
      <c r="O539" s="9">
        <f t="shared" si="84"/>
        <v>0</v>
      </c>
      <c r="P539" s="9"/>
      <c r="Q539" s="9"/>
      <c r="R539" s="9">
        <f t="shared" si="85"/>
        <v>0</v>
      </c>
      <c r="S539" s="9"/>
      <c r="T539" s="9"/>
      <c r="U539" s="9">
        <f t="shared" si="86"/>
        <v>0</v>
      </c>
      <c r="V539" s="9"/>
      <c r="W539" s="9"/>
      <c r="X539" s="9">
        <f t="shared" si="87"/>
        <v>0</v>
      </c>
      <c r="Y539" s="9"/>
      <c r="Z539" s="9"/>
      <c r="AA539" s="10">
        <f t="shared" si="88"/>
        <v>0</v>
      </c>
      <c r="AB539" s="11"/>
    </row>
    <row r="540" spans="1:28" ht="15.75" hidden="1" x14ac:dyDescent="0.25">
      <c r="A540" s="39">
        <v>45698</v>
      </c>
      <c r="B540" s="33" t="s">
        <v>189</v>
      </c>
      <c r="C540" s="33"/>
      <c r="D540" s="33" t="s">
        <v>41</v>
      </c>
      <c r="E540" s="33" t="s">
        <v>110</v>
      </c>
      <c r="F540" s="33">
        <v>800</v>
      </c>
      <c r="G540" s="51" t="s">
        <v>29</v>
      </c>
      <c r="H540" s="33">
        <v>1800</v>
      </c>
      <c r="I540" s="20">
        <f t="shared" si="89"/>
        <v>1440000</v>
      </c>
      <c r="J540" s="14" t="s">
        <v>241</v>
      </c>
      <c r="K540" s="20"/>
      <c r="L540" s="9">
        <f t="shared" si="83"/>
        <v>0</v>
      </c>
      <c r="M540" s="9"/>
      <c r="N540" s="9"/>
      <c r="O540" s="9">
        <f t="shared" si="84"/>
        <v>0</v>
      </c>
      <c r="P540" s="9"/>
      <c r="Q540" s="9"/>
      <c r="R540" s="9">
        <f t="shared" si="85"/>
        <v>1440000</v>
      </c>
      <c r="S540" s="9"/>
      <c r="T540" s="9">
        <v>1440000</v>
      </c>
      <c r="U540" s="9">
        <f t="shared" si="86"/>
        <v>0</v>
      </c>
      <c r="V540" s="9"/>
      <c r="W540" s="9"/>
      <c r="X540" s="9">
        <f t="shared" si="87"/>
        <v>0</v>
      </c>
      <c r="Y540" s="9"/>
      <c r="Z540" s="9"/>
      <c r="AA540" s="10">
        <f t="shared" si="88"/>
        <v>0</v>
      </c>
      <c r="AB540" s="11">
        <v>45706</v>
      </c>
    </row>
    <row r="541" spans="1:28" ht="15.75" hidden="1" x14ac:dyDescent="0.25">
      <c r="A541" s="39">
        <v>45698</v>
      </c>
      <c r="B541" s="33" t="s">
        <v>105</v>
      </c>
      <c r="C541" s="33"/>
      <c r="D541" s="33" t="s">
        <v>41</v>
      </c>
      <c r="E541" s="33" t="s">
        <v>73</v>
      </c>
      <c r="F541" s="33">
        <v>10</v>
      </c>
      <c r="G541" s="51" t="s">
        <v>74</v>
      </c>
      <c r="H541" s="33">
        <v>50000</v>
      </c>
      <c r="I541" s="20">
        <f t="shared" si="89"/>
        <v>500000</v>
      </c>
      <c r="J541" s="37" t="s">
        <v>241</v>
      </c>
      <c r="K541" s="20"/>
      <c r="L541" s="9">
        <f t="shared" si="83"/>
        <v>0</v>
      </c>
      <c r="M541" s="9"/>
      <c r="N541" s="9"/>
      <c r="O541" s="9">
        <f t="shared" si="84"/>
        <v>0</v>
      </c>
      <c r="P541" s="9"/>
      <c r="Q541" s="9"/>
      <c r="R541" s="9">
        <f t="shared" si="85"/>
        <v>0</v>
      </c>
      <c r="S541" s="9"/>
      <c r="T541" s="9"/>
      <c r="U541" s="9">
        <f t="shared" si="86"/>
        <v>500000</v>
      </c>
      <c r="V541" s="9">
        <v>500000</v>
      </c>
      <c r="W541" s="9"/>
      <c r="X541" s="9">
        <f t="shared" si="87"/>
        <v>0</v>
      </c>
      <c r="Y541" s="9"/>
      <c r="Z541" s="9"/>
      <c r="AA541" s="10">
        <f t="shared" si="88"/>
        <v>0</v>
      </c>
      <c r="AB541" s="11">
        <v>45705</v>
      </c>
    </row>
    <row r="542" spans="1:28" ht="15.75" hidden="1" x14ac:dyDescent="0.25">
      <c r="A542" s="39">
        <v>45698</v>
      </c>
      <c r="B542" s="33" t="s">
        <v>332</v>
      </c>
      <c r="C542" s="33"/>
      <c r="D542" s="33" t="s">
        <v>31</v>
      </c>
      <c r="E542" s="33" t="s">
        <v>245</v>
      </c>
      <c r="F542" s="33">
        <v>5</v>
      </c>
      <c r="G542" s="51" t="s">
        <v>51</v>
      </c>
      <c r="H542" s="33">
        <v>82000</v>
      </c>
      <c r="I542" s="20">
        <f t="shared" si="89"/>
        <v>410000</v>
      </c>
      <c r="J542" s="37" t="s">
        <v>241</v>
      </c>
      <c r="K542" s="20"/>
      <c r="L542" s="9">
        <f t="shared" si="83"/>
        <v>0</v>
      </c>
      <c r="M542" s="9"/>
      <c r="N542" s="9"/>
      <c r="O542" s="9">
        <f t="shared" si="84"/>
        <v>0</v>
      </c>
      <c r="P542" s="9"/>
      <c r="Q542" s="9"/>
      <c r="R542" s="9">
        <f t="shared" si="85"/>
        <v>0</v>
      </c>
      <c r="S542" s="9"/>
      <c r="T542" s="9"/>
      <c r="U542" s="9">
        <f t="shared" si="86"/>
        <v>410000</v>
      </c>
      <c r="V542" s="9">
        <v>410000</v>
      </c>
      <c r="W542" s="9"/>
      <c r="X542" s="9">
        <f t="shared" si="87"/>
        <v>0</v>
      </c>
      <c r="Y542" s="9"/>
      <c r="Z542" s="9"/>
      <c r="AA542" s="10">
        <f t="shared" si="88"/>
        <v>0</v>
      </c>
      <c r="AB542" s="11">
        <v>45698</v>
      </c>
    </row>
    <row r="543" spans="1:28" ht="15.75" hidden="1" x14ac:dyDescent="0.25">
      <c r="A543" s="39">
        <v>45698</v>
      </c>
      <c r="B543" s="33" t="s">
        <v>633</v>
      </c>
      <c r="C543" s="33"/>
      <c r="D543" s="33" t="s">
        <v>31</v>
      </c>
      <c r="E543" s="33" t="s">
        <v>629</v>
      </c>
      <c r="F543" s="33">
        <v>1</v>
      </c>
      <c r="G543" s="51" t="s">
        <v>51</v>
      </c>
      <c r="H543" s="33">
        <v>135000</v>
      </c>
      <c r="I543" s="20">
        <f t="shared" si="89"/>
        <v>135000</v>
      </c>
      <c r="J543" s="37" t="s">
        <v>241</v>
      </c>
      <c r="K543" s="20"/>
      <c r="L543" s="9">
        <f t="shared" si="83"/>
        <v>0</v>
      </c>
      <c r="M543" s="9"/>
      <c r="N543" s="9"/>
      <c r="O543" s="9">
        <f t="shared" si="84"/>
        <v>0</v>
      </c>
      <c r="P543" s="9"/>
      <c r="Q543" s="9"/>
      <c r="R543" s="9">
        <f t="shared" si="85"/>
        <v>0</v>
      </c>
      <c r="S543" s="9"/>
      <c r="T543" s="9"/>
      <c r="U543" s="9">
        <f t="shared" si="86"/>
        <v>135000</v>
      </c>
      <c r="V543" s="9">
        <v>135000</v>
      </c>
      <c r="W543" s="9"/>
      <c r="X543" s="9">
        <f t="shared" si="87"/>
        <v>0</v>
      </c>
      <c r="Y543" s="9"/>
      <c r="Z543" s="9"/>
      <c r="AA543" s="10">
        <f t="shared" si="88"/>
        <v>0</v>
      </c>
      <c r="AB543" s="11">
        <v>45698</v>
      </c>
    </row>
    <row r="544" spans="1:28" ht="15.75" hidden="1" x14ac:dyDescent="0.25">
      <c r="A544" s="39">
        <v>45698</v>
      </c>
      <c r="B544" s="33" t="s">
        <v>633</v>
      </c>
      <c r="C544" s="33"/>
      <c r="D544" s="33" t="s">
        <v>31</v>
      </c>
      <c r="E544" s="33" t="s">
        <v>245</v>
      </c>
      <c r="F544" s="33">
        <v>2.5</v>
      </c>
      <c r="G544" s="33" t="s">
        <v>51</v>
      </c>
      <c r="H544" s="33">
        <v>82000</v>
      </c>
      <c r="I544" s="20">
        <f t="shared" si="89"/>
        <v>205000</v>
      </c>
      <c r="J544" s="37" t="s">
        <v>241</v>
      </c>
      <c r="K544" s="20"/>
      <c r="L544" s="9">
        <f t="shared" si="83"/>
        <v>0</v>
      </c>
      <c r="M544" s="9"/>
      <c r="N544" s="9"/>
      <c r="O544" s="9">
        <f t="shared" si="84"/>
        <v>0</v>
      </c>
      <c r="P544" s="9"/>
      <c r="Q544" s="9"/>
      <c r="R544" s="9">
        <f t="shared" si="85"/>
        <v>0</v>
      </c>
      <c r="S544" s="9"/>
      <c r="T544" s="9"/>
      <c r="U544" s="9">
        <f t="shared" si="86"/>
        <v>205000</v>
      </c>
      <c r="V544" s="9">
        <v>205000</v>
      </c>
      <c r="W544" s="9"/>
      <c r="X544" s="9">
        <f t="shared" si="87"/>
        <v>0</v>
      </c>
      <c r="Y544" s="9"/>
      <c r="Z544" s="9"/>
      <c r="AA544" s="10">
        <f t="shared" si="88"/>
        <v>0</v>
      </c>
      <c r="AB544" s="11">
        <v>45698</v>
      </c>
    </row>
    <row r="545" spans="1:28" ht="15.75" hidden="1" x14ac:dyDescent="0.25">
      <c r="A545" s="39">
        <v>45698</v>
      </c>
      <c r="B545" s="33" t="s">
        <v>312</v>
      </c>
      <c r="C545" s="33"/>
      <c r="D545" s="33" t="s">
        <v>31</v>
      </c>
      <c r="E545" s="33" t="s">
        <v>110</v>
      </c>
      <c r="F545" s="33">
        <v>800</v>
      </c>
      <c r="G545" s="33" t="s">
        <v>29</v>
      </c>
      <c r="H545" s="33">
        <v>1800</v>
      </c>
      <c r="I545" s="20">
        <f t="shared" si="89"/>
        <v>1440000</v>
      </c>
      <c r="J545" s="37" t="s">
        <v>241</v>
      </c>
      <c r="K545" s="20"/>
      <c r="L545" s="9">
        <f t="shared" si="83"/>
        <v>0</v>
      </c>
      <c r="M545" s="9"/>
      <c r="N545" s="9"/>
      <c r="O545" s="9">
        <f t="shared" si="84"/>
        <v>0</v>
      </c>
      <c r="P545" s="9"/>
      <c r="Q545" s="9"/>
      <c r="R545" s="9">
        <f t="shared" si="85"/>
        <v>0</v>
      </c>
      <c r="S545" s="9"/>
      <c r="T545" s="9"/>
      <c r="U545" s="9">
        <f t="shared" si="86"/>
        <v>1440000</v>
      </c>
      <c r="V545" s="9">
        <v>1440000</v>
      </c>
      <c r="W545" s="9"/>
      <c r="X545" s="9">
        <f t="shared" si="87"/>
        <v>0</v>
      </c>
      <c r="Y545" s="9"/>
      <c r="Z545" s="9"/>
      <c r="AA545" s="10">
        <f t="shared" si="88"/>
        <v>0</v>
      </c>
      <c r="AB545" s="11">
        <v>45701</v>
      </c>
    </row>
    <row r="546" spans="1:28" ht="15.75" hidden="1" x14ac:dyDescent="0.25">
      <c r="A546" s="39">
        <v>45698</v>
      </c>
      <c r="B546" s="33" t="s">
        <v>173</v>
      </c>
      <c r="C546" s="33"/>
      <c r="D546" s="33" t="s">
        <v>31</v>
      </c>
      <c r="E546" s="33" t="s">
        <v>110</v>
      </c>
      <c r="F546" s="33">
        <v>400</v>
      </c>
      <c r="G546" s="33" t="s">
        <v>29</v>
      </c>
      <c r="H546" s="33">
        <v>2000</v>
      </c>
      <c r="I546" s="20">
        <f t="shared" si="89"/>
        <v>800000</v>
      </c>
      <c r="J546" s="41" t="s">
        <v>240</v>
      </c>
      <c r="K546" s="20" t="s">
        <v>742</v>
      </c>
      <c r="L546" s="9">
        <f t="shared" si="83"/>
        <v>0</v>
      </c>
      <c r="M546" s="9"/>
      <c r="N546" s="9"/>
      <c r="O546" s="9">
        <f t="shared" si="84"/>
        <v>800000</v>
      </c>
      <c r="P546" s="9">
        <v>800000</v>
      </c>
      <c r="Q546" s="9"/>
      <c r="R546" s="9">
        <f t="shared" si="85"/>
        <v>0</v>
      </c>
      <c r="S546" s="9"/>
      <c r="T546" s="9"/>
      <c r="U546" s="9">
        <f t="shared" si="86"/>
        <v>0</v>
      </c>
      <c r="V546" s="9"/>
      <c r="W546" s="9"/>
      <c r="X546" s="9">
        <f t="shared" si="87"/>
        <v>0</v>
      </c>
      <c r="Y546" s="9"/>
      <c r="Z546" s="9"/>
      <c r="AA546" s="10">
        <f t="shared" si="88"/>
        <v>0</v>
      </c>
      <c r="AB546" s="11"/>
    </row>
    <row r="547" spans="1:28" ht="15.75" hidden="1" x14ac:dyDescent="0.25">
      <c r="A547" s="39">
        <v>45698</v>
      </c>
      <c r="B547" s="33" t="s">
        <v>358</v>
      </c>
      <c r="C547" s="33"/>
      <c r="D547" s="33" t="s">
        <v>31</v>
      </c>
      <c r="E547" s="33" t="s">
        <v>50</v>
      </c>
      <c r="F547" s="33">
        <v>1</v>
      </c>
      <c r="G547" s="33" t="s">
        <v>51</v>
      </c>
      <c r="H547" s="33">
        <v>170000</v>
      </c>
      <c r="I547" s="20">
        <f t="shared" si="89"/>
        <v>170000</v>
      </c>
      <c r="J547" s="41" t="s">
        <v>240</v>
      </c>
      <c r="K547" s="20" t="s">
        <v>610</v>
      </c>
      <c r="L547" s="9">
        <f t="shared" si="83"/>
        <v>0</v>
      </c>
      <c r="M547" s="9"/>
      <c r="N547" s="9"/>
      <c r="O547" s="9">
        <f t="shared" si="84"/>
        <v>170000</v>
      </c>
      <c r="P547" s="9">
        <v>170000</v>
      </c>
      <c r="Q547" s="9"/>
      <c r="R547" s="9">
        <f t="shared" si="85"/>
        <v>0</v>
      </c>
      <c r="S547" s="9"/>
      <c r="T547" s="9"/>
      <c r="U547" s="9">
        <f t="shared" si="86"/>
        <v>0</v>
      </c>
      <c r="V547" s="9"/>
      <c r="W547" s="9"/>
      <c r="X547" s="9">
        <f t="shared" si="87"/>
        <v>0</v>
      </c>
      <c r="Y547" s="9"/>
      <c r="Z547" s="9"/>
      <c r="AA547" s="10">
        <f t="shared" si="88"/>
        <v>0</v>
      </c>
      <c r="AB547" s="11">
        <v>45699</v>
      </c>
    </row>
    <row r="548" spans="1:28" ht="15.75" hidden="1" x14ac:dyDescent="0.25">
      <c r="A548" s="32">
        <v>45698</v>
      </c>
      <c r="B548" s="33" t="s">
        <v>358</v>
      </c>
      <c r="C548" s="33"/>
      <c r="D548" s="33" t="s">
        <v>31</v>
      </c>
      <c r="E548" s="33" t="s">
        <v>185</v>
      </c>
      <c r="F548" s="33">
        <v>4000</v>
      </c>
      <c r="G548" s="33" t="s">
        <v>29</v>
      </c>
      <c r="H548" s="33">
        <v>900</v>
      </c>
      <c r="I548" s="20">
        <f t="shared" si="89"/>
        <v>3600000</v>
      </c>
      <c r="J548" s="41" t="s">
        <v>240</v>
      </c>
      <c r="K548" s="20" t="s">
        <v>610</v>
      </c>
      <c r="L548" s="9">
        <f t="shared" si="83"/>
        <v>0</v>
      </c>
      <c r="M548" s="9"/>
      <c r="N548" s="9"/>
      <c r="O548" s="9">
        <f t="shared" si="84"/>
        <v>3600000</v>
      </c>
      <c r="P548" s="9">
        <v>3600000</v>
      </c>
      <c r="Q548" s="9"/>
      <c r="R548" s="9">
        <f t="shared" si="85"/>
        <v>0</v>
      </c>
      <c r="S548" s="9"/>
      <c r="T548" s="9"/>
      <c r="U548" s="9">
        <f t="shared" si="86"/>
        <v>0</v>
      </c>
      <c r="V548" s="9"/>
      <c r="W548" s="9"/>
      <c r="X548" s="9">
        <f t="shared" si="87"/>
        <v>0</v>
      </c>
      <c r="Y548" s="9"/>
      <c r="Z548" s="9"/>
      <c r="AA548" s="10">
        <f t="shared" si="88"/>
        <v>0</v>
      </c>
      <c r="AB548" s="11">
        <v>45699</v>
      </c>
    </row>
    <row r="549" spans="1:28" ht="15.75" hidden="1" x14ac:dyDescent="0.25">
      <c r="A549" s="39">
        <v>45698</v>
      </c>
      <c r="B549" s="33" t="s">
        <v>520</v>
      </c>
      <c r="C549" s="33"/>
      <c r="D549" s="33" t="s">
        <v>31</v>
      </c>
      <c r="E549" s="33" t="s">
        <v>233</v>
      </c>
      <c r="F549" s="33">
        <v>1</v>
      </c>
      <c r="G549" s="33" t="s">
        <v>138</v>
      </c>
      <c r="H549" s="33">
        <v>1200000</v>
      </c>
      <c r="I549" s="20">
        <f t="shared" si="89"/>
        <v>1200000</v>
      </c>
      <c r="J549" s="37" t="s">
        <v>240</v>
      </c>
      <c r="K549" s="20" t="s">
        <v>634</v>
      </c>
      <c r="L549" s="9">
        <f t="shared" si="83"/>
        <v>0</v>
      </c>
      <c r="M549" s="9"/>
      <c r="N549" s="9"/>
      <c r="O549" s="9">
        <f t="shared" si="84"/>
        <v>1200000</v>
      </c>
      <c r="P549" s="9">
        <v>1200000</v>
      </c>
      <c r="Q549" s="9"/>
      <c r="R549" s="9">
        <f t="shared" si="85"/>
        <v>0</v>
      </c>
      <c r="S549" s="9"/>
      <c r="T549" s="9"/>
      <c r="U549" s="9">
        <f t="shared" si="86"/>
        <v>0</v>
      </c>
      <c r="V549" s="9"/>
      <c r="W549" s="9"/>
      <c r="X549" s="9">
        <f t="shared" si="87"/>
        <v>0</v>
      </c>
      <c r="Y549" s="9"/>
      <c r="Z549" s="9"/>
      <c r="AA549" s="10">
        <f t="shared" si="88"/>
        <v>0</v>
      </c>
      <c r="AB549" s="11">
        <v>45698</v>
      </c>
    </row>
    <row r="550" spans="1:28" ht="15.75" hidden="1" x14ac:dyDescent="0.25">
      <c r="A550" s="44">
        <v>45698</v>
      </c>
      <c r="B550" s="46" t="s">
        <v>231</v>
      </c>
      <c r="C550" s="46"/>
      <c r="D550" s="46"/>
      <c r="E550" s="46" t="s">
        <v>468</v>
      </c>
      <c r="F550" s="46">
        <v>16.399999999999999</v>
      </c>
      <c r="G550" s="46" t="s">
        <v>51</v>
      </c>
      <c r="H550" s="46"/>
      <c r="I550" s="47">
        <f t="shared" si="89"/>
        <v>0</v>
      </c>
      <c r="J550" s="58" t="s">
        <v>26</v>
      </c>
      <c r="K550" s="20"/>
      <c r="L550" s="9">
        <f t="shared" si="83"/>
        <v>0</v>
      </c>
      <c r="M550" s="9"/>
      <c r="N550" s="9"/>
      <c r="O550" s="9">
        <f t="shared" si="84"/>
        <v>0</v>
      </c>
      <c r="P550" s="9"/>
      <c r="Q550" s="9"/>
      <c r="R550" s="9">
        <f t="shared" si="85"/>
        <v>0</v>
      </c>
      <c r="S550" s="9"/>
      <c r="T550" s="9"/>
      <c r="U550" s="9">
        <f t="shared" si="86"/>
        <v>0</v>
      </c>
      <c r="V550" s="9"/>
      <c r="W550" s="9"/>
      <c r="X550" s="9">
        <f t="shared" si="87"/>
        <v>0</v>
      </c>
      <c r="Y550" s="9"/>
      <c r="Z550" s="9"/>
      <c r="AA550" s="10">
        <f t="shared" si="88"/>
        <v>0</v>
      </c>
      <c r="AB550" s="11"/>
    </row>
    <row r="551" spans="1:28" ht="15.75" hidden="1" x14ac:dyDescent="0.25">
      <c r="A551" s="32">
        <v>45686</v>
      </c>
      <c r="B551" s="33" t="s">
        <v>347</v>
      </c>
      <c r="C551" s="33">
        <v>1000000</v>
      </c>
      <c r="D551" s="33" t="s">
        <v>31</v>
      </c>
      <c r="E551" s="33" t="s">
        <v>529</v>
      </c>
      <c r="F551" s="33"/>
      <c r="G551" s="33"/>
      <c r="H551" s="33"/>
      <c r="I551" s="20">
        <f t="shared" si="89"/>
        <v>0</v>
      </c>
      <c r="J551" s="34" t="s">
        <v>26</v>
      </c>
      <c r="K551" s="20"/>
      <c r="L551" s="9">
        <f t="shared" si="83"/>
        <v>0</v>
      </c>
      <c r="M551" s="9"/>
      <c r="N551" s="9"/>
      <c r="O551" s="9">
        <f t="shared" si="84"/>
        <v>0</v>
      </c>
      <c r="P551" s="9"/>
      <c r="Q551" s="9"/>
      <c r="R551" s="9">
        <f t="shared" si="85"/>
        <v>0</v>
      </c>
      <c r="S551" s="9"/>
      <c r="T551" s="9"/>
      <c r="U551" s="9">
        <f t="shared" si="86"/>
        <v>0</v>
      </c>
      <c r="V551" s="9"/>
      <c r="W551" s="9"/>
      <c r="X551" s="9">
        <f t="shared" si="87"/>
        <v>0</v>
      </c>
      <c r="Y551" s="9"/>
      <c r="Z551" s="9"/>
      <c r="AA551" s="10">
        <f t="shared" si="88"/>
        <v>1000000</v>
      </c>
      <c r="AB551" s="11"/>
    </row>
    <row r="552" spans="1:28" ht="15.75" hidden="1" x14ac:dyDescent="0.25">
      <c r="A552" s="39">
        <v>45699</v>
      </c>
      <c r="B552" s="35" t="s">
        <v>105</v>
      </c>
      <c r="C552" s="35"/>
      <c r="D552" s="35" t="s">
        <v>41</v>
      </c>
      <c r="E552" s="35" t="s">
        <v>45</v>
      </c>
      <c r="F552" s="35">
        <v>50</v>
      </c>
      <c r="G552" s="35" t="s">
        <v>51</v>
      </c>
      <c r="H552" s="35">
        <v>182000</v>
      </c>
      <c r="I552" s="20">
        <f t="shared" si="89"/>
        <v>9100000</v>
      </c>
      <c r="J552" s="36" t="s">
        <v>26</v>
      </c>
      <c r="K552" s="20"/>
      <c r="L552" s="9">
        <f t="shared" ref="L552:L574" si="90">M552+N552</f>
        <v>0</v>
      </c>
      <c r="M552" s="9"/>
      <c r="N552" s="9"/>
      <c r="O552" s="9">
        <f t="shared" ref="O552:O574" si="91">P552+Q552</f>
        <v>0</v>
      </c>
      <c r="P552" s="9"/>
      <c r="Q552" s="9"/>
      <c r="R552" s="9">
        <f t="shared" ref="R552:R574" si="92">S552+T552</f>
        <v>0</v>
      </c>
      <c r="S552" s="9"/>
      <c r="T552" s="9"/>
      <c r="U552" s="9">
        <f t="shared" ref="U552:U574" si="93">V552+W552</f>
        <v>0</v>
      </c>
      <c r="V552" s="9"/>
      <c r="W552" s="9"/>
      <c r="X552" s="9">
        <f t="shared" ref="X552:X574" si="94">Y552+Z552</f>
        <v>0</v>
      </c>
      <c r="Y552" s="9"/>
      <c r="Z552" s="9"/>
      <c r="AA552" s="10">
        <f t="shared" ref="AA552:AA574" si="95">C552+I552-L552-O552-U552-X552-R552</f>
        <v>9100000</v>
      </c>
      <c r="AB552" s="11"/>
    </row>
    <row r="553" spans="1:28" ht="15.75" hidden="1" x14ac:dyDescent="0.25">
      <c r="A553" s="39">
        <v>45699</v>
      </c>
      <c r="B553" s="35" t="s">
        <v>105</v>
      </c>
      <c r="C553" s="33"/>
      <c r="D553" s="35" t="s">
        <v>41</v>
      </c>
      <c r="E553" s="33" t="s">
        <v>328</v>
      </c>
      <c r="F553" s="33">
        <v>100</v>
      </c>
      <c r="G553" s="35" t="s">
        <v>51</v>
      </c>
      <c r="H553" s="33">
        <v>104000</v>
      </c>
      <c r="I553" s="20">
        <f t="shared" si="89"/>
        <v>10400000</v>
      </c>
      <c r="J553" s="34" t="s">
        <v>26</v>
      </c>
      <c r="K553" s="20"/>
      <c r="L553" s="9">
        <f t="shared" si="90"/>
        <v>0</v>
      </c>
      <c r="M553" s="9"/>
      <c r="N553" s="9"/>
      <c r="O553" s="9">
        <f t="shared" si="91"/>
        <v>0</v>
      </c>
      <c r="P553" s="9"/>
      <c r="Q553" s="9"/>
      <c r="R553" s="9">
        <f t="shared" si="92"/>
        <v>0</v>
      </c>
      <c r="S553" s="9"/>
      <c r="T553" s="9"/>
      <c r="U553" s="9">
        <f t="shared" si="93"/>
        <v>0</v>
      </c>
      <c r="V553" s="9"/>
      <c r="W553" s="9"/>
      <c r="X553" s="9">
        <f t="shared" si="94"/>
        <v>0</v>
      </c>
      <c r="Y553" s="9"/>
      <c r="Z553" s="9"/>
      <c r="AA553" s="10">
        <f t="shared" si="95"/>
        <v>10400000</v>
      </c>
      <c r="AB553" s="11"/>
    </row>
    <row r="554" spans="1:28" ht="15.75" hidden="1" x14ac:dyDescent="0.25">
      <c r="A554" s="39">
        <v>45699</v>
      </c>
      <c r="B554" s="33">
        <v>777</v>
      </c>
      <c r="C554" s="33"/>
      <c r="D554" s="33" t="s">
        <v>41</v>
      </c>
      <c r="E554" s="33" t="s">
        <v>552</v>
      </c>
      <c r="F554" s="33">
        <v>1</v>
      </c>
      <c r="G554" s="33" t="s">
        <v>33</v>
      </c>
      <c r="H554" s="33">
        <v>450000</v>
      </c>
      <c r="I554" s="20">
        <f t="shared" si="89"/>
        <v>450000</v>
      </c>
      <c r="J554" s="34" t="s">
        <v>26</v>
      </c>
      <c r="K554" s="20"/>
      <c r="L554" s="9">
        <f t="shared" si="90"/>
        <v>0</v>
      </c>
      <c r="M554" s="9"/>
      <c r="N554" s="9"/>
      <c r="O554" s="9">
        <f t="shared" si="91"/>
        <v>0</v>
      </c>
      <c r="P554" s="9"/>
      <c r="Q554" s="9"/>
      <c r="R554" s="9">
        <f t="shared" si="92"/>
        <v>0</v>
      </c>
      <c r="S554" s="9"/>
      <c r="T554" s="9"/>
      <c r="U554" s="9">
        <f t="shared" si="93"/>
        <v>0</v>
      </c>
      <c r="V554" s="9"/>
      <c r="W554" s="9"/>
      <c r="X554" s="9">
        <f t="shared" si="94"/>
        <v>0</v>
      </c>
      <c r="Y554" s="9"/>
      <c r="Z554" s="9"/>
      <c r="AA554" s="10">
        <f t="shared" si="95"/>
        <v>450000</v>
      </c>
      <c r="AB554" s="11"/>
    </row>
    <row r="555" spans="1:28" ht="15.75" hidden="1" x14ac:dyDescent="0.25">
      <c r="A555" s="39">
        <v>45699</v>
      </c>
      <c r="B555" s="33" t="s">
        <v>53</v>
      </c>
      <c r="C555" s="33"/>
      <c r="D555" s="33" t="s">
        <v>31</v>
      </c>
      <c r="E555" s="33" t="s">
        <v>91</v>
      </c>
      <c r="F555" s="33">
        <v>600</v>
      </c>
      <c r="G555" s="33" t="s">
        <v>29</v>
      </c>
      <c r="H555" s="33">
        <v>3800</v>
      </c>
      <c r="I555" s="20">
        <f t="shared" si="89"/>
        <v>2280000</v>
      </c>
      <c r="J555" s="37" t="s">
        <v>240</v>
      </c>
      <c r="K555" s="20" t="s">
        <v>671</v>
      </c>
      <c r="L555" s="9">
        <f t="shared" si="90"/>
        <v>0</v>
      </c>
      <c r="M555" s="9"/>
      <c r="N555" s="9"/>
      <c r="O555" s="9">
        <f t="shared" si="91"/>
        <v>2280000</v>
      </c>
      <c r="P555" s="9">
        <v>2280000</v>
      </c>
      <c r="Q555" s="9"/>
      <c r="R555" s="9">
        <f t="shared" si="92"/>
        <v>0</v>
      </c>
      <c r="S555" s="9"/>
      <c r="T555" s="9"/>
      <c r="U555" s="9">
        <f t="shared" si="93"/>
        <v>0</v>
      </c>
      <c r="V555" s="9"/>
      <c r="W555" s="9"/>
      <c r="X555" s="9">
        <f t="shared" si="94"/>
        <v>0</v>
      </c>
      <c r="Y555" s="9"/>
      <c r="Z555" s="9"/>
      <c r="AA555" s="10">
        <f t="shared" si="95"/>
        <v>0</v>
      </c>
      <c r="AB555" s="11">
        <v>45712</v>
      </c>
    </row>
    <row r="556" spans="1:28" ht="15.75" hidden="1" x14ac:dyDescent="0.25">
      <c r="A556" s="39">
        <v>45699</v>
      </c>
      <c r="B556" s="33" t="s">
        <v>221</v>
      </c>
      <c r="C556" s="33"/>
      <c r="D556" s="33" t="s">
        <v>41</v>
      </c>
      <c r="E556" s="33" t="s">
        <v>102</v>
      </c>
      <c r="F556" s="33">
        <v>12</v>
      </c>
      <c r="G556" s="33" t="s">
        <v>74</v>
      </c>
      <c r="H556" s="33">
        <v>65000</v>
      </c>
      <c r="I556" s="20">
        <f t="shared" si="89"/>
        <v>780000</v>
      </c>
      <c r="J556" s="37" t="s">
        <v>240</v>
      </c>
      <c r="K556" s="20" t="s">
        <v>734</v>
      </c>
      <c r="L556" s="9">
        <f t="shared" si="90"/>
        <v>0</v>
      </c>
      <c r="M556" s="9"/>
      <c r="N556" s="9"/>
      <c r="O556" s="9">
        <f t="shared" si="91"/>
        <v>780000</v>
      </c>
      <c r="P556" s="9">
        <v>780000</v>
      </c>
      <c r="Q556" s="9"/>
      <c r="R556" s="9">
        <f t="shared" si="92"/>
        <v>0</v>
      </c>
      <c r="S556" s="9"/>
      <c r="T556" s="9"/>
      <c r="U556" s="9">
        <f t="shared" si="93"/>
        <v>0</v>
      </c>
      <c r="V556" s="9"/>
      <c r="W556" s="9"/>
      <c r="X556" s="9">
        <f t="shared" si="94"/>
        <v>0</v>
      </c>
      <c r="Y556" s="9"/>
      <c r="Z556" s="9"/>
      <c r="AA556" s="10">
        <f t="shared" si="95"/>
        <v>0</v>
      </c>
      <c r="AB556" s="11">
        <v>45713</v>
      </c>
    </row>
    <row r="557" spans="1:28" ht="15.75" hidden="1" x14ac:dyDescent="0.25">
      <c r="A557" s="39">
        <v>45699</v>
      </c>
      <c r="B557" s="33" t="s">
        <v>221</v>
      </c>
      <c r="C557" s="33"/>
      <c r="D557" s="33" t="s">
        <v>41</v>
      </c>
      <c r="E557" s="33" t="s">
        <v>122</v>
      </c>
      <c r="F557" s="33">
        <v>1</v>
      </c>
      <c r="G557" s="33" t="s">
        <v>51</v>
      </c>
      <c r="H557" s="33">
        <v>70000</v>
      </c>
      <c r="I557" s="20">
        <f t="shared" si="89"/>
        <v>70000</v>
      </c>
      <c r="J557" s="37" t="s">
        <v>240</v>
      </c>
      <c r="K557" s="20" t="s">
        <v>734</v>
      </c>
      <c r="L557" s="9">
        <f t="shared" si="90"/>
        <v>0</v>
      </c>
      <c r="M557" s="9"/>
      <c r="N557" s="9"/>
      <c r="O557" s="9">
        <f t="shared" si="91"/>
        <v>70000</v>
      </c>
      <c r="P557" s="9">
        <v>70000</v>
      </c>
      <c r="Q557" s="9"/>
      <c r="R557" s="9">
        <f t="shared" si="92"/>
        <v>0</v>
      </c>
      <c r="S557" s="9"/>
      <c r="T557" s="9"/>
      <c r="U557" s="9">
        <f t="shared" si="93"/>
        <v>0</v>
      </c>
      <c r="V557" s="9"/>
      <c r="W557" s="9"/>
      <c r="X557" s="9">
        <f t="shared" si="94"/>
        <v>0</v>
      </c>
      <c r="Y557" s="9"/>
      <c r="Z557" s="9"/>
      <c r="AA557" s="10">
        <f t="shared" si="95"/>
        <v>0</v>
      </c>
      <c r="AB557" s="11">
        <v>45713</v>
      </c>
    </row>
    <row r="558" spans="1:28" ht="15.75" hidden="1" x14ac:dyDescent="0.25">
      <c r="A558" s="39">
        <v>45699</v>
      </c>
      <c r="B558" s="33" t="s">
        <v>221</v>
      </c>
      <c r="C558" s="33"/>
      <c r="D558" s="33" t="s">
        <v>41</v>
      </c>
      <c r="E558" s="33" t="s">
        <v>166</v>
      </c>
      <c r="F558" s="33">
        <v>1</v>
      </c>
      <c r="G558" s="33" t="s">
        <v>23</v>
      </c>
      <c r="H558" s="33">
        <v>400000</v>
      </c>
      <c r="I558" s="20">
        <f t="shared" si="89"/>
        <v>400000</v>
      </c>
      <c r="J558" s="37" t="s">
        <v>240</v>
      </c>
      <c r="K558" s="20" t="s">
        <v>734</v>
      </c>
      <c r="L558" s="9">
        <f t="shared" si="90"/>
        <v>0</v>
      </c>
      <c r="M558" s="9"/>
      <c r="N558" s="9"/>
      <c r="O558" s="9">
        <f t="shared" si="91"/>
        <v>400000</v>
      </c>
      <c r="P558" s="9">
        <v>400000</v>
      </c>
      <c r="Q558" s="9"/>
      <c r="R558" s="9">
        <f t="shared" si="92"/>
        <v>0</v>
      </c>
      <c r="S558" s="9"/>
      <c r="T558" s="9"/>
      <c r="U558" s="9">
        <f t="shared" si="93"/>
        <v>0</v>
      </c>
      <c r="V558" s="9"/>
      <c r="W558" s="9"/>
      <c r="X558" s="9">
        <f t="shared" si="94"/>
        <v>0</v>
      </c>
      <c r="Y558" s="9"/>
      <c r="Z558" s="9"/>
      <c r="AA558" s="10">
        <f t="shared" si="95"/>
        <v>0</v>
      </c>
      <c r="AB558" s="11">
        <v>45713</v>
      </c>
    </row>
    <row r="559" spans="1:28" ht="15.75" hidden="1" x14ac:dyDescent="0.25">
      <c r="A559" s="39">
        <v>45699</v>
      </c>
      <c r="B559" s="33" t="s">
        <v>329</v>
      </c>
      <c r="C559" s="33"/>
      <c r="D559" s="33" t="s">
        <v>31</v>
      </c>
      <c r="E559" s="33" t="s">
        <v>205</v>
      </c>
      <c r="F559" s="33">
        <v>100</v>
      </c>
      <c r="G559" s="33" t="s">
        <v>51</v>
      </c>
      <c r="H559" s="33">
        <v>115000</v>
      </c>
      <c r="I559" s="20">
        <f t="shared" si="89"/>
        <v>11500000</v>
      </c>
      <c r="J559" s="34" t="s">
        <v>26</v>
      </c>
      <c r="K559" s="20"/>
      <c r="L559" s="9">
        <f t="shared" si="90"/>
        <v>0</v>
      </c>
      <c r="M559" s="9"/>
      <c r="N559" s="9"/>
      <c r="O559" s="9">
        <f t="shared" si="91"/>
        <v>0</v>
      </c>
      <c r="P559" s="9"/>
      <c r="Q559" s="9"/>
      <c r="R559" s="9">
        <f t="shared" si="92"/>
        <v>0</v>
      </c>
      <c r="S559" s="9"/>
      <c r="T559" s="9"/>
      <c r="U559" s="9">
        <f t="shared" si="93"/>
        <v>0</v>
      </c>
      <c r="V559" s="9"/>
      <c r="W559" s="9"/>
      <c r="X559" s="9">
        <f t="shared" si="94"/>
        <v>0</v>
      </c>
      <c r="Y559" s="9"/>
      <c r="Z559" s="9"/>
      <c r="AA559" s="10">
        <f t="shared" si="95"/>
        <v>11500000</v>
      </c>
      <c r="AB559" s="11"/>
    </row>
    <row r="560" spans="1:28" ht="15.75" hidden="1" x14ac:dyDescent="0.25">
      <c r="A560" s="39">
        <v>45699</v>
      </c>
      <c r="B560" s="33" t="s">
        <v>374</v>
      </c>
      <c r="C560" s="33"/>
      <c r="D560" s="33" t="s">
        <v>41</v>
      </c>
      <c r="E560" s="33" t="s">
        <v>64</v>
      </c>
      <c r="F560" s="33">
        <v>10</v>
      </c>
      <c r="G560" s="33" t="s">
        <v>33</v>
      </c>
      <c r="H560" s="33">
        <v>150000</v>
      </c>
      <c r="I560" s="20">
        <f t="shared" si="89"/>
        <v>1500000</v>
      </c>
      <c r="J560" s="37" t="s">
        <v>240</v>
      </c>
      <c r="K560" s="20" t="s">
        <v>654</v>
      </c>
      <c r="L560" s="9">
        <f t="shared" si="90"/>
        <v>0</v>
      </c>
      <c r="M560" s="9"/>
      <c r="N560" s="9"/>
      <c r="O560" s="9">
        <f t="shared" si="91"/>
        <v>1500000</v>
      </c>
      <c r="P560" s="9">
        <v>1500000</v>
      </c>
      <c r="Q560" s="9"/>
      <c r="R560" s="9">
        <f t="shared" si="92"/>
        <v>0</v>
      </c>
      <c r="S560" s="9"/>
      <c r="T560" s="9"/>
      <c r="U560" s="9">
        <f t="shared" si="93"/>
        <v>0</v>
      </c>
      <c r="V560" s="9"/>
      <c r="W560" s="9"/>
      <c r="X560" s="9">
        <f t="shared" si="94"/>
        <v>0</v>
      </c>
      <c r="Y560" s="9"/>
      <c r="Z560" s="9"/>
      <c r="AA560" s="10">
        <f t="shared" si="95"/>
        <v>0</v>
      </c>
      <c r="AB560" s="11">
        <v>45700</v>
      </c>
    </row>
    <row r="561" spans="1:28" ht="15.75" hidden="1" x14ac:dyDescent="0.25">
      <c r="A561" s="39">
        <v>45699</v>
      </c>
      <c r="B561" s="33" t="s">
        <v>332</v>
      </c>
      <c r="C561" s="33"/>
      <c r="D561" s="33" t="s">
        <v>31</v>
      </c>
      <c r="E561" s="33" t="s">
        <v>102</v>
      </c>
      <c r="F561" s="33">
        <v>4</v>
      </c>
      <c r="G561" s="33" t="s">
        <v>74</v>
      </c>
      <c r="H561" s="33">
        <v>65000</v>
      </c>
      <c r="I561" s="20">
        <f t="shared" si="89"/>
        <v>260000</v>
      </c>
      <c r="J561" s="37" t="s">
        <v>241</v>
      </c>
      <c r="K561" s="20"/>
      <c r="L561" s="9">
        <f t="shared" si="90"/>
        <v>0</v>
      </c>
      <c r="M561" s="9"/>
      <c r="N561" s="9"/>
      <c r="O561" s="9">
        <f t="shared" si="91"/>
        <v>0</v>
      </c>
      <c r="P561" s="9"/>
      <c r="Q561" s="9"/>
      <c r="R561" s="9">
        <f t="shared" si="92"/>
        <v>0</v>
      </c>
      <c r="S561" s="9"/>
      <c r="T561" s="9"/>
      <c r="U561" s="9">
        <f t="shared" si="93"/>
        <v>260000</v>
      </c>
      <c r="V561" s="9">
        <v>260000</v>
      </c>
      <c r="W561" s="9"/>
      <c r="X561" s="9">
        <f t="shared" si="94"/>
        <v>0</v>
      </c>
      <c r="Y561" s="9"/>
      <c r="Z561" s="9"/>
      <c r="AA561" s="10">
        <f t="shared" si="95"/>
        <v>0</v>
      </c>
      <c r="AB561" s="11">
        <v>45699</v>
      </c>
    </row>
    <row r="562" spans="1:28" ht="15.75" hidden="1" x14ac:dyDescent="0.25">
      <c r="A562" s="39">
        <v>45699</v>
      </c>
      <c r="B562" s="33" t="s">
        <v>332</v>
      </c>
      <c r="C562" s="33"/>
      <c r="D562" s="33" t="s">
        <v>31</v>
      </c>
      <c r="E562" s="33" t="s">
        <v>245</v>
      </c>
      <c r="F562" s="33">
        <v>7.5</v>
      </c>
      <c r="G562" s="33" t="s">
        <v>51</v>
      </c>
      <c r="H562" s="33">
        <v>82000</v>
      </c>
      <c r="I562" s="20">
        <f t="shared" si="89"/>
        <v>615000</v>
      </c>
      <c r="J562" s="37" t="s">
        <v>241</v>
      </c>
      <c r="K562" s="20"/>
      <c r="L562" s="9">
        <f t="shared" si="90"/>
        <v>0</v>
      </c>
      <c r="M562" s="9"/>
      <c r="N562" s="9"/>
      <c r="O562" s="9">
        <f t="shared" si="91"/>
        <v>0</v>
      </c>
      <c r="P562" s="9"/>
      <c r="Q562" s="9"/>
      <c r="R562" s="9">
        <f t="shared" si="92"/>
        <v>0</v>
      </c>
      <c r="S562" s="9"/>
      <c r="T562" s="9"/>
      <c r="U562" s="9">
        <f t="shared" si="93"/>
        <v>615000</v>
      </c>
      <c r="V562" s="9">
        <v>615000</v>
      </c>
      <c r="W562" s="9"/>
      <c r="X562" s="9">
        <f t="shared" si="94"/>
        <v>0</v>
      </c>
      <c r="Y562" s="9"/>
      <c r="Z562" s="9"/>
      <c r="AA562" s="10">
        <f t="shared" si="95"/>
        <v>0</v>
      </c>
      <c r="AB562" s="11">
        <v>45699</v>
      </c>
    </row>
    <row r="563" spans="1:28" ht="15.75" hidden="1" x14ac:dyDescent="0.25">
      <c r="A563" s="39">
        <v>45699</v>
      </c>
      <c r="B563" s="33" t="s">
        <v>502</v>
      </c>
      <c r="C563" s="33"/>
      <c r="D563" s="33" t="s">
        <v>223</v>
      </c>
      <c r="E563" s="33" t="s">
        <v>362</v>
      </c>
      <c r="F563" s="33">
        <v>14.7</v>
      </c>
      <c r="G563" s="33" t="s">
        <v>51</v>
      </c>
      <c r="H563" s="33">
        <v>46000</v>
      </c>
      <c r="I563" s="20">
        <f t="shared" si="89"/>
        <v>676200</v>
      </c>
      <c r="J563" s="37" t="s">
        <v>241</v>
      </c>
      <c r="K563" s="20"/>
      <c r="L563" s="9">
        <f t="shared" si="90"/>
        <v>0</v>
      </c>
      <c r="M563" s="9"/>
      <c r="N563" s="9"/>
      <c r="O563" s="9">
        <f t="shared" si="91"/>
        <v>0</v>
      </c>
      <c r="P563" s="9"/>
      <c r="Q563" s="9"/>
      <c r="R563" s="9">
        <f t="shared" si="92"/>
        <v>0</v>
      </c>
      <c r="S563" s="9"/>
      <c r="T563" s="9"/>
      <c r="U563" s="9">
        <f t="shared" si="93"/>
        <v>676200</v>
      </c>
      <c r="V563" s="9">
        <v>593000</v>
      </c>
      <c r="W563" s="9">
        <v>83200</v>
      </c>
      <c r="X563" s="9">
        <f t="shared" si="94"/>
        <v>0</v>
      </c>
      <c r="Y563" s="9"/>
      <c r="Z563" s="9"/>
      <c r="AA563" s="10">
        <f t="shared" si="95"/>
        <v>0</v>
      </c>
      <c r="AB563" s="11">
        <v>45699</v>
      </c>
    </row>
    <row r="564" spans="1:28" ht="15.75" hidden="1" x14ac:dyDescent="0.25">
      <c r="A564" s="39">
        <v>45699</v>
      </c>
      <c r="B564" s="33" t="s">
        <v>289</v>
      </c>
      <c r="C564" s="33"/>
      <c r="D564" s="33" t="s">
        <v>41</v>
      </c>
      <c r="E564" s="33" t="s">
        <v>155</v>
      </c>
      <c r="F564" s="33">
        <v>1200</v>
      </c>
      <c r="G564" s="33" t="s">
        <v>29</v>
      </c>
      <c r="H564" s="33">
        <v>3800</v>
      </c>
      <c r="I564" s="20">
        <f t="shared" si="89"/>
        <v>4560000</v>
      </c>
      <c r="J564" s="37" t="s">
        <v>240</v>
      </c>
      <c r="K564" s="20" t="s">
        <v>409</v>
      </c>
      <c r="L564" s="9">
        <f t="shared" si="90"/>
        <v>0</v>
      </c>
      <c r="M564" s="9"/>
      <c r="N564" s="9"/>
      <c r="O564" s="9">
        <f t="shared" si="91"/>
        <v>4560000</v>
      </c>
      <c r="P564" s="9">
        <v>4560000</v>
      </c>
      <c r="Q564" s="9"/>
      <c r="R564" s="9">
        <f t="shared" si="92"/>
        <v>0</v>
      </c>
      <c r="S564" s="9"/>
      <c r="T564" s="9"/>
      <c r="U564" s="9">
        <f t="shared" si="93"/>
        <v>0</v>
      </c>
      <c r="V564" s="9"/>
      <c r="W564" s="9"/>
      <c r="X564" s="9">
        <f t="shared" si="94"/>
        <v>0</v>
      </c>
      <c r="Y564" s="9"/>
      <c r="Z564" s="9"/>
      <c r="AA564" s="10">
        <f t="shared" si="95"/>
        <v>0</v>
      </c>
      <c r="AB564" s="11">
        <v>45699</v>
      </c>
    </row>
    <row r="565" spans="1:28" ht="15.75" hidden="1" x14ac:dyDescent="0.25">
      <c r="A565" s="39">
        <v>45699</v>
      </c>
      <c r="B565" s="33" t="s">
        <v>217</v>
      </c>
      <c r="C565" s="33"/>
      <c r="D565" s="33" t="s">
        <v>41</v>
      </c>
      <c r="E565" s="33" t="s">
        <v>73</v>
      </c>
      <c r="F565" s="33">
        <v>10</v>
      </c>
      <c r="G565" s="33" t="s">
        <v>74</v>
      </c>
      <c r="H565" s="33">
        <v>50000</v>
      </c>
      <c r="I565" s="20">
        <f t="shared" si="89"/>
        <v>500000</v>
      </c>
      <c r="J565" s="31" t="s">
        <v>241</v>
      </c>
      <c r="K565" s="20"/>
      <c r="L565" s="9">
        <f t="shared" si="90"/>
        <v>468750</v>
      </c>
      <c r="M565" s="9">
        <v>468750</v>
      </c>
      <c r="N565" s="9"/>
      <c r="O565" s="9">
        <f t="shared" si="91"/>
        <v>0</v>
      </c>
      <c r="P565" s="9"/>
      <c r="Q565" s="9"/>
      <c r="R565" s="9">
        <f t="shared" si="92"/>
        <v>0</v>
      </c>
      <c r="S565" s="9"/>
      <c r="T565" s="9"/>
      <c r="U565" s="9">
        <f t="shared" si="93"/>
        <v>31250</v>
      </c>
      <c r="V565" s="9">
        <v>31250</v>
      </c>
      <c r="W565" s="9"/>
      <c r="X565" s="9">
        <f t="shared" si="94"/>
        <v>0</v>
      </c>
      <c r="Y565" s="9"/>
      <c r="Z565" s="9"/>
      <c r="AA565" s="10">
        <f t="shared" si="95"/>
        <v>0</v>
      </c>
      <c r="AB565" s="11">
        <v>45705</v>
      </c>
    </row>
    <row r="566" spans="1:28" ht="15.75" hidden="1" x14ac:dyDescent="0.25">
      <c r="A566" s="39">
        <v>45699</v>
      </c>
      <c r="B566" s="33" t="s">
        <v>217</v>
      </c>
      <c r="C566" s="33"/>
      <c r="D566" s="33" t="s">
        <v>41</v>
      </c>
      <c r="E566" s="33" t="s">
        <v>130</v>
      </c>
      <c r="F566" s="33">
        <v>10</v>
      </c>
      <c r="G566" s="33" t="s">
        <v>74</v>
      </c>
      <c r="H566" s="33">
        <v>50000</v>
      </c>
      <c r="I566" s="20">
        <f t="shared" si="89"/>
        <v>500000</v>
      </c>
      <c r="J566" s="31" t="s">
        <v>241</v>
      </c>
      <c r="K566" s="20"/>
      <c r="L566" s="9">
        <f t="shared" si="90"/>
        <v>0</v>
      </c>
      <c r="M566" s="9"/>
      <c r="N566" s="9"/>
      <c r="O566" s="9">
        <f t="shared" si="91"/>
        <v>0</v>
      </c>
      <c r="P566" s="9"/>
      <c r="Q566" s="9"/>
      <c r="R566" s="9">
        <f t="shared" si="92"/>
        <v>0</v>
      </c>
      <c r="S566" s="9"/>
      <c r="T566" s="9"/>
      <c r="U566" s="9">
        <f t="shared" si="93"/>
        <v>500000</v>
      </c>
      <c r="V566" s="9">
        <v>500000</v>
      </c>
      <c r="W566" s="9"/>
      <c r="X566" s="9">
        <f t="shared" si="94"/>
        <v>0</v>
      </c>
      <c r="Y566" s="9"/>
      <c r="Z566" s="9"/>
      <c r="AA566" s="10">
        <f t="shared" si="95"/>
        <v>0</v>
      </c>
      <c r="AB566" s="11">
        <v>45705</v>
      </c>
    </row>
    <row r="567" spans="1:28" ht="15.75" hidden="1" x14ac:dyDescent="0.25">
      <c r="A567" s="39">
        <v>45699</v>
      </c>
      <c r="B567" s="33" t="s">
        <v>231</v>
      </c>
      <c r="C567" s="33"/>
      <c r="D567" s="33"/>
      <c r="E567" s="33" t="s">
        <v>85</v>
      </c>
      <c r="F567" s="33">
        <v>32.5</v>
      </c>
      <c r="G567" s="33" t="s">
        <v>51</v>
      </c>
      <c r="H567" s="33"/>
      <c r="I567" s="20">
        <f t="shared" si="89"/>
        <v>0</v>
      </c>
      <c r="J567" s="34" t="s">
        <v>26</v>
      </c>
      <c r="K567" s="20"/>
      <c r="L567" s="9">
        <f t="shared" si="90"/>
        <v>0</v>
      </c>
      <c r="M567" s="9"/>
      <c r="N567" s="9"/>
      <c r="O567" s="9">
        <f t="shared" si="91"/>
        <v>0</v>
      </c>
      <c r="P567" s="9"/>
      <c r="Q567" s="9"/>
      <c r="R567" s="9">
        <f t="shared" si="92"/>
        <v>0</v>
      </c>
      <c r="S567" s="9"/>
      <c r="T567" s="9"/>
      <c r="U567" s="9">
        <f t="shared" si="93"/>
        <v>0</v>
      </c>
      <c r="V567" s="9"/>
      <c r="W567" s="9"/>
      <c r="X567" s="9">
        <f t="shared" si="94"/>
        <v>0</v>
      </c>
      <c r="Y567" s="9"/>
      <c r="Z567" s="9"/>
      <c r="AA567" s="10">
        <f t="shared" si="95"/>
        <v>0</v>
      </c>
      <c r="AB567" s="11"/>
    </row>
    <row r="568" spans="1:28" ht="15.75" hidden="1" x14ac:dyDescent="0.25">
      <c r="A568" s="39">
        <v>45699</v>
      </c>
      <c r="B568" s="33" t="s">
        <v>231</v>
      </c>
      <c r="C568" s="33"/>
      <c r="D568" s="33"/>
      <c r="E568" s="33" t="s">
        <v>136</v>
      </c>
      <c r="F568" s="33">
        <v>49.4</v>
      </c>
      <c r="G568" s="33" t="s">
        <v>51</v>
      </c>
      <c r="H568" s="33"/>
      <c r="I568" s="20">
        <f t="shared" si="89"/>
        <v>0</v>
      </c>
      <c r="J568" s="34" t="s">
        <v>26</v>
      </c>
      <c r="K568" s="20"/>
      <c r="L568" s="9">
        <f t="shared" si="90"/>
        <v>0</v>
      </c>
      <c r="M568" s="9"/>
      <c r="N568" s="9"/>
      <c r="O568" s="9">
        <f t="shared" si="91"/>
        <v>0</v>
      </c>
      <c r="P568" s="9"/>
      <c r="Q568" s="9"/>
      <c r="R568" s="9">
        <f t="shared" si="92"/>
        <v>0</v>
      </c>
      <c r="S568" s="9"/>
      <c r="T568" s="9"/>
      <c r="U568" s="9">
        <f t="shared" si="93"/>
        <v>0</v>
      </c>
      <c r="V568" s="9"/>
      <c r="W568" s="9"/>
      <c r="X568" s="9">
        <f t="shared" si="94"/>
        <v>0</v>
      </c>
      <c r="Y568" s="9"/>
      <c r="Z568" s="9"/>
      <c r="AA568" s="10">
        <f t="shared" si="95"/>
        <v>0</v>
      </c>
      <c r="AB568" s="11"/>
    </row>
    <row r="569" spans="1:28" ht="15.75" hidden="1" x14ac:dyDescent="0.25">
      <c r="A569" s="39">
        <v>45699</v>
      </c>
      <c r="B569" s="33" t="s">
        <v>231</v>
      </c>
      <c r="C569" s="33"/>
      <c r="D569" s="33"/>
      <c r="E569" s="33" t="s">
        <v>362</v>
      </c>
      <c r="F569" s="33">
        <v>14.8</v>
      </c>
      <c r="G569" s="33" t="s">
        <v>51</v>
      </c>
      <c r="H569" s="33"/>
      <c r="I569" s="20">
        <f t="shared" si="89"/>
        <v>0</v>
      </c>
      <c r="J569" s="34" t="s">
        <v>26</v>
      </c>
      <c r="K569" s="20"/>
      <c r="L569" s="9">
        <f t="shared" si="90"/>
        <v>0</v>
      </c>
      <c r="M569" s="9"/>
      <c r="N569" s="9"/>
      <c r="O569" s="9">
        <f t="shared" si="91"/>
        <v>0</v>
      </c>
      <c r="P569" s="9"/>
      <c r="Q569" s="9"/>
      <c r="R569" s="9">
        <f t="shared" si="92"/>
        <v>0</v>
      </c>
      <c r="S569" s="9"/>
      <c r="T569" s="9"/>
      <c r="U569" s="9">
        <f t="shared" si="93"/>
        <v>0</v>
      </c>
      <c r="V569" s="9"/>
      <c r="W569" s="9"/>
      <c r="X569" s="9">
        <f t="shared" si="94"/>
        <v>0</v>
      </c>
      <c r="Y569" s="9"/>
      <c r="Z569" s="9"/>
      <c r="AA569" s="10">
        <f t="shared" si="95"/>
        <v>0</v>
      </c>
      <c r="AB569" s="11"/>
    </row>
    <row r="570" spans="1:28" ht="15.75" hidden="1" x14ac:dyDescent="0.25">
      <c r="A570" s="39">
        <v>45699</v>
      </c>
      <c r="B570" s="33" t="s">
        <v>231</v>
      </c>
      <c r="C570" s="33"/>
      <c r="D570" s="33"/>
      <c r="E570" s="33" t="s">
        <v>632</v>
      </c>
      <c r="F570" s="33">
        <v>53</v>
      </c>
      <c r="G570" s="33" t="s">
        <v>51</v>
      </c>
      <c r="H570" s="33"/>
      <c r="I570" s="20">
        <f t="shared" si="89"/>
        <v>0</v>
      </c>
      <c r="J570" s="34" t="s">
        <v>26</v>
      </c>
      <c r="K570" s="20"/>
      <c r="L570" s="9">
        <f t="shared" si="90"/>
        <v>0</v>
      </c>
      <c r="M570" s="9"/>
      <c r="N570" s="9"/>
      <c r="O570" s="9">
        <f t="shared" si="91"/>
        <v>0</v>
      </c>
      <c r="P570" s="9"/>
      <c r="Q570" s="9"/>
      <c r="R570" s="9">
        <f t="shared" si="92"/>
        <v>0</v>
      </c>
      <c r="S570" s="9"/>
      <c r="T570" s="9"/>
      <c r="U570" s="9">
        <f t="shared" si="93"/>
        <v>0</v>
      </c>
      <c r="V570" s="9"/>
      <c r="W570" s="9"/>
      <c r="X570" s="9">
        <f t="shared" si="94"/>
        <v>0</v>
      </c>
      <c r="Y570" s="9"/>
      <c r="Z570" s="9"/>
      <c r="AA570" s="10">
        <f t="shared" si="95"/>
        <v>0</v>
      </c>
      <c r="AB570" s="11"/>
    </row>
    <row r="571" spans="1:28" ht="15.75" hidden="1" x14ac:dyDescent="0.25">
      <c r="A571" s="39">
        <v>45699</v>
      </c>
      <c r="B571" s="59" t="s">
        <v>413</v>
      </c>
      <c r="C571" s="59"/>
      <c r="D571" s="59" t="s">
        <v>41</v>
      </c>
      <c r="E571" s="59" t="s">
        <v>91</v>
      </c>
      <c r="F571" s="59">
        <v>100</v>
      </c>
      <c r="G571" s="59" t="s">
        <v>29</v>
      </c>
      <c r="H571" s="33"/>
      <c r="I571" s="20">
        <f t="shared" si="89"/>
        <v>0</v>
      </c>
      <c r="J571" s="34" t="s">
        <v>26</v>
      </c>
      <c r="K571" s="20"/>
      <c r="L571" s="9">
        <f t="shared" si="90"/>
        <v>0</v>
      </c>
      <c r="M571" s="9"/>
      <c r="N571" s="9"/>
      <c r="O571" s="9">
        <f t="shared" si="91"/>
        <v>0</v>
      </c>
      <c r="P571" s="9"/>
      <c r="Q571" s="9"/>
      <c r="R571" s="9">
        <f t="shared" si="92"/>
        <v>0</v>
      </c>
      <c r="S571" s="9"/>
      <c r="T571" s="9"/>
      <c r="U571" s="9">
        <f t="shared" si="93"/>
        <v>0</v>
      </c>
      <c r="V571" s="9"/>
      <c r="W571" s="9"/>
      <c r="X571" s="9">
        <f t="shared" si="94"/>
        <v>0</v>
      </c>
      <c r="Y571" s="9"/>
      <c r="Z571" s="9"/>
      <c r="AA571" s="10">
        <f t="shared" si="95"/>
        <v>0</v>
      </c>
      <c r="AB571" s="11"/>
    </row>
    <row r="572" spans="1:28" ht="15.75" hidden="1" x14ac:dyDescent="0.25">
      <c r="A572" s="39">
        <v>45699</v>
      </c>
      <c r="B572" s="33" t="s">
        <v>186</v>
      </c>
      <c r="C572" s="33"/>
      <c r="D572" s="33" t="s">
        <v>31</v>
      </c>
      <c r="E572" s="33" t="s">
        <v>64</v>
      </c>
      <c r="F572" s="33">
        <v>6</v>
      </c>
      <c r="G572" s="33" t="s">
        <v>33</v>
      </c>
      <c r="H572" s="33">
        <v>150000</v>
      </c>
      <c r="I572" s="20">
        <f t="shared" si="89"/>
        <v>900000</v>
      </c>
      <c r="J572" s="37" t="s">
        <v>241</v>
      </c>
      <c r="K572" s="20"/>
      <c r="L572" s="9">
        <f t="shared" si="90"/>
        <v>0</v>
      </c>
      <c r="M572" s="9"/>
      <c r="N572" s="9"/>
      <c r="O572" s="9">
        <f t="shared" si="91"/>
        <v>0</v>
      </c>
      <c r="P572" s="9"/>
      <c r="Q572" s="9"/>
      <c r="R572" s="9">
        <f t="shared" si="92"/>
        <v>0</v>
      </c>
      <c r="S572" s="9"/>
      <c r="T572" s="9"/>
      <c r="U572" s="9">
        <f t="shared" si="93"/>
        <v>900000</v>
      </c>
      <c r="V572" s="9">
        <v>900000</v>
      </c>
      <c r="W572" s="9"/>
      <c r="X572" s="9">
        <f t="shared" si="94"/>
        <v>0</v>
      </c>
      <c r="Y572" s="9"/>
      <c r="Z572" s="9"/>
      <c r="AA572" s="10">
        <f t="shared" si="95"/>
        <v>0</v>
      </c>
      <c r="AB572" s="11">
        <v>45699</v>
      </c>
    </row>
    <row r="573" spans="1:28" ht="15.75" hidden="1" x14ac:dyDescent="0.25">
      <c r="A573" s="32">
        <v>45699</v>
      </c>
      <c r="B573" s="33" t="s">
        <v>96</v>
      </c>
      <c r="C573" s="33"/>
      <c r="D573" s="33" t="s">
        <v>41</v>
      </c>
      <c r="E573" s="33" t="s">
        <v>617</v>
      </c>
      <c r="F573" s="33">
        <v>15</v>
      </c>
      <c r="G573" s="33" t="s">
        <v>33</v>
      </c>
      <c r="H573" s="33">
        <v>250000</v>
      </c>
      <c r="I573" s="20">
        <f t="shared" si="89"/>
        <v>3750000</v>
      </c>
      <c r="J573" s="34" t="s">
        <v>26</v>
      </c>
      <c r="K573" s="20" t="s">
        <v>689</v>
      </c>
      <c r="L573" s="9">
        <f t="shared" si="90"/>
        <v>0</v>
      </c>
      <c r="M573" s="9"/>
      <c r="N573" s="9"/>
      <c r="O573" s="9">
        <f t="shared" si="91"/>
        <v>0</v>
      </c>
      <c r="P573" s="9"/>
      <c r="Q573" s="9"/>
      <c r="R573" s="9">
        <f t="shared" si="92"/>
        <v>0</v>
      </c>
      <c r="S573" s="9"/>
      <c r="T573" s="9"/>
      <c r="U573" s="9">
        <f t="shared" si="93"/>
        <v>0</v>
      </c>
      <c r="V573" s="9"/>
      <c r="W573" s="9"/>
      <c r="X573" s="9">
        <f t="shared" si="94"/>
        <v>0</v>
      </c>
      <c r="Y573" s="9"/>
      <c r="Z573" s="9"/>
      <c r="AA573" s="10">
        <f t="shared" si="95"/>
        <v>3750000</v>
      </c>
      <c r="AB573" s="11"/>
    </row>
    <row r="574" spans="1:28" ht="15.75" hidden="1" x14ac:dyDescent="0.25">
      <c r="A574" s="44">
        <v>45699</v>
      </c>
      <c r="B574" s="46" t="s">
        <v>96</v>
      </c>
      <c r="C574" s="46"/>
      <c r="D574" s="46" t="s">
        <v>41</v>
      </c>
      <c r="E574" s="46" t="s">
        <v>190</v>
      </c>
      <c r="F574" s="46">
        <v>210</v>
      </c>
      <c r="G574" s="46" t="s">
        <v>51</v>
      </c>
      <c r="H574" s="46">
        <v>42000</v>
      </c>
      <c r="I574" s="47">
        <f t="shared" si="89"/>
        <v>8820000</v>
      </c>
      <c r="J574" s="58" t="s">
        <v>26</v>
      </c>
      <c r="K574" s="20" t="s">
        <v>689</v>
      </c>
      <c r="L574" s="9">
        <f t="shared" si="90"/>
        <v>0</v>
      </c>
      <c r="M574" s="9"/>
      <c r="N574" s="9"/>
      <c r="O574" s="9">
        <f t="shared" si="91"/>
        <v>0</v>
      </c>
      <c r="P574" s="9"/>
      <c r="Q574" s="9"/>
      <c r="R574" s="9">
        <f t="shared" si="92"/>
        <v>0</v>
      </c>
      <c r="S574" s="9"/>
      <c r="T574" s="9"/>
      <c r="U574" s="9">
        <f t="shared" si="93"/>
        <v>0</v>
      </c>
      <c r="V574" s="9"/>
      <c r="W574" s="9"/>
      <c r="X574" s="9">
        <f t="shared" si="94"/>
        <v>0</v>
      </c>
      <c r="Y574" s="9"/>
      <c r="Z574" s="9"/>
      <c r="AA574" s="10">
        <f t="shared" si="95"/>
        <v>8820000</v>
      </c>
      <c r="AB574" s="11"/>
    </row>
    <row r="575" spans="1:28" ht="15.75" hidden="1" x14ac:dyDescent="0.25">
      <c r="A575" s="39">
        <v>45700</v>
      </c>
      <c r="B575" s="35" t="s">
        <v>643</v>
      </c>
      <c r="C575" s="35"/>
      <c r="D575" s="35" t="s">
        <v>41</v>
      </c>
      <c r="E575" s="35" t="s">
        <v>185</v>
      </c>
      <c r="F575" s="35">
        <v>600</v>
      </c>
      <c r="G575" s="35" t="s">
        <v>29</v>
      </c>
      <c r="H575" s="35">
        <v>1150</v>
      </c>
      <c r="I575" s="20">
        <f t="shared" ref="I575:I606" si="96">F575*H575</f>
        <v>690000</v>
      </c>
      <c r="J575" s="41" t="s">
        <v>240</v>
      </c>
      <c r="K575" s="20"/>
      <c r="L575" s="9">
        <f>M575+N575</f>
        <v>0</v>
      </c>
      <c r="M575" s="9"/>
      <c r="N575" s="9"/>
      <c r="O575" s="9">
        <f>P575+Q575</f>
        <v>0</v>
      </c>
      <c r="P575" s="9"/>
      <c r="Q575" s="9"/>
      <c r="R575" s="9">
        <f>S575+T575</f>
        <v>0</v>
      </c>
      <c r="S575" s="9"/>
      <c r="T575" s="9"/>
      <c r="U575" s="9">
        <f>V575+W575</f>
        <v>690000</v>
      </c>
      <c r="V575" s="9">
        <v>690000</v>
      </c>
      <c r="W575" s="9"/>
      <c r="X575" s="9">
        <f>Y575+Z575</f>
        <v>0</v>
      </c>
      <c r="Y575" s="9"/>
      <c r="Z575" s="9"/>
      <c r="AA575" s="10">
        <f>C575+I575-L575-O575-U575-X575-R575</f>
        <v>0</v>
      </c>
      <c r="AB575" s="11">
        <v>45700</v>
      </c>
    </row>
    <row r="576" spans="1:28" ht="15.75" hidden="1" x14ac:dyDescent="0.25">
      <c r="A576" s="39">
        <v>45700</v>
      </c>
      <c r="B576" s="33" t="s">
        <v>221</v>
      </c>
      <c r="C576" s="33"/>
      <c r="D576" s="33" t="s">
        <v>41</v>
      </c>
      <c r="E576" s="33" t="s">
        <v>468</v>
      </c>
      <c r="F576" s="33">
        <v>16.2</v>
      </c>
      <c r="G576" s="33" t="s">
        <v>51</v>
      </c>
      <c r="H576" s="33">
        <v>46000</v>
      </c>
      <c r="I576" s="20">
        <f t="shared" si="96"/>
        <v>745200</v>
      </c>
      <c r="J576" s="37" t="s">
        <v>240</v>
      </c>
      <c r="K576" s="20" t="s">
        <v>734</v>
      </c>
      <c r="L576" s="9">
        <f t="shared" ref="L576:L606" si="97">M576+N576</f>
        <v>0</v>
      </c>
      <c r="M576" s="9"/>
      <c r="N576" s="9"/>
      <c r="O576" s="9">
        <f t="shared" ref="O576:O606" si="98">P576+Q576</f>
        <v>745200</v>
      </c>
      <c r="P576" s="9">
        <v>745200</v>
      </c>
      <c r="Q576" s="9"/>
      <c r="R576" s="9">
        <f t="shared" ref="R576:R606" si="99">S576+T576</f>
        <v>0</v>
      </c>
      <c r="S576" s="9"/>
      <c r="T576" s="9"/>
      <c r="U576" s="9">
        <f t="shared" ref="U576:U606" si="100">V576+W576</f>
        <v>0</v>
      </c>
      <c r="V576" s="9"/>
      <c r="W576" s="9"/>
      <c r="X576" s="9">
        <f t="shared" ref="X576:X606" si="101">Y576+Z576</f>
        <v>0</v>
      </c>
      <c r="Y576" s="9"/>
      <c r="Z576" s="9"/>
      <c r="AA576" s="10">
        <f t="shared" ref="AA576:AA606" si="102">C576+I576-L576-O576-U576-X576-R576</f>
        <v>0</v>
      </c>
      <c r="AB576" s="11">
        <v>45713</v>
      </c>
    </row>
    <row r="577" spans="1:28" ht="15.75" hidden="1" x14ac:dyDescent="0.25">
      <c r="A577" s="39">
        <v>45700</v>
      </c>
      <c r="B577" s="33" t="s">
        <v>221</v>
      </c>
      <c r="C577" s="33"/>
      <c r="D577" s="33" t="s">
        <v>41</v>
      </c>
      <c r="E577" s="33" t="s">
        <v>228</v>
      </c>
      <c r="F577" s="33">
        <v>1</v>
      </c>
      <c r="G577" s="33" t="s">
        <v>138</v>
      </c>
      <c r="H577" s="33">
        <v>1200000</v>
      </c>
      <c r="I577" s="20">
        <f t="shared" si="96"/>
        <v>1200000</v>
      </c>
      <c r="J577" s="42" t="s">
        <v>38</v>
      </c>
      <c r="K577" s="20" t="s">
        <v>734</v>
      </c>
      <c r="L577" s="9">
        <f t="shared" si="97"/>
        <v>0</v>
      </c>
      <c r="M577" s="9"/>
      <c r="N577" s="9"/>
      <c r="O577" s="9">
        <f t="shared" si="98"/>
        <v>176800</v>
      </c>
      <c r="P577" s="9">
        <v>176800</v>
      </c>
      <c r="Q577" s="9"/>
      <c r="R577" s="9">
        <f t="shared" si="99"/>
        <v>0</v>
      </c>
      <c r="S577" s="9"/>
      <c r="T577" s="9"/>
      <c r="U577" s="9">
        <f t="shared" si="100"/>
        <v>0</v>
      </c>
      <c r="V577" s="9"/>
      <c r="W577" s="9"/>
      <c r="X577" s="9">
        <f t="shared" si="101"/>
        <v>0</v>
      </c>
      <c r="Y577" s="9"/>
      <c r="Z577" s="9"/>
      <c r="AA577" s="10">
        <f t="shared" si="102"/>
        <v>1023200</v>
      </c>
      <c r="AB577" s="11">
        <v>45713</v>
      </c>
    </row>
    <row r="578" spans="1:28" ht="15.75" hidden="1" x14ac:dyDescent="0.25">
      <c r="A578" s="39">
        <v>45700</v>
      </c>
      <c r="B578" s="33" t="s">
        <v>252</v>
      </c>
      <c r="C578" s="33"/>
      <c r="D578" s="33" t="s">
        <v>31</v>
      </c>
      <c r="E578" s="33" t="s">
        <v>95</v>
      </c>
      <c r="F578" s="33">
        <v>5200</v>
      </c>
      <c r="G578" s="33" t="s">
        <v>29</v>
      </c>
      <c r="H578" s="33">
        <v>3700</v>
      </c>
      <c r="I578" s="20">
        <f t="shared" si="96"/>
        <v>19240000</v>
      </c>
      <c r="J578" s="37" t="s">
        <v>241</v>
      </c>
      <c r="K578" s="20"/>
      <c r="L578" s="9">
        <f t="shared" si="97"/>
        <v>19240000</v>
      </c>
      <c r="M578" s="9">
        <v>19240000</v>
      </c>
      <c r="N578" s="9"/>
      <c r="O578" s="9">
        <f t="shared" si="98"/>
        <v>0</v>
      </c>
      <c r="P578" s="9"/>
      <c r="Q578" s="9"/>
      <c r="R578" s="9">
        <f t="shared" si="99"/>
        <v>0</v>
      </c>
      <c r="S578" s="9"/>
      <c r="T578" s="9"/>
      <c r="U578" s="9">
        <f t="shared" si="100"/>
        <v>0</v>
      </c>
      <c r="V578" s="9"/>
      <c r="W578" s="9"/>
      <c r="X578" s="9">
        <f t="shared" si="101"/>
        <v>0</v>
      </c>
      <c r="Y578" s="9"/>
      <c r="Z578" s="9"/>
      <c r="AA578" s="10">
        <f t="shared" si="102"/>
        <v>0</v>
      </c>
      <c r="AB578" s="11">
        <v>45712</v>
      </c>
    </row>
    <row r="579" spans="1:28" ht="15.75" hidden="1" x14ac:dyDescent="0.25">
      <c r="A579" s="39">
        <v>45700</v>
      </c>
      <c r="B579" s="33" t="s">
        <v>305</v>
      </c>
      <c r="C579" s="33"/>
      <c r="D579" s="33" t="s">
        <v>31</v>
      </c>
      <c r="E579" s="33" t="s">
        <v>97</v>
      </c>
      <c r="F579" s="33">
        <v>20.5</v>
      </c>
      <c r="G579" s="33" t="s">
        <v>51</v>
      </c>
      <c r="H579" s="33">
        <v>46000</v>
      </c>
      <c r="I579" s="20">
        <f t="shared" si="96"/>
        <v>943000</v>
      </c>
      <c r="J579" s="34" t="s">
        <v>26</v>
      </c>
      <c r="K579" s="20"/>
      <c r="L579" s="9">
        <f t="shared" si="97"/>
        <v>0</v>
      </c>
      <c r="M579" s="9"/>
      <c r="N579" s="9"/>
      <c r="O579" s="9">
        <f t="shared" si="98"/>
        <v>0</v>
      </c>
      <c r="P579" s="9"/>
      <c r="Q579" s="9"/>
      <c r="R579" s="9">
        <f t="shared" si="99"/>
        <v>0</v>
      </c>
      <c r="S579" s="9"/>
      <c r="T579" s="9"/>
      <c r="U579" s="9">
        <f t="shared" si="100"/>
        <v>0</v>
      </c>
      <c r="V579" s="9"/>
      <c r="W579" s="9"/>
      <c r="X579" s="9">
        <f t="shared" si="101"/>
        <v>0</v>
      </c>
      <c r="Y579" s="9"/>
      <c r="Z579" s="9"/>
      <c r="AA579" s="10">
        <f t="shared" si="102"/>
        <v>943000</v>
      </c>
      <c r="AB579" s="11"/>
    </row>
    <row r="580" spans="1:28" ht="15.75" hidden="1" x14ac:dyDescent="0.25">
      <c r="A580" s="39">
        <v>45700</v>
      </c>
      <c r="B580" s="33" t="s">
        <v>644</v>
      </c>
      <c r="C580" s="33"/>
      <c r="D580" s="33" t="s">
        <v>31</v>
      </c>
      <c r="E580" s="33" t="s">
        <v>110</v>
      </c>
      <c r="F580" s="33">
        <v>400</v>
      </c>
      <c r="G580" s="33" t="s">
        <v>29</v>
      </c>
      <c r="H580" s="33">
        <v>2000</v>
      </c>
      <c r="I580" s="20">
        <f t="shared" si="96"/>
        <v>800000</v>
      </c>
      <c r="J580" s="37" t="s">
        <v>241</v>
      </c>
      <c r="K580" s="20"/>
      <c r="L580" s="9">
        <f t="shared" si="97"/>
        <v>800000</v>
      </c>
      <c r="M580" s="9">
        <v>800000</v>
      </c>
      <c r="N580" s="9"/>
      <c r="O580" s="9">
        <f t="shared" si="98"/>
        <v>0</v>
      </c>
      <c r="P580" s="9"/>
      <c r="Q580" s="9"/>
      <c r="R580" s="9">
        <f t="shared" si="99"/>
        <v>0</v>
      </c>
      <c r="S580" s="9"/>
      <c r="T580" s="9"/>
      <c r="U580" s="9">
        <f t="shared" si="100"/>
        <v>0</v>
      </c>
      <c r="V580" s="9"/>
      <c r="W580" s="9"/>
      <c r="X580" s="9">
        <f t="shared" si="101"/>
        <v>0</v>
      </c>
      <c r="Y580" s="9"/>
      <c r="Z580" s="9"/>
      <c r="AA580" s="10">
        <f t="shared" si="102"/>
        <v>0</v>
      </c>
      <c r="AB580" s="11">
        <v>45700</v>
      </c>
    </row>
    <row r="581" spans="1:28" ht="15.75" hidden="1" x14ac:dyDescent="0.25">
      <c r="A581" s="39">
        <v>45700</v>
      </c>
      <c r="B581" s="33" t="s">
        <v>231</v>
      </c>
      <c r="C581" s="33"/>
      <c r="D581" s="33"/>
      <c r="E581" s="33" t="s">
        <v>136</v>
      </c>
      <c r="F581" s="33">
        <v>24.5</v>
      </c>
      <c r="G581" s="33" t="s">
        <v>51</v>
      </c>
      <c r="H581" s="33"/>
      <c r="I581" s="20">
        <f t="shared" si="96"/>
        <v>0</v>
      </c>
      <c r="J581" s="34" t="s">
        <v>26</v>
      </c>
      <c r="K581" s="20"/>
      <c r="L581" s="9">
        <f t="shared" si="97"/>
        <v>0</v>
      </c>
      <c r="M581" s="9"/>
      <c r="N581" s="9"/>
      <c r="O581" s="9">
        <f t="shared" si="98"/>
        <v>0</v>
      </c>
      <c r="P581" s="9"/>
      <c r="Q581" s="9"/>
      <c r="R581" s="9">
        <f t="shared" si="99"/>
        <v>0</v>
      </c>
      <c r="S581" s="9"/>
      <c r="T581" s="9"/>
      <c r="U581" s="9">
        <f t="shared" si="100"/>
        <v>0</v>
      </c>
      <c r="V581" s="9"/>
      <c r="W581" s="9"/>
      <c r="X581" s="9">
        <f t="shared" si="101"/>
        <v>0</v>
      </c>
      <c r="Y581" s="9"/>
      <c r="Z581" s="9"/>
      <c r="AA581" s="10">
        <f t="shared" si="102"/>
        <v>0</v>
      </c>
      <c r="AB581" s="11"/>
    </row>
    <row r="582" spans="1:28" ht="15.75" hidden="1" x14ac:dyDescent="0.25">
      <c r="A582" s="39">
        <v>45700</v>
      </c>
      <c r="B582" s="33" t="s">
        <v>231</v>
      </c>
      <c r="C582" s="33"/>
      <c r="D582" s="33"/>
      <c r="E582" s="33" t="s">
        <v>85</v>
      </c>
      <c r="F582" s="33">
        <v>32.5</v>
      </c>
      <c r="G582" s="33" t="s">
        <v>51</v>
      </c>
      <c r="H582" s="33"/>
      <c r="I582" s="20">
        <f t="shared" si="96"/>
        <v>0</v>
      </c>
      <c r="J582" s="34" t="s">
        <v>26</v>
      </c>
      <c r="K582" s="20"/>
      <c r="L582" s="9">
        <f t="shared" si="97"/>
        <v>0</v>
      </c>
      <c r="M582" s="9"/>
      <c r="N582" s="9"/>
      <c r="O582" s="9">
        <f t="shared" si="98"/>
        <v>0</v>
      </c>
      <c r="P582" s="9"/>
      <c r="Q582" s="9"/>
      <c r="R582" s="9">
        <f t="shared" si="99"/>
        <v>0</v>
      </c>
      <c r="S582" s="9"/>
      <c r="T582" s="9"/>
      <c r="U582" s="9">
        <f t="shared" si="100"/>
        <v>0</v>
      </c>
      <c r="V582" s="9"/>
      <c r="W582" s="9"/>
      <c r="X582" s="9">
        <f t="shared" si="101"/>
        <v>0</v>
      </c>
      <c r="Y582" s="9"/>
      <c r="Z582" s="9"/>
      <c r="AA582" s="10">
        <f t="shared" si="102"/>
        <v>0</v>
      </c>
      <c r="AB582" s="11"/>
    </row>
    <row r="583" spans="1:28" ht="15.75" hidden="1" x14ac:dyDescent="0.25">
      <c r="A583" s="39">
        <v>45700</v>
      </c>
      <c r="B583" s="33" t="s">
        <v>640</v>
      </c>
      <c r="C583" s="33"/>
      <c r="D583" s="33" t="s">
        <v>223</v>
      </c>
      <c r="E583" s="33" t="s">
        <v>122</v>
      </c>
      <c r="F583" s="33">
        <v>20</v>
      </c>
      <c r="G583" s="33" t="s">
        <v>51</v>
      </c>
      <c r="H583" s="33">
        <v>70000</v>
      </c>
      <c r="I583" s="20">
        <f t="shared" si="96"/>
        <v>1400000</v>
      </c>
      <c r="J583" s="37" t="s">
        <v>240</v>
      </c>
      <c r="K583" s="20" t="s">
        <v>641</v>
      </c>
      <c r="L583" s="9">
        <f t="shared" si="97"/>
        <v>0</v>
      </c>
      <c r="M583" s="9"/>
      <c r="N583" s="9"/>
      <c r="O583" s="9">
        <f t="shared" si="98"/>
        <v>1400000</v>
      </c>
      <c r="P583" s="9">
        <v>1400000</v>
      </c>
      <c r="Q583" s="9"/>
      <c r="R583" s="9">
        <f t="shared" si="99"/>
        <v>0</v>
      </c>
      <c r="S583" s="9"/>
      <c r="T583" s="9"/>
      <c r="U583" s="9">
        <f t="shared" si="100"/>
        <v>0</v>
      </c>
      <c r="V583" s="9"/>
      <c r="W583" s="9"/>
      <c r="X583" s="9">
        <f t="shared" si="101"/>
        <v>0</v>
      </c>
      <c r="Y583" s="9"/>
      <c r="Z583" s="9"/>
      <c r="AA583" s="10">
        <f t="shared" si="102"/>
        <v>0</v>
      </c>
      <c r="AB583" s="11">
        <v>45699</v>
      </c>
    </row>
    <row r="584" spans="1:28" ht="15.75" hidden="1" x14ac:dyDescent="0.25">
      <c r="A584" s="39">
        <v>45700</v>
      </c>
      <c r="B584" s="33" t="s">
        <v>216</v>
      </c>
      <c r="C584" s="33"/>
      <c r="D584" s="33" t="s">
        <v>41</v>
      </c>
      <c r="E584" s="33" t="s">
        <v>166</v>
      </c>
      <c r="F584" s="33">
        <v>4</v>
      </c>
      <c r="G584" s="33" t="s">
        <v>23</v>
      </c>
      <c r="H584" s="33">
        <v>400000</v>
      </c>
      <c r="I584" s="20">
        <f t="shared" si="96"/>
        <v>1600000</v>
      </c>
      <c r="J584" s="34" t="s">
        <v>26</v>
      </c>
      <c r="K584" s="20"/>
      <c r="L584" s="9">
        <f t="shared" si="97"/>
        <v>0</v>
      </c>
      <c r="M584" s="9"/>
      <c r="N584" s="9"/>
      <c r="O584" s="9">
        <f t="shared" si="98"/>
        <v>0</v>
      </c>
      <c r="P584" s="9"/>
      <c r="Q584" s="9"/>
      <c r="R584" s="9">
        <f t="shared" si="99"/>
        <v>0</v>
      </c>
      <c r="S584" s="9"/>
      <c r="T584" s="9"/>
      <c r="U584" s="9">
        <f t="shared" si="100"/>
        <v>0</v>
      </c>
      <c r="V584" s="9"/>
      <c r="W584" s="9"/>
      <c r="X584" s="9">
        <f t="shared" si="101"/>
        <v>0</v>
      </c>
      <c r="Y584" s="9"/>
      <c r="Z584" s="9"/>
      <c r="AA584" s="10">
        <f t="shared" si="102"/>
        <v>1600000</v>
      </c>
      <c r="AB584" s="11"/>
    </row>
    <row r="585" spans="1:28" ht="15.75" hidden="1" x14ac:dyDescent="0.25">
      <c r="A585" s="39">
        <v>45700</v>
      </c>
      <c r="B585" s="33" t="s">
        <v>645</v>
      </c>
      <c r="C585" s="33"/>
      <c r="D585" s="33" t="s">
        <v>31</v>
      </c>
      <c r="E585" s="33" t="s">
        <v>64</v>
      </c>
      <c r="F585" s="33">
        <v>2</v>
      </c>
      <c r="G585" s="33" t="s">
        <v>33</v>
      </c>
      <c r="H585" s="33">
        <v>150000</v>
      </c>
      <c r="I585" s="20">
        <f t="shared" si="96"/>
        <v>300000</v>
      </c>
      <c r="J585" s="37" t="s">
        <v>241</v>
      </c>
      <c r="K585" s="20"/>
      <c r="L585" s="9">
        <f t="shared" si="97"/>
        <v>300000</v>
      </c>
      <c r="M585" s="9">
        <v>300000</v>
      </c>
      <c r="N585" s="9"/>
      <c r="O585" s="9">
        <f t="shared" si="98"/>
        <v>0</v>
      </c>
      <c r="P585" s="9"/>
      <c r="Q585" s="9"/>
      <c r="R585" s="9">
        <f t="shared" si="99"/>
        <v>0</v>
      </c>
      <c r="S585" s="9"/>
      <c r="T585" s="9"/>
      <c r="U585" s="9">
        <f t="shared" si="100"/>
        <v>0</v>
      </c>
      <c r="V585" s="9"/>
      <c r="W585" s="9"/>
      <c r="X585" s="9">
        <f t="shared" si="101"/>
        <v>0</v>
      </c>
      <c r="Y585" s="9"/>
      <c r="Z585" s="9"/>
      <c r="AA585" s="10">
        <f t="shared" si="102"/>
        <v>0</v>
      </c>
      <c r="AB585" s="11">
        <v>45700</v>
      </c>
    </row>
    <row r="586" spans="1:28" ht="15.75" hidden="1" x14ac:dyDescent="0.25">
      <c r="A586" s="39">
        <v>45700</v>
      </c>
      <c r="B586" s="33" t="s">
        <v>92</v>
      </c>
      <c r="C586" s="33"/>
      <c r="D586" s="33" t="s">
        <v>31</v>
      </c>
      <c r="E586" s="33" t="s">
        <v>91</v>
      </c>
      <c r="F586" s="33">
        <v>800</v>
      </c>
      <c r="G586" s="33" t="s">
        <v>29</v>
      </c>
      <c r="H586" s="33">
        <v>4000</v>
      </c>
      <c r="I586" s="20">
        <f t="shared" si="96"/>
        <v>3200000</v>
      </c>
      <c r="J586" s="37" t="s">
        <v>241</v>
      </c>
      <c r="K586" s="20"/>
      <c r="L586" s="9">
        <f t="shared" si="97"/>
        <v>0</v>
      </c>
      <c r="M586" s="9"/>
      <c r="N586" s="9"/>
      <c r="O586" s="9">
        <f t="shared" si="98"/>
        <v>0</v>
      </c>
      <c r="P586" s="9"/>
      <c r="Q586" s="9"/>
      <c r="R586" s="9">
        <f t="shared" si="99"/>
        <v>0</v>
      </c>
      <c r="S586" s="9"/>
      <c r="T586" s="9"/>
      <c r="U586" s="9">
        <f t="shared" si="100"/>
        <v>3200000</v>
      </c>
      <c r="V586" s="9">
        <v>3200000</v>
      </c>
      <c r="W586" s="9"/>
      <c r="X586" s="9">
        <f t="shared" si="101"/>
        <v>0</v>
      </c>
      <c r="Y586" s="9"/>
      <c r="Z586" s="9"/>
      <c r="AA586" s="10">
        <f t="shared" si="102"/>
        <v>0</v>
      </c>
      <c r="AB586" s="11">
        <v>45705</v>
      </c>
    </row>
    <row r="587" spans="1:28" ht="15.75" hidden="1" x14ac:dyDescent="0.25">
      <c r="A587" s="39">
        <v>45700</v>
      </c>
      <c r="B587" s="33" t="s">
        <v>290</v>
      </c>
      <c r="C587" s="33"/>
      <c r="D587" s="33" t="s">
        <v>31</v>
      </c>
      <c r="E587" s="33" t="s">
        <v>429</v>
      </c>
      <c r="F587" s="33">
        <v>4</v>
      </c>
      <c r="G587" s="33" t="s">
        <v>25</v>
      </c>
      <c r="H587" s="33">
        <v>670000</v>
      </c>
      <c r="I587" s="20">
        <f t="shared" si="96"/>
        <v>2680000</v>
      </c>
      <c r="J587" s="37" t="s">
        <v>240</v>
      </c>
      <c r="K587" s="20" t="s">
        <v>658</v>
      </c>
      <c r="L587" s="9">
        <f t="shared" si="97"/>
        <v>0</v>
      </c>
      <c r="M587" s="9"/>
      <c r="N587" s="9"/>
      <c r="O587" s="9">
        <f t="shared" si="98"/>
        <v>2680000</v>
      </c>
      <c r="P587" s="9">
        <v>2680000</v>
      </c>
      <c r="Q587" s="9"/>
      <c r="R587" s="9">
        <f t="shared" si="99"/>
        <v>0</v>
      </c>
      <c r="S587" s="9"/>
      <c r="T587" s="9"/>
      <c r="U587" s="9">
        <f t="shared" si="100"/>
        <v>0</v>
      </c>
      <c r="V587" s="9"/>
      <c r="W587" s="9"/>
      <c r="X587" s="9">
        <f t="shared" si="101"/>
        <v>0</v>
      </c>
      <c r="Y587" s="9"/>
      <c r="Z587" s="9"/>
      <c r="AA587" s="10">
        <f t="shared" si="102"/>
        <v>0</v>
      </c>
      <c r="AB587" s="11">
        <v>45700</v>
      </c>
    </row>
    <row r="588" spans="1:28" ht="15.75" hidden="1" x14ac:dyDescent="0.25">
      <c r="A588" s="39">
        <v>45700</v>
      </c>
      <c r="B588" s="33" t="s">
        <v>153</v>
      </c>
      <c r="C588" s="33"/>
      <c r="D588" s="33" t="s">
        <v>31</v>
      </c>
      <c r="E588" s="33" t="s">
        <v>123</v>
      </c>
      <c r="F588" s="33">
        <v>10</v>
      </c>
      <c r="G588" s="33" t="s">
        <v>51</v>
      </c>
      <c r="H588" s="33">
        <v>100000</v>
      </c>
      <c r="I588" s="20">
        <f t="shared" si="96"/>
        <v>1000000</v>
      </c>
      <c r="J588" s="34" t="s">
        <v>26</v>
      </c>
      <c r="K588" s="20"/>
      <c r="L588" s="9">
        <f t="shared" si="97"/>
        <v>0</v>
      </c>
      <c r="M588" s="9"/>
      <c r="N588" s="9"/>
      <c r="O588" s="9">
        <f t="shared" si="98"/>
        <v>0</v>
      </c>
      <c r="P588" s="9"/>
      <c r="Q588" s="9"/>
      <c r="R588" s="9">
        <f t="shared" si="99"/>
        <v>0</v>
      </c>
      <c r="S588" s="9"/>
      <c r="T588" s="9"/>
      <c r="U588" s="9">
        <f t="shared" si="100"/>
        <v>0</v>
      </c>
      <c r="V588" s="9"/>
      <c r="W588" s="9"/>
      <c r="X588" s="9">
        <f t="shared" si="101"/>
        <v>0</v>
      </c>
      <c r="Y588" s="9"/>
      <c r="Z588" s="9"/>
      <c r="AA588" s="10">
        <f t="shared" si="102"/>
        <v>1000000</v>
      </c>
      <c r="AB588" s="11"/>
    </row>
    <row r="589" spans="1:28" ht="15.75" hidden="1" x14ac:dyDescent="0.25">
      <c r="A589" s="39">
        <v>45700</v>
      </c>
      <c r="B589" s="33" t="s">
        <v>247</v>
      </c>
      <c r="C589" s="33"/>
      <c r="D589" s="33" t="s">
        <v>41</v>
      </c>
      <c r="E589" s="33" t="s">
        <v>646</v>
      </c>
      <c r="F589" s="33">
        <v>500</v>
      </c>
      <c r="G589" s="33" t="s">
        <v>29</v>
      </c>
      <c r="H589" s="33">
        <v>2720</v>
      </c>
      <c r="I589" s="20">
        <f t="shared" si="96"/>
        <v>1360000</v>
      </c>
      <c r="J589" s="37" t="s">
        <v>241</v>
      </c>
      <c r="K589" s="20"/>
      <c r="L589" s="9">
        <f t="shared" si="97"/>
        <v>1360000</v>
      </c>
      <c r="M589" s="9">
        <v>1360000</v>
      </c>
      <c r="N589" s="9"/>
      <c r="O589" s="9">
        <f t="shared" si="98"/>
        <v>0</v>
      </c>
      <c r="P589" s="9"/>
      <c r="Q589" s="9"/>
      <c r="R589" s="9">
        <f t="shared" si="99"/>
        <v>0</v>
      </c>
      <c r="S589" s="9"/>
      <c r="T589" s="9"/>
      <c r="U589" s="9">
        <f t="shared" si="100"/>
        <v>0</v>
      </c>
      <c r="V589" s="9"/>
      <c r="W589" s="9"/>
      <c r="X589" s="9">
        <f t="shared" si="101"/>
        <v>0</v>
      </c>
      <c r="Y589" s="9"/>
      <c r="Z589" s="9"/>
      <c r="AA589" s="10">
        <f t="shared" si="102"/>
        <v>0</v>
      </c>
      <c r="AB589" s="11">
        <v>45702</v>
      </c>
    </row>
    <row r="590" spans="1:28" ht="15.75" hidden="1" x14ac:dyDescent="0.25">
      <c r="A590" s="39">
        <v>45700</v>
      </c>
      <c r="B590" s="33" t="s">
        <v>247</v>
      </c>
      <c r="C590" s="33"/>
      <c r="D590" s="33" t="s">
        <v>41</v>
      </c>
      <c r="E590" s="33" t="s">
        <v>425</v>
      </c>
      <c r="F590" s="33">
        <v>1000</v>
      </c>
      <c r="G590" s="33" t="s">
        <v>29</v>
      </c>
      <c r="H590" s="33">
        <v>1933</v>
      </c>
      <c r="I590" s="20">
        <f t="shared" si="96"/>
        <v>1933000</v>
      </c>
      <c r="J590" s="37" t="s">
        <v>241</v>
      </c>
      <c r="K590" s="20"/>
      <c r="L590" s="9">
        <f t="shared" si="97"/>
        <v>967760</v>
      </c>
      <c r="M590" s="9">
        <v>967760</v>
      </c>
      <c r="N590" s="9"/>
      <c r="O590" s="9">
        <f t="shared" si="98"/>
        <v>0</v>
      </c>
      <c r="P590" s="9"/>
      <c r="Q590" s="9"/>
      <c r="R590" s="9">
        <f t="shared" si="99"/>
        <v>0</v>
      </c>
      <c r="S590" s="9"/>
      <c r="T590" s="9"/>
      <c r="U590" s="9">
        <f t="shared" si="100"/>
        <v>965240</v>
      </c>
      <c r="V590" s="9">
        <v>965240</v>
      </c>
      <c r="W590" s="9"/>
      <c r="X590" s="9">
        <f t="shared" si="101"/>
        <v>0</v>
      </c>
      <c r="Y590" s="9"/>
      <c r="Z590" s="9"/>
      <c r="AA590" s="10">
        <f t="shared" si="102"/>
        <v>0</v>
      </c>
      <c r="AB590" s="11">
        <v>45716</v>
      </c>
    </row>
    <row r="591" spans="1:28" ht="15.75" hidden="1" x14ac:dyDescent="0.25">
      <c r="A591" s="39">
        <v>45700</v>
      </c>
      <c r="B591" s="33" t="s">
        <v>647</v>
      </c>
      <c r="C591" s="33"/>
      <c r="D591" s="33" t="s">
        <v>223</v>
      </c>
      <c r="E591" s="33" t="s">
        <v>357</v>
      </c>
      <c r="F591" s="33">
        <v>1</v>
      </c>
      <c r="G591" s="33" t="s">
        <v>51</v>
      </c>
      <c r="H591" s="33">
        <v>150000</v>
      </c>
      <c r="I591" s="20">
        <f t="shared" si="96"/>
        <v>150000</v>
      </c>
      <c r="J591" s="37" t="s">
        <v>241</v>
      </c>
      <c r="K591" s="20"/>
      <c r="L591" s="9">
        <f t="shared" si="97"/>
        <v>0</v>
      </c>
      <c r="M591" s="9"/>
      <c r="N591" s="9"/>
      <c r="O591" s="9">
        <f t="shared" si="98"/>
        <v>0</v>
      </c>
      <c r="P591" s="9"/>
      <c r="Q591" s="9"/>
      <c r="R591" s="9">
        <f t="shared" si="99"/>
        <v>0</v>
      </c>
      <c r="S591" s="9"/>
      <c r="T591" s="9"/>
      <c r="U591" s="9">
        <f t="shared" si="100"/>
        <v>150000</v>
      </c>
      <c r="V591" s="9">
        <v>150000</v>
      </c>
      <c r="W591" s="9"/>
      <c r="X591" s="9">
        <f t="shared" si="101"/>
        <v>0</v>
      </c>
      <c r="Y591" s="9"/>
      <c r="Z591" s="9"/>
      <c r="AA591" s="10">
        <f t="shared" si="102"/>
        <v>0</v>
      </c>
      <c r="AB591" s="11">
        <v>45701</v>
      </c>
    </row>
    <row r="592" spans="1:28" ht="15.75" hidden="1" x14ac:dyDescent="0.25">
      <c r="A592" s="39">
        <v>45700</v>
      </c>
      <c r="B592" s="33" t="s">
        <v>640</v>
      </c>
      <c r="C592" s="33"/>
      <c r="D592" s="33" t="s">
        <v>223</v>
      </c>
      <c r="E592" s="33" t="s">
        <v>102</v>
      </c>
      <c r="F592" s="33">
        <v>24</v>
      </c>
      <c r="G592" s="33" t="s">
        <v>74</v>
      </c>
      <c r="H592" s="33">
        <v>65000</v>
      </c>
      <c r="I592" s="20">
        <f t="shared" si="96"/>
        <v>1560000</v>
      </c>
      <c r="J592" s="37" t="s">
        <v>240</v>
      </c>
      <c r="K592" s="20" t="s">
        <v>656</v>
      </c>
      <c r="L592" s="9">
        <f t="shared" si="97"/>
        <v>0</v>
      </c>
      <c r="M592" s="9"/>
      <c r="N592" s="9"/>
      <c r="O592" s="9">
        <f t="shared" si="98"/>
        <v>1560000</v>
      </c>
      <c r="P592" s="9">
        <v>1560000</v>
      </c>
      <c r="Q592" s="9"/>
      <c r="R592" s="9">
        <f t="shared" si="99"/>
        <v>0</v>
      </c>
      <c r="S592" s="9"/>
      <c r="T592" s="9"/>
      <c r="U592" s="9">
        <f t="shared" si="100"/>
        <v>0</v>
      </c>
      <c r="V592" s="9"/>
      <c r="W592" s="9"/>
      <c r="X592" s="9">
        <f t="shared" si="101"/>
        <v>0</v>
      </c>
      <c r="Y592" s="9"/>
      <c r="Z592" s="9"/>
      <c r="AA592" s="10">
        <f t="shared" si="102"/>
        <v>0</v>
      </c>
      <c r="AB592" s="11">
        <v>45700</v>
      </c>
    </row>
    <row r="593" spans="1:28" ht="15.75" hidden="1" x14ac:dyDescent="0.25">
      <c r="A593" s="39">
        <v>45700</v>
      </c>
      <c r="B593" s="33" t="s">
        <v>393</v>
      </c>
      <c r="C593" s="33"/>
      <c r="D593" s="33" t="s">
        <v>223</v>
      </c>
      <c r="E593" s="33" t="s">
        <v>166</v>
      </c>
      <c r="F593" s="33">
        <v>3</v>
      </c>
      <c r="G593" s="33" t="s">
        <v>23</v>
      </c>
      <c r="H593" s="33">
        <v>400000</v>
      </c>
      <c r="I593" s="20">
        <f t="shared" si="96"/>
        <v>1200000</v>
      </c>
      <c r="J593" s="37" t="s">
        <v>240</v>
      </c>
      <c r="K593" s="20" t="s">
        <v>653</v>
      </c>
      <c r="L593" s="9">
        <f t="shared" si="97"/>
        <v>0</v>
      </c>
      <c r="M593" s="9"/>
      <c r="N593" s="9"/>
      <c r="O593" s="9">
        <f t="shared" si="98"/>
        <v>1200000</v>
      </c>
      <c r="P593" s="9">
        <v>1200000</v>
      </c>
      <c r="Q593" s="9"/>
      <c r="R593" s="9">
        <f t="shared" si="99"/>
        <v>0</v>
      </c>
      <c r="S593" s="9"/>
      <c r="T593" s="9"/>
      <c r="U593" s="9">
        <f t="shared" si="100"/>
        <v>0</v>
      </c>
      <c r="V593" s="9"/>
      <c r="W593" s="9"/>
      <c r="X593" s="9">
        <f t="shared" si="101"/>
        <v>0</v>
      </c>
      <c r="Y593" s="9"/>
      <c r="Z593" s="9"/>
      <c r="AA593" s="10">
        <f t="shared" si="102"/>
        <v>0</v>
      </c>
      <c r="AB593" s="11">
        <v>45700</v>
      </c>
    </row>
    <row r="594" spans="1:28" ht="15.75" hidden="1" x14ac:dyDescent="0.25">
      <c r="A594" s="39">
        <v>45700</v>
      </c>
      <c r="B594" s="33" t="s">
        <v>383</v>
      </c>
      <c r="C594" s="33"/>
      <c r="D594" s="33" t="s">
        <v>223</v>
      </c>
      <c r="E594" s="33" t="s">
        <v>110</v>
      </c>
      <c r="F594" s="33">
        <v>1000</v>
      </c>
      <c r="G594" s="33" t="s">
        <v>29</v>
      </c>
      <c r="H594" s="33">
        <v>2000</v>
      </c>
      <c r="I594" s="20">
        <f t="shared" si="96"/>
        <v>2000000</v>
      </c>
      <c r="J594" s="37" t="s">
        <v>240</v>
      </c>
      <c r="K594" s="20" t="s">
        <v>388</v>
      </c>
      <c r="L594" s="9">
        <f t="shared" si="97"/>
        <v>0</v>
      </c>
      <c r="M594" s="9"/>
      <c r="N594" s="9"/>
      <c r="O594" s="9">
        <f t="shared" si="98"/>
        <v>2000000</v>
      </c>
      <c r="P594" s="9">
        <v>2000000</v>
      </c>
      <c r="Q594" s="9"/>
      <c r="R594" s="9">
        <f t="shared" si="99"/>
        <v>0</v>
      </c>
      <c r="S594" s="9"/>
      <c r="T594" s="9"/>
      <c r="U594" s="9">
        <f t="shared" si="100"/>
        <v>0</v>
      </c>
      <c r="V594" s="9"/>
      <c r="W594" s="9"/>
      <c r="X594" s="9">
        <f t="shared" si="101"/>
        <v>0</v>
      </c>
      <c r="Y594" s="9"/>
      <c r="Z594" s="9"/>
      <c r="AA594" s="10">
        <f t="shared" si="102"/>
        <v>0</v>
      </c>
      <c r="AB594" s="11">
        <v>45700</v>
      </c>
    </row>
    <row r="595" spans="1:28" ht="15.75" hidden="1" x14ac:dyDescent="0.25">
      <c r="A595" s="39">
        <v>45700</v>
      </c>
      <c r="B595" s="33" t="s">
        <v>383</v>
      </c>
      <c r="C595" s="33"/>
      <c r="D595" s="33" t="s">
        <v>31</v>
      </c>
      <c r="E595" s="33" t="s">
        <v>97</v>
      </c>
      <c r="F595" s="33">
        <v>41.1</v>
      </c>
      <c r="G595" s="33" t="s">
        <v>51</v>
      </c>
      <c r="H595" s="33">
        <v>46000</v>
      </c>
      <c r="I595" s="20">
        <f t="shared" si="96"/>
        <v>1890600</v>
      </c>
      <c r="J595" s="37" t="s">
        <v>240</v>
      </c>
      <c r="K595" s="20" t="s">
        <v>388</v>
      </c>
      <c r="L595" s="9">
        <f t="shared" si="97"/>
        <v>0</v>
      </c>
      <c r="M595" s="9"/>
      <c r="N595" s="9"/>
      <c r="O595" s="9">
        <f t="shared" si="98"/>
        <v>1890600</v>
      </c>
      <c r="P595" s="9">
        <v>1890600</v>
      </c>
      <c r="Q595" s="9"/>
      <c r="R595" s="9">
        <f t="shared" si="99"/>
        <v>0</v>
      </c>
      <c r="S595" s="9"/>
      <c r="T595" s="9"/>
      <c r="U595" s="9">
        <f t="shared" si="100"/>
        <v>0</v>
      </c>
      <c r="V595" s="9"/>
      <c r="W595" s="9"/>
      <c r="X595" s="9">
        <f t="shared" si="101"/>
        <v>0</v>
      </c>
      <c r="Y595" s="9"/>
      <c r="Z595" s="9"/>
      <c r="AA595" s="10">
        <f t="shared" si="102"/>
        <v>0</v>
      </c>
      <c r="AB595" s="11">
        <v>45700</v>
      </c>
    </row>
    <row r="596" spans="1:28" ht="15.75" hidden="1" x14ac:dyDescent="0.25">
      <c r="A596" s="39">
        <v>45700</v>
      </c>
      <c r="B596" s="33" t="s">
        <v>383</v>
      </c>
      <c r="C596" s="33"/>
      <c r="D596" s="33" t="s">
        <v>31</v>
      </c>
      <c r="E596" s="33" t="s">
        <v>150</v>
      </c>
      <c r="F596" s="33">
        <v>20</v>
      </c>
      <c r="G596" s="33" t="s">
        <v>51</v>
      </c>
      <c r="H596" s="33">
        <v>47000</v>
      </c>
      <c r="I596" s="20">
        <f t="shared" si="96"/>
        <v>940000</v>
      </c>
      <c r="J596" s="37" t="s">
        <v>240</v>
      </c>
      <c r="K596" s="20" t="s">
        <v>388</v>
      </c>
      <c r="L596" s="9">
        <f t="shared" si="97"/>
        <v>0</v>
      </c>
      <c r="M596" s="9"/>
      <c r="N596" s="9"/>
      <c r="O596" s="9">
        <f t="shared" si="98"/>
        <v>940000</v>
      </c>
      <c r="P596" s="9">
        <v>940000</v>
      </c>
      <c r="Q596" s="9"/>
      <c r="R596" s="9">
        <f t="shared" si="99"/>
        <v>0</v>
      </c>
      <c r="S596" s="9"/>
      <c r="T596" s="9"/>
      <c r="U596" s="9">
        <f t="shared" si="100"/>
        <v>0</v>
      </c>
      <c r="V596" s="9"/>
      <c r="W596" s="9"/>
      <c r="X596" s="9">
        <f t="shared" si="101"/>
        <v>0</v>
      </c>
      <c r="Y596" s="9"/>
      <c r="Z596" s="9"/>
      <c r="AA596" s="10">
        <f t="shared" si="102"/>
        <v>0</v>
      </c>
      <c r="AB596" s="11">
        <v>45700</v>
      </c>
    </row>
    <row r="597" spans="1:28" ht="15.75" hidden="1" x14ac:dyDescent="0.25">
      <c r="A597" s="39">
        <v>45700</v>
      </c>
      <c r="B597" s="33" t="s">
        <v>383</v>
      </c>
      <c r="C597" s="33"/>
      <c r="D597" s="33" t="s">
        <v>31</v>
      </c>
      <c r="E597" s="33" t="s">
        <v>166</v>
      </c>
      <c r="F597" s="33">
        <v>1</v>
      </c>
      <c r="G597" s="33" t="s">
        <v>23</v>
      </c>
      <c r="H597" s="33">
        <v>350000</v>
      </c>
      <c r="I597" s="20">
        <f t="shared" si="96"/>
        <v>350000</v>
      </c>
      <c r="J597" s="37" t="s">
        <v>240</v>
      </c>
      <c r="K597" s="20" t="s">
        <v>388</v>
      </c>
      <c r="L597" s="9">
        <f t="shared" si="97"/>
        <v>0</v>
      </c>
      <c r="M597" s="9"/>
      <c r="N597" s="9"/>
      <c r="O597" s="9">
        <f t="shared" si="98"/>
        <v>350000</v>
      </c>
      <c r="P597" s="9">
        <v>350000</v>
      </c>
      <c r="Q597" s="9"/>
      <c r="R597" s="9">
        <f t="shared" si="99"/>
        <v>0</v>
      </c>
      <c r="S597" s="9"/>
      <c r="T597" s="9"/>
      <c r="U597" s="9">
        <f t="shared" si="100"/>
        <v>0</v>
      </c>
      <c r="V597" s="9"/>
      <c r="W597" s="9"/>
      <c r="X597" s="9">
        <f t="shared" si="101"/>
        <v>0</v>
      </c>
      <c r="Y597" s="9"/>
      <c r="Z597" s="9"/>
      <c r="AA597" s="10">
        <f t="shared" si="102"/>
        <v>0</v>
      </c>
      <c r="AB597" s="11">
        <v>45700</v>
      </c>
    </row>
    <row r="598" spans="1:28" ht="15.75" hidden="1" x14ac:dyDescent="0.25">
      <c r="A598" s="39">
        <v>45700</v>
      </c>
      <c r="B598" s="33" t="s">
        <v>289</v>
      </c>
      <c r="C598" s="33"/>
      <c r="D598" s="33" t="s">
        <v>31</v>
      </c>
      <c r="E598" s="33" t="s">
        <v>70</v>
      </c>
      <c r="F598" s="33">
        <v>200</v>
      </c>
      <c r="G598" s="33" t="s">
        <v>29</v>
      </c>
      <c r="H598" s="33">
        <v>2720</v>
      </c>
      <c r="I598" s="20">
        <f t="shared" si="96"/>
        <v>544000</v>
      </c>
      <c r="J598" s="37" t="s">
        <v>240</v>
      </c>
      <c r="K598" s="20" t="s">
        <v>409</v>
      </c>
      <c r="L598" s="9">
        <f t="shared" si="97"/>
        <v>0</v>
      </c>
      <c r="M598" s="9"/>
      <c r="N598" s="9"/>
      <c r="O598" s="9">
        <f t="shared" si="98"/>
        <v>544000</v>
      </c>
      <c r="P598" s="9">
        <v>544000</v>
      </c>
      <c r="Q598" s="9"/>
      <c r="R598" s="9">
        <f t="shared" si="99"/>
        <v>0</v>
      </c>
      <c r="S598" s="9"/>
      <c r="T598" s="9"/>
      <c r="U598" s="9">
        <f t="shared" si="100"/>
        <v>0</v>
      </c>
      <c r="V598" s="9"/>
      <c r="W598" s="9"/>
      <c r="X598" s="9">
        <f t="shared" si="101"/>
        <v>0</v>
      </c>
      <c r="Y598" s="9"/>
      <c r="Z598" s="9"/>
      <c r="AA598" s="10">
        <f t="shared" si="102"/>
        <v>0</v>
      </c>
      <c r="AB598" s="11">
        <v>45701</v>
      </c>
    </row>
    <row r="599" spans="1:28" ht="15.75" hidden="1" x14ac:dyDescent="0.25">
      <c r="A599" s="39">
        <v>45700</v>
      </c>
      <c r="B599" s="33" t="s">
        <v>648</v>
      </c>
      <c r="C599" s="33"/>
      <c r="D599" s="33" t="s">
        <v>223</v>
      </c>
      <c r="E599" s="33" t="s">
        <v>102</v>
      </c>
      <c r="F599" s="33">
        <v>24</v>
      </c>
      <c r="G599" s="33" t="s">
        <v>74</v>
      </c>
      <c r="H599" s="33">
        <v>65000</v>
      </c>
      <c r="I599" s="20">
        <f t="shared" si="96"/>
        <v>1560000</v>
      </c>
      <c r="J599" s="37" t="s">
        <v>240</v>
      </c>
      <c r="K599" s="20" t="s">
        <v>655</v>
      </c>
      <c r="L599" s="9">
        <f t="shared" si="97"/>
        <v>0</v>
      </c>
      <c r="M599" s="9"/>
      <c r="N599" s="9"/>
      <c r="O599" s="9">
        <f t="shared" si="98"/>
        <v>1560000</v>
      </c>
      <c r="P599" s="9">
        <v>1560000</v>
      </c>
      <c r="Q599" s="9"/>
      <c r="R599" s="9">
        <f t="shared" si="99"/>
        <v>0</v>
      </c>
      <c r="S599" s="9"/>
      <c r="T599" s="9"/>
      <c r="U599" s="9">
        <f t="shared" si="100"/>
        <v>0</v>
      </c>
      <c r="V599" s="9"/>
      <c r="W599" s="9"/>
      <c r="X599" s="9">
        <f t="shared" si="101"/>
        <v>0</v>
      </c>
      <c r="Y599" s="9"/>
      <c r="Z599" s="9"/>
      <c r="AA599" s="10">
        <f t="shared" si="102"/>
        <v>0</v>
      </c>
      <c r="AB599" s="11">
        <v>45700</v>
      </c>
    </row>
    <row r="600" spans="1:28" ht="15.75" hidden="1" x14ac:dyDescent="0.25">
      <c r="A600" s="32">
        <v>45700</v>
      </c>
      <c r="B600" s="33" t="s">
        <v>141</v>
      </c>
      <c r="C600" s="33"/>
      <c r="D600" s="33" t="s">
        <v>31</v>
      </c>
      <c r="E600" s="33" t="s">
        <v>95</v>
      </c>
      <c r="F600" s="33">
        <v>5200</v>
      </c>
      <c r="G600" s="33" t="s">
        <v>29</v>
      </c>
      <c r="H600" s="33">
        <v>3800</v>
      </c>
      <c r="I600" s="20">
        <f t="shared" si="96"/>
        <v>19760000</v>
      </c>
      <c r="J600" s="34" t="s">
        <v>26</v>
      </c>
      <c r="K600" s="20"/>
      <c r="L600" s="9">
        <f t="shared" si="97"/>
        <v>0</v>
      </c>
      <c r="M600" s="9"/>
      <c r="N600" s="9"/>
      <c r="O600" s="9">
        <f t="shared" si="98"/>
        <v>0</v>
      </c>
      <c r="P600" s="9"/>
      <c r="Q600" s="9"/>
      <c r="R600" s="9">
        <f t="shared" si="99"/>
        <v>0</v>
      </c>
      <c r="S600" s="9"/>
      <c r="T600" s="9"/>
      <c r="U600" s="9">
        <f t="shared" si="100"/>
        <v>0</v>
      </c>
      <c r="V600" s="9"/>
      <c r="W600" s="9"/>
      <c r="X600" s="9">
        <f t="shared" si="101"/>
        <v>0</v>
      </c>
      <c r="Y600" s="9"/>
      <c r="Z600" s="9"/>
      <c r="AA600" s="10">
        <f t="shared" si="102"/>
        <v>19760000</v>
      </c>
      <c r="AB600" s="11"/>
    </row>
    <row r="601" spans="1:28" ht="15.75" hidden="1" x14ac:dyDescent="0.25">
      <c r="A601" s="32">
        <v>45700</v>
      </c>
      <c r="B601" s="33" t="s">
        <v>141</v>
      </c>
      <c r="C601" s="33"/>
      <c r="D601" s="33" t="s">
        <v>31</v>
      </c>
      <c r="E601" s="33" t="s">
        <v>136</v>
      </c>
      <c r="F601" s="33">
        <v>74.400000000000006</v>
      </c>
      <c r="G601" s="33" t="s">
        <v>51</v>
      </c>
      <c r="H601" s="33">
        <v>46000</v>
      </c>
      <c r="I601" s="20">
        <f t="shared" si="96"/>
        <v>3422400.0000000005</v>
      </c>
      <c r="J601" s="34" t="s">
        <v>26</v>
      </c>
      <c r="K601" s="20"/>
      <c r="L601" s="9">
        <f t="shared" si="97"/>
        <v>0</v>
      </c>
      <c r="M601" s="9"/>
      <c r="N601" s="9"/>
      <c r="O601" s="9">
        <f t="shared" si="98"/>
        <v>0</v>
      </c>
      <c r="P601" s="9"/>
      <c r="Q601" s="9"/>
      <c r="R601" s="9">
        <f t="shared" si="99"/>
        <v>0</v>
      </c>
      <c r="S601" s="9"/>
      <c r="T601" s="9"/>
      <c r="U601" s="9">
        <f t="shared" si="100"/>
        <v>0</v>
      </c>
      <c r="V601" s="9"/>
      <c r="W601" s="9"/>
      <c r="X601" s="9">
        <f t="shared" si="101"/>
        <v>0</v>
      </c>
      <c r="Y601" s="9"/>
      <c r="Z601" s="9"/>
      <c r="AA601" s="10">
        <f t="shared" si="102"/>
        <v>3422400.0000000005</v>
      </c>
      <c r="AB601" s="11"/>
    </row>
    <row r="602" spans="1:28" ht="15.75" hidden="1" x14ac:dyDescent="0.25">
      <c r="A602" s="39">
        <v>45700</v>
      </c>
      <c r="B602" s="33" t="s">
        <v>141</v>
      </c>
      <c r="C602" s="33"/>
      <c r="D602" s="33" t="s">
        <v>31</v>
      </c>
      <c r="E602" s="33" t="s">
        <v>156</v>
      </c>
      <c r="F602" s="33">
        <v>10</v>
      </c>
      <c r="G602" s="33" t="s">
        <v>23</v>
      </c>
      <c r="H602" s="33">
        <v>400000</v>
      </c>
      <c r="I602" s="20">
        <f t="shared" si="96"/>
        <v>4000000</v>
      </c>
      <c r="J602" s="34" t="s">
        <v>26</v>
      </c>
      <c r="K602" s="20"/>
      <c r="L602" s="9">
        <f t="shared" si="97"/>
        <v>0</v>
      </c>
      <c r="M602" s="9"/>
      <c r="N602" s="9"/>
      <c r="O602" s="9">
        <f t="shared" si="98"/>
        <v>0</v>
      </c>
      <c r="P602" s="9"/>
      <c r="Q602" s="9"/>
      <c r="R602" s="9">
        <f t="shared" si="99"/>
        <v>0</v>
      </c>
      <c r="S602" s="9"/>
      <c r="T602" s="9"/>
      <c r="U602" s="9">
        <f t="shared" si="100"/>
        <v>0</v>
      </c>
      <c r="V602" s="9"/>
      <c r="W602" s="9"/>
      <c r="X602" s="9">
        <f t="shared" si="101"/>
        <v>0</v>
      </c>
      <c r="Y602" s="9"/>
      <c r="Z602" s="9"/>
      <c r="AA602" s="10">
        <f t="shared" si="102"/>
        <v>4000000</v>
      </c>
      <c r="AB602" s="11"/>
    </row>
    <row r="603" spans="1:28" ht="15.75" hidden="1" x14ac:dyDescent="0.25">
      <c r="A603" s="39">
        <v>45700</v>
      </c>
      <c r="B603" s="33" t="s">
        <v>313</v>
      </c>
      <c r="C603" s="33"/>
      <c r="D603" s="33" t="s">
        <v>31</v>
      </c>
      <c r="E603" s="33" t="s">
        <v>102</v>
      </c>
      <c r="F603" s="33">
        <v>10</v>
      </c>
      <c r="G603" s="33" t="s">
        <v>74</v>
      </c>
      <c r="H603" s="33">
        <v>65000</v>
      </c>
      <c r="I603" s="20">
        <f t="shared" si="96"/>
        <v>650000</v>
      </c>
      <c r="J603" s="34" t="s">
        <v>26</v>
      </c>
      <c r="K603" s="20"/>
      <c r="L603" s="9">
        <f t="shared" si="97"/>
        <v>0</v>
      </c>
      <c r="M603" s="9"/>
      <c r="N603" s="9"/>
      <c r="O603" s="9">
        <f t="shared" si="98"/>
        <v>0</v>
      </c>
      <c r="P603" s="9"/>
      <c r="Q603" s="9"/>
      <c r="R603" s="9">
        <f t="shared" si="99"/>
        <v>0</v>
      </c>
      <c r="S603" s="9"/>
      <c r="T603" s="9"/>
      <c r="U603" s="9">
        <f t="shared" si="100"/>
        <v>0</v>
      </c>
      <c r="V603" s="9"/>
      <c r="W603" s="9"/>
      <c r="X603" s="9">
        <f t="shared" si="101"/>
        <v>0</v>
      </c>
      <c r="Y603" s="9"/>
      <c r="Z603" s="9"/>
      <c r="AA603" s="10">
        <f t="shared" si="102"/>
        <v>650000</v>
      </c>
      <c r="AB603" s="11"/>
    </row>
    <row r="604" spans="1:28" ht="15.75" hidden="1" x14ac:dyDescent="0.25">
      <c r="A604" s="39">
        <v>45700</v>
      </c>
      <c r="B604" s="35" t="s">
        <v>109</v>
      </c>
      <c r="C604" s="35"/>
      <c r="D604" s="35" t="s">
        <v>31</v>
      </c>
      <c r="E604" s="35" t="s">
        <v>86</v>
      </c>
      <c r="F604" s="35">
        <v>25</v>
      </c>
      <c r="G604" s="35" t="s">
        <v>51</v>
      </c>
      <c r="H604" s="35">
        <v>120000</v>
      </c>
      <c r="I604" s="20">
        <f t="shared" si="96"/>
        <v>3000000</v>
      </c>
      <c r="J604" s="37" t="s">
        <v>241</v>
      </c>
      <c r="K604" s="20"/>
      <c r="L604" s="9">
        <f t="shared" si="97"/>
        <v>3000000</v>
      </c>
      <c r="M604" s="9">
        <v>3000000</v>
      </c>
      <c r="N604" s="9"/>
      <c r="O604" s="9">
        <f t="shared" si="98"/>
        <v>0</v>
      </c>
      <c r="P604" s="9"/>
      <c r="Q604" s="9"/>
      <c r="R604" s="9">
        <f t="shared" si="99"/>
        <v>0</v>
      </c>
      <c r="S604" s="9"/>
      <c r="T604" s="9"/>
      <c r="U604" s="9">
        <f t="shared" si="100"/>
        <v>0</v>
      </c>
      <c r="V604" s="9"/>
      <c r="W604" s="9"/>
      <c r="X604" s="9">
        <f t="shared" si="101"/>
        <v>0</v>
      </c>
      <c r="Y604" s="9"/>
      <c r="Z604" s="9"/>
      <c r="AA604" s="10">
        <f t="shared" si="102"/>
        <v>0</v>
      </c>
      <c r="AB604" s="11">
        <v>45701</v>
      </c>
    </row>
    <row r="605" spans="1:28" ht="15.75" hidden="1" x14ac:dyDescent="0.25">
      <c r="A605" s="32">
        <v>45700</v>
      </c>
      <c r="B605" s="33" t="s">
        <v>109</v>
      </c>
      <c r="C605" s="33"/>
      <c r="D605" s="33" t="s">
        <v>31</v>
      </c>
      <c r="E605" s="33" t="s">
        <v>166</v>
      </c>
      <c r="F605" s="33">
        <v>1</v>
      </c>
      <c r="G605" s="33" t="s">
        <v>23</v>
      </c>
      <c r="H605" s="33">
        <v>400000</v>
      </c>
      <c r="I605" s="20">
        <f t="shared" si="96"/>
        <v>400000</v>
      </c>
      <c r="J605" s="37" t="s">
        <v>241</v>
      </c>
      <c r="K605" s="20"/>
      <c r="L605" s="9">
        <f t="shared" si="97"/>
        <v>400000</v>
      </c>
      <c r="M605" s="9">
        <v>400000</v>
      </c>
      <c r="N605" s="9"/>
      <c r="O605" s="9">
        <f t="shared" si="98"/>
        <v>0</v>
      </c>
      <c r="P605" s="9"/>
      <c r="Q605" s="9"/>
      <c r="R605" s="9">
        <f t="shared" si="99"/>
        <v>0</v>
      </c>
      <c r="S605" s="9"/>
      <c r="T605" s="9"/>
      <c r="U605" s="9">
        <f t="shared" si="100"/>
        <v>0</v>
      </c>
      <c r="V605" s="9"/>
      <c r="W605" s="9"/>
      <c r="X605" s="9">
        <f t="shared" si="101"/>
        <v>0</v>
      </c>
      <c r="Y605" s="9"/>
      <c r="Z605" s="9"/>
      <c r="AA605" s="10">
        <f t="shared" si="102"/>
        <v>0</v>
      </c>
      <c r="AB605" s="11">
        <v>45701</v>
      </c>
    </row>
    <row r="606" spans="1:28" ht="15.75" hidden="1" x14ac:dyDescent="0.25">
      <c r="A606" s="44">
        <v>45700</v>
      </c>
      <c r="B606" s="45" t="s">
        <v>109</v>
      </c>
      <c r="C606" s="46"/>
      <c r="D606" s="45" t="s">
        <v>31</v>
      </c>
      <c r="E606" s="46" t="s">
        <v>185</v>
      </c>
      <c r="F606" s="46">
        <v>3400</v>
      </c>
      <c r="G606" s="46" t="s">
        <v>29</v>
      </c>
      <c r="H606" s="46">
        <v>900</v>
      </c>
      <c r="I606" s="47">
        <f t="shared" si="96"/>
        <v>3060000</v>
      </c>
      <c r="J606" s="37" t="s">
        <v>241</v>
      </c>
      <c r="K606" s="20"/>
      <c r="L606" s="9">
        <f t="shared" si="97"/>
        <v>3060000</v>
      </c>
      <c r="M606" s="9">
        <v>3060000</v>
      </c>
      <c r="N606" s="9"/>
      <c r="O606" s="9">
        <f t="shared" si="98"/>
        <v>0</v>
      </c>
      <c r="P606" s="9"/>
      <c r="Q606" s="9"/>
      <c r="R606" s="9">
        <f t="shared" si="99"/>
        <v>0</v>
      </c>
      <c r="S606" s="9"/>
      <c r="T606" s="9"/>
      <c r="U606" s="9">
        <f t="shared" si="100"/>
        <v>0</v>
      </c>
      <c r="V606" s="9"/>
      <c r="W606" s="9"/>
      <c r="X606" s="9">
        <f t="shared" si="101"/>
        <v>0</v>
      </c>
      <c r="Y606" s="9"/>
      <c r="Z606" s="9"/>
      <c r="AA606" s="10">
        <f t="shared" si="102"/>
        <v>0</v>
      </c>
      <c r="AB606" s="11">
        <v>45701</v>
      </c>
    </row>
    <row r="607" spans="1:28" ht="15.75" hidden="1" x14ac:dyDescent="0.25">
      <c r="A607" s="39">
        <v>45701</v>
      </c>
      <c r="B607" s="35" t="s">
        <v>247</v>
      </c>
      <c r="C607" s="35"/>
      <c r="D607" s="35" t="s">
        <v>41</v>
      </c>
      <c r="E607" s="35" t="s">
        <v>148</v>
      </c>
      <c r="F607" s="35">
        <v>40</v>
      </c>
      <c r="G607" s="35" t="s">
        <v>51</v>
      </c>
      <c r="H607" s="35">
        <v>60000</v>
      </c>
      <c r="I607" s="20">
        <f t="shared" ref="I607:I643" si="103">F607*H607</f>
        <v>2400000</v>
      </c>
      <c r="J607" s="37" t="s">
        <v>241</v>
      </c>
      <c r="K607" s="20"/>
      <c r="L607" s="9">
        <f>M607+N607</f>
        <v>0</v>
      </c>
      <c r="M607" s="9"/>
      <c r="N607" s="9"/>
      <c r="O607" s="9">
        <f>P607+Q607</f>
        <v>0</v>
      </c>
      <c r="P607" s="9"/>
      <c r="Q607" s="9"/>
      <c r="R607" s="9">
        <f>S607+T607</f>
        <v>0</v>
      </c>
      <c r="S607" s="9"/>
      <c r="T607" s="9"/>
      <c r="U607" s="9">
        <f>V607+W607</f>
        <v>2400000</v>
      </c>
      <c r="V607" s="9">
        <v>2400000</v>
      </c>
      <c r="W607" s="9"/>
      <c r="X607" s="9">
        <f>Y607+Z607</f>
        <v>0</v>
      </c>
      <c r="Y607" s="9"/>
      <c r="Z607" s="9"/>
      <c r="AA607" s="10">
        <f>C607+I607-L607-O607-U607-X607-R607</f>
        <v>0</v>
      </c>
      <c r="AB607" s="11">
        <v>45716</v>
      </c>
    </row>
    <row r="608" spans="1:28" ht="15.75" hidden="1" x14ac:dyDescent="0.25">
      <c r="A608" s="39">
        <v>45701</v>
      </c>
      <c r="B608" s="33" t="s">
        <v>96</v>
      </c>
      <c r="C608" s="33"/>
      <c r="D608" s="35" t="s">
        <v>41</v>
      </c>
      <c r="E608" s="33" t="s">
        <v>617</v>
      </c>
      <c r="F608" s="33">
        <v>20</v>
      </c>
      <c r="G608" s="33" t="s">
        <v>33</v>
      </c>
      <c r="H608" s="33">
        <v>250000</v>
      </c>
      <c r="I608" s="20">
        <f t="shared" si="103"/>
        <v>5000000</v>
      </c>
      <c r="J608" s="34" t="s">
        <v>26</v>
      </c>
      <c r="K608" s="20" t="s">
        <v>690</v>
      </c>
      <c r="L608" s="9">
        <f t="shared" ref="L608:L643" si="104">M608+N608</f>
        <v>0</v>
      </c>
      <c r="M608" s="9"/>
      <c r="N608" s="9"/>
      <c r="O608" s="9">
        <f t="shared" ref="O608:O643" si="105">P608+Q608</f>
        <v>0</v>
      </c>
      <c r="P608" s="9"/>
      <c r="Q608" s="9"/>
      <c r="R608" s="9">
        <f t="shared" ref="R608:R643" si="106">S608+T608</f>
        <v>0</v>
      </c>
      <c r="S608" s="9"/>
      <c r="T608" s="9"/>
      <c r="U608" s="9">
        <f t="shared" ref="U608:U643" si="107">V608+W608</f>
        <v>0</v>
      </c>
      <c r="V608" s="9"/>
      <c r="W608" s="9"/>
      <c r="X608" s="9">
        <f t="shared" ref="X608:X643" si="108">Y608+Z608</f>
        <v>0</v>
      </c>
      <c r="Y608" s="9"/>
      <c r="Z608" s="9"/>
      <c r="AA608" s="10">
        <f t="shared" ref="AA608:AA643" si="109">C608+I608-L608-O608-U608-X608-R608</f>
        <v>5000000</v>
      </c>
      <c r="AB608" s="11"/>
    </row>
    <row r="609" spans="1:28" ht="15.75" hidden="1" x14ac:dyDescent="0.25">
      <c r="A609" s="39">
        <v>45701</v>
      </c>
      <c r="B609" s="33" t="s">
        <v>221</v>
      </c>
      <c r="C609" s="33"/>
      <c r="D609" s="35" t="s">
        <v>41</v>
      </c>
      <c r="E609" s="33" t="s">
        <v>175</v>
      </c>
      <c r="F609" s="33">
        <v>100</v>
      </c>
      <c r="G609" s="33" t="s">
        <v>25</v>
      </c>
      <c r="H609" s="33">
        <v>1700</v>
      </c>
      <c r="I609" s="20">
        <f t="shared" si="103"/>
        <v>170000</v>
      </c>
      <c r="J609" s="34" t="s">
        <v>26</v>
      </c>
      <c r="K609" s="20"/>
      <c r="L609" s="9">
        <f t="shared" si="104"/>
        <v>0</v>
      </c>
      <c r="M609" s="9"/>
      <c r="N609" s="9"/>
      <c r="O609" s="9">
        <f t="shared" si="105"/>
        <v>0</v>
      </c>
      <c r="P609" s="9"/>
      <c r="Q609" s="9"/>
      <c r="R609" s="9">
        <f t="shared" si="106"/>
        <v>0</v>
      </c>
      <c r="S609" s="9"/>
      <c r="T609" s="9"/>
      <c r="U609" s="9">
        <f t="shared" si="107"/>
        <v>0</v>
      </c>
      <c r="V609" s="9"/>
      <c r="W609" s="9"/>
      <c r="X609" s="9">
        <f t="shared" si="108"/>
        <v>0</v>
      </c>
      <c r="Y609" s="9"/>
      <c r="Z609" s="9"/>
      <c r="AA609" s="10">
        <f t="shared" si="109"/>
        <v>170000</v>
      </c>
      <c r="AB609" s="11"/>
    </row>
    <row r="610" spans="1:28" ht="15.75" hidden="1" x14ac:dyDescent="0.25">
      <c r="A610" s="39">
        <v>45701</v>
      </c>
      <c r="B610" s="33" t="s">
        <v>645</v>
      </c>
      <c r="C610" s="33"/>
      <c r="D610" s="33" t="s">
        <v>31</v>
      </c>
      <c r="E610" s="33" t="s">
        <v>64</v>
      </c>
      <c r="F610" s="33">
        <v>6</v>
      </c>
      <c r="G610" s="33" t="s">
        <v>33</v>
      </c>
      <c r="H610" s="33">
        <v>150000</v>
      </c>
      <c r="I610" s="20">
        <f t="shared" si="103"/>
        <v>900000</v>
      </c>
      <c r="J610" s="37" t="s">
        <v>240</v>
      </c>
      <c r="K610" s="20" t="s">
        <v>652</v>
      </c>
      <c r="L610" s="9">
        <f t="shared" si="104"/>
        <v>0</v>
      </c>
      <c r="M610" s="9"/>
      <c r="N610" s="9"/>
      <c r="O610" s="9">
        <f t="shared" si="105"/>
        <v>900000</v>
      </c>
      <c r="P610" s="9">
        <v>900000</v>
      </c>
      <c r="Q610" s="9"/>
      <c r="R610" s="9">
        <f t="shared" si="106"/>
        <v>0</v>
      </c>
      <c r="S610" s="9"/>
      <c r="T610" s="9"/>
      <c r="U610" s="9">
        <f t="shared" si="107"/>
        <v>0</v>
      </c>
      <c r="V610" s="9"/>
      <c r="W610" s="9"/>
      <c r="X610" s="9">
        <f t="shared" si="108"/>
        <v>0</v>
      </c>
      <c r="Y610" s="9"/>
      <c r="Z610" s="9"/>
      <c r="AA610" s="10">
        <f t="shared" si="109"/>
        <v>0</v>
      </c>
      <c r="AB610" s="11">
        <v>45700</v>
      </c>
    </row>
    <row r="611" spans="1:28" ht="15.75" hidden="1" x14ac:dyDescent="0.25">
      <c r="A611" s="39">
        <v>45701</v>
      </c>
      <c r="B611" s="33" t="s">
        <v>359</v>
      </c>
      <c r="C611" s="33"/>
      <c r="D611" s="33" t="s">
        <v>41</v>
      </c>
      <c r="E611" s="33" t="s">
        <v>91</v>
      </c>
      <c r="F611" s="33">
        <v>1000</v>
      </c>
      <c r="G611" s="33" t="s">
        <v>29</v>
      </c>
      <c r="H611" s="33">
        <v>3500</v>
      </c>
      <c r="I611" s="20">
        <f t="shared" si="103"/>
        <v>3500000</v>
      </c>
      <c r="J611" s="41" t="s">
        <v>240</v>
      </c>
      <c r="K611" s="20"/>
      <c r="L611" s="9">
        <f t="shared" si="104"/>
        <v>0</v>
      </c>
      <c r="M611" s="9"/>
      <c r="N611" s="9"/>
      <c r="O611" s="9">
        <f t="shared" si="105"/>
        <v>0</v>
      </c>
      <c r="P611" s="9"/>
      <c r="Q611" s="9"/>
      <c r="R611" s="9">
        <f t="shared" si="106"/>
        <v>0</v>
      </c>
      <c r="S611" s="9"/>
      <c r="T611" s="9"/>
      <c r="U611" s="9">
        <f t="shared" si="107"/>
        <v>0</v>
      </c>
      <c r="V611" s="9"/>
      <c r="W611" s="9"/>
      <c r="X611" s="9">
        <f t="shared" si="108"/>
        <v>3500000</v>
      </c>
      <c r="Y611" s="9">
        <v>3500000</v>
      </c>
      <c r="Z611" s="9"/>
      <c r="AA611" s="10">
        <f t="shared" si="109"/>
        <v>0</v>
      </c>
      <c r="AB611" s="11">
        <v>45701</v>
      </c>
    </row>
    <row r="612" spans="1:28" ht="15.75" hidden="1" x14ac:dyDescent="0.25">
      <c r="A612" s="39">
        <v>45701</v>
      </c>
      <c r="B612" s="33" t="s">
        <v>359</v>
      </c>
      <c r="C612" s="33"/>
      <c r="D612" s="33" t="s">
        <v>41</v>
      </c>
      <c r="E612" s="33" t="s">
        <v>110</v>
      </c>
      <c r="F612" s="33">
        <v>1000</v>
      </c>
      <c r="G612" s="33" t="s">
        <v>29</v>
      </c>
      <c r="H612" s="33">
        <v>1750</v>
      </c>
      <c r="I612" s="20">
        <f t="shared" si="103"/>
        <v>1750000</v>
      </c>
      <c r="J612" s="41" t="s">
        <v>240</v>
      </c>
      <c r="K612" s="20"/>
      <c r="L612" s="9">
        <f t="shared" si="104"/>
        <v>250000</v>
      </c>
      <c r="M612" s="9">
        <v>250000</v>
      </c>
      <c r="N612" s="9"/>
      <c r="O612" s="9">
        <f t="shared" si="105"/>
        <v>0</v>
      </c>
      <c r="P612" s="9"/>
      <c r="Q612" s="9"/>
      <c r="R612" s="9">
        <f t="shared" si="106"/>
        <v>0</v>
      </c>
      <c r="S612" s="9"/>
      <c r="T612" s="9"/>
      <c r="U612" s="9">
        <f t="shared" si="107"/>
        <v>0</v>
      </c>
      <c r="V612" s="9"/>
      <c r="W612" s="9"/>
      <c r="X612" s="9">
        <f t="shared" si="108"/>
        <v>1500000</v>
      </c>
      <c r="Y612" s="9">
        <v>1500000</v>
      </c>
      <c r="Z612" s="9"/>
      <c r="AA612" s="10">
        <f t="shared" si="109"/>
        <v>0</v>
      </c>
      <c r="AB612" s="11">
        <v>45701</v>
      </c>
    </row>
    <row r="613" spans="1:28" ht="15.75" hidden="1" x14ac:dyDescent="0.25">
      <c r="A613" s="39">
        <v>45701</v>
      </c>
      <c r="B613" s="33" t="s">
        <v>412</v>
      </c>
      <c r="C613" s="33"/>
      <c r="D613" s="33" t="s">
        <v>41</v>
      </c>
      <c r="E613" s="33" t="s">
        <v>91</v>
      </c>
      <c r="F613" s="33">
        <v>500</v>
      </c>
      <c r="G613" s="33" t="s">
        <v>29</v>
      </c>
      <c r="H613" s="33">
        <v>3500</v>
      </c>
      <c r="I613" s="20">
        <f t="shared" si="103"/>
        <v>1750000</v>
      </c>
      <c r="J613" s="34" t="s">
        <v>26</v>
      </c>
      <c r="K613" s="20"/>
      <c r="L613" s="9">
        <f t="shared" si="104"/>
        <v>0</v>
      </c>
      <c r="M613" s="9"/>
      <c r="N613" s="9"/>
      <c r="O613" s="9">
        <f t="shared" si="105"/>
        <v>0</v>
      </c>
      <c r="P613" s="9"/>
      <c r="Q613" s="9"/>
      <c r="R613" s="9">
        <f t="shared" si="106"/>
        <v>0</v>
      </c>
      <c r="S613" s="9"/>
      <c r="T613" s="9"/>
      <c r="U613" s="9">
        <f t="shared" si="107"/>
        <v>0</v>
      </c>
      <c r="V613" s="9"/>
      <c r="W613" s="9"/>
      <c r="X613" s="9">
        <f t="shared" si="108"/>
        <v>0</v>
      </c>
      <c r="Y613" s="9"/>
      <c r="Z613" s="9"/>
      <c r="AA613" s="10">
        <f t="shared" si="109"/>
        <v>1750000</v>
      </c>
      <c r="AB613" s="11"/>
    </row>
    <row r="614" spans="1:28" ht="15.75" hidden="1" x14ac:dyDescent="0.25">
      <c r="A614" s="39">
        <v>45701</v>
      </c>
      <c r="B614" s="33" t="s">
        <v>142</v>
      </c>
      <c r="C614" s="33"/>
      <c r="D614" s="33" t="s">
        <v>41</v>
      </c>
      <c r="E614" s="33" t="s">
        <v>95</v>
      </c>
      <c r="F614" s="33">
        <v>1000</v>
      </c>
      <c r="G614" s="33" t="s">
        <v>29</v>
      </c>
      <c r="H614" s="33">
        <v>3600</v>
      </c>
      <c r="I614" s="20">
        <f t="shared" si="103"/>
        <v>3600000</v>
      </c>
      <c r="J614" s="37" t="s">
        <v>241</v>
      </c>
      <c r="K614" s="20"/>
      <c r="L614" s="9">
        <f t="shared" si="104"/>
        <v>0</v>
      </c>
      <c r="M614" s="9"/>
      <c r="N614" s="9"/>
      <c r="O614" s="9">
        <f t="shared" si="105"/>
        <v>0</v>
      </c>
      <c r="P614" s="9"/>
      <c r="Q614" s="9"/>
      <c r="R614" s="9">
        <f t="shared" si="106"/>
        <v>0</v>
      </c>
      <c r="S614" s="9"/>
      <c r="T614" s="9"/>
      <c r="U614" s="9">
        <f t="shared" si="107"/>
        <v>3600000</v>
      </c>
      <c r="V614" s="9">
        <v>3600000</v>
      </c>
      <c r="W614" s="9"/>
      <c r="X614" s="9">
        <f t="shared" si="108"/>
        <v>0</v>
      </c>
      <c r="Y614" s="9"/>
      <c r="Z614" s="9"/>
      <c r="AA614" s="10">
        <f t="shared" si="109"/>
        <v>0</v>
      </c>
      <c r="AB614" s="11">
        <v>45702</v>
      </c>
    </row>
    <row r="615" spans="1:28" ht="15.75" hidden="1" x14ac:dyDescent="0.25">
      <c r="A615" s="39">
        <v>45701</v>
      </c>
      <c r="B615" s="33" t="s">
        <v>492</v>
      </c>
      <c r="C615" s="33"/>
      <c r="D615" s="33" t="s">
        <v>41</v>
      </c>
      <c r="E615" s="33" t="s">
        <v>166</v>
      </c>
      <c r="F615" s="33">
        <v>1</v>
      </c>
      <c r="G615" s="33" t="s">
        <v>23</v>
      </c>
      <c r="H615" s="33">
        <v>400000</v>
      </c>
      <c r="I615" s="20">
        <f t="shared" si="103"/>
        <v>400000</v>
      </c>
      <c r="J615" s="34" t="s">
        <v>26</v>
      </c>
      <c r="K615" s="20"/>
      <c r="L615" s="9">
        <f t="shared" si="104"/>
        <v>0</v>
      </c>
      <c r="M615" s="9"/>
      <c r="N615" s="9"/>
      <c r="O615" s="9">
        <f t="shared" si="105"/>
        <v>0</v>
      </c>
      <c r="P615" s="9"/>
      <c r="Q615" s="9"/>
      <c r="R615" s="9">
        <f t="shared" si="106"/>
        <v>0</v>
      </c>
      <c r="S615" s="9"/>
      <c r="T615" s="9"/>
      <c r="U615" s="9">
        <f t="shared" si="107"/>
        <v>0</v>
      </c>
      <c r="V615" s="9"/>
      <c r="W615" s="9"/>
      <c r="X615" s="9">
        <f t="shared" si="108"/>
        <v>0</v>
      </c>
      <c r="Y615" s="9"/>
      <c r="Z615" s="9"/>
      <c r="AA615" s="10">
        <f t="shared" si="109"/>
        <v>400000</v>
      </c>
      <c r="AB615" s="11"/>
    </row>
    <row r="616" spans="1:28" ht="15.75" hidden="1" x14ac:dyDescent="0.25">
      <c r="A616" s="39">
        <v>45701</v>
      </c>
      <c r="B616" s="33" t="s">
        <v>231</v>
      </c>
      <c r="C616" s="33"/>
      <c r="D616" s="33"/>
      <c r="E616" s="33" t="s">
        <v>135</v>
      </c>
      <c r="F616" s="33">
        <v>28.5</v>
      </c>
      <c r="G616" s="33" t="s">
        <v>51</v>
      </c>
      <c r="H616" s="33"/>
      <c r="I616" s="20">
        <f t="shared" si="103"/>
        <v>0</v>
      </c>
      <c r="J616" s="34" t="s">
        <v>26</v>
      </c>
      <c r="K616" s="20"/>
      <c r="L616" s="9">
        <f t="shared" si="104"/>
        <v>0</v>
      </c>
      <c r="M616" s="9"/>
      <c r="N616" s="9"/>
      <c r="O616" s="9">
        <f t="shared" si="105"/>
        <v>0</v>
      </c>
      <c r="P616" s="9"/>
      <c r="Q616" s="9"/>
      <c r="R616" s="9">
        <f t="shared" si="106"/>
        <v>0</v>
      </c>
      <c r="S616" s="9"/>
      <c r="T616" s="9"/>
      <c r="U616" s="9">
        <f t="shared" si="107"/>
        <v>0</v>
      </c>
      <c r="V616" s="9"/>
      <c r="W616" s="9"/>
      <c r="X616" s="9">
        <f t="shared" si="108"/>
        <v>0</v>
      </c>
      <c r="Y616" s="9"/>
      <c r="Z616" s="9"/>
      <c r="AA616" s="10">
        <f t="shared" si="109"/>
        <v>0</v>
      </c>
      <c r="AB616" s="11"/>
    </row>
    <row r="617" spans="1:28" ht="15.75" hidden="1" x14ac:dyDescent="0.25">
      <c r="A617" s="39">
        <v>45701</v>
      </c>
      <c r="B617" s="33" t="s">
        <v>231</v>
      </c>
      <c r="C617" s="33"/>
      <c r="D617" s="33"/>
      <c r="E617" s="33" t="s">
        <v>632</v>
      </c>
      <c r="F617" s="33">
        <v>52.8</v>
      </c>
      <c r="G617" s="33" t="s">
        <v>51</v>
      </c>
      <c r="H617" s="33"/>
      <c r="I617" s="20">
        <f t="shared" si="103"/>
        <v>0</v>
      </c>
      <c r="J617" s="34" t="s">
        <v>26</v>
      </c>
      <c r="K617" s="20"/>
      <c r="L617" s="9">
        <f t="shared" si="104"/>
        <v>0</v>
      </c>
      <c r="M617" s="9"/>
      <c r="N617" s="9"/>
      <c r="O617" s="9">
        <f t="shared" si="105"/>
        <v>0</v>
      </c>
      <c r="P617" s="9"/>
      <c r="Q617" s="9"/>
      <c r="R617" s="9">
        <f t="shared" si="106"/>
        <v>0</v>
      </c>
      <c r="S617" s="9"/>
      <c r="T617" s="9"/>
      <c r="U617" s="9">
        <f t="shared" si="107"/>
        <v>0</v>
      </c>
      <c r="V617" s="9"/>
      <c r="W617" s="9"/>
      <c r="X617" s="9">
        <f t="shared" si="108"/>
        <v>0</v>
      </c>
      <c r="Y617" s="9"/>
      <c r="Z617" s="9"/>
      <c r="AA617" s="10">
        <f t="shared" si="109"/>
        <v>0</v>
      </c>
      <c r="AB617" s="11"/>
    </row>
    <row r="618" spans="1:28" ht="15.75" hidden="1" x14ac:dyDescent="0.25">
      <c r="A618" s="39">
        <v>45701</v>
      </c>
      <c r="B618" s="33" t="s">
        <v>231</v>
      </c>
      <c r="C618" s="33"/>
      <c r="D618" s="33"/>
      <c r="E618" s="33" t="s">
        <v>136</v>
      </c>
      <c r="F618" s="33">
        <v>98.5</v>
      </c>
      <c r="G618" s="33" t="s">
        <v>51</v>
      </c>
      <c r="H618" s="33"/>
      <c r="I618" s="20">
        <f t="shared" si="103"/>
        <v>0</v>
      </c>
      <c r="J618" s="34" t="s">
        <v>26</v>
      </c>
      <c r="K618" s="20"/>
      <c r="L618" s="9">
        <f t="shared" si="104"/>
        <v>0</v>
      </c>
      <c r="M618" s="9"/>
      <c r="N618" s="9"/>
      <c r="O618" s="9">
        <f t="shared" si="105"/>
        <v>0</v>
      </c>
      <c r="P618" s="9"/>
      <c r="Q618" s="9"/>
      <c r="R618" s="9">
        <f t="shared" si="106"/>
        <v>0</v>
      </c>
      <c r="S618" s="9"/>
      <c r="T618" s="9"/>
      <c r="U618" s="9">
        <f t="shared" si="107"/>
        <v>0</v>
      </c>
      <c r="V618" s="9"/>
      <c r="W618" s="9"/>
      <c r="X618" s="9">
        <f t="shared" si="108"/>
        <v>0</v>
      </c>
      <c r="Y618" s="9"/>
      <c r="Z618" s="9"/>
      <c r="AA618" s="10">
        <f t="shared" si="109"/>
        <v>0</v>
      </c>
      <c r="AB618" s="11"/>
    </row>
    <row r="619" spans="1:28" ht="15.75" hidden="1" x14ac:dyDescent="0.25">
      <c r="A619" s="39">
        <v>45701</v>
      </c>
      <c r="B619" s="33" t="s">
        <v>231</v>
      </c>
      <c r="C619" s="33"/>
      <c r="D619" s="33"/>
      <c r="E619" s="33" t="s">
        <v>467</v>
      </c>
      <c r="F619" s="33">
        <v>17.100000000000001</v>
      </c>
      <c r="G619" s="33" t="s">
        <v>51</v>
      </c>
      <c r="H619" s="33"/>
      <c r="I619" s="20">
        <f t="shared" si="103"/>
        <v>0</v>
      </c>
      <c r="J619" s="34" t="s">
        <v>26</v>
      </c>
      <c r="K619" s="20"/>
      <c r="L619" s="9">
        <f t="shared" si="104"/>
        <v>0</v>
      </c>
      <c r="M619" s="9"/>
      <c r="N619" s="9"/>
      <c r="O619" s="9">
        <f t="shared" si="105"/>
        <v>0</v>
      </c>
      <c r="P619" s="9"/>
      <c r="Q619" s="9"/>
      <c r="R619" s="9">
        <f t="shared" si="106"/>
        <v>0</v>
      </c>
      <c r="S619" s="9"/>
      <c r="T619" s="9"/>
      <c r="U619" s="9">
        <f t="shared" si="107"/>
        <v>0</v>
      </c>
      <c r="V619" s="9"/>
      <c r="W619" s="9"/>
      <c r="X619" s="9">
        <f t="shared" si="108"/>
        <v>0</v>
      </c>
      <c r="Y619" s="9"/>
      <c r="Z619" s="9"/>
      <c r="AA619" s="10">
        <f t="shared" si="109"/>
        <v>0</v>
      </c>
      <c r="AB619" s="11"/>
    </row>
    <row r="620" spans="1:28" ht="15.75" hidden="1" x14ac:dyDescent="0.25">
      <c r="A620" s="39">
        <v>45701</v>
      </c>
      <c r="B620" s="33" t="s">
        <v>231</v>
      </c>
      <c r="C620" s="33"/>
      <c r="D620" s="33"/>
      <c r="E620" s="33" t="s">
        <v>344</v>
      </c>
      <c r="F620" s="33">
        <v>28.5</v>
      </c>
      <c r="G620" s="33" t="s">
        <v>51</v>
      </c>
      <c r="H620" s="33"/>
      <c r="I620" s="20">
        <f t="shared" si="103"/>
        <v>0</v>
      </c>
      <c r="J620" s="34" t="s">
        <v>26</v>
      </c>
      <c r="K620" s="20"/>
      <c r="L620" s="9">
        <f t="shared" si="104"/>
        <v>0</v>
      </c>
      <c r="M620" s="9"/>
      <c r="N620" s="9"/>
      <c r="O620" s="9">
        <f t="shared" si="105"/>
        <v>0</v>
      </c>
      <c r="P620" s="9"/>
      <c r="Q620" s="9"/>
      <c r="R620" s="9">
        <f t="shared" si="106"/>
        <v>0</v>
      </c>
      <c r="S620" s="9"/>
      <c r="T620" s="9"/>
      <c r="U620" s="9">
        <f t="shared" si="107"/>
        <v>0</v>
      </c>
      <c r="V620" s="9"/>
      <c r="W620" s="9"/>
      <c r="X620" s="9">
        <f t="shared" si="108"/>
        <v>0</v>
      </c>
      <c r="Y620" s="9"/>
      <c r="Z620" s="9"/>
      <c r="AA620" s="10">
        <f t="shared" si="109"/>
        <v>0</v>
      </c>
      <c r="AB620" s="11"/>
    </row>
    <row r="621" spans="1:28" ht="15.75" hidden="1" x14ac:dyDescent="0.25">
      <c r="A621" s="39">
        <v>45701</v>
      </c>
      <c r="B621" s="33" t="s">
        <v>173</v>
      </c>
      <c r="C621" s="33"/>
      <c r="D621" s="33" t="s">
        <v>31</v>
      </c>
      <c r="E621" s="33" t="s">
        <v>110</v>
      </c>
      <c r="F621" s="33">
        <v>1600</v>
      </c>
      <c r="G621" s="33" t="s">
        <v>29</v>
      </c>
      <c r="H621" s="33">
        <v>2000</v>
      </c>
      <c r="I621" s="20">
        <f t="shared" si="103"/>
        <v>3200000</v>
      </c>
      <c r="J621" s="41" t="s">
        <v>240</v>
      </c>
      <c r="K621" s="20" t="s">
        <v>664</v>
      </c>
      <c r="L621" s="9">
        <f t="shared" si="104"/>
        <v>0</v>
      </c>
      <c r="M621" s="9"/>
      <c r="N621" s="9"/>
      <c r="O621" s="9">
        <f t="shared" si="105"/>
        <v>3200000</v>
      </c>
      <c r="P621" s="9">
        <v>3200000</v>
      </c>
      <c r="Q621" s="9"/>
      <c r="R621" s="9">
        <f t="shared" si="106"/>
        <v>0</v>
      </c>
      <c r="S621" s="9"/>
      <c r="T621" s="9"/>
      <c r="U621" s="9">
        <f t="shared" si="107"/>
        <v>0</v>
      </c>
      <c r="V621" s="9"/>
      <c r="W621" s="9"/>
      <c r="X621" s="9">
        <f t="shared" si="108"/>
        <v>0</v>
      </c>
      <c r="Y621" s="9"/>
      <c r="Z621" s="9"/>
      <c r="AA621" s="10">
        <f t="shared" si="109"/>
        <v>0</v>
      </c>
      <c r="AB621" s="11">
        <v>45701</v>
      </c>
    </row>
    <row r="622" spans="1:28" ht="15.75" hidden="1" x14ac:dyDescent="0.25">
      <c r="A622" s="39">
        <v>45701</v>
      </c>
      <c r="B622" s="33" t="s">
        <v>217</v>
      </c>
      <c r="C622" s="33"/>
      <c r="D622" s="33" t="s">
        <v>41</v>
      </c>
      <c r="E622" s="33" t="s">
        <v>148</v>
      </c>
      <c r="F622" s="33">
        <v>20</v>
      </c>
      <c r="G622" s="33" t="s">
        <v>51</v>
      </c>
      <c r="H622" s="33">
        <v>60000</v>
      </c>
      <c r="I622" s="20">
        <f t="shared" si="103"/>
        <v>1200000</v>
      </c>
      <c r="J622" s="31" t="s">
        <v>241</v>
      </c>
      <c r="K622" s="20"/>
      <c r="L622" s="9">
        <f t="shared" si="104"/>
        <v>0</v>
      </c>
      <c r="M622" s="9"/>
      <c r="N622" s="9"/>
      <c r="O622" s="9">
        <f t="shared" si="105"/>
        <v>0</v>
      </c>
      <c r="P622" s="9"/>
      <c r="Q622" s="9"/>
      <c r="R622" s="9">
        <f t="shared" si="106"/>
        <v>0</v>
      </c>
      <c r="S622" s="9"/>
      <c r="T622" s="9"/>
      <c r="U622" s="9">
        <f t="shared" si="107"/>
        <v>1200000</v>
      </c>
      <c r="V622" s="9">
        <v>1200000</v>
      </c>
      <c r="W622" s="9"/>
      <c r="X622" s="9">
        <f t="shared" si="108"/>
        <v>0</v>
      </c>
      <c r="Y622" s="9"/>
      <c r="Z622" s="9"/>
      <c r="AA622" s="10">
        <f t="shared" si="109"/>
        <v>0</v>
      </c>
      <c r="AB622" s="11">
        <v>45705</v>
      </c>
    </row>
    <row r="623" spans="1:28" ht="15.75" hidden="1" x14ac:dyDescent="0.25">
      <c r="A623" s="39">
        <v>45701</v>
      </c>
      <c r="B623" s="33" t="s">
        <v>231</v>
      </c>
      <c r="C623" s="33"/>
      <c r="D623" s="33"/>
      <c r="E623" s="33" t="s">
        <v>85</v>
      </c>
      <c r="F623" s="33">
        <v>64.5</v>
      </c>
      <c r="G623" s="33" t="s">
        <v>51</v>
      </c>
      <c r="H623" s="33"/>
      <c r="I623" s="20">
        <f t="shared" si="103"/>
        <v>0</v>
      </c>
      <c r="J623" s="34" t="s">
        <v>26</v>
      </c>
      <c r="K623" s="20"/>
      <c r="L623" s="9">
        <f t="shared" si="104"/>
        <v>0</v>
      </c>
      <c r="M623" s="9"/>
      <c r="N623" s="9"/>
      <c r="O623" s="9">
        <f t="shared" si="105"/>
        <v>0</v>
      </c>
      <c r="P623" s="9"/>
      <c r="Q623" s="9"/>
      <c r="R623" s="9">
        <f t="shared" si="106"/>
        <v>0</v>
      </c>
      <c r="S623" s="9"/>
      <c r="T623" s="9"/>
      <c r="U623" s="9">
        <f t="shared" si="107"/>
        <v>0</v>
      </c>
      <c r="V623" s="9"/>
      <c r="W623" s="9"/>
      <c r="X623" s="9">
        <f t="shared" si="108"/>
        <v>0</v>
      </c>
      <c r="Y623" s="9"/>
      <c r="Z623" s="9"/>
      <c r="AA623" s="10">
        <f t="shared" si="109"/>
        <v>0</v>
      </c>
      <c r="AB623" s="11"/>
    </row>
    <row r="624" spans="1:28" ht="15.75" hidden="1" x14ac:dyDescent="0.25">
      <c r="A624" s="39">
        <v>45701</v>
      </c>
      <c r="B624" s="33" t="s">
        <v>231</v>
      </c>
      <c r="C624" s="33"/>
      <c r="D624" s="33"/>
      <c r="E624" s="33" t="s">
        <v>73</v>
      </c>
      <c r="F624" s="33">
        <v>10</v>
      </c>
      <c r="G624" s="33" t="s">
        <v>74</v>
      </c>
      <c r="H624" s="33"/>
      <c r="I624" s="20">
        <f t="shared" si="103"/>
        <v>0</v>
      </c>
      <c r="J624" s="34" t="s">
        <v>26</v>
      </c>
      <c r="K624" s="20"/>
      <c r="L624" s="9">
        <f t="shared" si="104"/>
        <v>0</v>
      </c>
      <c r="M624" s="9"/>
      <c r="N624" s="9"/>
      <c r="O624" s="9">
        <f t="shared" si="105"/>
        <v>0</v>
      </c>
      <c r="P624" s="9"/>
      <c r="Q624" s="9"/>
      <c r="R624" s="9">
        <f t="shared" si="106"/>
        <v>0</v>
      </c>
      <c r="S624" s="9"/>
      <c r="T624" s="9"/>
      <c r="U624" s="9">
        <f t="shared" si="107"/>
        <v>0</v>
      </c>
      <c r="V624" s="9"/>
      <c r="W624" s="9"/>
      <c r="X624" s="9">
        <f t="shared" si="108"/>
        <v>0</v>
      </c>
      <c r="Y624" s="9"/>
      <c r="Z624" s="9"/>
      <c r="AA624" s="10">
        <f t="shared" si="109"/>
        <v>0</v>
      </c>
      <c r="AB624" s="11"/>
    </row>
    <row r="625" spans="1:28" ht="15.75" hidden="1" x14ac:dyDescent="0.25">
      <c r="A625" s="39">
        <v>45701</v>
      </c>
      <c r="B625" s="33" t="s">
        <v>660</v>
      </c>
      <c r="C625" s="33"/>
      <c r="D625" s="33" t="s">
        <v>41</v>
      </c>
      <c r="E625" s="33" t="s">
        <v>166</v>
      </c>
      <c r="F625" s="33">
        <v>1</v>
      </c>
      <c r="G625" s="33" t="s">
        <v>23</v>
      </c>
      <c r="H625" s="33">
        <v>400000</v>
      </c>
      <c r="I625" s="20">
        <f t="shared" si="103"/>
        <v>400000</v>
      </c>
      <c r="J625" s="37" t="s">
        <v>241</v>
      </c>
      <c r="K625" s="20"/>
      <c r="L625" s="9">
        <f t="shared" si="104"/>
        <v>0</v>
      </c>
      <c r="M625" s="9"/>
      <c r="N625" s="9"/>
      <c r="O625" s="9">
        <f t="shared" si="105"/>
        <v>0</v>
      </c>
      <c r="P625" s="9"/>
      <c r="Q625" s="9"/>
      <c r="R625" s="9">
        <f t="shared" si="106"/>
        <v>0</v>
      </c>
      <c r="S625" s="9"/>
      <c r="T625" s="9"/>
      <c r="U625" s="9">
        <f t="shared" si="107"/>
        <v>400000</v>
      </c>
      <c r="V625" s="9">
        <v>400000</v>
      </c>
      <c r="W625" s="9"/>
      <c r="X625" s="9">
        <f t="shared" si="108"/>
        <v>0</v>
      </c>
      <c r="Y625" s="9"/>
      <c r="Z625" s="9"/>
      <c r="AA625" s="10">
        <f t="shared" si="109"/>
        <v>0</v>
      </c>
      <c r="AB625" s="11">
        <v>45702</v>
      </c>
    </row>
    <row r="626" spans="1:28" ht="15.75" hidden="1" x14ac:dyDescent="0.25">
      <c r="A626" s="39">
        <v>45701</v>
      </c>
      <c r="B626" s="33" t="s">
        <v>30</v>
      </c>
      <c r="C626" s="33"/>
      <c r="D626" s="33" t="s">
        <v>31</v>
      </c>
      <c r="E626" s="33" t="s">
        <v>64</v>
      </c>
      <c r="F626" s="33">
        <v>20</v>
      </c>
      <c r="G626" s="33" t="s">
        <v>33</v>
      </c>
      <c r="H626" s="33">
        <v>145000</v>
      </c>
      <c r="I626" s="20">
        <f t="shared" si="103"/>
        <v>2900000</v>
      </c>
      <c r="J626" s="37" t="s">
        <v>241</v>
      </c>
      <c r="K626" s="20"/>
      <c r="L626" s="9">
        <f t="shared" si="104"/>
        <v>2900000</v>
      </c>
      <c r="M626" s="9">
        <v>2387000</v>
      </c>
      <c r="N626" s="9">
        <v>513000</v>
      </c>
      <c r="O626" s="9">
        <f t="shared" si="105"/>
        <v>0</v>
      </c>
      <c r="P626" s="9"/>
      <c r="Q626" s="9"/>
      <c r="R626" s="9">
        <f t="shared" si="106"/>
        <v>0</v>
      </c>
      <c r="S626" s="9"/>
      <c r="T626" s="9"/>
      <c r="U626" s="9">
        <f t="shared" si="107"/>
        <v>0</v>
      </c>
      <c r="V626" s="9"/>
      <c r="W626" s="9"/>
      <c r="X626" s="9">
        <f t="shared" si="108"/>
        <v>0</v>
      </c>
      <c r="Y626" s="9"/>
      <c r="Z626" s="9"/>
      <c r="AA626" s="10">
        <f t="shared" si="109"/>
        <v>0</v>
      </c>
      <c r="AB626" s="11">
        <v>45701</v>
      </c>
    </row>
    <row r="627" spans="1:28" ht="15.75" hidden="1" x14ac:dyDescent="0.25">
      <c r="A627" s="39">
        <v>45701</v>
      </c>
      <c r="B627" s="33" t="s">
        <v>330</v>
      </c>
      <c r="C627" s="33"/>
      <c r="D627" s="33" t="s">
        <v>31</v>
      </c>
      <c r="E627" s="33" t="s">
        <v>110</v>
      </c>
      <c r="F627" s="33">
        <v>1800</v>
      </c>
      <c r="G627" s="33" t="s">
        <v>29</v>
      </c>
      <c r="H627" s="33">
        <v>2000</v>
      </c>
      <c r="I627" s="20">
        <f t="shared" si="103"/>
        <v>3600000</v>
      </c>
      <c r="J627" s="37" t="s">
        <v>241</v>
      </c>
      <c r="K627" s="20"/>
      <c r="L627" s="9">
        <f t="shared" si="104"/>
        <v>3600000</v>
      </c>
      <c r="M627" s="9">
        <v>3600000</v>
      </c>
      <c r="N627" s="9"/>
      <c r="O627" s="9">
        <f t="shared" si="105"/>
        <v>0</v>
      </c>
      <c r="P627" s="9"/>
      <c r="Q627" s="9"/>
      <c r="R627" s="9">
        <f t="shared" si="106"/>
        <v>0</v>
      </c>
      <c r="S627" s="9"/>
      <c r="T627" s="9"/>
      <c r="U627" s="9">
        <f t="shared" si="107"/>
        <v>0</v>
      </c>
      <c r="V627" s="9"/>
      <c r="W627" s="9"/>
      <c r="X627" s="9">
        <f t="shared" si="108"/>
        <v>0</v>
      </c>
      <c r="Y627" s="9"/>
      <c r="Z627" s="9"/>
      <c r="AA627" s="10">
        <f t="shared" si="109"/>
        <v>0</v>
      </c>
      <c r="AB627" s="11">
        <v>45701</v>
      </c>
    </row>
    <row r="628" spans="1:28" ht="15.75" hidden="1" x14ac:dyDescent="0.25">
      <c r="A628" s="39">
        <v>45701</v>
      </c>
      <c r="B628" s="33" t="s">
        <v>330</v>
      </c>
      <c r="C628" s="33"/>
      <c r="D628" s="33" t="s">
        <v>31</v>
      </c>
      <c r="E628" s="33" t="s">
        <v>224</v>
      </c>
      <c r="F628" s="33">
        <v>500</v>
      </c>
      <c r="G628" s="33" t="s">
        <v>29</v>
      </c>
      <c r="H628" s="33">
        <v>1790</v>
      </c>
      <c r="I628" s="20">
        <f t="shared" si="103"/>
        <v>895000</v>
      </c>
      <c r="J628" s="37" t="s">
        <v>241</v>
      </c>
      <c r="K628" s="20"/>
      <c r="L628" s="9">
        <f t="shared" si="104"/>
        <v>895000</v>
      </c>
      <c r="M628" s="9">
        <v>895000</v>
      </c>
      <c r="N628" s="9"/>
      <c r="O628" s="9">
        <f t="shared" si="105"/>
        <v>0</v>
      </c>
      <c r="P628" s="9"/>
      <c r="Q628" s="9"/>
      <c r="R628" s="9">
        <f t="shared" si="106"/>
        <v>0</v>
      </c>
      <c r="S628" s="9"/>
      <c r="T628" s="9"/>
      <c r="U628" s="9">
        <f t="shared" si="107"/>
        <v>0</v>
      </c>
      <c r="V628" s="9"/>
      <c r="W628" s="9"/>
      <c r="X628" s="9">
        <f t="shared" si="108"/>
        <v>0</v>
      </c>
      <c r="Y628" s="9"/>
      <c r="Z628" s="9"/>
      <c r="AA628" s="10">
        <f t="shared" si="109"/>
        <v>0</v>
      </c>
      <c r="AB628" s="11">
        <v>45701</v>
      </c>
    </row>
    <row r="629" spans="1:28" ht="15.75" hidden="1" x14ac:dyDescent="0.25">
      <c r="A629" s="39">
        <v>45701</v>
      </c>
      <c r="B629" s="33" t="s">
        <v>330</v>
      </c>
      <c r="C629" s="33"/>
      <c r="D629" s="33" t="s">
        <v>31</v>
      </c>
      <c r="E629" s="33" t="s">
        <v>197</v>
      </c>
      <c r="F629" s="33">
        <v>1000</v>
      </c>
      <c r="G629" s="33" t="s">
        <v>29</v>
      </c>
      <c r="H629" s="33">
        <v>2460</v>
      </c>
      <c r="I629" s="20">
        <f t="shared" si="103"/>
        <v>2460000</v>
      </c>
      <c r="J629" s="37" t="s">
        <v>241</v>
      </c>
      <c r="K629" s="20"/>
      <c r="L629" s="9">
        <f t="shared" si="104"/>
        <v>2460000</v>
      </c>
      <c r="M629" s="9">
        <v>2460000</v>
      </c>
      <c r="N629" s="9"/>
      <c r="O629" s="9">
        <f t="shared" si="105"/>
        <v>0</v>
      </c>
      <c r="P629" s="9"/>
      <c r="Q629" s="9"/>
      <c r="R629" s="9">
        <f t="shared" si="106"/>
        <v>0</v>
      </c>
      <c r="S629" s="9"/>
      <c r="T629" s="9"/>
      <c r="U629" s="9">
        <f t="shared" si="107"/>
        <v>0</v>
      </c>
      <c r="V629" s="9"/>
      <c r="W629" s="9"/>
      <c r="X629" s="9">
        <f t="shared" si="108"/>
        <v>0</v>
      </c>
      <c r="Y629" s="9"/>
      <c r="Z629" s="9"/>
      <c r="AA629" s="10">
        <f t="shared" si="109"/>
        <v>0</v>
      </c>
      <c r="AB629" s="11">
        <v>45701</v>
      </c>
    </row>
    <row r="630" spans="1:28" ht="15.75" hidden="1" x14ac:dyDescent="0.25">
      <c r="A630" s="39">
        <v>45701</v>
      </c>
      <c r="B630" s="33" t="s">
        <v>330</v>
      </c>
      <c r="C630" s="33"/>
      <c r="D630" s="33" t="s">
        <v>31</v>
      </c>
      <c r="E630" s="33" t="s">
        <v>263</v>
      </c>
      <c r="F630" s="33">
        <v>250</v>
      </c>
      <c r="G630" s="33" t="s">
        <v>29</v>
      </c>
      <c r="H630" s="33">
        <v>1505</v>
      </c>
      <c r="I630" s="20">
        <f t="shared" si="103"/>
        <v>376250</v>
      </c>
      <c r="J630" s="37" t="s">
        <v>241</v>
      </c>
      <c r="K630" s="20"/>
      <c r="L630" s="9">
        <f t="shared" si="104"/>
        <v>376250</v>
      </c>
      <c r="M630" s="9">
        <v>376250</v>
      </c>
      <c r="N630" s="9"/>
      <c r="O630" s="9">
        <f t="shared" si="105"/>
        <v>0</v>
      </c>
      <c r="P630" s="9"/>
      <c r="Q630" s="9"/>
      <c r="R630" s="9">
        <f t="shared" si="106"/>
        <v>0</v>
      </c>
      <c r="S630" s="9"/>
      <c r="T630" s="9"/>
      <c r="U630" s="9">
        <f t="shared" si="107"/>
        <v>0</v>
      </c>
      <c r="V630" s="9"/>
      <c r="W630" s="9"/>
      <c r="X630" s="9">
        <f t="shared" si="108"/>
        <v>0</v>
      </c>
      <c r="Y630" s="9"/>
      <c r="Z630" s="9"/>
      <c r="AA630" s="10">
        <f t="shared" si="109"/>
        <v>0</v>
      </c>
      <c r="AB630" s="11">
        <v>45701</v>
      </c>
    </row>
    <row r="631" spans="1:28" ht="15.75" hidden="1" x14ac:dyDescent="0.25">
      <c r="A631" s="39">
        <v>45701</v>
      </c>
      <c r="B631" s="33" t="s">
        <v>231</v>
      </c>
      <c r="C631" s="33"/>
      <c r="D631" s="33"/>
      <c r="E631" s="33" t="s">
        <v>85</v>
      </c>
      <c r="F631" s="33">
        <v>64.599999999999994</v>
      </c>
      <c r="G631" s="33" t="s">
        <v>51</v>
      </c>
      <c r="H631" s="33"/>
      <c r="I631" s="20">
        <f t="shared" si="103"/>
        <v>0</v>
      </c>
      <c r="J631" s="34" t="s">
        <v>26</v>
      </c>
      <c r="K631" s="20"/>
      <c r="L631" s="9">
        <f t="shared" si="104"/>
        <v>0</v>
      </c>
      <c r="M631" s="9"/>
      <c r="N631" s="9"/>
      <c r="O631" s="9">
        <f t="shared" si="105"/>
        <v>0</v>
      </c>
      <c r="P631" s="9"/>
      <c r="Q631" s="9"/>
      <c r="R631" s="9">
        <f t="shared" si="106"/>
        <v>0</v>
      </c>
      <c r="S631" s="9"/>
      <c r="T631" s="9"/>
      <c r="U631" s="9">
        <f t="shared" si="107"/>
        <v>0</v>
      </c>
      <c r="V631" s="9"/>
      <c r="W631" s="9"/>
      <c r="X631" s="9">
        <f t="shared" si="108"/>
        <v>0</v>
      </c>
      <c r="Y631" s="9"/>
      <c r="Z631" s="9"/>
      <c r="AA631" s="10">
        <f t="shared" si="109"/>
        <v>0</v>
      </c>
      <c r="AB631" s="11"/>
    </row>
    <row r="632" spans="1:28" ht="15.75" hidden="1" x14ac:dyDescent="0.25">
      <c r="A632" s="39">
        <v>45701</v>
      </c>
      <c r="B632" s="33" t="s">
        <v>317</v>
      </c>
      <c r="C632" s="33"/>
      <c r="D632" s="33" t="s">
        <v>31</v>
      </c>
      <c r="E632" s="33" t="s">
        <v>315</v>
      </c>
      <c r="F632" s="33">
        <v>800</v>
      </c>
      <c r="G632" s="33" t="s">
        <v>29</v>
      </c>
      <c r="H632" s="33">
        <v>5000</v>
      </c>
      <c r="I632" s="20">
        <f t="shared" si="103"/>
        <v>4000000</v>
      </c>
      <c r="J632" s="37" t="s">
        <v>240</v>
      </c>
      <c r="K632" s="20" t="s">
        <v>659</v>
      </c>
      <c r="L632" s="9">
        <f t="shared" si="104"/>
        <v>0</v>
      </c>
      <c r="M632" s="9"/>
      <c r="N632" s="9"/>
      <c r="O632" s="9">
        <f t="shared" si="105"/>
        <v>4000000</v>
      </c>
      <c r="P632" s="9">
        <v>4000000</v>
      </c>
      <c r="Q632" s="9"/>
      <c r="R632" s="9">
        <f t="shared" si="106"/>
        <v>0</v>
      </c>
      <c r="S632" s="9"/>
      <c r="T632" s="9"/>
      <c r="U632" s="9">
        <f t="shared" si="107"/>
        <v>0</v>
      </c>
      <c r="V632" s="9"/>
      <c r="W632" s="9"/>
      <c r="X632" s="9">
        <f t="shared" si="108"/>
        <v>0</v>
      </c>
      <c r="Y632" s="9"/>
      <c r="Z632" s="9"/>
      <c r="AA632" s="10">
        <f t="shared" si="109"/>
        <v>0</v>
      </c>
      <c r="AB632" s="11">
        <v>45700</v>
      </c>
    </row>
    <row r="633" spans="1:28" ht="15.75" hidden="1" x14ac:dyDescent="0.25">
      <c r="A633" s="39">
        <v>45701</v>
      </c>
      <c r="B633" s="33" t="s">
        <v>261</v>
      </c>
      <c r="C633" s="33"/>
      <c r="D633" s="33" t="s">
        <v>31</v>
      </c>
      <c r="E633" s="33" t="s">
        <v>228</v>
      </c>
      <c r="F633" s="33">
        <v>1</v>
      </c>
      <c r="G633" s="33" t="s">
        <v>138</v>
      </c>
      <c r="H633" s="33">
        <v>1200000</v>
      </c>
      <c r="I633" s="20">
        <f t="shared" si="103"/>
        <v>1200000</v>
      </c>
      <c r="J633" s="34" t="s">
        <v>26</v>
      </c>
      <c r="K633" s="20"/>
      <c r="L633" s="9">
        <f t="shared" si="104"/>
        <v>0</v>
      </c>
      <c r="M633" s="9"/>
      <c r="N633" s="9"/>
      <c r="O633" s="9">
        <f t="shared" si="105"/>
        <v>0</v>
      </c>
      <c r="P633" s="9"/>
      <c r="Q633" s="9"/>
      <c r="R633" s="9">
        <f t="shared" si="106"/>
        <v>0</v>
      </c>
      <c r="S633" s="9"/>
      <c r="T633" s="9"/>
      <c r="U633" s="9">
        <f t="shared" si="107"/>
        <v>0</v>
      </c>
      <c r="V633" s="9"/>
      <c r="W633" s="9"/>
      <c r="X633" s="9">
        <f t="shared" si="108"/>
        <v>0</v>
      </c>
      <c r="Y633" s="9"/>
      <c r="Z633" s="9"/>
      <c r="AA633" s="10">
        <f t="shared" si="109"/>
        <v>1200000</v>
      </c>
      <c r="AB633" s="11"/>
    </row>
    <row r="634" spans="1:28" ht="15.75" hidden="1" x14ac:dyDescent="0.25">
      <c r="A634" s="39">
        <v>45701</v>
      </c>
      <c r="B634" s="33" t="s">
        <v>48</v>
      </c>
      <c r="C634" s="33"/>
      <c r="D634" s="33" t="s">
        <v>41</v>
      </c>
      <c r="E634" s="33" t="s">
        <v>73</v>
      </c>
      <c r="F634" s="33">
        <v>40</v>
      </c>
      <c r="G634" s="33" t="s">
        <v>74</v>
      </c>
      <c r="H634" s="33">
        <v>50000</v>
      </c>
      <c r="I634" s="20">
        <f t="shared" si="103"/>
        <v>2000000</v>
      </c>
      <c r="J634" s="37" t="s">
        <v>240</v>
      </c>
      <c r="K634" s="20" t="s">
        <v>476</v>
      </c>
      <c r="L634" s="9">
        <f t="shared" si="104"/>
        <v>0</v>
      </c>
      <c r="M634" s="9"/>
      <c r="N634" s="9"/>
      <c r="O634" s="9">
        <f t="shared" si="105"/>
        <v>2000000</v>
      </c>
      <c r="P634" s="9">
        <v>2000000</v>
      </c>
      <c r="Q634" s="9"/>
      <c r="R634" s="9">
        <f t="shared" si="106"/>
        <v>0</v>
      </c>
      <c r="S634" s="9"/>
      <c r="T634" s="9"/>
      <c r="U634" s="9">
        <f t="shared" si="107"/>
        <v>0</v>
      </c>
      <c r="V634" s="9"/>
      <c r="W634" s="9"/>
      <c r="X634" s="9">
        <f t="shared" si="108"/>
        <v>0</v>
      </c>
      <c r="Y634" s="9"/>
      <c r="Z634" s="9"/>
      <c r="AA634" s="10">
        <f t="shared" si="109"/>
        <v>0</v>
      </c>
      <c r="AB634" s="11">
        <v>45715</v>
      </c>
    </row>
    <row r="635" spans="1:28" ht="15.75" hidden="1" x14ac:dyDescent="0.25">
      <c r="A635" s="39">
        <v>45701</v>
      </c>
      <c r="B635" s="33" t="s">
        <v>48</v>
      </c>
      <c r="C635" s="33"/>
      <c r="D635" s="33" t="s">
        <v>41</v>
      </c>
      <c r="E635" s="33" t="s">
        <v>130</v>
      </c>
      <c r="F635" s="33">
        <v>20</v>
      </c>
      <c r="G635" s="33" t="s">
        <v>74</v>
      </c>
      <c r="H635" s="33">
        <v>50000</v>
      </c>
      <c r="I635" s="20">
        <f t="shared" si="103"/>
        <v>1000000</v>
      </c>
      <c r="J635" s="37" t="s">
        <v>240</v>
      </c>
      <c r="K635" s="20" t="s">
        <v>476</v>
      </c>
      <c r="L635" s="9">
        <f t="shared" si="104"/>
        <v>0</v>
      </c>
      <c r="M635" s="9"/>
      <c r="N635" s="9"/>
      <c r="O635" s="9">
        <f t="shared" si="105"/>
        <v>1000000</v>
      </c>
      <c r="P635" s="9">
        <v>1000000</v>
      </c>
      <c r="Q635" s="9"/>
      <c r="R635" s="9">
        <f t="shared" si="106"/>
        <v>0</v>
      </c>
      <c r="S635" s="9"/>
      <c r="T635" s="9"/>
      <c r="U635" s="9">
        <f t="shared" si="107"/>
        <v>0</v>
      </c>
      <c r="V635" s="9"/>
      <c r="W635" s="9"/>
      <c r="X635" s="9">
        <f t="shared" si="108"/>
        <v>0</v>
      </c>
      <c r="Y635" s="9"/>
      <c r="Z635" s="9"/>
      <c r="AA635" s="10">
        <f t="shared" si="109"/>
        <v>0</v>
      </c>
      <c r="AB635" s="11">
        <v>45715</v>
      </c>
    </row>
    <row r="636" spans="1:28" ht="15.75" hidden="1" x14ac:dyDescent="0.25">
      <c r="A636" s="39">
        <v>45701</v>
      </c>
      <c r="B636" s="33" t="s">
        <v>48</v>
      </c>
      <c r="C636" s="33"/>
      <c r="D636" s="33" t="s">
        <v>41</v>
      </c>
      <c r="E636" s="33" t="s">
        <v>122</v>
      </c>
      <c r="F636" s="33">
        <v>10</v>
      </c>
      <c r="G636" s="33" t="s">
        <v>51</v>
      </c>
      <c r="H636" s="33">
        <v>70000</v>
      </c>
      <c r="I636" s="20">
        <f t="shared" si="103"/>
        <v>700000</v>
      </c>
      <c r="J636" s="37" t="s">
        <v>240</v>
      </c>
      <c r="K636" s="20" t="s">
        <v>476</v>
      </c>
      <c r="L636" s="9">
        <f t="shared" si="104"/>
        <v>0</v>
      </c>
      <c r="M636" s="9"/>
      <c r="N636" s="9"/>
      <c r="O636" s="9">
        <f t="shared" si="105"/>
        <v>700000</v>
      </c>
      <c r="P636" s="9">
        <v>700000</v>
      </c>
      <c r="Q636" s="9"/>
      <c r="R636" s="9">
        <f t="shared" si="106"/>
        <v>0</v>
      </c>
      <c r="S636" s="9"/>
      <c r="T636" s="9"/>
      <c r="U636" s="9">
        <f t="shared" si="107"/>
        <v>0</v>
      </c>
      <c r="V636" s="9"/>
      <c r="W636" s="9"/>
      <c r="X636" s="9">
        <f t="shared" si="108"/>
        <v>0</v>
      </c>
      <c r="Y636" s="9"/>
      <c r="Z636" s="9"/>
      <c r="AA636" s="10">
        <f t="shared" si="109"/>
        <v>0</v>
      </c>
      <c r="AB636" s="11">
        <v>45715</v>
      </c>
    </row>
    <row r="637" spans="1:28" ht="15.75" hidden="1" x14ac:dyDescent="0.25">
      <c r="A637" s="39">
        <v>45701</v>
      </c>
      <c r="B637" s="33" t="s">
        <v>48</v>
      </c>
      <c r="C637" s="33"/>
      <c r="D637" s="33" t="s">
        <v>41</v>
      </c>
      <c r="E637" s="33" t="s">
        <v>518</v>
      </c>
      <c r="F637" s="33">
        <v>10</v>
      </c>
      <c r="G637" s="33" t="s">
        <v>29</v>
      </c>
      <c r="H637" s="33">
        <v>40000</v>
      </c>
      <c r="I637" s="20">
        <f t="shared" si="103"/>
        <v>400000</v>
      </c>
      <c r="J637" s="37" t="s">
        <v>240</v>
      </c>
      <c r="K637" s="20" t="s">
        <v>476</v>
      </c>
      <c r="L637" s="9">
        <f t="shared" si="104"/>
        <v>0</v>
      </c>
      <c r="M637" s="9"/>
      <c r="N637" s="9"/>
      <c r="O637" s="9">
        <f t="shared" si="105"/>
        <v>400000</v>
      </c>
      <c r="P637" s="9">
        <v>400000</v>
      </c>
      <c r="Q637" s="9"/>
      <c r="R637" s="9">
        <f t="shared" si="106"/>
        <v>0</v>
      </c>
      <c r="S637" s="9"/>
      <c r="T637" s="9"/>
      <c r="U637" s="9">
        <f t="shared" si="107"/>
        <v>0</v>
      </c>
      <c r="V637" s="9"/>
      <c r="W637" s="9"/>
      <c r="X637" s="9">
        <f t="shared" si="108"/>
        <v>0</v>
      </c>
      <c r="Y637" s="9"/>
      <c r="Z637" s="9"/>
      <c r="AA637" s="10">
        <f t="shared" si="109"/>
        <v>0</v>
      </c>
      <c r="AB637" s="11">
        <v>45715</v>
      </c>
    </row>
    <row r="638" spans="1:28" ht="15.75" hidden="1" x14ac:dyDescent="0.25">
      <c r="A638" s="39">
        <v>45701</v>
      </c>
      <c r="B638" s="33" t="s">
        <v>48</v>
      </c>
      <c r="C638" s="33"/>
      <c r="D638" s="33" t="s">
        <v>41</v>
      </c>
      <c r="E638" s="33" t="s">
        <v>519</v>
      </c>
      <c r="F638" s="33">
        <v>10</v>
      </c>
      <c r="G638" s="33" t="s">
        <v>29</v>
      </c>
      <c r="H638" s="33">
        <v>115000</v>
      </c>
      <c r="I638" s="20">
        <f t="shared" si="103"/>
        <v>1150000</v>
      </c>
      <c r="J638" s="37" t="s">
        <v>240</v>
      </c>
      <c r="K638" s="20" t="s">
        <v>476</v>
      </c>
      <c r="L638" s="9">
        <f t="shared" si="104"/>
        <v>0</v>
      </c>
      <c r="M638" s="9"/>
      <c r="N638" s="9"/>
      <c r="O638" s="9">
        <f t="shared" si="105"/>
        <v>1150000</v>
      </c>
      <c r="P638" s="9">
        <v>1150000</v>
      </c>
      <c r="Q638" s="9"/>
      <c r="R638" s="9">
        <f t="shared" si="106"/>
        <v>0</v>
      </c>
      <c r="S638" s="9"/>
      <c r="T638" s="9"/>
      <c r="U638" s="9">
        <f t="shared" si="107"/>
        <v>0</v>
      </c>
      <c r="V638" s="9"/>
      <c r="W638" s="9"/>
      <c r="X638" s="9">
        <f t="shared" si="108"/>
        <v>0</v>
      </c>
      <c r="Y638" s="9"/>
      <c r="Z638" s="9"/>
      <c r="AA638" s="10">
        <f t="shared" si="109"/>
        <v>0</v>
      </c>
      <c r="AB638" s="11">
        <v>45715</v>
      </c>
    </row>
    <row r="639" spans="1:28" ht="15.75" hidden="1" x14ac:dyDescent="0.25">
      <c r="A639" s="39">
        <v>45701</v>
      </c>
      <c r="B639" s="33" t="s">
        <v>661</v>
      </c>
      <c r="C639" s="33"/>
      <c r="D639" s="33" t="s">
        <v>223</v>
      </c>
      <c r="E639" s="33" t="s">
        <v>183</v>
      </c>
      <c r="F639" s="33">
        <v>4</v>
      </c>
      <c r="G639" s="33" t="s">
        <v>25</v>
      </c>
      <c r="H639" s="33">
        <v>850000</v>
      </c>
      <c r="I639" s="20">
        <f t="shared" si="103"/>
        <v>3400000</v>
      </c>
      <c r="J639" s="37" t="s">
        <v>240</v>
      </c>
      <c r="K639" s="20" t="s">
        <v>667</v>
      </c>
      <c r="L639" s="9">
        <f t="shared" si="104"/>
        <v>0</v>
      </c>
      <c r="M639" s="9"/>
      <c r="N639" s="9"/>
      <c r="O639" s="9">
        <f t="shared" si="105"/>
        <v>3400000</v>
      </c>
      <c r="P639" s="9">
        <v>3400000</v>
      </c>
      <c r="Q639" s="9"/>
      <c r="R639" s="9">
        <f t="shared" si="106"/>
        <v>0</v>
      </c>
      <c r="S639" s="9"/>
      <c r="T639" s="9"/>
      <c r="U639" s="9">
        <f t="shared" si="107"/>
        <v>0</v>
      </c>
      <c r="V639" s="9"/>
      <c r="W639" s="9"/>
      <c r="X639" s="9">
        <f t="shared" si="108"/>
        <v>0</v>
      </c>
      <c r="Y639" s="9"/>
      <c r="Z639" s="9"/>
      <c r="AA639" s="10">
        <f t="shared" si="109"/>
        <v>0</v>
      </c>
      <c r="AB639" s="11">
        <v>45701</v>
      </c>
    </row>
    <row r="640" spans="1:28" ht="15.75" hidden="1" x14ac:dyDescent="0.25">
      <c r="A640" s="32">
        <v>45701</v>
      </c>
      <c r="B640" s="33" t="s">
        <v>662</v>
      </c>
      <c r="C640" s="33"/>
      <c r="D640" s="33" t="s">
        <v>223</v>
      </c>
      <c r="E640" s="33" t="s">
        <v>228</v>
      </c>
      <c r="F640" s="33">
        <v>1</v>
      </c>
      <c r="G640" s="33" t="s">
        <v>138</v>
      </c>
      <c r="H640" s="33">
        <v>1200000</v>
      </c>
      <c r="I640" s="20">
        <f t="shared" si="103"/>
        <v>1200000</v>
      </c>
      <c r="J640" s="37" t="s">
        <v>241</v>
      </c>
      <c r="K640" s="20"/>
      <c r="L640" s="9">
        <f t="shared" si="104"/>
        <v>0</v>
      </c>
      <c r="M640" s="9"/>
      <c r="N640" s="9"/>
      <c r="O640" s="9">
        <f t="shared" si="105"/>
        <v>0</v>
      </c>
      <c r="P640" s="9"/>
      <c r="Q640" s="9"/>
      <c r="R640" s="9">
        <f t="shared" si="106"/>
        <v>0</v>
      </c>
      <c r="S640" s="9"/>
      <c r="T640" s="9"/>
      <c r="U640" s="9">
        <f t="shared" si="107"/>
        <v>1200000</v>
      </c>
      <c r="V640" s="9">
        <v>1200000</v>
      </c>
      <c r="W640" s="9"/>
      <c r="X640" s="9">
        <f t="shared" si="108"/>
        <v>0</v>
      </c>
      <c r="Y640" s="9"/>
      <c r="Z640" s="9"/>
      <c r="AA640" s="10">
        <f t="shared" si="109"/>
        <v>0</v>
      </c>
      <c r="AB640" s="11">
        <v>45705</v>
      </c>
    </row>
    <row r="641" spans="1:28" ht="15.75" hidden="1" x14ac:dyDescent="0.25">
      <c r="A641" s="39">
        <v>45701</v>
      </c>
      <c r="B641" s="33" t="s">
        <v>109</v>
      </c>
      <c r="C641" s="33"/>
      <c r="D641" s="33" t="s">
        <v>41</v>
      </c>
      <c r="E641" s="33" t="s">
        <v>185</v>
      </c>
      <c r="F641" s="33">
        <v>4000</v>
      </c>
      <c r="G641" s="33" t="s">
        <v>29</v>
      </c>
      <c r="H641" s="33">
        <v>900</v>
      </c>
      <c r="I641" s="20">
        <f t="shared" si="103"/>
        <v>3600000</v>
      </c>
      <c r="J641" s="37" t="s">
        <v>241</v>
      </c>
      <c r="K641" s="20"/>
      <c r="L641" s="9">
        <f t="shared" si="104"/>
        <v>3600000</v>
      </c>
      <c r="M641" s="9">
        <v>3600000</v>
      </c>
      <c r="N641" s="9"/>
      <c r="O641" s="9">
        <f t="shared" si="105"/>
        <v>0</v>
      </c>
      <c r="P641" s="9"/>
      <c r="Q641" s="9"/>
      <c r="R641" s="9">
        <f t="shared" si="106"/>
        <v>0</v>
      </c>
      <c r="S641" s="9"/>
      <c r="T641" s="9"/>
      <c r="U641" s="9">
        <f t="shared" si="107"/>
        <v>0</v>
      </c>
      <c r="V641" s="9"/>
      <c r="W641" s="9"/>
      <c r="X641" s="9">
        <f t="shared" si="108"/>
        <v>0</v>
      </c>
      <c r="Y641" s="9"/>
      <c r="Z641" s="9"/>
      <c r="AA641" s="10">
        <f t="shared" si="109"/>
        <v>0</v>
      </c>
      <c r="AB641" s="11">
        <v>45701</v>
      </c>
    </row>
    <row r="642" spans="1:28" ht="15.75" hidden="1" x14ac:dyDescent="0.25">
      <c r="A642" s="39">
        <v>45701</v>
      </c>
      <c r="B642" s="33" t="s">
        <v>663</v>
      </c>
      <c r="C642" s="33"/>
      <c r="D642" s="33" t="s">
        <v>223</v>
      </c>
      <c r="E642" s="33" t="s">
        <v>86</v>
      </c>
      <c r="F642" s="33">
        <v>25</v>
      </c>
      <c r="G642" s="33" t="s">
        <v>51</v>
      </c>
      <c r="H642" s="33">
        <v>100000</v>
      </c>
      <c r="I642" s="20">
        <f t="shared" si="103"/>
        <v>2500000</v>
      </c>
      <c r="J642" s="37" t="s">
        <v>241</v>
      </c>
      <c r="K642" s="20"/>
      <c r="L642" s="9">
        <f t="shared" si="104"/>
        <v>0</v>
      </c>
      <c r="M642" s="9"/>
      <c r="N642" s="9"/>
      <c r="O642" s="9">
        <f t="shared" si="105"/>
        <v>0</v>
      </c>
      <c r="P642" s="9"/>
      <c r="Q642" s="9"/>
      <c r="R642" s="9">
        <f t="shared" si="106"/>
        <v>0</v>
      </c>
      <c r="S642" s="9"/>
      <c r="T642" s="9"/>
      <c r="U642" s="9">
        <f t="shared" si="107"/>
        <v>2500000</v>
      </c>
      <c r="V642" s="9">
        <v>2500000</v>
      </c>
      <c r="W642" s="9"/>
      <c r="X642" s="9">
        <f t="shared" si="108"/>
        <v>0</v>
      </c>
      <c r="Y642" s="9"/>
      <c r="Z642" s="9"/>
      <c r="AA642" s="10">
        <f t="shared" si="109"/>
        <v>0</v>
      </c>
      <c r="AB642" s="11">
        <v>45701</v>
      </c>
    </row>
    <row r="643" spans="1:28" ht="15.75" hidden="1" x14ac:dyDescent="0.25">
      <c r="A643" s="44">
        <v>45701</v>
      </c>
      <c r="B643" s="46" t="s">
        <v>169</v>
      </c>
      <c r="C643" s="46"/>
      <c r="D643" s="46" t="s">
        <v>223</v>
      </c>
      <c r="E643" s="46" t="s">
        <v>418</v>
      </c>
      <c r="F643" s="46">
        <v>731</v>
      </c>
      <c r="G643" s="46" t="s">
        <v>51</v>
      </c>
      <c r="H643" s="46">
        <v>13000</v>
      </c>
      <c r="I643" s="47">
        <f t="shared" si="103"/>
        <v>9503000</v>
      </c>
      <c r="J643" s="37" t="s">
        <v>240</v>
      </c>
      <c r="K643" s="20" t="s">
        <v>390</v>
      </c>
      <c r="L643" s="9">
        <f t="shared" si="104"/>
        <v>0</v>
      </c>
      <c r="M643" s="9"/>
      <c r="N643" s="9"/>
      <c r="O643" s="9">
        <f t="shared" si="105"/>
        <v>9503000</v>
      </c>
      <c r="P643" s="9">
        <v>9503000</v>
      </c>
      <c r="Q643" s="9"/>
      <c r="R643" s="9">
        <f t="shared" si="106"/>
        <v>0</v>
      </c>
      <c r="S643" s="9"/>
      <c r="T643" s="9"/>
      <c r="U643" s="9">
        <f t="shared" si="107"/>
        <v>0</v>
      </c>
      <c r="V643" s="9"/>
      <c r="W643" s="9"/>
      <c r="X643" s="9">
        <f t="shared" si="108"/>
        <v>0</v>
      </c>
      <c r="Y643" s="9"/>
      <c r="Z643" s="9"/>
      <c r="AA643" s="10">
        <f t="shared" si="109"/>
        <v>0</v>
      </c>
      <c r="AB643" s="11">
        <v>45706</v>
      </c>
    </row>
    <row r="644" spans="1:28" ht="15.75" hidden="1" x14ac:dyDescent="0.25">
      <c r="A644" s="39">
        <v>45702</v>
      </c>
      <c r="B644" s="35" t="s">
        <v>217</v>
      </c>
      <c r="C644" s="35"/>
      <c r="D644" s="35" t="s">
        <v>41</v>
      </c>
      <c r="E644" s="35" t="s">
        <v>155</v>
      </c>
      <c r="F644" s="35">
        <v>1500</v>
      </c>
      <c r="G644" s="35" t="s">
        <v>29</v>
      </c>
      <c r="H644" s="35">
        <v>4000</v>
      </c>
      <c r="I644" s="20">
        <f t="shared" ref="I644:I663" si="110">F644*H644</f>
        <v>6000000</v>
      </c>
      <c r="J644" s="31" t="s">
        <v>241</v>
      </c>
      <c r="K644" s="20"/>
      <c r="L644" s="9">
        <f>M644+N644</f>
        <v>5731250</v>
      </c>
      <c r="M644" s="9">
        <v>5731250</v>
      </c>
      <c r="N644" s="9"/>
      <c r="O644" s="9">
        <f>P644+Q644</f>
        <v>0</v>
      </c>
      <c r="P644" s="9"/>
      <c r="Q644" s="9"/>
      <c r="R644" s="9">
        <f>S644+T644</f>
        <v>0</v>
      </c>
      <c r="S644" s="9"/>
      <c r="T644" s="9"/>
      <c r="U644" s="9">
        <f>V644+W644</f>
        <v>268750</v>
      </c>
      <c r="V644" s="9">
        <v>268750</v>
      </c>
      <c r="W644" s="9"/>
      <c r="X644" s="9">
        <f>Y644+Z644</f>
        <v>0</v>
      </c>
      <c r="Y644" s="9"/>
      <c r="Z644" s="9"/>
      <c r="AA644" s="10">
        <f>C644+I644-L644-O644-U644-X644-R644</f>
        <v>0</v>
      </c>
      <c r="AB644" s="11">
        <v>45706</v>
      </c>
    </row>
    <row r="645" spans="1:28" ht="15.75" hidden="1" x14ac:dyDescent="0.25">
      <c r="A645" s="39">
        <v>45702</v>
      </c>
      <c r="B645" s="35" t="s">
        <v>332</v>
      </c>
      <c r="C645" s="33"/>
      <c r="D645" s="33" t="s">
        <v>223</v>
      </c>
      <c r="E645" s="33" t="s">
        <v>468</v>
      </c>
      <c r="F645" s="33">
        <v>49</v>
      </c>
      <c r="G645" s="33" t="s">
        <v>51</v>
      </c>
      <c r="H645" s="33">
        <v>47000</v>
      </c>
      <c r="I645" s="20">
        <f t="shared" si="110"/>
        <v>2303000</v>
      </c>
      <c r="J645" s="37" t="s">
        <v>241</v>
      </c>
      <c r="K645" s="20"/>
      <c r="L645" s="9">
        <f t="shared" ref="L645:L663" si="111">M645+N645</f>
        <v>0</v>
      </c>
      <c r="M645" s="9"/>
      <c r="N645" s="9"/>
      <c r="O645" s="9">
        <f t="shared" ref="O645:O663" si="112">P645+Q645</f>
        <v>0</v>
      </c>
      <c r="P645" s="9"/>
      <c r="Q645" s="9"/>
      <c r="R645" s="9">
        <f t="shared" ref="R645:R663" si="113">S645+T645</f>
        <v>0</v>
      </c>
      <c r="S645" s="9"/>
      <c r="T645" s="9"/>
      <c r="U645" s="9">
        <f t="shared" ref="U645:U663" si="114">V645+W645</f>
        <v>2303000</v>
      </c>
      <c r="V645" s="9">
        <v>2303000</v>
      </c>
      <c r="W645" s="9"/>
      <c r="X645" s="9">
        <f t="shared" ref="X645:X663" si="115">Y645+Z645</f>
        <v>0</v>
      </c>
      <c r="Y645" s="9"/>
      <c r="Z645" s="9"/>
      <c r="AA645" s="10">
        <f t="shared" ref="AA645:AA663" si="116">C645+I645-L645-O645-U645-X645-R645</f>
        <v>0</v>
      </c>
      <c r="AB645" s="11">
        <v>45702</v>
      </c>
    </row>
    <row r="646" spans="1:28" ht="15.75" hidden="1" x14ac:dyDescent="0.25">
      <c r="A646" s="39">
        <v>45702</v>
      </c>
      <c r="B646" s="35" t="s">
        <v>332</v>
      </c>
      <c r="C646" s="33"/>
      <c r="D646" s="33" t="s">
        <v>223</v>
      </c>
      <c r="E646" s="33" t="s">
        <v>245</v>
      </c>
      <c r="F646" s="33">
        <v>5</v>
      </c>
      <c r="G646" s="33" t="s">
        <v>51</v>
      </c>
      <c r="H646" s="33">
        <v>82000</v>
      </c>
      <c r="I646" s="20">
        <f t="shared" si="110"/>
        <v>410000</v>
      </c>
      <c r="J646" s="37" t="s">
        <v>241</v>
      </c>
      <c r="K646" s="20"/>
      <c r="L646" s="9">
        <f t="shared" si="111"/>
        <v>0</v>
      </c>
      <c r="M646" s="9"/>
      <c r="N646" s="9"/>
      <c r="O646" s="9">
        <f t="shared" si="112"/>
        <v>0</v>
      </c>
      <c r="P646" s="9"/>
      <c r="Q646" s="9"/>
      <c r="R646" s="9">
        <f t="shared" si="113"/>
        <v>0</v>
      </c>
      <c r="S646" s="9"/>
      <c r="T646" s="9"/>
      <c r="U646" s="9">
        <f t="shared" si="114"/>
        <v>410000</v>
      </c>
      <c r="V646" s="9">
        <v>410000</v>
      </c>
      <c r="W646" s="9"/>
      <c r="X646" s="9">
        <f t="shared" si="115"/>
        <v>0</v>
      </c>
      <c r="Y646" s="9"/>
      <c r="Z646" s="9"/>
      <c r="AA646" s="10">
        <f t="shared" si="116"/>
        <v>0</v>
      </c>
      <c r="AB646" s="11">
        <v>45702</v>
      </c>
    </row>
    <row r="647" spans="1:28" ht="15.75" hidden="1" x14ac:dyDescent="0.25">
      <c r="A647" s="39">
        <v>45702</v>
      </c>
      <c r="B647" s="33" t="s">
        <v>194</v>
      </c>
      <c r="C647" s="33"/>
      <c r="D647" s="33" t="s">
        <v>31</v>
      </c>
      <c r="E647" s="33" t="s">
        <v>95</v>
      </c>
      <c r="F647" s="33">
        <v>5200</v>
      </c>
      <c r="G647" s="33" t="s">
        <v>29</v>
      </c>
      <c r="H647" s="33">
        <v>4000</v>
      </c>
      <c r="I647" s="20">
        <f t="shared" si="110"/>
        <v>20800000</v>
      </c>
      <c r="J647" s="37" t="s">
        <v>240</v>
      </c>
      <c r="K647" s="20" t="s">
        <v>410</v>
      </c>
      <c r="L647" s="9">
        <f t="shared" si="111"/>
        <v>0</v>
      </c>
      <c r="M647" s="9"/>
      <c r="N647" s="9"/>
      <c r="O647" s="9">
        <f t="shared" si="112"/>
        <v>20800000</v>
      </c>
      <c r="P647" s="9">
        <v>20800000</v>
      </c>
      <c r="Q647" s="9"/>
      <c r="R647" s="9">
        <f t="shared" si="113"/>
        <v>0</v>
      </c>
      <c r="S647" s="9"/>
      <c r="T647" s="9"/>
      <c r="U647" s="9">
        <f t="shared" si="114"/>
        <v>0</v>
      </c>
      <c r="V647" s="9"/>
      <c r="W647" s="9"/>
      <c r="X647" s="9">
        <f t="shared" si="115"/>
        <v>0</v>
      </c>
      <c r="Y647" s="9"/>
      <c r="Z647" s="9"/>
      <c r="AA647" s="10">
        <f t="shared" si="116"/>
        <v>0</v>
      </c>
      <c r="AB647" s="11">
        <v>45381</v>
      </c>
    </row>
    <row r="648" spans="1:28" ht="15.75" hidden="1" x14ac:dyDescent="0.25">
      <c r="A648" s="39">
        <v>45702</v>
      </c>
      <c r="B648" s="33" t="s">
        <v>194</v>
      </c>
      <c r="C648" s="33"/>
      <c r="D648" s="33" t="s">
        <v>31</v>
      </c>
      <c r="E648" s="33" t="s">
        <v>185</v>
      </c>
      <c r="F648" s="33">
        <v>20000</v>
      </c>
      <c r="G648" s="33" t="s">
        <v>29</v>
      </c>
      <c r="H648" s="33">
        <v>1100</v>
      </c>
      <c r="I648" s="20">
        <f t="shared" si="110"/>
        <v>22000000</v>
      </c>
      <c r="J648" s="37" t="s">
        <v>240</v>
      </c>
      <c r="K648" s="20" t="s">
        <v>410</v>
      </c>
      <c r="L648" s="9">
        <f t="shared" si="111"/>
        <v>0</v>
      </c>
      <c r="M648" s="9"/>
      <c r="N648" s="9"/>
      <c r="O648" s="9">
        <f t="shared" si="112"/>
        <v>22000000</v>
      </c>
      <c r="P648" s="9">
        <v>22000000</v>
      </c>
      <c r="Q648" s="9"/>
      <c r="R648" s="9">
        <f t="shared" si="113"/>
        <v>0</v>
      </c>
      <c r="S648" s="9"/>
      <c r="T648" s="9"/>
      <c r="U648" s="9">
        <f t="shared" si="114"/>
        <v>0</v>
      </c>
      <c r="V648" s="9"/>
      <c r="W648" s="9"/>
      <c r="X648" s="9">
        <f t="shared" si="115"/>
        <v>0</v>
      </c>
      <c r="Y648" s="9"/>
      <c r="Z648" s="9"/>
      <c r="AA648" s="10">
        <f t="shared" si="116"/>
        <v>0</v>
      </c>
      <c r="AB648" s="11">
        <v>45381</v>
      </c>
    </row>
    <row r="649" spans="1:28" ht="15.75" hidden="1" x14ac:dyDescent="0.25">
      <c r="A649" s="39">
        <v>45702</v>
      </c>
      <c r="B649" s="33" t="s">
        <v>216</v>
      </c>
      <c r="C649" s="33"/>
      <c r="D649" s="33" t="s">
        <v>223</v>
      </c>
      <c r="E649" s="33" t="s">
        <v>527</v>
      </c>
      <c r="F649" s="33">
        <v>1</v>
      </c>
      <c r="G649" s="33" t="s">
        <v>51</v>
      </c>
      <c r="H649" s="33">
        <v>150000</v>
      </c>
      <c r="I649" s="20">
        <f t="shared" si="110"/>
        <v>150000</v>
      </c>
      <c r="J649" s="37" t="s">
        <v>240</v>
      </c>
      <c r="K649" s="20" t="s">
        <v>668</v>
      </c>
      <c r="L649" s="9">
        <f t="shared" si="111"/>
        <v>0</v>
      </c>
      <c r="M649" s="9"/>
      <c r="N649" s="9"/>
      <c r="O649" s="9">
        <f t="shared" si="112"/>
        <v>150000</v>
      </c>
      <c r="P649" s="9">
        <v>150000</v>
      </c>
      <c r="Q649" s="9"/>
      <c r="R649" s="9">
        <f t="shared" si="113"/>
        <v>0</v>
      </c>
      <c r="S649" s="9"/>
      <c r="T649" s="9"/>
      <c r="U649" s="9">
        <f t="shared" si="114"/>
        <v>0</v>
      </c>
      <c r="V649" s="9"/>
      <c r="W649" s="9"/>
      <c r="X649" s="9">
        <f t="shared" si="115"/>
        <v>0</v>
      </c>
      <c r="Y649" s="9"/>
      <c r="Z649" s="9"/>
      <c r="AA649" s="10">
        <f t="shared" si="116"/>
        <v>0</v>
      </c>
      <c r="AB649" s="11">
        <v>45702</v>
      </c>
    </row>
    <row r="650" spans="1:28" ht="15.75" hidden="1" x14ac:dyDescent="0.25">
      <c r="A650" s="39">
        <v>45702</v>
      </c>
      <c r="B650" s="33" t="s">
        <v>87</v>
      </c>
      <c r="C650" s="33"/>
      <c r="D650" s="33" t="s">
        <v>223</v>
      </c>
      <c r="E650" s="33" t="s">
        <v>61</v>
      </c>
      <c r="F650" s="33">
        <v>6</v>
      </c>
      <c r="G650" s="33" t="s">
        <v>25</v>
      </c>
      <c r="H650" s="33">
        <v>45000</v>
      </c>
      <c r="I650" s="20">
        <f t="shared" si="110"/>
        <v>270000</v>
      </c>
      <c r="J650" s="37" t="s">
        <v>241</v>
      </c>
      <c r="K650" s="20"/>
      <c r="L650" s="9">
        <f t="shared" si="111"/>
        <v>0</v>
      </c>
      <c r="M650" s="9"/>
      <c r="N650" s="9"/>
      <c r="O650" s="9">
        <f t="shared" si="112"/>
        <v>0</v>
      </c>
      <c r="P650" s="9"/>
      <c r="Q650" s="9"/>
      <c r="R650" s="9">
        <f t="shared" si="113"/>
        <v>0</v>
      </c>
      <c r="S650" s="9"/>
      <c r="T650" s="9"/>
      <c r="U650" s="9">
        <f t="shared" si="114"/>
        <v>270000</v>
      </c>
      <c r="V650" s="9">
        <v>270000</v>
      </c>
      <c r="W650" s="9"/>
      <c r="X650" s="9">
        <f t="shared" si="115"/>
        <v>0</v>
      </c>
      <c r="Y650" s="9"/>
      <c r="Z650" s="9"/>
      <c r="AA650" s="10">
        <f t="shared" si="116"/>
        <v>0</v>
      </c>
      <c r="AB650" s="11">
        <v>45702</v>
      </c>
    </row>
    <row r="651" spans="1:28" ht="15.75" hidden="1" x14ac:dyDescent="0.25">
      <c r="A651" s="39">
        <v>45702</v>
      </c>
      <c r="B651" s="33" t="s">
        <v>87</v>
      </c>
      <c r="C651" s="33"/>
      <c r="D651" s="33" t="s">
        <v>223</v>
      </c>
      <c r="E651" s="33" t="s">
        <v>166</v>
      </c>
      <c r="F651" s="33">
        <v>1</v>
      </c>
      <c r="G651" s="33" t="s">
        <v>23</v>
      </c>
      <c r="H651" s="33">
        <v>400000</v>
      </c>
      <c r="I651" s="20">
        <f t="shared" si="110"/>
        <v>400000</v>
      </c>
      <c r="J651" s="37" t="s">
        <v>241</v>
      </c>
      <c r="K651" s="20"/>
      <c r="L651" s="9">
        <f t="shared" si="111"/>
        <v>0</v>
      </c>
      <c r="M651" s="9"/>
      <c r="N651" s="9"/>
      <c r="O651" s="9">
        <f t="shared" si="112"/>
        <v>0</v>
      </c>
      <c r="P651" s="9"/>
      <c r="Q651" s="9"/>
      <c r="R651" s="9">
        <f t="shared" si="113"/>
        <v>0</v>
      </c>
      <c r="S651" s="9"/>
      <c r="T651" s="9"/>
      <c r="U651" s="9">
        <f t="shared" si="114"/>
        <v>400000</v>
      </c>
      <c r="V651" s="9">
        <v>400000</v>
      </c>
      <c r="W651" s="9"/>
      <c r="X651" s="9">
        <f t="shared" si="115"/>
        <v>0</v>
      </c>
      <c r="Y651" s="9"/>
      <c r="Z651" s="9"/>
      <c r="AA651" s="10">
        <f t="shared" si="116"/>
        <v>0</v>
      </c>
      <c r="AB651" s="11">
        <v>45702</v>
      </c>
    </row>
    <row r="652" spans="1:28" ht="15.75" hidden="1" x14ac:dyDescent="0.25">
      <c r="A652" s="39">
        <v>45702</v>
      </c>
      <c r="B652" s="33" t="s">
        <v>347</v>
      </c>
      <c r="C652" s="33"/>
      <c r="D652" s="33" t="s">
        <v>223</v>
      </c>
      <c r="E652" s="33" t="s">
        <v>95</v>
      </c>
      <c r="F652" s="33">
        <v>300</v>
      </c>
      <c r="G652" s="33" t="s">
        <v>29</v>
      </c>
      <c r="H652" s="33">
        <v>3600</v>
      </c>
      <c r="I652" s="20">
        <f t="shared" si="110"/>
        <v>1080000</v>
      </c>
      <c r="J652" s="37" t="s">
        <v>241</v>
      </c>
      <c r="K652" s="20"/>
      <c r="L652" s="9">
        <f t="shared" si="111"/>
        <v>0</v>
      </c>
      <c r="M652" s="9"/>
      <c r="N652" s="9"/>
      <c r="O652" s="9">
        <f t="shared" si="112"/>
        <v>0</v>
      </c>
      <c r="P652" s="9"/>
      <c r="Q652" s="9"/>
      <c r="R652" s="9">
        <f t="shared" si="113"/>
        <v>0</v>
      </c>
      <c r="S652" s="9"/>
      <c r="T652" s="9"/>
      <c r="U652" s="9">
        <f t="shared" si="114"/>
        <v>1080000</v>
      </c>
      <c r="V652" s="9">
        <v>1080000</v>
      </c>
      <c r="W652" s="9"/>
      <c r="X652" s="9">
        <f t="shared" si="115"/>
        <v>0</v>
      </c>
      <c r="Y652" s="9"/>
      <c r="Z652" s="9"/>
      <c r="AA652" s="10">
        <f t="shared" si="116"/>
        <v>0</v>
      </c>
      <c r="AB652" s="11">
        <v>45702</v>
      </c>
    </row>
    <row r="653" spans="1:28" ht="15.75" hidden="1" x14ac:dyDescent="0.25">
      <c r="A653" s="39">
        <v>45702</v>
      </c>
      <c r="B653" s="33" t="s">
        <v>370</v>
      </c>
      <c r="C653" s="33"/>
      <c r="D653" s="33" t="s">
        <v>41</v>
      </c>
      <c r="E653" s="33" t="s">
        <v>156</v>
      </c>
      <c r="F653" s="33">
        <v>5</v>
      </c>
      <c r="G653" s="33" t="s">
        <v>23</v>
      </c>
      <c r="H653" s="33">
        <v>400000</v>
      </c>
      <c r="I653" s="20">
        <f t="shared" si="110"/>
        <v>2000000</v>
      </c>
      <c r="J653" s="37" t="s">
        <v>240</v>
      </c>
      <c r="K653" s="20" t="s">
        <v>642</v>
      </c>
      <c r="L653" s="9">
        <f t="shared" si="111"/>
        <v>0</v>
      </c>
      <c r="M653" s="9"/>
      <c r="N653" s="9"/>
      <c r="O653" s="9">
        <f t="shared" si="112"/>
        <v>2000000</v>
      </c>
      <c r="P653" s="9">
        <v>2000000</v>
      </c>
      <c r="Q653" s="9"/>
      <c r="R653" s="9">
        <f t="shared" si="113"/>
        <v>0</v>
      </c>
      <c r="S653" s="9"/>
      <c r="T653" s="9"/>
      <c r="U653" s="9">
        <f t="shared" si="114"/>
        <v>0</v>
      </c>
      <c r="V653" s="9"/>
      <c r="W653" s="9"/>
      <c r="X653" s="9">
        <f t="shared" si="115"/>
        <v>0</v>
      </c>
      <c r="Y653" s="9"/>
      <c r="Z653" s="9"/>
      <c r="AA653" s="10">
        <f t="shared" si="116"/>
        <v>0</v>
      </c>
      <c r="AB653" s="11">
        <v>45699</v>
      </c>
    </row>
    <row r="654" spans="1:28" ht="15.75" hidden="1" x14ac:dyDescent="0.25">
      <c r="A654" s="39">
        <v>45702</v>
      </c>
      <c r="B654" s="33" t="s">
        <v>186</v>
      </c>
      <c r="C654" s="33"/>
      <c r="D654" s="33" t="s">
        <v>31</v>
      </c>
      <c r="E654" s="33" t="s">
        <v>64</v>
      </c>
      <c r="F654" s="33">
        <v>12</v>
      </c>
      <c r="G654" s="33" t="s">
        <v>33</v>
      </c>
      <c r="H654" s="33">
        <v>150000</v>
      </c>
      <c r="I654" s="20">
        <f t="shared" si="110"/>
        <v>1800000</v>
      </c>
      <c r="J654" s="37" t="s">
        <v>34</v>
      </c>
      <c r="K654" s="20" t="s">
        <v>709</v>
      </c>
      <c r="L654" s="9">
        <f t="shared" si="111"/>
        <v>0</v>
      </c>
      <c r="M654" s="9"/>
      <c r="N654" s="9"/>
      <c r="O654" s="9">
        <f t="shared" si="112"/>
        <v>2990000</v>
      </c>
      <c r="P654" s="9">
        <v>2990000</v>
      </c>
      <c r="Q654" s="9"/>
      <c r="R654" s="9">
        <f t="shared" si="113"/>
        <v>0</v>
      </c>
      <c r="S654" s="9"/>
      <c r="T654" s="9"/>
      <c r="U654" s="9">
        <f t="shared" si="114"/>
        <v>0</v>
      </c>
      <c r="V654" s="9"/>
      <c r="W654" s="9"/>
      <c r="X654" s="9">
        <f t="shared" si="115"/>
        <v>0</v>
      </c>
      <c r="Y654" s="9"/>
      <c r="Z654" s="9"/>
      <c r="AA654" s="10">
        <f t="shared" si="116"/>
        <v>-1190000</v>
      </c>
      <c r="AB654" s="11">
        <v>45708</v>
      </c>
    </row>
    <row r="655" spans="1:28" ht="15.75" hidden="1" x14ac:dyDescent="0.25">
      <c r="A655" s="39">
        <v>45702</v>
      </c>
      <c r="B655" s="33" t="s">
        <v>232</v>
      </c>
      <c r="C655" s="33"/>
      <c r="D655" s="33" t="s">
        <v>41</v>
      </c>
      <c r="E655" s="33" t="s">
        <v>228</v>
      </c>
      <c r="F655" s="33">
        <v>1</v>
      </c>
      <c r="G655" s="33" t="s">
        <v>138</v>
      </c>
      <c r="H655" s="33">
        <v>1200000</v>
      </c>
      <c r="I655" s="20">
        <f t="shared" si="110"/>
        <v>1200000</v>
      </c>
      <c r="J655" s="34" t="s">
        <v>26</v>
      </c>
      <c r="K655" s="20"/>
      <c r="L655" s="9">
        <f t="shared" si="111"/>
        <v>0</v>
      </c>
      <c r="M655" s="9"/>
      <c r="N655" s="9"/>
      <c r="O655" s="9">
        <f t="shared" si="112"/>
        <v>0</v>
      </c>
      <c r="P655" s="9"/>
      <c r="Q655" s="9"/>
      <c r="R655" s="9">
        <f t="shared" si="113"/>
        <v>0</v>
      </c>
      <c r="S655" s="9"/>
      <c r="T655" s="9"/>
      <c r="U655" s="9">
        <f t="shared" si="114"/>
        <v>0</v>
      </c>
      <c r="V655" s="9"/>
      <c r="W655" s="9"/>
      <c r="X655" s="9">
        <f t="shared" si="115"/>
        <v>0</v>
      </c>
      <c r="Y655" s="9"/>
      <c r="Z655" s="9"/>
      <c r="AA655" s="10">
        <f t="shared" si="116"/>
        <v>1200000</v>
      </c>
      <c r="AB655" s="11"/>
    </row>
    <row r="656" spans="1:28" ht="15.75" hidden="1" x14ac:dyDescent="0.25">
      <c r="A656" s="39">
        <v>45702</v>
      </c>
      <c r="B656" s="33" t="s">
        <v>232</v>
      </c>
      <c r="C656" s="33"/>
      <c r="D656" s="33" t="s">
        <v>41</v>
      </c>
      <c r="E656" s="33" t="s">
        <v>137</v>
      </c>
      <c r="F656" s="33">
        <v>1</v>
      </c>
      <c r="G656" s="33" t="s">
        <v>138</v>
      </c>
      <c r="H656" s="33">
        <v>1200000</v>
      </c>
      <c r="I656" s="20">
        <f t="shared" si="110"/>
        <v>1200000</v>
      </c>
      <c r="J656" s="34" t="s">
        <v>26</v>
      </c>
      <c r="K656" s="20"/>
      <c r="L656" s="9">
        <f t="shared" si="111"/>
        <v>0</v>
      </c>
      <c r="M656" s="9"/>
      <c r="N656" s="9"/>
      <c r="O656" s="9">
        <f t="shared" si="112"/>
        <v>0</v>
      </c>
      <c r="P656" s="9"/>
      <c r="Q656" s="9"/>
      <c r="R656" s="9">
        <f t="shared" si="113"/>
        <v>0</v>
      </c>
      <c r="S656" s="9"/>
      <c r="T656" s="9"/>
      <c r="U656" s="9">
        <f t="shared" si="114"/>
        <v>0</v>
      </c>
      <c r="V656" s="9"/>
      <c r="W656" s="9"/>
      <c r="X656" s="9">
        <f t="shared" si="115"/>
        <v>0</v>
      </c>
      <c r="Y656" s="9"/>
      <c r="Z656" s="9"/>
      <c r="AA656" s="10">
        <f t="shared" si="116"/>
        <v>1200000</v>
      </c>
      <c r="AB656" s="11"/>
    </row>
    <row r="657" spans="1:28" ht="15.75" hidden="1" x14ac:dyDescent="0.25">
      <c r="A657" s="39">
        <v>45702</v>
      </c>
      <c r="B657" s="33" t="s">
        <v>217</v>
      </c>
      <c r="C657" s="33"/>
      <c r="D657" s="33" t="s">
        <v>41</v>
      </c>
      <c r="E657" s="33" t="s">
        <v>155</v>
      </c>
      <c r="F657" s="33">
        <v>500</v>
      </c>
      <c r="G657" s="33" t="s">
        <v>29</v>
      </c>
      <c r="H657" s="33">
        <v>4000</v>
      </c>
      <c r="I657" s="20">
        <f t="shared" si="110"/>
        <v>2000000</v>
      </c>
      <c r="J657" s="31" t="s">
        <v>241</v>
      </c>
      <c r="K657" s="20"/>
      <c r="L657" s="9">
        <f t="shared" si="111"/>
        <v>2000000</v>
      </c>
      <c r="M657" s="9">
        <v>2000000</v>
      </c>
      <c r="N657" s="9"/>
      <c r="O657" s="9">
        <f t="shared" si="112"/>
        <v>0</v>
      </c>
      <c r="P657" s="9"/>
      <c r="Q657" s="9"/>
      <c r="R657" s="9">
        <f t="shared" si="113"/>
        <v>0</v>
      </c>
      <c r="S657" s="9"/>
      <c r="T657" s="9"/>
      <c r="U657" s="9">
        <f t="shared" si="114"/>
        <v>0</v>
      </c>
      <c r="V657" s="9"/>
      <c r="W657" s="9"/>
      <c r="X657" s="9">
        <f t="shared" si="115"/>
        <v>0</v>
      </c>
      <c r="Y657" s="9"/>
      <c r="Z657" s="9"/>
      <c r="AA657" s="10">
        <f t="shared" si="116"/>
        <v>0</v>
      </c>
      <c r="AB657" s="11">
        <v>45706</v>
      </c>
    </row>
    <row r="658" spans="1:28" ht="15.75" hidden="1" x14ac:dyDescent="0.25">
      <c r="A658" s="39">
        <v>45702</v>
      </c>
      <c r="B658" s="33" t="s">
        <v>217</v>
      </c>
      <c r="C658" s="33"/>
      <c r="D658" s="33" t="s">
        <v>41</v>
      </c>
      <c r="E658" s="33" t="s">
        <v>102</v>
      </c>
      <c r="F658" s="33">
        <v>4</v>
      </c>
      <c r="G658" s="33" t="s">
        <v>74</v>
      </c>
      <c r="H658" s="33">
        <v>65000</v>
      </c>
      <c r="I658" s="20">
        <f t="shared" si="110"/>
        <v>260000</v>
      </c>
      <c r="J658" s="31" t="s">
        <v>241</v>
      </c>
      <c r="K658" s="20"/>
      <c r="L658" s="9">
        <f t="shared" si="111"/>
        <v>260000</v>
      </c>
      <c r="M658" s="9">
        <v>260000</v>
      </c>
      <c r="N658" s="9"/>
      <c r="O658" s="9">
        <f t="shared" si="112"/>
        <v>0</v>
      </c>
      <c r="P658" s="9"/>
      <c r="Q658" s="9"/>
      <c r="R658" s="9">
        <f t="shared" si="113"/>
        <v>0</v>
      </c>
      <c r="S658" s="9"/>
      <c r="T658" s="9"/>
      <c r="U658" s="9">
        <f t="shared" si="114"/>
        <v>0</v>
      </c>
      <c r="V658" s="9"/>
      <c r="W658" s="9"/>
      <c r="X658" s="9">
        <f t="shared" si="115"/>
        <v>0</v>
      </c>
      <c r="Y658" s="9"/>
      <c r="Z658" s="9"/>
      <c r="AA658" s="10">
        <f t="shared" si="116"/>
        <v>0</v>
      </c>
      <c r="AB658" s="11">
        <v>45706</v>
      </c>
    </row>
    <row r="659" spans="1:28" ht="15.75" hidden="1" x14ac:dyDescent="0.25">
      <c r="A659" s="39">
        <v>45702</v>
      </c>
      <c r="B659" s="33" t="s">
        <v>191</v>
      </c>
      <c r="C659" s="33"/>
      <c r="D659" s="33" t="s">
        <v>31</v>
      </c>
      <c r="E659" s="33" t="s">
        <v>192</v>
      </c>
      <c r="F659" s="33">
        <v>7000</v>
      </c>
      <c r="G659" s="33" t="s">
        <v>29</v>
      </c>
      <c r="H659" s="33">
        <v>875</v>
      </c>
      <c r="I659" s="20">
        <f t="shared" si="110"/>
        <v>6125000</v>
      </c>
      <c r="J659" s="34" t="s">
        <v>26</v>
      </c>
      <c r="K659" s="20"/>
      <c r="L659" s="9">
        <f t="shared" si="111"/>
        <v>0</v>
      </c>
      <c r="M659" s="9"/>
      <c r="N659" s="9"/>
      <c r="O659" s="9">
        <f t="shared" si="112"/>
        <v>0</v>
      </c>
      <c r="P659" s="9"/>
      <c r="Q659" s="9"/>
      <c r="R659" s="9">
        <f t="shared" si="113"/>
        <v>0</v>
      </c>
      <c r="S659" s="9"/>
      <c r="T659" s="9"/>
      <c r="U659" s="9">
        <f t="shared" si="114"/>
        <v>0</v>
      </c>
      <c r="V659" s="9"/>
      <c r="W659" s="9"/>
      <c r="X659" s="9">
        <f t="shared" si="115"/>
        <v>0</v>
      </c>
      <c r="Y659" s="9"/>
      <c r="Z659" s="9"/>
      <c r="AA659" s="10">
        <f t="shared" si="116"/>
        <v>6125000</v>
      </c>
      <c r="AB659" s="11"/>
    </row>
    <row r="660" spans="1:28" ht="15.75" hidden="1" x14ac:dyDescent="0.25">
      <c r="A660" s="32">
        <v>45702</v>
      </c>
      <c r="B660" s="33" t="s">
        <v>191</v>
      </c>
      <c r="C660" s="33"/>
      <c r="D660" s="33" t="s">
        <v>31</v>
      </c>
      <c r="E660" s="33" t="s">
        <v>86</v>
      </c>
      <c r="F660" s="33">
        <v>25</v>
      </c>
      <c r="G660" s="33" t="s">
        <v>51</v>
      </c>
      <c r="H660" s="33">
        <v>125000</v>
      </c>
      <c r="I660" s="20">
        <f t="shared" si="110"/>
        <v>3125000</v>
      </c>
      <c r="J660" s="34" t="s">
        <v>26</v>
      </c>
      <c r="K660" s="20"/>
      <c r="L660" s="9">
        <f t="shared" si="111"/>
        <v>0</v>
      </c>
      <c r="M660" s="9"/>
      <c r="N660" s="9"/>
      <c r="O660" s="9">
        <f t="shared" si="112"/>
        <v>0</v>
      </c>
      <c r="P660" s="9"/>
      <c r="Q660" s="9"/>
      <c r="R660" s="9">
        <f t="shared" si="113"/>
        <v>0</v>
      </c>
      <c r="S660" s="9"/>
      <c r="T660" s="9"/>
      <c r="U660" s="9">
        <f t="shared" si="114"/>
        <v>0</v>
      </c>
      <c r="V660" s="9"/>
      <c r="W660" s="9"/>
      <c r="X660" s="9">
        <f t="shared" si="115"/>
        <v>0</v>
      </c>
      <c r="Y660" s="9"/>
      <c r="Z660" s="9"/>
      <c r="AA660" s="10">
        <f t="shared" si="116"/>
        <v>3125000</v>
      </c>
      <c r="AB660" s="11"/>
    </row>
    <row r="661" spans="1:28" ht="15.75" hidden="1" x14ac:dyDescent="0.25">
      <c r="A661" s="39">
        <v>45702</v>
      </c>
      <c r="B661" s="33" t="s">
        <v>231</v>
      </c>
      <c r="C661" s="33"/>
      <c r="D661" s="33"/>
      <c r="E661" s="33" t="s">
        <v>423</v>
      </c>
      <c r="F661" s="33">
        <v>100.4</v>
      </c>
      <c r="G661" s="33" t="s">
        <v>51</v>
      </c>
      <c r="H661" s="33"/>
      <c r="I661" s="20">
        <f t="shared" si="110"/>
        <v>0</v>
      </c>
      <c r="J661" s="34" t="s">
        <v>26</v>
      </c>
      <c r="K661" s="20"/>
      <c r="L661" s="9">
        <f t="shared" si="111"/>
        <v>0</v>
      </c>
      <c r="M661" s="9"/>
      <c r="N661" s="9"/>
      <c r="O661" s="9">
        <f t="shared" si="112"/>
        <v>0</v>
      </c>
      <c r="P661" s="9"/>
      <c r="Q661" s="9"/>
      <c r="R661" s="9">
        <f t="shared" si="113"/>
        <v>0</v>
      </c>
      <c r="S661" s="9"/>
      <c r="T661" s="9"/>
      <c r="U661" s="9">
        <f t="shared" si="114"/>
        <v>0</v>
      </c>
      <c r="V661" s="9"/>
      <c r="W661" s="9"/>
      <c r="X661" s="9">
        <f t="shared" si="115"/>
        <v>0</v>
      </c>
      <c r="Y661" s="9"/>
      <c r="Z661" s="9"/>
      <c r="AA661" s="10">
        <f t="shared" si="116"/>
        <v>0</v>
      </c>
      <c r="AB661" s="11"/>
    </row>
    <row r="662" spans="1:28" ht="15.75" hidden="1" x14ac:dyDescent="0.25">
      <c r="A662" s="39">
        <v>45702</v>
      </c>
      <c r="B662" s="33" t="s">
        <v>290</v>
      </c>
      <c r="C662" s="33"/>
      <c r="D662" s="33" t="s">
        <v>31</v>
      </c>
      <c r="E662" s="33" t="s">
        <v>228</v>
      </c>
      <c r="F662" s="33">
        <v>1</v>
      </c>
      <c r="G662" s="33" t="s">
        <v>138</v>
      </c>
      <c r="H662" s="33">
        <v>1200000</v>
      </c>
      <c r="I662" s="20">
        <f t="shared" si="110"/>
        <v>1200000</v>
      </c>
      <c r="J662" s="37" t="s">
        <v>240</v>
      </c>
      <c r="K662" s="20" t="s">
        <v>732</v>
      </c>
      <c r="L662" s="9">
        <f t="shared" si="111"/>
        <v>0</v>
      </c>
      <c r="M662" s="9"/>
      <c r="N662" s="9"/>
      <c r="O662" s="9">
        <f t="shared" si="112"/>
        <v>1200000</v>
      </c>
      <c r="P662" s="9">
        <v>1200000</v>
      </c>
      <c r="Q662" s="9"/>
      <c r="R662" s="9">
        <f t="shared" si="113"/>
        <v>0</v>
      </c>
      <c r="S662" s="9"/>
      <c r="T662" s="9"/>
      <c r="U662" s="9">
        <f t="shared" si="114"/>
        <v>0</v>
      </c>
      <c r="V662" s="9"/>
      <c r="W662" s="9"/>
      <c r="X662" s="9">
        <f t="shared" si="115"/>
        <v>0</v>
      </c>
      <c r="Y662" s="9"/>
      <c r="Z662" s="9"/>
      <c r="AA662" s="10">
        <f t="shared" si="116"/>
        <v>0</v>
      </c>
      <c r="AB662" s="11">
        <v>45712</v>
      </c>
    </row>
    <row r="663" spans="1:28" ht="15.75" hidden="1" x14ac:dyDescent="0.25">
      <c r="A663" s="44">
        <v>45702</v>
      </c>
      <c r="B663" s="46" t="s">
        <v>231</v>
      </c>
      <c r="C663" s="46"/>
      <c r="D663" s="46"/>
      <c r="E663" s="46" t="s">
        <v>136</v>
      </c>
      <c r="F663" s="46">
        <v>49.8</v>
      </c>
      <c r="G663" s="46" t="s">
        <v>51</v>
      </c>
      <c r="H663" s="46"/>
      <c r="I663" s="47">
        <f t="shared" si="110"/>
        <v>0</v>
      </c>
      <c r="J663" s="58" t="s">
        <v>26</v>
      </c>
      <c r="K663" s="20"/>
      <c r="L663" s="9">
        <f t="shared" si="111"/>
        <v>0</v>
      </c>
      <c r="M663" s="9"/>
      <c r="N663" s="9"/>
      <c r="O663" s="9">
        <f t="shared" si="112"/>
        <v>0</v>
      </c>
      <c r="P663" s="9"/>
      <c r="Q663" s="9"/>
      <c r="R663" s="9">
        <f t="shared" si="113"/>
        <v>0</v>
      </c>
      <c r="S663" s="9"/>
      <c r="T663" s="9"/>
      <c r="U663" s="9">
        <f t="shared" si="114"/>
        <v>0</v>
      </c>
      <c r="V663" s="9"/>
      <c r="W663" s="9"/>
      <c r="X663" s="9">
        <f t="shared" si="115"/>
        <v>0</v>
      </c>
      <c r="Y663" s="9"/>
      <c r="Z663" s="9"/>
      <c r="AA663" s="10">
        <f t="shared" si="116"/>
        <v>0</v>
      </c>
      <c r="AB663" s="11"/>
    </row>
    <row r="664" spans="1:28" ht="15.75" hidden="1" x14ac:dyDescent="0.25">
      <c r="A664" s="39">
        <v>45703</v>
      </c>
      <c r="B664" s="35" t="s">
        <v>217</v>
      </c>
      <c r="C664" s="35"/>
      <c r="D664" s="35" t="s">
        <v>41</v>
      </c>
      <c r="E664" s="35" t="s">
        <v>155</v>
      </c>
      <c r="F664" s="35">
        <v>500</v>
      </c>
      <c r="G664" s="35" t="s">
        <v>29</v>
      </c>
      <c r="H664" s="35">
        <v>4000</v>
      </c>
      <c r="I664" s="20">
        <f t="shared" ref="I664:I713" si="117">F664*H664</f>
        <v>2000000</v>
      </c>
      <c r="J664" s="31" t="s">
        <v>241</v>
      </c>
      <c r="K664" s="20"/>
      <c r="L664" s="9">
        <f>M664+N664</f>
        <v>2000000</v>
      </c>
      <c r="M664" s="9">
        <v>978750</v>
      </c>
      <c r="N664" s="9">
        <v>1021250</v>
      </c>
      <c r="O664" s="9">
        <f>P664+Q664</f>
        <v>0</v>
      </c>
      <c r="P664" s="9"/>
      <c r="Q664" s="9"/>
      <c r="R664" s="9">
        <f>S664+T664</f>
        <v>0</v>
      </c>
      <c r="S664" s="9"/>
      <c r="T664" s="9"/>
      <c r="U664" s="9">
        <f>V664+W664</f>
        <v>0</v>
      </c>
      <c r="V664" s="9"/>
      <c r="W664" s="9"/>
      <c r="X664" s="9">
        <f>Y664+Z664</f>
        <v>0</v>
      </c>
      <c r="Y664" s="9"/>
      <c r="Z664" s="9"/>
      <c r="AA664" s="10">
        <f>C664+I664-L664-O664-U664-X664-R664</f>
        <v>0</v>
      </c>
      <c r="AB664" s="11">
        <v>45708</v>
      </c>
    </row>
    <row r="665" spans="1:28" ht="15.75" hidden="1" x14ac:dyDescent="0.25">
      <c r="A665" s="39">
        <v>45703</v>
      </c>
      <c r="B665" s="33" t="s">
        <v>258</v>
      </c>
      <c r="C665" s="33"/>
      <c r="D665" s="33" t="s">
        <v>31</v>
      </c>
      <c r="E665" s="33" t="s">
        <v>110</v>
      </c>
      <c r="F665" s="33">
        <v>15200</v>
      </c>
      <c r="G665" s="35" t="s">
        <v>29</v>
      </c>
      <c r="H665" s="33"/>
      <c r="I665" s="20">
        <f t="shared" si="117"/>
        <v>0</v>
      </c>
      <c r="J665" s="54" t="s">
        <v>326</v>
      </c>
      <c r="K665" s="20"/>
      <c r="L665" s="9">
        <f t="shared" ref="L665:L682" si="118">M665+N665</f>
        <v>0</v>
      </c>
      <c r="M665" s="9"/>
      <c r="N665" s="9"/>
      <c r="O665" s="9">
        <f t="shared" ref="O665:O682" si="119">P665+Q665</f>
        <v>0</v>
      </c>
      <c r="P665" s="9"/>
      <c r="Q665" s="9"/>
      <c r="R665" s="9">
        <f t="shared" ref="R665:R682" si="120">S665+T665</f>
        <v>0</v>
      </c>
      <c r="S665" s="9"/>
      <c r="T665" s="9"/>
      <c r="U665" s="9">
        <f t="shared" ref="U665:U682" si="121">V665+W665</f>
        <v>0</v>
      </c>
      <c r="V665" s="9"/>
      <c r="W665" s="9"/>
      <c r="X665" s="9">
        <f t="shared" ref="X665:X682" si="122">Y665+Z665</f>
        <v>0</v>
      </c>
      <c r="Y665" s="9"/>
      <c r="Z665" s="9"/>
      <c r="AA665" s="10">
        <f t="shared" ref="AA665:AA682" si="123">C665+I665-L665-O665-U665-X665-R665</f>
        <v>0</v>
      </c>
      <c r="AB665" s="11"/>
    </row>
    <row r="666" spans="1:28" ht="15.75" hidden="1" x14ac:dyDescent="0.25">
      <c r="A666" s="39">
        <v>45703</v>
      </c>
      <c r="B666" s="33" t="s">
        <v>162</v>
      </c>
      <c r="C666" s="33"/>
      <c r="D666" s="33" t="s">
        <v>31</v>
      </c>
      <c r="E666" s="33" t="s">
        <v>155</v>
      </c>
      <c r="F666" s="33">
        <v>5200</v>
      </c>
      <c r="G666" s="35" t="s">
        <v>29</v>
      </c>
      <c r="H666" s="33">
        <v>3500</v>
      </c>
      <c r="I666" s="20">
        <f t="shared" si="117"/>
        <v>18200000</v>
      </c>
      <c r="J666" s="34" t="s">
        <v>26</v>
      </c>
      <c r="K666" s="20"/>
      <c r="L666" s="9">
        <f t="shared" si="118"/>
        <v>0</v>
      </c>
      <c r="M666" s="9"/>
      <c r="N666" s="9"/>
      <c r="O666" s="9">
        <f t="shared" si="119"/>
        <v>0</v>
      </c>
      <c r="P666" s="9"/>
      <c r="Q666" s="9"/>
      <c r="R666" s="9">
        <f t="shared" si="120"/>
        <v>0</v>
      </c>
      <c r="S666" s="9"/>
      <c r="T666" s="9"/>
      <c r="U666" s="9">
        <f t="shared" si="121"/>
        <v>0</v>
      </c>
      <c r="V666" s="9"/>
      <c r="W666" s="9"/>
      <c r="X666" s="9">
        <f t="shared" si="122"/>
        <v>0</v>
      </c>
      <c r="Y666" s="9"/>
      <c r="Z666" s="9"/>
      <c r="AA666" s="10">
        <f t="shared" si="123"/>
        <v>18200000</v>
      </c>
      <c r="AB666" s="11"/>
    </row>
    <row r="667" spans="1:28" ht="15.75" hidden="1" x14ac:dyDescent="0.25">
      <c r="A667" s="39">
        <v>45703</v>
      </c>
      <c r="B667" s="33" t="s">
        <v>370</v>
      </c>
      <c r="C667" s="33"/>
      <c r="D667" s="33" t="s">
        <v>41</v>
      </c>
      <c r="E667" s="33" t="s">
        <v>110</v>
      </c>
      <c r="F667" s="33">
        <v>1000</v>
      </c>
      <c r="G667" s="35" t="s">
        <v>29</v>
      </c>
      <c r="H667" s="33">
        <v>2000</v>
      </c>
      <c r="I667" s="20">
        <f t="shared" si="117"/>
        <v>2000000</v>
      </c>
      <c r="J667" s="37" t="s">
        <v>240</v>
      </c>
      <c r="K667" s="20" t="s">
        <v>699</v>
      </c>
      <c r="L667" s="9">
        <f t="shared" si="118"/>
        <v>0</v>
      </c>
      <c r="M667" s="9"/>
      <c r="N667" s="9"/>
      <c r="O667" s="9">
        <f t="shared" si="119"/>
        <v>2000000</v>
      </c>
      <c r="P667" s="9">
        <v>2000000</v>
      </c>
      <c r="Q667" s="9"/>
      <c r="R667" s="9">
        <f t="shared" si="120"/>
        <v>0</v>
      </c>
      <c r="S667" s="9"/>
      <c r="T667" s="9"/>
      <c r="U667" s="9">
        <f t="shared" si="121"/>
        <v>0</v>
      </c>
      <c r="V667" s="9"/>
      <c r="W667" s="9"/>
      <c r="X667" s="9">
        <f t="shared" si="122"/>
        <v>0</v>
      </c>
      <c r="Y667" s="9"/>
      <c r="Z667" s="9"/>
      <c r="AA667" s="10">
        <f t="shared" si="123"/>
        <v>0</v>
      </c>
      <c r="AB667" s="11">
        <v>45706</v>
      </c>
    </row>
    <row r="668" spans="1:28" ht="15.75" hidden="1" x14ac:dyDescent="0.25">
      <c r="A668" s="39">
        <v>45703</v>
      </c>
      <c r="B668" s="33" t="s">
        <v>210</v>
      </c>
      <c r="C668" s="33"/>
      <c r="D668" s="33" t="s">
        <v>41</v>
      </c>
      <c r="E668" s="33" t="s">
        <v>407</v>
      </c>
      <c r="F668" s="33">
        <v>1</v>
      </c>
      <c r="G668" s="33" t="s">
        <v>33</v>
      </c>
      <c r="H668" s="33">
        <v>300000</v>
      </c>
      <c r="I668" s="20">
        <f t="shared" si="117"/>
        <v>300000</v>
      </c>
      <c r="J668" s="37" t="s">
        <v>241</v>
      </c>
      <c r="K668" s="20"/>
      <c r="L668" s="9">
        <f t="shared" si="118"/>
        <v>300000</v>
      </c>
      <c r="M668" s="9">
        <v>300000</v>
      </c>
      <c r="N668" s="9"/>
      <c r="O668" s="9">
        <f t="shared" si="119"/>
        <v>0</v>
      </c>
      <c r="P668" s="9"/>
      <c r="Q668" s="9"/>
      <c r="R668" s="9">
        <f t="shared" si="120"/>
        <v>0</v>
      </c>
      <c r="S668" s="9"/>
      <c r="T668" s="9"/>
      <c r="U668" s="9">
        <f t="shared" si="121"/>
        <v>0</v>
      </c>
      <c r="V668" s="9"/>
      <c r="W668" s="9"/>
      <c r="X668" s="9">
        <f t="shared" si="122"/>
        <v>0</v>
      </c>
      <c r="Y668" s="9"/>
      <c r="Z668" s="9"/>
      <c r="AA668" s="10">
        <f t="shared" si="123"/>
        <v>0</v>
      </c>
      <c r="AB668" s="11">
        <v>45709</v>
      </c>
    </row>
    <row r="669" spans="1:28" ht="15.75" hidden="1" x14ac:dyDescent="0.25">
      <c r="A669" s="39">
        <v>45703</v>
      </c>
      <c r="B669" s="33" t="s">
        <v>576</v>
      </c>
      <c r="C669" s="33"/>
      <c r="D669" s="33" t="s">
        <v>41</v>
      </c>
      <c r="E669" s="33" t="s">
        <v>86</v>
      </c>
      <c r="F669" s="33">
        <v>25</v>
      </c>
      <c r="G669" s="33" t="s">
        <v>51</v>
      </c>
      <c r="H669" s="33">
        <v>120000</v>
      </c>
      <c r="I669" s="20">
        <f t="shared" si="117"/>
        <v>3000000</v>
      </c>
      <c r="J669" s="37" t="s">
        <v>241</v>
      </c>
      <c r="K669" s="20"/>
      <c r="L669" s="9">
        <f t="shared" si="118"/>
        <v>0</v>
      </c>
      <c r="M669" s="9"/>
      <c r="N669" s="9"/>
      <c r="O669" s="9">
        <f t="shared" si="119"/>
        <v>0</v>
      </c>
      <c r="P669" s="9"/>
      <c r="Q669" s="9"/>
      <c r="R669" s="9">
        <f t="shared" si="120"/>
        <v>0</v>
      </c>
      <c r="S669" s="9"/>
      <c r="T669" s="9"/>
      <c r="U669" s="9">
        <f t="shared" si="121"/>
        <v>3000000</v>
      </c>
      <c r="V669" s="9">
        <v>3000000</v>
      </c>
      <c r="W669" s="9"/>
      <c r="X669" s="9">
        <f t="shared" si="122"/>
        <v>0</v>
      </c>
      <c r="Y669" s="9"/>
      <c r="Z669" s="9"/>
      <c r="AA669" s="10">
        <f t="shared" si="123"/>
        <v>0</v>
      </c>
      <c r="AB669" s="11">
        <v>45703</v>
      </c>
    </row>
    <row r="670" spans="1:28" ht="15.75" hidden="1" x14ac:dyDescent="0.25">
      <c r="A670" s="39">
        <v>45703</v>
      </c>
      <c r="B670" s="33" t="s">
        <v>492</v>
      </c>
      <c r="C670" s="33"/>
      <c r="D670" s="33" t="s">
        <v>41</v>
      </c>
      <c r="E670" s="33" t="s">
        <v>73</v>
      </c>
      <c r="F670" s="43">
        <v>30</v>
      </c>
      <c r="G670" s="33" t="s">
        <v>74</v>
      </c>
      <c r="H670" s="33">
        <v>50000</v>
      </c>
      <c r="I670" s="20">
        <f t="shared" si="117"/>
        <v>1500000</v>
      </c>
      <c r="J670" s="37" t="s">
        <v>241</v>
      </c>
      <c r="K670" s="20"/>
      <c r="L670" s="9">
        <f t="shared" si="118"/>
        <v>1500000</v>
      </c>
      <c r="M670" s="9">
        <v>1500000</v>
      </c>
      <c r="N670" s="9"/>
      <c r="O670" s="9">
        <f t="shared" si="119"/>
        <v>0</v>
      </c>
      <c r="P670" s="9"/>
      <c r="Q670" s="9"/>
      <c r="R670" s="9">
        <f t="shared" si="120"/>
        <v>0</v>
      </c>
      <c r="S670" s="9"/>
      <c r="T670" s="9"/>
      <c r="U670" s="9">
        <f t="shared" si="121"/>
        <v>0</v>
      </c>
      <c r="V670" s="9"/>
      <c r="W670" s="9"/>
      <c r="X670" s="9">
        <f t="shared" si="122"/>
        <v>0</v>
      </c>
      <c r="Y670" s="9"/>
      <c r="Z670" s="9"/>
      <c r="AA670" s="10">
        <f t="shared" si="123"/>
        <v>0</v>
      </c>
      <c r="AB670" s="11">
        <v>45703</v>
      </c>
    </row>
    <row r="671" spans="1:28" ht="15.75" hidden="1" x14ac:dyDescent="0.25">
      <c r="A671" s="39">
        <v>45703</v>
      </c>
      <c r="B671" s="33" t="s">
        <v>492</v>
      </c>
      <c r="C671" s="33"/>
      <c r="D671" s="33" t="s">
        <v>41</v>
      </c>
      <c r="E671" s="33" t="s">
        <v>130</v>
      </c>
      <c r="F671" s="33">
        <v>10</v>
      </c>
      <c r="G671" s="33" t="s">
        <v>74</v>
      </c>
      <c r="H671" s="33">
        <v>50000</v>
      </c>
      <c r="I671" s="20">
        <f t="shared" si="117"/>
        <v>500000</v>
      </c>
      <c r="J671" s="37" t="s">
        <v>241</v>
      </c>
      <c r="K671" s="20"/>
      <c r="L671" s="9">
        <f t="shared" si="118"/>
        <v>500000</v>
      </c>
      <c r="M671" s="9">
        <v>500000</v>
      </c>
      <c r="N671" s="9"/>
      <c r="O671" s="9">
        <f t="shared" si="119"/>
        <v>0</v>
      </c>
      <c r="P671" s="9"/>
      <c r="Q671" s="9"/>
      <c r="R671" s="9">
        <f t="shared" si="120"/>
        <v>0</v>
      </c>
      <c r="S671" s="9"/>
      <c r="T671" s="9"/>
      <c r="U671" s="9">
        <f t="shared" si="121"/>
        <v>0</v>
      </c>
      <c r="V671" s="9"/>
      <c r="W671" s="9"/>
      <c r="X671" s="9">
        <f t="shared" si="122"/>
        <v>0</v>
      </c>
      <c r="Y671" s="9"/>
      <c r="Z671" s="9"/>
      <c r="AA671" s="10">
        <f t="shared" si="123"/>
        <v>0</v>
      </c>
      <c r="AB671" s="11">
        <v>45703</v>
      </c>
    </row>
    <row r="672" spans="1:28" ht="15.75" hidden="1" x14ac:dyDescent="0.25">
      <c r="A672" s="39">
        <v>45703</v>
      </c>
      <c r="B672" s="33" t="s">
        <v>492</v>
      </c>
      <c r="C672" s="33"/>
      <c r="D672" s="33" t="s">
        <v>41</v>
      </c>
      <c r="E672" s="33" t="s">
        <v>102</v>
      </c>
      <c r="F672" s="33">
        <v>12</v>
      </c>
      <c r="G672" s="33" t="s">
        <v>74</v>
      </c>
      <c r="H672" s="33">
        <v>65000</v>
      </c>
      <c r="I672" s="20">
        <f t="shared" si="117"/>
        <v>780000</v>
      </c>
      <c r="J672" s="42" t="s">
        <v>43</v>
      </c>
      <c r="K672" s="20"/>
      <c r="L672" s="9">
        <f t="shared" si="118"/>
        <v>580000</v>
      </c>
      <c r="M672" s="9">
        <v>580000</v>
      </c>
      <c r="N672" s="9"/>
      <c r="O672" s="9">
        <f t="shared" si="119"/>
        <v>0</v>
      </c>
      <c r="P672" s="9"/>
      <c r="Q672" s="9"/>
      <c r="R672" s="9">
        <f t="shared" si="120"/>
        <v>0</v>
      </c>
      <c r="S672" s="9"/>
      <c r="T672" s="9"/>
      <c r="U672" s="9">
        <f t="shared" si="121"/>
        <v>0</v>
      </c>
      <c r="V672" s="9"/>
      <c r="W672" s="9"/>
      <c r="X672" s="9">
        <f t="shared" si="122"/>
        <v>0</v>
      </c>
      <c r="Y672" s="9"/>
      <c r="Z672" s="9"/>
      <c r="AA672" s="10">
        <f t="shared" si="123"/>
        <v>200000</v>
      </c>
      <c r="AB672" s="11">
        <v>45703</v>
      </c>
    </row>
    <row r="673" spans="1:28" ht="15.75" hidden="1" x14ac:dyDescent="0.25">
      <c r="A673" s="39">
        <v>45703</v>
      </c>
      <c r="B673" s="33" t="s">
        <v>674</v>
      </c>
      <c r="C673" s="33"/>
      <c r="D673" s="33" t="s">
        <v>41</v>
      </c>
      <c r="E673" s="33" t="s">
        <v>344</v>
      </c>
      <c r="F673" s="33">
        <v>85.9</v>
      </c>
      <c r="G673" s="33" t="s">
        <v>51</v>
      </c>
      <c r="H673" s="33">
        <v>47000</v>
      </c>
      <c r="I673" s="20">
        <f t="shared" si="117"/>
        <v>4037300.0000000005</v>
      </c>
      <c r="J673" s="37" t="s">
        <v>241</v>
      </c>
      <c r="K673" s="20"/>
      <c r="L673" s="9">
        <f t="shared" si="118"/>
        <v>0</v>
      </c>
      <c r="M673" s="9"/>
      <c r="N673" s="9"/>
      <c r="O673" s="9">
        <f t="shared" si="119"/>
        <v>0</v>
      </c>
      <c r="P673" s="9"/>
      <c r="Q673" s="9"/>
      <c r="R673" s="9">
        <f t="shared" si="120"/>
        <v>0</v>
      </c>
      <c r="S673" s="9"/>
      <c r="T673" s="9"/>
      <c r="U673" s="9">
        <f t="shared" si="121"/>
        <v>4037300</v>
      </c>
      <c r="V673" s="9">
        <v>4037300</v>
      </c>
      <c r="W673" s="9"/>
      <c r="X673" s="9">
        <f t="shared" si="122"/>
        <v>0</v>
      </c>
      <c r="Y673" s="9"/>
      <c r="Z673" s="9"/>
      <c r="AA673" s="10">
        <f t="shared" si="123"/>
        <v>4.6566128730773926E-10</v>
      </c>
      <c r="AB673" s="11">
        <v>45714</v>
      </c>
    </row>
    <row r="674" spans="1:28" ht="15.75" hidden="1" x14ac:dyDescent="0.25">
      <c r="A674" s="39">
        <v>45703</v>
      </c>
      <c r="B674" s="33" t="s">
        <v>217</v>
      </c>
      <c r="C674" s="33"/>
      <c r="D674" s="33" t="s">
        <v>41</v>
      </c>
      <c r="E674" s="33" t="s">
        <v>224</v>
      </c>
      <c r="F674" s="33">
        <v>250</v>
      </c>
      <c r="G674" s="33" t="s">
        <v>29</v>
      </c>
      <c r="H674" s="33">
        <v>1790</v>
      </c>
      <c r="I674" s="20">
        <f t="shared" si="117"/>
        <v>447500</v>
      </c>
      <c r="J674" s="31" t="s">
        <v>241</v>
      </c>
      <c r="K674" s="20"/>
      <c r="L674" s="9">
        <f t="shared" si="118"/>
        <v>378750</v>
      </c>
      <c r="M674" s="9"/>
      <c r="N674" s="9">
        <v>378750</v>
      </c>
      <c r="O674" s="9">
        <f t="shared" si="119"/>
        <v>0</v>
      </c>
      <c r="P674" s="9"/>
      <c r="Q674" s="9"/>
      <c r="R674" s="9">
        <f t="shared" si="120"/>
        <v>0</v>
      </c>
      <c r="S674" s="9"/>
      <c r="T674" s="9"/>
      <c r="U674" s="9">
        <f t="shared" si="121"/>
        <v>68750</v>
      </c>
      <c r="V674" s="9">
        <v>68750</v>
      </c>
      <c r="W674" s="9"/>
      <c r="X674" s="9">
        <f t="shared" si="122"/>
        <v>0</v>
      </c>
      <c r="Y674" s="9"/>
      <c r="Z674" s="9"/>
      <c r="AA674" s="10">
        <f t="shared" si="123"/>
        <v>0</v>
      </c>
      <c r="AB674" s="11">
        <v>45708</v>
      </c>
    </row>
    <row r="675" spans="1:28" ht="15.75" hidden="1" x14ac:dyDescent="0.25">
      <c r="A675" s="39">
        <v>45703</v>
      </c>
      <c r="B675" s="33" t="s">
        <v>217</v>
      </c>
      <c r="C675" s="33"/>
      <c r="D675" s="33" t="s">
        <v>41</v>
      </c>
      <c r="E675" s="33" t="s">
        <v>198</v>
      </c>
      <c r="F675" s="33">
        <v>2000</v>
      </c>
      <c r="G675" s="33" t="s">
        <v>29</v>
      </c>
      <c r="H675" s="33">
        <v>860</v>
      </c>
      <c r="I675" s="20">
        <f t="shared" si="117"/>
        <v>1720000</v>
      </c>
      <c r="J675" s="31" t="s">
        <v>241</v>
      </c>
      <c r="K675" s="20"/>
      <c r="L675" s="9">
        <f t="shared" si="118"/>
        <v>0</v>
      </c>
      <c r="M675" s="9"/>
      <c r="N675" s="9"/>
      <c r="O675" s="9">
        <f t="shared" si="119"/>
        <v>0</v>
      </c>
      <c r="P675" s="9"/>
      <c r="Q675" s="9"/>
      <c r="R675" s="9">
        <f t="shared" si="120"/>
        <v>0</v>
      </c>
      <c r="S675" s="9"/>
      <c r="T675" s="9"/>
      <c r="U675" s="9">
        <f t="shared" si="121"/>
        <v>1720000</v>
      </c>
      <c r="V675" s="9">
        <v>1720000</v>
      </c>
      <c r="W675" s="9"/>
      <c r="X675" s="9">
        <f t="shared" si="122"/>
        <v>0</v>
      </c>
      <c r="Y675" s="9"/>
      <c r="Z675" s="9"/>
      <c r="AA675" s="10">
        <f t="shared" si="123"/>
        <v>0</v>
      </c>
      <c r="AB675" s="11">
        <v>45708</v>
      </c>
    </row>
    <row r="676" spans="1:28" ht="15.75" hidden="1" x14ac:dyDescent="0.25">
      <c r="A676" s="39">
        <v>45703</v>
      </c>
      <c r="B676" s="33" t="s">
        <v>217</v>
      </c>
      <c r="C676" s="33"/>
      <c r="D676" s="33" t="s">
        <v>41</v>
      </c>
      <c r="E676" s="33" t="s">
        <v>263</v>
      </c>
      <c r="F676" s="33">
        <v>500</v>
      </c>
      <c r="G676" s="33" t="s">
        <v>29</v>
      </c>
      <c r="H676" s="33">
        <v>1505</v>
      </c>
      <c r="I676" s="20">
        <f t="shared" si="117"/>
        <v>752500</v>
      </c>
      <c r="J676" s="31" t="s">
        <v>241</v>
      </c>
      <c r="K676" s="20"/>
      <c r="L676" s="9">
        <f t="shared" si="118"/>
        <v>0</v>
      </c>
      <c r="M676" s="9"/>
      <c r="N676" s="9"/>
      <c r="O676" s="9">
        <f t="shared" si="119"/>
        <v>0</v>
      </c>
      <c r="P676" s="9"/>
      <c r="Q676" s="9"/>
      <c r="R676" s="9">
        <f t="shared" si="120"/>
        <v>0</v>
      </c>
      <c r="S676" s="9"/>
      <c r="T676" s="9"/>
      <c r="U676" s="9">
        <f t="shared" si="121"/>
        <v>752500</v>
      </c>
      <c r="V676" s="9">
        <v>752500</v>
      </c>
      <c r="W676" s="9"/>
      <c r="X676" s="9">
        <f t="shared" si="122"/>
        <v>0</v>
      </c>
      <c r="Y676" s="9"/>
      <c r="Z676" s="9"/>
      <c r="AA676" s="10">
        <f t="shared" si="123"/>
        <v>0</v>
      </c>
      <c r="AB676" s="11">
        <v>45708</v>
      </c>
    </row>
    <row r="677" spans="1:28" ht="15.75" hidden="1" x14ac:dyDescent="0.25">
      <c r="A677" s="39">
        <v>45703</v>
      </c>
      <c r="B677" s="33" t="s">
        <v>162</v>
      </c>
      <c r="C677" s="33"/>
      <c r="D677" s="33" t="s">
        <v>41</v>
      </c>
      <c r="E677" s="33" t="s">
        <v>102</v>
      </c>
      <c r="F677" s="33">
        <v>2</v>
      </c>
      <c r="G677" s="33" t="s">
        <v>74</v>
      </c>
      <c r="H677" s="33">
        <v>65000</v>
      </c>
      <c r="I677" s="20">
        <f t="shared" si="117"/>
        <v>130000</v>
      </c>
      <c r="J677" s="34" t="s">
        <v>26</v>
      </c>
      <c r="K677" s="20"/>
      <c r="L677" s="9">
        <f t="shared" si="118"/>
        <v>0</v>
      </c>
      <c r="M677" s="9"/>
      <c r="N677" s="9"/>
      <c r="O677" s="9">
        <f t="shared" si="119"/>
        <v>0</v>
      </c>
      <c r="P677" s="9"/>
      <c r="Q677" s="9"/>
      <c r="R677" s="9">
        <f t="shared" si="120"/>
        <v>0</v>
      </c>
      <c r="S677" s="9"/>
      <c r="T677" s="9"/>
      <c r="U677" s="9">
        <f t="shared" si="121"/>
        <v>0</v>
      </c>
      <c r="V677" s="9"/>
      <c r="W677" s="9"/>
      <c r="X677" s="9">
        <f t="shared" si="122"/>
        <v>0</v>
      </c>
      <c r="Y677" s="9"/>
      <c r="Z677" s="9"/>
      <c r="AA677" s="10">
        <f t="shared" si="123"/>
        <v>130000</v>
      </c>
      <c r="AB677" s="11"/>
    </row>
    <row r="678" spans="1:28" ht="15.75" hidden="1" x14ac:dyDescent="0.25">
      <c r="A678" s="39">
        <v>45703</v>
      </c>
      <c r="B678" s="33" t="s">
        <v>332</v>
      </c>
      <c r="C678" s="33"/>
      <c r="D678" s="33" t="s">
        <v>41</v>
      </c>
      <c r="E678" s="33" t="s">
        <v>77</v>
      </c>
      <c r="F678" s="33">
        <v>2.5</v>
      </c>
      <c r="G678" s="33" t="s">
        <v>51</v>
      </c>
      <c r="H678" s="33">
        <v>82000</v>
      </c>
      <c r="I678" s="20">
        <f t="shared" si="117"/>
        <v>205000</v>
      </c>
      <c r="J678" s="37" t="s">
        <v>241</v>
      </c>
      <c r="K678" s="20"/>
      <c r="L678" s="9">
        <f t="shared" si="118"/>
        <v>0</v>
      </c>
      <c r="M678" s="9"/>
      <c r="N678" s="9"/>
      <c r="O678" s="9">
        <f t="shared" si="119"/>
        <v>0</v>
      </c>
      <c r="P678" s="9"/>
      <c r="Q678" s="9"/>
      <c r="R678" s="9">
        <f t="shared" si="120"/>
        <v>0</v>
      </c>
      <c r="S678" s="9"/>
      <c r="T678" s="9"/>
      <c r="U678" s="9">
        <f t="shared" si="121"/>
        <v>205000</v>
      </c>
      <c r="V678" s="9">
        <v>205000</v>
      </c>
      <c r="W678" s="9"/>
      <c r="X678" s="9">
        <f t="shared" si="122"/>
        <v>0</v>
      </c>
      <c r="Y678" s="9"/>
      <c r="Z678" s="9"/>
      <c r="AA678" s="10">
        <f t="shared" si="123"/>
        <v>0</v>
      </c>
      <c r="AB678" s="11">
        <v>45703</v>
      </c>
    </row>
    <row r="679" spans="1:28" ht="15.75" hidden="1" x14ac:dyDescent="0.25">
      <c r="A679" s="32">
        <v>45703</v>
      </c>
      <c r="B679" s="33" t="s">
        <v>332</v>
      </c>
      <c r="C679" s="33"/>
      <c r="D679" s="33" t="s">
        <v>41</v>
      </c>
      <c r="E679" s="33" t="s">
        <v>78</v>
      </c>
      <c r="F679" s="33">
        <v>2.5</v>
      </c>
      <c r="G679" s="33" t="s">
        <v>51</v>
      </c>
      <c r="H679" s="33">
        <v>82000</v>
      </c>
      <c r="I679" s="20">
        <f t="shared" si="117"/>
        <v>205000</v>
      </c>
      <c r="J679" s="37" t="s">
        <v>241</v>
      </c>
      <c r="K679" s="20"/>
      <c r="L679" s="9">
        <f t="shared" si="118"/>
        <v>0</v>
      </c>
      <c r="M679" s="9"/>
      <c r="N679" s="9"/>
      <c r="O679" s="9">
        <f t="shared" si="119"/>
        <v>0</v>
      </c>
      <c r="P679" s="9"/>
      <c r="Q679" s="9"/>
      <c r="R679" s="9">
        <f t="shared" si="120"/>
        <v>0</v>
      </c>
      <c r="S679" s="9"/>
      <c r="T679" s="9"/>
      <c r="U679" s="9">
        <f t="shared" si="121"/>
        <v>205000</v>
      </c>
      <c r="V679" s="9">
        <v>205000</v>
      </c>
      <c r="W679" s="9"/>
      <c r="X679" s="9">
        <f t="shared" si="122"/>
        <v>0</v>
      </c>
      <c r="Y679" s="9"/>
      <c r="Z679" s="9"/>
      <c r="AA679" s="10">
        <f t="shared" si="123"/>
        <v>0</v>
      </c>
      <c r="AB679" s="11">
        <v>45703</v>
      </c>
    </row>
    <row r="680" spans="1:28" ht="15.75" hidden="1" x14ac:dyDescent="0.25">
      <c r="A680" s="39">
        <v>45703</v>
      </c>
      <c r="B680" s="33" t="s">
        <v>332</v>
      </c>
      <c r="C680" s="33"/>
      <c r="D680" s="33" t="s">
        <v>41</v>
      </c>
      <c r="E680" s="33" t="s">
        <v>373</v>
      </c>
      <c r="F680" s="33">
        <v>1</v>
      </c>
      <c r="G680" s="33" t="s">
        <v>51</v>
      </c>
      <c r="H680" s="33">
        <v>150000</v>
      </c>
      <c r="I680" s="20">
        <v>140000</v>
      </c>
      <c r="J680" s="37" t="s">
        <v>241</v>
      </c>
      <c r="K680" s="20"/>
      <c r="L680" s="9">
        <f t="shared" si="118"/>
        <v>0</v>
      </c>
      <c r="M680" s="9"/>
      <c r="N680" s="9"/>
      <c r="O680" s="9">
        <f t="shared" si="119"/>
        <v>0</v>
      </c>
      <c r="P680" s="9"/>
      <c r="Q680" s="9"/>
      <c r="R680" s="9">
        <f t="shared" si="120"/>
        <v>0</v>
      </c>
      <c r="S680" s="9"/>
      <c r="T680" s="9"/>
      <c r="U680" s="9">
        <f t="shared" si="121"/>
        <v>140000</v>
      </c>
      <c r="V680" s="9">
        <v>140000</v>
      </c>
      <c r="W680" s="9"/>
      <c r="X680" s="9">
        <f t="shared" si="122"/>
        <v>0</v>
      </c>
      <c r="Y680" s="9"/>
      <c r="Z680" s="9"/>
      <c r="AA680" s="10">
        <f t="shared" si="123"/>
        <v>0</v>
      </c>
      <c r="AB680" s="11">
        <v>45703</v>
      </c>
    </row>
    <row r="681" spans="1:28" ht="15.75" hidden="1" x14ac:dyDescent="0.25">
      <c r="A681" s="39">
        <v>45703</v>
      </c>
      <c r="B681" s="33" t="s">
        <v>332</v>
      </c>
      <c r="C681" s="33"/>
      <c r="D681" s="33" t="s">
        <v>41</v>
      </c>
      <c r="E681" s="33" t="s">
        <v>675</v>
      </c>
      <c r="F681" s="33">
        <v>1</v>
      </c>
      <c r="G681" s="33" t="s">
        <v>51</v>
      </c>
      <c r="H681" s="33">
        <v>140000</v>
      </c>
      <c r="I681" s="20">
        <f t="shared" si="117"/>
        <v>140000</v>
      </c>
      <c r="J681" s="37" t="s">
        <v>241</v>
      </c>
      <c r="K681" s="20"/>
      <c r="L681" s="9">
        <f t="shared" si="118"/>
        <v>0</v>
      </c>
      <c r="M681" s="9"/>
      <c r="N681" s="9"/>
      <c r="O681" s="9">
        <f t="shared" si="119"/>
        <v>0</v>
      </c>
      <c r="P681" s="9"/>
      <c r="Q681" s="9"/>
      <c r="R681" s="9">
        <f t="shared" si="120"/>
        <v>0</v>
      </c>
      <c r="S681" s="9"/>
      <c r="T681" s="9"/>
      <c r="U681" s="9">
        <f t="shared" si="121"/>
        <v>140000</v>
      </c>
      <c r="V681" s="9">
        <v>140000</v>
      </c>
      <c r="W681" s="9"/>
      <c r="X681" s="9">
        <f t="shared" si="122"/>
        <v>0</v>
      </c>
      <c r="Y681" s="9"/>
      <c r="Z681" s="9"/>
      <c r="AA681" s="10">
        <f t="shared" si="123"/>
        <v>0</v>
      </c>
      <c r="AB681" s="11">
        <v>45703</v>
      </c>
    </row>
    <row r="682" spans="1:28" ht="15.75" hidden="1" x14ac:dyDescent="0.25">
      <c r="A682" s="32">
        <v>45703</v>
      </c>
      <c r="B682" s="33" t="s">
        <v>332</v>
      </c>
      <c r="C682" s="33"/>
      <c r="D682" s="33" t="s">
        <v>41</v>
      </c>
      <c r="E682" s="33" t="s">
        <v>357</v>
      </c>
      <c r="F682" s="33">
        <v>1</v>
      </c>
      <c r="G682" s="33" t="s">
        <v>51</v>
      </c>
      <c r="H682" s="33">
        <v>140000</v>
      </c>
      <c r="I682" s="20">
        <f t="shared" si="117"/>
        <v>140000</v>
      </c>
      <c r="J682" s="37" t="s">
        <v>241</v>
      </c>
      <c r="K682" s="20"/>
      <c r="L682" s="9">
        <f t="shared" si="118"/>
        <v>0</v>
      </c>
      <c r="M682" s="9"/>
      <c r="N682" s="9"/>
      <c r="O682" s="9">
        <f t="shared" si="119"/>
        <v>0</v>
      </c>
      <c r="P682" s="9"/>
      <c r="Q682" s="9"/>
      <c r="R682" s="9">
        <f t="shared" si="120"/>
        <v>0</v>
      </c>
      <c r="S682" s="9"/>
      <c r="T682" s="9"/>
      <c r="U682" s="9">
        <f t="shared" si="121"/>
        <v>140000</v>
      </c>
      <c r="V682" s="9">
        <v>140000</v>
      </c>
      <c r="W682" s="9"/>
      <c r="X682" s="9">
        <f t="shared" si="122"/>
        <v>0</v>
      </c>
      <c r="Y682" s="9"/>
      <c r="Z682" s="9"/>
      <c r="AA682" s="10">
        <f t="shared" si="123"/>
        <v>0</v>
      </c>
      <c r="AB682" s="11">
        <v>45703</v>
      </c>
    </row>
    <row r="683" spans="1:28" ht="15.75" hidden="1" x14ac:dyDescent="0.25">
      <c r="A683" s="39">
        <v>45705</v>
      </c>
      <c r="B683" s="35" t="s">
        <v>676</v>
      </c>
      <c r="C683" s="35"/>
      <c r="D683" s="35" t="s">
        <v>31</v>
      </c>
      <c r="E683" s="35" t="s">
        <v>136</v>
      </c>
      <c r="F683" s="35">
        <v>24.9</v>
      </c>
      <c r="G683" s="35" t="s">
        <v>51</v>
      </c>
      <c r="H683" s="35">
        <v>46000</v>
      </c>
      <c r="I683" s="27">
        <f t="shared" si="117"/>
        <v>1145400</v>
      </c>
      <c r="J683" s="41" t="s">
        <v>240</v>
      </c>
      <c r="K683" s="20" t="s">
        <v>686</v>
      </c>
      <c r="L683" s="9">
        <f>M683+N683</f>
        <v>0</v>
      </c>
      <c r="M683" s="9"/>
      <c r="N683" s="9"/>
      <c r="O683" s="9">
        <f>P683+Q683</f>
        <v>1145400</v>
      </c>
      <c r="P683" s="9">
        <v>1145400</v>
      </c>
      <c r="Q683" s="9"/>
      <c r="R683" s="9">
        <f>S683+T683</f>
        <v>0</v>
      </c>
      <c r="S683" s="9"/>
      <c r="T683" s="9"/>
      <c r="U683" s="9">
        <f>V683+W683</f>
        <v>0</v>
      </c>
      <c r="V683" s="9"/>
      <c r="W683" s="9"/>
      <c r="X683" s="9">
        <f>Y683+Z683</f>
        <v>0</v>
      </c>
      <c r="Y683" s="9"/>
      <c r="Z683" s="9"/>
      <c r="AA683" s="10">
        <f>C683+I683-L683-O683-U683-X683-R683</f>
        <v>0</v>
      </c>
      <c r="AB683" s="11">
        <v>45705</v>
      </c>
    </row>
    <row r="684" spans="1:28" ht="15.75" hidden="1" x14ac:dyDescent="0.25">
      <c r="A684" s="39">
        <v>45705</v>
      </c>
      <c r="B684" s="35" t="s">
        <v>676</v>
      </c>
      <c r="C684" s="33"/>
      <c r="D684" s="35" t="s">
        <v>31</v>
      </c>
      <c r="E684" s="33" t="s">
        <v>166</v>
      </c>
      <c r="F684" s="33">
        <v>1</v>
      </c>
      <c r="G684" s="33" t="s">
        <v>23</v>
      </c>
      <c r="H684" s="33">
        <v>400000</v>
      </c>
      <c r="I684" s="20">
        <f t="shared" si="117"/>
        <v>400000</v>
      </c>
      <c r="J684" s="41" t="s">
        <v>240</v>
      </c>
      <c r="K684" s="20" t="s">
        <v>686</v>
      </c>
      <c r="L684" s="9">
        <f t="shared" ref="L684:L713" si="124">M684+N684</f>
        <v>0</v>
      </c>
      <c r="M684" s="9"/>
      <c r="N684" s="9"/>
      <c r="O684" s="9">
        <f t="shared" ref="O684:O713" si="125">P684+Q684</f>
        <v>400000</v>
      </c>
      <c r="P684" s="9">
        <v>400000</v>
      </c>
      <c r="Q684" s="9"/>
      <c r="R684" s="9">
        <f t="shared" ref="R684:R713" si="126">S684+T684</f>
        <v>0</v>
      </c>
      <c r="S684" s="9"/>
      <c r="T684" s="9"/>
      <c r="U684" s="9">
        <f t="shared" ref="U684:U713" si="127">V684+W684</f>
        <v>0</v>
      </c>
      <c r="V684" s="9"/>
      <c r="W684" s="9"/>
      <c r="X684" s="9">
        <f t="shared" ref="X684:X713" si="128">Y684+Z684</f>
        <v>0</v>
      </c>
      <c r="Y684" s="9"/>
      <c r="Z684" s="9"/>
      <c r="AA684" s="10">
        <f t="shared" ref="AA684:AA713" si="129">C684+I684-L684-O684-U684-X684-R684</f>
        <v>0</v>
      </c>
      <c r="AB684" s="11">
        <v>45705</v>
      </c>
    </row>
    <row r="685" spans="1:28" ht="15.75" hidden="1" x14ac:dyDescent="0.25">
      <c r="A685" s="39">
        <v>45705</v>
      </c>
      <c r="B685" s="33" t="s">
        <v>231</v>
      </c>
      <c r="C685" s="33"/>
      <c r="D685" s="33"/>
      <c r="E685" s="33" t="s">
        <v>85</v>
      </c>
      <c r="F685" s="33">
        <v>64.900000000000006</v>
      </c>
      <c r="G685" s="33" t="s">
        <v>51</v>
      </c>
      <c r="H685" s="33"/>
      <c r="I685" s="20">
        <f t="shared" si="117"/>
        <v>0</v>
      </c>
      <c r="J685" s="34" t="s">
        <v>26</v>
      </c>
      <c r="K685" s="20"/>
      <c r="L685" s="9">
        <f t="shared" si="124"/>
        <v>0</v>
      </c>
      <c r="M685" s="9"/>
      <c r="N685" s="9"/>
      <c r="O685" s="9">
        <f t="shared" si="125"/>
        <v>0</v>
      </c>
      <c r="P685" s="9"/>
      <c r="Q685" s="9"/>
      <c r="R685" s="9">
        <f t="shared" si="126"/>
        <v>0</v>
      </c>
      <c r="S685" s="9"/>
      <c r="T685" s="9"/>
      <c r="U685" s="9">
        <f t="shared" si="127"/>
        <v>0</v>
      </c>
      <c r="V685" s="9"/>
      <c r="W685" s="9"/>
      <c r="X685" s="9">
        <f t="shared" si="128"/>
        <v>0</v>
      </c>
      <c r="Y685" s="9"/>
      <c r="Z685" s="9"/>
      <c r="AA685" s="10">
        <f t="shared" si="129"/>
        <v>0</v>
      </c>
      <c r="AB685" s="11"/>
    </row>
    <row r="686" spans="1:28" ht="15.75" hidden="1" x14ac:dyDescent="0.25">
      <c r="A686" s="39">
        <v>45705</v>
      </c>
      <c r="B686" s="33" t="s">
        <v>231</v>
      </c>
      <c r="C686" s="33"/>
      <c r="D686" s="33"/>
      <c r="E686" s="33" t="s">
        <v>136</v>
      </c>
      <c r="F686" s="33">
        <v>49.2</v>
      </c>
      <c r="G686" s="33" t="s">
        <v>51</v>
      </c>
      <c r="H686" s="33"/>
      <c r="I686" s="20">
        <f t="shared" si="117"/>
        <v>0</v>
      </c>
      <c r="J686" s="34" t="s">
        <v>26</v>
      </c>
      <c r="K686" s="20"/>
      <c r="L686" s="9">
        <f t="shared" si="124"/>
        <v>0</v>
      </c>
      <c r="M686" s="9"/>
      <c r="N686" s="9"/>
      <c r="O686" s="9">
        <f t="shared" si="125"/>
        <v>0</v>
      </c>
      <c r="P686" s="9"/>
      <c r="Q686" s="9"/>
      <c r="R686" s="9">
        <f t="shared" si="126"/>
        <v>0</v>
      </c>
      <c r="S686" s="9"/>
      <c r="T686" s="9"/>
      <c r="U686" s="9">
        <f t="shared" si="127"/>
        <v>0</v>
      </c>
      <c r="V686" s="9"/>
      <c r="W686" s="9"/>
      <c r="X686" s="9">
        <f t="shared" si="128"/>
        <v>0</v>
      </c>
      <c r="Y686" s="9"/>
      <c r="Z686" s="9"/>
      <c r="AA686" s="10">
        <f t="shared" si="129"/>
        <v>0</v>
      </c>
      <c r="AB686" s="11"/>
    </row>
    <row r="687" spans="1:28" ht="15.75" hidden="1" x14ac:dyDescent="0.25">
      <c r="A687" s="39">
        <v>45705</v>
      </c>
      <c r="B687" s="33" t="s">
        <v>231</v>
      </c>
      <c r="C687" s="33"/>
      <c r="D687" s="33"/>
      <c r="E687" s="33" t="s">
        <v>143</v>
      </c>
      <c r="F687" s="33">
        <v>56</v>
      </c>
      <c r="G687" s="33" t="s">
        <v>51</v>
      </c>
      <c r="H687" s="33"/>
      <c r="I687" s="20">
        <f t="shared" si="117"/>
        <v>0</v>
      </c>
      <c r="J687" s="34" t="s">
        <v>26</v>
      </c>
      <c r="K687" s="20"/>
      <c r="L687" s="9">
        <f t="shared" si="124"/>
        <v>0</v>
      </c>
      <c r="M687" s="9"/>
      <c r="N687" s="9"/>
      <c r="O687" s="9">
        <f t="shared" si="125"/>
        <v>0</v>
      </c>
      <c r="P687" s="9"/>
      <c r="Q687" s="9"/>
      <c r="R687" s="9">
        <f t="shared" si="126"/>
        <v>0</v>
      </c>
      <c r="S687" s="9"/>
      <c r="T687" s="9"/>
      <c r="U687" s="9">
        <f t="shared" si="127"/>
        <v>0</v>
      </c>
      <c r="V687" s="9"/>
      <c r="W687" s="9"/>
      <c r="X687" s="9">
        <f t="shared" si="128"/>
        <v>0</v>
      </c>
      <c r="Y687" s="9"/>
      <c r="Z687" s="9"/>
      <c r="AA687" s="10">
        <f t="shared" si="129"/>
        <v>0</v>
      </c>
      <c r="AB687" s="11"/>
    </row>
    <row r="688" spans="1:28" ht="15.75" hidden="1" x14ac:dyDescent="0.25">
      <c r="A688" s="39">
        <v>45705</v>
      </c>
      <c r="B688" s="33" t="s">
        <v>231</v>
      </c>
      <c r="C688" s="33"/>
      <c r="D688" s="33"/>
      <c r="E688" s="33" t="s">
        <v>203</v>
      </c>
      <c r="F688" s="33">
        <v>13.5</v>
      </c>
      <c r="G688" s="33" t="s">
        <v>51</v>
      </c>
      <c r="H688" s="33"/>
      <c r="I688" s="20">
        <f t="shared" si="117"/>
        <v>0</v>
      </c>
      <c r="J688" s="34" t="s">
        <v>26</v>
      </c>
      <c r="K688" s="20"/>
      <c r="L688" s="9">
        <f t="shared" si="124"/>
        <v>0</v>
      </c>
      <c r="M688" s="9"/>
      <c r="N688" s="9"/>
      <c r="O688" s="9">
        <f t="shared" si="125"/>
        <v>0</v>
      </c>
      <c r="P688" s="9"/>
      <c r="Q688" s="9"/>
      <c r="R688" s="9">
        <f t="shared" si="126"/>
        <v>0</v>
      </c>
      <c r="S688" s="9"/>
      <c r="T688" s="9"/>
      <c r="U688" s="9">
        <f t="shared" si="127"/>
        <v>0</v>
      </c>
      <c r="V688" s="9"/>
      <c r="W688" s="9"/>
      <c r="X688" s="9">
        <f t="shared" si="128"/>
        <v>0</v>
      </c>
      <c r="Y688" s="9"/>
      <c r="Z688" s="9"/>
      <c r="AA688" s="10">
        <f t="shared" si="129"/>
        <v>0</v>
      </c>
      <c r="AB688" s="11"/>
    </row>
    <row r="689" spans="1:28" ht="15.75" hidden="1" x14ac:dyDescent="0.25">
      <c r="A689" s="39">
        <v>45705</v>
      </c>
      <c r="B689" s="33" t="s">
        <v>677</v>
      </c>
      <c r="C689" s="33"/>
      <c r="D689" s="33" t="s">
        <v>41</v>
      </c>
      <c r="E689" s="33" t="s">
        <v>468</v>
      </c>
      <c r="F689" s="33">
        <v>16.899999999999999</v>
      </c>
      <c r="G689" s="33" t="s">
        <v>51</v>
      </c>
      <c r="H689" s="33">
        <v>47000</v>
      </c>
      <c r="I689" s="20">
        <f t="shared" si="117"/>
        <v>794299.99999999988</v>
      </c>
      <c r="J689" s="37" t="s">
        <v>241</v>
      </c>
      <c r="K689" s="20"/>
      <c r="L689" s="9">
        <f t="shared" si="124"/>
        <v>0</v>
      </c>
      <c r="M689" s="9"/>
      <c r="N689" s="9"/>
      <c r="O689" s="9">
        <f t="shared" si="125"/>
        <v>0</v>
      </c>
      <c r="P689" s="9"/>
      <c r="Q689" s="9"/>
      <c r="R689" s="9">
        <f t="shared" si="126"/>
        <v>0</v>
      </c>
      <c r="S689" s="9"/>
      <c r="T689" s="9"/>
      <c r="U689" s="9">
        <f t="shared" si="127"/>
        <v>794300</v>
      </c>
      <c r="V689" s="9">
        <v>794300</v>
      </c>
      <c r="W689" s="9"/>
      <c r="X689" s="9">
        <f t="shared" si="128"/>
        <v>0</v>
      </c>
      <c r="Y689" s="9"/>
      <c r="Z689" s="9"/>
      <c r="AA689" s="10">
        <f t="shared" si="129"/>
        <v>-1.1641532182693481E-10</v>
      </c>
      <c r="AB689" s="11">
        <v>45705</v>
      </c>
    </row>
    <row r="690" spans="1:28" ht="15.75" hidden="1" x14ac:dyDescent="0.25">
      <c r="A690" s="39">
        <v>45705</v>
      </c>
      <c r="B690" s="33" t="s">
        <v>677</v>
      </c>
      <c r="C690" s="33"/>
      <c r="D690" s="33" t="s">
        <v>41</v>
      </c>
      <c r="E690" s="33" t="s">
        <v>148</v>
      </c>
      <c r="F690" s="33">
        <v>20</v>
      </c>
      <c r="G690" s="33" t="s">
        <v>51</v>
      </c>
      <c r="H690" s="33">
        <v>60000</v>
      </c>
      <c r="I690" s="20">
        <f t="shared" si="117"/>
        <v>1200000</v>
      </c>
      <c r="J690" s="37" t="s">
        <v>241</v>
      </c>
      <c r="K690" s="20"/>
      <c r="L690" s="9">
        <f t="shared" si="124"/>
        <v>0</v>
      </c>
      <c r="M690" s="9"/>
      <c r="N690" s="9"/>
      <c r="O690" s="9">
        <f t="shared" si="125"/>
        <v>0</v>
      </c>
      <c r="P690" s="9"/>
      <c r="Q690" s="9"/>
      <c r="R690" s="9">
        <f t="shared" si="126"/>
        <v>0</v>
      </c>
      <c r="S690" s="9"/>
      <c r="T690" s="9"/>
      <c r="U690" s="9">
        <f t="shared" si="127"/>
        <v>1200000</v>
      </c>
      <c r="V690" s="9">
        <v>1200000</v>
      </c>
      <c r="W690" s="9"/>
      <c r="X690" s="9">
        <f t="shared" si="128"/>
        <v>0</v>
      </c>
      <c r="Y690" s="9"/>
      <c r="Z690" s="9"/>
      <c r="AA690" s="10">
        <f t="shared" si="129"/>
        <v>0</v>
      </c>
      <c r="AB690" s="11">
        <v>45705</v>
      </c>
    </row>
    <row r="691" spans="1:28" ht="15.75" hidden="1" x14ac:dyDescent="0.25">
      <c r="A691" s="39">
        <v>45705</v>
      </c>
      <c r="B691" s="33" t="s">
        <v>264</v>
      </c>
      <c r="C691" s="33"/>
      <c r="D691" s="33" t="s">
        <v>31</v>
      </c>
      <c r="E691" s="33" t="s">
        <v>137</v>
      </c>
      <c r="F691" s="33">
        <v>1</v>
      </c>
      <c r="G691" s="33" t="s">
        <v>138</v>
      </c>
      <c r="H691" s="33">
        <v>1200000</v>
      </c>
      <c r="I691" s="20">
        <f t="shared" si="117"/>
        <v>1200000</v>
      </c>
      <c r="J691" s="37" t="s">
        <v>240</v>
      </c>
      <c r="K691" s="20"/>
      <c r="L691" s="9">
        <f t="shared" si="124"/>
        <v>0</v>
      </c>
      <c r="M691" s="9"/>
      <c r="N691" s="9"/>
      <c r="O691" s="9">
        <f t="shared" si="125"/>
        <v>0</v>
      </c>
      <c r="P691" s="9"/>
      <c r="Q691" s="9"/>
      <c r="R691" s="9">
        <f t="shared" si="126"/>
        <v>1200000</v>
      </c>
      <c r="S691" s="9">
        <v>1200000</v>
      </c>
      <c r="T691" s="9"/>
      <c r="U691" s="9">
        <f t="shared" si="127"/>
        <v>0</v>
      </c>
      <c r="V691" s="9"/>
      <c r="W691" s="9"/>
      <c r="X691" s="9">
        <f t="shared" si="128"/>
        <v>0</v>
      </c>
      <c r="Y691" s="9"/>
      <c r="Z691" s="9"/>
      <c r="AA691" s="10">
        <f t="shared" si="129"/>
        <v>0</v>
      </c>
      <c r="AB691" s="11">
        <v>45705</v>
      </c>
    </row>
    <row r="692" spans="1:28" ht="15.75" hidden="1" x14ac:dyDescent="0.25">
      <c r="A692" s="39">
        <v>45705</v>
      </c>
      <c r="B692" s="33" t="s">
        <v>247</v>
      </c>
      <c r="C692" s="33"/>
      <c r="D692" s="33" t="s">
        <v>41</v>
      </c>
      <c r="E692" s="33" t="s">
        <v>263</v>
      </c>
      <c r="F692" s="33">
        <v>250</v>
      </c>
      <c r="G692" s="33" t="s">
        <v>29</v>
      </c>
      <c r="H692" s="33">
        <v>1505</v>
      </c>
      <c r="I692" s="20">
        <f t="shared" si="117"/>
        <v>376250</v>
      </c>
      <c r="J692" s="37" t="s">
        <v>241</v>
      </c>
      <c r="K692" s="20"/>
      <c r="L692" s="9">
        <f t="shared" si="124"/>
        <v>0</v>
      </c>
      <c r="M692" s="9"/>
      <c r="N692" s="9"/>
      <c r="O692" s="9">
        <f t="shared" si="125"/>
        <v>0</v>
      </c>
      <c r="P692" s="9"/>
      <c r="Q692" s="9"/>
      <c r="R692" s="9">
        <f t="shared" si="126"/>
        <v>0</v>
      </c>
      <c r="S692" s="9"/>
      <c r="T692" s="9"/>
      <c r="U692" s="9">
        <f t="shared" si="127"/>
        <v>376250</v>
      </c>
      <c r="V692" s="9">
        <v>376250</v>
      </c>
      <c r="W692" s="9"/>
      <c r="X692" s="9">
        <f t="shared" si="128"/>
        <v>0</v>
      </c>
      <c r="Y692" s="9"/>
      <c r="Z692" s="9"/>
      <c r="AA692" s="10">
        <f t="shared" si="129"/>
        <v>0</v>
      </c>
      <c r="AB692" s="11">
        <v>45716</v>
      </c>
    </row>
    <row r="693" spans="1:28" ht="15.75" hidden="1" x14ac:dyDescent="0.25">
      <c r="A693" s="39">
        <v>45705</v>
      </c>
      <c r="B693" s="33" t="s">
        <v>217</v>
      </c>
      <c r="C693" s="33"/>
      <c r="D693" s="33" t="s">
        <v>41</v>
      </c>
      <c r="E693" s="33" t="s">
        <v>155</v>
      </c>
      <c r="F693" s="33">
        <v>1200</v>
      </c>
      <c r="G693" s="33" t="s">
        <v>29</v>
      </c>
      <c r="H693" s="33">
        <v>4000</v>
      </c>
      <c r="I693" s="20">
        <f t="shared" si="117"/>
        <v>4800000</v>
      </c>
      <c r="J693" s="31" t="s">
        <v>241</v>
      </c>
      <c r="K693" s="20"/>
      <c r="L693" s="9">
        <f t="shared" si="124"/>
        <v>0</v>
      </c>
      <c r="M693" s="9"/>
      <c r="N693" s="9"/>
      <c r="O693" s="9">
        <f t="shared" si="125"/>
        <v>0</v>
      </c>
      <c r="P693" s="9"/>
      <c r="Q693" s="9"/>
      <c r="R693" s="9">
        <f t="shared" si="126"/>
        <v>0</v>
      </c>
      <c r="S693" s="9"/>
      <c r="T693" s="9"/>
      <c r="U693" s="9">
        <f t="shared" si="127"/>
        <v>4800000</v>
      </c>
      <c r="V693" s="9">
        <v>2458750</v>
      </c>
      <c r="W693" s="9">
        <v>2341250</v>
      </c>
      <c r="X693" s="9">
        <f t="shared" si="128"/>
        <v>0</v>
      </c>
      <c r="Y693" s="9"/>
      <c r="Z693" s="9"/>
      <c r="AA693" s="10">
        <f t="shared" si="129"/>
        <v>0</v>
      </c>
      <c r="AB693" s="11">
        <v>45709</v>
      </c>
    </row>
    <row r="694" spans="1:28" ht="15.75" hidden="1" x14ac:dyDescent="0.25">
      <c r="A694" s="39">
        <v>45705</v>
      </c>
      <c r="B694" s="33" t="s">
        <v>67</v>
      </c>
      <c r="C694" s="33"/>
      <c r="D694" s="33" t="s">
        <v>31</v>
      </c>
      <c r="E694" s="33" t="s">
        <v>293</v>
      </c>
      <c r="F694" s="33">
        <v>160</v>
      </c>
      <c r="G694" s="33" t="s">
        <v>74</v>
      </c>
      <c r="H694" s="33">
        <v>60000</v>
      </c>
      <c r="I694" s="20">
        <f t="shared" si="117"/>
        <v>9600000</v>
      </c>
      <c r="J694" s="34" t="s">
        <v>26</v>
      </c>
      <c r="K694" s="20"/>
      <c r="L694" s="9">
        <f t="shared" si="124"/>
        <v>0</v>
      </c>
      <c r="M694" s="9"/>
      <c r="N694" s="9"/>
      <c r="O694" s="9">
        <f t="shared" si="125"/>
        <v>0</v>
      </c>
      <c r="P694" s="9"/>
      <c r="Q694" s="9"/>
      <c r="R694" s="9">
        <f t="shared" si="126"/>
        <v>0</v>
      </c>
      <c r="S694" s="9"/>
      <c r="T694" s="9"/>
      <c r="U694" s="9">
        <f t="shared" si="127"/>
        <v>0</v>
      </c>
      <c r="V694" s="9"/>
      <c r="W694" s="9"/>
      <c r="X694" s="9">
        <f t="shared" si="128"/>
        <v>0</v>
      </c>
      <c r="Y694" s="9"/>
      <c r="Z694" s="9"/>
      <c r="AA694" s="10">
        <f t="shared" si="129"/>
        <v>9600000</v>
      </c>
      <c r="AB694" s="11"/>
    </row>
    <row r="695" spans="1:28" ht="15.75" hidden="1" x14ac:dyDescent="0.25">
      <c r="A695" s="39">
        <v>45705</v>
      </c>
      <c r="B695" s="33" t="s">
        <v>194</v>
      </c>
      <c r="C695" s="33"/>
      <c r="D695" s="33" t="s">
        <v>41</v>
      </c>
      <c r="E695" s="33" t="s">
        <v>195</v>
      </c>
      <c r="F695" s="33">
        <v>1452</v>
      </c>
      <c r="G695" s="33" t="s">
        <v>51</v>
      </c>
      <c r="H695" s="33">
        <v>17000</v>
      </c>
      <c r="I695" s="20">
        <f t="shared" si="117"/>
        <v>24684000</v>
      </c>
      <c r="J695" s="42" t="s">
        <v>38</v>
      </c>
      <c r="K695" s="20" t="s">
        <v>764</v>
      </c>
      <c r="L695" s="9">
        <f t="shared" si="124"/>
        <v>0</v>
      </c>
      <c r="M695" s="9"/>
      <c r="N695" s="9"/>
      <c r="O695" s="9">
        <f t="shared" si="125"/>
        <v>14208000</v>
      </c>
      <c r="P695" s="9">
        <v>9408000</v>
      </c>
      <c r="Q695" s="9">
        <v>4800000</v>
      </c>
      <c r="R695" s="9">
        <f t="shared" si="126"/>
        <v>0</v>
      </c>
      <c r="S695" s="9"/>
      <c r="T695" s="9"/>
      <c r="U695" s="9">
        <f t="shared" si="127"/>
        <v>0</v>
      </c>
      <c r="V695" s="9"/>
      <c r="W695" s="9"/>
      <c r="X695" s="9">
        <f t="shared" si="128"/>
        <v>0</v>
      </c>
      <c r="Y695" s="9"/>
      <c r="Z695" s="9"/>
      <c r="AA695" s="10">
        <f t="shared" si="129"/>
        <v>10476000</v>
      </c>
      <c r="AB695" s="11">
        <v>45716</v>
      </c>
    </row>
    <row r="696" spans="1:28" ht="15.75" hidden="1" x14ac:dyDescent="0.25">
      <c r="A696" s="39">
        <v>45705</v>
      </c>
      <c r="B696" s="33" t="s">
        <v>678</v>
      </c>
      <c r="C696" s="33"/>
      <c r="D696" s="33" t="s">
        <v>31</v>
      </c>
      <c r="E696" s="33" t="s">
        <v>155</v>
      </c>
      <c r="F696" s="33">
        <v>100</v>
      </c>
      <c r="G696" s="33" t="s">
        <v>29</v>
      </c>
      <c r="H696" s="33">
        <v>4000</v>
      </c>
      <c r="I696" s="20">
        <f t="shared" si="117"/>
        <v>400000</v>
      </c>
      <c r="J696" s="37" t="s">
        <v>241</v>
      </c>
      <c r="K696" s="20"/>
      <c r="L696" s="9">
        <f t="shared" si="124"/>
        <v>400000</v>
      </c>
      <c r="M696" s="9">
        <v>400000</v>
      </c>
      <c r="N696" s="9"/>
      <c r="O696" s="9">
        <f t="shared" si="125"/>
        <v>0</v>
      </c>
      <c r="P696" s="9"/>
      <c r="Q696" s="9"/>
      <c r="R696" s="9">
        <f t="shared" si="126"/>
        <v>0</v>
      </c>
      <c r="S696" s="9"/>
      <c r="T696" s="9"/>
      <c r="U696" s="9">
        <f t="shared" si="127"/>
        <v>0</v>
      </c>
      <c r="V696" s="9"/>
      <c r="W696" s="9"/>
      <c r="X696" s="9">
        <f t="shared" si="128"/>
        <v>0</v>
      </c>
      <c r="Y696" s="9"/>
      <c r="Z696" s="9"/>
      <c r="AA696" s="10">
        <f t="shared" si="129"/>
        <v>0</v>
      </c>
      <c r="AB696" s="11">
        <v>45705</v>
      </c>
    </row>
    <row r="697" spans="1:28" ht="15.75" hidden="1" x14ac:dyDescent="0.25">
      <c r="A697" s="39">
        <v>45705</v>
      </c>
      <c r="B697" s="33" t="s">
        <v>230</v>
      </c>
      <c r="C697" s="33"/>
      <c r="D697" s="33" t="s">
        <v>31</v>
      </c>
      <c r="E697" s="33" t="s">
        <v>136</v>
      </c>
      <c r="F697" s="33">
        <v>25.2</v>
      </c>
      <c r="G697" s="33" t="s">
        <v>51</v>
      </c>
      <c r="H697" s="33">
        <v>46000</v>
      </c>
      <c r="I697" s="20">
        <f t="shared" si="117"/>
        <v>1159200</v>
      </c>
      <c r="J697" s="37" t="s">
        <v>241</v>
      </c>
      <c r="K697" s="20"/>
      <c r="L697" s="9">
        <f t="shared" si="124"/>
        <v>0</v>
      </c>
      <c r="M697" s="9"/>
      <c r="N697" s="9"/>
      <c r="O697" s="9">
        <f t="shared" si="125"/>
        <v>0</v>
      </c>
      <c r="P697" s="9"/>
      <c r="Q697" s="9"/>
      <c r="R697" s="9">
        <f t="shared" si="126"/>
        <v>0</v>
      </c>
      <c r="S697" s="9"/>
      <c r="T697" s="9"/>
      <c r="U697" s="9">
        <f t="shared" si="127"/>
        <v>1159200</v>
      </c>
      <c r="V697" s="9">
        <v>1159200</v>
      </c>
      <c r="W697" s="9"/>
      <c r="X697" s="9">
        <f t="shared" si="128"/>
        <v>0</v>
      </c>
      <c r="Y697" s="9"/>
      <c r="Z697" s="9"/>
      <c r="AA697" s="10">
        <f t="shared" si="129"/>
        <v>0</v>
      </c>
      <c r="AB697" s="11">
        <v>45705</v>
      </c>
    </row>
    <row r="698" spans="1:28" ht="15.75" hidden="1" x14ac:dyDescent="0.25">
      <c r="A698" s="39">
        <v>45705</v>
      </c>
      <c r="B698" s="33" t="s">
        <v>230</v>
      </c>
      <c r="C698" s="33"/>
      <c r="D698" s="33" t="s">
        <v>31</v>
      </c>
      <c r="E698" s="33" t="s">
        <v>122</v>
      </c>
      <c r="F698" s="33">
        <v>1</v>
      </c>
      <c r="G698" s="33" t="s">
        <v>51</v>
      </c>
      <c r="H698" s="33">
        <v>70000</v>
      </c>
      <c r="I698" s="20">
        <f t="shared" si="117"/>
        <v>70000</v>
      </c>
      <c r="J698" s="37" t="s">
        <v>241</v>
      </c>
      <c r="K698" s="20"/>
      <c r="L698" s="9">
        <f t="shared" si="124"/>
        <v>0</v>
      </c>
      <c r="M698" s="9"/>
      <c r="N698" s="9"/>
      <c r="O698" s="9">
        <f t="shared" si="125"/>
        <v>0</v>
      </c>
      <c r="P698" s="9"/>
      <c r="Q698" s="9"/>
      <c r="R698" s="9">
        <f t="shared" si="126"/>
        <v>0</v>
      </c>
      <c r="S698" s="9"/>
      <c r="T698" s="9"/>
      <c r="U698" s="9">
        <f t="shared" si="127"/>
        <v>70000</v>
      </c>
      <c r="V698" s="9">
        <v>70000</v>
      </c>
      <c r="W698" s="9"/>
      <c r="X698" s="9">
        <f t="shared" si="128"/>
        <v>0</v>
      </c>
      <c r="Y698" s="9"/>
      <c r="Z698" s="9"/>
      <c r="AA698" s="10">
        <f t="shared" si="129"/>
        <v>0</v>
      </c>
      <c r="AB698" s="11">
        <v>45705</v>
      </c>
    </row>
    <row r="699" spans="1:28" ht="15.75" hidden="1" x14ac:dyDescent="0.25">
      <c r="A699" s="39">
        <v>45705</v>
      </c>
      <c r="B699" s="33" t="s">
        <v>53</v>
      </c>
      <c r="C699" s="33"/>
      <c r="D699" s="33" t="s">
        <v>31</v>
      </c>
      <c r="E699" s="33" t="s">
        <v>95</v>
      </c>
      <c r="F699" s="33">
        <v>3000</v>
      </c>
      <c r="G699" s="33" t="s">
        <v>29</v>
      </c>
      <c r="H699" s="33">
        <v>3800</v>
      </c>
      <c r="I699" s="20">
        <f t="shared" si="117"/>
        <v>11400000</v>
      </c>
      <c r="J699" s="34" t="s">
        <v>26</v>
      </c>
      <c r="K699" s="20" t="s">
        <v>693</v>
      </c>
      <c r="L699" s="9">
        <f t="shared" si="124"/>
        <v>0</v>
      </c>
      <c r="M699" s="9"/>
      <c r="N699" s="9"/>
      <c r="O699" s="9">
        <f t="shared" si="125"/>
        <v>0</v>
      </c>
      <c r="P699" s="9"/>
      <c r="Q699" s="9"/>
      <c r="R699" s="9">
        <f t="shared" si="126"/>
        <v>0</v>
      </c>
      <c r="S699" s="9"/>
      <c r="T699" s="9"/>
      <c r="U699" s="9">
        <f t="shared" si="127"/>
        <v>0</v>
      </c>
      <c r="V699" s="9"/>
      <c r="W699" s="9"/>
      <c r="X699" s="9">
        <f t="shared" si="128"/>
        <v>0</v>
      </c>
      <c r="Y699" s="9"/>
      <c r="Z699" s="9"/>
      <c r="AA699" s="10">
        <f t="shared" si="129"/>
        <v>11400000</v>
      </c>
      <c r="AB699" s="11"/>
    </row>
    <row r="700" spans="1:28" ht="15.75" hidden="1" x14ac:dyDescent="0.25">
      <c r="A700" s="39">
        <v>45705</v>
      </c>
      <c r="B700" s="33" t="s">
        <v>649</v>
      </c>
      <c r="C700" s="33"/>
      <c r="D700" s="33" t="s">
        <v>31</v>
      </c>
      <c r="E700" s="33" t="s">
        <v>175</v>
      </c>
      <c r="F700" s="33">
        <v>100</v>
      </c>
      <c r="G700" s="33" t="s">
        <v>25</v>
      </c>
      <c r="H700" s="33">
        <v>1700</v>
      </c>
      <c r="I700" s="20">
        <f t="shared" si="117"/>
        <v>170000</v>
      </c>
      <c r="J700" s="37" t="s">
        <v>240</v>
      </c>
      <c r="K700" s="20" t="s">
        <v>650</v>
      </c>
      <c r="L700" s="9">
        <f t="shared" si="124"/>
        <v>0</v>
      </c>
      <c r="M700" s="9"/>
      <c r="N700" s="9"/>
      <c r="O700" s="9">
        <f t="shared" si="125"/>
        <v>170000</v>
      </c>
      <c r="P700" s="9">
        <v>170000</v>
      </c>
      <c r="Q700" s="9"/>
      <c r="R700" s="9">
        <f t="shared" si="126"/>
        <v>0</v>
      </c>
      <c r="S700" s="9"/>
      <c r="T700" s="9"/>
      <c r="U700" s="9">
        <f t="shared" si="127"/>
        <v>0</v>
      </c>
      <c r="V700" s="9"/>
      <c r="W700" s="9"/>
      <c r="X700" s="9">
        <f t="shared" si="128"/>
        <v>0</v>
      </c>
      <c r="Y700" s="9"/>
      <c r="Z700" s="9"/>
      <c r="AA700" s="10">
        <f t="shared" si="129"/>
        <v>0</v>
      </c>
      <c r="AB700" s="11">
        <v>45700</v>
      </c>
    </row>
    <row r="701" spans="1:28" ht="15.75" hidden="1" x14ac:dyDescent="0.25">
      <c r="A701" s="39">
        <v>45705</v>
      </c>
      <c r="B701" s="33" t="s">
        <v>483</v>
      </c>
      <c r="C701" s="33"/>
      <c r="D701" s="33" t="s">
        <v>223</v>
      </c>
      <c r="E701" s="33" t="s">
        <v>80</v>
      </c>
      <c r="F701" s="33">
        <v>1</v>
      </c>
      <c r="G701" s="33" t="s">
        <v>23</v>
      </c>
      <c r="H701" s="33">
        <v>1200000</v>
      </c>
      <c r="I701" s="20">
        <f t="shared" si="117"/>
        <v>1200000</v>
      </c>
      <c r="J701" s="37" t="s">
        <v>241</v>
      </c>
      <c r="K701" s="20"/>
      <c r="L701" s="9">
        <f t="shared" si="124"/>
        <v>0</v>
      </c>
      <c r="M701" s="9"/>
      <c r="N701" s="9"/>
      <c r="O701" s="9">
        <f t="shared" si="125"/>
        <v>0</v>
      </c>
      <c r="P701" s="9"/>
      <c r="Q701" s="9"/>
      <c r="R701" s="9">
        <f t="shared" si="126"/>
        <v>0</v>
      </c>
      <c r="S701" s="9"/>
      <c r="T701" s="9"/>
      <c r="U701" s="9">
        <f t="shared" si="127"/>
        <v>1200000</v>
      </c>
      <c r="V701" s="9">
        <v>1200000</v>
      </c>
      <c r="W701" s="9"/>
      <c r="X701" s="9">
        <f t="shared" si="128"/>
        <v>0</v>
      </c>
      <c r="Y701" s="9"/>
      <c r="Z701" s="9"/>
      <c r="AA701" s="10">
        <f t="shared" si="129"/>
        <v>0</v>
      </c>
      <c r="AB701" s="11">
        <v>45705</v>
      </c>
    </row>
    <row r="702" spans="1:28" ht="15.75" hidden="1" x14ac:dyDescent="0.25">
      <c r="A702" s="39">
        <v>45705</v>
      </c>
      <c r="B702" s="33" t="s">
        <v>483</v>
      </c>
      <c r="C702" s="33"/>
      <c r="D702" s="33" t="s">
        <v>223</v>
      </c>
      <c r="E702" s="33" t="s">
        <v>95</v>
      </c>
      <c r="F702" s="33">
        <v>100</v>
      </c>
      <c r="G702" s="33" t="s">
        <v>29</v>
      </c>
      <c r="H702" s="33">
        <v>4000</v>
      </c>
      <c r="I702" s="20">
        <f t="shared" si="117"/>
        <v>400000</v>
      </c>
      <c r="J702" s="37" t="s">
        <v>241</v>
      </c>
      <c r="K702" s="20"/>
      <c r="L702" s="9">
        <f t="shared" si="124"/>
        <v>0</v>
      </c>
      <c r="M702" s="9"/>
      <c r="N702" s="9"/>
      <c r="O702" s="9">
        <f t="shared" si="125"/>
        <v>0</v>
      </c>
      <c r="P702" s="9"/>
      <c r="Q702" s="9"/>
      <c r="R702" s="9">
        <f t="shared" si="126"/>
        <v>0</v>
      </c>
      <c r="S702" s="9"/>
      <c r="T702" s="9"/>
      <c r="U702" s="9">
        <f t="shared" si="127"/>
        <v>400000</v>
      </c>
      <c r="V702" s="9">
        <v>400000</v>
      </c>
      <c r="W702" s="9"/>
      <c r="X702" s="9">
        <f t="shared" si="128"/>
        <v>0</v>
      </c>
      <c r="Y702" s="9"/>
      <c r="Z702" s="9"/>
      <c r="AA702" s="10">
        <f t="shared" si="129"/>
        <v>0</v>
      </c>
      <c r="AB702" s="11">
        <v>45705</v>
      </c>
    </row>
    <row r="703" spans="1:28" ht="15.75" hidden="1" x14ac:dyDescent="0.25">
      <c r="A703" s="39">
        <v>45705</v>
      </c>
      <c r="B703" s="33" t="s">
        <v>471</v>
      </c>
      <c r="C703" s="33"/>
      <c r="D703" s="33" t="s">
        <v>31</v>
      </c>
      <c r="E703" s="33" t="s">
        <v>102</v>
      </c>
      <c r="F703" s="33">
        <v>2</v>
      </c>
      <c r="G703" s="33" t="s">
        <v>74</v>
      </c>
      <c r="H703" s="33">
        <v>65000</v>
      </c>
      <c r="I703" s="20">
        <f t="shared" si="117"/>
        <v>130000</v>
      </c>
      <c r="J703" s="37" t="s">
        <v>241</v>
      </c>
      <c r="K703" s="20"/>
      <c r="L703" s="9">
        <f t="shared" si="124"/>
        <v>130000</v>
      </c>
      <c r="M703" s="9">
        <v>130000</v>
      </c>
      <c r="N703" s="9"/>
      <c r="O703" s="9">
        <f t="shared" si="125"/>
        <v>0</v>
      </c>
      <c r="P703" s="9"/>
      <c r="Q703" s="9"/>
      <c r="R703" s="9">
        <f t="shared" si="126"/>
        <v>0</v>
      </c>
      <c r="S703" s="9"/>
      <c r="T703" s="9"/>
      <c r="U703" s="9">
        <f t="shared" si="127"/>
        <v>0</v>
      </c>
      <c r="V703" s="9"/>
      <c r="W703" s="9"/>
      <c r="X703" s="9">
        <f t="shared" si="128"/>
        <v>0</v>
      </c>
      <c r="Y703" s="9"/>
      <c r="Z703" s="9"/>
      <c r="AA703" s="10">
        <f t="shared" si="129"/>
        <v>0</v>
      </c>
      <c r="AB703" s="11">
        <v>45705</v>
      </c>
    </row>
    <row r="704" spans="1:28" ht="15.75" hidden="1" x14ac:dyDescent="0.25">
      <c r="A704" s="39">
        <v>45705</v>
      </c>
      <c r="B704" s="33" t="s">
        <v>208</v>
      </c>
      <c r="C704" s="33"/>
      <c r="D704" s="33" t="s">
        <v>31</v>
      </c>
      <c r="E704" s="33" t="s">
        <v>616</v>
      </c>
      <c r="F704" s="33">
        <v>113.4</v>
      </c>
      <c r="G704" s="33" t="s">
        <v>51</v>
      </c>
      <c r="H704" s="33">
        <v>115000</v>
      </c>
      <c r="I704" s="20">
        <f t="shared" si="117"/>
        <v>13041000</v>
      </c>
      <c r="J704" s="34" t="s">
        <v>26</v>
      </c>
      <c r="K704" s="20" t="s">
        <v>692</v>
      </c>
      <c r="L704" s="9">
        <f t="shared" si="124"/>
        <v>0</v>
      </c>
      <c r="M704" s="9"/>
      <c r="N704" s="9"/>
      <c r="O704" s="9">
        <f t="shared" si="125"/>
        <v>0</v>
      </c>
      <c r="P704" s="9"/>
      <c r="Q704" s="9"/>
      <c r="R704" s="9">
        <f t="shared" si="126"/>
        <v>0</v>
      </c>
      <c r="S704" s="9"/>
      <c r="T704" s="9"/>
      <c r="U704" s="9">
        <f t="shared" si="127"/>
        <v>0</v>
      </c>
      <c r="V704" s="9"/>
      <c r="W704" s="9"/>
      <c r="X704" s="9">
        <f t="shared" si="128"/>
        <v>0</v>
      </c>
      <c r="Y704" s="9"/>
      <c r="Z704" s="9"/>
      <c r="AA704" s="10">
        <f t="shared" si="129"/>
        <v>13041000</v>
      </c>
      <c r="AB704" s="11"/>
    </row>
    <row r="705" spans="1:28" ht="15.75" hidden="1" x14ac:dyDescent="0.25">
      <c r="A705" s="39">
        <v>45705</v>
      </c>
      <c r="B705" s="33" t="s">
        <v>208</v>
      </c>
      <c r="C705" s="33"/>
      <c r="D705" s="33" t="s">
        <v>31</v>
      </c>
      <c r="E705" s="33" t="s">
        <v>62</v>
      </c>
      <c r="F705" s="33">
        <v>79.5</v>
      </c>
      <c r="G705" s="33" t="s">
        <v>51</v>
      </c>
      <c r="H705" s="33">
        <v>115000</v>
      </c>
      <c r="I705" s="20">
        <f t="shared" si="117"/>
        <v>9142500</v>
      </c>
      <c r="J705" s="34" t="s">
        <v>26</v>
      </c>
      <c r="K705" s="20" t="s">
        <v>692</v>
      </c>
      <c r="L705" s="9">
        <f t="shared" si="124"/>
        <v>0</v>
      </c>
      <c r="M705" s="9"/>
      <c r="N705" s="9"/>
      <c r="O705" s="9">
        <f t="shared" si="125"/>
        <v>0</v>
      </c>
      <c r="P705" s="9"/>
      <c r="Q705" s="9"/>
      <c r="R705" s="9">
        <f t="shared" si="126"/>
        <v>0</v>
      </c>
      <c r="S705" s="9"/>
      <c r="T705" s="9"/>
      <c r="U705" s="9">
        <f t="shared" si="127"/>
        <v>0</v>
      </c>
      <c r="V705" s="9"/>
      <c r="W705" s="9"/>
      <c r="X705" s="9">
        <f t="shared" si="128"/>
        <v>0</v>
      </c>
      <c r="Y705" s="9"/>
      <c r="Z705" s="9"/>
      <c r="AA705" s="10">
        <f t="shared" si="129"/>
        <v>9142500</v>
      </c>
      <c r="AB705" s="11"/>
    </row>
    <row r="706" spans="1:28" ht="15.75" hidden="1" x14ac:dyDescent="0.25">
      <c r="A706" s="39">
        <v>45705</v>
      </c>
      <c r="B706" s="33" t="s">
        <v>92</v>
      </c>
      <c r="C706" s="33"/>
      <c r="D706" s="33" t="s">
        <v>31</v>
      </c>
      <c r="E706" s="33" t="s">
        <v>91</v>
      </c>
      <c r="F706" s="33">
        <v>500</v>
      </c>
      <c r="G706" s="33" t="s">
        <v>29</v>
      </c>
      <c r="H706" s="33">
        <v>4500</v>
      </c>
      <c r="I706" s="20">
        <f t="shared" si="117"/>
        <v>2250000</v>
      </c>
      <c r="J706" s="34" t="s">
        <v>26</v>
      </c>
      <c r="K706" s="20" t="s">
        <v>684</v>
      </c>
      <c r="L706" s="9">
        <f t="shared" si="124"/>
        <v>0</v>
      </c>
      <c r="M706" s="9"/>
      <c r="N706" s="9"/>
      <c r="O706" s="9">
        <f t="shared" si="125"/>
        <v>0</v>
      </c>
      <c r="P706" s="9"/>
      <c r="Q706" s="9"/>
      <c r="R706" s="9">
        <f t="shared" si="126"/>
        <v>0</v>
      </c>
      <c r="S706" s="9"/>
      <c r="T706" s="9"/>
      <c r="U706" s="9">
        <f t="shared" si="127"/>
        <v>0</v>
      </c>
      <c r="V706" s="9"/>
      <c r="W706" s="9"/>
      <c r="X706" s="9">
        <f t="shared" si="128"/>
        <v>0</v>
      </c>
      <c r="Y706" s="9"/>
      <c r="Z706" s="9"/>
      <c r="AA706" s="10">
        <f t="shared" si="129"/>
        <v>2250000</v>
      </c>
      <c r="AB706" s="11"/>
    </row>
    <row r="707" spans="1:28" ht="15.75" hidden="1" x14ac:dyDescent="0.25">
      <c r="A707" s="39">
        <v>45705</v>
      </c>
      <c r="B707" s="33" t="s">
        <v>92</v>
      </c>
      <c r="C707" s="33"/>
      <c r="D707" s="33" t="s">
        <v>31</v>
      </c>
      <c r="E707" s="33" t="s">
        <v>270</v>
      </c>
      <c r="F707" s="33">
        <v>500</v>
      </c>
      <c r="G707" s="33" t="s">
        <v>29</v>
      </c>
      <c r="H707" s="33">
        <v>1120</v>
      </c>
      <c r="I707" s="20">
        <f t="shared" si="117"/>
        <v>560000</v>
      </c>
      <c r="J707" s="34" t="s">
        <v>26</v>
      </c>
      <c r="K707" s="20" t="s">
        <v>684</v>
      </c>
      <c r="L707" s="9">
        <f t="shared" si="124"/>
        <v>0</v>
      </c>
      <c r="M707" s="9"/>
      <c r="N707" s="9"/>
      <c r="O707" s="9">
        <f t="shared" si="125"/>
        <v>0</v>
      </c>
      <c r="P707" s="9"/>
      <c r="Q707" s="9"/>
      <c r="R707" s="9">
        <f t="shared" si="126"/>
        <v>0</v>
      </c>
      <c r="S707" s="9"/>
      <c r="T707" s="9"/>
      <c r="U707" s="9">
        <f t="shared" si="127"/>
        <v>0</v>
      </c>
      <c r="V707" s="9"/>
      <c r="W707" s="9"/>
      <c r="X707" s="9">
        <f t="shared" si="128"/>
        <v>0</v>
      </c>
      <c r="Y707" s="9"/>
      <c r="Z707" s="9"/>
      <c r="AA707" s="10">
        <f t="shared" si="129"/>
        <v>560000</v>
      </c>
      <c r="AB707" s="11"/>
    </row>
    <row r="708" spans="1:28" ht="15.75" hidden="1" x14ac:dyDescent="0.25">
      <c r="A708" s="39">
        <v>45705</v>
      </c>
      <c r="B708" s="33" t="s">
        <v>231</v>
      </c>
      <c r="C708" s="33"/>
      <c r="D708" s="33"/>
      <c r="E708" s="33" t="s">
        <v>423</v>
      </c>
      <c r="F708" s="33">
        <v>33.5</v>
      </c>
      <c r="G708" s="33" t="s">
        <v>51</v>
      </c>
      <c r="H708" s="33"/>
      <c r="I708" s="20">
        <f t="shared" si="117"/>
        <v>0</v>
      </c>
      <c r="J708" s="34" t="s">
        <v>26</v>
      </c>
      <c r="K708" s="20"/>
      <c r="L708" s="9">
        <f t="shared" si="124"/>
        <v>0</v>
      </c>
      <c r="M708" s="9"/>
      <c r="N708" s="9"/>
      <c r="O708" s="9">
        <f t="shared" si="125"/>
        <v>0</v>
      </c>
      <c r="P708" s="9"/>
      <c r="Q708" s="9"/>
      <c r="R708" s="9">
        <f t="shared" si="126"/>
        <v>0</v>
      </c>
      <c r="S708" s="9"/>
      <c r="T708" s="9"/>
      <c r="U708" s="9">
        <f t="shared" si="127"/>
        <v>0</v>
      </c>
      <c r="V708" s="9"/>
      <c r="W708" s="9"/>
      <c r="X708" s="9">
        <f t="shared" si="128"/>
        <v>0</v>
      </c>
      <c r="Y708" s="9"/>
      <c r="Z708" s="9"/>
      <c r="AA708" s="10">
        <f t="shared" si="129"/>
        <v>0</v>
      </c>
      <c r="AB708" s="11"/>
    </row>
    <row r="709" spans="1:28" ht="15.75" hidden="1" x14ac:dyDescent="0.25">
      <c r="A709" s="39">
        <v>45705</v>
      </c>
      <c r="B709" s="33" t="s">
        <v>231</v>
      </c>
      <c r="C709" s="33"/>
      <c r="D709" s="33"/>
      <c r="E709" s="33" t="s">
        <v>143</v>
      </c>
      <c r="F709" s="33">
        <v>113.9</v>
      </c>
      <c r="G709" s="33" t="s">
        <v>51</v>
      </c>
      <c r="H709" s="33"/>
      <c r="I709" s="20">
        <f t="shared" si="117"/>
        <v>0</v>
      </c>
      <c r="J709" s="34" t="s">
        <v>26</v>
      </c>
      <c r="K709" s="20"/>
      <c r="L709" s="9">
        <f t="shared" si="124"/>
        <v>0</v>
      </c>
      <c r="M709" s="9"/>
      <c r="N709" s="9"/>
      <c r="O709" s="9">
        <f t="shared" si="125"/>
        <v>0</v>
      </c>
      <c r="P709" s="9"/>
      <c r="Q709" s="9"/>
      <c r="R709" s="9">
        <f t="shared" si="126"/>
        <v>0</v>
      </c>
      <c r="S709" s="9"/>
      <c r="T709" s="9"/>
      <c r="U709" s="9">
        <f t="shared" si="127"/>
        <v>0</v>
      </c>
      <c r="V709" s="9"/>
      <c r="W709" s="9"/>
      <c r="X709" s="9">
        <f t="shared" si="128"/>
        <v>0</v>
      </c>
      <c r="Y709" s="9"/>
      <c r="Z709" s="9"/>
      <c r="AA709" s="10">
        <f t="shared" si="129"/>
        <v>0</v>
      </c>
      <c r="AB709" s="11"/>
    </row>
    <row r="710" spans="1:28" ht="15.75" hidden="1" x14ac:dyDescent="0.25">
      <c r="A710" s="39">
        <v>45705</v>
      </c>
      <c r="B710" s="33" t="s">
        <v>665</v>
      </c>
      <c r="C710" s="33"/>
      <c r="D710" s="33" t="s">
        <v>31</v>
      </c>
      <c r="E710" s="33" t="s">
        <v>166</v>
      </c>
      <c r="F710" s="33">
        <v>10</v>
      </c>
      <c r="G710" s="33" t="s">
        <v>23</v>
      </c>
      <c r="H710" s="33">
        <v>400000</v>
      </c>
      <c r="I710" s="20">
        <f t="shared" si="117"/>
        <v>4000000</v>
      </c>
      <c r="J710" s="37" t="s">
        <v>240</v>
      </c>
      <c r="K710" s="20" t="s">
        <v>666</v>
      </c>
      <c r="L710" s="9">
        <f t="shared" si="124"/>
        <v>0</v>
      </c>
      <c r="M710" s="9"/>
      <c r="N710" s="9"/>
      <c r="O710" s="9">
        <f t="shared" si="125"/>
        <v>4000000</v>
      </c>
      <c r="P710" s="9">
        <v>4000000</v>
      </c>
      <c r="Q710" s="9"/>
      <c r="R710" s="9">
        <f t="shared" si="126"/>
        <v>0</v>
      </c>
      <c r="S710" s="9"/>
      <c r="T710" s="9"/>
      <c r="U710" s="9">
        <f t="shared" si="127"/>
        <v>0</v>
      </c>
      <c r="V710" s="9"/>
      <c r="W710" s="9"/>
      <c r="X710" s="9">
        <f t="shared" si="128"/>
        <v>0</v>
      </c>
      <c r="Y710" s="9"/>
      <c r="Z710" s="9"/>
      <c r="AA710" s="10">
        <f t="shared" si="129"/>
        <v>0</v>
      </c>
      <c r="AB710" s="11">
        <v>45701</v>
      </c>
    </row>
    <row r="711" spans="1:28" ht="15.75" hidden="1" x14ac:dyDescent="0.25">
      <c r="A711" s="32">
        <v>45705</v>
      </c>
      <c r="B711" s="33" t="s">
        <v>191</v>
      </c>
      <c r="C711" s="33"/>
      <c r="D711" s="33" t="s">
        <v>31</v>
      </c>
      <c r="E711" s="33" t="s">
        <v>297</v>
      </c>
      <c r="F711" s="33">
        <v>4000</v>
      </c>
      <c r="G711" s="33" t="s">
        <v>29</v>
      </c>
      <c r="H711" s="33">
        <v>1700</v>
      </c>
      <c r="I711" s="20">
        <f t="shared" si="117"/>
        <v>6800000</v>
      </c>
      <c r="J711" s="34" t="s">
        <v>26</v>
      </c>
      <c r="K711" s="20"/>
      <c r="L711" s="9">
        <f t="shared" si="124"/>
        <v>0</v>
      </c>
      <c r="M711" s="9"/>
      <c r="N711" s="9"/>
      <c r="O711" s="9">
        <f t="shared" si="125"/>
        <v>0</v>
      </c>
      <c r="P711" s="9"/>
      <c r="Q711" s="9"/>
      <c r="R711" s="9">
        <f t="shared" si="126"/>
        <v>0</v>
      </c>
      <c r="S711" s="9"/>
      <c r="T711" s="9"/>
      <c r="U711" s="9">
        <f t="shared" si="127"/>
        <v>0</v>
      </c>
      <c r="V711" s="9"/>
      <c r="W711" s="9"/>
      <c r="X711" s="9">
        <f t="shared" si="128"/>
        <v>0</v>
      </c>
      <c r="Y711" s="9"/>
      <c r="Z711" s="9"/>
      <c r="AA711" s="10">
        <f t="shared" si="129"/>
        <v>6800000</v>
      </c>
      <c r="AB711" s="11"/>
    </row>
    <row r="712" spans="1:28" ht="15.75" hidden="1" x14ac:dyDescent="0.25">
      <c r="A712" s="39">
        <v>45705</v>
      </c>
      <c r="B712" s="33" t="s">
        <v>191</v>
      </c>
      <c r="C712" s="33"/>
      <c r="D712" s="33" t="s">
        <v>31</v>
      </c>
      <c r="E712" s="33" t="s">
        <v>150</v>
      </c>
      <c r="F712" s="33">
        <v>19.5</v>
      </c>
      <c r="G712" s="33" t="s">
        <v>51</v>
      </c>
      <c r="H712" s="33">
        <v>47000</v>
      </c>
      <c r="I712" s="20">
        <f t="shared" si="117"/>
        <v>916500</v>
      </c>
      <c r="J712" s="34" t="s">
        <v>26</v>
      </c>
      <c r="K712" s="20"/>
      <c r="L712" s="9">
        <f t="shared" si="124"/>
        <v>0</v>
      </c>
      <c r="M712" s="9"/>
      <c r="N712" s="9"/>
      <c r="O712" s="9">
        <f t="shared" si="125"/>
        <v>0</v>
      </c>
      <c r="P712" s="9"/>
      <c r="Q712" s="9"/>
      <c r="R712" s="9">
        <f t="shared" si="126"/>
        <v>0</v>
      </c>
      <c r="S712" s="9"/>
      <c r="T712" s="9"/>
      <c r="U712" s="9">
        <f t="shared" si="127"/>
        <v>0</v>
      </c>
      <c r="V712" s="9"/>
      <c r="W712" s="9"/>
      <c r="X712" s="9">
        <f t="shared" si="128"/>
        <v>0</v>
      </c>
      <c r="Y712" s="9"/>
      <c r="Z712" s="9"/>
      <c r="AA712" s="10">
        <f t="shared" si="129"/>
        <v>916500</v>
      </c>
      <c r="AB712" s="11"/>
    </row>
    <row r="713" spans="1:28" ht="15.75" hidden="1" x14ac:dyDescent="0.25">
      <c r="A713" s="44">
        <v>45705</v>
      </c>
      <c r="B713" s="46" t="s">
        <v>217</v>
      </c>
      <c r="C713" s="46"/>
      <c r="D713" s="46" t="s">
        <v>41</v>
      </c>
      <c r="E713" s="46" t="s">
        <v>148</v>
      </c>
      <c r="F713" s="46">
        <v>20</v>
      </c>
      <c r="G713" s="46" t="s">
        <v>51</v>
      </c>
      <c r="H713" s="46">
        <v>60000</v>
      </c>
      <c r="I713" s="47">
        <f t="shared" si="117"/>
        <v>1200000</v>
      </c>
      <c r="J713" s="31" t="s">
        <v>241</v>
      </c>
      <c r="K713" s="20"/>
      <c r="L713" s="9">
        <f t="shared" si="124"/>
        <v>0</v>
      </c>
      <c r="M713" s="9"/>
      <c r="N713" s="9"/>
      <c r="O713" s="9">
        <f t="shared" si="125"/>
        <v>0</v>
      </c>
      <c r="P713" s="9"/>
      <c r="Q713" s="9"/>
      <c r="R713" s="9">
        <f t="shared" si="126"/>
        <v>0</v>
      </c>
      <c r="S713" s="9"/>
      <c r="T713" s="9"/>
      <c r="U713" s="9">
        <f t="shared" si="127"/>
        <v>1200000</v>
      </c>
      <c r="V713" s="9"/>
      <c r="W713" s="9">
        <v>1200000</v>
      </c>
      <c r="X713" s="9">
        <f t="shared" si="128"/>
        <v>0</v>
      </c>
      <c r="Y713" s="9"/>
      <c r="Z713" s="9"/>
      <c r="AA713" s="10">
        <f t="shared" si="129"/>
        <v>0</v>
      </c>
      <c r="AB713" s="11">
        <v>45709</v>
      </c>
    </row>
    <row r="714" spans="1:28" ht="15.75" hidden="1" x14ac:dyDescent="0.25">
      <c r="A714" s="39">
        <v>45706</v>
      </c>
      <c r="B714" s="35" t="s">
        <v>35</v>
      </c>
      <c r="C714" s="35"/>
      <c r="D714" s="35" t="s">
        <v>223</v>
      </c>
      <c r="E714" s="35" t="s">
        <v>110</v>
      </c>
      <c r="F714" s="35">
        <v>400</v>
      </c>
      <c r="G714" s="35" t="s">
        <v>29</v>
      </c>
      <c r="H714" s="35">
        <v>2000</v>
      </c>
      <c r="I714" s="20">
        <f t="shared" ref="I714:I775" si="130">F714*H714</f>
        <v>800000</v>
      </c>
      <c r="J714" s="41" t="s">
        <v>241</v>
      </c>
      <c r="K714" s="20"/>
      <c r="L714" s="9">
        <f>M714+N714</f>
        <v>0</v>
      </c>
      <c r="M714" s="9"/>
      <c r="N714" s="9"/>
      <c r="O714" s="9">
        <f>P714+Q714</f>
        <v>0</v>
      </c>
      <c r="P714" s="9"/>
      <c r="Q714" s="9"/>
      <c r="R714" s="9">
        <f>S714+T714</f>
        <v>0</v>
      </c>
      <c r="S714" s="9"/>
      <c r="T714" s="9"/>
      <c r="U714" s="9">
        <f>V714+W714</f>
        <v>800000</v>
      </c>
      <c r="V714" s="9">
        <v>800000</v>
      </c>
      <c r="W714" s="9"/>
      <c r="X714" s="9">
        <f>Y714+Z714</f>
        <v>0</v>
      </c>
      <c r="Y714" s="9"/>
      <c r="Z714" s="9"/>
      <c r="AA714" s="10">
        <f>C714+I714-L714-O714-U714-X714-R714</f>
        <v>0</v>
      </c>
      <c r="AB714" s="11">
        <v>45713</v>
      </c>
    </row>
    <row r="715" spans="1:28" ht="15.75" hidden="1" x14ac:dyDescent="0.25">
      <c r="A715" s="39">
        <v>45706</v>
      </c>
      <c r="B715" s="33" t="s">
        <v>369</v>
      </c>
      <c r="C715" s="33"/>
      <c r="D715" s="33" t="s">
        <v>31</v>
      </c>
      <c r="E715" s="33" t="s">
        <v>315</v>
      </c>
      <c r="F715" s="33">
        <v>200</v>
      </c>
      <c r="G715" s="35" t="s">
        <v>29</v>
      </c>
      <c r="H715" s="33">
        <v>5000</v>
      </c>
      <c r="I715" s="20">
        <f t="shared" si="130"/>
        <v>1000000</v>
      </c>
      <c r="J715" s="37" t="s">
        <v>240</v>
      </c>
      <c r="K715" s="20" t="s">
        <v>698</v>
      </c>
      <c r="L715" s="9">
        <f t="shared" ref="L715:L734" si="131">M715+N715</f>
        <v>0</v>
      </c>
      <c r="M715" s="9"/>
      <c r="N715" s="9"/>
      <c r="O715" s="9">
        <f t="shared" ref="O715:O734" si="132">P715+Q715</f>
        <v>1000000</v>
      </c>
      <c r="P715" s="9">
        <v>1000000</v>
      </c>
      <c r="Q715" s="9"/>
      <c r="R715" s="9">
        <f t="shared" ref="R715:R734" si="133">S715+T715</f>
        <v>0</v>
      </c>
      <c r="S715" s="9"/>
      <c r="T715" s="9"/>
      <c r="U715" s="9">
        <f t="shared" ref="U715:U734" si="134">V715+W715</f>
        <v>0</v>
      </c>
      <c r="V715" s="9"/>
      <c r="W715" s="9"/>
      <c r="X715" s="9">
        <f t="shared" ref="X715:X734" si="135">Y715+Z715</f>
        <v>0</v>
      </c>
      <c r="Y715" s="9"/>
      <c r="Z715" s="9"/>
      <c r="AA715" s="10">
        <f t="shared" ref="AA715:AA734" si="136">C715+I715-L715-O715-U715-X715-R715</f>
        <v>0</v>
      </c>
      <c r="AB715" s="11">
        <v>45706</v>
      </c>
    </row>
    <row r="716" spans="1:28" ht="15.75" hidden="1" x14ac:dyDescent="0.25">
      <c r="A716" s="39">
        <v>45706</v>
      </c>
      <c r="B716" s="33" t="s">
        <v>695</v>
      </c>
      <c r="C716" s="33"/>
      <c r="D716" s="33" t="s">
        <v>223</v>
      </c>
      <c r="E716" s="33" t="s">
        <v>308</v>
      </c>
      <c r="F716" s="33">
        <v>2.5</v>
      </c>
      <c r="G716" s="33" t="s">
        <v>51</v>
      </c>
      <c r="H716" s="33">
        <v>86000</v>
      </c>
      <c r="I716" s="20">
        <f t="shared" si="130"/>
        <v>215000</v>
      </c>
      <c r="J716" s="37" t="s">
        <v>241</v>
      </c>
      <c r="K716" s="20"/>
      <c r="L716" s="9">
        <f t="shared" si="131"/>
        <v>0</v>
      </c>
      <c r="M716" s="9"/>
      <c r="N716" s="9"/>
      <c r="O716" s="9">
        <f t="shared" si="132"/>
        <v>0</v>
      </c>
      <c r="P716" s="9"/>
      <c r="Q716" s="9"/>
      <c r="R716" s="9">
        <f t="shared" si="133"/>
        <v>0</v>
      </c>
      <c r="S716" s="9"/>
      <c r="T716" s="9"/>
      <c r="U716" s="9">
        <f t="shared" si="134"/>
        <v>215000</v>
      </c>
      <c r="V716" s="9">
        <v>215000</v>
      </c>
      <c r="W716" s="9"/>
      <c r="X716" s="9">
        <f t="shared" si="135"/>
        <v>0</v>
      </c>
      <c r="Y716" s="9"/>
      <c r="Z716" s="9"/>
      <c r="AA716" s="10">
        <f t="shared" si="136"/>
        <v>0</v>
      </c>
      <c r="AB716" s="11">
        <v>45706</v>
      </c>
    </row>
    <row r="717" spans="1:28" ht="15.75" hidden="1" x14ac:dyDescent="0.25">
      <c r="A717" s="39">
        <v>45706</v>
      </c>
      <c r="B717" s="33" t="s">
        <v>695</v>
      </c>
      <c r="C717" s="33"/>
      <c r="D717" s="33" t="s">
        <v>223</v>
      </c>
      <c r="E717" s="33" t="s">
        <v>310</v>
      </c>
      <c r="F717" s="33">
        <v>2.5</v>
      </c>
      <c r="G717" s="33" t="s">
        <v>51</v>
      </c>
      <c r="H717" s="33">
        <v>86000</v>
      </c>
      <c r="I717" s="20">
        <f t="shared" si="130"/>
        <v>215000</v>
      </c>
      <c r="J717" s="37" t="s">
        <v>241</v>
      </c>
      <c r="K717" s="20"/>
      <c r="L717" s="9">
        <f t="shared" si="131"/>
        <v>0</v>
      </c>
      <c r="M717" s="9"/>
      <c r="N717" s="9"/>
      <c r="O717" s="9">
        <f t="shared" si="132"/>
        <v>0</v>
      </c>
      <c r="P717" s="9"/>
      <c r="Q717" s="9"/>
      <c r="R717" s="9">
        <f t="shared" si="133"/>
        <v>0</v>
      </c>
      <c r="S717" s="9"/>
      <c r="T717" s="9"/>
      <c r="U717" s="9">
        <f t="shared" si="134"/>
        <v>215000</v>
      </c>
      <c r="V717" s="9">
        <v>215000</v>
      </c>
      <c r="W717" s="9"/>
      <c r="X717" s="9">
        <f t="shared" si="135"/>
        <v>0</v>
      </c>
      <c r="Y717" s="9"/>
      <c r="Z717" s="9"/>
      <c r="AA717" s="10">
        <f t="shared" si="136"/>
        <v>0</v>
      </c>
      <c r="AB717" s="11">
        <v>45706</v>
      </c>
    </row>
    <row r="718" spans="1:28" ht="15.75" hidden="1" x14ac:dyDescent="0.25">
      <c r="A718" s="39">
        <v>45706</v>
      </c>
      <c r="B718" s="33" t="s">
        <v>371</v>
      </c>
      <c r="C718" s="33"/>
      <c r="D718" s="33" t="s">
        <v>41</v>
      </c>
      <c r="E718" s="33" t="s">
        <v>73</v>
      </c>
      <c r="F718" s="33">
        <v>10</v>
      </c>
      <c r="G718" s="33" t="s">
        <v>74</v>
      </c>
      <c r="H718" s="33">
        <v>50000</v>
      </c>
      <c r="I718" s="20">
        <f t="shared" si="130"/>
        <v>500000</v>
      </c>
      <c r="J718" s="37" t="s">
        <v>241</v>
      </c>
      <c r="K718" s="20"/>
      <c r="L718" s="9">
        <f t="shared" si="131"/>
        <v>0</v>
      </c>
      <c r="M718" s="9"/>
      <c r="N718" s="9"/>
      <c r="O718" s="9">
        <f t="shared" si="132"/>
        <v>0</v>
      </c>
      <c r="P718" s="9"/>
      <c r="Q718" s="9"/>
      <c r="R718" s="9">
        <f t="shared" si="133"/>
        <v>0</v>
      </c>
      <c r="S718" s="9"/>
      <c r="T718" s="9"/>
      <c r="U718" s="9">
        <f t="shared" si="134"/>
        <v>500000</v>
      </c>
      <c r="V718" s="9">
        <v>500000</v>
      </c>
      <c r="W718" s="9"/>
      <c r="X718" s="9">
        <f t="shared" si="135"/>
        <v>0</v>
      </c>
      <c r="Y718" s="9"/>
      <c r="Z718" s="9"/>
      <c r="AA718" s="10">
        <f t="shared" si="136"/>
        <v>0</v>
      </c>
      <c r="AB718" s="11">
        <v>45707</v>
      </c>
    </row>
    <row r="719" spans="1:28" ht="15.75" hidden="1" x14ac:dyDescent="0.25">
      <c r="A719" s="39">
        <v>45706</v>
      </c>
      <c r="B719" s="33" t="s">
        <v>302</v>
      </c>
      <c r="C719" s="33"/>
      <c r="D719" s="33" t="s">
        <v>31</v>
      </c>
      <c r="E719" s="33" t="s">
        <v>102</v>
      </c>
      <c r="F719" s="33">
        <v>12</v>
      </c>
      <c r="G719" s="33" t="s">
        <v>74</v>
      </c>
      <c r="H719" s="33">
        <v>65000</v>
      </c>
      <c r="I719" s="20">
        <f t="shared" si="130"/>
        <v>780000</v>
      </c>
      <c r="J719" s="37" t="s">
        <v>241</v>
      </c>
      <c r="K719" s="20"/>
      <c r="L719" s="9">
        <f t="shared" si="131"/>
        <v>0</v>
      </c>
      <c r="M719" s="9"/>
      <c r="N719" s="9"/>
      <c r="O719" s="9">
        <f t="shared" si="132"/>
        <v>0</v>
      </c>
      <c r="P719" s="9"/>
      <c r="Q719" s="9"/>
      <c r="R719" s="9">
        <f t="shared" si="133"/>
        <v>0</v>
      </c>
      <c r="S719" s="9"/>
      <c r="T719" s="9"/>
      <c r="U719" s="9">
        <f t="shared" si="134"/>
        <v>780000</v>
      </c>
      <c r="V719" s="9">
        <v>780000</v>
      </c>
      <c r="W719" s="9"/>
      <c r="X719" s="9">
        <f t="shared" si="135"/>
        <v>0</v>
      </c>
      <c r="Y719" s="9"/>
      <c r="Z719" s="9"/>
      <c r="AA719" s="10">
        <f t="shared" si="136"/>
        <v>0</v>
      </c>
      <c r="AB719" s="11">
        <v>45709</v>
      </c>
    </row>
    <row r="720" spans="1:28" ht="15.75" hidden="1" x14ac:dyDescent="0.25">
      <c r="A720" s="39">
        <v>45706</v>
      </c>
      <c r="B720" s="33" t="s">
        <v>696</v>
      </c>
      <c r="C720" s="33"/>
      <c r="D720" s="33" t="s">
        <v>31</v>
      </c>
      <c r="E720" s="33" t="s">
        <v>245</v>
      </c>
      <c r="F720" s="33">
        <v>15</v>
      </c>
      <c r="G720" s="33" t="s">
        <v>51</v>
      </c>
      <c r="H720" s="33">
        <v>82000</v>
      </c>
      <c r="I720" s="20">
        <f t="shared" si="130"/>
        <v>1230000</v>
      </c>
      <c r="J720" s="37" t="s">
        <v>241</v>
      </c>
      <c r="K720" s="20"/>
      <c r="L720" s="9">
        <f t="shared" si="131"/>
        <v>1230000</v>
      </c>
      <c r="M720" s="9">
        <v>1230000</v>
      </c>
      <c r="N720" s="9"/>
      <c r="O720" s="9">
        <f t="shared" si="132"/>
        <v>0</v>
      </c>
      <c r="P720" s="9"/>
      <c r="Q720" s="9"/>
      <c r="R720" s="9">
        <f t="shared" si="133"/>
        <v>0</v>
      </c>
      <c r="S720" s="9"/>
      <c r="T720" s="9"/>
      <c r="U720" s="9">
        <f t="shared" si="134"/>
        <v>0</v>
      </c>
      <c r="V720" s="9"/>
      <c r="W720" s="9"/>
      <c r="X720" s="9">
        <f t="shared" si="135"/>
        <v>0</v>
      </c>
      <c r="Y720" s="9"/>
      <c r="Z720" s="9"/>
      <c r="AA720" s="10">
        <f t="shared" si="136"/>
        <v>0</v>
      </c>
      <c r="AB720" s="11">
        <v>45708</v>
      </c>
    </row>
    <row r="721" spans="1:28" ht="15.75" hidden="1" x14ac:dyDescent="0.25">
      <c r="A721" s="39">
        <v>45706</v>
      </c>
      <c r="B721" s="33" t="s">
        <v>193</v>
      </c>
      <c r="C721" s="33"/>
      <c r="D721" s="33" t="s">
        <v>31</v>
      </c>
      <c r="E721" s="33" t="s">
        <v>73</v>
      </c>
      <c r="F721" s="33">
        <v>20</v>
      </c>
      <c r="G721" s="33" t="s">
        <v>74</v>
      </c>
      <c r="H721" s="33">
        <v>50000</v>
      </c>
      <c r="I721" s="20">
        <f t="shared" si="130"/>
        <v>1000000</v>
      </c>
      <c r="J721" s="34" t="s">
        <v>26</v>
      </c>
      <c r="K721" s="20"/>
      <c r="L721" s="9">
        <f t="shared" si="131"/>
        <v>0</v>
      </c>
      <c r="M721" s="9"/>
      <c r="N721" s="9"/>
      <c r="O721" s="9">
        <f t="shared" si="132"/>
        <v>0</v>
      </c>
      <c r="P721" s="9"/>
      <c r="Q721" s="9"/>
      <c r="R721" s="9">
        <f t="shared" si="133"/>
        <v>0</v>
      </c>
      <c r="S721" s="9"/>
      <c r="T721" s="9"/>
      <c r="U721" s="9">
        <f t="shared" si="134"/>
        <v>0</v>
      </c>
      <c r="V721" s="9"/>
      <c r="W721" s="9"/>
      <c r="X721" s="9">
        <f t="shared" si="135"/>
        <v>0</v>
      </c>
      <c r="Y721" s="9"/>
      <c r="Z721" s="9"/>
      <c r="AA721" s="10">
        <f t="shared" si="136"/>
        <v>1000000</v>
      </c>
      <c r="AB721" s="11"/>
    </row>
    <row r="722" spans="1:28" ht="15.75" hidden="1" x14ac:dyDescent="0.25">
      <c r="A722" s="39">
        <v>45706</v>
      </c>
      <c r="B722" s="33" t="s">
        <v>193</v>
      </c>
      <c r="C722" s="33"/>
      <c r="D722" s="33" t="s">
        <v>31</v>
      </c>
      <c r="E722" s="33" t="s">
        <v>130</v>
      </c>
      <c r="F722" s="33">
        <v>20</v>
      </c>
      <c r="G722" s="33" t="s">
        <v>51</v>
      </c>
      <c r="H722" s="33">
        <v>50000</v>
      </c>
      <c r="I722" s="20">
        <f t="shared" si="130"/>
        <v>1000000</v>
      </c>
      <c r="J722" s="34" t="s">
        <v>26</v>
      </c>
      <c r="K722" s="20"/>
      <c r="L722" s="9">
        <f t="shared" si="131"/>
        <v>0</v>
      </c>
      <c r="M722" s="9"/>
      <c r="N722" s="9"/>
      <c r="O722" s="9">
        <f t="shared" si="132"/>
        <v>0</v>
      </c>
      <c r="P722" s="9"/>
      <c r="Q722" s="9"/>
      <c r="R722" s="9">
        <f t="shared" si="133"/>
        <v>0</v>
      </c>
      <c r="S722" s="9"/>
      <c r="T722" s="9"/>
      <c r="U722" s="9">
        <f t="shared" si="134"/>
        <v>0</v>
      </c>
      <c r="V722" s="9"/>
      <c r="W722" s="9"/>
      <c r="X722" s="9">
        <f t="shared" si="135"/>
        <v>0</v>
      </c>
      <c r="Y722" s="9"/>
      <c r="Z722" s="9"/>
      <c r="AA722" s="10">
        <f t="shared" si="136"/>
        <v>1000000</v>
      </c>
      <c r="AB722" s="11"/>
    </row>
    <row r="723" spans="1:28" ht="15.75" hidden="1" x14ac:dyDescent="0.25">
      <c r="A723" s="39">
        <v>45706</v>
      </c>
      <c r="B723" s="33" t="s">
        <v>193</v>
      </c>
      <c r="C723" s="33"/>
      <c r="D723" s="33" t="s">
        <v>31</v>
      </c>
      <c r="E723" s="33" t="s">
        <v>102</v>
      </c>
      <c r="F723" s="33">
        <v>12</v>
      </c>
      <c r="G723" s="33" t="s">
        <v>74</v>
      </c>
      <c r="H723" s="33">
        <v>65000</v>
      </c>
      <c r="I723" s="20">
        <f t="shared" si="130"/>
        <v>780000</v>
      </c>
      <c r="J723" s="34" t="s">
        <v>26</v>
      </c>
      <c r="K723" s="20"/>
      <c r="L723" s="9">
        <f t="shared" si="131"/>
        <v>0</v>
      </c>
      <c r="M723" s="9"/>
      <c r="N723" s="9"/>
      <c r="O723" s="9">
        <f t="shared" si="132"/>
        <v>0</v>
      </c>
      <c r="P723" s="9"/>
      <c r="Q723" s="9"/>
      <c r="R723" s="9">
        <f t="shared" si="133"/>
        <v>0</v>
      </c>
      <c r="S723" s="9"/>
      <c r="T723" s="9"/>
      <c r="U723" s="9">
        <f t="shared" si="134"/>
        <v>0</v>
      </c>
      <c r="V723" s="9"/>
      <c r="W723" s="9"/>
      <c r="X723" s="9">
        <f t="shared" si="135"/>
        <v>0</v>
      </c>
      <c r="Y723" s="9"/>
      <c r="Z723" s="9"/>
      <c r="AA723" s="10">
        <f t="shared" si="136"/>
        <v>780000</v>
      </c>
      <c r="AB723" s="11"/>
    </row>
    <row r="724" spans="1:28" ht="15.75" hidden="1" x14ac:dyDescent="0.25">
      <c r="A724" s="39">
        <v>45706</v>
      </c>
      <c r="B724" s="33" t="s">
        <v>193</v>
      </c>
      <c r="C724" s="33"/>
      <c r="D724" s="33" t="s">
        <v>31</v>
      </c>
      <c r="E724" s="33" t="s">
        <v>139</v>
      </c>
      <c r="F724" s="33">
        <v>2</v>
      </c>
      <c r="G724" s="33" t="s">
        <v>23</v>
      </c>
      <c r="H724" s="33">
        <v>400000</v>
      </c>
      <c r="I724" s="20">
        <f t="shared" si="130"/>
        <v>800000</v>
      </c>
      <c r="J724" s="34" t="s">
        <v>26</v>
      </c>
      <c r="K724" s="20"/>
      <c r="L724" s="9">
        <f t="shared" si="131"/>
        <v>0</v>
      </c>
      <c r="M724" s="9"/>
      <c r="N724" s="9"/>
      <c r="O724" s="9">
        <f t="shared" si="132"/>
        <v>0</v>
      </c>
      <c r="P724" s="9"/>
      <c r="Q724" s="9"/>
      <c r="R724" s="9">
        <f t="shared" si="133"/>
        <v>0</v>
      </c>
      <c r="S724" s="9"/>
      <c r="T724" s="9"/>
      <c r="U724" s="9">
        <f t="shared" si="134"/>
        <v>0</v>
      </c>
      <c r="V724" s="9"/>
      <c r="W724" s="9"/>
      <c r="X724" s="9">
        <f t="shared" si="135"/>
        <v>0</v>
      </c>
      <c r="Y724" s="9"/>
      <c r="Z724" s="9"/>
      <c r="AA724" s="10">
        <f t="shared" si="136"/>
        <v>800000</v>
      </c>
      <c r="AB724" s="11"/>
    </row>
    <row r="725" spans="1:28" ht="15.75" hidden="1" x14ac:dyDescent="0.25">
      <c r="A725" s="39">
        <v>45706</v>
      </c>
      <c r="B725" s="33" t="s">
        <v>597</v>
      </c>
      <c r="C725" s="33"/>
      <c r="D725" s="33" t="s">
        <v>41</v>
      </c>
      <c r="E725" s="33" t="s">
        <v>65</v>
      </c>
      <c r="F725" s="33">
        <v>1500</v>
      </c>
      <c r="G725" s="33" t="s">
        <v>29</v>
      </c>
      <c r="H725" s="33">
        <v>3160</v>
      </c>
      <c r="I725" s="20">
        <f t="shared" si="130"/>
        <v>4740000</v>
      </c>
      <c r="J725" s="37" t="s">
        <v>240</v>
      </c>
      <c r="K725" s="20" t="s">
        <v>683</v>
      </c>
      <c r="L725" s="9">
        <f t="shared" si="131"/>
        <v>0</v>
      </c>
      <c r="M725" s="9"/>
      <c r="N725" s="9"/>
      <c r="O725" s="9">
        <f t="shared" si="132"/>
        <v>4740000</v>
      </c>
      <c r="P725" s="9">
        <v>4740000</v>
      </c>
      <c r="Q725" s="9"/>
      <c r="R725" s="9">
        <f t="shared" si="133"/>
        <v>0</v>
      </c>
      <c r="S725" s="9"/>
      <c r="T725" s="9"/>
      <c r="U725" s="9">
        <f t="shared" si="134"/>
        <v>0</v>
      </c>
      <c r="V725" s="9"/>
      <c r="W725" s="9"/>
      <c r="X725" s="9">
        <f t="shared" si="135"/>
        <v>0</v>
      </c>
      <c r="Y725" s="9"/>
      <c r="Z725" s="9"/>
      <c r="AA725" s="10">
        <f t="shared" si="136"/>
        <v>0</v>
      </c>
      <c r="AB725" s="11">
        <v>45705</v>
      </c>
    </row>
    <row r="726" spans="1:28" ht="15.75" hidden="1" x14ac:dyDescent="0.25">
      <c r="A726" s="39">
        <v>45706</v>
      </c>
      <c r="B726" s="33" t="s">
        <v>330</v>
      </c>
      <c r="C726" s="33"/>
      <c r="D726" s="33" t="s">
        <v>31</v>
      </c>
      <c r="E726" s="33" t="s">
        <v>110</v>
      </c>
      <c r="F726" s="33">
        <v>1000</v>
      </c>
      <c r="G726" s="33" t="s">
        <v>29</v>
      </c>
      <c r="H726" s="33">
        <v>2000</v>
      </c>
      <c r="I726" s="20">
        <f t="shared" si="130"/>
        <v>2000000</v>
      </c>
      <c r="J726" s="37" t="s">
        <v>241</v>
      </c>
      <c r="K726" s="20"/>
      <c r="L726" s="9">
        <f t="shared" si="131"/>
        <v>0</v>
      </c>
      <c r="M726" s="9"/>
      <c r="N726" s="9"/>
      <c r="O726" s="9">
        <f t="shared" si="132"/>
        <v>0</v>
      </c>
      <c r="P726" s="9"/>
      <c r="Q726" s="9"/>
      <c r="R726" s="9">
        <f t="shared" si="133"/>
        <v>0</v>
      </c>
      <c r="S726" s="9"/>
      <c r="T726" s="9"/>
      <c r="U726" s="9">
        <f t="shared" si="134"/>
        <v>2000000</v>
      </c>
      <c r="V726" s="9">
        <v>2000000</v>
      </c>
      <c r="W726" s="9"/>
      <c r="X726" s="9">
        <f t="shared" si="135"/>
        <v>0</v>
      </c>
      <c r="Y726" s="9"/>
      <c r="Z726" s="9"/>
      <c r="AA726" s="10">
        <f t="shared" si="136"/>
        <v>0</v>
      </c>
      <c r="AB726" s="11">
        <v>45706</v>
      </c>
    </row>
    <row r="727" spans="1:28" ht="15.75" hidden="1" x14ac:dyDescent="0.25">
      <c r="A727" s="39">
        <v>45706</v>
      </c>
      <c r="B727" s="33" t="s">
        <v>217</v>
      </c>
      <c r="C727" s="33"/>
      <c r="D727" s="33" t="s">
        <v>41</v>
      </c>
      <c r="E727" s="33" t="s">
        <v>155</v>
      </c>
      <c r="F727" s="33">
        <v>2000</v>
      </c>
      <c r="G727" s="33" t="s">
        <v>29</v>
      </c>
      <c r="H727" s="33">
        <v>4000</v>
      </c>
      <c r="I727" s="20">
        <f t="shared" si="130"/>
        <v>8000000</v>
      </c>
      <c r="J727" s="31" t="s">
        <v>241</v>
      </c>
      <c r="K727" s="20"/>
      <c r="L727" s="9">
        <f t="shared" si="131"/>
        <v>8000000</v>
      </c>
      <c r="M727" s="9">
        <v>8000000</v>
      </c>
      <c r="N727" s="9"/>
      <c r="O727" s="9">
        <f t="shared" si="132"/>
        <v>0</v>
      </c>
      <c r="P727" s="9"/>
      <c r="Q727" s="9"/>
      <c r="R727" s="9">
        <f t="shared" si="133"/>
        <v>0</v>
      </c>
      <c r="S727" s="9"/>
      <c r="T727" s="9"/>
      <c r="U727" s="9">
        <f t="shared" si="134"/>
        <v>0</v>
      </c>
      <c r="V727" s="9"/>
      <c r="W727" s="9"/>
      <c r="X727" s="9">
        <f t="shared" si="135"/>
        <v>0</v>
      </c>
      <c r="Y727" s="9"/>
      <c r="Z727" s="9"/>
      <c r="AA727" s="10">
        <f t="shared" si="136"/>
        <v>0</v>
      </c>
      <c r="AB727" s="11">
        <v>45712</v>
      </c>
    </row>
    <row r="728" spans="1:28" ht="15.75" hidden="1" x14ac:dyDescent="0.25">
      <c r="A728" s="39">
        <v>45706</v>
      </c>
      <c r="B728" s="33" t="s">
        <v>602</v>
      </c>
      <c r="C728" s="33"/>
      <c r="D728" s="33" t="s">
        <v>223</v>
      </c>
      <c r="E728" s="33" t="s">
        <v>64</v>
      </c>
      <c r="F728" s="33">
        <v>4</v>
      </c>
      <c r="G728" s="33" t="s">
        <v>33</v>
      </c>
      <c r="H728" s="33">
        <v>150000</v>
      </c>
      <c r="I728" s="20">
        <f t="shared" si="130"/>
        <v>600000</v>
      </c>
      <c r="J728" s="37" t="s">
        <v>34</v>
      </c>
      <c r="K728" s="20"/>
      <c r="L728" s="9">
        <f t="shared" si="131"/>
        <v>0</v>
      </c>
      <c r="M728" s="9"/>
      <c r="N728" s="9"/>
      <c r="O728" s="9">
        <f t="shared" si="132"/>
        <v>0</v>
      </c>
      <c r="P728" s="9"/>
      <c r="Q728" s="9"/>
      <c r="R728" s="9">
        <f t="shared" si="133"/>
        <v>0</v>
      </c>
      <c r="S728" s="9"/>
      <c r="T728" s="9"/>
      <c r="U728" s="9">
        <f t="shared" si="134"/>
        <v>650000</v>
      </c>
      <c r="V728" s="9">
        <v>650000</v>
      </c>
      <c r="W728" s="9"/>
      <c r="X728" s="9">
        <f t="shared" si="135"/>
        <v>0</v>
      </c>
      <c r="Y728" s="9"/>
      <c r="Z728" s="9"/>
      <c r="AA728" s="10">
        <f t="shared" si="136"/>
        <v>-50000</v>
      </c>
      <c r="AB728" s="11">
        <v>45706</v>
      </c>
    </row>
    <row r="729" spans="1:28" ht="15.75" hidden="1" x14ac:dyDescent="0.25">
      <c r="A729" s="39">
        <v>45706</v>
      </c>
      <c r="B729" s="33" t="s">
        <v>332</v>
      </c>
      <c r="C729" s="33"/>
      <c r="D729" s="33" t="s">
        <v>31</v>
      </c>
      <c r="E729" s="33" t="s">
        <v>468</v>
      </c>
      <c r="F729" s="33">
        <v>16.399999999999999</v>
      </c>
      <c r="G729" s="33" t="s">
        <v>29</v>
      </c>
      <c r="H729" s="33">
        <v>47000</v>
      </c>
      <c r="I729" s="20">
        <f t="shared" si="130"/>
        <v>770799.99999999988</v>
      </c>
      <c r="J729" s="37" t="s">
        <v>241</v>
      </c>
      <c r="K729" s="20"/>
      <c r="L729" s="9">
        <f t="shared" si="131"/>
        <v>0</v>
      </c>
      <c r="M729" s="9"/>
      <c r="N729" s="9"/>
      <c r="O729" s="9">
        <f t="shared" si="132"/>
        <v>0</v>
      </c>
      <c r="P729" s="9"/>
      <c r="Q729" s="9"/>
      <c r="R729" s="9">
        <f t="shared" si="133"/>
        <v>0</v>
      </c>
      <c r="S729" s="9"/>
      <c r="T729" s="9"/>
      <c r="U729" s="9">
        <f t="shared" si="134"/>
        <v>770800</v>
      </c>
      <c r="V729" s="9">
        <v>770800</v>
      </c>
      <c r="W729" s="9"/>
      <c r="X729" s="9">
        <f t="shared" si="135"/>
        <v>0</v>
      </c>
      <c r="Y729" s="9"/>
      <c r="Z729" s="9"/>
      <c r="AA729" s="10">
        <f t="shared" si="136"/>
        <v>-1.1641532182693481E-10</v>
      </c>
      <c r="AB729" s="11">
        <v>45706</v>
      </c>
    </row>
    <row r="730" spans="1:28" ht="15.75" hidden="1" x14ac:dyDescent="0.25">
      <c r="A730" s="39">
        <v>45706</v>
      </c>
      <c r="B730" s="33" t="s">
        <v>189</v>
      </c>
      <c r="C730" s="33"/>
      <c r="D730" s="33" t="s">
        <v>31</v>
      </c>
      <c r="E730" s="33" t="s">
        <v>110</v>
      </c>
      <c r="F730" s="33">
        <v>1200</v>
      </c>
      <c r="G730" s="33" t="s">
        <v>29</v>
      </c>
      <c r="H730" s="33">
        <v>1800</v>
      </c>
      <c r="I730" s="20">
        <f t="shared" si="130"/>
        <v>2160000</v>
      </c>
      <c r="J730" s="16" t="s">
        <v>38</v>
      </c>
      <c r="K730" s="20"/>
      <c r="L730" s="9">
        <f t="shared" si="131"/>
        <v>0</v>
      </c>
      <c r="M730" s="9"/>
      <c r="N730" s="9"/>
      <c r="O730" s="9">
        <f t="shared" si="132"/>
        <v>0</v>
      </c>
      <c r="P730" s="9"/>
      <c r="Q730" s="9"/>
      <c r="R730" s="9">
        <f t="shared" si="133"/>
        <v>1159500</v>
      </c>
      <c r="S730" s="9"/>
      <c r="T730" s="9">
        <v>1159500</v>
      </c>
      <c r="U730" s="9">
        <f t="shared" si="134"/>
        <v>0</v>
      </c>
      <c r="V730" s="9"/>
      <c r="W730" s="9"/>
      <c r="X730" s="9">
        <f t="shared" si="135"/>
        <v>0</v>
      </c>
      <c r="Y730" s="9"/>
      <c r="Z730" s="9"/>
      <c r="AA730" s="10">
        <f t="shared" si="136"/>
        <v>1000500</v>
      </c>
      <c r="AB730" s="11">
        <v>45706</v>
      </c>
    </row>
    <row r="731" spans="1:28" ht="15.75" hidden="1" x14ac:dyDescent="0.25">
      <c r="A731" s="32">
        <v>45706</v>
      </c>
      <c r="B731" s="33" t="s">
        <v>412</v>
      </c>
      <c r="C731" s="33"/>
      <c r="D731" s="33" t="s">
        <v>41</v>
      </c>
      <c r="E731" s="33" t="s">
        <v>297</v>
      </c>
      <c r="F731" s="33">
        <v>5000</v>
      </c>
      <c r="G731" s="33" t="s">
        <v>29</v>
      </c>
      <c r="H731" s="33">
        <v>1750</v>
      </c>
      <c r="I731" s="20">
        <f t="shared" si="130"/>
        <v>8750000</v>
      </c>
      <c r="J731" s="34" t="s">
        <v>26</v>
      </c>
      <c r="K731" s="20"/>
      <c r="L731" s="9">
        <f t="shared" si="131"/>
        <v>0</v>
      </c>
      <c r="M731" s="9"/>
      <c r="N731" s="9"/>
      <c r="O731" s="9">
        <f t="shared" si="132"/>
        <v>0</v>
      </c>
      <c r="P731" s="9"/>
      <c r="Q731" s="9"/>
      <c r="R731" s="9">
        <f t="shared" si="133"/>
        <v>0</v>
      </c>
      <c r="S731" s="9"/>
      <c r="T731" s="9"/>
      <c r="U731" s="9">
        <f t="shared" si="134"/>
        <v>0</v>
      </c>
      <c r="V731" s="9"/>
      <c r="W731" s="9"/>
      <c r="X731" s="9">
        <f t="shared" si="135"/>
        <v>0</v>
      </c>
      <c r="Y731" s="9"/>
      <c r="Z731" s="9"/>
      <c r="AA731" s="10">
        <f t="shared" si="136"/>
        <v>8750000</v>
      </c>
      <c r="AB731" s="11"/>
    </row>
    <row r="732" spans="1:28" ht="15.75" hidden="1" x14ac:dyDescent="0.25">
      <c r="A732" s="39">
        <v>45706</v>
      </c>
      <c r="B732" s="33" t="s">
        <v>412</v>
      </c>
      <c r="C732" s="33"/>
      <c r="D732" s="33" t="s">
        <v>41</v>
      </c>
      <c r="E732" s="33" t="s">
        <v>111</v>
      </c>
      <c r="F732" s="33">
        <v>400</v>
      </c>
      <c r="G732" s="33" t="s">
        <v>29</v>
      </c>
      <c r="H732" s="33">
        <v>2500</v>
      </c>
      <c r="I732" s="20">
        <f t="shared" si="130"/>
        <v>1000000</v>
      </c>
      <c r="J732" s="34" t="s">
        <v>26</v>
      </c>
      <c r="K732" s="20"/>
      <c r="L732" s="9">
        <f t="shared" si="131"/>
        <v>0</v>
      </c>
      <c r="M732" s="9"/>
      <c r="N732" s="9"/>
      <c r="O732" s="9">
        <f t="shared" si="132"/>
        <v>0</v>
      </c>
      <c r="P732" s="9"/>
      <c r="Q732" s="9"/>
      <c r="R732" s="9">
        <f t="shared" si="133"/>
        <v>0</v>
      </c>
      <c r="S732" s="9"/>
      <c r="T732" s="9"/>
      <c r="U732" s="9">
        <f t="shared" si="134"/>
        <v>0</v>
      </c>
      <c r="V732" s="9"/>
      <c r="W732" s="9"/>
      <c r="X732" s="9">
        <f t="shared" si="135"/>
        <v>0</v>
      </c>
      <c r="Y732" s="9"/>
      <c r="Z732" s="9"/>
      <c r="AA732" s="10">
        <f t="shared" si="136"/>
        <v>1000000</v>
      </c>
      <c r="AB732" s="11"/>
    </row>
    <row r="733" spans="1:28" ht="15.75" hidden="1" x14ac:dyDescent="0.25">
      <c r="A733" s="39">
        <v>45706</v>
      </c>
      <c r="B733" s="33" t="s">
        <v>141</v>
      </c>
      <c r="C733" s="33"/>
      <c r="D733" s="33" t="s">
        <v>31</v>
      </c>
      <c r="E733" s="33" t="s">
        <v>95</v>
      </c>
      <c r="F733" s="33">
        <v>10400</v>
      </c>
      <c r="G733" s="33" t="s">
        <v>29</v>
      </c>
      <c r="H733" s="33">
        <v>3800</v>
      </c>
      <c r="I733" s="20">
        <f t="shared" si="130"/>
        <v>39520000</v>
      </c>
      <c r="J733" s="34" t="s">
        <v>26</v>
      </c>
      <c r="K733" s="20"/>
      <c r="L733" s="9">
        <f t="shared" si="131"/>
        <v>0</v>
      </c>
      <c r="M733" s="9"/>
      <c r="N733" s="9"/>
      <c r="O733" s="9">
        <f t="shared" si="132"/>
        <v>0</v>
      </c>
      <c r="P733" s="9"/>
      <c r="Q733" s="9"/>
      <c r="R733" s="9">
        <f t="shared" si="133"/>
        <v>0</v>
      </c>
      <c r="S733" s="9"/>
      <c r="T733" s="9"/>
      <c r="U733" s="9">
        <f t="shared" si="134"/>
        <v>0</v>
      </c>
      <c r="V733" s="9"/>
      <c r="W733" s="9"/>
      <c r="X733" s="9">
        <f t="shared" si="135"/>
        <v>0</v>
      </c>
      <c r="Y733" s="9"/>
      <c r="Z733" s="9"/>
      <c r="AA733" s="10">
        <f t="shared" si="136"/>
        <v>39520000</v>
      </c>
      <c r="AB733" s="11"/>
    </row>
    <row r="734" spans="1:28" ht="15.75" hidden="1" x14ac:dyDescent="0.25">
      <c r="A734" s="32">
        <v>45706</v>
      </c>
      <c r="B734" s="33" t="s">
        <v>697</v>
      </c>
      <c r="C734" s="33"/>
      <c r="D734" s="33" t="s">
        <v>31</v>
      </c>
      <c r="E734" s="33" t="s">
        <v>130</v>
      </c>
      <c r="F734" s="33">
        <v>20</v>
      </c>
      <c r="G734" s="33" t="s">
        <v>51</v>
      </c>
      <c r="H734" s="33">
        <v>50000</v>
      </c>
      <c r="I734" s="20">
        <f t="shared" si="130"/>
        <v>1000000</v>
      </c>
      <c r="J734" s="37" t="s">
        <v>241</v>
      </c>
      <c r="K734" s="20"/>
      <c r="L734" s="9">
        <f t="shared" si="131"/>
        <v>1000000</v>
      </c>
      <c r="M734" s="9">
        <v>1000000</v>
      </c>
      <c r="N734" s="9"/>
      <c r="O734" s="9">
        <f t="shared" si="132"/>
        <v>0</v>
      </c>
      <c r="P734" s="9"/>
      <c r="Q734" s="9"/>
      <c r="R734" s="9">
        <f t="shared" si="133"/>
        <v>0</v>
      </c>
      <c r="S734" s="9"/>
      <c r="T734" s="9"/>
      <c r="U734" s="9">
        <f t="shared" si="134"/>
        <v>0</v>
      </c>
      <c r="V734" s="9"/>
      <c r="W734" s="9"/>
      <c r="X734" s="9">
        <f t="shared" si="135"/>
        <v>0</v>
      </c>
      <c r="Y734" s="9"/>
      <c r="Z734" s="9"/>
      <c r="AA734" s="10">
        <f t="shared" si="136"/>
        <v>0</v>
      </c>
      <c r="AB734" s="11">
        <v>45706</v>
      </c>
    </row>
    <row r="735" spans="1:28" ht="15.75" hidden="1" x14ac:dyDescent="0.25">
      <c r="A735" s="39">
        <v>45707</v>
      </c>
      <c r="B735" s="35" t="s">
        <v>374</v>
      </c>
      <c r="C735" s="35"/>
      <c r="D735" s="35" t="s">
        <v>31</v>
      </c>
      <c r="E735" s="35" t="s">
        <v>123</v>
      </c>
      <c r="F735" s="35">
        <v>5</v>
      </c>
      <c r="G735" s="35" t="s">
        <v>51</v>
      </c>
      <c r="H735" s="35">
        <v>100000</v>
      </c>
      <c r="I735" s="27">
        <f t="shared" si="130"/>
        <v>500000</v>
      </c>
      <c r="J735" s="37" t="s">
        <v>240</v>
      </c>
      <c r="K735" s="20" t="s">
        <v>717</v>
      </c>
      <c r="L735" s="9">
        <f>M735+N735</f>
        <v>0</v>
      </c>
      <c r="M735" s="9"/>
      <c r="N735" s="9"/>
      <c r="O735" s="9">
        <f>P735+Q735</f>
        <v>500000</v>
      </c>
      <c r="P735" s="9">
        <v>500000</v>
      </c>
      <c r="Q735" s="9"/>
      <c r="R735" s="9">
        <f>S735+T735</f>
        <v>0</v>
      </c>
      <c r="S735" s="9"/>
      <c r="T735" s="9"/>
      <c r="U735" s="9">
        <f>V735+W735</f>
        <v>0</v>
      </c>
      <c r="V735" s="9"/>
      <c r="W735" s="9"/>
      <c r="X735" s="9">
        <f>Y735+Z735</f>
        <v>0</v>
      </c>
      <c r="Y735" s="9"/>
      <c r="Z735" s="9"/>
      <c r="AA735" s="10">
        <f>C735+I735-L735-O735-U735-X735-R735</f>
        <v>0</v>
      </c>
      <c r="AB735" s="11">
        <v>45709</v>
      </c>
    </row>
    <row r="736" spans="1:28" ht="15.75" hidden="1" x14ac:dyDescent="0.25">
      <c r="A736" s="39">
        <v>45707</v>
      </c>
      <c r="B736" s="33" t="s">
        <v>678</v>
      </c>
      <c r="C736" s="33"/>
      <c r="D736" s="33" t="s">
        <v>41</v>
      </c>
      <c r="E736" s="33" t="s">
        <v>65</v>
      </c>
      <c r="F736" s="33">
        <v>5625</v>
      </c>
      <c r="G736" s="33" t="s">
        <v>29</v>
      </c>
      <c r="H736" s="33">
        <v>3160</v>
      </c>
      <c r="I736" s="20">
        <f t="shared" si="130"/>
        <v>17775000</v>
      </c>
      <c r="J736" s="37" t="s">
        <v>240</v>
      </c>
      <c r="K736" s="20" t="s">
        <v>706</v>
      </c>
      <c r="L736" s="9">
        <f t="shared" ref="L736:L766" si="137">M736+N736</f>
        <v>0</v>
      </c>
      <c r="M736" s="9"/>
      <c r="N736" s="9"/>
      <c r="O736" s="9">
        <f t="shared" ref="O736:O766" si="138">P736+Q736</f>
        <v>17775000</v>
      </c>
      <c r="P736" s="9">
        <v>17775000</v>
      </c>
      <c r="Q736" s="9"/>
      <c r="R736" s="9">
        <f t="shared" ref="R736:R766" si="139">S736+T736</f>
        <v>0</v>
      </c>
      <c r="S736" s="9"/>
      <c r="T736" s="9"/>
      <c r="U736" s="9">
        <f t="shared" ref="U736:U766" si="140">V736+W736</f>
        <v>0</v>
      </c>
      <c r="V736" s="9"/>
      <c r="W736" s="9"/>
      <c r="X736" s="9">
        <f t="shared" ref="X736:X766" si="141">Y736+Z736</f>
        <v>0</v>
      </c>
      <c r="Y736" s="9"/>
      <c r="Z736" s="9"/>
      <c r="AA736" s="10">
        <f t="shared" ref="AA736:AA766" si="142">C736+I736-L736-O736-U736-X736-R736</f>
        <v>0</v>
      </c>
      <c r="AB736" s="11">
        <v>45707</v>
      </c>
    </row>
    <row r="737" spans="1:28" ht="15.75" hidden="1" x14ac:dyDescent="0.25">
      <c r="A737" s="39">
        <v>45707</v>
      </c>
      <c r="B737" s="33" t="s">
        <v>232</v>
      </c>
      <c r="C737" s="33"/>
      <c r="D737" s="33" t="s">
        <v>31</v>
      </c>
      <c r="E737" s="33" t="s">
        <v>91</v>
      </c>
      <c r="F737" s="33">
        <v>5200</v>
      </c>
      <c r="G737" s="33" t="s">
        <v>29</v>
      </c>
      <c r="H737" s="33">
        <v>3500</v>
      </c>
      <c r="I737" s="20">
        <f t="shared" si="130"/>
        <v>18200000</v>
      </c>
      <c r="J737" s="34" t="s">
        <v>26</v>
      </c>
      <c r="K737" s="20"/>
      <c r="L737" s="9">
        <f t="shared" si="137"/>
        <v>0</v>
      </c>
      <c r="M737" s="9"/>
      <c r="N737" s="9"/>
      <c r="O737" s="9">
        <f t="shared" si="138"/>
        <v>0</v>
      </c>
      <c r="P737" s="9"/>
      <c r="Q737" s="9"/>
      <c r="R737" s="9">
        <f t="shared" si="139"/>
        <v>0</v>
      </c>
      <c r="S737" s="9"/>
      <c r="T737" s="9"/>
      <c r="U737" s="9">
        <f t="shared" si="140"/>
        <v>0</v>
      </c>
      <c r="V737" s="9"/>
      <c r="W737" s="9"/>
      <c r="X737" s="9">
        <f t="shared" si="141"/>
        <v>0</v>
      </c>
      <c r="Y737" s="9"/>
      <c r="Z737" s="9"/>
      <c r="AA737" s="10">
        <f t="shared" si="142"/>
        <v>18200000</v>
      </c>
      <c r="AB737" s="11"/>
    </row>
    <row r="738" spans="1:28" ht="15.75" hidden="1" x14ac:dyDescent="0.25">
      <c r="A738" s="39">
        <v>45707</v>
      </c>
      <c r="B738" s="33" t="s">
        <v>701</v>
      </c>
      <c r="C738" s="33"/>
      <c r="D738" s="33" t="s">
        <v>31</v>
      </c>
      <c r="E738" s="33" t="s">
        <v>295</v>
      </c>
      <c r="F738" s="33">
        <v>3</v>
      </c>
      <c r="G738" s="33" t="s">
        <v>33</v>
      </c>
      <c r="H738" s="33">
        <v>230000</v>
      </c>
      <c r="I738" s="20">
        <f t="shared" si="130"/>
        <v>690000</v>
      </c>
      <c r="J738" s="37" t="s">
        <v>241</v>
      </c>
      <c r="K738" s="20"/>
      <c r="L738" s="9">
        <f t="shared" si="137"/>
        <v>0</v>
      </c>
      <c r="M738" s="9"/>
      <c r="N738" s="9"/>
      <c r="O738" s="9">
        <f t="shared" si="138"/>
        <v>0</v>
      </c>
      <c r="P738" s="9"/>
      <c r="Q738" s="9"/>
      <c r="R738" s="9">
        <f t="shared" si="139"/>
        <v>0</v>
      </c>
      <c r="S738" s="9"/>
      <c r="T738" s="9"/>
      <c r="U738" s="9">
        <f t="shared" si="140"/>
        <v>690000</v>
      </c>
      <c r="V738" s="9">
        <v>690000</v>
      </c>
      <c r="W738" s="9"/>
      <c r="X738" s="9">
        <f t="shared" si="141"/>
        <v>0</v>
      </c>
      <c r="Y738" s="9"/>
      <c r="Z738" s="9"/>
      <c r="AA738" s="10">
        <f t="shared" si="142"/>
        <v>0</v>
      </c>
      <c r="AB738" s="11">
        <v>45707</v>
      </c>
    </row>
    <row r="739" spans="1:28" ht="15.75" hidden="1" x14ac:dyDescent="0.25">
      <c r="A739" s="39">
        <v>45707</v>
      </c>
      <c r="B739" s="33" t="s">
        <v>161</v>
      </c>
      <c r="C739" s="33"/>
      <c r="D739" s="33" t="s">
        <v>41</v>
      </c>
      <c r="E739" s="33" t="s">
        <v>95</v>
      </c>
      <c r="F739" s="33">
        <v>500</v>
      </c>
      <c r="G739" s="33" t="s">
        <v>29</v>
      </c>
      <c r="H739" s="33">
        <v>4000</v>
      </c>
      <c r="I739" s="20">
        <f t="shared" si="130"/>
        <v>2000000</v>
      </c>
      <c r="J739" s="14" t="s">
        <v>241</v>
      </c>
      <c r="K739" s="20"/>
      <c r="L739" s="9">
        <f t="shared" si="137"/>
        <v>2000000</v>
      </c>
      <c r="M739" s="9">
        <v>2000000</v>
      </c>
      <c r="N739" s="9"/>
      <c r="O739" s="9">
        <f t="shared" si="138"/>
        <v>0</v>
      </c>
      <c r="P739" s="9"/>
      <c r="Q739" s="9"/>
      <c r="R739" s="9">
        <f t="shared" si="139"/>
        <v>0</v>
      </c>
      <c r="S739" s="9"/>
      <c r="T739" s="9"/>
      <c r="U739" s="9">
        <f t="shared" si="140"/>
        <v>0</v>
      </c>
      <c r="V739" s="9"/>
      <c r="W739" s="9"/>
      <c r="X739" s="9">
        <f t="shared" si="141"/>
        <v>0</v>
      </c>
      <c r="Y739" s="9"/>
      <c r="Z739" s="9"/>
      <c r="AA739" s="10">
        <f t="shared" si="142"/>
        <v>0</v>
      </c>
      <c r="AB739" s="11">
        <v>45707</v>
      </c>
    </row>
    <row r="740" spans="1:28" ht="15.75" hidden="1" x14ac:dyDescent="0.25">
      <c r="A740" s="39">
        <v>45707</v>
      </c>
      <c r="B740" s="33" t="s">
        <v>161</v>
      </c>
      <c r="C740" s="33"/>
      <c r="D740" s="33" t="s">
        <v>41</v>
      </c>
      <c r="E740" s="33" t="s">
        <v>64</v>
      </c>
      <c r="F740" s="33">
        <v>1</v>
      </c>
      <c r="G740" s="33" t="s">
        <v>33</v>
      </c>
      <c r="H740" s="33">
        <v>150000</v>
      </c>
      <c r="I740" s="20">
        <f t="shared" si="130"/>
        <v>150000</v>
      </c>
      <c r="J740" s="14" t="s">
        <v>241</v>
      </c>
      <c r="K740" s="20"/>
      <c r="L740" s="9">
        <f t="shared" si="137"/>
        <v>150000</v>
      </c>
      <c r="M740" s="9">
        <v>150000</v>
      </c>
      <c r="N740" s="9"/>
      <c r="O740" s="9">
        <f t="shared" si="138"/>
        <v>0</v>
      </c>
      <c r="P740" s="9"/>
      <c r="Q740" s="9"/>
      <c r="R740" s="9">
        <f t="shared" si="139"/>
        <v>0</v>
      </c>
      <c r="S740" s="9"/>
      <c r="T740" s="9"/>
      <c r="U740" s="9">
        <f t="shared" si="140"/>
        <v>0</v>
      </c>
      <c r="V740" s="9"/>
      <c r="W740" s="9"/>
      <c r="X740" s="9">
        <f t="shared" si="141"/>
        <v>0</v>
      </c>
      <c r="Y740" s="9"/>
      <c r="Z740" s="9"/>
      <c r="AA740" s="10">
        <f t="shared" si="142"/>
        <v>0</v>
      </c>
      <c r="AB740" s="11">
        <v>45707</v>
      </c>
    </row>
    <row r="741" spans="1:28" ht="15.75" hidden="1" x14ac:dyDescent="0.25">
      <c r="A741" s="39">
        <v>45707</v>
      </c>
      <c r="B741" s="33" t="s">
        <v>217</v>
      </c>
      <c r="C741" s="33"/>
      <c r="D741" s="33" t="s">
        <v>41</v>
      </c>
      <c r="E741" s="33" t="s">
        <v>198</v>
      </c>
      <c r="F741" s="33">
        <v>15000</v>
      </c>
      <c r="G741" s="33" t="s">
        <v>29</v>
      </c>
      <c r="H741" s="33">
        <v>800</v>
      </c>
      <c r="I741" s="20">
        <f t="shared" si="130"/>
        <v>12000000</v>
      </c>
      <c r="J741" s="30" t="s">
        <v>43</v>
      </c>
      <c r="K741" s="20"/>
      <c r="L741" s="9">
        <f t="shared" si="137"/>
        <v>9950000</v>
      </c>
      <c r="M741" s="9">
        <v>1950000</v>
      </c>
      <c r="N741" s="9">
        <v>8000000</v>
      </c>
      <c r="O741" s="9">
        <f t="shared" si="138"/>
        <v>0</v>
      </c>
      <c r="P741" s="9"/>
      <c r="Q741" s="9"/>
      <c r="R741" s="9">
        <f t="shared" si="139"/>
        <v>0</v>
      </c>
      <c r="S741" s="9"/>
      <c r="T741" s="9"/>
      <c r="U741" s="9">
        <f t="shared" si="140"/>
        <v>0</v>
      </c>
      <c r="V741" s="9"/>
      <c r="W741" s="9"/>
      <c r="X741" s="9">
        <f t="shared" si="141"/>
        <v>0</v>
      </c>
      <c r="Y741" s="9"/>
      <c r="Z741" s="9"/>
      <c r="AA741" s="10">
        <f t="shared" si="142"/>
        <v>2050000</v>
      </c>
      <c r="AB741" s="11">
        <v>45713</v>
      </c>
    </row>
    <row r="742" spans="1:28" ht="15.75" hidden="1" x14ac:dyDescent="0.25">
      <c r="A742" s="39">
        <v>45707</v>
      </c>
      <c r="B742" s="33" t="s">
        <v>217</v>
      </c>
      <c r="C742" s="33"/>
      <c r="D742" s="33" t="s">
        <v>41</v>
      </c>
      <c r="E742" s="33" t="s">
        <v>155</v>
      </c>
      <c r="F742" s="33">
        <v>1000</v>
      </c>
      <c r="G742" s="33" t="s">
        <v>29</v>
      </c>
      <c r="H742" s="33">
        <v>4000</v>
      </c>
      <c r="I742" s="20">
        <f t="shared" si="130"/>
        <v>4000000</v>
      </c>
      <c r="J742" s="30" t="s">
        <v>43</v>
      </c>
      <c r="K742" s="20"/>
      <c r="L742" s="9">
        <f t="shared" si="137"/>
        <v>0</v>
      </c>
      <c r="M742" s="9"/>
      <c r="N742" s="9"/>
      <c r="O742" s="9">
        <f t="shared" si="138"/>
        <v>0</v>
      </c>
      <c r="P742" s="9"/>
      <c r="Q742" s="9"/>
      <c r="R742" s="9">
        <f t="shared" si="139"/>
        <v>0</v>
      </c>
      <c r="S742" s="9"/>
      <c r="T742" s="9"/>
      <c r="U742" s="9">
        <f t="shared" si="140"/>
        <v>58750</v>
      </c>
      <c r="V742" s="9"/>
      <c r="W742" s="9">
        <v>58750</v>
      </c>
      <c r="X742" s="9">
        <f t="shared" si="141"/>
        <v>0</v>
      </c>
      <c r="Y742" s="9"/>
      <c r="Z742" s="9"/>
      <c r="AA742" s="10">
        <f t="shared" si="142"/>
        <v>3941250</v>
      </c>
      <c r="AB742" s="11"/>
    </row>
    <row r="743" spans="1:28" ht="15.75" hidden="1" x14ac:dyDescent="0.25">
      <c r="A743" s="39">
        <v>45707</v>
      </c>
      <c r="B743" s="33" t="s">
        <v>217</v>
      </c>
      <c r="C743" s="33"/>
      <c r="D743" s="33" t="s">
        <v>41</v>
      </c>
      <c r="E743" s="33" t="s">
        <v>263</v>
      </c>
      <c r="F743" s="33">
        <v>2000</v>
      </c>
      <c r="G743" s="33" t="s">
        <v>29</v>
      </c>
      <c r="H743" s="33">
        <v>1505</v>
      </c>
      <c r="I743" s="20">
        <f t="shared" si="130"/>
        <v>3010000</v>
      </c>
      <c r="J743" s="34" t="s">
        <v>26</v>
      </c>
      <c r="K743" s="20"/>
      <c r="L743" s="9">
        <f t="shared" si="137"/>
        <v>0</v>
      </c>
      <c r="M743" s="9"/>
      <c r="N743" s="9"/>
      <c r="O743" s="9">
        <f t="shared" si="138"/>
        <v>0</v>
      </c>
      <c r="P743" s="9"/>
      <c r="Q743" s="9"/>
      <c r="R743" s="9">
        <f t="shared" si="139"/>
        <v>0</v>
      </c>
      <c r="S743" s="9"/>
      <c r="T743" s="9"/>
      <c r="U743" s="9">
        <f t="shared" si="140"/>
        <v>0</v>
      </c>
      <c r="V743" s="9"/>
      <c r="W743" s="9"/>
      <c r="X743" s="9">
        <f t="shared" si="141"/>
        <v>0</v>
      </c>
      <c r="Y743" s="9"/>
      <c r="Z743" s="9"/>
      <c r="AA743" s="10">
        <f t="shared" si="142"/>
        <v>3010000</v>
      </c>
      <c r="AB743" s="11"/>
    </row>
    <row r="744" spans="1:28" ht="15.75" hidden="1" x14ac:dyDescent="0.25">
      <c r="A744" s="39">
        <v>45707</v>
      </c>
      <c r="B744" s="33" t="s">
        <v>196</v>
      </c>
      <c r="C744" s="33"/>
      <c r="D744" s="33" t="s">
        <v>31</v>
      </c>
      <c r="E744" s="33" t="s">
        <v>293</v>
      </c>
      <c r="F744" s="33">
        <v>140</v>
      </c>
      <c r="G744" s="33" t="s">
        <v>74</v>
      </c>
      <c r="H744" s="33">
        <v>50000</v>
      </c>
      <c r="I744" s="20">
        <f t="shared" si="130"/>
        <v>7000000</v>
      </c>
      <c r="J744" s="37" t="s">
        <v>240</v>
      </c>
      <c r="K744" s="20" t="s">
        <v>679</v>
      </c>
      <c r="L744" s="9">
        <f t="shared" si="137"/>
        <v>0</v>
      </c>
      <c r="M744" s="9"/>
      <c r="N744" s="9"/>
      <c r="O744" s="9">
        <f t="shared" si="138"/>
        <v>7000000</v>
      </c>
      <c r="P744" s="9">
        <v>7000000</v>
      </c>
      <c r="Q744" s="9"/>
      <c r="R744" s="9">
        <f t="shared" si="139"/>
        <v>0</v>
      </c>
      <c r="S744" s="9"/>
      <c r="T744" s="9"/>
      <c r="U744" s="9">
        <f t="shared" si="140"/>
        <v>0</v>
      </c>
      <c r="V744" s="9"/>
      <c r="W744" s="9"/>
      <c r="X744" s="9">
        <f t="shared" si="141"/>
        <v>0</v>
      </c>
      <c r="Y744" s="9"/>
      <c r="Z744" s="9"/>
      <c r="AA744" s="10">
        <f t="shared" si="142"/>
        <v>0</v>
      </c>
      <c r="AB744" s="11">
        <v>45705</v>
      </c>
    </row>
    <row r="745" spans="1:28" ht="15.75" hidden="1" x14ac:dyDescent="0.25">
      <c r="A745" s="39">
        <v>45707</v>
      </c>
      <c r="B745" s="33" t="s">
        <v>649</v>
      </c>
      <c r="C745" s="33"/>
      <c r="D745" s="33" t="s">
        <v>41</v>
      </c>
      <c r="E745" s="33" t="s">
        <v>130</v>
      </c>
      <c r="F745" s="33">
        <v>20</v>
      </c>
      <c r="G745" s="33" t="s">
        <v>51</v>
      </c>
      <c r="H745" s="33">
        <v>50000</v>
      </c>
      <c r="I745" s="20">
        <f t="shared" si="130"/>
        <v>1000000</v>
      </c>
      <c r="J745" s="37" t="s">
        <v>241</v>
      </c>
      <c r="K745" s="20"/>
      <c r="L745" s="9">
        <f t="shared" si="137"/>
        <v>0</v>
      </c>
      <c r="M745" s="9"/>
      <c r="N745" s="9"/>
      <c r="O745" s="9">
        <f t="shared" si="138"/>
        <v>0</v>
      </c>
      <c r="P745" s="9"/>
      <c r="Q745" s="9"/>
      <c r="R745" s="9">
        <f t="shared" si="139"/>
        <v>0</v>
      </c>
      <c r="S745" s="9"/>
      <c r="T745" s="9"/>
      <c r="U745" s="9">
        <f t="shared" si="140"/>
        <v>1000000</v>
      </c>
      <c r="V745" s="9">
        <v>1000000</v>
      </c>
      <c r="W745" s="9"/>
      <c r="X745" s="9">
        <f t="shared" si="141"/>
        <v>0</v>
      </c>
      <c r="Y745" s="9"/>
      <c r="Z745" s="9"/>
      <c r="AA745" s="10">
        <f t="shared" si="142"/>
        <v>0</v>
      </c>
      <c r="AB745" s="11">
        <v>45708</v>
      </c>
    </row>
    <row r="746" spans="1:28" ht="15.75" hidden="1" x14ac:dyDescent="0.25">
      <c r="A746" s="39">
        <v>45707</v>
      </c>
      <c r="B746" s="33" t="s">
        <v>186</v>
      </c>
      <c r="C746" s="33"/>
      <c r="D746" s="33" t="s">
        <v>31</v>
      </c>
      <c r="E746" s="33" t="s">
        <v>45</v>
      </c>
      <c r="F746" s="33">
        <v>25</v>
      </c>
      <c r="G746" s="33" t="s">
        <v>51</v>
      </c>
      <c r="H746" s="33">
        <v>180000</v>
      </c>
      <c r="I746" s="20">
        <f t="shared" si="130"/>
        <v>4500000</v>
      </c>
      <c r="J746" s="34" t="s">
        <v>26</v>
      </c>
      <c r="K746" s="20"/>
      <c r="L746" s="9">
        <f t="shared" si="137"/>
        <v>0</v>
      </c>
      <c r="M746" s="9"/>
      <c r="N746" s="9"/>
      <c r="O746" s="9">
        <f t="shared" si="138"/>
        <v>0</v>
      </c>
      <c r="P746" s="9"/>
      <c r="Q746" s="9"/>
      <c r="R746" s="9">
        <f t="shared" si="139"/>
        <v>0</v>
      </c>
      <c r="S746" s="9"/>
      <c r="T746" s="9"/>
      <c r="U746" s="9">
        <f t="shared" si="140"/>
        <v>0</v>
      </c>
      <c r="V746" s="9"/>
      <c r="W746" s="9"/>
      <c r="X746" s="9">
        <f t="shared" si="141"/>
        <v>0</v>
      </c>
      <c r="Y746" s="9"/>
      <c r="Z746" s="9"/>
      <c r="AA746" s="10">
        <f t="shared" si="142"/>
        <v>4500000</v>
      </c>
      <c r="AB746" s="11"/>
    </row>
    <row r="747" spans="1:28" ht="15.75" hidden="1" x14ac:dyDescent="0.25">
      <c r="A747" s="39">
        <v>45707</v>
      </c>
      <c r="B747" s="33" t="s">
        <v>186</v>
      </c>
      <c r="C747" s="33"/>
      <c r="D747" s="33" t="s">
        <v>31</v>
      </c>
      <c r="E747" s="33" t="s">
        <v>86</v>
      </c>
      <c r="F747" s="33">
        <v>25</v>
      </c>
      <c r="G747" s="33" t="s">
        <v>51</v>
      </c>
      <c r="H747" s="33">
        <v>115000</v>
      </c>
      <c r="I747" s="20">
        <f t="shared" si="130"/>
        <v>2875000</v>
      </c>
      <c r="J747" s="37" t="s">
        <v>241</v>
      </c>
      <c r="K747" s="20"/>
      <c r="L747" s="9">
        <f t="shared" si="137"/>
        <v>0</v>
      </c>
      <c r="M747" s="9"/>
      <c r="N747" s="9"/>
      <c r="O747" s="9">
        <f t="shared" si="138"/>
        <v>0</v>
      </c>
      <c r="P747" s="9"/>
      <c r="Q747" s="9"/>
      <c r="R747" s="9">
        <f t="shared" si="139"/>
        <v>0</v>
      </c>
      <c r="S747" s="9"/>
      <c r="T747" s="9"/>
      <c r="U747" s="9">
        <f t="shared" si="140"/>
        <v>2875000</v>
      </c>
      <c r="V747" s="9">
        <v>2875000</v>
      </c>
      <c r="W747" s="9"/>
      <c r="X747" s="9">
        <f t="shared" si="141"/>
        <v>0</v>
      </c>
      <c r="Y747" s="9"/>
      <c r="Z747" s="9"/>
      <c r="AA747" s="10">
        <f t="shared" si="142"/>
        <v>0</v>
      </c>
      <c r="AB747" s="11">
        <v>45707</v>
      </c>
    </row>
    <row r="748" spans="1:28" ht="15.75" hidden="1" x14ac:dyDescent="0.25">
      <c r="A748" s="39">
        <v>45707</v>
      </c>
      <c r="B748" s="33" t="s">
        <v>216</v>
      </c>
      <c r="C748" s="33"/>
      <c r="D748" s="33" t="s">
        <v>31</v>
      </c>
      <c r="E748" s="33" t="s">
        <v>82</v>
      </c>
      <c r="F748" s="33">
        <v>2</v>
      </c>
      <c r="G748" s="33" t="s">
        <v>51</v>
      </c>
      <c r="H748" s="33">
        <v>135000</v>
      </c>
      <c r="I748" s="20">
        <f t="shared" si="130"/>
        <v>270000</v>
      </c>
      <c r="J748" s="34" t="s">
        <v>26</v>
      </c>
      <c r="K748" s="20"/>
      <c r="L748" s="9">
        <f t="shared" si="137"/>
        <v>0</v>
      </c>
      <c r="M748" s="9"/>
      <c r="N748" s="9"/>
      <c r="O748" s="9">
        <f t="shared" si="138"/>
        <v>0</v>
      </c>
      <c r="P748" s="9"/>
      <c r="Q748" s="9"/>
      <c r="R748" s="9">
        <f t="shared" si="139"/>
        <v>0</v>
      </c>
      <c r="S748" s="9"/>
      <c r="T748" s="9"/>
      <c r="U748" s="9">
        <f t="shared" si="140"/>
        <v>0</v>
      </c>
      <c r="V748" s="9"/>
      <c r="W748" s="9"/>
      <c r="X748" s="9">
        <f t="shared" si="141"/>
        <v>0</v>
      </c>
      <c r="Y748" s="9"/>
      <c r="Z748" s="9"/>
      <c r="AA748" s="10">
        <f t="shared" si="142"/>
        <v>270000</v>
      </c>
      <c r="AB748" s="11"/>
    </row>
    <row r="749" spans="1:28" ht="15.75" hidden="1" x14ac:dyDescent="0.25">
      <c r="A749" s="39">
        <v>45707</v>
      </c>
      <c r="B749" s="33" t="s">
        <v>258</v>
      </c>
      <c r="C749" s="33"/>
      <c r="D749" s="33" t="s">
        <v>31</v>
      </c>
      <c r="E749" s="33" t="s">
        <v>102</v>
      </c>
      <c r="F749" s="33">
        <v>36</v>
      </c>
      <c r="G749" s="33" t="s">
        <v>74</v>
      </c>
      <c r="H749" s="33">
        <v>65000</v>
      </c>
      <c r="I749" s="20">
        <f t="shared" si="130"/>
        <v>2340000</v>
      </c>
      <c r="J749" s="37" t="s">
        <v>240</v>
      </c>
      <c r="K749" s="20" t="s">
        <v>516</v>
      </c>
      <c r="L749" s="9">
        <f t="shared" si="137"/>
        <v>0</v>
      </c>
      <c r="M749" s="9"/>
      <c r="N749" s="9"/>
      <c r="O749" s="9">
        <f t="shared" si="138"/>
        <v>2340000</v>
      </c>
      <c r="P749" s="9">
        <v>2340000</v>
      </c>
      <c r="Q749" s="9"/>
      <c r="R749" s="9">
        <f t="shared" si="139"/>
        <v>0</v>
      </c>
      <c r="S749" s="9"/>
      <c r="T749" s="9"/>
      <c r="U749" s="9">
        <f t="shared" si="140"/>
        <v>0</v>
      </c>
      <c r="V749" s="9"/>
      <c r="W749" s="9"/>
      <c r="X749" s="9">
        <f t="shared" si="141"/>
        <v>0</v>
      </c>
      <c r="Y749" s="9"/>
      <c r="Z749" s="9"/>
      <c r="AA749" s="10">
        <f t="shared" si="142"/>
        <v>0</v>
      </c>
      <c r="AB749" s="11">
        <v>45713</v>
      </c>
    </row>
    <row r="750" spans="1:28" ht="15.75" hidden="1" x14ac:dyDescent="0.25">
      <c r="A750" s="39">
        <v>45707</v>
      </c>
      <c r="B750" s="33" t="s">
        <v>258</v>
      </c>
      <c r="C750" s="33"/>
      <c r="D750" s="33" t="s">
        <v>31</v>
      </c>
      <c r="E750" s="33" t="s">
        <v>139</v>
      </c>
      <c r="F750" s="33">
        <v>20</v>
      </c>
      <c r="G750" s="33" t="s">
        <v>23</v>
      </c>
      <c r="H750" s="33">
        <v>400000</v>
      </c>
      <c r="I750" s="20">
        <f t="shared" si="130"/>
        <v>8000000</v>
      </c>
      <c r="J750" s="37" t="s">
        <v>240</v>
      </c>
      <c r="K750" s="20" t="s">
        <v>516</v>
      </c>
      <c r="L750" s="9">
        <f t="shared" si="137"/>
        <v>0</v>
      </c>
      <c r="M750" s="9"/>
      <c r="N750" s="9"/>
      <c r="O750" s="9">
        <f t="shared" si="138"/>
        <v>8000000</v>
      </c>
      <c r="P750" s="9">
        <v>8000000</v>
      </c>
      <c r="Q750" s="9"/>
      <c r="R750" s="9">
        <f t="shared" si="139"/>
        <v>0</v>
      </c>
      <c r="S750" s="9"/>
      <c r="T750" s="9"/>
      <c r="U750" s="9">
        <f t="shared" si="140"/>
        <v>0</v>
      </c>
      <c r="V750" s="9"/>
      <c r="W750" s="9"/>
      <c r="X750" s="9">
        <f t="shared" si="141"/>
        <v>0</v>
      </c>
      <c r="Y750" s="9"/>
      <c r="Z750" s="9"/>
      <c r="AA750" s="10">
        <f t="shared" si="142"/>
        <v>0</v>
      </c>
      <c r="AB750" s="11">
        <v>45713</v>
      </c>
    </row>
    <row r="751" spans="1:28" ht="15.75" hidden="1" x14ac:dyDescent="0.25">
      <c r="A751" s="39">
        <v>45707</v>
      </c>
      <c r="B751" s="33" t="s">
        <v>258</v>
      </c>
      <c r="C751" s="33"/>
      <c r="D751" s="33" t="s">
        <v>31</v>
      </c>
      <c r="E751" s="33" t="s">
        <v>99</v>
      </c>
      <c r="F751" s="33">
        <v>6</v>
      </c>
      <c r="G751" s="33" t="s">
        <v>25</v>
      </c>
      <c r="H751" s="33">
        <v>480000</v>
      </c>
      <c r="I751" s="20">
        <f t="shared" si="130"/>
        <v>2880000</v>
      </c>
      <c r="J751" s="37" t="s">
        <v>240</v>
      </c>
      <c r="K751" s="20" t="s">
        <v>516</v>
      </c>
      <c r="L751" s="9">
        <f t="shared" si="137"/>
        <v>0</v>
      </c>
      <c r="M751" s="9"/>
      <c r="N751" s="9"/>
      <c r="O751" s="9">
        <f t="shared" si="138"/>
        <v>2880000</v>
      </c>
      <c r="P751" s="9">
        <v>2880000</v>
      </c>
      <c r="Q751" s="9"/>
      <c r="R751" s="9">
        <f t="shared" si="139"/>
        <v>0</v>
      </c>
      <c r="S751" s="9"/>
      <c r="T751" s="9"/>
      <c r="U751" s="9">
        <f t="shared" si="140"/>
        <v>0</v>
      </c>
      <c r="V751" s="9"/>
      <c r="W751" s="9"/>
      <c r="X751" s="9">
        <f t="shared" si="141"/>
        <v>0</v>
      </c>
      <c r="Y751" s="9"/>
      <c r="Z751" s="9"/>
      <c r="AA751" s="10">
        <f t="shared" si="142"/>
        <v>0</v>
      </c>
      <c r="AB751" s="11">
        <v>45713</v>
      </c>
    </row>
    <row r="752" spans="1:28" ht="15.75" hidden="1" x14ac:dyDescent="0.25">
      <c r="A752" s="39">
        <v>45707</v>
      </c>
      <c r="B752" s="33" t="s">
        <v>258</v>
      </c>
      <c r="C752" s="33"/>
      <c r="D752" s="33" t="s">
        <v>31</v>
      </c>
      <c r="E752" s="33" t="s">
        <v>429</v>
      </c>
      <c r="F752" s="33">
        <v>6</v>
      </c>
      <c r="G752" s="33" t="s">
        <v>25</v>
      </c>
      <c r="H752" s="33">
        <v>700000</v>
      </c>
      <c r="I752" s="20">
        <f t="shared" si="130"/>
        <v>4200000</v>
      </c>
      <c r="J752" s="37" t="s">
        <v>240</v>
      </c>
      <c r="K752" s="20" t="s">
        <v>516</v>
      </c>
      <c r="L752" s="9">
        <f t="shared" si="137"/>
        <v>0</v>
      </c>
      <c r="M752" s="9"/>
      <c r="N752" s="9"/>
      <c r="O752" s="9">
        <f t="shared" si="138"/>
        <v>4200000</v>
      </c>
      <c r="P752" s="9">
        <v>4200000</v>
      </c>
      <c r="Q752" s="9"/>
      <c r="R752" s="9">
        <f t="shared" si="139"/>
        <v>0</v>
      </c>
      <c r="S752" s="9"/>
      <c r="T752" s="9"/>
      <c r="U752" s="9">
        <f t="shared" si="140"/>
        <v>0</v>
      </c>
      <c r="V752" s="9"/>
      <c r="W752" s="9"/>
      <c r="X752" s="9">
        <f t="shared" si="141"/>
        <v>0</v>
      </c>
      <c r="Y752" s="9"/>
      <c r="Z752" s="9"/>
      <c r="AA752" s="10">
        <f t="shared" si="142"/>
        <v>0</v>
      </c>
      <c r="AB752" s="11">
        <v>45713</v>
      </c>
    </row>
    <row r="753" spans="1:28" ht="15.75" hidden="1" x14ac:dyDescent="0.25">
      <c r="A753" s="39">
        <v>45707</v>
      </c>
      <c r="B753" s="33" t="s">
        <v>92</v>
      </c>
      <c r="C753" s="33"/>
      <c r="D753" s="33" t="s">
        <v>31</v>
      </c>
      <c r="E753" s="33" t="s">
        <v>91</v>
      </c>
      <c r="F753" s="33">
        <v>700</v>
      </c>
      <c r="G753" s="33" t="s">
        <v>29</v>
      </c>
      <c r="H753" s="33">
        <v>4000</v>
      </c>
      <c r="I753" s="20">
        <f t="shared" si="130"/>
        <v>2800000</v>
      </c>
      <c r="J753" s="37" t="s">
        <v>241</v>
      </c>
      <c r="K753" s="20"/>
      <c r="L753" s="9">
        <f t="shared" si="137"/>
        <v>2000000</v>
      </c>
      <c r="M753" s="9">
        <v>2000000</v>
      </c>
      <c r="N753" s="9"/>
      <c r="O753" s="9">
        <f t="shared" si="138"/>
        <v>0</v>
      </c>
      <c r="P753" s="9"/>
      <c r="Q753" s="9"/>
      <c r="R753" s="9">
        <f t="shared" si="139"/>
        <v>0</v>
      </c>
      <c r="S753" s="9"/>
      <c r="T753" s="9"/>
      <c r="U753" s="9">
        <f t="shared" si="140"/>
        <v>800000</v>
      </c>
      <c r="V753" s="9">
        <v>800000</v>
      </c>
      <c r="W753" s="9"/>
      <c r="X753" s="9">
        <f t="shared" si="141"/>
        <v>0</v>
      </c>
      <c r="Y753" s="9"/>
      <c r="Z753" s="9"/>
      <c r="AA753" s="10">
        <f t="shared" si="142"/>
        <v>0</v>
      </c>
      <c r="AB753" s="11">
        <v>45715</v>
      </c>
    </row>
    <row r="754" spans="1:28" ht="15.75" hidden="1" x14ac:dyDescent="0.25">
      <c r="A754" s="39">
        <v>45707</v>
      </c>
      <c r="B754" s="33" t="s">
        <v>173</v>
      </c>
      <c r="C754" s="33"/>
      <c r="D754" s="33" t="s">
        <v>31</v>
      </c>
      <c r="E754" s="33" t="s">
        <v>110</v>
      </c>
      <c r="F754" s="33">
        <v>200</v>
      </c>
      <c r="G754" s="33" t="s">
        <v>29</v>
      </c>
      <c r="H754" s="33">
        <v>2000</v>
      </c>
      <c r="I754" s="20">
        <f t="shared" si="130"/>
        <v>400000</v>
      </c>
      <c r="J754" s="41" t="s">
        <v>240</v>
      </c>
      <c r="K754" s="20" t="s">
        <v>742</v>
      </c>
      <c r="L754" s="9">
        <f t="shared" si="137"/>
        <v>0</v>
      </c>
      <c r="M754" s="9"/>
      <c r="N754" s="9"/>
      <c r="O754" s="9">
        <f t="shared" si="138"/>
        <v>400000</v>
      </c>
      <c r="P754" s="9">
        <v>400000</v>
      </c>
      <c r="Q754" s="9"/>
      <c r="R754" s="9">
        <f t="shared" si="139"/>
        <v>0</v>
      </c>
      <c r="S754" s="9"/>
      <c r="T754" s="9"/>
      <c r="U754" s="9">
        <f t="shared" si="140"/>
        <v>0</v>
      </c>
      <c r="V754" s="9"/>
      <c r="W754" s="9"/>
      <c r="X754" s="9">
        <f t="shared" si="141"/>
        <v>0</v>
      </c>
      <c r="Y754" s="9"/>
      <c r="Z754" s="9"/>
      <c r="AA754" s="10">
        <f t="shared" si="142"/>
        <v>0</v>
      </c>
      <c r="AB754" s="11"/>
    </row>
    <row r="755" spans="1:28" ht="15.75" hidden="1" x14ac:dyDescent="0.25">
      <c r="A755" s="39">
        <v>45707</v>
      </c>
      <c r="B755" s="33" t="s">
        <v>173</v>
      </c>
      <c r="C755" s="33"/>
      <c r="D755" s="33" t="s">
        <v>31</v>
      </c>
      <c r="E755" s="33" t="s">
        <v>213</v>
      </c>
      <c r="F755" s="33">
        <v>3000</v>
      </c>
      <c r="G755" s="33" t="s">
        <v>29</v>
      </c>
      <c r="H755" s="33">
        <v>2630</v>
      </c>
      <c r="I755" s="20">
        <f t="shared" si="130"/>
        <v>7890000</v>
      </c>
      <c r="J755" s="41" t="s">
        <v>240</v>
      </c>
      <c r="K755" s="20"/>
      <c r="L755" s="9">
        <f t="shared" si="137"/>
        <v>0</v>
      </c>
      <c r="M755" s="9"/>
      <c r="N755" s="9"/>
      <c r="O755" s="9">
        <f t="shared" si="138"/>
        <v>0</v>
      </c>
      <c r="P755" s="9"/>
      <c r="Q755" s="9"/>
      <c r="R755" s="9">
        <f t="shared" si="139"/>
        <v>0</v>
      </c>
      <c r="S755" s="9"/>
      <c r="T755" s="9"/>
      <c r="U755" s="9">
        <f t="shared" si="140"/>
        <v>0</v>
      </c>
      <c r="V755" s="9"/>
      <c r="W755" s="9"/>
      <c r="X755" s="9">
        <f t="shared" si="141"/>
        <v>7890000</v>
      </c>
      <c r="Y755" s="9">
        <v>7890000</v>
      </c>
      <c r="Z755" s="9"/>
      <c r="AA755" s="10">
        <f t="shared" si="142"/>
        <v>0</v>
      </c>
      <c r="AB755" s="11">
        <v>45707</v>
      </c>
    </row>
    <row r="756" spans="1:28" ht="15.75" hidden="1" x14ac:dyDescent="0.25">
      <c r="A756" s="39">
        <v>45707</v>
      </c>
      <c r="B756" s="33" t="s">
        <v>126</v>
      </c>
      <c r="C756" s="33"/>
      <c r="D756" s="33" t="s">
        <v>31</v>
      </c>
      <c r="E756" s="33" t="s">
        <v>123</v>
      </c>
      <c r="F756" s="33">
        <v>2.5</v>
      </c>
      <c r="G756" s="33" t="s">
        <v>51</v>
      </c>
      <c r="H756" s="33">
        <v>100000</v>
      </c>
      <c r="I756" s="20">
        <f t="shared" si="130"/>
        <v>250000</v>
      </c>
      <c r="J756" s="37" t="s">
        <v>240</v>
      </c>
      <c r="K756" s="20" t="s">
        <v>705</v>
      </c>
      <c r="L756" s="9">
        <f t="shared" si="137"/>
        <v>0</v>
      </c>
      <c r="M756" s="9"/>
      <c r="N756" s="9"/>
      <c r="O756" s="9">
        <f t="shared" si="138"/>
        <v>250000</v>
      </c>
      <c r="P756" s="9">
        <v>200000</v>
      </c>
      <c r="Q756" s="9">
        <v>50000</v>
      </c>
      <c r="R756" s="9">
        <f t="shared" si="139"/>
        <v>0</v>
      </c>
      <c r="S756" s="9"/>
      <c r="T756" s="9"/>
      <c r="U756" s="9">
        <f t="shared" si="140"/>
        <v>0</v>
      </c>
      <c r="V756" s="9"/>
      <c r="W756" s="9"/>
      <c r="X756" s="9">
        <f t="shared" si="141"/>
        <v>0</v>
      </c>
      <c r="Y756" s="9"/>
      <c r="Z756" s="9"/>
      <c r="AA756" s="10">
        <f t="shared" si="142"/>
        <v>0</v>
      </c>
      <c r="AB756" s="11">
        <v>45707</v>
      </c>
    </row>
    <row r="757" spans="1:28" ht="15.75" hidden="1" x14ac:dyDescent="0.25">
      <c r="A757" s="39">
        <v>45707</v>
      </c>
      <c r="B757" s="33" t="s">
        <v>126</v>
      </c>
      <c r="C757" s="33"/>
      <c r="D757" s="33" t="s">
        <v>31</v>
      </c>
      <c r="E757" s="33" t="s">
        <v>702</v>
      </c>
      <c r="F757" s="33">
        <v>127.3</v>
      </c>
      <c r="G757" s="33" t="s">
        <v>51</v>
      </c>
      <c r="H757" s="33">
        <v>115000</v>
      </c>
      <c r="I757" s="20">
        <f t="shared" si="130"/>
        <v>14639500</v>
      </c>
      <c r="J757" s="37" t="s">
        <v>240</v>
      </c>
      <c r="K757" s="20" t="s">
        <v>705</v>
      </c>
      <c r="L757" s="9">
        <f t="shared" si="137"/>
        <v>0</v>
      </c>
      <c r="M757" s="9"/>
      <c r="N757" s="9"/>
      <c r="O757" s="9">
        <f t="shared" si="138"/>
        <v>14639500</v>
      </c>
      <c r="P757" s="9">
        <v>14639500</v>
      </c>
      <c r="Q757" s="9"/>
      <c r="R757" s="9">
        <f t="shared" si="139"/>
        <v>0</v>
      </c>
      <c r="S757" s="9"/>
      <c r="T757" s="9"/>
      <c r="U757" s="9">
        <f t="shared" si="140"/>
        <v>0</v>
      </c>
      <c r="V757" s="9"/>
      <c r="W757" s="9"/>
      <c r="X757" s="9">
        <f t="shared" si="141"/>
        <v>0</v>
      </c>
      <c r="Y757" s="9"/>
      <c r="Z757" s="9"/>
      <c r="AA757" s="10">
        <f t="shared" si="142"/>
        <v>0</v>
      </c>
      <c r="AB757" s="11">
        <v>45707</v>
      </c>
    </row>
    <row r="758" spans="1:28" ht="15.75" hidden="1" x14ac:dyDescent="0.25">
      <c r="A758" s="39">
        <v>45707</v>
      </c>
      <c r="B758" s="33" t="s">
        <v>96</v>
      </c>
      <c r="C758" s="33"/>
      <c r="D758" s="33" t="s">
        <v>41</v>
      </c>
      <c r="E758" s="33" t="s">
        <v>190</v>
      </c>
      <c r="F758" s="33">
        <v>210</v>
      </c>
      <c r="G758" s="33" t="s">
        <v>51</v>
      </c>
      <c r="H758" s="33">
        <v>42000</v>
      </c>
      <c r="I758" s="20">
        <f t="shared" si="130"/>
        <v>8820000</v>
      </c>
      <c r="J758" s="34" t="s">
        <v>26</v>
      </c>
      <c r="K758" s="20"/>
      <c r="L758" s="9">
        <f t="shared" si="137"/>
        <v>0</v>
      </c>
      <c r="M758" s="9"/>
      <c r="N758" s="9"/>
      <c r="O758" s="9">
        <f t="shared" si="138"/>
        <v>0</v>
      </c>
      <c r="P758" s="9"/>
      <c r="Q758" s="9"/>
      <c r="R758" s="9">
        <f t="shared" si="139"/>
        <v>0</v>
      </c>
      <c r="S758" s="9"/>
      <c r="T758" s="9"/>
      <c r="U758" s="9">
        <f t="shared" si="140"/>
        <v>0</v>
      </c>
      <c r="V758" s="9"/>
      <c r="W758" s="9"/>
      <c r="X758" s="9">
        <f t="shared" si="141"/>
        <v>0</v>
      </c>
      <c r="Y758" s="9"/>
      <c r="Z758" s="9"/>
      <c r="AA758" s="10">
        <f t="shared" si="142"/>
        <v>8820000</v>
      </c>
      <c r="AB758" s="11"/>
    </row>
    <row r="759" spans="1:28" ht="15.75" hidden="1" x14ac:dyDescent="0.25">
      <c r="A759" s="39">
        <v>45707</v>
      </c>
      <c r="B759" s="33" t="s">
        <v>703</v>
      </c>
      <c r="C759" s="33"/>
      <c r="D759" s="33" t="s">
        <v>31</v>
      </c>
      <c r="E759" s="33" t="s">
        <v>102</v>
      </c>
      <c r="F759" s="33">
        <v>4</v>
      </c>
      <c r="G759" s="33" t="s">
        <v>74</v>
      </c>
      <c r="H759" s="33">
        <v>65000</v>
      </c>
      <c r="I759" s="20">
        <f t="shared" si="130"/>
        <v>260000</v>
      </c>
      <c r="J759" s="37" t="s">
        <v>241</v>
      </c>
      <c r="K759" s="20"/>
      <c r="L759" s="9">
        <f t="shared" si="137"/>
        <v>260000</v>
      </c>
      <c r="M759" s="9">
        <v>260000</v>
      </c>
      <c r="N759" s="9"/>
      <c r="O759" s="9">
        <f t="shared" si="138"/>
        <v>0</v>
      </c>
      <c r="P759" s="9"/>
      <c r="Q759" s="9"/>
      <c r="R759" s="9">
        <f t="shared" si="139"/>
        <v>0</v>
      </c>
      <c r="S759" s="9"/>
      <c r="T759" s="9"/>
      <c r="U759" s="9">
        <f t="shared" si="140"/>
        <v>0</v>
      </c>
      <c r="V759" s="9"/>
      <c r="W759" s="9"/>
      <c r="X759" s="9">
        <f t="shared" si="141"/>
        <v>0</v>
      </c>
      <c r="Y759" s="9"/>
      <c r="Z759" s="9"/>
      <c r="AA759" s="10">
        <f t="shared" si="142"/>
        <v>0</v>
      </c>
      <c r="AB759" s="11">
        <v>45707</v>
      </c>
    </row>
    <row r="760" spans="1:28" ht="15.75" hidden="1" x14ac:dyDescent="0.25">
      <c r="A760" s="39">
        <v>45707</v>
      </c>
      <c r="B760" s="33" t="s">
        <v>704</v>
      </c>
      <c r="C760" s="33"/>
      <c r="D760" s="33" t="s">
        <v>41</v>
      </c>
      <c r="E760" s="33" t="s">
        <v>47</v>
      </c>
      <c r="F760" s="33">
        <v>2000</v>
      </c>
      <c r="G760" s="33" t="s">
        <v>29</v>
      </c>
      <c r="H760" s="33">
        <v>2105</v>
      </c>
      <c r="I760" s="20">
        <f t="shared" si="130"/>
        <v>4210000</v>
      </c>
      <c r="J760" s="37" t="s">
        <v>241</v>
      </c>
      <c r="K760" s="20"/>
      <c r="L760" s="9">
        <f t="shared" si="137"/>
        <v>0</v>
      </c>
      <c r="M760" s="9"/>
      <c r="N760" s="9"/>
      <c r="O760" s="9">
        <f t="shared" si="138"/>
        <v>0</v>
      </c>
      <c r="P760" s="9"/>
      <c r="Q760" s="9"/>
      <c r="R760" s="9">
        <f t="shared" si="139"/>
        <v>0</v>
      </c>
      <c r="S760" s="9"/>
      <c r="T760" s="9"/>
      <c r="U760" s="9">
        <f t="shared" si="140"/>
        <v>4210000</v>
      </c>
      <c r="V760" s="9">
        <v>4210000</v>
      </c>
      <c r="W760" s="9"/>
      <c r="X760" s="9">
        <f t="shared" si="141"/>
        <v>0</v>
      </c>
      <c r="Y760" s="9"/>
      <c r="Z760" s="9"/>
      <c r="AA760" s="10">
        <f t="shared" si="142"/>
        <v>0</v>
      </c>
      <c r="AB760" s="11">
        <v>45707</v>
      </c>
    </row>
    <row r="761" spans="1:28" ht="15.75" hidden="1" x14ac:dyDescent="0.25">
      <c r="A761" s="39">
        <v>45707</v>
      </c>
      <c r="B761" s="33" t="s">
        <v>217</v>
      </c>
      <c r="C761" s="33"/>
      <c r="D761" s="33" t="s">
        <v>41</v>
      </c>
      <c r="E761" s="33" t="s">
        <v>148</v>
      </c>
      <c r="F761" s="33">
        <v>20</v>
      </c>
      <c r="G761" s="33" t="s">
        <v>51</v>
      </c>
      <c r="H761" s="33">
        <v>60000</v>
      </c>
      <c r="I761" s="20">
        <f t="shared" si="130"/>
        <v>1200000</v>
      </c>
      <c r="J761" s="34" t="s">
        <v>26</v>
      </c>
      <c r="K761" s="20"/>
      <c r="L761" s="9">
        <f t="shared" si="137"/>
        <v>0</v>
      </c>
      <c r="M761" s="9"/>
      <c r="N761" s="9"/>
      <c r="O761" s="9">
        <f t="shared" si="138"/>
        <v>0</v>
      </c>
      <c r="P761" s="9"/>
      <c r="Q761" s="9"/>
      <c r="R761" s="9">
        <f t="shared" si="139"/>
        <v>0</v>
      </c>
      <c r="S761" s="9"/>
      <c r="T761" s="9"/>
      <c r="U761" s="9">
        <f t="shared" si="140"/>
        <v>0</v>
      </c>
      <c r="V761" s="9"/>
      <c r="W761" s="9"/>
      <c r="X761" s="9">
        <f t="shared" si="141"/>
        <v>0</v>
      </c>
      <c r="Y761" s="9"/>
      <c r="Z761" s="9"/>
      <c r="AA761" s="10">
        <f t="shared" si="142"/>
        <v>1200000</v>
      </c>
      <c r="AB761" s="11"/>
    </row>
    <row r="762" spans="1:28" ht="15.75" hidden="1" x14ac:dyDescent="0.25">
      <c r="A762" s="39">
        <v>45707</v>
      </c>
      <c r="B762" s="33" t="s">
        <v>472</v>
      </c>
      <c r="C762" s="33"/>
      <c r="D762" s="33" t="s">
        <v>41</v>
      </c>
      <c r="E762" s="33" t="s">
        <v>439</v>
      </c>
      <c r="F762" s="33">
        <v>4</v>
      </c>
      <c r="G762" s="33" t="s">
        <v>178</v>
      </c>
      <c r="H762" s="33">
        <v>1100000</v>
      </c>
      <c r="I762" s="20">
        <f t="shared" si="130"/>
        <v>4400000</v>
      </c>
      <c r="J762" s="37" t="s">
        <v>240</v>
      </c>
      <c r="K762" s="20">
        <v>158</v>
      </c>
      <c r="L762" s="9">
        <f t="shared" si="137"/>
        <v>0</v>
      </c>
      <c r="M762" s="9"/>
      <c r="N762" s="9"/>
      <c r="O762" s="9">
        <f t="shared" si="138"/>
        <v>4400000</v>
      </c>
      <c r="P762" s="9">
        <v>4400000</v>
      </c>
      <c r="Q762" s="9"/>
      <c r="R762" s="9">
        <f t="shared" si="139"/>
        <v>0</v>
      </c>
      <c r="S762" s="9"/>
      <c r="T762" s="9"/>
      <c r="U762" s="9">
        <f t="shared" si="140"/>
        <v>0</v>
      </c>
      <c r="V762" s="9"/>
      <c r="W762" s="9"/>
      <c r="X762" s="9">
        <f t="shared" si="141"/>
        <v>0</v>
      </c>
      <c r="Y762" s="9"/>
      <c r="Z762" s="9"/>
      <c r="AA762" s="10">
        <f t="shared" si="142"/>
        <v>0</v>
      </c>
      <c r="AB762" s="11">
        <v>45707</v>
      </c>
    </row>
    <row r="763" spans="1:28" ht="15.75" hidden="1" x14ac:dyDescent="0.25">
      <c r="A763" s="39">
        <v>45707</v>
      </c>
      <c r="B763" s="33" t="s">
        <v>472</v>
      </c>
      <c r="C763" s="33"/>
      <c r="D763" s="33" t="s">
        <v>41</v>
      </c>
      <c r="E763" s="33" t="s">
        <v>403</v>
      </c>
      <c r="F763" s="33">
        <v>3</v>
      </c>
      <c r="G763" s="33" t="s">
        <v>29</v>
      </c>
      <c r="H763" s="33">
        <v>75000</v>
      </c>
      <c r="I763" s="20">
        <f t="shared" si="130"/>
        <v>225000</v>
      </c>
      <c r="J763" s="37" t="s">
        <v>240</v>
      </c>
      <c r="K763" s="20">
        <v>158</v>
      </c>
      <c r="L763" s="9">
        <f t="shared" si="137"/>
        <v>0</v>
      </c>
      <c r="M763" s="9"/>
      <c r="N763" s="9"/>
      <c r="O763" s="9">
        <f t="shared" si="138"/>
        <v>225000</v>
      </c>
      <c r="P763" s="9">
        <v>225000</v>
      </c>
      <c r="Q763" s="9"/>
      <c r="R763" s="9">
        <f t="shared" si="139"/>
        <v>0</v>
      </c>
      <c r="S763" s="9"/>
      <c r="T763" s="9"/>
      <c r="U763" s="9">
        <f t="shared" si="140"/>
        <v>0</v>
      </c>
      <c r="V763" s="9"/>
      <c r="W763" s="9"/>
      <c r="X763" s="9">
        <f t="shared" si="141"/>
        <v>0</v>
      </c>
      <c r="Y763" s="9"/>
      <c r="Z763" s="9"/>
      <c r="AA763" s="10">
        <f t="shared" si="142"/>
        <v>0</v>
      </c>
      <c r="AB763" s="11">
        <v>45707</v>
      </c>
    </row>
    <row r="764" spans="1:28" ht="15.75" hidden="1" x14ac:dyDescent="0.25">
      <c r="A764" s="32">
        <v>45707</v>
      </c>
      <c r="B764" s="33" t="s">
        <v>472</v>
      </c>
      <c r="C764" s="33"/>
      <c r="D764" s="33" t="s">
        <v>41</v>
      </c>
      <c r="E764" s="33" t="s">
        <v>519</v>
      </c>
      <c r="F764" s="33">
        <v>3</v>
      </c>
      <c r="G764" s="33" t="s">
        <v>29</v>
      </c>
      <c r="H764" s="33">
        <v>115000</v>
      </c>
      <c r="I764" s="20">
        <f t="shared" si="130"/>
        <v>345000</v>
      </c>
      <c r="J764" s="37" t="s">
        <v>241</v>
      </c>
      <c r="K764" s="20">
        <v>158</v>
      </c>
      <c r="L764" s="9">
        <f t="shared" si="137"/>
        <v>0</v>
      </c>
      <c r="M764" s="9"/>
      <c r="N764" s="9"/>
      <c r="O764" s="9">
        <f t="shared" si="138"/>
        <v>195000</v>
      </c>
      <c r="P764" s="9">
        <v>195000</v>
      </c>
      <c r="Q764" s="9"/>
      <c r="R764" s="9">
        <f t="shared" si="139"/>
        <v>0</v>
      </c>
      <c r="S764" s="9"/>
      <c r="T764" s="9"/>
      <c r="U764" s="9">
        <f t="shared" si="140"/>
        <v>150000</v>
      </c>
      <c r="V764" s="9">
        <v>150000</v>
      </c>
      <c r="W764" s="9"/>
      <c r="X764" s="9">
        <f t="shared" si="141"/>
        <v>0</v>
      </c>
      <c r="Y764" s="9"/>
      <c r="Z764" s="9"/>
      <c r="AA764" s="10">
        <f t="shared" si="142"/>
        <v>0</v>
      </c>
      <c r="AB764" s="11">
        <v>45715</v>
      </c>
    </row>
    <row r="765" spans="1:28" ht="15.75" hidden="1" x14ac:dyDescent="0.25">
      <c r="A765" s="39">
        <v>45707</v>
      </c>
      <c r="B765" s="33" t="s">
        <v>615</v>
      </c>
      <c r="C765" s="33"/>
      <c r="D765" s="33" t="s">
        <v>31</v>
      </c>
      <c r="E765" s="33" t="s">
        <v>64</v>
      </c>
      <c r="F765" s="33">
        <v>4</v>
      </c>
      <c r="G765" s="33" t="s">
        <v>33</v>
      </c>
      <c r="H765" s="33">
        <v>150000</v>
      </c>
      <c r="I765" s="20">
        <f t="shared" si="130"/>
        <v>600000</v>
      </c>
      <c r="J765" s="37" t="s">
        <v>241</v>
      </c>
      <c r="K765" s="20"/>
      <c r="L765" s="9">
        <f t="shared" si="137"/>
        <v>600000</v>
      </c>
      <c r="M765" s="9">
        <v>600000</v>
      </c>
      <c r="N765" s="9"/>
      <c r="O765" s="9">
        <f t="shared" si="138"/>
        <v>0</v>
      </c>
      <c r="P765" s="9"/>
      <c r="Q765" s="9"/>
      <c r="R765" s="9">
        <f t="shared" si="139"/>
        <v>0</v>
      </c>
      <c r="S765" s="9"/>
      <c r="T765" s="9"/>
      <c r="U765" s="9">
        <f t="shared" si="140"/>
        <v>0</v>
      </c>
      <c r="V765" s="9"/>
      <c r="W765" s="9"/>
      <c r="X765" s="9">
        <f t="shared" si="141"/>
        <v>0</v>
      </c>
      <c r="Y765" s="9"/>
      <c r="Z765" s="9"/>
      <c r="AA765" s="10">
        <f t="shared" si="142"/>
        <v>0</v>
      </c>
      <c r="AB765" s="11">
        <v>45707</v>
      </c>
    </row>
    <row r="766" spans="1:28" ht="15.75" hidden="1" x14ac:dyDescent="0.25">
      <c r="A766" s="32">
        <v>45707</v>
      </c>
      <c r="B766" s="33" t="s">
        <v>191</v>
      </c>
      <c r="C766" s="33"/>
      <c r="D766" s="33" t="s">
        <v>31</v>
      </c>
      <c r="E766" s="33" t="s">
        <v>294</v>
      </c>
      <c r="F766" s="33">
        <v>5</v>
      </c>
      <c r="G766" s="33" t="s">
        <v>33</v>
      </c>
      <c r="H766" s="33">
        <v>230000</v>
      </c>
      <c r="I766" s="20">
        <f t="shared" si="130"/>
        <v>1150000</v>
      </c>
      <c r="J766" s="34" t="s">
        <v>26</v>
      </c>
      <c r="K766" s="20"/>
      <c r="L766" s="9">
        <f t="shared" si="137"/>
        <v>0</v>
      </c>
      <c r="M766" s="9"/>
      <c r="N766" s="9"/>
      <c r="O766" s="9">
        <f t="shared" si="138"/>
        <v>0</v>
      </c>
      <c r="P766" s="9"/>
      <c r="Q766" s="9"/>
      <c r="R766" s="9">
        <f t="shared" si="139"/>
        <v>0</v>
      </c>
      <c r="S766" s="9"/>
      <c r="T766" s="9"/>
      <c r="U766" s="9">
        <f t="shared" si="140"/>
        <v>0</v>
      </c>
      <c r="V766" s="9"/>
      <c r="W766" s="9"/>
      <c r="X766" s="9">
        <f t="shared" si="141"/>
        <v>0</v>
      </c>
      <c r="Y766" s="9"/>
      <c r="Z766" s="9"/>
      <c r="AA766" s="10">
        <f t="shared" si="142"/>
        <v>1150000</v>
      </c>
      <c r="AB766" s="11"/>
    </row>
    <row r="767" spans="1:28" ht="15.75" hidden="1" x14ac:dyDescent="0.25">
      <c r="A767" s="39">
        <v>45708</v>
      </c>
      <c r="B767" s="35" t="s">
        <v>243</v>
      </c>
      <c r="C767" s="35"/>
      <c r="D767" s="35" t="s">
        <v>31</v>
      </c>
      <c r="E767" s="35" t="s">
        <v>297</v>
      </c>
      <c r="F767" s="35">
        <v>2400</v>
      </c>
      <c r="G767" s="35" t="s">
        <v>29</v>
      </c>
      <c r="H767" s="35">
        <v>2000</v>
      </c>
      <c r="I767" s="27">
        <f t="shared" si="130"/>
        <v>4800000</v>
      </c>
      <c r="J767" s="41" t="s">
        <v>241</v>
      </c>
      <c r="K767" s="20"/>
      <c r="L767" s="9">
        <f t="shared" ref="L767:L797" si="143">M767+N767</f>
        <v>4800000</v>
      </c>
      <c r="M767" s="9">
        <v>4800000</v>
      </c>
      <c r="N767" s="9"/>
      <c r="O767" s="9">
        <f t="shared" ref="O767:O797" si="144">P767+Q767</f>
        <v>0</v>
      </c>
      <c r="P767" s="9"/>
      <c r="Q767" s="9"/>
      <c r="R767" s="9">
        <f t="shared" ref="R767:R797" si="145">S767+T767</f>
        <v>0</v>
      </c>
      <c r="S767" s="9"/>
      <c r="T767" s="9"/>
      <c r="U767" s="9">
        <f t="shared" ref="U767:U797" si="146">V767+W767</f>
        <v>0</v>
      </c>
      <c r="V767" s="9"/>
      <c r="W767" s="9"/>
      <c r="X767" s="9">
        <f t="shared" ref="X767:X797" si="147">Y767+Z767</f>
        <v>0</v>
      </c>
      <c r="Y767" s="9"/>
      <c r="Z767" s="9"/>
      <c r="AA767" s="10">
        <f t="shared" ref="AA767:AA797" si="148">C767+I767-L767-O767-U767-X767-R767</f>
        <v>0</v>
      </c>
      <c r="AB767" s="11">
        <v>45708</v>
      </c>
    </row>
    <row r="768" spans="1:28" ht="15.75" hidden="1" x14ac:dyDescent="0.25">
      <c r="A768" s="39">
        <v>45708</v>
      </c>
      <c r="B768" s="35" t="s">
        <v>243</v>
      </c>
      <c r="C768" s="33"/>
      <c r="D768" s="35" t="s">
        <v>31</v>
      </c>
      <c r="E768" s="33" t="s">
        <v>192</v>
      </c>
      <c r="F768" s="33">
        <v>200</v>
      </c>
      <c r="G768" s="35" t="s">
        <v>29</v>
      </c>
      <c r="H768" s="33">
        <v>1150</v>
      </c>
      <c r="I768" s="20">
        <f t="shared" si="130"/>
        <v>230000</v>
      </c>
      <c r="J768" s="41" t="s">
        <v>241</v>
      </c>
      <c r="K768" s="20"/>
      <c r="L768" s="9">
        <f t="shared" si="143"/>
        <v>230000</v>
      </c>
      <c r="M768" s="9">
        <v>230000</v>
      </c>
      <c r="N768" s="9"/>
      <c r="O768" s="9">
        <f t="shared" si="144"/>
        <v>0</v>
      </c>
      <c r="P768" s="9"/>
      <c r="Q768" s="9"/>
      <c r="R768" s="9">
        <f t="shared" si="145"/>
        <v>0</v>
      </c>
      <c r="S768" s="9"/>
      <c r="T768" s="9"/>
      <c r="U768" s="9">
        <f t="shared" si="146"/>
        <v>0</v>
      </c>
      <c r="V768" s="9"/>
      <c r="W768" s="9"/>
      <c r="X768" s="9">
        <f t="shared" si="147"/>
        <v>0</v>
      </c>
      <c r="Y768" s="9"/>
      <c r="Z768" s="9"/>
      <c r="AA768" s="10">
        <f t="shared" si="148"/>
        <v>0</v>
      </c>
      <c r="AB768" s="11">
        <v>45708</v>
      </c>
    </row>
    <row r="769" spans="1:28" ht="15.75" hidden="1" x14ac:dyDescent="0.25">
      <c r="A769" s="39">
        <v>45708</v>
      </c>
      <c r="B769" s="33" t="s">
        <v>121</v>
      </c>
      <c r="C769" s="33"/>
      <c r="D769" s="35" t="s">
        <v>31</v>
      </c>
      <c r="E769" s="33" t="s">
        <v>315</v>
      </c>
      <c r="F769" s="33">
        <v>3400</v>
      </c>
      <c r="G769" s="35" t="s">
        <v>29</v>
      </c>
      <c r="H769" s="33">
        <v>5000</v>
      </c>
      <c r="I769" s="20">
        <f t="shared" si="130"/>
        <v>17000000</v>
      </c>
      <c r="J769" s="37" t="s">
        <v>711</v>
      </c>
      <c r="K769" s="20" t="s">
        <v>710</v>
      </c>
      <c r="L769" s="9">
        <f t="shared" si="143"/>
        <v>0</v>
      </c>
      <c r="M769" s="9"/>
      <c r="N769" s="9"/>
      <c r="O769" s="9">
        <f t="shared" si="144"/>
        <v>17000000</v>
      </c>
      <c r="P769" s="9">
        <v>17000000</v>
      </c>
      <c r="Q769" s="9"/>
      <c r="R769" s="9">
        <f t="shared" si="145"/>
        <v>0</v>
      </c>
      <c r="S769" s="9"/>
      <c r="T769" s="9"/>
      <c r="U769" s="9">
        <f t="shared" si="146"/>
        <v>0</v>
      </c>
      <c r="V769" s="9"/>
      <c r="W769" s="9"/>
      <c r="X769" s="9">
        <f t="shared" si="147"/>
        <v>0</v>
      </c>
      <c r="Y769" s="9"/>
      <c r="Z769" s="9"/>
      <c r="AA769" s="10">
        <f t="shared" si="148"/>
        <v>0</v>
      </c>
      <c r="AB769" s="11">
        <v>45708</v>
      </c>
    </row>
    <row r="770" spans="1:28" ht="15.75" hidden="1" x14ac:dyDescent="0.25">
      <c r="A770" s="39">
        <v>45708</v>
      </c>
      <c r="B770" s="33" t="s">
        <v>121</v>
      </c>
      <c r="C770" s="33"/>
      <c r="D770" s="35" t="s">
        <v>31</v>
      </c>
      <c r="E770" s="33" t="s">
        <v>123</v>
      </c>
      <c r="F770" s="33">
        <v>20</v>
      </c>
      <c r="G770" s="33" t="s">
        <v>51</v>
      </c>
      <c r="H770" s="33">
        <v>100000</v>
      </c>
      <c r="I770" s="20">
        <f t="shared" si="130"/>
        <v>2000000</v>
      </c>
      <c r="J770" s="37" t="s">
        <v>711</v>
      </c>
      <c r="K770" s="20" t="s">
        <v>733</v>
      </c>
      <c r="L770" s="9">
        <f t="shared" si="143"/>
        <v>0</v>
      </c>
      <c r="M770" s="9"/>
      <c r="N770" s="9"/>
      <c r="O770" s="9">
        <f t="shared" si="144"/>
        <v>2000000</v>
      </c>
      <c r="P770" s="9">
        <v>2000000</v>
      </c>
      <c r="Q770" s="9"/>
      <c r="R770" s="9">
        <f t="shared" si="145"/>
        <v>0</v>
      </c>
      <c r="S770" s="9"/>
      <c r="T770" s="9"/>
      <c r="U770" s="9">
        <f t="shared" si="146"/>
        <v>0</v>
      </c>
      <c r="V770" s="9"/>
      <c r="W770" s="9"/>
      <c r="X770" s="9">
        <f t="shared" si="147"/>
        <v>0</v>
      </c>
      <c r="Y770" s="9"/>
      <c r="Z770" s="9"/>
      <c r="AA770" s="10">
        <f t="shared" si="148"/>
        <v>0</v>
      </c>
      <c r="AB770" s="11">
        <v>45713</v>
      </c>
    </row>
    <row r="771" spans="1:28" ht="15.75" hidden="1" x14ac:dyDescent="0.25">
      <c r="A771" s="39">
        <v>45708</v>
      </c>
      <c r="B771" s="33" t="s">
        <v>397</v>
      </c>
      <c r="C771" s="33"/>
      <c r="D771" s="33" t="s">
        <v>41</v>
      </c>
      <c r="E771" s="33" t="s">
        <v>64</v>
      </c>
      <c r="F771" s="33">
        <v>3</v>
      </c>
      <c r="G771" s="33" t="s">
        <v>33</v>
      </c>
      <c r="H771" s="33">
        <v>150000</v>
      </c>
      <c r="I771" s="20">
        <f t="shared" si="130"/>
        <v>450000</v>
      </c>
      <c r="J771" s="37" t="s">
        <v>240</v>
      </c>
      <c r="K771" s="20" t="s">
        <v>714</v>
      </c>
      <c r="L771" s="9">
        <f t="shared" si="143"/>
        <v>0</v>
      </c>
      <c r="M771" s="9"/>
      <c r="N771" s="9"/>
      <c r="O771" s="9">
        <f t="shared" si="144"/>
        <v>450000</v>
      </c>
      <c r="P771" s="9">
        <v>450000</v>
      </c>
      <c r="Q771" s="9"/>
      <c r="R771" s="9">
        <f t="shared" si="145"/>
        <v>0</v>
      </c>
      <c r="S771" s="9"/>
      <c r="T771" s="9"/>
      <c r="U771" s="9">
        <f t="shared" si="146"/>
        <v>0</v>
      </c>
      <c r="V771" s="9"/>
      <c r="W771" s="9"/>
      <c r="X771" s="9">
        <f t="shared" si="147"/>
        <v>0</v>
      </c>
      <c r="Y771" s="9"/>
      <c r="Z771" s="9"/>
      <c r="AA771" s="10">
        <f t="shared" si="148"/>
        <v>0</v>
      </c>
      <c r="AB771" s="11">
        <v>45708</v>
      </c>
    </row>
    <row r="772" spans="1:28" ht="15.75" hidden="1" x14ac:dyDescent="0.25">
      <c r="A772" s="39">
        <v>45708</v>
      </c>
      <c r="B772" s="33" t="s">
        <v>397</v>
      </c>
      <c r="C772" s="33"/>
      <c r="D772" s="33" t="s">
        <v>41</v>
      </c>
      <c r="E772" s="33" t="s">
        <v>102</v>
      </c>
      <c r="F772" s="33">
        <v>6</v>
      </c>
      <c r="G772" s="33" t="s">
        <v>74</v>
      </c>
      <c r="H772" s="33">
        <v>65000</v>
      </c>
      <c r="I772" s="20">
        <f t="shared" si="130"/>
        <v>390000</v>
      </c>
      <c r="J772" s="37" t="s">
        <v>240</v>
      </c>
      <c r="K772" s="20" t="s">
        <v>714</v>
      </c>
      <c r="L772" s="9">
        <f t="shared" si="143"/>
        <v>0</v>
      </c>
      <c r="M772" s="9"/>
      <c r="N772" s="9"/>
      <c r="O772" s="9">
        <f t="shared" si="144"/>
        <v>390000</v>
      </c>
      <c r="P772" s="9">
        <v>390000</v>
      </c>
      <c r="Q772" s="9"/>
      <c r="R772" s="9">
        <f t="shared" si="145"/>
        <v>0</v>
      </c>
      <c r="S772" s="9"/>
      <c r="T772" s="9"/>
      <c r="U772" s="9">
        <f t="shared" si="146"/>
        <v>0</v>
      </c>
      <c r="V772" s="9"/>
      <c r="W772" s="9"/>
      <c r="X772" s="9">
        <f t="shared" si="147"/>
        <v>0</v>
      </c>
      <c r="Y772" s="9"/>
      <c r="Z772" s="9"/>
      <c r="AA772" s="10">
        <f t="shared" si="148"/>
        <v>0</v>
      </c>
      <c r="AB772" s="11">
        <v>45708</v>
      </c>
    </row>
    <row r="773" spans="1:28" ht="15.75" hidden="1" x14ac:dyDescent="0.25">
      <c r="A773" s="39">
        <v>45708</v>
      </c>
      <c r="B773" s="33" t="s">
        <v>397</v>
      </c>
      <c r="C773" s="33"/>
      <c r="D773" s="33" t="s">
        <v>41</v>
      </c>
      <c r="E773" s="33" t="s">
        <v>122</v>
      </c>
      <c r="F773" s="33">
        <v>3</v>
      </c>
      <c r="G773" s="33" t="s">
        <v>51</v>
      </c>
      <c r="H773" s="33">
        <v>70000</v>
      </c>
      <c r="I773" s="20">
        <f t="shared" si="130"/>
        <v>210000</v>
      </c>
      <c r="J773" s="37" t="s">
        <v>240</v>
      </c>
      <c r="K773" s="20" t="s">
        <v>714</v>
      </c>
      <c r="L773" s="9">
        <f t="shared" si="143"/>
        <v>0</v>
      </c>
      <c r="M773" s="9"/>
      <c r="N773" s="9"/>
      <c r="O773" s="9">
        <f t="shared" si="144"/>
        <v>210000</v>
      </c>
      <c r="P773" s="9">
        <v>210000</v>
      </c>
      <c r="Q773" s="9"/>
      <c r="R773" s="9">
        <f t="shared" si="145"/>
        <v>0</v>
      </c>
      <c r="S773" s="9"/>
      <c r="T773" s="9"/>
      <c r="U773" s="9">
        <f t="shared" si="146"/>
        <v>0</v>
      </c>
      <c r="V773" s="9"/>
      <c r="W773" s="9"/>
      <c r="X773" s="9">
        <f t="shared" si="147"/>
        <v>0</v>
      </c>
      <c r="Y773" s="9"/>
      <c r="Z773" s="9"/>
      <c r="AA773" s="10">
        <f t="shared" si="148"/>
        <v>0</v>
      </c>
      <c r="AB773" s="11">
        <v>45708</v>
      </c>
    </row>
    <row r="774" spans="1:28" ht="15.75" hidden="1" x14ac:dyDescent="0.25">
      <c r="A774" s="39">
        <v>45708</v>
      </c>
      <c r="B774" s="33" t="s">
        <v>508</v>
      </c>
      <c r="C774" s="33"/>
      <c r="D774" s="33" t="s">
        <v>31</v>
      </c>
      <c r="E774" s="33" t="s">
        <v>130</v>
      </c>
      <c r="F774" s="33">
        <v>40</v>
      </c>
      <c r="G774" s="33" t="s">
        <v>74</v>
      </c>
      <c r="H774" s="33">
        <v>50000</v>
      </c>
      <c r="I774" s="20">
        <f t="shared" si="130"/>
        <v>2000000</v>
      </c>
      <c r="J774" s="37" t="s">
        <v>240</v>
      </c>
      <c r="K774" s="20" t="s">
        <v>745</v>
      </c>
      <c r="L774" s="9">
        <f t="shared" si="143"/>
        <v>0</v>
      </c>
      <c r="M774" s="9"/>
      <c r="N774" s="9"/>
      <c r="O774" s="9">
        <f t="shared" si="144"/>
        <v>2000000</v>
      </c>
      <c r="P774" s="9">
        <v>2000000</v>
      </c>
      <c r="Q774" s="9"/>
      <c r="R774" s="9">
        <f t="shared" si="145"/>
        <v>0</v>
      </c>
      <c r="S774" s="9"/>
      <c r="T774" s="9"/>
      <c r="U774" s="9">
        <f t="shared" si="146"/>
        <v>0</v>
      </c>
      <c r="V774" s="9"/>
      <c r="W774" s="9"/>
      <c r="X774" s="9">
        <f t="shared" si="147"/>
        <v>0</v>
      </c>
      <c r="Y774" s="9"/>
      <c r="Z774" s="9"/>
      <c r="AA774" s="10">
        <f t="shared" si="148"/>
        <v>0</v>
      </c>
      <c r="AB774" s="11">
        <v>45714</v>
      </c>
    </row>
    <row r="775" spans="1:28" ht="15.75" hidden="1" x14ac:dyDescent="0.25">
      <c r="A775" s="39">
        <v>45708</v>
      </c>
      <c r="B775" s="33" t="s">
        <v>508</v>
      </c>
      <c r="C775" s="33"/>
      <c r="D775" s="33" t="s">
        <v>31</v>
      </c>
      <c r="E775" s="33" t="s">
        <v>102</v>
      </c>
      <c r="F775" s="33">
        <v>12</v>
      </c>
      <c r="G775" s="33" t="s">
        <v>74</v>
      </c>
      <c r="H775" s="33">
        <v>65000</v>
      </c>
      <c r="I775" s="20">
        <f t="shared" si="130"/>
        <v>780000</v>
      </c>
      <c r="J775" s="37" t="s">
        <v>240</v>
      </c>
      <c r="K775" s="20" t="s">
        <v>745</v>
      </c>
      <c r="L775" s="9">
        <f t="shared" si="143"/>
        <v>0</v>
      </c>
      <c r="M775" s="9"/>
      <c r="N775" s="9"/>
      <c r="O775" s="9">
        <f t="shared" si="144"/>
        <v>780000</v>
      </c>
      <c r="P775" s="9">
        <v>780000</v>
      </c>
      <c r="Q775" s="9"/>
      <c r="R775" s="9">
        <f t="shared" si="145"/>
        <v>0</v>
      </c>
      <c r="S775" s="9"/>
      <c r="T775" s="9"/>
      <c r="U775" s="9">
        <f t="shared" si="146"/>
        <v>0</v>
      </c>
      <c r="V775" s="9"/>
      <c r="W775" s="9"/>
      <c r="X775" s="9">
        <f t="shared" si="147"/>
        <v>0</v>
      </c>
      <c r="Y775" s="9"/>
      <c r="Z775" s="9"/>
      <c r="AA775" s="10">
        <f t="shared" si="148"/>
        <v>0</v>
      </c>
      <c r="AB775" s="11">
        <v>45714</v>
      </c>
    </row>
    <row r="776" spans="1:28" ht="15.75" hidden="1" x14ac:dyDescent="0.25">
      <c r="A776" s="39">
        <v>45708</v>
      </c>
      <c r="B776" s="33" t="s">
        <v>210</v>
      </c>
      <c r="C776" s="33"/>
      <c r="D776" s="33" t="s">
        <v>41</v>
      </c>
      <c r="E776" s="33" t="s">
        <v>224</v>
      </c>
      <c r="F776" s="33">
        <v>6000</v>
      </c>
      <c r="G776" s="33" t="s">
        <v>29</v>
      </c>
      <c r="H776" s="33">
        <v>1790</v>
      </c>
      <c r="I776" s="20">
        <f t="shared" ref="I776:I797" si="149">F776*H776</f>
        <v>10740000</v>
      </c>
      <c r="J776" s="42" t="s">
        <v>43</v>
      </c>
      <c r="K776" s="20"/>
      <c r="L776" s="9">
        <f t="shared" si="143"/>
        <v>1046000</v>
      </c>
      <c r="M776" s="9">
        <v>1046000</v>
      </c>
      <c r="N776" s="9"/>
      <c r="O776" s="9">
        <f t="shared" si="144"/>
        <v>0</v>
      </c>
      <c r="P776" s="9"/>
      <c r="Q776" s="9"/>
      <c r="R776" s="9">
        <f t="shared" si="145"/>
        <v>0</v>
      </c>
      <c r="S776" s="9"/>
      <c r="T776" s="9"/>
      <c r="U776" s="9">
        <f t="shared" si="146"/>
        <v>0</v>
      </c>
      <c r="V776" s="9"/>
      <c r="W776" s="9"/>
      <c r="X776" s="9">
        <f t="shared" si="147"/>
        <v>0</v>
      </c>
      <c r="Y776" s="9"/>
      <c r="Z776" s="9"/>
      <c r="AA776" s="10">
        <f t="shared" si="148"/>
        <v>9694000</v>
      </c>
      <c r="AB776" s="11"/>
    </row>
    <row r="777" spans="1:28" ht="15.75" hidden="1" x14ac:dyDescent="0.25">
      <c r="A777" s="39">
        <v>45708</v>
      </c>
      <c r="B777" s="33" t="s">
        <v>370</v>
      </c>
      <c r="C777" s="33"/>
      <c r="D777" s="33" t="s">
        <v>31</v>
      </c>
      <c r="E777" s="33" t="s">
        <v>110</v>
      </c>
      <c r="F777" s="33">
        <v>600</v>
      </c>
      <c r="G777" s="33" t="s">
        <v>29</v>
      </c>
      <c r="H777" s="33">
        <v>2000</v>
      </c>
      <c r="I777" s="20">
        <f t="shared" si="149"/>
        <v>1200000</v>
      </c>
      <c r="J777" s="37" t="s">
        <v>240</v>
      </c>
      <c r="K777" s="20" t="s">
        <v>708</v>
      </c>
      <c r="L777" s="9">
        <f t="shared" si="143"/>
        <v>0</v>
      </c>
      <c r="M777" s="9"/>
      <c r="N777" s="9"/>
      <c r="O777" s="9">
        <f t="shared" si="144"/>
        <v>1200000</v>
      </c>
      <c r="P777" s="9">
        <v>1200000</v>
      </c>
      <c r="Q777" s="9"/>
      <c r="R777" s="9">
        <f t="shared" si="145"/>
        <v>0</v>
      </c>
      <c r="S777" s="9"/>
      <c r="T777" s="9"/>
      <c r="U777" s="9">
        <f t="shared" si="146"/>
        <v>0</v>
      </c>
      <c r="V777" s="9"/>
      <c r="W777" s="9"/>
      <c r="X777" s="9">
        <f t="shared" si="147"/>
        <v>0</v>
      </c>
      <c r="Y777" s="9"/>
      <c r="Z777" s="9"/>
      <c r="AA777" s="10">
        <f t="shared" si="148"/>
        <v>0</v>
      </c>
      <c r="AB777" s="11">
        <v>45708</v>
      </c>
    </row>
    <row r="778" spans="1:28" ht="15.75" hidden="1" x14ac:dyDescent="0.25">
      <c r="A778" s="39">
        <v>45708</v>
      </c>
      <c r="B778" s="33" t="s">
        <v>370</v>
      </c>
      <c r="C778" s="33"/>
      <c r="D778" s="33" t="s">
        <v>31</v>
      </c>
      <c r="E778" s="33" t="s">
        <v>304</v>
      </c>
      <c r="F778" s="33">
        <v>31.8</v>
      </c>
      <c r="G778" s="33" t="s">
        <v>51</v>
      </c>
      <c r="H778" s="33">
        <v>47000</v>
      </c>
      <c r="I778" s="20">
        <f t="shared" si="149"/>
        <v>1494600</v>
      </c>
      <c r="J778" s="37" t="s">
        <v>240</v>
      </c>
      <c r="K778" s="20" t="s">
        <v>583</v>
      </c>
      <c r="L778" s="9">
        <f t="shared" si="143"/>
        <v>0</v>
      </c>
      <c r="M778" s="9"/>
      <c r="N778" s="9"/>
      <c r="O778" s="9">
        <f t="shared" si="144"/>
        <v>1494600</v>
      </c>
      <c r="P778" s="9">
        <v>1494600</v>
      </c>
      <c r="Q778" s="9"/>
      <c r="R778" s="9">
        <f t="shared" si="145"/>
        <v>0</v>
      </c>
      <c r="S778" s="9"/>
      <c r="T778" s="9"/>
      <c r="U778" s="9">
        <f t="shared" si="146"/>
        <v>0</v>
      </c>
      <c r="V778" s="9"/>
      <c r="W778" s="9"/>
      <c r="X778" s="9">
        <f t="shared" si="147"/>
        <v>0</v>
      </c>
      <c r="Y778" s="9"/>
      <c r="Z778" s="9"/>
      <c r="AA778" s="10">
        <f t="shared" si="148"/>
        <v>0</v>
      </c>
      <c r="AB778" s="11">
        <v>45708</v>
      </c>
    </row>
    <row r="779" spans="1:28" ht="15.75" hidden="1" x14ac:dyDescent="0.25">
      <c r="A779" s="39">
        <v>45708</v>
      </c>
      <c r="B779" s="33" t="s">
        <v>48</v>
      </c>
      <c r="C779" s="33"/>
      <c r="D779" s="33" t="s">
        <v>41</v>
      </c>
      <c r="E779" s="33" t="s">
        <v>166</v>
      </c>
      <c r="F779" s="33">
        <v>1</v>
      </c>
      <c r="G779" s="33" t="s">
        <v>23</v>
      </c>
      <c r="H779" s="33">
        <v>400000</v>
      </c>
      <c r="I779" s="20">
        <f t="shared" si="149"/>
        <v>400000</v>
      </c>
      <c r="J779" s="34" t="s">
        <v>26</v>
      </c>
      <c r="K779" s="20"/>
      <c r="L779" s="9">
        <f t="shared" si="143"/>
        <v>0</v>
      </c>
      <c r="M779" s="9"/>
      <c r="N779" s="9"/>
      <c r="O779" s="9">
        <f t="shared" si="144"/>
        <v>0</v>
      </c>
      <c r="P779" s="9"/>
      <c r="Q779" s="9"/>
      <c r="R779" s="9">
        <f t="shared" si="145"/>
        <v>0</v>
      </c>
      <c r="S779" s="9"/>
      <c r="T779" s="9"/>
      <c r="U779" s="9">
        <f t="shared" si="146"/>
        <v>0</v>
      </c>
      <c r="V779" s="9"/>
      <c r="W779" s="9"/>
      <c r="X779" s="9">
        <f t="shared" si="147"/>
        <v>0</v>
      </c>
      <c r="Y779" s="9"/>
      <c r="Z779" s="9"/>
      <c r="AA779" s="10">
        <f t="shared" si="148"/>
        <v>400000</v>
      </c>
      <c r="AB779" s="11"/>
    </row>
    <row r="780" spans="1:28" ht="15.75" hidden="1" x14ac:dyDescent="0.25">
      <c r="A780" s="39">
        <v>45708</v>
      </c>
      <c r="B780" s="33" t="s">
        <v>48</v>
      </c>
      <c r="C780" s="33"/>
      <c r="D780" s="33" t="s">
        <v>41</v>
      </c>
      <c r="E780" s="33" t="s">
        <v>187</v>
      </c>
      <c r="F780" s="33">
        <v>1</v>
      </c>
      <c r="G780" s="33" t="s">
        <v>23</v>
      </c>
      <c r="H780" s="33">
        <v>400000</v>
      </c>
      <c r="I780" s="20">
        <f t="shared" si="149"/>
        <v>400000</v>
      </c>
      <c r="J780" s="34" t="s">
        <v>26</v>
      </c>
      <c r="K780" s="20"/>
      <c r="L780" s="9">
        <f t="shared" si="143"/>
        <v>0</v>
      </c>
      <c r="M780" s="9"/>
      <c r="N780" s="9"/>
      <c r="O780" s="9">
        <f t="shared" si="144"/>
        <v>0</v>
      </c>
      <c r="P780" s="9"/>
      <c r="Q780" s="9"/>
      <c r="R780" s="9">
        <f t="shared" si="145"/>
        <v>0</v>
      </c>
      <c r="S780" s="9"/>
      <c r="T780" s="9"/>
      <c r="U780" s="9">
        <f t="shared" si="146"/>
        <v>0</v>
      </c>
      <c r="V780" s="9"/>
      <c r="W780" s="9"/>
      <c r="X780" s="9">
        <f t="shared" si="147"/>
        <v>0</v>
      </c>
      <c r="Y780" s="9"/>
      <c r="Z780" s="9"/>
      <c r="AA780" s="10">
        <f t="shared" si="148"/>
        <v>400000</v>
      </c>
      <c r="AB780" s="11"/>
    </row>
    <row r="781" spans="1:28" ht="15.75" hidden="1" x14ac:dyDescent="0.25">
      <c r="A781" s="39">
        <v>45708</v>
      </c>
      <c r="B781" s="33" t="s">
        <v>217</v>
      </c>
      <c r="C781" s="33"/>
      <c r="D781" s="33" t="s">
        <v>41</v>
      </c>
      <c r="E781" s="33" t="s">
        <v>224</v>
      </c>
      <c r="F781" s="33">
        <v>750</v>
      </c>
      <c r="G781" s="33" t="s">
        <v>29</v>
      </c>
      <c r="H781" s="33">
        <v>1790</v>
      </c>
      <c r="I781" s="20">
        <f t="shared" si="149"/>
        <v>1342500</v>
      </c>
      <c r="J781" s="34" t="s">
        <v>26</v>
      </c>
      <c r="K781" s="20"/>
      <c r="L781" s="9">
        <f t="shared" si="143"/>
        <v>0</v>
      </c>
      <c r="M781" s="9"/>
      <c r="N781" s="9"/>
      <c r="O781" s="9">
        <f t="shared" si="144"/>
        <v>0</v>
      </c>
      <c r="P781" s="9"/>
      <c r="Q781" s="9"/>
      <c r="R781" s="9">
        <f t="shared" si="145"/>
        <v>0</v>
      </c>
      <c r="S781" s="9"/>
      <c r="T781" s="9"/>
      <c r="U781" s="9">
        <f t="shared" si="146"/>
        <v>0</v>
      </c>
      <c r="V781" s="9"/>
      <c r="W781" s="9"/>
      <c r="X781" s="9">
        <f t="shared" si="147"/>
        <v>0</v>
      </c>
      <c r="Y781" s="9"/>
      <c r="Z781" s="9"/>
      <c r="AA781" s="10">
        <f t="shared" si="148"/>
        <v>1342500</v>
      </c>
      <c r="AB781" s="11"/>
    </row>
    <row r="782" spans="1:28" ht="15.75" hidden="1" x14ac:dyDescent="0.25">
      <c r="A782" s="39">
        <v>45708</v>
      </c>
      <c r="B782" s="33" t="s">
        <v>217</v>
      </c>
      <c r="C782" s="33"/>
      <c r="D782" s="33" t="s">
        <v>41</v>
      </c>
      <c r="E782" s="33" t="s">
        <v>155</v>
      </c>
      <c r="F782" s="33">
        <v>700</v>
      </c>
      <c r="G782" s="33" t="s">
        <v>29</v>
      </c>
      <c r="H782" s="33">
        <v>4000</v>
      </c>
      <c r="I782" s="20">
        <f t="shared" si="149"/>
        <v>2800000</v>
      </c>
      <c r="J782" s="34" t="s">
        <v>26</v>
      </c>
      <c r="K782" s="20"/>
      <c r="L782" s="9">
        <f t="shared" si="143"/>
        <v>0</v>
      </c>
      <c r="M782" s="9"/>
      <c r="N782" s="9"/>
      <c r="O782" s="9">
        <f t="shared" si="144"/>
        <v>0</v>
      </c>
      <c r="P782" s="9"/>
      <c r="Q782" s="9"/>
      <c r="R782" s="9">
        <f t="shared" si="145"/>
        <v>0</v>
      </c>
      <c r="S782" s="9"/>
      <c r="T782" s="9"/>
      <c r="U782" s="9">
        <f t="shared" si="146"/>
        <v>0</v>
      </c>
      <c r="V782" s="9"/>
      <c r="W782" s="9"/>
      <c r="X782" s="9">
        <f t="shared" si="147"/>
        <v>0</v>
      </c>
      <c r="Y782" s="9"/>
      <c r="Z782" s="9"/>
      <c r="AA782" s="10">
        <f t="shared" si="148"/>
        <v>2800000</v>
      </c>
      <c r="AB782" s="11"/>
    </row>
    <row r="783" spans="1:28" ht="15.75" hidden="1" x14ac:dyDescent="0.25">
      <c r="A783" s="39">
        <v>45708</v>
      </c>
      <c r="B783" s="33" t="s">
        <v>147</v>
      </c>
      <c r="C783" s="33"/>
      <c r="D783" s="33" t="s">
        <v>31</v>
      </c>
      <c r="E783" s="33" t="s">
        <v>148</v>
      </c>
      <c r="F783" s="33">
        <v>200</v>
      </c>
      <c r="G783" s="33" t="s">
        <v>51</v>
      </c>
      <c r="H783" s="33">
        <v>60000</v>
      </c>
      <c r="I783" s="20">
        <f t="shared" si="149"/>
        <v>12000000</v>
      </c>
      <c r="J783" s="34" t="s">
        <v>26</v>
      </c>
      <c r="K783" s="20"/>
      <c r="L783" s="9">
        <f t="shared" si="143"/>
        <v>0</v>
      </c>
      <c r="M783" s="9"/>
      <c r="N783" s="9"/>
      <c r="O783" s="9">
        <f t="shared" si="144"/>
        <v>0</v>
      </c>
      <c r="P783" s="9"/>
      <c r="Q783" s="9"/>
      <c r="R783" s="9">
        <f t="shared" si="145"/>
        <v>0</v>
      </c>
      <c r="S783" s="9"/>
      <c r="T783" s="9"/>
      <c r="U783" s="9">
        <f t="shared" si="146"/>
        <v>0</v>
      </c>
      <c r="V783" s="9"/>
      <c r="W783" s="9"/>
      <c r="X783" s="9">
        <f t="shared" si="147"/>
        <v>0</v>
      </c>
      <c r="Y783" s="9"/>
      <c r="Z783" s="9"/>
      <c r="AA783" s="10">
        <f t="shared" si="148"/>
        <v>12000000</v>
      </c>
      <c r="AB783" s="11"/>
    </row>
    <row r="784" spans="1:28" ht="15.75" hidden="1" x14ac:dyDescent="0.25">
      <c r="A784" s="39">
        <v>45708</v>
      </c>
      <c r="B784" s="33" t="s">
        <v>112</v>
      </c>
      <c r="C784" s="33"/>
      <c r="D784" s="33" t="s">
        <v>31</v>
      </c>
      <c r="E784" s="33" t="s">
        <v>470</v>
      </c>
      <c r="F784" s="33">
        <v>4</v>
      </c>
      <c r="G784" s="33" t="s">
        <v>25</v>
      </c>
      <c r="H784" s="33">
        <v>150000</v>
      </c>
      <c r="I784" s="20">
        <f t="shared" si="149"/>
        <v>600000</v>
      </c>
      <c r="J784" s="14" t="s">
        <v>240</v>
      </c>
      <c r="K784" s="20" t="s">
        <v>718</v>
      </c>
      <c r="L784" s="9">
        <f t="shared" si="143"/>
        <v>0</v>
      </c>
      <c r="M784" s="9"/>
      <c r="N784" s="9"/>
      <c r="O784" s="9">
        <f t="shared" si="144"/>
        <v>600000</v>
      </c>
      <c r="P784" s="9">
        <v>600000</v>
      </c>
      <c r="Q784" s="9"/>
      <c r="R784" s="9">
        <f t="shared" si="145"/>
        <v>0</v>
      </c>
      <c r="S784" s="9"/>
      <c r="T784" s="9"/>
      <c r="U784" s="9">
        <f t="shared" si="146"/>
        <v>0</v>
      </c>
      <c r="V784" s="9"/>
      <c r="W784" s="9"/>
      <c r="X784" s="9">
        <f t="shared" si="147"/>
        <v>0</v>
      </c>
      <c r="Y784" s="9"/>
      <c r="Z784" s="9"/>
      <c r="AA784" s="10">
        <f t="shared" si="148"/>
        <v>0</v>
      </c>
      <c r="AB784" s="11">
        <v>45709</v>
      </c>
    </row>
    <row r="785" spans="1:28" ht="15.75" hidden="1" x14ac:dyDescent="0.25">
      <c r="A785" s="39">
        <v>45708</v>
      </c>
      <c r="B785" s="33" t="s">
        <v>189</v>
      </c>
      <c r="C785" s="33"/>
      <c r="D785" s="33" t="s">
        <v>31</v>
      </c>
      <c r="E785" s="33" t="s">
        <v>110</v>
      </c>
      <c r="F785" s="33">
        <v>2000</v>
      </c>
      <c r="G785" s="33" t="s">
        <v>29</v>
      </c>
      <c r="H785" s="33">
        <v>1800</v>
      </c>
      <c r="I785" s="20">
        <f t="shared" si="149"/>
        <v>3600000</v>
      </c>
      <c r="J785" s="37" t="s">
        <v>240</v>
      </c>
      <c r="K785" s="20"/>
      <c r="L785" s="9">
        <f t="shared" si="143"/>
        <v>0</v>
      </c>
      <c r="M785" s="9"/>
      <c r="N785" s="9"/>
      <c r="O785" s="9">
        <f t="shared" si="144"/>
        <v>0</v>
      </c>
      <c r="P785" s="9"/>
      <c r="Q785" s="9"/>
      <c r="R785" s="9">
        <f t="shared" si="145"/>
        <v>3600000</v>
      </c>
      <c r="S785" s="9">
        <v>3600000</v>
      </c>
      <c r="T785" s="9"/>
      <c r="U785" s="9">
        <f t="shared" si="146"/>
        <v>0</v>
      </c>
      <c r="V785" s="9"/>
      <c r="W785" s="9"/>
      <c r="X785" s="9">
        <f t="shared" si="147"/>
        <v>0</v>
      </c>
      <c r="Y785" s="9"/>
      <c r="Z785" s="9"/>
      <c r="AA785" s="10">
        <f t="shared" si="148"/>
        <v>0</v>
      </c>
      <c r="AB785" s="11">
        <v>45708</v>
      </c>
    </row>
    <row r="786" spans="1:28" ht="15.75" hidden="1" x14ac:dyDescent="0.25">
      <c r="A786" s="39">
        <v>45708</v>
      </c>
      <c r="B786" s="33" t="s">
        <v>154</v>
      </c>
      <c r="C786" s="33"/>
      <c r="D786" s="33" t="s">
        <v>31</v>
      </c>
      <c r="E786" s="33" t="s">
        <v>91</v>
      </c>
      <c r="F786" s="33">
        <v>2600</v>
      </c>
      <c r="G786" s="33" t="s">
        <v>29</v>
      </c>
      <c r="H786" s="33">
        <v>4000</v>
      </c>
      <c r="I786" s="20">
        <f t="shared" si="149"/>
        <v>10400000</v>
      </c>
      <c r="J786" s="34" t="s">
        <v>26</v>
      </c>
      <c r="K786" s="20"/>
      <c r="L786" s="9">
        <f t="shared" si="143"/>
        <v>0</v>
      </c>
      <c r="M786" s="9"/>
      <c r="N786" s="9"/>
      <c r="O786" s="9">
        <f t="shared" si="144"/>
        <v>0</v>
      </c>
      <c r="P786" s="9"/>
      <c r="Q786" s="9"/>
      <c r="R786" s="9">
        <f t="shared" si="145"/>
        <v>0</v>
      </c>
      <c r="S786" s="9"/>
      <c r="T786" s="9"/>
      <c r="U786" s="9">
        <f t="shared" si="146"/>
        <v>0</v>
      </c>
      <c r="V786" s="9"/>
      <c r="W786" s="9"/>
      <c r="X786" s="9">
        <f t="shared" si="147"/>
        <v>0</v>
      </c>
      <c r="Y786" s="9"/>
      <c r="Z786" s="9"/>
      <c r="AA786" s="10">
        <f t="shared" si="148"/>
        <v>10400000</v>
      </c>
      <c r="AB786" s="11"/>
    </row>
    <row r="787" spans="1:28" ht="15.75" hidden="1" x14ac:dyDescent="0.25">
      <c r="A787" s="39">
        <v>45708</v>
      </c>
      <c r="B787" s="33" t="s">
        <v>154</v>
      </c>
      <c r="C787" s="33"/>
      <c r="D787" s="33" t="s">
        <v>31</v>
      </c>
      <c r="E787" s="33" t="s">
        <v>86</v>
      </c>
      <c r="F787" s="33">
        <v>25</v>
      </c>
      <c r="G787" s="33" t="s">
        <v>51</v>
      </c>
      <c r="H787" s="33">
        <v>125000</v>
      </c>
      <c r="I787" s="20">
        <f t="shared" si="149"/>
        <v>3125000</v>
      </c>
      <c r="J787" s="34" t="s">
        <v>26</v>
      </c>
      <c r="K787" s="20"/>
      <c r="L787" s="9">
        <f t="shared" si="143"/>
        <v>0</v>
      </c>
      <c r="M787" s="9"/>
      <c r="N787" s="9"/>
      <c r="O787" s="9">
        <f t="shared" si="144"/>
        <v>0</v>
      </c>
      <c r="P787" s="9"/>
      <c r="Q787" s="9"/>
      <c r="R787" s="9">
        <f t="shared" si="145"/>
        <v>0</v>
      </c>
      <c r="S787" s="9"/>
      <c r="T787" s="9"/>
      <c r="U787" s="9">
        <f t="shared" si="146"/>
        <v>0</v>
      </c>
      <c r="V787" s="9"/>
      <c r="W787" s="9"/>
      <c r="X787" s="9">
        <f t="shared" si="147"/>
        <v>0</v>
      </c>
      <c r="Y787" s="9"/>
      <c r="Z787" s="9"/>
      <c r="AA787" s="10">
        <f t="shared" si="148"/>
        <v>3125000</v>
      </c>
      <c r="AB787" s="11"/>
    </row>
    <row r="788" spans="1:28" ht="15.75" hidden="1" x14ac:dyDescent="0.25">
      <c r="A788" s="39">
        <v>45708</v>
      </c>
      <c r="B788" s="33" t="s">
        <v>154</v>
      </c>
      <c r="C788" s="33"/>
      <c r="D788" s="33" t="s">
        <v>31</v>
      </c>
      <c r="E788" s="33" t="s">
        <v>707</v>
      </c>
      <c r="F788" s="33">
        <v>2600</v>
      </c>
      <c r="G788" s="33" t="s">
        <v>29</v>
      </c>
      <c r="H788" s="33">
        <v>3800</v>
      </c>
      <c r="I788" s="20">
        <f t="shared" si="149"/>
        <v>9880000</v>
      </c>
      <c r="J788" s="34" t="s">
        <v>26</v>
      </c>
      <c r="K788" s="20"/>
      <c r="L788" s="9">
        <f t="shared" si="143"/>
        <v>0</v>
      </c>
      <c r="M788" s="9"/>
      <c r="N788" s="9"/>
      <c r="O788" s="9">
        <f t="shared" si="144"/>
        <v>0</v>
      </c>
      <c r="P788" s="9"/>
      <c r="Q788" s="9"/>
      <c r="R788" s="9">
        <f t="shared" si="145"/>
        <v>0</v>
      </c>
      <c r="S788" s="9"/>
      <c r="T788" s="9"/>
      <c r="U788" s="9">
        <f t="shared" si="146"/>
        <v>0</v>
      </c>
      <c r="V788" s="9"/>
      <c r="W788" s="9"/>
      <c r="X788" s="9">
        <f t="shared" si="147"/>
        <v>0</v>
      </c>
      <c r="Y788" s="9"/>
      <c r="Z788" s="9"/>
      <c r="AA788" s="10">
        <f t="shared" si="148"/>
        <v>9880000</v>
      </c>
      <c r="AB788" s="11"/>
    </row>
    <row r="789" spans="1:28" ht="15.75" hidden="1" x14ac:dyDescent="0.25">
      <c r="A789" s="39">
        <v>45708</v>
      </c>
      <c r="B789" s="33" t="s">
        <v>231</v>
      </c>
      <c r="C789" s="33"/>
      <c r="D789" s="33"/>
      <c r="E789" s="33" t="s">
        <v>127</v>
      </c>
      <c r="F789" s="33">
        <v>40</v>
      </c>
      <c r="G789" s="33" t="s">
        <v>51</v>
      </c>
      <c r="H789" s="33"/>
      <c r="I789" s="20">
        <f t="shared" si="149"/>
        <v>0</v>
      </c>
      <c r="J789" s="34" t="s">
        <v>26</v>
      </c>
      <c r="K789" s="20"/>
      <c r="L789" s="9">
        <f t="shared" si="143"/>
        <v>0</v>
      </c>
      <c r="M789" s="9"/>
      <c r="N789" s="9"/>
      <c r="O789" s="9">
        <f t="shared" si="144"/>
        <v>0</v>
      </c>
      <c r="P789" s="9"/>
      <c r="Q789" s="9"/>
      <c r="R789" s="9">
        <f t="shared" si="145"/>
        <v>0</v>
      </c>
      <c r="S789" s="9"/>
      <c r="T789" s="9"/>
      <c r="U789" s="9">
        <f t="shared" si="146"/>
        <v>0</v>
      </c>
      <c r="V789" s="9"/>
      <c r="W789" s="9"/>
      <c r="X789" s="9">
        <f t="shared" si="147"/>
        <v>0</v>
      </c>
      <c r="Y789" s="9"/>
      <c r="Z789" s="9"/>
      <c r="AA789" s="10">
        <f t="shared" si="148"/>
        <v>0</v>
      </c>
      <c r="AB789" s="11"/>
    </row>
    <row r="790" spans="1:28" ht="15.75" hidden="1" x14ac:dyDescent="0.25">
      <c r="A790" s="39">
        <v>45708</v>
      </c>
      <c r="B790" s="33" t="s">
        <v>332</v>
      </c>
      <c r="C790" s="33"/>
      <c r="D790" s="33" t="s">
        <v>31</v>
      </c>
      <c r="E790" s="33" t="s">
        <v>468</v>
      </c>
      <c r="F790" s="33">
        <v>49</v>
      </c>
      <c r="G790" s="33" t="s">
        <v>51</v>
      </c>
      <c r="H790" s="33">
        <v>47000</v>
      </c>
      <c r="I790" s="20">
        <f t="shared" si="149"/>
        <v>2303000</v>
      </c>
      <c r="J790" s="37" t="s">
        <v>241</v>
      </c>
      <c r="K790" s="20"/>
      <c r="L790" s="9">
        <f t="shared" si="143"/>
        <v>0</v>
      </c>
      <c r="M790" s="9"/>
      <c r="N790" s="9"/>
      <c r="O790" s="9">
        <f t="shared" si="144"/>
        <v>0</v>
      </c>
      <c r="P790" s="9"/>
      <c r="Q790" s="9"/>
      <c r="R790" s="9">
        <f t="shared" si="145"/>
        <v>0</v>
      </c>
      <c r="S790" s="9"/>
      <c r="T790" s="9"/>
      <c r="U790" s="9">
        <f t="shared" si="146"/>
        <v>2303000</v>
      </c>
      <c r="V790" s="9">
        <v>2303000</v>
      </c>
      <c r="W790" s="9"/>
      <c r="X790" s="9">
        <f t="shared" si="147"/>
        <v>0</v>
      </c>
      <c r="Y790" s="9"/>
      <c r="Z790" s="9"/>
      <c r="AA790" s="10">
        <f t="shared" si="148"/>
        <v>0</v>
      </c>
      <c r="AB790" s="11">
        <v>45708</v>
      </c>
    </row>
    <row r="791" spans="1:28" ht="15.75" hidden="1" x14ac:dyDescent="0.25">
      <c r="A791" s="39">
        <v>45708</v>
      </c>
      <c r="B791" s="33" t="s">
        <v>332</v>
      </c>
      <c r="C791" s="33"/>
      <c r="D791" s="33" t="s">
        <v>31</v>
      </c>
      <c r="E791" s="33" t="s">
        <v>245</v>
      </c>
      <c r="F791" s="33">
        <v>10</v>
      </c>
      <c r="G791" s="33" t="s">
        <v>51</v>
      </c>
      <c r="H791" s="33">
        <v>82000</v>
      </c>
      <c r="I791" s="20">
        <f t="shared" si="149"/>
        <v>820000</v>
      </c>
      <c r="J791" s="37" t="s">
        <v>241</v>
      </c>
      <c r="K791" s="20"/>
      <c r="L791" s="9">
        <f t="shared" si="143"/>
        <v>0</v>
      </c>
      <c r="M791" s="9"/>
      <c r="N791" s="9"/>
      <c r="O791" s="9">
        <f t="shared" si="144"/>
        <v>0</v>
      </c>
      <c r="P791" s="9"/>
      <c r="Q791" s="9"/>
      <c r="R791" s="9">
        <f t="shared" si="145"/>
        <v>0</v>
      </c>
      <c r="S791" s="9"/>
      <c r="T791" s="9"/>
      <c r="U791" s="9">
        <f t="shared" si="146"/>
        <v>820000</v>
      </c>
      <c r="V791" s="9">
        <v>820000</v>
      </c>
      <c r="W791" s="9"/>
      <c r="X791" s="9">
        <f t="shared" si="147"/>
        <v>0</v>
      </c>
      <c r="Y791" s="9"/>
      <c r="Z791" s="9"/>
      <c r="AA791" s="10">
        <f t="shared" si="148"/>
        <v>0</v>
      </c>
      <c r="AB791" s="11">
        <v>45708</v>
      </c>
    </row>
    <row r="792" spans="1:28" ht="15.75" hidden="1" x14ac:dyDescent="0.25">
      <c r="A792" s="39">
        <v>45708</v>
      </c>
      <c r="B792" s="33" t="s">
        <v>440</v>
      </c>
      <c r="C792" s="33"/>
      <c r="D792" s="33" t="s">
        <v>41</v>
      </c>
      <c r="E792" s="33" t="s">
        <v>166</v>
      </c>
      <c r="F792" s="33">
        <v>4</v>
      </c>
      <c r="G792" s="33" t="s">
        <v>23</v>
      </c>
      <c r="H792" s="33">
        <v>450000</v>
      </c>
      <c r="I792" s="20">
        <f t="shared" si="149"/>
        <v>1800000</v>
      </c>
      <c r="J792" s="37" t="s">
        <v>241</v>
      </c>
      <c r="K792" s="20"/>
      <c r="L792" s="9">
        <f t="shared" si="143"/>
        <v>1800000</v>
      </c>
      <c r="M792" s="9">
        <v>1800000</v>
      </c>
      <c r="N792" s="9"/>
      <c r="O792" s="9">
        <f t="shared" si="144"/>
        <v>0</v>
      </c>
      <c r="P792" s="9"/>
      <c r="Q792" s="9"/>
      <c r="R792" s="9">
        <f t="shared" si="145"/>
        <v>0</v>
      </c>
      <c r="S792" s="9"/>
      <c r="T792" s="9"/>
      <c r="U792" s="9">
        <f t="shared" si="146"/>
        <v>0</v>
      </c>
      <c r="V792" s="9"/>
      <c r="W792" s="9"/>
      <c r="X792" s="9">
        <f t="shared" si="147"/>
        <v>0</v>
      </c>
      <c r="Y792" s="9"/>
      <c r="Z792" s="9"/>
      <c r="AA792" s="10">
        <f t="shared" si="148"/>
        <v>0</v>
      </c>
      <c r="AB792" s="11">
        <v>45708</v>
      </c>
    </row>
    <row r="793" spans="1:28" ht="15.75" hidden="1" x14ac:dyDescent="0.25">
      <c r="A793" s="39">
        <v>45708</v>
      </c>
      <c r="B793" s="33" t="s">
        <v>191</v>
      </c>
      <c r="C793" s="33"/>
      <c r="D793" s="33" t="s">
        <v>31</v>
      </c>
      <c r="E793" s="33" t="s">
        <v>110</v>
      </c>
      <c r="F793" s="33">
        <v>1000</v>
      </c>
      <c r="G793" s="33" t="s">
        <v>29</v>
      </c>
      <c r="H793" s="33">
        <v>1750</v>
      </c>
      <c r="I793" s="20">
        <f t="shared" si="149"/>
        <v>1750000</v>
      </c>
      <c r="J793" s="34" t="s">
        <v>26</v>
      </c>
      <c r="K793" s="20"/>
      <c r="L793" s="9">
        <f t="shared" si="143"/>
        <v>0</v>
      </c>
      <c r="M793" s="9"/>
      <c r="N793" s="9"/>
      <c r="O793" s="9">
        <f t="shared" si="144"/>
        <v>0</v>
      </c>
      <c r="P793" s="9"/>
      <c r="Q793" s="9"/>
      <c r="R793" s="9">
        <f t="shared" si="145"/>
        <v>0</v>
      </c>
      <c r="S793" s="9"/>
      <c r="T793" s="9"/>
      <c r="U793" s="9">
        <f t="shared" si="146"/>
        <v>0</v>
      </c>
      <c r="V793" s="9"/>
      <c r="W793" s="9"/>
      <c r="X793" s="9">
        <f t="shared" si="147"/>
        <v>0</v>
      </c>
      <c r="Y793" s="9"/>
      <c r="Z793" s="9"/>
      <c r="AA793" s="10">
        <f t="shared" si="148"/>
        <v>1750000</v>
      </c>
      <c r="AB793" s="11"/>
    </row>
    <row r="794" spans="1:28" ht="15.75" hidden="1" x14ac:dyDescent="0.25">
      <c r="A794" s="39">
        <v>45708</v>
      </c>
      <c r="B794" s="33" t="s">
        <v>109</v>
      </c>
      <c r="C794" s="33"/>
      <c r="D794" s="33" t="s">
        <v>31</v>
      </c>
      <c r="E794" s="33" t="s">
        <v>185</v>
      </c>
      <c r="F794" s="33">
        <v>3000</v>
      </c>
      <c r="G794" s="33" t="s">
        <v>29</v>
      </c>
      <c r="H794" s="33">
        <v>900</v>
      </c>
      <c r="I794" s="20">
        <f t="shared" si="149"/>
        <v>2700000</v>
      </c>
      <c r="J794" s="37" t="s">
        <v>241</v>
      </c>
      <c r="K794" s="20"/>
      <c r="L794" s="9">
        <f t="shared" si="143"/>
        <v>2700000</v>
      </c>
      <c r="M794" s="9">
        <v>2700000</v>
      </c>
      <c r="N794" s="9"/>
      <c r="O794" s="9">
        <f t="shared" si="144"/>
        <v>0</v>
      </c>
      <c r="P794" s="9"/>
      <c r="Q794" s="9"/>
      <c r="R794" s="9">
        <f t="shared" si="145"/>
        <v>0</v>
      </c>
      <c r="S794" s="9"/>
      <c r="T794" s="9"/>
      <c r="U794" s="9">
        <f t="shared" si="146"/>
        <v>0</v>
      </c>
      <c r="V794" s="9"/>
      <c r="W794" s="9"/>
      <c r="X794" s="9">
        <f t="shared" si="147"/>
        <v>0</v>
      </c>
      <c r="Y794" s="9"/>
      <c r="Z794" s="9"/>
      <c r="AA794" s="10">
        <f t="shared" si="148"/>
        <v>0</v>
      </c>
      <c r="AB794" s="11">
        <v>45708</v>
      </c>
    </row>
    <row r="795" spans="1:28" ht="15.75" hidden="1" x14ac:dyDescent="0.25">
      <c r="A795" s="39">
        <v>45708</v>
      </c>
      <c r="B795" s="33" t="s">
        <v>92</v>
      </c>
      <c r="C795" s="33"/>
      <c r="D795" s="33" t="s">
        <v>41</v>
      </c>
      <c r="E795" s="33" t="s">
        <v>132</v>
      </c>
      <c r="F795" s="33">
        <v>25</v>
      </c>
      <c r="G795" s="33" t="s">
        <v>51</v>
      </c>
      <c r="H795" s="33">
        <v>125000</v>
      </c>
      <c r="I795" s="20">
        <f t="shared" si="149"/>
        <v>3125000</v>
      </c>
      <c r="J795" s="34" t="s">
        <v>26</v>
      </c>
      <c r="K795" s="20"/>
      <c r="L795" s="9">
        <f t="shared" si="143"/>
        <v>0</v>
      </c>
      <c r="M795" s="9"/>
      <c r="N795" s="9"/>
      <c r="O795" s="9">
        <f t="shared" si="144"/>
        <v>0</v>
      </c>
      <c r="P795" s="9"/>
      <c r="Q795" s="9"/>
      <c r="R795" s="9">
        <f t="shared" si="145"/>
        <v>0</v>
      </c>
      <c r="S795" s="9"/>
      <c r="T795" s="9"/>
      <c r="U795" s="9">
        <f t="shared" si="146"/>
        <v>0</v>
      </c>
      <c r="V795" s="9"/>
      <c r="W795" s="9"/>
      <c r="X795" s="9">
        <f t="shared" si="147"/>
        <v>0</v>
      </c>
      <c r="Y795" s="9"/>
      <c r="Z795" s="9"/>
      <c r="AA795" s="10">
        <f t="shared" si="148"/>
        <v>3125000</v>
      </c>
      <c r="AB795" s="11"/>
    </row>
    <row r="796" spans="1:28" ht="15.75" hidden="1" x14ac:dyDescent="0.25">
      <c r="A796" s="32">
        <v>45708</v>
      </c>
      <c r="B796" s="33" t="s">
        <v>313</v>
      </c>
      <c r="C796" s="33"/>
      <c r="D796" s="33" t="s">
        <v>31</v>
      </c>
      <c r="E796" s="33" t="s">
        <v>122</v>
      </c>
      <c r="F796" s="33">
        <v>2</v>
      </c>
      <c r="G796" s="33" t="s">
        <v>51</v>
      </c>
      <c r="H796" s="33">
        <v>70000</v>
      </c>
      <c r="I796" s="20">
        <f t="shared" si="149"/>
        <v>140000</v>
      </c>
      <c r="J796" s="34" t="s">
        <v>26</v>
      </c>
      <c r="K796" s="20"/>
      <c r="L796" s="9">
        <f t="shared" si="143"/>
        <v>0</v>
      </c>
      <c r="M796" s="9"/>
      <c r="N796" s="9"/>
      <c r="O796" s="9">
        <f t="shared" si="144"/>
        <v>0</v>
      </c>
      <c r="P796" s="9"/>
      <c r="Q796" s="9"/>
      <c r="R796" s="9">
        <f t="shared" si="145"/>
        <v>0</v>
      </c>
      <c r="S796" s="9"/>
      <c r="T796" s="9"/>
      <c r="U796" s="9">
        <f t="shared" si="146"/>
        <v>0</v>
      </c>
      <c r="V796" s="9"/>
      <c r="W796" s="9"/>
      <c r="X796" s="9">
        <f t="shared" si="147"/>
        <v>0</v>
      </c>
      <c r="Y796" s="9"/>
      <c r="Z796" s="9"/>
      <c r="AA796" s="10">
        <f t="shared" si="148"/>
        <v>140000</v>
      </c>
      <c r="AB796" s="11"/>
    </row>
    <row r="797" spans="1:28" ht="15.75" hidden="1" x14ac:dyDescent="0.25">
      <c r="A797" s="44">
        <v>45708</v>
      </c>
      <c r="B797" s="46" t="s">
        <v>313</v>
      </c>
      <c r="C797" s="46"/>
      <c r="D797" s="46" t="s">
        <v>31</v>
      </c>
      <c r="E797" s="46" t="s">
        <v>166</v>
      </c>
      <c r="F797" s="46">
        <v>1</v>
      </c>
      <c r="G797" s="46" t="s">
        <v>23</v>
      </c>
      <c r="H797" s="46">
        <v>400000</v>
      </c>
      <c r="I797" s="47">
        <f t="shared" si="149"/>
        <v>400000</v>
      </c>
      <c r="J797" s="58" t="s">
        <v>26</v>
      </c>
      <c r="K797" s="20"/>
      <c r="L797" s="9">
        <f t="shared" si="143"/>
        <v>0</v>
      </c>
      <c r="M797" s="9"/>
      <c r="N797" s="9"/>
      <c r="O797" s="9">
        <f t="shared" si="144"/>
        <v>0</v>
      </c>
      <c r="P797" s="9"/>
      <c r="Q797" s="9"/>
      <c r="R797" s="9">
        <f t="shared" si="145"/>
        <v>0</v>
      </c>
      <c r="S797" s="9"/>
      <c r="T797" s="9"/>
      <c r="U797" s="9">
        <f t="shared" si="146"/>
        <v>0</v>
      </c>
      <c r="V797" s="9"/>
      <c r="W797" s="9"/>
      <c r="X797" s="9">
        <f t="shared" si="147"/>
        <v>0</v>
      </c>
      <c r="Y797" s="9"/>
      <c r="Z797" s="9"/>
      <c r="AA797" s="10">
        <f t="shared" si="148"/>
        <v>400000</v>
      </c>
      <c r="AB797" s="11"/>
    </row>
    <row r="798" spans="1:28" ht="15.75" hidden="1" x14ac:dyDescent="0.25">
      <c r="A798" s="32"/>
      <c r="B798" s="33" t="s">
        <v>712</v>
      </c>
      <c r="C798" s="33"/>
      <c r="D798" s="33"/>
      <c r="E798" s="33"/>
      <c r="F798" s="33"/>
      <c r="G798" s="33"/>
      <c r="H798" s="33"/>
      <c r="I798" s="20">
        <f t="shared" ref="I798:I861" si="150">F798*H798</f>
        <v>0</v>
      </c>
      <c r="J798" s="37" t="s">
        <v>34</v>
      </c>
      <c r="K798" s="20" t="s">
        <v>713</v>
      </c>
      <c r="L798" s="9">
        <f>M798+N798</f>
        <v>0</v>
      </c>
      <c r="M798" s="9"/>
      <c r="N798" s="9"/>
      <c r="O798" s="9">
        <f>P798+Q798</f>
        <v>772000</v>
      </c>
      <c r="P798" s="9">
        <v>772000</v>
      </c>
      <c r="Q798" s="9"/>
      <c r="R798" s="9">
        <f>S798+T798</f>
        <v>0</v>
      </c>
      <c r="S798" s="9"/>
      <c r="T798" s="9"/>
      <c r="U798" s="9">
        <f>V798+W798</f>
        <v>0</v>
      </c>
      <c r="V798" s="9"/>
      <c r="W798" s="9"/>
      <c r="X798" s="9">
        <f>Y798+Z798</f>
        <v>0</v>
      </c>
      <c r="Y798" s="9"/>
      <c r="Z798" s="9"/>
      <c r="AA798" s="10">
        <f>C798+I798-L798-O798-U798-X798-R798</f>
        <v>-772000</v>
      </c>
      <c r="AB798" s="11">
        <v>45708</v>
      </c>
    </row>
    <row r="799" spans="1:28" ht="15.75" hidden="1" x14ac:dyDescent="0.25">
      <c r="A799" s="39">
        <v>45709</v>
      </c>
      <c r="B799" s="35" t="s">
        <v>369</v>
      </c>
      <c r="C799" s="35"/>
      <c r="D799" s="35" t="s">
        <v>31</v>
      </c>
      <c r="E799" s="35" t="s">
        <v>315</v>
      </c>
      <c r="F799" s="35">
        <v>800</v>
      </c>
      <c r="G799" s="35" t="s">
        <v>29</v>
      </c>
      <c r="H799" s="35">
        <v>5000</v>
      </c>
      <c r="I799" s="20">
        <f t="shared" si="150"/>
        <v>4000000</v>
      </c>
      <c r="J799" s="37" t="s">
        <v>241</v>
      </c>
      <c r="K799" s="20"/>
      <c r="L799" s="9">
        <f>M799+N799</f>
        <v>4000000</v>
      </c>
      <c r="M799" s="9">
        <v>4000000</v>
      </c>
      <c r="N799" s="9"/>
      <c r="O799" s="9">
        <f>P799+Q799</f>
        <v>0</v>
      </c>
      <c r="P799" s="9"/>
      <c r="Q799" s="9"/>
      <c r="R799" s="9">
        <f>S799+T799</f>
        <v>0</v>
      </c>
      <c r="S799" s="9"/>
      <c r="T799" s="9"/>
      <c r="U799" s="9">
        <f>V799+W799</f>
        <v>0</v>
      </c>
      <c r="V799" s="9"/>
      <c r="W799" s="9"/>
      <c r="X799" s="9">
        <f>Y799+Z799</f>
        <v>0</v>
      </c>
      <c r="Y799" s="9"/>
      <c r="Z799" s="9"/>
      <c r="AA799" s="10">
        <f>C799+I799-L799-O799-U799-X799-R799</f>
        <v>0</v>
      </c>
      <c r="AB799" s="11">
        <v>45709</v>
      </c>
    </row>
    <row r="800" spans="1:28" ht="15.75" hidden="1" x14ac:dyDescent="0.25">
      <c r="A800" s="39">
        <v>45709</v>
      </c>
      <c r="B800" s="35" t="s">
        <v>369</v>
      </c>
      <c r="C800" s="33"/>
      <c r="D800" s="35" t="s">
        <v>31</v>
      </c>
      <c r="E800" s="33" t="s">
        <v>28</v>
      </c>
      <c r="F800" s="33">
        <v>400</v>
      </c>
      <c r="G800" s="35" t="s">
        <v>29</v>
      </c>
      <c r="H800" s="33">
        <v>2500</v>
      </c>
      <c r="I800" s="20">
        <f t="shared" si="150"/>
        <v>1000000</v>
      </c>
      <c r="J800" s="37" t="s">
        <v>241</v>
      </c>
      <c r="K800" s="20"/>
      <c r="L800" s="9">
        <f t="shared" ref="L800:L825" si="151">M800+N800</f>
        <v>1000000</v>
      </c>
      <c r="M800" s="9">
        <v>1000000</v>
      </c>
      <c r="N800" s="9"/>
      <c r="O800" s="9">
        <f t="shared" ref="O800:O825" si="152">P800+Q800</f>
        <v>0</v>
      </c>
      <c r="P800" s="9"/>
      <c r="Q800" s="9"/>
      <c r="R800" s="9">
        <f t="shared" ref="R800:R825" si="153">S800+T800</f>
        <v>0</v>
      </c>
      <c r="S800" s="9"/>
      <c r="T800" s="9"/>
      <c r="U800" s="9">
        <f t="shared" ref="U800:U825" si="154">V800+W800</f>
        <v>0</v>
      </c>
      <c r="V800" s="9"/>
      <c r="W800" s="9"/>
      <c r="X800" s="9">
        <f t="shared" ref="X800:X825" si="155">Y800+Z800</f>
        <v>0</v>
      </c>
      <c r="Y800" s="9"/>
      <c r="Z800" s="9"/>
      <c r="AA800" s="10">
        <f t="shared" ref="AA800:AA825" si="156">C800+I800-L800-O800-U800-X800-R800</f>
        <v>0</v>
      </c>
      <c r="AB800" s="11">
        <v>45709</v>
      </c>
    </row>
    <row r="801" spans="1:28" ht="15.75" hidden="1" x14ac:dyDescent="0.25">
      <c r="A801" s="39">
        <v>45709</v>
      </c>
      <c r="B801" s="33" t="s">
        <v>53</v>
      </c>
      <c r="C801" s="33"/>
      <c r="D801" s="35" t="s">
        <v>31</v>
      </c>
      <c r="E801" s="33" t="s">
        <v>91</v>
      </c>
      <c r="F801" s="33">
        <v>100</v>
      </c>
      <c r="G801" s="35" t="s">
        <v>29</v>
      </c>
      <c r="H801" s="33">
        <v>3800</v>
      </c>
      <c r="I801" s="20">
        <f t="shared" si="150"/>
        <v>380000</v>
      </c>
      <c r="J801" s="34" t="s">
        <v>26</v>
      </c>
      <c r="K801" s="20"/>
      <c r="L801" s="9">
        <f t="shared" si="151"/>
        <v>0</v>
      </c>
      <c r="M801" s="9"/>
      <c r="N801" s="9"/>
      <c r="O801" s="9">
        <f t="shared" si="152"/>
        <v>0</v>
      </c>
      <c r="P801" s="9"/>
      <c r="Q801" s="9"/>
      <c r="R801" s="9">
        <f t="shared" si="153"/>
        <v>0</v>
      </c>
      <c r="S801" s="9"/>
      <c r="T801" s="9"/>
      <c r="U801" s="9">
        <f t="shared" si="154"/>
        <v>0</v>
      </c>
      <c r="V801" s="9"/>
      <c r="W801" s="9"/>
      <c r="X801" s="9">
        <f t="shared" si="155"/>
        <v>0</v>
      </c>
      <c r="Y801" s="9"/>
      <c r="Z801" s="9"/>
      <c r="AA801" s="10">
        <f t="shared" si="156"/>
        <v>380000</v>
      </c>
      <c r="AB801" s="11"/>
    </row>
    <row r="802" spans="1:28" ht="15.75" hidden="1" x14ac:dyDescent="0.25">
      <c r="A802" s="39">
        <v>45709</v>
      </c>
      <c r="B802" s="33" t="s">
        <v>53</v>
      </c>
      <c r="C802" s="33"/>
      <c r="D802" s="35" t="s">
        <v>31</v>
      </c>
      <c r="E802" s="33" t="s">
        <v>95</v>
      </c>
      <c r="F802" s="33">
        <v>100</v>
      </c>
      <c r="G802" s="35" t="s">
        <v>29</v>
      </c>
      <c r="H802" s="33">
        <v>3800</v>
      </c>
      <c r="I802" s="20">
        <f t="shared" si="150"/>
        <v>380000</v>
      </c>
      <c r="J802" s="34" t="s">
        <v>26</v>
      </c>
      <c r="K802" s="20"/>
      <c r="L802" s="9">
        <f t="shared" si="151"/>
        <v>0</v>
      </c>
      <c r="M802" s="9"/>
      <c r="N802" s="9"/>
      <c r="O802" s="9">
        <f t="shared" si="152"/>
        <v>0</v>
      </c>
      <c r="P802" s="9"/>
      <c r="Q802" s="9"/>
      <c r="R802" s="9">
        <f t="shared" si="153"/>
        <v>0</v>
      </c>
      <c r="S802" s="9"/>
      <c r="T802" s="9"/>
      <c r="U802" s="9">
        <f t="shared" si="154"/>
        <v>0</v>
      </c>
      <c r="V802" s="9"/>
      <c r="W802" s="9"/>
      <c r="X802" s="9">
        <f t="shared" si="155"/>
        <v>0</v>
      </c>
      <c r="Y802" s="9"/>
      <c r="Z802" s="9"/>
      <c r="AA802" s="10">
        <f t="shared" si="156"/>
        <v>380000</v>
      </c>
      <c r="AB802" s="11"/>
    </row>
    <row r="803" spans="1:28" ht="15.75" hidden="1" x14ac:dyDescent="0.25">
      <c r="A803" s="39">
        <v>45709</v>
      </c>
      <c r="B803" s="33" t="s">
        <v>216</v>
      </c>
      <c r="C803" s="33"/>
      <c r="D803" s="35" t="s">
        <v>31</v>
      </c>
      <c r="E803" s="33" t="s">
        <v>82</v>
      </c>
      <c r="F803" s="33">
        <v>1</v>
      </c>
      <c r="G803" s="33" t="s">
        <v>51</v>
      </c>
      <c r="H803" s="33">
        <v>135000</v>
      </c>
      <c r="I803" s="20">
        <f t="shared" si="150"/>
        <v>135000</v>
      </c>
      <c r="J803" s="34" t="s">
        <v>26</v>
      </c>
      <c r="K803" s="20"/>
      <c r="L803" s="9">
        <f t="shared" si="151"/>
        <v>0</v>
      </c>
      <c r="M803" s="9"/>
      <c r="N803" s="9"/>
      <c r="O803" s="9">
        <f t="shared" si="152"/>
        <v>0</v>
      </c>
      <c r="P803" s="9"/>
      <c r="Q803" s="9"/>
      <c r="R803" s="9">
        <f t="shared" si="153"/>
        <v>0</v>
      </c>
      <c r="S803" s="9"/>
      <c r="T803" s="9"/>
      <c r="U803" s="9">
        <f t="shared" si="154"/>
        <v>0</v>
      </c>
      <c r="V803" s="9"/>
      <c r="W803" s="9"/>
      <c r="X803" s="9">
        <f t="shared" si="155"/>
        <v>0</v>
      </c>
      <c r="Y803" s="9"/>
      <c r="Z803" s="9"/>
      <c r="AA803" s="10">
        <f t="shared" si="156"/>
        <v>135000</v>
      </c>
      <c r="AB803" s="11"/>
    </row>
    <row r="804" spans="1:28" ht="15.75" hidden="1" x14ac:dyDescent="0.25">
      <c r="A804" s="39">
        <v>45709</v>
      </c>
      <c r="B804" s="33" t="s">
        <v>676</v>
      </c>
      <c r="C804" s="33"/>
      <c r="D804" s="33" t="s">
        <v>41</v>
      </c>
      <c r="E804" s="33" t="s">
        <v>47</v>
      </c>
      <c r="F804" s="33">
        <v>125</v>
      </c>
      <c r="G804" s="33" t="s">
        <v>29</v>
      </c>
      <c r="H804" s="33">
        <v>2105</v>
      </c>
      <c r="I804" s="20">
        <f t="shared" si="150"/>
        <v>263125</v>
      </c>
      <c r="J804" s="37" t="s">
        <v>241</v>
      </c>
      <c r="K804" s="20"/>
      <c r="L804" s="9">
        <f t="shared" si="151"/>
        <v>263125</v>
      </c>
      <c r="M804" s="9">
        <v>263125</v>
      </c>
      <c r="N804" s="9"/>
      <c r="O804" s="9">
        <f t="shared" si="152"/>
        <v>0</v>
      </c>
      <c r="P804" s="9"/>
      <c r="Q804" s="9"/>
      <c r="R804" s="9">
        <f t="shared" si="153"/>
        <v>0</v>
      </c>
      <c r="S804" s="9"/>
      <c r="T804" s="9"/>
      <c r="U804" s="9">
        <f t="shared" si="154"/>
        <v>0</v>
      </c>
      <c r="V804" s="9"/>
      <c r="W804" s="9"/>
      <c r="X804" s="9">
        <f t="shared" si="155"/>
        <v>0</v>
      </c>
      <c r="Y804" s="9"/>
      <c r="Z804" s="9"/>
      <c r="AA804" s="10">
        <f t="shared" si="156"/>
        <v>0</v>
      </c>
      <c r="AB804" s="11">
        <v>45709</v>
      </c>
    </row>
    <row r="805" spans="1:28" ht="15.75" hidden="1" x14ac:dyDescent="0.25">
      <c r="A805" s="39">
        <v>45709</v>
      </c>
      <c r="B805" s="33" t="s">
        <v>217</v>
      </c>
      <c r="C805" s="33"/>
      <c r="D805" s="33" t="s">
        <v>41</v>
      </c>
      <c r="E805" s="33" t="s">
        <v>155</v>
      </c>
      <c r="F805" s="33">
        <v>700</v>
      </c>
      <c r="G805" s="33" t="s">
        <v>29</v>
      </c>
      <c r="H805" s="33">
        <v>4000</v>
      </c>
      <c r="I805" s="20">
        <f t="shared" si="150"/>
        <v>2800000</v>
      </c>
      <c r="J805" s="34" t="s">
        <v>26</v>
      </c>
      <c r="K805" s="20"/>
      <c r="L805" s="9">
        <f t="shared" si="151"/>
        <v>0</v>
      </c>
      <c r="M805" s="9"/>
      <c r="N805" s="9"/>
      <c r="O805" s="9">
        <f t="shared" si="152"/>
        <v>0</v>
      </c>
      <c r="P805" s="9"/>
      <c r="Q805" s="9"/>
      <c r="R805" s="9">
        <f t="shared" si="153"/>
        <v>0</v>
      </c>
      <c r="S805" s="9"/>
      <c r="T805" s="9"/>
      <c r="U805" s="9">
        <f t="shared" si="154"/>
        <v>0</v>
      </c>
      <c r="V805" s="9"/>
      <c r="W805" s="9"/>
      <c r="X805" s="9">
        <f t="shared" si="155"/>
        <v>0</v>
      </c>
      <c r="Y805" s="9"/>
      <c r="Z805" s="9"/>
      <c r="AA805" s="10">
        <f t="shared" si="156"/>
        <v>2800000</v>
      </c>
      <c r="AB805" s="11"/>
    </row>
    <row r="806" spans="1:28" ht="15.75" hidden="1" x14ac:dyDescent="0.25">
      <c r="A806" s="39">
        <v>45709</v>
      </c>
      <c r="B806" s="33" t="s">
        <v>165</v>
      </c>
      <c r="C806" s="33"/>
      <c r="D806" s="33" t="s">
        <v>223</v>
      </c>
      <c r="E806" s="33" t="s">
        <v>187</v>
      </c>
      <c r="F806" s="33">
        <v>10</v>
      </c>
      <c r="G806" s="33" t="s">
        <v>23</v>
      </c>
      <c r="H806" s="33">
        <v>375000</v>
      </c>
      <c r="I806" s="20">
        <f t="shared" si="150"/>
        <v>3750000</v>
      </c>
      <c r="J806" s="31" t="s">
        <v>240</v>
      </c>
      <c r="K806" s="20" t="s">
        <v>722</v>
      </c>
      <c r="L806" s="9">
        <f t="shared" si="151"/>
        <v>0</v>
      </c>
      <c r="M806" s="9"/>
      <c r="N806" s="9"/>
      <c r="O806" s="9">
        <f t="shared" si="152"/>
        <v>3750000</v>
      </c>
      <c r="P806" s="9">
        <v>3750000</v>
      </c>
      <c r="Q806" s="9"/>
      <c r="R806" s="9">
        <f t="shared" si="153"/>
        <v>0</v>
      </c>
      <c r="S806" s="9"/>
      <c r="T806" s="9"/>
      <c r="U806" s="9">
        <f t="shared" si="154"/>
        <v>0</v>
      </c>
      <c r="V806" s="9"/>
      <c r="W806" s="9"/>
      <c r="X806" s="9">
        <f t="shared" si="155"/>
        <v>0</v>
      </c>
      <c r="Y806" s="9"/>
      <c r="Z806" s="9"/>
      <c r="AA806" s="10">
        <f t="shared" si="156"/>
        <v>0</v>
      </c>
      <c r="AB806" s="11">
        <v>45709</v>
      </c>
    </row>
    <row r="807" spans="1:28" ht="15.75" hidden="1" x14ac:dyDescent="0.25">
      <c r="A807" s="39">
        <v>45709</v>
      </c>
      <c r="B807" s="33" t="s">
        <v>165</v>
      </c>
      <c r="C807" s="33"/>
      <c r="D807" s="33" t="s">
        <v>223</v>
      </c>
      <c r="E807" s="33" t="s">
        <v>183</v>
      </c>
      <c r="F807" s="33">
        <v>5</v>
      </c>
      <c r="G807" s="33" t="s">
        <v>25</v>
      </c>
      <c r="H807" s="33">
        <v>800000</v>
      </c>
      <c r="I807" s="20">
        <f t="shared" si="150"/>
        <v>4000000</v>
      </c>
      <c r="J807" s="31" t="s">
        <v>240</v>
      </c>
      <c r="K807" s="20" t="s">
        <v>722</v>
      </c>
      <c r="L807" s="9">
        <f t="shared" si="151"/>
        <v>0</v>
      </c>
      <c r="M807" s="9"/>
      <c r="N807" s="9"/>
      <c r="O807" s="9">
        <f t="shared" si="152"/>
        <v>4000000</v>
      </c>
      <c r="P807" s="9">
        <v>4000000</v>
      </c>
      <c r="Q807" s="9"/>
      <c r="R807" s="9">
        <f t="shared" si="153"/>
        <v>0</v>
      </c>
      <c r="S807" s="9"/>
      <c r="T807" s="9"/>
      <c r="U807" s="9">
        <f t="shared" si="154"/>
        <v>0</v>
      </c>
      <c r="V807" s="9"/>
      <c r="W807" s="9"/>
      <c r="X807" s="9">
        <f t="shared" si="155"/>
        <v>0</v>
      </c>
      <c r="Y807" s="9"/>
      <c r="Z807" s="9"/>
      <c r="AA807" s="10">
        <f t="shared" si="156"/>
        <v>0</v>
      </c>
      <c r="AB807" s="11">
        <v>45709</v>
      </c>
    </row>
    <row r="808" spans="1:28" ht="15.75" hidden="1" x14ac:dyDescent="0.25">
      <c r="A808" s="39">
        <v>45709</v>
      </c>
      <c r="B808" s="33" t="s">
        <v>219</v>
      </c>
      <c r="C808" s="33"/>
      <c r="D808" s="33" t="s">
        <v>31</v>
      </c>
      <c r="E808" s="33" t="s">
        <v>91</v>
      </c>
      <c r="F808" s="33">
        <v>1500</v>
      </c>
      <c r="G808" s="33" t="s">
        <v>29</v>
      </c>
      <c r="H808" s="33">
        <v>4000</v>
      </c>
      <c r="I808" s="20">
        <f t="shared" si="150"/>
        <v>6000000</v>
      </c>
      <c r="J808" s="34" t="s">
        <v>26</v>
      </c>
      <c r="K808" s="20"/>
      <c r="L808" s="9">
        <f t="shared" si="151"/>
        <v>0</v>
      </c>
      <c r="M808" s="9"/>
      <c r="N808" s="9"/>
      <c r="O808" s="9">
        <f t="shared" si="152"/>
        <v>0</v>
      </c>
      <c r="P808" s="9"/>
      <c r="Q808" s="9"/>
      <c r="R808" s="9">
        <f t="shared" si="153"/>
        <v>0</v>
      </c>
      <c r="S808" s="9"/>
      <c r="T808" s="9"/>
      <c r="U808" s="9">
        <f t="shared" si="154"/>
        <v>0</v>
      </c>
      <c r="V808" s="9"/>
      <c r="W808" s="9"/>
      <c r="X808" s="9">
        <f t="shared" si="155"/>
        <v>0</v>
      </c>
      <c r="Y808" s="9"/>
      <c r="Z808" s="9"/>
      <c r="AA808" s="10">
        <f t="shared" si="156"/>
        <v>6000000</v>
      </c>
      <c r="AB808" s="11"/>
    </row>
    <row r="809" spans="1:28" ht="15.75" hidden="1" x14ac:dyDescent="0.25">
      <c r="A809" s="39">
        <v>45709</v>
      </c>
      <c r="B809" s="33" t="s">
        <v>264</v>
      </c>
      <c r="C809" s="33"/>
      <c r="D809" s="33" t="s">
        <v>31</v>
      </c>
      <c r="E809" s="33" t="s">
        <v>185</v>
      </c>
      <c r="F809" s="33">
        <v>4400</v>
      </c>
      <c r="G809" s="33" t="s">
        <v>29</v>
      </c>
      <c r="H809" s="33">
        <v>1150</v>
      </c>
      <c r="I809" s="20">
        <f t="shared" si="150"/>
        <v>5060000</v>
      </c>
      <c r="J809" s="37" t="s">
        <v>240</v>
      </c>
      <c r="K809" s="20" t="s">
        <v>721</v>
      </c>
      <c r="L809" s="9">
        <f t="shared" si="151"/>
        <v>0</v>
      </c>
      <c r="M809" s="9"/>
      <c r="N809" s="9"/>
      <c r="O809" s="9">
        <f t="shared" si="152"/>
        <v>5060000</v>
      </c>
      <c r="P809" s="9">
        <v>5060000</v>
      </c>
      <c r="Q809" s="9"/>
      <c r="R809" s="9">
        <f t="shared" si="153"/>
        <v>0</v>
      </c>
      <c r="S809" s="9"/>
      <c r="T809" s="9"/>
      <c r="U809" s="9">
        <f t="shared" si="154"/>
        <v>0</v>
      </c>
      <c r="V809" s="9"/>
      <c r="W809" s="9"/>
      <c r="X809" s="9">
        <f t="shared" si="155"/>
        <v>0</v>
      </c>
      <c r="Y809" s="9"/>
      <c r="Z809" s="9"/>
      <c r="AA809" s="10">
        <f t="shared" si="156"/>
        <v>0</v>
      </c>
      <c r="AB809" s="11">
        <v>45709</v>
      </c>
    </row>
    <row r="810" spans="1:28" ht="15.75" hidden="1" x14ac:dyDescent="0.25">
      <c r="A810" s="39">
        <v>45709</v>
      </c>
      <c r="B810" s="33" t="s">
        <v>543</v>
      </c>
      <c r="C810" s="33"/>
      <c r="D810" s="33" t="s">
        <v>31</v>
      </c>
      <c r="E810" s="33" t="s">
        <v>155</v>
      </c>
      <c r="F810" s="33">
        <v>500</v>
      </c>
      <c r="G810" s="33" t="s">
        <v>29</v>
      </c>
      <c r="H810" s="33">
        <v>3800</v>
      </c>
      <c r="I810" s="20">
        <f t="shared" si="150"/>
        <v>1900000</v>
      </c>
      <c r="J810" s="37" t="s">
        <v>240</v>
      </c>
      <c r="K810" s="20" t="s">
        <v>719</v>
      </c>
      <c r="L810" s="9">
        <f t="shared" si="151"/>
        <v>0</v>
      </c>
      <c r="M810" s="9"/>
      <c r="N810" s="9"/>
      <c r="O810" s="9">
        <f t="shared" si="152"/>
        <v>1900000</v>
      </c>
      <c r="P810" s="9">
        <v>1900000</v>
      </c>
      <c r="Q810" s="9"/>
      <c r="R810" s="9">
        <f t="shared" si="153"/>
        <v>0</v>
      </c>
      <c r="S810" s="9"/>
      <c r="T810" s="9"/>
      <c r="U810" s="9">
        <f t="shared" si="154"/>
        <v>0</v>
      </c>
      <c r="V810" s="9"/>
      <c r="W810" s="9"/>
      <c r="X810" s="9">
        <f t="shared" si="155"/>
        <v>0</v>
      </c>
      <c r="Y810" s="9"/>
      <c r="Z810" s="9"/>
      <c r="AA810" s="10">
        <f t="shared" si="156"/>
        <v>0</v>
      </c>
      <c r="AB810" s="11">
        <v>45709</v>
      </c>
    </row>
    <row r="811" spans="1:28" ht="15.75" hidden="1" x14ac:dyDescent="0.25">
      <c r="A811" s="39">
        <v>45709</v>
      </c>
      <c r="B811" s="33" t="s">
        <v>214</v>
      </c>
      <c r="C811" s="33"/>
      <c r="D811" s="33" t="s">
        <v>31</v>
      </c>
      <c r="E811" s="33" t="s">
        <v>468</v>
      </c>
      <c r="F811" s="33">
        <v>16.5</v>
      </c>
      <c r="G811" s="33" t="s">
        <v>51</v>
      </c>
      <c r="H811" s="33">
        <v>47000</v>
      </c>
      <c r="I811" s="20">
        <f t="shared" si="150"/>
        <v>775500</v>
      </c>
      <c r="J811" s="14" t="s">
        <v>240</v>
      </c>
      <c r="K811" s="20" t="s">
        <v>215</v>
      </c>
      <c r="L811" s="9">
        <f t="shared" si="151"/>
        <v>0</v>
      </c>
      <c r="M811" s="9"/>
      <c r="N811" s="9"/>
      <c r="O811" s="9">
        <f t="shared" si="152"/>
        <v>775500</v>
      </c>
      <c r="P811" s="9">
        <v>775500</v>
      </c>
      <c r="Q811" s="9"/>
      <c r="R811" s="9">
        <f t="shared" si="153"/>
        <v>0</v>
      </c>
      <c r="S811" s="9"/>
      <c r="T811" s="9"/>
      <c r="U811" s="9">
        <f t="shared" si="154"/>
        <v>0</v>
      </c>
      <c r="V811" s="9"/>
      <c r="W811" s="9"/>
      <c r="X811" s="9">
        <f t="shared" si="155"/>
        <v>0</v>
      </c>
      <c r="Y811" s="9"/>
      <c r="Z811" s="9"/>
      <c r="AA811" s="10">
        <f t="shared" si="156"/>
        <v>0</v>
      </c>
      <c r="AB811" s="11">
        <v>45651</v>
      </c>
    </row>
    <row r="812" spans="1:28" ht="15.75" hidden="1" x14ac:dyDescent="0.25">
      <c r="A812" s="39">
        <v>45709</v>
      </c>
      <c r="B812" s="33" t="s">
        <v>214</v>
      </c>
      <c r="C812" s="33"/>
      <c r="D812" s="33" t="s">
        <v>31</v>
      </c>
      <c r="E812" s="33" t="s">
        <v>99</v>
      </c>
      <c r="F812" s="33">
        <v>4</v>
      </c>
      <c r="G812" s="33" t="s">
        <v>25</v>
      </c>
      <c r="H812" s="33">
        <v>480000</v>
      </c>
      <c r="I812" s="20">
        <f t="shared" si="150"/>
        <v>1920000</v>
      </c>
      <c r="J812" s="16" t="s">
        <v>38</v>
      </c>
      <c r="K812" s="20" t="s">
        <v>215</v>
      </c>
      <c r="L812" s="9">
        <f t="shared" si="151"/>
        <v>0</v>
      </c>
      <c r="M812" s="9"/>
      <c r="N812" s="9"/>
      <c r="O812" s="9">
        <f t="shared" si="152"/>
        <v>852500</v>
      </c>
      <c r="P812" s="9">
        <v>852500</v>
      </c>
      <c r="Q812" s="9"/>
      <c r="R812" s="9">
        <f t="shared" si="153"/>
        <v>0</v>
      </c>
      <c r="S812" s="9"/>
      <c r="T812" s="9"/>
      <c r="U812" s="9">
        <f t="shared" si="154"/>
        <v>0</v>
      </c>
      <c r="V812" s="9"/>
      <c r="W812" s="9"/>
      <c r="X812" s="9">
        <f t="shared" si="155"/>
        <v>0</v>
      </c>
      <c r="Y812" s="9"/>
      <c r="Z812" s="9"/>
      <c r="AA812" s="10">
        <f t="shared" si="156"/>
        <v>1067500</v>
      </c>
      <c r="AB812" s="11">
        <v>45651</v>
      </c>
    </row>
    <row r="813" spans="1:28" ht="15.75" hidden="1" x14ac:dyDescent="0.25">
      <c r="A813" s="39">
        <v>45709</v>
      </c>
      <c r="B813" s="33" t="s">
        <v>193</v>
      </c>
      <c r="C813" s="33"/>
      <c r="D813" s="33" t="s">
        <v>31</v>
      </c>
      <c r="E813" s="33" t="s">
        <v>32</v>
      </c>
      <c r="F813" s="33">
        <v>10</v>
      </c>
      <c r="G813" s="33" t="s">
        <v>33</v>
      </c>
      <c r="H813" s="33">
        <v>150000</v>
      </c>
      <c r="I813" s="20">
        <f t="shared" si="150"/>
        <v>1500000</v>
      </c>
      <c r="J813" s="34" t="s">
        <v>26</v>
      </c>
      <c r="K813" s="20"/>
      <c r="L813" s="9">
        <f t="shared" si="151"/>
        <v>0</v>
      </c>
      <c r="M813" s="9"/>
      <c r="N813" s="9"/>
      <c r="O813" s="9">
        <f t="shared" si="152"/>
        <v>0</v>
      </c>
      <c r="P813" s="9"/>
      <c r="Q813" s="9"/>
      <c r="R813" s="9">
        <f t="shared" si="153"/>
        <v>0</v>
      </c>
      <c r="S813" s="9"/>
      <c r="T813" s="9"/>
      <c r="U813" s="9">
        <f t="shared" si="154"/>
        <v>0</v>
      </c>
      <c r="V813" s="9"/>
      <c r="W813" s="9"/>
      <c r="X813" s="9">
        <f t="shared" si="155"/>
        <v>0</v>
      </c>
      <c r="Y813" s="9"/>
      <c r="Z813" s="9"/>
      <c r="AA813" s="10">
        <f t="shared" si="156"/>
        <v>1500000</v>
      </c>
      <c r="AB813" s="11"/>
    </row>
    <row r="814" spans="1:28" ht="15.75" hidden="1" x14ac:dyDescent="0.25">
      <c r="A814" s="39">
        <v>45709</v>
      </c>
      <c r="B814" s="33" t="s">
        <v>210</v>
      </c>
      <c r="C814" s="33"/>
      <c r="D814" s="33" t="s">
        <v>41</v>
      </c>
      <c r="E814" s="33" t="s">
        <v>102</v>
      </c>
      <c r="F814" s="33">
        <v>24</v>
      </c>
      <c r="G814" s="33" t="s">
        <v>74</v>
      </c>
      <c r="H814" s="33">
        <v>65000</v>
      </c>
      <c r="I814" s="20">
        <f t="shared" si="150"/>
        <v>1560000</v>
      </c>
      <c r="J814" s="34" t="s">
        <v>26</v>
      </c>
      <c r="K814" s="20"/>
      <c r="L814" s="9">
        <f t="shared" si="151"/>
        <v>0</v>
      </c>
      <c r="M814" s="9"/>
      <c r="N814" s="9"/>
      <c r="O814" s="9">
        <f t="shared" si="152"/>
        <v>0</v>
      </c>
      <c r="P814" s="9"/>
      <c r="Q814" s="9"/>
      <c r="R814" s="9">
        <f t="shared" si="153"/>
        <v>0</v>
      </c>
      <c r="S814" s="9"/>
      <c r="T814" s="9"/>
      <c r="U814" s="9">
        <f t="shared" si="154"/>
        <v>0</v>
      </c>
      <c r="V814" s="9"/>
      <c r="W814" s="9"/>
      <c r="X814" s="9">
        <f t="shared" si="155"/>
        <v>0</v>
      </c>
      <c r="Y814" s="9"/>
      <c r="Z814" s="9"/>
      <c r="AA814" s="10">
        <f t="shared" si="156"/>
        <v>1560000</v>
      </c>
      <c r="AB814" s="11"/>
    </row>
    <row r="815" spans="1:28" ht="15.75" hidden="1" x14ac:dyDescent="0.25">
      <c r="A815" s="39">
        <v>45709</v>
      </c>
      <c r="B815" s="33" t="s">
        <v>145</v>
      </c>
      <c r="C815" s="33"/>
      <c r="D815" s="33" t="s">
        <v>31</v>
      </c>
      <c r="E815" s="33" t="s">
        <v>102</v>
      </c>
      <c r="F815" s="33">
        <v>12</v>
      </c>
      <c r="G815" s="33" t="s">
        <v>74</v>
      </c>
      <c r="H815" s="33">
        <v>65000</v>
      </c>
      <c r="I815" s="20">
        <f t="shared" si="150"/>
        <v>780000</v>
      </c>
      <c r="J815" s="37" t="s">
        <v>240</v>
      </c>
      <c r="K815" s="20" t="s">
        <v>720</v>
      </c>
      <c r="L815" s="9">
        <f t="shared" si="151"/>
        <v>0</v>
      </c>
      <c r="M815" s="9"/>
      <c r="N815" s="9"/>
      <c r="O815" s="9">
        <f t="shared" si="152"/>
        <v>780000</v>
      </c>
      <c r="P815" s="9">
        <v>780000</v>
      </c>
      <c r="Q815" s="9"/>
      <c r="R815" s="9">
        <f t="shared" si="153"/>
        <v>0</v>
      </c>
      <c r="S815" s="9"/>
      <c r="T815" s="9"/>
      <c r="U815" s="9">
        <f t="shared" si="154"/>
        <v>0</v>
      </c>
      <c r="V815" s="9"/>
      <c r="W815" s="9"/>
      <c r="X815" s="9">
        <f t="shared" si="155"/>
        <v>0</v>
      </c>
      <c r="Y815" s="9"/>
      <c r="Z815" s="9"/>
      <c r="AA815" s="10">
        <f t="shared" si="156"/>
        <v>0</v>
      </c>
      <c r="AB815" s="11">
        <v>45709</v>
      </c>
    </row>
    <row r="816" spans="1:28" ht="15.75" hidden="1" x14ac:dyDescent="0.25">
      <c r="A816" s="39">
        <v>45709</v>
      </c>
      <c r="B816" s="33" t="s">
        <v>145</v>
      </c>
      <c r="C816" s="33"/>
      <c r="D816" s="33" t="s">
        <v>31</v>
      </c>
      <c r="E816" s="33" t="s">
        <v>80</v>
      </c>
      <c r="F816" s="33">
        <v>2</v>
      </c>
      <c r="G816" s="33" t="s">
        <v>23</v>
      </c>
      <c r="H816" s="33">
        <v>1200000</v>
      </c>
      <c r="I816" s="20">
        <f t="shared" si="150"/>
        <v>2400000</v>
      </c>
      <c r="J816" s="37" t="s">
        <v>240</v>
      </c>
      <c r="K816" s="20" t="s">
        <v>720</v>
      </c>
      <c r="L816" s="9">
        <f t="shared" si="151"/>
        <v>0</v>
      </c>
      <c r="M816" s="9"/>
      <c r="N816" s="9"/>
      <c r="O816" s="9">
        <f t="shared" si="152"/>
        <v>2400000</v>
      </c>
      <c r="P816" s="9">
        <v>2400000</v>
      </c>
      <c r="Q816" s="9"/>
      <c r="R816" s="9">
        <f t="shared" si="153"/>
        <v>0</v>
      </c>
      <c r="S816" s="9"/>
      <c r="T816" s="9"/>
      <c r="U816" s="9">
        <f t="shared" si="154"/>
        <v>0</v>
      </c>
      <c r="V816" s="9"/>
      <c r="W816" s="9"/>
      <c r="X816" s="9">
        <f t="shared" si="155"/>
        <v>0</v>
      </c>
      <c r="Y816" s="9"/>
      <c r="Z816" s="9"/>
      <c r="AA816" s="10">
        <f t="shared" si="156"/>
        <v>0</v>
      </c>
      <c r="AB816" s="11">
        <v>45709</v>
      </c>
    </row>
    <row r="817" spans="1:28" ht="15.75" hidden="1" x14ac:dyDescent="0.25">
      <c r="A817" s="39">
        <v>45709</v>
      </c>
      <c r="B817" s="33" t="s">
        <v>145</v>
      </c>
      <c r="C817" s="33"/>
      <c r="D817" s="33" t="s">
        <v>31</v>
      </c>
      <c r="E817" s="33" t="s">
        <v>235</v>
      </c>
      <c r="F817" s="33">
        <v>20</v>
      </c>
      <c r="G817" s="33" t="s">
        <v>51</v>
      </c>
      <c r="H817" s="33">
        <v>90000</v>
      </c>
      <c r="I817" s="20">
        <f t="shared" si="150"/>
        <v>1800000</v>
      </c>
      <c r="J817" s="37" t="s">
        <v>240</v>
      </c>
      <c r="K817" s="20" t="s">
        <v>720</v>
      </c>
      <c r="L817" s="9">
        <f t="shared" si="151"/>
        <v>0</v>
      </c>
      <c r="M817" s="9"/>
      <c r="N817" s="9"/>
      <c r="O817" s="9">
        <f t="shared" si="152"/>
        <v>1800000</v>
      </c>
      <c r="P817" s="9">
        <v>1800000</v>
      </c>
      <c r="Q817" s="9"/>
      <c r="R817" s="9">
        <f t="shared" si="153"/>
        <v>0</v>
      </c>
      <c r="S817" s="9"/>
      <c r="T817" s="9"/>
      <c r="U817" s="9">
        <f t="shared" si="154"/>
        <v>0</v>
      </c>
      <c r="V817" s="9"/>
      <c r="W817" s="9"/>
      <c r="X817" s="9">
        <f t="shared" si="155"/>
        <v>0</v>
      </c>
      <c r="Y817" s="9"/>
      <c r="Z817" s="9"/>
      <c r="AA817" s="10">
        <f t="shared" si="156"/>
        <v>0</v>
      </c>
      <c r="AB817" s="11">
        <v>45709</v>
      </c>
    </row>
    <row r="818" spans="1:28" ht="15.75" hidden="1" x14ac:dyDescent="0.25">
      <c r="A818" s="39">
        <v>45709</v>
      </c>
      <c r="B818" s="33" t="s">
        <v>715</v>
      </c>
      <c r="C818" s="33"/>
      <c r="D818" s="33" t="s">
        <v>41</v>
      </c>
      <c r="E818" s="33" t="s">
        <v>102</v>
      </c>
      <c r="F818" s="33">
        <v>2</v>
      </c>
      <c r="G818" s="33" t="s">
        <v>74</v>
      </c>
      <c r="H818" s="33">
        <v>65000</v>
      </c>
      <c r="I818" s="20">
        <f t="shared" si="150"/>
        <v>130000</v>
      </c>
      <c r="J818" s="37" t="s">
        <v>241</v>
      </c>
      <c r="K818" s="20"/>
      <c r="L818" s="9">
        <f t="shared" si="151"/>
        <v>130000</v>
      </c>
      <c r="M818" s="9">
        <v>130000</v>
      </c>
      <c r="N818" s="9"/>
      <c r="O818" s="9">
        <f t="shared" si="152"/>
        <v>0</v>
      </c>
      <c r="P818" s="9"/>
      <c r="Q818" s="9"/>
      <c r="R818" s="9">
        <f t="shared" si="153"/>
        <v>0</v>
      </c>
      <c r="S818" s="9"/>
      <c r="T818" s="9"/>
      <c r="U818" s="9">
        <f t="shared" si="154"/>
        <v>0</v>
      </c>
      <c r="V818" s="9"/>
      <c r="W818" s="9"/>
      <c r="X818" s="9">
        <f t="shared" si="155"/>
        <v>0</v>
      </c>
      <c r="Y818" s="9"/>
      <c r="Z818" s="9"/>
      <c r="AA818" s="10">
        <f t="shared" si="156"/>
        <v>0</v>
      </c>
      <c r="AB818" s="11">
        <v>45709</v>
      </c>
    </row>
    <row r="819" spans="1:28" ht="15.75" hidden="1" x14ac:dyDescent="0.25">
      <c r="A819" s="39">
        <v>45709</v>
      </c>
      <c r="B819" s="33" t="s">
        <v>716</v>
      </c>
      <c r="C819" s="33"/>
      <c r="D819" s="33" t="s">
        <v>223</v>
      </c>
      <c r="E819" s="33" t="s">
        <v>148</v>
      </c>
      <c r="F819" s="33">
        <v>20</v>
      </c>
      <c r="G819" s="33" t="s">
        <v>51</v>
      </c>
      <c r="H819" s="33">
        <v>60000</v>
      </c>
      <c r="I819" s="20">
        <f t="shared" si="150"/>
        <v>1200000</v>
      </c>
      <c r="J819" s="37" t="s">
        <v>241</v>
      </c>
      <c r="K819" s="20"/>
      <c r="L819" s="9">
        <f t="shared" si="151"/>
        <v>0</v>
      </c>
      <c r="M819" s="9"/>
      <c r="N819" s="9"/>
      <c r="O819" s="9">
        <f t="shared" si="152"/>
        <v>0</v>
      </c>
      <c r="P819" s="9"/>
      <c r="Q819" s="9"/>
      <c r="R819" s="9">
        <f t="shared" si="153"/>
        <v>0</v>
      </c>
      <c r="S819" s="9"/>
      <c r="T819" s="9"/>
      <c r="U819" s="9">
        <f t="shared" si="154"/>
        <v>1200000</v>
      </c>
      <c r="V819" s="9">
        <v>1200000</v>
      </c>
      <c r="W819" s="9"/>
      <c r="X819" s="9">
        <f t="shared" si="155"/>
        <v>0</v>
      </c>
      <c r="Y819" s="9"/>
      <c r="Z819" s="9"/>
      <c r="AA819" s="10">
        <f t="shared" si="156"/>
        <v>0</v>
      </c>
      <c r="AB819" s="11">
        <v>45709</v>
      </c>
    </row>
    <row r="820" spans="1:28" ht="15.75" hidden="1" x14ac:dyDescent="0.25">
      <c r="A820" s="39">
        <v>45709</v>
      </c>
      <c r="B820" s="33" t="s">
        <v>109</v>
      </c>
      <c r="C820" s="33"/>
      <c r="D820" s="33" t="s">
        <v>31</v>
      </c>
      <c r="E820" s="33" t="s">
        <v>470</v>
      </c>
      <c r="F820" s="33">
        <v>2</v>
      </c>
      <c r="G820" s="33" t="s">
        <v>25</v>
      </c>
      <c r="H820" s="33">
        <v>150000</v>
      </c>
      <c r="I820" s="20">
        <f t="shared" si="150"/>
        <v>300000</v>
      </c>
      <c r="J820" s="37" t="s">
        <v>241</v>
      </c>
      <c r="K820" s="20"/>
      <c r="L820" s="9">
        <f t="shared" si="151"/>
        <v>300000</v>
      </c>
      <c r="M820" s="9">
        <v>300000</v>
      </c>
      <c r="N820" s="9"/>
      <c r="O820" s="9">
        <f t="shared" si="152"/>
        <v>0</v>
      </c>
      <c r="P820" s="9"/>
      <c r="Q820" s="9"/>
      <c r="R820" s="9">
        <f t="shared" si="153"/>
        <v>0</v>
      </c>
      <c r="S820" s="9"/>
      <c r="T820" s="9"/>
      <c r="U820" s="9">
        <f t="shared" si="154"/>
        <v>0</v>
      </c>
      <c r="V820" s="9"/>
      <c r="W820" s="9"/>
      <c r="X820" s="9">
        <f t="shared" si="155"/>
        <v>0</v>
      </c>
      <c r="Y820" s="9"/>
      <c r="Z820" s="9"/>
      <c r="AA820" s="10">
        <f t="shared" si="156"/>
        <v>0</v>
      </c>
      <c r="AB820" s="11">
        <v>45709</v>
      </c>
    </row>
    <row r="821" spans="1:28" ht="15.75" hidden="1" x14ac:dyDescent="0.25">
      <c r="A821" s="39">
        <v>45709</v>
      </c>
      <c r="B821" s="33" t="s">
        <v>109</v>
      </c>
      <c r="C821" s="33"/>
      <c r="D821" s="33" t="s">
        <v>31</v>
      </c>
      <c r="E821" s="33" t="s">
        <v>234</v>
      </c>
      <c r="F821" s="33">
        <v>10</v>
      </c>
      <c r="G821" s="33" t="s">
        <v>51</v>
      </c>
      <c r="H821" s="33">
        <v>90000</v>
      </c>
      <c r="I821" s="20">
        <f t="shared" si="150"/>
        <v>900000</v>
      </c>
      <c r="J821" s="37" t="s">
        <v>241</v>
      </c>
      <c r="K821" s="20"/>
      <c r="L821" s="9">
        <f t="shared" si="151"/>
        <v>900000</v>
      </c>
      <c r="M821" s="9">
        <v>900000</v>
      </c>
      <c r="N821" s="9"/>
      <c r="O821" s="9">
        <f t="shared" si="152"/>
        <v>0</v>
      </c>
      <c r="P821" s="9"/>
      <c r="Q821" s="9"/>
      <c r="R821" s="9">
        <f t="shared" si="153"/>
        <v>0</v>
      </c>
      <c r="S821" s="9"/>
      <c r="T821" s="9"/>
      <c r="U821" s="9">
        <f t="shared" si="154"/>
        <v>0</v>
      </c>
      <c r="V821" s="9"/>
      <c r="W821" s="9"/>
      <c r="X821" s="9">
        <f t="shared" si="155"/>
        <v>0</v>
      </c>
      <c r="Y821" s="9"/>
      <c r="Z821" s="9"/>
      <c r="AA821" s="10">
        <f t="shared" si="156"/>
        <v>0</v>
      </c>
      <c r="AB821" s="11">
        <v>45709</v>
      </c>
    </row>
    <row r="822" spans="1:28" ht="15.75" hidden="1" x14ac:dyDescent="0.25">
      <c r="A822" s="39">
        <v>45709</v>
      </c>
      <c r="B822" s="33" t="s">
        <v>109</v>
      </c>
      <c r="C822" s="33"/>
      <c r="D822" s="33" t="s">
        <v>31</v>
      </c>
      <c r="E822" s="33" t="s">
        <v>237</v>
      </c>
      <c r="F822" s="33">
        <v>10</v>
      </c>
      <c r="G822" s="33" t="s">
        <v>51</v>
      </c>
      <c r="H822" s="33">
        <v>90000</v>
      </c>
      <c r="I822" s="20">
        <f t="shared" si="150"/>
        <v>900000</v>
      </c>
      <c r="J822" s="37" t="s">
        <v>241</v>
      </c>
      <c r="K822" s="20"/>
      <c r="L822" s="9">
        <f t="shared" si="151"/>
        <v>900000</v>
      </c>
      <c r="M822" s="9">
        <v>900000</v>
      </c>
      <c r="N822" s="9"/>
      <c r="O822" s="9">
        <f t="shared" si="152"/>
        <v>0</v>
      </c>
      <c r="P822" s="9"/>
      <c r="Q822" s="9"/>
      <c r="R822" s="9">
        <f t="shared" si="153"/>
        <v>0</v>
      </c>
      <c r="S822" s="9"/>
      <c r="T822" s="9"/>
      <c r="U822" s="9">
        <f t="shared" si="154"/>
        <v>0</v>
      </c>
      <c r="V822" s="9"/>
      <c r="W822" s="9"/>
      <c r="X822" s="9">
        <f t="shared" si="155"/>
        <v>0</v>
      </c>
      <c r="Y822" s="9"/>
      <c r="Z822" s="9"/>
      <c r="AA822" s="10">
        <f t="shared" si="156"/>
        <v>0</v>
      </c>
      <c r="AB822" s="11">
        <v>45709</v>
      </c>
    </row>
    <row r="823" spans="1:28" ht="15.75" hidden="1" x14ac:dyDescent="0.25">
      <c r="A823" s="39">
        <v>45709</v>
      </c>
      <c r="B823" s="33" t="s">
        <v>109</v>
      </c>
      <c r="C823" s="33"/>
      <c r="D823" s="33" t="s">
        <v>31</v>
      </c>
      <c r="E823" s="33" t="s">
        <v>166</v>
      </c>
      <c r="F823" s="33">
        <v>1</v>
      </c>
      <c r="G823" s="33" t="s">
        <v>23</v>
      </c>
      <c r="H823" s="33">
        <v>400000</v>
      </c>
      <c r="I823" s="20">
        <f t="shared" si="150"/>
        <v>400000</v>
      </c>
      <c r="J823" s="37" t="s">
        <v>241</v>
      </c>
      <c r="K823" s="20"/>
      <c r="L823" s="9">
        <f t="shared" si="151"/>
        <v>400000</v>
      </c>
      <c r="M823" s="9">
        <v>400000</v>
      </c>
      <c r="N823" s="9"/>
      <c r="O823" s="9">
        <f t="shared" si="152"/>
        <v>0</v>
      </c>
      <c r="P823" s="9"/>
      <c r="Q823" s="9"/>
      <c r="R823" s="9">
        <f t="shared" si="153"/>
        <v>0</v>
      </c>
      <c r="S823" s="9"/>
      <c r="T823" s="9"/>
      <c r="U823" s="9">
        <f t="shared" si="154"/>
        <v>0</v>
      </c>
      <c r="V823" s="9"/>
      <c r="W823" s="9"/>
      <c r="X823" s="9">
        <f t="shared" si="155"/>
        <v>0</v>
      </c>
      <c r="Y823" s="9"/>
      <c r="Z823" s="9"/>
      <c r="AA823" s="10">
        <f t="shared" si="156"/>
        <v>0</v>
      </c>
      <c r="AB823" s="11">
        <v>45709</v>
      </c>
    </row>
    <row r="824" spans="1:28" ht="15.75" hidden="1" x14ac:dyDescent="0.25">
      <c r="A824" s="32">
        <v>45709</v>
      </c>
      <c r="B824" s="33" t="s">
        <v>109</v>
      </c>
      <c r="C824" s="33"/>
      <c r="D824" s="33" t="s">
        <v>31</v>
      </c>
      <c r="E824" s="33" t="s">
        <v>185</v>
      </c>
      <c r="F824" s="33">
        <v>6000</v>
      </c>
      <c r="G824" s="33" t="s">
        <v>29</v>
      </c>
      <c r="H824" s="33">
        <v>900</v>
      </c>
      <c r="I824" s="20">
        <f t="shared" si="150"/>
        <v>5400000</v>
      </c>
      <c r="J824" s="37" t="s">
        <v>241</v>
      </c>
      <c r="K824" s="20"/>
      <c r="L824" s="9">
        <f t="shared" si="151"/>
        <v>5400000</v>
      </c>
      <c r="M824" s="9">
        <v>5400000</v>
      </c>
      <c r="N824" s="9"/>
      <c r="O824" s="9">
        <f t="shared" si="152"/>
        <v>0</v>
      </c>
      <c r="P824" s="9"/>
      <c r="Q824" s="9"/>
      <c r="R824" s="9">
        <f t="shared" si="153"/>
        <v>0</v>
      </c>
      <c r="S824" s="9"/>
      <c r="T824" s="9"/>
      <c r="U824" s="9">
        <f t="shared" si="154"/>
        <v>0</v>
      </c>
      <c r="V824" s="9"/>
      <c r="W824" s="9"/>
      <c r="X824" s="9">
        <f t="shared" si="155"/>
        <v>0</v>
      </c>
      <c r="Y824" s="9"/>
      <c r="Z824" s="9"/>
      <c r="AA824" s="10">
        <f t="shared" si="156"/>
        <v>0</v>
      </c>
      <c r="AB824" s="11">
        <v>45709</v>
      </c>
    </row>
    <row r="825" spans="1:28" ht="15.75" hidden="1" x14ac:dyDescent="0.25">
      <c r="A825" s="32">
        <v>45709</v>
      </c>
      <c r="B825" s="33" t="s">
        <v>173</v>
      </c>
      <c r="C825" s="33"/>
      <c r="D825" s="33" t="s">
        <v>31</v>
      </c>
      <c r="E825" s="33" t="s">
        <v>110</v>
      </c>
      <c r="F825" s="33">
        <v>200</v>
      </c>
      <c r="G825" s="33" t="s">
        <v>29</v>
      </c>
      <c r="H825" s="33">
        <v>2000</v>
      </c>
      <c r="I825" s="20">
        <f t="shared" si="150"/>
        <v>400000</v>
      </c>
      <c r="J825" s="41" t="s">
        <v>240</v>
      </c>
      <c r="K825" s="20" t="s">
        <v>743</v>
      </c>
      <c r="L825" s="9">
        <f t="shared" si="151"/>
        <v>0</v>
      </c>
      <c r="M825" s="9"/>
      <c r="N825" s="9"/>
      <c r="O825" s="9">
        <f t="shared" si="152"/>
        <v>400000</v>
      </c>
      <c r="P825" s="9">
        <v>400000</v>
      </c>
      <c r="Q825" s="9"/>
      <c r="R825" s="9">
        <f t="shared" si="153"/>
        <v>0</v>
      </c>
      <c r="S825" s="9"/>
      <c r="T825" s="9"/>
      <c r="U825" s="9">
        <f t="shared" si="154"/>
        <v>0</v>
      </c>
      <c r="V825" s="9"/>
      <c r="W825" s="9"/>
      <c r="X825" s="9">
        <f t="shared" si="155"/>
        <v>0</v>
      </c>
      <c r="Y825" s="9"/>
      <c r="Z825" s="9"/>
      <c r="AA825" s="10">
        <f t="shared" si="156"/>
        <v>0</v>
      </c>
      <c r="AB825" s="11"/>
    </row>
    <row r="826" spans="1:28" ht="15.75" hidden="1" x14ac:dyDescent="0.25">
      <c r="A826" s="39">
        <v>45710</v>
      </c>
      <c r="B826" s="35" t="s">
        <v>316</v>
      </c>
      <c r="C826" s="35"/>
      <c r="D826" s="35" t="s">
        <v>31</v>
      </c>
      <c r="E826" s="35" t="s">
        <v>315</v>
      </c>
      <c r="F826" s="35">
        <v>1000</v>
      </c>
      <c r="G826" s="35" t="s">
        <v>29</v>
      </c>
      <c r="H826" s="35">
        <v>5000</v>
      </c>
      <c r="I826" s="27">
        <f t="shared" si="150"/>
        <v>5000000</v>
      </c>
      <c r="J826" s="37" t="s">
        <v>241</v>
      </c>
      <c r="K826" s="20"/>
      <c r="L826" s="9">
        <f>M826+N826</f>
        <v>5000000</v>
      </c>
      <c r="M826" s="9">
        <v>5000000</v>
      </c>
      <c r="N826" s="9"/>
      <c r="O826" s="9">
        <f>P826+Q826</f>
        <v>0</v>
      </c>
      <c r="P826" s="9"/>
      <c r="Q826" s="9"/>
      <c r="R826" s="9">
        <f>S826+T826</f>
        <v>0</v>
      </c>
      <c r="S826" s="9"/>
      <c r="T826" s="9"/>
      <c r="U826" s="9">
        <f>V826+W826</f>
        <v>0</v>
      </c>
      <c r="V826" s="9"/>
      <c r="W826" s="9"/>
      <c r="X826" s="9">
        <f>Y826+Z826</f>
        <v>0</v>
      </c>
      <c r="Y826" s="9"/>
      <c r="Z826" s="9"/>
      <c r="AA826" s="10">
        <f>C826+I826-L826-O826-U826-X826-R826</f>
        <v>0</v>
      </c>
      <c r="AB826" s="11">
        <v>45710</v>
      </c>
    </row>
    <row r="827" spans="1:28" ht="15.75" hidden="1" x14ac:dyDescent="0.25">
      <c r="A827" s="39">
        <v>45710</v>
      </c>
      <c r="B827" s="33" t="s">
        <v>217</v>
      </c>
      <c r="C827" s="33"/>
      <c r="D827" s="33" t="s">
        <v>31</v>
      </c>
      <c r="E827" s="33" t="s">
        <v>198</v>
      </c>
      <c r="F827" s="33">
        <v>1250</v>
      </c>
      <c r="G827" s="35" t="s">
        <v>29</v>
      </c>
      <c r="H827" s="33">
        <v>860</v>
      </c>
      <c r="I827" s="20">
        <f t="shared" si="150"/>
        <v>1075000</v>
      </c>
      <c r="J827" s="34" t="s">
        <v>26</v>
      </c>
      <c r="K827" s="20"/>
      <c r="L827" s="9">
        <f t="shared" ref="L827:L852" si="157">M827+N827</f>
        <v>0</v>
      </c>
      <c r="M827" s="9"/>
      <c r="N827" s="9"/>
      <c r="O827" s="9">
        <f t="shared" ref="O827:O852" si="158">P827+Q827</f>
        <v>0</v>
      </c>
      <c r="P827" s="9"/>
      <c r="Q827" s="9"/>
      <c r="R827" s="9">
        <f t="shared" ref="R827:R852" si="159">S827+T827</f>
        <v>0</v>
      </c>
      <c r="S827" s="9"/>
      <c r="T827" s="9"/>
      <c r="U827" s="9">
        <f t="shared" ref="U827:U852" si="160">V827+W827</f>
        <v>0</v>
      </c>
      <c r="V827" s="9"/>
      <c r="W827" s="9"/>
      <c r="X827" s="9">
        <f t="shared" ref="X827:X852" si="161">Y827+Z827</f>
        <v>0</v>
      </c>
      <c r="Y827" s="9"/>
      <c r="Z827" s="9"/>
      <c r="AA827" s="10">
        <f t="shared" ref="AA827:AA852" si="162">C827+I827-L827-O827-U827-X827-R827</f>
        <v>1075000</v>
      </c>
      <c r="AB827" s="11"/>
    </row>
    <row r="828" spans="1:28" ht="15.75" hidden="1" x14ac:dyDescent="0.25">
      <c r="A828" s="39">
        <v>45710</v>
      </c>
      <c r="B828" s="33" t="s">
        <v>217</v>
      </c>
      <c r="C828" s="33"/>
      <c r="D828" s="33" t="s">
        <v>31</v>
      </c>
      <c r="E828" s="33" t="s">
        <v>155</v>
      </c>
      <c r="F828" s="33">
        <v>500</v>
      </c>
      <c r="G828" s="35" t="s">
        <v>29</v>
      </c>
      <c r="H828" s="33">
        <v>4000</v>
      </c>
      <c r="I828" s="20">
        <f t="shared" si="150"/>
        <v>2000000</v>
      </c>
      <c r="J828" s="34" t="s">
        <v>26</v>
      </c>
      <c r="K828" s="20"/>
      <c r="L828" s="9">
        <f t="shared" si="157"/>
        <v>0</v>
      </c>
      <c r="M828" s="9"/>
      <c r="N828" s="9"/>
      <c r="O828" s="9">
        <f t="shared" si="158"/>
        <v>0</v>
      </c>
      <c r="P828" s="9"/>
      <c r="Q828" s="9"/>
      <c r="R828" s="9">
        <f t="shared" si="159"/>
        <v>0</v>
      </c>
      <c r="S828" s="9"/>
      <c r="T828" s="9"/>
      <c r="U828" s="9">
        <f t="shared" si="160"/>
        <v>0</v>
      </c>
      <c r="V828" s="9"/>
      <c r="W828" s="9"/>
      <c r="X828" s="9">
        <f t="shared" si="161"/>
        <v>0</v>
      </c>
      <c r="Y828" s="9"/>
      <c r="Z828" s="9"/>
      <c r="AA828" s="10">
        <f t="shared" si="162"/>
        <v>2000000</v>
      </c>
      <c r="AB828" s="11"/>
    </row>
    <row r="829" spans="1:28" ht="15.75" hidden="1" x14ac:dyDescent="0.25">
      <c r="A829" s="39">
        <v>45710</v>
      </c>
      <c r="B829" s="33" t="s">
        <v>307</v>
      </c>
      <c r="C829" s="33"/>
      <c r="D829" s="33" t="s">
        <v>31</v>
      </c>
      <c r="E829" s="33" t="s">
        <v>61</v>
      </c>
      <c r="F829" s="33">
        <v>2</v>
      </c>
      <c r="G829" s="33" t="s">
        <v>25</v>
      </c>
      <c r="H829" s="33">
        <v>45000</v>
      </c>
      <c r="I829" s="20">
        <f t="shared" si="150"/>
        <v>90000</v>
      </c>
      <c r="J829" s="37" t="s">
        <v>240</v>
      </c>
      <c r="K829" s="20"/>
      <c r="L829" s="9">
        <f t="shared" si="157"/>
        <v>0</v>
      </c>
      <c r="M829" s="9"/>
      <c r="N829" s="9"/>
      <c r="O829" s="9">
        <f t="shared" si="158"/>
        <v>0</v>
      </c>
      <c r="P829" s="9"/>
      <c r="Q829" s="9"/>
      <c r="R829" s="9">
        <f t="shared" si="159"/>
        <v>90000</v>
      </c>
      <c r="S829" s="9">
        <v>90000</v>
      </c>
      <c r="T829" s="9"/>
      <c r="U829" s="9">
        <f t="shared" si="160"/>
        <v>0</v>
      </c>
      <c r="V829" s="9"/>
      <c r="W829" s="9"/>
      <c r="X829" s="9">
        <f t="shared" si="161"/>
        <v>0</v>
      </c>
      <c r="Y829" s="9"/>
      <c r="Z829" s="9"/>
      <c r="AA829" s="10">
        <f t="shared" si="162"/>
        <v>0</v>
      </c>
      <c r="AB829" s="11">
        <v>45712</v>
      </c>
    </row>
    <row r="830" spans="1:28" ht="15.75" hidden="1" x14ac:dyDescent="0.25">
      <c r="A830" s="39">
        <v>45710</v>
      </c>
      <c r="B830" s="33" t="s">
        <v>307</v>
      </c>
      <c r="C830" s="33"/>
      <c r="D830" s="33" t="s">
        <v>31</v>
      </c>
      <c r="E830" s="33" t="s">
        <v>130</v>
      </c>
      <c r="F830" s="33">
        <v>10</v>
      </c>
      <c r="G830" s="33" t="s">
        <v>74</v>
      </c>
      <c r="H830" s="33">
        <v>50000</v>
      </c>
      <c r="I830" s="20">
        <f t="shared" si="150"/>
        <v>500000</v>
      </c>
      <c r="J830" s="37" t="s">
        <v>240</v>
      </c>
      <c r="K830" s="20"/>
      <c r="L830" s="9">
        <f t="shared" si="157"/>
        <v>0</v>
      </c>
      <c r="M830" s="9"/>
      <c r="N830" s="9"/>
      <c r="O830" s="9">
        <f t="shared" si="158"/>
        <v>0</v>
      </c>
      <c r="P830" s="9"/>
      <c r="Q830" s="9"/>
      <c r="R830" s="9">
        <f t="shared" si="159"/>
        <v>500000</v>
      </c>
      <c r="S830" s="9">
        <v>500000</v>
      </c>
      <c r="T830" s="9"/>
      <c r="U830" s="9">
        <f t="shared" si="160"/>
        <v>0</v>
      </c>
      <c r="V830" s="9"/>
      <c r="W830" s="9"/>
      <c r="X830" s="9">
        <f t="shared" si="161"/>
        <v>0</v>
      </c>
      <c r="Y830" s="9"/>
      <c r="Z830" s="9"/>
      <c r="AA830" s="10">
        <f t="shared" si="162"/>
        <v>0</v>
      </c>
      <c r="AB830" s="11">
        <v>45712</v>
      </c>
    </row>
    <row r="831" spans="1:28" ht="15.75" hidden="1" x14ac:dyDescent="0.25">
      <c r="A831" s="39">
        <v>45710</v>
      </c>
      <c r="B831" s="33" t="s">
        <v>307</v>
      </c>
      <c r="C831" s="33"/>
      <c r="D831" s="33" t="s">
        <v>31</v>
      </c>
      <c r="E831" s="33" t="s">
        <v>102</v>
      </c>
      <c r="F831" s="33">
        <v>2</v>
      </c>
      <c r="G831" s="33" t="s">
        <v>74</v>
      </c>
      <c r="H831" s="33">
        <v>65000</v>
      </c>
      <c r="I831" s="20">
        <f t="shared" si="150"/>
        <v>130000</v>
      </c>
      <c r="J831" s="37" t="s">
        <v>240</v>
      </c>
      <c r="K831" s="20"/>
      <c r="L831" s="9">
        <f t="shared" si="157"/>
        <v>0</v>
      </c>
      <c r="M831" s="9"/>
      <c r="N831" s="9"/>
      <c r="O831" s="9">
        <f t="shared" si="158"/>
        <v>0</v>
      </c>
      <c r="P831" s="9"/>
      <c r="Q831" s="9"/>
      <c r="R831" s="9">
        <f t="shared" si="159"/>
        <v>130000</v>
      </c>
      <c r="S831" s="9">
        <v>130000</v>
      </c>
      <c r="T831" s="9"/>
      <c r="U831" s="9">
        <f t="shared" si="160"/>
        <v>0</v>
      </c>
      <c r="V831" s="9"/>
      <c r="W831" s="9"/>
      <c r="X831" s="9">
        <f t="shared" si="161"/>
        <v>0</v>
      </c>
      <c r="Y831" s="9"/>
      <c r="Z831" s="9"/>
      <c r="AA831" s="10">
        <f t="shared" si="162"/>
        <v>0</v>
      </c>
      <c r="AB831" s="11">
        <v>45712</v>
      </c>
    </row>
    <row r="832" spans="1:28" ht="15.75" hidden="1" x14ac:dyDescent="0.25">
      <c r="A832" s="39">
        <v>45710</v>
      </c>
      <c r="B832" s="33" t="s">
        <v>290</v>
      </c>
      <c r="C832" s="33"/>
      <c r="D832" s="33" t="s">
        <v>31</v>
      </c>
      <c r="E832" s="33" t="s">
        <v>228</v>
      </c>
      <c r="F832" s="33">
        <v>1</v>
      </c>
      <c r="G832" s="33" t="s">
        <v>138</v>
      </c>
      <c r="H832" s="33">
        <v>1200000</v>
      </c>
      <c r="I832" s="20">
        <f t="shared" si="150"/>
        <v>1200000</v>
      </c>
      <c r="J832" s="34" t="s">
        <v>26</v>
      </c>
      <c r="K832" s="20"/>
      <c r="L832" s="9">
        <f t="shared" si="157"/>
        <v>0</v>
      </c>
      <c r="M832" s="9"/>
      <c r="N832" s="9"/>
      <c r="O832" s="9">
        <f t="shared" si="158"/>
        <v>0</v>
      </c>
      <c r="P832" s="9"/>
      <c r="Q832" s="9"/>
      <c r="R832" s="9">
        <f t="shared" si="159"/>
        <v>0</v>
      </c>
      <c r="S832" s="9"/>
      <c r="T832" s="9"/>
      <c r="U832" s="9">
        <f t="shared" si="160"/>
        <v>0</v>
      </c>
      <c r="V832" s="9"/>
      <c r="W832" s="9"/>
      <c r="X832" s="9">
        <f t="shared" si="161"/>
        <v>0</v>
      </c>
      <c r="Y832" s="9"/>
      <c r="Z832" s="9"/>
      <c r="AA832" s="10">
        <f t="shared" si="162"/>
        <v>1200000</v>
      </c>
      <c r="AB832" s="11"/>
    </row>
    <row r="833" spans="1:28" ht="15.75" hidden="1" x14ac:dyDescent="0.25">
      <c r="A833" s="39">
        <v>45710</v>
      </c>
      <c r="B833" s="33" t="s">
        <v>723</v>
      </c>
      <c r="C833" s="33"/>
      <c r="D833" s="33" t="s">
        <v>31</v>
      </c>
      <c r="E833" s="33" t="s">
        <v>394</v>
      </c>
      <c r="F833" s="33">
        <v>5</v>
      </c>
      <c r="G833" s="33" t="s">
        <v>51</v>
      </c>
      <c r="H833" s="33">
        <v>300000</v>
      </c>
      <c r="I833" s="20">
        <f t="shared" si="150"/>
        <v>1500000</v>
      </c>
      <c r="J833" s="34" t="s">
        <v>26</v>
      </c>
      <c r="K833" s="20"/>
      <c r="L833" s="9">
        <f t="shared" si="157"/>
        <v>0</v>
      </c>
      <c r="M833" s="9"/>
      <c r="N833" s="9"/>
      <c r="O833" s="9">
        <f t="shared" si="158"/>
        <v>0</v>
      </c>
      <c r="P833" s="9"/>
      <c r="Q833" s="9"/>
      <c r="R833" s="9">
        <f t="shared" si="159"/>
        <v>0</v>
      </c>
      <c r="S833" s="9"/>
      <c r="T833" s="9"/>
      <c r="U833" s="9">
        <f t="shared" si="160"/>
        <v>0</v>
      </c>
      <c r="V833" s="9"/>
      <c r="W833" s="9"/>
      <c r="X833" s="9">
        <f t="shared" si="161"/>
        <v>0</v>
      </c>
      <c r="Y833" s="9"/>
      <c r="Z833" s="9"/>
      <c r="AA833" s="10">
        <f t="shared" si="162"/>
        <v>1500000</v>
      </c>
      <c r="AB833" s="11"/>
    </row>
    <row r="834" spans="1:28" ht="15.75" hidden="1" x14ac:dyDescent="0.25">
      <c r="A834" s="39">
        <v>45710</v>
      </c>
      <c r="B834" s="33" t="s">
        <v>703</v>
      </c>
      <c r="C834" s="33"/>
      <c r="D834" s="33" t="s">
        <v>31</v>
      </c>
      <c r="E834" s="33" t="s">
        <v>403</v>
      </c>
      <c r="F834" s="33">
        <v>4</v>
      </c>
      <c r="G834" s="33" t="s">
        <v>25</v>
      </c>
      <c r="H834" s="33">
        <v>75000</v>
      </c>
      <c r="I834" s="20">
        <f t="shared" si="150"/>
        <v>300000</v>
      </c>
      <c r="J834" s="37" t="s">
        <v>241</v>
      </c>
      <c r="K834" s="20"/>
      <c r="L834" s="9">
        <f t="shared" si="157"/>
        <v>300000</v>
      </c>
      <c r="M834" s="9">
        <v>300000</v>
      </c>
      <c r="N834" s="9"/>
      <c r="O834" s="9">
        <f t="shared" si="158"/>
        <v>0</v>
      </c>
      <c r="P834" s="9"/>
      <c r="Q834" s="9"/>
      <c r="R834" s="9">
        <f t="shared" si="159"/>
        <v>0</v>
      </c>
      <c r="S834" s="9"/>
      <c r="T834" s="9"/>
      <c r="U834" s="9">
        <f t="shared" si="160"/>
        <v>0</v>
      </c>
      <c r="V834" s="9"/>
      <c r="W834" s="9"/>
      <c r="X834" s="9">
        <f t="shared" si="161"/>
        <v>0</v>
      </c>
      <c r="Y834" s="9"/>
      <c r="Z834" s="9"/>
      <c r="AA834" s="10">
        <f t="shared" si="162"/>
        <v>0</v>
      </c>
      <c r="AB834" s="11">
        <v>45710</v>
      </c>
    </row>
    <row r="835" spans="1:28" ht="15.75" hidden="1" x14ac:dyDescent="0.25">
      <c r="A835" s="39">
        <v>45710</v>
      </c>
      <c r="B835" s="33" t="s">
        <v>703</v>
      </c>
      <c r="C835" s="33"/>
      <c r="D835" s="33" t="s">
        <v>31</v>
      </c>
      <c r="E835" s="33" t="s">
        <v>160</v>
      </c>
      <c r="F835" s="33">
        <v>4</v>
      </c>
      <c r="G835" s="33" t="s">
        <v>25</v>
      </c>
      <c r="H835" s="33">
        <v>95000</v>
      </c>
      <c r="I835" s="20">
        <f t="shared" si="150"/>
        <v>380000</v>
      </c>
      <c r="J835" s="37" t="s">
        <v>241</v>
      </c>
      <c r="K835" s="20"/>
      <c r="L835" s="9">
        <f t="shared" si="157"/>
        <v>380000</v>
      </c>
      <c r="M835" s="9">
        <v>380000</v>
      </c>
      <c r="N835" s="9"/>
      <c r="O835" s="9">
        <f t="shared" si="158"/>
        <v>0</v>
      </c>
      <c r="P835" s="9"/>
      <c r="Q835" s="9"/>
      <c r="R835" s="9">
        <f t="shared" si="159"/>
        <v>0</v>
      </c>
      <c r="S835" s="9"/>
      <c r="T835" s="9"/>
      <c r="U835" s="9">
        <f t="shared" si="160"/>
        <v>0</v>
      </c>
      <c r="V835" s="9"/>
      <c r="W835" s="9"/>
      <c r="X835" s="9">
        <f t="shared" si="161"/>
        <v>0</v>
      </c>
      <c r="Y835" s="9"/>
      <c r="Z835" s="9"/>
      <c r="AA835" s="10">
        <f t="shared" si="162"/>
        <v>0</v>
      </c>
      <c r="AB835" s="11">
        <v>45710</v>
      </c>
    </row>
    <row r="836" spans="1:28" ht="15.75" hidden="1" x14ac:dyDescent="0.25">
      <c r="A836" s="39">
        <v>45710</v>
      </c>
      <c r="B836" s="33" t="s">
        <v>254</v>
      </c>
      <c r="C836" s="33"/>
      <c r="D836" s="33" t="s">
        <v>31</v>
      </c>
      <c r="E836" s="33" t="s">
        <v>185</v>
      </c>
      <c r="F836" s="33">
        <v>1000</v>
      </c>
      <c r="G836" s="33" t="s">
        <v>29</v>
      </c>
      <c r="H836" s="33">
        <v>1150</v>
      </c>
      <c r="I836" s="20">
        <f t="shared" si="150"/>
        <v>1150000</v>
      </c>
      <c r="J836" s="37" t="s">
        <v>241</v>
      </c>
      <c r="K836" s="20"/>
      <c r="L836" s="9">
        <f t="shared" si="157"/>
        <v>0</v>
      </c>
      <c r="M836" s="9"/>
      <c r="N836" s="9"/>
      <c r="O836" s="9">
        <f t="shared" si="158"/>
        <v>0</v>
      </c>
      <c r="P836" s="9"/>
      <c r="Q836" s="9"/>
      <c r="R836" s="9">
        <f t="shared" si="159"/>
        <v>0</v>
      </c>
      <c r="S836" s="9"/>
      <c r="T836" s="9"/>
      <c r="U836" s="9">
        <f t="shared" si="160"/>
        <v>1150000</v>
      </c>
      <c r="V836" s="9">
        <v>1150000</v>
      </c>
      <c r="W836" s="9"/>
      <c r="X836" s="9">
        <f t="shared" si="161"/>
        <v>0</v>
      </c>
      <c r="Y836" s="9"/>
      <c r="Z836" s="9"/>
      <c r="AA836" s="10">
        <f t="shared" si="162"/>
        <v>0</v>
      </c>
      <c r="AB836" s="11">
        <v>45713</v>
      </c>
    </row>
    <row r="837" spans="1:28" ht="15.75" hidden="1" x14ac:dyDescent="0.25">
      <c r="A837" s="39">
        <v>45710</v>
      </c>
      <c r="B837" s="33" t="s">
        <v>252</v>
      </c>
      <c r="C837" s="33"/>
      <c r="D837" s="33" t="s">
        <v>31</v>
      </c>
      <c r="E837" s="33" t="s">
        <v>91</v>
      </c>
      <c r="F837" s="33">
        <v>10000</v>
      </c>
      <c r="G837" s="33" t="s">
        <v>29</v>
      </c>
      <c r="H837" s="33">
        <v>3700</v>
      </c>
      <c r="I837" s="20">
        <f t="shared" si="150"/>
        <v>37000000</v>
      </c>
      <c r="J837" s="34" t="s">
        <v>26</v>
      </c>
      <c r="K837" s="20"/>
      <c r="L837" s="9">
        <f t="shared" si="157"/>
        <v>0</v>
      </c>
      <c r="M837" s="9"/>
      <c r="N837" s="9"/>
      <c r="O837" s="9">
        <f t="shared" si="158"/>
        <v>0</v>
      </c>
      <c r="P837" s="9"/>
      <c r="Q837" s="9"/>
      <c r="R837" s="9">
        <f t="shared" si="159"/>
        <v>0</v>
      </c>
      <c r="S837" s="9"/>
      <c r="T837" s="9"/>
      <c r="U837" s="9">
        <f t="shared" si="160"/>
        <v>0</v>
      </c>
      <c r="V837" s="9"/>
      <c r="W837" s="9"/>
      <c r="X837" s="9">
        <f t="shared" si="161"/>
        <v>0</v>
      </c>
      <c r="Y837" s="9"/>
      <c r="Z837" s="9"/>
      <c r="AA837" s="10">
        <f t="shared" si="162"/>
        <v>37000000</v>
      </c>
      <c r="AB837" s="11"/>
    </row>
    <row r="838" spans="1:28" ht="15.75" hidden="1" x14ac:dyDescent="0.25">
      <c r="A838" s="39">
        <v>45710</v>
      </c>
      <c r="B838" s="33" t="s">
        <v>252</v>
      </c>
      <c r="C838" s="33"/>
      <c r="D838" s="33" t="s">
        <v>31</v>
      </c>
      <c r="E838" s="33" t="s">
        <v>707</v>
      </c>
      <c r="F838" s="33">
        <v>400</v>
      </c>
      <c r="G838" s="33" t="s">
        <v>29</v>
      </c>
      <c r="H838" s="33">
        <v>3700</v>
      </c>
      <c r="I838" s="20">
        <f t="shared" si="150"/>
        <v>1480000</v>
      </c>
      <c r="J838" s="34" t="s">
        <v>26</v>
      </c>
      <c r="K838" s="20"/>
      <c r="L838" s="9">
        <f t="shared" si="157"/>
        <v>0</v>
      </c>
      <c r="M838" s="9"/>
      <c r="N838" s="9"/>
      <c r="O838" s="9">
        <f t="shared" si="158"/>
        <v>0</v>
      </c>
      <c r="P838" s="9"/>
      <c r="Q838" s="9"/>
      <c r="R838" s="9">
        <f t="shared" si="159"/>
        <v>0</v>
      </c>
      <c r="S838" s="9"/>
      <c r="T838" s="9"/>
      <c r="U838" s="9">
        <f t="shared" si="160"/>
        <v>0</v>
      </c>
      <c r="V838" s="9"/>
      <c r="W838" s="9"/>
      <c r="X838" s="9">
        <f t="shared" si="161"/>
        <v>0</v>
      </c>
      <c r="Y838" s="9"/>
      <c r="Z838" s="9"/>
      <c r="AA838" s="10">
        <f t="shared" si="162"/>
        <v>1480000</v>
      </c>
      <c r="AB838" s="11"/>
    </row>
    <row r="839" spans="1:28" ht="15.75" hidden="1" x14ac:dyDescent="0.25">
      <c r="A839" s="39">
        <v>45710</v>
      </c>
      <c r="B839" s="33" t="s">
        <v>252</v>
      </c>
      <c r="C839" s="33"/>
      <c r="D839" s="33" t="s">
        <v>31</v>
      </c>
      <c r="E839" s="33" t="s">
        <v>73</v>
      </c>
      <c r="F839" s="33">
        <v>30</v>
      </c>
      <c r="G839" s="33" t="s">
        <v>74</v>
      </c>
      <c r="H839" s="33">
        <v>50000</v>
      </c>
      <c r="I839" s="20">
        <f t="shared" si="150"/>
        <v>1500000</v>
      </c>
      <c r="J839" s="34" t="s">
        <v>26</v>
      </c>
      <c r="K839" s="20"/>
      <c r="L839" s="9">
        <f t="shared" si="157"/>
        <v>0</v>
      </c>
      <c r="M839" s="9"/>
      <c r="N839" s="9"/>
      <c r="O839" s="9">
        <f t="shared" si="158"/>
        <v>0</v>
      </c>
      <c r="P839" s="9"/>
      <c r="Q839" s="9"/>
      <c r="R839" s="9">
        <f t="shared" si="159"/>
        <v>0</v>
      </c>
      <c r="S839" s="9"/>
      <c r="T839" s="9"/>
      <c r="U839" s="9">
        <f t="shared" si="160"/>
        <v>0</v>
      </c>
      <c r="V839" s="9"/>
      <c r="W839" s="9"/>
      <c r="X839" s="9">
        <f t="shared" si="161"/>
        <v>0</v>
      </c>
      <c r="Y839" s="9"/>
      <c r="Z839" s="9"/>
      <c r="AA839" s="10">
        <f t="shared" si="162"/>
        <v>1500000</v>
      </c>
      <c r="AB839" s="11"/>
    </row>
    <row r="840" spans="1:28" ht="15.75" hidden="1" x14ac:dyDescent="0.25">
      <c r="A840" s="39">
        <v>45710</v>
      </c>
      <c r="B840" s="33" t="s">
        <v>252</v>
      </c>
      <c r="C840" s="33"/>
      <c r="D840" s="33" t="s">
        <v>31</v>
      </c>
      <c r="E840" s="33" t="s">
        <v>130</v>
      </c>
      <c r="F840" s="33">
        <v>20</v>
      </c>
      <c r="G840" s="33" t="s">
        <v>74</v>
      </c>
      <c r="H840" s="33">
        <v>50000</v>
      </c>
      <c r="I840" s="20">
        <f t="shared" si="150"/>
        <v>1000000</v>
      </c>
      <c r="J840" s="34" t="s">
        <v>26</v>
      </c>
      <c r="K840" s="20"/>
      <c r="L840" s="9">
        <f t="shared" si="157"/>
        <v>0</v>
      </c>
      <c r="M840" s="9"/>
      <c r="N840" s="9"/>
      <c r="O840" s="9">
        <f t="shared" si="158"/>
        <v>0</v>
      </c>
      <c r="P840" s="9"/>
      <c r="Q840" s="9"/>
      <c r="R840" s="9">
        <f t="shared" si="159"/>
        <v>0</v>
      </c>
      <c r="S840" s="9"/>
      <c r="T840" s="9"/>
      <c r="U840" s="9">
        <f t="shared" si="160"/>
        <v>0</v>
      </c>
      <c r="V840" s="9"/>
      <c r="W840" s="9"/>
      <c r="X840" s="9">
        <f t="shared" si="161"/>
        <v>0</v>
      </c>
      <c r="Y840" s="9"/>
      <c r="Z840" s="9"/>
      <c r="AA840" s="10">
        <f t="shared" si="162"/>
        <v>1000000</v>
      </c>
      <c r="AB840" s="11"/>
    </row>
    <row r="841" spans="1:28" ht="15.75" hidden="1" x14ac:dyDescent="0.25">
      <c r="A841" s="39">
        <v>45710</v>
      </c>
      <c r="B841" s="33" t="s">
        <v>252</v>
      </c>
      <c r="C841" s="33"/>
      <c r="D841" s="33" t="s">
        <v>31</v>
      </c>
      <c r="E841" s="33" t="s">
        <v>236</v>
      </c>
      <c r="F841" s="33">
        <v>20</v>
      </c>
      <c r="G841" s="33" t="s">
        <v>51</v>
      </c>
      <c r="H841" s="33">
        <v>90000</v>
      </c>
      <c r="I841" s="20">
        <f t="shared" si="150"/>
        <v>1800000</v>
      </c>
      <c r="J841" s="34" t="s">
        <v>26</v>
      </c>
      <c r="K841" s="20"/>
      <c r="L841" s="9">
        <f t="shared" si="157"/>
        <v>0</v>
      </c>
      <c r="M841" s="9"/>
      <c r="N841" s="9"/>
      <c r="O841" s="9">
        <f t="shared" si="158"/>
        <v>0</v>
      </c>
      <c r="P841" s="9"/>
      <c r="Q841" s="9"/>
      <c r="R841" s="9">
        <f t="shared" si="159"/>
        <v>0</v>
      </c>
      <c r="S841" s="9"/>
      <c r="T841" s="9"/>
      <c r="U841" s="9">
        <f t="shared" si="160"/>
        <v>0</v>
      </c>
      <c r="V841" s="9"/>
      <c r="W841" s="9"/>
      <c r="X841" s="9">
        <f t="shared" si="161"/>
        <v>0</v>
      </c>
      <c r="Y841" s="9"/>
      <c r="Z841" s="9"/>
      <c r="AA841" s="10">
        <f t="shared" si="162"/>
        <v>1800000</v>
      </c>
      <c r="AB841" s="11"/>
    </row>
    <row r="842" spans="1:28" ht="15.75" hidden="1" x14ac:dyDescent="0.25">
      <c r="A842" s="39">
        <v>45710</v>
      </c>
      <c r="B842" s="33" t="s">
        <v>252</v>
      </c>
      <c r="C842" s="33"/>
      <c r="D842" s="33" t="s">
        <v>31</v>
      </c>
      <c r="E842" s="33" t="s">
        <v>234</v>
      </c>
      <c r="F842" s="33">
        <v>20</v>
      </c>
      <c r="G842" s="33" t="s">
        <v>51</v>
      </c>
      <c r="H842" s="33">
        <v>90000</v>
      </c>
      <c r="I842" s="20">
        <f t="shared" si="150"/>
        <v>1800000</v>
      </c>
      <c r="J842" s="34" t="s">
        <v>26</v>
      </c>
      <c r="K842" s="20"/>
      <c r="L842" s="9">
        <f t="shared" si="157"/>
        <v>0</v>
      </c>
      <c r="M842" s="9"/>
      <c r="N842" s="9"/>
      <c r="O842" s="9">
        <f t="shared" si="158"/>
        <v>0</v>
      </c>
      <c r="P842" s="9"/>
      <c r="Q842" s="9"/>
      <c r="R842" s="9">
        <f t="shared" si="159"/>
        <v>0</v>
      </c>
      <c r="S842" s="9"/>
      <c r="T842" s="9"/>
      <c r="U842" s="9">
        <f t="shared" si="160"/>
        <v>0</v>
      </c>
      <c r="V842" s="9"/>
      <c r="W842" s="9"/>
      <c r="X842" s="9">
        <f t="shared" si="161"/>
        <v>0</v>
      </c>
      <c r="Y842" s="9"/>
      <c r="Z842" s="9"/>
      <c r="AA842" s="10">
        <f t="shared" si="162"/>
        <v>1800000</v>
      </c>
      <c r="AB842" s="11"/>
    </row>
    <row r="843" spans="1:28" ht="15.75" hidden="1" x14ac:dyDescent="0.25">
      <c r="A843" s="39">
        <v>45710</v>
      </c>
      <c r="B843" s="33" t="s">
        <v>252</v>
      </c>
      <c r="C843" s="33"/>
      <c r="D843" s="33" t="s">
        <v>31</v>
      </c>
      <c r="E843" s="33" t="s">
        <v>237</v>
      </c>
      <c r="F843" s="33">
        <v>10</v>
      </c>
      <c r="G843" s="33" t="s">
        <v>51</v>
      </c>
      <c r="H843" s="33">
        <v>90000</v>
      </c>
      <c r="I843" s="20">
        <f t="shared" si="150"/>
        <v>900000</v>
      </c>
      <c r="J843" s="34" t="s">
        <v>26</v>
      </c>
      <c r="K843" s="20"/>
      <c r="L843" s="9">
        <f t="shared" si="157"/>
        <v>0</v>
      </c>
      <c r="M843" s="9"/>
      <c r="N843" s="9"/>
      <c r="O843" s="9">
        <f t="shared" si="158"/>
        <v>0</v>
      </c>
      <c r="P843" s="9"/>
      <c r="Q843" s="9"/>
      <c r="R843" s="9">
        <f t="shared" si="159"/>
        <v>0</v>
      </c>
      <c r="S843" s="9"/>
      <c r="T843" s="9"/>
      <c r="U843" s="9">
        <f t="shared" si="160"/>
        <v>0</v>
      </c>
      <c r="V843" s="9"/>
      <c r="W843" s="9"/>
      <c r="X843" s="9">
        <f t="shared" si="161"/>
        <v>0</v>
      </c>
      <c r="Y843" s="9"/>
      <c r="Z843" s="9"/>
      <c r="AA843" s="10">
        <f t="shared" si="162"/>
        <v>900000</v>
      </c>
      <c r="AB843" s="11"/>
    </row>
    <row r="844" spans="1:28" ht="15.75" hidden="1" x14ac:dyDescent="0.25">
      <c r="A844" s="39">
        <v>45710</v>
      </c>
      <c r="B844" s="33" t="s">
        <v>252</v>
      </c>
      <c r="C844" s="33"/>
      <c r="D844" s="33" t="s">
        <v>31</v>
      </c>
      <c r="E844" s="33" t="s">
        <v>235</v>
      </c>
      <c r="F844" s="33">
        <v>10</v>
      </c>
      <c r="G844" s="33" t="s">
        <v>51</v>
      </c>
      <c r="H844" s="33">
        <v>90000</v>
      </c>
      <c r="I844" s="20">
        <f t="shared" si="150"/>
        <v>900000</v>
      </c>
      <c r="J844" s="34" t="s">
        <v>26</v>
      </c>
      <c r="K844" s="20"/>
      <c r="L844" s="9">
        <f t="shared" si="157"/>
        <v>0</v>
      </c>
      <c r="M844" s="9"/>
      <c r="N844" s="9"/>
      <c r="O844" s="9">
        <f t="shared" si="158"/>
        <v>0</v>
      </c>
      <c r="P844" s="9"/>
      <c r="Q844" s="9"/>
      <c r="R844" s="9">
        <f t="shared" si="159"/>
        <v>0</v>
      </c>
      <c r="S844" s="9"/>
      <c r="T844" s="9"/>
      <c r="U844" s="9">
        <f t="shared" si="160"/>
        <v>0</v>
      </c>
      <c r="V844" s="9"/>
      <c r="W844" s="9"/>
      <c r="X844" s="9">
        <f t="shared" si="161"/>
        <v>0</v>
      </c>
      <c r="Y844" s="9"/>
      <c r="Z844" s="9"/>
      <c r="AA844" s="10">
        <f t="shared" si="162"/>
        <v>900000</v>
      </c>
      <c r="AB844" s="11"/>
    </row>
    <row r="845" spans="1:28" ht="15.75" hidden="1" x14ac:dyDescent="0.25">
      <c r="A845" s="39">
        <v>45710</v>
      </c>
      <c r="B845" s="33" t="s">
        <v>252</v>
      </c>
      <c r="C845" s="33"/>
      <c r="D845" s="33" t="s">
        <v>31</v>
      </c>
      <c r="E845" s="33" t="s">
        <v>166</v>
      </c>
      <c r="F845" s="33">
        <v>2</v>
      </c>
      <c r="G845" s="33" t="s">
        <v>23</v>
      </c>
      <c r="H845" s="33">
        <v>400000</v>
      </c>
      <c r="I845" s="20">
        <f t="shared" si="150"/>
        <v>800000</v>
      </c>
      <c r="J845" s="34" t="s">
        <v>26</v>
      </c>
      <c r="K845" s="20"/>
      <c r="L845" s="9">
        <f t="shared" si="157"/>
        <v>0</v>
      </c>
      <c r="M845" s="9"/>
      <c r="N845" s="9"/>
      <c r="O845" s="9">
        <f t="shared" si="158"/>
        <v>0</v>
      </c>
      <c r="P845" s="9"/>
      <c r="Q845" s="9"/>
      <c r="R845" s="9">
        <f t="shared" si="159"/>
        <v>0</v>
      </c>
      <c r="S845" s="9"/>
      <c r="T845" s="9"/>
      <c r="U845" s="9">
        <f t="shared" si="160"/>
        <v>0</v>
      </c>
      <c r="V845" s="9"/>
      <c r="W845" s="9"/>
      <c r="X845" s="9">
        <f t="shared" si="161"/>
        <v>0</v>
      </c>
      <c r="Y845" s="9"/>
      <c r="Z845" s="9"/>
      <c r="AA845" s="10">
        <f t="shared" si="162"/>
        <v>800000</v>
      </c>
      <c r="AB845" s="11"/>
    </row>
    <row r="846" spans="1:28" ht="15.75" hidden="1" x14ac:dyDescent="0.25">
      <c r="A846" s="39">
        <v>45710</v>
      </c>
      <c r="B846" s="33" t="s">
        <v>252</v>
      </c>
      <c r="C846" s="33"/>
      <c r="D846" s="33" t="s">
        <v>31</v>
      </c>
      <c r="E846" s="33" t="s">
        <v>102</v>
      </c>
      <c r="F846" s="33">
        <v>12</v>
      </c>
      <c r="G846" s="33" t="s">
        <v>74</v>
      </c>
      <c r="H846" s="33">
        <v>65000</v>
      </c>
      <c r="I846" s="20">
        <f t="shared" si="150"/>
        <v>780000</v>
      </c>
      <c r="J846" s="34" t="s">
        <v>26</v>
      </c>
      <c r="K846" s="20"/>
      <c r="L846" s="9">
        <f t="shared" si="157"/>
        <v>0</v>
      </c>
      <c r="M846" s="9"/>
      <c r="N846" s="9"/>
      <c r="O846" s="9">
        <f t="shared" si="158"/>
        <v>0</v>
      </c>
      <c r="P846" s="9"/>
      <c r="Q846" s="9"/>
      <c r="R846" s="9">
        <f t="shared" si="159"/>
        <v>0</v>
      </c>
      <c r="S846" s="9"/>
      <c r="T846" s="9"/>
      <c r="U846" s="9">
        <f t="shared" si="160"/>
        <v>0</v>
      </c>
      <c r="V846" s="9"/>
      <c r="W846" s="9"/>
      <c r="X846" s="9">
        <f t="shared" si="161"/>
        <v>0</v>
      </c>
      <c r="Y846" s="9"/>
      <c r="Z846" s="9"/>
      <c r="AA846" s="10">
        <f t="shared" si="162"/>
        <v>780000</v>
      </c>
      <c r="AB846" s="11"/>
    </row>
    <row r="847" spans="1:28" ht="15.75" hidden="1" x14ac:dyDescent="0.25">
      <c r="A847" s="39">
        <v>45710</v>
      </c>
      <c r="B847" s="33" t="s">
        <v>724</v>
      </c>
      <c r="C847" s="33"/>
      <c r="D847" s="33" t="s">
        <v>31</v>
      </c>
      <c r="E847" s="33" t="s">
        <v>482</v>
      </c>
      <c r="F847" s="33">
        <v>29.7</v>
      </c>
      <c r="G847" s="33" t="s">
        <v>51</v>
      </c>
      <c r="H847" s="33">
        <v>46000</v>
      </c>
      <c r="I847" s="20">
        <f t="shared" si="150"/>
        <v>1366200</v>
      </c>
      <c r="J847" s="37" t="s">
        <v>241</v>
      </c>
      <c r="K847" s="20"/>
      <c r="L847" s="9">
        <f t="shared" si="157"/>
        <v>0</v>
      </c>
      <c r="M847" s="9"/>
      <c r="N847" s="9"/>
      <c r="O847" s="9">
        <f t="shared" si="158"/>
        <v>0</v>
      </c>
      <c r="P847" s="9"/>
      <c r="Q847" s="9"/>
      <c r="R847" s="9">
        <f t="shared" si="159"/>
        <v>0</v>
      </c>
      <c r="S847" s="9"/>
      <c r="T847" s="9"/>
      <c r="U847" s="9">
        <f t="shared" si="160"/>
        <v>1366200</v>
      </c>
      <c r="V847" s="9">
        <v>1366200</v>
      </c>
      <c r="W847" s="9"/>
      <c r="X847" s="9">
        <f t="shared" si="161"/>
        <v>0</v>
      </c>
      <c r="Y847" s="9"/>
      <c r="Z847" s="9"/>
      <c r="AA847" s="10">
        <f t="shared" si="162"/>
        <v>0</v>
      </c>
      <c r="AB847" s="11">
        <v>45710</v>
      </c>
    </row>
    <row r="848" spans="1:28" ht="15.75" hidden="1" x14ac:dyDescent="0.25">
      <c r="A848" s="39">
        <v>45710</v>
      </c>
      <c r="B848" s="33" t="s">
        <v>153</v>
      </c>
      <c r="C848" s="33"/>
      <c r="D848" s="33" t="s">
        <v>31</v>
      </c>
      <c r="E848" s="33" t="s">
        <v>179</v>
      </c>
      <c r="F848" s="33">
        <v>4</v>
      </c>
      <c r="G848" s="33" t="s">
        <v>25</v>
      </c>
      <c r="H848" s="33">
        <v>65000</v>
      </c>
      <c r="I848" s="20">
        <f t="shared" si="150"/>
        <v>260000</v>
      </c>
      <c r="J848" s="34" t="s">
        <v>26</v>
      </c>
      <c r="K848" s="20"/>
      <c r="L848" s="9">
        <f t="shared" si="157"/>
        <v>0</v>
      </c>
      <c r="M848" s="9"/>
      <c r="N848" s="9"/>
      <c r="O848" s="9">
        <f t="shared" si="158"/>
        <v>0</v>
      </c>
      <c r="P848" s="9"/>
      <c r="Q848" s="9"/>
      <c r="R848" s="9">
        <f t="shared" si="159"/>
        <v>0</v>
      </c>
      <c r="S848" s="9"/>
      <c r="T848" s="9"/>
      <c r="U848" s="9">
        <f t="shared" si="160"/>
        <v>0</v>
      </c>
      <c r="V848" s="9"/>
      <c r="W848" s="9"/>
      <c r="X848" s="9">
        <f t="shared" si="161"/>
        <v>0</v>
      </c>
      <c r="Y848" s="9"/>
      <c r="Z848" s="9"/>
      <c r="AA848" s="10">
        <f t="shared" si="162"/>
        <v>260000</v>
      </c>
      <c r="AB848" s="11"/>
    </row>
    <row r="849" spans="1:28" ht="15.75" hidden="1" x14ac:dyDescent="0.25">
      <c r="A849" s="39">
        <v>45710</v>
      </c>
      <c r="B849" s="33" t="s">
        <v>153</v>
      </c>
      <c r="C849" s="33"/>
      <c r="D849" s="33" t="s">
        <v>31</v>
      </c>
      <c r="E849" s="33" t="s">
        <v>403</v>
      </c>
      <c r="F849" s="33">
        <v>2</v>
      </c>
      <c r="G849" s="33" t="s">
        <v>25</v>
      </c>
      <c r="H849" s="33">
        <v>75000</v>
      </c>
      <c r="I849" s="20">
        <f t="shared" si="150"/>
        <v>150000</v>
      </c>
      <c r="J849" s="34" t="s">
        <v>26</v>
      </c>
      <c r="K849" s="20"/>
      <c r="L849" s="9">
        <f t="shared" si="157"/>
        <v>0</v>
      </c>
      <c r="M849" s="9"/>
      <c r="N849" s="9"/>
      <c r="O849" s="9">
        <f t="shared" si="158"/>
        <v>0</v>
      </c>
      <c r="P849" s="9"/>
      <c r="Q849" s="9"/>
      <c r="R849" s="9">
        <f t="shared" si="159"/>
        <v>0</v>
      </c>
      <c r="S849" s="9"/>
      <c r="T849" s="9"/>
      <c r="U849" s="9">
        <f t="shared" si="160"/>
        <v>0</v>
      </c>
      <c r="V849" s="9"/>
      <c r="W849" s="9"/>
      <c r="X849" s="9">
        <f t="shared" si="161"/>
        <v>0</v>
      </c>
      <c r="Y849" s="9"/>
      <c r="Z849" s="9"/>
      <c r="AA849" s="10">
        <f t="shared" si="162"/>
        <v>150000</v>
      </c>
      <c r="AB849" s="11"/>
    </row>
    <row r="850" spans="1:28" ht="15.75" hidden="1" x14ac:dyDescent="0.25">
      <c r="A850" s="39">
        <v>45710</v>
      </c>
      <c r="B850" s="33" t="s">
        <v>153</v>
      </c>
      <c r="C850" s="33"/>
      <c r="D850" s="33" t="s">
        <v>31</v>
      </c>
      <c r="E850" s="33" t="s">
        <v>160</v>
      </c>
      <c r="F850" s="33">
        <v>1</v>
      </c>
      <c r="G850" s="33" t="s">
        <v>25</v>
      </c>
      <c r="H850" s="33">
        <v>95000</v>
      </c>
      <c r="I850" s="20">
        <f t="shared" si="150"/>
        <v>95000</v>
      </c>
      <c r="J850" s="34" t="s">
        <v>26</v>
      </c>
      <c r="K850" s="20"/>
      <c r="L850" s="9">
        <f t="shared" si="157"/>
        <v>0</v>
      </c>
      <c r="M850" s="9"/>
      <c r="N850" s="9"/>
      <c r="O850" s="9">
        <f t="shared" si="158"/>
        <v>0</v>
      </c>
      <c r="P850" s="9"/>
      <c r="Q850" s="9"/>
      <c r="R850" s="9">
        <f t="shared" si="159"/>
        <v>0</v>
      </c>
      <c r="S850" s="9"/>
      <c r="T850" s="9"/>
      <c r="U850" s="9">
        <f t="shared" si="160"/>
        <v>0</v>
      </c>
      <c r="V850" s="9"/>
      <c r="W850" s="9"/>
      <c r="X850" s="9">
        <f t="shared" si="161"/>
        <v>0</v>
      </c>
      <c r="Y850" s="9"/>
      <c r="Z850" s="9"/>
      <c r="AA850" s="10">
        <f t="shared" si="162"/>
        <v>95000</v>
      </c>
      <c r="AB850" s="11"/>
    </row>
    <row r="851" spans="1:28" ht="15.75" hidden="1" x14ac:dyDescent="0.25">
      <c r="A851" s="39">
        <v>45710</v>
      </c>
      <c r="B851" s="33" t="s">
        <v>153</v>
      </c>
      <c r="C851" s="33"/>
      <c r="D851" s="33" t="s">
        <v>31</v>
      </c>
      <c r="E851" s="33" t="s">
        <v>519</v>
      </c>
      <c r="F851" s="33">
        <v>7</v>
      </c>
      <c r="G851" s="33" t="s">
        <v>25</v>
      </c>
      <c r="H851" s="33">
        <v>115000</v>
      </c>
      <c r="I851" s="20">
        <f t="shared" si="150"/>
        <v>805000</v>
      </c>
      <c r="J851" s="34" t="s">
        <v>26</v>
      </c>
      <c r="K851" s="20"/>
      <c r="L851" s="9">
        <f t="shared" si="157"/>
        <v>0</v>
      </c>
      <c r="M851" s="9"/>
      <c r="N851" s="9"/>
      <c r="O851" s="9">
        <f t="shared" si="158"/>
        <v>0</v>
      </c>
      <c r="P851" s="9"/>
      <c r="Q851" s="9"/>
      <c r="R851" s="9">
        <f t="shared" si="159"/>
        <v>0</v>
      </c>
      <c r="S851" s="9"/>
      <c r="T851" s="9"/>
      <c r="U851" s="9">
        <f t="shared" si="160"/>
        <v>0</v>
      </c>
      <c r="V851" s="9"/>
      <c r="W851" s="9"/>
      <c r="X851" s="9">
        <f t="shared" si="161"/>
        <v>0</v>
      </c>
      <c r="Y851" s="9"/>
      <c r="Z851" s="9"/>
      <c r="AA851" s="10">
        <f t="shared" si="162"/>
        <v>805000</v>
      </c>
      <c r="AB851" s="11"/>
    </row>
    <row r="852" spans="1:28" ht="15.75" hidden="1" x14ac:dyDescent="0.25">
      <c r="A852" s="39">
        <v>45710</v>
      </c>
      <c r="B852" s="33" t="s">
        <v>725</v>
      </c>
      <c r="C852" s="33"/>
      <c r="D852" s="33" t="s">
        <v>31</v>
      </c>
      <c r="E852" s="33" t="s">
        <v>726</v>
      </c>
      <c r="F852" s="33">
        <v>1</v>
      </c>
      <c r="G852" s="33" t="s">
        <v>23</v>
      </c>
      <c r="H852" s="33">
        <v>400000</v>
      </c>
      <c r="I852" s="20">
        <f t="shared" si="150"/>
        <v>400000</v>
      </c>
      <c r="J852" s="37" t="s">
        <v>241</v>
      </c>
      <c r="K852" s="20"/>
      <c r="L852" s="9">
        <f t="shared" si="157"/>
        <v>400000</v>
      </c>
      <c r="M852" s="9">
        <v>400000</v>
      </c>
      <c r="N852" s="9"/>
      <c r="O852" s="9">
        <f t="shared" si="158"/>
        <v>0</v>
      </c>
      <c r="P852" s="9"/>
      <c r="Q852" s="9"/>
      <c r="R852" s="9">
        <f t="shared" si="159"/>
        <v>0</v>
      </c>
      <c r="S852" s="9"/>
      <c r="T852" s="9"/>
      <c r="U852" s="9">
        <f t="shared" si="160"/>
        <v>0</v>
      </c>
      <c r="V852" s="9"/>
      <c r="W852" s="9"/>
      <c r="X852" s="9">
        <f t="shared" si="161"/>
        <v>0</v>
      </c>
      <c r="Y852" s="9"/>
      <c r="Z852" s="9"/>
      <c r="AA852" s="10">
        <f t="shared" si="162"/>
        <v>0</v>
      </c>
      <c r="AB852" s="11">
        <v>45710</v>
      </c>
    </row>
    <row r="853" spans="1:28" ht="15.75" hidden="1" x14ac:dyDescent="0.25">
      <c r="A853" s="39">
        <v>45712</v>
      </c>
      <c r="B853" s="35" t="s">
        <v>727</v>
      </c>
      <c r="C853" s="35"/>
      <c r="D853" s="35" t="s">
        <v>41</v>
      </c>
      <c r="E853" s="35" t="s">
        <v>102</v>
      </c>
      <c r="F853" s="35">
        <v>36</v>
      </c>
      <c r="G853" s="35" t="s">
        <v>74</v>
      </c>
      <c r="H853" s="35">
        <v>65000</v>
      </c>
      <c r="I853" s="20">
        <f t="shared" si="150"/>
        <v>2340000</v>
      </c>
      <c r="J853" s="36" t="s">
        <v>26</v>
      </c>
      <c r="K853" s="20"/>
      <c r="L853" s="9">
        <f>M853+N853</f>
        <v>0</v>
      </c>
      <c r="M853" s="9"/>
      <c r="N853" s="9"/>
      <c r="O853" s="9">
        <f>P853+Q853</f>
        <v>0</v>
      </c>
      <c r="P853" s="9"/>
      <c r="Q853" s="9"/>
      <c r="R853" s="9">
        <f>S853+T853</f>
        <v>0</v>
      </c>
      <c r="S853" s="9"/>
      <c r="T853" s="9"/>
      <c r="U853" s="9">
        <f>V853+W853</f>
        <v>0</v>
      </c>
      <c r="V853" s="9"/>
      <c r="W853" s="9"/>
      <c r="X853" s="9">
        <f>Y853+Z853</f>
        <v>0</v>
      </c>
      <c r="Y853" s="9"/>
      <c r="Z853" s="9"/>
      <c r="AA853" s="10">
        <f>C853+I853-L853-O853-U853-X853-R853</f>
        <v>2340000</v>
      </c>
      <c r="AB853" s="11"/>
    </row>
    <row r="854" spans="1:28" ht="15.75" hidden="1" x14ac:dyDescent="0.25">
      <c r="A854" s="39">
        <v>45712</v>
      </c>
      <c r="B854" s="35" t="s">
        <v>727</v>
      </c>
      <c r="C854" s="33"/>
      <c r="D854" s="35" t="s">
        <v>41</v>
      </c>
      <c r="E854" s="33" t="s">
        <v>148</v>
      </c>
      <c r="F854" s="33">
        <v>100</v>
      </c>
      <c r="G854" s="33" t="s">
        <v>51</v>
      </c>
      <c r="H854" s="33">
        <v>60000</v>
      </c>
      <c r="I854" s="20">
        <f t="shared" si="150"/>
        <v>6000000</v>
      </c>
      <c r="J854" s="34" t="s">
        <v>26</v>
      </c>
      <c r="K854" s="20"/>
      <c r="L854" s="9">
        <f t="shared" ref="L854:L891" si="163">M854+N854</f>
        <v>0</v>
      </c>
      <c r="M854" s="9"/>
      <c r="N854" s="9"/>
      <c r="O854" s="9">
        <f t="shared" ref="O854:O891" si="164">P854+Q854</f>
        <v>0</v>
      </c>
      <c r="P854" s="9"/>
      <c r="Q854" s="9"/>
      <c r="R854" s="9">
        <f t="shared" ref="R854:R891" si="165">S854+T854</f>
        <v>0</v>
      </c>
      <c r="S854" s="9"/>
      <c r="T854" s="9"/>
      <c r="U854" s="9">
        <f t="shared" ref="U854:U891" si="166">V854+W854</f>
        <v>0</v>
      </c>
      <c r="V854" s="9"/>
      <c r="W854" s="9"/>
      <c r="X854" s="9">
        <f t="shared" ref="X854:X891" si="167">Y854+Z854</f>
        <v>0</v>
      </c>
      <c r="Y854" s="9"/>
      <c r="Z854" s="9"/>
      <c r="AA854" s="10">
        <f t="shared" ref="AA854:AA891" si="168">C854+I854-L854-O854-U854-X854-R854</f>
        <v>6000000</v>
      </c>
      <c r="AB854" s="11"/>
    </row>
    <row r="855" spans="1:28" ht="15.75" hidden="1" x14ac:dyDescent="0.25">
      <c r="A855" s="39">
        <v>45712</v>
      </c>
      <c r="B855" s="33" t="s">
        <v>53</v>
      </c>
      <c r="C855" s="33"/>
      <c r="D855" s="33" t="s">
        <v>31</v>
      </c>
      <c r="E855" s="33" t="s">
        <v>91</v>
      </c>
      <c r="F855" s="33">
        <v>400</v>
      </c>
      <c r="G855" s="33" t="s">
        <v>29</v>
      </c>
      <c r="H855" s="33">
        <v>3800</v>
      </c>
      <c r="I855" s="20">
        <f t="shared" si="150"/>
        <v>1520000</v>
      </c>
      <c r="J855" s="34" t="s">
        <v>26</v>
      </c>
      <c r="K855" s="20"/>
      <c r="L855" s="9">
        <f t="shared" si="163"/>
        <v>0</v>
      </c>
      <c r="M855" s="9"/>
      <c r="N855" s="9"/>
      <c r="O855" s="9">
        <f t="shared" si="164"/>
        <v>0</v>
      </c>
      <c r="P855" s="9"/>
      <c r="Q855" s="9"/>
      <c r="R855" s="9">
        <f t="shared" si="165"/>
        <v>0</v>
      </c>
      <c r="S855" s="9"/>
      <c r="T855" s="9"/>
      <c r="U855" s="9">
        <f t="shared" si="166"/>
        <v>0</v>
      </c>
      <c r="V855" s="9"/>
      <c r="W855" s="9"/>
      <c r="X855" s="9">
        <f t="shared" si="167"/>
        <v>0</v>
      </c>
      <c r="Y855" s="9"/>
      <c r="Z855" s="9"/>
      <c r="AA855" s="10">
        <f t="shared" si="168"/>
        <v>1520000</v>
      </c>
      <c r="AB855" s="11"/>
    </row>
    <row r="856" spans="1:28" ht="15.75" hidden="1" x14ac:dyDescent="0.25">
      <c r="A856" s="39">
        <v>45712</v>
      </c>
      <c r="B856" s="33" t="s">
        <v>370</v>
      </c>
      <c r="C856" s="33"/>
      <c r="D856" s="33" t="s">
        <v>31</v>
      </c>
      <c r="E856" s="33" t="s">
        <v>110</v>
      </c>
      <c r="F856" s="33">
        <v>600</v>
      </c>
      <c r="G856" s="33" t="s">
        <v>29</v>
      </c>
      <c r="H856" s="33">
        <v>2000</v>
      </c>
      <c r="I856" s="20">
        <f t="shared" si="150"/>
        <v>1200000</v>
      </c>
      <c r="J856" s="37" t="s">
        <v>240</v>
      </c>
      <c r="K856" s="20" t="s">
        <v>583</v>
      </c>
      <c r="L856" s="9">
        <f t="shared" si="163"/>
        <v>0</v>
      </c>
      <c r="M856" s="9"/>
      <c r="N856" s="9"/>
      <c r="O856" s="9">
        <f t="shared" si="164"/>
        <v>1200000</v>
      </c>
      <c r="P856" s="9">
        <v>1200000</v>
      </c>
      <c r="Q856" s="9"/>
      <c r="R856" s="9">
        <f t="shared" si="165"/>
        <v>0</v>
      </c>
      <c r="S856" s="9"/>
      <c r="T856" s="9"/>
      <c r="U856" s="9">
        <f t="shared" si="166"/>
        <v>0</v>
      </c>
      <c r="V856" s="9"/>
      <c r="W856" s="9"/>
      <c r="X856" s="9">
        <f t="shared" si="167"/>
        <v>0</v>
      </c>
      <c r="Y856" s="9"/>
      <c r="Z856" s="9"/>
      <c r="AA856" s="10">
        <f t="shared" si="168"/>
        <v>0</v>
      </c>
      <c r="AB856" s="11">
        <v>45713</v>
      </c>
    </row>
    <row r="857" spans="1:28" ht="15.75" hidden="1" x14ac:dyDescent="0.25">
      <c r="A857" s="39">
        <v>45712</v>
      </c>
      <c r="B857" s="33" t="s">
        <v>728</v>
      </c>
      <c r="C857" s="33"/>
      <c r="D857" s="33" t="s">
        <v>223</v>
      </c>
      <c r="E857" s="33" t="s">
        <v>726</v>
      </c>
      <c r="F857" s="33">
        <v>4</v>
      </c>
      <c r="G857" s="33" t="s">
        <v>23</v>
      </c>
      <c r="H857" s="33">
        <v>375000</v>
      </c>
      <c r="I857" s="20">
        <f t="shared" si="150"/>
        <v>1500000</v>
      </c>
      <c r="J857" s="37" t="s">
        <v>241</v>
      </c>
      <c r="K857" s="20"/>
      <c r="L857" s="9">
        <f t="shared" si="163"/>
        <v>1500000</v>
      </c>
      <c r="M857" s="9">
        <v>1500000</v>
      </c>
      <c r="N857" s="9"/>
      <c r="O857" s="9">
        <f t="shared" si="164"/>
        <v>0</v>
      </c>
      <c r="P857" s="9"/>
      <c r="Q857" s="9"/>
      <c r="R857" s="9">
        <f t="shared" si="165"/>
        <v>0</v>
      </c>
      <c r="S857" s="9"/>
      <c r="T857" s="9"/>
      <c r="U857" s="9">
        <f t="shared" si="166"/>
        <v>0</v>
      </c>
      <c r="V857" s="9"/>
      <c r="W857" s="9"/>
      <c r="X857" s="9">
        <f t="shared" si="167"/>
        <v>0</v>
      </c>
      <c r="Y857" s="9"/>
      <c r="Z857" s="9"/>
      <c r="AA857" s="10">
        <f t="shared" si="168"/>
        <v>0</v>
      </c>
      <c r="AB857" s="11">
        <v>45712</v>
      </c>
    </row>
    <row r="858" spans="1:28" ht="15.75" hidden="1" x14ac:dyDescent="0.25">
      <c r="A858" s="39">
        <v>45712</v>
      </c>
      <c r="B858" s="33" t="s">
        <v>94</v>
      </c>
      <c r="C858" s="33"/>
      <c r="D858" s="33" t="s">
        <v>31</v>
      </c>
      <c r="E858" s="33" t="s">
        <v>95</v>
      </c>
      <c r="F858" s="33">
        <v>3000</v>
      </c>
      <c r="G858" s="33" t="s">
        <v>29</v>
      </c>
      <c r="H858" s="33">
        <v>4300</v>
      </c>
      <c r="I858" s="20">
        <f t="shared" si="150"/>
        <v>12900000</v>
      </c>
      <c r="J858" s="34" t="s">
        <v>26</v>
      </c>
      <c r="K858" s="20"/>
      <c r="L858" s="9">
        <f t="shared" si="163"/>
        <v>0</v>
      </c>
      <c r="M858" s="9"/>
      <c r="N858" s="9"/>
      <c r="O858" s="9">
        <f t="shared" si="164"/>
        <v>0</v>
      </c>
      <c r="P858" s="9"/>
      <c r="Q858" s="9"/>
      <c r="R858" s="9">
        <f t="shared" si="165"/>
        <v>0</v>
      </c>
      <c r="S858" s="9"/>
      <c r="T858" s="9"/>
      <c r="U858" s="9">
        <f t="shared" si="166"/>
        <v>0</v>
      </c>
      <c r="V858" s="9"/>
      <c r="W858" s="9"/>
      <c r="X858" s="9">
        <f t="shared" si="167"/>
        <v>0</v>
      </c>
      <c r="Y858" s="9"/>
      <c r="Z858" s="9"/>
      <c r="AA858" s="10">
        <f t="shared" si="168"/>
        <v>12900000</v>
      </c>
      <c r="AB858" s="11"/>
    </row>
    <row r="859" spans="1:28" ht="15.75" hidden="1" x14ac:dyDescent="0.25">
      <c r="A859" s="39">
        <v>45712</v>
      </c>
      <c r="B859" s="33" t="s">
        <v>217</v>
      </c>
      <c r="C859" s="33"/>
      <c r="D859" s="33" t="s">
        <v>41</v>
      </c>
      <c r="E859" s="33" t="s">
        <v>263</v>
      </c>
      <c r="F859" s="33">
        <v>1500</v>
      </c>
      <c r="G859" s="33" t="s">
        <v>29</v>
      </c>
      <c r="H859" s="33">
        <v>1505</v>
      </c>
      <c r="I859" s="20">
        <f t="shared" si="150"/>
        <v>2257500</v>
      </c>
      <c r="J859" s="34" t="s">
        <v>26</v>
      </c>
      <c r="K859" s="20"/>
      <c r="L859" s="9">
        <f t="shared" si="163"/>
        <v>0</v>
      </c>
      <c r="M859" s="9"/>
      <c r="N859" s="9"/>
      <c r="O859" s="9">
        <f t="shared" si="164"/>
        <v>0</v>
      </c>
      <c r="P859" s="9"/>
      <c r="Q859" s="9"/>
      <c r="R859" s="9">
        <f t="shared" si="165"/>
        <v>0</v>
      </c>
      <c r="S859" s="9"/>
      <c r="T859" s="9"/>
      <c r="U859" s="9">
        <f t="shared" si="166"/>
        <v>0</v>
      </c>
      <c r="V859" s="9"/>
      <c r="W859" s="9"/>
      <c r="X859" s="9">
        <f t="shared" si="167"/>
        <v>0</v>
      </c>
      <c r="Y859" s="9"/>
      <c r="Z859" s="9"/>
      <c r="AA859" s="10">
        <f t="shared" si="168"/>
        <v>2257500</v>
      </c>
      <c r="AB859" s="11"/>
    </row>
    <row r="860" spans="1:28" ht="15.75" hidden="1" x14ac:dyDescent="0.25">
      <c r="A860" s="39">
        <v>45712</v>
      </c>
      <c r="B860" s="33" t="s">
        <v>217</v>
      </c>
      <c r="C860" s="33"/>
      <c r="D860" s="33" t="s">
        <v>41</v>
      </c>
      <c r="E860" s="33" t="s">
        <v>224</v>
      </c>
      <c r="F860" s="33">
        <v>1500</v>
      </c>
      <c r="G860" s="33" t="s">
        <v>29</v>
      </c>
      <c r="H860" s="33">
        <v>1790</v>
      </c>
      <c r="I860" s="20">
        <f t="shared" si="150"/>
        <v>2685000</v>
      </c>
      <c r="J860" s="34" t="s">
        <v>26</v>
      </c>
      <c r="K860" s="20"/>
      <c r="L860" s="9">
        <f t="shared" si="163"/>
        <v>0</v>
      </c>
      <c r="M860" s="9"/>
      <c r="N860" s="9"/>
      <c r="O860" s="9">
        <f t="shared" si="164"/>
        <v>0</v>
      </c>
      <c r="P860" s="9"/>
      <c r="Q860" s="9"/>
      <c r="R860" s="9">
        <f t="shared" si="165"/>
        <v>0</v>
      </c>
      <c r="S860" s="9"/>
      <c r="T860" s="9"/>
      <c r="U860" s="9">
        <f t="shared" si="166"/>
        <v>0</v>
      </c>
      <c r="V860" s="9"/>
      <c r="W860" s="9"/>
      <c r="X860" s="9">
        <f t="shared" si="167"/>
        <v>0</v>
      </c>
      <c r="Y860" s="9"/>
      <c r="Z860" s="9"/>
      <c r="AA860" s="10">
        <f t="shared" si="168"/>
        <v>2685000</v>
      </c>
      <c r="AB860" s="11"/>
    </row>
    <row r="861" spans="1:28" ht="15.75" hidden="1" x14ac:dyDescent="0.25">
      <c r="A861" s="39">
        <v>45712</v>
      </c>
      <c r="B861" s="33" t="s">
        <v>339</v>
      </c>
      <c r="C861" s="33"/>
      <c r="D861" s="33" t="s">
        <v>41</v>
      </c>
      <c r="E861" s="33" t="s">
        <v>95</v>
      </c>
      <c r="F861" s="33">
        <v>600</v>
      </c>
      <c r="G861" s="33" t="s">
        <v>29</v>
      </c>
      <c r="H861" s="33">
        <v>3500</v>
      </c>
      <c r="I861" s="20">
        <f t="shared" si="150"/>
        <v>2100000</v>
      </c>
      <c r="J861" s="42" t="s">
        <v>43</v>
      </c>
      <c r="K861" s="20"/>
      <c r="L861" s="9">
        <f t="shared" si="163"/>
        <v>0</v>
      </c>
      <c r="M861" s="9"/>
      <c r="N861" s="9"/>
      <c r="O861" s="9">
        <f t="shared" si="164"/>
        <v>0</v>
      </c>
      <c r="P861" s="9"/>
      <c r="Q861" s="9"/>
      <c r="R861" s="9">
        <f t="shared" si="165"/>
        <v>0</v>
      </c>
      <c r="S861" s="9"/>
      <c r="T861" s="9"/>
      <c r="U861" s="9">
        <f t="shared" si="166"/>
        <v>720000</v>
      </c>
      <c r="V861" s="9">
        <v>720000</v>
      </c>
      <c r="W861" s="9"/>
      <c r="X861" s="9">
        <f t="shared" si="167"/>
        <v>0</v>
      </c>
      <c r="Y861" s="9"/>
      <c r="Z861" s="9"/>
      <c r="AA861" s="10">
        <f t="shared" si="168"/>
        <v>1380000</v>
      </c>
      <c r="AB861" s="11">
        <v>45712</v>
      </c>
    </row>
    <row r="862" spans="1:28" ht="15.75" hidden="1" x14ac:dyDescent="0.25">
      <c r="A862" s="39">
        <v>45712</v>
      </c>
      <c r="B862" s="33" t="s">
        <v>231</v>
      </c>
      <c r="C862" s="33"/>
      <c r="D862" s="33"/>
      <c r="E862" s="33" t="s">
        <v>203</v>
      </c>
      <c r="F862" s="33">
        <v>13.5</v>
      </c>
      <c r="G862" s="33" t="s">
        <v>51</v>
      </c>
      <c r="H862" s="33"/>
      <c r="I862" s="20">
        <f t="shared" ref="I862:I925" si="169">F862*H862</f>
        <v>0</v>
      </c>
      <c r="J862" s="34" t="s">
        <v>26</v>
      </c>
      <c r="K862" s="20"/>
      <c r="L862" s="9">
        <f t="shared" si="163"/>
        <v>0</v>
      </c>
      <c r="M862" s="9"/>
      <c r="N862" s="9"/>
      <c r="O862" s="9">
        <f t="shared" si="164"/>
        <v>0</v>
      </c>
      <c r="P862" s="9"/>
      <c r="Q862" s="9"/>
      <c r="R862" s="9">
        <f t="shared" si="165"/>
        <v>0</v>
      </c>
      <c r="S862" s="9"/>
      <c r="T862" s="9"/>
      <c r="U862" s="9">
        <f t="shared" si="166"/>
        <v>0</v>
      </c>
      <c r="V862" s="9"/>
      <c r="W862" s="9"/>
      <c r="X862" s="9">
        <f t="shared" si="167"/>
        <v>0</v>
      </c>
      <c r="Y862" s="9"/>
      <c r="Z862" s="9"/>
      <c r="AA862" s="10">
        <f t="shared" si="168"/>
        <v>0</v>
      </c>
      <c r="AB862" s="11"/>
    </row>
    <row r="863" spans="1:28" ht="15.75" hidden="1" x14ac:dyDescent="0.25">
      <c r="A863" s="39">
        <v>45712</v>
      </c>
      <c r="B863" s="33" t="s">
        <v>231</v>
      </c>
      <c r="C863" s="33"/>
      <c r="D863" s="33"/>
      <c r="E863" s="33" t="s">
        <v>135</v>
      </c>
      <c r="F863" s="33">
        <v>30.2</v>
      </c>
      <c r="G863" s="33" t="s">
        <v>51</v>
      </c>
      <c r="H863" s="33"/>
      <c r="I863" s="20">
        <f t="shared" si="169"/>
        <v>0</v>
      </c>
      <c r="J863" s="34" t="s">
        <v>26</v>
      </c>
      <c r="K863" s="20"/>
      <c r="L863" s="9">
        <f t="shared" si="163"/>
        <v>0</v>
      </c>
      <c r="M863" s="9"/>
      <c r="N863" s="9"/>
      <c r="O863" s="9">
        <f t="shared" si="164"/>
        <v>0</v>
      </c>
      <c r="P863" s="9"/>
      <c r="Q863" s="9"/>
      <c r="R863" s="9">
        <f t="shared" si="165"/>
        <v>0</v>
      </c>
      <c r="S863" s="9"/>
      <c r="T863" s="9"/>
      <c r="U863" s="9">
        <f t="shared" si="166"/>
        <v>0</v>
      </c>
      <c r="V863" s="9"/>
      <c r="W863" s="9"/>
      <c r="X863" s="9">
        <f t="shared" si="167"/>
        <v>0</v>
      </c>
      <c r="Y863" s="9"/>
      <c r="Z863" s="9"/>
      <c r="AA863" s="10">
        <f t="shared" si="168"/>
        <v>0</v>
      </c>
      <c r="AB863" s="11"/>
    </row>
    <row r="864" spans="1:28" ht="15.75" hidden="1" x14ac:dyDescent="0.25">
      <c r="A864" s="39">
        <v>45712</v>
      </c>
      <c r="B864" s="33" t="s">
        <v>231</v>
      </c>
      <c r="C864" s="33"/>
      <c r="D864" s="33"/>
      <c r="E864" s="33" t="s">
        <v>482</v>
      </c>
      <c r="F864" s="33">
        <v>60.1</v>
      </c>
      <c r="G864" s="33" t="s">
        <v>51</v>
      </c>
      <c r="H864" s="33"/>
      <c r="I864" s="20">
        <f t="shared" si="169"/>
        <v>0</v>
      </c>
      <c r="J864" s="34" t="s">
        <v>26</v>
      </c>
      <c r="K864" s="20"/>
      <c r="L864" s="9">
        <f t="shared" si="163"/>
        <v>0</v>
      </c>
      <c r="M864" s="9"/>
      <c r="N864" s="9"/>
      <c r="O864" s="9">
        <f t="shared" si="164"/>
        <v>0</v>
      </c>
      <c r="P864" s="9"/>
      <c r="Q864" s="9"/>
      <c r="R864" s="9">
        <f t="shared" si="165"/>
        <v>0</v>
      </c>
      <c r="S864" s="9"/>
      <c r="T864" s="9"/>
      <c r="U864" s="9">
        <f t="shared" si="166"/>
        <v>0</v>
      </c>
      <c r="V864" s="9"/>
      <c r="W864" s="9"/>
      <c r="X864" s="9">
        <f t="shared" si="167"/>
        <v>0</v>
      </c>
      <c r="Y864" s="9"/>
      <c r="Z864" s="9"/>
      <c r="AA864" s="10">
        <f t="shared" si="168"/>
        <v>0</v>
      </c>
      <c r="AB864" s="11"/>
    </row>
    <row r="865" spans="1:28" ht="15.75" hidden="1" x14ac:dyDescent="0.25">
      <c r="A865" s="39">
        <v>45712</v>
      </c>
      <c r="B865" s="33" t="s">
        <v>231</v>
      </c>
      <c r="C865" s="33"/>
      <c r="D865" s="33"/>
      <c r="E865" s="33" t="s">
        <v>423</v>
      </c>
      <c r="F865" s="33">
        <v>66.3</v>
      </c>
      <c r="G865" s="33" t="s">
        <v>51</v>
      </c>
      <c r="H865" s="33"/>
      <c r="I865" s="20">
        <f t="shared" si="169"/>
        <v>0</v>
      </c>
      <c r="J865" s="34" t="s">
        <v>26</v>
      </c>
      <c r="K865" s="20"/>
      <c r="L865" s="9">
        <f t="shared" si="163"/>
        <v>0</v>
      </c>
      <c r="M865" s="9"/>
      <c r="N865" s="9"/>
      <c r="O865" s="9">
        <f t="shared" si="164"/>
        <v>0</v>
      </c>
      <c r="P865" s="9"/>
      <c r="Q865" s="9"/>
      <c r="R865" s="9">
        <f t="shared" si="165"/>
        <v>0</v>
      </c>
      <c r="S865" s="9"/>
      <c r="T865" s="9"/>
      <c r="U865" s="9">
        <f t="shared" si="166"/>
        <v>0</v>
      </c>
      <c r="V865" s="9"/>
      <c r="W865" s="9"/>
      <c r="X865" s="9">
        <f t="shared" si="167"/>
        <v>0</v>
      </c>
      <c r="Y865" s="9"/>
      <c r="Z865" s="9"/>
      <c r="AA865" s="10">
        <f t="shared" si="168"/>
        <v>0</v>
      </c>
      <c r="AB865" s="11"/>
    </row>
    <row r="866" spans="1:28" ht="15.75" hidden="1" x14ac:dyDescent="0.25">
      <c r="A866" s="39">
        <v>45712</v>
      </c>
      <c r="B866" s="33" t="s">
        <v>231</v>
      </c>
      <c r="C866" s="33"/>
      <c r="D866" s="33"/>
      <c r="E866" s="33" t="s">
        <v>135</v>
      </c>
      <c r="F866" s="33">
        <v>28.1</v>
      </c>
      <c r="G866" s="33" t="s">
        <v>51</v>
      </c>
      <c r="H866" s="33"/>
      <c r="I866" s="20">
        <f t="shared" si="169"/>
        <v>0</v>
      </c>
      <c r="J866" s="34" t="s">
        <v>26</v>
      </c>
      <c r="K866" s="20"/>
      <c r="L866" s="9">
        <f t="shared" si="163"/>
        <v>0</v>
      </c>
      <c r="M866" s="9"/>
      <c r="N866" s="9"/>
      <c r="O866" s="9">
        <f t="shared" si="164"/>
        <v>0</v>
      </c>
      <c r="P866" s="9"/>
      <c r="Q866" s="9"/>
      <c r="R866" s="9">
        <f t="shared" si="165"/>
        <v>0</v>
      </c>
      <c r="S866" s="9"/>
      <c r="T866" s="9"/>
      <c r="U866" s="9">
        <f t="shared" si="166"/>
        <v>0</v>
      </c>
      <c r="V866" s="9"/>
      <c r="W866" s="9"/>
      <c r="X866" s="9">
        <f t="shared" si="167"/>
        <v>0</v>
      </c>
      <c r="Y866" s="9"/>
      <c r="Z866" s="9"/>
      <c r="AA866" s="10">
        <f t="shared" si="168"/>
        <v>0</v>
      </c>
      <c r="AB866" s="11"/>
    </row>
    <row r="867" spans="1:28" ht="15.75" hidden="1" x14ac:dyDescent="0.25">
      <c r="A867" s="39">
        <v>45712</v>
      </c>
      <c r="B867" s="33" t="s">
        <v>231</v>
      </c>
      <c r="C867" s="33"/>
      <c r="D867" s="33"/>
      <c r="E867" s="33" t="s">
        <v>85</v>
      </c>
      <c r="F867" s="33">
        <v>96.5</v>
      </c>
      <c r="G867" s="33" t="s">
        <v>51</v>
      </c>
      <c r="H867" s="33"/>
      <c r="I867" s="20">
        <f t="shared" si="169"/>
        <v>0</v>
      </c>
      <c r="J867" s="34" t="s">
        <v>26</v>
      </c>
      <c r="K867" s="20"/>
      <c r="L867" s="9">
        <f t="shared" si="163"/>
        <v>0</v>
      </c>
      <c r="M867" s="9"/>
      <c r="N867" s="9"/>
      <c r="O867" s="9">
        <f t="shared" si="164"/>
        <v>0</v>
      </c>
      <c r="P867" s="9"/>
      <c r="Q867" s="9"/>
      <c r="R867" s="9">
        <f t="shared" si="165"/>
        <v>0</v>
      </c>
      <c r="S867" s="9"/>
      <c r="T867" s="9"/>
      <c r="U867" s="9">
        <f t="shared" si="166"/>
        <v>0</v>
      </c>
      <c r="V867" s="9"/>
      <c r="W867" s="9"/>
      <c r="X867" s="9">
        <f t="shared" si="167"/>
        <v>0</v>
      </c>
      <c r="Y867" s="9"/>
      <c r="Z867" s="9"/>
      <c r="AA867" s="10">
        <f t="shared" si="168"/>
        <v>0</v>
      </c>
      <c r="AB867" s="11"/>
    </row>
    <row r="868" spans="1:28" ht="15.75" hidden="1" x14ac:dyDescent="0.25">
      <c r="A868" s="39">
        <v>45712</v>
      </c>
      <c r="B868" s="33" t="s">
        <v>231</v>
      </c>
      <c r="C868" s="33"/>
      <c r="D868" s="33"/>
      <c r="E868" s="33" t="s">
        <v>362</v>
      </c>
      <c r="F868" s="33">
        <v>14.6</v>
      </c>
      <c r="G868" s="33" t="s">
        <v>51</v>
      </c>
      <c r="H868" s="33"/>
      <c r="I868" s="20">
        <f t="shared" si="169"/>
        <v>0</v>
      </c>
      <c r="J868" s="34" t="s">
        <v>26</v>
      </c>
      <c r="K868" s="20"/>
      <c r="L868" s="9">
        <f t="shared" si="163"/>
        <v>0</v>
      </c>
      <c r="M868" s="9"/>
      <c r="N868" s="9"/>
      <c r="O868" s="9">
        <f t="shared" si="164"/>
        <v>0</v>
      </c>
      <c r="P868" s="9"/>
      <c r="Q868" s="9"/>
      <c r="R868" s="9">
        <f t="shared" si="165"/>
        <v>0</v>
      </c>
      <c r="S868" s="9"/>
      <c r="T868" s="9"/>
      <c r="U868" s="9">
        <f t="shared" si="166"/>
        <v>0</v>
      </c>
      <c r="V868" s="9"/>
      <c r="W868" s="9"/>
      <c r="X868" s="9">
        <f t="shared" si="167"/>
        <v>0</v>
      </c>
      <c r="Y868" s="9"/>
      <c r="Z868" s="9"/>
      <c r="AA868" s="10">
        <f t="shared" si="168"/>
        <v>0</v>
      </c>
      <c r="AB868" s="11"/>
    </row>
    <row r="869" spans="1:28" ht="15.75" hidden="1" x14ac:dyDescent="0.25">
      <c r="A869" s="39">
        <v>45712</v>
      </c>
      <c r="B869" s="33" t="s">
        <v>231</v>
      </c>
      <c r="C869" s="33"/>
      <c r="D869" s="33"/>
      <c r="E869" s="33" t="s">
        <v>143</v>
      </c>
      <c r="F869" s="33">
        <v>142.19999999999999</v>
      </c>
      <c r="G869" s="33" t="s">
        <v>51</v>
      </c>
      <c r="H869" s="33"/>
      <c r="I869" s="20">
        <f t="shared" si="169"/>
        <v>0</v>
      </c>
      <c r="J869" s="34" t="s">
        <v>26</v>
      </c>
      <c r="K869" s="20"/>
      <c r="L869" s="9">
        <f t="shared" si="163"/>
        <v>0</v>
      </c>
      <c r="M869" s="9"/>
      <c r="N869" s="9"/>
      <c r="O869" s="9">
        <f t="shared" si="164"/>
        <v>0</v>
      </c>
      <c r="P869" s="9"/>
      <c r="Q869" s="9"/>
      <c r="R869" s="9">
        <f t="shared" si="165"/>
        <v>0</v>
      </c>
      <c r="S869" s="9"/>
      <c r="T869" s="9"/>
      <c r="U869" s="9">
        <f t="shared" si="166"/>
        <v>0</v>
      </c>
      <c r="V869" s="9"/>
      <c r="W869" s="9"/>
      <c r="X869" s="9">
        <f t="shared" si="167"/>
        <v>0</v>
      </c>
      <c r="Y869" s="9"/>
      <c r="Z869" s="9"/>
      <c r="AA869" s="10">
        <f t="shared" si="168"/>
        <v>0</v>
      </c>
      <c r="AB869" s="11"/>
    </row>
    <row r="870" spans="1:28" ht="15.75" hidden="1" x14ac:dyDescent="0.25">
      <c r="A870" s="39">
        <v>45712</v>
      </c>
      <c r="B870" s="33" t="s">
        <v>231</v>
      </c>
      <c r="C870" s="33"/>
      <c r="D870" s="33"/>
      <c r="E870" s="33" t="s">
        <v>632</v>
      </c>
      <c r="F870" s="33">
        <v>26</v>
      </c>
      <c r="G870" s="33" t="s">
        <v>51</v>
      </c>
      <c r="H870" s="33"/>
      <c r="I870" s="20">
        <f t="shared" si="169"/>
        <v>0</v>
      </c>
      <c r="J870" s="34" t="s">
        <v>26</v>
      </c>
      <c r="K870" s="20"/>
      <c r="L870" s="9">
        <f t="shared" si="163"/>
        <v>0</v>
      </c>
      <c r="M870" s="9"/>
      <c r="N870" s="9"/>
      <c r="O870" s="9">
        <f t="shared" si="164"/>
        <v>0</v>
      </c>
      <c r="P870" s="9"/>
      <c r="Q870" s="9"/>
      <c r="R870" s="9">
        <f t="shared" si="165"/>
        <v>0</v>
      </c>
      <c r="S870" s="9"/>
      <c r="T870" s="9"/>
      <c r="U870" s="9">
        <f t="shared" si="166"/>
        <v>0</v>
      </c>
      <c r="V870" s="9"/>
      <c r="W870" s="9"/>
      <c r="X870" s="9">
        <f t="shared" si="167"/>
        <v>0</v>
      </c>
      <c r="Y870" s="9"/>
      <c r="Z870" s="9"/>
      <c r="AA870" s="10">
        <f t="shared" si="168"/>
        <v>0</v>
      </c>
      <c r="AB870" s="11"/>
    </row>
    <row r="871" spans="1:28" ht="15.75" hidden="1" x14ac:dyDescent="0.25">
      <c r="A871" s="39">
        <v>45712</v>
      </c>
      <c r="B871" s="33" t="s">
        <v>231</v>
      </c>
      <c r="C871" s="33"/>
      <c r="D871" s="33"/>
      <c r="E871" s="33" t="s">
        <v>85</v>
      </c>
      <c r="F871" s="33">
        <v>65</v>
      </c>
      <c r="G871" s="33" t="s">
        <v>51</v>
      </c>
      <c r="H871" s="33"/>
      <c r="I871" s="20">
        <f t="shared" si="169"/>
        <v>0</v>
      </c>
      <c r="J871" s="34" t="s">
        <v>26</v>
      </c>
      <c r="K871" s="20"/>
      <c r="L871" s="9">
        <f t="shared" si="163"/>
        <v>0</v>
      </c>
      <c r="M871" s="9"/>
      <c r="N871" s="9"/>
      <c r="O871" s="9">
        <f t="shared" si="164"/>
        <v>0</v>
      </c>
      <c r="P871" s="9"/>
      <c r="Q871" s="9"/>
      <c r="R871" s="9">
        <f t="shared" si="165"/>
        <v>0</v>
      </c>
      <c r="S871" s="9"/>
      <c r="T871" s="9"/>
      <c r="U871" s="9">
        <f t="shared" si="166"/>
        <v>0</v>
      </c>
      <c r="V871" s="9"/>
      <c r="W871" s="9"/>
      <c r="X871" s="9">
        <f t="shared" si="167"/>
        <v>0</v>
      </c>
      <c r="Y871" s="9"/>
      <c r="Z871" s="9"/>
      <c r="AA871" s="10">
        <f t="shared" si="168"/>
        <v>0</v>
      </c>
      <c r="AB871" s="11"/>
    </row>
    <row r="872" spans="1:28" ht="15.75" hidden="1" x14ac:dyDescent="0.25">
      <c r="A872" s="39">
        <v>45712</v>
      </c>
      <c r="B872" s="33" t="s">
        <v>231</v>
      </c>
      <c r="C872" s="33"/>
      <c r="D872" s="33"/>
      <c r="E872" s="33" t="s">
        <v>423</v>
      </c>
      <c r="F872" s="33">
        <v>67.2</v>
      </c>
      <c r="G872" s="33" t="s">
        <v>51</v>
      </c>
      <c r="H872" s="33"/>
      <c r="I872" s="20">
        <f t="shared" si="169"/>
        <v>0</v>
      </c>
      <c r="J872" s="34" t="s">
        <v>26</v>
      </c>
      <c r="K872" s="20"/>
      <c r="L872" s="9">
        <f t="shared" si="163"/>
        <v>0</v>
      </c>
      <c r="M872" s="9"/>
      <c r="N872" s="9"/>
      <c r="O872" s="9">
        <f t="shared" si="164"/>
        <v>0</v>
      </c>
      <c r="P872" s="9"/>
      <c r="Q872" s="9"/>
      <c r="R872" s="9">
        <f t="shared" si="165"/>
        <v>0</v>
      </c>
      <c r="S872" s="9"/>
      <c r="T872" s="9"/>
      <c r="U872" s="9">
        <f t="shared" si="166"/>
        <v>0</v>
      </c>
      <c r="V872" s="9"/>
      <c r="W872" s="9"/>
      <c r="X872" s="9">
        <f t="shared" si="167"/>
        <v>0</v>
      </c>
      <c r="Y872" s="9"/>
      <c r="Z872" s="9"/>
      <c r="AA872" s="10">
        <f t="shared" si="168"/>
        <v>0</v>
      </c>
      <c r="AB872" s="11"/>
    </row>
    <row r="873" spans="1:28" ht="15.75" hidden="1" x14ac:dyDescent="0.25">
      <c r="A873" s="39">
        <v>45712</v>
      </c>
      <c r="B873" s="33" t="s">
        <v>231</v>
      </c>
      <c r="C873" s="33"/>
      <c r="D873" s="33"/>
      <c r="E873" s="33" t="s">
        <v>304</v>
      </c>
      <c r="F873" s="33">
        <v>33.200000000000003</v>
      </c>
      <c r="G873" s="33" t="s">
        <v>51</v>
      </c>
      <c r="H873" s="33"/>
      <c r="I873" s="20">
        <f t="shared" si="169"/>
        <v>0</v>
      </c>
      <c r="J873" s="34" t="s">
        <v>26</v>
      </c>
      <c r="K873" s="20"/>
      <c r="L873" s="9">
        <f t="shared" si="163"/>
        <v>0</v>
      </c>
      <c r="M873" s="9"/>
      <c r="N873" s="9"/>
      <c r="O873" s="9">
        <f t="shared" si="164"/>
        <v>0</v>
      </c>
      <c r="P873" s="9"/>
      <c r="Q873" s="9"/>
      <c r="R873" s="9">
        <f t="shared" si="165"/>
        <v>0</v>
      </c>
      <c r="S873" s="9"/>
      <c r="T873" s="9"/>
      <c r="U873" s="9">
        <f t="shared" si="166"/>
        <v>0</v>
      </c>
      <c r="V873" s="9"/>
      <c r="W873" s="9"/>
      <c r="X873" s="9">
        <f t="shared" si="167"/>
        <v>0</v>
      </c>
      <c r="Y873" s="9"/>
      <c r="Z873" s="9"/>
      <c r="AA873" s="10">
        <f t="shared" si="168"/>
        <v>0</v>
      </c>
      <c r="AB873" s="11"/>
    </row>
    <row r="874" spans="1:28" ht="15.75" hidden="1" x14ac:dyDescent="0.25">
      <c r="A874" s="39">
        <v>45712</v>
      </c>
      <c r="B874" s="33" t="s">
        <v>186</v>
      </c>
      <c r="C874" s="33"/>
      <c r="D874" s="33" t="s">
        <v>31</v>
      </c>
      <c r="E874" s="33" t="s">
        <v>407</v>
      </c>
      <c r="F874" s="33">
        <v>9</v>
      </c>
      <c r="G874" s="33" t="s">
        <v>33</v>
      </c>
      <c r="H874" s="33">
        <v>280000</v>
      </c>
      <c r="I874" s="20">
        <f t="shared" si="169"/>
        <v>2520000</v>
      </c>
      <c r="J874" s="34" t="s">
        <v>26</v>
      </c>
      <c r="K874" s="20"/>
      <c r="L874" s="9">
        <f t="shared" si="163"/>
        <v>0</v>
      </c>
      <c r="M874" s="9"/>
      <c r="N874" s="9"/>
      <c r="O874" s="9">
        <f t="shared" si="164"/>
        <v>0</v>
      </c>
      <c r="P874" s="9"/>
      <c r="Q874" s="9"/>
      <c r="R874" s="9">
        <f t="shared" si="165"/>
        <v>0</v>
      </c>
      <c r="S874" s="9"/>
      <c r="T874" s="9"/>
      <c r="U874" s="9">
        <f t="shared" si="166"/>
        <v>0</v>
      </c>
      <c r="V874" s="9"/>
      <c r="W874" s="9"/>
      <c r="X874" s="9">
        <f t="shared" si="167"/>
        <v>0</v>
      </c>
      <c r="Y874" s="9"/>
      <c r="Z874" s="9"/>
      <c r="AA874" s="10">
        <f t="shared" si="168"/>
        <v>2520000</v>
      </c>
      <c r="AB874" s="11"/>
    </row>
    <row r="875" spans="1:28" ht="15.75" hidden="1" x14ac:dyDescent="0.25">
      <c r="A875" s="39">
        <v>45712</v>
      </c>
      <c r="B875" s="33" t="s">
        <v>194</v>
      </c>
      <c r="C875" s="33"/>
      <c r="D875" s="33" t="s">
        <v>31</v>
      </c>
      <c r="E875" s="33" t="s">
        <v>439</v>
      </c>
      <c r="F875" s="33">
        <v>0.9</v>
      </c>
      <c r="G875" s="33" t="s">
        <v>267</v>
      </c>
      <c r="H875" s="33">
        <v>1150000</v>
      </c>
      <c r="I875" s="20">
        <f t="shared" si="169"/>
        <v>1035000</v>
      </c>
      <c r="J875" s="34" t="s">
        <v>26</v>
      </c>
      <c r="K875" s="20"/>
      <c r="L875" s="9">
        <f t="shared" si="163"/>
        <v>0</v>
      </c>
      <c r="M875" s="9"/>
      <c r="N875" s="9"/>
      <c r="O875" s="9">
        <f t="shared" si="164"/>
        <v>0</v>
      </c>
      <c r="P875" s="9"/>
      <c r="Q875" s="9"/>
      <c r="R875" s="9">
        <f t="shared" si="165"/>
        <v>0</v>
      </c>
      <c r="S875" s="9"/>
      <c r="T875" s="9"/>
      <c r="U875" s="9">
        <f t="shared" si="166"/>
        <v>0</v>
      </c>
      <c r="V875" s="9"/>
      <c r="W875" s="9"/>
      <c r="X875" s="9">
        <f t="shared" si="167"/>
        <v>0</v>
      </c>
      <c r="Y875" s="9"/>
      <c r="Z875" s="9"/>
      <c r="AA875" s="10">
        <f t="shared" si="168"/>
        <v>1035000</v>
      </c>
      <c r="AB875" s="11"/>
    </row>
    <row r="876" spans="1:28" ht="15.75" hidden="1" x14ac:dyDescent="0.25">
      <c r="A876" s="39">
        <v>45712</v>
      </c>
      <c r="B876" s="33" t="s">
        <v>729</v>
      </c>
      <c r="C876" s="33"/>
      <c r="D876" s="33" t="s">
        <v>31</v>
      </c>
      <c r="E876" s="33" t="s">
        <v>110</v>
      </c>
      <c r="F876" s="33">
        <v>1000</v>
      </c>
      <c r="G876" s="33" t="s">
        <v>29</v>
      </c>
      <c r="H876" s="33">
        <v>2000</v>
      </c>
      <c r="I876" s="20">
        <f t="shared" si="169"/>
        <v>2000000</v>
      </c>
      <c r="J876" s="37" t="s">
        <v>241</v>
      </c>
      <c r="K876" s="20"/>
      <c r="L876" s="9">
        <f t="shared" si="163"/>
        <v>2000000</v>
      </c>
      <c r="M876" s="9">
        <v>2000000</v>
      </c>
      <c r="N876" s="9"/>
      <c r="O876" s="9">
        <f t="shared" si="164"/>
        <v>0</v>
      </c>
      <c r="P876" s="9"/>
      <c r="Q876" s="9"/>
      <c r="R876" s="9">
        <f t="shared" si="165"/>
        <v>0</v>
      </c>
      <c r="S876" s="9"/>
      <c r="T876" s="9"/>
      <c r="U876" s="9">
        <f t="shared" si="166"/>
        <v>0</v>
      </c>
      <c r="V876" s="9"/>
      <c r="W876" s="9"/>
      <c r="X876" s="9">
        <f t="shared" si="167"/>
        <v>0</v>
      </c>
      <c r="Y876" s="9"/>
      <c r="Z876" s="9"/>
      <c r="AA876" s="10">
        <f t="shared" si="168"/>
        <v>0</v>
      </c>
      <c r="AB876" s="11">
        <v>45713</v>
      </c>
    </row>
    <row r="877" spans="1:28" ht="15.75" hidden="1" x14ac:dyDescent="0.25">
      <c r="A877" s="39">
        <v>45712</v>
      </c>
      <c r="B877" s="33" t="s">
        <v>92</v>
      </c>
      <c r="C877" s="33"/>
      <c r="D877" s="33" t="s">
        <v>31</v>
      </c>
      <c r="E877" s="33" t="s">
        <v>198</v>
      </c>
      <c r="F877" s="33">
        <v>750</v>
      </c>
      <c r="G877" s="33" t="s">
        <v>29</v>
      </c>
      <c r="H877" s="33">
        <v>860</v>
      </c>
      <c r="I877" s="20">
        <f t="shared" si="169"/>
        <v>645000</v>
      </c>
      <c r="J877" s="37" t="s">
        <v>241</v>
      </c>
      <c r="K877" s="20"/>
      <c r="L877" s="9">
        <f t="shared" si="163"/>
        <v>645000</v>
      </c>
      <c r="M877" s="9">
        <v>645000</v>
      </c>
      <c r="N877" s="9"/>
      <c r="O877" s="9">
        <f t="shared" si="164"/>
        <v>0</v>
      </c>
      <c r="P877" s="9"/>
      <c r="Q877" s="9"/>
      <c r="R877" s="9">
        <f t="shared" si="165"/>
        <v>0</v>
      </c>
      <c r="S877" s="9"/>
      <c r="T877" s="9"/>
      <c r="U877" s="9">
        <f t="shared" si="166"/>
        <v>0</v>
      </c>
      <c r="V877" s="9"/>
      <c r="W877" s="9"/>
      <c r="X877" s="9">
        <f t="shared" si="167"/>
        <v>0</v>
      </c>
      <c r="Y877" s="9"/>
      <c r="Z877" s="9"/>
      <c r="AA877" s="10">
        <f t="shared" si="168"/>
        <v>0</v>
      </c>
      <c r="AB877" s="11">
        <v>45712</v>
      </c>
    </row>
    <row r="878" spans="1:28" ht="15.75" hidden="1" x14ac:dyDescent="0.25">
      <c r="A878" s="39">
        <v>45712</v>
      </c>
      <c r="B878" s="33" t="s">
        <v>92</v>
      </c>
      <c r="C878" s="33"/>
      <c r="D878" s="33" t="s">
        <v>31</v>
      </c>
      <c r="E878" s="33" t="s">
        <v>270</v>
      </c>
      <c r="F878" s="33">
        <v>500</v>
      </c>
      <c r="G878" s="33" t="s">
        <v>29</v>
      </c>
      <c r="H878" s="33">
        <v>1120</v>
      </c>
      <c r="I878" s="20">
        <f t="shared" si="169"/>
        <v>560000</v>
      </c>
      <c r="J878" s="37" t="s">
        <v>241</v>
      </c>
      <c r="K878" s="20"/>
      <c r="L878" s="9">
        <f t="shared" si="163"/>
        <v>560000</v>
      </c>
      <c r="M878" s="9">
        <v>560000</v>
      </c>
      <c r="N878" s="9"/>
      <c r="O878" s="9">
        <f t="shared" si="164"/>
        <v>0</v>
      </c>
      <c r="P878" s="9"/>
      <c r="Q878" s="9"/>
      <c r="R878" s="9">
        <f t="shared" si="165"/>
        <v>0</v>
      </c>
      <c r="S878" s="9"/>
      <c r="T878" s="9"/>
      <c r="U878" s="9">
        <f t="shared" si="166"/>
        <v>0</v>
      </c>
      <c r="V878" s="9"/>
      <c r="W878" s="9"/>
      <c r="X878" s="9">
        <f t="shared" si="167"/>
        <v>0</v>
      </c>
      <c r="Y878" s="9"/>
      <c r="Z878" s="9"/>
      <c r="AA878" s="10">
        <f t="shared" si="168"/>
        <v>0</v>
      </c>
      <c r="AB878" s="11">
        <v>45712</v>
      </c>
    </row>
    <row r="879" spans="1:28" ht="15.75" hidden="1" x14ac:dyDescent="0.25">
      <c r="A879" s="39">
        <v>45712</v>
      </c>
      <c r="B879" s="33" t="s">
        <v>217</v>
      </c>
      <c r="C879" s="33"/>
      <c r="D879" s="33" t="s">
        <v>41</v>
      </c>
      <c r="E879" s="33" t="s">
        <v>73</v>
      </c>
      <c r="F879" s="33">
        <v>10</v>
      </c>
      <c r="G879" s="33" t="s">
        <v>74</v>
      </c>
      <c r="H879" s="33">
        <v>50000</v>
      </c>
      <c r="I879" s="20">
        <f t="shared" si="169"/>
        <v>500000</v>
      </c>
      <c r="J879" s="34" t="s">
        <v>26</v>
      </c>
      <c r="K879" s="20"/>
      <c r="L879" s="9">
        <f t="shared" si="163"/>
        <v>0</v>
      </c>
      <c r="M879" s="9"/>
      <c r="N879" s="9"/>
      <c r="O879" s="9">
        <f t="shared" si="164"/>
        <v>0</v>
      </c>
      <c r="P879" s="9"/>
      <c r="Q879" s="9"/>
      <c r="R879" s="9">
        <f t="shared" si="165"/>
        <v>0</v>
      </c>
      <c r="S879" s="9"/>
      <c r="T879" s="9"/>
      <c r="U879" s="9">
        <f t="shared" si="166"/>
        <v>0</v>
      </c>
      <c r="V879" s="9"/>
      <c r="W879" s="9"/>
      <c r="X879" s="9">
        <f t="shared" si="167"/>
        <v>0</v>
      </c>
      <c r="Y879" s="9"/>
      <c r="Z879" s="9"/>
      <c r="AA879" s="10">
        <f t="shared" si="168"/>
        <v>500000</v>
      </c>
      <c r="AB879" s="11"/>
    </row>
    <row r="880" spans="1:28" ht="15.75" hidden="1" x14ac:dyDescent="0.25">
      <c r="A880" s="39">
        <v>45712</v>
      </c>
      <c r="B880" s="33" t="s">
        <v>217</v>
      </c>
      <c r="C880" s="33"/>
      <c r="D880" s="33" t="s">
        <v>41</v>
      </c>
      <c r="E880" s="33" t="s">
        <v>102</v>
      </c>
      <c r="F880" s="33">
        <v>4</v>
      </c>
      <c r="G880" s="33" t="s">
        <v>74</v>
      </c>
      <c r="H880" s="33">
        <v>65000</v>
      </c>
      <c r="I880" s="20">
        <f t="shared" si="169"/>
        <v>260000</v>
      </c>
      <c r="J880" s="34" t="s">
        <v>26</v>
      </c>
      <c r="K880" s="20"/>
      <c r="L880" s="9">
        <f t="shared" si="163"/>
        <v>0</v>
      </c>
      <c r="M880" s="9"/>
      <c r="N880" s="9"/>
      <c r="O880" s="9">
        <f t="shared" si="164"/>
        <v>0</v>
      </c>
      <c r="P880" s="9"/>
      <c r="Q880" s="9"/>
      <c r="R880" s="9">
        <f t="shared" si="165"/>
        <v>0</v>
      </c>
      <c r="S880" s="9"/>
      <c r="T880" s="9"/>
      <c r="U880" s="9">
        <f t="shared" si="166"/>
        <v>0</v>
      </c>
      <c r="V880" s="9"/>
      <c r="W880" s="9"/>
      <c r="X880" s="9">
        <f t="shared" si="167"/>
        <v>0</v>
      </c>
      <c r="Y880" s="9"/>
      <c r="Z880" s="9"/>
      <c r="AA880" s="10">
        <f t="shared" si="168"/>
        <v>260000</v>
      </c>
      <c r="AB880" s="11"/>
    </row>
    <row r="881" spans="1:28" ht="15.75" hidden="1" x14ac:dyDescent="0.25">
      <c r="A881" s="39">
        <v>45712</v>
      </c>
      <c r="B881" s="33" t="s">
        <v>162</v>
      </c>
      <c r="C881" s="33"/>
      <c r="D881" s="33" t="s">
        <v>31</v>
      </c>
      <c r="E881" s="33" t="s">
        <v>155</v>
      </c>
      <c r="F881" s="33">
        <v>5200</v>
      </c>
      <c r="G881" s="33" t="s">
        <v>29</v>
      </c>
      <c r="H881" s="33">
        <v>3500</v>
      </c>
      <c r="I881" s="20">
        <f t="shared" si="169"/>
        <v>18200000</v>
      </c>
      <c r="J881" s="34" t="s">
        <v>26</v>
      </c>
      <c r="K881" s="20"/>
      <c r="L881" s="9">
        <f t="shared" si="163"/>
        <v>0</v>
      </c>
      <c r="M881" s="9"/>
      <c r="N881" s="9"/>
      <c r="O881" s="9">
        <f t="shared" si="164"/>
        <v>0</v>
      </c>
      <c r="P881" s="9"/>
      <c r="Q881" s="9"/>
      <c r="R881" s="9">
        <f t="shared" si="165"/>
        <v>0</v>
      </c>
      <c r="S881" s="9"/>
      <c r="T881" s="9"/>
      <c r="U881" s="9">
        <f t="shared" si="166"/>
        <v>0</v>
      </c>
      <c r="V881" s="9"/>
      <c r="W881" s="9"/>
      <c r="X881" s="9">
        <f t="shared" si="167"/>
        <v>0</v>
      </c>
      <c r="Y881" s="9"/>
      <c r="Z881" s="9"/>
      <c r="AA881" s="10">
        <f t="shared" si="168"/>
        <v>18200000</v>
      </c>
      <c r="AB881" s="11"/>
    </row>
    <row r="882" spans="1:28" ht="15.75" hidden="1" x14ac:dyDescent="0.25">
      <c r="A882" s="39">
        <v>45712</v>
      </c>
      <c r="B882" s="33" t="s">
        <v>216</v>
      </c>
      <c r="C882" s="33"/>
      <c r="D882" s="33" t="s">
        <v>31</v>
      </c>
      <c r="E882" s="33" t="s">
        <v>527</v>
      </c>
      <c r="F882" s="33">
        <v>2</v>
      </c>
      <c r="G882" s="33" t="s">
        <v>51</v>
      </c>
      <c r="H882" s="33">
        <v>165000</v>
      </c>
      <c r="I882" s="20">
        <f t="shared" si="169"/>
        <v>330000</v>
      </c>
      <c r="J882" s="34" t="s">
        <v>26</v>
      </c>
      <c r="K882" s="20"/>
      <c r="L882" s="9">
        <f t="shared" si="163"/>
        <v>0</v>
      </c>
      <c r="M882" s="9"/>
      <c r="N882" s="9"/>
      <c r="O882" s="9">
        <f t="shared" si="164"/>
        <v>0</v>
      </c>
      <c r="P882" s="9"/>
      <c r="Q882" s="9"/>
      <c r="R882" s="9">
        <f t="shared" si="165"/>
        <v>0</v>
      </c>
      <c r="S882" s="9"/>
      <c r="T882" s="9"/>
      <c r="U882" s="9">
        <f t="shared" si="166"/>
        <v>0</v>
      </c>
      <c r="V882" s="9"/>
      <c r="W882" s="9"/>
      <c r="X882" s="9">
        <f t="shared" si="167"/>
        <v>0</v>
      </c>
      <c r="Y882" s="9"/>
      <c r="Z882" s="9"/>
      <c r="AA882" s="10">
        <f t="shared" si="168"/>
        <v>330000</v>
      </c>
      <c r="AB882" s="11"/>
    </row>
    <row r="883" spans="1:28" ht="15.75" hidden="1" x14ac:dyDescent="0.25">
      <c r="A883" s="39">
        <v>45712</v>
      </c>
      <c r="B883" s="33" t="s">
        <v>360</v>
      </c>
      <c r="C883" s="33"/>
      <c r="D883" s="33" t="s">
        <v>31</v>
      </c>
      <c r="E883" s="33" t="s">
        <v>70</v>
      </c>
      <c r="F883" s="33">
        <v>1300</v>
      </c>
      <c r="G883" s="33" t="s">
        <v>29</v>
      </c>
      <c r="H883" s="33">
        <v>2720</v>
      </c>
      <c r="I883" s="20">
        <f t="shared" si="169"/>
        <v>3536000</v>
      </c>
      <c r="J883" s="37" t="s">
        <v>240</v>
      </c>
      <c r="K883" s="20" t="s">
        <v>763</v>
      </c>
      <c r="L883" s="9">
        <f t="shared" si="163"/>
        <v>0</v>
      </c>
      <c r="M883" s="9"/>
      <c r="N883" s="9"/>
      <c r="O883" s="9">
        <f t="shared" si="164"/>
        <v>3536000</v>
      </c>
      <c r="P883" s="9">
        <v>3536000</v>
      </c>
      <c r="Q883" s="9"/>
      <c r="R883" s="9">
        <f t="shared" si="165"/>
        <v>0</v>
      </c>
      <c r="S883" s="9"/>
      <c r="T883" s="9"/>
      <c r="U883" s="9">
        <f t="shared" si="166"/>
        <v>0</v>
      </c>
      <c r="V883" s="9"/>
      <c r="W883" s="9"/>
      <c r="X883" s="9">
        <f t="shared" si="167"/>
        <v>0</v>
      </c>
      <c r="Y883" s="9"/>
      <c r="Z883" s="9"/>
      <c r="AA883" s="10">
        <f t="shared" si="168"/>
        <v>0</v>
      </c>
      <c r="AB883" s="11">
        <v>45716</v>
      </c>
    </row>
    <row r="884" spans="1:28" ht="15.75" hidden="1" x14ac:dyDescent="0.25">
      <c r="A884" s="39">
        <v>45712</v>
      </c>
      <c r="B884" s="33" t="s">
        <v>221</v>
      </c>
      <c r="C884" s="33"/>
      <c r="D884" s="33" t="s">
        <v>41</v>
      </c>
      <c r="E884" s="33" t="s">
        <v>228</v>
      </c>
      <c r="F884" s="33">
        <v>1</v>
      </c>
      <c r="G884" s="33" t="s">
        <v>138</v>
      </c>
      <c r="H884" s="33">
        <v>1200000</v>
      </c>
      <c r="I884" s="20">
        <f t="shared" si="169"/>
        <v>1200000</v>
      </c>
      <c r="J884" s="34" t="s">
        <v>26</v>
      </c>
      <c r="K884" s="20"/>
      <c r="L884" s="9">
        <f t="shared" si="163"/>
        <v>0</v>
      </c>
      <c r="M884" s="9"/>
      <c r="N884" s="9"/>
      <c r="O884" s="9">
        <f t="shared" si="164"/>
        <v>0</v>
      </c>
      <c r="P884" s="9"/>
      <c r="Q884" s="9"/>
      <c r="R884" s="9">
        <f t="shared" si="165"/>
        <v>0</v>
      </c>
      <c r="S884" s="9"/>
      <c r="T884" s="9"/>
      <c r="U884" s="9">
        <f t="shared" si="166"/>
        <v>0</v>
      </c>
      <c r="V884" s="9"/>
      <c r="W884" s="9"/>
      <c r="X884" s="9">
        <f t="shared" si="167"/>
        <v>0</v>
      </c>
      <c r="Y884" s="9"/>
      <c r="Z884" s="9"/>
      <c r="AA884" s="10">
        <f t="shared" si="168"/>
        <v>1200000</v>
      </c>
      <c r="AB884" s="11"/>
    </row>
    <row r="885" spans="1:28" ht="15.75" hidden="1" x14ac:dyDescent="0.25">
      <c r="A885" s="39">
        <v>45712</v>
      </c>
      <c r="B885" s="33" t="s">
        <v>109</v>
      </c>
      <c r="C885" s="33"/>
      <c r="D885" s="33" t="s">
        <v>31</v>
      </c>
      <c r="E885" s="33" t="s">
        <v>110</v>
      </c>
      <c r="F885" s="33">
        <v>3600</v>
      </c>
      <c r="G885" s="33" t="s">
        <v>29</v>
      </c>
      <c r="H885" s="33">
        <v>1800</v>
      </c>
      <c r="I885" s="20">
        <f t="shared" si="169"/>
        <v>6480000</v>
      </c>
      <c r="J885" s="37" t="s">
        <v>241</v>
      </c>
      <c r="K885" s="20"/>
      <c r="L885" s="9">
        <f t="shared" si="163"/>
        <v>6480000</v>
      </c>
      <c r="M885" s="9">
        <v>6480000</v>
      </c>
      <c r="N885" s="9"/>
      <c r="O885" s="9">
        <f t="shared" si="164"/>
        <v>0</v>
      </c>
      <c r="P885" s="9"/>
      <c r="Q885" s="9"/>
      <c r="R885" s="9">
        <f t="shared" si="165"/>
        <v>0</v>
      </c>
      <c r="S885" s="9"/>
      <c r="T885" s="9"/>
      <c r="U885" s="9">
        <f t="shared" si="166"/>
        <v>0</v>
      </c>
      <c r="V885" s="9"/>
      <c r="W885" s="9"/>
      <c r="X885" s="9">
        <f t="shared" si="167"/>
        <v>0</v>
      </c>
      <c r="Y885" s="9"/>
      <c r="Z885" s="9"/>
      <c r="AA885" s="10">
        <f t="shared" si="168"/>
        <v>0</v>
      </c>
      <c r="AB885" s="11">
        <v>45712</v>
      </c>
    </row>
    <row r="886" spans="1:28" ht="15.75" hidden="1" x14ac:dyDescent="0.25">
      <c r="A886" s="39">
        <v>45712</v>
      </c>
      <c r="B886" s="33" t="s">
        <v>161</v>
      </c>
      <c r="C886" s="33"/>
      <c r="D886" s="33" t="s">
        <v>41</v>
      </c>
      <c r="E886" s="33" t="s">
        <v>156</v>
      </c>
      <c r="F886" s="33">
        <v>1</v>
      </c>
      <c r="G886" s="33" t="s">
        <v>23</v>
      </c>
      <c r="H886" s="33">
        <v>400000</v>
      </c>
      <c r="I886" s="20">
        <f t="shared" si="169"/>
        <v>400000</v>
      </c>
      <c r="J886" s="37" t="s">
        <v>241</v>
      </c>
      <c r="K886" s="20"/>
      <c r="L886" s="9">
        <f t="shared" si="163"/>
        <v>400000</v>
      </c>
      <c r="M886" s="9">
        <v>400000</v>
      </c>
      <c r="N886" s="9"/>
      <c r="O886" s="9">
        <f t="shared" si="164"/>
        <v>0</v>
      </c>
      <c r="P886" s="9"/>
      <c r="Q886" s="9"/>
      <c r="R886" s="9">
        <f t="shared" si="165"/>
        <v>0</v>
      </c>
      <c r="S886" s="9"/>
      <c r="T886" s="9"/>
      <c r="U886" s="9">
        <f t="shared" si="166"/>
        <v>0</v>
      </c>
      <c r="V886" s="9"/>
      <c r="W886" s="9"/>
      <c r="X886" s="9">
        <f t="shared" si="167"/>
        <v>0</v>
      </c>
      <c r="Y886" s="9"/>
      <c r="Z886" s="9"/>
      <c r="AA886" s="10">
        <f t="shared" si="168"/>
        <v>0</v>
      </c>
      <c r="AB886" s="11">
        <v>45712</v>
      </c>
    </row>
    <row r="887" spans="1:28" ht="15.75" hidden="1" x14ac:dyDescent="0.25">
      <c r="A887" s="32">
        <v>45712</v>
      </c>
      <c r="B887" s="33" t="s">
        <v>329</v>
      </c>
      <c r="C887" s="33"/>
      <c r="D887" s="33" t="s">
        <v>31</v>
      </c>
      <c r="E887" s="33" t="s">
        <v>315</v>
      </c>
      <c r="F887" s="33">
        <v>1000</v>
      </c>
      <c r="G887" s="33" t="s">
        <v>29</v>
      </c>
      <c r="H887" s="33">
        <v>5000</v>
      </c>
      <c r="I887" s="20">
        <f t="shared" si="169"/>
        <v>5000000</v>
      </c>
      <c r="J887" s="34" t="s">
        <v>26</v>
      </c>
      <c r="K887" s="20"/>
      <c r="L887" s="9">
        <f t="shared" si="163"/>
        <v>0</v>
      </c>
      <c r="M887" s="9"/>
      <c r="N887" s="9"/>
      <c r="O887" s="9">
        <f t="shared" si="164"/>
        <v>0</v>
      </c>
      <c r="P887" s="9"/>
      <c r="Q887" s="9"/>
      <c r="R887" s="9">
        <f t="shared" si="165"/>
        <v>0</v>
      </c>
      <c r="S887" s="9"/>
      <c r="T887" s="9"/>
      <c r="U887" s="9">
        <f t="shared" si="166"/>
        <v>0</v>
      </c>
      <c r="V887" s="9"/>
      <c r="W887" s="9"/>
      <c r="X887" s="9">
        <f t="shared" si="167"/>
        <v>0</v>
      </c>
      <c r="Y887" s="9"/>
      <c r="Z887" s="9"/>
      <c r="AA887" s="10">
        <f t="shared" si="168"/>
        <v>5000000</v>
      </c>
      <c r="AB887" s="11"/>
    </row>
    <row r="888" spans="1:28" ht="15.75" hidden="1" x14ac:dyDescent="0.25">
      <c r="A888" s="39">
        <v>45712</v>
      </c>
      <c r="B888" s="33" t="s">
        <v>730</v>
      </c>
      <c r="C888" s="33"/>
      <c r="D888" s="33" t="s">
        <v>223</v>
      </c>
      <c r="E888" s="33" t="s">
        <v>344</v>
      </c>
      <c r="F888" s="33">
        <v>28.8</v>
      </c>
      <c r="G888" s="33" t="s">
        <v>51</v>
      </c>
      <c r="H888" s="33">
        <v>47000</v>
      </c>
      <c r="I888" s="20">
        <f t="shared" si="169"/>
        <v>1353600</v>
      </c>
      <c r="J888" s="34" t="s">
        <v>26</v>
      </c>
      <c r="K888" s="20"/>
      <c r="L888" s="9">
        <f t="shared" si="163"/>
        <v>0</v>
      </c>
      <c r="M888" s="9"/>
      <c r="N888" s="9"/>
      <c r="O888" s="9">
        <f t="shared" si="164"/>
        <v>0</v>
      </c>
      <c r="P888" s="9"/>
      <c r="Q888" s="9"/>
      <c r="R888" s="9">
        <f t="shared" si="165"/>
        <v>0</v>
      </c>
      <c r="S888" s="9"/>
      <c r="T888" s="9"/>
      <c r="U888" s="9">
        <f t="shared" si="166"/>
        <v>0</v>
      </c>
      <c r="V888" s="9"/>
      <c r="W888" s="9"/>
      <c r="X888" s="9">
        <f t="shared" si="167"/>
        <v>0</v>
      </c>
      <c r="Y888" s="9"/>
      <c r="Z888" s="9"/>
      <c r="AA888" s="10">
        <f t="shared" si="168"/>
        <v>1353600</v>
      </c>
      <c r="AB888" s="11"/>
    </row>
    <row r="889" spans="1:28" ht="15.75" hidden="1" x14ac:dyDescent="0.25">
      <c r="A889" s="39">
        <v>45712</v>
      </c>
      <c r="B889" s="33" t="s">
        <v>731</v>
      </c>
      <c r="C889" s="33"/>
      <c r="D889" s="33" t="s">
        <v>41</v>
      </c>
      <c r="E889" s="33" t="s">
        <v>646</v>
      </c>
      <c r="F889" s="33">
        <v>200</v>
      </c>
      <c r="G889" s="33" t="s">
        <v>29</v>
      </c>
      <c r="H889" s="33">
        <v>2720</v>
      </c>
      <c r="I889" s="20">
        <f t="shared" si="169"/>
        <v>544000</v>
      </c>
      <c r="J889" s="37" t="s">
        <v>240</v>
      </c>
      <c r="K889" s="20"/>
      <c r="L889" s="9">
        <f t="shared" si="163"/>
        <v>0</v>
      </c>
      <c r="M889" s="9"/>
      <c r="N889" s="9"/>
      <c r="O889" s="9">
        <f t="shared" si="164"/>
        <v>0</v>
      </c>
      <c r="P889" s="9"/>
      <c r="Q889" s="9"/>
      <c r="R889" s="9">
        <f t="shared" si="165"/>
        <v>0</v>
      </c>
      <c r="S889" s="9"/>
      <c r="T889" s="9"/>
      <c r="U889" s="9">
        <f t="shared" si="166"/>
        <v>0</v>
      </c>
      <c r="V889" s="9"/>
      <c r="W889" s="9"/>
      <c r="X889" s="9">
        <f t="shared" si="167"/>
        <v>544000</v>
      </c>
      <c r="Y889" s="9">
        <v>544000</v>
      </c>
      <c r="Z889" s="9"/>
      <c r="AA889" s="10">
        <f t="shared" si="168"/>
        <v>0</v>
      </c>
      <c r="AB889" s="11">
        <v>45713</v>
      </c>
    </row>
    <row r="890" spans="1:28" ht="15.75" hidden="1" x14ac:dyDescent="0.25">
      <c r="A890" s="39">
        <v>45712</v>
      </c>
      <c r="B890" s="33" t="s">
        <v>674</v>
      </c>
      <c r="C890" s="33"/>
      <c r="D890" s="33" t="s">
        <v>223</v>
      </c>
      <c r="E890" s="33" t="s">
        <v>552</v>
      </c>
      <c r="F890" s="33">
        <v>3</v>
      </c>
      <c r="G890" s="33" t="s">
        <v>33</v>
      </c>
      <c r="H890" s="33">
        <v>450000</v>
      </c>
      <c r="I890" s="20">
        <f t="shared" si="169"/>
        <v>1350000</v>
      </c>
      <c r="J890" s="37" t="s">
        <v>241</v>
      </c>
      <c r="K890" s="20"/>
      <c r="L890" s="9">
        <f t="shared" si="163"/>
        <v>0</v>
      </c>
      <c r="M890" s="9"/>
      <c r="N890" s="9"/>
      <c r="O890" s="9">
        <f t="shared" si="164"/>
        <v>0</v>
      </c>
      <c r="P890" s="9"/>
      <c r="Q890" s="9"/>
      <c r="R890" s="9">
        <f t="shared" si="165"/>
        <v>0</v>
      </c>
      <c r="S890" s="9"/>
      <c r="T890" s="9"/>
      <c r="U890" s="9">
        <f t="shared" si="166"/>
        <v>1350000</v>
      </c>
      <c r="V890" s="9">
        <v>1350000</v>
      </c>
      <c r="W890" s="9"/>
      <c r="X890" s="9">
        <f t="shared" si="167"/>
        <v>0</v>
      </c>
      <c r="Y890" s="9"/>
      <c r="Z890" s="9"/>
      <c r="AA890" s="10">
        <f t="shared" si="168"/>
        <v>0</v>
      </c>
      <c r="AB890" s="11">
        <v>45714</v>
      </c>
    </row>
    <row r="891" spans="1:28" ht="15.75" hidden="1" x14ac:dyDescent="0.25">
      <c r="A891" s="32">
        <v>45712</v>
      </c>
      <c r="B891" s="33" t="s">
        <v>298</v>
      </c>
      <c r="C891" s="33"/>
      <c r="D891" s="33" t="s">
        <v>31</v>
      </c>
      <c r="E891" s="33" t="s">
        <v>95</v>
      </c>
      <c r="F891" s="33">
        <v>500</v>
      </c>
      <c r="G891" s="33" t="s">
        <v>29</v>
      </c>
      <c r="H891" s="33">
        <v>3700</v>
      </c>
      <c r="I891" s="20">
        <f t="shared" si="169"/>
        <v>1850000</v>
      </c>
      <c r="J891" s="37" t="s">
        <v>241</v>
      </c>
      <c r="K891" s="20"/>
      <c r="L891" s="9">
        <f t="shared" si="163"/>
        <v>1850000</v>
      </c>
      <c r="M891" s="9">
        <v>1850000</v>
      </c>
      <c r="N891" s="9"/>
      <c r="O891" s="9">
        <f t="shared" si="164"/>
        <v>0</v>
      </c>
      <c r="P891" s="9"/>
      <c r="Q891" s="9"/>
      <c r="R891" s="9">
        <f t="shared" si="165"/>
        <v>0</v>
      </c>
      <c r="S891" s="9"/>
      <c r="T891" s="9"/>
      <c r="U891" s="9">
        <f t="shared" si="166"/>
        <v>0</v>
      </c>
      <c r="V891" s="9"/>
      <c r="W891" s="9"/>
      <c r="X891" s="9">
        <f t="shared" si="167"/>
        <v>0</v>
      </c>
      <c r="Y891" s="9"/>
      <c r="Z891" s="9"/>
      <c r="AA891" s="10">
        <f t="shared" si="168"/>
        <v>0</v>
      </c>
      <c r="AB891" s="11">
        <v>45713</v>
      </c>
    </row>
    <row r="892" spans="1:28" ht="15.75" hidden="1" x14ac:dyDescent="0.25">
      <c r="A892" s="39">
        <v>45713</v>
      </c>
      <c r="B892" s="35" t="s">
        <v>305</v>
      </c>
      <c r="C892" s="35"/>
      <c r="D892" s="35" t="s">
        <v>31</v>
      </c>
      <c r="E892" s="35" t="s">
        <v>86</v>
      </c>
      <c r="F892" s="35">
        <v>25</v>
      </c>
      <c r="G892" s="35" t="s">
        <v>51</v>
      </c>
      <c r="H892" s="35">
        <v>125000</v>
      </c>
      <c r="I892" s="20">
        <f t="shared" si="169"/>
        <v>3125000</v>
      </c>
      <c r="J892" s="36" t="s">
        <v>26</v>
      </c>
      <c r="K892" s="20"/>
      <c r="L892" s="9">
        <f t="shared" ref="L892:L916" si="170">M892+N892</f>
        <v>0</v>
      </c>
      <c r="M892" s="9"/>
      <c r="N892" s="9"/>
      <c r="O892" s="9">
        <f t="shared" ref="O892:O916" si="171">P892+Q892</f>
        <v>0</v>
      </c>
      <c r="P892" s="9"/>
      <c r="Q892" s="9"/>
      <c r="R892" s="9">
        <f t="shared" ref="R892:R916" si="172">S892+T892</f>
        <v>0</v>
      </c>
      <c r="S892" s="9"/>
      <c r="T892" s="9"/>
      <c r="U892" s="9">
        <f t="shared" ref="U892:U916" si="173">V892+W892</f>
        <v>0</v>
      </c>
      <c r="V892" s="9"/>
      <c r="W892" s="9"/>
      <c r="X892" s="9">
        <f t="shared" ref="X892:X916" si="174">Y892+Z892</f>
        <v>0</v>
      </c>
      <c r="Y892" s="9"/>
      <c r="Z892" s="9"/>
      <c r="AA892" s="10">
        <f t="shared" ref="AA892:AA916" si="175">C892+I892-L892-O892-U892-X892-R892</f>
        <v>3125000</v>
      </c>
      <c r="AB892" s="11"/>
    </row>
    <row r="893" spans="1:28" ht="15.75" hidden="1" x14ac:dyDescent="0.25">
      <c r="A893" s="39">
        <v>45713</v>
      </c>
      <c r="B893" s="33" t="s">
        <v>217</v>
      </c>
      <c r="C893" s="33"/>
      <c r="D893" s="33" t="s">
        <v>41</v>
      </c>
      <c r="E893" s="33" t="s">
        <v>198</v>
      </c>
      <c r="F893" s="33">
        <v>2000</v>
      </c>
      <c r="G893" s="33" t="s">
        <v>29</v>
      </c>
      <c r="H893" s="33">
        <v>860</v>
      </c>
      <c r="I893" s="20">
        <f t="shared" si="169"/>
        <v>1720000</v>
      </c>
      <c r="J893" s="34" t="s">
        <v>26</v>
      </c>
      <c r="K893" s="20"/>
      <c r="L893" s="9">
        <f t="shared" si="170"/>
        <v>0</v>
      </c>
      <c r="M893" s="9"/>
      <c r="N893" s="9"/>
      <c r="O893" s="9">
        <f t="shared" si="171"/>
        <v>0</v>
      </c>
      <c r="P893" s="9"/>
      <c r="Q893" s="9"/>
      <c r="R893" s="9">
        <f t="shared" si="172"/>
        <v>0</v>
      </c>
      <c r="S893" s="9"/>
      <c r="T893" s="9"/>
      <c r="U893" s="9">
        <f t="shared" si="173"/>
        <v>0</v>
      </c>
      <c r="V893" s="9"/>
      <c r="W893" s="9"/>
      <c r="X893" s="9">
        <f t="shared" si="174"/>
        <v>0</v>
      </c>
      <c r="Y893" s="9"/>
      <c r="Z893" s="9"/>
      <c r="AA893" s="10">
        <f t="shared" si="175"/>
        <v>1720000</v>
      </c>
      <c r="AB893" s="11"/>
    </row>
    <row r="894" spans="1:28" ht="15.75" hidden="1" x14ac:dyDescent="0.25">
      <c r="A894" s="39">
        <v>45713</v>
      </c>
      <c r="B894" s="33" t="s">
        <v>217</v>
      </c>
      <c r="C894" s="33"/>
      <c r="D894" s="33" t="s">
        <v>41</v>
      </c>
      <c r="E894" s="33" t="s">
        <v>155</v>
      </c>
      <c r="F894" s="33">
        <v>2000</v>
      </c>
      <c r="G894" s="33" t="s">
        <v>29</v>
      </c>
      <c r="H894" s="33">
        <v>4000</v>
      </c>
      <c r="I894" s="20">
        <f t="shared" si="169"/>
        <v>8000000</v>
      </c>
      <c r="J894" s="34" t="s">
        <v>26</v>
      </c>
      <c r="K894" s="20"/>
      <c r="L894" s="9">
        <f t="shared" si="170"/>
        <v>0</v>
      </c>
      <c r="M894" s="9"/>
      <c r="N894" s="9"/>
      <c r="O894" s="9">
        <f t="shared" si="171"/>
        <v>0</v>
      </c>
      <c r="P894" s="9"/>
      <c r="Q894" s="9"/>
      <c r="R894" s="9">
        <f t="shared" si="172"/>
        <v>0</v>
      </c>
      <c r="S894" s="9"/>
      <c r="T894" s="9"/>
      <c r="U894" s="9">
        <f t="shared" si="173"/>
        <v>0</v>
      </c>
      <c r="V894" s="9"/>
      <c r="W894" s="9"/>
      <c r="X894" s="9">
        <f t="shared" si="174"/>
        <v>0</v>
      </c>
      <c r="Y894" s="9"/>
      <c r="Z894" s="9"/>
      <c r="AA894" s="10">
        <f t="shared" si="175"/>
        <v>8000000</v>
      </c>
      <c r="AB894" s="11"/>
    </row>
    <row r="895" spans="1:28" ht="15.75" hidden="1" x14ac:dyDescent="0.25">
      <c r="A895" s="39">
        <v>45713</v>
      </c>
      <c r="B895" s="33" t="s">
        <v>153</v>
      </c>
      <c r="C895" s="33"/>
      <c r="D895" s="33" t="s">
        <v>31</v>
      </c>
      <c r="E895" s="33" t="s">
        <v>403</v>
      </c>
      <c r="F895" s="33">
        <v>2</v>
      </c>
      <c r="G895" s="33" t="s">
        <v>29</v>
      </c>
      <c r="H895" s="33">
        <v>75000</v>
      </c>
      <c r="I895" s="20">
        <f t="shared" si="169"/>
        <v>150000</v>
      </c>
      <c r="J895" s="34" t="s">
        <v>26</v>
      </c>
      <c r="K895" s="20"/>
      <c r="L895" s="9">
        <f t="shared" si="170"/>
        <v>0</v>
      </c>
      <c r="M895" s="9"/>
      <c r="N895" s="9"/>
      <c r="O895" s="9">
        <f t="shared" si="171"/>
        <v>0</v>
      </c>
      <c r="P895" s="9"/>
      <c r="Q895" s="9"/>
      <c r="R895" s="9">
        <f t="shared" si="172"/>
        <v>0</v>
      </c>
      <c r="S895" s="9"/>
      <c r="T895" s="9"/>
      <c r="U895" s="9">
        <f t="shared" si="173"/>
        <v>0</v>
      </c>
      <c r="V895" s="9"/>
      <c r="W895" s="9"/>
      <c r="X895" s="9">
        <f t="shared" si="174"/>
        <v>0</v>
      </c>
      <c r="Y895" s="9"/>
      <c r="Z895" s="9"/>
      <c r="AA895" s="10">
        <f t="shared" si="175"/>
        <v>150000</v>
      </c>
      <c r="AB895" s="11"/>
    </row>
    <row r="896" spans="1:28" ht="15.75" hidden="1" x14ac:dyDescent="0.25">
      <c r="A896" s="39">
        <v>45713</v>
      </c>
      <c r="B896" s="33" t="s">
        <v>539</v>
      </c>
      <c r="C896" s="33"/>
      <c r="D896" s="33" t="s">
        <v>41</v>
      </c>
      <c r="E896" s="33" t="s">
        <v>552</v>
      </c>
      <c r="F896" s="33">
        <v>20</v>
      </c>
      <c r="G896" s="33" t="s">
        <v>33</v>
      </c>
      <c r="H896" s="33">
        <v>450000</v>
      </c>
      <c r="I896" s="20">
        <f t="shared" si="169"/>
        <v>9000000</v>
      </c>
      <c r="J896" s="37" t="s">
        <v>240</v>
      </c>
      <c r="K896" s="20" t="s">
        <v>747</v>
      </c>
      <c r="L896" s="9">
        <f t="shared" si="170"/>
        <v>0</v>
      </c>
      <c r="M896" s="9"/>
      <c r="N896" s="9"/>
      <c r="O896" s="9">
        <f t="shared" si="171"/>
        <v>9000000</v>
      </c>
      <c r="P896" s="9">
        <v>9000000</v>
      </c>
      <c r="Q896" s="9"/>
      <c r="R896" s="9">
        <f t="shared" si="172"/>
        <v>0</v>
      </c>
      <c r="S896" s="9"/>
      <c r="T896" s="9"/>
      <c r="U896" s="9">
        <f t="shared" si="173"/>
        <v>0</v>
      </c>
      <c r="V896" s="9"/>
      <c r="W896" s="9"/>
      <c r="X896" s="9">
        <f t="shared" si="174"/>
        <v>0</v>
      </c>
      <c r="Y896" s="9"/>
      <c r="Z896" s="9"/>
      <c r="AA896" s="10">
        <f t="shared" si="175"/>
        <v>0</v>
      </c>
      <c r="AB896" s="11">
        <v>45714</v>
      </c>
    </row>
    <row r="897" spans="1:28" ht="15.75" hidden="1" x14ac:dyDescent="0.25">
      <c r="A897" s="39">
        <v>45713</v>
      </c>
      <c r="B897" s="33" t="s">
        <v>207</v>
      </c>
      <c r="C897" s="33"/>
      <c r="D897" s="33" t="s">
        <v>41</v>
      </c>
      <c r="E897" s="33" t="s">
        <v>110</v>
      </c>
      <c r="F897" s="33">
        <v>2000</v>
      </c>
      <c r="G897" s="33" t="s">
        <v>29</v>
      </c>
      <c r="H897" s="33">
        <v>1950</v>
      </c>
      <c r="I897" s="20">
        <f t="shared" si="169"/>
        <v>3900000</v>
      </c>
      <c r="J897" s="37" t="s">
        <v>34</v>
      </c>
      <c r="K897" s="20"/>
      <c r="L897" s="9">
        <f t="shared" si="170"/>
        <v>0</v>
      </c>
      <c r="M897" s="9"/>
      <c r="N897" s="9"/>
      <c r="O897" s="9">
        <f t="shared" si="171"/>
        <v>0</v>
      </c>
      <c r="P897" s="9"/>
      <c r="Q897" s="9"/>
      <c r="R897" s="9">
        <f t="shared" si="172"/>
        <v>0</v>
      </c>
      <c r="S897" s="9"/>
      <c r="T897" s="9"/>
      <c r="U897" s="9">
        <f t="shared" si="173"/>
        <v>4265000</v>
      </c>
      <c r="V897" s="9">
        <v>3700000</v>
      </c>
      <c r="W897" s="9">
        <v>565000</v>
      </c>
      <c r="X897" s="9">
        <f t="shared" si="174"/>
        <v>0</v>
      </c>
      <c r="Y897" s="9"/>
      <c r="Z897" s="9"/>
      <c r="AA897" s="10">
        <f t="shared" si="175"/>
        <v>-365000</v>
      </c>
      <c r="AB897" s="11">
        <v>45715</v>
      </c>
    </row>
    <row r="898" spans="1:28" ht="15.75" hidden="1" x14ac:dyDescent="0.25">
      <c r="A898" s="39">
        <v>45713</v>
      </c>
      <c r="B898" s="33" t="s">
        <v>204</v>
      </c>
      <c r="C898" s="33"/>
      <c r="D898" s="33" t="s">
        <v>31</v>
      </c>
      <c r="E898" s="33" t="s">
        <v>132</v>
      </c>
      <c r="F898" s="33">
        <v>100</v>
      </c>
      <c r="G898" s="33" t="s">
        <v>51</v>
      </c>
      <c r="H898" s="33">
        <v>84500</v>
      </c>
      <c r="I898" s="20">
        <f t="shared" si="169"/>
        <v>8450000</v>
      </c>
      <c r="J898" s="34" t="s">
        <v>26</v>
      </c>
      <c r="K898" s="20"/>
      <c r="L898" s="9">
        <f t="shared" si="170"/>
        <v>0</v>
      </c>
      <c r="M898" s="9"/>
      <c r="N898" s="9"/>
      <c r="O898" s="9">
        <f t="shared" si="171"/>
        <v>0</v>
      </c>
      <c r="P898" s="9"/>
      <c r="Q898" s="9"/>
      <c r="R898" s="9">
        <f t="shared" si="172"/>
        <v>0</v>
      </c>
      <c r="S898" s="9"/>
      <c r="T898" s="9"/>
      <c r="U898" s="9">
        <f t="shared" si="173"/>
        <v>0</v>
      </c>
      <c r="V898" s="9"/>
      <c r="W898" s="9"/>
      <c r="X898" s="9">
        <f t="shared" si="174"/>
        <v>0</v>
      </c>
      <c r="Y898" s="9"/>
      <c r="Z898" s="9"/>
      <c r="AA898" s="10">
        <f t="shared" si="175"/>
        <v>8450000</v>
      </c>
      <c r="AB898" s="11"/>
    </row>
    <row r="899" spans="1:28" ht="15.75" hidden="1" x14ac:dyDescent="0.25">
      <c r="A899" s="39">
        <v>45713</v>
      </c>
      <c r="B899" s="33" t="s">
        <v>204</v>
      </c>
      <c r="C899" s="33"/>
      <c r="D899" s="33" t="s">
        <v>31</v>
      </c>
      <c r="E899" s="33" t="s">
        <v>205</v>
      </c>
      <c r="F899" s="33">
        <v>200</v>
      </c>
      <c r="G899" s="33" t="s">
        <v>51</v>
      </c>
      <c r="H899" s="33">
        <v>84500</v>
      </c>
      <c r="I899" s="20">
        <f t="shared" si="169"/>
        <v>16900000</v>
      </c>
      <c r="J899" s="34" t="s">
        <v>26</v>
      </c>
      <c r="K899" s="20"/>
      <c r="L899" s="9">
        <f t="shared" si="170"/>
        <v>0</v>
      </c>
      <c r="M899" s="9"/>
      <c r="N899" s="9"/>
      <c r="O899" s="9">
        <f t="shared" si="171"/>
        <v>0</v>
      </c>
      <c r="P899" s="9"/>
      <c r="Q899" s="9"/>
      <c r="R899" s="9">
        <f t="shared" si="172"/>
        <v>0</v>
      </c>
      <c r="S899" s="9"/>
      <c r="T899" s="9"/>
      <c r="U899" s="9">
        <f t="shared" si="173"/>
        <v>0</v>
      </c>
      <c r="V899" s="9"/>
      <c r="W899" s="9"/>
      <c r="X899" s="9">
        <f t="shared" si="174"/>
        <v>0</v>
      </c>
      <c r="Y899" s="9"/>
      <c r="Z899" s="9"/>
      <c r="AA899" s="10">
        <f t="shared" si="175"/>
        <v>16900000</v>
      </c>
      <c r="AB899" s="11"/>
    </row>
    <row r="900" spans="1:28" ht="15.75" hidden="1" x14ac:dyDescent="0.25">
      <c r="A900" s="39">
        <v>45713</v>
      </c>
      <c r="B900" s="33" t="s">
        <v>254</v>
      </c>
      <c r="C900" s="33"/>
      <c r="D900" s="33" t="s">
        <v>41</v>
      </c>
      <c r="E900" s="33" t="s">
        <v>185</v>
      </c>
      <c r="F900" s="33">
        <v>200</v>
      </c>
      <c r="G900" s="33" t="s">
        <v>29</v>
      </c>
      <c r="H900" s="33">
        <v>1150</v>
      </c>
      <c r="I900" s="20">
        <f t="shared" si="169"/>
        <v>230000</v>
      </c>
      <c r="J900" s="37" t="s">
        <v>241</v>
      </c>
      <c r="K900" s="20"/>
      <c r="L900" s="9">
        <f t="shared" si="170"/>
        <v>0</v>
      </c>
      <c r="M900" s="9"/>
      <c r="N900" s="9"/>
      <c r="O900" s="9">
        <f t="shared" si="171"/>
        <v>0</v>
      </c>
      <c r="P900" s="9"/>
      <c r="Q900" s="9"/>
      <c r="R900" s="9">
        <f t="shared" si="172"/>
        <v>0</v>
      </c>
      <c r="S900" s="9"/>
      <c r="T900" s="9"/>
      <c r="U900" s="9">
        <f t="shared" si="173"/>
        <v>230000</v>
      </c>
      <c r="V900" s="9">
        <v>230000</v>
      </c>
      <c r="W900" s="9"/>
      <c r="X900" s="9">
        <f t="shared" si="174"/>
        <v>0</v>
      </c>
      <c r="Y900" s="9"/>
      <c r="Z900" s="9"/>
      <c r="AA900" s="10">
        <f t="shared" si="175"/>
        <v>0</v>
      </c>
      <c r="AB900" s="11">
        <v>45713</v>
      </c>
    </row>
    <row r="901" spans="1:28" ht="15.75" hidden="1" x14ac:dyDescent="0.25">
      <c r="A901" s="39">
        <v>45713</v>
      </c>
      <c r="B901" s="33" t="s">
        <v>458</v>
      </c>
      <c r="C901" s="33"/>
      <c r="D901" s="33" t="s">
        <v>31</v>
      </c>
      <c r="E901" s="33" t="s">
        <v>482</v>
      </c>
      <c r="F901" s="33">
        <v>125</v>
      </c>
      <c r="G901" s="33" t="s">
        <v>51</v>
      </c>
      <c r="H901" s="33"/>
      <c r="I901" s="20">
        <f>F901*H901</f>
        <v>0</v>
      </c>
      <c r="J901" s="34" t="s">
        <v>26</v>
      </c>
      <c r="K901" s="20"/>
      <c r="L901" s="9">
        <f>M901+N901</f>
        <v>0</v>
      </c>
      <c r="M901" s="9"/>
      <c r="N901" s="9"/>
      <c r="O901" s="9">
        <f>P901+Q901</f>
        <v>0</v>
      </c>
      <c r="P901" s="9"/>
      <c r="Q901" s="9"/>
      <c r="R901" s="9">
        <f>S901+T901</f>
        <v>0</v>
      </c>
      <c r="S901" s="9"/>
      <c r="T901" s="9"/>
      <c r="U901" s="9">
        <f>V901+W901</f>
        <v>0</v>
      </c>
      <c r="V901" s="9"/>
      <c r="W901" s="9"/>
      <c r="X901" s="9">
        <f>Y901+Z901</f>
        <v>0</v>
      </c>
      <c r="Y901" s="9"/>
      <c r="Z901" s="9"/>
      <c r="AA901" s="10">
        <f>C901+I901-L901-O901-U901-X901-R901</f>
        <v>0</v>
      </c>
      <c r="AB901" s="11"/>
    </row>
    <row r="902" spans="1:28" ht="15.75" hidden="1" x14ac:dyDescent="0.25">
      <c r="A902" s="39">
        <v>45713</v>
      </c>
      <c r="B902" s="33" t="s">
        <v>458</v>
      </c>
      <c r="C902" s="33"/>
      <c r="D902" s="33" t="s">
        <v>31</v>
      </c>
      <c r="E902" s="33" t="s">
        <v>482</v>
      </c>
      <c r="F902" s="33">
        <v>187.3</v>
      </c>
      <c r="G902" s="33" t="s">
        <v>51</v>
      </c>
      <c r="H902" s="33"/>
      <c r="I902" s="20">
        <f t="shared" si="169"/>
        <v>0</v>
      </c>
      <c r="J902" s="34" t="s">
        <v>326</v>
      </c>
      <c r="K902" s="20"/>
      <c r="L902" s="9">
        <f t="shared" si="170"/>
        <v>0</v>
      </c>
      <c r="M902" s="9"/>
      <c r="N902" s="9"/>
      <c r="O902" s="9">
        <f t="shared" si="171"/>
        <v>0</v>
      </c>
      <c r="P902" s="9"/>
      <c r="Q902" s="9"/>
      <c r="R902" s="9">
        <f t="shared" si="172"/>
        <v>0</v>
      </c>
      <c r="S902" s="9"/>
      <c r="T902" s="9"/>
      <c r="U902" s="9">
        <f t="shared" si="173"/>
        <v>0</v>
      </c>
      <c r="V902" s="9"/>
      <c r="W902" s="9"/>
      <c r="X902" s="9">
        <f t="shared" si="174"/>
        <v>0</v>
      </c>
      <c r="Y902" s="9"/>
      <c r="Z902" s="9"/>
      <c r="AA902" s="10">
        <f t="shared" si="175"/>
        <v>0</v>
      </c>
      <c r="AB902" s="11"/>
    </row>
    <row r="903" spans="1:28" ht="15.75" hidden="1" x14ac:dyDescent="0.25">
      <c r="A903" s="39">
        <v>45713</v>
      </c>
      <c r="B903" s="33" t="s">
        <v>458</v>
      </c>
      <c r="C903" s="33"/>
      <c r="D903" s="33" t="s">
        <v>31</v>
      </c>
      <c r="E903" s="33" t="s">
        <v>423</v>
      </c>
      <c r="F903" s="33">
        <v>67.8</v>
      </c>
      <c r="G903" s="33" t="s">
        <v>51</v>
      </c>
      <c r="H903" s="33"/>
      <c r="I903" s="20">
        <f t="shared" si="169"/>
        <v>0</v>
      </c>
      <c r="J903" s="34" t="s">
        <v>326</v>
      </c>
      <c r="K903" s="20"/>
      <c r="L903" s="9">
        <f t="shared" si="170"/>
        <v>0</v>
      </c>
      <c r="M903" s="9"/>
      <c r="N903" s="9"/>
      <c r="O903" s="9">
        <f t="shared" si="171"/>
        <v>0</v>
      </c>
      <c r="P903" s="9"/>
      <c r="Q903" s="9"/>
      <c r="R903" s="9">
        <f t="shared" si="172"/>
        <v>0</v>
      </c>
      <c r="S903" s="9"/>
      <c r="T903" s="9"/>
      <c r="U903" s="9">
        <f t="shared" si="173"/>
        <v>0</v>
      </c>
      <c r="V903" s="9"/>
      <c r="W903" s="9"/>
      <c r="X903" s="9">
        <f t="shared" si="174"/>
        <v>0</v>
      </c>
      <c r="Y903" s="9"/>
      <c r="Z903" s="9"/>
      <c r="AA903" s="10">
        <f t="shared" si="175"/>
        <v>0</v>
      </c>
      <c r="AB903" s="11"/>
    </row>
    <row r="904" spans="1:28" ht="15.75" hidden="1" x14ac:dyDescent="0.25">
      <c r="A904" s="39">
        <v>45713</v>
      </c>
      <c r="B904" s="33" t="s">
        <v>458</v>
      </c>
      <c r="C904" s="33"/>
      <c r="D904" s="33" t="s">
        <v>31</v>
      </c>
      <c r="E904" s="33" t="s">
        <v>98</v>
      </c>
      <c r="F904" s="33">
        <v>114.5</v>
      </c>
      <c r="G904" s="33" t="s">
        <v>51</v>
      </c>
      <c r="H904" s="33"/>
      <c r="I904" s="20">
        <f t="shared" si="169"/>
        <v>0</v>
      </c>
      <c r="J904" s="34" t="s">
        <v>326</v>
      </c>
      <c r="K904" s="20"/>
      <c r="L904" s="9">
        <f t="shared" si="170"/>
        <v>0</v>
      </c>
      <c r="M904" s="9"/>
      <c r="N904" s="9"/>
      <c r="O904" s="9">
        <f t="shared" si="171"/>
        <v>0</v>
      </c>
      <c r="P904" s="9"/>
      <c r="Q904" s="9"/>
      <c r="R904" s="9">
        <f t="shared" si="172"/>
        <v>0</v>
      </c>
      <c r="S904" s="9"/>
      <c r="T904" s="9"/>
      <c r="U904" s="9">
        <f t="shared" si="173"/>
        <v>0</v>
      </c>
      <c r="V904" s="9"/>
      <c r="W904" s="9"/>
      <c r="X904" s="9">
        <f t="shared" si="174"/>
        <v>0</v>
      </c>
      <c r="Y904" s="9"/>
      <c r="Z904" s="9"/>
      <c r="AA904" s="10">
        <f t="shared" si="175"/>
        <v>0</v>
      </c>
      <c r="AB904" s="11"/>
    </row>
    <row r="905" spans="1:28" ht="15.75" hidden="1" x14ac:dyDescent="0.25">
      <c r="A905" s="39">
        <v>45713</v>
      </c>
      <c r="B905" s="33" t="s">
        <v>458</v>
      </c>
      <c r="C905" s="33"/>
      <c r="D905" s="33" t="s">
        <v>31</v>
      </c>
      <c r="E905" s="33" t="s">
        <v>632</v>
      </c>
      <c r="F905" s="33">
        <v>79</v>
      </c>
      <c r="G905" s="33" t="s">
        <v>51</v>
      </c>
      <c r="H905" s="33"/>
      <c r="I905" s="20">
        <f t="shared" si="169"/>
        <v>0</v>
      </c>
      <c r="J905" s="34" t="s">
        <v>326</v>
      </c>
      <c r="K905" s="20"/>
      <c r="L905" s="9">
        <f t="shared" si="170"/>
        <v>0</v>
      </c>
      <c r="M905" s="9"/>
      <c r="N905" s="9"/>
      <c r="O905" s="9">
        <f t="shared" si="171"/>
        <v>0</v>
      </c>
      <c r="P905" s="9"/>
      <c r="Q905" s="9"/>
      <c r="R905" s="9">
        <f t="shared" si="172"/>
        <v>0</v>
      </c>
      <c r="S905" s="9"/>
      <c r="T905" s="9"/>
      <c r="U905" s="9">
        <f t="shared" si="173"/>
        <v>0</v>
      </c>
      <c r="V905" s="9"/>
      <c r="W905" s="9"/>
      <c r="X905" s="9">
        <f t="shared" si="174"/>
        <v>0</v>
      </c>
      <c r="Y905" s="9"/>
      <c r="Z905" s="9"/>
      <c r="AA905" s="10">
        <f t="shared" si="175"/>
        <v>0</v>
      </c>
      <c r="AB905" s="11"/>
    </row>
    <row r="906" spans="1:28" ht="15.75" hidden="1" x14ac:dyDescent="0.25">
      <c r="A906" s="39">
        <v>45713</v>
      </c>
      <c r="B906" s="33" t="s">
        <v>191</v>
      </c>
      <c r="C906" s="33"/>
      <c r="D906" s="33" t="s">
        <v>31</v>
      </c>
      <c r="E906" s="33" t="s">
        <v>95</v>
      </c>
      <c r="F906" s="33">
        <v>1000</v>
      </c>
      <c r="G906" s="33" t="s">
        <v>29</v>
      </c>
      <c r="H906" s="33">
        <v>3500</v>
      </c>
      <c r="I906" s="20">
        <f t="shared" si="169"/>
        <v>3500000</v>
      </c>
      <c r="J906" s="34" t="s">
        <v>26</v>
      </c>
      <c r="K906" s="20"/>
      <c r="L906" s="9">
        <f t="shared" si="170"/>
        <v>0</v>
      </c>
      <c r="M906" s="9"/>
      <c r="N906" s="9"/>
      <c r="O906" s="9">
        <f t="shared" si="171"/>
        <v>0</v>
      </c>
      <c r="P906" s="9"/>
      <c r="Q906" s="9"/>
      <c r="R906" s="9">
        <f t="shared" si="172"/>
        <v>0</v>
      </c>
      <c r="S906" s="9"/>
      <c r="T906" s="9"/>
      <c r="U906" s="9">
        <f t="shared" si="173"/>
        <v>0</v>
      </c>
      <c r="V906" s="9"/>
      <c r="W906" s="9"/>
      <c r="X906" s="9">
        <f t="shared" si="174"/>
        <v>0</v>
      </c>
      <c r="Y906" s="9"/>
      <c r="Z906" s="9"/>
      <c r="AA906" s="10">
        <f t="shared" si="175"/>
        <v>3500000</v>
      </c>
      <c r="AB906" s="11"/>
    </row>
    <row r="907" spans="1:28" ht="15.75" hidden="1" x14ac:dyDescent="0.25">
      <c r="A907" s="39">
        <v>45713</v>
      </c>
      <c r="B907" s="33" t="s">
        <v>191</v>
      </c>
      <c r="C907" s="33"/>
      <c r="D907" s="33" t="s">
        <v>31</v>
      </c>
      <c r="E907" s="33" t="s">
        <v>98</v>
      </c>
      <c r="F907" s="33">
        <v>23.7</v>
      </c>
      <c r="G907" s="33" t="s">
        <v>51</v>
      </c>
      <c r="H907" s="33">
        <v>47000</v>
      </c>
      <c r="I907" s="20">
        <f t="shared" si="169"/>
        <v>1113900</v>
      </c>
      <c r="J907" s="34" t="s">
        <v>26</v>
      </c>
      <c r="K907" s="20"/>
      <c r="L907" s="9">
        <f t="shared" si="170"/>
        <v>0</v>
      </c>
      <c r="M907" s="9"/>
      <c r="N907" s="9"/>
      <c r="O907" s="9">
        <f t="shared" si="171"/>
        <v>0</v>
      </c>
      <c r="P907" s="9"/>
      <c r="Q907" s="9"/>
      <c r="R907" s="9">
        <f t="shared" si="172"/>
        <v>0</v>
      </c>
      <c r="S907" s="9"/>
      <c r="T907" s="9"/>
      <c r="U907" s="9">
        <f t="shared" si="173"/>
        <v>0</v>
      </c>
      <c r="V907" s="9"/>
      <c r="W907" s="9"/>
      <c r="X907" s="9">
        <f t="shared" si="174"/>
        <v>0</v>
      </c>
      <c r="Y907" s="9"/>
      <c r="Z907" s="9"/>
      <c r="AA907" s="10">
        <f t="shared" si="175"/>
        <v>1113900</v>
      </c>
      <c r="AB907" s="11"/>
    </row>
    <row r="908" spans="1:28" ht="15.75" hidden="1" x14ac:dyDescent="0.25">
      <c r="A908" s="39">
        <v>45713</v>
      </c>
      <c r="B908" s="33" t="s">
        <v>360</v>
      </c>
      <c r="C908" s="33"/>
      <c r="D908" s="33" t="s">
        <v>31</v>
      </c>
      <c r="E908" s="33" t="s">
        <v>139</v>
      </c>
      <c r="F908" s="33">
        <v>3</v>
      </c>
      <c r="G908" s="33" t="s">
        <v>23</v>
      </c>
      <c r="H908" s="33">
        <v>400000</v>
      </c>
      <c r="I908" s="20">
        <f t="shared" si="169"/>
        <v>1200000</v>
      </c>
      <c r="J908" s="37" t="s">
        <v>241</v>
      </c>
      <c r="K908" s="20"/>
      <c r="L908" s="9">
        <f t="shared" si="170"/>
        <v>0</v>
      </c>
      <c r="M908" s="9"/>
      <c r="N908" s="9"/>
      <c r="O908" s="9">
        <f t="shared" si="171"/>
        <v>0</v>
      </c>
      <c r="P908" s="9"/>
      <c r="Q908" s="9"/>
      <c r="R908" s="9">
        <f t="shared" si="172"/>
        <v>0</v>
      </c>
      <c r="S908" s="9"/>
      <c r="T908" s="9"/>
      <c r="U908" s="9">
        <f t="shared" si="173"/>
        <v>1200000</v>
      </c>
      <c r="V908" s="9">
        <v>1200000</v>
      </c>
      <c r="W908" s="9"/>
      <c r="X908" s="9">
        <f t="shared" si="174"/>
        <v>0</v>
      </c>
      <c r="Y908" s="9"/>
      <c r="Z908" s="9"/>
      <c r="AA908" s="10">
        <f t="shared" si="175"/>
        <v>0</v>
      </c>
      <c r="AB908" s="11">
        <v>45713</v>
      </c>
    </row>
    <row r="909" spans="1:28" ht="15.75" hidden="1" x14ac:dyDescent="0.25">
      <c r="A909" s="39">
        <v>45713</v>
      </c>
      <c r="B909" s="33" t="s">
        <v>331</v>
      </c>
      <c r="C909" s="33"/>
      <c r="D909" s="33" t="s">
        <v>41</v>
      </c>
      <c r="E909" s="33" t="s">
        <v>362</v>
      </c>
      <c r="F909" s="33">
        <v>14.7</v>
      </c>
      <c r="G909" s="33" t="s">
        <v>51</v>
      </c>
      <c r="H909" s="33">
        <v>46000</v>
      </c>
      <c r="I909" s="20">
        <f t="shared" si="169"/>
        <v>676200</v>
      </c>
      <c r="J909" s="37" t="s">
        <v>241</v>
      </c>
      <c r="K909" s="20"/>
      <c r="L909" s="9">
        <f t="shared" si="170"/>
        <v>0</v>
      </c>
      <c r="M909" s="9"/>
      <c r="N909" s="9"/>
      <c r="O909" s="9">
        <f t="shared" si="171"/>
        <v>0</v>
      </c>
      <c r="P909" s="9"/>
      <c r="Q909" s="9"/>
      <c r="R909" s="9">
        <f t="shared" si="172"/>
        <v>0</v>
      </c>
      <c r="S909" s="9"/>
      <c r="T909" s="9"/>
      <c r="U909" s="9">
        <f t="shared" si="173"/>
        <v>676200</v>
      </c>
      <c r="V909" s="9">
        <v>676200</v>
      </c>
      <c r="W909" s="9"/>
      <c r="X909" s="9">
        <f t="shared" si="174"/>
        <v>0</v>
      </c>
      <c r="Y909" s="9"/>
      <c r="Z909" s="9"/>
      <c r="AA909" s="10">
        <f t="shared" si="175"/>
        <v>0</v>
      </c>
      <c r="AB909" s="11">
        <v>45714</v>
      </c>
    </row>
    <row r="910" spans="1:28" ht="15.75" hidden="1" x14ac:dyDescent="0.25">
      <c r="A910" s="39">
        <v>45713</v>
      </c>
      <c r="B910" s="33" t="s">
        <v>173</v>
      </c>
      <c r="C910" s="33"/>
      <c r="D910" s="33" t="s">
        <v>31</v>
      </c>
      <c r="E910" s="33" t="s">
        <v>123</v>
      </c>
      <c r="F910" s="33">
        <v>10</v>
      </c>
      <c r="G910" s="33" t="s">
        <v>51</v>
      </c>
      <c r="H910" s="33">
        <v>100000</v>
      </c>
      <c r="I910" s="20">
        <f t="shared" si="169"/>
        <v>1000000</v>
      </c>
      <c r="J910" s="34" t="s">
        <v>26</v>
      </c>
      <c r="K910" s="20" t="s">
        <v>744</v>
      </c>
      <c r="L910" s="9">
        <f t="shared" si="170"/>
        <v>0</v>
      </c>
      <c r="M910" s="9"/>
      <c r="N910" s="9"/>
      <c r="O910" s="9">
        <f t="shared" si="171"/>
        <v>0</v>
      </c>
      <c r="P910" s="9"/>
      <c r="Q910" s="9"/>
      <c r="R910" s="9">
        <f t="shared" si="172"/>
        <v>0</v>
      </c>
      <c r="S910" s="9"/>
      <c r="T910" s="9"/>
      <c r="U910" s="9">
        <f t="shared" si="173"/>
        <v>0</v>
      </c>
      <c r="V910" s="9"/>
      <c r="W910" s="9"/>
      <c r="X910" s="9">
        <f t="shared" si="174"/>
        <v>0</v>
      </c>
      <c r="Y910" s="9"/>
      <c r="Z910" s="9"/>
      <c r="AA910" s="10">
        <f t="shared" si="175"/>
        <v>1000000</v>
      </c>
      <c r="AB910" s="11"/>
    </row>
    <row r="911" spans="1:28" ht="15.75" hidden="1" x14ac:dyDescent="0.25">
      <c r="A911" s="39">
        <v>45713</v>
      </c>
      <c r="B911" s="33" t="s">
        <v>258</v>
      </c>
      <c r="C911" s="33"/>
      <c r="D911" s="33" t="s">
        <v>31</v>
      </c>
      <c r="E911" s="33" t="s">
        <v>228</v>
      </c>
      <c r="F911" s="33">
        <v>6</v>
      </c>
      <c r="G911" s="33" t="s">
        <v>138</v>
      </c>
      <c r="H911" s="33">
        <v>1200000</v>
      </c>
      <c r="I911" s="20">
        <f t="shared" si="169"/>
        <v>7200000</v>
      </c>
      <c r="J911" s="34" t="s">
        <v>26</v>
      </c>
      <c r="K911" s="20"/>
      <c r="L911" s="9">
        <f t="shared" si="170"/>
        <v>0</v>
      </c>
      <c r="M911" s="9"/>
      <c r="N911" s="9"/>
      <c r="O911" s="9">
        <f t="shared" si="171"/>
        <v>0</v>
      </c>
      <c r="P911" s="9"/>
      <c r="Q911" s="9"/>
      <c r="R911" s="9">
        <f t="shared" si="172"/>
        <v>0</v>
      </c>
      <c r="S911" s="9"/>
      <c r="T911" s="9"/>
      <c r="U911" s="9">
        <f t="shared" si="173"/>
        <v>0</v>
      </c>
      <c r="V911" s="9"/>
      <c r="W911" s="9"/>
      <c r="X911" s="9">
        <f t="shared" si="174"/>
        <v>0</v>
      </c>
      <c r="Y911" s="9"/>
      <c r="Z911" s="9"/>
      <c r="AA911" s="10">
        <f t="shared" si="175"/>
        <v>7200000</v>
      </c>
      <c r="AB911" s="11"/>
    </row>
    <row r="912" spans="1:28" ht="15.75" hidden="1" x14ac:dyDescent="0.25">
      <c r="A912" s="39">
        <v>45713</v>
      </c>
      <c r="B912" s="33" t="s">
        <v>170</v>
      </c>
      <c r="C912" s="33"/>
      <c r="D912" s="33" t="s">
        <v>31</v>
      </c>
      <c r="E912" s="33" t="s">
        <v>64</v>
      </c>
      <c r="F912" s="33">
        <v>2</v>
      </c>
      <c r="G912" s="33" t="s">
        <v>33</v>
      </c>
      <c r="H912" s="33">
        <v>150000</v>
      </c>
      <c r="I912" s="20">
        <f t="shared" si="169"/>
        <v>300000</v>
      </c>
      <c r="J912" s="41" t="s">
        <v>241</v>
      </c>
      <c r="K912" s="20"/>
      <c r="L912" s="9">
        <f t="shared" si="170"/>
        <v>0</v>
      </c>
      <c r="M912" s="9"/>
      <c r="N912" s="9"/>
      <c r="O912" s="9">
        <f t="shared" si="171"/>
        <v>0</v>
      </c>
      <c r="P912" s="9"/>
      <c r="Q912" s="9"/>
      <c r="R912" s="9">
        <f t="shared" si="172"/>
        <v>0</v>
      </c>
      <c r="S912" s="9"/>
      <c r="T912" s="9"/>
      <c r="U912" s="9">
        <f t="shared" si="173"/>
        <v>300000</v>
      </c>
      <c r="V912" s="9">
        <v>300000</v>
      </c>
      <c r="W912" s="9"/>
      <c r="X912" s="9">
        <f t="shared" si="174"/>
        <v>0</v>
      </c>
      <c r="Y912" s="9"/>
      <c r="Z912" s="9"/>
      <c r="AA912" s="10">
        <f t="shared" si="175"/>
        <v>0</v>
      </c>
      <c r="AB912" s="11">
        <v>45713</v>
      </c>
    </row>
    <row r="913" spans="1:28" ht="15.75" hidden="1" x14ac:dyDescent="0.25">
      <c r="A913" s="39">
        <v>45713</v>
      </c>
      <c r="B913" s="33" t="s">
        <v>170</v>
      </c>
      <c r="C913" s="33"/>
      <c r="D913" s="33" t="s">
        <v>31</v>
      </c>
      <c r="E913" s="33" t="s">
        <v>468</v>
      </c>
      <c r="F913" s="33">
        <v>16.3</v>
      </c>
      <c r="G913" s="33" t="s">
        <v>51</v>
      </c>
      <c r="H913" s="33">
        <v>47000</v>
      </c>
      <c r="I913" s="20">
        <f t="shared" si="169"/>
        <v>766100</v>
      </c>
      <c r="J913" s="41" t="s">
        <v>241</v>
      </c>
      <c r="K913" s="20"/>
      <c r="L913" s="9">
        <f t="shared" si="170"/>
        <v>0</v>
      </c>
      <c r="M913" s="9"/>
      <c r="N913" s="9"/>
      <c r="O913" s="9">
        <f t="shared" si="171"/>
        <v>0</v>
      </c>
      <c r="P913" s="9"/>
      <c r="Q913" s="9"/>
      <c r="R913" s="9">
        <f t="shared" si="172"/>
        <v>0</v>
      </c>
      <c r="S913" s="9"/>
      <c r="T913" s="9"/>
      <c r="U913" s="9">
        <f t="shared" si="173"/>
        <v>766100</v>
      </c>
      <c r="V913" s="9">
        <v>766100</v>
      </c>
      <c r="W913" s="9"/>
      <c r="X913" s="9">
        <f t="shared" si="174"/>
        <v>0</v>
      </c>
      <c r="Y913" s="9"/>
      <c r="Z913" s="9"/>
      <c r="AA913" s="10">
        <f t="shared" si="175"/>
        <v>0</v>
      </c>
      <c r="AB913" s="11">
        <v>45713</v>
      </c>
    </row>
    <row r="914" spans="1:28" ht="15.75" hidden="1" x14ac:dyDescent="0.25">
      <c r="A914" s="32">
        <v>45713</v>
      </c>
      <c r="B914" s="33" t="s">
        <v>374</v>
      </c>
      <c r="C914" s="33"/>
      <c r="D914" s="33" t="s">
        <v>31</v>
      </c>
      <c r="E914" s="33" t="s">
        <v>122</v>
      </c>
      <c r="F914" s="33">
        <v>10</v>
      </c>
      <c r="G914" s="33" t="s">
        <v>51</v>
      </c>
      <c r="H914" s="33">
        <v>70000</v>
      </c>
      <c r="I914" s="20">
        <f t="shared" si="169"/>
        <v>700000</v>
      </c>
      <c r="J914" s="37" t="s">
        <v>240</v>
      </c>
      <c r="K914" s="20" t="s">
        <v>738</v>
      </c>
      <c r="L914" s="9">
        <f t="shared" si="170"/>
        <v>0</v>
      </c>
      <c r="M914" s="9"/>
      <c r="N914" s="9"/>
      <c r="O914" s="9">
        <f t="shared" si="171"/>
        <v>700000</v>
      </c>
      <c r="P914" s="9">
        <v>700000</v>
      </c>
      <c r="Q914" s="9"/>
      <c r="R914" s="9">
        <f t="shared" si="172"/>
        <v>0</v>
      </c>
      <c r="S914" s="9"/>
      <c r="T914" s="9"/>
      <c r="U914" s="9">
        <f t="shared" si="173"/>
        <v>0</v>
      </c>
      <c r="V914" s="9"/>
      <c r="W914" s="9"/>
      <c r="X914" s="9">
        <f t="shared" si="174"/>
        <v>0</v>
      </c>
      <c r="Y914" s="9"/>
      <c r="Z914" s="9"/>
      <c r="AA914" s="10">
        <f t="shared" si="175"/>
        <v>0</v>
      </c>
      <c r="AB914" s="11">
        <v>45714</v>
      </c>
    </row>
    <row r="915" spans="1:28" ht="15.75" hidden="1" x14ac:dyDescent="0.25">
      <c r="A915" s="39">
        <v>45713</v>
      </c>
      <c r="B915" s="33" t="s">
        <v>313</v>
      </c>
      <c r="C915" s="33"/>
      <c r="D915" s="33" t="s">
        <v>31</v>
      </c>
      <c r="E915" s="33" t="s">
        <v>64</v>
      </c>
      <c r="F915" s="33">
        <v>10</v>
      </c>
      <c r="G915" s="33" t="s">
        <v>33</v>
      </c>
      <c r="H915" s="33">
        <v>150000</v>
      </c>
      <c r="I915" s="20">
        <f t="shared" si="169"/>
        <v>1500000</v>
      </c>
      <c r="J915" s="34" t="s">
        <v>26</v>
      </c>
      <c r="K915" s="20"/>
      <c r="L915" s="9">
        <f t="shared" si="170"/>
        <v>0</v>
      </c>
      <c r="M915" s="9"/>
      <c r="N915" s="9"/>
      <c r="O915" s="9">
        <f t="shared" si="171"/>
        <v>0</v>
      </c>
      <c r="P915" s="9"/>
      <c r="Q915" s="9"/>
      <c r="R915" s="9">
        <f t="shared" si="172"/>
        <v>0</v>
      </c>
      <c r="S915" s="9"/>
      <c r="T915" s="9"/>
      <c r="U915" s="9">
        <f t="shared" si="173"/>
        <v>0</v>
      </c>
      <c r="V915" s="9"/>
      <c r="W915" s="9"/>
      <c r="X915" s="9">
        <f t="shared" si="174"/>
        <v>0</v>
      </c>
      <c r="Y915" s="9"/>
      <c r="Z915" s="9"/>
      <c r="AA915" s="10">
        <f t="shared" si="175"/>
        <v>1500000</v>
      </c>
      <c r="AB915" s="11"/>
    </row>
    <row r="916" spans="1:28" ht="15.75" hidden="1" x14ac:dyDescent="0.25">
      <c r="A916" s="32">
        <v>45713</v>
      </c>
      <c r="B916" s="33" t="s">
        <v>313</v>
      </c>
      <c r="C916" s="33"/>
      <c r="D916" s="33" t="s">
        <v>31</v>
      </c>
      <c r="E916" s="33" t="s">
        <v>372</v>
      </c>
      <c r="F916" s="33">
        <v>1</v>
      </c>
      <c r="G916" s="33" t="s">
        <v>33</v>
      </c>
      <c r="H916" s="33">
        <v>250000</v>
      </c>
      <c r="I916" s="20">
        <f t="shared" si="169"/>
        <v>250000</v>
      </c>
      <c r="J916" s="34" t="s">
        <v>26</v>
      </c>
      <c r="K916" s="20"/>
      <c r="L916" s="9">
        <f t="shared" si="170"/>
        <v>0</v>
      </c>
      <c r="M916" s="9"/>
      <c r="N916" s="9"/>
      <c r="O916" s="9">
        <f t="shared" si="171"/>
        <v>0</v>
      </c>
      <c r="P916" s="9"/>
      <c r="Q916" s="9"/>
      <c r="R916" s="9">
        <f t="shared" si="172"/>
        <v>0</v>
      </c>
      <c r="S916" s="9"/>
      <c r="T916" s="9"/>
      <c r="U916" s="9">
        <f t="shared" si="173"/>
        <v>0</v>
      </c>
      <c r="V916" s="9"/>
      <c r="W916" s="9"/>
      <c r="X916" s="9">
        <f t="shared" si="174"/>
        <v>0</v>
      </c>
      <c r="Y916" s="9"/>
      <c r="Z916" s="9"/>
      <c r="AA916" s="10">
        <f t="shared" si="175"/>
        <v>250000</v>
      </c>
      <c r="AB916" s="11"/>
    </row>
    <row r="917" spans="1:28" ht="15.75" hidden="1" x14ac:dyDescent="0.25">
      <c r="A917" s="39">
        <v>45714</v>
      </c>
      <c r="B917" s="35" t="s">
        <v>370</v>
      </c>
      <c r="C917" s="35"/>
      <c r="D917" s="35" t="s">
        <v>31</v>
      </c>
      <c r="E917" s="35" t="s">
        <v>110</v>
      </c>
      <c r="F917" s="35">
        <v>400</v>
      </c>
      <c r="G917" s="35" t="s">
        <v>29</v>
      </c>
      <c r="H917" s="35">
        <v>2000</v>
      </c>
      <c r="I917" s="27">
        <f t="shared" si="169"/>
        <v>800000</v>
      </c>
      <c r="J917" s="37" t="s">
        <v>240</v>
      </c>
      <c r="K917" s="20" t="s">
        <v>583</v>
      </c>
      <c r="L917" s="9">
        <f t="shared" ref="L917:L946" si="176">M917+N917</f>
        <v>0</v>
      </c>
      <c r="M917" s="9"/>
      <c r="N917" s="9"/>
      <c r="O917" s="9">
        <f t="shared" ref="O917:O946" si="177">P917+Q917</f>
        <v>800000</v>
      </c>
      <c r="P917" s="9">
        <v>800000</v>
      </c>
      <c r="Q917" s="9"/>
      <c r="R917" s="9">
        <f t="shared" ref="R917:R946" si="178">S917+T917</f>
        <v>0</v>
      </c>
      <c r="S917" s="9"/>
      <c r="T917" s="9"/>
      <c r="U917" s="9">
        <f t="shared" ref="U917:U946" si="179">V917+W917</f>
        <v>0</v>
      </c>
      <c r="V917" s="9"/>
      <c r="W917" s="9"/>
      <c r="X917" s="9">
        <f t="shared" ref="X917:X946" si="180">Y917+Z917</f>
        <v>0</v>
      </c>
      <c r="Y917" s="9"/>
      <c r="Z917" s="9"/>
      <c r="AA917" s="10">
        <f t="shared" ref="AA917:AA946" si="181">C917+I917-L917-O917-U917-X917-R917</f>
        <v>0</v>
      </c>
      <c r="AB917" s="11">
        <v>45714</v>
      </c>
    </row>
    <row r="918" spans="1:28" ht="15.75" hidden="1" x14ac:dyDescent="0.25">
      <c r="A918" s="32">
        <v>45714</v>
      </c>
      <c r="B918" s="33" t="s">
        <v>186</v>
      </c>
      <c r="C918" s="33"/>
      <c r="D918" s="33" t="s">
        <v>31</v>
      </c>
      <c r="E918" s="33" t="s">
        <v>91</v>
      </c>
      <c r="F918" s="33">
        <v>4000</v>
      </c>
      <c r="G918" s="33" t="s">
        <v>29</v>
      </c>
      <c r="H918" s="33">
        <v>3500</v>
      </c>
      <c r="I918" s="20">
        <f t="shared" si="169"/>
        <v>14000000</v>
      </c>
      <c r="J918" s="34" t="s">
        <v>26</v>
      </c>
      <c r="K918" s="20"/>
      <c r="L918" s="9">
        <f t="shared" si="176"/>
        <v>0</v>
      </c>
      <c r="M918" s="9"/>
      <c r="N918" s="9"/>
      <c r="O918" s="9">
        <f t="shared" si="177"/>
        <v>0</v>
      </c>
      <c r="P918" s="9"/>
      <c r="Q918" s="9"/>
      <c r="R918" s="9">
        <f t="shared" si="178"/>
        <v>0</v>
      </c>
      <c r="S918" s="9"/>
      <c r="T918" s="9"/>
      <c r="U918" s="9">
        <f t="shared" si="179"/>
        <v>0</v>
      </c>
      <c r="V918" s="9"/>
      <c r="W918" s="9"/>
      <c r="X918" s="9">
        <f t="shared" si="180"/>
        <v>0</v>
      </c>
      <c r="Y918" s="9"/>
      <c r="Z918" s="9"/>
      <c r="AA918" s="10">
        <f t="shared" si="181"/>
        <v>14000000</v>
      </c>
      <c r="AB918" s="11"/>
    </row>
    <row r="919" spans="1:28" ht="15.75" hidden="1" x14ac:dyDescent="0.25">
      <c r="A919" s="39">
        <v>45714</v>
      </c>
      <c r="B919" s="33" t="s">
        <v>735</v>
      </c>
      <c r="C919" s="33"/>
      <c r="D919" s="35" t="s">
        <v>31</v>
      </c>
      <c r="E919" s="33" t="s">
        <v>73</v>
      </c>
      <c r="F919" s="33">
        <v>10</v>
      </c>
      <c r="G919" s="33" t="s">
        <v>74</v>
      </c>
      <c r="H919" s="33">
        <v>50000</v>
      </c>
      <c r="I919" s="20">
        <f t="shared" si="169"/>
        <v>500000</v>
      </c>
      <c r="J919" s="34" t="s">
        <v>26</v>
      </c>
      <c r="K919" s="20"/>
      <c r="L919" s="9">
        <f t="shared" si="176"/>
        <v>0</v>
      </c>
      <c r="M919" s="9"/>
      <c r="N919" s="9"/>
      <c r="O919" s="9">
        <f t="shared" si="177"/>
        <v>0</v>
      </c>
      <c r="P919" s="9"/>
      <c r="Q919" s="9"/>
      <c r="R919" s="9">
        <f t="shared" si="178"/>
        <v>0</v>
      </c>
      <c r="S919" s="9"/>
      <c r="T919" s="9"/>
      <c r="U919" s="9">
        <f t="shared" si="179"/>
        <v>0</v>
      </c>
      <c r="V919" s="9"/>
      <c r="W919" s="9"/>
      <c r="X919" s="9">
        <f t="shared" si="180"/>
        <v>0</v>
      </c>
      <c r="Y919" s="9"/>
      <c r="Z919" s="9"/>
      <c r="AA919" s="10">
        <f t="shared" si="181"/>
        <v>500000</v>
      </c>
      <c r="AB919" s="11"/>
    </row>
    <row r="920" spans="1:28" ht="15.75" hidden="1" x14ac:dyDescent="0.25">
      <c r="A920" s="39">
        <v>45714</v>
      </c>
      <c r="B920" s="33" t="s">
        <v>735</v>
      </c>
      <c r="C920" s="33"/>
      <c r="D920" s="35" t="s">
        <v>31</v>
      </c>
      <c r="E920" s="33" t="s">
        <v>166</v>
      </c>
      <c r="F920" s="33">
        <v>1</v>
      </c>
      <c r="G920" s="33" t="s">
        <v>23</v>
      </c>
      <c r="H920" s="33">
        <v>400000</v>
      </c>
      <c r="I920" s="20">
        <f t="shared" si="169"/>
        <v>400000</v>
      </c>
      <c r="J920" s="34" t="s">
        <v>26</v>
      </c>
      <c r="K920" s="20"/>
      <c r="L920" s="9">
        <f t="shared" si="176"/>
        <v>0</v>
      </c>
      <c r="M920" s="9"/>
      <c r="N920" s="9"/>
      <c r="O920" s="9">
        <f t="shared" si="177"/>
        <v>0</v>
      </c>
      <c r="P920" s="9"/>
      <c r="Q920" s="9"/>
      <c r="R920" s="9">
        <f t="shared" si="178"/>
        <v>0</v>
      </c>
      <c r="S920" s="9"/>
      <c r="T920" s="9"/>
      <c r="U920" s="9">
        <f t="shared" si="179"/>
        <v>0</v>
      </c>
      <c r="V920" s="9"/>
      <c r="W920" s="9"/>
      <c r="X920" s="9">
        <f t="shared" si="180"/>
        <v>0</v>
      </c>
      <c r="Y920" s="9"/>
      <c r="Z920" s="9"/>
      <c r="AA920" s="10">
        <f t="shared" si="181"/>
        <v>400000</v>
      </c>
      <c r="AB920" s="11"/>
    </row>
    <row r="921" spans="1:28" ht="15.75" hidden="1" x14ac:dyDescent="0.25">
      <c r="A921" s="39">
        <v>45714</v>
      </c>
      <c r="B921" s="33" t="s">
        <v>543</v>
      </c>
      <c r="C921" s="33"/>
      <c r="D921" s="33" t="s">
        <v>31</v>
      </c>
      <c r="E921" s="33" t="s">
        <v>95</v>
      </c>
      <c r="F921" s="33">
        <v>100</v>
      </c>
      <c r="G921" s="33" t="s">
        <v>29</v>
      </c>
      <c r="H921" s="33">
        <v>3800</v>
      </c>
      <c r="I921" s="20">
        <f t="shared" si="169"/>
        <v>380000</v>
      </c>
      <c r="J921" s="37" t="s">
        <v>241</v>
      </c>
      <c r="K921" s="20"/>
      <c r="L921" s="9">
        <f t="shared" si="176"/>
        <v>0</v>
      </c>
      <c r="M921" s="9"/>
      <c r="N921" s="9"/>
      <c r="O921" s="9">
        <f t="shared" si="177"/>
        <v>0</v>
      </c>
      <c r="P921" s="9"/>
      <c r="Q921" s="9"/>
      <c r="R921" s="9">
        <f t="shared" si="178"/>
        <v>0</v>
      </c>
      <c r="S921" s="9"/>
      <c r="T921" s="9"/>
      <c r="U921" s="9">
        <f t="shared" si="179"/>
        <v>380000</v>
      </c>
      <c r="V921" s="9">
        <v>380000</v>
      </c>
      <c r="W921" s="9"/>
      <c r="X921" s="9">
        <f t="shared" si="180"/>
        <v>0</v>
      </c>
      <c r="Y921" s="9"/>
      <c r="Z921" s="9"/>
      <c r="AA921" s="10">
        <f t="shared" si="181"/>
        <v>0</v>
      </c>
      <c r="AB921" s="11">
        <v>45715</v>
      </c>
    </row>
    <row r="922" spans="1:28" ht="15.75" hidden="1" x14ac:dyDescent="0.25">
      <c r="A922" s="39">
        <v>45714</v>
      </c>
      <c r="B922" s="33" t="s">
        <v>141</v>
      </c>
      <c r="C922" s="33"/>
      <c r="D922" s="33" t="s">
        <v>31</v>
      </c>
      <c r="E922" s="33" t="s">
        <v>95</v>
      </c>
      <c r="F922" s="33">
        <v>5200</v>
      </c>
      <c r="G922" s="33" t="s">
        <v>29</v>
      </c>
      <c r="H922" s="33">
        <v>3800</v>
      </c>
      <c r="I922" s="20">
        <f t="shared" si="169"/>
        <v>19760000</v>
      </c>
      <c r="J922" s="34" t="s">
        <v>26</v>
      </c>
      <c r="K922" s="20"/>
      <c r="L922" s="9">
        <f t="shared" si="176"/>
        <v>0</v>
      </c>
      <c r="M922" s="9"/>
      <c r="N922" s="9"/>
      <c r="O922" s="9">
        <f t="shared" si="177"/>
        <v>0</v>
      </c>
      <c r="P922" s="9"/>
      <c r="Q922" s="9"/>
      <c r="R922" s="9">
        <f t="shared" si="178"/>
        <v>0</v>
      </c>
      <c r="S922" s="9"/>
      <c r="T922" s="9"/>
      <c r="U922" s="9">
        <f t="shared" si="179"/>
        <v>0</v>
      </c>
      <c r="V922" s="9"/>
      <c r="W922" s="9"/>
      <c r="X922" s="9">
        <f t="shared" si="180"/>
        <v>0</v>
      </c>
      <c r="Y922" s="9"/>
      <c r="Z922" s="9"/>
      <c r="AA922" s="10">
        <f t="shared" si="181"/>
        <v>19760000</v>
      </c>
      <c r="AB922" s="11"/>
    </row>
    <row r="923" spans="1:28" ht="15.75" hidden="1" x14ac:dyDescent="0.25">
      <c r="A923" s="39">
        <v>45714</v>
      </c>
      <c r="B923" s="33" t="s">
        <v>141</v>
      </c>
      <c r="C923" s="33"/>
      <c r="D923" s="33" t="s">
        <v>31</v>
      </c>
      <c r="E923" s="33" t="s">
        <v>45</v>
      </c>
      <c r="F923" s="33">
        <v>100</v>
      </c>
      <c r="G923" s="33" t="s">
        <v>51</v>
      </c>
      <c r="H923" s="33">
        <v>180000</v>
      </c>
      <c r="I923" s="20">
        <f t="shared" si="169"/>
        <v>18000000</v>
      </c>
      <c r="J923" s="34" t="s">
        <v>26</v>
      </c>
      <c r="K923" s="20"/>
      <c r="L923" s="9">
        <f t="shared" si="176"/>
        <v>0</v>
      </c>
      <c r="M923" s="9"/>
      <c r="N923" s="9"/>
      <c r="O923" s="9">
        <f t="shared" si="177"/>
        <v>0</v>
      </c>
      <c r="P923" s="9"/>
      <c r="Q923" s="9"/>
      <c r="R923" s="9">
        <f t="shared" si="178"/>
        <v>0</v>
      </c>
      <c r="S923" s="9"/>
      <c r="T923" s="9"/>
      <c r="U923" s="9">
        <f t="shared" si="179"/>
        <v>0</v>
      </c>
      <c r="V923" s="9"/>
      <c r="W923" s="9"/>
      <c r="X923" s="9">
        <f t="shared" si="180"/>
        <v>0</v>
      </c>
      <c r="Y923" s="9"/>
      <c r="Z923" s="9"/>
      <c r="AA923" s="10">
        <f t="shared" si="181"/>
        <v>18000000</v>
      </c>
      <c r="AB923" s="11"/>
    </row>
    <row r="924" spans="1:28" ht="15.75" hidden="1" x14ac:dyDescent="0.25">
      <c r="A924" s="39">
        <v>45714</v>
      </c>
      <c r="B924" s="33" t="s">
        <v>141</v>
      </c>
      <c r="C924" s="33"/>
      <c r="D924" s="33" t="s">
        <v>31</v>
      </c>
      <c r="E924" s="33" t="s">
        <v>587</v>
      </c>
      <c r="F924" s="33">
        <v>80</v>
      </c>
      <c r="G924" s="33" t="s">
        <v>51</v>
      </c>
      <c r="H924" s="33">
        <v>144000</v>
      </c>
      <c r="I924" s="20">
        <f t="shared" si="169"/>
        <v>11520000</v>
      </c>
      <c r="J924" s="34" t="s">
        <v>26</v>
      </c>
      <c r="K924" s="20"/>
      <c r="L924" s="9">
        <f t="shared" si="176"/>
        <v>0</v>
      </c>
      <c r="M924" s="9"/>
      <c r="N924" s="9"/>
      <c r="O924" s="9">
        <f t="shared" si="177"/>
        <v>0</v>
      </c>
      <c r="P924" s="9"/>
      <c r="Q924" s="9"/>
      <c r="R924" s="9">
        <f t="shared" si="178"/>
        <v>0</v>
      </c>
      <c r="S924" s="9"/>
      <c r="T924" s="9"/>
      <c r="U924" s="9">
        <f t="shared" si="179"/>
        <v>0</v>
      </c>
      <c r="V924" s="9"/>
      <c r="W924" s="9"/>
      <c r="X924" s="9">
        <f t="shared" si="180"/>
        <v>0</v>
      </c>
      <c r="Y924" s="9"/>
      <c r="Z924" s="9"/>
      <c r="AA924" s="10">
        <f t="shared" si="181"/>
        <v>11520000</v>
      </c>
      <c r="AB924" s="11"/>
    </row>
    <row r="925" spans="1:28" ht="15.75" hidden="1" x14ac:dyDescent="0.25">
      <c r="A925" s="39">
        <v>45714</v>
      </c>
      <c r="B925" s="33" t="s">
        <v>208</v>
      </c>
      <c r="C925" s="33"/>
      <c r="D925" s="33" t="s">
        <v>31</v>
      </c>
      <c r="E925" s="33" t="s">
        <v>726</v>
      </c>
      <c r="F925" s="33">
        <v>10</v>
      </c>
      <c r="G925" s="33" t="s">
        <v>23</v>
      </c>
      <c r="H925" s="33">
        <v>400000</v>
      </c>
      <c r="I925" s="20">
        <f t="shared" si="169"/>
        <v>4000000</v>
      </c>
      <c r="J925" s="34" t="s">
        <v>26</v>
      </c>
      <c r="K925" s="20"/>
      <c r="L925" s="9">
        <f t="shared" si="176"/>
        <v>0</v>
      </c>
      <c r="M925" s="9"/>
      <c r="N925" s="9"/>
      <c r="O925" s="9">
        <f t="shared" si="177"/>
        <v>0</v>
      </c>
      <c r="P925" s="9"/>
      <c r="Q925" s="9"/>
      <c r="R925" s="9">
        <f t="shared" si="178"/>
        <v>0</v>
      </c>
      <c r="S925" s="9"/>
      <c r="T925" s="9"/>
      <c r="U925" s="9">
        <f t="shared" si="179"/>
        <v>0</v>
      </c>
      <c r="V925" s="9"/>
      <c r="W925" s="9"/>
      <c r="X925" s="9">
        <f t="shared" si="180"/>
        <v>0</v>
      </c>
      <c r="Y925" s="9"/>
      <c r="Z925" s="9"/>
      <c r="AA925" s="10">
        <f t="shared" si="181"/>
        <v>4000000</v>
      </c>
      <c r="AB925" s="11"/>
    </row>
    <row r="926" spans="1:28" ht="15.75" hidden="1" x14ac:dyDescent="0.25">
      <c r="A926" s="39">
        <v>45714</v>
      </c>
      <c r="B926" s="33" t="s">
        <v>249</v>
      </c>
      <c r="C926" s="33"/>
      <c r="D926" s="33" t="s">
        <v>41</v>
      </c>
      <c r="E926" s="33" t="s">
        <v>707</v>
      </c>
      <c r="F926" s="33">
        <v>300</v>
      </c>
      <c r="G926" s="33" t="s">
        <v>29</v>
      </c>
      <c r="H926" s="33">
        <v>3500</v>
      </c>
      <c r="I926" s="20">
        <f t="shared" ref="I926:I946" si="182">F926*H926</f>
        <v>1050000</v>
      </c>
      <c r="J926" s="34" t="s">
        <v>26</v>
      </c>
      <c r="K926" s="20"/>
      <c r="L926" s="9">
        <f t="shared" si="176"/>
        <v>0</v>
      </c>
      <c r="M926" s="9"/>
      <c r="N926" s="9"/>
      <c r="O926" s="9">
        <f t="shared" si="177"/>
        <v>0</v>
      </c>
      <c r="P926" s="9"/>
      <c r="Q926" s="9"/>
      <c r="R926" s="9">
        <f t="shared" si="178"/>
        <v>0</v>
      </c>
      <c r="S926" s="9"/>
      <c r="T926" s="9"/>
      <c r="U926" s="9">
        <f t="shared" si="179"/>
        <v>0</v>
      </c>
      <c r="V926" s="9"/>
      <c r="W926" s="9"/>
      <c r="X926" s="9">
        <f t="shared" si="180"/>
        <v>0</v>
      </c>
      <c r="Y926" s="9"/>
      <c r="Z926" s="9"/>
      <c r="AA926" s="10">
        <f t="shared" si="181"/>
        <v>1050000</v>
      </c>
      <c r="AB926" s="11"/>
    </row>
    <row r="927" spans="1:28" ht="15.75" hidden="1" x14ac:dyDescent="0.25">
      <c r="A927" s="39">
        <v>45714</v>
      </c>
      <c r="B927" s="33" t="s">
        <v>105</v>
      </c>
      <c r="C927" s="33"/>
      <c r="D927" s="33" t="s">
        <v>41</v>
      </c>
      <c r="E927" s="33" t="s">
        <v>61</v>
      </c>
      <c r="F927" s="33">
        <v>10</v>
      </c>
      <c r="G927" s="33" t="s">
        <v>25</v>
      </c>
      <c r="H927" s="33">
        <v>45000</v>
      </c>
      <c r="I927" s="20">
        <f t="shared" si="182"/>
        <v>450000</v>
      </c>
      <c r="J927" s="34" t="s">
        <v>26</v>
      </c>
      <c r="K927" s="20"/>
      <c r="L927" s="9">
        <f t="shared" si="176"/>
        <v>0</v>
      </c>
      <c r="M927" s="9"/>
      <c r="N927" s="9"/>
      <c r="O927" s="9">
        <f t="shared" si="177"/>
        <v>0</v>
      </c>
      <c r="P927" s="9"/>
      <c r="Q927" s="9"/>
      <c r="R927" s="9">
        <f t="shared" si="178"/>
        <v>0</v>
      </c>
      <c r="S927" s="9"/>
      <c r="T927" s="9"/>
      <c r="U927" s="9">
        <f t="shared" si="179"/>
        <v>0</v>
      </c>
      <c r="V927" s="9"/>
      <c r="W927" s="9"/>
      <c r="X927" s="9">
        <f t="shared" si="180"/>
        <v>0</v>
      </c>
      <c r="Y927" s="9"/>
      <c r="Z927" s="9"/>
      <c r="AA927" s="10">
        <f t="shared" si="181"/>
        <v>450000</v>
      </c>
      <c r="AB927" s="11"/>
    </row>
    <row r="928" spans="1:28" ht="15.75" hidden="1" x14ac:dyDescent="0.25">
      <c r="A928" s="39">
        <v>45714</v>
      </c>
      <c r="B928" s="33" t="s">
        <v>105</v>
      </c>
      <c r="C928" s="33"/>
      <c r="D928" s="33" t="s">
        <v>41</v>
      </c>
      <c r="E928" s="33" t="s">
        <v>73</v>
      </c>
      <c r="F928" s="33">
        <v>10</v>
      </c>
      <c r="G928" s="33" t="s">
        <v>74</v>
      </c>
      <c r="H928" s="33">
        <v>50000</v>
      </c>
      <c r="I928" s="20">
        <f t="shared" si="182"/>
        <v>500000</v>
      </c>
      <c r="J928" s="34" t="s">
        <v>26</v>
      </c>
      <c r="K928" s="20"/>
      <c r="L928" s="9">
        <f t="shared" si="176"/>
        <v>0</v>
      </c>
      <c r="M928" s="9"/>
      <c r="N928" s="9"/>
      <c r="O928" s="9">
        <f t="shared" si="177"/>
        <v>0</v>
      </c>
      <c r="P928" s="9"/>
      <c r="Q928" s="9"/>
      <c r="R928" s="9">
        <f t="shared" si="178"/>
        <v>0</v>
      </c>
      <c r="S928" s="9"/>
      <c r="T928" s="9"/>
      <c r="U928" s="9">
        <f t="shared" si="179"/>
        <v>0</v>
      </c>
      <c r="V928" s="9"/>
      <c r="W928" s="9"/>
      <c r="X928" s="9">
        <f t="shared" si="180"/>
        <v>0</v>
      </c>
      <c r="Y928" s="9"/>
      <c r="Z928" s="9"/>
      <c r="AA928" s="10">
        <f t="shared" si="181"/>
        <v>500000</v>
      </c>
      <c r="AB928" s="11"/>
    </row>
    <row r="929" spans="1:28" ht="15.75" hidden="1" x14ac:dyDescent="0.25">
      <c r="A929" s="39">
        <v>45714</v>
      </c>
      <c r="B929" s="33" t="s">
        <v>105</v>
      </c>
      <c r="C929" s="33"/>
      <c r="D929" s="33" t="s">
        <v>41</v>
      </c>
      <c r="E929" s="33" t="s">
        <v>130</v>
      </c>
      <c r="F929" s="33">
        <v>10</v>
      </c>
      <c r="G929" s="33" t="s">
        <v>51</v>
      </c>
      <c r="H929" s="33">
        <v>50000</v>
      </c>
      <c r="I929" s="20">
        <f t="shared" si="182"/>
        <v>500000</v>
      </c>
      <c r="J929" s="34" t="s">
        <v>26</v>
      </c>
      <c r="K929" s="20"/>
      <c r="L929" s="9">
        <f t="shared" si="176"/>
        <v>0</v>
      </c>
      <c r="M929" s="9"/>
      <c r="N929" s="9"/>
      <c r="O929" s="9">
        <f t="shared" si="177"/>
        <v>0</v>
      </c>
      <c r="P929" s="9"/>
      <c r="Q929" s="9"/>
      <c r="R929" s="9">
        <f t="shared" si="178"/>
        <v>0</v>
      </c>
      <c r="S929" s="9"/>
      <c r="T929" s="9"/>
      <c r="U929" s="9">
        <f t="shared" si="179"/>
        <v>0</v>
      </c>
      <c r="V929" s="9"/>
      <c r="W929" s="9"/>
      <c r="X929" s="9">
        <f t="shared" si="180"/>
        <v>0</v>
      </c>
      <c r="Y929" s="9"/>
      <c r="Z929" s="9"/>
      <c r="AA929" s="10">
        <f t="shared" si="181"/>
        <v>500000</v>
      </c>
      <c r="AB929" s="11"/>
    </row>
    <row r="930" spans="1:28" ht="15.75" hidden="1" x14ac:dyDescent="0.25">
      <c r="A930" s="39">
        <v>45714</v>
      </c>
      <c r="B930" s="33" t="s">
        <v>105</v>
      </c>
      <c r="C930" s="33"/>
      <c r="D930" s="33" t="s">
        <v>41</v>
      </c>
      <c r="E930" s="33" t="s">
        <v>102</v>
      </c>
      <c r="F930" s="33">
        <v>12</v>
      </c>
      <c r="G930" s="33" t="s">
        <v>74</v>
      </c>
      <c r="H930" s="33">
        <v>65000</v>
      </c>
      <c r="I930" s="20">
        <f t="shared" si="182"/>
        <v>780000</v>
      </c>
      <c r="J930" s="34" t="s">
        <v>26</v>
      </c>
      <c r="K930" s="20"/>
      <c r="L930" s="9">
        <f t="shared" si="176"/>
        <v>0</v>
      </c>
      <c r="M930" s="9"/>
      <c r="N930" s="9"/>
      <c r="O930" s="9">
        <f t="shared" si="177"/>
        <v>0</v>
      </c>
      <c r="P930" s="9"/>
      <c r="Q930" s="9"/>
      <c r="R930" s="9">
        <f t="shared" si="178"/>
        <v>0</v>
      </c>
      <c r="S930" s="9"/>
      <c r="T930" s="9"/>
      <c r="U930" s="9">
        <f t="shared" si="179"/>
        <v>0</v>
      </c>
      <c r="V930" s="9"/>
      <c r="W930" s="9"/>
      <c r="X930" s="9">
        <f t="shared" si="180"/>
        <v>0</v>
      </c>
      <c r="Y930" s="9"/>
      <c r="Z930" s="9"/>
      <c r="AA930" s="10">
        <f t="shared" si="181"/>
        <v>780000</v>
      </c>
      <c r="AB930" s="11"/>
    </row>
    <row r="931" spans="1:28" ht="15.75" hidden="1" x14ac:dyDescent="0.25">
      <c r="A931" s="39">
        <v>45714</v>
      </c>
      <c r="B931" s="33" t="s">
        <v>105</v>
      </c>
      <c r="C931" s="33"/>
      <c r="D931" s="33" t="s">
        <v>41</v>
      </c>
      <c r="E931" s="33" t="s">
        <v>122</v>
      </c>
      <c r="F931" s="33">
        <v>10</v>
      </c>
      <c r="G931" s="33" t="s">
        <v>51</v>
      </c>
      <c r="H931" s="33">
        <v>70000</v>
      </c>
      <c r="I931" s="20">
        <f t="shared" si="182"/>
        <v>700000</v>
      </c>
      <c r="J931" s="34" t="s">
        <v>26</v>
      </c>
      <c r="K931" s="20"/>
      <c r="L931" s="9">
        <f t="shared" si="176"/>
        <v>0</v>
      </c>
      <c r="M931" s="9"/>
      <c r="N931" s="9"/>
      <c r="O931" s="9">
        <f t="shared" si="177"/>
        <v>0</v>
      </c>
      <c r="P931" s="9"/>
      <c r="Q931" s="9"/>
      <c r="R931" s="9">
        <f t="shared" si="178"/>
        <v>0</v>
      </c>
      <c r="S931" s="9"/>
      <c r="T931" s="9"/>
      <c r="U931" s="9">
        <f t="shared" si="179"/>
        <v>0</v>
      </c>
      <c r="V931" s="9"/>
      <c r="W931" s="9"/>
      <c r="X931" s="9">
        <f t="shared" si="180"/>
        <v>0</v>
      </c>
      <c r="Y931" s="9"/>
      <c r="Z931" s="9"/>
      <c r="AA931" s="10">
        <f t="shared" si="181"/>
        <v>700000</v>
      </c>
      <c r="AB931" s="11"/>
    </row>
    <row r="932" spans="1:28" ht="15.75" hidden="1" x14ac:dyDescent="0.25">
      <c r="A932" s="39">
        <v>45714</v>
      </c>
      <c r="B932" s="33" t="s">
        <v>105</v>
      </c>
      <c r="C932" s="33"/>
      <c r="D932" s="33" t="s">
        <v>41</v>
      </c>
      <c r="E932" s="33" t="s">
        <v>523</v>
      </c>
      <c r="F932" s="33">
        <v>2</v>
      </c>
      <c r="G932" s="33" t="s">
        <v>25</v>
      </c>
      <c r="H932" s="33">
        <v>700000</v>
      </c>
      <c r="I932" s="20">
        <f t="shared" si="182"/>
        <v>1400000</v>
      </c>
      <c r="J932" s="34" t="s">
        <v>26</v>
      </c>
      <c r="K932" s="20"/>
      <c r="L932" s="9">
        <f t="shared" si="176"/>
        <v>0</v>
      </c>
      <c r="M932" s="9"/>
      <c r="N932" s="9"/>
      <c r="O932" s="9">
        <f t="shared" si="177"/>
        <v>0</v>
      </c>
      <c r="P932" s="9"/>
      <c r="Q932" s="9"/>
      <c r="R932" s="9">
        <f t="shared" si="178"/>
        <v>0</v>
      </c>
      <c r="S932" s="9"/>
      <c r="T932" s="9"/>
      <c r="U932" s="9">
        <f t="shared" si="179"/>
        <v>0</v>
      </c>
      <c r="V932" s="9"/>
      <c r="W932" s="9"/>
      <c r="X932" s="9">
        <f t="shared" si="180"/>
        <v>0</v>
      </c>
      <c r="Y932" s="9"/>
      <c r="Z932" s="9"/>
      <c r="AA932" s="10">
        <f t="shared" si="181"/>
        <v>1400000</v>
      </c>
      <c r="AB932" s="11"/>
    </row>
    <row r="933" spans="1:28" ht="15.75" hidden="1" x14ac:dyDescent="0.25">
      <c r="A933" s="39">
        <v>45714</v>
      </c>
      <c r="B933" s="33" t="s">
        <v>217</v>
      </c>
      <c r="C933" s="33"/>
      <c r="D933" s="33" t="s">
        <v>41</v>
      </c>
      <c r="E933" s="33" t="s">
        <v>198</v>
      </c>
      <c r="F933" s="33">
        <v>1750</v>
      </c>
      <c r="G933" s="33" t="s">
        <v>29</v>
      </c>
      <c r="H933" s="33">
        <v>860</v>
      </c>
      <c r="I933" s="20">
        <f t="shared" si="182"/>
        <v>1505000</v>
      </c>
      <c r="J933" s="34" t="s">
        <v>26</v>
      </c>
      <c r="K933" s="20"/>
      <c r="L933" s="9">
        <f t="shared" si="176"/>
        <v>0</v>
      </c>
      <c r="M933" s="9"/>
      <c r="N933" s="9"/>
      <c r="O933" s="9">
        <f t="shared" si="177"/>
        <v>0</v>
      </c>
      <c r="P933" s="9"/>
      <c r="Q933" s="9"/>
      <c r="R933" s="9">
        <f t="shared" si="178"/>
        <v>0</v>
      </c>
      <c r="S933" s="9"/>
      <c r="T933" s="9"/>
      <c r="U933" s="9">
        <f t="shared" si="179"/>
        <v>0</v>
      </c>
      <c r="V933" s="9"/>
      <c r="W933" s="9"/>
      <c r="X933" s="9">
        <f t="shared" si="180"/>
        <v>0</v>
      </c>
      <c r="Y933" s="9"/>
      <c r="Z933" s="9"/>
      <c r="AA933" s="10">
        <f t="shared" si="181"/>
        <v>1505000</v>
      </c>
      <c r="AB933" s="11"/>
    </row>
    <row r="934" spans="1:28" ht="15.75" hidden="1" x14ac:dyDescent="0.25">
      <c r="A934" s="39">
        <v>45714</v>
      </c>
      <c r="B934" s="33" t="s">
        <v>217</v>
      </c>
      <c r="C934" s="33"/>
      <c r="D934" s="33" t="s">
        <v>41</v>
      </c>
      <c r="E934" s="33" t="s">
        <v>517</v>
      </c>
      <c r="F934" s="33">
        <v>750</v>
      </c>
      <c r="G934" s="33" t="s">
        <v>29</v>
      </c>
      <c r="H934" s="33">
        <v>1505</v>
      </c>
      <c r="I934" s="20">
        <f t="shared" si="182"/>
        <v>1128750</v>
      </c>
      <c r="J934" s="34" t="s">
        <v>26</v>
      </c>
      <c r="K934" s="20"/>
      <c r="L934" s="9">
        <f t="shared" si="176"/>
        <v>0</v>
      </c>
      <c r="M934" s="9"/>
      <c r="N934" s="9"/>
      <c r="O934" s="9">
        <f t="shared" si="177"/>
        <v>0</v>
      </c>
      <c r="P934" s="9"/>
      <c r="Q934" s="9"/>
      <c r="R934" s="9">
        <f t="shared" si="178"/>
        <v>0</v>
      </c>
      <c r="S934" s="9"/>
      <c r="T934" s="9"/>
      <c r="U934" s="9">
        <f t="shared" si="179"/>
        <v>0</v>
      </c>
      <c r="V934" s="9"/>
      <c r="W934" s="9"/>
      <c r="X934" s="9">
        <f t="shared" si="180"/>
        <v>0</v>
      </c>
      <c r="Y934" s="9"/>
      <c r="Z934" s="9"/>
      <c r="AA934" s="10">
        <f t="shared" si="181"/>
        <v>1128750</v>
      </c>
      <c r="AB934" s="11"/>
    </row>
    <row r="935" spans="1:28" ht="15.75" hidden="1" x14ac:dyDescent="0.25">
      <c r="A935" s="39">
        <v>45714</v>
      </c>
      <c r="B935" s="33" t="s">
        <v>736</v>
      </c>
      <c r="C935" s="33"/>
      <c r="D935" s="33" t="s">
        <v>41</v>
      </c>
      <c r="E935" s="33" t="s">
        <v>297</v>
      </c>
      <c r="F935" s="33">
        <v>200</v>
      </c>
      <c r="G935" s="33" t="s">
        <v>29</v>
      </c>
      <c r="H935" s="33">
        <v>1900</v>
      </c>
      <c r="I935" s="20">
        <f t="shared" si="182"/>
        <v>380000</v>
      </c>
      <c r="J935" s="37" t="s">
        <v>241</v>
      </c>
      <c r="K935" s="20"/>
      <c r="L935" s="9">
        <f t="shared" si="176"/>
        <v>380000</v>
      </c>
      <c r="M935" s="9">
        <v>380000</v>
      </c>
      <c r="N935" s="9"/>
      <c r="O935" s="9">
        <f t="shared" si="177"/>
        <v>0</v>
      </c>
      <c r="P935" s="9"/>
      <c r="Q935" s="9"/>
      <c r="R935" s="9">
        <f t="shared" si="178"/>
        <v>0</v>
      </c>
      <c r="S935" s="9"/>
      <c r="T935" s="9"/>
      <c r="U935" s="9">
        <f t="shared" si="179"/>
        <v>0</v>
      </c>
      <c r="V935" s="9"/>
      <c r="W935" s="9"/>
      <c r="X935" s="9">
        <f t="shared" si="180"/>
        <v>0</v>
      </c>
      <c r="Y935" s="9"/>
      <c r="Z935" s="9"/>
      <c r="AA935" s="10">
        <f t="shared" si="181"/>
        <v>0</v>
      </c>
      <c r="AB935" s="11">
        <v>45714</v>
      </c>
    </row>
    <row r="936" spans="1:28" ht="15.75" hidden="1" x14ac:dyDescent="0.25">
      <c r="A936" s="39">
        <v>45714</v>
      </c>
      <c r="B936" s="33" t="s">
        <v>736</v>
      </c>
      <c r="C936" s="33"/>
      <c r="D936" s="33" t="s">
        <v>41</v>
      </c>
      <c r="E936" s="33" t="s">
        <v>110</v>
      </c>
      <c r="F936" s="33">
        <v>200</v>
      </c>
      <c r="G936" s="33" t="s">
        <v>29</v>
      </c>
      <c r="H936" s="33">
        <v>1900</v>
      </c>
      <c r="I936" s="20">
        <f t="shared" si="182"/>
        <v>380000</v>
      </c>
      <c r="J936" s="37" t="s">
        <v>241</v>
      </c>
      <c r="K936" s="20"/>
      <c r="L936" s="9">
        <f t="shared" si="176"/>
        <v>380000</v>
      </c>
      <c r="M936" s="9">
        <v>380000</v>
      </c>
      <c r="N936" s="9"/>
      <c r="O936" s="9">
        <f t="shared" si="177"/>
        <v>0</v>
      </c>
      <c r="P936" s="9"/>
      <c r="Q936" s="9"/>
      <c r="R936" s="9">
        <f t="shared" si="178"/>
        <v>0</v>
      </c>
      <c r="S936" s="9"/>
      <c r="T936" s="9"/>
      <c r="U936" s="9">
        <f t="shared" si="179"/>
        <v>0</v>
      </c>
      <c r="V936" s="9"/>
      <c r="W936" s="9"/>
      <c r="X936" s="9">
        <f t="shared" si="180"/>
        <v>0</v>
      </c>
      <c r="Y936" s="9"/>
      <c r="Z936" s="9"/>
      <c r="AA936" s="10">
        <f t="shared" si="181"/>
        <v>0</v>
      </c>
      <c r="AB936" s="11">
        <v>45714</v>
      </c>
    </row>
    <row r="937" spans="1:28" ht="15.75" hidden="1" x14ac:dyDescent="0.25">
      <c r="A937" s="39">
        <v>45714</v>
      </c>
      <c r="B937" s="33" t="s">
        <v>314</v>
      </c>
      <c r="C937" s="33"/>
      <c r="D937" s="33" t="s">
        <v>31</v>
      </c>
      <c r="E937" s="33" t="s">
        <v>315</v>
      </c>
      <c r="F937" s="33">
        <v>2200</v>
      </c>
      <c r="G937" s="33" t="s">
        <v>29</v>
      </c>
      <c r="H937" s="33">
        <v>5000</v>
      </c>
      <c r="I937" s="20">
        <f t="shared" si="182"/>
        <v>11000000</v>
      </c>
      <c r="J937" s="37" t="s">
        <v>241</v>
      </c>
      <c r="K937" s="20"/>
      <c r="L937" s="9">
        <f t="shared" si="176"/>
        <v>11000000</v>
      </c>
      <c r="M937" s="9">
        <v>11000000</v>
      </c>
      <c r="N937" s="9"/>
      <c r="O937" s="9">
        <f t="shared" si="177"/>
        <v>0</v>
      </c>
      <c r="P937" s="9"/>
      <c r="Q937" s="9"/>
      <c r="R937" s="9">
        <f t="shared" si="178"/>
        <v>0</v>
      </c>
      <c r="S937" s="9"/>
      <c r="T937" s="9"/>
      <c r="U937" s="9">
        <f t="shared" si="179"/>
        <v>0</v>
      </c>
      <c r="V937" s="9"/>
      <c r="W937" s="9"/>
      <c r="X937" s="9">
        <f t="shared" si="180"/>
        <v>0</v>
      </c>
      <c r="Y937" s="9"/>
      <c r="Z937" s="9"/>
      <c r="AA937" s="10">
        <f t="shared" si="181"/>
        <v>0</v>
      </c>
      <c r="AB937" s="11">
        <v>45714</v>
      </c>
    </row>
    <row r="938" spans="1:28" ht="15.75" hidden="1" x14ac:dyDescent="0.25">
      <c r="A938" s="32">
        <v>45714</v>
      </c>
      <c r="B938" s="33" t="s">
        <v>314</v>
      </c>
      <c r="C938" s="33"/>
      <c r="D938" s="33" t="s">
        <v>31</v>
      </c>
      <c r="E938" s="33" t="s">
        <v>28</v>
      </c>
      <c r="F938" s="33">
        <v>197</v>
      </c>
      <c r="G938" s="33" t="s">
        <v>29</v>
      </c>
      <c r="H938" s="33">
        <v>2500</v>
      </c>
      <c r="I938" s="20">
        <f t="shared" si="182"/>
        <v>492500</v>
      </c>
      <c r="J938" s="42" t="s">
        <v>43</v>
      </c>
      <c r="K938" s="20"/>
      <c r="L938" s="9">
        <f t="shared" si="176"/>
        <v>200000</v>
      </c>
      <c r="M938" s="9">
        <v>200000</v>
      </c>
      <c r="N938" s="9"/>
      <c r="O938" s="9">
        <f t="shared" si="177"/>
        <v>0</v>
      </c>
      <c r="P938" s="9"/>
      <c r="Q938" s="9"/>
      <c r="R938" s="9">
        <f t="shared" si="178"/>
        <v>0</v>
      </c>
      <c r="S938" s="9"/>
      <c r="T938" s="9"/>
      <c r="U938" s="9">
        <f t="shared" si="179"/>
        <v>0</v>
      </c>
      <c r="V938" s="9"/>
      <c r="W938" s="9"/>
      <c r="X938" s="9">
        <f t="shared" si="180"/>
        <v>0</v>
      </c>
      <c r="Y938" s="9"/>
      <c r="Z938" s="9"/>
      <c r="AA938" s="10">
        <f t="shared" si="181"/>
        <v>292500</v>
      </c>
      <c r="AB938" s="11">
        <v>45714</v>
      </c>
    </row>
    <row r="939" spans="1:28" ht="15.75" hidden="1" x14ac:dyDescent="0.25">
      <c r="A939" s="39">
        <v>45714</v>
      </c>
      <c r="B939" s="33" t="s">
        <v>347</v>
      </c>
      <c r="C939" s="33"/>
      <c r="D939" s="33" t="s">
        <v>223</v>
      </c>
      <c r="E939" s="33" t="s">
        <v>675</v>
      </c>
      <c r="F939" s="33">
        <v>1</v>
      </c>
      <c r="G939" s="33" t="s">
        <v>51</v>
      </c>
      <c r="H939" s="33">
        <v>135000</v>
      </c>
      <c r="I939" s="20">
        <f t="shared" si="182"/>
        <v>135000</v>
      </c>
      <c r="J939" s="37" t="s">
        <v>241</v>
      </c>
      <c r="K939" s="20"/>
      <c r="L939" s="9">
        <f t="shared" si="176"/>
        <v>0</v>
      </c>
      <c r="M939" s="9"/>
      <c r="N939" s="9"/>
      <c r="O939" s="9">
        <f t="shared" si="177"/>
        <v>0</v>
      </c>
      <c r="P939" s="9"/>
      <c r="Q939" s="9"/>
      <c r="R939" s="9">
        <f t="shared" si="178"/>
        <v>0</v>
      </c>
      <c r="S939" s="9"/>
      <c r="T939" s="9"/>
      <c r="U939" s="9">
        <f t="shared" si="179"/>
        <v>135000</v>
      </c>
      <c r="V939" s="9">
        <v>135000</v>
      </c>
      <c r="W939" s="9"/>
      <c r="X939" s="9">
        <f t="shared" si="180"/>
        <v>0</v>
      </c>
      <c r="Y939" s="9"/>
      <c r="Z939" s="9"/>
      <c r="AA939" s="10">
        <f t="shared" si="181"/>
        <v>0</v>
      </c>
      <c r="AB939" s="11">
        <v>45714</v>
      </c>
    </row>
    <row r="940" spans="1:28" ht="15.75" hidden="1" x14ac:dyDescent="0.25">
      <c r="A940" s="39">
        <v>45714</v>
      </c>
      <c r="B940" s="33" t="s">
        <v>737</v>
      </c>
      <c r="C940" s="33"/>
      <c r="D940" s="33" t="s">
        <v>31</v>
      </c>
      <c r="E940" s="33" t="s">
        <v>228</v>
      </c>
      <c r="F940" s="33">
        <v>1</v>
      </c>
      <c r="G940" s="33" t="s">
        <v>138</v>
      </c>
      <c r="H940" s="33">
        <v>1200000</v>
      </c>
      <c r="I940" s="20">
        <f t="shared" si="182"/>
        <v>1200000</v>
      </c>
      <c r="J940" s="37" t="s">
        <v>240</v>
      </c>
      <c r="K940" s="20" t="s">
        <v>741</v>
      </c>
      <c r="L940" s="9">
        <f t="shared" si="176"/>
        <v>0</v>
      </c>
      <c r="M940" s="9"/>
      <c r="N940" s="9"/>
      <c r="O940" s="9">
        <f t="shared" si="177"/>
        <v>1200000</v>
      </c>
      <c r="P940" s="9">
        <v>1200000</v>
      </c>
      <c r="Q940" s="9"/>
      <c r="R940" s="9">
        <f t="shared" si="178"/>
        <v>0</v>
      </c>
      <c r="S940" s="9"/>
      <c r="T940" s="9"/>
      <c r="U940" s="9">
        <f t="shared" si="179"/>
        <v>0</v>
      </c>
      <c r="V940" s="9"/>
      <c r="W940" s="9"/>
      <c r="X940" s="9">
        <f t="shared" si="180"/>
        <v>0</v>
      </c>
      <c r="Y940" s="9"/>
      <c r="Z940" s="9"/>
      <c r="AA940" s="10">
        <f t="shared" si="181"/>
        <v>0</v>
      </c>
      <c r="AB940" s="11">
        <v>45714</v>
      </c>
    </row>
    <row r="941" spans="1:28" ht="15.75" hidden="1" x14ac:dyDescent="0.25">
      <c r="A941" s="39">
        <v>45714</v>
      </c>
      <c r="B941" s="33" t="s">
        <v>126</v>
      </c>
      <c r="C941" s="33"/>
      <c r="D941" s="33" t="s">
        <v>31</v>
      </c>
      <c r="E941" s="33" t="s">
        <v>160</v>
      </c>
      <c r="F941" s="33">
        <v>40</v>
      </c>
      <c r="G941" s="33" t="s">
        <v>29</v>
      </c>
      <c r="H941" s="33">
        <v>85000</v>
      </c>
      <c r="I941" s="20">
        <f t="shared" si="182"/>
        <v>3400000</v>
      </c>
      <c r="J941" s="37" t="s">
        <v>240</v>
      </c>
      <c r="K941" s="20" t="s">
        <v>746</v>
      </c>
      <c r="L941" s="9">
        <f t="shared" si="176"/>
        <v>0</v>
      </c>
      <c r="M941" s="9"/>
      <c r="N941" s="9"/>
      <c r="O941" s="9">
        <f t="shared" si="177"/>
        <v>3400000</v>
      </c>
      <c r="P941" s="9">
        <v>3400000</v>
      </c>
      <c r="Q941" s="9"/>
      <c r="R941" s="9">
        <f t="shared" si="178"/>
        <v>0</v>
      </c>
      <c r="S941" s="9"/>
      <c r="T941" s="9"/>
      <c r="U941" s="9">
        <f t="shared" si="179"/>
        <v>0</v>
      </c>
      <c r="V941" s="9"/>
      <c r="W941" s="9"/>
      <c r="X941" s="9">
        <f t="shared" si="180"/>
        <v>0</v>
      </c>
      <c r="Y941" s="9"/>
      <c r="Z941" s="9"/>
      <c r="AA941" s="10">
        <f t="shared" si="181"/>
        <v>0</v>
      </c>
      <c r="AB941" s="11">
        <v>45714</v>
      </c>
    </row>
    <row r="942" spans="1:28" ht="15.75" hidden="1" x14ac:dyDescent="0.25">
      <c r="A942" s="39">
        <v>45714</v>
      </c>
      <c r="B942" s="33" t="s">
        <v>126</v>
      </c>
      <c r="C942" s="33"/>
      <c r="D942" s="33" t="s">
        <v>31</v>
      </c>
      <c r="E942" s="33" t="s">
        <v>519</v>
      </c>
      <c r="F942" s="33">
        <v>40</v>
      </c>
      <c r="G942" s="33" t="s">
        <v>29</v>
      </c>
      <c r="H942" s="33">
        <v>105000</v>
      </c>
      <c r="I942" s="20">
        <f t="shared" si="182"/>
        <v>4200000</v>
      </c>
      <c r="J942" s="37" t="s">
        <v>240</v>
      </c>
      <c r="K942" s="20" t="s">
        <v>746</v>
      </c>
      <c r="L942" s="9">
        <f t="shared" si="176"/>
        <v>0</v>
      </c>
      <c r="M942" s="9"/>
      <c r="N942" s="9"/>
      <c r="O942" s="9">
        <f t="shared" si="177"/>
        <v>4200000</v>
      </c>
      <c r="P942" s="9">
        <v>4200000</v>
      </c>
      <c r="Q942" s="9"/>
      <c r="R942" s="9">
        <f t="shared" si="178"/>
        <v>0</v>
      </c>
      <c r="S942" s="9"/>
      <c r="T942" s="9"/>
      <c r="U942" s="9">
        <f t="shared" si="179"/>
        <v>0</v>
      </c>
      <c r="V942" s="9"/>
      <c r="W942" s="9"/>
      <c r="X942" s="9">
        <f t="shared" si="180"/>
        <v>0</v>
      </c>
      <c r="Y942" s="9"/>
      <c r="Z942" s="9"/>
      <c r="AA942" s="10">
        <f t="shared" si="181"/>
        <v>0</v>
      </c>
      <c r="AB942" s="11">
        <v>45714</v>
      </c>
    </row>
    <row r="943" spans="1:28" ht="15.75" hidden="1" x14ac:dyDescent="0.25">
      <c r="A943" s="39">
        <v>45714</v>
      </c>
      <c r="B943" s="33" t="s">
        <v>189</v>
      </c>
      <c r="C943" s="33"/>
      <c r="D943" s="33" t="s">
        <v>31</v>
      </c>
      <c r="E943" s="33" t="s">
        <v>110</v>
      </c>
      <c r="F943" s="33">
        <v>1000</v>
      </c>
      <c r="G943" s="33" t="s">
        <v>29</v>
      </c>
      <c r="H943" s="33">
        <v>1800</v>
      </c>
      <c r="I943" s="20">
        <f t="shared" si="182"/>
        <v>1800000</v>
      </c>
      <c r="J943" s="37" t="s">
        <v>240</v>
      </c>
      <c r="K943" s="20"/>
      <c r="L943" s="9">
        <f t="shared" si="176"/>
        <v>0</v>
      </c>
      <c r="M943" s="9"/>
      <c r="N943" s="9"/>
      <c r="O943" s="9">
        <f t="shared" si="177"/>
        <v>0</v>
      </c>
      <c r="P943" s="9"/>
      <c r="Q943" s="9"/>
      <c r="R943" s="9">
        <f t="shared" si="178"/>
        <v>1800000</v>
      </c>
      <c r="S943" s="9">
        <v>1800000</v>
      </c>
      <c r="T943" s="9"/>
      <c r="U943" s="9">
        <f t="shared" si="179"/>
        <v>0</v>
      </c>
      <c r="V943" s="9"/>
      <c r="W943" s="9"/>
      <c r="X943" s="9">
        <f t="shared" si="180"/>
        <v>0</v>
      </c>
      <c r="Y943" s="9"/>
      <c r="Z943" s="9"/>
      <c r="AA943" s="10">
        <f t="shared" si="181"/>
        <v>0</v>
      </c>
      <c r="AB943" s="11">
        <v>45714</v>
      </c>
    </row>
    <row r="944" spans="1:28" ht="15.75" hidden="1" x14ac:dyDescent="0.25">
      <c r="A944" s="39">
        <v>45714</v>
      </c>
      <c r="B944" s="33" t="s">
        <v>731</v>
      </c>
      <c r="C944" s="33"/>
      <c r="D944" s="33" t="s">
        <v>41</v>
      </c>
      <c r="E944" s="33" t="s">
        <v>646</v>
      </c>
      <c r="F944" s="33">
        <v>400</v>
      </c>
      <c r="G944" s="33" t="s">
        <v>29</v>
      </c>
      <c r="H944" s="33">
        <v>2720</v>
      </c>
      <c r="I944" s="20">
        <f t="shared" si="182"/>
        <v>1088000</v>
      </c>
      <c r="J944" s="37" t="s">
        <v>240</v>
      </c>
      <c r="K944" s="20"/>
      <c r="L944" s="9">
        <f t="shared" si="176"/>
        <v>0</v>
      </c>
      <c r="M944" s="9"/>
      <c r="N944" s="9"/>
      <c r="O944" s="9">
        <f t="shared" si="177"/>
        <v>0</v>
      </c>
      <c r="P944" s="9"/>
      <c r="Q944" s="9"/>
      <c r="R944" s="9">
        <f t="shared" si="178"/>
        <v>0</v>
      </c>
      <c r="S944" s="9"/>
      <c r="T944" s="9"/>
      <c r="U944" s="9">
        <f t="shared" si="179"/>
        <v>1088000</v>
      </c>
      <c r="V944" s="9">
        <v>1088000</v>
      </c>
      <c r="W944" s="9"/>
      <c r="X944" s="9">
        <f t="shared" si="180"/>
        <v>0</v>
      </c>
      <c r="Y944" s="9"/>
      <c r="Z944" s="9"/>
      <c r="AA944" s="10">
        <f t="shared" si="181"/>
        <v>0</v>
      </c>
      <c r="AB944" s="11">
        <v>45714</v>
      </c>
    </row>
    <row r="945" spans="1:28" ht="15.75" hidden="1" x14ac:dyDescent="0.25">
      <c r="A945" s="32">
        <v>45714</v>
      </c>
      <c r="B945" s="33" t="s">
        <v>170</v>
      </c>
      <c r="C945" s="33"/>
      <c r="D945" s="33" t="s">
        <v>31</v>
      </c>
      <c r="E945" s="33" t="s">
        <v>64</v>
      </c>
      <c r="F945" s="33">
        <v>2</v>
      </c>
      <c r="G945" s="33" t="s">
        <v>33</v>
      </c>
      <c r="H945" s="33">
        <v>150000</v>
      </c>
      <c r="I945" s="20">
        <f t="shared" si="182"/>
        <v>300000</v>
      </c>
      <c r="J945" s="41" t="s">
        <v>241</v>
      </c>
      <c r="K945" s="20"/>
      <c r="L945" s="9">
        <f t="shared" si="176"/>
        <v>300000</v>
      </c>
      <c r="M945" s="9">
        <v>300000</v>
      </c>
      <c r="N945" s="9"/>
      <c r="O945" s="9">
        <f t="shared" si="177"/>
        <v>0</v>
      </c>
      <c r="P945" s="9"/>
      <c r="Q945" s="9"/>
      <c r="R945" s="9">
        <f t="shared" si="178"/>
        <v>0</v>
      </c>
      <c r="S945" s="9"/>
      <c r="T945" s="9"/>
      <c r="U945" s="9">
        <f t="shared" si="179"/>
        <v>0</v>
      </c>
      <c r="V945" s="9"/>
      <c r="W945" s="9"/>
      <c r="X945" s="9">
        <f t="shared" si="180"/>
        <v>0</v>
      </c>
      <c r="Y945" s="9"/>
      <c r="Z945" s="9"/>
      <c r="AA945" s="10">
        <f t="shared" si="181"/>
        <v>0</v>
      </c>
      <c r="AB945" s="11">
        <v>45715</v>
      </c>
    </row>
    <row r="946" spans="1:28" ht="15.75" hidden="1" x14ac:dyDescent="0.25">
      <c r="A946" s="39">
        <v>45714</v>
      </c>
      <c r="B946" s="33" t="s">
        <v>170</v>
      </c>
      <c r="C946" s="33"/>
      <c r="D946" s="33" t="s">
        <v>31</v>
      </c>
      <c r="E946" s="33" t="s">
        <v>468</v>
      </c>
      <c r="F946" s="33">
        <v>16.100000000000001</v>
      </c>
      <c r="G946" s="33" t="s">
        <v>51</v>
      </c>
      <c r="H946" s="33">
        <v>47000</v>
      </c>
      <c r="I946" s="20">
        <f t="shared" si="182"/>
        <v>756700.00000000012</v>
      </c>
      <c r="J946" s="41" t="s">
        <v>241</v>
      </c>
      <c r="K946" s="20"/>
      <c r="L946" s="9">
        <f t="shared" si="176"/>
        <v>756700</v>
      </c>
      <c r="M946" s="9">
        <v>756700</v>
      </c>
      <c r="N946" s="9"/>
      <c r="O946" s="9">
        <f t="shared" si="177"/>
        <v>0</v>
      </c>
      <c r="P946" s="9"/>
      <c r="Q946" s="9"/>
      <c r="R946" s="9">
        <f t="shared" si="178"/>
        <v>0</v>
      </c>
      <c r="S946" s="9"/>
      <c r="T946" s="9"/>
      <c r="U946" s="9">
        <f t="shared" si="179"/>
        <v>0</v>
      </c>
      <c r="V946" s="9"/>
      <c r="W946" s="9"/>
      <c r="X946" s="9">
        <f t="shared" si="180"/>
        <v>0</v>
      </c>
      <c r="Y946" s="9"/>
      <c r="Z946" s="9"/>
      <c r="AA946" s="10">
        <f t="shared" si="181"/>
        <v>1.1641532182693481E-10</v>
      </c>
      <c r="AB946" s="11">
        <v>45715</v>
      </c>
    </row>
    <row r="947" spans="1:28" ht="15.75" hidden="1" x14ac:dyDescent="0.25">
      <c r="A947" s="39">
        <v>45715</v>
      </c>
      <c r="B947" s="35" t="s">
        <v>332</v>
      </c>
      <c r="C947" s="35"/>
      <c r="D947" s="35" t="s">
        <v>31</v>
      </c>
      <c r="E947" s="35" t="s">
        <v>77</v>
      </c>
      <c r="F947" s="35">
        <v>5</v>
      </c>
      <c r="G947" s="35" t="s">
        <v>51</v>
      </c>
      <c r="H947" s="35">
        <v>82000</v>
      </c>
      <c r="I947" s="20">
        <f t="shared" ref="I947:I972" si="183">F947*H947</f>
        <v>410000</v>
      </c>
      <c r="J947" s="37" t="s">
        <v>241</v>
      </c>
      <c r="K947" s="20"/>
      <c r="L947" s="9">
        <f>M947+N947</f>
        <v>0</v>
      </c>
      <c r="M947" s="9"/>
      <c r="N947" s="9"/>
      <c r="O947" s="9">
        <f>P947+Q947</f>
        <v>0</v>
      </c>
      <c r="P947" s="9"/>
      <c r="Q947" s="9"/>
      <c r="R947" s="9">
        <f>S947+T947</f>
        <v>0</v>
      </c>
      <c r="S947" s="9"/>
      <c r="T947" s="9"/>
      <c r="U947" s="9">
        <f>V947+W947</f>
        <v>410000</v>
      </c>
      <c r="V947" s="9">
        <v>410000</v>
      </c>
      <c r="W947" s="9"/>
      <c r="X947" s="9">
        <f>Y947+Z947</f>
        <v>0</v>
      </c>
      <c r="Y947" s="9"/>
      <c r="Z947" s="9"/>
      <c r="AA947" s="10">
        <f>C947+I947-L947-O947-U947-X947-R947</f>
        <v>0</v>
      </c>
      <c r="AB947" s="11">
        <v>45715</v>
      </c>
    </row>
    <row r="948" spans="1:28" ht="15.75" hidden="1" x14ac:dyDescent="0.25">
      <c r="A948" s="39">
        <v>45715</v>
      </c>
      <c r="B948" s="35" t="s">
        <v>332</v>
      </c>
      <c r="C948" s="33"/>
      <c r="D948" s="35" t="s">
        <v>31</v>
      </c>
      <c r="E948" s="35" t="s">
        <v>748</v>
      </c>
      <c r="F948" s="33">
        <v>3</v>
      </c>
      <c r="G948" s="33" t="s">
        <v>51</v>
      </c>
      <c r="H948" s="33">
        <v>150000</v>
      </c>
      <c r="I948" s="20">
        <f t="shared" si="183"/>
        <v>450000</v>
      </c>
      <c r="J948" s="37" t="s">
        <v>241</v>
      </c>
      <c r="K948" s="20"/>
      <c r="L948" s="9">
        <f t="shared" ref="L948:L972" si="184">M948+N948</f>
        <v>0</v>
      </c>
      <c r="M948" s="9"/>
      <c r="N948" s="9"/>
      <c r="O948" s="9">
        <f t="shared" ref="O948:O972" si="185">P948+Q948</f>
        <v>0</v>
      </c>
      <c r="P948" s="9"/>
      <c r="Q948" s="9"/>
      <c r="R948" s="9">
        <f t="shared" ref="R948:R972" si="186">S948+T948</f>
        <v>0</v>
      </c>
      <c r="S948" s="9"/>
      <c r="T948" s="9"/>
      <c r="U948" s="9">
        <f t="shared" ref="U948:U972" si="187">V948+W948</f>
        <v>450000</v>
      </c>
      <c r="V948" s="9">
        <v>450000</v>
      </c>
      <c r="W948" s="9"/>
      <c r="X948" s="9">
        <f t="shared" ref="X948:X972" si="188">Y948+Z948</f>
        <v>0</v>
      </c>
      <c r="Y948" s="9"/>
      <c r="Z948" s="9"/>
      <c r="AA948" s="10">
        <f t="shared" ref="AA948:AA972" si="189">C948+I948-L948-O948-U948-X948-R948</f>
        <v>0</v>
      </c>
      <c r="AB948" s="11">
        <v>45715</v>
      </c>
    </row>
    <row r="949" spans="1:28" ht="15.75" hidden="1" x14ac:dyDescent="0.25">
      <c r="A949" s="39">
        <v>45715</v>
      </c>
      <c r="B949" s="33" t="s">
        <v>121</v>
      </c>
      <c r="C949" s="33"/>
      <c r="D949" s="35" t="s">
        <v>31</v>
      </c>
      <c r="E949" s="33" t="s">
        <v>91</v>
      </c>
      <c r="F949" s="33">
        <v>1000</v>
      </c>
      <c r="G949" s="33" t="s">
        <v>29</v>
      </c>
      <c r="H949" s="33">
        <v>4000</v>
      </c>
      <c r="I949" s="20">
        <f t="shared" si="183"/>
        <v>4000000</v>
      </c>
      <c r="J949" s="34" t="s">
        <v>26</v>
      </c>
      <c r="K949" s="20"/>
      <c r="L949" s="9">
        <f t="shared" si="184"/>
        <v>0</v>
      </c>
      <c r="M949" s="9"/>
      <c r="N949" s="9"/>
      <c r="O949" s="9">
        <f t="shared" si="185"/>
        <v>0</v>
      </c>
      <c r="P949" s="9"/>
      <c r="Q949" s="9"/>
      <c r="R949" s="9">
        <f t="shared" si="186"/>
        <v>0</v>
      </c>
      <c r="S949" s="9"/>
      <c r="T949" s="9"/>
      <c r="U949" s="9">
        <f t="shared" si="187"/>
        <v>0</v>
      </c>
      <c r="V949" s="9"/>
      <c r="W949" s="9"/>
      <c r="X949" s="9">
        <f t="shared" si="188"/>
        <v>0</v>
      </c>
      <c r="Y949" s="9"/>
      <c r="Z949" s="9"/>
      <c r="AA949" s="10">
        <f t="shared" si="189"/>
        <v>4000000</v>
      </c>
      <c r="AB949" s="11"/>
    </row>
    <row r="950" spans="1:28" ht="15.75" hidden="1" x14ac:dyDescent="0.25">
      <c r="A950" s="39">
        <v>45715</v>
      </c>
      <c r="B950" s="33" t="s">
        <v>247</v>
      </c>
      <c r="C950" s="33"/>
      <c r="D950" s="33" t="s">
        <v>41</v>
      </c>
      <c r="E950" s="33" t="s">
        <v>148</v>
      </c>
      <c r="F950" s="33">
        <v>40</v>
      </c>
      <c r="G950" s="33" t="s">
        <v>51</v>
      </c>
      <c r="H950" s="33">
        <v>60000</v>
      </c>
      <c r="I950" s="20">
        <f t="shared" si="183"/>
        <v>2400000</v>
      </c>
      <c r="J950" s="42" t="s">
        <v>43</v>
      </c>
      <c r="K950" s="20"/>
      <c r="L950" s="9">
        <f t="shared" si="184"/>
        <v>0</v>
      </c>
      <c r="M950" s="9"/>
      <c r="N950" s="9"/>
      <c r="O950" s="9">
        <f t="shared" si="185"/>
        <v>0</v>
      </c>
      <c r="P950" s="9"/>
      <c r="Q950" s="9"/>
      <c r="R950" s="9">
        <f t="shared" si="186"/>
        <v>0</v>
      </c>
      <c r="S950" s="9"/>
      <c r="T950" s="9"/>
      <c r="U950" s="9">
        <f t="shared" si="187"/>
        <v>758510</v>
      </c>
      <c r="V950" s="9">
        <v>758510</v>
      </c>
      <c r="W950" s="9"/>
      <c r="X950" s="9">
        <f t="shared" si="188"/>
        <v>0</v>
      </c>
      <c r="Y950" s="9"/>
      <c r="Z950" s="9"/>
      <c r="AA950" s="10">
        <f t="shared" si="189"/>
        <v>1641490</v>
      </c>
      <c r="AB950" s="11">
        <v>45716</v>
      </c>
    </row>
    <row r="951" spans="1:28" ht="15.75" hidden="1" x14ac:dyDescent="0.25">
      <c r="A951" s="39">
        <v>45715</v>
      </c>
      <c r="B951" s="33" t="s">
        <v>230</v>
      </c>
      <c r="C951" s="33"/>
      <c r="D951" s="33" t="s">
        <v>31</v>
      </c>
      <c r="E951" s="33" t="s">
        <v>527</v>
      </c>
      <c r="F951" s="33">
        <v>1</v>
      </c>
      <c r="G951" s="33" t="s">
        <v>51</v>
      </c>
      <c r="H951" s="33">
        <v>165000</v>
      </c>
      <c r="I951" s="20">
        <f t="shared" si="183"/>
        <v>165000</v>
      </c>
      <c r="J951" s="37" t="s">
        <v>241</v>
      </c>
      <c r="K951" s="20"/>
      <c r="L951" s="9">
        <f t="shared" si="184"/>
        <v>0</v>
      </c>
      <c r="M951" s="9"/>
      <c r="N951" s="9"/>
      <c r="O951" s="9">
        <f t="shared" si="185"/>
        <v>0</v>
      </c>
      <c r="P951" s="9"/>
      <c r="Q951" s="9"/>
      <c r="R951" s="9">
        <f t="shared" si="186"/>
        <v>0</v>
      </c>
      <c r="S951" s="9"/>
      <c r="T951" s="9"/>
      <c r="U951" s="9">
        <f t="shared" si="187"/>
        <v>165000</v>
      </c>
      <c r="V951" s="9">
        <v>165000</v>
      </c>
      <c r="W951" s="9"/>
      <c r="X951" s="9">
        <f t="shared" si="188"/>
        <v>0</v>
      </c>
      <c r="Y951" s="9"/>
      <c r="Z951" s="9"/>
      <c r="AA951" s="10">
        <f t="shared" si="189"/>
        <v>0</v>
      </c>
      <c r="AB951" s="11">
        <v>45715</v>
      </c>
    </row>
    <row r="952" spans="1:28" ht="15.75" hidden="1" x14ac:dyDescent="0.25">
      <c r="A952" s="39">
        <v>45715</v>
      </c>
      <c r="B952" s="33" t="s">
        <v>458</v>
      </c>
      <c r="C952" s="33"/>
      <c r="D952" s="33" t="s">
        <v>31</v>
      </c>
      <c r="E952" s="33" t="s">
        <v>423</v>
      </c>
      <c r="F952" s="33">
        <v>164.5</v>
      </c>
      <c r="G952" s="33" t="s">
        <v>51</v>
      </c>
      <c r="H952" s="33"/>
      <c r="I952" s="20">
        <f t="shared" si="183"/>
        <v>0</v>
      </c>
      <c r="J952" s="34" t="s">
        <v>26</v>
      </c>
      <c r="K952" s="20"/>
      <c r="L952" s="9">
        <f t="shared" si="184"/>
        <v>0</v>
      </c>
      <c r="M952" s="9"/>
      <c r="N952" s="9"/>
      <c r="O952" s="9">
        <f t="shared" si="185"/>
        <v>0</v>
      </c>
      <c r="P952" s="9"/>
      <c r="Q952" s="9"/>
      <c r="R952" s="9">
        <f t="shared" si="186"/>
        <v>0</v>
      </c>
      <c r="S952" s="9"/>
      <c r="T952" s="9"/>
      <c r="U952" s="9">
        <f t="shared" si="187"/>
        <v>0</v>
      </c>
      <c r="V952" s="9"/>
      <c r="W952" s="9"/>
      <c r="X952" s="9">
        <f t="shared" si="188"/>
        <v>0</v>
      </c>
      <c r="Y952" s="9"/>
      <c r="Z952" s="9"/>
      <c r="AA952" s="10">
        <f t="shared" si="189"/>
        <v>0</v>
      </c>
      <c r="AB952" s="11"/>
    </row>
    <row r="953" spans="1:28" ht="15.75" hidden="1" x14ac:dyDescent="0.25">
      <c r="A953" s="39">
        <v>45715</v>
      </c>
      <c r="B953" s="33" t="s">
        <v>676</v>
      </c>
      <c r="C953" s="33"/>
      <c r="D953" s="33" t="s">
        <v>31</v>
      </c>
      <c r="E953" s="33" t="s">
        <v>136</v>
      </c>
      <c r="F953" s="33">
        <v>49.2</v>
      </c>
      <c r="G953" s="33" t="s">
        <v>51</v>
      </c>
      <c r="H953" s="33">
        <v>46000</v>
      </c>
      <c r="I953" s="20">
        <f t="shared" si="183"/>
        <v>2263200</v>
      </c>
      <c r="J953" s="37" t="s">
        <v>240</v>
      </c>
      <c r="K953" s="20" t="s">
        <v>752</v>
      </c>
      <c r="L953" s="9">
        <f t="shared" si="184"/>
        <v>0</v>
      </c>
      <c r="M953" s="9"/>
      <c r="N953" s="9"/>
      <c r="O953" s="9">
        <f t="shared" si="185"/>
        <v>2263200</v>
      </c>
      <c r="P953" s="9">
        <v>2263200</v>
      </c>
      <c r="Q953" s="9"/>
      <c r="R953" s="9">
        <f t="shared" si="186"/>
        <v>0</v>
      </c>
      <c r="S953" s="9"/>
      <c r="T953" s="9"/>
      <c r="U953" s="9">
        <f t="shared" si="187"/>
        <v>0</v>
      </c>
      <c r="V953" s="9"/>
      <c r="W953" s="9"/>
      <c r="X953" s="9">
        <f t="shared" si="188"/>
        <v>0</v>
      </c>
      <c r="Y953" s="9"/>
      <c r="Z953" s="9"/>
      <c r="AA953" s="10">
        <f t="shared" si="189"/>
        <v>0</v>
      </c>
      <c r="AB953" s="11">
        <v>45715</v>
      </c>
    </row>
    <row r="954" spans="1:28" ht="15.75" hidden="1" x14ac:dyDescent="0.25">
      <c r="A954" s="39">
        <v>45715</v>
      </c>
      <c r="B954" s="33" t="s">
        <v>676</v>
      </c>
      <c r="C954" s="33"/>
      <c r="D954" s="33" t="s">
        <v>31</v>
      </c>
      <c r="E954" s="33" t="s">
        <v>467</v>
      </c>
      <c r="F954" s="33">
        <v>17.600000000000001</v>
      </c>
      <c r="G954" s="33" t="s">
        <v>51</v>
      </c>
      <c r="H954" s="33">
        <v>46000</v>
      </c>
      <c r="I954" s="20">
        <f t="shared" si="183"/>
        <v>809600.00000000012</v>
      </c>
      <c r="J954" s="37" t="s">
        <v>240</v>
      </c>
      <c r="K954" s="20" t="s">
        <v>751</v>
      </c>
      <c r="L954" s="9">
        <f t="shared" si="184"/>
        <v>0</v>
      </c>
      <c r="M954" s="9"/>
      <c r="N954" s="9"/>
      <c r="O954" s="9">
        <f t="shared" si="185"/>
        <v>809600</v>
      </c>
      <c r="P954" s="9">
        <v>809600</v>
      </c>
      <c r="Q954" s="9"/>
      <c r="R954" s="9">
        <f t="shared" si="186"/>
        <v>0</v>
      </c>
      <c r="S954" s="9"/>
      <c r="T954" s="9"/>
      <c r="U954" s="9">
        <f t="shared" si="187"/>
        <v>0</v>
      </c>
      <c r="V954" s="9"/>
      <c r="W954" s="9"/>
      <c r="X954" s="9">
        <f t="shared" si="188"/>
        <v>0</v>
      </c>
      <c r="Y954" s="9"/>
      <c r="Z954" s="9"/>
      <c r="AA954" s="10">
        <f t="shared" si="189"/>
        <v>1.1641532182693481E-10</v>
      </c>
      <c r="AB954" s="11">
        <v>45715</v>
      </c>
    </row>
    <row r="955" spans="1:28" ht="15.75" hidden="1" x14ac:dyDescent="0.25">
      <c r="A955" s="39">
        <v>45715</v>
      </c>
      <c r="B955" s="33" t="s">
        <v>193</v>
      </c>
      <c r="C955" s="33"/>
      <c r="D955" s="33" t="s">
        <v>31</v>
      </c>
      <c r="E955" s="33" t="s">
        <v>315</v>
      </c>
      <c r="F955" s="33">
        <v>1000</v>
      </c>
      <c r="G955" s="33" t="s">
        <v>29</v>
      </c>
      <c r="H955" s="33">
        <v>5000</v>
      </c>
      <c r="I955" s="20">
        <f t="shared" si="183"/>
        <v>5000000</v>
      </c>
      <c r="J955" s="34" t="s">
        <v>26</v>
      </c>
      <c r="K955" s="20"/>
      <c r="L955" s="9">
        <f t="shared" si="184"/>
        <v>0</v>
      </c>
      <c r="M955" s="9"/>
      <c r="N955" s="9"/>
      <c r="O955" s="9">
        <f t="shared" si="185"/>
        <v>0</v>
      </c>
      <c r="P955" s="9"/>
      <c r="Q955" s="9"/>
      <c r="R955" s="9">
        <f t="shared" si="186"/>
        <v>0</v>
      </c>
      <c r="S955" s="9"/>
      <c r="T955" s="9"/>
      <c r="U955" s="9">
        <f t="shared" si="187"/>
        <v>0</v>
      </c>
      <c r="V955" s="9"/>
      <c r="W955" s="9"/>
      <c r="X955" s="9">
        <f t="shared" si="188"/>
        <v>0</v>
      </c>
      <c r="Y955" s="9"/>
      <c r="Z955" s="9"/>
      <c r="AA955" s="10">
        <f t="shared" si="189"/>
        <v>5000000</v>
      </c>
      <c r="AB955" s="11"/>
    </row>
    <row r="956" spans="1:28" ht="15.75" hidden="1" x14ac:dyDescent="0.25">
      <c r="A956" s="39">
        <v>45715</v>
      </c>
      <c r="B956" s="33" t="s">
        <v>193</v>
      </c>
      <c r="C956" s="33"/>
      <c r="D956" s="33" t="s">
        <v>31</v>
      </c>
      <c r="E956" s="33" t="s">
        <v>123</v>
      </c>
      <c r="F956" s="33">
        <v>10</v>
      </c>
      <c r="G956" s="33" t="s">
        <v>51</v>
      </c>
      <c r="H956" s="33">
        <v>100000</v>
      </c>
      <c r="I956" s="20">
        <f t="shared" si="183"/>
        <v>1000000</v>
      </c>
      <c r="J956" s="34" t="s">
        <v>26</v>
      </c>
      <c r="K956" s="20"/>
      <c r="L956" s="9">
        <f t="shared" si="184"/>
        <v>0</v>
      </c>
      <c r="M956" s="9"/>
      <c r="N956" s="9"/>
      <c r="O956" s="9">
        <f t="shared" si="185"/>
        <v>0</v>
      </c>
      <c r="P956" s="9"/>
      <c r="Q956" s="9"/>
      <c r="R956" s="9">
        <f t="shared" si="186"/>
        <v>0</v>
      </c>
      <c r="S956" s="9"/>
      <c r="T956" s="9"/>
      <c r="U956" s="9">
        <f t="shared" si="187"/>
        <v>0</v>
      </c>
      <c r="V956" s="9"/>
      <c r="W956" s="9"/>
      <c r="X956" s="9">
        <f t="shared" si="188"/>
        <v>0</v>
      </c>
      <c r="Y956" s="9"/>
      <c r="Z956" s="9"/>
      <c r="AA956" s="10">
        <f t="shared" si="189"/>
        <v>1000000</v>
      </c>
      <c r="AB956" s="11"/>
    </row>
    <row r="957" spans="1:28" ht="15.75" hidden="1" x14ac:dyDescent="0.25">
      <c r="A957" s="39">
        <v>45715</v>
      </c>
      <c r="B957" s="33" t="s">
        <v>520</v>
      </c>
      <c r="C957" s="33"/>
      <c r="D957" s="33" t="s">
        <v>31</v>
      </c>
      <c r="E957" s="33" t="s">
        <v>185</v>
      </c>
      <c r="F957" s="33">
        <v>2000</v>
      </c>
      <c r="G957" s="33" t="s">
        <v>29</v>
      </c>
      <c r="H957" s="33">
        <v>1150</v>
      </c>
      <c r="I957" s="20">
        <f t="shared" si="183"/>
        <v>2300000</v>
      </c>
      <c r="J957" s="34" t="s">
        <v>26</v>
      </c>
      <c r="K957" s="20"/>
      <c r="L957" s="9">
        <f t="shared" si="184"/>
        <v>0</v>
      </c>
      <c r="M957" s="9"/>
      <c r="N957" s="9"/>
      <c r="O957" s="9">
        <f t="shared" si="185"/>
        <v>0</v>
      </c>
      <c r="P957" s="9"/>
      <c r="Q957" s="9"/>
      <c r="R957" s="9">
        <f t="shared" si="186"/>
        <v>0</v>
      </c>
      <c r="S957" s="9"/>
      <c r="T957" s="9"/>
      <c r="U957" s="9">
        <f t="shared" si="187"/>
        <v>0</v>
      </c>
      <c r="V957" s="9"/>
      <c r="W957" s="9"/>
      <c r="X957" s="9">
        <f t="shared" si="188"/>
        <v>0</v>
      </c>
      <c r="Y957" s="9"/>
      <c r="Z957" s="9"/>
      <c r="AA957" s="10">
        <f t="shared" si="189"/>
        <v>2300000</v>
      </c>
      <c r="AB957" s="11"/>
    </row>
    <row r="958" spans="1:28" ht="15.75" hidden="1" x14ac:dyDescent="0.25">
      <c r="A958" s="39">
        <v>45715</v>
      </c>
      <c r="B958" s="33" t="s">
        <v>509</v>
      </c>
      <c r="C958" s="33"/>
      <c r="D958" s="33" t="s">
        <v>31</v>
      </c>
      <c r="E958" s="33" t="s">
        <v>197</v>
      </c>
      <c r="F958" s="33">
        <v>3000</v>
      </c>
      <c r="G958" s="33" t="s">
        <v>29</v>
      </c>
      <c r="H958" s="33">
        <v>2460</v>
      </c>
      <c r="I958" s="20">
        <f t="shared" si="183"/>
        <v>7380000</v>
      </c>
      <c r="J958" s="34" t="s">
        <v>26</v>
      </c>
      <c r="K958" s="20"/>
      <c r="L958" s="9">
        <f t="shared" si="184"/>
        <v>0</v>
      </c>
      <c r="M958" s="9"/>
      <c r="N958" s="9"/>
      <c r="O958" s="9">
        <f t="shared" si="185"/>
        <v>0</v>
      </c>
      <c r="P958" s="9"/>
      <c r="Q958" s="9"/>
      <c r="R958" s="9">
        <f t="shared" si="186"/>
        <v>0</v>
      </c>
      <c r="S958" s="9"/>
      <c r="T958" s="9"/>
      <c r="U958" s="9">
        <f t="shared" si="187"/>
        <v>0</v>
      </c>
      <c r="V958" s="9"/>
      <c r="W958" s="9"/>
      <c r="X958" s="9">
        <f t="shared" si="188"/>
        <v>0</v>
      </c>
      <c r="Y958" s="9"/>
      <c r="Z958" s="9"/>
      <c r="AA958" s="10">
        <f t="shared" si="189"/>
        <v>7380000</v>
      </c>
      <c r="AB958" s="11"/>
    </row>
    <row r="959" spans="1:28" ht="15.75" hidden="1" x14ac:dyDescent="0.25">
      <c r="A959" s="39">
        <v>45715</v>
      </c>
      <c r="B959" s="33" t="s">
        <v>509</v>
      </c>
      <c r="C959" s="33"/>
      <c r="D959" s="33" t="s">
        <v>31</v>
      </c>
      <c r="E959" s="33" t="s">
        <v>263</v>
      </c>
      <c r="F959" s="33">
        <v>5000</v>
      </c>
      <c r="G959" s="33" t="s">
        <v>29</v>
      </c>
      <c r="H959" s="33">
        <v>1505</v>
      </c>
      <c r="I959" s="20">
        <f t="shared" si="183"/>
        <v>7525000</v>
      </c>
      <c r="J959" s="34" t="s">
        <v>26</v>
      </c>
      <c r="K959" s="20"/>
      <c r="L959" s="9">
        <f t="shared" si="184"/>
        <v>0</v>
      </c>
      <c r="M959" s="9"/>
      <c r="N959" s="9"/>
      <c r="O959" s="9">
        <f t="shared" si="185"/>
        <v>0</v>
      </c>
      <c r="P959" s="9"/>
      <c r="Q959" s="9"/>
      <c r="R959" s="9">
        <f t="shared" si="186"/>
        <v>0</v>
      </c>
      <c r="S959" s="9"/>
      <c r="T959" s="9"/>
      <c r="U959" s="9">
        <f t="shared" si="187"/>
        <v>0</v>
      </c>
      <c r="V959" s="9"/>
      <c r="W959" s="9"/>
      <c r="X959" s="9">
        <f t="shared" si="188"/>
        <v>0</v>
      </c>
      <c r="Y959" s="9"/>
      <c r="Z959" s="9"/>
      <c r="AA959" s="10">
        <f t="shared" si="189"/>
        <v>7525000</v>
      </c>
      <c r="AB959" s="11"/>
    </row>
    <row r="960" spans="1:28" ht="15.75" hidden="1" x14ac:dyDescent="0.25">
      <c r="A960" s="39">
        <v>45715</v>
      </c>
      <c r="B960" s="33" t="s">
        <v>231</v>
      </c>
      <c r="C960" s="33"/>
      <c r="D960" s="33"/>
      <c r="E960" s="33" t="s">
        <v>127</v>
      </c>
      <c r="F960" s="33">
        <v>79.3</v>
      </c>
      <c r="G960" s="33" t="s">
        <v>51</v>
      </c>
      <c r="H960" s="33"/>
      <c r="I960" s="20">
        <f t="shared" si="183"/>
        <v>0</v>
      </c>
      <c r="J960" s="34" t="s">
        <v>26</v>
      </c>
      <c r="K960" s="20"/>
      <c r="L960" s="9">
        <f t="shared" si="184"/>
        <v>0</v>
      </c>
      <c r="M960" s="9"/>
      <c r="N960" s="9"/>
      <c r="O960" s="9">
        <f t="shared" si="185"/>
        <v>0</v>
      </c>
      <c r="P960" s="9"/>
      <c r="Q960" s="9"/>
      <c r="R960" s="9">
        <f t="shared" si="186"/>
        <v>0</v>
      </c>
      <c r="S960" s="9"/>
      <c r="T960" s="9"/>
      <c r="U960" s="9">
        <f t="shared" si="187"/>
        <v>0</v>
      </c>
      <c r="V960" s="9"/>
      <c r="W960" s="9"/>
      <c r="X960" s="9">
        <f t="shared" si="188"/>
        <v>0</v>
      </c>
      <c r="Y960" s="9"/>
      <c r="Z960" s="9"/>
      <c r="AA960" s="10">
        <f t="shared" si="189"/>
        <v>0</v>
      </c>
      <c r="AB960" s="11"/>
    </row>
    <row r="961" spans="1:28" ht="15.75" hidden="1" x14ac:dyDescent="0.25">
      <c r="A961" s="39">
        <v>45715</v>
      </c>
      <c r="B961" s="33" t="s">
        <v>231</v>
      </c>
      <c r="C961" s="33"/>
      <c r="D961" s="33"/>
      <c r="E961" s="33" t="s">
        <v>423</v>
      </c>
      <c r="F961" s="33">
        <v>33</v>
      </c>
      <c r="G961" s="33" t="s">
        <v>51</v>
      </c>
      <c r="H961" s="33"/>
      <c r="I961" s="20">
        <f t="shared" si="183"/>
        <v>0</v>
      </c>
      <c r="J961" s="34" t="s">
        <v>26</v>
      </c>
      <c r="K961" s="20"/>
      <c r="L961" s="9">
        <f t="shared" si="184"/>
        <v>0</v>
      </c>
      <c r="M961" s="9"/>
      <c r="N961" s="9"/>
      <c r="O961" s="9">
        <f t="shared" si="185"/>
        <v>0</v>
      </c>
      <c r="P961" s="9"/>
      <c r="Q961" s="9"/>
      <c r="R961" s="9">
        <f t="shared" si="186"/>
        <v>0</v>
      </c>
      <c r="S961" s="9"/>
      <c r="T961" s="9"/>
      <c r="U961" s="9">
        <f t="shared" si="187"/>
        <v>0</v>
      </c>
      <c r="V961" s="9"/>
      <c r="W961" s="9"/>
      <c r="X961" s="9">
        <f t="shared" si="188"/>
        <v>0</v>
      </c>
      <c r="Y961" s="9"/>
      <c r="Z961" s="9"/>
      <c r="AA961" s="10">
        <f t="shared" si="189"/>
        <v>0</v>
      </c>
      <c r="AB961" s="11"/>
    </row>
    <row r="962" spans="1:28" ht="15.75" hidden="1" x14ac:dyDescent="0.25">
      <c r="A962" s="39">
        <v>45715</v>
      </c>
      <c r="B962" s="33" t="s">
        <v>231</v>
      </c>
      <c r="C962" s="33"/>
      <c r="D962" s="33"/>
      <c r="E962" s="33" t="s">
        <v>468</v>
      </c>
      <c r="F962" s="33">
        <v>16.3</v>
      </c>
      <c r="G962" s="33" t="s">
        <v>51</v>
      </c>
      <c r="H962" s="33"/>
      <c r="I962" s="20">
        <f t="shared" si="183"/>
        <v>0</v>
      </c>
      <c r="J962" s="34" t="s">
        <v>26</v>
      </c>
      <c r="K962" s="20"/>
      <c r="L962" s="9">
        <f t="shared" si="184"/>
        <v>0</v>
      </c>
      <c r="M962" s="9"/>
      <c r="N962" s="9"/>
      <c r="O962" s="9">
        <f t="shared" si="185"/>
        <v>0</v>
      </c>
      <c r="P962" s="9"/>
      <c r="Q962" s="9"/>
      <c r="R962" s="9">
        <f t="shared" si="186"/>
        <v>0</v>
      </c>
      <c r="S962" s="9"/>
      <c r="T962" s="9"/>
      <c r="U962" s="9">
        <f t="shared" si="187"/>
        <v>0</v>
      </c>
      <c r="V962" s="9"/>
      <c r="W962" s="9"/>
      <c r="X962" s="9">
        <f t="shared" si="188"/>
        <v>0</v>
      </c>
      <c r="Y962" s="9"/>
      <c r="Z962" s="9"/>
      <c r="AA962" s="10">
        <f t="shared" si="189"/>
        <v>0</v>
      </c>
      <c r="AB962" s="11"/>
    </row>
    <row r="963" spans="1:28" ht="15.75" hidden="1" x14ac:dyDescent="0.25">
      <c r="A963" s="39">
        <v>45715</v>
      </c>
      <c r="B963" s="33" t="s">
        <v>231</v>
      </c>
      <c r="C963" s="33"/>
      <c r="D963" s="33"/>
      <c r="E963" s="33" t="s">
        <v>567</v>
      </c>
      <c r="F963" s="33">
        <v>30.5</v>
      </c>
      <c r="G963" s="33" t="s">
        <v>51</v>
      </c>
      <c r="H963" s="33"/>
      <c r="I963" s="20">
        <f t="shared" si="183"/>
        <v>0</v>
      </c>
      <c r="J963" s="34" t="s">
        <v>26</v>
      </c>
      <c r="K963" s="20"/>
      <c r="L963" s="9">
        <f t="shared" si="184"/>
        <v>0</v>
      </c>
      <c r="M963" s="9"/>
      <c r="N963" s="9"/>
      <c r="O963" s="9">
        <f t="shared" si="185"/>
        <v>0</v>
      </c>
      <c r="P963" s="9"/>
      <c r="Q963" s="9"/>
      <c r="R963" s="9">
        <f t="shared" si="186"/>
        <v>0</v>
      </c>
      <c r="S963" s="9"/>
      <c r="T963" s="9"/>
      <c r="U963" s="9">
        <f t="shared" si="187"/>
        <v>0</v>
      </c>
      <c r="V963" s="9"/>
      <c r="W963" s="9"/>
      <c r="X963" s="9">
        <f t="shared" si="188"/>
        <v>0</v>
      </c>
      <c r="Y963" s="9"/>
      <c r="Z963" s="9"/>
      <c r="AA963" s="10">
        <f t="shared" si="189"/>
        <v>0</v>
      </c>
      <c r="AB963" s="11"/>
    </row>
    <row r="964" spans="1:28" ht="15.75" hidden="1" x14ac:dyDescent="0.25">
      <c r="A964" s="39">
        <v>45715</v>
      </c>
      <c r="B964" s="33" t="s">
        <v>231</v>
      </c>
      <c r="C964" s="33"/>
      <c r="D964" s="33"/>
      <c r="E964" s="33" t="s">
        <v>482</v>
      </c>
      <c r="F964" s="33">
        <v>123.4</v>
      </c>
      <c r="G964" s="33" t="s">
        <v>51</v>
      </c>
      <c r="H964" s="33"/>
      <c r="I964" s="20">
        <f t="shared" si="183"/>
        <v>0</v>
      </c>
      <c r="J964" s="34" t="s">
        <v>26</v>
      </c>
      <c r="K964" s="20"/>
      <c r="L964" s="9">
        <f t="shared" si="184"/>
        <v>0</v>
      </c>
      <c r="M964" s="9"/>
      <c r="N964" s="9"/>
      <c r="O964" s="9">
        <f t="shared" si="185"/>
        <v>0</v>
      </c>
      <c r="P964" s="9"/>
      <c r="Q964" s="9"/>
      <c r="R964" s="9">
        <f t="shared" si="186"/>
        <v>0</v>
      </c>
      <c r="S964" s="9"/>
      <c r="T964" s="9"/>
      <c r="U964" s="9">
        <f t="shared" si="187"/>
        <v>0</v>
      </c>
      <c r="V964" s="9"/>
      <c r="W964" s="9"/>
      <c r="X964" s="9">
        <f t="shared" si="188"/>
        <v>0</v>
      </c>
      <c r="Y964" s="9"/>
      <c r="Z964" s="9"/>
      <c r="AA964" s="10">
        <f t="shared" si="189"/>
        <v>0</v>
      </c>
      <c r="AB964" s="11"/>
    </row>
    <row r="965" spans="1:28" ht="15.75" hidden="1" x14ac:dyDescent="0.25">
      <c r="A965" s="39">
        <v>45715</v>
      </c>
      <c r="B965" s="33" t="s">
        <v>231</v>
      </c>
      <c r="C965" s="33"/>
      <c r="D965" s="33"/>
      <c r="E965" s="33" t="s">
        <v>135</v>
      </c>
      <c r="F965" s="33">
        <v>59.7</v>
      </c>
      <c r="G965" s="33" t="s">
        <v>51</v>
      </c>
      <c r="H965" s="33"/>
      <c r="I965" s="20">
        <f t="shared" si="183"/>
        <v>0</v>
      </c>
      <c r="J965" s="34" t="s">
        <v>26</v>
      </c>
      <c r="K965" s="20"/>
      <c r="L965" s="9">
        <f t="shared" si="184"/>
        <v>0</v>
      </c>
      <c r="M965" s="9"/>
      <c r="N965" s="9"/>
      <c r="O965" s="9">
        <f t="shared" si="185"/>
        <v>0</v>
      </c>
      <c r="P965" s="9"/>
      <c r="Q965" s="9"/>
      <c r="R965" s="9">
        <f t="shared" si="186"/>
        <v>0</v>
      </c>
      <c r="S965" s="9"/>
      <c r="T965" s="9"/>
      <c r="U965" s="9">
        <f t="shared" si="187"/>
        <v>0</v>
      </c>
      <c r="V965" s="9"/>
      <c r="W965" s="9"/>
      <c r="X965" s="9">
        <f t="shared" si="188"/>
        <v>0</v>
      </c>
      <c r="Y965" s="9"/>
      <c r="Z965" s="9"/>
      <c r="AA965" s="10">
        <f t="shared" si="189"/>
        <v>0</v>
      </c>
      <c r="AB965" s="11"/>
    </row>
    <row r="966" spans="1:28" ht="15.75" hidden="1" x14ac:dyDescent="0.25">
      <c r="A966" s="39">
        <v>45715</v>
      </c>
      <c r="B966" s="33" t="s">
        <v>217</v>
      </c>
      <c r="C966" s="33"/>
      <c r="D966" s="33" t="s">
        <v>41</v>
      </c>
      <c r="E966" s="33" t="s">
        <v>155</v>
      </c>
      <c r="F966" s="33">
        <v>500</v>
      </c>
      <c r="G966" s="33" t="s">
        <v>29</v>
      </c>
      <c r="H966" s="33">
        <v>4000</v>
      </c>
      <c r="I966" s="20">
        <f t="shared" si="183"/>
        <v>2000000</v>
      </c>
      <c r="J966" s="34" t="s">
        <v>26</v>
      </c>
      <c r="K966" s="20"/>
      <c r="L966" s="9">
        <f t="shared" si="184"/>
        <v>0</v>
      </c>
      <c r="M966" s="9"/>
      <c r="N966" s="9"/>
      <c r="O966" s="9">
        <f t="shared" si="185"/>
        <v>0</v>
      </c>
      <c r="P966" s="9"/>
      <c r="Q966" s="9"/>
      <c r="R966" s="9">
        <f t="shared" si="186"/>
        <v>0</v>
      </c>
      <c r="S966" s="9"/>
      <c r="T966" s="9"/>
      <c r="U966" s="9">
        <f t="shared" si="187"/>
        <v>0</v>
      </c>
      <c r="V966" s="9"/>
      <c r="W966" s="9"/>
      <c r="X966" s="9">
        <f t="shared" si="188"/>
        <v>0</v>
      </c>
      <c r="Y966" s="9"/>
      <c r="Z966" s="9"/>
      <c r="AA966" s="10">
        <f t="shared" si="189"/>
        <v>2000000</v>
      </c>
      <c r="AB966" s="11"/>
    </row>
    <row r="967" spans="1:28" ht="15.75" hidden="1" x14ac:dyDescent="0.25">
      <c r="A967" s="39">
        <v>45715</v>
      </c>
      <c r="B967" s="33" t="s">
        <v>92</v>
      </c>
      <c r="C967" s="33"/>
      <c r="D967" s="33" t="s">
        <v>31</v>
      </c>
      <c r="E967" s="33" t="s">
        <v>91</v>
      </c>
      <c r="F967" s="33">
        <v>500</v>
      </c>
      <c r="G967" s="33" t="s">
        <v>29</v>
      </c>
      <c r="H967" s="33">
        <v>4000</v>
      </c>
      <c r="I967" s="20">
        <f t="shared" si="183"/>
        <v>2000000</v>
      </c>
      <c r="J967" s="42" t="s">
        <v>43</v>
      </c>
      <c r="K967" s="20"/>
      <c r="L967" s="9">
        <f t="shared" si="184"/>
        <v>1000000</v>
      </c>
      <c r="M967" s="9">
        <v>1000000</v>
      </c>
      <c r="N967" s="9"/>
      <c r="O967" s="9">
        <f t="shared" si="185"/>
        <v>0</v>
      </c>
      <c r="P967" s="9"/>
      <c r="Q967" s="9"/>
      <c r="R967" s="9">
        <f t="shared" si="186"/>
        <v>0</v>
      </c>
      <c r="S967" s="9"/>
      <c r="T967" s="9"/>
      <c r="U967" s="9">
        <f t="shared" si="187"/>
        <v>0</v>
      </c>
      <c r="V967" s="9"/>
      <c r="W967" s="9"/>
      <c r="X967" s="9">
        <f t="shared" si="188"/>
        <v>0</v>
      </c>
      <c r="Y967" s="9"/>
      <c r="Z967" s="9"/>
      <c r="AA967" s="10">
        <f t="shared" si="189"/>
        <v>1000000</v>
      </c>
      <c r="AB967" s="11">
        <v>45715</v>
      </c>
    </row>
    <row r="968" spans="1:28" ht="15.75" hidden="1" x14ac:dyDescent="0.25">
      <c r="A968" s="39">
        <v>45715</v>
      </c>
      <c r="B968" s="33" t="s">
        <v>92</v>
      </c>
      <c r="C968" s="33"/>
      <c r="D968" s="33" t="s">
        <v>31</v>
      </c>
      <c r="E968" s="33" t="s">
        <v>197</v>
      </c>
      <c r="F968" s="33">
        <v>1625</v>
      </c>
      <c r="G968" s="33" t="s">
        <v>29</v>
      </c>
      <c r="H968" s="33">
        <v>2460</v>
      </c>
      <c r="I968" s="20">
        <f t="shared" si="183"/>
        <v>3997500</v>
      </c>
      <c r="J968" s="42" t="s">
        <v>43</v>
      </c>
      <c r="K968" s="20"/>
      <c r="L968" s="9">
        <f t="shared" si="184"/>
        <v>0</v>
      </c>
      <c r="M968" s="9"/>
      <c r="N968" s="9"/>
      <c r="O968" s="9">
        <f t="shared" si="185"/>
        <v>0</v>
      </c>
      <c r="P968" s="9"/>
      <c r="Q968" s="9"/>
      <c r="R968" s="9">
        <f t="shared" si="186"/>
        <v>0</v>
      </c>
      <c r="S968" s="9"/>
      <c r="T968" s="9"/>
      <c r="U968" s="9">
        <f t="shared" si="187"/>
        <v>557500</v>
      </c>
      <c r="V968" s="9">
        <v>557500</v>
      </c>
      <c r="W968" s="9"/>
      <c r="X968" s="9">
        <f t="shared" si="188"/>
        <v>0</v>
      </c>
      <c r="Y968" s="9"/>
      <c r="Z968" s="9"/>
      <c r="AA968" s="10">
        <f t="shared" si="189"/>
        <v>3440000</v>
      </c>
      <c r="AB968" s="11">
        <v>45715</v>
      </c>
    </row>
    <row r="969" spans="1:28" ht="15.75" hidden="1" x14ac:dyDescent="0.25">
      <c r="A969" s="32">
        <v>45715</v>
      </c>
      <c r="B969" s="33" t="s">
        <v>92</v>
      </c>
      <c r="C969" s="33"/>
      <c r="D969" s="33" t="s">
        <v>31</v>
      </c>
      <c r="E969" s="33" t="s">
        <v>270</v>
      </c>
      <c r="F969" s="33">
        <v>500</v>
      </c>
      <c r="G969" s="33" t="s">
        <v>29</v>
      </c>
      <c r="H969" s="33">
        <v>1120</v>
      </c>
      <c r="I969" s="20">
        <f t="shared" si="183"/>
        <v>560000</v>
      </c>
      <c r="J969" s="34" t="s">
        <v>26</v>
      </c>
      <c r="K969" s="20"/>
      <c r="L969" s="9">
        <f t="shared" si="184"/>
        <v>0</v>
      </c>
      <c r="M969" s="9"/>
      <c r="N969" s="9"/>
      <c r="O969" s="9">
        <f t="shared" si="185"/>
        <v>0</v>
      </c>
      <c r="P969" s="9"/>
      <c r="Q969" s="9"/>
      <c r="R969" s="9">
        <f t="shared" si="186"/>
        <v>0</v>
      </c>
      <c r="S969" s="9"/>
      <c r="T969" s="9"/>
      <c r="U969" s="9">
        <f t="shared" si="187"/>
        <v>0</v>
      </c>
      <c r="V969" s="9"/>
      <c r="W969" s="9"/>
      <c r="X969" s="9">
        <f t="shared" si="188"/>
        <v>0</v>
      </c>
      <c r="Y969" s="9"/>
      <c r="Z969" s="9"/>
      <c r="AA969" s="10">
        <f t="shared" si="189"/>
        <v>560000</v>
      </c>
      <c r="AB969" s="11"/>
    </row>
    <row r="970" spans="1:28" ht="15.75" hidden="1" x14ac:dyDescent="0.25">
      <c r="A970" s="39">
        <v>45715</v>
      </c>
      <c r="B970" s="33" t="s">
        <v>749</v>
      </c>
      <c r="C970" s="33"/>
      <c r="D970" s="33" t="s">
        <v>31</v>
      </c>
      <c r="E970" s="33" t="s">
        <v>266</v>
      </c>
      <c r="F970" s="33">
        <v>4.8</v>
      </c>
      <c r="G970" s="33" t="s">
        <v>267</v>
      </c>
      <c r="H970" s="33">
        <v>55000</v>
      </c>
      <c r="I970" s="20">
        <f t="shared" si="183"/>
        <v>264000</v>
      </c>
      <c r="J970" s="37" t="s">
        <v>241</v>
      </c>
      <c r="K970" s="20"/>
      <c r="L970" s="9">
        <f t="shared" si="184"/>
        <v>264000</v>
      </c>
      <c r="M970" s="9">
        <v>264000</v>
      </c>
      <c r="N970" s="9"/>
      <c r="O970" s="9">
        <f t="shared" si="185"/>
        <v>0</v>
      </c>
      <c r="P970" s="9"/>
      <c r="Q970" s="9"/>
      <c r="R970" s="9">
        <f t="shared" si="186"/>
        <v>0</v>
      </c>
      <c r="S970" s="9"/>
      <c r="T970" s="9"/>
      <c r="U970" s="9">
        <f t="shared" si="187"/>
        <v>0</v>
      </c>
      <c r="V970" s="9"/>
      <c r="W970" s="9"/>
      <c r="X970" s="9">
        <f t="shared" si="188"/>
        <v>0</v>
      </c>
      <c r="Y970" s="9"/>
      <c r="Z970" s="9"/>
      <c r="AA970" s="10">
        <f t="shared" si="189"/>
        <v>0</v>
      </c>
      <c r="AB970" s="11">
        <v>45715</v>
      </c>
    </row>
    <row r="971" spans="1:28" ht="15.75" hidden="1" x14ac:dyDescent="0.25">
      <c r="A971" s="39">
        <v>45715</v>
      </c>
      <c r="B971" s="33" t="s">
        <v>317</v>
      </c>
      <c r="C971" s="33"/>
      <c r="D971" s="33" t="s">
        <v>31</v>
      </c>
      <c r="E971" s="33" t="s">
        <v>315</v>
      </c>
      <c r="F971" s="33">
        <v>200</v>
      </c>
      <c r="G971" s="33" t="s">
        <v>29</v>
      </c>
      <c r="H971" s="33">
        <v>5000</v>
      </c>
      <c r="I971" s="20">
        <f t="shared" si="183"/>
        <v>1000000</v>
      </c>
      <c r="J971" s="37" t="s">
        <v>240</v>
      </c>
      <c r="K971" s="20" t="s">
        <v>751</v>
      </c>
      <c r="L971" s="9">
        <f t="shared" si="184"/>
        <v>0</v>
      </c>
      <c r="M971" s="9"/>
      <c r="N971" s="9"/>
      <c r="O971" s="9">
        <f t="shared" si="185"/>
        <v>1000000</v>
      </c>
      <c r="P971" s="9">
        <v>1000000</v>
      </c>
      <c r="Q971" s="9"/>
      <c r="R971" s="9">
        <f t="shared" si="186"/>
        <v>0</v>
      </c>
      <c r="S971" s="9"/>
      <c r="T971" s="9"/>
      <c r="U971" s="9">
        <f t="shared" si="187"/>
        <v>0</v>
      </c>
      <c r="V971" s="9"/>
      <c r="W971" s="9"/>
      <c r="X971" s="9">
        <f t="shared" si="188"/>
        <v>0</v>
      </c>
      <c r="Y971" s="9"/>
      <c r="Z971" s="9"/>
      <c r="AA971" s="10">
        <f t="shared" si="189"/>
        <v>0</v>
      </c>
      <c r="AB971" s="11">
        <v>45715</v>
      </c>
    </row>
    <row r="972" spans="1:28" ht="15.75" hidden="1" x14ac:dyDescent="0.25">
      <c r="A972" s="32">
        <v>45715</v>
      </c>
      <c r="B972" s="33" t="s">
        <v>358</v>
      </c>
      <c r="C972" s="33"/>
      <c r="D972" s="33" t="s">
        <v>31</v>
      </c>
      <c r="E972" s="33" t="s">
        <v>527</v>
      </c>
      <c r="F972" s="33">
        <v>1</v>
      </c>
      <c r="G972" s="33" t="s">
        <v>51</v>
      </c>
      <c r="H972" s="33">
        <v>165000</v>
      </c>
      <c r="I972" s="20">
        <f t="shared" si="183"/>
        <v>165000</v>
      </c>
      <c r="J972" s="34" t="s">
        <v>26</v>
      </c>
      <c r="K972" s="20"/>
      <c r="L972" s="9">
        <f t="shared" si="184"/>
        <v>0</v>
      </c>
      <c r="M972" s="9"/>
      <c r="N972" s="9"/>
      <c r="O972" s="9">
        <f t="shared" si="185"/>
        <v>0</v>
      </c>
      <c r="P972" s="9"/>
      <c r="Q972" s="9"/>
      <c r="R972" s="9">
        <f t="shared" si="186"/>
        <v>0</v>
      </c>
      <c r="S972" s="9"/>
      <c r="T972" s="9"/>
      <c r="U972" s="9">
        <f t="shared" si="187"/>
        <v>0</v>
      </c>
      <c r="V972" s="9"/>
      <c r="W972" s="9"/>
      <c r="X972" s="9">
        <f t="shared" si="188"/>
        <v>0</v>
      </c>
      <c r="Y972" s="9"/>
      <c r="Z972" s="9"/>
      <c r="AA972" s="10">
        <f t="shared" si="189"/>
        <v>165000</v>
      </c>
      <c r="AB972" s="11"/>
    </row>
    <row r="973" spans="1:28" ht="15.75" x14ac:dyDescent="0.25">
      <c r="A973" s="39">
        <v>45716</v>
      </c>
      <c r="B973" s="35" t="s">
        <v>739</v>
      </c>
      <c r="C973" s="35"/>
      <c r="D973" s="35" t="s">
        <v>31</v>
      </c>
      <c r="E973" s="35" t="s">
        <v>377</v>
      </c>
      <c r="F973" s="35">
        <v>1</v>
      </c>
      <c r="G973" s="35" t="s">
        <v>138</v>
      </c>
      <c r="H973" s="35">
        <v>1200000</v>
      </c>
      <c r="I973" s="20">
        <f t="shared" ref="I973:I999" si="190">F973*H973</f>
        <v>1200000</v>
      </c>
      <c r="J973" s="37" t="s">
        <v>240</v>
      </c>
      <c r="K973" s="20" t="s">
        <v>740</v>
      </c>
      <c r="L973" s="9">
        <f>M973+N973</f>
        <v>0</v>
      </c>
      <c r="M973" s="9"/>
      <c r="N973" s="9"/>
      <c r="O973" s="9">
        <f>P973+Q973</f>
        <v>1200000</v>
      </c>
      <c r="P973" s="9">
        <v>1200000</v>
      </c>
      <c r="Q973" s="9"/>
      <c r="R973" s="9">
        <f>S973+T973</f>
        <v>0</v>
      </c>
      <c r="S973" s="9"/>
      <c r="T973" s="9"/>
      <c r="U973" s="9">
        <f>V973+W973</f>
        <v>0</v>
      </c>
      <c r="V973" s="9"/>
      <c r="W973" s="9"/>
      <c r="X973" s="9">
        <f>Y973+Z973</f>
        <v>0</v>
      </c>
      <c r="Y973" s="9"/>
      <c r="Z973" s="9"/>
      <c r="AA973" s="10">
        <f>C973+I973-L973-O973-U973-X973-R973</f>
        <v>0</v>
      </c>
      <c r="AB973" s="11">
        <v>45716</v>
      </c>
    </row>
    <row r="974" spans="1:28" ht="15.75" hidden="1" x14ac:dyDescent="0.25">
      <c r="A974" s="39">
        <v>45716</v>
      </c>
      <c r="B974" s="33" t="s">
        <v>762</v>
      </c>
      <c r="C974" s="33"/>
      <c r="D974" s="33" t="s">
        <v>31</v>
      </c>
      <c r="E974" s="33" t="s">
        <v>315</v>
      </c>
      <c r="F974" s="33">
        <v>400</v>
      </c>
      <c r="G974" s="33" t="s">
        <v>29</v>
      </c>
      <c r="H974" s="33">
        <v>5000</v>
      </c>
      <c r="I974" s="20">
        <f t="shared" si="190"/>
        <v>2000000</v>
      </c>
      <c r="J974" s="37" t="s">
        <v>240</v>
      </c>
      <c r="K974" s="20" t="s">
        <v>750</v>
      </c>
      <c r="L974" s="9">
        <f t="shared" ref="L974:L999" si="191">M974+N974</f>
        <v>0</v>
      </c>
      <c r="M974" s="9"/>
      <c r="N974" s="9"/>
      <c r="O974" s="9">
        <f t="shared" ref="O974:O999" si="192">P974+Q974</f>
        <v>2000000</v>
      </c>
      <c r="P974" s="9">
        <v>2000000</v>
      </c>
      <c r="Q974" s="9"/>
      <c r="R974" s="9">
        <f t="shared" ref="R974:R999" si="193">S974+T974</f>
        <v>0</v>
      </c>
      <c r="S974" s="9"/>
      <c r="T974" s="9"/>
      <c r="U974" s="9">
        <f t="shared" ref="U974:U999" si="194">V974+W974</f>
        <v>0</v>
      </c>
      <c r="V974" s="9"/>
      <c r="W974" s="9"/>
      <c r="X974" s="9">
        <f t="shared" ref="X974:X999" si="195">Y974+Z974</f>
        <v>0</v>
      </c>
      <c r="Y974" s="9"/>
      <c r="Z974" s="9"/>
      <c r="AA974" s="10">
        <f t="shared" ref="AA974:AA999" si="196">C974+I974-L974-O974-U974-X974-R974</f>
        <v>0</v>
      </c>
      <c r="AB974" s="11">
        <v>45716</v>
      </c>
    </row>
    <row r="975" spans="1:28" ht="15.75" hidden="1" x14ac:dyDescent="0.25">
      <c r="A975" s="39">
        <v>45716</v>
      </c>
      <c r="B975" s="33" t="s">
        <v>327</v>
      </c>
      <c r="C975" s="33"/>
      <c r="D975" s="33" t="s">
        <v>31</v>
      </c>
      <c r="E975" s="33" t="s">
        <v>148</v>
      </c>
      <c r="F975" s="33">
        <v>20</v>
      </c>
      <c r="G975" s="33" t="s">
        <v>51</v>
      </c>
      <c r="H975" s="33">
        <v>52000</v>
      </c>
      <c r="I975" s="20">
        <f t="shared" si="190"/>
        <v>1040000</v>
      </c>
      <c r="J975" s="37" t="s">
        <v>241</v>
      </c>
      <c r="K975" s="20"/>
      <c r="L975" s="9">
        <f t="shared" si="191"/>
        <v>1040000</v>
      </c>
      <c r="M975" s="9">
        <v>1040000</v>
      </c>
      <c r="N975" s="9"/>
      <c r="O975" s="9">
        <f t="shared" si="192"/>
        <v>0</v>
      </c>
      <c r="P975" s="9"/>
      <c r="Q975" s="9"/>
      <c r="R975" s="9">
        <f t="shared" si="193"/>
        <v>0</v>
      </c>
      <c r="S975" s="9"/>
      <c r="T975" s="9"/>
      <c r="U975" s="9">
        <f t="shared" si="194"/>
        <v>0</v>
      </c>
      <c r="V975" s="9"/>
      <c r="W975" s="9"/>
      <c r="X975" s="9">
        <f t="shared" si="195"/>
        <v>0</v>
      </c>
      <c r="Y975" s="9"/>
      <c r="Z975" s="9"/>
      <c r="AA975" s="10">
        <f t="shared" si="196"/>
        <v>0</v>
      </c>
      <c r="AB975" s="11">
        <v>45716</v>
      </c>
    </row>
    <row r="976" spans="1:28" ht="15.75" hidden="1" x14ac:dyDescent="0.25">
      <c r="A976" s="39">
        <v>45716</v>
      </c>
      <c r="B976" s="33" t="s">
        <v>255</v>
      </c>
      <c r="C976" s="33"/>
      <c r="D976" s="33" t="s">
        <v>41</v>
      </c>
      <c r="E976" s="33" t="s">
        <v>567</v>
      </c>
      <c r="F976" s="33">
        <v>29.3</v>
      </c>
      <c r="G976" s="33" t="s">
        <v>51</v>
      </c>
      <c r="H976" s="33">
        <v>46000</v>
      </c>
      <c r="I976" s="20">
        <f t="shared" si="190"/>
        <v>1347800</v>
      </c>
      <c r="J976" s="34" t="s">
        <v>26</v>
      </c>
      <c r="K976" s="20"/>
      <c r="L976" s="9">
        <f t="shared" si="191"/>
        <v>0</v>
      </c>
      <c r="M976" s="9"/>
      <c r="N976" s="9"/>
      <c r="O976" s="9">
        <f t="shared" si="192"/>
        <v>0</v>
      </c>
      <c r="P976" s="9"/>
      <c r="Q976" s="9"/>
      <c r="R976" s="9">
        <f t="shared" si="193"/>
        <v>0</v>
      </c>
      <c r="S976" s="9"/>
      <c r="T976" s="9"/>
      <c r="U976" s="9">
        <f t="shared" si="194"/>
        <v>0</v>
      </c>
      <c r="V976" s="9"/>
      <c r="W976" s="9"/>
      <c r="X976" s="9">
        <f t="shared" si="195"/>
        <v>0</v>
      </c>
      <c r="Y976" s="9"/>
      <c r="Z976" s="9"/>
      <c r="AA976" s="10">
        <f t="shared" si="196"/>
        <v>1347800</v>
      </c>
      <c r="AB976" s="11"/>
    </row>
    <row r="977" spans="1:28" ht="15.75" hidden="1" x14ac:dyDescent="0.25">
      <c r="A977" s="39">
        <v>45716</v>
      </c>
      <c r="B977" s="33" t="s">
        <v>255</v>
      </c>
      <c r="C977" s="33"/>
      <c r="D977" s="33" t="s">
        <v>41</v>
      </c>
      <c r="E977" s="33" t="s">
        <v>344</v>
      </c>
      <c r="F977" s="33">
        <v>29.4</v>
      </c>
      <c r="G977" s="33" t="s">
        <v>51</v>
      </c>
      <c r="H977" s="33">
        <v>47000</v>
      </c>
      <c r="I977" s="20">
        <f t="shared" si="190"/>
        <v>1381800</v>
      </c>
      <c r="J977" s="34" t="s">
        <v>26</v>
      </c>
      <c r="K977" s="20"/>
      <c r="L977" s="9">
        <f t="shared" si="191"/>
        <v>0</v>
      </c>
      <c r="M977" s="9"/>
      <c r="N977" s="9"/>
      <c r="O977" s="9">
        <f t="shared" si="192"/>
        <v>0</v>
      </c>
      <c r="P977" s="9"/>
      <c r="Q977" s="9"/>
      <c r="R977" s="9">
        <f t="shared" si="193"/>
        <v>0</v>
      </c>
      <c r="S977" s="9"/>
      <c r="T977" s="9"/>
      <c r="U977" s="9">
        <f t="shared" si="194"/>
        <v>0</v>
      </c>
      <c r="V977" s="9"/>
      <c r="W977" s="9"/>
      <c r="X977" s="9">
        <f t="shared" si="195"/>
        <v>0</v>
      </c>
      <c r="Y977" s="9"/>
      <c r="Z977" s="9"/>
      <c r="AA977" s="10">
        <f t="shared" si="196"/>
        <v>1381800</v>
      </c>
      <c r="AB977" s="11"/>
    </row>
    <row r="978" spans="1:28" ht="15.75" hidden="1" x14ac:dyDescent="0.25">
      <c r="A978" s="39">
        <v>45716</v>
      </c>
      <c r="B978" s="33" t="s">
        <v>255</v>
      </c>
      <c r="C978" s="33"/>
      <c r="D978" s="33" t="s">
        <v>41</v>
      </c>
      <c r="E978" s="33" t="s">
        <v>123</v>
      </c>
      <c r="F978" s="33">
        <v>10</v>
      </c>
      <c r="G978" s="33" t="s">
        <v>51</v>
      </c>
      <c r="H978" s="33">
        <v>100000</v>
      </c>
      <c r="I978" s="20">
        <f t="shared" si="190"/>
        <v>1000000</v>
      </c>
      <c r="J978" s="34" t="s">
        <v>26</v>
      </c>
      <c r="K978" s="20"/>
      <c r="L978" s="9">
        <f t="shared" si="191"/>
        <v>0</v>
      </c>
      <c r="M978" s="9"/>
      <c r="N978" s="9"/>
      <c r="O978" s="9">
        <f t="shared" si="192"/>
        <v>0</v>
      </c>
      <c r="P978" s="9"/>
      <c r="Q978" s="9"/>
      <c r="R978" s="9">
        <f t="shared" si="193"/>
        <v>0</v>
      </c>
      <c r="S978" s="9"/>
      <c r="T978" s="9"/>
      <c r="U978" s="9">
        <f t="shared" si="194"/>
        <v>0</v>
      </c>
      <c r="V978" s="9"/>
      <c r="W978" s="9"/>
      <c r="X978" s="9">
        <f t="shared" si="195"/>
        <v>0</v>
      </c>
      <c r="Y978" s="9"/>
      <c r="Z978" s="9"/>
      <c r="AA978" s="10">
        <f t="shared" si="196"/>
        <v>1000000</v>
      </c>
      <c r="AB978" s="11"/>
    </row>
    <row r="979" spans="1:28" ht="15.75" hidden="1" x14ac:dyDescent="0.25">
      <c r="A979" s="39">
        <v>45716</v>
      </c>
      <c r="B979" s="33" t="s">
        <v>216</v>
      </c>
      <c r="C979" s="33"/>
      <c r="D979" s="33" t="s">
        <v>31</v>
      </c>
      <c r="E979" s="33" t="s">
        <v>518</v>
      </c>
      <c r="F979" s="33">
        <v>1</v>
      </c>
      <c r="G979" s="33" t="s">
        <v>29</v>
      </c>
      <c r="H979" s="33">
        <v>45000</v>
      </c>
      <c r="I979" s="20">
        <f t="shared" si="190"/>
        <v>45000</v>
      </c>
      <c r="J979" s="34" t="s">
        <v>26</v>
      </c>
      <c r="K979" s="20"/>
      <c r="L979" s="9">
        <f t="shared" si="191"/>
        <v>0</v>
      </c>
      <c r="M979" s="9"/>
      <c r="N979" s="9"/>
      <c r="O979" s="9">
        <f t="shared" si="192"/>
        <v>0</v>
      </c>
      <c r="P979" s="9"/>
      <c r="Q979" s="9"/>
      <c r="R979" s="9">
        <f t="shared" si="193"/>
        <v>0</v>
      </c>
      <c r="S979" s="9"/>
      <c r="T979" s="9"/>
      <c r="U979" s="9">
        <f t="shared" si="194"/>
        <v>0</v>
      </c>
      <c r="V979" s="9"/>
      <c r="W979" s="9"/>
      <c r="X979" s="9">
        <f t="shared" si="195"/>
        <v>0</v>
      </c>
      <c r="Y979" s="9"/>
      <c r="Z979" s="9"/>
      <c r="AA979" s="10">
        <f t="shared" si="196"/>
        <v>45000</v>
      </c>
      <c r="AB979" s="11"/>
    </row>
    <row r="980" spans="1:28" ht="15.75" hidden="1" x14ac:dyDescent="0.25">
      <c r="A980" s="39">
        <v>45716</v>
      </c>
      <c r="B980" s="33" t="s">
        <v>216</v>
      </c>
      <c r="C980" s="33"/>
      <c r="D980" s="33" t="s">
        <v>31</v>
      </c>
      <c r="E980" s="33" t="s">
        <v>519</v>
      </c>
      <c r="F980" s="33">
        <v>1</v>
      </c>
      <c r="G980" s="33" t="s">
        <v>29</v>
      </c>
      <c r="H980" s="33">
        <v>115000</v>
      </c>
      <c r="I980" s="20">
        <f t="shared" si="190"/>
        <v>115000</v>
      </c>
      <c r="J980" s="34" t="s">
        <v>26</v>
      </c>
      <c r="K980" s="20"/>
      <c r="L980" s="9">
        <f t="shared" si="191"/>
        <v>0</v>
      </c>
      <c r="M980" s="9"/>
      <c r="N980" s="9"/>
      <c r="O980" s="9">
        <f t="shared" si="192"/>
        <v>0</v>
      </c>
      <c r="P980" s="9"/>
      <c r="Q980" s="9"/>
      <c r="R980" s="9">
        <f t="shared" si="193"/>
        <v>0</v>
      </c>
      <c r="S980" s="9"/>
      <c r="T980" s="9"/>
      <c r="U980" s="9">
        <f t="shared" si="194"/>
        <v>0</v>
      </c>
      <c r="V980" s="9"/>
      <c r="W980" s="9"/>
      <c r="X980" s="9">
        <f t="shared" si="195"/>
        <v>0</v>
      </c>
      <c r="Y980" s="9"/>
      <c r="Z980" s="9"/>
      <c r="AA980" s="10">
        <f t="shared" si="196"/>
        <v>115000</v>
      </c>
      <c r="AB980" s="11"/>
    </row>
    <row r="981" spans="1:28" ht="15.75" hidden="1" x14ac:dyDescent="0.25">
      <c r="A981" s="39">
        <v>45716</v>
      </c>
      <c r="B981" s="33" t="s">
        <v>216</v>
      </c>
      <c r="C981" s="33"/>
      <c r="D981" s="33" t="s">
        <v>31</v>
      </c>
      <c r="E981" s="33" t="s">
        <v>429</v>
      </c>
      <c r="F981" s="33">
        <v>2</v>
      </c>
      <c r="G981" s="33" t="s">
        <v>25</v>
      </c>
      <c r="H981" s="33">
        <v>700000</v>
      </c>
      <c r="I981" s="20">
        <f t="shared" si="190"/>
        <v>1400000</v>
      </c>
      <c r="J981" s="34" t="s">
        <v>26</v>
      </c>
      <c r="K981" s="20"/>
      <c r="L981" s="9">
        <f t="shared" si="191"/>
        <v>0</v>
      </c>
      <c r="M981" s="9"/>
      <c r="N981" s="9"/>
      <c r="O981" s="9">
        <f t="shared" si="192"/>
        <v>0</v>
      </c>
      <c r="P981" s="9"/>
      <c r="Q981" s="9"/>
      <c r="R981" s="9">
        <f t="shared" si="193"/>
        <v>0</v>
      </c>
      <c r="S981" s="9"/>
      <c r="T981" s="9"/>
      <c r="U981" s="9">
        <f t="shared" si="194"/>
        <v>0</v>
      </c>
      <c r="V981" s="9"/>
      <c r="W981" s="9"/>
      <c r="X981" s="9">
        <f t="shared" si="195"/>
        <v>0</v>
      </c>
      <c r="Y981" s="9"/>
      <c r="Z981" s="9"/>
      <c r="AA981" s="10">
        <f t="shared" si="196"/>
        <v>1400000</v>
      </c>
      <c r="AB981" s="11"/>
    </row>
    <row r="982" spans="1:28" ht="15.75" hidden="1" x14ac:dyDescent="0.25">
      <c r="A982" s="39">
        <v>45716</v>
      </c>
      <c r="B982" s="33" t="s">
        <v>678</v>
      </c>
      <c r="C982" s="33"/>
      <c r="D982" s="33" t="s">
        <v>31</v>
      </c>
      <c r="E982" s="33" t="s">
        <v>155</v>
      </c>
      <c r="F982" s="33">
        <v>300</v>
      </c>
      <c r="G982" s="33" t="s">
        <v>29</v>
      </c>
      <c r="H982" s="33">
        <v>4000</v>
      </c>
      <c r="I982" s="20">
        <f t="shared" si="190"/>
        <v>1200000</v>
      </c>
      <c r="J982" s="37" t="s">
        <v>241</v>
      </c>
      <c r="K982" s="20"/>
      <c r="L982" s="9">
        <f t="shared" si="191"/>
        <v>1200000</v>
      </c>
      <c r="M982" s="9">
        <v>1200000</v>
      </c>
      <c r="N982" s="9"/>
      <c r="O982" s="9">
        <f t="shared" si="192"/>
        <v>0</v>
      </c>
      <c r="P982" s="9"/>
      <c r="Q982" s="9"/>
      <c r="R982" s="9">
        <f t="shared" si="193"/>
        <v>0</v>
      </c>
      <c r="S982" s="9"/>
      <c r="T982" s="9"/>
      <c r="U982" s="9">
        <f t="shared" si="194"/>
        <v>0</v>
      </c>
      <c r="V982" s="9"/>
      <c r="W982" s="9"/>
      <c r="X982" s="9">
        <f t="shared" si="195"/>
        <v>0</v>
      </c>
      <c r="Y982" s="9"/>
      <c r="Z982" s="9"/>
      <c r="AA982" s="10">
        <f t="shared" si="196"/>
        <v>0</v>
      </c>
      <c r="AB982" s="11">
        <v>45716</v>
      </c>
    </row>
    <row r="983" spans="1:28" ht="15.75" hidden="1" x14ac:dyDescent="0.25">
      <c r="A983" s="39">
        <v>45716</v>
      </c>
      <c r="B983" s="33" t="s">
        <v>112</v>
      </c>
      <c r="C983" s="33"/>
      <c r="D983" s="33" t="s">
        <v>31</v>
      </c>
      <c r="E983" s="33" t="s">
        <v>361</v>
      </c>
      <c r="F983" s="33">
        <v>1</v>
      </c>
      <c r="G983" s="33" t="s">
        <v>33</v>
      </c>
      <c r="H983" s="33">
        <v>230000</v>
      </c>
      <c r="I983" s="20">
        <f t="shared" si="190"/>
        <v>230000</v>
      </c>
      <c r="J983" s="34" t="s">
        <v>26</v>
      </c>
      <c r="K983" s="20"/>
      <c r="L983" s="9">
        <f t="shared" si="191"/>
        <v>0</v>
      </c>
      <c r="M983" s="9"/>
      <c r="N983" s="9"/>
      <c r="O983" s="9">
        <f t="shared" si="192"/>
        <v>0</v>
      </c>
      <c r="P983" s="9"/>
      <c r="Q983" s="9"/>
      <c r="R983" s="9">
        <f t="shared" si="193"/>
        <v>0</v>
      </c>
      <c r="S983" s="9"/>
      <c r="T983" s="9"/>
      <c r="U983" s="9">
        <f t="shared" si="194"/>
        <v>0</v>
      </c>
      <c r="V983" s="9"/>
      <c r="W983" s="9"/>
      <c r="X983" s="9">
        <f t="shared" si="195"/>
        <v>0</v>
      </c>
      <c r="Y983" s="9"/>
      <c r="Z983" s="9"/>
      <c r="AA983" s="10">
        <f t="shared" si="196"/>
        <v>230000</v>
      </c>
      <c r="AB983" s="11"/>
    </row>
    <row r="984" spans="1:28" ht="15.75" hidden="1" x14ac:dyDescent="0.25">
      <c r="A984" s="39">
        <v>45716</v>
      </c>
      <c r="B984" s="33" t="s">
        <v>112</v>
      </c>
      <c r="C984" s="33"/>
      <c r="D984" s="33" t="s">
        <v>31</v>
      </c>
      <c r="E984" s="33" t="s">
        <v>148</v>
      </c>
      <c r="F984" s="33">
        <v>100</v>
      </c>
      <c r="G984" s="33" t="s">
        <v>51</v>
      </c>
      <c r="H984" s="33">
        <v>60000</v>
      </c>
      <c r="I984" s="20">
        <f t="shared" si="190"/>
        <v>6000000</v>
      </c>
      <c r="J984" s="34" t="s">
        <v>26</v>
      </c>
      <c r="K984" s="20"/>
      <c r="L984" s="9">
        <f t="shared" si="191"/>
        <v>0</v>
      </c>
      <c r="M984" s="9"/>
      <c r="N984" s="9"/>
      <c r="O984" s="9">
        <f t="shared" si="192"/>
        <v>0</v>
      </c>
      <c r="P984" s="9"/>
      <c r="Q984" s="9"/>
      <c r="R984" s="9">
        <f t="shared" si="193"/>
        <v>0</v>
      </c>
      <c r="S984" s="9"/>
      <c r="T984" s="9"/>
      <c r="U984" s="9">
        <f t="shared" si="194"/>
        <v>0</v>
      </c>
      <c r="V984" s="9"/>
      <c r="W984" s="9"/>
      <c r="X984" s="9">
        <f t="shared" si="195"/>
        <v>0</v>
      </c>
      <c r="Y984" s="9"/>
      <c r="Z984" s="9"/>
      <c r="AA984" s="10">
        <f t="shared" si="196"/>
        <v>6000000</v>
      </c>
      <c r="AB984" s="11"/>
    </row>
    <row r="985" spans="1:28" ht="15.75" hidden="1" x14ac:dyDescent="0.25">
      <c r="A985" s="39">
        <v>45716</v>
      </c>
      <c r="B985" s="33" t="s">
        <v>141</v>
      </c>
      <c r="C985" s="33"/>
      <c r="D985" s="33" t="s">
        <v>31</v>
      </c>
      <c r="E985" s="33" t="s">
        <v>86</v>
      </c>
      <c r="F985" s="33">
        <v>50</v>
      </c>
      <c r="G985" s="33" t="s">
        <v>51</v>
      </c>
      <c r="H985" s="33">
        <v>100000</v>
      </c>
      <c r="I985" s="20">
        <f t="shared" si="190"/>
        <v>5000000</v>
      </c>
      <c r="J985" s="34" t="s">
        <v>26</v>
      </c>
      <c r="K985" s="20"/>
      <c r="L985" s="9">
        <f t="shared" si="191"/>
        <v>0</v>
      </c>
      <c r="M985" s="9"/>
      <c r="N985" s="9"/>
      <c r="O985" s="9">
        <f t="shared" si="192"/>
        <v>0</v>
      </c>
      <c r="P985" s="9"/>
      <c r="Q985" s="9"/>
      <c r="R985" s="9">
        <f t="shared" si="193"/>
        <v>0</v>
      </c>
      <c r="S985" s="9"/>
      <c r="T985" s="9"/>
      <c r="U985" s="9">
        <f t="shared" si="194"/>
        <v>0</v>
      </c>
      <c r="V985" s="9"/>
      <c r="W985" s="9"/>
      <c r="X985" s="9">
        <f t="shared" si="195"/>
        <v>0</v>
      </c>
      <c r="Y985" s="9"/>
      <c r="Z985" s="9"/>
      <c r="AA985" s="10">
        <f t="shared" si="196"/>
        <v>5000000</v>
      </c>
      <c r="AB985" s="11"/>
    </row>
    <row r="986" spans="1:28" ht="15.75" hidden="1" x14ac:dyDescent="0.25">
      <c r="A986" s="39">
        <v>45716</v>
      </c>
      <c r="B986" s="33" t="s">
        <v>216</v>
      </c>
      <c r="C986" s="33"/>
      <c r="D986" s="33" t="s">
        <v>31</v>
      </c>
      <c r="E986" s="33" t="s">
        <v>234</v>
      </c>
      <c r="F986" s="33">
        <v>2.5</v>
      </c>
      <c r="G986" s="33" t="s">
        <v>51</v>
      </c>
      <c r="H986" s="33">
        <v>90000</v>
      </c>
      <c r="I986" s="20">
        <f t="shared" si="190"/>
        <v>225000</v>
      </c>
      <c r="J986" s="34" t="s">
        <v>26</v>
      </c>
      <c r="K986" s="20"/>
      <c r="L986" s="9">
        <f t="shared" si="191"/>
        <v>0</v>
      </c>
      <c r="M986" s="9"/>
      <c r="N986" s="9"/>
      <c r="O986" s="9">
        <f t="shared" si="192"/>
        <v>0</v>
      </c>
      <c r="P986" s="9"/>
      <c r="Q986" s="9"/>
      <c r="R986" s="9">
        <f t="shared" si="193"/>
        <v>0</v>
      </c>
      <c r="S986" s="9"/>
      <c r="T986" s="9"/>
      <c r="U986" s="9">
        <f t="shared" si="194"/>
        <v>0</v>
      </c>
      <c r="V986" s="9"/>
      <c r="W986" s="9"/>
      <c r="X986" s="9">
        <f t="shared" si="195"/>
        <v>0</v>
      </c>
      <c r="Y986" s="9"/>
      <c r="Z986" s="9"/>
      <c r="AA986" s="10">
        <f t="shared" si="196"/>
        <v>225000</v>
      </c>
      <c r="AB986" s="11"/>
    </row>
    <row r="987" spans="1:28" ht="15.75" hidden="1" x14ac:dyDescent="0.25">
      <c r="A987" s="39">
        <v>45716</v>
      </c>
      <c r="B987" s="33" t="s">
        <v>216</v>
      </c>
      <c r="C987" s="33"/>
      <c r="D987" s="33" t="s">
        <v>31</v>
      </c>
      <c r="E987" s="33" t="s">
        <v>235</v>
      </c>
      <c r="F987" s="33">
        <v>5</v>
      </c>
      <c r="G987" s="33" t="s">
        <v>51</v>
      </c>
      <c r="H987" s="33">
        <v>90000</v>
      </c>
      <c r="I987" s="20">
        <f t="shared" si="190"/>
        <v>450000</v>
      </c>
      <c r="J987" s="34" t="s">
        <v>26</v>
      </c>
      <c r="K987" s="20"/>
      <c r="L987" s="9">
        <f t="shared" si="191"/>
        <v>0</v>
      </c>
      <c r="M987" s="9"/>
      <c r="N987" s="9"/>
      <c r="O987" s="9">
        <f t="shared" si="192"/>
        <v>0</v>
      </c>
      <c r="P987" s="9"/>
      <c r="Q987" s="9"/>
      <c r="R987" s="9">
        <f t="shared" si="193"/>
        <v>0</v>
      </c>
      <c r="S987" s="9"/>
      <c r="T987" s="9"/>
      <c r="U987" s="9">
        <f t="shared" si="194"/>
        <v>0</v>
      </c>
      <c r="V987" s="9"/>
      <c r="W987" s="9"/>
      <c r="X987" s="9">
        <f t="shared" si="195"/>
        <v>0</v>
      </c>
      <c r="Y987" s="9"/>
      <c r="Z987" s="9"/>
      <c r="AA987" s="10">
        <f t="shared" si="196"/>
        <v>450000</v>
      </c>
      <c r="AB987" s="11"/>
    </row>
    <row r="988" spans="1:28" ht="15.75" hidden="1" x14ac:dyDescent="0.25">
      <c r="A988" s="39">
        <v>45716</v>
      </c>
      <c r="B988" s="33" t="s">
        <v>216</v>
      </c>
      <c r="C988" s="33"/>
      <c r="D988" s="33" t="s">
        <v>31</v>
      </c>
      <c r="E988" s="33" t="s">
        <v>236</v>
      </c>
      <c r="F988" s="33">
        <v>2.5</v>
      </c>
      <c r="G988" s="33" t="s">
        <v>51</v>
      </c>
      <c r="H988" s="33">
        <v>90000</v>
      </c>
      <c r="I988" s="20">
        <f t="shared" si="190"/>
        <v>225000</v>
      </c>
      <c r="J988" s="34" t="s">
        <v>26</v>
      </c>
      <c r="K988" s="20"/>
      <c r="L988" s="9">
        <f t="shared" si="191"/>
        <v>0</v>
      </c>
      <c r="M988" s="9"/>
      <c r="N988" s="9"/>
      <c r="O988" s="9">
        <f t="shared" si="192"/>
        <v>0</v>
      </c>
      <c r="P988" s="9"/>
      <c r="Q988" s="9"/>
      <c r="R988" s="9">
        <f t="shared" si="193"/>
        <v>0</v>
      </c>
      <c r="S988" s="9"/>
      <c r="T988" s="9"/>
      <c r="U988" s="9">
        <f t="shared" si="194"/>
        <v>0</v>
      </c>
      <c r="V988" s="9"/>
      <c r="W988" s="9"/>
      <c r="X988" s="9">
        <f t="shared" si="195"/>
        <v>0</v>
      </c>
      <c r="Y988" s="9"/>
      <c r="Z988" s="9"/>
      <c r="AA988" s="10">
        <f t="shared" si="196"/>
        <v>225000</v>
      </c>
      <c r="AB988" s="11"/>
    </row>
    <row r="989" spans="1:28" ht="15.75" hidden="1" x14ac:dyDescent="0.25">
      <c r="A989" s="39">
        <v>45716</v>
      </c>
      <c r="B989" s="33" t="s">
        <v>216</v>
      </c>
      <c r="C989" s="33"/>
      <c r="D989" s="33" t="s">
        <v>31</v>
      </c>
      <c r="E989" s="33" t="s">
        <v>237</v>
      </c>
      <c r="F989" s="33">
        <v>5</v>
      </c>
      <c r="G989" s="33" t="s">
        <v>51</v>
      </c>
      <c r="H989" s="33">
        <v>90000</v>
      </c>
      <c r="I989" s="20">
        <f t="shared" si="190"/>
        <v>450000</v>
      </c>
      <c r="J989" s="34" t="s">
        <v>26</v>
      </c>
      <c r="K989" s="20"/>
      <c r="L989" s="9">
        <f t="shared" si="191"/>
        <v>0</v>
      </c>
      <c r="M989" s="9"/>
      <c r="N989" s="9"/>
      <c r="O989" s="9">
        <f t="shared" si="192"/>
        <v>0</v>
      </c>
      <c r="P989" s="9"/>
      <c r="Q989" s="9"/>
      <c r="R989" s="9">
        <f t="shared" si="193"/>
        <v>0</v>
      </c>
      <c r="S989" s="9"/>
      <c r="T989" s="9"/>
      <c r="U989" s="9">
        <f t="shared" si="194"/>
        <v>0</v>
      </c>
      <c r="V989" s="9"/>
      <c r="W989" s="9"/>
      <c r="X989" s="9">
        <f t="shared" si="195"/>
        <v>0</v>
      </c>
      <c r="Y989" s="9"/>
      <c r="Z989" s="9"/>
      <c r="AA989" s="10">
        <f t="shared" si="196"/>
        <v>450000</v>
      </c>
      <c r="AB989" s="11"/>
    </row>
    <row r="990" spans="1:28" ht="15.75" hidden="1" x14ac:dyDescent="0.25">
      <c r="A990" s="39">
        <v>45716</v>
      </c>
      <c r="B990" s="33" t="s">
        <v>221</v>
      </c>
      <c r="C990" s="33"/>
      <c r="D990" s="33" t="s">
        <v>41</v>
      </c>
      <c r="E990" s="33" t="s">
        <v>299</v>
      </c>
      <c r="F990" s="33">
        <v>1</v>
      </c>
      <c r="G990" s="33" t="s">
        <v>138</v>
      </c>
      <c r="H990" s="33">
        <v>1200000</v>
      </c>
      <c r="I990" s="20">
        <f t="shared" si="190"/>
        <v>1200000</v>
      </c>
      <c r="J990" s="34" t="s">
        <v>26</v>
      </c>
      <c r="K990" s="20"/>
      <c r="L990" s="9">
        <f t="shared" si="191"/>
        <v>0</v>
      </c>
      <c r="M990" s="9"/>
      <c r="N990" s="9"/>
      <c r="O990" s="9">
        <f t="shared" si="192"/>
        <v>0</v>
      </c>
      <c r="P990" s="9"/>
      <c r="Q990" s="9"/>
      <c r="R990" s="9">
        <f t="shared" si="193"/>
        <v>0</v>
      </c>
      <c r="S990" s="9"/>
      <c r="T990" s="9"/>
      <c r="U990" s="9">
        <f t="shared" si="194"/>
        <v>0</v>
      </c>
      <c r="V990" s="9"/>
      <c r="W990" s="9"/>
      <c r="X990" s="9">
        <f t="shared" si="195"/>
        <v>0</v>
      </c>
      <c r="Y990" s="9"/>
      <c r="Z990" s="9"/>
      <c r="AA990" s="10">
        <f t="shared" si="196"/>
        <v>1200000</v>
      </c>
      <c r="AB990" s="11"/>
    </row>
    <row r="991" spans="1:28" ht="15.75" hidden="1" x14ac:dyDescent="0.25">
      <c r="A991" s="39">
        <v>45716</v>
      </c>
      <c r="B991" s="33" t="s">
        <v>348</v>
      </c>
      <c r="C991" s="33"/>
      <c r="D991" s="33" t="s">
        <v>223</v>
      </c>
      <c r="E991" s="33" t="s">
        <v>166</v>
      </c>
      <c r="F991" s="33">
        <v>3</v>
      </c>
      <c r="G991" s="33" t="s">
        <v>23</v>
      </c>
      <c r="H991" s="33">
        <v>375000</v>
      </c>
      <c r="I991" s="20">
        <f t="shared" si="190"/>
        <v>1125000</v>
      </c>
      <c r="J991" s="37" t="s">
        <v>240</v>
      </c>
      <c r="K991" s="20" t="s">
        <v>396</v>
      </c>
      <c r="L991" s="9">
        <f t="shared" si="191"/>
        <v>0</v>
      </c>
      <c r="M991" s="9"/>
      <c r="N991" s="9"/>
      <c r="O991" s="9">
        <f t="shared" si="192"/>
        <v>1125000</v>
      </c>
      <c r="P991" s="9">
        <v>1125000</v>
      </c>
      <c r="Q991" s="9"/>
      <c r="R991" s="9">
        <f t="shared" si="193"/>
        <v>0</v>
      </c>
      <c r="S991" s="9"/>
      <c r="T991" s="9"/>
      <c r="U991" s="9">
        <f t="shared" si="194"/>
        <v>0</v>
      </c>
      <c r="V991" s="9"/>
      <c r="W991" s="9"/>
      <c r="X991" s="9">
        <f t="shared" si="195"/>
        <v>0</v>
      </c>
      <c r="Y991" s="9"/>
      <c r="Z991" s="9"/>
      <c r="AA991" s="10">
        <f t="shared" si="196"/>
        <v>0</v>
      </c>
      <c r="AB991" s="11">
        <v>45716</v>
      </c>
    </row>
    <row r="992" spans="1:28" ht="15.75" hidden="1" x14ac:dyDescent="0.25">
      <c r="A992" s="39">
        <v>45716</v>
      </c>
      <c r="B992" s="33" t="s">
        <v>121</v>
      </c>
      <c r="C992" s="33"/>
      <c r="D992" s="33" t="s">
        <v>31</v>
      </c>
      <c r="E992" s="33" t="s">
        <v>84</v>
      </c>
      <c r="F992" s="33">
        <v>2</v>
      </c>
      <c r="G992" s="33" t="s">
        <v>33</v>
      </c>
      <c r="H992" s="33">
        <v>450000</v>
      </c>
      <c r="I992" s="20">
        <f t="shared" si="190"/>
        <v>900000</v>
      </c>
      <c r="J992" s="34" t="s">
        <v>26</v>
      </c>
      <c r="K992" s="20"/>
      <c r="L992" s="9">
        <f t="shared" si="191"/>
        <v>0</v>
      </c>
      <c r="M992" s="9"/>
      <c r="N992" s="9"/>
      <c r="O992" s="9">
        <f t="shared" si="192"/>
        <v>0</v>
      </c>
      <c r="P992" s="9"/>
      <c r="Q992" s="9"/>
      <c r="R992" s="9">
        <f t="shared" si="193"/>
        <v>0</v>
      </c>
      <c r="S992" s="9"/>
      <c r="T992" s="9"/>
      <c r="U992" s="9">
        <f t="shared" si="194"/>
        <v>0</v>
      </c>
      <c r="V992" s="9"/>
      <c r="W992" s="9"/>
      <c r="X992" s="9">
        <f t="shared" si="195"/>
        <v>0</v>
      </c>
      <c r="Y992" s="9"/>
      <c r="Z992" s="9"/>
      <c r="AA992" s="10">
        <f t="shared" si="196"/>
        <v>900000</v>
      </c>
      <c r="AB992" s="11"/>
    </row>
    <row r="993" spans="1:28" ht="15.75" hidden="1" x14ac:dyDescent="0.25">
      <c r="A993" s="39">
        <v>45716</v>
      </c>
      <c r="B993" s="33" t="s">
        <v>121</v>
      </c>
      <c r="C993" s="33"/>
      <c r="D993" s="33" t="s">
        <v>31</v>
      </c>
      <c r="E993" s="33" t="s">
        <v>122</v>
      </c>
      <c r="F993" s="33">
        <v>5</v>
      </c>
      <c r="G993" s="33" t="s">
        <v>51</v>
      </c>
      <c r="H993" s="33">
        <v>70000</v>
      </c>
      <c r="I993" s="20">
        <f t="shared" si="190"/>
        <v>350000</v>
      </c>
      <c r="J993" s="34" t="s">
        <v>26</v>
      </c>
      <c r="K993" s="20"/>
      <c r="L993" s="9">
        <f t="shared" si="191"/>
        <v>0</v>
      </c>
      <c r="M993" s="9"/>
      <c r="N993" s="9"/>
      <c r="O993" s="9">
        <f t="shared" si="192"/>
        <v>0</v>
      </c>
      <c r="P993" s="9"/>
      <c r="Q993" s="9"/>
      <c r="R993" s="9">
        <f t="shared" si="193"/>
        <v>0</v>
      </c>
      <c r="S993" s="9"/>
      <c r="T993" s="9"/>
      <c r="U993" s="9">
        <f t="shared" si="194"/>
        <v>0</v>
      </c>
      <c r="V993" s="9"/>
      <c r="W993" s="9"/>
      <c r="X993" s="9">
        <f t="shared" si="195"/>
        <v>0</v>
      </c>
      <c r="Y993" s="9"/>
      <c r="Z993" s="9"/>
      <c r="AA993" s="10">
        <f t="shared" si="196"/>
        <v>350000</v>
      </c>
      <c r="AB993" s="11"/>
    </row>
    <row r="994" spans="1:28" ht="15.75" hidden="1" x14ac:dyDescent="0.25">
      <c r="A994" s="39">
        <v>45716</v>
      </c>
      <c r="B994" s="33" t="s">
        <v>543</v>
      </c>
      <c r="C994" s="33"/>
      <c r="D994" s="33" t="s">
        <v>31</v>
      </c>
      <c r="E994" s="33" t="s">
        <v>95</v>
      </c>
      <c r="F994" s="33">
        <v>100</v>
      </c>
      <c r="G994" s="33" t="s">
        <v>29</v>
      </c>
      <c r="H994" s="33">
        <v>3800</v>
      </c>
      <c r="I994" s="20">
        <f t="shared" si="190"/>
        <v>380000</v>
      </c>
      <c r="J994" s="37" t="s">
        <v>241</v>
      </c>
      <c r="K994" s="20"/>
      <c r="L994" s="9">
        <f t="shared" si="191"/>
        <v>0</v>
      </c>
      <c r="M994" s="9"/>
      <c r="N994" s="9"/>
      <c r="O994" s="9">
        <f t="shared" si="192"/>
        <v>0</v>
      </c>
      <c r="P994" s="9"/>
      <c r="Q994" s="9"/>
      <c r="R994" s="9">
        <f t="shared" si="193"/>
        <v>0</v>
      </c>
      <c r="S994" s="9"/>
      <c r="T994" s="9"/>
      <c r="U994" s="9">
        <f t="shared" si="194"/>
        <v>380000</v>
      </c>
      <c r="V994" s="9">
        <v>380000</v>
      </c>
      <c r="W994" s="9"/>
      <c r="X994" s="9">
        <f t="shared" si="195"/>
        <v>0</v>
      </c>
      <c r="Y994" s="9"/>
      <c r="Z994" s="9"/>
      <c r="AA994" s="10">
        <f t="shared" si="196"/>
        <v>0</v>
      </c>
      <c r="AB994" s="11">
        <v>45744</v>
      </c>
    </row>
    <row r="995" spans="1:28" ht="15.75" hidden="1" x14ac:dyDescent="0.25">
      <c r="A995" s="39">
        <v>45716</v>
      </c>
      <c r="B995" s="33" t="s">
        <v>191</v>
      </c>
      <c r="C995" s="33"/>
      <c r="D995" s="33" t="s">
        <v>31</v>
      </c>
      <c r="E995" s="33" t="s">
        <v>122</v>
      </c>
      <c r="F995" s="33">
        <v>4</v>
      </c>
      <c r="G995" s="33" t="s">
        <v>51</v>
      </c>
      <c r="H995" s="33">
        <v>70000</v>
      </c>
      <c r="I995" s="20">
        <f t="shared" si="190"/>
        <v>280000</v>
      </c>
      <c r="J995" s="34" t="s">
        <v>26</v>
      </c>
      <c r="K995" s="20"/>
      <c r="L995" s="9">
        <f t="shared" si="191"/>
        <v>0</v>
      </c>
      <c r="M995" s="9"/>
      <c r="N995" s="9"/>
      <c r="O995" s="9">
        <f t="shared" si="192"/>
        <v>0</v>
      </c>
      <c r="P995" s="9"/>
      <c r="Q995" s="9"/>
      <c r="R995" s="9">
        <f t="shared" si="193"/>
        <v>0</v>
      </c>
      <c r="S995" s="9"/>
      <c r="T995" s="9"/>
      <c r="U995" s="9">
        <f t="shared" si="194"/>
        <v>0</v>
      </c>
      <c r="V995" s="9"/>
      <c r="W995" s="9"/>
      <c r="X995" s="9">
        <f t="shared" si="195"/>
        <v>0</v>
      </c>
      <c r="Y995" s="9"/>
      <c r="Z995" s="9"/>
      <c r="AA995" s="10">
        <f t="shared" si="196"/>
        <v>280000</v>
      </c>
      <c r="AB995" s="11"/>
    </row>
    <row r="996" spans="1:28" ht="15.75" hidden="1" x14ac:dyDescent="0.25">
      <c r="A996" s="39">
        <v>45716</v>
      </c>
      <c r="B996" s="33" t="s">
        <v>145</v>
      </c>
      <c r="C996" s="33"/>
      <c r="D996" s="33" t="s">
        <v>31</v>
      </c>
      <c r="E996" s="33" t="s">
        <v>122</v>
      </c>
      <c r="F996" s="33">
        <v>10</v>
      </c>
      <c r="G996" s="33" t="s">
        <v>51</v>
      </c>
      <c r="H996" s="33">
        <v>70000</v>
      </c>
      <c r="I996" s="20">
        <f t="shared" si="190"/>
        <v>700000</v>
      </c>
      <c r="J996" s="37" t="s">
        <v>240</v>
      </c>
      <c r="K996" s="20" t="s">
        <v>720</v>
      </c>
      <c r="L996" s="9">
        <f t="shared" si="191"/>
        <v>0</v>
      </c>
      <c r="M996" s="9"/>
      <c r="N996" s="9"/>
      <c r="O996" s="9">
        <f t="shared" si="192"/>
        <v>700000</v>
      </c>
      <c r="P996" s="9">
        <v>700000</v>
      </c>
      <c r="Q996" s="9"/>
      <c r="R996" s="9">
        <f t="shared" si="193"/>
        <v>0</v>
      </c>
      <c r="S996" s="9"/>
      <c r="T996" s="9"/>
      <c r="U996" s="9">
        <f t="shared" si="194"/>
        <v>0</v>
      </c>
      <c r="V996" s="9"/>
      <c r="W996" s="9"/>
      <c r="X996" s="9">
        <f t="shared" si="195"/>
        <v>0</v>
      </c>
      <c r="Y996" s="9"/>
      <c r="Z996" s="9"/>
      <c r="AA996" s="10">
        <f t="shared" si="196"/>
        <v>0</v>
      </c>
      <c r="AB996" s="11">
        <v>45716</v>
      </c>
    </row>
    <row r="997" spans="1:28" ht="15.75" hidden="1" x14ac:dyDescent="0.25">
      <c r="A997" s="32">
        <v>45716</v>
      </c>
      <c r="B997" s="33" t="s">
        <v>217</v>
      </c>
      <c r="C997" s="33"/>
      <c r="D997" s="33" t="s">
        <v>41</v>
      </c>
      <c r="E997" s="33" t="s">
        <v>148</v>
      </c>
      <c r="F997" s="33">
        <v>20</v>
      </c>
      <c r="G997" s="33" t="s">
        <v>51</v>
      </c>
      <c r="H997" s="33">
        <v>60000</v>
      </c>
      <c r="I997" s="20">
        <f t="shared" si="190"/>
        <v>1200000</v>
      </c>
      <c r="J997" s="34" t="s">
        <v>26</v>
      </c>
      <c r="K997" s="20"/>
      <c r="L997" s="9">
        <f t="shared" si="191"/>
        <v>0</v>
      </c>
      <c r="M997" s="9"/>
      <c r="N997" s="9"/>
      <c r="O997" s="9">
        <f t="shared" si="192"/>
        <v>0</v>
      </c>
      <c r="P997" s="9"/>
      <c r="Q997" s="9"/>
      <c r="R997" s="9">
        <f t="shared" si="193"/>
        <v>0</v>
      </c>
      <c r="S997" s="9"/>
      <c r="T997" s="9"/>
      <c r="U997" s="9">
        <f t="shared" si="194"/>
        <v>0</v>
      </c>
      <c r="V997" s="9"/>
      <c r="W997" s="9"/>
      <c r="X997" s="9">
        <f t="shared" si="195"/>
        <v>0</v>
      </c>
      <c r="Y997" s="9"/>
      <c r="Z997" s="9"/>
      <c r="AA997" s="10">
        <f t="shared" si="196"/>
        <v>1200000</v>
      </c>
      <c r="AB997" s="11"/>
    </row>
    <row r="998" spans="1:28" ht="15.75" hidden="1" x14ac:dyDescent="0.25">
      <c r="A998" s="39">
        <v>45716</v>
      </c>
      <c r="B998" s="33" t="s">
        <v>393</v>
      </c>
      <c r="C998" s="33"/>
      <c r="D998" s="33" t="s">
        <v>223</v>
      </c>
      <c r="E998" s="33" t="s">
        <v>64</v>
      </c>
      <c r="F998" s="33">
        <v>1</v>
      </c>
      <c r="G998" s="33" t="s">
        <v>33</v>
      </c>
      <c r="H998" s="33">
        <v>150000</v>
      </c>
      <c r="I998" s="20">
        <f t="shared" si="190"/>
        <v>150000</v>
      </c>
      <c r="J998" s="37" t="s">
        <v>241</v>
      </c>
      <c r="K998" s="20"/>
      <c r="L998" s="9">
        <f t="shared" si="191"/>
        <v>0</v>
      </c>
      <c r="M998" s="9"/>
      <c r="N998" s="9"/>
      <c r="O998" s="9">
        <f t="shared" si="192"/>
        <v>0</v>
      </c>
      <c r="P998" s="9"/>
      <c r="Q998" s="9"/>
      <c r="R998" s="9">
        <f t="shared" si="193"/>
        <v>0</v>
      </c>
      <c r="S998" s="9"/>
      <c r="T998" s="9"/>
      <c r="U998" s="9">
        <f t="shared" si="194"/>
        <v>150000</v>
      </c>
      <c r="V998" s="9">
        <v>150000</v>
      </c>
      <c r="W998" s="9"/>
      <c r="X998" s="9">
        <f t="shared" si="195"/>
        <v>0</v>
      </c>
      <c r="Y998" s="9"/>
      <c r="Z998" s="9"/>
      <c r="AA998" s="10">
        <f t="shared" si="196"/>
        <v>0</v>
      </c>
      <c r="AB998" s="11">
        <v>45716</v>
      </c>
    </row>
    <row r="999" spans="1:28" ht="16.5" hidden="1" thickBot="1" x14ac:dyDescent="0.3">
      <c r="A999" s="61">
        <v>45716</v>
      </c>
      <c r="B999" s="62" t="s">
        <v>393</v>
      </c>
      <c r="C999" s="62"/>
      <c r="D999" s="62" t="s">
        <v>223</v>
      </c>
      <c r="E999" s="62" t="s">
        <v>166</v>
      </c>
      <c r="F999" s="62">
        <v>3</v>
      </c>
      <c r="G999" s="62" t="s">
        <v>23</v>
      </c>
      <c r="H999" s="62">
        <v>375000</v>
      </c>
      <c r="I999" s="20">
        <f t="shared" si="190"/>
        <v>1125000</v>
      </c>
      <c r="J999" s="37" t="s">
        <v>241</v>
      </c>
      <c r="K999" s="20"/>
      <c r="L999" s="9">
        <f t="shared" si="191"/>
        <v>0</v>
      </c>
      <c r="M999" s="9"/>
      <c r="N999" s="9"/>
      <c r="O999" s="9">
        <f t="shared" si="192"/>
        <v>0</v>
      </c>
      <c r="P999" s="9"/>
      <c r="Q999" s="9"/>
      <c r="R999" s="9">
        <f t="shared" si="193"/>
        <v>0</v>
      </c>
      <c r="S999" s="9"/>
      <c r="T999" s="9"/>
      <c r="U999" s="9">
        <f t="shared" si="194"/>
        <v>1125000</v>
      </c>
      <c r="V999" s="9">
        <v>1125000</v>
      </c>
      <c r="W999" s="9"/>
      <c r="X999" s="9">
        <f t="shared" si="195"/>
        <v>0</v>
      </c>
      <c r="Y999" s="9"/>
      <c r="Z999" s="9"/>
      <c r="AA999" s="10">
        <f t="shared" si="196"/>
        <v>0</v>
      </c>
      <c r="AB999" s="11">
        <v>45716</v>
      </c>
    </row>
  </sheetData>
  <autoFilter ref="A3:AB999">
    <filterColumn colId="1">
      <filters>
        <filter val="шарк"/>
        <filter val="шарк бухоро"/>
      </filters>
    </filterColumn>
  </autoFilter>
  <mergeCells count="18">
    <mergeCell ref="AA2:AA3"/>
    <mergeCell ref="AB1:AB3"/>
    <mergeCell ref="C2:C3"/>
    <mergeCell ref="E2:E3"/>
    <mergeCell ref="F2:F3"/>
    <mergeCell ref="G2:G3"/>
    <mergeCell ref="H2:I2"/>
    <mergeCell ref="L2:N2"/>
    <mergeCell ref="O2:Q2"/>
    <mergeCell ref="R2:T2"/>
    <mergeCell ref="U2:W2"/>
    <mergeCell ref="L1:Z1"/>
    <mergeCell ref="X2:Z2"/>
    <mergeCell ref="A1:A3"/>
    <mergeCell ref="B1:B3"/>
    <mergeCell ref="E1:I1"/>
    <mergeCell ref="J1:J3"/>
    <mergeCell ref="K1:K3"/>
  </mergeCells>
  <dataValidations count="142">
    <dataValidation allowBlank="1" showInputMessage="1" sqref="F2:F3 B1:E3 D25 B5:F18 C72:C78 C80 B19:C32 C174:C780"/>
    <dataValidation type="list" allowBlank="1" showInputMessage="1" showErrorMessage="1" sqref="D4 D19:D20 D27:D28 D30:D42 D44 D53:D54 D58:D59 D67 D69:D90">
      <formula1>$AC$2:$AC$5</formula1>
    </dataValidation>
    <dataValidation type="list" allowBlank="1" showInputMessage="1" sqref="D21:D24 D26 D29 D43 D45:D52 D55:D57 D60:D65 D68">
      <formula1>$AC$2:$AC$5</formula1>
    </dataValidation>
    <dataValidation type="list" allowBlank="1" showInputMessage="1" showErrorMessage="1" sqref="D66">
      <formula1>$AE$2:$AE$5</formula1>
    </dataValidation>
    <dataValidation type="list" allowBlank="1" showInputMessage="1" showErrorMessage="1" sqref="E364:E401 E147:E362 E143:E145">
      <formula1>$AB$2:$AB$291</formula1>
    </dataValidation>
    <dataValidation type="list" allowBlank="1" showInputMessage="1" sqref="E363 E146">
      <formula1>$AB$2:$AB$291</formula1>
    </dataValidation>
    <dataValidation type="list" allowBlank="1" showInputMessage="1" showErrorMessage="1" sqref="E465:E466">
      <formula1>$AB$2:$AB$296</formula1>
    </dataValidation>
    <dataValidation type="list" allowBlank="1" showInputMessage="1" showErrorMessage="1" sqref="E402:E464 E551">
      <formula1>$AB$2:$AB$297</formula1>
    </dataValidation>
    <dataValidation type="list" allowBlank="1" showInputMessage="1" showErrorMessage="1" sqref="E467:E484 E486:E550 E552:E643">
      <formula1>$AB$2:$AB$298</formula1>
    </dataValidation>
    <dataValidation type="list" allowBlank="1" showInputMessage="1" sqref="E485">
      <formula1>$AB$2:$AB$298</formula1>
    </dataValidation>
    <dataValidation type="list" allowBlank="1" showInputMessage="1" showErrorMessage="1" sqref="E88:E90">
      <formula1>$AB$2:$AB$217</formula1>
    </dataValidation>
    <dataValidation type="list" allowBlank="1" showInputMessage="1" showErrorMessage="1" sqref="E767:E852">
      <formula1>$AB$2:$AB$301</formula1>
    </dataValidation>
    <dataValidation type="list" allowBlank="1" showInputMessage="1" showErrorMessage="1" sqref="C786:C803">
      <formula1>$Z$2:$Z$499</formula1>
    </dataValidation>
    <dataValidation type="list" allowBlank="1" showInputMessage="1" showErrorMessage="1" sqref="E644:E713">
      <formula1>$AB$2:$AB$299</formula1>
    </dataValidation>
    <dataValidation type="list" allowBlank="1" showInputMessage="1" showErrorMessage="1" sqref="C804:C805">
      <formula1>$Z$2:$Z$472</formula1>
    </dataValidation>
    <dataValidation type="list" allowBlank="1" showInputMessage="1" showErrorMessage="1" sqref="C806">
      <formula1>$Z$2:$Z$425</formula1>
    </dataValidation>
    <dataValidation type="list" allowBlank="1" showInputMessage="1" showErrorMessage="1" sqref="C807:C852">
      <formula1>$Z$2:$Z$387</formula1>
    </dataValidation>
    <dataValidation type="list" allowBlank="1" showInputMessage="1" showErrorMessage="1" sqref="E45:E46">
      <formula1>$AB$6:$AB$146</formula1>
    </dataValidation>
    <dataValidation type="list" allowBlank="1" showInputMessage="1" showErrorMessage="1" sqref="E47:E52">
      <formula1>$AB$2:$AB$168</formula1>
    </dataValidation>
    <dataValidation type="list" allowBlank="1" showInputMessage="1" showErrorMessage="1" sqref="E53:E65">
      <formula1>$AB$2:$AB$169</formula1>
    </dataValidation>
    <dataValidation type="list" allowBlank="1" showInputMessage="1" showErrorMessage="1" sqref="C63:C65">
      <formula1>$Z$2:$Z$223</formula1>
    </dataValidation>
    <dataValidation type="list" allowBlank="1" showInputMessage="1" showErrorMessage="1" sqref="C66">
      <formula1>$AB$2:$AB$228</formula1>
    </dataValidation>
    <dataValidation type="list" allowBlank="1" showInputMessage="1" showErrorMessage="1" sqref="E66">
      <formula1>$AD$2:$AD$172</formula1>
    </dataValidation>
    <dataValidation type="list" allowBlank="1" showInputMessage="1" showErrorMessage="1" sqref="E67 E71">
      <formula1>$AB$2:$AB$172</formula1>
    </dataValidation>
    <dataValidation type="list" allowBlank="1" showInputMessage="1" showErrorMessage="1" sqref="E68:E69">
      <formula1>$AB$2:$AB$170</formula1>
    </dataValidation>
    <dataValidation type="list" allowBlank="1" showInputMessage="1" showErrorMessage="1" sqref="E70">
      <formula1>$AB$2:$AB$171</formula1>
    </dataValidation>
    <dataValidation type="list" allowBlank="1" showInputMessage="1" showErrorMessage="1" sqref="E72:E78">
      <formula1>$AB$2:$AB$210</formula1>
    </dataValidation>
    <dataValidation type="list" allowBlank="1" showInputMessage="1" showErrorMessage="1" sqref="E79:E87">
      <formula1>$AB$2:$AB$211</formula1>
    </dataValidation>
    <dataValidation type="list" allowBlank="1" showInputMessage="1" showErrorMessage="1" sqref="E30 E25:E28">
      <formula1>$AB$2:$AB$129</formula1>
    </dataValidation>
    <dataValidation type="list" allowBlank="1" showInputMessage="1" showErrorMessage="1" sqref="E43:E44 E4">
      <formula1>$AB$2:$AB$147</formula1>
    </dataValidation>
    <dataValidation type="list" allowBlank="1" showInputMessage="1" showErrorMessage="1" sqref="E31:E32">
      <formula1>$AB$2:$AB$143</formula1>
    </dataValidation>
    <dataValidation type="list" allowBlank="1" showInputMessage="1" showErrorMessage="1" sqref="C33:C42">
      <formula1>$Z$2:$Z$186</formula1>
    </dataValidation>
    <dataValidation type="list" allowBlank="1" showInputMessage="1" showErrorMessage="1" sqref="E33:E42">
      <formula1>$AB$2:$AB$146</formula1>
    </dataValidation>
    <dataValidation type="list" allowBlank="1" showInputMessage="1" sqref="C44">
      <formula1>$Z$2:$Z$187</formula1>
    </dataValidation>
    <dataValidation type="list" allowBlank="1" showInputMessage="1" showErrorMessage="1" sqref="C43">
      <formula1>$Z$2:$Z$187</formula1>
    </dataValidation>
    <dataValidation type="list" allowBlank="1" showInputMessage="1" showErrorMessage="1" sqref="B933:B999 B714:B766">
      <formula1>$AA$2:$AA$1500</formula1>
    </dataValidation>
    <dataValidation type="list" allowBlank="1" showInputMessage="1" showErrorMessage="1" sqref="E714:E766">
      <formula1>$AB$2:$AB$300</formula1>
    </dataValidation>
    <dataValidation type="list" allowBlank="1" showInputMessage="1" showErrorMessage="1" sqref="E901:E999 E853:E899">
      <formula1>$AB$2:$AB$302</formula1>
    </dataValidation>
    <dataValidation type="list" allowBlank="1" showInputMessage="1" sqref="E900">
      <formula1>$AB$2:$AB$302</formula1>
    </dataValidation>
    <dataValidation type="list" allowBlank="1" showInputMessage="1" showErrorMessage="1" sqref="B906:B932 B799:B852">
      <formula1>$AA$2:$AA$1503</formula1>
    </dataValidation>
    <dataValidation type="list" allowBlank="1" showInputMessage="1" showErrorMessage="1" sqref="E19:E24">
      <formula1>$AB$2:$AB$128</formula1>
    </dataValidation>
    <dataValidation type="list" allowBlank="1" showInputMessage="1" showErrorMessage="1" sqref="C781:C785">
      <formula1>$Z$2:$Z$895</formula1>
    </dataValidation>
    <dataValidation type="list" allowBlank="1" showInputMessage="1" showErrorMessage="1" sqref="B767:B797">
      <formula1>$AA$2:$AA$1501</formula1>
    </dataValidation>
    <dataValidation type="list" allowBlank="1" showInputMessage="1" sqref="B798">
      <formula1>$AA$2:$AA$1501</formula1>
    </dataValidation>
    <dataValidation type="list" allowBlank="1" showInputMessage="1" showErrorMessage="1" sqref="B644:B713">
      <formula1>$AA$2:$AA$1495</formula1>
    </dataValidation>
    <dataValidation type="list" allowBlank="1" showInputMessage="1" showErrorMessage="1" sqref="D644:D999">
      <formula1>$AC$2:$AC$8</formula1>
    </dataValidation>
    <dataValidation type="list" allowBlank="1" showInputMessage="1" showErrorMessage="1" sqref="B607:B643">
      <formula1>$AA$2:$AA$1492</formula1>
    </dataValidation>
    <dataValidation type="list" allowBlank="1" showInputMessage="1" showErrorMessage="1" sqref="B552:B606">
      <formula1>$AA$2:$AA$1491</formula1>
    </dataValidation>
    <dataValidation type="list" allowBlank="1" showInputMessage="1" showErrorMessage="1" sqref="B517:B550">
      <formula1>$AA$2:$AA$1490</formula1>
    </dataValidation>
    <dataValidation type="list" allowBlank="1" showInputMessage="1" showErrorMessage="1" sqref="B467:B515">
      <formula1>$AA$2:$AA$1489</formula1>
    </dataValidation>
    <dataValidation type="list" allowBlank="1" showInputMessage="1" showErrorMessage="1" sqref="B433:B466">
      <formula1>$AA$2:$AA$1485</formula1>
    </dataValidation>
    <dataValidation type="list" allowBlank="1" showInputMessage="1" showErrorMessage="1" sqref="B402:B432">
      <formula1>$AA$2:$AA$1482</formula1>
    </dataValidation>
    <dataValidation type="list" allowBlank="1" showInputMessage="1" showErrorMessage="1" sqref="B373:B401">
      <formula1>$AA$2:$AA$1473</formula1>
    </dataValidation>
    <dataValidation type="list" allowBlank="1" showInputMessage="1" showErrorMessage="1" sqref="B329:B343">
      <formula1>$AA$2:$AA$1471</formula1>
    </dataValidation>
    <dataValidation type="list" allowBlank="1" showInputMessage="1" showErrorMessage="1" sqref="B344:B372">
      <formula1>$AA$2:$AA$1474</formula1>
    </dataValidation>
    <dataValidation type="list" allowBlank="1" showInputMessage="1" showErrorMessage="1" sqref="B286:B328 B217:B232 B516">
      <formula1>$AA$2:$AA$1465</formula1>
    </dataValidation>
    <dataValidation type="list" allowBlank="1" showInputMessage="1" showErrorMessage="1" sqref="B277:B285 B208:B216">
      <formula1>$AA$2:$AA$1464</formula1>
    </dataValidation>
    <dataValidation type="list" allowBlank="1" showInputMessage="1" showErrorMessage="1" sqref="B242:B261">
      <formula1>$AA$2:$AA$1468</formula1>
    </dataValidation>
    <dataValidation type="list" allowBlank="1" showInputMessage="1" showErrorMessage="1" sqref="B262:B276">
      <formula1>$AA$2:$AA$1467</formula1>
    </dataValidation>
    <dataValidation type="list" allowBlank="1" showInputMessage="1" showErrorMessage="1" sqref="B551">
      <formula1>$AA$2:$AA$1481</formula1>
    </dataValidation>
    <dataValidation type="list" allowBlank="1" showInputMessage="1" showErrorMessage="1" sqref="B853:B905">
      <formula1>$AA$2:$AA$1506</formula1>
    </dataValidation>
    <dataValidation type="list" allowBlank="1" showInputMessage="1" showErrorMessage="1" sqref="C853:C999">
      <formula1>$Z$2:$Z$388</formula1>
    </dataValidation>
    <dataValidation type="list" allowBlank="1" showInputMessage="1" showErrorMessage="1" sqref="E128:E142">
      <formula1>$AB$2:$AB$290</formula1>
    </dataValidation>
    <dataValidation type="list" allowBlank="1" showInputMessage="1" showErrorMessage="1" sqref="E123:E127">
      <formula1>$AB$2:$AB$286</formula1>
    </dataValidation>
    <dataValidation type="list" allowBlank="1" showInputMessage="1" showErrorMessage="1" sqref="E102:E109">
      <formula1>$AB$2:$AB$281</formula1>
    </dataValidation>
    <dataValidation type="list" allowBlank="1" showInputMessage="1" showErrorMessage="1" sqref="E110:E122">
      <formula1>$AB$2:$AB$285</formula1>
    </dataValidation>
    <dataValidation type="list" allowBlank="1" showInputMessage="1" showErrorMessage="1" sqref="C88">
      <formula1>$Z$2:$Z$296</formula1>
    </dataValidation>
    <dataValidation type="list" allowBlank="1" showInputMessage="1" showErrorMessage="1" sqref="C90">
      <formula1>$Z$2:$Z$295</formula1>
    </dataValidation>
    <dataValidation type="list" allowBlank="1" showInputMessage="1" showErrorMessage="1" sqref="E91:E92">
      <formula1>$AB$2:$AB$275</formula1>
    </dataValidation>
    <dataValidation type="list" allowBlank="1" showInputMessage="1" showErrorMessage="1" sqref="E93:E101">
      <formula1>$AB$2:$AB$279</formula1>
    </dataValidation>
    <dataValidation type="list" allowBlank="1" showInputMessage="1" showErrorMessage="1" sqref="D91:D643">
      <formula1>$AC$2:$AC$7</formula1>
    </dataValidation>
    <dataValidation type="list" allowBlank="1" showInputMessage="1" showErrorMessage="1" sqref="C81 C83:C85">
      <formula1>$Z$2:$Z$287</formula1>
    </dataValidation>
    <dataValidation type="list" allowBlank="1" showInputMessage="1" showErrorMessage="1" sqref="C86:C87">
      <formula1>$Z$2:$Z$288</formula1>
    </dataValidation>
    <dataValidation type="list" allowBlank="1" showInputMessage="1" showErrorMessage="1" sqref="C47:C52 C54">
      <formula1>$Z$2:$Z$648</formula1>
    </dataValidation>
    <dataValidation type="list" allowBlank="1" showInputMessage="1" showErrorMessage="1" sqref="C60:C62">
      <formula1>$Z$2:$Z$657</formula1>
    </dataValidation>
    <dataValidation type="list" allowBlank="1" showInputMessage="1" showErrorMessage="1" sqref="C58:C59">
      <formula1>$Z$2:$Z$656</formula1>
    </dataValidation>
    <dataValidation type="list" allowBlank="1" showInputMessage="1" showErrorMessage="1" sqref="C56:C57">
      <formula1>$Z$2:$Z$655</formula1>
    </dataValidation>
    <dataValidation type="list" allowBlank="1" showInputMessage="1" showErrorMessage="1" sqref="C55">
      <formula1>$Z$2:$Z$654</formula1>
    </dataValidation>
    <dataValidation type="list" allowBlank="1" showInputMessage="1" sqref="C53">
      <formula1>$Z$2:$Z$648</formula1>
    </dataValidation>
    <dataValidation type="list" allowBlank="1" showInputMessage="1" showErrorMessage="1" sqref="C67">
      <formula1>$Z$2:$Z$676</formula1>
    </dataValidation>
    <dataValidation type="list" allowBlank="1" showInputMessage="1" showErrorMessage="1" sqref="C68:C69">
      <formula1>$Z$2:$Z$680</formula1>
    </dataValidation>
    <dataValidation type="list" allowBlank="1" showInputMessage="1" showErrorMessage="1" sqref="C70">
      <formula1>$Z$2:$Z$682</formula1>
    </dataValidation>
    <dataValidation type="list" allowBlank="1" showInputMessage="1" showErrorMessage="1" sqref="C71">
      <formula1>$Z$2:$Z$690</formula1>
    </dataValidation>
    <dataValidation type="list" allowBlank="1" showInputMessage="1" showErrorMessage="1" sqref="C159:C161 C123:C127 C79">
      <formula1>$Z$2:$Z$850</formula1>
    </dataValidation>
    <dataValidation type="list" allowBlank="1" showInputMessage="1" showErrorMessage="1" sqref="C137:C142 C162:C173 C158">
      <formula1>$Z$2:$Z$859</formula1>
    </dataValidation>
    <dataValidation type="list" allowBlank="1" showInputMessage="1" showErrorMessage="1" sqref="C143:C157">
      <formula1>$Z$2:$Z$860</formula1>
    </dataValidation>
    <dataValidation type="list" allowBlank="1" showInputMessage="1" showErrorMessage="1" sqref="C128">
      <formula1>$Z$2:$Z$854</formula1>
    </dataValidation>
    <dataValidation type="list" allowBlank="1" showInputMessage="1" showErrorMessage="1" sqref="C129:C133">
      <formula1>$Z$2:$Z$856</formula1>
    </dataValidation>
    <dataValidation type="list" allowBlank="1" showInputMessage="1" showErrorMessage="1" sqref="C134:C136">
      <formula1>$Z$2:$Z$857</formula1>
    </dataValidation>
    <dataValidation type="list" allowBlank="1" showInputMessage="1" showErrorMessage="1" sqref="C102:C105">
      <formula1>$Z$2:$Z$845</formula1>
    </dataValidation>
    <dataValidation type="list" allowBlank="1" showInputMessage="1" showErrorMessage="1" sqref="C106:C109">
      <formula1>$Z$2:$Z$848</formula1>
    </dataValidation>
    <dataValidation type="list" allowBlank="1" showInputMessage="1" showErrorMessage="1" sqref="C111:C119">
      <formula1>$Z$2:$Z$849</formula1>
    </dataValidation>
    <dataValidation type="list" allowBlank="1" showInputMessage="1" showErrorMessage="1" sqref="C110 C120:C122">
      <formula1>$Z$2:$Z$852</formula1>
    </dataValidation>
    <dataValidation type="list" allowBlank="1" showInputMessage="1" showErrorMessage="1" sqref="C91:C92">
      <formula1>$Z$2:$Z$839</formula1>
    </dataValidation>
    <dataValidation type="list" allowBlank="1" showInputMessage="1" showErrorMessage="1" sqref="C93:C101">
      <formula1>$Z$2:$Z$843</formula1>
    </dataValidation>
    <dataValidation type="list" allowBlank="1" showInputMessage="1" showErrorMessage="1" sqref="C4">
      <formula1>$Z$2:$Z$593</formula1>
    </dataValidation>
    <dataValidation type="list" allowBlank="1" showInputMessage="1" showErrorMessage="1" sqref="B158:B176 B137:B142">
      <formula1>$AA$2:$AA$1457</formula1>
    </dataValidation>
    <dataValidation type="list" allowBlank="1" showInputMessage="1" showErrorMessage="1" sqref="B177:B187 B143:B144 B148:B157">
      <formula1>$AA$2:$AA$1458</formula1>
    </dataValidation>
    <dataValidation type="list" allowBlank="1" showInputMessage="1" sqref="B145:B147">
      <formula1>$AA$2:$AA$1458</formula1>
    </dataValidation>
    <dataValidation type="list" allowBlank="1" showInputMessage="1" showErrorMessage="1" sqref="B188:B197">
      <formula1>$AA$2:$AA$1460</formula1>
    </dataValidation>
    <dataValidation type="list" allowBlank="1" showInputMessage="1" showErrorMessage="1" sqref="B198:B207">
      <formula1>$AA$2:$AA$1463</formula1>
    </dataValidation>
    <dataValidation type="list" allowBlank="1" showInputMessage="1" showErrorMessage="1" sqref="B233:B241">
      <formula1>$AA$2:$AA$1466</formula1>
    </dataValidation>
    <dataValidation type="list" allowBlank="1" showInputMessage="1" showErrorMessage="1" sqref="B128">
      <formula1>$AA$2:$AA$1452</formula1>
    </dataValidation>
    <dataValidation type="list" allowBlank="1" showInputMessage="1" showErrorMessage="1" sqref="B129:B133">
      <formula1>$AA$2:$AA$1454</formula1>
    </dataValidation>
    <dataValidation type="list" allowBlank="1" showInputMessage="1" showErrorMessage="1" sqref="B134:B136">
      <formula1>$AA$2:$AA$1455</formula1>
    </dataValidation>
    <dataValidation type="list" allowBlank="1" showInputMessage="1" showErrorMessage="1" sqref="B123:B127">
      <formula1>$AA$2:$AA$1448</formula1>
    </dataValidation>
    <dataValidation type="list" allowBlank="1" showInputMessage="1" showErrorMessage="1" sqref="B102:B109">
      <formula1>$AA$2:$AA$1443</formula1>
    </dataValidation>
    <dataValidation type="list" allowBlank="1" showInputMessage="1" showErrorMessage="1" sqref="B110:B121">
      <formula1>$AA$2:$AA$1447</formula1>
    </dataValidation>
    <dataValidation type="list" allowBlank="1" showInputMessage="1" sqref="B122">
      <formula1>$AA$2:$AA$1447</formula1>
    </dataValidation>
    <dataValidation type="list" allowBlank="1" showInputMessage="1" showErrorMessage="1" sqref="B88">
      <formula1>$AA$2:$AA$1361</formula1>
    </dataValidation>
    <dataValidation type="list" allowBlank="1" showInputMessage="1" showErrorMessage="1" sqref="B89:B90">
      <formula1>$AA$2:$AA$1370</formula1>
    </dataValidation>
    <dataValidation type="list" allowBlank="1" showInputMessage="1" showErrorMessage="1" sqref="B91:B92">
      <formula1>$AA$2:$AA$1436</formula1>
    </dataValidation>
    <dataValidation type="list" allowBlank="1" showInputMessage="1" showErrorMessage="1" sqref="B93:B101">
      <formula1>$AA$2:$AA$1441</formula1>
    </dataValidation>
    <dataValidation type="list" allowBlank="1" showInputMessage="1" showErrorMessage="1" sqref="B82 B72:B75">
      <formula1>$AA$2:$AA$1352</formula1>
    </dataValidation>
    <dataValidation type="list" allowBlank="1" showInputMessage="1" showErrorMessage="1" sqref="B83:B85">
      <formula1>$AA$2:$AA$1349</formula1>
    </dataValidation>
    <dataValidation type="list" allowBlank="1" showInputMessage="1" showErrorMessage="1" sqref="B86:B87">
      <formula1>$AA$2:$AA$1351</formula1>
    </dataValidation>
    <dataValidation type="list" allowBlank="1" showInputMessage="1" showErrorMessage="1" sqref="B45:B46">
      <formula1>$AA$2:$AA$1149</formula1>
    </dataValidation>
    <dataValidation type="list" allowBlank="1" showInputMessage="1" showErrorMessage="1" sqref="C45:C46">
      <formula1>$AA$1:$AA$993</formula1>
    </dataValidation>
    <dataValidation type="list" allowBlank="1" showInputMessage="1" showErrorMessage="1" sqref="B47:B52">
      <formula1>$AA$2:$AA$1205</formula1>
    </dataValidation>
    <dataValidation type="list" allowBlank="1" showInputMessage="1" showErrorMessage="1" sqref="B53:B54">
      <formula1>$AA$2:$AA$1209</formula1>
    </dataValidation>
    <dataValidation type="list" allowBlank="1" showInputMessage="1" showErrorMessage="1" sqref="B60:B62">
      <formula1>$AA$2:$AA$1220</formula1>
    </dataValidation>
    <dataValidation type="list" allowBlank="1" showInputMessage="1" showErrorMessage="1" sqref="B58:B59">
      <formula1>$AA$2:$AA$1219</formula1>
    </dataValidation>
    <dataValidation type="list" allowBlank="1" showInputMessage="1" showErrorMessage="1" sqref="B56:B57">
      <formula1>$AA$2:$AA$1217</formula1>
    </dataValidation>
    <dataValidation type="list" allowBlank="1" showInputMessage="1" showErrorMessage="1" sqref="B55">
      <formula1>$AA$2:$AA$1216</formula1>
    </dataValidation>
    <dataValidation type="list" allowBlank="1" showInputMessage="1" showErrorMessage="1" sqref="B63">
      <formula1>$AA$2:$AA$1232</formula1>
    </dataValidation>
    <dataValidation type="list" allowBlank="1" showInputMessage="1" showErrorMessage="1" sqref="B64">
      <formula1>$AA$2:$AA$1229</formula1>
    </dataValidation>
    <dataValidation type="list" allowBlank="1" showInputMessage="1" showErrorMessage="1" sqref="B65">
      <formula1>$AA$2:$AA$1227</formula1>
    </dataValidation>
    <dataValidation type="list" allowBlank="1" showInputMessage="1" showErrorMessage="1" sqref="B66">
      <formula1>$AC$2:$AC$1249</formula1>
    </dataValidation>
    <dataValidation type="list" allowBlank="1" showInputMessage="1" showErrorMessage="1" sqref="B67">
      <formula1>$AA$2:$AA$1250</formula1>
    </dataValidation>
    <dataValidation type="list" allowBlank="1" showInputMessage="1" showErrorMessage="1" sqref="B68:B69">
      <formula1>$AA$2:$AA$1256</formula1>
    </dataValidation>
    <dataValidation type="list" allowBlank="1" showInputMessage="1" showErrorMessage="1" sqref="B70">
      <formula1>$AA$2:$AA$1260</formula1>
    </dataValidation>
    <dataValidation type="list" allowBlank="1" showInputMessage="1" showErrorMessage="1" sqref="B71">
      <formula1>$AA$2:$AA$1269</formula1>
    </dataValidation>
    <dataValidation type="list" allowBlank="1" showInputMessage="1" showErrorMessage="1" sqref="B76:B78">
      <formula1>$AA$2:$AA$1353</formula1>
    </dataValidation>
    <dataValidation type="list" allowBlank="1" showInputMessage="1" showErrorMessage="1" sqref="B79:B81">
      <formula1>$AA$2:$AA$1354</formula1>
    </dataValidation>
    <dataValidation type="list" allowBlank="1" showInputMessage="1" showErrorMessage="1" sqref="B33:B34">
      <formula1>$AA$2:$AA$1127</formula1>
    </dataValidation>
    <dataValidation type="list" allowBlank="1" showInputMessage="1" showErrorMessage="1" sqref="B35">
      <formula1>$AA$2:$AA$1126</formula1>
    </dataValidation>
    <dataValidation type="list" allowBlank="1" showInputMessage="1" showErrorMessage="1" sqref="B36:B42">
      <formula1>$AA$2:$AA$1124</formula1>
    </dataValidation>
    <dataValidation type="list" allowBlank="1" showInputMessage="1" sqref="B44">
      <formula1>$AA$2:$AA$1140</formula1>
    </dataValidation>
    <dataValidation type="list" allowBlank="1" showInputMessage="1" showErrorMessage="1" sqref="B43">
      <formula1>$AA$2:$AA$1140</formula1>
    </dataValidation>
    <dataValidation type="list" allowBlank="1" showInputMessage="1" showErrorMessage="1" sqref="B4">
      <formula1>$AA$2:$AA$1123</formula1>
    </dataValidation>
    <dataValidation type="list" allowBlank="1" showInputMessage="1" sqref="C89">
      <formula1>$Z$2:$Z$296</formula1>
    </dataValidation>
    <dataValidation type="list" allowBlank="1" showInputMessage="1" sqref="C82">
      <formula1>$Z$2:$Z$287</formula1>
    </dataValidation>
  </dataValidations>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993"/>
  <sheetViews>
    <sheetView zoomScale="85" zoomScaleNormal="85" workbookViewId="0">
      <pane xSplit="10" ySplit="3" topLeftCell="L239" activePane="bottomRight" state="frozen"/>
      <selection pane="topRight" activeCell="K1" sqref="K1"/>
      <selection pane="bottomLeft" activeCell="A4" sqref="A4"/>
      <selection pane="bottomRight" activeCell="P426" sqref="P426:P431"/>
    </sheetView>
  </sheetViews>
  <sheetFormatPr defaultRowHeight="15" x14ac:dyDescent="0.25"/>
  <cols>
    <col min="1" max="1" width="13.140625" bestFit="1" customWidth="1"/>
    <col min="2" max="2" width="21.7109375" bestFit="1" customWidth="1"/>
    <col min="3" max="3" width="11.7109375" bestFit="1" customWidth="1"/>
    <col min="4" max="4" width="10.28515625" bestFit="1" customWidth="1"/>
    <col min="5" max="5" width="23.5703125" bestFit="1" customWidth="1"/>
    <col min="9" max="9" width="9.140625" customWidth="1"/>
    <col min="10" max="10" width="4.7109375" customWidth="1"/>
    <col min="11" max="11" width="9.140625" customWidth="1"/>
    <col min="12" max="13" width="11.28515625" customWidth="1"/>
    <col min="14" max="20" width="10.28515625" customWidth="1"/>
    <col min="21" max="21" width="9.28515625" customWidth="1"/>
    <col min="22" max="22" width="10.28515625" customWidth="1"/>
    <col min="23" max="23" width="9.28515625" customWidth="1"/>
    <col min="24" max="24" width="11" customWidth="1"/>
    <col min="25" max="25" width="8.85546875" customWidth="1"/>
    <col min="26" max="26" width="9.28515625" customWidth="1"/>
    <col min="27" max="27" width="11.7109375" bestFit="1" customWidth="1"/>
    <col min="28" max="28" width="10.28515625" bestFit="1" customWidth="1"/>
  </cols>
  <sheetData>
    <row r="1" spans="1:28" ht="30" x14ac:dyDescent="0.25">
      <c r="A1" s="189" t="s">
        <v>0</v>
      </c>
      <c r="B1" s="190" t="s">
        <v>1</v>
      </c>
      <c r="C1" s="1" t="s">
        <v>766</v>
      </c>
      <c r="D1" s="1"/>
      <c r="E1" s="189" t="s">
        <v>2</v>
      </c>
      <c r="F1" s="189"/>
      <c r="G1" s="189"/>
      <c r="H1" s="189"/>
      <c r="I1" s="189"/>
      <c r="J1" s="191" t="s">
        <v>3</v>
      </c>
      <c r="K1" s="189" t="s">
        <v>4</v>
      </c>
      <c r="L1" s="194" t="s">
        <v>5</v>
      </c>
      <c r="M1" s="194"/>
      <c r="N1" s="194"/>
      <c r="O1" s="194"/>
      <c r="P1" s="194"/>
      <c r="Q1" s="194"/>
      <c r="R1" s="194"/>
      <c r="S1" s="194"/>
      <c r="T1" s="194"/>
      <c r="U1" s="194"/>
      <c r="V1" s="194"/>
      <c r="W1" s="194"/>
      <c r="X1" s="194"/>
      <c r="Y1" s="194"/>
      <c r="Z1" s="194"/>
      <c r="AA1" s="1" t="s">
        <v>765</v>
      </c>
      <c r="AB1" s="192" t="s">
        <v>6</v>
      </c>
    </row>
    <row r="2" spans="1:28" x14ac:dyDescent="0.25">
      <c r="A2" s="189"/>
      <c r="B2" s="190"/>
      <c r="C2" s="189" t="s">
        <v>7</v>
      </c>
      <c r="D2" s="1"/>
      <c r="E2" s="190" t="s">
        <v>8</v>
      </c>
      <c r="F2" s="190" t="s">
        <v>9</v>
      </c>
      <c r="G2" s="189" t="s">
        <v>10</v>
      </c>
      <c r="H2" s="189" t="s">
        <v>11</v>
      </c>
      <c r="I2" s="189"/>
      <c r="J2" s="191"/>
      <c r="K2" s="189"/>
      <c r="L2" s="193" t="s">
        <v>12</v>
      </c>
      <c r="M2" s="193"/>
      <c r="N2" s="193"/>
      <c r="O2" s="193" t="s">
        <v>13</v>
      </c>
      <c r="P2" s="193"/>
      <c r="Q2" s="193"/>
      <c r="R2" s="193" t="s">
        <v>14</v>
      </c>
      <c r="S2" s="193"/>
      <c r="T2" s="193"/>
      <c r="U2" s="194" t="s">
        <v>15</v>
      </c>
      <c r="V2" s="194"/>
      <c r="W2" s="194"/>
      <c r="X2" s="194" t="s">
        <v>16</v>
      </c>
      <c r="Y2" s="194"/>
      <c r="Z2" s="194"/>
      <c r="AA2" s="189" t="s">
        <v>7</v>
      </c>
      <c r="AB2" s="192"/>
    </row>
    <row r="3" spans="1:28" x14ac:dyDescent="0.25">
      <c r="A3" s="189"/>
      <c r="B3" s="190"/>
      <c r="C3" s="189"/>
      <c r="D3" s="1"/>
      <c r="E3" s="190"/>
      <c r="F3" s="190"/>
      <c r="G3" s="189"/>
      <c r="H3" s="2" t="s">
        <v>17</v>
      </c>
      <c r="I3" s="1" t="s">
        <v>18</v>
      </c>
      <c r="J3" s="191"/>
      <c r="K3" s="189"/>
      <c r="L3" s="3" t="s">
        <v>19</v>
      </c>
      <c r="M3" s="3" t="s">
        <v>767</v>
      </c>
      <c r="N3" s="3"/>
      <c r="O3" s="3" t="s">
        <v>19</v>
      </c>
      <c r="P3" s="3" t="s">
        <v>767</v>
      </c>
      <c r="Q3" s="3"/>
      <c r="R3" s="3" t="s">
        <v>19</v>
      </c>
      <c r="S3" s="3" t="s">
        <v>767</v>
      </c>
      <c r="T3" s="3"/>
      <c r="U3" s="3" t="s">
        <v>19</v>
      </c>
      <c r="V3" s="3" t="s">
        <v>767</v>
      </c>
      <c r="W3" s="3"/>
      <c r="X3" s="3" t="s">
        <v>19</v>
      </c>
      <c r="Y3" s="3" t="s">
        <v>767</v>
      </c>
      <c r="Z3" s="3"/>
      <c r="AA3" s="189"/>
      <c r="AB3" s="192"/>
    </row>
    <row r="4" spans="1:28" ht="15.75" x14ac:dyDescent="0.25">
      <c r="A4" s="4">
        <v>43670</v>
      </c>
      <c r="B4" s="5" t="s">
        <v>21</v>
      </c>
      <c r="C4" s="6">
        <v>450000</v>
      </c>
      <c r="D4" s="7"/>
      <c r="E4" s="5" t="s">
        <v>22</v>
      </c>
      <c r="F4" s="5">
        <v>1</v>
      </c>
      <c r="G4" s="5" t="s">
        <v>23</v>
      </c>
      <c r="H4" s="5"/>
      <c r="I4" s="5">
        <f t="shared" ref="I4:I34" si="0">F4*H4</f>
        <v>0</v>
      </c>
      <c r="J4" s="8" t="s">
        <v>24</v>
      </c>
      <c r="K4" s="5"/>
      <c r="L4" s="9">
        <f t="shared" ref="L4:L63" si="1">M4+N4</f>
        <v>0</v>
      </c>
      <c r="M4" s="9"/>
      <c r="N4" s="9"/>
      <c r="O4" s="9">
        <f t="shared" ref="O4:O63" si="2">P4+Q4</f>
        <v>0</v>
      </c>
      <c r="P4" s="9"/>
      <c r="Q4" s="9"/>
      <c r="R4" s="9">
        <f t="shared" ref="R4:R63" si="3">S4+T4</f>
        <v>0</v>
      </c>
      <c r="S4" s="9"/>
      <c r="T4" s="9"/>
      <c r="U4" s="9">
        <f t="shared" ref="U4:U63" si="4">V4+W4</f>
        <v>0</v>
      </c>
      <c r="V4" s="9"/>
      <c r="W4" s="9"/>
      <c r="X4" s="9">
        <f t="shared" ref="X4:X63" si="5">Y4+Z4</f>
        <v>0</v>
      </c>
      <c r="Y4" s="9"/>
      <c r="Z4" s="9"/>
      <c r="AA4" s="10">
        <f t="shared" ref="AA4:AA63" si="6">C4+I4-L4-O4-U4-X4-R4</f>
        <v>450000</v>
      </c>
      <c r="AB4" s="11"/>
    </row>
    <row r="5" spans="1:28" ht="15.75"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x14ac:dyDescent="0.25">
      <c r="A6" s="12">
        <v>45052</v>
      </c>
      <c r="B6" s="5" t="s">
        <v>35</v>
      </c>
      <c r="C6" s="13">
        <v>715000</v>
      </c>
      <c r="D6" s="5" t="s">
        <v>36</v>
      </c>
      <c r="E6" s="5" t="s">
        <v>37</v>
      </c>
      <c r="F6" s="5">
        <v>1100</v>
      </c>
      <c r="G6" s="15" t="s">
        <v>29</v>
      </c>
      <c r="H6" s="5"/>
      <c r="I6" s="5">
        <f t="shared" si="0"/>
        <v>0</v>
      </c>
      <c r="J6" s="14" t="s">
        <v>241</v>
      </c>
      <c r="K6" s="5" t="s">
        <v>39</v>
      </c>
      <c r="L6" s="9">
        <f t="shared" si="1"/>
        <v>0</v>
      </c>
      <c r="M6" s="9"/>
      <c r="N6" s="9"/>
      <c r="O6" s="9">
        <f t="shared" si="2"/>
        <v>0</v>
      </c>
      <c r="P6" s="9"/>
      <c r="Q6" s="9"/>
      <c r="R6" s="9">
        <f t="shared" si="3"/>
        <v>0</v>
      </c>
      <c r="S6" s="9"/>
      <c r="T6" s="9"/>
      <c r="U6" s="9">
        <f t="shared" si="4"/>
        <v>715000</v>
      </c>
      <c r="V6" s="9">
        <v>715000</v>
      </c>
      <c r="W6" s="9"/>
      <c r="X6" s="9">
        <f t="shared" si="5"/>
        <v>0</v>
      </c>
      <c r="Y6" s="9"/>
      <c r="Z6" s="9"/>
      <c r="AA6" s="10">
        <f t="shared" si="6"/>
        <v>0</v>
      </c>
      <c r="AB6" s="11">
        <v>45722</v>
      </c>
    </row>
    <row r="7" spans="1:28" ht="15.75" x14ac:dyDescent="0.25">
      <c r="A7" s="12">
        <v>45059</v>
      </c>
      <c r="B7" s="5" t="s">
        <v>40</v>
      </c>
      <c r="C7" s="13">
        <v>2640500</v>
      </c>
      <c r="D7" s="5" t="s">
        <v>41</v>
      </c>
      <c r="E7" s="5" t="s">
        <v>42</v>
      </c>
      <c r="F7" s="5">
        <v>1750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2640500</v>
      </c>
      <c r="AB7" s="11"/>
    </row>
    <row r="8" spans="1:28" ht="15.75" x14ac:dyDescent="0.25">
      <c r="A8" s="12">
        <v>45254</v>
      </c>
      <c r="B8" s="5" t="s">
        <v>46</v>
      </c>
      <c r="C8" s="13">
        <v>166250</v>
      </c>
      <c r="D8" s="5" t="s">
        <v>31</v>
      </c>
      <c r="E8" s="5" t="s">
        <v>47</v>
      </c>
      <c r="F8" s="5">
        <v>18250</v>
      </c>
      <c r="G8" s="5" t="s">
        <v>29</v>
      </c>
      <c r="H8" s="5"/>
      <c r="I8" s="5">
        <f t="shared" si="0"/>
        <v>0</v>
      </c>
      <c r="J8" s="16" t="s">
        <v>43</v>
      </c>
      <c r="K8" s="5"/>
      <c r="L8" s="9">
        <f t="shared" si="1"/>
        <v>0</v>
      </c>
      <c r="M8" s="9"/>
      <c r="N8" s="9"/>
      <c r="O8" s="9">
        <f t="shared" si="2"/>
        <v>0</v>
      </c>
      <c r="P8" s="9"/>
      <c r="Q8" s="9"/>
      <c r="R8" s="9">
        <f t="shared" si="3"/>
        <v>0</v>
      </c>
      <c r="S8" s="9"/>
      <c r="T8" s="9"/>
      <c r="U8" s="9">
        <f t="shared" si="4"/>
        <v>0</v>
      </c>
      <c r="V8" s="9"/>
      <c r="W8" s="9"/>
      <c r="X8" s="9">
        <f t="shared" si="5"/>
        <v>0</v>
      </c>
      <c r="Y8" s="9"/>
      <c r="Z8" s="9"/>
      <c r="AA8" s="10">
        <f t="shared" si="6"/>
        <v>166250</v>
      </c>
      <c r="AB8" s="11"/>
    </row>
    <row r="9" spans="1:28" ht="15.75" x14ac:dyDescent="0.25">
      <c r="A9" s="12">
        <v>45285</v>
      </c>
      <c r="B9" s="5" t="s">
        <v>48</v>
      </c>
      <c r="C9" s="5">
        <v>-390000</v>
      </c>
      <c r="D9" s="5" t="s">
        <v>49</v>
      </c>
      <c r="E9" s="5"/>
      <c r="F9" s="5"/>
      <c r="G9" s="5" t="s">
        <v>51</v>
      </c>
      <c r="H9" s="5"/>
      <c r="I9" s="5">
        <f t="shared" si="0"/>
        <v>0</v>
      </c>
      <c r="J9" s="14" t="s">
        <v>34</v>
      </c>
      <c r="K9" s="5" t="s">
        <v>52</v>
      </c>
      <c r="L9" s="9">
        <f t="shared" si="1"/>
        <v>0</v>
      </c>
      <c r="M9" s="9"/>
      <c r="N9" s="9"/>
      <c r="O9" s="9">
        <f t="shared" si="2"/>
        <v>0</v>
      </c>
      <c r="P9" s="9"/>
      <c r="Q9" s="9"/>
      <c r="R9" s="9">
        <f t="shared" si="3"/>
        <v>0</v>
      </c>
      <c r="S9" s="9"/>
      <c r="T9" s="9"/>
      <c r="U9" s="9">
        <f t="shared" si="4"/>
        <v>0</v>
      </c>
      <c r="V9" s="9"/>
      <c r="W9" s="9"/>
      <c r="X9" s="9">
        <f t="shared" si="5"/>
        <v>0</v>
      </c>
      <c r="Y9" s="9"/>
      <c r="Z9" s="9"/>
      <c r="AA9" s="10">
        <f t="shared" si="6"/>
        <v>-390000</v>
      </c>
      <c r="AB9" s="11"/>
    </row>
    <row r="10" spans="1:28" ht="15.75" x14ac:dyDescent="0.25">
      <c r="A10" s="17">
        <v>45405</v>
      </c>
      <c r="B10" s="20" t="s">
        <v>58</v>
      </c>
      <c r="C10" s="19">
        <v>139800</v>
      </c>
      <c r="D10" s="20" t="s">
        <v>41</v>
      </c>
      <c r="E10" s="20" t="s">
        <v>59</v>
      </c>
      <c r="F10" s="20">
        <v>574</v>
      </c>
      <c r="G10" s="20" t="s">
        <v>51</v>
      </c>
      <c r="H10" s="20"/>
      <c r="I10" s="5">
        <f t="shared" si="0"/>
        <v>0</v>
      </c>
      <c r="J10" s="16" t="s">
        <v>43</v>
      </c>
      <c r="K10" s="5"/>
      <c r="L10" s="9">
        <f t="shared" si="1"/>
        <v>0</v>
      </c>
      <c r="M10" s="9"/>
      <c r="N10" s="9"/>
      <c r="O10" s="9">
        <f t="shared" si="2"/>
        <v>0</v>
      </c>
      <c r="P10" s="9"/>
      <c r="Q10" s="9"/>
      <c r="R10" s="9">
        <f t="shared" si="3"/>
        <v>0</v>
      </c>
      <c r="S10" s="9"/>
      <c r="T10" s="9"/>
      <c r="U10" s="9">
        <f t="shared" si="4"/>
        <v>0</v>
      </c>
      <c r="V10" s="9"/>
      <c r="W10" s="9"/>
      <c r="X10" s="9">
        <f t="shared" si="5"/>
        <v>0</v>
      </c>
      <c r="Y10" s="9"/>
      <c r="Z10" s="9"/>
      <c r="AA10" s="10">
        <f t="shared" si="6"/>
        <v>139800</v>
      </c>
      <c r="AB10" s="11"/>
    </row>
    <row r="11" spans="1:28" ht="15.75" x14ac:dyDescent="0.25">
      <c r="A11" s="17">
        <v>45462</v>
      </c>
      <c r="B11" s="20" t="s">
        <v>60</v>
      </c>
      <c r="C11" s="20">
        <v>-40000</v>
      </c>
      <c r="D11" s="20" t="s">
        <v>41</v>
      </c>
      <c r="E11" s="20" t="s">
        <v>61</v>
      </c>
      <c r="F11" s="20">
        <v>4</v>
      </c>
      <c r="G11" s="20" t="s">
        <v>25</v>
      </c>
      <c r="H11" s="20"/>
      <c r="I11" s="5">
        <f t="shared" si="0"/>
        <v>0</v>
      </c>
      <c r="J11" s="14" t="s">
        <v>34</v>
      </c>
      <c r="K11" s="5"/>
      <c r="L11" s="9">
        <f t="shared" si="1"/>
        <v>0</v>
      </c>
      <c r="M11" s="9"/>
      <c r="N11" s="9"/>
      <c r="O11" s="9">
        <f t="shared" si="2"/>
        <v>0</v>
      </c>
      <c r="P11" s="9"/>
      <c r="Q11" s="9"/>
      <c r="R11" s="9">
        <f t="shared" si="3"/>
        <v>0</v>
      </c>
      <c r="S11" s="9"/>
      <c r="T11" s="9"/>
      <c r="U11" s="9">
        <f t="shared" si="4"/>
        <v>0</v>
      </c>
      <c r="V11" s="9"/>
      <c r="W11" s="9"/>
      <c r="X11" s="9">
        <f t="shared" si="5"/>
        <v>0</v>
      </c>
      <c r="Y11" s="9"/>
      <c r="Z11" s="9"/>
      <c r="AA11" s="10">
        <f t="shared" si="6"/>
        <v>-40000</v>
      </c>
      <c r="AB11" s="11">
        <v>45462</v>
      </c>
    </row>
    <row r="12" spans="1:28" ht="15.75" x14ac:dyDescent="0.25">
      <c r="A12" s="17">
        <v>45463</v>
      </c>
      <c r="B12" s="20" t="s">
        <v>35</v>
      </c>
      <c r="C12" s="19">
        <v>1566000</v>
      </c>
      <c r="D12" s="20"/>
      <c r="E12" s="20" t="s">
        <v>62</v>
      </c>
      <c r="F12" s="20">
        <v>11.6</v>
      </c>
      <c r="G12" s="20" t="s">
        <v>51</v>
      </c>
      <c r="H12" s="20"/>
      <c r="I12" s="5">
        <f t="shared" si="0"/>
        <v>0</v>
      </c>
      <c r="J12" s="14" t="s">
        <v>241</v>
      </c>
      <c r="K12" s="5"/>
      <c r="L12" s="9">
        <f t="shared" si="1"/>
        <v>0</v>
      </c>
      <c r="M12" s="9"/>
      <c r="N12" s="9"/>
      <c r="O12" s="9">
        <f t="shared" si="2"/>
        <v>0</v>
      </c>
      <c r="P12" s="9"/>
      <c r="Q12" s="9"/>
      <c r="R12" s="9">
        <f t="shared" si="3"/>
        <v>0</v>
      </c>
      <c r="S12" s="9"/>
      <c r="T12" s="9"/>
      <c r="U12" s="9">
        <f t="shared" si="4"/>
        <v>1566000</v>
      </c>
      <c r="V12" s="9">
        <v>1566000</v>
      </c>
      <c r="W12" s="9"/>
      <c r="X12" s="9">
        <f t="shared" si="5"/>
        <v>0</v>
      </c>
      <c r="Y12" s="9"/>
      <c r="Z12" s="9"/>
      <c r="AA12" s="10">
        <f t="shared" si="6"/>
        <v>0</v>
      </c>
      <c r="AB12" s="11">
        <v>45722</v>
      </c>
    </row>
    <row r="13" spans="1:28" ht="15.75" x14ac:dyDescent="0.25">
      <c r="A13" s="17">
        <v>45476</v>
      </c>
      <c r="B13" s="20" t="s">
        <v>63</v>
      </c>
      <c r="C13" s="20">
        <v>-120000</v>
      </c>
      <c r="D13" s="20" t="s">
        <v>31</v>
      </c>
      <c r="E13" s="20" t="s">
        <v>64</v>
      </c>
      <c r="F13" s="21">
        <v>5</v>
      </c>
      <c r="G13" s="20" t="s">
        <v>33</v>
      </c>
      <c r="H13" s="20"/>
      <c r="I13" s="5">
        <f t="shared" si="0"/>
        <v>0</v>
      </c>
      <c r="J13" s="14" t="s">
        <v>34</v>
      </c>
      <c r="K13" s="5">
        <v>602</v>
      </c>
      <c r="L13" s="9">
        <f t="shared" si="1"/>
        <v>0</v>
      </c>
      <c r="M13" s="9"/>
      <c r="N13" s="9"/>
      <c r="O13" s="9">
        <f t="shared" si="2"/>
        <v>0</v>
      </c>
      <c r="P13" s="9"/>
      <c r="Q13" s="9"/>
      <c r="R13" s="9">
        <f t="shared" si="3"/>
        <v>0</v>
      </c>
      <c r="S13" s="9"/>
      <c r="T13" s="9"/>
      <c r="U13" s="9">
        <f t="shared" si="4"/>
        <v>0</v>
      </c>
      <c r="V13" s="9"/>
      <c r="W13" s="9"/>
      <c r="X13" s="9">
        <f t="shared" si="5"/>
        <v>0</v>
      </c>
      <c r="Y13" s="9"/>
      <c r="Z13" s="9"/>
      <c r="AA13" s="10">
        <f t="shared" si="6"/>
        <v>-120000</v>
      </c>
      <c r="AB13" s="11">
        <v>45474</v>
      </c>
    </row>
    <row r="14" spans="1:28" ht="15.75" x14ac:dyDescent="0.25">
      <c r="A14" s="17">
        <v>45485</v>
      </c>
      <c r="B14" s="20" t="s">
        <v>67</v>
      </c>
      <c r="C14" s="19">
        <v>-100000</v>
      </c>
      <c r="D14" s="20" t="s">
        <v>41</v>
      </c>
      <c r="E14" s="20" t="s">
        <v>68</v>
      </c>
      <c r="F14" s="20">
        <v>298</v>
      </c>
      <c r="G14" s="20" t="s">
        <v>29</v>
      </c>
      <c r="H14" s="20"/>
      <c r="I14" s="5">
        <f t="shared" si="0"/>
        <v>0</v>
      </c>
      <c r="J14" s="14" t="s">
        <v>34</v>
      </c>
      <c r="K14" s="5"/>
      <c r="L14" s="9">
        <f t="shared" si="1"/>
        <v>0</v>
      </c>
      <c r="M14" s="9"/>
      <c r="N14" s="9"/>
      <c r="O14" s="9">
        <f t="shared" si="2"/>
        <v>0</v>
      </c>
      <c r="P14" s="9"/>
      <c r="Q14" s="9"/>
      <c r="R14" s="9">
        <f t="shared" si="3"/>
        <v>0</v>
      </c>
      <c r="S14" s="9"/>
      <c r="T14" s="9"/>
      <c r="U14" s="9">
        <f t="shared" si="4"/>
        <v>0</v>
      </c>
      <c r="V14" s="9"/>
      <c r="W14" s="9"/>
      <c r="X14" s="9">
        <f t="shared" si="5"/>
        <v>0</v>
      </c>
      <c r="Y14" s="9"/>
      <c r="Z14" s="9"/>
      <c r="AA14" s="10">
        <f t="shared" si="6"/>
        <v>-100000</v>
      </c>
      <c r="AB14" s="11">
        <v>45637</v>
      </c>
    </row>
    <row r="15" spans="1:28" ht="15.75" x14ac:dyDescent="0.25">
      <c r="A15" s="17">
        <v>45495</v>
      </c>
      <c r="B15" s="20" t="s">
        <v>69</v>
      </c>
      <c r="C15" s="19">
        <v>471600</v>
      </c>
      <c r="D15" s="20" t="s">
        <v>41</v>
      </c>
      <c r="E15" s="20" t="s">
        <v>70</v>
      </c>
      <c r="F15" s="20">
        <v>300</v>
      </c>
      <c r="G15" s="20" t="s">
        <v>29</v>
      </c>
      <c r="H15" s="20"/>
      <c r="I15" s="5">
        <f t="shared" si="0"/>
        <v>0</v>
      </c>
      <c r="J15" s="14" t="s">
        <v>241</v>
      </c>
      <c r="K15" s="5"/>
      <c r="L15" s="9">
        <f t="shared" si="1"/>
        <v>0</v>
      </c>
      <c r="M15" s="9"/>
      <c r="N15" s="9"/>
      <c r="O15" s="9">
        <f t="shared" si="2"/>
        <v>0</v>
      </c>
      <c r="P15" s="9"/>
      <c r="Q15" s="9"/>
      <c r="R15" s="9">
        <f t="shared" si="3"/>
        <v>0</v>
      </c>
      <c r="S15" s="9"/>
      <c r="T15" s="9"/>
      <c r="U15" s="9">
        <f t="shared" si="4"/>
        <v>471600</v>
      </c>
      <c r="V15" s="9">
        <v>471600</v>
      </c>
      <c r="W15" s="9"/>
      <c r="X15" s="9">
        <f t="shared" si="5"/>
        <v>0</v>
      </c>
      <c r="Y15" s="9"/>
      <c r="Z15" s="9"/>
      <c r="AA15" s="10">
        <f t="shared" si="6"/>
        <v>0</v>
      </c>
      <c r="AB15" s="11">
        <v>45720</v>
      </c>
    </row>
    <row r="16" spans="1:28" ht="15.75" x14ac:dyDescent="0.25">
      <c r="A16" s="17">
        <v>45495</v>
      </c>
      <c r="B16" s="20" t="s">
        <v>69</v>
      </c>
      <c r="C16" s="19">
        <v>272500</v>
      </c>
      <c r="D16" s="20" t="s">
        <v>41</v>
      </c>
      <c r="E16" s="20" t="s">
        <v>71</v>
      </c>
      <c r="F16" s="20">
        <v>250</v>
      </c>
      <c r="G16" s="20" t="s">
        <v>29</v>
      </c>
      <c r="H16" s="20"/>
      <c r="I16" s="5">
        <f t="shared" si="0"/>
        <v>0</v>
      </c>
      <c r="J16" s="14" t="s">
        <v>241</v>
      </c>
      <c r="K16" s="5"/>
      <c r="L16" s="9">
        <f t="shared" si="1"/>
        <v>0</v>
      </c>
      <c r="M16" s="9"/>
      <c r="N16" s="9"/>
      <c r="O16" s="9">
        <f t="shared" si="2"/>
        <v>0</v>
      </c>
      <c r="P16" s="9"/>
      <c r="Q16" s="9"/>
      <c r="R16" s="9">
        <f t="shared" si="3"/>
        <v>0</v>
      </c>
      <c r="S16" s="9"/>
      <c r="T16" s="9"/>
      <c r="U16" s="9">
        <f t="shared" si="4"/>
        <v>272500</v>
      </c>
      <c r="V16" s="9">
        <v>272500</v>
      </c>
      <c r="W16" s="9"/>
      <c r="X16" s="9">
        <f t="shared" si="5"/>
        <v>0</v>
      </c>
      <c r="Y16" s="9"/>
      <c r="Z16" s="9"/>
      <c r="AA16" s="10">
        <f t="shared" si="6"/>
        <v>0</v>
      </c>
      <c r="AB16" s="11">
        <v>45720</v>
      </c>
    </row>
    <row r="17" spans="1:28" ht="15.75" x14ac:dyDescent="0.25">
      <c r="A17" s="17">
        <v>45527</v>
      </c>
      <c r="B17" s="20" t="s">
        <v>75</v>
      </c>
      <c r="C17" s="19">
        <v>6532000</v>
      </c>
      <c r="D17" s="20" t="s">
        <v>31</v>
      </c>
      <c r="E17" s="20" t="s">
        <v>78</v>
      </c>
      <c r="F17" s="20">
        <v>100</v>
      </c>
      <c r="G17" s="20" t="s">
        <v>51</v>
      </c>
      <c r="H17" s="20"/>
      <c r="I17" s="5">
        <f t="shared" si="0"/>
        <v>0</v>
      </c>
      <c r="J17" s="16" t="s">
        <v>43</v>
      </c>
      <c r="K17" s="5"/>
      <c r="L17" s="9">
        <f t="shared" si="1"/>
        <v>0</v>
      </c>
      <c r="M17" s="9"/>
      <c r="N17" s="9"/>
      <c r="O17" s="9">
        <f t="shared" si="2"/>
        <v>0</v>
      </c>
      <c r="P17" s="9"/>
      <c r="Q17" s="9"/>
      <c r="R17" s="9">
        <f t="shared" si="3"/>
        <v>0</v>
      </c>
      <c r="S17" s="9"/>
      <c r="T17" s="9"/>
      <c r="U17" s="9">
        <f t="shared" si="4"/>
        <v>0</v>
      </c>
      <c r="V17" s="9"/>
      <c r="W17" s="9"/>
      <c r="X17" s="9">
        <f t="shared" si="5"/>
        <v>0</v>
      </c>
      <c r="Y17" s="9"/>
      <c r="Z17" s="9"/>
      <c r="AA17" s="10">
        <f t="shared" si="6"/>
        <v>6532000</v>
      </c>
      <c r="AB17" s="11"/>
    </row>
    <row r="18" spans="1:28" ht="15.75" x14ac:dyDescent="0.25">
      <c r="A18" s="17">
        <v>45532</v>
      </c>
      <c r="B18" s="20" t="s">
        <v>79</v>
      </c>
      <c r="C18" s="19">
        <v>-1200000</v>
      </c>
      <c r="D18" s="20" t="s">
        <v>31</v>
      </c>
      <c r="E18" s="20" t="s">
        <v>80</v>
      </c>
      <c r="F18" s="20">
        <v>1</v>
      </c>
      <c r="G18" s="20" t="s">
        <v>23</v>
      </c>
      <c r="H18" s="20"/>
      <c r="I18" s="5">
        <f t="shared" si="0"/>
        <v>0</v>
      </c>
      <c r="J18" s="14" t="s">
        <v>34</v>
      </c>
      <c r="K18" s="5"/>
      <c r="L18" s="9">
        <f t="shared" si="1"/>
        <v>0</v>
      </c>
      <c r="M18" s="9"/>
      <c r="N18" s="9"/>
      <c r="O18" s="9">
        <f t="shared" si="2"/>
        <v>0</v>
      </c>
      <c r="P18" s="9"/>
      <c r="Q18" s="9"/>
      <c r="R18" s="9">
        <f t="shared" si="3"/>
        <v>0</v>
      </c>
      <c r="S18" s="9"/>
      <c r="T18" s="9"/>
      <c r="U18" s="9">
        <f t="shared" si="4"/>
        <v>0</v>
      </c>
      <c r="V18" s="9"/>
      <c r="W18" s="9"/>
      <c r="X18" s="9">
        <f t="shared" si="5"/>
        <v>0</v>
      </c>
      <c r="Y18" s="9"/>
      <c r="Z18" s="9"/>
      <c r="AA18" s="10">
        <f t="shared" si="6"/>
        <v>-1200000</v>
      </c>
      <c r="AB18" s="11"/>
    </row>
    <row r="19" spans="1:28" ht="15.75" x14ac:dyDescent="0.25">
      <c r="A19" s="17">
        <v>45538</v>
      </c>
      <c r="B19" s="20" t="s">
        <v>81</v>
      </c>
      <c r="C19" s="19">
        <v>173900</v>
      </c>
      <c r="D19" s="20" t="s">
        <v>36</v>
      </c>
      <c r="E19" s="20" t="s">
        <v>82</v>
      </c>
      <c r="F19" s="20">
        <v>11</v>
      </c>
      <c r="G19" s="20" t="s">
        <v>51</v>
      </c>
      <c r="H19" s="20"/>
      <c r="I19" s="5">
        <f t="shared" si="0"/>
        <v>0</v>
      </c>
      <c r="J19" s="14" t="s">
        <v>240</v>
      </c>
      <c r="K19" s="5" t="s">
        <v>83</v>
      </c>
      <c r="L19" s="9">
        <f t="shared" si="1"/>
        <v>0</v>
      </c>
      <c r="M19" s="9"/>
      <c r="N19" s="9"/>
      <c r="O19" s="9">
        <f t="shared" si="2"/>
        <v>173900</v>
      </c>
      <c r="P19" s="9">
        <v>173900</v>
      </c>
      <c r="Q19" s="9"/>
      <c r="R19" s="9">
        <f t="shared" si="3"/>
        <v>0</v>
      </c>
      <c r="S19" s="9"/>
      <c r="T19" s="9"/>
      <c r="U19" s="9">
        <f t="shared" si="4"/>
        <v>0</v>
      </c>
      <c r="V19" s="9"/>
      <c r="W19" s="9"/>
      <c r="X19" s="9">
        <f t="shared" si="5"/>
        <v>0</v>
      </c>
      <c r="Y19" s="9"/>
      <c r="Z19" s="9"/>
      <c r="AA19" s="10">
        <f t="shared" si="6"/>
        <v>0</v>
      </c>
      <c r="AB19" s="11">
        <v>45722</v>
      </c>
    </row>
    <row r="20" spans="1:28" ht="15.75" x14ac:dyDescent="0.25">
      <c r="A20" s="17">
        <v>45538</v>
      </c>
      <c r="B20" s="20" t="s">
        <v>81</v>
      </c>
      <c r="C20" s="19">
        <v>450000</v>
      </c>
      <c r="D20" s="20" t="s">
        <v>36</v>
      </c>
      <c r="E20" s="20" t="s">
        <v>84</v>
      </c>
      <c r="F20" s="20">
        <v>1</v>
      </c>
      <c r="G20" s="20" t="s">
        <v>33</v>
      </c>
      <c r="H20" s="20"/>
      <c r="I20" s="5">
        <f t="shared" si="0"/>
        <v>0</v>
      </c>
      <c r="J20" s="14" t="s">
        <v>240</v>
      </c>
      <c r="K20" s="5"/>
      <c r="L20" s="9">
        <f t="shared" si="1"/>
        <v>0</v>
      </c>
      <c r="M20" s="9"/>
      <c r="N20" s="9"/>
      <c r="O20" s="9">
        <f t="shared" si="2"/>
        <v>450000</v>
      </c>
      <c r="P20" s="9">
        <v>450000</v>
      </c>
      <c r="Q20" s="9"/>
      <c r="R20" s="9">
        <f t="shared" si="3"/>
        <v>0</v>
      </c>
      <c r="S20" s="9"/>
      <c r="T20" s="9"/>
      <c r="U20" s="9">
        <f t="shared" si="4"/>
        <v>0</v>
      </c>
      <c r="V20" s="9"/>
      <c r="W20" s="9"/>
      <c r="X20" s="9">
        <f t="shared" si="5"/>
        <v>0</v>
      </c>
      <c r="Y20" s="9"/>
      <c r="Z20" s="9"/>
      <c r="AA20" s="10">
        <f t="shared" si="6"/>
        <v>0</v>
      </c>
      <c r="AB20" s="11">
        <v>45722</v>
      </c>
    </row>
    <row r="21" spans="1:28" ht="15.75" x14ac:dyDescent="0.25">
      <c r="A21" s="17">
        <v>45538</v>
      </c>
      <c r="B21" s="20" t="s">
        <v>81</v>
      </c>
      <c r="C21" s="19">
        <v>1597400</v>
      </c>
      <c r="D21" s="20" t="s">
        <v>36</v>
      </c>
      <c r="E21" s="20" t="s">
        <v>85</v>
      </c>
      <c r="F21" s="20">
        <v>32.6</v>
      </c>
      <c r="G21" s="20" t="s">
        <v>51</v>
      </c>
      <c r="H21" s="20"/>
      <c r="I21" s="5">
        <f t="shared" si="0"/>
        <v>0</v>
      </c>
      <c r="J21" s="14" t="s">
        <v>240</v>
      </c>
      <c r="K21" s="5"/>
      <c r="L21" s="9">
        <f t="shared" si="1"/>
        <v>0</v>
      </c>
      <c r="M21" s="9"/>
      <c r="N21" s="9"/>
      <c r="O21" s="9">
        <f t="shared" si="2"/>
        <v>1597400</v>
      </c>
      <c r="P21" s="9">
        <v>1597400</v>
      </c>
      <c r="Q21" s="9"/>
      <c r="R21" s="9">
        <f t="shared" si="3"/>
        <v>0</v>
      </c>
      <c r="S21" s="9"/>
      <c r="T21" s="9"/>
      <c r="U21" s="9">
        <f t="shared" si="4"/>
        <v>0</v>
      </c>
      <c r="V21" s="9"/>
      <c r="W21" s="9"/>
      <c r="X21" s="9">
        <f t="shared" si="5"/>
        <v>0</v>
      </c>
      <c r="Y21" s="9"/>
      <c r="Z21" s="9"/>
      <c r="AA21" s="10">
        <f t="shared" si="6"/>
        <v>0</v>
      </c>
      <c r="AB21" s="11">
        <v>45722</v>
      </c>
    </row>
    <row r="22" spans="1:28" ht="15.75" x14ac:dyDescent="0.25">
      <c r="A22" s="17">
        <v>45542</v>
      </c>
      <c r="B22" s="20" t="s">
        <v>81</v>
      </c>
      <c r="C22" s="19">
        <v>1646600</v>
      </c>
      <c r="D22" s="20" t="s">
        <v>36</v>
      </c>
      <c r="E22" s="20" t="s">
        <v>85</v>
      </c>
      <c r="F22" s="20">
        <v>33.6</v>
      </c>
      <c r="G22" s="20" t="s">
        <v>51</v>
      </c>
      <c r="H22" s="20"/>
      <c r="I22" s="5">
        <f t="shared" si="0"/>
        <v>0</v>
      </c>
      <c r="J22" s="14" t="s">
        <v>240</v>
      </c>
      <c r="K22" s="5"/>
      <c r="L22" s="9">
        <f t="shared" si="1"/>
        <v>0</v>
      </c>
      <c r="M22" s="9"/>
      <c r="N22" s="9"/>
      <c r="O22" s="9">
        <f t="shared" si="2"/>
        <v>1646600</v>
      </c>
      <c r="P22" s="9">
        <v>1646600</v>
      </c>
      <c r="Q22" s="9"/>
      <c r="R22" s="9">
        <f t="shared" si="3"/>
        <v>0</v>
      </c>
      <c r="S22" s="9"/>
      <c r="T22" s="9"/>
      <c r="U22" s="9">
        <f t="shared" si="4"/>
        <v>0</v>
      </c>
      <c r="V22" s="9"/>
      <c r="W22" s="9"/>
      <c r="X22" s="9">
        <f t="shared" si="5"/>
        <v>0</v>
      </c>
      <c r="Y22" s="9"/>
      <c r="Z22" s="9"/>
      <c r="AA22" s="10">
        <f t="shared" si="6"/>
        <v>0</v>
      </c>
      <c r="AB22" s="11">
        <v>45722</v>
      </c>
    </row>
    <row r="23" spans="1:28" ht="15.75" x14ac:dyDescent="0.25">
      <c r="A23" s="17">
        <v>45548</v>
      </c>
      <c r="B23" s="20" t="s">
        <v>35</v>
      </c>
      <c r="C23" s="19">
        <v>3125000</v>
      </c>
      <c r="D23" s="5" t="s">
        <v>36</v>
      </c>
      <c r="E23" s="20" t="s">
        <v>86</v>
      </c>
      <c r="F23" s="20">
        <v>25</v>
      </c>
      <c r="G23" s="20" t="s">
        <v>51</v>
      </c>
      <c r="H23" s="20"/>
      <c r="I23" s="5">
        <f t="shared" si="0"/>
        <v>0</v>
      </c>
      <c r="J23" s="14" t="s">
        <v>241</v>
      </c>
      <c r="K23" s="5"/>
      <c r="L23" s="9">
        <f t="shared" si="1"/>
        <v>0</v>
      </c>
      <c r="M23" s="9"/>
      <c r="N23" s="9"/>
      <c r="O23" s="9">
        <f t="shared" si="2"/>
        <v>0</v>
      </c>
      <c r="P23" s="9"/>
      <c r="Q23" s="9"/>
      <c r="R23" s="9">
        <f t="shared" si="3"/>
        <v>0</v>
      </c>
      <c r="S23" s="9"/>
      <c r="T23" s="9"/>
      <c r="U23" s="9">
        <f t="shared" si="4"/>
        <v>3125000</v>
      </c>
      <c r="V23" s="9">
        <v>2719000</v>
      </c>
      <c r="W23" s="9">
        <v>406000</v>
      </c>
      <c r="X23" s="9">
        <f t="shared" si="5"/>
        <v>0</v>
      </c>
      <c r="Y23" s="9"/>
      <c r="Z23" s="9"/>
      <c r="AA23" s="10">
        <f t="shared" si="6"/>
        <v>0</v>
      </c>
      <c r="AB23" s="11">
        <v>45729</v>
      </c>
    </row>
    <row r="24" spans="1:28" ht="15.75" x14ac:dyDescent="0.25">
      <c r="A24" s="17">
        <v>45548</v>
      </c>
      <c r="B24" s="20" t="s">
        <v>81</v>
      </c>
      <c r="C24" s="19">
        <v>1592500</v>
      </c>
      <c r="D24" s="20" t="s">
        <v>36</v>
      </c>
      <c r="E24" s="20" t="s">
        <v>85</v>
      </c>
      <c r="F24" s="20">
        <v>32.5</v>
      </c>
      <c r="G24" s="20" t="s">
        <v>51</v>
      </c>
      <c r="H24" s="20"/>
      <c r="I24" s="5">
        <f t="shared" si="0"/>
        <v>0</v>
      </c>
      <c r="J24" s="14" t="s">
        <v>240</v>
      </c>
      <c r="K24" s="5"/>
      <c r="L24" s="9">
        <f t="shared" si="1"/>
        <v>0</v>
      </c>
      <c r="M24" s="9"/>
      <c r="N24" s="9"/>
      <c r="O24" s="9">
        <f t="shared" si="2"/>
        <v>1592500</v>
      </c>
      <c r="P24" s="9">
        <v>1592500</v>
      </c>
      <c r="Q24" s="9"/>
      <c r="R24" s="9">
        <f t="shared" si="3"/>
        <v>0</v>
      </c>
      <c r="S24" s="9"/>
      <c r="T24" s="9"/>
      <c r="U24" s="9">
        <f t="shared" si="4"/>
        <v>0</v>
      </c>
      <c r="V24" s="9"/>
      <c r="W24" s="9"/>
      <c r="X24" s="9">
        <f t="shared" si="5"/>
        <v>0</v>
      </c>
      <c r="Y24" s="9"/>
      <c r="Z24" s="9"/>
      <c r="AA24" s="10">
        <f t="shared" si="6"/>
        <v>0</v>
      </c>
      <c r="AB24" s="11">
        <v>45722</v>
      </c>
    </row>
    <row r="25" spans="1:28" ht="15.75" x14ac:dyDescent="0.25">
      <c r="A25" s="17">
        <v>45553</v>
      </c>
      <c r="B25" s="20" t="s">
        <v>87</v>
      </c>
      <c r="C25" s="19">
        <v>3080000</v>
      </c>
      <c r="D25" s="20" t="s">
        <v>31</v>
      </c>
      <c r="E25" s="20" t="s">
        <v>88</v>
      </c>
      <c r="F25" s="20">
        <v>11000</v>
      </c>
      <c r="G25" s="20" t="s">
        <v>29</v>
      </c>
      <c r="H25" s="20"/>
      <c r="I25" s="5">
        <f t="shared" si="0"/>
        <v>0</v>
      </c>
      <c r="J25" s="14" t="s">
        <v>240</v>
      </c>
      <c r="K25" s="5" t="s">
        <v>89</v>
      </c>
      <c r="L25" s="9">
        <f t="shared" si="1"/>
        <v>0</v>
      </c>
      <c r="M25" s="9"/>
      <c r="N25" s="9"/>
      <c r="O25" s="9">
        <f t="shared" si="2"/>
        <v>3080000</v>
      </c>
      <c r="P25" s="9">
        <v>3080000</v>
      </c>
      <c r="Q25" s="9"/>
      <c r="R25" s="9">
        <f t="shared" si="3"/>
        <v>0</v>
      </c>
      <c r="S25" s="9"/>
      <c r="T25" s="9"/>
      <c r="U25" s="9">
        <f t="shared" si="4"/>
        <v>0</v>
      </c>
      <c r="V25" s="9"/>
      <c r="W25" s="9"/>
      <c r="X25" s="9">
        <f t="shared" si="5"/>
        <v>0</v>
      </c>
      <c r="Y25" s="9"/>
      <c r="Z25" s="9"/>
      <c r="AA25" s="10">
        <f t="shared" si="6"/>
        <v>0</v>
      </c>
      <c r="AB25" s="11">
        <v>45740</v>
      </c>
    </row>
    <row r="26" spans="1:28" ht="15.75" x14ac:dyDescent="0.25">
      <c r="A26" s="17">
        <v>45554</v>
      </c>
      <c r="B26" s="22" t="s">
        <v>87</v>
      </c>
      <c r="C26" s="23">
        <v>1808000</v>
      </c>
      <c r="D26" s="22" t="s">
        <v>31</v>
      </c>
      <c r="E26" s="22" t="s">
        <v>90</v>
      </c>
      <c r="F26" s="22">
        <v>226</v>
      </c>
      <c r="G26" s="22" t="s">
        <v>51</v>
      </c>
      <c r="H26" s="20"/>
      <c r="I26" s="5">
        <f t="shared" si="0"/>
        <v>0</v>
      </c>
      <c r="J26" s="14" t="s">
        <v>240</v>
      </c>
      <c r="K26" s="5"/>
      <c r="L26" s="9">
        <f t="shared" si="1"/>
        <v>0</v>
      </c>
      <c r="M26" s="9"/>
      <c r="N26" s="9"/>
      <c r="O26" s="9">
        <f t="shared" si="2"/>
        <v>1808000</v>
      </c>
      <c r="P26" s="9">
        <v>1808000</v>
      </c>
      <c r="Q26" s="9"/>
      <c r="R26" s="9">
        <f t="shared" si="3"/>
        <v>0</v>
      </c>
      <c r="S26" s="9"/>
      <c r="T26" s="9"/>
      <c r="U26" s="9">
        <f t="shared" si="4"/>
        <v>0</v>
      </c>
      <c r="V26" s="9"/>
      <c r="W26" s="9"/>
      <c r="X26" s="9">
        <f t="shared" si="5"/>
        <v>0</v>
      </c>
      <c r="Y26" s="9"/>
      <c r="Z26" s="9"/>
      <c r="AA26" s="10">
        <f t="shared" si="6"/>
        <v>0</v>
      </c>
      <c r="AB26" s="11">
        <v>45740</v>
      </c>
    </row>
    <row r="27" spans="1:28" ht="15.75" x14ac:dyDescent="0.25">
      <c r="A27" s="17">
        <v>45559</v>
      </c>
      <c r="B27" s="20" t="s">
        <v>81</v>
      </c>
      <c r="C27" s="19">
        <v>1592500</v>
      </c>
      <c r="D27" s="20" t="s">
        <v>36</v>
      </c>
      <c r="E27" s="20" t="s">
        <v>85</v>
      </c>
      <c r="F27" s="20">
        <v>32.5</v>
      </c>
      <c r="G27" s="20" t="s">
        <v>51</v>
      </c>
      <c r="H27" s="20"/>
      <c r="I27" s="5">
        <f t="shared" si="0"/>
        <v>0</v>
      </c>
      <c r="J27" s="14" t="s">
        <v>240</v>
      </c>
      <c r="K27" s="5"/>
      <c r="L27" s="9">
        <f t="shared" si="1"/>
        <v>0</v>
      </c>
      <c r="M27" s="9"/>
      <c r="N27" s="9"/>
      <c r="O27" s="9">
        <f t="shared" si="2"/>
        <v>1592500</v>
      </c>
      <c r="P27" s="9">
        <v>1592500</v>
      </c>
      <c r="Q27" s="9"/>
      <c r="R27" s="9">
        <f t="shared" si="3"/>
        <v>0</v>
      </c>
      <c r="S27" s="9"/>
      <c r="T27" s="9"/>
      <c r="U27" s="9">
        <f t="shared" si="4"/>
        <v>0</v>
      </c>
      <c r="V27" s="9"/>
      <c r="W27" s="9"/>
      <c r="X27" s="9">
        <f t="shared" si="5"/>
        <v>0</v>
      </c>
      <c r="Y27" s="9"/>
      <c r="Z27" s="9"/>
      <c r="AA27" s="10">
        <f t="shared" si="6"/>
        <v>0</v>
      </c>
      <c r="AB27" s="11">
        <v>45722</v>
      </c>
    </row>
    <row r="28" spans="1:28" ht="15.75" x14ac:dyDescent="0.25">
      <c r="A28" s="17">
        <v>45561</v>
      </c>
      <c r="B28" s="20" t="s">
        <v>92</v>
      </c>
      <c r="C28" s="19">
        <v>-250000</v>
      </c>
      <c r="D28" s="20" t="s">
        <v>31</v>
      </c>
      <c r="E28" s="20" t="s">
        <v>91</v>
      </c>
      <c r="F28" s="20">
        <v>500</v>
      </c>
      <c r="G28" s="20" t="s">
        <v>29</v>
      </c>
      <c r="H28" s="20"/>
      <c r="I28" s="5">
        <f t="shared" si="0"/>
        <v>0</v>
      </c>
      <c r="J28" s="14" t="s">
        <v>34</v>
      </c>
      <c r="K28" s="5" t="s">
        <v>93</v>
      </c>
      <c r="L28" s="9">
        <f t="shared" si="1"/>
        <v>0</v>
      </c>
      <c r="M28" s="9"/>
      <c r="N28" s="9"/>
      <c r="O28" s="9">
        <f t="shared" si="2"/>
        <v>0</v>
      </c>
      <c r="P28" s="9"/>
      <c r="Q28" s="9"/>
      <c r="R28" s="9">
        <f t="shared" si="3"/>
        <v>0</v>
      </c>
      <c r="S28" s="9"/>
      <c r="T28" s="9"/>
      <c r="U28" s="9">
        <f t="shared" si="4"/>
        <v>0</v>
      </c>
      <c r="V28" s="9"/>
      <c r="W28" s="9"/>
      <c r="X28" s="9">
        <f t="shared" si="5"/>
        <v>0</v>
      </c>
      <c r="Y28" s="9"/>
      <c r="Z28" s="9"/>
      <c r="AA28" s="10">
        <f t="shared" si="6"/>
        <v>-250000</v>
      </c>
      <c r="AB28" s="11">
        <v>45684</v>
      </c>
    </row>
    <row r="29" spans="1:28" ht="15.75" x14ac:dyDescent="0.25">
      <c r="A29" s="17">
        <v>45573</v>
      </c>
      <c r="B29" s="20" t="s">
        <v>96</v>
      </c>
      <c r="C29" s="20">
        <v>37600</v>
      </c>
      <c r="D29" s="20" t="s">
        <v>41</v>
      </c>
      <c r="E29" s="20" t="s">
        <v>97</v>
      </c>
      <c r="F29" s="20">
        <v>62.8</v>
      </c>
      <c r="G29" s="20" t="s">
        <v>51</v>
      </c>
      <c r="H29" s="20"/>
      <c r="I29" s="5">
        <f t="shared" si="0"/>
        <v>0</v>
      </c>
      <c r="J29" s="34" t="s">
        <v>26</v>
      </c>
      <c r="K29" s="5"/>
      <c r="L29" s="9">
        <f t="shared" si="1"/>
        <v>0</v>
      </c>
      <c r="M29" s="9"/>
      <c r="N29" s="9"/>
      <c r="O29" s="9">
        <f t="shared" si="2"/>
        <v>0</v>
      </c>
      <c r="P29" s="9"/>
      <c r="Q29" s="9"/>
      <c r="R29" s="9">
        <f t="shared" si="3"/>
        <v>0</v>
      </c>
      <c r="S29" s="9"/>
      <c r="T29" s="9"/>
      <c r="U29" s="9">
        <f t="shared" si="4"/>
        <v>0</v>
      </c>
      <c r="V29" s="9"/>
      <c r="W29" s="9"/>
      <c r="X29" s="9">
        <f t="shared" si="5"/>
        <v>0</v>
      </c>
      <c r="Y29" s="9"/>
      <c r="Z29" s="9"/>
      <c r="AA29" s="10">
        <f t="shared" si="6"/>
        <v>37600</v>
      </c>
      <c r="AB29" s="11"/>
    </row>
    <row r="30" spans="1:28" ht="15.75" x14ac:dyDescent="0.25">
      <c r="A30" s="17">
        <v>45573</v>
      </c>
      <c r="B30" s="20" t="s">
        <v>81</v>
      </c>
      <c r="C30" s="20">
        <v>1136800</v>
      </c>
      <c r="D30" s="20" t="s">
        <v>41</v>
      </c>
      <c r="E30" s="20" t="s">
        <v>98</v>
      </c>
      <c r="F30" s="20">
        <v>23.2</v>
      </c>
      <c r="G30" s="20" t="s">
        <v>51</v>
      </c>
      <c r="H30" s="20"/>
      <c r="I30" s="5">
        <f t="shared" si="0"/>
        <v>0</v>
      </c>
      <c r="J30" s="14" t="s">
        <v>240</v>
      </c>
      <c r="K30" s="5"/>
      <c r="L30" s="9">
        <f t="shared" si="1"/>
        <v>0</v>
      </c>
      <c r="M30" s="9"/>
      <c r="N30" s="9"/>
      <c r="O30" s="9">
        <f t="shared" si="2"/>
        <v>1136800</v>
      </c>
      <c r="P30" s="9">
        <v>1136800</v>
      </c>
      <c r="Q30" s="9"/>
      <c r="R30" s="9">
        <f t="shared" si="3"/>
        <v>0</v>
      </c>
      <c r="S30" s="9"/>
      <c r="T30" s="9"/>
      <c r="U30" s="9">
        <f t="shared" si="4"/>
        <v>0</v>
      </c>
      <c r="V30" s="9"/>
      <c r="W30" s="9"/>
      <c r="X30" s="9">
        <f t="shared" si="5"/>
        <v>0</v>
      </c>
      <c r="Y30" s="9"/>
      <c r="Z30" s="9"/>
      <c r="AA30" s="10">
        <f t="shared" si="6"/>
        <v>0</v>
      </c>
      <c r="AB30" s="11">
        <v>45722</v>
      </c>
    </row>
    <row r="31" spans="1:28" ht="15.75" x14ac:dyDescent="0.25">
      <c r="A31" s="17">
        <v>45581</v>
      </c>
      <c r="B31" s="20" t="s">
        <v>81</v>
      </c>
      <c r="C31" s="20">
        <v>2317700</v>
      </c>
      <c r="D31" s="20" t="s">
        <v>41</v>
      </c>
      <c r="E31" s="20" t="s">
        <v>98</v>
      </c>
      <c r="F31" s="20">
        <v>47.3</v>
      </c>
      <c r="G31" s="20" t="s">
        <v>51</v>
      </c>
      <c r="H31" s="20"/>
      <c r="I31" s="5">
        <f t="shared" si="0"/>
        <v>0</v>
      </c>
      <c r="J31" s="14" t="s">
        <v>240</v>
      </c>
      <c r="K31" s="25"/>
      <c r="L31" s="9">
        <f t="shared" si="1"/>
        <v>0</v>
      </c>
      <c r="M31" s="9"/>
      <c r="N31" s="9"/>
      <c r="O31" s="9">
        <f t="shared" si="2"/>
        <v>2317700</v>
      </c>
      <c r="P31" s="9">
        <v>1811000</v>
      </c>
      <c r="Q31" s="9">
        <v>506700</v>
      </c>
      <c r="R31" s="9">
        <f t="shared" si="3"/>
        <v>0</v>
      </c>
      <c r="S31" s="9"/>
      <c r="T31" s="9"/>
      <c r="U31" s="9">
        <f t="shared" si="4"/>
        <v>0</v>
      </c>
      <c r="V31" s="9"/>
      <c r="W31" s="9"/>
      <c r="X31" s="9">
        <f t="shared" si="5"/>
        <v>0</v>
      </c>
      <c r="Y31" s="9"/>
      <c r="Z31" s="9"/>
      <c r="AA31" s="10">
        <f t="shared" si="6"/>
        <v>0</v>
      </c>
      <c r="AB31" s="11">
        <v>45722</v>
      </c>
    </row>
    <row r="32" spans="1:28" ht="15.75" x14ac:dyDescent="0.25">
      <c r="A32" s="17">
        <v>45584</v>
      </c>
      <c r="B32" s="20" t="s">
        <v>109</v>
      </c>
      <c r="C32" s="20">
        <v>5850000</v>
      </c>
      <c r="D32" s="20" t="s">
        <v>41</v>
      </c>
      <c r="E32" s="20" t="s">
        <v>110</v>
      </c>
      <c r="F32" s="20">
        <v>5000</v>
      </c>
      <c r="G32" s="20" t="s">
        <v>29</v>
      </c>
      <c r="H32" s="20"/>
      <c r="I32" s="20">
        <f t="shared" si="0"/>
        <v>0</v>
      </c>
      <c r="J32" s="16" t="s">
        <v>43</v>
      </c>
      <c r="K32" s="25"/>
      <c r="L32" s="9">
        <f t="shared" si="1"/>
        <v>1000000</v>
      </c>
      <c r="M32" s="9">
        <f>500000+500000</f>
        <v>1000000</v>
      </c>
      <c r="N32" s="9"/>
      <c r="O32" s="9">
        <f t="shared" si="2"/>
        <v>0</v>
      </c>
      <c r="P32" s="9"/>
      <c r="Q32" s="9"/>
      <c r="R32" s="9">
        <f t="shared" si="3"/>
        <v>0</v>
      </c>
      <c r="S32" s="9"/>
      <c r="T32" s="9"/>
      <c r="U32" s="9">
        <f t="shared" si="4"/>
        <v>0</v>
      </c>
      <c r="V32" s="9"/>
      <c r="W32" s="9"/>
      <c r="X32" s="9">
        <f t="shared" si="5"/>
        <v>0</v>
      </c>
      <c r="Y32" s="9"/>
      <c r="Z32" s="9"/>
      <c r="AA32" s="10">
        <f t="shared" si="6"/>
        <v>4850000</v>
      </c>
      <c r="AB32" s="11">
        <v>45740</v>
      </c>
    </row>
    <row r="33" spans="1:28" ht="15.75" x14ac:dyDescent="0.25">
      <c r="A33" s="12"/>
      <c r="B33" s="5" t="s">
        <v>112</v>
      </c>
      <c r="C33" s="5">
        <v>-240000</v>
      </c>
      <c r="D33" s="5"/>
      <c r="E33" s="5"/>
      <c r="F33" s="5"/>
      <c r="G33" s="5"/>
      <c r="H33" s="5"/>
      <c r="I33" s="5">
        <f t="shared" si="0"/>
        <v>0</v>
      </c>
      <c r="J33" s="14" t="s">
        <v>34</v>
      </c>
      <c r="K33" s="5" t="s">
        <v>113</v>
      </c>
      <c r="L33" s="9">
        <f t="shared" si="1"/>
        <v>0</v>
      </c>
      <c r="M33" s="9"/>
      <c r="N33" s="9"/>
      <c r="O33" s="9">
        <f t="shared" si="2"/>
        <v>0</v>
      </c>
      <c r="P33" s="9"/>
      <c r="Q33" s="9"/>
      <c r="R33" s="9">
        <f t="shared" si="3"/>
        <v>0</v>
      </c>
      <c r="S33" s="9"/>
      <c r="T33" s="9"/>
      <c r="U33" s="9">
        <f t="shared" si="4"/>
        <v>0</v>
      </c>
      <c r="V33" s="9"/>
      <c r="W33" s="9"/>
      <c r="X33" s="9">
        <f t="shared" si="5"/>
        <v>0</v>
      </c>
      <c r="Y33" s="9"/>
      <c r="Z33" s="9"/>
      <c r="AA33" s="10">
        <f t="shared" si="6"/>
        <v>-240000</v>
      </c>
      <c r="AB33" s="11"/>
    </row>
    <row r="34" spans="1:28" ht="15.75" x14ac:dyDescent="0.25">
      <c r="A34" s="17"/>
      <c r="B34" s="20" t="s">
        <v>114</v>
      </c>
      <c r="C34" s="20">
        <v>784000</v>
      </c>
      <c r="D34" s="20" t="s">
        <v>41</v>
      </c>
      <c r="E34" s="20"/>
      <c r="F34" s="20"/>
      <c r="G34" s="20" t="s">
        <v>51</v>
      </c>
      <c r="H34" s="20"/>
      <c r="I34" s="5">
        <f t="shared" si="0"/>
        <v>0</v>
      </c>
      <c r="J34" s="14" t="s">
        <v>34</v>
      </c>
      <c r="K34" s="5"/>
      <c r="L34" s="9">
        <f t="shared" si="1"/>
        <v>0</v>
      </c>
      <c r="M34" s="9"/>
      <c r="N34" s="9"/>
      <c r="O34" s="9">
        <f t="shared" si="2"/>
        <v>0</v>
      </c>
      <c r="P34" s="9"/>
      <c r="Q34" s="9"/>
      <c r="R34" s="9">
        <f t="shared" si="3"/>
        <v>0</v>
      </c>
      <c r="S34" s="9"/>
      <c r="T34" s="9"/>
      <c r="U34" s="9">
        <f t="shared" si="4"/>
        <v>0</v>
      </c>
      <c r="V34" s="9"/>
      <c r="W34" s="9"/>
      <c r="X34" s="9">
        <f t="shared" si="5"/>
        <v>0</v>
      </c>
      <c r="Y34" s="9"/>
      <c r="Z34" s="9"/>
      <c r="AA34" s="10">
        <f t="shared" si="6"/>
        <v>784000</v>
      </c>
      <c r="AB34" s="11"/>
    </row>
    <row r="35" spans="1:28" ht="15.75" x14ac:dyDescent="0.25">
      <c r="A35" s="12"/>
      <c r="B35" s="5" t="s">
        <v>115</v>
      </c>
      <c r="C35" s="6">
        <v>5440000</v>
      </c>
      <c r="D35" s="7"/>
      <c r="E35" s="5"/>
      <c r="F35" s="5"/>
      <c r="G35" s="5"/>
      <c r="H35" s="5"/>
      <c r="I35" s="5"/>
      <c r="J35" s="8" t="s">
        <v>24</v>
      </c>
      <c r="K35" s="5"/>
      <c r="L35" s="9">
        <f t="shared" si="1"/>
        <v>0</v>
      </c>
      <c r="M35" s="9"/>
      <c r="N35" s="9"/>
      <c r="O35" s="9">
        <f t="shared" si="2"/>
        <v>0</v>
      </c>
      <c r="P35" s="9"/>
      <c r="Q35" s="9"/>
      <c r="R35" s="9">
        <f t="shared" si="3"/>
        <v>0</v>
      </c>
      <c r="S35" s="9"/>
      <c r="T35" s="9"/>
      <c r="U35" s="9">
        <f t="shared" si="4"/>
        <v>500000</v>
      </c>
      <c r="V35" s="9">
        <v>500000</v>
      </c>
      <c r="W35" s="9"/>
      <c r="X35" s="9">
        <f t="shared" si="5"/>
        <v>0</v>
      </c>
      <c r="Y35" s="9"/>
      <c r="Z35" s="9"/>
      <c r="AA35" s="10">
        <f t="shared" si="6"/>
        <v>4940000</v>
      </c>
      <c r="AB35" s="11"/>
    </row>
    <row r="36" spans="1:28" ht="15.75" x14ac:dyDescent="0.25">
      <c r="A36" s="12"/>
      <c r="B36" s="5" t="s">
        <v>116</v>
      </c>
      <c r="C36" s="5">
        <v>-240000</v>
      </c>
      <c r="D36" s="5" t="s">
        <v>31</v>
      </c>
      <c r="E36" s="5" t="s">
        <v>117</v>
      </c>
      <c r="F36" s="5">
        <v>307.39999999999998</v>
      </c>
      <c r="G36" s="5" t="s">
        <v>51</v>
      </c>
      <c r="H36" s="5"/>
      <c r="I36" s="5">
        <v>0</v>
      </c>
      <c r="J36" s="14" t="s">
        <v>34</v>
      </c>
      <c r="K36" s="5"/>
      <c r="L36" s="9">
        <f t="shared" si="1"/>
        <v>0</v>
      </c>
      <c r="M36" s="9"/>
      <c r="N36" s="9"/>
      <c r="O36" s="9">
        <f t="shared" si="2"/>
        <v>0</v>
      </c>
      <c r="P36" s="9"/>
      <c r="Q36" s="9"/>
      <c r="R36" s="9">
        <f t="shared" si="3"/>
        <v>0</v>
      </c>
      <c r="S36" s="9"/>
      <c r="T36" s="9"/>
      <c r="U36" s="9">
        <f t="shared" si="4"/>
        <v>0</v>
      </c>
      <c r="V36" s="9"/>
      <c r="W36" s="9"/>
      <c r="X36" s="9">
        <f t="shared" si="5"/>
        <v>0</v>
      </c>
      <c r="Y36" s="9"/>
      <c r="Z36" s="9"/>
      <c r="AA36" s="10">
        <f t="shared" si="6"/>
        <v>-240000</v>
      </c>
      <c r="AB36" s="11"/>
    </row>
    <row r="37" spans="1:28" ht="15.75" x14ac:dyDescent="0.25">
      <c r="A37" s="17"/>
      <c r="B37" s="20" t="s">
        <v>118</v>
      </c>
      <c r="C37" s="20">
        <v>-920000</v>
      </c>
      <c r="D37" s="20" t="s">
        <v>41</v>
      </c>
      <c r="E37" s="20"/>
      <c r="F37" s="20"/>
      <c r="G37" s="20" t="s">
        <v>29</v>
      </c>
      <c r="H37" s="20"/>
      <c r="I37" s="5">
        <f>F37*H37</f>
        <v>0</v>
      </c>
      <c r="J37" s="14" t="s">
        <v>34</v>
      </c>
      <c r="K37" s="5" t="s">
        <v>119</v>
      </c>
      <c r="L37" s="9">
        <f t="shared" si="1"/>
        <v>0</v>
      </c>
      <c r="M37" s="9"/>
      <c r="N37" s="9"/>
      <c r="O37" s="9">
        <f t="shared" si="2"/>
        <v>0</v>
      </c>
      <c r="P37" s="9"/>
      <c r="Q37" s="9"/>
      <c r="R37" s="9">
        <f t="shared" si="3"/>
        <v>0</v>
      </c>
      <c r="S37" s="9"/>
      <c r="T37" s="9"/>
      <c r="U37" s="9">
        <f t="shared" si="4"/>
        <v>0</v>
      </c>
      <c r="V37" s="9"/>
      <c r="W37" s="9"/>
      <c r="X37" s="9">
        <f t="shared" si="5"/>
        <v>0</v>
      </c>
      <c r="Y37" s="9"/>
      <c r="Z37" s="9"/>
      <c r="AA37" s="10">
        <f t="shared" si="6"/>
        <v>-920000</v>
      </c>
      <c r="AB37" s="11">
        <v>45523</v>
      </c>
    </row>
    <row r="38" spans="1:28" ht="15.75" x14ac:dyDescent="0.25">
      <c r="A38" s="12"/>
      <c r="B38" s="5" t="s">
        <v>120</v>
      </c>
      <c r="C38" s="6">
        <v>3628</v>
      </c>
      <c r="D38" s="7"/>
      <c r="E38" s="5"/>
      <c r="F38" s="5"/>
      <c r="G38" s="5"/>
      <c r="H38" s="5"/>
      <c r="I38" s="5"/>
      <c r="J38" s="8" t="s">
        <v>24</v>
      </c>
      <c r="K38" s="5"/>
      <c r="L38" s="9">
        <f t="shared" si="1"/>
        <v>0</v>
      </c>
      <c r="M38" s="9"/>
      <c r="N38" s="9"/>
      <c r="O38" s="9">
        <f t="shared" si="2"/>
        <v>0</v>
      </c>
      <c r="P38" s="9"/>
      <c r="Q38" s="9"/>
      <c r="R38" s="9">
        <f t="shared" si="3"/>
        <v>0</v>
      </c>
      <c r="S38" s="9"/>
      <c r="T38" s="9"/>
      <c r="U38" s="9">
        <f t="shared" si="4"/>
        <v>0</v>
      </c>
      <c r="V38" s="9"/>
      <c r="W38" s="9"/>
      <c r="X38" s="9">
        <f t="shared" si="5"/>
        <v>0</v>
      </c>
      <c r="Y38" s="9"/>
      <c r="Z38" s="9"/>
      <c r="AA38" s="10">
        <f t="shared" si="6"/>
        <v>3628</v>
      </c>
      <c r="AB38" s="11"/>
    </row>
    <row r="39" spans="1:28" ht="15.75" x14ac:dyDescent="0.25">
      <c r="A39" s="12"/>
      <c r="B39" s="5" t="s">
        <v>87</v>
      </c>
      <c r="C39" s="5">
        <v>-2642000</v>
      </c>
      <c r="D39" s="5" t="s">
        <v>31</v>
      </c>
      <c r="E39" s="5"/>
      <c r="F39" s="5"/>
      <c r="G39" s="5" t="s">
        <v>29</v>
      </c>
      <c r="H39" s="5"/>
      <c r="I39" s="5">
        <f t="shared" ref="I39:I87" si="7">F39*H39</f>
        <v>0</v>
      </c>
      <c r="J39" s="14" t="s">
        <v>34</v>
      </c>
      <c r="K39" s="5"/>
      <c r="L39" s="9">
        <f t="shared" si="1"/>
        <v>0</v>
      </c>
      <c r="M39" s="9"/>
      <c r="N39" s="9"/>
      <c r="O39" s="9">
        <f t="shared" si="2"/>
        <v>0</v>
      </c>
      <c r="P39" s="9"/>
      <c r="Q39" s="9"/>
      <c r="R39" s="9">
        <f t="shared" si="3"/>
        <v>0</v>
      </c>
      <c r="S39" s="9"/>
      <c r="T39" s="9"/>
      <c r="U39" s="9">
        <f t="shared" si="4"/>
        <v>0</v>
      </c>
      <c r="V39" s="9"/>
      <c r="W39" s="9"/>
      <c r="X39" s="9">
        <f t="shared" si="5"/>
        <v>0</v>
      </c>
      <c r="Y39" s="9"/>
      <c r="Z39" s="9"/>
      <c r="AA39" s="10">
        <f t="shared" si="6"/>
        <v>-2642000</v>
      </c>
      <c r="AB39" s="11"/>
    </row>
    <row r="40" spans="1:28" ht="15.75" x14ac:dyDescent="0.25">
      <c r="A40" s="17">
        <v>45588</v>
      </c>
      <c r="B40" s="20" t="s">
        <v>81</v>
      </c>
      <c r="C40" s="20">
        <v>2129800</v>
      </c>
      <c r="D40" s="20" t="s">
        <v>36</v>
      </c>
      <c r="E40" s="20" t="s">
        <v>98</v>
      </c>
      <c r="F40" s="20">
        <v>46.3</v>
      </c>
      <c r="G40" s="20" t="s">
        <v>51</v>
      </c>
      <c r="H40" s="20"/>
      <c r="I40" s="5">
        <f t="shared" si="7"/>
        <v>0</v>
      </c>
      <c r="J40" s="14" t="s">
        <v>240</v>
      </c>
      <c r="K40" s="25"/>
      <c r="L40" s="9">
        <f t="shared" si="1"/>
        <v>0</v>
      </c>
      <c r="M40" s="9"/>
      <c r="N40" s="9"/>
      <c r="O40" s="9">
        <f t="shared" si="2"/>
        <v>2129800</v>
      </c>
      <c r="P40" s="9"/>
      <c r="Q40" s="9">
        <v>2129800</v>
      </c>
      <c r="R40" s="9">
        <f t="shared" si="3"/>
        <v>0</v>
      </c>
      <c r="S40" s="9"/>
      <c r="T40" s="9"/>
      <c r="U40" s="9">
        <f t="shared" si="4"/>
        <v>0</v>
      </c>
      <c r="V40" s="9"/>
      <c r="W40" s="9"/>
      <c r="X40" s="9">
        <f t="shared" si="5"/>
        <v>0</v>
      </c>
      <c r="Y40" s="9"/>
      <c r="Z40" s="9"/>
      <c r="AA40" s="10">
        <f t="shared" si="6"/>
        <v>0</v>
      </c>
      <c r="AB40" s="11">
        <v>45743</v>
      </c>
    </row>
    <row r="41" spans="1:28" ht="15.75" x14ac:dyDescent="0.25">
      <c r="A41" s="17"/>
      <c r="B41" s="20" t="s">
        <v>124</v>
      </c>
      <c r="C41" s="20">
        <v>-300000</v>
      </c>
      <c r="D41" s="20"/>
      <c r="E41" s="20"/>
      <c r="F41" s="20"/>
      <c r="G41" s="20"/>
      <c r="H41" s="20"/>
      <c r="I41" s="5">
        <f t="shared" si="7"/>
        <v>0</v>
      </c>
      <c r="J41" s="14" t="s">
        <v>34</v>
      </c>
      <c r="K41" s="20" t="s">
        <v>125</v>
      </c>
      <c r="L41" s="9">
        <f t="shared" si="1"/>
        <v>0</v>
      </c>
      <c r="M41" s="9"/>
      <c r="N41" s="9"/>
      <c r="O41" s="9">
        <f t="shared" si="2"/>
        <v>0</v>
      </c>
      <c r="P41" s="9"/>
      <c r="Q41" s="9"/>
      <c r="R41" s="9">
        <f t="shared" si="3"/>
        <v>0</v>
      </c>
      <c r="S41" s="9"/>
      <c r="T41" s="9"/>
      <c r="U41" s="9">
        <f t="shared" si="4"/>
        <v>0</v>
      </c>
      <c r="V41" s="9"/>
      <c r="W41" s="9"/>
      <c r="X41" s="9">
        <f t="shared" si="5"/>
        <v>0</v>
      </c>
      <c r="Y41" s="9"/>
      <c r="Z41" s="9"/>
      <c r="AA41" s="10">
        <f t="shared" si="6"/>
        <v>-300000</v>
      </c>
      <c r="AB41" s="11">
        <v>45589</v>
      </c>
    </row>
    <row r="42" spans="1:28" ht="15.75" x14ac:dyDescent="0.25">
      <c r="A42" s="17">
        <v>45595</v>
      </c>
      <c r="B42" s="20" t="s">
        <v>81</v>
      </c>
      <c r="C42" s="20">
        <v>1532200</v>
      </c>
      <c r="D42" s="20" t="s">
        <v>36</v>
      </c>
      <c r="E42" s="20" t="s">
        <v>85</v>
      </c>
      <c r="F42" s="20">
        <v>32.6</v>
      </c>
      <c r="G42" s="20" t="s">
        <v>51</v>
      </c>
      <c r="H42" s="20"/>
      <c r="I42" s="5">
        <f t="shared" si="7"/>
        <v>0</v>
      </c>
      <c r="J42" s="14" t="s">
        <v>240</v>
      </c>
      <c r="K42" s="25"/>
      <c r="L42" s="9">
        <f t="shared" si="1"/>
        <v>0</v>
      </c>
      <c r="M42" s="9"/>
      <c r="N42" s="9"/>
      <c r="O42" s="9">
        <f t="shared" si="2"/>
        <v>1532200</v>
      </c>
      <c r="P42" s="9"/>
      <c r="Q42" s="9">
        <v>1532200</v>
      </c>
      <c r="R42" s="9">
        <f t="shared" si="3"/>
        <v>0</v>
      </c>
      <c r="S42" s="9"/>
      <c r="T42" s="9"/>
      <c r="U42" s="9">
        <f t="shared" si="4"/>
        <v>0</v>
      </c>
      <c r="V42" s="9"/>
      <c r="W42" s="9"/>
      <c r="X42" s="9">
        <f t="shared" si="5"/>
        <v>0</v>
      </c>
      <c r="Y42" s="9"/>
      <c r="Z42" s="9"/>
      <c r="AA42" s="10">
        <f t="shared" si="6"/>
        <v>0</v>
      </c>
      <c r="AB42" s="11">
        <v>45743</v>
      </c>
    </row>
    <row r="43" spans="1:28" ht="15.75" x14ac:dyDescent="0.25">
      <c r="A43" s="17">
        <v>45595</v>
      </c>
      <c r="B43" s="20" t="s">
        <v>81</v>
      </c>
      <c r="C43" s="20">
        <v>1085700</v>
      </c>
      <c r="D43" s="20" t="s">
        <v>36</v>
      </c>
      <c r="E43" s="20" t="s">
        <v>98</v>
      </c>
      <c r="F43" s="20">
        <v>23.1</v>
      </c>
      <c r="G43" s="20" t="s">
        <v>51</v>
      </c>
      <c r="H43" s="20"/>
      <c r="I43" s="5">
        <f t="shared" si="7"/>
        <v>0</v>
      </c>
      <c r="J43" s="14" t="s">
        <v>240</v>
      </c>
      <c r="K43" s="25"/>
      <c r="L43" s="9">
        <f t="shared" si="1"/>
        <v>0</v>
      </c>
      <c r="M43" s="9"/>
      <c r="N43" s="9"/>
      <c r="O43" s="9">
        <f t="shared" si="2"/>
        <v>1085700</v>
      </c>
      <c r="P43" s="9"/>
      <c r="Q43" s="9">
        <v>1085700</v>
      </c>
      <c r="R43" s="9">
        <f t="shared" si="3"/>
        <v>0</v>
      </c>
      <c r="S43" s="9"/>
      <c r="T43" s="9"/>
      <c r="U43" s="9">
        <f t="shared" si="4"/>
        <v>0</v>
      </c>
      <c r="V43" s="9"/>
      <c r="W43" s="9"/>
      <c r="X43" s="9">
        <f t="shared" si="5"/>
        <v>0</v>
      </c>
      <c r="Y43" s="9"/>
      <c r="Z43" s="9"/>
      <c r="AA43" s="10">
        <f t="shared" si="6"/>
        <v>0</v>
      </c>
      <c r="AB43" s="11">
        <v>45743</v>
      </c>
    </row>
    <row r="44" spans="1:28" ht="15.75" x14ac:dyDescent="0.25">
      <c r="A44" s="17">
        <v>45601</v>
      </c>
      <c r="B44" s="20" t="s">
        <v>133</v>
      </c>
      <c r="C44" s="20">
        <v>1377000</v>
      </c>
      <c r="D44" s="20" t="s">
        <v>36</v>
      </c>
      <c r="E44" s="20" t="s">
        <v>110</v>
      </c>
      <c r="F44" s="20">
        <v>1000</v>
      </c>
      <c r="G44" s="20" t="s">
        <v>29</v>
      </c>
      <c r="H44" s="20"/>
      <c r="I44" s="5">
        <f t="shared" si="7"/>
        <v>0</v>
      </c>
      <c r="J44" s="14" t="s">
        <v>240</v>
      </c>
      <c r="K44" s="25"/>
      <c r="L44" s="9">
        <f t="shared" si="1"/>
        <v>0</v>
      </c>
      <c r="M44" s="9"/>
      <c r="N44" s="9"/>
      <c r="O44" s="9">
        <f t="shared" si="2"/>
        <v>1377000</v>
      </c>
      <c r="P44" s="9">
        <v>1377000</v>
      </c>
      <c r="Q44" s="9"/>
      <c r="R44" s="9">
        <f t="shared" si="3"/>
        <v>0</v>
      </c>
      <c r="S44" s="9"/>
      <c r="T44" s="9"/>
      <c r="U44" s="9">
        <f t="shared" si="4"/>
        <v>0</v>
      </c>
      <c r="V44" s="9"/>
      <c r="W44" s="9"/>
      <c r="X44" s="9">
        <f t="shared" si="5"/>
        <v>0</v>
      </c>
      <c r="Y44" s="9"/>
      <c r="Z44" s="9"/>
      <c r="AA44" s="10">
        <f t="shared" si="6"/>
        <v>0</v>
      </c>
      <c r="AB44" s="11">
        <v>45733</v>
      </c>
    </row>
    <row r="45" spans="1:28" ht="15.75" x14ac:dyDescent="0.25">
      <c r="A45" s="17">
        <v>45601</v>
      </c>
      <c r="B45" s="20" t="s">
        <v>133</v>
      </c>
      <c r="C45" s="20">
        <v>1800000</v>
      </c>
      <c r="D45" s="20" t="s">
        <v>36</v>
      </c>
      <c r="E45" s="20" t="s">
        <v>84</v>
      </c>
      <c r="F45" s="20">
        <v>4</v>
      </c>
      <c r="G45" s="20" t="s">
        <v>33</v>
      </c>
      <c r="H45" s="20"/>
      <c r="I45" s="5">
        <f t="shared" si="7"/>
        <v>0</v>
      </c>
      <c r="J45" s="14" t="s">
        <v>240</v>
      </c>
      <c r="K45" s="25"/>
      <c r="L45" s="9">
        <f t="shared" si="1"/>
        <v>0</v>
      </c>
      <c r="M45" s="9"/>
      <c r="N45" s="9"/>
      <c r="O45" s="9">
        <f t="shared" si="2"/>
        <v>1800000</v>
      </c>
      <c r="P45" s="9">
        <v>1800000</v>
      </c>
      <c r="Q45" s="9"/>
      <c r="R45" s="9">
        <f t="shared" si="3"/>
        <v>0</v>
      </c>
      <c r="S45" s="9"/>
      <c r="T45" s="9"/>
      <c r="U45" s="9">
        <f t="shared" si="4"/>
        <v>0</v>
      </c>
      <c r="V45" s="9"/>
      <c r="W45" s="9"/>
      <c r="X45" s="9">
        <f t="shared" si="5"/>
        <v>0</v>
      </c>
      <c r="Y45" s="9"/>
      <c r="Z45" s="9"/>
      <c r="AA45" s="10">
        <f t="shared" si="6"/>
        <v>0</v>
      </c>
      <c r="AB45" s="11">
        <v>45733</v>
      </c>
    </row>
    <row r="46" spans="1:28" ht="15.75" x14ac:dyDescent="0.25">
      <c r="A46" s="17">
        <v>45601</v>
      </c>
      <c r="B46" s="20" t="s">
        <v>133</v>
      </c>
      <c r="C46" s="20">
        <v>1150000</v>
      </c>
      <c r="D46" s="20" t="s">
        <v>36</v>
      </c>
      <c r="E46" s="20" t="s">
        <v>134</v>
      </c>
      <c r="F46" s="20">
        <v>5</v>
      </c>
      <c r="G46" s="20" t="s">
        <v>33</v>
      </c>
      <c r="H46" s="20"/>
      <c r="I46" s="5">
        <f t="shared" si="7"/>
        <v>0</v>
      </c>
      <c r="J46" s="14" t="s">
        <v>240</v>
      </c>
      <c r="K46" s="25"/>
      <c r="L46" s="9">
        <f t="shared" si="1"/>
        <v>0</v>
      </c>
      <c r="M46" s="9"/>
      <c r="N46" s="9"/>
      <c r="O46" s="9">
        <f t="shared" si="2"/>
        <v>1150000</v>
      </c>
      <c r="P46" s="9">
        <v>1150000</v>
      </c>
      <c r="Q46" s="9"/>
      <c r="R46" s="9">
        <f t="shared" si="3"/>
        <v>0</v>
      </c>
      <c r="S46" s="9"/>
      <c r="T46" s="9"/>
      <c r="U46" s="9">
        <f t="shared" si="4"/>
        <v>0</v>
      </c>
      <c r="V46" s="9"/>
      <c r="W46" s="9"/>
      <c r="X46" s="9">
        <f t="shared" si="5"/>
        <v>0</v>
      </c>
      <c r="Y46" s="9"/>
      <c r="Z46" s="9"/>
      <c r="AA46" s="10">
        <f t="shared" si="6"/>
        <v>0</v>
      </c>
      <c r="AB46" s="11">
        <v>45733</v>
      </c>
    </row>
    <row r="47" spans="1:28" ht="15.75" x14ac:dyDescent="0.25">
      <c r="A47" s="17">
        <v>45601</v>
      </c>
      <c r="B47" s="20" t="s">
        <v>133</v>
      </c>
      <c r="C47" s="20">
        <v>1352400</v>
      </c>
      <c r="D47" s="20" t="s">
        <v>36</v>
      </c>
      <c r="E47" s="20" t="s">
        <v>135</v>
      </c>
      <c r="F47" s="20">
        <v>29.4</v>
      </c>
      <c r="G47" s="20" t="s">
        <v>51</v>
      </c>
      <c r="H47" s="20"/>
      <c r="I47" s="5">
        <f t="shared" si="7"/>
        <v>0</v>
      </c>
      <c r="J47" s="14" t="s">
        <v>240</v>
      </c>
      <c r="K47" s="25"/>
      <c r="L47" s="9">
        <f t="shared" si="1"/>
        <v>0</v>
      </c>
      <c r="M47" s="9"/>
      <c r="N47" s="9"/>
      <c r="O47" s="9">
        <f t="shared" si="2"/>
        <v>1352400</v>
      </c>
      <c r="P47" s="9">
        <v>1352400</v>
      </c>
      <c r="Q47" s="9"/>
      <c r="R47" s="9">
        <f t="shared" si="3"/>
        <v>0</v>
      </c>
      <c r="S47" s="9"/>
      <c r="T47" s="9"/>
      <c r="U47" s="9">
        <f t="shared" si="4"/>
        <v>0</v>
      </c>
      <c r="V47" s="9"/>
      <c r="W47" s="9"/>
      <c r="X47" s="9">
        <f t="shared" si="5"/>
        <v>0</v>
      </c>
      <c r="Y47" s="9"/>
      <c r="Z47" s="9"/>
      <c r="AA47" s="10">
        <f t="shared" si="6"/>
        <v>0</v>
      </c>
      <c r="AB47" s="11">
        <v>45733</v>
      </c>
    </row>
    <row r="48" spans="1:28" ht="15.75" x14ac:dyDescent="0.25">
      <c r="A48" s="17">
        <v>45601</v>
      </c>
      <c r="B48" s="20" t="s">
        <v>133</v>
      </c>
      <c r="C48" s="20">
        <v>3422400.0000000005</v>
      </c>
      <c r="D48" s="20" t="s">
        <v>36</v>
      </c>
      <c r="E48" s="20" t="s">
        <v>136</v>
      </c>
      <c r="F48" s="20">
        <v>74.400000000000006</v>
      </c>
      <c r="G48" s="20" t="s">
        <v>51</v>
      </c>
      <c r="H48" s="20"/>
      <c r="I48" s="5">
        <f t="shared" si="7"/>
        <v>0</v>
      </c>
      <c r="J48" s="14" t="s">
        <v>240</v>
      </c>
      <c r="K48" s="25"/>
      <c r="L48" s="9">
        <f t="shared" si="1"/>
        <v>0</v>
      </c>
      <c r="M48" s="9"/>
      <c r="N48" s="9"/>
      <c r="O48" s="9">
        <f t="shared" si="2"/>
        <v>3422400</v>
      </c>
      <c r="P48" s="9">
        <v>3422400</v>
      </c>
      <c r="Q48" s="9"/>
      <c r="R48" s="9">
        <f t="shared" si="3"/>
        <v>0</v>
      </c>
      <c r="S48" s="9"/>
      <c r="T48" s="9"/>
      <c r="U48" s="9">
        <f t="shared" si="4"/>
        <v>0</v>
      </c>
      <c r="V48" s="9"/>
      <c r="W48" s="9"/>
      <c r="X48" s="9">
        <f t="shared" si="5"/>
        <v>0</v>
      </c>
      <c r="Y48" s="9"/>
      <c r="Z48" s="9"/>
      <c r="AA48" s="10">
        <f t="shared" si="6"/>
        <v>4.6566128730773926E-10</v>
      </c>
      <c r="AB48" s="11">
        <v>45733</v>
      </c>
    </row>
    <row r="49" spans="1:28" ht="15.75" x14ac:dyDescent="0.25">
      <c r="A49" s="17">
        <v>45601</v>
      </c>
      <c r="B49" s="20" t="s">
        <v>133</v>
      </c>
      <c r="C49" s="20">
        <v>1200000</v>
      </c>
      <c r="D49" s="20" t="s">
        <v>36</v>
      </c>
      <c r="E49" s="20" t="s">
        <v>137</v>
      </c>
      <c r="F49" s="20">
        <v>1</v>
      </c>
      <c r="G49" s="20" t="s">
        <v>138</v>
      </c>
      <c r="H49" s="20"/>
      <c r="I49" s="5">
        <f t="shared" si="7"/>
        <v>0</v>
      </c>
      <c r="J49" s="14" t="s">
        <v>240</v>
      </c>
      <c r="K49" s="25"/>
      <c r="L49" s="9">
        <f t="shared" si="1"/>
        <v>0</v>
      </c>
      <c r="M49" s="9"/>
      <c r="N49" s="9"/>
      <c r="O49" s="9">
        <f t="shared" si="2"/>
        <v>1200000</v>
      </c>
      <c r="P49" s="9">
        <v>1200000</v>
      </c>
      <c r="Q49" s="9"/>
      <c r="R49" s="9">
        <f t="shared" si="3"/>
        <v>0</v>
      </c>
      <c r="S49" s="9"/>
      <c r="T49" s="9"/>
      <c r="U49" s="9">
        <f t="shared" si="4"/>
        <v>0</v>
      </c>
      <c r="V49" s="9"/>
      <c r="W49" s="9"/>
      <c r="X49" s="9">
        <f t="shared" si="5"/>
        <v>0</v>
      </c>
      <c r="Y49" s="9"/>
      <c r="Z49" s="9"/>
      <c r="AA49" s="10">
        <f t="shared" si="6"/>
        <v>0</v>
      </c>
      <c r="AB49" s="11">
        <v>45733</v>
      </c>
    </row>
    <row r="50" spans="1:28" ht="15.75" x14ac:dyDescent="0.25">
      <c r="A50" s="17">
        <v>45604</v>
      </c>
      <c r="B50" s="20" t="s">
        <v>142</v>
      </c>
      <c r="C50" s="20">
        <v>-260000</v>
      </c>
      <c r="D50" s="20" t="s">
        <v>31</v>
      </c>
      <c r="E50" s="20" t="s">
        <v>95</v>
      </c>
      <c r="F50" s="20">
        <v>10000</v>
      </c>
      <c r="G50" s="20" t="s">
        <v>29</v>
      </c>
      <c r="H50" s="20"/>
      <c r="I50" s="5">
        <f t="shared" si="7"/>
        <v>0</v>
      </c>
      <c r="J50" s="14" t="s">
        <v>34</v>
      </c>
      <c r="K50" s="25"/>
      <c r="L50" s="9">
        <f t="shared" si="1"/>
        <v>0</v>
      </c>
      <c r="M50" s="9"/>
      <c r="N50" s="9"/>
      <c r="O50" s="9">
        <f t="shared" si="2"/>
        <v>0</v>
      </c>
      <c r="P50" s="9"/>
      <c r="Q50" s="9"/>
      <c r="R50" s="9">
        <f t="shared" si="3"/>
        <v>0</v>
      </c>
      <c r="S50" s="9"/>
      <c r="T50" s="9"/>
      <c r="U50" s="9">
        <f t="shared" si="4"/>
        <v>0</v>
      </c>
      <c r="V50" s="9"/>
      <c r="W50" s="9"/>
      <c r="X50" s="9">
        <f t="shared" si="5"/>
        <v>0</v>
      </c>
      <c r="Y50" s="9"/>
      <c r="Z50" s="9"/>
      <c r="AA50" s="10">
        <f t="shared" si="6"/>
        <v>-260000</v>
      </c>
      <c r="AB50" s="11">
        <v>45635</v>
      </c>
    </row>
    <row r="51" spans="1:28" ht="15.75" x14ac:dyDescent="0.25">
      <c r="A51" s="17">
        <v>45604</v>
      </c>
      <c r="B51" s="20" t="s">
        <v>53</v>
      </c>
      <c r="C51" s="20">
        <v>3891600</v>
      </c>
      <c r="D51" s="20" t="s">
        <v>31</v>
      </c>
      <c r="E51" s="20" t="s">
        <v>143</v>
      </c>
      <c r="F51" s="20">
        <v>82.8</v>
      </c>
      <c r="G51" s="20" t="s">
        <v>51</v>
      </c>
      <c r="H51" s="20"/>
      <c r="I51" s="5">
        <f t="shared" si="7"/>
        <v>0</v>
      </c>
      <c r="J51" s="37" t="s">
        <v>240</v>
      </c>
      <c r="K51" s="19" t="s">
        <v>144</v>
      </c>
      <c r="L51" s="9">
        <f t="shared" si="1"/>
        <v>0</v>
      </c>
      <c r="M51" s="9"/>
      <c r="N51" s="9"/>
      <c r="O51" s="9">
        <f t="shared" si="2"/>
        <v>3891600</v>
      </c>
      <c r="P51" s="9">
        <v>3891600</v>
      </c>
      <c r="Q51" s="9"/>
      <c r="R51" s="9">
        <f t="shared" si="3"/>
        <v>0</v>
      </c>
      <c r="S51" s="9"/>
      <c r="T51" s="9"/>
      <c r="U51" s="9">
        <f t="shared" si="4"/>
        <v>0</v>
      </c>
      <c r="V51" s="9"/>
      <c r="W51" s="9"/>
      <c r="X51" s="9">
        <f t="shared" si="5"/>
        <v>0</v>
      </c>
      <c r="Y51" s="9"/>
      <c r="Z51" s="9"/>
      <c r="AA51" s="10">
        <f t="shared" si="6"/>
        <v>0</v>
      </c>
      <c r="AB51" s="11">
        <v>45721</v>
      </c>
    </row>
    <row r="52" spans="1:28" ht="15.75" x14ac:dyDescent="0.25">
      <c r="A52" s="17">
        <v>45610</v>
      </c>
      <c r="B52" s="20" t="s">
        <v>133</v>
      </c>
      <c r="C52" s="20">
        <v>2263200</v>
      </c>
      <c r="D52" s="20" t="s">
        <v>36</v>
      </c>
      <c r="E52" s="20" t="s">
        <v>136</v>
      </c>
      <c r="F52" s="20">
        <v>49.2</v>
      </c>
      <c r="G52" s="20" t="s">
        <v>51</v>
      </c>
      <c r="H52" s="20"/>
      <c r="I52" s="5">
        <f t="shared" si="7"/>
        <v>0</v>
      </c>
      <c r="J52" s="14" t="s">
        <v>240</v>
      </c>
      <c r="K52" s="25"/>
      <c r="L52" s="9">
        <f t="shared" si="1"/>
        <v>0</v>
      </c>
      <c r="M52" s="9"/>
      <c r="N52" s="9"/>
      <c r="O52" s="9">
        <f t="shared" si="2"/>
        <v>2263200</v>
      </c>
      <c r="P52" s="9">
        <v>2263200</v>
      </c>
      <c r="Q52" s="9"/>
      <c r="R52" s="9">
        <f t="shared" si="3"/>
        <v>0</v>
      </c>
      <c r="S52" s="9"/>
      <c r="T52" s="9"/>
      <c r="U52" s="9">
        <f t="shared" si="4"/>
        <v>0</v>
      </c>
      <c r="V52" s="9"/>
      <c r="W52" s="9"/>
      <c r="X52" s="9">
        <f t="shared" si="5"/>
        <v>0</v>
      </c>
      <c r="Y52" s="9"/>
      <c r="Z52" s="9"/>
      <c r="AA52" s="10">
        <f t="shared" si="6"/>
        <v>0</v>
      </c>
      <c r="AB52" s="11">
        <v>45733</v>
      </c>
    </row>
    <row r="53" spans="1:28" ht="15.75" x14ac:dyDescent="0.25">
      <c r="A53" s="17">
        <v>45610</v>
      </c>
      <c r="B53" s="20" t="s">
        <v>133</v>
      </c>
      <c r="C53" s="20">
        <v>2716600</v>
      </c>
      <c r="D53" s="20" t="s">
        <v>36</v>
      </c>
      <c r="E53" s="20" t="s">
        <v>150</v>
      </c>
      <c r="F53" s="20">
        <v>57.8</v>
      </c>
      <c r="G53" s="20" t="s">
        <v>51</v>
      </c>
      <c r="H53" s="20"/>
      <c r="I53" s="5">
        <f t="shared" si="7"/>
        <v>0</v>
      </c>
      <c r="J53" s="14" t="s">
        <v>240</v>
      </c>
      <c r="K53" s="25"/>
      <c r="L53" s="9">
        <f t="shared" si="1"/>
        <v>0</v>
      </c>
      <c r="M53" s="9"/>
      <c r="N53" s="9"/>
      <c r="O53" s="9">
        <f t="shared" si="2"/>
        <v>2716600</v>
      </c>
      <c r="P53" s="9">
        <v>2716600</v>
      </c>
      <c r="Q53" s="9"/>
      <c r="R53" s="9">
        <f t="shared" si="3"/>
        <v>0</v>
      </c>
      <c r="S53" s="9"/>
      <c r="T53" s="9"/>
      <c r="U53" s="9">
        <f t="shared" si="4"/>
        <v>0</v>
      </c>
      <c r="V53" s="9"/>
      <c r="W53" s="9"/>
      <c r="X53" s="9">
        <f t="shared" si="5"/>
        <v>0</v>
      </c>
      <c r="Y53" s="9"/>
      <c r="Z53" s="9"/>
      <c r="AA53" s="10">
        <f t="shared" si="6"/>
        <v>0</v>
      </c>
      <c r="AB53" s="11">
        <v>45733</v>
      </c>
    </row>
    <row r="54" spans="1:28" ht="15.75" x14ac:dyDescent="0.25">
      <c r="A54" s="17">
        <v>45611</v>
      </c>
      <c r="B54" s="20" t="s">
        <v>81</v>
      </c>
      <c r="C54" s="20">
        <v>2484000</v>
      </c>
      <c r="D54" s="20" t="s">
        <v>41</v>
      </c>
      <c r="E54" s="20" t="s">
        <v>143</v>
      </c>
      <c r="F54" s="20">
        <v>54</v>
      </c>
      <c r="G54" s="20" t="s">
        <v>51</v>
      </c>
      <c r="H54" s="20"/>
      <c r="I54" s="20">
        <f t="shared" si="7"/>
        <v>0</v>
      </c>
      <c r="J54" s="14" t="s">
        <v>240</v>
      </c>
      <c r="K54" s="25"/>
      <c r="L54" s="9">
        <f t="shared" si="1"/>
        <v>0</v>
      </c>
      <c r="M54" s="9"/>
      <c r="N54" s="9"/>
      <c r="O54" s="9">
        <f t="shared" si="2"/>
        <v>2484000</v>
      </c>
      <c r="P54" s="9"/>
      <c r="Q54" s="9">
        <v>2484000</v>
      </c>
      <c r="R54" s="9">
        <f t="shared" si="3"/>
        <v>0</v>
      </c>
      <c r="S54" s="9"/>
      <c r="T54" s="9"/>
      <c r="U54" s="9">
        <f t="shared" si="4"/>
        <v>0</v>
      </c>
      <c r="V54" s="9"/>
      <c r="W54" s="9"/>
      <c r="X54" s="9">
        <f t="shared" si="5"/>
        <v>0</v>
      </c>
      <c r="Y54" s="9"/>
      <c r="Z54" s="9"/>
      <c r="AA54" s="10">
        <f t="shared" si="6"/>
        <v>0</v>
      </c>
      <c r="AB54" s="11">
        <v>45743</v>
      </c>
    </row>
    <row r="55" spans="1:28" ht="15.75" x14ac:dyDescent="0.25">
      <c r="A55" s="17">
        <v>45612</v>
      </c>
      <c r="B55" s="20" t="s">
        <v>81</v>
      </c>
      <c r="C55" s="20">
        <v>1081000</v>
      </c>
      <c r="D55" s="20" t="s">
        <v>36</v>
      </c>
      <c r="E55" s="20" t="s">
        <v>98</v>
      </c>
      <c r="F55" s="20">
        <v>23</v>
      </c>
      <c r="G55" s="20" t="s">
        <v>51</v>
      </c>
      <c r="H55" s="20"/>
      <c r="I55" s="20">
        <f t="shared" si="7"/>
        <v>0</v>
      </c>
      <c r="J55" s="14" t="s">
        <v>240</v>
      </c>
      <c r="K55" s="25"/>
      <c r="L55" s="9">
        <f t="shared" si="1"/>
        <v>0</v>
      </c>
      <c r="M55" s="9"/>
      <c r="N55" s="9"/>
      <c r="O55" s="9">
        <f t="shared" si="2"/>
        <v>1081000</v>
      </c>
      <c r="P55" s="9"/>
      <c r="Q55" s="9">
        <v>1081000</v>
      </c>
      <c r="R55" s="9">
        <f t="shared" si="3"/>
        <v>0</v>
      </c>
      <c r="S55" s="9"/>
      <c r="T55" s="9"/>
      <c r="U55" s="9">
        <f t="shared" si="4"/>
        <v>0</v>
      </c>
      <c r="V55" s="9"/>
      <c r="W55" s="9"/>
      <c r="X55" s="9">
        <f t="shared" si="5"/>
        <v>0</v>
      </c>
      <c r="Y55" s="9"/>
      <c r="Z55" s="9"/>
      <c r="AA55" s="10">
        <f t="shared" si="6"/>
        <v>0</v>
      </c>
      <c r="AB55" s="11">
        <v>45743</v>
      </c>
    </row>
    <row r="56" spans="1:28" ht="15.75" x14ac:dyDescent="0.25">
      <c r="A56" s="17">
        <v>45612</v>
      </c>
      <c r="B56" s="20" t="s">
        <v>81</v>
      </c>
      <c r="C56" s="20">
        <v>6753899.9999999991</v>
      </c>
      <c r="D56" s="20" t="s">
        <v>36</v>
      </c>
      <c r="E56" s="20" t="s">
        <v>143</v>
      </c>
      <c r="F56" s="20">
        <v>143.69999999999999</v>
      </c>
      <c r="G56" s="20" t="s">
        <v>51</v>
      </c>
      <c r="H56" s="20"/>
      <c r="I56" s="20">
        <f t="shared" si="7"/>
        <v>0</v>
      </c>
      <c r="J56" s="16" t="s">
        <v>38</v>
      </c>
      <c r="K56" s="25"/>
      <c r="L56" s="9">
        <f t="shared" si="1"/>
        <v>0</v>
      </c>
      <c r="M56" s="9"/>
      <c r="N56" s="9"/>
      <c r="O56" s="9">
        <f t="shared" si="2"/>
        <v>6181000</v>
      </c>
      <c r="P56" s="9"/>
      <c r="Q56" s="9">
        <v>6181000</v>
      </c>
      <c r="R56" s="9">
        <f t="shared" si="3"/>
        <v>0</v>
      </c>
      <c r="S56" s="9"/>
      <c r="T56" s="9"/>
      <c r="U56" s="9">
        <f t="shared" si="4"/>
        <v>0</v>
      </c>
      <c r="V56" s="9"/>
      <c r="W56" s="9"/>
      <c r="X56" s="9">
        <f t="shared" si="5"/>
        <v>0</v>
      </c>
      <c r="Y56" s="9"/>
      <c r="Z56" s="9"/>
      <c r="AA56" s="10">
        <f t="shared" si="6"/>
        <v>572899.99999999907</v>
      </c>
      <c r="AB56" s="11">
        <v>45743</v>
      </c>
    </row>
    <row r="57" spans="1:28" ht="15.75" x14ac:dyDescent="0.25">
      <c r="A57" s="17">
        <v>45612</v>
      </c>
      <c r="B57" s="20" t="s">
        <v>133</v>
      </c>
      <c r="C57" s="20">
        <v>1150000</v>
      </c>
      <c r="D57" s="20" t="s">
        <v>36</v>
      </c>
      <c r="E57" s="20" t="s">
        <v>134</v>
      </c>
      <c r="F57" s="20">
        <v>5</v>
      </c>
      <c r="G57" s="20" t="s">
        <v>33</v>
      </c>
      <c r="H57" s="20"/>
      <c r="I57" s="20">
        <f t="shared" si="7"/>
        <v>0</v>
      </c>
      <c r="J57" s="14" t="s">
        <v>240</v>
      </c>
      <c r="K57" s="25"/>
      <c r="L57" s="9">
        <f t="shared" si="1"/>
        <v>0</v>
      </c>
      <c r="M57" s="9"/>
      <c r="N57" s="9"/>
      <c r="O57" s="9">
        <f t="shared" si="2"/>
        <v>1150000</v>
      </c>
      <c r="P57" s="9">
        <v>1150000</v>
      </c>
      <c r="Q57" s="9"/>
      <c r="R57" s="9">
        <f t="shared" si="3"/>
        <v>0</v>
      </c>
      <c r="S57" s="9"/>
      <c r="T57" s="9"/>
      <c r="U57" s="9">
        <f t="shared" si="4"/>
        <v>0</v>
      </c>
      <c r="V57" s="9"/>
      <c r="W57" s="9"/>
      <c r="X57" s="9">
        <f t="shared" si="5"/>
        <v>0</v>
      </c>
      <c r="Y57" s="9"/>
      <c r="Z57" s="9"/>
      <c r="AA57" s="10">
        <f t="shared" si="6"/>
        <v>0</v>
      </c>
      <c r="AB57" s="11">
        <v>45733</v>
      </c>
    </row>
    <row r="58" spans="1:28" ht="15.75" x14ac:dyDescent="0.25">
      <c r="A58" s="17">
        <v>45616</v>
      </c>
      <c r="B58" s="20" t="s">
        <v>81</v>
      </c>
      <c r="C58" s="20">
        <v>3962100</v>
      </c>
      <c r="D58" s="20" t="s">
        <v>36</v>
      </c>
      <c r="E58" s="20" t="s">
        <v>143</v>
      </c>
      <c r="F58" s="20">
        <v>84.3</v>
      </c>
      <c r="G58" s="20" t="s">
        <v>51</v>
      </c>
      <c r="H58" s="20"/>
      <c r="I58" s="20">
        <f t="shared" si="7"/>
        <v>0</v>
      </c>
      <c r="J58" s="8" t="s">
        <v>26</v>
      </c>
      <c r="K58" s="25"/>
      <c r="L58" s="9">
        <f t="shared" si="1"/>
        <v>0</v>
      </c>
      <c r="M58" s="9"/>
      <c r="N58" s="9"/>
      <c r="O58" s="9">
        <f t="shared" si="2"/>
        <v>0</v>
      </c>
      <c r="P58" s="9"/>
      <c r="Q58" s="9"/>
      <c r="R58" s="9">
        <f t="shared" si="3"/>
        <v>0</v>
      </c>
      <c r="S58" s="9"/>
      <c r="T58" s="9"/>
      <c r="U58" s="9">
        <f t="shared" si="4"/>
        <v>0</v>
      </c>
      <c r="V58" s="9"/>
      <c r="W58" s="9"/>
      <c r="X58" s="9">
        <f t="shared" si="5"/>
        <v>0</v>
      </c>
      <c r="Y58" s="9"/>
      <c r="Z58" s="9"/>
      <c r="AA58" s="10">
        <f t="shared" si="6"/>
        <v>3962100</v>
      </c>
      <c r="AB58" s="11"/>
    </row>
    <row r="59" spans="1:28" ht="15.75" x14ac:dyDescent="0.25">
      <c r="A59" s="17">
        <v>45617</v>
      </c>
      <c r="B59" s="20" t="s">
        <v>81</v>
      </c>
      <c r="C59" s="20">
        <v>4000000</v>
      </c>
      <c r="D59" s="20" t="s">
        <v>36</v>
      </c>
      <c r="E59" s="20" t="s">
        <v>91</v>
      </c>
      <c r="F59" s="20">
        <v>1000</v>
      </c>
      <c r="G59" s="20" t="s">
        <v>29</v>
      </c>
      <c r="H59" s="20"/>
      <c r="I59" s="20">
        <f t="shared" si="7"/>
        <v>0</v>
      </c>
      <c r="J59" s="8" t="s">
        <v>26</v>
      </c>
      <c r="K59" s="25"/>
      <c r="L59" s="9">
        <f t="shared" si="1"/>
        <v>0</v>
      </c>
      <c r="M59" s="9"/>
      <c r="N59" s="9"/>
      <c r="O59" s="9">
        <f t="shared" si="2"/>
        <v>0</v>
      </c>
      <c r="P59" s="9"/>
      <c r="Q59" s="9"/>
      <c r="R59" s="9">
        <f t="shared" si="3"/>
        <v>0</v>
      </c>
      <c r="S59" s="9"/>
      <c r="T59" s="9"/>
      <c r="U59" s="9">
        <f t="shared" si="4"/>
        <v>0</v>
      </c>
      <c r="V59" s="9"/>
      <c r="W59" s="9"/>
      <c r="X59" s="9">
        <f t="shared" si="5"/>
        <v>0</v>
      </c>
      <c r="Y59" s="9"/>
      <c r="Z59" s="9"/>
      <c r="AA59" s="10">
        <f t="shared" si="6"/>
        <v>4000000</v>
      </c>
      <c r="AB59" s="11"/>
    </row>
    <row r="60" spans="1:28" ht="15.75" x14ac:dyDescent="0.25">
      <c r="A60" s="17">
        <v>45619</v>
      </c>
      <c r="B60" s="20" t="s">
        <v>81</v>
      </c>
      <c r="C60" s="20">
        <v>1090400</v>
      </c>
      <c r="D60" s="20" t="s">
        <v>36</v>
      </c>
      <c r="E60" s="20" t="s">
        <v>98</v>
      </c>
      <c r="F60" s="20">
        <v>23.2</v>
      </c>
      <c r="G60" s="20" t="s">
        <v>51</v>
      </c>
      <c r="H60" s="20"/>
      <c r="I60" s="20">
        <f t="shared" si="7"/>
        <v>0</v>
      </c>
      <c r="J60" s="8" t="s">
        <v>26</v>
      </c>
      <c r="K60" s="25"/>
      <c r="L60" s="9">
        <f t="shared" si="1"/>
        <v>0</v>
      </c>
      <c r="M60" s="9"/>
      <c r="N60" s="9"/>
      <c r="O60" s="9">
        <f t="shared" si="2"/>
        <v>0</v>
      </c>
      <c r="P60" s="9"/>
      <c r="Q60" s="9"/>
      <c r="R60" s="9">
        <f t="shared" si="3"/>
        <v>0</v>
      </c>
      <c r="S60" s="9"/>
      <c r="T60" s="9"/>
      <c r="U60" s="9">
        <f t="shared" si="4"/>
        <v>0</v>
      </c>
      <c r="V60" s="9"/>
      <c r="W60" s="9"/>
      <c r="X60" s="9">
        <f t="shared" si="5"/>
        <v>0</v>
      </c>
      <c r="Y60" s="9"/>
      <c r="Z60" s="9"/>
      <c r="AA60" s="10">
        <f t="shared" si="6"/>
        <v>1090400</v>
      </c>
      <c r="AB60" s="11"/>
    </row>
    <row r="61" spans="1:28" ht="15.75" x14ac:dyDescent="0.25">
      <c r="A61" s="26">
        <v>45639</v>
      </c>
      <c r="B61" s="20" t="s">
        <v>196</v>
      </c>
      <c r="C61" s="20">
        <v>-2112000</v>
      </c>
      <c r="D61" s="20" t="s">
        <v>31</v>
      </c>
      <c r="E61" s="20" t="s">
        <v>61</v>
      </c>
      <c r="F61" s="20">
        <v>20</v>
      </c>
      <c r="G61" s="20" t="s">
        <v>25</v>
      </c>
      <c r="H61" s="20"/>
      <c r="I61" s="20">
        <f t="shared" si="7"/>
        <v>0</v>
      </c>
      <c r="J61" s="31" t="s">
        <v>34</v>
      </c>
      <c r="K61" s="20"/>
      <c r="L61" s="9">
        <f t="shared" si="1"/>
        <v>0</v>
      </c>
      <c r="M61" s="9"/>
      <c r="N61" s="9"/>
      <c r="O61" s="9">
        <f t="shared" si="2"/>
        <v>0</v>
      </c>
      <c r="P61" s="9"/>
      <c r="Q61" s="9"/>
      <c r="R61" s="9">
        <f t="shared" si="3"/>
        <v>0</v>
      </c>
      <c r="S61" s="9"/>
      <c r="T61" s="9"/>
      <c r="U61" s="9">
        <f t="shared" si="4"/>
        <v>0</v>
      </c>
      <c r="V61" s="9"/>
      <c r="W61" s="9"/>
      <c r="X61" s="9">
        <f t="shared" si="5"/>
        <v>0</v>
      </c>
      <c r="Y61" s="9"/>
      <c r="Z61" s="9"/>
      <c r="AA61" s="10">
        <f t="shared" si="6"/>
        <v>-2112000</v>
      </c>
      <c r="AB61" s="11">
        <v>45490</v>
      </c>
    </row>
    <row r="62" spans="1:28" ht="15.75" x14ac:dyDescent="0.25">
      <c r="A62" s="26">
        <v>45644</v>
      </c>
      <c r="B62" s="27" t="s">
        <v>165</v>
      </c>
      <c r="C62" s="20">
        <v>-1020000</v>
      </c>
      <c r="D62" s="27" t="s">
        <v>31</v>
      </c>
      <c r="E62" s="20" t="s">
        <v>139</v>
      </c>
      <c r="F62" s="20">
        <v>2</v>
      </c>
      <c r="G62" s="20" t="s">
        <v>23</v>
      </c>
      <c r="H62" s="20"/>
      <c r="I62" s="20">
        <f t="shared" si="7"/>
        <v>0</v>
      </c>
      <c r="J62" s="31" t="s">
        <v>34</v>
      </c>
      <c r="K62" s="20" t="s">
        <v>273</v>
      </c>
      <c r="L62" s="9">
        <f t="shared" si="1"/>
        <v>0</v>
      </c>
      <c r="M62" s="9"/>
      <c r="N62" s="9"/>
      <c r="O62" s="9">
        <f t="shared" si="2"/>
        <v>0</v>
      </c>
      <c r="P62" s="9"/>
      <c r="Q62" s="9"/>
      <c r="R62" s="9">
        <f t="shared" si="3"/>
        <v>0</v>
      </c>
      <c r="S62" s="9"/>
      <c r="T62" s="9"/>
      <c r="U62" s="9">
        <f t="shared" si="4"/>
        <v>0</v>
      </c>
      <c r="V62" s="9"/>
      <c r="W62" s="9"/>
      <c r="X62" s="9">
        <f t="shared" si="5"/>
        <v>0</v>
      </c>
      <c r="Y62" s="9"/>
      <c r="Z62" s="9"/>
      <c r="AA62" s="10">
        <f t="shared" si="6"/>
        <v>-1020000</v>
      </c>
      <c r="AB62" s="11">
        <v>45685</v>
      </c>
    </row>
    <row r="63" spans="1:28" ht="15.75" x14ac:dyDescent="0.25">
      <c r="A63" s="26">
        <v>45644</v>
      </c>
      <c r="B63" s="20" t="s">
        <v>154</v>
      </c>
      <c r="C63" s="20">
        <v>5851000</v>
      </c>
      <c r="D63" s="27" t="s">
        <v>31</v>
      </c>
      <c r="E63" s="20" t="s">
        <v>155</v>
      </c>
      <c r="F63" s="27">
        <v>2600</v>
      </c>
      <c r="G63" s="20" t="s">
        <v>29</v>
      </c>
      <c r="H63" s="20"/>
      <c r="I63" s="20">
        <f t="shared" si="7"/>
        <v>0</v>
      </c>
      <c r="J63" s="14" t="s">
        <v>241</v>
      </c>
      <c r="K63" s="20"/>
      <c r="L63" s="9">
        <f t="shared" si="1"/>
        <v>0</v>
      </c>
      <c r="M63" s="9"/>
      <c r="N63" s="9"/>
      <c r="O63" s="9">
        <f t="shared" si="2"/>
        <v>0</v>
      </c>
      <c r="P63" s="9"/>
      <c r="Q63" s="9"/>
      <c r="R63" s="9">
        <f t="shared" si="3"/>
        <v>0</v>
      </c>
      <c r="S63" s="9"/>
      <c r="T63" s="9"/>
      <c r="U63" s="9">
        <f t="shared" si="4"/>
        <v>5851000</v>
      </c>
      <c r="V63" s="9">
        <v>5851000</v>
      </c>
      <c r="W63" s="9"/>
      <c r="X63" s="9">
        <f t="shared" si="5"/>
        <v>0</v>
      </c>
      <c r="Y63" s="9"/>
      <c r="Z63" s="9"/>
      <c r="AA63" s="10">
        <f t="shared" si="6"/>
        <v>0</v>
      </c>
      <c r="AB63" s="11">
        <v>45720</v>
      </c>
    </row>
    <row r="64" spans="1:28" ht="15.75" x14ac:dyDescent="0.25">
      <c r="A64" s="26">
        <v>45644</v>
      </c>
      <c r="B64" s="20" t="s">
        <v>154</v>
      </c>
      <c r="C64" s="20">
        <v>6250000</v>
      </c>
      <c r="D64" s="27" t="s">
        <v>31</v>
      </c>
      <c r="E64" s="20" t="s">
        <v>86</v>
      </c>
      <c r="F64" s="20">
        <v>50</v>
      </c>
      <c r="G64" s="27" t="s">
        <v>51</v>
      </c>
      <c r="H64" s="20"/>
      <c r="I64" s="20">
        <f t="shared" si="7"/>
        <v>0</v>
      </c>
      <c r="J64" s="14" t="s">
        <v>241</v>
      </c>
      <c r="K64" s="20"/>
      <c r="L64" s="9">
        <f t="shared" ref="L64:L103" si="8">M64+N64</f>
        <v>0</v>
      </c>
      <c r="M64" s="9"/>
      <c r="N64" s="9"/>
      <c r="O64" s="9">
        <f t="shared" ref="O64:O103" si="9">P64+Q64</f>
        <v>0</v>
      </c>
      <c r="P64" s="9"/>
      <c r="Q64" s="9"/>
      <c r="R64" s="9">
        <f t="shared" ref="R64:R103" si="10">S64+T64</f>
        <v>0</v>
      </c>
      <c r="S64" s="9"/>
      <c r="T64" s="9"/>
      <c r="U64" s="9">
        <f t="shared" ref="U64:U103" si="11">V64+W64</f>
        <v>6250000</v>
      </c>
      <c r="V64" s="9">
        <v>6250000</v>
      </c>
      <c r="W64" s="9"/>
      <c r="X64" s="9">
        <f t="shared" ref="X64:X103" si="12">Y64+Z64</f>
        <v>0</v>
      </c>
      <c r="Y64" s="9"/>
      <c r="Z64" s="9"/>
      <c r="AA64" s="10">
        <f t="shared" ref="AA64:AA103" si="13">C64+I64-L64-O64-U64-X64-R64</f>
        <v>0</v>
      </c>
      <c r="AB64" s="11">
        <v>45720</v>
      </c>
    </row>
    <row r="65" spans="1:28" ht="15.75" x14ac:dyDescent="0.25">
      <c r="A65" s="26">
        <v>45644</v>
      </c>
      <c r="B65" s="20" t="s">
        <v>154</v>
      </c>
      <c r="C65" s="20">
        <v>1600000</v>
      </c>
      <c r="D65" s="27" t="s">
        <v>31</v>
      </c>
      <c r="E65" s="20" t="s">
        <v>156</v>
      </c>
      <c r="F65" s="20">
        <v>4</v>
      </c>
      <c r="G65" s="27" t="s">
        <v>23</v>
      </c>
      <c r="H65" s="20"/>
      <c r="I65" s="20">
        <f t="shared" si="7"/>
        <v>0</v>
      </c>
      <c r="J65" s="14" t="s">
        <v>240</v>
      </c>
      <c r="K65" s="20"/>
      <c r="L65" s="9">
        <f t="shared" si="8"/>
        <v>0</v>
      </c>
      <c r="M65" s="9"/>
      <c r="N65" s="9"/>
      <c r="O65" s="9">
        <f t="shared" si="9"/>
        <v>0</v>
      </c>
      <c r="P65" s="9"/>
      <c r="Q65" s="9"/>
      <c r="R65" s="9">
        <f t="shared" si="10"/>
        <v>0</v>
      </c>
      <c r="S65" s="9"/>
      <c r="T65" s="9"/>
      <c r="U65" s="9">
        <f t="shared" si="11"/>
        <v>1600000</v>
      </c>
      <c r="V65" s="9">
        <v>1600000</v>
      </c>
      <c r="W65" s="9"/>
      <c r="X65" s="9">
        <f t="shared" si="12"/>
        <v>0</v>
      </c>
      <c r="Y65" s="9"/>
      <c r="Z65" s="9"/>
      <c r="AA65" s="10">
        <f t="shared" si="13"/>
        <v>0</v>
      </c>
      <c r="AB65" s="11">
        <v>45720</v>
      </c>
    </row>
    <row r="66" spans="1:28" ht="15.75" x14ac:dyDescent="0.25">
      <c r="A66" s="26">
        <v>45645</v>
      </c>
      <c r="B66" s="20" t="s">
        <v>199</v>
      </c>
      <c r="C66" s="20">
        <v>-1056000</v>
      </c>
      <c r="D66" s="20" t="s">
        <v>31</v>
      </c>
      <c r="E66" s="20" t="s">
        <v>70</v>
      </c>
      <c r="F66" s="20">
        <v>100</v>
      </c>
      <c r="G66" s="20" t="s">
        <v>29</v>
      </c>
      <c r="H66" s="20"/>
      <c r="I66" s="20">
        <f t="shared" si="7"/>
        <v>0</v>
      </c>
      <c r="J66" s="14" t="s">
        <v>34</v>
      </c>
      <c r="K66" s="5" t="s">
        <v>200</v>
      </c>
      <c r="L66" s="9">
        <f t="shared" si="8"/>
        <v>0</v>
      </c>
      <c r="M66" s="9"/>
      <c r="N66" s="9"/>
      <c r="O66" s="9">
        <f t="shared" si="9"/>
        <v>0</v>
      </c>
      <c r="P66" s="9"/>
      <c r="Q66" s="9"/>
      <c r="R66" s="9">
        <f t="shared" si="10"/>
        <v>0</v>
      </c>
      <c r="S66" s="9"/>
      <c r="T66" s="9"/>
      <c r="U66" s="9">
        <f t="shared" si="11"/>
        <v>0</v>
      </c>
      <c r="V66" s="9"/>
      <c r="W66" s="9"/>
      <c r="X66" s="9">
        <f t="shared" si="12"/>
        <v>0</v>
      </c>
      <c r="Y66" s="9"/>
      <c r="Z66" s="9"/>
      <c r="AA66" s="10">
        <f t="shared" si="13"/>
        <v>-1056000</v>
      </c>
      <c r="AB66" s="11">
        <v>45390</v>
      </c>
    </row>
    <row r="67" spans="1:28" ht="15.75" x14ac:dyDescent="0.25">
      <c r="A67" s="26">
        <v>45646</v>
      </c>
      <c r="B67" s="20" t="s">
        <v>208</v>
      </c>
      <c r="C67" s="20">
        <v>-1354000</v>
      </c>
      <c r="D67" s="27" t="s">
        <v>31</v>
      </c>
      <c r="E67" s="20" t="s">
        <v>184</v>
      </c>
      <c r="F67" s="20">
        <v>49.1</v>
      </c>
      <c r="G67" s="20" t="s">
        <v>51</v>
      </c>
      <c r="H67" s="27"/>
      <c r="I67" s="20">
        <f t="shared" si="7"/>
        <v>0</v>
      </c>
      <c r="J67" s="14" t="s">
        <v>34</v>
      </c>
      <c r="K67" s="20"/>
      <c r="L67" s="9">
        <f t="shared" si="8"/>
        <v>0</v>
      </c>
      <c r="M67" s="9"/>
      <c r="N67" s="9"/>
      <c r="O67" s="9">
        <f t="shared" si="9"/>
        <v>0</v>
      </c>
      <c r="P67" s="9"/>
      <c r="Q67" s="9"/>
      <c r="R67" s="9">
        <f t="shared" si="10"/>
        <v>0</v>
      </c>
      <c r="S67" s="9"/>
      <c r="T67" s="9"/>
      <c r="U67" s="9">
        <f t="shared" si="11"/>
        <v>0</v>
      </c>
      <c r="V67" s="9"/>
      <c r="W67" s="9"/>
      <c r="X67" s="9">
        <f t="shared" si="12"/>
        <v>0</v>
      </c>
      <c r="Y67" s="9"/>
      <c r="Z67" s="9"/>
      <c r="AA67" s="10">
        <f t="shared" si="13"/>
        <v>-1354000</v>
      </c>
      <c r="AB67" s="11">
        <v>45653</v>
      </c>
    </row>
    <row r="68" spans="1:28" ht="15.75" x14ac:dyDescent="0.25">
      <c r="A68" s="26">
        <v>45649</v>
      </c>
      <c r="B68" s="27" t="s">
        <v>209</v>
      </c>
      <c r="C68" s="27">
        <v>-300000</v>
      </c>
      <c r="D68" s="27" t="s">
        <v>41</v>
      </c>
      <c r="E68" s="27" t="s">
        <v>111</v>
      </c>
      <c r="F68" s="27">
        <v>200</v>
      </c>
      <c r="G68" s="27" t="s">
        <v>29</v>
      </c>
      <c r="H68" s="27"/>
      <c r="I68" s="20">
        <f t="shared" si="7"/>
        <v>0</v>
      </c>
      <c r="J68" s="31" t="s">
        <v>34</v>
      </c>
      <c r="K68" s="20"/>
      <c r="L68" s="9">
        <f t="shared" si="8"/>
        <v>0</v>
      </c>
      <c r="M68" s="9"/>
      <c r="N68" s="9"/>
      <c r="O68" s="9">
        <f t="shared" si="9"/>
        <v>0</v>
      </c>
      <c r="P68" s="9"/>
      <c r="Q68" s="9"/>
      <c r="R68" s="9">
        <f t="shared" si="10"/>
        <v>0</v>
      </c>
      <c r="S68" s="9"/>
      <c r="T68" s="9"/>
      <c r="U68" s="9">
        <f t="shared" si="11"/>
        <v>0</v>
      </c>
      <c r="V68" s="9"/>
      <c r="W68" s="9"/>
      <c r="X68" s="9">
        <f t="shared" si="12"/>
        <v>0</v>
      </c>
      <c r="Y68" s="9"/>
      <c r="Z68" s="9"/>
      <c r="AA68" s="10">
        <f t="shared" si="13"/>
        <v>-300000</v>
      </c>
      <c r="AB68" s="11">
        <v>45647</v>
      </c>
    </row>
    <row r="69" spans="1:28" ht="15.75" x14ac:dyDescent="0.25">
      <c r="A69" s="26">
        <v>45652</v>
      </c>
      <c r="B69" s="20" t="s">
        <v>219</v>
      </c>
      <c r="C69" s="20">
        <v>667700.00000000047</v>
      </c>
      <c r="D69" s="20" t="s">
        <v>31</v>
      </c>
      <c r="E69" s="20" t="s">
        <v>181</v>
      </c>
      <c r="F69" s="20">
        <v>70.900000000000006</v>
      </c>
      <c r="G69" s="20" t="s">
        <v>51</v>
      </c>
      <c r="H69" s="20"/>
      <c r="I69" s="20">
        <f t="shared" si="7"/>
        <v>0</v>
      </c>
      <c r="J69" s="14" t="s">
        <v>240</v>
      </c>
      <c r="K69" s="25" t="s">
        <v>220</v>
      </c>
      <c r="L69" s="9">
        <f t="shared" si="8"/>
        <v>0</v>
      </c>
      <c r="M69" s="9"/>
      <c r="N69" s="9"/>
      <c r="O69" s="9">
        <f t="shared" si="9"/>
        <v>667700</v>
      </c>
      <c r="P69" s="9">
        <v>667700</v>
      </c>
      <c r="Q69" s="9"/>
      <c r="R69" s="9">
        <f t="shared" si="10"/>
        <v>0</v>
      </c>
      <c r="S69" s="9"/>
      <c r="T69" s="9"/>
      <c r="U69" s="9">
        <f t="shared" si="11"/>
        <v>0</v>
      </c>
      <c r="V69" s="9"/>
      <c r="W69" s="9"/>
      <c r="X69" s="9">
        <f t="shared" si="12"/>
        <v>0</v>
      </c>
      <c r="Y69" s="9"/>
      <c r="Z69" s="9"/>
      <c r="AA69" s="10">
        <f t="shared" si="13"/>
        <v>4.6566128730773926E-10</v>
      </c>
      <c r="AB69" s="11">
        <v>45720</v>
      </c>
    </row>
    <row r="70" spans="1:28" ht="15.75" x14ac:dyDescent="0.25">
      <c r="A70" s="26">
        <v>45588</v>
      </c>
      <c r="B70" s="20" t="s">
        <v>221</v>
      </c>
      <c r="C70" s="20">
        <v>170000</v>
      </c>
      <c r="D70" s="20" t="s">
        <v>41</v>
      </c>
      <c r="E70" s="20" t="s">
        <v>175</v>
      </c>
      <c r="F70" s="20">
        <v>100</v>
      </c>
      <c r="G70" s="20" t="s">
        <v>25</v>
      </c>
      <c r="H70" s="20"/>
      <c r="I70" s="20">
        <f t="shared" si="7"/>
        <v>0</v>
      </c>
      <c r="J70" s="14" t="s">
        <v>240</v>
      </c>
      <c r="K70" s="20"/>
      <c r="L70" s="9">
        <f t="shared" si="8"/>
        <v>0</v>
      </c>
      <c r="M70" s="9"/>
      <c r="N70" s="9"/>
      <c r="O70" s="9">
        <f t="shared" si="9"/>
        <v>170000</v>
      </c>
      <c r="P70" s="9">
        <v>170000</v>
      </c>
      <c r="Q70" s="9"/>
      <c r="R70" s="9">
        <f t="shared" si="10"/>
        <v>0</v>
      </c>
      <c r="S70" s="9"/>
      <c r="T70" s="9"/>
      <c r="U70" s="9">
        <f t="shared" si="11"/>
        <v>0</v>
      </c>
      <c r="V70" s="9"/>
      <c r="W70" s="9"/>
      <c r="X70" s="9">
        <f t="shared" si="12"/>
        <v>0</v>
      </c>
      <c r="Y70" s="9"/>
      <c r="Z70" s="9"/>
      <c r="AA70" s="10">
        <f t="shared" si="13"/>
        <v>0</v>
      </c>
      <c r="AB70" s="11">
        <v>45741</v>
      </c>
    </row>
    <row r="71" spans="1:28" ht="15.75" x14ac:dyDescent="0.25">
      <c r="A71" s="39" t="s">
        <v>242</v>
      </c>
      <c r="B71" s="35" t="s">
        <v>81</v>
      </c>
      <c r="C71" s="35">
        <v>3600000</v>
      </c>
      <c r="D71" s="35" t="s">
        <v>31</v>
      </c>
      <c r="E71" s="35" t="s">
        <v>110</v>
      </c>
      <c r="F71" s="35">
        <v>1600</v>
      </c>
      <c r="G71" s="35" t="s">
        <v>29</v>
      </c>
      <c r="H71" s="35"/>
      <c r="I71" s="20">
        <f t="shared" si="7"/>
        <v>0</v>
      </c>
      <c r="J71" s="36" t="s">
        <v>26</v>
      </c>
      <c r="K71" s="20"/>
      <c r="L71" s="9">
        <f t="shared" si="8"/>
        <v>0</v>
      </c>
      <c r="M71" s="9"/>
      <c r="N71" s="9"/>
      <c r="O71" s="9">
        <f t="shared" si="9"/>
        <v>0</v>
      </c>
      <c r="P71" s="9"/>
      <c r="Q71" s="9"/>
      <c r="R71" s="9">
        <f t="shared" si="10"/>
        <v>0</v>
      </c>
      <c r="S71" s="9"/>
      <c r="T71" s="9"/>
      <c r="U71" s="9">
        <f t="shared" si="11"/>
        <v>0</v>
      </c>
      <c r="V71" s="9"/>
      <c r="W71" s="9"/>
      <c r="X71" s="9">
        <f t="shared" si="12"/>
        <v>0</v>
      </c>
      <c r="Y71" s="9"/>
      <c r="Z71" s="9"/>
      <c r="AA71" s="10">
        <f t="shared" si="13"/>
        <v>3600000</v>
      </c>
      <c r="AB71" s="11"/>
    </row>
    <row r="72" spans="1:28" ht="15.75" x14ac:dyDescent="0.25">
      <c r="A72" s="32" t="s">
        <v>242</v>
      </c>
      <c r="B72" s="33" t="s">
        <v>261</v>
      </c>
      <c r="C72" s="33">
        <v>2430000</v>
      </c>
      <c r="D72" s="33" t="s">
        <v>41</v>
      </c>
      <c r="E72" s="33" t="s">
        <v>262</v>
      </c>
      <c r="F72" s="43">
        <v>18</v>
      </c>
      <c r="G72" s="33" t="s">
        <v>51</v>
      </c>
      <c r="H72" s="33"/>
      <c r="I72" s="20">
        <f t="shared" si="7"/>
        <v>0</v>
      </c>
      <c r="J72" s="37" t="s">
        <v>241</v>
      </c>
      <c r="K72" s="20"/>
      <c r="L72" s="9">
        <f t="shared" si="8"/>
        <v>0</v>
      </c>
      <c r="M72" s="9"/>
      <c r="N72" s="9"/>
      <c r="O72" s="9">
        <f t="shared" si="9"/>
        <v>0</v>
      </c>
      <c r="P72" s="9"/>
      <c r="Q72" s="9"/>
      <c r="R72" s="9">
        <f t="shared" si="10"/>
        <v>0</v>
      </c>
      <c r="S72" s="9"/>
      <c r="T72" s="9"/>
      <c r="U72" s="9">
        <f t="shared" si="11"/>
        <v>2430000</v>
      </c>
      <c r="V72" s="9">
        <v>2430000</v>
      </c>
      <c r="W72" s="9"/>
      <c r="X72" s="9">
        <f t="shared" si="12"/>
        <v>0</v>
      </c>
      <c r="Y72" s="9"/>
      <c r="Z72" s="9"/>
      <c r="AA72" s="10">
        <f t="shared" si="13"/>
        <v>0</v>
      </c>
      <c r="AB72" s="11">
        <v>45728</v>
      </c>
    </row>
    <row r="73" spans="1:28" ht="15.75" x14ac:dyDescent="0.25">
      <c r="A73" s="39">
        <v>45664</v>
      </c>
      <c r="B73" s="33" t="s">
        <v>81</v>
      </c>
      <c r="C73" s="33">
        <v>2700000</v>
      </c>
      <c r="D73" s="33" t="s">
        <v>31</v>
      </c>
      <c r="E73" s="33" t="s">
        <v>110</v>
      </c>
      <c r="F73" s="33">
        <v>1200</v>
      </c>
      <c r="G73" s="35" t="s">
        <v>29</v>
      </c>
      <c r="H73" s="33"/>
      <c r="I73" s="20">
        <f t="shared" si="7"/>
        <v>0</v>
      </c>
      <c r="J73" s="34" t="s">
        <v>26</v>
      </c>
      <c r="K73" s="20"/>
      <c r="L73" s="9">
        <f t="shared" si="8"/>
        <v>0</v>
      </c>
      <c r="M73" s="9"/>
      <c r="N73" s="9"/>
      <c r="O73" s="9">
        <f t="shared" si="9"/>
        <v>0</v>
      </c>
      <c r="P73" s="9"/>
      <c r="Q73" s="9"/>
      <c r="R73" s="9">
        <f t="shared" si="10"/>
        <v>0</v>
      </c>
      <c r="S73" s="9"/>
      <c r="T73" s="9"/>
      <c r="U73" s="9">
        <f t="shared" si="11"/>
        <v>0</v>
      </c>
      <c r="V73" s="9"/>
      <c r="W73" s="9"/>
      <c r="X73" s="9">
        <f t="shared" si="12"/>
        <v>0</v>
      </c>
      <c r="Y73" s="9"/>
      <c r="Z73" s="9"/>
      <c r="AA73" s="10">
        <f t="shared" si="13"/>
        <v>2700000</v>
      </c>
      <c r="AB73" s="11"/>
    </row>
    <row r="74" spans="1:28" ht="15.75" x14ac:dyDescent="0.25">
      <c r="A74" s="39">
        <v>45664</v>
      </c>
      <c r="B74" s="33" t="s">
        <v>81</v>
      </c>
      <c r="C74" s="33">
        <v>328750</v>
      </c>
      <c r="D74" s="33" t="s">
        <v>31</v>
      </c>
      <c r="E74" s="33" t="s">
        <v>213</v>
      </c>
      <c r="F74" s="33">
        <v>125</v>
      </c>
      <c r="G74" s="35" t="s">
        <v>29</v>
      </c>
      <c r="H74" s="33"/>
      <c r="I74" s="20">
        <f t="shared" si="7"/>
        <v>0</v>
      </c>
      <c r="J74" s="34" t="s">
        <v>26</v>
      </c>
      <c r="K74" s="20"/>
      <c r="L74" s="9">
        <f t="shared" si="8"/>
        <v>0</v>
      </c>
      <c r="M74" s="9"/>
      <c r="N74" s="9"/>
      <c r="O74" s="9">
        <f t="shared" si="9"/>
        <v>0</v>
      </c>
      <c r="P74" s="9"/>
      <c r="Q74" s="9"/>
      <c r="R74" s="9">
        <f t="shared" si="10"/>
        <v>0</v>
      </c>
      <c r="S74" s="9"/>
      <c r="T74" s="9"/>
      <c r="U74" s="9">
        <f t="shared" si="11"/>
        <v>0</v>
      </c>
      <c r="V74" s="9"/>
      <c r="W74" s="9"/>
      <c r="X74" s="9">
        <f t="shared" si="12"/>
        <v>0</v>
      </c>
      <c r="Y74" s="9"/>
      <c r="Z74" s="9"/>
      <c r="AA74" s="10">
        <f t="shared" si="13"/>
        <v>328750</v>
      </c>
      <c r="AB74" s="11"/>
    </row>
    <row r="75" spans="1:28" ht="15.75" x14ac:dyDescent="0.25">
      <c r="A75" s="39">
        <v>45665</v>
      </c>
      <c r="B75" s="33" t="s">
        <v>53</v>
      </c>
      <c r="C75" s="33">
        <v>2280000</v>
      </c>
      <c r="D75" s="33" t="s">
        <v>31</v>
      </c>
      <c r="E75" s="33" t="s">
        <v>91</v>
      </c>
      <c r="F75" s="33">
        <v>600</v>
      </c>
      <c r="G75" s="33" t="s">
        <v>29</v>
      </c>
      <c r="H75" s="33"/>
      <c r="I75" s="20">
        <f t="shared" si="7"/>
        <v>0</v>
      </c>
      <c r="J75" s="37" t="s">
        <v>240</v>
      </c>
      <c r="K75" s="20" t="s">
        <v>585</v>
      </c>
      <c r="L75" s="9">
        <f t="shared" si="8"/>
        <v>0</v>
      </c>
      <c r="M75" s="9"/>
      <c r="N75" s="9"/>
      <c r="O75" s="9">
        <f t="shared" si="9"/>
        <v>2280000</v>
      </c>
      <c r="P75" s="9">
        <v>2280000</v>
      </c>
      <c r="Q75" s="9"/>
      <c r="R75" s="9">
        <f t="shared" si="10"/>
        <v>0</v>
      </c>
      <c r="S75" s="9"/>
      <c r="T75" s="9"/>
      <c r="U75" s="9">
        <f t="shared" si="11"/>
        <v>0</v>
      </c>
      <c r="V75" s="9"/>
      <c r="W75" s="9"/>
      <c r="X75" s="9">
        <f t="shared" si="12"/>
        <v>0</v>
      </c>
      <c r="Y75" s="9"/>
      <c r="Z75" s="9"/>
      <c r="AA75" s="10">
        <f t="shared" si="13"/>
        <v>0</v>
      </c>
      <c r="AB75" s="11">
        <v>45733</v>
      </c>
    </row>
    <row r="76" spans="1:28" ht="15.75" x14ac:dyDescent="0.25">
      <c r="A76" s="39">
        <v>45666</v>
      </c>
      <c r="B76" s="33" t="s">
        <v>92</v>
      </c>
      <c r="C76" s="33">
        <v>4500000</v>
      </c>
      <c r="D76" s="33" t="s">
        <v>41</v>
      </c>
      <c r="E76" s="33" t="s">
        <v>91</v>
      </c>
      <c r="F76" s="33">
        <v>1000</v>
      </c>
      <c r="G76" s="33" t="s">
        <v>29</v>
      </c>
      <c r="H76" s="33"/>
      <c r="I76" s="20">
        <f t="shared" si="7"/>
        <v>0</v>
      </c>
      <c r="J76" s="37" t="s">
        <v>240</v>
      </c>
      <c r="K76" s="20" t="s">
        <v>454</v>
      </c>
      <c r="L76" s="9">
        <f t="shared" si="8"/>
        <v>0</v>
      </c>
      <c r="M76" s="9"/>
      <c r="N76" s="9"/>
      <c r="O76" s="9">
        <f t="shared" si="9"/>
        <v>4500000</v>
      </c>
      <c r="P76" s="9">
        <v>1500000</v>
      </c>
      <c r="Q76" s="9">
        <v>3000000</v>
      </c>
      <c r="R76" s="9">
        <f t="shared" si="10"/>
        <v>0</v>
      </c>
      <c r="S76" s="9"/>
      <c r="T76" s="9"/>
      <c r="U76" s="9">
        <f t="shared" si="11"/>
        <v>0</v>
      </c>
      <c r="V76" s="9"/>
      <c r="W76" s="9"/>
      <c r="X76" s="9">
        <f t="shared" si="12"/>
        <v>0</v>
      </c>
      <c r="Y76" s="9"/>
      <c r="Z76" s="9"/>
      <c r="AA76" s="10">
        <f t="shared" si="13"/>
        <v>0</v>
      </c>
      <c r="AB76" s="11">
        <v>45742</v>
      </c>
    </row>
    <row r="77" spans="1:28" ht="15.75" x14ac:dyDescent="0.25">
      <c r="A77" s="39">
        <v>45666</v>
      </c>
      <c r="B77" s="33" t="s">
        <v>305</v>
      </c>
      <c r="C77" s="33">
        <v>3125000</v>
      </c>
      <c r="D77" s="33" t="s">
        <v>31</v>
      </c>
      <c r="E77" s="33" t="s">
        <v>86</v>
      </c>
      <c r="F77" s="33">
        <v>25</v>
      </c>
      <c r="G77" s="33" t="s">
        <v>51</v>
      </c>
      <c r="H77" s="33"/>
      <c r="I77" s="20">
        <f t="shared" si="7"/>
        <v>0</v>
      </c>
      <c r="J77" s="37" t="s">
        <v>240</v>
      </c>
      <c r="K77" s="20"/>
      <c r="L77" s="9">
        <f t="shared" si="8"/>
        <v>0</v>
      </c>
      <c r="M77" s="9"/>
      <c r="N77" s="9"/>
      <c r="O77" s="9">
        <f t="shared" si="9"/>
        <v>3125000</v>
      </c>
      <c r="P77" s="9">
        <v>3125000</v>
      </c>
      <c r="Q77" s="9"/>
      <c r="R77" s="9">
        <f t="shared" si="10"/>
        <v>0</v>
      </c>
      <c r="S77" s="9"/>
      <c r="T77" s="9"/>
      <c r="U77" s="9">
        <f t="shared" si="11"/>
        <v>0</v>
      </c>
      <c r="V77" s="9"/>
      <c r="W77" s="9"/>
      <c r="X77" s="9">
        <f t="shared" si="12"/>
        <v>0</v>
      </c>
      <c r="Y77" s="9"/>
      <c r="Z77" s="9"/>
      <c r="AA77" s="10">
        <f t="shared" si="13"/>
        <v>0</v>
      </c>
      <c r="AB77" s="11">
        <v>45735</v>
      </c>
    </row>
    <row r="78" spans="1:28" ht="15.75" x14ac:dyDescent="0.25">
      <c r="A78" s="39">
        <v>45666</v>
      </c>
      <c r="B78" s="33" t="s">
        <v>141</v>
      </c>
      <c r="C78" s="33">
        <v>28965000</v>
      </c>
      <c r="D78" s="35" t="s">
        <v>31</v>
      </c>
      <c r="E78" s="33" t="s">
        <v>91</v>
      </c>
      <c r="F78" s="33">
        <v>10400</v>
      </c>
      <c r="G78" s="35" t="s">
        <v>29</v>
      </c>
      <c r="H78" s="33"/>
      <c r="I78" s="20">
        <f t="shared" si="7"/>
        <v>0</v>
      </c>
      <c r="J78" s="14" t="s">
        <v>241</v>
      </c>
      <c r="K78" s="20"/>
      <c r="L78" s="9">
        <f t="shared" si="8"/>
        <v>28965000</v>
      </c>
      <c r="M78" s="9">
        <v>28965000</v>
      </c>
      <c r="N78" s="9"/>
      <c r="O78" s="9">
        <f t="shared" si="9"/>
        <v>0</v>
      </c>
      <c r="P78" s="9"/>
      <c r="Q78" s="9"/>
      <c r="R78" s="9">
        <f t="shared" si="10"/>
        <v>0</v>
      </c>
      <c r="S78" s="9"/>
      <c r="T78" s="9"/>
      <c r="U78" s="9">
        <f t="shared" si="11"/>
        <v>0</v>
      </c>
      <c r="V78" s="9"/>
      <c r="W78" s="9"/>
      <c r="X78" s="9">
        <f t="shared" si="12"/>
        <v>0</v>
      </c>
      <c r="Y78" s="9"/>
      <c r="Z78" s="9"/>
      <c r="AA78" s="10">
        <f t="shared" si="13"/>
        <v>0</v>
      </c>
      <c r="AB78" s="11">
        <v>45727</v>
      </c>
    </row>
    <row r="79" spans="1:28" ht="15.75" x14ac:dyDescent="0.25">
      <c r="A79" s="32"/>
      <c r="B79" s="33" t="s">
        <v>53</v>
      </c>
      <c r="C79" s="33">
        <v>-1333000</v>
      </c>
      <c r="D79" s="33"/>
      <c r="E79" s="33"/>
      <c r="F79" s="33"/>
      <c r="G79" s="33"/>
      <c r="H79" s="33"/>
      <c r="I79" s="20">
        <f t="shared" si="7"/>
        <v>0</v>
      </c>
      <c r="J79" s="37" t="s">
        <v>34</v>
      </c>
      <c r="K79" s="20" t="s">
        <v>321</v>
      </c>
      <c r="L79" s="9">
        <f t="shared" si="8"/>
        <v>0</v>
      </c>
      <c r="M79" s="9"/>
      <c r="N79" s="9"/>
      <c r="O79" s="9">
        <f t="shared" si="9"/>
        <v>0</v>
      </c>
      <c r="P79" s="9"/>
      <c r="Q79" s="9"/>
      <c r="R79" s="9">
        <f t="shared" si="10"/>
        <v>0</v>
      </c>
      <c r="S79" s="9"/>
      <c r="T79" s="9"/>
      <c r="U79" s="9">
        <f t="shared" si="11"/>
        <v>0</v>
      </c>
      <c r="V79" s="9"/>
      <c r="W79" s="9"/>
      <c r="X79" s="9">
        <f t="shared" si="12"/>
        <v>0</v>
      </c>
      <c r="Y79" s="9"/>
      <c r="Z79" s="9"/>
      <c r="AA79" s="10">
        <f t="shared" si="13"/>
        <v>-1333000</v>
      </c>
      <c r="AB79" s="11">
        <v>45666</v>
      </c>
    </row>
    <row r="80" spans="1:28" ht="15.75" x14ac:dyDescent="0.25">
      <c r="A80" s="39">
        <v>45673</v>
      </c>
      <c r="B80" s="33" t="s">
        <v>92</v>
      </c>
      <c r="C80" s="33">
        <v>2250000</v>
      </c>
      <c r="D80" s="33" t="s">
        <v>31</v>
      </c>
      <c r="E80" s="33" t="s">
        <v>91</v>
      </c>
      <c r="F80" s="33">
        <v>500</v>
      </c>
      <c r="G80" s="33" t="s">
        <v>29</v>
      </c>
      <c r="H80" s="33"/>
      <c r="I80" s="20">
        <f t="shared" si="7"/>
        <v>0</v>
      </c>
      <c r="J80" s="37" t="s">
        <v>240</v>
      </c>
      <c r="K80" s="20" t="s">
        <v>453</v>
      </c>
      <c r="L80" s="9">
        <f t="shared" si="8"/>
        <v>0</v>
      </c>
      <c r="M80" s="9"/>
      <c r="N80" s="9"/>
      <c r="O80" s="9">
        <f t="shared" si="9"/>
        <v>2250000</v>
      </c>
      <c r="P80" s="9">
        <v>2250000</v>
      </c>
      <c r="Q80" s="9"/>
      <c r="R80" s="9">
        <f t="shared" si="10"/>
        <v>0</v>
      </c>
      <c r="S80" s="9"/>
      <c r="T80" s="9"/>
      <c r="U80" s="9">
        <f t="shared" si="11"/>
        <v>0</v>
      </c>
      <c r="V80" s="9"/>
      <c r="W80" s="9"/>
      <c r="X80" s="9">
        <f t="shared" si="12"/>
        <v>0</v>
      </c>
      <c r="Y80" s="9"/>
      <c r="Z80" s="9"/>
      <c r="AA80" s="10">
        <f t="shared" si="13"/>
        <v>0</v>
      </c>
      <c r="AB80" s="11">
        <v>45743</v>
      </c>
    </row>
    <row r="81" spans="1:28" ht="15.75" x14ac:dyDescent="0.25">
      <c r="A81" s="39">
        <v>45673</v>
      </c>
      <c r="B81" s="33" t="s">
        <v>92</v>
      </c>
      <c r="C81" s="33">
        <v>215000</v>
      </c>
      <c r="D81" s="33" t="s">
        <v>31</v>
      </c>
      <c r="E81" s="33" t="s">
        <v>198</v>
      </c>
      <c r="F81" s="33">
        <v>250</v>
      </c>
      <c r="G81" s="33" t="s">
        <v>29</v>
      </c>
      <c r="H81" s="33"/>
      <c r="I81" s="20">
        <f t="shared" si="7"/>
        <v>0</v>
      </c>
      <c r="J81" s="37" t="s">
        <v>240</v>
      </c>
      <c r="K81" s="20" t="s">
        <v>453</v>
      </c>
      <c r="L81" s="9">
        <f t="shared" si="8"/>
        <v>0</v>
      </c>
      <c r="M81" s="9"/>
      <c r="N81" s="9"/>
      <c r="O81" s="9">
        <f t="shared" si="9"/>
        <v>215000</v>
      </c>
      <c r="P81" s="9">
        <v>215000</v>
      </c>
      <c r="Q81" s="9"/>
      <c r="R81" s="9">
        <f t="shared" si="10"/>
        <v>0</v>
      </c>
      <c r="S81" s="9"/>
      <c r="T81" s="9"/>
      <c r="U81" s="9">
        <f t="shared" si="11"/>
        <v>0</v>
      </c>
      <c r="V81" s="9"/>
      <c r="W81" s="9"/>
      <c r="X81" s="9">
        <f t="shared" si="12"/>
        <v>0</v>
      </c>
      <c r="Y81" s="9"/>
      <c r="Z81" s="9"/>
      <c r="AA81" s="10">
        <f t="shared" si="13"/>
        <v>0</v>
      </c>
      <c r="AB81" s="11">
        <v>45743</v>
      </c>
    </row>
    <row r="82" spans="1:28" ht="15.75" x14ac:dyDescent="0.25">
      <c r="A82" s="39">
        <v>45673</v>
      </c>
      <c r="B82" s="33" t="s">
        <v>92</v>
      </c>
      <c r="C82" s="33">
        <v>1230000</v>
      </c>
      <c r="D82" s="33" t="s">
        <v>31</v>
      </c>
      <c r="E82" s="33" t="s">
        <v>197</v>
      </c>
      <c r="F82" s="33">
        <v>500</v>
      </c>
      <c r="G82" s="33" t="s">
        <v>29</v>
      </c>
      <c r="H82" s="33"/>
      <c r="I82" s="20">
        <f t="shared" si="7"/>
        <v>0</v>
      </c>
      <c r="J82" s="37" t="s">
        <v>240</v>
      </c>
      <c r="K82" s="20" t="s">
        <v>453</v>
      </c>
      <c r="L82" s="9">
        <f t="shared" si="8"/>
        <v>0</v>
      </c>
      <c r="M82" s="9"/>
      <c r="N82" s="9"/>
      <c r="O82" s="9">
        <f t="shared" si="9"/>
        <v>1230000</v>
      </c>
      <c r="P82" s="9">
        <v>1230000</v>
      </c>
      <c r="Q82" s="9"/>
      <c r="R82" s="9">
        <f t="shared" si="10"/>
        <v>0</v>
      </c>
      <c r="S82" s="9"/>
      <c r="T82" s="9"/>
      <c r="U82" s="9">
        <f t="shared" si="11"/>
        <v>0</v>
      </c>
      <c r="V82" s="9"/>
      <c r="W82" s="9"/>
      <c r="X82" s="9">
        <f t="shared" si="12"/>
        <v>0</v>
      </c>
      <c r="Y82" s="9"/>
      <c r="Z82" s="9"/>
      <c r="AA82" s="10">
        <f t="shared" si="13"/>
        <v>0</v>
      </c>
      <c r="AB82" s="11">
        <v>45743</v>
      </c>
    </row>
    <row r="83" spans="1:28" ht="15.75" x14ac:dyDescent="0.25">
      <c r="A83" s="39">
        <v>45673</v>
      </c>
      <c r="B83" s="33" t="s">
        <v>92</v>
      </c>
      <c r="C83" s="35">
        <v>615000</v>
      </c>
      <c r="D83" s="33" t="s">
        <v>31</v>
      </c>
      <c r="E83" s="35" t="s">
        <v>88</v>
      </c>
      <c r="F83" s="35">
        <v>500</v>
      </c>
      <c r="G83" s="33" t="s">
        <v>29</v>
      </c>
      <c r="H83" s="35"/>
      <c r="I83" s="20">
        <f t="shared" si="7"/>
        <v>0</v>
      </c>
      <c r="J83" s="37" t="s">
        <v>240</v>
      </c>
      <c r="K83" s="20" t="s">
        <v>453</v>
      </c>
      <c r="L83" s="9">
        <f t="shared" si="8"/>
        <v>0</v>
      </c>
      <c r="M83" s="9"/>
      <c r="N83" s="9"/>
      <c r="O83" s="9">
        <f t="shared" si="9"/>
        <v>615000</v>
      </c>
      <c r="P83" s="9">
        <v>615000</v>
      </c>
      <c r="Q83" s="9"/>
      <c r="R83" s="9">
        <f t="shared" si="10"/>
        <v>0</v>
      </c>
      <c r="S83" s="9"/>
      <c r="T83" s="9"/>
      <c r="U83" s="9">
        <f t="shared" si="11"/>
        <v>0</v>
      </c>
      <c r="V83" s="9"/>
      <c r="W83" s="9"/>
      <c r="X83" s="9">
        <f t="shared" si="12"/>
        <v>0</v>
      </c>
      <c r="Y83" s="9"/>
      <c r="Z83" s="9"/>
      <c r="AA83" s="10">
        <f t="shared" si="13"/>
        <v>0</v>
      </c>
      <c r="AB83" s="11">
        <v>45743</v>
      </c>
    </row>
    <row r="84" spans="1:28" ht="15.75" x14ac:dyDescent="0.25">
      <c r="A84" s="39">
        <v>45674</v>
      </c>
      <c r="B84" s="35" t="s">
        <v>404</v>
      </c>
      <c r="C84" s="33">
        <v>780000</v>
      </c>
      <c r="D84" s="35" t="s">
        <v>31</v>
      </c>
      <c r="E84" s="33" t="s">
        <v>102</v>
      </c>
      <c r="F84" s="33">
        <v>12</v>
      </c>
      <c r="G84" s="33" t="s">
        <v>74</v>
      </c>
      <c r="H84" s="33"/>
      <c r="I84" s="20">
        <f t="shared" si="7"/>
        <v>0</v>
      </c>
      <c r="J84" s="37" t="s">
        <v>241</v>
      </c>
      <c r="K84" s="20"/>
      <c r="L84" s="9">
        <f t="shared" si="8"/>
        <v>780000</v>
      </c>
      <c r="M84" s="9">
        <v>780000</v>
      </c>
      <c r="N84" s="9"/>
      <c r="O84" s="9">
        <f t="shared" si="9"/>
        <v>0</v>
      </c>
      <c r="P84" s="9"/>
      <c r="Q84" s="9"/>
      <c r="R84" s="9">
        <f t="shared" si="10"/>
        <v>0</v>
      </c>
      <c r="S84" s="9"/>
      <c r="T84" s="9"/>
      <c r="U84" s="9">
        <f t="shared" si="11"/>
        <v>0</v>
      </c>
      <c r="V84" s="9"/>
      <c r="W84" s="9"/>
      <c r="X84" s="9">
        <f t="shared" si="12"/>
        <v>0</v>
      </c>
      <c r="Y84" s="9"/>
      <c r="Z84" s="9"/>
      <c r="AA84" s="10">
        <f t="shared" si="13"/>
        <v>0</v>
      </c>
      <c r="AB84" s="11">
        <v>45726</v>
      </c>
    </row>
    <row r="85" spans="1:28" ht="15.75" x14ac:dyDescent="0.25">
      <c r="A85" s="32">
        <v>45674</v>
      </c>
      <c r="B85" s="33" t="s">
        <v>404</v>
      </c>
      <c r="C85" s="33">
        <v>56028000</v>
      </c>
      <c r="D85" s="33" t="s">
        <v>31</v>
      </c>
      <c r="E85" s="33" t="s">
        <v>106</v>
      </c>
      <c r="F85" s="33">
        <v>4350</v>
      </c>
      <c r="G85" s="33" t="s">
        <v>51</v>
      </c>
      <c r="H85" s="33"/>
      <c r="I85" s="20">
        <f t="shared" si="7"/>
        <v>0</v>
      </c>
      <c r="J85" s="42" t="s">
        <v>43</v>
      </c>
      <c r="K85" s="20"/>
      <c r="L85" s="9">
        <f t="shared" si="8"/>
        <v>29200000</v>
      </c>
      <c r="M85" s="9">
        <f>14220000+14980000</f>
        <v>29200000</v>
      </c>
      <c r="N85" s="9"/>
      <c r="O85" s="9">
        <f t="shared" si="9"/>
        <v>0</v>
      </c>
      <c r="P85" s="9"/>
      <c r="Q85" s="9"/>
      <c r="R85" s="9">
        <f t="shared" si="10"/>
        <v>0</v>
      </c>
      <c r="S85" s="9"/>
      <c r="T85" s="9"/>
      <c r="U85" s="9">
        <f t="shared" si="11"/>
        <v>0</v>
      </c>
      <c r="V85" s="9"/>
      <c r="W85" s="9"/>
      <c r="X85" s="9">
        <f t="shared" si="12"/>
        <v>0</v>
      </c>
      <c r="Y85" s="9"/>
      <c r="Z85" s="9"/>
      <c r="AA85" s="10">
        <f t="shared" si="13"/>
        <v>26828000</v>
      </c>
      <c r="AB85" s="11">
        <v>45741</v>
      </c>
    </row>
    <row r="86" spans="1:28" ht="15.75" x14ac:dyDescent="0.25">
      <c r="A86" s="32">
        <v>45674</v>
      </c>
      <c r="B86" s="33" t="s">
        <v>404</v>
      </c>
      <c r="C86" s="33">
        <v>1504000</v>
      </c>
      <c r="D86" s="33"/>
      <c r="E86" s="33" t="s">
        <v>411</v>
      </c>
      <c r="F86" s="33">
        <v>1</v>
      </c>
      <c r="G86" s="33"/>
      <c r="H86" s="33"/>
      <c r="I86" s="20">
        <f t="shared" si="7"/>
        <v>0</v>
      </c>
      <c r="J86" s="34" t="s">
        <v>26</v>
      </c>
      <c r="K86" s="20"/>
      <c r="L86" s="9">
        <f t="shared" si="8"/>
        <v>0</v>
      </c>
      <c r="M86" s="9"/>
      <c r="N86" s="9"/>
      <c r="O86" s="9">
        <f t="shared" si="9"/>
        <v>0</v>
      </c>
      <c r="P86" s="9"/>
      <c r="Q86" s="9"/>
      <c r="R86" s="9">
        <f t="shared" si="10"/>
        <v>0</v>
      </c>
      <c r="S86" s="9"/>
      <c r="T86" s="9"/>
      <c r="U86" s="9">
        <f t="shared" si="11"/>
        <v>0</v>
      </c>
      <c r="V86" s="9"/>
      <c r="W86" s="9"/>
      <c r="X86" s="9">
        <f t="shared" si="12"/>
        <v>0</v>
      </c>
      <c r="Y86" s="9"/>
      <c r="Z86" s="9"/>
      <c r="AA86" s="10">
        <f t="shared" si="13"/>
        <v>1504000</v>
      </c>
      <c r="AB86" s="11"/>
    </row>
    <row r="87" spans="1:28" ht="15.75" x14ac:dyDescent="0.25">
      <c r="A87" s="32">
        <v>45674</v>
      </c>
      <c r="B87" s="33" t="s">
        <v>404</v>
      </c>
      <c r="C87" s="33">
        <v>8552320</v>
      </c>
      <c r="D87" s="33" t="s">
        <v>31</v>
      </c>
      <c r="E87" s="33" t="s">
        <v>405</v>
      </c>
      <c r="F87" s="33">
        <v>664</v>
      </c>
      <c r="G87" s="33" t="s">
        <v>51</v>
      </c>
      <c r="H87" s="33"/>
      <c r="I87" s="20">
        <f t="shared" si="7"/>
        <v>0</v>
      </c>
      <c r="J87" s="34" t="s">
        <v>26</v>
      </c>
      <c r="K87" s="20"/>
      <c r="L87" s="9">
        <f t="shared" si="8"/>
        <v>0</v>
      </c>
      <c r="M87" s="9"/>
      <c r="N87" s="9"/>
      <c r="O87" s="9">
        <f t="shared" si="9"/>
        <v>0</v>
      </c>
      <c r="P87" s="9"/>
      <c r="Q87" s="9"/>
      <c r="R87" s="9">
        <f t="shared" si="10"/>
        <v>0</v>
      </c>
      <c r="S87" s="9"/>
      <c r="T87" s="9"/>
      <c r="U87" s="9">
        <f t="shared" si="11"/>
        <v>0</v>
      </c>
      <c r="V87" s="9"/>
      <c r="W87" s="9"/>
      <c r="X87" s="9">
        <f t="shared" si="12"/>
        <v>0</v>
      </c>
      <c r="Y87" s="9"/>
      <c r="Z87" s="9"/>
      <c r="AA87" s="10">
        <f t="shared" si="13"/>
        <v>8552320</v>
      </c>
      <c r="AB87" s="11"/>
    </row>
    <row r="88" spans="1:28" ht="15.75" x14ac:dyDescent="0.25">
      <c r="A88" s="32">
        <v>45674</v>
      </c>
      <c r="B88" s="33" t="s">
        <v>261</v>
      </c>
      <c r="C88" s="33">
        <v>4800000</v>
      </c>
      <c r="D88" s="35" t="s">
        <v>31</v>
      </c>
      <c r="E88" s="33" t="s">
        <v>407</v>
      </c>
      <c r="F88" s="33">
        <v>16</v>
      </c>
      <c r="G88" s="33" t="s">
        <v>33</v>
      </c>
      <c r="H88" s="33"/>
      <c r="I88" s="20">
        <f t="shared" ref="I88:I127" si="14">F88*H88</f>
        <v>0</v>
      </c>
      <c r="J88" s="37" t="s">
        <v>241</v>
      </c>
      <c r="K88" s="20"/>
      <c r="L88" s="9">
        <f t="shared" si="8"/>
        <v>0</v>
      </c>
      <c r="M88" s="9"/>
      <c r="N88" s="9"/>
      <c r="O88" s="9">
        <f t="shared" si="9"/>
        <v>0</v>
      </c>
      <c r="P88" s="9"/>
      <c r="Q88" s="9"/>
      <c r="R88" s="9">
        <f t="shared" si="10"/>
        <v>0</v>
      </c>
      <c r="S88" s="9"/>
      <c r="T88" s="9"/>
      <c r="U88" s="9">
        <f t="shared" si="11"/>
        <v>4800000</v>
      </c>
      <c r="V88" s="9">
        <v>4800000</v>
      </c>
      <c r="W88" s="9"/>
      <c r="X88" s="9">
        <f t="shared" si="12"/>
        <v>0</v>
      </c>
      <c r="Y88" s="9"/>
      <c r="Z88" s="9"/>
      <c r="AA88" s="10">
        <f t="shared" si="13"/>
        <v>0</v>
      </c>
      <c r="AB88" s="11">
        <v>45728</v>
      </c>
    </row>
    <row r="89" spans="1:28" ht="15.75" x14ac:dyDescent="0.25">
      <c r="A89" s="32">
        <v>45674</v>
      </c>
      <c r="B89" s="33" t="s">
        <v>261</v>
      </c>
      <c r="C89" s="33">
        <v>225000</v>
      </c>
      <c r="D89" s="35" t="s">
        <v>31</v>
      </c>
      <c r="E89" s="33" t="s">
        <v>61</v>
      </c>
      <c r="F89" s="33">
        <v>5</v>
      </c>
      <c r="G89" s="33" t="s">
        <v>25</v>
      </c>
      <c r="H89" s="33"/>
      <c r="I89" s="20">
        <f t="shared" si="14"/>
        <v>0</v>
      </c>
      <c r="J89" s="37" t="s">
        <v>241</v>
      </c>
      <c r="K89" s="20"/>
      <c r="L89" s="9">
        <f t="shared" si="8"/>
        <v>0</v>
      </c>
      <c r="M89" s="9"/>
      <c r="N89" s="9"/>
      <c r="O89" s="9">
        <f t="shared" si="9"/>
        <v>0</v>
      </c>
      <c r="P89" s="9"/>
      <c r="Q89" s="9"/>
      <c r="R89" s="9">
        <f t="shared" si="10"/>
        <v>0</v>
      </c>
      <c r="S89" s="9"/>
      <c r="T89" s="9"/>
      <c r="U89" s="9">
        <f t="shared" si="11"/>
        <v>225000</v>
      </c>
      <c r="V89" s="9">
        <v>225000</v>
      </c>
      <c r="W89" s="9"/>
      <c r="X89" s="9">
        <f t="shared" si="12"/>
        <v>0</v>
      </c>
      <c r="Y89" s="9"/>
      <c r="Z89" s="9"/>
      <c r="AA89" s="10">
        <f t="shared" si="13"/>
        <v>0</v>
      </c>
      <c r="AB89" s="11">
        <v>45728</v>
      </c>
    </row>
    <row r="90" spans="1:28" ht="15.75" x14ac:dyDescent="0.25">
      <c r="A90" s="32">
        <v>45674</v>
      </c>
      <c r="B90" s="33" t="s">
        <v>261</v>
      </c>
      <c r="C90" s="33">
        <v>2000000</v>
      </c>
      <c r="D90" s="33" t="s">
        <v>31</v>
      </c>
      <c r="E90" s="33" t="s">
        <v>156</v>
      </c>
      <c r="F90" s="33">
        <v>5</v>
      </c>
      <c r="G90" s="33" t="s">
        <v>23</v>
      </c>
      <c r="H90" s="33"/>
      <c r="I90" s="20">
        <f t="shared" si="14"/>
        <v>0</v>
      </c>
      <c r="J90" s="37" t="s">
        <v>241</v>
      </c>
      <c r="K90" s="20"/>
      <c r="L90" s="9">
        <f t="shared" si="8"/>
        <v>0</v>
      </c>
      <c r="M90" s="9"/>
      <c r="N90" s="9"/>
      <c r="O90" s="9">
        <f t="shared" si="9"/>
        <v>0</v>
      </c>
      <c r="P90" s="9"/>
      <c r="Q90" s="9"/>
      <c r="R90" s="9">
        <f t="shared" si="10"/>
        <v>0</v>
      </c>
      <c r="S90" s="9"/>
      <c r="T90" s="9"/>
      <c r="U90" s="9">
        <f t="shared" si="11"/>
        <v>2000000</v>
      </c>
      <c r="V90" s="9">
        <v>2000000</v>
      </c>
      <c r="W90" s="9"/>
      <c r="X90" s="9">
        <f t="shared" si="12"/>
        <v>0</v>
      </c>
      <c r="Y90" s="9"/>
      <c r="Z90" s="9"/>
      <c r="AA90" s="10">
        <f t="shared" si="13"/>
        <v>0</v>
      </c>
      <c r="AB90" s="11">
        <v>45728</v>
      </c>
    </row>
    <row r="91" spans="1:28" ht="15.75" x14ac:dyDescent="0.25">
      <c r="A91" s="39">
        <v>45675</v>
      </c>
      <c r="B91" s="33" t="s">
        <v>162</v>
      </c>
      <c r="C91" s="33">
        <v>815000</v>
      </c>
      <c r="D91" s="33" t="s">
        <v>31</v>
      </c>
      <c r="E91" s="33" t="s">
        <v>95</v>
      </c>
      <c r="F91" s="33">
        <v>5200</v>
      </c>
      <c r="G91" s="33" t="s">
        <v>29</v>
      </c>
      <c r="H91" s="33"/>
      <c r="I91" s="20">
        <f t="shared" si="14"/>
        <v>0</v>
      </c>
      <c r="J91" s="37" t="s">
        <v>240</v>
      </c>
      <c r="K91" s="20"/>
      <c r="L91" s="9">
        <f t="shared" si="8"/>
        <v>0</v>
      </c>
      <c r="M91" s="9"/>
      <c r="N91" s="9"/>
      <c r="O91" s="9">
        <f t="shared" si="9"/>
        <v>0</v>
      </c>
      <c r="P91" s="9"/>
      <c r="Q91" s="9"/>
      <c r="R91" s="9">
        <f t="shared" si="10"/>
        <v>815000</v>
      </c>
      <c r="S91" s="9">
        <v>815000</v>
      </c>
      <c r="T91" s="9"/>
      <c r="U91" s="9">
        <f t="shared" si="11"/>
        <v>0</v>
      </c>
      <c r="V91" s="9"/>
      <c r="W91" s="9"/>
      <c r="X91" s="9">
        <f t="shared" si="12"/>
        <v>0</v>
      </c>
      <c r="Y91" s="9"/>
      <c r="Z91" s="9"/>
      <c r="AA91" s="10">
        <f t="shared" si="13"/>
        <v>0</v>
      </c>
      <c r="AB91" s="11">
        <v>45721</v>
      </c>
    </row>
    <row r="92" spans="1:28" ht="15.75" x14ac:dyDescent="0.25">
      <c r="A92" s="39">
        <v>45677</v>
      </c>
      <c r="B92" s="35" t="s">
        <v>193</v>
      </c>
      <c r="C92" s="33">
        <v>3532000</v>
      </c>
      <c r="D92" s="33" t="s">
        <v>31</v>
      </c>
      <c r="E92" s="33" t="s">
        <v>315</v>
      </c>
      <c r="F92" s="33">
        <v>1000</v>
      </c>
      <c r="G92" s="33" t="s">
        <v>29</v>
      </c>
      <c r="H92" s="33"/>
      <c r="I92" s="20">
        <f t="shared" si="14"/>
        <v>0</v>
      </c>
      <c r="J92" s="37" t="s">
        <v>240</v>
      </c>
      <c r="K92" s="20" t="s">
        <v>787</v>
      </c>
      <c r="L92" s="9">
        <f t="shared" si="8"/>
        <v>0</v>
      </c>
      <c r="M92" s="9"/>
      <c r="N92" s="9"/>
      <c r="O92" s="9">
        <f t="shared" si="9"/>
        <v>3532000</v>
      </c>
      <c r="P92" s="9">
        <v>3532000</v>
      </c>
      <c r="Q92" s="9"/>
      <c r="R92" s="9">
        <f t="shared" si="10"/>
        <v>0</v>
      </c>
      <c r="S92" s="9"/>
      <c r="T92" s="9"/>
      <c r="U92" s="9">
        <f t="shared" si="11"/>
        <v>0</v>
      </c>
      <c r="V92" s="9"/>
      <c r="W92" s="9"/>
      <c r="X92" s="9">
        <f t="shared" si="12"/>
        <v>0</v>
      </c>
      <c r="Y92" s="9"/>
      <c r="Z92" s="9"/>
      <c r="AA92" s="10">
        <f t="shared" si="13"/>
        <v>0</v>
      </c>
      <c r="AB92" s="11">
        <v>45716</v>
      </c>
    </row>
    <row r="93" spans="1:28" ht="15.75" x14ac:dyDescent="0.25">
      <c r="A93" s="39">
        <v>45677</v>
      </c>
      <c r="B93" s="33" t="s">
        <v>204</v>
      </c>
      <c r="C93" s="33">
        <v>7800000</v>
      </c>
      <c r="D93" s="33" t="s">
        <v>31</v>
      </c>
      <c r="E93" s="33" t="s">
        <v>132</v>
      </c>
      <c r="F93" s="33">
        <v>100</v>
      </c>
      <c r="G93" s="33" t="s">
        <v>51</v>
      </c>
      <c r="H93" s="33"/>
      <c r="I93" s="20">
        <f t="shared" si="14"/>
        <v>0</v>
      </c>
      <c r="J93" s="34" t="s">
        <v>43</v>
      </c>
      <c r="K93" s="20"/>
      <c r="L93" s="9">
        <f t="shared" si="8"/>
        <v>0</v>
      </c>
      <c r="M93" s="9"/>
      <c r="N93" s="9"/>
      <c r="O93" s="9">
        <f t="shared" si="9"/>
        <v>0</v>
      </c>
      <c r="P93" s="9"/>
      <c r="Q93" s="9"/>
      <c r="R93" s="9">
        <f t="shared" si="10"/>
        <v>0</v>
      </c>
      <c r="S93" s="9"/>
      <c r="T93" s="9"/>
      <c r="U93" s="9">
        <f t="shared" si="11"/>
        <v>0</v>
      </c>
      <c r="V93" s="9"/>
      <c r="W93" s="9"/>
      <c r="X93" s="9">
        <f t="shared" si="12"/>
        <v>0</v>
      </c>
      <c r="Y93" s="9"/>
      <c r="Z93" s="9"/>
      <c r="AA93" s="10">
        <f t="shared" si="13"/>
        <v>7800000</v>
      </c>
      <c r="AB93" s="11"/>
    </row>
    <row r="94" spans="1:28" ht="15.75" x14ac:dyDescent="0.25">
      <c r="A94" s="39">
        <v>45677</v>
      </c>
      <c r="B94" s="33" t="s">
        <v>413</v>
      </c>
      <c r="C94" s="33">
        <v>0</v>
      </c>
      <c r="D94" s="33"/>
      <c r="E94" s="33" t="s">
        <v>107</v>
      </c>
      <c r="F94" s="33">
        <v>642</v>
      </c>
      <c r="G94" s="35" t="s">
        <v>51</v>
      </c>
      <c r="H94" s="33"/>
      <c r="I94" s="20">
        <f t="shared" si="14"/>
        <v>0</v>
      </c>
      <c r="J94" s="34" t="s">
        <v>26</v>
      </c>
      <c r="K94" s="20"/>
      <c r="L94" s="9">
        <f t="shared" si="8"/>
        <v>0</v>
      </c>
      <c r="M94" s="9"/>
      <c r="N94" s="9"/>
      <c r="O94" s="9">
        <f t="shared" si="9"/>
        <v>0</v>
      </c>
      <c r="P94" s="9"/>
      <c r="Q94" s="9"/>
      <c r="R94" s="9">
        <f t="shared" si="10"/>
        <v>0</v>
      </c>
      <c r="S94" s="9"/>
      <c r="T94" s="9"/>
      <c r="U94" s="9">
        <f t="shared" si="11"/>
        <v>0</v>
      </c>
      <c r="V94" s="9"/>
      <c r="W94" s="9"/>
      <c r="X94" s="9">
        <f t="shared" si="12"/>
        <v>0</v>
      </c>
      <c r="Y94" s="9"/>
      <c r="Z94" s="9"/>
      <c r="AA94" s="10">
        <f t="shared" si="13"/>
        <v>0</v>
      </c>
      <c r="AB94" s="11"/>
    </row>
    <row r="95" spans="1:28" ht="15.75" x14ac:dyDescent="0.25">
      <c r="A95" s="39">
        <v>45677</v>
      </c>
      <c r="B95" s="33" t="s">
        <v>92</v>
      </c>
      <c r="C95" s="33">
        <v>3150000</v>
      </c>
      <c r="D95" s="33" t="s">
        <v>31</v>
      </c>
      <c r="E95" s="33" t="s">
        <v>91</v>
      </c>
      <c r="F95" s="33">
        <v>700</v>
      </c>
      <c r="G95" s="33" t="s">
        <v>29</v>
      </c>
      <c r="H95" s="33"/>
      <c r="I95" s="20">
        <f t="shared" si="14"/>
        <v>0</v>
      </c>
      <c r="J95" s="37" t="s">
        <v>240</v>
      </c>
      <c r="K95" s="20" t="s">
        <v>635</v>
      </c>
      <c r="L95" s="9">
        <f t="shared" si="8"/>
        <v>0</v>
      </c>
      <c r="M95" s="9"/>
      <c r="N95" s="9"/>
      <c r="O95" s="9">
        <f t="shared" si="9"/>
        <v>3150000</v>
      </c>
      <c r="P95" s="9">
        <v>3150000</v>
      </c>
      <c r="Q95" s="9"/>
      <c r="R95" s="9">
        <f t="shared" si="10"/>
        <v>0</v>
      </c>
      <c r="S95" s="9"/>
      <c r="T95" s="9"/>
      <c r="U95" s="9">
        <f t="shared" si="11"/>
        <v>0</v>
      </c>
      <c r="V95" s="9"/>
      <c r="W95" s="9"/>
      <c r="X95" s="9">
        <f t="shared" si="12"/>
        <v>0</v>
      </c>
      <c r="Y95" s="9"/>
      <c r="Z95" s="9"/>
      <c r="AA95" s="10">
        <f t="shared" si="13"/>
        <v>0</v>
      </c>
      <c r="AB95" s="11">
        <v>45721</v>
      </c>
    </row>
    <row r="96" spans="1:28" ht="15.75" x14ac:dyDescent="0.25">
      <c r="A96" s="39">
        <v>45677</v>
      </c>
      <c r="B96" s="33" t="s">
        <v>141</v>
      </c>
      <c r="C96" s="35">
        <v>9649200</v>
      </c>
      <c r="D96" s="33" t="s">
        <v>31</v>
      </c>
      <c r="E96" s="35" t="s">
        <v>418</v>
      </c>
      <c r="F96" s="35">
        <v>731</v>
      </c>
      <c r="G96" s="35" t="s">
        <v>51</v>
      </c>
      <c r="H96" s="35"/>
      <c r="I96" s="20">
        <f t="shared" si="14"/>
        <v>0</v>
      </c>
      <c r="J96" s="14" t="s">
        <v>241</v>
      </c>
      <c r="K96" s="20"/>
      <c r="L96" s="9">
        <f t="shared" si="8"/>
        <v>9649200</v>
      </c>
      <c r="M96" s="9">
        <v>9649200</v>
      </c>
      <c r="N96" s="9"/>
      <c r="O96" s="9">
        <f t="shared" si="9"/>
        <v>0</v>
      </c>
      <c r="P96" s="9"/>
      <c r="Q96" s="9"/>
      <c r="R96" s="9">
        <f t="shared" si="10"/>
        <v>0</v>
      </c>
      <c r="S96" s="9"/>
      <c r="T96" s="9"/>
      <c r="U96" s="9">
        <f t="shared" si="11"/>
        <v>0</v>
      </c>
      <c r="V96" s="9"/>
      <c r="W96" s="9"/>
      <c r="X96" s="9">
        <f t="shared" si="12"/>
        <v>0</v>
      </c>
      <c r="Y96" s="9"/>
      <c r="Z96" s="9"/>
      <c r="AA96" s="10">
        <f t="shared" si="13"/>
        <v>0</v>
      </c>
      <c r="AB96" s="11">
        <v>45727</v>
      </c>
    </row>
    <row r="97" spans="1:28" ht="15.75" x14ac:dyDescent="0.25">
      <c r="A97" s="32">
        <v>45677</v>
      </c>
      <c r="B97" s="33" t="s">
        <v>133</v>
      </c>
      <c r="C97" s="33">
        <v>3680100</v>
      </c>
      <c r="D97" s="33" t="s">
        <v>223</v>
      </c>
      <c r="E97" s="33" t="s">
        <v>150</v>
      </c>
      <c r="F97" s="33">
        <v>78.3</v>
      </c>
      <c r="G97" s="33" t="s">
        <v>51</v>
      </c>
      <c r="H97" s="33"/>
      <c r="I97" s="20">
        <f t="shared" si="14"/>
        <v>0</v>
      </c>
      <c r="J97" s="16" t="s">
        <v>38</v>
      </c>
      <c r="K97" s="20"/>
      <c r="L97" s="9">
        <f t="shared" si="8"/>
        <v>0</v>
      </c>
      <c r="M97" s="9"/>
      <c r="N97" s="9"/>
      <c r="O97" s="9">
        <f t="shared" si="9"/>
        <v>3569000</v>
      </c>
      <c r="P97" s="9">
        <v>3569000</v>
      </c>
      <c r="Q97" s="9"/>
      <c r="R97" s="9">
        <f t="shared" si="10"/>
        <v>0</v>
      </c>
      <c r="S97" s="9"/>
      <c r="T97" s="9"/>
      <c r="U97" s="9">
        <f t="shared" si="11"/>
        <v>0</v>
      </c>
      <c r="V97" s="9"/>
      <c r="W97" s="9"/>
      <c r="X97" s="9">
        <f t="shared" si="12"/>
        <v>0</v>
      </c>
      <c r="Y97" s="9"/>
      <c r="Z97" s="9"/>
      <c r="AA97" s="10">
        <f t="shared" si="13"/>
        <v>111100</v>
      </c>
      <c r="AB97" s="11">
        <v>45733</v>
      </c>
    </row>
    <row r="98" spans="1:28" ht="15.75" x14ac:dyDescent="0.25">
      <c r="A98" s="39">
        <v>45678</v>
      </c>
      <c r="B98" s="35" t="s">
        <v>154</v>
      </c>
      <c r="C98" s="33">
        <v>2000000</v>
      </c>
      <c r="D98" s="35" t="s">
        <v>31</v>
      </c>
      <c r="E98" s="33" t="s">
        <v>73</v>
      </c>
      <c r="F98" s="33">
        <v>40</v>
      </c>
      <c r="G98" s="33" t="s">
        <v>74</v>
      </c>
      <c r="H98" s="33"/>
      <c r="I98" s="20">
        <f t="shared" si="14"/>
        <v>0</v>
      </c>
      <c r="J98" s="14" t="s">
        <v>240</v>
      </c>
      <c r="K98" s="20"/>
      <c r="L98" s="9">
        <f t="shared" si="8"/>
        <v>0</v>
      </c>
      <c r="M98" s="9"/>
      <c r="N98" s="9"/>
      <c r="O98" s="9">
        <f t="shared" si="9"/>
        <v>366000</v>
      </c>
      <c r="P98" s="9">
        <v>366000</v>
      </c>
      <c r="Q98" s="9"/>
      <c r="R98" s="9">
        <f t="shared" si="10"/>
        <v>0</v>
      </c>
      <c r="S98" s="9"/>
      <c r="T98" s="9"/>
      <c r="U98" s="9">
        <f t="shared" si="11"/>
        <v>1634000</v>
      </c>
      <c r="V98" s="9">
        <v>1634000</v>
      </c>
      <c r="W98" s="9"/>
      <c r="X98" s="9">
        <f t="shared" si="12"/>
        <v>0</v>
      </c>
      <c r="Y98" s="9"/>
      <c r="Z98" s="9"/>
      <c r="AA98" s="10">
        <f t="shared" si="13"/>
        <v>0</v>
      </c>
      <c r="AB98" s="11">
        <v>45720</v>
      </c>
    </row>
    <row r="99" spans="1:28" ht="15.75" x14ac:dyDescent="0.25">
      <c r="A99" s="39">
        <v>45678</v>
      </c>
      <c r="B99" s="35" t="s">
        <v>154</v>
      </c>
      <c r="C99" s="33">
        <v>700000</v>
      </c>
      <c r="D99" s="35" t="s">
        <v>31</v>
      </c>
      <c r="E99" s="33" t="s">
        <v>122</v>
      </c>
      <c r="F99" s="33">
        <v>10</v>
      </c>
      <c r="G99" s="33" t="s">
        <v>51</v>
      </c>
      <c r="H99" s="33"/>
      <c r="I99" s="20">
        <f t="shared" si="14"/>
        <v>0</v>
      </c>
      <c r="J99" s="14" t="s">
        <v>240</v>
      </c>
      <c r="K99" s="20"/>
      <c r="L99" s="9">
        <f t="shared" si="8"/>
        <v>0</v>
      </c>
      <c r="M99" s="9"/>
      <c r="N99" s="9"/>
      <c r="O99" s="9">
        <f t="shared" si="9"/>
        <v>700000</v>
      </c>
      <c r="P99" s="9">
        <v>700000</v>
      </c>
      <c r="Q99" s="9"/>
      <c r="R99" s="9">
        <f t="shared" si="10"/>
        <v>0</v>
      </c>
      <c r="S99" s="9"/>
      <c r="T99" s="9"/>
      <c r="U99" s="9">
        <f t="shared" si="11"/>
        <v>0</v>
      </c>
      <c r="V99" s="9"/>
      <c r="W99" s="9"/>
      <c r="X99" s="9">
        <f t="shared" si="12"/>
        <v>0</v>
      </c>
      <c r="Y99" s="9"/>
      <c r="Z99" s="9"/>
      <c r="AA99" s="10">
        <f t="shared" si="13"/>
        <v>0</v>
      </c>
      <c r="AB99" s="11">
        <v>45730</v>
      </c>
    </row>
    <row r="100" spans="1:28" ht="15.75" x14ac:dyDescent="0.25">
      <c r="A100" s="39">
        <v>45678</v>
      </c>
      <c r="B100" s="35" t="s">
        <v>154</v>
      </c>
      <c r="C100" s="35">
        <v>1600000</v>
      </c>
      <c r="D100" s="35" t="s">
        <v>31</v>
      </c>
      <c r="E100" s="35" t="s">
        <v>156</v>
      </c>
      <c r="F100" s="35">
        <v>4</v>
      </c>
      <c r="G100" s="33" t="s">
        <v>23</v>
      </c>
      <c r="H100" s="35"/>
      <c r="I100" s="20">
        <f t="shared" si="14"/>
        <v>0</v>
      </c>
      <c r="J100" s="14" t="s">
        <v>240</v>
      </c>
      <c r="K100" s="20"/>
      <c r="L100" s="9">
        <f t="shared" si="8"/>
        <v>0</v>
      </c>
      <c r="M100" s="9"/>
      <c r="N100" s="9"/>
      <c r="O100" s="9">
        <f t="shared" si="9"/>
        <v>1600000</v>
      </c>
      <c r="P100" s="9">
        <v>1600000</v>
      </c>
      <c r="Q100" s="9"/>
      <c r="R100" s="9">
        <f t="shared" si="10"/>
        <v>0</v>
      </c>
      <c r="S100" s="9"/>
      <c r="T100" s="9"/>
      <c r="U100" s="9">
        <f t="shared" si="11"/>
        <v>0</v>
      </c>
      <c r="V100" s="9"/>
      <c r="W100" s="9"/>
      <c r="X100" s="9">
        <f t="shared" si="12"/>
        <v>0</v>
      </c>
      <c r="Y100" s="9"/>
      <c r="Z100" s="9"/>
      <c r="AA100" s="10">
        <f t="shared" si="13"/>
        <v>0</v>
      </c>
      <c r="AB100" s="11">
        <v>45730</v>
      </c>
    </row>
    <row r="101" spans="1:28" ht="15.75" x14ac:dyDescent="0.25">
      <c r="A101" s="39">
        <v>45678</v>
      </c>
      <c r="B101" s="33" t="s">
        <v>96</v>
      </c>
      <c r="C101" s="33">
        <v>260000</v>
      </c>
      <c r="D101" s="35" t="s">
        <v>41</v>
      </c>
      <c r="E101" s="33" t="s">
        <v>426</v>
      </c>
      <c r="F101" s="33">
        <v>60</v>
      </c>
      <c r="G101" s="33" t="s">
        <v>51</v>
      </c>
      <c r="H101" s="33"/>
      <c r="I101" s="20">
        <f t="shared" si="14"/>
        <v>0</v>
      </c>
      <c r="J101" s="42" t="s">
        <v>38</v>
      </c>
      <c r="K101" s="20" t="s">
        <v>485</v>
      </c>
      <c r="L101" s="9">
        <f t="shared" si="8"/>
        <v>0</v>
      </c>
      <c r="M101" s="9"/>
      <c r="N101" s="9"/>
      <c r="O101" s="9">
        <f t="shared" si="9"/>
        <v>0</v>
      </c>
      <c r="P101" s="9"/>
      <c r="Q101" s="9"/>
      <c r="R101" s="9">
        <f t="shared" si="10"/>
        <v>0</v>
      </c>
      <c r="S101" s="9"/>
      <c r="T101" s="9"/>
      <c r="U101" s="9">
        <f t="shared" si="11"/>
        <v>0</v>
      </c>
      <c r="V101" s="9"/>
      <c r="W101" s="9"/>
      <c r="X101" s="9">
        <f t="shared" si="12"/>
        <v>0</v>
      </c>
      <c r="Y101" s="9"/>
      <c r="Z101" s="9"/>
      <c r="AA101" s="10">
        <f t="shared" si="13"/>
        <v>260000</v>
      </c>
      <c r="AB101" s="11"/>
    </row>
    <row r="102" spans="1:28" ht="15.75" x14ac:dyDescent="0.25">
      <c r="A102" s="39">
        <v>45679</v>
      </c>
      <c r="B102" s="35" t="s">
        <v>193</v>
      </c>
      <c r="C102" s="35">
        <v>1000000</v>
      </c>
      <c r="D102" s="35" t="s">
        <v>31</v>
      </c>
      <c r="E102" s="35" t="s">
        <v>123</v>
      </c>
      <c r="F102" s="35">
        <v>10</v>
      </c>
      <c r="G102" s="35" t="s">
        <v>51</v>
      </c>
      <c r="H102" s="35"/>
      <c r="I102" s="20">
        <f t="shared" si="14"/>
        <v>0</v>
      </c>
      <c r="J102" s="37" t="s">
        <v>240</v>
      </c>
      <c r="K102" s="20" t="s">
        <v>787</v>
      </c>
      <c r="L102" s="9">
        <f t="shared" si="8"/>
        <v>0</v>
      </c>
      <c r="M102" s="9"/>
      <c r="N102" s="9"/>
      <c r="O102" s="9">
        <f t="shared" si="9"/>
        <v>1000000</v>
      </c>
      <c r="P102" s="9">
        <v>1000000</v>
      </c>
      <c r="Q102" s="9"/>
      <c r="R102" s="9">
        <f t="shared" si="10"/>
        <v>0</v>
      </c>
      <c r="S102" s="9"/>
      <c r="T102" s="9"/>
      <c r="U102" s="9">
        <f t="shared" si="11"/>
        <v>0</v>
      </c>
      <c r="V102" s="9"/>
      <c r="W102" s="9"/>
      <c r="X102" s="9">
        <f t="shared" si="12"/>
        <v>0</v>
      </c>
      <c r="Y102" s="9"/>
      <c r="Z102" s="9"/>
      <c r="AA102" s="10">
        <f t="shared" si="13"/>
        <v>0</v>
      </c>
      <c r="AB102" s="11">
        <v>45716</v>
      </c>
    </row>
    <row r="103" spans="1:28" ht="15.75" x14ac:dyDescent="0.25">
      <c r="A103" s="39">
        <v>45679</v>
      </c>
      <c r="B103" s="35" t="s">
        <v>96</v>
      </c>
      <c r="C103" s="35">
        <v>460000</v>
      </c>
      <c r="D103" s="33" t="s">
        <v>41</v>
      </c>
      <c r="E103" s="35" t="s">
        <v>134</v>
      </c>
      <c r="F103" s="35">
        <v>2</v>
      </c>
      <c r="G103" s="35" t="s">
        <v>33</v>
      </c>
      <c r="H103" s="35"/>
      <c r="I103" s="20">
        <f t="shared" si="14"/>
        <v>0</v>
      </c>
      <c r="J103" s="36" t="s">
        <v>26</v>
      </c>
      <c r="K103" s="20" t="s">
        <v>485</v>
      </c>
      <c r="L103" s="9">
        <f t="shared" si="8"/>
        <v>0</v>
      </c>
      <c r="M103" s="9"/>
      <c r="N103" s="9"/>
      <c r="O103" s="9">
        <f t="shared" si="9"/>
        <v>0</v>
      </c>
      <c r="P103" s="9"/>
      <c r="Q103" s="9"/>
      <c r="R103" s="9">
        <f t="shared" si="10"/>
        <v>0</v>
      </c>
      <c r="S103" s="9"/>
      <c r="T103" s="9"/>
      <c r="U103" s="9">
        <f t="shared" si="11"/>
        <v>0</v>
      </c>
      <c r="V103" s="9"/>
      <c r="W103" s="9"/>
      <c r="X103" s="9">
        <f t="shared" si="12"/>
        <v>0</v>
      </c>
      <c r="Y103" s="9"/>
      <c r="Z103" s="9"/>
      <c r="AA103" s="10">
        <f t="shared" si="13"/>
        <v>460000</v>
      </c>
      <c r="AB103" s="11"/>
    </row>
    <row r="104" spans="1:28" ht="15.75" x14ac:dyDescent="0.25">
      <c r="A104" s="39">
        <v>45679</v>
      </c>
      <c r="B104" s="33" t="s">
        <v>413</v>
      </c>
      <c r="C104" s="33">
        <v>0</v>
      </c>
      <c r="D104" s="33"/>
      <c r="E104" s="33" t="s">
        <v>436</v>
      </c>
      <c r="F104" s="33">
        <v>613</v>
      </c>
      <c r="G104" s="33" t="s">
        <v>51</v>
      </c>
      <c r="H104" s="33"/>
      <c r="I104" s="20">
        <f t="shared" si="14"/>
        <v>0</v>
      </c>
      <c r="J104" s="34" t="s">
        <v>26</v>
      </c>
      <c r="K104" s="20"/>
      <c r="L104" s="9">
        <f t="shared" ref="L104:L146" si="15">M104+N104</f>
        <v>0</v>
      </c>
      <c r="M104" s="9"/>
      <c r="N104" s="9"/>
      <c r="O104" s="9">
        <f t="shared" ref="O104:O146" si="16">P104+Q104</f>
        <v>0</v>
      </c>
      <c r="P104" s="9"/>
      <c r="Q104" s="9"/>
      <c r="R104" s="9">
        <f t="shared" ref="R104:R146" si="17">S104+T104</f>
        <v>0</v>
      </c>
      <c r="S104" s="9"/>
      <c r="T104" s="9"/>
      <c r="U104" s="9">
        <f t="shared" ref="U104:U146" si="18">V104+W104</f>
        <v>0</v>
      </c>
      <c r="V104" s="9"/>
      <c r="W104" s="9"/>
      <c r="X104" s="9">
        <f t="shared" ref="X104:X146" si="19">Y104+Z104</f>
        <v>0</v>
      </c>
      <c r="Y104" s="9"/>
      <c r="Z104" s="9"/>
      <c r="AA104" s="10">
        <f t="shared" ref="AA104:AA146" si="20">C104+I104-L104-O104-U104-X104-R104</f>
        <v>0</v>
      </c>
      <c r="AB104" s="11"/>
    </row>
    <row r="105" spans="1:28" ht="15.75" x14ac:dyDescent="0.25">
      <c r="A105" s="32">
        <v>45679</v>
      </c>
      <c r="B105" s="33" t="s">
        <v>193</v>
      </c>
      <c r="C105" s="35">
        <v>395000</v>
      </c>
      <c r="D105" s="35" t="s">
        <v>31</v>
      </c>
      <c r="E105" s="35" t="s">
        <v>65</v>
      </c>
      <c r="F105" s="35">
        <v>125</v>
      </c>
      <c r="G105" s="35" t="s">
        <v>29</v>
      </c>
      <c r="H105" s="35"/>
      <c r="I105" s="20">
        <f t="shared" si="14"/>
        <v>0</v>
      </c>
      <c r="J105" s="37" t="s">
        <v>240</v>
      </c>
      <c r="K105" s="20" t="s">
        <v>787</v>
      </c>
      <c r="L105" s="9">
        <f t="shared" si="15"/>
        <v>0</v>
      </c>
      <c r="M105" s="9"/>
      <c r="N105" s="9"/>
      <c r="O105" s="9">
        <f t="shared" si="16"/>
        <v>395000</v>
      </c>
      <c r="P105" s="9">
        <v>395000</v>
      </c>
      <c r="Q105" s="9"/>
      <c r="R105" s="9">
        <f t="shared" si="17"/>
        <v>0</v>
      </c>
      <c r="S105" s="9"/>
      <c r="T105" s="9"/>
      <c r="U105" s="9">
        <f t="shared" si="18"/>
        <v>0</v>
      </c>
      <c r="V105" s="9"/>
      <c r="W105" s="9"/>
      <c r="X105" s="9">
        <f t="shared" si="19"/>
        <v>0</v>
      </c>
      <c r="Y105" s="9"/>
      <c r="Z105" s="9"/>
      <c r="AA105" s="10">
        <f t="shared" si="20"/>
        <v>0</v>
      </c>
      <c r="AB105" s="11">
        <v>45716</v>
      </c>
    </row>
    <row r="106" spans="1:28" ht="15.75" x14ac:dyDescent="0.25">
      <c r="A106" s="32">
        <v>45679</v>
      </c>
      <c r="B106" s="33" t="s">
        <v>193</v>
      </c>
      <c r="C106" s="33">
        <v>1342500</v>
      </c>
      <c r="D106" s="35" t="s">
        <v>31</v>
      </c>
      <c r="E106" s="33" t="s">
        <v>224</v>
      </c>
      <c r="F106" s="33">
        <v>750</v>
      </c>
      <c r="G106" s="35" t="s">
        <v>29</v>
      </c>
      <c r="H106" s="33"/>
      <c r="I106" s="20">
        <f t="shared" si="14"/>
        <v>0</v>
      </c>
      <c r="J106" s="37" t="s">
        <v>240</v>
      </c>
      <c r="K106" s="20" t="s">
        <v>787</v>
      </c>
      <c r="L106" s="9">
        <f t="shared" si="15"/>
        <v>0</v>
      </c>
      <c r="M106" s="9"/>
      <c r="N106" s="9"/>
      <c r="O106" s="9">
        <f t="shared" si="16"/>
        <v>1342500</v>
      </c>
      <c r="P106" s="9">
        <v>1342500</v>
      </c>
      <c r="Q106" s="9"/>
      <c r="R106" s="9">
        <f t="shared" si="17"/>
        <v>0</v>
      </c>
      <c r="S106" s="9"/>
      <c r="T106" s="9"/>
      <c r="U106" s="9">
        <f t="shared" si="18"/>
        <v>0</v>
      </c>
      <c r="V106" s="9"/>
      <c r="W106" s="9"/>
      <c r="X106" s="9">
        <f t="shared" si="19"/>
        <v>0</v>
      </c>
      <c r="Y106" s="9"/>
      <c r="Z106" s="9"/>
      <c r="AA106" s="10">
        <f t="shared" si="20"/>
        <v>0</v>
      </c>
      <c r="AB106" s="11">
        <v>45716</v>
      </c>
    </row>
    <row r="107" spans="1:28" ht="15.75" x14ac:dyDescent="0.25">
      <c r="A107" s="32">
        <v>45679</v>
      </c>
      <c r="B107" s="33" t="s">
        <v>164</v>
      </c>
      <c r="C107" s="33">
        <v>15800000</v>
      </c>
      <c r="D107" s="33" t="s">
        <v>31</v>
      </c>
      <c r="E107" s="33" t="s">
        <v>95</v>
      </c>
      <c r="F107" s="33">
        <v>5200</v>
      </c>
      <c r="G107" s="33" t="s">
        <v>29</v>
      </c>
      <c r="H107" s="33"/>
      <c r="I107" s="20">
        <f t="shared" si="14"/>
        <v>0</v>
      </c>
      <c r="J107" s="37" t="s">
        <v>240</v>
      </c>
      <c r="K107" s="20" t="s">
        <v>771</v>
      </c>
      <c r="L107" s="9">
        <f t="shared" si="15"/>
        <v>0</v>
      </c>
      <c r="M107" s="9"/>
      <c r="N107" s="9"/>
      <c r="O107" s="9">
        <f t="shared" si="16"/>
        <v>15800000</v>
      </c>
      <c r="P107" s="9">
        <v>15800000</v>
      </c>
      <c r="Q107" s="9"/>
      <c r="R107" s="9">
        <f t="shared" si="17"/>
        <v>0</v>
      </c>
      <c r="S107" s="9"/>
      <c r="T107" s="9"/>
      <c r="U107" s="9">
        <f t="shared" si="18"/>
        <v>0</v>
      </c>
      <c r="V107" s="9"/>
      <c r="W107" s="9"/>
      <c r="X107" s="9">
        <f t="shared" si="19"/>
        <v>0</v>
      </c>
      <c r="Y107" s="9"/>
      <c r="Z107" s="9"/>
      <c r="AA107" s="10">
        <f t="shared" si="20"/>
        <v>0</v>
      </c>
      <c r="AB107" s="11">
        <v>45719</v>
      </c>
    </row>
    <row r="108" spans="1:28" ht="15.75" x14ac:dyDescent="0.25">
      <c r="A108" s="32">
        <v>45679</v>
      </c>
      <c r="B108" s="33" t="s">
        <v>404</v>
      </c>
      <c r="C108" s="33">
        <v>4600000</v>
      </c>
      <c r="D108" s="33" t="s">
        <v>31</v>
      </c>
      <c r="E108" s="33" t="s">
        <v>294</v>
      </c>
      <c r="F108" s="33">
        <v>20</v>
      </c>
      <c r="G108" s="35" t="s">
        <v>33</v>
      </c>
      <c r="H108" s="33"/>
      <c r="I108" s="20">
        <f t="shared" si="14"/>
        <v>0</v>
      </c>
      <c r="J108" s="34" t="s">
        <v>26</v>
      </c>
      <c r="K108" s="20"/>
      <c r="L108" s="9">
        <f t="shared" si="15"/>
        <v>0</v>
      </c>
      <c r="M108" s="9"/>
      <c r="N108" s="9"/>
      <c r="O108" s="9">
        <f t="shared" si="16"/>
        <v>0</v>
      </c>
      <c r="P108" s="9"/>
      <c r="Q108" s="9"/>
      <c r="R108" s="9">
        <f t="shared" si="17"/>
        <v>0</v>
      </c>
      <c r="S108" s="9"/>
      <c r="T108" s="9"/>
      <c r="U108" s="9">
        <f t="shared" si="18"/>
        <v>0</v>
      </c>
      <c r="V108" s="9"/>
      <c r="W108" s="9"/>
      <c r="X108" s="9">
        <f t="shared" si="19"/>
        <v>0</v>
      </c>
      <c r="Y108" s="9"/>
      <c r="Z108" s="9"/>
      <c r="AA108" s="10">
        <f t="shared" si="20"/>
        <v>4600000</v>
      </c>
      <c r="AB108" s="11"/>
    </row>
    <row r="109" spans="1:28" ht="15.75" x14ac:dyDescent="0.25">
      <c r="A109" s="39">
        <v>45680</v>
      </c>
      <c r="B109" s="35" t="s">
        <v>92</v>
      </c>
      <c r="C109" s="35">
        <v>3150000</v>
      </c>
      <c r="D109" s="35" t="s">
        <v>31</v>
      </c>
      <c r="E109" s="35" t="s">
        <v>91</v>
      </c>
      <c r="F109" s="35">
        <v>700</v>
      </c>
      <c r="G109" s="33" t="s">
        <v>29</v>
      </c>
      <c r="H109" s="35"/>
      <c r="I109" s="20">
        <f t="shared" si="14"/>
        <v>0</v>
      </c>
      <c r="J109" s="36" t="s">
        <v>26</v>
      </c>
      <c r="K109" s="20" t="s">
        <v>636</v>
      </c>
      <c r="L109" s="9">
        <f t="shared" si="15"/>
        <v>0</v>
      </c>
      <c r="M109" s="9"/>
      <c r="N109" s="9"/>
      <c r="O109" s="9">
        <f t="shared" si="16"/>
        <v>0</v>
      </c>
      <c r="P109" s="9"/>
      <c r="Q109" s="9"/>
      <c r="R109" s="9">
        <f t="shared" si="17"/>
        <v>0</v>
      </c>
      <c r="S109" s="9"/>
      <c r="T109" s="9"/>
      <c r="U109" s="9">
        <f t="shared" si="18"/>
        <v>0</v>
      </c>
      <c r="V109" s="9"/>
      <c r="W109" s="9"/>
      <c r="X109" s="9">
        <f t="shared" si="19"/>
        <v>0</v>
      </c>
      <c r="Y109" s="9"/>
      <c r="Z109" s="9"/>
      <c r="AA109" s="10">
        <f t="shared" si="20"/>
        <v>3150000</v>
      </c>
      <c r="AB109" s="11"/>
    </row>
    <row r="110" spans="1:28" ht="15.75" x14ac:dyDescent="0.25">
      <c r="A110" s="39">
        <v>45680</v>
      </c>
      <c r="B110" s="35" t="s">
        <v>92</v>
      </c>
      <c r="C110" s="33">
        <v>1537500</v>
      </c>
      <c r="D110" s="35" t="s">
        <v>31</v>
      </c>
      <c r="E110" s="35" t="s">
        <v>88</v>
      </c>
      <c r="F110" s="33">
        <v>1250</v>
      </c>
      <c r="G110" s="33" t="s">
        <v>29</v>
      </c>
      <c r="H110" s="33"/>
      <c r="I110" s="20">
        <f t="shared" si="14"/>
        <v>0</v>
      </c>
      <c r="J110" s="34" t="s">
        <v>26</v>
      </c>
      <c r="K110" s="20" t="s">
        <v>636</v>
      </c>
      <c r="L110" s="9">
        <f t="shared" si="15"/>
        <v>0</v>
      </c>
      <c r="M110" s="9"/>
      <c r="N110" s="9"/>
      <c r="O110" s="9">
        <f t="shared" si="16"/>
        <v>0</v>
      </c>
      <c r="P110" s="9"/>
      <c r="Q110" s="9"/>
      <c r="R110" s="9">
        <f t="shared" si="17"/>
        <v>0</v>
      </c>
      <c r="S110" s="9"/>
      <c r="T110" s="9"/>
      <c r="U110" s="9">
        <f t="shared" si="18"/>
        <v>0</v>
      </c>
      <c r="V110" s="9"/>
      <c r="W110" s="9"/>
      <c r="X110" s="9">
        <f t="shared" si="19"/>
        <v>0</v>
      </c>
      <c r="Y110" s="9"/>
      <c r="Z110" s="9"/>
      <c r="AA110" s="10">
        <f t="shared" si="20"/>
        <v>1537500</v>
      </c>
      <c r="AB110" s="11"/>
    </row>
    <row r="111" spans="1:28" ht="15.75" x14ac:dyDescent="0.25">
      <c r="A111" s="32">
        <v>45680</v>
      </c>
      <c r="B111" s="33" t="s">
        <v>141</v>
      </c>
      <c r="C111" s="33">
        <v>3214650.0000000005</v>
      </c>
      <c r="D111" s="33" t="s">
        <v>31</v>
      </c>
      <c r="E111" s="33" t="s">
        <v>136</v>
      </c>
      <c r="F111" s="33">
        <v>73.900000000000006</v>
      </c>
      <c r="G111" s="33" t="s">
        <v>51</v>
      </c>
      <c r="H111" s="33"/>
      <c r="I111" s="20">
        <f t="shared" si="14"/>
        <v>0</v>
      </c>
      <c r="J111" s="14" t="s">
        <v>241</v>
      </c>
      <c r="K111" s="20"/>
      <c r="L111" s="9">
        <f t="shared" si="15"/>
        <v>3214650</v>
      </c>
      <c r="M111" s="9">
        <v>3214650</v>
      </c>
      <c r="N111" s="9"/>
      <c r="O111" s="9">
        <f t="shared" si="16"/>
        <v>0</v>
      </c>
      <c r="P111" s="9"/>
      <c r="Q111" s="9"/>
      <c r="R111" s="9">
        <f t="shared" si="17"/>
        <v>0</v>
      </c>
      <c r="S111" s="9"/>
      <c r="T111" s="9"/>
      <c r="U111" s="9">
        <f t="shared" si="18"/>
        <v>0</v>
      </c>
      <c r="V111" s="9"/>
      <c r="W111" s="9"/>
      <c r="X111" s="9">
        <f t="shared" si="19"/>
        <v>0</v>
      </c>
      <c r="Y111" s="9"/>
      <c r="Z111" s="9"/>
      <c r="AA111" s="10">
        <f t="shared" si="20"/>
        <v>4.6566128730773926E-10</v>
      </c>
      <c r="AB111" s="11">
        <v>45727</v>
      </c>
    </row>
    <row r="112" spans="1:28" ht="15.75" x14ac:dyDescent="0.25">
      <c r="A112" s="39">
        <v>45680</v>
      </c>
      <c r="B112" s="33" t="s">
        <v>141</v>
      </c>
      <c r="C112" s="33">
        <v>6250000</v>
      </c>
      <c r="D112" s="35" t="s">
        <v>31</v>
      </c>
      <c r="E112" s="33" t="s">
        <v>86</v>
      </c>
      <c r="F112" s="33">
        <v>50</v>
      </c>
      <c r="G112" s="33" t="s">
        <v>51</v>
      </c>
      <c r="H112" s="33"/>
      <c r="I112" s="20">
        <f t="shared" si="14"/>
        <v>0</v>
      </c>
      <c r="J112" s="14" t="s">
        <v>241</v>
      </c>
      <c r="K112" s="20"/>
      <c r="L112" s="9">
        <f t="shared" si="15"/>
        <v>6250000</v>
      </c>
      <c r="M112" s="9">
        <v>6250000</v>
      </c>
      <c r="N112" s="9"/>
      <c r="O112" s="9">
        <f t="shared" si="16"/>
        <v>0</v>
      </c>
      <c r="P112" s="9"/>
      <c r="Q112" s="9"/>
      <c r="R112" s="9">
        <f t="shared" si="17"/>
        <v>0</v>
      </c>
      <c r="S112" s="9"/>
      <c r="T112" s="9"/>
      <c r="U112" s="9">
        <f t="shared" si="18"/>
        <v>0</v>
      </c>
      <c r="V112" s="9"/>
      <c r="W112" s="9"/>
      <c r="X112" s="9">
        <f t="shared" si="19"/>
        <v>0</v>
      </c>
      <c r="Y112" s="9"/>
      <c r="Z112" s="9"/>
      <c r="AA112" s="10">
        <f t="shared" si="20"/>
        <v>0</v>
      </c>
      <c r="AB112" s="11">
        <v>45727</v>
      </c>
    </row>
    <row r="113" spans="1:28" ht="15.75" x14ac:dyDescent="0.25">
      <c r="A113" s="32">
        <v>45680</v>
      </c>
      <c r="B113" s="33" t="s">
        <v>141</v>
      </c>
      <c r="C113" s="33">
        <v>4000000</v>
      </c>
      <c r="D113" s="33" t="s">
        <v>31</v>
      </c>
      <c r="E113" s="33" t="s">
        <v>156</v>
      </c>
      <c r="F113" s="33">
        <v>10</v>
      </c>
      <c r="G113" s="33" t="s">
        <v>23</v>
      </c>
      <c r="H113" s="33"/>
      <c r="I113" s="20">
        <f t="shared" si="14"/>
        <v>0</v>
      </c>
      <c r="J113" s="14" t="s">
        <v>241</v>
      </c>
      <c r="K113" s="20"/>
      <c r="L113" s="9">
        <f t="shared" si="15"/>
        <v>4000000</v>
      </c>
      <c r="M113" s="9">
        <v>3721150</v>
      </c>
      <c r="N113" s="9">
        <v>278850</v>
      </c>
      <c r="O113" s="9">
        <f t="shared" si="16"/>
        <v>0</v>
      </c>
      <c r="P113" s="9"/>
      <c r="Q113" s="9"/>
      <c r="R113" s="9">
        <f t="shared" si="17"/>
        <v>0</v>
      </c>
      <c r="S113" s="9"/>
      <c r="T113" s="9"/>
      <c r="U113" s="9">
        <f t="shared" si="18"/>
        <v>0</v>
      </c>
      <c r="V113" s="9"/>
      <c r="W113" s="9"/>
      <c r="X113" s="9">
        <f t="shared" si="19"/>
        <v>0</v>
      </c>
      <c r="Y113" s="9"/>
      <c r="Z113" s="9"/>
      <c r="AA113" s="10">
        <f t="shared" si="20"/>
        <v>0</v>
      </c>
      <c r="AB113" s="11">
        <v>45727</v>
      </c>
    </row>
    <row r="114" spans="1:28" ht="15.75" x14ac:dyDescent="0.25">
      <c r="A114" s="39">
        <v>45681</v>
      </c>
      <c r="B114" s="35" t="s">
        <v>96</v>
      </c>
      <c r="C114" s="35">
        <v>18423000</v>
      </c>
      <c r="D114" s="35" t="s">
        <v>41</v>
      </c>
      <c r="E114" s="35" t="s">
        <v>62</v>
      </c>
      <c r="F114" s="35">
        <v>160.19999999999999</v>
      </c>
      <c r="G114" s="35" t="s">
        <v>51</v>
      </c>
      <c r="H114" s="35"/>
      <c r="I114" s="27">
        <f t="shared" si="14"/>
        <v>0</v>
      </c>
      <c r="J114" s="14" t="s">
        <v>240</v>
      </c>
      <c r="K114" s="20" t="s">
        <v>486</v>
      </c>
      <c r="L114" s="9">
        <f t="shared" si="15"/>
        <v>0</v>
      </c>
      <c r="M114" s="9"/>
      <c r="N114" s="9"/>
      <c r="O114" s="9">
        <f t="shared" si="16"/>
        <v>18423000</v>
      </c>
      <c r="P114" s="9">
        <v>18423000</v>
      </c>
      <c r="Q114" s="9"/>
      <c r="R114" s="9">
        <f t="shared" si="17"/>
        <v>0</v>
      </c>
      <c r="S114" s="9"/>
      <c r="T114" s="9"/>
      <c r="U114" s="9">
        <f t="shared" si="18"/>
        <v>0</v>
      </c>
      <c r="V114" s="9"/>
      <c r="W114" s="9"/>
      <c r="X114" s="9">
        <f t="shared" si="19"/>
        <v>0</v>
      </c>
      <c r="Y114" s="9"/>
      <c r="Z114" s="9"/>
      <c r="AA114" s="10">
        <f t="shared" si="20"/>
        <v>0</v>
      </c>
      <c r="AB114" s="11">
        <v>45723</v>
      </c>
    </row>
    <row r="115" spans="1:28" ht="15.75" x14ac:dyDescent="0.25">
      <c r="A115" s="39">
        <v>45681</v>
      </c>
      <c r="B115" s="33" t="s">
        <v>202</v>
      </c>
      <c r="C115" s="33">
        <v>768200</v>
      </c>
      <c r="D115" s="35" t="s">
        <v>31</v>
      </c>
      <c r="E115" s="33" t="s">
        <v>467</v>
      </c>
      <c r="F115" s="33">
        <v>16.7</v>
      </c>
      <c r="G115" s="33" t="s">
        <v>51</v>
      </c>
      <c r="H115" s="33"/>
      <c r="I115" s="20">
        <f t="shared" si="14"/>
        <v>0</v>
      </c>
      <c r="J115" s="34" t="s">
        <v>26</v>
      </c>
      <c r="K115" s="20"/>
      <c r="L115" s="9">
        <f t="shared" si="15"/>
        <v>0</v>
      </c>
      <c r="M115" s="9"/>
      <c r="N115" s="9"/>
      <c r="O115" s="9">
        <f t="shared" si="16"/>
        <v>0</v>
      </c>
      <c r="P115" s="9"/>
      <c r="Q115" s="9"/>
      <c r="R115" s="9">
        <f t="shared" si="17"/>
        <v>0</v>
      </c>
      <c r="S115" s="9"/>
      <c r="T115" s="9"/>
      <c r="U115" s="9">
        <f t="shared" si="18"/>
        <v>0</v>
      </c>
      <c r="V115" s="9"/>
      <c r="W115" s="9"/>
      <c r="X115" s="9">
        <f t="shared" si="19"/>
        <v>0</v>
      </c>
      <c r="Y115" s="9"/>
      <c r="Z115" s="9"/>
      <c r="AA115" s="10">
        <f t="shared" si="20"/>
        <v>768200</v>
      </c>
      <c r="AB115" s="11"/>
    </row>
    <row r="116" spans="1:28" ht="15.75" x14ac:dyDescent="0.25">
      <c r="A116" s="39">
        <v>45681</v>
      </c>
      <c r="B116" s="33" t="s">
        <v>202</v>
      </c>
      <c r="C116" s="35">
        <v>1536900.0000000002</v>
      </c>
      <c r="D116" s="35" t="s">
        <v>31</v>
      </c>
      <c r="E116" s="35" t="s">
        <v>468</v>
      </c>
      <c r="F116" s="35">
        <v>32.700000000000003</v>
      </c>
      <c r="G116" s="33" t="s">
        <v>51</v>
      </c>
      <c r="H116" s="35"/>
      <c r="I116" s="20">
        <f t="shared" si="14"/>
        <v>0</v>
      </c>
      <c r="J116" s="36" t="s">
        <v>26</v>
      </c>
      <c r="K116" s="20"/>
      <c r="L116" s="9">
        <f t="shared" si="15"/>
        <v>0</v>
      </c>
      <c r="M116" s="9"/>
      <c r="N116" s="9"/>
      <c r="O116" s="9">
        <f t="shared" si="16"/>
        <v>0</v>
      </c>
      <c r="P116" s="9"/>
      <c r="Q116" s="9"/>
      <c r="R116" s="9">
        <f t="shared" si="17"/>
        <v>0</v>
      </c>
      <c r="S116" s="9"/>
      <c r="T116" s="9"/>
      <c r="U116" s="9">
        <f t="shared" si="18"/>
        <v>0</v>
      </c>
      <c r="V116" s="9"/>
      <c r="W116" s="9"/>
      <c r="X116" s="9">
        <f t="shared" si="19"/>
        <v>0</v>
      </c>
      <c r="Y116" s="9"/>
      <c r="Z116" s="9"/>
      <c r="AA116" s="10">
        <f t="shared" si="20"/>
        <v>1536900.0000000002</v>
      </c>
      <c r="AB116" s="11"/>
    </row>
    <row r="117" spans="1:28" ht="15.75" x14ac:dyDescent="0.25">
      <c r="A117" s="39">
        <v>45681</v>
      </c>
      <c r="B117" s="33" t="s">
        <v>202</v>
      </c>
      <c r="C117" s="33">
        <v>639200</v>
      </c>
      <c r="D117" s="35" t="s">
        <v>31</v>
      </c>
      <c r="E117" s="33" t="s">
        <v>203</v>
      </c>
      <c r="F117" s="35">
        <v>13.6</v>
      </c>
      <c r="G117" s="33" t="s">
        <v>51</v>
      </c>
      <c r="H117" s="33"/>
      <c r="I117" s="20">
        <f t="shared" si="14"/>
        <v>0</v>
      </c>
      <c r="J117" s="34" t="s">
        <v>26</v>
      </c>
      <c r="K117" s="20"/>
      <c r="L117" s="9">
        <f t="shared" si="15"/>
        <v>0</v>
      </c>
      <c r="M117" s="9"/>
      <c r="N117" s="9"/>
      <c r="O117" s="9">
        <f t="shared" si="16"/>
        <v>0</v>
      </c>
      <c r="P117" s="9"/>
      <c r="Q117" s="9"/>
      <c r="R117" s="9">
        <f t="shared" si="17"/>
        <v>0</v>
      </c>
      <c r="S117" s="9"/>
      <c r="T117" s="9"/>
      <c r="U117" s="9">
        <f t="shared" si="18"/>
        <v>0</v>
      </c>
      <c r="V117" s="9"/>
      <c r="W117" s="9"/>
      <c r="X117" s="9">
        <f t="shared" si="19"/>
        <v>0</v>
      </c>
      <c r="Y117" s="9"/>
      <c r="Z117" s="9"/>
      <c r="AA117" s="10">
        <f t="shared" si="20"/>
        <v>639200</v>
      </c>
      <c r="AB117" s="11"/>
    </row>
    <row r="118" spans="1:28" ht="15.75" x14ac:dyDescent="0.25">
      <c r="A118" s="39">
        <v>45681</v>
      </c>
      <c r="B118" s="33" t="s">
        <v>202</v>
      </c>
      <c r="C118" s="33">
        <v>150000</v>
      </c>
      <c r="D118" s="35" t="s">
        <v>31</v>
      </c>
      <c r="E118" s="33" t="s">
        <v>357</v>
      </c>
      <c r="F118" s="33">
        <v>1</v>
      </c>
      <c r="G118" s="33" t="s">
        <v>51</v>
      </c>
      <c r="H118" s="33"/>
      <c r="I118" s="20">
        <f t="shared" si="14"/>
        <v>0</v>
      </c>
      <c r="J118" s="34" t="s">
        <v>26</v>
      </c>
      <c r="K118" s="20"/>
      <c r="L118" s="9">
        <f t="shared" si="15"/>
        <v>0</v>
      </c>
      <c r="M118" s="9"/>
      <c r="N118" s="9"/>
      <c r="O118" s="9">
        <f t="shared" si="16"/>
        <v>0</v>
      </c>
      <c r="P118" s="9"/>
      <c r="Q118" s="9"/>
      <c r="R118" s="9">
        <f t="shared" si="17"/>
        <v>0</v>
      </c>
      <c r="S118" s="9"/>
      <c r="T118" s="9"/>
      <c r="U118" s="9">
        <f t="shared" si="18"/>
        <v>0</v>
      </c>
      <c r="V118" s="9"/>
      <c r="W118" s="9"/>
      <c r="X118" s="9">
        <f t="shared" si="19"/>
        <v>0</v>
      </c>
      <c r="Y118" s="9"/>
      <c r="Z118" s="9"/>
      <c r="AA118" s="10">
        <f t="shared" si="20"/>
        <v>150000</v>
      </c>
      <c r="AB118" s="11"/>
    </row>
    <row r="119" spans="1:28" ht="15.75" x14ac:dyDescent="0.25">
      <c r="A119" s="39">
        <v>45682</v>
      </c>
      <c r="B119" s="33" t="s">
        <v>479</v>
      </c>
      <c r="C119" s="35">
        <v>1200000</v>
      </c>
      <c r="D119" s="35" t="s">
        <v>41</v>
      </c>
      <c r="E119" s="35" t="s">
        <v>166</v>
      </c>
      <c r="F119" s="35">
        <v>3</v>
      </c>
      <c r="G119" s="33" t="s">
        <v>23</v>
      </c>
      <c r="H119" s="35"/>
      <c r="I119" s="20">
        <f t="shared" si="14"/>
        <v>0</v>
      </c>
      <c r="J119" s="36" t="s">
        <v>26</v>
      </c>
      <c r="K119" s="20"/>
      <c r="L119" s="9">
        <f t="shared" si="15"/>
        <v>0</v>
      </c>
      <c r="M119" s="9"/>
      <c r="N119" s="9"/>
      <c r="O119" s="9">
        <f t="shared" si="16"/>
        <v>0</v>
      </c>
      <c r="P119" s="9"/>
      <c r="Q119" s="9"/>
      <c r="R119" s="9">
        <f t="shared" si="17"/>
        <v>0</v>
      </c>
      <c r="S119" s="9"/>
      <c r="T119" s="9"/>
      <c r="U119" s="9">
        <f t="shared" si="18"/>
        <v>0</v>
      </c>
      <c r="V119" s="9"/>
      <c r="W119" s="9"/>
      <c r="X119" s="9">
        <f t="shared" si="19"/>
        <v>0</v>
      </c>
      <c r="Y119" s="9"/>
      <c r="Z119" s="9"/>
      <c r="AA119" s="10">
        <f t="shared" si="20"/>
        <v>1200000</v>
      </c>
      <c r="AB119" s="11"/>
    </row>
    <row r="120" spans="1:28" ht="15.75" x14ac:dyDescent="0.25">
      <c r="A120" s="39">
        <v>45684</v>
      </c>
      <c r="B120" s="35" t="s">
        <v>96</v>
      </c>
      <c r="C120" s="35">
        <v>690000</v>
      </c>
      <c r="D120" s="35" t="s">
        <v>41</v>
      </c>
      <c r="E120" s="35" t="s">
        <v>134</v>
      </c>
      <c r="F120" s="35">
        <v>3</v>
      </c>
      <c r="G120" s="35" t="s">
        <v>33</v>
      </c>
      <c r="H120" s="35"/>
      <c r="I120" s="20">
        <f t="shared" si="14"/>
        <v>0</v>
      </c>
      <c r="J120" s="14" t="s">
        <v>240</v>
      </c>
      <c r="K120" s="20" t="s">
        <v>486</v>
      </c>
      <c r="L120" s="9">
        <f t="shared" si="15"/>
        <v>0</v>
      </c>
      <c r="M120" s="9"/>
      <c r="N120" s="9"/>
      <c r="O120" s="9">
        <f t="shared" si="16"/>
        <v>690000</v>
      </c>
      <c r="P120" s="9">
        <v>690000</v>
      </c>
      <c r="Q120" s="9"/>
      <c r="R120" s="9">
        <f t="shared" si="17"/>
        <v>0</v>
      </c>
      <c r="S120" s="9"/>
      <c r="T120" s="9"/>
      <c r="U120" s="9">
        <f t="shared" si="18"/>
        <v>0</v>
      </c>
      <c r="V120" s="9"/>
      <c r="W120" s="9"/>
      <c r="X120" s="9">
        <f t="shared" si="19"/>
        <v>0</v>
      </c>
      <c r="Y120" s="9"/>
      <c r="Z120" s="9"/>
      <c r="AA120" s="10">
        <f t="shared" si="20"/>
        <v>0</v>
      </c>
      <c r="AB120" s="11">
        <v>45723</v>
      </c>
    </row>
    <row r="121" spans="1:28" ht="15.75" x14ac:dyDescent="0.25">
      <c r="A121" s="39">
        <v>45684</v>
      </c>
      <c r="B121" s="33" t="s">
        <v>492</v>
      </c>
      <c r="C121" s="33">
        <v>120000</v>
      </c>
      <c r="D121" s="35" t="s">
        <v>41</v>
      </c>
      <c r="E121" s="33" t="s">
        <v>166</v>
      </c>
      <c r="F121" s="33">
        <v>1</v>
      </c>
      <c r="G121" s="33" t="s">
        <v>23</v>
      </c>
      <c r="H121" s="33"/>
      <c r="I121" s="20">
        <f t="shared" si="14"/>
        <v>0</v>
      </c>
      <c r="J121" s="37" t="s">
        <v>241</v>
      </c>
      <c r="K121" s="20"/>
      <c r="L121" s="9">
        <f t="shared" si="15"/>
        <v>120000</v>
      </c>
      <c r="M121" s="9">
        <v>120000</v>
      </c>
      <c r="N121" s="9"/>
      <c r="O121" s="9">
        <f t="shared" si="16"/>
        <v>0</v>
      </c>
      <c r="P121" s="9"/>
      <c r="Q121" s="9"/>
      <c r="R121" s="9">
        <f t="shared" si="17"/>
        <v>0</v>
      </c>
      <c r="S121" s="9"/>
      <c r="T121" s="9"/>
      <c r="U121" s="9">
        <f t="shared" si="18"/>
        <v>0</v>
      </c>
      <c r="V121" s="9"/>
      <c r="W121" s="9"/>
      <c r="X121" s="9">
        <f t="shared" si="19"/>
        <v>0</v>
      </c>
      <c r="Y121" s="9"/>
      <c r="Z121" s="9"/>
      <c r="AA121" s="10">
        <f t="shared" si="20"/>
        <v>0</v>
      </c>
      <c r="AB121" s="11">
        <v>45736</v>
      </c>
    </row>
    <row r="122" spans="1:28" ht="15.75" x14ac:dyDescent="0.25">
      <c r="A122" s="39">
        <v>45684</v>
      </c>
      <c r="B122" s="33" t="s">
        <v>92</v>
      </c>
      <c r="C122" s="35">
        <v>4500000</v>
      </c>
      <c r="D122" s="35" t="s">
        <v>31</v>
      </c>
      <c r="E122" s="35" t="s">
        <v>91</v>
      </c>
      <c r="F122" s="35">
        <v>1000</v>
      </c>
      <c r="G122" s="33" t="s">
        <v>29</v>
      </c>
      <c r="H122" s="35"/>
      <c r="I122" s="20">
        <f t="shared" si="14"/>
        <v>0</v>
      </c>
      <c r="J122" s="36" t="s">
        <v>26</v>
      </c>
      <c r="K122" s="20" t="s">
        <v>685</v>
      </c>
      <c r="L122" s="9">
        <f t="shared" si="15"/>
        <v>0</v>
      </c>
      <c r="M122" s="9"/>
      <c r="N122" s="9"/>
      <c r="O122" s="9">
        <f t="shared" si="16"/>
        <v>0</v>
      </c>
      <c r="P122" s="9"/>
      <c r="Q122" s="9"/>
      <c r="R122" s="9">
        <f t="shared" si="17"/>
        <v>0</v>
      </c>
      <c r="S122" s="9"/>
      <c r="T122" s="9"/>
      <c r="U122" s="9">
        <f t="shared" si="18"/>
        <v>0</v>
      </c>
      <c r="V122" s="9"/>
      <c r="W122" s="9"/>
      <c r="X122" s="9">
        <f t="shared" si="19"/>
        <v>0</v>
      </c>
      <c r="Y122" s="9"/>
      <c r="Z122" s="9"/>
      <c r="AA122" s="10">
        <f t="shared" si="20"/>
        <v>4500000</v>
      </c>
      <c r="AB122" s="11"/>
    </row>
    <row r="123" spans="1:28" ht="15.75" x14ac:dyDescent="0.25">
      <c r="A123" s="39"/>
      <c r="B123" s="33" t="s">
        <v>48</v>
      </c>
      <c r="C123" s="35">
        <v>-650000</v>
      </c>
      <c r="D123" s="35"/>
      <c r="E123" s="35"/>
      <c r="F123" s="35"/>
      <c r="G123" s="33"/>
      <c r="H123" s="35"/>
      <c r="I123" s="20"/>
      <c r="J123" s="37" t="s">
        <v>34</v>
      </c>
      <c r="K123" s="20"/>
      <c r="L123" s="9"/>
      <c r="M123" s="9"/>
      <c r="N123" s="9"/>
      <c r="O123" s="9"/>
      <c r="P123" s="9"/>
      <c r="Q123" s="9"/>
      <c r="R123" s="9"/>
      <c r="S123" s="9"/>
      <c r="T123" s="9"/>
      <c r="U123" s="9"/>
      <c r="V123" s="9"/>
      <c r="W123" s="9"/>
      <c r="X123" s="9"/>
      <c r="Y123" s="9"/>
      <c r="Z123" s="9"/>
      <c r="AA123" s="10">
        <f t="shared" si="20"/>
        <v>-650000</v>
      </c>
      <c r="AB123" s="11">
        <v>45468</v>
      </c>
    </row>
    <row r="124" spans="1:28" ht="15.75" x14ac:dyDescent="0.25">
      <c r="A124" s="32"/>
      <c r="B124" s="33" t="s">
        <v>48</v>
      </c>
      <c r="C124" s="33">
        <v>-818000</v>
      </c>
      <c r="D124" s="33"/>
      <c r="E124" s="33"/>
      <c r="F124" s="33"/>
      <c r="G124" s="33"/>
      <c r="H124" s="33"/>
      <c r="I124" s="20">
        <f t="shared" si="14"/>
        <v>0</v>
      </c>
      <c r="J124" s="37" t="s">
        <v>34</v>
      </c>
      <c r="K124" s="20" t="s">
        <v>498</v>
      </c>
      <c r="L124" s="9">
        <f t="shared" si="15"/>
        <v>0</v>
      </c>
      <c r="M124" s="9"/>
      <c r="N124" s="9"/>
      <c r="O124" s="9">
        <f t="shared" si="16"/>
        <v>0</v>
      </c>
      <c r="P124" s="9"/>
      <c r="Q124" s="9"/>
      <c r="R124" s="9">
        <f t="shared" si="17"/>
        <v>0</v>
      </c>
      <c r="S124" s="9"/>
      <c r="T124" s="9"/>
      <c r="U124" s="9">
        <f t="shared" si="18"/>
        <v>0</v>
      </c>
      <c r="V124" s="9"/>
      <c r="W124" s="9"/>
      <c r="X124" s="9">
        <f t="shared" si="19"/>
        <v>0</v>
      </c>
      <c r="Y124" s="9"/>
      <c r="Z124" s="9"/>
      <c r="AA124" s="10">
        <f t="shared" si="20"/>
        <v>-818000</v>
      </c>
      <c r="AB124" s="11">
        <v>45684</v>
      </c>
    </row>
    <row r="125" spans="1:28" ht="15.75" x14ac:dyDescent="0.25">
      <c r="A125" s="39">
        <v>45687</v>
      </c>
      <c r="B125" s="33" t="s">
        <v>48</v>
      </c>
      <c r="C125" s="33">
        <v>650000</v>
      </c>
      <c r="D125" s="35" t="s">
        <v>41</v>
      </c>
      <c r="E125" s="33" t="s">
        <v>122</v>
      </c>
      <c r="F125" s="35">
        <v>10</v>
      </c>
      <c r="G125" s="33" t="s">
        <v>51</v>
      </c>
      <c r="H125" s="33"/>
      <c r="I125" s="20">
        <v>0</v>
      </c>
      <c r="J125" s="34" t="s">
        <v>26</v>
      </c>
      <c r="K125" s="20" t="s">
        <v>857</v>
      </c>
      <c r="L125" s="9">
        <v>0</v>
      </c>
      <c r="M125" s="9"/>
      <c r="N125" s="9"/>
      <c r="O125" s="9">
        <f t="shared" si="16"/>
        <v>0</v>
      </c>
      <c r="P125" s="9"/>
      <c r="Q125" s="9"/>
      <c r="R125" s="9">
        <v>0</v>
      </c>
      <c r="S125" s="9"/>
      <c r="T125" s="9"/>
      <c r="U125" s="9">
        <v>0</v>
      </c>
      <c r="V125" s="9"/>
      <c r="W125" s="9"/>
      <c r="X125" s="9">
        <v>0</v>
      </c>
      <c r="Y125" s="9"/>
      <c r="Z125" s="9"/>
      <c r="AA125" s="10">
        <f t="shared" si="20"/>
        <v>650000</v>
      </c>
      <c r="AB125" s="11"/>
    </row>
    <row r="126" spans="1:28" ht="15.75" x14ac:dyDescent="0.25">
      <c r="A126" s="39">
        <v>45685</v>
      </c>
      <c r="B126" s="33" t="s">
        <v>305</v>
      </c>
      <c r="C126" s="35">
        <v>3125000</v>
      </c>
      <c r="D126" s="35" t="s">
        <v>31</v>
      </c>
      <c r="E126" s="35" t="s">
        <v>86</v>
      </c>
      <c r="F126" s="35">
        <v>25</v>
      </c>
      <c r="G126" s="35" t="s">
        <v>51</v>
      </c>
      <c r="H126" s="35"/>
      <c r="I126" s="20">
        <f t="shared" si="14"/>
        <v>0</v>
      </c>
      <c r="J126" s="37" t="s">
        <v>240</v>
      </c>
      <c r="K126" s="20"/>
      <c r="L126" s="9">
        <f t="shared" si="15"/>
        <v>0</v>
      </c>
      <c r="M126" s="9"/>
      <c r="N126" s="9"/>
      <c r="O126" s="9">
        <f t="shared" si="16"/>
        <v>3125000</v>
      </c>
      <c r="P126" s="9">
        <v>3125000</v>
      </c>
      <c r="Q126" s="9"/>
      <c r="R126" s="9">
        <f t="shared" si="17"/>
        <v>0</v>
      </c>
      <c r="S126" s="9"/>
      <c r="T126" s="9"/>
      <c r="U126" s="9">
        <f t="shared" si="18"/>
        <v>0</v>
      </c>
      <c r="V126" s="9"/>
      <c r="W126" s="9"/>
      <c r="X126" s="9">
        <f t="shared" si="19"/>
        <v>0</v>
      </c>
      <c r="Y126" s="9"/>
      <c r="Z126" s="9"/>
      <c r="AA126" s="10">
        <f t="shared" si="20"/>
        <v>0</v>
      </c>
      <c r="AB126" s="11">
        <v>45735</v>
      </c>
    </row>
    <row r="127" spans="1:28" ht="15.75" x14ac:dyDescent="0.25">
      <c r="A127" s="39">
        <v>45685</v>
      </c>
      <c r="B127" s="35" t="s">
        <v>509</v>
      </c>
      <c r="C127" s="33">
        <v>4472500</v>
      </c>
      <c r="D127" s="35" t="s">
        <v>31</v>
      </c>
      <c r="E127" s="33" t="s">
        <v>88</v>
      </c>
      <c r="F127" s="33">
        <v>4500</v>
      </c>
      <c r="G127" s="33" t="s">
        <v>29</v>
      </c>
      <c r="H127" s="33"/>
      <c r="I127" s="20">
        <f t="shared" si="14"/>
        <v>0</v>
      </c>
      <c r="J127" s="42" t="s">
        <v>38</v>
      </c>
      <c r="K127" s="20" t="s">
        <v>367</v>
      </c>
      <c r="L127" s="9">
        <f t="shared" si="15"/>
        <v>0</v>
      </c>
      <c r="M127" s="9"/>
      <c r="N127" s="9"/>
      <c r="O127" s="9">
        <f t="shared" si="16"/>
        <v>0</v>
      </c>
      <c r="P127" s="9"/>
      <c r="Q127" s="9"/>
      <c r="R127" s="9">
        <f t="shared" si="17"/>
        <v>0</v>
      </c>
      <c r="S127" s="9"/>
      <c r="T127" s="9"/>
      <c r="U127" s="9">
        <f t="shared" si="18"/>
        <v>0</v>
      </c>
      <c r="V127" s="9"/>
      <c r="W127" s="9"/>
      <c r="X127" s="9">
        <f t="shared" si="19"/>
        <v>0</v>
      </c>
      <c r="Y127" s="9"/>
      <c r="Z127" s="9"/>
      <c r="AA127" s="10">
        <f t="shared" si="20"/>
        <v>4472500</v>
      </c>
      <c r="AB127" s="11"/>
    </row>
    <row r="128" spans="1:28" ht="15.75" x14ac:dyDescent="0.25">
      <c r="A128" s="39">
        <v>45685</v>
      </c>
      <c r="B128" s="33" t="s">
        <v>96</v>
      </c>
      <c r="C128" s="35">
        <v>920000</v>
      </c>
      <c r="D128" s="35" t="s">
        <v>41</v>
      </c>
      <c r="E128" s="33" t="s">
        <v>134</v>
      </c>
      <c r="F128" s="33">
        <v>4</v>
      </c>
      <c r="G128" s="33" t="s">
        <v>33</v>
      </c>
      <c r="H128" s="35"/>
      <c r="I128" s="20">
        <f t="shared" ref="I128:I167" si="21">F128*H128</f>
        <v>0</v>
      </c>
      <c r="J128" s="14" t="s">
        <v>240</v>
      </c>
      <c r="K128" s="20" t="s">
        <v>688</v>
      </c>
      <c r="L128" s="9">
        <f t="shared" si="15"/>
        <v>0</v>
      </c>
      <c r="M128" s="9"/>
      <c r="N128" s="9"/>
      <c r="O128" s="9">
        <f t="shared" si="16"/>
        <v>920000</v>
      </c>
      <c r="P128" s="9">
        <v>920000</v>
      </c>
      <c r="Q128" s="9"/>
      <c r="R128" s="9">
        <f t="shared" si="17"/>
        <v>0</v>
      </c>
      <c r="S128" s="9"/>
      <c r="T128" s="9"/>
      <c r="U128" s="9">
        <f t="shared" si="18"/>
        <v>0</v>
      </c>
      <c r="V128" s="9"/>
      <c r="W128" s="9"/>
      <c r="X128" s="9">
        <f t="shared" si="19"/>
        <v>0</v>
      </c>
      <c r="Y128" s="9"/>
      <c r="Z128" s="9"/>
      <c r="AA128" s="10">
        <f t="shared" si="20"/>
        <v>0</v>
      </c>
      <c r="AB128" s="11">
        <v>45736</v>
      </c>
    </row>
    <row r="129" spans="1:28" ht="15.75" x14ac:dyDescent="0.25">
      <c r="A129" s="39">
        <v>45686</v>
      </c>
      <c r="B129" s="35" t="s">
        <v>133</v>
      </c>
      <c r="C129" s="35">
        <v>13330000</v>
      </c>
      <c r="D129" s="35" t="s">
        <v>31</v>
      </c>
      <c r="E129" s="35" t="s">
        <v>110</v>
      </c>
      <c r="F129" s="35">
        <v>6200</v>
      </c>
      <c r="G129" s="35" t="s">
        <v>29</v>
      </c>
      <c r="H129" s="35"/>
      <c r="I129" s="20">
        <f t="shared" si="21"/>
        <v>0</v>
      </c>
      <c r="J129" s="36" t="s">
        <v>26</v>
      </c>
      <c r="K129" s="20"/>
      <c r="L129" s="9">
        <f t="shared" si="15"/>
        <v>0</v>
      </c>
      <c r="M129" s="9"/>
      <c r="N129" s="9"/>
      <c r="O129" s="9">
        <f t="shared" si="16"/>
        <v>0</v>
      </c>
      <c r="P129" s="9"/>
      <c r="Q129" s="9"/>
      <c r="R129" s="9">
        <f t="shared" si="17"/>
        <v>0</v>
      </c>
      <c r="S129" s="9"/>
      <c r="T129" s="9"/>
      <c r="U129" s="9">
        <f t="shared" si="18"/>
        <v>0</v>
      </c>
      <c r="V129" s="9"/>
      <c r="W129" s="9"/>
      <c r="X129" s="9">
        <f t="shared" si="19"/>
        <v>0</v>
      </c>
      <c r="Y129" s="9"/>
      <c r="Z129" s="9"/>
      <c r="AA129" s="10">
        <f t="shared" si="20"/>
        <v>13330000</v>
      </c>
      <c r="AB129" s="11"/>
    </row>
    <row r="130" spans="1:28" ht="15.75" x14ac:dyDescent="0.25">
      <c r="A130" s="39">
        <v>45686</v>
      </c>
      <c r="B130" s="35" t="s">
        <v>133</v>
      </c>
      <c r="C130" s="33">
        <v>465000</v>
      </c>
      <c r="D130" s="35" t="s">
        <v>31</v>
      </c>
      <c r="E130" s="33" t="s">
        <v>517</v>
      </c>
      <c r="F130" s="33">
        <v>500</v>
      </c>
      <c r="G130" s="35" t="s">
        <v>29</v>
      </c>
      <c r="H130" s="33"/>
      <c r="I130" s="20">
        <f t="shared" si="21"/>
        <v>0</v>
      </c>
      <c r="J130" s="34" t="s">
        <v>26</v>
      </c>
      <c r="K130" s="20"/>
      <c r="L130" s="9">
        <f t="shared" si="15"/>
        <v>0</v>
      </c>
      <c r="M130" s="9"/>
      <c r="N130" s="9"/>
      <c r="O130" s="9">
        <f t="shared" si="16"/>
        <v>0</v>
      </c>
      <c r="P130" s="9"/>
      <c r="Q130" s="9"/>
      <c r="R130" s="9">
        <f t="shared" si="17"/>
        <v>0</v>
      </c>
      <c r="S130" s="9"/>
      <c r="T130" s="9"/>
      <c r="U130" s="9">
        <f t="shared" si="18"/>
        <v>0</v>
      </c>
      <c r="V130" s="9"/>
      <c r="W130" s="9"/>
      <c r="X130" s="9">
        <f t="shared" si="19"/>
        <v>0</v>
      </c>
      <c r="Y130" s="9"/>
      <c r="Z130" s="9"/>
      <c r="AA130" s="10">
        <f t="shared" si="20"/>
        <v>465000</v>
      </c>
      <c r="AB130" s="11"/>
    </row>
    <row r="131" spans="1:28" ht="15.75" x14ac:dyDescent="0.25">
      <c r="A131" s="39">
        <v>45686</v>
      </c>
      <c r="B131" s="35" t="s">
        <v>133</v>
      </c>
      <c r="C131" s="35">
        <v>921200.00000000012</v>
      </c>
      <c r="D131" s="35" t="s">
        <v>31</v>
      </c>
      <c r="E131" s="35" t="s">
        <v>150</v>
      </c>
      <c r="F131" s="35">
        <v>19.600000000000001</v>
      </c>
      <c r="G131" s="35" t="s">
        <v>51</v>
      </c>
      <c r="H131" s="35"/>
      <c r="I131" s="20">
        <f t="shared" si="21"/>
        <v>0</v>
      </c>
      <c r="J131" s="36" t="s">
        <v>26</v>
      </c>
      <c r="K131" s="20"/>
      <c r="L131" s="9">
        <f t="shared" si="15"/>
        <v>0</v>
      </c>
      <c r="M131" s="9"/>
      <c r="N131" s="9"/>
      <c r="O131" s="9">
        <f t="shared" si="16"/>
        <v>0</v>
      </c>
      <c r="P131" s="9"/>
      <c r="Q131" s="9"/>
      <c r="R131" s="9">
        <f t="shared" si="17"/>
        <v>0</v>
      </c>
      <c r="S131" s="9"/>
      <c r="T131" s="9"/>
      <c r="U131" s="9">
        <f t="shared" si="18"/>
        <v>0</v>
      </c>
      <c r="V131" s="9"/>
      <c r="W131" s="9"/>
      <c r="X131" s="9">
        <f t="shared" si="19"/>
        <v>0</v>
      </c>
      <c r="Y131" s="9"/>
      <c r="Z131" s="9"/>
      <c r="AA131" s="10">
        <f t="shared" si="20"/>
        <v>921200.00000000012</v>
      </c>
      <c r="AB131" s="11"/>
    </row>
    <row r="132" spans="1:28" ht="15.75" x14ac:dyDescent="0.25">
      <c r="A132" s="39">
        <v>45686</v>
      </c>
      <c r="B132" s="35" t="s">
        <v>133</v>
      </c>
      <c r="C132" s="33">
        <v>540000</v>
      </c>
      <c r="D132" s="35" t="s">
        <v>31</v>
      </c>
      <c r="E132" s="33" t="s">
        <v>518</v>
      </c>
      <c r="F132" s="33">
        <v>12</v>
      </c>
      <c r="G132" s="35" t="s">
        <v>25</v>
      </c>
      <c r="H132" s="33"/>
      <c r="I132" s="20">
        <f t="shared" si="21"/>
        <v>0</v>
      </c>
      <c r="J132" s="34" t="s">
        <v>26</v>
      </c>
      <c r="K132" s="20"/>
      <c r="L132" s="9">
        <f t="shared" si="15"/>
        <v>0</v>
      </c>
      <c r="M132" s="9"/>
      <c r="N132" s="9"/>
      <c r="O132" s="9">
        <f t="shared" si="16"/>
        <v>0</v>
      </c>
      <c r="P132" s="9"/>
      <c r="Q132" s="9"/>
      <c r="R132" s="9">
        <f t="shared" si="17"/>
        <v>0</v>
      </c>
      <c r="S132" s="9"/>
      <c r="T132" s="9"/>
      <c r="U132" s="9">
        <f t="shared" si="18"/>
        <v>0</v>
      </c>
      <c r="V132" s="9"/>
      <c r="W132" s="9"/>
      <c r="X132" s="9">
        <f t="shared" si="19"/>
        <v>0</v>
      </c>
      <c r="Y132" s="9"/>
      <c r="Z132" s="9"/>
      <c r="AA132" s="10">
        <f t="shared" si="20"/>
        <v>540000</v>
      </c>
      <c r="AB132" s="11"/>
    </row>
    <row r="133" spans="1:28" ht="15.75" x14ac:dyDescent="0.25">
      <c r="A133" s="39">
        <v>45686</v>
      </c>
      <c r="B133" s="35" t="s">
        <v>133</v>
      </c>
      <c r="C133" s="33">
        <v>1380000</v>
      </c>
      <c r="D133" s="35" t="s">
        <v>31</v>
      </c>
      <c r="E133" s="33" t="s">
        <v>519</v>
      </c>
      <c r="F133" s="33">
        <v>12</v>
      </c>
      <c r="G133" s="35" t="s">
        <v>25</v>
      </c>
      <c r="H133" s="33"/>
      <c r="I133" s="20">
        <f t="shared" si="21"/>
        <v>0</v>
      </c>
      <c r="J133" s="34" t="s">
        <v>26</v>
      </c>
      <c r="K133" s="20"/>
      <c r="L133" s="9">
        <f t="shared" si="15"/>
        <v>0</v>
      </c>
      <c r="M133" s="9"/>
      <c r="N133" s="9"/>
      <c r="O133" s="9">
        <f t="shared" si="16"/>
        <v>0</v>
      </c>
      <c r="P133" s="9"/>
      <c r="Q133" s="9"/>
      <c r="R133" s="9">
        <f t="shared" si="17"/>
        <v>0</v>
      </c>
      <c r="S133" s="9"/>
      <c r="T133" s="9"/>
      <c r="U133" s="9">
        <f t="shared" si="18"/>
        <v>0</v>
      </c>
      <c r="V133" s="9"/>
      <c r="W133" s="9"/>
      <c r="X133" s="9">
        <f t="shared" si="19"/>
        <v>0</v>
      </c>
      <c r="Y133" s="9"/>
      <c r="Z133" s="9"/>
      <c r="AA133" s="10">
        <f t="shared" si="20"/>
        <v>1380000</v>
      </c>
      <c r="AB133" s="11"/>
    </row>
    <row r="134" spans="1:28" ht="15.75" x14ac:dyDescent="0.25">
      <c r="A134" s="39">
        <v>45686</v>
      </c>
      <c r="B134" s="35" t="s">
        <v>133</v>
      </c>
      <c r="C134" s="33">
        <v>2800000</v>
      </c>
      <c r="D134" s="35" t="s">
        <v>31</v>
      </c>
      <c r="E134" s="33" t="s">
        <v>171</v>
      </c>
      <c r="F134" s="33">
        <v>3500</v>
      </c>
      <c r="G134" s="35" t="s">
        <v>29</v>
      </c>
      <c r="H134" s="33"/>
      <c r="I134" s="20">
        <f t="shared" si="21"/>
        <v>0</v>
      </c>
      <c r="J134" s="34" t="s">
        <v>26</v>
      </c>
      <c r="K134" s="20"/>
      <c r="L134" s="9">
        <f t="shared" si="15"/>
        <v>0</v>
      </c>
      <c r="M134" s="9"/>
      <c r="N134" s="9"/>
      <c r="O134" s="9">
        <f t="shared" si="16"/>
        <v>0</v>
      </c>
      <c r="P134" s="9"/>
      <c r="Q134" s="9"/>
      <c r="R134" s="9">
        <f t="shared" si="17"/>
        <v>0</v>
      </c>
      <c r="S134" s="9"/>
      <c r="T134" s="9"/>
      <c r="U134" s="9">
        <f t="shared" si="18"/>
        <v>0</v>
      </c>
      <c r="V134" s="9"/>
      <c r="W134" s="9"/>
      <c r="X134" s="9">
        <f t="shared" si="19"/>
        <v>0</v>
      </c>
      <c r="Y134" s="9"/>
      <c r="Z134" s="9"/>
      <c r="AA134" s="10">
        <f t="shared" si="20"/>
        <v>2800000</v>
      </c>
      <c r="AB134" s="11"/>
    </row>
    <row r="135" spans="1:28" ht="15.75" x14ac:dyDescent="0.25">
      <c r="A135" s="39">
        <v>45686</v>
      </c>
      <c r="B135" s="35" t="s">
        <v>92</v>
      </c>
      <c r="C135" s="33">
        <v>5850000</v>
      </c>
      <c r="D135" s="35" t="s">
        <v>31</v>
      </c>
      <c r="E135" s="33" t="s">
        <v>91</v>
      </c>
      <c r="F135" s="33">
        <v>1300</v>
      </c>
      <c r="G135" s="33" t="s">
        <v>29</v>
      </c>
      <c r="H135" s="33"/>
      <c r="I135" s="20">
        <f t="shared" si="21"/>
        <v>0</v>
      </c>
      <c r="J135" s="34" t="s">
        <v>26</v>
      </c>
      <c r="K135" s="20" t="s">
        <v>684</v>
      </c>
      <c r="L135" s="9">
        <f t="shared" si="15"/>
        <v>0</v>
      </c>
      <c r="M135" s="9"/>
      <c r="N135" s="9"/>
      <c r="O135" s="9">
        <f t="shared" si="16"/>
        <v>0</v>
      </c>
      <c r="P135" s="9"/>
      <c r="Q135" s="9"/>
      <c r="R135" s="9">
        <f t="shared" si="17"/>
        <v>0</v>
      </c>
      <c r="S135" s="9"/>
      <c r="T135" s="9"/>
      <c r="U135" s="9">
        <f t="shared" si="18"/>
        <v>0</v>
      </c>
      <c r="V135" s="9"/>
      <c r="W135" s="9"/>
      <c r="X135" s="9">
        <f t="shared" si="19"/>
        <v>0</v>
      </c>
      <c r="Y135" s="9"/>
      <c r="Z135" s="9"/>
      <c r="AA135" s="10">
        <f t="shared" si="20"/>
        <v>5850000</v>
      </c>
      <c r="AB135" s="11"/>
    </row>
    <row r="136" spans="1:28" ht="15.75" x14ac:dyDescent="0.25">
      <c r="A136" s="39">
        <v>45686</v>
      </c>
      <c r="B136" s="35" t="s">
        <v>92</v>
      </c>
      <c r="C136" s="33">
        <v>615000</v>
      </c>
      <c r="D136" s="35" t="s">
        <v>31</v>
      </c>
      <c r="E136" s="33" t="s">
        <v>88</v>
      </c>
      <c r="F136" s="33">
        <v>500</v>
      </c>
      <c r="G136" s="33" t="s">
        <v>29</v>
      </c>
      <c r="H136" s="33"/>
      <c r="I136" s="20">
        <f t="shared" si="21"/>
        <v>0</v>
      </c>
      <c r="J136" s="34" t="s">
        <v>26</v>
      </c>
      <c r="K136" s="20" t="s">
        <v>684</v>
      </c>
      <c r="L136" s="9">
        <f t="shared" si="15"/>
        <v>0</v>
      </c>
      <c r="M136" s="9"/>
      <c r="N136" s="9"/>
      <c r="O136" s="9">
        <f t="shared" si="16"/>
        <v>0</v>
      </c>
      <c r="P136" s="9"/>
      <c r="Q136" s="9"/>
      <c r="R136" s="9">
        <f t="shared" si="17"/>
        <v>0</v>
      </c>
      <c r="S136" s="9"/>
      <c r="T136" s="9"/>
      <c r="U136" s="9">
        <f t="shared" si="18"/>
        <v>0</v>
      </c>
      <c r="V136" s="9"/>
      <c r="W136" s="9"/>
      <c r="X136" s="9">
        <f t="shared" si="19"/>
        <v>0</v>
      </c>
      <c r="Y136" s="9"/>
      <c r="Z136" s="9"/>
      <c r="AA136" s="10">
        <f t="shared" si="20"/>
        <v>615000</v>
      </c>
      <c r="AB136" s="11"/>
    </row>
    <row r="137" spans="1:28" ht="15.75" x14ac:dyDescent="0.25">
      <c r="A137" s="39">
        <v>45686</v>
      </c>
      <c r="B137" s="33" t="s">
        <v>329</v>
      </c>
      <c r="C137" s="33">
        <v>11500000</v>
      </c>
      <c r="D137" s="35" t="s">
        <v>31</v>
      </c>
      <c r="E137" s="33" t="s">
        <v>205</v>
      </c>
      <c r="F137" s="33">
        <v>100</v>
      </c>
      <c r="G137" s="33" t="s">
        <v>51</v>
      </c>
      <c r="H137" s="33"/>
      <c r="I137" s="20">
        <f t="shared" si="21"/>
        <v>0</v>
      </c>
      <c r="J137" s="37" t="s">
        <v>240</v>
      </c>
      <c r="K137" s="20" t="s">
        <v>785</v>
      </c>
      <c r="L137" s="9">
        <f t="shared" si="15"/>
        <v>0</v>
      </c>
      <c r="M137" s="9"/>
      <c r="N137" s="9"/>
      <c r="O137" s="9">
        <f t="shared" si="16"/>
        <v>11500000</v>
      </c>
      <c r="P137" s="9">
        <v>11500000</v>
      </c>
      <c r="Q137" s="9"/>
      <c r="R137" s="9">
        <f t="shared" si="17"/>
        <v>0</v>
      </c>
      <c r="S137" s="9"/>
      <c r="T137" s="9"/>
      <c r="U137" s="9">
        <f t="shared" si="18"/>
        <v>0</v>
      </c>
      <c r="V137" s="9"/>
      <c r="W137" s="9"/>
      <c r="X137" s="9">
        <f t="shared" si="19"/>
        <v>0</v>
      </c>
      <c r="Y137" s="9"/>
      <c r="Z137" s="9"/>
      <c r="AA137" s="10">
        <f t="shared" si="20"/>
        <v>0</v>
      </c>
      <c r="AB137" s="11">
        <v>45720</v>
      </c>
    </row>
    <row r="138" spans="1:28" ht="15.75" x14ac:dyDescent="0.25">
      <c r="A138" s="39">
        <v>45686</v>
      </c>
      <c r="B138" s="33" t="s">
        <v>81</v>
      </c>
      <c r="C138" s="33">
        <v>1109200</v>
      </c>
      <c r="D138" s="35" t="s">
        <v>31</v>
      </c>
      <c r="E138" s="33" t="s">
        <v>98</v>
      </c>
      <c r="F138" s="33">
        <v>23.6</v>
      </c>
      <c r="G138" s="33" t="s">
        <v>51</v>
      </c>
      <c r="H138" s="33"/>
      <c r="I138" s="20">
        <f t="shared" si="21"/>
        <v>0</v>
      </c>
      <c r="J138" s="34" t="s">
        <v>26</v>
      </c>
      <c r="K138" s="20"/>
      <c r="L138" s="9">
        <f t="shared" si="15"/>
        <v>0</v>
      </c>
      <c r="M138" s="9"/>
      <c r="N138" s="9"/>
      <c r="O138" s="9">
        <f t="shared" si="16"/>
        <v>0</v>
      </c>
      <c r="P138" s="9"/>
      <c r="Q138" s="9"/>
      <c r="R138" s="9">
        <f t="shared" si="17"/>
        <v>0</v>
      </c>
      <c r="S138" s="9"/>
      <c r="T138" s="9"/>
      <c r="U138" s="9">
        <f t="shared" si="18"/>
        <v>0</v>
      </c>
      <c r="V138" s="9"/>
      <c r="W138" s="9"/>
      <c r="X138" s="9">
        <f t="shared" si="19"/>
        <v>0</v>
      </c>
      <c r="Y138" s="9"/>
      <c r="Z138" s="9"/>
      <c r="AA138" s="10">
        <f t="shared" si="20"/>
        <v>1109200</v>
      </c>
      <c r="AB138" s="11"/>
    </row>
    <row r="139" spans="1:28" ht="15.75" x14ac:dyDescent="0.25">
      <c r="A139" s="39">
        <v>45686</v>
      </c>
      <c r="B139" s="35" t="s">
        <v>147</v>
      </c>
      <c r="C139" s="33">
        <v>7000000</v>
      </c>
      <c r="D139" s="35" t="s">
        <v>31</v>
      </c>
      <c r="E139" s="33" t="s">
        <v>148</v>
      </c>
      <c r="F139" s="33">
        <v>200</v>
      </c>
      <c r="G139" s="33" t="s">
        <v>51</v>
      </c>
      <c r="H139" s="33"/>
      <c r="I139" s="20">
        <f t="shared" si="21"/>
        <v>0</v>
      </c>
      <c r="J139" s="37" t="s">
        <v>240</v>
      </c>
      <c r="K139" s="20"/>
      <c r="L139" s="9">
        <f t="shared" si="15"/>
        <v>0</v>
      </c>
      <c r="M139" s="9"/>
      <c r="N139" s="9"/>
      <c r="O139" s="9">
        <f t="shared" si="16"/>
        <v>7000000</v>
      </c>
      <c r="P139" s="9">
        <v>7000000</v>
      </c>
      <c r="Q139" s="9"/>
      <c r="R139" s="9">
        <f t="shared" si="17"/>
        <v>0</v>
      </c>
      <c r="S139" s="9"/>
      <c r="T139" s="9"/>
      <c r="U139" s="9">
        <f t="shared" si="18"/>
        <v>0</v>
      </c>
      <c r="V139" s="9"/>
      <c r="W139" s="9"/>
      <c r="X139" s="9">
        <f t="shared" si="19"/>
        <v>0</v>
      </c>
      <c r="Y139" s="9"/>
      <c r="Z139" s="9"/>
      <c r="AA139" s="10">
        <f t="shared" si="20"/>
        <v>0</v>
      </c>
      <c r="AB139" s="11">
        <v>45728</v>
      </c>
    </row>
    <row r="140" spans="1:28" ht="15.75" x14ac:dyDescent="0.25">
      <c r="A140" s="39">
        <v>45686</v>
      </c>
      <c r="B140" s="33" t="s">
        <v>96</v>
      </c>
      <c r="C140" s="33">
        <v>8820000</v>
      </c>
      <c r="D140" s="35" t="s">
        <v>41</v>
      </c>
      <c r="E140" s="33" t="s">
        <v>190</v>
      </c>
      <c r="F140" s="33">
        <v>210</v>
      </c>
      <c r="G140" s="33" t="s">
        <v>51</v>
      </c>
      <c r="H140" s="33"/>
      <c r="I140" s="20">
        <f t="shared" si="21"/>
        <v>0</v>
      </c>
      <c r="J140" s="14" t="s">
        <v>240</v>
      </c>
      <c r="K140" s="20" t="s">
        <v>688</v>
      </c>
      <c r="L140" s="9">
        <f t="shared" si="15"/>
        <v>0</v>
      </c>
      <c r="M140" s="9"/>
      <c r="N140" s="9"/>
      <c r="O140" s="9">
        <f t="shared" si="16"/>
        <v>8820000</v>
      </c>
      <c r="P140" s="9">
        <v>8820000</v>
      </c>
      <c r="Q140" s="9"/>
      <c r="R140" s="9">
        <f t="shared" si="17"/>
        <v>0</v>
      </c>
      <c r="S140" s="9"/>
      <c r="T140" s="9"/>
      <c r="U140" s="9">
        <f t="shared" si="18"/>
        <v>0</v>
      </c>
      <c r="V140" s="9"/>
      <c r="W140" s="9"/>
      <c r="X140" s="9">
        <f t="shared" si="19"/>
        <v>0</v>
      </c>
      <c r="Y140" s="9"/>
      <c r="Z140" s="9"/>
      <c r="AA140" s="10">
        <f t="shared" si="20"/>
        <v>0</v>
      </c>
      <c r="AB140" s="11">
        <v>45736</v>
      </c>
    </row>
    <row r="141" spans="1:28" ht="15.75" x14ac:dyDescent="0.25">
      <c r="A141" s="39">
        <v>45686</v>
      </c>
      <c r="B141" s="33" t="s">
        <v>96</v>
      </c>
      <c r="C141" s="33">
        <v>1620000</v>
      </c>
      <c r="D141" s="35" t="s">
        <v>41</v>
      </c>
      <c r="E141" s="33" t="s">
        <v>426</v>
      </c>
      <c r="F141" s="33">
        <v>30</v>
      </c>
      <c r="G141" s="33" t="s">
        <v>51</v>
      </c>
      <c r="H141" s="33"/>
      <c r="I141" s="20">
        <f t="shared" si="21"/>
        <v>0</v>
      </c>
      <c r="J141" s="14" t="s">
        <v>240</v>
      </c>
      <c r="K141" s="20" t="s">
        <v>688</v>
      </c>
      <c r="L141" s="9">
        <f t="shared" si="15"/>
        <v>0</v>
      </c>
      <c r="M141" s="9"/>
      <c r="N141" s="9"/>
      <c r="O141" s="9">
        <f t="shared" si="16"/>
        <v>1620000</v>
      </c>
      <c r="P141" s="9">
        <v>1620000</v>
      </c>
      <c r="Q141" s="9"/>
      <c r="R141" s="9">
        <f t="shared" si="17"/>
        <v>0</v>
      </c>
      <c r="S141" s="9"/>
      <c r="T141" s="9"/>
      <c r="U141" s="9">
        <f t="shared" si="18"/>
        <v>0</v>
      </c>
      <c r="V141" s="9"/>
      <c r="W141" s="9"/>
      <c r="X141" s="9">
        <f t="shared" si="19"/>
        <v>0</v>
      </c>
      <c r="Y141" s="9"/>
      <c r="Z141" s="9"/>
      <c r="AA141" s="10">
        <f t="shared" si="20"/>
        <v>0</v>
      </c>
      <c r="AB141" s="11">
        <v>45736</v>
      </c>
    </row>
    <row r="142" spans="1:28" ht="15.75" x14ac:dyDescent="0.25">
      <c r="A142" s="32">
        <v>45686</v>
      </c>
      <c r="B142" s="33" t="s">
        <v>96</v>
      </c>
      <c r="C142" s="33">
        <v>990000</v>
      </c>
      <c r="D142" s="33" t="s">
        <v>41</v>
      </c>
      <c r="E142" s="33" t="s">
        <v>527</v>
      </c>
      <c r="F142" s="33">
        <v>6</v>
      </c>
      <c r="G142" s="33" t="s">
        <v>51</v>
      </c>
      <c r="H142" s="33"/>
      <c r="I142" s="20">
        <f t="shared" si="21"/>
        <v>0</v>
      </c>
      <c r="J142" s="14" t="s">
        <v>240</v>
      </c>
      <c r="K142" s="20" t="s">
        <v>688</v>
      </c>
      <c r="L142" s="9">
        <f t="shared" si="15"/>
        <v>0</v>
      </c>
      <c r="M142" s="9"/>
      <c r="N142" s="9"/>
      <c r="O142" s="9">
        <f t="shared" si="16"/>
        <v>990000</v>
      </c>
      <c r="P142" s="9">
        <v>990000</v>
      </c>
      <c r="Q142" s="9"/>
      <c r="R142" s="9">
        <f t="shared" si="17"/>
        <v>0</v>
      </c>
      <c r="S142" s="9"/>
      <c r="T142" s="9"/>
      <c r="U142" s="9">
        <f t="shared" si="18"/>
        <v>0</v>
      </c>
      <c r="V142" s="9"/>
      <c r="W142" s="9"/>
      <c r="X142" s="9">
        <f t="shared" si="19"/>
        <v>0</v>
      </c>
      <c r="Y142" s="9"/>
      <c r="Z142" s="9"/>
      <c r="AA142" s="10">
        <f t="shared" si="20"/>
        <v>0</v>
      </c>
      <c r="AB142" s="11">
        <v>45736</v>
      </c>
    </row>
    <row r="143" spans="1:28" ht="15.75" x14ac:dyDescent="0.25">
      <c r="A143" s="39">
        <v>45687</v>
      </c>
      <c r="B143" s="33" t="s">
        <v>154</v>
      </c>
      <c r="C143" s="33">
        <v>1000000</v>
      </c>
      <c r="D143" s="33" t="s">
        <v>31</v>
      </c>
      <c r="E143" s="33" t="s">
        <v>73</v>
      </c>
      <c r="F143" s="33">
        <v>20</v>
      </c>
      <c r="G143" s="35" t="s">
        <v>74</v>
      </c>
      <c r="H143" s="33"/>
      <c r="I143" s="20">
        <f t="shared" si="21"/>
        <v>0</v>
      </c>
      <c r="J143" s="14" t="s">
        <v>240</v>
      </c>
      <c r="K143" s="20"/>
      <c r="L143" s="9">
        <f t="shared" si="15"/>
        <v>0</v>
      </c>
      <c r="M143" s="9"/>
      <c r="N143" s="9"/>
      <c r="O143" s="9">
        <f t="shared" si="16"/>
        <v>1000000</v>
      </c>
      <c r="P143" s="9">
        <v>1000000</v>
      </c>
      <c r="Q143" s="9"/>
      <c r="R143" s="9">
        <f t="shared" si="17"/>
        <v>0</v>
      </c>
      <c r="S143" s="9"/>
      <c r="T143" s="9"/>
      <c r="U143" s="9">
        <f t="shared" si="18"/>
        <v>0</v>
      </c>
      <c r="V143" s="9"/>
      <c r="W143" s="9"/>
      <c r="X143" s="9">
        <f t="shared" si="19"/>
        <v>0</v>
      </c>
      <c r="Y143" s="9"/>
      <c r="Z143" s="9"/>
      <c r="AA143" s="10">
        <f t="shared" si="20"/>
        <v>0</v>
      </c>
      <c r="AB143" s="11">
        <v>45730</v>
      </c>
    </row>
    <row r="144" spans="1:28" ht="15.75" x14ac:dyDescent="0.25">
      <c r="A144" s="39">
        <v>45687</v>
      </c>
      <c r="B144" s="33" t="s">
        <v>154</v>
      </c>
      <c r="C144" s="33">
        <v>1000000</v>
      </c>
      <c r="D144" s="33" t="s">
        <v>31</v>
      </c>
      <c r="E144" s="33" t="s">
        <v>130</v>
      </c>
      <c r="F144" s="33">
        <v>20</v>
      </c>
      <c r="G144" s="35" t="s">
        <v>74</v>
      </c>
      <c r="H144" s="33"/>
      <c r="I144" s="20">
        <f t="shared" si="21"/>
        <v>0</v>
      </c>
      <c r="J144" s="14" t="s">
        <v>240</v>
      </c>
      <c r="K144" s="20"/>
      <c r="L144" s="9">
        <f t="shared" si="15"/>
        <v>0</v>
      </c>
      <c r="M144" s="9"/>
      <c r="N144" s="9"/>
      <c r="O144" s="9">
        <f t="shared" si="16"/>
        <v>1000000</v>
      </c>
      <c r="P144" s="9">
        <v>1000000</v>
      </c>
      <c r="Q144" s="9"/>
      <c r="R144" s="9">
        <f t="shared" si="17"/>
        <v>0</v>
      </c>
      <c r="S144" s="9"/>
      <c r="T144" s="9"/>
      <c r="U144" s="9">
        <f t="shared" si="18"/>
        <v>0</v>
      </c>
      <c r="V144" s="9"/>
      <c r="W144" s="9"/>
      <c r="X144" s="9">
        <f t="shared" si="19"/>
        <v>0</v>
      </c>
      <c r="Y144" s="9"/>
      <c r="Z144" s="9"/>
      <c r="AA144" s="10">
        <f t="shared" si="20"/>
        <v>0</v>
      </c>
      <c r="AB144" s="11">
        <v>45730</v>
      </c>
    </row>
    <row r="145" spans="1:28" ht="15.75" x14ac:dyDescent="0.25">
      <c r="A145" s="39">
        <v>45687</v>
      </c>
      <c r="B145" s="33" t="s">
        <v>154</v>
      </c>
      <c r="C145" s="33">
        <v>1300000</v>
      </c>
      <c r="D145" s="33" t="s">
        <v>31</v>
      </c>
      <c r="E145" s="33" t="s">
        <v>102</v>
      </c>
      <c r="F145" s="33">
        <v>20</v>
      </c>
      <c r="G145" s="35" t="s">
        <v>74</v>
      </c>
      <c r="H145" s="33"/>
      <c r="I145" s="20">
        <f t="shared" si="21"/>
        <v>0</v>
      </c>
      <c r="J145" s="14" t="s">
        <v>240</v>
      </c>
      <c r="K145" s="20"/>
      <c r="L145" s="9">
        <f t="shared" si="15"/>
        <v>0</v>
      </c>
      <c r="M145" s="9"/>
      <c r="N145" s="9"/>
      <c r="O145" s="9">
        <f t="shared" si="16"/>
        <v>1300000</v>
      </c>
      <c r="P145" s="9">
        <v>1300000</v>
      </c>
      <c r="Q145" s="9"/>
      <c r="R145" s="9">
        <f t="shared" si="17"/>
        <v>0</v>
      </c>
      <c r="S145" s="9"/>
      <c r="T145" s="9"/>
      <c r="U145" s="9">
        <f t="shared" si="18"/>
        <v>0</v>
      </c>
      <c r="V145" s="9"/>
      <c r="W145" s="9"/>
      <c r="X145" s="9">
        <f t="shared" si="19"/>
        <v>0</v>
      </c>
      <c r="Y145" s="9"/>
      <c r="Z145" s="9"/>
      <c r="AA145" s="10">
        <f t="shared" si="20"/>
        <v>0</v>
      </c>
      <c r="AB145" s="11">
        <v>45730</v>
      </c>
    </row>
    <row r="146" spans="1:28" ht="15.75" x14ac:dyDescent="0.25">
      <c r="A146" s="39">
        <v>45687</v>
      </c>
      <c r="B146" s="33" t="s">
        <v>154</v>
      </c>
      <c r="C146" s="33">
        <v>700000</v>
      </c>
      <c r="D146" s="33" t="s">
        <v>31</v>
      </c>
      <c r="E146" s="33" t="s">
        <v>122</v>
      </c>
      <c r="F146" s="33">
        <v>10</v>
      </c>
      <c r="G146" s="35" t="s">
        <v>51</v>
      </c>
      <c r="H146" s="33"/>
      <c r="I146" s="20">
        <f t="shared" si="21"/>
        <v>0</v>
      </c>
      <c r="J146" s="14" t="s">
        <v>240</v>
      </c>
      <c r="K146" s="20"/>
      <c r="L146" s="9">
        <f t="shared" si="15"/>
        <v>0</v>
      </c>
      <c r="M146" s="9"/>
      <c r="N146" s="9"/>
      <c r="O146" s="9">
        <f t="shared" si="16"/>
        <v>700000</v>
      </c>
      <c r="P146" s="9">
        <v>700000</v>
      </c>
      <c r="Q146" s="9"/>
      <c r="R146" s="9">
        <f t="shared" si="17"/>
        <v>0</v>
      </c>
      <c r="S146" s="9"/>
      <c r="T146" s="9"/>
      <c r="U146" s="9">
        <f t="shared" si="18"/>
        <v>0</v>
      </c>
      <c r="V146" s="9"/>
      <c r="W146" s="9"/>
      <c r="X146" s="9">
        <f t="shared" si="19"/>
        <v>0</v>
      </c>
      <c r="Y146" s="9"/>
      <c r="Z146" s="9"/>
      <c r="AA146" s="10">
        <f t="shared" si="20"/>
        <v>0</v>
      </c>
      <c r="AB146" s="11">
        <v>45730</v>
      </c>
    </row>
    <row r="147" spans="1:28" ht="15.75" x14ac:dyDescent="0.25">
      <c r="A147" s="32">
        <v>45687</v>
      </c>
      <c r="B147" s="33" t="s">
        <v>545</v>
      </c>
      <c r="C147" s="33">
        <v>0</v>
      </c>
      <c r="D147" s="33"/>
      <c r="E147" s="33" t="s">
        <v>45</v>
      </c>
      <c r="F147" s="33">
        <v>25</v>
      </c>
      <c r="G147" s="33" t="s">
        <v>51</v>
      </c>
      <c r="H147" s="33"/>
      <c r="I147" s="20">
        <f t="shared" si="21"/>
        <v>0</v>
      </c>
      <c r="J147" s="34" t="s">
        <v>26</v>
      </c>
      <c r="K147" s="20"/>
      <c r="L147" s="9">
        <f t="shared" ref="L147:L190" si="22">M147+N147</f>
        <v>0</v>
      </c>
      <c r="M147" s="9"/>
      <c r="N147" s="9"/>
      <c r="O147" s="9">
        <f t="shared" ref="O147:O190" si="23">P147+Q147</f>
        <v>0</v>
      </c>
      <c r="P147" s="9"/>
      <c r="Q147" s="9"/>
      <c r="R147" s="9">
        <f t="shared" ref="R147:R190" si="24">S147+T147</f>
        <v>0</v>
      </c>
      <c r="S147" s="9"/>
      <c r="T147" s="9"/>
      <c r="U147" s="9">
        <f t="shared" ref="U147:U190" si="25">V147+W147</f>
        <v>0</v>
      </c>
      <c r="V147" s="9"/>
      <c r="W147" s="9"/>
      <c r="X147" s="9">
        <f t="shared" ref="X147:X190" si="26">Y147+Z147</f>
        <v>0</v>
      </c>
      <c r="Y147" s="9"/>
      <c r="Z147" s="9"/>
      <c r="AA147" s="10">
        <f t="shared" ref="AA147:AA190" si="27">C147+I147-L147-O147-U147-X147-R147</f>
        <v>0</v>
      </c>
      <c r="AB147" s="11"/>
    </row>
    <row r="148" spans="1:28" ht="15.75" x14ac:dyDescent="0.25">
      <c r="A148" s="39">
        <v>45688</v>
      </c>
      <c r="B148" s="35" t="s">
        <v>92</v>
      </c>
      <c r="C148" s="33">
        <v>752500</v>
      </c>
      <c r="D148" s="35" t="s">
        <v>31</v>
      </c>
      <c r="E148" s="33" t="s">
        <v>263</v>
      </c>
      <c r="F148" s="33">
        <v>500</v>
      </c>
      <c r="G148" s="35" t="s">
        <v>29</v>
      </c>
      <c r="H148" s="33"/>
      <c r="I148" s="20">
        <f t="shared" si="21"/>
        <v>0</v>
      </c>
      <c r="J148" s="34" t="s">
        <v>26</v>
      </c>
      <c r="K148" s="20" t="s">
        <v>637</v>
      </c>
      <c r="L148" s="9">
        <f t="shared" si="22"/>
        <v>0</v>
      </c>
      <c r="M148" s="9"/>
      <c r="N148" s="9"/>
      <c r="O148" s="9">
        <f t="shared" si="23"/>
        <v>0</v>
      </c>
      <c r="P148" s="9"/>
      <c r="Q148" s="9"/>
      <c r="R148" s="9">
        <f t="shared" si="24"/>
        <v>0</v>
      </c>
      <c r="S148" s="9"/>
      <c r="T148" s="9"/>
      <c r="U148" s="9">
        <f t="shared" si="25"/>
        <v>0</v>
      </c>
      <c r="V148" s="9"/>
      <c r="W148" s="9"/>
      <c r="X148" s="9">
        <f t="shared" si="26"/>
        <v>0</v>
      </c>
      <c r="Y148" s="9"/>
      <c r="Z148" s="9"/>
      <c r="AA148" s="10">
        <f t="shared" si="27"/>
        <v>752500</v>
      </c>
      <c r="AB148" s="11"/>
    </row>
    <row r="149" spans="1:28" ht="15.75" x14ac:dyDescent="0.25">
      <c r="A149" s="39">
        <v>45688</v>
      </c>
      <c r="B149" s="35" t="s">
        <v>92</v>
      </c>
      <c r="C149" s="35">
        <v>922500</v>
      </c>
      <c r="D149" s="35" t="s">
        <v>31</v>
      </c>
      <c r="E149" s="35" t="s">
        <v>88</v>
      </c>
      <c r="F149" s="35">
        <v>750</v>
      </c>
      <c r="G149" s="35" t="s">
        <v>29</v>
      </c>
      <c r="H149" s="35"/>
      <c r="I149" s="20">
        <f t="shared" si="21"/>
        <v>0</v>
      </c>
      <c r="J149" s="36" t="s">
        <v>26</v>
      </c>
      <c r="K149" s="20" t="s">
        <v>637</v>
      </c>
      <c r="L149" s="9">
        <f t="shared" si="22"/>
        <v>0</v>
      </c>
      <c r="M149" s="9"/>
      <c r="N149" s="9"/>
      <c r="O149" s="9">
        <f t="shared" si="23"/>
        <v>0</v>
      </c>
      <c r="P149" s="9"/>
      <c r="Q149" s="9"/>
      <c r="R149" s="9">
        <f t="shared" si="24"/>
        <v>0</v>
      </c>
      <c r="S149" s="9"/>
      <c r="T149" s="9"/>
      <c r="U149" s="9">
        <f t="shared" si="25"/>
        <v>0</v>
      </c>
      <c r="V149" s="9"/>
      <c r="W149" s="9"/>
      <c r="X149" s="9">
        <f t="shared" si="26"/>
        <v>0</v>
      </c>
      <c r="Y149" s="9"/>
      <c r="Z149" s="9"/>
      <c r="AA149" s="10">
        <f t="shared" si="27"/>
        <v>922500</v>
      </c>
      <c r="AB149" s="11"/>
    </row>
    <row r="150" spans="1:28" ht="15.75" x14ac:dyDescent="0.25">
      <c r="A150" s="39">
        <v>45688</v>
      </c>
      <c r="B150" s="33" t="s">
        <v>249</v>
      </c>
      <c r="C150" s="33">
        <v>190000</v>
      </c>
      <c r="D150" s="33" t="s">
        <v>41</v>
      </c>
      <c r="E150" s="33" t="s">
        <v>155</v>
      </c>
      <c r="F150" s="35">
        <v>900</v>
      </c>
      <c r="G150" s="33" t="s">
        <v>29</v>
      </c>
      <c r="H150" s="35"/>
      <c r="I150" s="20">
        <f t="shared" si="21"/>
        <v>0</v>
      </c>
      <c r="J150" s="37" t="s">
        <v>240</v>
      </c>
      <c r="K150" s="20" t="s">
        <v>829</v>
      </c>
      <c r="L150" s="9">
        <f t="shared" si="22"/>
        <v>0</v>
      </c>
      <c r="M150" s="9"/>
      <c r="N150" s="9"/>
      <c r="O150" s="9">
        <f t="shared" si="23"/>
        <v>190000</v>
      </c>
      <c r="P150" s="9">
        <v>190000</v>
      </c>
      <c r="Q150" s="9"/>
      <c r="R150" s="9">
        <f t="shared" si="24"/>
        <v>0</v>
      </c>
      <c r="S150" s="9"/>
      <c r="T150" s="9"/>
      <c r="U150" s="9">
        <f t="shared" si="25"/>
        <v>0</v>
      </c>
      <c r="V150" s="9"/>
      <c r="W150" s="9"/>
      <c r="X150" s="9">
        <f t="shared" si="26"/>
        <v>0</v>
      </c>
      <c r="Y150" s="9"/>
      <c r="Z150" s="9"/>
      <c r="AA150" s="10">
        <f t="shared" si="27"/>
        <v>0</v>
      </c>
      <c r="AB150" s="11">
        <v>45727</v>
      </c>
    </row>
    <row r="151" spans="1:28" ht="15.75" x14ac:dyDescent="0.25">
      <c r="A151" s="39">
        <v>45688</v>
      </c>
      <c r="B151" s="35" t="s">
        <v>550</v>
      </c>
      <c r="C151" s="33">
        <v>4000000</v>
      </c>
      <c r="D151" s="33" t="s">
        <v>41</v>
      </c>
      <c r="E151" s="33" t="s">
        <v>91</v>
      </c>
      <c r="F151" s="33">
        <v>1000</v>
      </c>
      <c r="G151" s="33" t="s">
        <v>29</v>
      </c>
      <c r="H151" s="33"/>
      <c r="I151" s="20">
        <f t="shared" si="21"/>
        <v>0</v>
      </c>
      <c r="J151" s="37" t="s">
        <v>240</v>
      </c>
      <c r="K151" s="20"/>
      <c r="L151" s="9">
        <f t="shared" si="22"/>
        <v>0</v>
      </c>
      <c r="M151" s="9"/>
      <c r="N151" s="9"/>
      <c r="O151" s="9">
        <f t="shared" si="23"/>
        <v>4000000</v>
      </c>
      <c r="P151" s="9">
        <v>4000000</v>
      </c>
      <c r="Q151" s="9"/>
      <c r="R151" s="9">
        <f t="shared" si="24"/>
        <v>0</v>
      </c>
      <c r="S151" s="9"/>
      <c r="T151" s="9"/>
      <c r="U151" s="9">
        <f t="shared" si="25"/>
        <v>0</v>
      </c>
      <c r="V151" s="9"/>
      <c r="W151" s="9"/>
      <c r="X151" s="9">
        <f t="shared" si="26"/>
        <v>0</v>
      </c>
      <c r="Y151" s="9"/>
      <c r="Z151" s="9"/>
      <c r="AA151" s="10">
        <f t="shared" si="27"/>
        <v>0</v>
      </c>
      <c r="AB151" s="11">
        <v>45735</v>
      </c>
    </row>
    <row r="152" spans="1:28" ht="15.75" x14ac:dyDescent="0.25">
      <c r="A152" s="39">
        <v>45688</v>
      </c>
      <c r="B152" s="33" t="s">
        <v>193</v>
      </c>
      <c r="C152" s="33">
        <v>4000000</v>
      </c>
      <c r="D152" s="33" t="s">
        <v>31</v>
      </c>
      <c r="E152" s="33" t="s">
        <v>91</v>
      </c>
      <c r="F152" s="33">
        <v>1000</v>
      </c>
      <c r="G152" s="33" t="s">
        <v>29</v>
      </c>
      <c r="H152" s="33"/>
      <c r="I152" s="20">
        <f t="shared" si="21"/>
        <v>0</v>
      </c>
      <c r="J152" s="37" t="s">
        <v>240</v>
      </c>
      <c r="K152" s="20" t="s">
        <v>787</v>
      </c>
      <c r="L152" s="9">
        <f t="shared" si="22"/>
        <v>0</v>
      </c>
      <c r="M152" s="9"/>
      <c r="N152" s="9"/>
      <c r="O152" s="9">
        <f t="shared" si="23"/>
        <v>4000000</v>
      </c>
      <c r="P152" s="9">
        <v>2369000</v>
      </c>
      <c r="Q152" s="9">
        <v>1631000</v>
      </c>
      <c r="R152" s="9">
        <f t="shared" si="24"/>
        <v>0</v>
      </c>
      <c r="S152" s="9"/>
      <c r="T152" s="9"/>
      <c r="U152" s="9">
        <f t="shared" si="25"/>
        <v>0</v>
      </c>
      <c r="V152" s="9"/>
      <c r="W152" s="9"/>
      <c r="X152" s="9">
        <f t="shared" si="26"/>
        <v>0</v>
      </c>
      <c r="Y152" s="9"/>
      <c r="Z152" s="9"/>
      <c r="AA152" s="10">
        <f t="shared" si="27"/>
        <v>0</v>
      </c>
      <c r="AB152" s="11">
        <v>45727</v>
      </c>
    </row>
    <row r="153" spans="1:28" ht="15.75" x14ac:dyDescent="0.25">
      <c r="A153" s="39">
        <v>45688</v>
      </c>
      <c r="B153" s="33" t="s">
        <v>193</v>
      </c>
      <c r="C153" s="33">
        <v>1500000</v>
      </c>
      <c r="D153" s="33" t="s">
        <v>31</v>
      </c>
      <c r="E153" s="33" t="s">
        <v>64</v>
      </c>
      <c r="F153" s="33">
        <v>10</v>
      </c>
      <c r="G153" s="33" t="s">
        <v>33</v>
      </c>
      <c r="H153" s="33"/>
      <c r="I153" s="20">
        <f t="shared" si="21"/>
        <v>0</v>
      </c>
      <c r="J153" s="37" t="s">
        <v>240</v>
      </c>
      <c r="K153" s="20" t="s">
        <v>831</v>
      </c>
      <c r="L153" s="9">
        <f t="shared" si="22"/>
        <v>0</v>
      </c>
      <c r="M153" s="9"/>
      <c r="N153" s="9"/>
      <c r="O153" s="9">
        <f t="shared" si="23"/>
        <v>1500000</v>
      </c>
      <c r="P153" s="9"/>
      <c r="Q153" s="9">
        <v>1500000</v>
      </c>
      <c r="R153" s="9">
        <f t="shared" si="24"/>
        <v>0</v>
      </c>
      <c r="S153" s="9"/>
      <c r="T153" s="9"/>
      <c r="U153" s="9">
        <f t="shared" si="25"/>
        <v>0</v>
      </c>
      <c r="V153" s="9"/>
      <c r="W153" s="9"/>
      <c r="X153" s="9">
        <f t="shared" si="26"/>
        <v>0</v>
      </c>
      <c r="Y153" s="9"/>
      <c r="Z153" s="9"/>
      <c r="AA153" s="10">
        <f t="shared" si="27"/>
        <v>0</v>
      </c>
      <c r="AB153" s="11">
        <v>45727</v>
      </c>
    </row>
    <row r="154" spans="1:28" ht="15.75" x14ac:dyDescent="0.25">
      <c r="A154" s="39">
        <v>45688</v>
      </c>
      <c r="B154" s="33" t="s">
        <v>193</v>
      </c>
      <c r="C154" s="33">
        <v>1500000</v>
      </c>
      <c r="D154" s="33" t="s">
        <v>31</v>
      </c>
      <c r="E154" s="33" t="s">
        <v>32</v>
      </c>
      <c r="F154" s="33">
        <v>10</v>
      </c>
      <c r="G154" s="33" t="s">
        <v>33</v>
      </c>
      <c r="H154" s="33"/>
      <c r="I154" s="20">
        <f t="shared" si="21"/>
        <v>0</v>
      </c>
      <c r="J154" s="37" t="s">
        <v>240</v>
      </c>
      <c r="K154" s="20" t="s">
        <v>831</v>
      </c>
      <c r="L154" s="9">
        <f t="shared" si="22"/>
        <v>0</v>
      </c>
      <c r="M154" s="9"/>
      <c r="N154" s="9"/>
      <c r="O154" s="9">
        <f t="shared" si="23"/>
        <v>1500000</v>
      </c>
      <c r="P154" s="9"/>
      <c r="Q154" s="9">
        <v>1500000</v>
      </c>
      <c r="R154" s="9">
        <f t="shared" si="24"/>
        <v>0</v>
      </c>
      <c r="S154" s="9"/>
      <c r="T154" s="9"/>
      <c r="U154" s="9">
        <f t="shared" si="25"/>
        <v>0</v>
      </c>
      <c r="V154" s="9"/>
      <c r="W154" s="9"/>
      <c r="X154" s="9">
        <f t="shared" si="26"/>
        <v>0</v>
      </c>
      <c r="Y154" s="9"/>
      <c r="Z154" s="9"/>
      <c r="AA154" s="10">
        <f t="shared" si="27"/>
        <v>0</v>
      </c>
      <c r="AB154" s="11">
        <v>45727</v>
      </c>
    </row>
    <row r="155" spans="1:28" ht="15.75" x14ac:dyDescent="0.25">
      <c r="A155" s="39">
        <v>45688</v>
      </c>
      <c r="B155" s="33" t="s">
        <v>550</v>
      </c>
      <c r="C155" s="33">
        <v>500000</v>
      </c>
      <c r="D155" s="33" t="s">
        <v>41</v>
      </c>
      <c r="E155" s="33" t="s">
        <v>73</v>
      </c>
      <c r="F155" s="33">
        <v>10</v>
      </c>
      <c r="G155" s="33" t="s">
        <v>74</v>
      </c>
      <c r="H155" s="33"/>
      <c r="I155" s="20">
        <f t="shared" si="21"/>
        <v>0</v>
      </c>
      <c r="J155" s="37" t="s">
        <v>240</v>
      </c>
      <c r="K155" s="20"/>
      <c r="L155" s="9">
        <f t="shared" si="22"/>
        <v>0</v>
      </c>
      <c r="M155" s="9"/>
      <c r="N155" s="9"/>
      <c r="O155" s="9">
        <f t="shared" si="23"/>
        <v>500000</v>
      </c>
      <c r="P155" s="9">
        <v>500000</v>
      </c>
      <c r="Q155" s="9"/>
      <c r="R155" s="9">
        <f t="shared" si="24"/>
        <v>0</v>
      </c>
      <c r="S155" s="9"/>
      <c r="T155" s="9"/>
      <c r="U155" s="9">
        <f t="shared" si="25"/>
        <v>0</v>
      </c>
      <c r="V155" s="9"/>
      <c r="W155" s="9"/>
      <c r="X155" s="9">
        <f t="shared" si="26"/>
        <v>0</v>
      </c>
      <c r="Y155" s="9"/>
      <c r="Z155" s="9"/>
      <c r="AA155" s="10">
        <f t="shared" si="27"/>
        <v>0</v>
      </c>
      <c r="AB155" s="11">
        <v>45735</v>
      </c>
    </row>
    <row r="156" spans="1:28" ht="15.75" x14ac:dyDescent="0.25">
      <c r="A156" s="32">
        <v>45688</v>
      </c>
      <c r="B156" s="33" t="s">
        <v>550</v>
      </c>
      <c r="C156" s="33">
        <v>480000</v>
      </c>
      <c r="D156" s="33" t="s">
        <v>41</v>
      </c>
      <c r="E156" s="33" t="s">
        <v>99</v>
      </c>
      <c r="F156" s="33">
        <v>1</v>
      </c>
      <c r="G156" s="33" t="s">
        <v>25</v>
      </c>
      <c r="H156" s="33"/>
      <c r="I156" s="20">
        <f t="shared" si="21"/>
        <v>0</v>
      </c>
      <c r="J156" s="37" t="s">
        <v>240</v>
      </c>
      <c r="K156" s="20"/>
      <c r="L156" s="9">
        <f t="shared" si="22"/>
        <v>0</v>
      </c>
      <c r="M156" s="9"/>
      <c r="N156" s="9"/>
      <c r="O156" s="9">
        <f t="shared" si="23"/>
        <v>480000</v>
      </c>
      <c r="P156" s="9">
        <v>480000</v>
      </c>
      <c r="Q156" s="9"/>
      <c r="R156" s="9">
        <f t="shared" si="24"/>
        <v>0</v>
      </c>
      <c r="S156" s="9"/>
      <c r="T156" s="9"/>
      <c r="U156" s="9">
        <f t="shared" si="25"/>
        <v>0</v>
      </c>
      <c r="V156" s="9"/>
      <c r="W156" s="9"/>
      <c r="X156" s="9">
        <f t="shared" si="26"/>
        <v>0</v>
      </c>
      <c r="Y156" s="9"/>
      <c r="Z156" s="9"/>
      <c r="AA156" s="10">
        <f t="shared" si="27"/>
        <v>0</v>
      </c>
      <c r="AB156" s="11">
        <v>45735</v>
      </c>
    </row>
    <row r="157" spans="1:28" ht="15.75" x14ac:dyDescent="0.25">
      <c r="A157" s="32">
        <v>45689</v>
      </c>
      <c r="B157" s="33" t="s">
        <v>257</v>
      </c>
      <c r="C157" s="33">
        <v>400000</v>
      </c>
      <c r="D157" s="33" t="s">
        <v>41</v>
      </c>
      <c r="E157" s="33" t="s">
        <v>139</v>
      </c>
      <c r="F157" s="33">
        <v>1</v>
      </c>
      <c r="G157" s="33" t="s">
        <v>23</v>
      </c>
      <c r="H157" s="33"/>
      <c r="I157" s="20">
        <f t="shared" si="21"/>
        <v>0</v>
      </c>
      <c r="J157" s="34" t="s">
        <v>26</v>
      </c>
      <c r="K157" s="20"/>
      <c r="L157" s="9">
        <f t="shared" si="22"/>
        <v>0</v>
      </c>
      <c r="M157" s="9"/>
      <c r="N157" s="9"/>
      <c r="O157" s="9">
        <f t="shared" si="23"/>
        <v>0</v>
      </c>
      <c r="P157" s="9"/>
      <c r="Q157" s="9"/>
      <c r="R157" s="9">
        <f t="shared" si="24"/>
        <v>0</v>
      </c>
      <c r="S157" s="9"/>
      <c r="T157" s="9"/>
      <c r="U157" s="9">
        <f t="shared" si="25"/>
        <v>0</v>
      </c>
      <c r="V157" s="9"/>
      <c r="W157" s="9"/>
      <c r="X157" s="9">
        <f t="shared" si="26"/>
        <v>0</v>
      </c>
      <c r="Y157" s="9"/>
      <c r="Z157" s="9"/>
      <c r="AA157" s="10">
        <f t="shared" si="27"/>
        <v>400000</v>
      </c>
      <c r="AB157" s="11"/>
    </row>
    <row r="158" spans="1:28" ht="15.75" x14ac:dyDescent="0.25">
      <c r="A158" s="32">
        <v>45689</v>
      </c>
      <c r="B158" s="33" t="s">
        <v>404</v>
      </c>
      <c r="C158" s="33">
        <v>2162000</v>
      </c>
      <c r="D158" s="33" t="s">
        <v>41</v>
      </c>
      <c r="E158" s="33" t="s">
        <v>439</v>
      </c>
      <c r="F158" s="33">
        <v>1.88</v>
      </c>
      <c r="G158" s="33" t="s">
        <v>178</v>
      </c>
      <c r="H158" s="33"/>
      <c r="I158" s="20">
        <f t="shared" si="21"/>
        <v>0</v>
      </c>
      <c r="J158" s="34" t="s">
        <v>26</v>
      </c>
      <c r="K158" s="20"/>
      <c r="L158" s="9">
        <f t="shared" si="22"/>
        <v>0</v>
      </c>
      <c r="M158" s="9"/>
      <c r="N158" s="9"/>
      <c r="O158" s="9">
        <f t="shared" si="23"/>
        <v>0</v>
      </c>
      <c r="P158" s="9"/>
      <c r="Q158" s="9"/>
      <c r="R158" s="9">
        <f t="shared" si="24"/>
        <v>0</v>
      </c>
      <c r="S158" s="9"/>
      <c r="T158" s="9"/>
      <c r="U158" s="9">
        <f t="shared" si="25"/>
        <v>0</v>
      </c>
      <c r="V158" s="9"/>
      <c r="W158" s="9"/>
      <c r="X158" s="9">
        <f t="shared" si="26"/>
        <v>0</v>
      </c>
      <c r="Y158" s="9"/>
      <c r="Z158" s="9"/>
      <c r="AA158" s="10">
        <f t="shared" si="27"/>
        <v>2162000</v>
      </c>
      <c r="AB158" s="11"/>
    </row>
    <row r="159" spans="1:28" ht="15.75" x14ac:dyDescent="0.25">
      <c r="A159" s="39">
        <v>45691</v>
      </c>
      <c r="B159" s="33" t="s">
        <v>566</v>
      </c>
      <c r="C159" s="33">
        <v>4500000</v>
      </c>
      <c r="D159" s="33" t="s">
        <v>31</v>
      </c>
      <c r="E159" s="33" t="s">
        <v>45</v>
      </c>
      <c r="F159" s="33">
        <v>25</v>
      </c>
      <c r="G159" s="33" t="s">
        <v>51</v>
      </c>
      <c r="H159" s="33"/>
      <c r="I159" s="20">
        <f t="shared" si="21"/>
        <v>0</v>
      </c>
      <c r="J159" s="34" t="s">
        <v>26</v>
      </c>
      <c r="K159" s="20"/>
      <c r="L159" s="9">
        <f t="shared" si="22"/>
        <v>0</v>
      </c>
      <c r="M159" s="9"/>
      <c r="N159" s="9"/>
      <c r="O159" s="9">
        <f t="shared" si="23"/>
        <v>0</v>
      </c>
      <c r="P159" s="9"/>
      <c r="Q159" s="9"/>
      <c r="R159" s="9">
        <f t="shared" si="24"/>
        <v>0</v>
      </c>
      <c r="S159" s="9"/>
      <c r="T159" s="9"/>
      <c r="U159" s="9">
        <f t="shared" si="25"/>
        <v>0</v>
      </c>
      <c r="V159" s="9"/>
      <c r="W159" s="9"/>
      <c r="X159" s="9">
        <f t="shared" si="26"/>
        <v>0</v>
      </c>
      <c r="Y159" s="9"/>
      <c r="Z159" s="9"/>
      <c r="AA159" s="10">
        <f t="shared" si="27"/>
        <v>4500000</v>
      </c>
      <c r="AB159" s="11"/>
    </row>
    <row r="160" spans="1:28" ht="15.75" x14ac:dyDescent="0.25">
      <c r="A160" s="39">
        <v>45691</v>
      </c>
      <c r="B160" s="33" t="s">
        <v>154</v>
      </c>
      <c r="C160" s="33">
        <v>6460000</v>
      </c>
      <c r="D160" s="33" t="s">
        <v>31</v>
      </c>
      <c r="E160" s="33" t="s">
        <v>91</v>
      </c>
      <c r="F160" s="33">
        <v>1700</v>
      </c>
      <c r="G160" s="33" t="s">
        <v>29</v>
      </c>
      <c r="H160" s="33"/>
      <c r="I160" s="20">
        <f t="shared" si="21"/>
        <v>0</v>
      </c>
      <c r="J160" s="14" t="s">
        <v>240</v>
      </c>
      <c r="K160" s="20"/>
      <c r="L160" s="9">
        <f t="shared" si="22"/>
        <v>0</v>
      </c>
      <c r="M160" s="9"/>
      <c r="N160" s="9"/>
      <c r="O160" s="9">
        <f t="shared" si="23"/>
        <v>6460000</v>
      </c>
      <c r="P160" s="9">
        <v>6460000</v>
      </c>
      <c r="Q160" s="9"/>
      <c r="R160" s="9">
        <f t="shared" si="24"/>
        <v>0</v>
      </c>
      <c r="S160" s="9"/>
      <c r="T160" s="9"/>
      <c r="U160" s="9">
        <f t="shared" si="25"/>
        <v>0</v>
      </c>
      <c r="V160" s="9"/>
      <c r="W160" s="9"/>
      <c r="X160" s="9">
        <f t="shared" si="26"/>
        <v>0</v>
      </c>
      <c r="Y160" s="9"/>
      <c r="Z160" s="9"/>
      <c r="AA160" s="10">
        <f t="shared" si="27"/>
        <v>0</v>
      </c>
      <c r="AB160" s="11">
        <v>45730</v>
      </c>
    </row>
    <row r="161" spans="1:28" ht="15.75" x14ac:dyDescent="0.25">
      <c r="A161" s="39">
        <v>45691</v>
      </c>
      <c r="B161" s="33" t="s">
        <v>154</v>
      </c>
      <c r="C161" s="33">
        <v>14000000</v>
      </c>
      <c r="D161" s="33" t="s">
        <v>31</v>
      </c>
      <c r="E161" s="33" t="s">
        <v>155</v>
      </c>
      <c r="F161" s="33">
        <v>3500</v>
      </c>
      <c r="G161" s="33" t="s">
        <v>29</v>
      </c>
      <c r="H161" s="33"/>
      <c r="I161" s="20">
        <f t="shared" si="21"/>
        <v>0</v>
      </c>
      <c r="J161" s="16" t="s">
        <v>43</v>
      </c>
      <c r="K161" s="20"/>
      <c r="L161" s="9">
        <f t="shared" si="22"/>
        <v>0</v>
      </c>
      <c r="M161" s="9"/>
      <c r="N161" s="9"/>
      <c r="O161" s="9">
        <f t="shared" si="23"/>
        <v>1874000</v>
      </c>
      <c r="P161" s="9">
        <v>1874000</v>
      </c>
      <c r="Q161" s="9"/>
      <c r="R161" s="9">
        <f t="shared" si="24"/>
        <v>0</v>
      </c>
      <c r="S161" s="9"/>
      <c r="T161" s="9"/>
      <c r="U161" s="9">
        <f t="shared" si="25"/>
        <v>0</v>
      </c>
      <c r="V161" s="9"/>
      <c r="W161" s="9"/>
      <c r="X161" s="9">
        <f t="shared" si="26"/>
        <v>0</v>
      </c>
      <c r="Y161" s="9"/>
      <c r="Z161" s="9"/>
      <c r="AA161" s="10">
        <f t="shared" si="27"/>
        <v>12126000</v>
      </c>
      <c r="AB161" s="11">
        <v>45730</v>
      </c>
    </row>
    <row r="162" spans="1:28" ht="15.75" x14ac:dyDescent="0.25">
      <c r="A162" s="39">
        <v>45692</v>
      </c>
      <c r="B162" s="33" t="s">
        <v>162</v>
      </c>
      <c r="C162" s="33">
        <v>10400000</v>
      </c>
      <c r="D162" s="33" t="s">
        <v>31</v>
      </c>
      <c r="E162" s="33" t="s">
        <v>110</v>
      </c>
      <c r="F162" s="33">
        <v>10400</v>
      </c>
      <c r="G162" s="33" t="s">
        <v>29</v>
      </c>
      <c r="H162" s="33"/>
      <c r="I162" s="20">
        <f t="shared" si="21"/>
        <v>0</v>
      </c>
      <c r="J162" s="37" t="s">
        <v>240</v>
      </c>
      <c r="K162" s="20"/>
      <c r="L162" s="9">
        <f t="shared" si="22"/>
        <v>0</v>
      </c>
      <c r="M162" s="9"/>
      <c r="N162" s="9"/>
      <c r="O162" s="9">
        <f t="shared" si="23"/>
        <v>0</v>
      </c>
      <c r="P162" s="9"/>
      <c r="Q162" s="9"/>
      <c r="R162" s="9">
        <f t="shared" si="24"/>
        <v>3200000</v>
      </c>
      <c r="S162" s="9">
        <v>2185000</v>
      </c>
      <c r="T162" s="9">
        <v>1015000</v>
      </c>
      <c r="U162" s="9">
        <f t="shared" si="25"/>
        <v>0</v>
      </c>
      <c r="V162" s="9"/>
      <c r="W162" s="9"/>
      <c r="X162" s="9">
        <f t="shared" si="26"/>
        <v>0</v>
      </c>
      <c r="Y162" s="9"/>
      <c r="Z162" s="9"/>
      <c r="AA162" s="10">
        <f t="shared" si="27"/>
        <v>7200000</v>
      </c>
      <c r="AB162" s="11">
        <v>45722</v>
      </c>
    </row>
    <row r="163" spans="1:28" ht="15.75" x14ac:dyDescent="0.25">
      <c r="A163" s="39">
        <v>45693</v>
      </c>
      <c r="B163" s="33" t="s">
        <v>141</v>
      </c>
      <c r="C163" s="33">
        <v>14000000</v>
      </c>
      <c r="D163" s="33" t="s">
        <v>31</v>
      </c>
      <c r="E163" s="33" t="s">
        <v>91</v>
      </c>
      <c r="F163" s="33">
        <v>10400</v>
      </c>
      <c r="G163" s="33" t="s">
        <v>29</v>
      </c>
      <c r="H163" s="33"/>
      <c r="I163" s="20">
        <f t="shared" si="21"/>
        <v>0</v>
      </c>
      <c r="J163" s="14" t="s">
        <v>241</v>
      </c>
      <c r="K163" s="20"/>
      <c r="L163" s="9">
        <f t="shared" si="22"/>
        <v>39520000</v>
      </c>
      <c r="M163" s="9"/>
      <c r="N163" s="9">
        <v>39520000</v>
      </c>
      <c r="O163" s="9">
        <f t="shared" si="23"/>
        <v>0</v>
      </c>
      <c r="P163" s="9"/>
      <c r="Q163" s="9"/>
      <c r="R163" s="9">
        <f t="shared" si="24"/>
        <v>0</v>
      </c>
      <c r="S163" s="9"/>
      <c r="T163" s="9"/>
      <c r="U163" s="9">
        <f t="shared" si="25"/>
        <v>0</v>
      </c>
      <c r="V163" s="9"/>
      <c r="W163" s="9"/>
      <c r="X163" s="9">
        <f t="shared" si="26"/>
        <v>0</v>
      </c>
      <c r="Y163" s="9"/>
      <c r="Z163" s="9"/>
      <c r="AA163" s="10">
        <f t="shared" si="27"/>
        <v>-25520000</v>
      </c>
      <c r="AB163" s="11">
        <v>45738</v>
      </c>
    </row>
    <row r="164" spans="1:28" ht="15.75" x14ac:dyDescent="0.25">
      <c r="A164" s="39">
        <v>45693</v>
      </c>
      <c r="B164" s="33" t="s">
        <v>141</v>
      </c>
      <c r="C164" s="33">
        <v>10400000</v>
      </c>
      <c r="D164" s="33" t="s">
        <v>31</v>
      </c>
      <c r="E164" s="33" t="s">
        <v>587</v>
      </c>
      <c r="F164" s="33">
        <v>20</v>
      </c>
      <c r="G164" s="33" t="s">
        <v>51</v>
      </c>
      <c r="H164" s="33"/>
      <c r="I164" s="20">
        <f t="shared" si="21"/>
        <v>0</v>
      </c>
      <c r="J164" s="14" t="s">
        <v>241</v>
      </c>
      <c r="K164" s="20"/>
      <c r="L164" s="9">
        <f t="shared" si="22"/>
        <v>2880000</v>
      </c>
      <c r="M164" s="9"/>
      <c r="N164" s="9">
        <v>2880000</v>
      </c>
      <c r="O164" s="9">
        <f t="shared" si="23"/>
        <v>0</v>
      </c>
      <c r="P164" s="9"/>
      <c r="Q164" s="9"/>
      <c r="R164" s="9">
        <f t="shared" si="24"/>
        <v>0</v>
      </c>
      <c r="S164" s="9"/>
      <c r="T164" s="9"/>
      <c r="U164" s="9">
        <f t="shared" si="25"/>
        <v>0</v>
      </c>
      <c r="V164" s="9"/>
      <c r="W164" s="9"/>
      <c r="X164" s="9">
        <f t="shared" si="26"/>
        <v>0</v>
      </c>
      <c r="Y164" s="9"/>
      <c r="Z164" s="9"/>
      <c r="AA164" s="10">
        <f t="shared" si="27"/>
        <v>7520000</v>
      </c>
      <c r="AB164" s="11">
        <v>45738</v>
      </c>
    </row>
    <row r="165" spans="1:28" ht="15.75" x14ac:dyDescent="0.25">
      <c r="A165" s="39">
        <v>45694</v>
      </c>
      <c r="B165" s="33" t="s">
        <v>412</v>
      </c>
      <c r="C165" s="33">
        <v>14000000</v>
      </c>
      <c r="D165" s="33" t="s">
        <v>41</v>
      </c>
      <c r="E165" s="33" t="s">
        <v>297</v>
      </c>
      <c r="F165" s="33">
        <v>10400</v>
      </c>
      <c r="G165" s="33" t="s">
        <v>29</v>
      </c>
      <c r="H165" s="33"/>
      <c r="I165" s="20">
        <f t="shared" si="21"/>
        <v>0</v>
      </c>
      <c r="J165" s="41" t="s">
        <v>240</v>
      </c>
      <c r="K165" s="20"/>
      <c r="L165" s="9">
        <f t="shared" si="22"/>
        <v>0</v>
      </c>
      <c r="M165" s="9"/>
      <c r="N165" s="9"/>
      <c r="O165" s="9">
        <f t="shared" si="23"/>
        <v>0</v>
      </c>
      <c r="P165" s="9"/>
      <c r="Q165" s="9"/>
      <c r="R165" s="9">
        <f t="shared" si="24"/>
        <v>3500000</v>
      </c>
      <c r="S165" s="9">
        <v>3500000</v>
      </c>
      <c r="T165" s="9"/>
      <c r="U165" s="9">
        <f t="shared" si="25"/>
        <v>0</v>
      </c>
      <c r="V165" s="9"/>
      <c r="W165" s="9"/>
      <c r="X165" s="9">
        <f t="shared" si="26"/>
        <v>0</v>
      </c>
      <c r="Y165" s="9"/>
      <c r="Z165" s="9"/>
      <c r="AA165" s="10">
        <f t="shared" si="27"/>
        <v>10500000</v>
      </c>
      <c r="AB165" s="11">
        <v>45730</v>
      </c>
    </row>
    <row r="166" spans="1:28" ht="15.75" x14ac:dyDescent="0.25">
      <c r="A166" s="39">
        <v>45694</v>
      </c>
      <c r="B166" s="33" t="s">
        <v>92</v>
      </c>
      <c r="C166" s="33">
        <v>10400000</v>
      </c>
      <c r="D166" s="33" t="s">
        <v>41</v>
      </c>
      <c r="E166" s="33" t="s">
        <v>91</v>
      </c>
      <c r="F166" s="33">
        <v>1000</v>
      </c>
      <c r="G166" s="33" t="s">
        <v>29</v>
      </c>
      <c r="H166" s="33"/>
      <c r="I166" s="20">
        <f t="shared" si="21"/>
        <v>0</v>
      </c>
      <c r="J166" s="34" t="s">
        <v>26</v>
      </c>
      <c r="K166" s="20" t="s">
        <v>638</v>
      </c>
      <c r="L166" s="9">
        <f t="shared" si="22"/>
        <v>0</v>
      </c>
      <c r="M166" s="9"/>
      <c r="N166" s="9"/>
      <c r="O166" s="9">
        <f t="shared" si="23"/>
        <v>0</v>
      </c>
      <c r="P166" s="9"/>
      <c r="Q166" s="9"/>
      <c r="R166" s="9">
        <f t="shared" si="24"/>
        <v>0</v>
      </c>
      <c r="S166" s="9"/>
      <c r="T166" s="9"/>
      <c r="U166" s="9">
        <f t="shared" si="25"/>
        <v>0</v>
      </c>
      <c r="V166" s="9"/>
      <c r="W166" s="9"/>
      <c r="X166" s="9">
        <f t="shared" si="26"/>
        <v>0</v>
      </c>
      <c r="Y166" s="9"/>
      <c r="Z166" s="9"/>
      <c r="AA166" s="10">
        <f t="shared" si="27"/>
        <v>10400000</v>
      </c>
      <c r="AB166" s="11"/>
    </row>
    <row r="167" spans="1:28" ht="15.75" x14ac:dyDescent="0.25">
      <c r="A167" s="39">
        <v>45694</v>
      </c>
      <c r="B167" s="33" t="s">
        <v>92</v>
      </c>
      <c r="C167" s="33">
        <v>14000000</v>
      </c>
      <c r="D167" s="33" t="s">
        <v>41</v>
      </c>
      <c r="E167" s="33" t="s">
        <v>198</v>
      </c>
      <c r="F167" s="33">
        <v>250</v>
      </c>
      <c r="G167" s="33" t="s">
        <v>29</v>
      </c>
      <c r="H167" s="33"/>
      <c r="I167" s="20">
        <f t="shared" si="21"/>
        <v>0</v>
      </c>
      <c r="J167" s="34" t="s">
        <v>26</v>
      </c>
      <c r="K167" s="20" t="s">
        <v>638</v>
      </c>
      <c r="L167" s="9">
        <f t="shared" si="22"/>
        <v>0</v>
      </c>
      <c r="M167" s="9"/>
      <c r="N167" s="9"/>
      <c r="O167" s="9">
        <f t="shared" si="23"/>
        <v>0</v>
      </c>
      <c r="P167" s="9"/>
      <c r="Q167" s="9"/>
      <c r="R167" s="9">
        <f t="shared" si="24"/>
        <v>0</v>
      </c>
      <c r="S167" s="9"/>
      <c r="T167" s="9"/>
      <c r="U167" s="9">
        <f t="shared" si="25"/>
        <v>0</v>
      </c>
      <c r="V167" s="9"/>
      <c r="W167" s="9"/>
      <c r="X167" s="9">
        <f t="shared" si="26"/>
        <v>0</v>
      </c>
      <c r="Y167" s="9"/>
      <c r="Z167" s="9"/>
      <c r="AA167" s="10">
        <f t="shared" si="27"/>
        <v>14000000</v>
      </c>
      <c r="AB167" s="11"/>
    </row>
    <row r="168" spans="1:28" ht="15.75" x14ac:dyDescent="0.25">
      <c r="A168" s="39">
        <v>45694</v>
      </c>
      <c r="B168" s="33" t="s">
        <v>92</v>
      </c>
      <c r="C168" s="33">
        <v>10400000</v>
      </c>
      <c r="D168" s="33" t="s">
        <v>41</v>
      </c>
      <c r="E168" s="33" t="s">
        <v>132</v>
      </c>
      <c r="F168" s="33">
        <v>25</v>
      </c>
      <c r="G168" s="33" t="s">
        <v>51</v>
      </c>
      <c r="H168" s="33"/>
      <c r="I168" s="20">
        <f t="shared" ref="I168:I210" si="28">F168*H168</f>
        <v>0</v>
      </c>
      <c r="J168" s="34" t="s">
        <v>26</v>
      </c>
      <c r="K168" s="20" t="s">
        <v>638</v>
      </c>
      <c r="L168" s="9">
        <f t="shared" si="22"/>
        <v>0</v>
      </c>
      <c r="M168" s="9"/>
      <c r="N168" s="9"/>
      <c r="O168" s="9">
        <f t="shared" si="23"/>
        <v>0</v>
      </c>
      <c r="P168" s="9"/>
      <c r="Q168" s="9"/>
      <c r="R168" s="9">
        <f t="shared" si="24"/>
        <v>0</v>
      </c>
      <c r="S168" s="9"/>
      <c r="T168" s="9"/>
      <c r="U168" s="9">
        <f t="shared" si="25"/>
        <v>0</v>
      </c>
      <c r="V168" s="9"/>
      <c r="W168" s="9"/>
      <c r="X168" s="9">
        <f t="shared" si="26"/>
        <v>0</v>
      </c>
      <c r="Y168" s="9"/>
      <c r="Z168" s="9"/>
      <c r="AA168" s="10">
        <f t="shared" si="27"/>
        <v>10400000</v>
      </c>
      <c r="AB168" s="11"/>
    </row>
    <row r="169" spans="1:28" ht="15.75" x14ac:dyDescent="0.25">
      <c r="A169" s="39">
        <v>45694</v>
      </c>
      <c r="B169" s="33" t="s">
        <v>191</v>
      </c>
      <c r="C169" s="33">
        <v>14000000</v>
      </c>
      <c r="D169" s="33" t="s">
        <v>31</v>
      </c>
      <c r="E169" s="33" t="s">
        <v>192</v>
      </c>
      <c r="F169" s="33">
        <v>10000</v>
      </c>
      <c r="G169" s="33" t="s">
        <v>29</v>
      </c>
      <c r="H169" s="33"/>
      <c r="I169" s="20">
        <f t="shared" si="28"/>
        <v>0</v>
      </c>
      <c r="J169" s="14" t="s">
        <v>241</v>
      </c>
      <c r="K169" s="20"/>
      <c r="L169" s="9">
        <f t="shared" si="22"/>
        <v>2509700</v>
      </c>
      <c r="M169" s="9">
        <v>2509700</v>
      </c>
      <c r="N169" s="9"/>
      <c r="O169" s="9">
        <f t="shared" si="23"/>
        <v>0</v>
      </c>
      <c r="P169" s="9"/>
      <c r="Q169" s="9"/>
      <c r="R169" s="9">
        <f t="shared" si="24"/>
        <v>0</v>
      </c>
      <c r="S169" s="9"/>
      <c r="T169" s="9"/>
      <c r="U169" s="9">
        <f t="shared" si="25"/>
        <v>0</v>
      </c>
      <c r="V169" s="9"/>
      <c r="W169" s="9"/>
      <c r="X169" s="9">
        <f t="shared" si="26"/>
        <v>0</v>
      </c>
      <c r="Y169" s="9"/>
      <c r="Z169" s="9"/>
      <c r="AA169" s="10">
        <f t="shared" si="27"/>
        <v>11490300</v>
      </c>
      <c r="AB169" s="11">
        <v>45719</v>
      </c>
    </row>
    <row r="170" spans="1:28" ht="15.75" x14ac:dyDescent="0.25">
      <c r="A170" s="39">
        <v>45694</v>
      </c>
      <c r="B170" s="33" t="s">
        <v>191</v>
      </c>
      <c r="C170" s="33">
        <v>10400000</v>
      </c>
      <c r="D170" s="33" t="s">
        <v>31</v>
      </c>
      <c r="E170" s="33" t="s">
        <v>517</v>
      </c>
      <c r="F170" s="33">
        <v>500</v>
      </c>
      <c r="G170" s="33" t="s">
        <v>29</v>
      </c>
      <c r="H170" s="33"/>
      <c r="I170" s="20">
        <f t="shared" si="28"/>
        <v>0</v>
      </c>
      <c r="J170" s="14" t="s">
        <v>241</v>
      </c>
      <c r="K170" s="20"/>
      <c r="L170" s="9">
        <f t="shared" si="22"/>
        <v>400000</v>
      </c>
      <c r="M170" s="9">
        <v>400000</v>
      </c>
      <c r="N170" s="9"/>
      <c r="O170" s="9">
        <f t="shared" si="23"/>
        <v>0</v>
      </c>
      <c r="P170" s="9"/>
      <c r="Q170" s="9"/>
      <c r="R170" s="9">
        <f t="shared" si="24"/>
        <v>0</v>
      </c>
      <c r="S170" s="9"/>
      <c r="T170" s="9"/>
      <c r="U170" s="9">
        <f t="shared" si="25"/>
        <v>0</v>
      </c>
      <c r="V170" s="9"/>
      <c r="W170" s="9"/>
      <c r="X170" s="9">
        <f t="shared" si="26"/>
        <v>0</v>
      </c>
      <c r="Y170" s="9"/>
      <c r="Z170" s="9"/>
      <c r="AA170" s="10">
        <f t="shared" si="27"/>
        <v>10000000</v>
      </c>
      <c r="AB170" s="11">
        <v>45719</v>
      </c>
    </row>
    <row r="171" spans="1:28" ht="15.75" x14ac:dyDescent="0.25">
      <c r="A171" s="39">
        <v>45695</v>
      </c>
      <c r="B171" s="33" t="s">
        <v>204</v>
      </c>
      <c r="C171" s="33">
        <v>14000000</v>
      </c>
      <c r="D171" s="33" t="s">
        <v>31</v>
      </c>
      <c r="E171" s="33" t="s">
        <v>205</v>
      </c>
      <c r="F171" s="33">
        <v>100</v>
      </c>
      <c r="G171" s="33" t="s">
        <v>51</v>
      </c>
      <c r="H171" s="33"/>
      <c r="I171" s="20">
        <f t="shared" si="28"/>
        <v>0</v>
      </c>
      <c r="J171" s="37" t="s">
        <v>240</v>
      </c>
      <c r="K171" s="20"/>
      <c r="L171" s="9">
        <f t="shared" si="22"/>
        <v>0</v>
      </c>
      <c r="M171" s="9"/>
      <c r="N171" s="9"/>
      <c r="O171" s="9">
        <f t="shared" si="23"/>
        <v>9464500</v>
      </c>
      <c r="P171" s="9">
        <v>9464500</v>
      </c>
      <c r="Q171" s="9"/>
      <c r="R171" s="9">
        <f t="shared" si="24"/>
        <v>0</v>
      </c>
      <c r="S171" s="9"/>
      <c r="T171" s="9"/>
      <c r="U171" s="9">
        <f t="shared" si="25"/>
        <v>0</v>
      </c>
      <c r="V171" s="9"/>
      <c r="W171" s="9"/>
      <c r="X171" s="9">
        <f t="shared" si="26"/>
        <v>0</v>
      </c>
      <c r="Y171" s="9"/>
      <c r="Z171" s="9"/>
      <c r="AA171" s="10">
        <f t="shared" si="27"/>
        <v>4535500</v>
      </c>
      <c r="AB171" s="11">
        <v>45734</v>
      </c>
    </row>
    <row r="172" spans="1:28" ht="15.75" x14ac:dyDescent="0.25">
      <c r="A172" s="39">
        <v>45695</v>
      </c>
      <c r="B172" s="33" t="s">
        <v>204</v>
      </c>
      <c r="C172" s="33">
        <v>10400000</v>
      </c>
      <c r="D172" s="33" t="s">
        <v>31</v>
      </c>
      <c r="E172" s="33" t="s">
        <v>132</v>
      </c>
      <c r="F172" s="33">
        <v>200</v>
      </c>
      <c r="G172" s="33" t="s">
        <v>51</v>
      </c>
      <c r="H172" s="33"/>
      <c r="I172" s="20">
        <f t="shared" si="28"/>
        <v>0</v>
      </c>
      <c r="J172" s="37" t="s">
        <v>240</v>
      </c>
      <c r="K172" s="20"/>
      <c r="L172" s="9">
        <f t="shared" si="22"/>
        <v>0</v>
      </c>
      <c r="M172" s="9"/>
      <c r="N172" s="9"/>
      <c r="O172" s="9">
        <f t="shared" si="23"/>
        <v>18929000</v>
      </c>
      <c r="P172" s="9">
        <v>18929000</v>
      </c>
      <c r="Q172" s="9"/>
      <c r="R172" s="9">
        <f t="shared" si="24"/>
        <v>0</v>
      </c>
      <c r="S172" s="9"/>
      <c r="T172" s="9"/>
      <c r="U172" s="9">
        <f t="shared" si="25"/>
        <v>0</v>
      </c>
      <c r="V172" s="9"/>
      <c r="W172" s="9"/>
      <c r="X172" s="9">
        <f t="shared" si="26"/>
        <v>0</v>
      </c>
      <c r="Y172" s="9"/>
      <c r="Z172" s="9"/>
      <c r="AA172" s="10">
        <f t="shared" si="27"/>
        <v>-8529000</v>
      </c>
      <c r="AB172" s="11">
        <v>45734</v>
      </c>
    </row>
    <row r="173" spans="1:28" ht="15.75" x14ac:dyDescent="0.25">
      <c r="A173" s="39">
        <v>45695</v>
      </c>
      <c r="B173" s="33" t="s">
        <v>103</v>
      </c>
      <c r="C173" s="33">
        <v>14000000</v>
      </c>
      <c r="D173" s="33" t="s">
        <v>31</v>
      </c>
      <c r="E173" s="33" t="s">
        <v>110</v>
      </c>
      <c r="F173" s="33">
        <v>35000</v>
      </c>
      <c r="G173" s="33" t="s">
        <v>29</v>
      </c>
      <c r="H173" s="33"/>
      <c r="I173" s="20">
        <f t="shared" si="28"/>
        <v>0</v>
      </c>
      <c r="J173" s="34" t="s">
        <v>26</v>
      </c>
      <c r="K173" s="20"/>
      <c r="L173" s="9">
        <f t="shared" si="22"/>
        <v>0</v>
      </c>
      <c r="M173" s="9"/>
      <c r="N173" s="9"/>
      <c r="O173" s="9">
        <f t="shared" si="23"/>
        <v>0</v>
      </c>
      <c r="P173" s="9"/>
      <c r="Q173" s="9"/>
      <c r="R173" s="9">
        <f t="shared" si="24"/>
        <v>0</v>
      </c>
      <c r="S173" s="9"/>
      <c r="T173" s="9"/>
      <c r="U173" s="9">
        <f t="shared" si="25"/>
        <v>0</v>
      </c>
      <c r="V173" s="9"/>
      <c r="W173" s="9"/>
      <c r="X173" s="9">
        <f t="shared" si="26"/>
        <v>0</v>
      </c>
      <c r="Y173" s="9"/>
      <c r="Z173" s="9"/>
      <c r="AA173" s="10">
        <f t="shared" si="27"/>
        <v>14000000</v>
      </c>
      <c r="AB173" s="11"/>
    </row>
    <row r="174" spans="1:28" ht="15.75" x14ac:dyDescent="0.25">
      <c r="A174" s="39">
        <v>45695</v>
      </c>
      <c r="B174" s="33" t="s">
        <v>133</v>
      </c>
      <c r="C174" s="33">
        <v>10400000</v>
      </c>
      <c r="D174" s="33" t="s">
        <v>31</v>
      </c>
      <c r="E174" s="33" t="s">
        <v>110</v>
      </c>
      <c r="F174" s="33">
        <v>3000</v>
      </c>
      <c r="G174" s="33" t="s">
        <v>29</v>
      </c>
      <c r="H174" s="33"/>
      <c r="I174" s="20">
        <f t="shared" si="28"/>
        <v>0</v>
      </c>
      <c r="J174" s="34" t="s">
        <v>26</v>
      </c>
      <c r="K174" s="20"/>
      <c r="L174" s="9">
        <f t="shared" si="22"/>
        <v>0</v>
      </c>
      <c r="M174" s="9"/>
      <c r="N174" s="9"/>
      <c r="O174" s="9">
        <f t="shared" si="23"/>
        <v>0</v>
      </c>
      <c r="P174" s="9"/>
      <c r="Q174" s="9"/>
      <c r="R174" s="9">
        <f t="shared" si="24"/>
        <v>0</v>
      </c>
      <c r="S174" s="9"/>
      <c r="T174" s="9"/>
      <c r="U174" s="9">
        <f t="shared" si="25"/>
        <v>0</v>
      </c>
      <c r="V174" s="9"/>
      <c r="W174" s="9"/>
      <c r="X174" s="9">
        <f t="shared" si="26"/>
        <v>0</v>
      </c>
      <c r="Y174" s="9"/>
      <c r="Z174" s="9"/>
      <c r="AA174" s="10">
        <f t="shared" si="27"/>
        <v>10400000</v>
      </c>
      <c r="AB174" s="11"/>
    </row>
    <row r="175" spans="1:28" ht="15.75" x14ac:dyDescent="0.25">
      <c r="A175" s="39">
        <v>45695</v>
      </c>
      <c r="B175" s="33" t="s">
        <v>133</v>
      </c>
      <c r="C175" s="33">
        <v>14000000</v>
      </c>
      <c r="D175" s="33" t="s">
        <v>31</v>
      </c>
      <c r="E175" s="33" t="s">
        <v>86</v>
      </c>
      <c r="F175" s="33">
        <v>100</v>
      </c>
      <c r="G175" s="33" t="s">
        <v>51</v>
      </c>
      <c r="H175" s="33"/>
      <c r="I175" s="20">
        <f t="shared" si="28"/>
        <v>0</v>
      </c>
      <c r="J175" s="34" t="s">
        <v>26</v>
      </c>
      <c r="K175" s="20"/>
      <c r="L175" s="9">
        <f t="shared" si="22"/>
        <v>0</v>
      </c>
      <c r="M175" s="9"/>
      <c r="N175" s="9"/>
      <c r="O175" s="9">
        <f t="shared" si="23"/>
        <v>0</v>
      </c>
      <c r="P175" s="9"/>
      <c r="Q175" s="9"/>
      <c r="R175" s="9">
        <f t="shared" si="24"/>
        <v>0</v>
      </c>
      <c r="S175" s="9"/>
      <c r="T175" s="9"/>
      <c r="U175" s="9">
        <f t="shared" si="25"/>
        <v>0</v>
      </c>
      <c r="V175" s="9"/>
      <c r="W175" s="9"/>
      <c r="X175" s="9">
        <f t="shared" si="26"/>
        <v>0</v>
      </c>
      <c r="Y175" s="9"/>
      <c r="Z175" s="9"/>
      <c r="AA175" s="10">
        <f t="shared" si="27"/>
        <v>14000000</v>
      </c>
      <c r="AB175" s="11"/>
    </row>
    <row r="176" spans="1:28" ht="15.75" x14ac:dyDescent="0.25">
      <c r="A176" s="39">
        <v>45695</v>
      </c>
      <c r="B176" s="33" t="s">
        <v>133</v>
      </c>
      <c r="C176" s="33">
        <v>10400000</v>
      </c>
      <c r="D176" s="33" t="s">
        <v>31</v>
      </c>
      <c r="E176" s="33" t="s">
        <v>567</v>
      </c>
      <c r="F176" s="33">
        <v>148</v>
      </c>
      <c r="G176" s="33" t="s">
        <v>51</v>
      </c>
      <c r="H176" s="33"/>
      <c r="I176" s="20">
        <f t="shared" si="28"/>
        <v>0</v>
      </c>
      <c r="J176" s="34" t="s">
        <v>26</v>
      </c>
      <c r="K176" s="20"/>
      <c r="L176" s="9">
        <f t="shared" si="22"/>
        <v>0</v>
      </c>
      <c r="M176" s="9"/>
      <c r="N176" s="9"/>
      <c r="O176" s="9">
        <f t="shared" si="23"/>
        <v>0</v>
      </c>
      <c r="P176" s="9"/>
      <c r="Q176" s="9"/>
      <c r="R176" s="9">
        <f t="shared" si="24"/>
        <v>0</v>
      </c>
      <c r="S176" s="9"/>
      <c r="T176" s="9"/>
      <c r="U176" s="9">
        <f t="shared" si="25"/>
        <v>0</v>
      </c>
      <c r="V176" s="9"/>
      <c r="W176" s="9"/>
      <c r="X176" s="9">
        <f t="shared" si="26"/>
        <v>0</v>
      </c>
      <c r="Y176" s="9"/>
      <c r="Z176" s="9"/>
      <c r="AA176" s="10">
        <f t="shared" si="27"/>
        <v>10400000</v>
      </c>
      <c r="AB176" s="11"/>
    </row>
    <row r="177" spans="1:28" ht="15.75" x14ac:dyDescent="0.25">
      <c r="A177" s="39">
        <v>45696</v>
      </c>
      <c r="B177" s="35" t="s">
        <v>305</v>
      </c>
      <c r="C177" s="35">
        <v>14000000</v>
      </c>
      <c r="D177" s="35" t="s">
        <v>31</v>
      </c>
      <c r="E177" s="35" t="s">
        <v>86</v>
      </c>
      <c r="F177" s="35">
        <v>25</v>
      </c>
      <c r="G177" s="35" t="s">
        <v>51</v>
      </c>
      <c r="H177" s="35"/>
      <c r="I177" s="27">
        <f t="shared" si="28"/>
        <v>0</v>
      </c>
      <c r="J177" s="37" t="s">
        <v>240</v>
      </c>
      <c r="K177" s="20"/>
      <c r="L177" s="9">
        <f t="shared" si="22"/>
        <v>0</v>
      </c>
      <c r="M177" s="9"/>
      <c r="N177" s="9"/>
      <c r="O177" s="9">
        <f t="shared" si="23"/>
        <v>3125000</v>
      </c>
      <c r="P177" s="9">
        <v>3125000</v>
      </c>
      <c r="Q177" s="9"/>
      <c r="R177" s="9">
        <f t="shared" si="24"/>
        <v>0</v>
      </c>
      <c r="S177" s="9"/>
      <c r="T177" s="9"/>
      <c r="U177" s="9">
        <f t="shared" si="25"/>
        <v>0</v>
      </c>
      <c r="V177" s="9"/>
      <c r="W177" s="9"/>
      <c r="X177" s="9">
        <f t="shared" si="26"/>
        <v>0</v>
      </c>
      <c r="Y177" s="9"/>
      <c r="Z177" s="9"/>
      <c r="AA177" s="10">
        <f t="shared" si="27"/>
        <v>10875000</v>
      </c>
      <c r="AB177" s="11">
        <v>45735</v>
      </c>
    </row>
    <row r="178" spans="1:28" ht="15.75" x14ac:dyDescent="0.25">
      <c r="A178" s="39">
        <v>45696</v>
      </c>
      <c r="B178" s="35" t="s">
        <v>305</v>
      </c>
      <c r="C178" s="33">
        <v>10400000</v>
      </c>
      <c r="D178" s="35" t="s">
        <v>31</v>
      </c>
      <c r="E178" s="33" t="s">
        <v>97</v>
      </c>
      <c r="F178" s="33">
        <v>20.5</v>
      </c>
      <c r="G178" s="33" t="s">
        <v>51</v>
      </c>
      <c r="H178" s="33"/>
      <c r="I178" s="20">
        <f t="shared" si="28"/>
        <v>0</v>
      </c>
      <c r="J178" s="37" t="s">
        <v>240</v>
      </c>
      <c r="K178" s="20"/>
      <c r="L178" s="9">
        <f t="shared" si="22"/>
        <v>0</v>
      </c>
      <c r="M178" s="9"/>
      <c r="N178" s="9"/>
      <c r="O178" s="9">
        <f t="shared" si="23"/>
        <v>943000</v>
      </c>
      <c r="P178" s="9">
        <v>943000</v>
      </c>
      <c r="Q178" s="9"/>
      <c r="R178" s="9">
        <f t="shared" si="24"/>
        <v>0</v>
      </c>
      <c r="S178" s="9"/>
      <c r="T178" s="9"/>
      <c r="U178" s="9">
        <f t="shared" si="25"/>
        <v>0</v>
      </c>
      <c r="V178" s="9"/>
      <c r="W178" s="9"/>
      <c r="X178" s="9">
        <f t="shared" si="26"/>
        <v>0</v>
      </c>
      <c r="Y178" s="9"/>
      <c r="Z178" s="9"/>
      <c r="AA178" s="10">
        <f t="shared" si="27"/>
        <v>9457000</v>
      </c>
      <c r="AB178" s="11">
        <v>45735</v>
      </c>
    </row>
    <row r="179" spans="1:28" ht="15.75" x14ac:dyDescent="0.25">
      <c r="A179" s="39">
        <v>45696</v>
      </c>
      <c r="B179" s="35" t="s">
        <v>305</v>
      </c>
      <c r="C179" s="33">
        <v>14000000</v>
      </c>
      <c r="D179" s="35" t="s">
        <v>31</v>
      </c>
      <c r="E179" s="33" t="s">
        <v>139</v>
      </c>
      <c r="F179" s="33">
        <v>3</v>
      </c>
      <c r="G179" s="33" t="s">
        <v>23</v>
      </c>
      <c r="H179" s="33"/>
      <c r="I179" s="20">
        <f t="shared" si="28"/>
        <v>0</v>
      </c>
      <c r="J179" s="37" t="s">
        <v>240</v>
      </c>
      <c r="K179" s="20"/>
      <c r="L179" s="9">
        <f t="shared" si="22"/>
        <v>0</v>
      </c>
      <c r="M179" s="9"/>
      <c r="N179" s="9"/>
      <c r="O179" s="9">
        <f t="shared" si="23"/>
        <v>1200000</v>
      </c>
      <c r="P179" s="9">
        <v>1200000</v>
      </c>
      <c r="Q179" s="9"/>
      <c r="R179" s="9">
        <f t="shared" si="24"/>
        <v>0</v>
      </c>
      <c r="S179" s="9"/>
      <c r="T179" s="9"/>
      <c r="U179" s="9">
        <f t="shared" si="25"/>
        <v>0</v>
      </c>
      <c r="V179" s="9"/>
      <c r="W179" s="9"/>
      <c r="X179" s="9">
        <f t="shared" si="26"/>
        <v>0</v>
      </c>
      <c r="Y179" s="9"/>
      <c r="Z179" s="9"/>
      <c r="AA179" s="10">
        <f t="shared" si="27"/>
        <v>12800000</v>
      </c>
      <c r="AB179" s="11">
        <v>45735</v>
      </c>
    </row>
    <row r="180" spans="1:28" ht="15.75" x14ac:dyDescent="0.25">
      <c r="A180" s="39">
        <v>45696</v>
      </c>
      <c r="B180" s="33" t="s">
        <v>208</v>
      </c>
      <c r="C180" s="33">
        <v>10400000</v>
      </c>
      <c r="D180" s="33" t="s">
        <v>31</v>
      </c>
      <c r="E180" s="33" t="s">
        <v>616</v>
      </c>
      <c r="F180" s="33">
        <v>114.2</v>
      </c>
      <c r="G180" s="33" t="s">
        <v>51</v>
      </c>
      <c r="H180" s="33"/>
      <c r="I180" s="20">
        <f t="shared" si="28"/>
        <v>0</v>
      </c>
      <c r="J180" s="37" t="s">
        <v>240</v>
      </c>
      <c r="K180" s="20" t="s">
        <v>691</v>
      </c>
      <c r="L180" s="9">
        <f t="shared" si="22"/>
        <v>0</v>
      </c>
      <c r="M180" s="9"/>
      <c r="N180" s="9"/>
      <c r="O180" s="9">
        <f t="shared" si="23"/>
        <v>13133000</v>
      </c>
      <c r="P180" s="9">
        <v>13133000</v>
      </c>
      <c r="Q180" s="9"/>
      <c r="R180" s="9">
        <f t="shared" si="24"/>
        <v>0</v>
      </c>
      <c r="S180" s="9"/>
      <c r="T180" s="9"/>
      <c r="U180" s="9">
        <f t="shared" si="25"/>
        <v>0</v>
      </c>
      <c r="V180" s="9"/>
      <c r="W180" s="9"/>
      <c r="X180" s="9">
        <f t="shared" si="26"/>
        <v>0</v>
      </c>
      <c r="Y180" s="9"/>
      <c r="Z180" s="9"/>
      <c r="AA180" s="10">
        <f t="shared" si="27"/>
        <v>-2733000</v>
      </c>
      <c r="AB180" s="11">
        <v>45733</v>
      </c>
    </row>
    <row r="181" spans="1:28" ht="15.75" x14ac:dyDescent="0.25">
      <c r="A181" s="39">
        <v>45696</v>
      </c>
      <c r="B181" s="33" t="s">
        <v>96</v>
      </c>
      <c r="C181" s="33">
        <v>14000000</v>
      </c>
      <c r="D181" s="33" t="s">
        <v>31</v>
      </c>
      <c r="E181" s="33" t="s">
        <v>617</v>
      </c>
      <c r="F181" s="33">
        <v>6</v>
      </c>
      <c r="G181" s="33" t="s">
        <v>33</v>
      </c>
      <c r="H181" s="33"/>
      <c r="I181" s="20">
        <f t="shared" si="28"/>
        <v>0</v>
      </c>
      <c r="J181" s="37" t="s">
        <v>240</v>
      </c>
      <c r="K181" s="20" t="s">
        <v>687</v>
      </c>
      <c r="L181" s="9">
        <f t="shared" si="22"/>
        <v>0</v>
      </c>
      <c r="M181" s="9"/>
      <c r="N181" s="9"/>
      <c r="O181" s="9">
        <f t="shared" si="23"/>
        <v>1500000</v>
      </c>
      <c r="P181" s="9">
        <v>1500000</v>
      </c>
      <c r="Q181" s="9"/>
      <c r="R181" s="9">
        <f t="shared" si="24"/>
        <v>0</v>
      </c>
      <c r="S181" s="9"/>
      <c r="T181" s="9"/>
      <c r="U181" s="9">
        <f t="shared" si="25"/>
        <v>0</v>
      </c>
      <c r="V181" s="9"/>
      <c r="W181" s="9"/>
      <c r="X181" s="9">
        <f t="shared" si="26"/>
        <v>0</v>
      </c>
      <c r="Y181" s="9"/>
      <c r="Z181" s="9"/>
      <c r="AA181" s="10">
        <f t="shared" si="27"/>
        <v>12500000</v>
      </c>
      <c r="AB181" s="11">
        <v>45736</v>
      </c>
    </row>
    <row r="182" spans="1:28" ht="15.75" x14ac:dyDescent="0.25">
      <c r="A182" s="39">
        <v>45696</v>
      </c>
      <c r="B182" s="33" t="s">
        <v>96</v>
      </c>
      <c r="C182" s="33">
        <v>10400000</v>
      </c>
      <c r="D182" s="33" t="s">
        <v>31</v>
      </c>
      <c r="E182" s="33" t="s">
        <v>190</v>
      </c>
      <c r="F182" s="33">
        <v>120</v>
      </c>
      <c r="G182" s="33" t="s">
        <v>51</v>
      </c>
      <c r="H182" s="33"/>
      <c r="I182" s="20">
        <f t="shared" si="28"/>
        <v>0</v>
      </c>
      <c r="J182" s="37" t="s">
        <v>240</v>
      </c>
      <c r="K182" s="20" t="s">
        <v>687</v>
      </c>
      <c r="L182" s="9">
        <f t="shared" si="22"/>
        <v>0</v>
      </c>
      <c r="M182" s="9"/>
      <c r="N182" s="9"/>
      <c r="O182" s="9">
        <f t="shared" si="23"/>
        <v>5040000</v>
      </c>
      <c r="P182" s="9">
        <v>5040000</v>
      </c>
      <c r="Q182" s="9"/>
      <c r="R182" s="9">
        <f t="shared" si="24"/>
        <v>0</v>
      </c>
      <c r="S182" s="9"/>
      <c r="T182" s="9"/>
      <c r="U182" s="9">
        <f t="shared" si="25"/>
        <v>0</v>
      </c>
      <c r="V182" s="9"/>
      <c r="W182" s="9"/>
      <c r="X182" s="9">
        <f t="shared" si="26"/>
        <v>0</v>
      </c>
      <c r="Y182" s="9"/>
      <c r="Z182" s="9"/>
      <c r="AA182" s="10">
        <f t="shared" si="27"/>
        <v>5360000</v>
      </c>
      <c r="AB182" s="11">
        <v>45736</v>
      </c>
    </row>
    <row r="183" spans="1:28" ht="15.75" x14ac:dyDescent="0.25">
      <c r="A183" s="39">
        <v>45698</v>
      </c>
      <c r="B183" s="33" t="s">
        <v>479</v>
      </c>
      <c r="C183" s="35">
        <v>14000000</v>
      </c>
      <c r="D183" s="35" t="s">
        <v>41</v>
      </c>
      <c r="E183" s="35" t="s">
        <v>139</v>
      </c>
      <c r="F183" s="35">
        <v>2</v>
      </c>
      <c r="G183" s="35" t="s">
        <v>23</v>
      </c>
      <c r="H183" s="35"/>
      <c r="I183" s="20">
        <f t="shared" si="28"/>
        <v>0</v>
      </c>
      <c r="J183" s="36" t="s">
        <v>26</v>
      </c>
      <c r="K183" s="20"/>
      <c r="L183" s="9">
        <f t="shared" si="22"/>
        <v>0</v>
      </c>
      <c r="M183" s="9"/>
      <c r="N183" s="9"/>
      <c r="O183" s="9">
        <f t="shared" si="23"/>
        <v>0</v>
      </c>
      <c r="P183" s="9"/>
      <c r="Q183" s="9"/>
      <c r="R183" s="9">
        <f t="shared" si="24"/>
        <v>0</v>
      </c>
      <c r="S183" s="9"/>
      <c r="T183" s="9"/>
      <c r="U183" s="9">
        <f t="shared" si="25"/>
        <v>0</v>
      </c>
      <c r="V183" s="9"/>
      <c r="W183" s="9"/>
      <c r="X183" s="9">
        <f t="shared" si="26"/>
        <v>0</v>
      </c>
      <c r="Y183" s="9"/>
      <c r="Z183" s="9"/>
      <c r="AA183" s="10">
        <f t="shared" si="27"/>
        <v>14000000</v>
      </c>
      <c r="AB183" s="11"/>
    </row>
    <row r="184" spans="1:28" ht="15.75" x14ac:dyDescent="0.25">
      <c r="A184" s="39">
        <v>45698</v>
      </c>
      <c r="B184" s="33" t="s">
        <v>488</v>
      </c>
      <c r="C184" s="33">
        <v>10400000</v>
      </c>
      <c r="D184" s="33" t="s">
        <v>31</v>
      </c>
      <c r="E184" s="33" t="s">
        <v>73</v>
      </c>
      <c r="F184" s="33">
        <v>10</v>
      </c>
      <c r="G184" s="33" t="s">
        <v>74</v>
      </c>
      <c r="H184" s="33"/>
      <c r="I184" s="20">
        <f t="shared" si="28"/>
        <v>0</v>
      </c>
      <c r="J184" s="34" t="s">
        <v>26</v>
      </c>
      <c r="K184" s="20"/>
      <c r="L184" s="9">
        <f t="shared" si="22"/>
        <v>0</v>
      </c>
      <c r="M184" s="9"/>
      <c r="N184" s="9"/>
      <c r="O184" s="9">
        <f t="shared" si="23"/>
        <v>0</v>
      </c>
      <c r="P184" s="9"/>
      <c r="Q184" s="9"/>
      <c r="R184" s="9">
        <f t="shared" si="24"/>
        <v>0</v>
      </c>
      <c r="S184" s="9"/>
      <c r="T184" s="9"/>
      <c r="U184" s="9">
        <f t="shared" si="25"/>
        <v>0</v>
      </c>
      <c r="V184" s="9"/>
      <c r="W184" s="9"/>
      <c r="X184" s="9">
        <f t="shared" si="26"/>
        <v>0</v>
      </c>
      <c r="Y184" s="9"/>
      <c r="Z184" s="9"/>
      <c r="AA184" s="10">
        <f t="shared" si="27"/>
        <v>10400000</v>
      </c>
      <c r="AB184" s="11"/>
    </row>
    <row r="185" spans="1:28" ht="15.75" x14ac:dyDescent="0.25">
      <c r="A185" s="39">
        <v>45698</v>
      </c>
      <c r="B185" s="33" t="s">
        <v>488</v>
      </c>
      <c r="C185" s="33">
        <v>14000000</v>
      </c>
      <c r="D185" s="33" t="s">
        <v>31</v>
      </c>
      <c r="E185" s="33" t="s">
        <v>130</v>
      </c>
      <c r="F185" s="33">
        <v>10</v>
      </c>
      <c r="G185" s="33" t="s">
        <v>51</v>
      </c>
      <c r="H185" s="33"/>
      <c r="I185" s="20">
        <f t="shared" si="28"/>
        <v>0</v>
      </c>
      <c r="J185" s="34" t="s">
        <v>26</v>
      </c>
      <c r="K185" s="20"/>
      <c r="L185" s="9">
        <f t="shared" si="22"/>
        <v>0</v>
      </c>
      <c r="M185" s="9"/>
      <c r="N185" s="9"/>
      <c r="O185" s="9">
        <f t="shared" si="23"/>
        <v>0</v>
      </c>
      <c r="P185" s="9"/>
      <c r="Q185" s="9"/>
      <c r="R185" s="9">
        <f t="shared" si="24"/>
        <v>0</v>
      </c>
      <c r="S185" s="9"/>
      <c r="T185" s="9"/>
      <c r="U185" s="9">
        <f t="shared" si="25"/>
        <v>0</v>
      </c>
      <c r="V185" s="9"/>
      <c r="W185" s="9"/>
      <c r="X185" s="9">
        <f t="shared" si="26"/>
        <v>0</v>
      </c>
      <c r="Y185" s="9"/>
      <c r="Z185" s="9"/>
      <c r="AA185" s="10">
        <f t="shared" si="27"/>
        <v>14000000</v>
      </c>
      <c r="AB185" s="11"/>
    </row>
    <row r="186" spans="1:28" ht="15.75" x14ac:dyDescent="0.25">
      <c r="A186" s="39">
        <v>45698</v>
      </c>
      <c r="B186" s="33" t="s">
        <v>92</v>
      </c>
      <c r="C186" s="33">
        <v>10400000</v>
      </c>
      <c r="D186" s="33" t="s">
        <v>31</v>
      </c>
      <c r="E186" s="33" t="s">
        <v>91</v>
      </c>
      <c r="F186" s="33">
        <v>700</v>
      </c>
      <c r="G186" s="33" t="s">
        <v>29</v>
      </c>
      <c r="H186" s="33"/>
      <c r="I186" s="20">
        <f t="shared" si="28"/>
        <v>0</v>
      </c>
      <c r="J186" s="34" t="s">
        <v>26</v>
      </c>
      <c r="K186" s="20" t="s">
        <v>639</v>
      </c>
      <c r="L186" s="9">
        <f t="shared" si="22"/>
        <v>0</v>
      </c>
      <c r="M186" s="9"/>
      <c r="N186" s="9"/>
      <c r="O186" s="9">
        <f t="shared" si="23"/>
        <v>0</v>
      </c>
      <c r="P186" s="9"/>
      <c r="Q186" s="9"/>
      <c r="R186" s="9">
        <f t="shared" si="24"/>
        <v>0</v>
      </c>
      <c r="S186" s="9"/>
      <c r="T186" s="9"/>
      <c r="U186" s="9">
        <f t="shared" si="25"/>
        <v>0</v>
      </c>
      <c r="V186" s="9"/>
      <c r="W186" s="9"/>
      <c r="X186" s="9">
        <f t="shared" si="26"/>
        <v>0</v>
      </c>
      <c r="Y186" s="9"/>
      <c r="Z186" s="9"/>
      <c r="AA186" s="10">
        <f t="shared" si="27"/>
        <v>10400000</v>
      </c>
      <c r="AB186" s="11"/>
    </row>
    <row r="187" spans="1:28" ht="15.75" x14ac:dyDescent="0.25">
      <c r="A187" s="39">
        <v>45698</v>
      </c>
      <c r="B187" s="33" t="s">
        <v>92</v>
      </c>
      <c r="C187" s="33">
        <v>14000000</v>
      </c>
      <c r="D187" s="33" t="s">
        <v>31</v>
      </c>
      <c r="E187" s="33" t="s">
        <v>428</v>
      </c>
      <c r="F187" s="33">
        <v>12</v>
      </c>
      <c r="G187" s="33" t="s">
        <v>23</v>
      </c>
      <c r="H187" s="33"/>
      <c r="I187" s="20">
        <f t="shared" si="28"/>
        <v>0</v>
      </c>
      <c r="J187" s="34" t="s">
        <v>26</v>
      </c>
      <c r="K187" s="20" t="s">
        <v>639</v>
      </c>
      <c r="L187" s="9">
        <f t="shared" si="22"/>
        <v>0</v>
      </c>
      <c r="M187" s="9"/>
      <c r="N187" s="9"/>
      <c r="O187" s="9">
        <f t="shared" si="23"/>
        <v>0</v>
      </c>
      <c r="P187" s="9"/>
      <c r="Q187" s="9"/>
      <c r="R187" s="9">
        <f t="shared" si="24"/>
        <v>0</v>
      </c>
      <c r="S187" s="9"/>
      <c r="T187" s="9"/>
      <c r="U187" s="9">
        <f t="shared" si="25"/>
        <v>0</v>
      </c>
      <c r="V187" s="9"/>
      <c r="W187" s="9"/>
      <c r="X187" s="9">
        <f t="shared" si="26"/>
        <v>0</v>
      </c>
      <c r="Y187" s="9"/>
      <c r="Z187" s="9"/>
      <c r="AA187" s="10">
        <f t="shared" si="27"/>
        <v>14000000</v>
      </c>
      <c r="AB187" s="11"/>
    </row>
    <row r="188" spans="1:28" ht="15.75" x14ac:dyDescent="0.25">
      <c r="A188" s="39">
        <v>45698</v>
      </c>
      <c r="B188" s="33" t="s">
        <v>631</v>
      </c>
      <c r="C188" s="33">
        <v>10400000</v>
      </c>
      <c r="D188" s="33" t="s">
        <v>31</v>
      </c>
      <c r="E188" s="33" t="s">
        <v>135</v>
      </c>
      <c r="F188" s="33">
        <v>87.8</v>
      </c>
      <c r="G188" s="33" t="s">
        <v>51</v>
      </c>
      <c r="H188" s="33"/>
      <c r="I188" s="20">
        <f t="shared" si="28"/>
        <v>0</v>
      </c>
      <c r="J188" s="37" t="s">
        <v>240</v>
      </c>
      <c r="K188" s="20" t="s">
        <v>848</v>
      </c>
      <c r="L188" s="9">
        <f t="shared" si="22"/>
        <v>0</v>
      </c>
      <c r="M188" s="9"/>
      <c r="N188" s="9"/>
      <c r="O188" s="9">
        <f t="shared" si="23"/>
        <v>4038800</v>
      </c>
      <c r="P188" s="9">
        <v>4038800</v>
      </c>
      <c r="Q188" s="9"/>
      <c r="R188" s="9">
        <f t="shared" si="24"/>
        <v>0</v>
      </c>
      <c r="S188" s="9"/>
      <c r="T188" s="9"/>
      <c r="U188" s="9">
        <f t="shared" si="25"/>
        <v>0</v>
      </c>
      <c r="V188" s="9"/>
      <c r="W188" s="9"/>
      <c r="X188" s="9">
        <f t="shared" si="26"/>
        <v>0</v>
      </c>
      <c r="Y188" s="9"/>
      <c r="Z188" s="9"/>
      <c r="AA188" s="10">
        <f t="shared" si="27"/>
        <v>6361200</v>
      </c>
      <c r="AB188" s="11">
        <v>45729</v>
      </c>
    </row>
    <row r="189" spans="1:28" ht="15.75" x14ac:dyDescent="0.25">
      <c r="A189" s="39">
        <v>45698</v>
      </c>
      <c r="B189" s="33" t="s">
        <v>631</v>
      </c>
      <c r="C189" s="33">
        <v>14000000</v>
      </c>
      <c r="D189" s="33" t="s">
        <v>31</v>
      </c>
      <c r="E189" s="33" t="s">
        <v>143</v>
      </c>
      <c r="F189" s="33">
        <v>28.1</v>
      </c>
      <c r="G189" s="33" t="s">
        <v>51</v>
      </c>
      <c r="H189" s="33"/>
      <c r="I189" s="20">
        <f t="shared" si="28"/>
        <v>0</v>
      </c>
      <c r="J189" s="37" t="s">
        <v>240</v>
      </c>
      <c r="K189" s="20" t="s">
        <v>848</v>
      </c>
      <c r="L189" s="9">
        <f t="shared" si="22"/>
        <v>0</v>
      </c>
      <c r="M189" s="9"/>
      <c r="N189" s="9"/>
      <c r="O189" s="9">
        <f t="shared" si="23"/>
        <v>1320700</v>
      </c>
      <c r="P189" s="9">
        <v>1320700</v>
      </c>
      <c r="Q189" s="9"/>
      <c r="R189" s="9">
        <f t="shared" si="24"/>
        <v>0</v>
      </c>
      <c r="S189" s="9"/>
      <c r="T189" s="9"/>
      <c r="U189" s="9">
        <f t="shared" si="25"/>
        <v>0</v>
      </c>
      <c r="V189" s="9"/>
      <c r="W189" s="9"/>
      <c r="X189" s="9">
        <f t="shared" si="26"/>
        <v>0</v>
      </c>
      <c r="Y189" s="9"/>
      <c r="Z189" s="9"/>
      <c r="AA189" s="10">
        <f t="shared" si="27"/>
        <v>12679300</v>
      </c>
      <c r="AB189" s="11">
        <v>45729</v>
      </c>
    </row>
    <row r="190" spans="1:28" ht="15.75" x14ac:dyDescent="0.25">
      <c r="A190" s="39">
        <v>45698</v>
      </c>
      <c r="B190" s="33" t="s">
        <v>147</v>
      </c>
      <c r="C190" s="33">
        <v>10400000</v>
      </c>
      <c r="D190" s="33" t="s">
        <v>31</v>
      </c>
      <c r="E190" s="33" t="s">
        <v>148</v>
      </c>
      <c r="F190" s="33">
        <v>200</v>
      </c>
      <c r="G190" s="51" t="s">
        <v>51</v>
      </c>
      <c r="H190" s="33"/>
      <c r="I190" s="20">
        <f t="shared" si="28"/>
        <v>0</v>
      </c>
      <c r="J190" s="37" t="s">
        <v>240</v>
      </c>
      <c r="K190" s="20"/>
      <c r="L190" s="9">
        <f t="shared" si="22"/>
        <v>0</v>
      </c>
      <c r="M190" s="9"/>
      <c r="N190" s="9"/>
      <c r="O190" s="9">
        <f t="shared" si="23"/>
        <v>12000000</v>
      </c>
      <c r="P190" s="9">
        <v>12000000</v>
      </c>
      <c r="Q190" s="9"/>
      <c r="R190" s="9">
        <f t="shared" si="24"/>
        <v>0</v>
      </c>
      <c r="S190" s="9"/>
      <c r="T190" s="9"/>
      <c r="U190" s="9">
        <f t="shared" si="25"/>
        <v>0</v>
      </c>
      <c r="V190" s="9"/>
      <c r="W190" s="9"/>
      <c r="X190" s="9">
        <f t="shared" si="26"/>
        <v>0</v>
      </c>
      <c r="Y190" s="9"/>
      <c r="Z190" s="9"/>
      <c r="AA190" s="10">
        <f t="shared" si="27"/>
        <v>-1600000</v>
      </c>
      <c r="AB190" s="11">
        <v>45728</v>
      </c>
    </row>
    <row r="191" spans="1:28" ht="15.75" x14ac:dyDescent="0.25">
      <c r="A191" s="32">
        <v>45686</v>
      </c>
      <c r="B191" s="33" t="s">
        <v>347</v>
      </c>
      <c r="C191" s="33">
        <v>14000000</v>
      </c>
      <c r="D191" s="33" t="s">
        <v>31</v>
      </c>
      <c r="E191" s="33" t="s">
        <v>529</v>
      </c>
      <c r="F191" s="33"/>
      <c r="G191" s="33"/>
      <c r="H191" s="33"/>
      <c r="I191" s="20">
        <f t="shared" si="28"/>
        <v>0</v>
      </c>
      <c r="J191" s="34" t="s">
        <v>26</v>
      </c>
      <c r="K191" s="20"/>
      <c r="L191" s="9">
        <f t="shared" ref="L191:L225" si="29">M191+N191</f>
        <v>0</v>
      </c>
      <c r="M191" s="9"/>
      <c r="N191" s="9"/>
      <c r="O191" s="9">
        <f t="shared" ref="O191:O225" si="30">P191+Q191</f>
        <v>0</v>
      </c>
      <c r="P191" s="9"/>
      <c r="Q191" s="9"/>
      <c r="R191" s="9">
        <f t="shared" ref="R191:R225" si="31">S191+T191</f>
        <v>0</v>
      </c>
      <c r="S191" s="9"/>
      <c r="T191" s="9"/>
      <c r="U191" s="9">
        <f t="shared" ref="U191:U225" si="32">V191+W191</f>
        <v>0</v>
      </c>
      <c r="V191" s="9"/>
      <c r="W191" s="9"/>
      <c r="X191" s="9">
        <f t="shared" ref="X191:X225" si="33">Y191+Z191</f>
        <v>0</v>
      </c>
      <c r="Y191" s="9"/>
      <c r="Z191" s="9"/>
      <c r="AA191" s="10">
        <f t="shared" ref="AA191:AA225" si="34">C191+I191-L191-O191-U191-X191-R191</f>
        <v>14000000</v>
      </c>
      <c r="AB191" s="11"/>
    </row>
    <row r="192" spans="1:28" ht="15.75" x14ac:dyDescent="0.25">
      <c r="A192" s="39">
        <v>45699</v>
      </c>
      <c r="B192" s="35" t="s">
        <v>105</v>
      </c>
      <c r="C192" s="35">
        <v>10400000</v>
      </c>
      <c r="D192" s="35" t="s">
        <v>41</v>
      </c>
      <c r="E192" s="35" t="s">
        <v>45</v>
      </c>
      <c r="F192" s="35">
        <v>50</v>
      </c>
      <c r="G192" s="35" t="s">
        <v>51</v>
      </c>
      <c r="H192" s="35"/>
      <c r="I192" s="20">
        <f t="shared" si="28"/>
        <v>0</v>
      </c>
      <c r="J192" s="36" t="s">
        <v>26</v>
      </c>
      <c r="K192" s="20"/>
      <c r="L192" s="9">
        <f t="shared" si="29"/>
        <v>0</v>
      </c>
      <c r="M192" s="9"/>
      <c r="N192" s="9"/>
      <c r="O192" s="9">
        <f t="shared" si="30"/>
        <v>0</v>
      </c>
      <c r="P192" s="9"/>
      <c r="Q192" s="9"/>
      <c r="R192" s="9">
        <f t="shared" si="31"/>
        <v>0</v>
      </c>
      <c r="S192" s="9"/>
      <c r="T192" s="9"/>
      <c r="U192" s="9">
        <f t="shared" si="32"/>
        <v>0</v>
      </c>
      <c r="V192" s="9"/>
      <c r="W192" s="9"/>
      <c r="X192" s="9">
        <f t="shared" si="33"/>
        <v>0</v>
      </c>
      <c r="Y192" s="9"/>
      <c r="Z192" s="9"/>
      <c r="AA192" s="10">
        <f t="shared" si="34"/>
        <v>10400000</v>
      </c>
      <c r="AB192" s="11"/>
    </row>
    <row r="193" spans="1:28" ht="15.75" x14ac:dyDescent="0.25">
      <c r="A193" s="39">
        <v>45699</v>
      </c>
      <c r="B193" s="35" t="s">
        <v>105</v>
      </c>
      <c r="C193" s="33">
        <v>14000000</v>
      </c>
      <c r="D193" s="35" t="s">
        <v>41</v>
      </c>
      <c r="E193" s="33" t="s">
        <v>328</v>
      </c>
      <c r="F193" s="33">
        <v>100</v>
      </c>
      <c r="G193" s="35" t="s">
        <v>51</v>
      </c>
      <c r="H193" s="33"/>
      <c r="I193" s="20">
        <f t="shared" si="28"/>
        <v>0</v>
      </c>
      <c r="J193" s="34" t="s">
        <v>26</v>
      </c>
      <c r="K193" s="20"/>
      <c r="L193" s="9">
        <f t="shared" si="29"/>
        <v>0</v>
      </c>
      <c r="M193" s="9"/>
      <c r="N193" s="9"/>
      <c r="O193" s="9">
        <f t="shared" si="30"/>
        <v>0</v>
      </c>
      <c r="P193" s="9"/>
      <c r="Q193" s="9"/>
      <c r="R193" s="9">
        <f t="shared" si="31"/>
        <v>0</v>
      </c>
      <c r="S193" s="9"/>
      <c r="T193" s="9"/>
      <c r="U193" s="9">
        <f t="shared" si="32"/>
        <v>0</v>
      </c>
      <c r="V193" s="9"/>
      <c r="W193" s="9"/>
      <c r="X193" s="9">
        <f t="shared" si="33"/>
        <v>0</v>
      </c>
      <c r="Y193" s="9"/>
      <c r="Z193" s="9"/>
      <c r="AA193" s="10">
        <f t="shared" si="34"/>
        <v>14000000</v>
      </c>
      <c r="AB193" s="11"/>
    </row>
    <row r="194" spans="1:28" ht="15.75" x14ac:dyDescent="0.25">
      <c r="A194" s="39">
        <v>45699</v>
      </c>
      <c r="B194" s="33">
        <v>777</v>
      </c>
      <c r="C194" s="33">
        <v>10400000</v>
      </c>
      <c r="D194" s="33" t="s">
        <v>41</v>
      </c>
      <c r="E194" s="33" t="s">
        <v>552</v>
      </c>
      <c r="F194" s="33">
        <v>1</v>
      </c>
      <c r="G194" s="33" t="s">
        <v>33</v>
      </c>
      <c r="H194" s="33"/>
      <c r="I194" s="20">
        <f t="shared" si="28"/>
        <v>0</v>
      </c>
      <c r="J194" s="37" t="s">
        <v>241</v>
      </c>
      <c r="K194" s="20"/>
      <c r="L194" s="9">
        <f t="shared" si="29"/>
        <v>0</v>
      </c>
      <c r="M194" s="9"/>
      <c r="N194" s="9"/>
      <c r="O194" s="9">
        <f t="shared" si="30"/>
        <v>0</v>
      </c>
      <c r="P194" s="9"/>
      <c r="Q194" s="9"/>
      <c r="R194" s="9">
        <f t="shared" si="31"/>
        <v>0</v>
      </c>
      <c r="S194" s="9"/>
      <c r="T194" s="9"/>
      <c r="U194" s="9">
        <f t="shared" si="32"/>
        <v>450000</v>
      </c>
      <c r="V194" s="9">
        <v>450000</v>
      </c>
      <c r="W194" s="9"/>
      <c r="X194" s="9">
        <f t="shared" si="33"/>
        <v>0</v>
      </c>
      <c r="Y194" s="9"/>
      <c r="Z194" s="9"/>
      <c r="AA194" s="10">
        <f t="shared" si="34"/>
        <v>9950000</v>
      </c>
      <c r="AB194" s="11">
        <v>45723</v>
      </c>
    </row>
    <row r="195" spans="1:28" ht="15.75" x14ac:dyDescent="0.25">
      <c r="A195" s="39">
        <v>45699</v>
      </c>
      <c r="B195" s="33" t="s">
        <v>329</v>
      </c>
      <c r="C195" s="33">
        <v>14000000</v>
      </c>
      <c r="D195" s="33" t="s">
        <v>31</v>
      </c>
      <c r="E195" s="33" t="s">
        <v>205</v>
      </c>
      <c r="F195" s="33">
        <v>100</v>
      </c>
      <c r="G195" s="33" t="s">
        <v>51</v>
      </c>
      <c r="H195" s="33"/>
      <c r="I195" s="20">
        <f t="shared" si="28"/>
        <v>0</v>
      </c>
      <c r="J195" s="37" t="s">
        <v>240</v>
      </c>
      <c r="K195" s="20" t="s">
        <v>785</v>
      </c>
      <c r="L195" s="9">
        <f t="shared" si="29"/>
        <v>0</v>
      </c>
      <c r="M195" s="9"/>
      <c r="N195" s="9"/>
      <c r="O195" s="9">
        <f t="shared" si="30"/>
        <v>11500000</v>
      </c>
      <c r="P195" s="9">
        <v>11500000</v>
      </c>
      <c r="Q195" s="9"/>
      <c r="R195" s="9">
        <f t="shared" si="31"/>
        <v>0</v>
      </c>
      <c r="S195" s="9"/>
      <c r="T195" s="9"/>
      <c r="U195" s="9">
        <f t="shared" si="32"/>
        <v>0</v>
      </c>
      <c r="V195" s="9"/>
      <c r="W195" s="9"/>
      <c r="X195" s="9">
        <f t="shared" si="33"/>
        <v>0</v>
      </c>
      <c r="Y195" s="9"/>
      <c r="Z195" s="9"/>
      <c r="AA195" s="10">
        <f t="shared" si="34"/>
        <v>2500000</v>
      </c>
      <c r="AB195" s="11">
        <v>45721</v>
      </c>
    </row>
    <row r="196" spans="1:28" ht="15.75" x14ac:dyDescent="0.25">
      <c r="A196" s="39">
        <v>45699</v>
      </c>
      <c r="B196" s="59" t="s">
        <v>413</v>
      </c>
      <c r="C196" s="59">
        <v>10400000</v>
      </c>
      <c r="D196" s="59" t="s">
        <v>41</v>
      </c>
      <c r="E196" s="59" t="s">
        <v>91</v>
      </c>
      <c r="F196" s="59">
        <v>100</v>
      </c>
      <c r="G196" s="59" t="s">
        <v>29</v>
      </c>
      <c r="H196" s="33"/>
      <c r="I196" s="20">
        <f t="shared" si="28"/>
        <v>0</v>
      </c>
      <c r="J196" s="34" t="s">
        <v>26</v>
      </c>
      <c r="K196" s="20"/>
      <c r="L196" s="9">
        <f t="shared" si="29"/>
        <v>0</v>
      </c>
      <c r="M196" s="9"/>
      <c r="N196" s="9"/>
      <c r="O196" s="9">
        <f t="shared" si="30"/>
        <v>0</v>
      </c>
      <c r="P196" s="9"/>
      <c r="Q196" s="9"/>
      <c r="R196" s="9">
        <f t="shared" si="31"/>
        <v>0</v>
      </c>
      <c r="S196" s="9"/>
      <c r="T196" s="9"/>
      <c r="U196" s="9">
        <f t="shared" si="32"/>
        <v>0</v>
      </c>
      <c r="V196" s="9"/>
      <c r="W196" s="9"/>
      <c r="X196" s="9">
        <f t="shared" si="33"/>
        <v>0</v>
      </c>
      <c r="Y196" s="9"/>
      <c r="Z196" s="9"/>
      <c r="AA196" s="10">
        <f t="shared" si="34"/>
        <v>10400000</v>
      </c>
      <c r="AB196" s="11"/>
    </row>
    <row r="197" spans="1:28" ht="15.75" x14ac:dyDescent="0.25">
      <c r="A197" s="32">
        <v>45699</v>
      </c>
      <c r="B197" s="33" t="s">
        <v>96</v>
      </c>
      <c r="C197" s="33">
        <v>14000000</v>
      </c>
      <c r="D197" s="33" t="s">
        <v>41</v>
      </c>
      <c r="E197" s="33" t="s">
        <v>617</v>
      </c>
      <c r="F197" s="33">
        <v>15</v>
      </c>
      <c r="G197" s="33" t="s">
        <v>33</v>
      </c>
      <c r="H197" s="33"/>
      <c r="I197" s="20">
        <f t="shared" si="28"/>
        <v>0</v>
      </c>
      <c r="J197" s="34" t="s">
        <v>26</v>
      </c>
      <c r="K197" s="20" t="s">
        <v>689</v>
      </c>
      <c r="L197" s="9">
        <f t="shared" si="29"/>
        <v>0</v>
      </c>
      <c r="M197" s="9"/>
      <c r="N197" s="9"/>
      <c r="O197" s="9">
        <f t="shared" si="30"/>
        <v>0</v>
      </c>
      <c r="P197" s="9"/>
      <c r="Q197" s="9"/>
      <c r="R197" s="9">
        <f t="shared" si="31"/>
        <v>0</v>
      </c>
      <c r="S197" s="9"/>
      <c r="T197" s="9"/>
      <c r="U197" s="9">
        <f t="shared" si="32"/>
        <v>0</v>
      </c>
      <c r="V197" s="9"/>
      <c r="W197" s="9"/>
      <c r="X197" s="9">
        <f t="shared" si="33"/>
        <v>0</v>
      </c>
      <c r="Y197" s="9"/>
      <c r="Z197" s="9"/>
      <c r="AA197" s="10">
        <f t="shared" si="34"/>
        <v>14000000</v>
      </c>
      <c r="AB197" s="11"/>
    </row>
    <row r="198" spans="1:28" ht="15.75" x14ac:dyDescent="0.25">
      <c r="A198" s="44">
        <v>45699</v>
      </c>
      <c r="B198" s="46" t="s">
        <v>96</v>
      </c>
      <c r="C198" s="46">
        <v>10400000</v>
      </c>
      <c r="D198" s="46" t="s">
        <v>41</v>
      </c>
      <c r="E198" s="46" t="s">
        <v>190</v>
      </c>
      <c r="F198" s="46">
        <v>210</v>
      </c>
      <c r="G198" s="46" t="s">
        <v>51</v>
      </c>
      <c r="H198" s="46"/>
      <c r="I198" s="47">
        <f t="shared" si="28"/>
        <v>0</v>
      </c>
      <c r="J198" s="58" t="s">
        <v>26</v>
      </c>
      <c r="K198" s="20" t="s">
        <v>689</v>
      </c>
      <c r="L198" s="9">
        <f t="shared" si="29"/>
        <v>0</v>
      </c>
      <c r="M198" s="9"/>
      <c r="N198" s="9"/>
      <c r="O198" s="9">
        <f t="shared" si="30"/>
        <v>0</v>
      </c>
      <c r="P198" s="9"/>
      <c r="Q198" s="9"/>
      <c r="R198" s="9">
        <f t="shared" si="31"/>
        <v>0</v>
      </c>
      <c r="S198" s="9"/>
      <c r="T198" s="9"/>
      <c r="U198" s="9">
        <f t="shared" si="32"/>
        <v>0</v>
      </c>
      <c r="V198" s="9"/>
      <c r="W198" s="9"/>
      <c r="X198" s="9">
        <f t="shared" si="33"/>
        <v>0</v>
      </c>
      <c r="Y198" s="9"/>
      <c r="Z198" s="9"/>
      <c r="AA198" s="10">
        <f t="shared" si="34"/>
        <v>10400000</v>
      </c>
      <c r="AB198" s="11"/>
    </row>
    <row r="199" spans="1:28" ht="15.75" x14ac:dyDescent="0.25">
      <c r="A199" s="39">
        <v>45700</v>
      </c>
      <c r="B199" s="33" t="s">
        <v>221</v>
      </c>
      <c r="C199" s="33">
        <v>14000000</v>
      </c>
      <c r="D199" s="33" t="s">
        <v>41</v>
      </c>
      <c r="E199" s="33" t="s">
        <v>228</v>
      </c>
      <c r="F199" s="33">
        <v>1</v>
      </c>
      <c r="G199" s="33" t="s">
        <v>138</v>
      </c>
      <c r="H199" s="33"/>
      <c r="I199" s="20">
        <f t="shared" si="28"/>
        <v>0</v>
      </c>
      <c r="J199" s="14" t="s">
        <v>240</v>
      </c>
      <c r="K199" s="20" t="s">
        <v>734</v>
      </c>
      <c r="L199" s="9">
        <f t="shared" si="29"/>
        <v>0</v>
      </c>
      <c r="M199" s="9"/>
      <c r="N199" s="9"/>
      <c r="O199" s="9">
        <f t="shared" si="30"/>
        <v>1023200</v>
      </c>
      <c r="P199" s="9">
        <v>1023200</v>
      </c>
      <c r="Q199" s="9"/>
      <c r="R199" s="9">
        <f t="shared" si="31"/>
        <v>0</v>
      </c>
      <c r="S199" s="9"/>
      <c r="T199" s="9"/>
      <c r="U199" s="9">
        <f t="shared" si="32"/>
        <v>0</v>
      </c>
      <c r="V199" s="9"/>
      <c r="W199" s="9"/>
      <c r="X199" s="9">
        <f t="shared" si="33"/>
        <v>0</v>
      </c>
      <c r="Y199" s="9"/>
      <c r="Z199" s="9"/>
      <c r="AA199" s="10">
        <f t="shared" si="34"/>
        <v>12976800</v>
      </c>
      <c r="AB199" s="11">
        <v>45741</v>
      </c>
    </row>
    <row r="200" spans="1:28" ht="15.75" x14ac:dyDescent="0.25">
      <c r="A200" s="39">
        <v>45700</v>
      </c>
      <c r="B200" s="33" t="s">
        <v>305</v>
      </c>
      <c r="C200" s="33">
        <v>10400000</v>
      </c>
      <c r="D200" s="33" t="s">
        <v>31</v>
      </c>
      <c r="E200" s="33" t="s">
        <v>97</v>
      </c>
      <c r="F200" s="33">
        <v>20.5</v>
      </c>
      <c r="G200" s="33" t="s">
        <v>51</v>
      </c>
      <c r="H200" s="33"/>
      <c r="I200" s="20">
        <f t="shared" si="28"/>
        <v>0</v>
      </c>
      <c r="J200" s="37" t="s">
        <v>240</v>
      </c>
      <c r="K200" s="20"/>
      <c r="L200" s="9">
        <f t="shared" si="29"/>
        <v>0</v>
      </c>
      <c r="M200" s="9"/>
      <c r="N200" s="9"/>
      <c r="O200" s="9">
        <f t="shared" si="30"/>
        <v>943000</v>
      </c>
      <c r="P200" s="9">
        <v>943000</v>
      </c>
      <c r="Q200" s="9"/>
      <c r="R200" s="9">
        <f t="shared" si="31"/>
        <v>0</v>
      </c>
      <c r="S200" s="9"/>
      <c r="T200" s="9"/>
      <c r="U200" s="9">
        <f t="shared" si="32"/>
        <v>0</v>
      </c>
      <c r="V200" s="9"/>
      <c r="W200" s="9"/>
      <c r="X200" s="9">
        <f t="shared" si="33"/>
        <v>0</v>
      </c>
      <c r="Y200" s="9"/>
      <c r="Z200" s="9"/>
      <c r="AA200" s="10">
        <f t="shared" si="34"/>
        <v>9457000</v>
      </c>
      <c r="AB200" s="11">
        <v>45735</v>
      </c>
    </row>
    <row r="201" spans="1:28" ht="15.75" x14ac:dyDescent="0.25">
      <c r="A201" s="39">
        <v>45700</v>
      </c>
      <c r="B201" s="33" t="s">
        <v>216</v>
      </c>
      <c r="C201" s="33">
        <v>14000000</v>
      </c>
      <c r="D201" s="33" t="s">
        <v>41</v>
      </c>
      <c r="E201" s="33" t="s">
        <v>166</v>
      </c>
      <c r="F201" s="33">
        <v>4</v>
      </c>
      <c r="G201" s="33" t="s">
        <v>23</v>
      </c>
      <c r="H201" s="33"/>
      <c r="I201" s="20">
        <f t="shared" si="28"/>
        <v>0</v>
      </c>
      <c r="J201" s="37" t="s">
        <v>240</v>
      </c>
      <c r="K201" s="20" t="s">
        <v>816</v>
      </c>
      <c r="L201" s="9">
        <f t="shared" si="29"/>
        <v>0</v>
      </c>
      <c r="M201" s="9"/>
      <c r="N201" s="9"/>
      <c r="O201" s="9">
        <f t="shared" si="30"/>
        <v>1600000</v>
      </c>
      <c r="P201" s="9">
        <v>1600000</v>
      </c>
      <c r="Q201" s="9"/>
      <c r="R201" s="9">
        <f t="shared" si="31"/>
        <v>0</v>
      </c>
      <c r="S201" s="9"/>
      <c r="T201" s="9"/>
      <c r="U201" s="9">
        <f t="shared" si="32"/>
        <v>0</v>
      </c>
      <c r="V201" s="9"/>
      <c r="W201" s="9"/>
      <c r="X201" s="9">
        <f t="shared" si="33"/>
        <v>0</v>
      </c>
      <c r="Y201" s="9"/>
      <c r="Z201" s="9"/>
      <c r="AA201" s="10">
        <f t="shared" si="34"/>
        <v>12400000</v>
      </c>
      <c r="AB201" s="11">
        <v>45728</v>
      </c>
    </row>
    <row r="202" spans="1:28" ht="15.75" x14ac:dyDescent="0.25">
      <c r="A202" s="39">
        <v>45700</v>
      </c>
      <c r="B202" s="33" t="s">
        <v>153</v>
      </c>
      <c r="C202" s="33">
        <v>10400000</v>
      </c>
      <c r="D202" s="33" t="s">
        <v>31</v>
      </c>
      <c r="E202" s="33" t="s">
        <v>123</v>
      </c>
      <c r="F202" s="33">
        <v>10</v>
      </c>
      <c r="G202" s="33" t="s">
        <v>51</v>
      </c>
      <c r="H202" s="33"/>
      <c r="I202" s="20">
        <f t="shared" si="28"/>
        <v>0</v>
      </c>
      <c r="J202" s="34" t="s">
        <v>26</v>
      </c>
      <c r="K202" s="20"/>
      <c r="L202" s="9">
        <f t="shared" si="29"/>
        <v>0</v>
      </c>
      <c r="M202" s="9"/>
      <c r="N202" s="9"/>
      <c r="O202" s="9">
        <f t="shared" si="30"/>
        <v>0</v>
      </c>
      <c r="P202" s="9"/>
      <c r="Q202" s="9"/>
      <c r="R202" s="9">
        <f t="shared" si="31"/>
        <v>0</v>
      </c>
      <c r="S202" s="9"/>
      <c r="T202" s="9"/>
      <c r="U202" s="9">
        <f t="shared" si="32"/>
        <v>0</v>
      </c>
      <c r="V202" s="9"/>
      <c r="W202" s="9"/>
      <c r="X202" s="9">
        <f t="shared" si="33"/>
        <v>0</v>
      </c>
      <c r="Y202" s="9"/>
      <c r="Z202" s="9"/>
      <c r="AA202" s="10">
        <f t="shared" si="34"/>
        <v>10400000</v>
      </c>
      <c r="AB202" s="11"/>
    </row>
    <row r="203" spans="1:28" ht="15.75" x14ac:dyDescent="0.25">
      <c r="A203" s="32">
        <v>45700</v>
      </c>
      <c r="B203" s="33" t="s">
        <v>141</v>
      </c>
      <c r="C203" s="33">
        <v>14000000</v>
      </c>
      <c r="D203" s="33" t="s">
        <v>31</v>
      </c>
      <c r="E203" s="33" t="s">
        <v>95</v>
      </c>
      <c r="F203" s="33">
        <v>5200</v>
      </c>
      <c r="G203" s="33" t="s">
        <v>29</v>
      </c>
      <c r="H203" s="33"/>
      <c r="I203" s="20">
        <f t="shared" si="28"/>
        <v>0</v>
      </c>
      <c r="J203" s="16" t="s">
        <v>43</v>
      </c>
      <c r="K203" s="20"/>
      <c r="L203" s="9">
        <f t="shared" si="29"/>
        <v>8841000</v>
      </c>
      <c r="M203" s="9"/>
      <c r="N203" s="9">
        <v>8841000</v>
      </c>
      <c r="O203" s="9">
        <f t="shared" si="30"/>
        <v>0</v>
      </c>
      <c r="P203" s="9"/>
      <c r="Q203" s="9"/>
      <c r="R203" s="9">
        <f t="shared" si="31"/>
        <v>0</v>
      </c>
      <c r="S203" s="9"/>
      <c r="T203" s="9"/>
      <c r="U203" s="9">
        <f t="shared" si="32"/>
        <v>0</v>
      </c>
      <c r="V203" s="9"/>
      <c r="W203" s="9"/>
      <c r="X203" s="9">
        <f t="shared" si="33"/>
        <v>0</v>
      </c>
      <c r="Y203" s="9"/>
      <c r="Z203" s="9"/>
      <c r="AA203" s="10">
        <f t="shared" si="34"/>
        <v>5159000</v>
      </c>
      <c r="AB203" s="11">
        <v>45738</v>
      </c>
    </row>
    <row r="204" spans="1:28" ht="15.75" x14ac:dyDescent="0.25">
      <c r="A204" s="32">
        <v>45700</v>
      </c>
      <c r="B204" s="33" t="s">
        <v>141</v>
      </c>
      <c r="C204" s="33">
        <v>10400000</v>
      </c>
      <c r="D204" s="33" t="s">
        <v>31</v>
      </c>
      <c r="E204" s="33" t="s">
        <v>136</v>
      </c>
      <c r="F204" s="33">
        <v>74.400000000000006</v>
      </c>
      <c r="G204" s="33" t="s">
        <v>51</v>
      </c>
      <c r="H204" s="33"/>
      <c r="I204" s="20">
        <f t="shared" si="28"/>
        <v>0</v>
      </c>
      <c r="J204" s="34" t="s">
        <v>26</v>
      </c>
      <c r="K204" s="20"/>
      <c r="L204" s="9">
        <f t="shared" si="29"/>
        <v>0</v>
      </c>
      <c r="M204" s="9"/>
      <c r="N204" s="9"/>
      <c r="O204" s="9">
        <f t="shared" si="30"/>
        <v>0</v>
      </c>
      <c r="P204" s="9"/>
      <c r="Q204" s="9"/>
      <c r="R204" s="9">
        <f t="shared" si="31"/>
        <v>0</v>
      </c>
      <c r="S204" s="9"/>
      <c r="T204" s="9"/>
      <c r="U204" s="9">
        <f t="shared" si="32"/>
        <v>0</v>
      </c>
      <c r="V204" s="9"/>
      <c r="W204" s="9"/>
      <c r="X204" s="9">
        <f t="shared" si="33"/>
        <v>0</v>
      </c>
      <c r="Y204" s="9"/>
      <c r="Z204" s="9"/>
      <c r="AA204" s="10">
        <f t="shared" si="34"/>
        <v>10400000</v>
      </c>
      <c r="AB204" s="11"/>
    </row>
    <row r="205" spans="1:28" ht="15.75" x14ac:dyDescent="0.25">
      <c r="A205" s="39">
        <v>45700</v>
      </c>
      <c r="B205" s="33" t="s">
        <v>141</v>
      </c>
      <c r="C205" s="33">
        <v>14000000</v>
      </c>
      <c r="D205" s="33" t="s">
        <v>31</v>
      </c>
      <c r="E205" s="33" t="s">
        <v>156</v>
      </c>
      <c r="F205" s="33">
        <v>10</v>
      </c>
      <c r="G205" s="33" t="s">
        <v>23</v>
      </c>
      <c r="H205" s="33"/>
      <c r="I205" s="20">
        <f t="shared" si="28"/>
        <v>0</v>
      </c>
      <c r="J205" s="34" t="s">
        <v>26</v>
      </c>
      <c r="K205" s="20"/>
      <c r="L205" s="9">
        <f t="shared" si="29"/>
        <v>0</v>
      </c>
      <c r="M205" s="9"/>
      <c r="N205" s="9"/>
      <c r="O205" s="9">
        <f t="shared" si="30"/>
        <v>0</v>
      </c>
      <c r="P205" s="9"/>
      <c r="Q205" s="9"/>
      <c r="R205" s="9">
        <f t="shared" si="31"/>
        <v>0</v>
      </c>
      <c r="S205" s="9"/>
      <c r="T205" s="9"/>
      <c r="U205" s="9">
        <f t="shared" si="32"/>
        <v>0</v>
      </c>
      <c r="V205" s="9"/>
      <c r="W205" s="9"/>
      <c r="X205" s="9">
        <f t="shared" si="33"/>
        <v>0</v>
      </c>
      <c r="Y205" s="9"/>
      <c r="Z205" s="9"/>
      <c r="AA205" s="10">
        <f t="shared" si="34"/>
        <v>14000000</v>
      </c>
      <c r="AB205" s="11"/>
    </row>
    <row r="206" spans="1:28" ht="15.75" x14ac:dyDescent="0.25">
      <c r="A206" s="39">
        <v>45700</v>
      </c>
      <c r="B206" s="33" t="s">
        <v>313</v>
      </c>
      <c r="C206" s="33">
        <v>10400000</v>
      </c>
      <c r="D206" s="33" t="s">
        <v>31</v>
      </c>
      <c r="E206" s="33" t="s">
        <v>102</v>
      </c>
      <c r="F206" s="33">
        <v>10</v>
      </c>
      <c r="G206" s="33" t="s">
        <v>74</v>
      </c>
      <c r="H206" s="33"/>
      <c r="I206" s="20">
        <f t="shared" si="28"/>
        <v>0</v>
      </c>
      <c r="J206" s="37" t="s">
        <v>241</v>
      </c>
      <c r="K206" s="20"/>
      <c r="L206" s="9">
        <f t="shared" si="29"/>
        <v>0</v>
      </c>
      <c r="M206" s="9"/>
      <c r="N206" s="9"/>
      <c r="O206" s="9">
        <f t="shared" si="30"/>
        <v>0</v>
      </c>
      <c r="P206" s="9"/>
      <c r="Q206" s="9"/>
      <c r="R206" s="9">
        <f t="shared" si="31"/>
        <v>0</v>
      </c>
      <c r="S206" s="9"/>
      <c r="T206" s="9"/>
      <c r="U206" s="9">
        <f t="shared" si="32"/>
        <v>650000</v>
      </c>
      <c r="V206" s="9">
        <v>650000</v>
      </c>
      <c r="W206" s="9"/>
      <c r="X206" s="9">
        <f t="shared" si="33"/>
        <v>0</v>
      </c>
      <c r="Y206" s="9"/>
      <c r="Z206" s="9"/>
      <c r="AA206" s="10">
        <f t="shared" si="34"/>
        <v>9750000</v>
      </c>
      <c r="AB206" s="11">
        <v>45727</v>
      </c>
    </row>
    <row r="207" spans="1:28" ht="15.75" x14ac:dyDescent="0.25">
      <c r="A207" s="39">
        <v>45701</v>
      </c>
      <c r="B207" s="33" t="s">
        <v>96</v>
      </c>
      <c r="C207" s="33">
        <v>14000000</v>
      </c>
      <c r="D207" s="35" t="s">
        <v>41</v>
      </c>
      <c r="E207" s="33" t="s">
        <v>617</v>
      </c>
      <c r="F207" s="33">
        <v>20</v>
      </c>
      <c r="G207" s="33" t="s">
        <v>33</v>
      </c>
      <c r="H207" s="33"/>
      <c r="I207" s="20">
        <f t="shared" si="28"/>
        <v>0</v>
      </c>
      <c r="J207" s="34" t="s">
        <v>26</v>
      </c>
      <c r="K207" s="20" t="s">
        <v>690</v>
      </c>
      <c r="L207" s="9">
        <f t="shared" si="29"/>
        <v>0</v>
      </c>
      <c r="M207" s="9"/>
      <c r="N207" s="9"/>
      <c r="O207" s="9">
        <f t="shared" si="30"/>
        <v>0</v>
      </c>
      <c r="P207" s="9"/>
      <c r="Q207" s="9"/>
      <c r="R207" s="9">
        <f t="shared" si="31"/>
        <v>0</v>
      </c>
      <c r="S207" s="9"/>
      <c r="T207" s="9"/>
      <c r="U207" s="9">
        <f t="shared" si="32"/>
        <v>0</v>
      </c>
      <c r="V207" s="9"/>
      <c r="W207" s="9"/>
      <c r="X207" s="9">
        <f t="shared" si="33"/>
        <v>0</v>
      </c>
      <c r="Y207" s="9"/>
      <c r="Z207" s="9"/>
      <c r="AA207" s="10">
        <f t="shared" si="34"/>
        <v>14000000</v>
      </c>
      <c r="AB207" s="11"/>
    </row>
    <row r="208" spans="1:28" ht="15.75" x14ac:dyDescent="0.25">
      <c r="A208" s="39">
        <v>45701</v>
      </c>
      <c r="B208" s="33" t="s">
        <v>221</v>
      </c>
      <c r="C208" s="33">
        <v>10400000</v>
      </c>
      <c r="D208" s="35" t="s">
        <v>41</v>
      </c>
      <c r="E208" s="33" t="s">
        <v>175</v>
      </c>
      <c r="F208" s="33">
        <v>100</v>
      </c>
      <c r="G208" s="33" t="s">
        <v>25</v>
      </c>
      <c r="H208" s="33"/>
      <c r="I208" s="20">
        <f t="shared" si="28"/>
        <v>0</v>
      </c>
      <c r="J208" s="14" t="s">
        <v>240</v>
      </c>
      <c r="K208" s="20"/>
      <c r="L208" s="9">
        <f t="shared" si="29"/>
        <v>0</v>
      </c>
      <c r="M208" s="9"/>
      <c r="N208" s="9"/>
      <c r="O208" s="9">
        <f t="shared" si="30"/>
        <v>170000</v>
      </c>
      <c r="P208" s="9">
        <v>170000</v>
      </c>
      <c r="Q208" s="9"/>
      <c r="R208" s="9">
        <f t="shared" si="31"/>
        <v>0</v>
      </c>
      <c r="S208" s="9"/>
      <c r="T208" s="9"/>
      <c r="U208" s="9">
        <f t="shared" si="32"/>
        <v>0</v>
      </c>
      <c r="V208" s="9"/>
      <c r="W208" s="9"/>
      <c r="X208" s="9">
        <f t="shared" si="33"/>
        <v>0</v>
      </c>
      <c r="Y208" s="9"/>
      <c r="Z208" s="9"/>
      <c r="AA208" s="10">
        <f t="shared" si="34"/>
        <v>10230000</v>
      </c>
      <c r="AB208" s="11">
        <v>45741</v>
      </c>
    </row>
    <row r="209" spans="1:28" ht="15.75" x14ac:dyDescent="0.25">
      <c r="A209" s="39">
        <v>45701</v>
      </c>
      <c r="B209" s="33" t="s">
        <v>412</v>
      </c>
      <c r="C209" s="33">
        <v>14000000</v>
      </c>
      <c r="D209" s="33" t="s">
        <v>41</v>
      </c>
      <c r="E209" s="33" t="s">
        <v>91</v>
      </c>
      <c r="F209" s="33">
        <v>500</v>
      </c>
      <c r="G209" s="33" t="s">
        <v>29</v>
      </c>
      <c r="H209" s="33"/>
      <c r="I209" s="20">
        <f t="shared" si="28"/>
        <v>0</v>
      </c>
      <c r="J209" s="41" t="s">
        <v>240</v>
      </c>
      <c r="K209" s="20"/>
      <c r="L209" s="9">
        <f t="shared" si="29"/>
        <v>0</v>
      </c>
      <c r="M209" s="9"/>
      <c r="N209" s="9"/>
      <c r="O209" s="9">
        <f t="shared" si="30"/>
        <v>0</v>
      </c>
      <c r="P209" s="9"/>
      <c r="Q209" s="9"/>
      <c r="R209" s="9">
        <f t="shared" si="31"/>
        <v>1750000</v>
      </c>
      <c r="S209" s="9">
        <v>1750000</v>
      </c>
      <c r="T209" s="9"/>
      <c r="U209" s="9">
        <f t="shared" si="32"/>
        <v>0</v>
      </c>
      <c r="V209" s="9"/>
      <c r="W209" s="9"/>
      <c r="X209" s="9">
        <f t="shared" si="33"/>
        <v>0</v>
      </c>
      <c r="Y209" s="9"/>
      <c r="Z209" s="9"/>
      <c r="AA209" s="10">
        <f t="shared" si="34"/>
        <v>12250000</v>
      </c>
      <c r="AB209" s="11">
        <v>45730</v>
      </c>
    </row>
    <row r="210" spans="1:28" ht="15.75" x14ac:dyDescent="0.25">
      <c r="A210" s="39">
        <v>45701</v>
      </c>
      <c r="B210" s="33" t="s">
        <v>492</v>
      </c>
      <c r="C210" s="33">
        <v>10400000</v>
      </c>
      <c r="D210" s="33" t="s">
        <v>41</v>
      </c>
      <c r="E210" s="33" t="s">
        <v>166</v>
      </c>
      <c r="F210" s="33">
        <v>1</v>
      </c>
      <c r="G210" s="33" t="s">
        <v>23</v>
      </c>
      <c r="H210" s="33"/>
      <c r="I210" s="20">
        <f t="shared" si="28"/>
        <v>0</v>
      </c>
      <c r="J210" s="42" t="s">
        <v>43</v>
      </c>
      <c r="K210" s="20"/>
      <c r="L210" s="9">
        <f t="shared" si="29"/>
        <v>160000</v>
      </c>
      <c r="M210" s="9">
        <v>160000</v>
      </c>
      <c r="N210" s="9"/>
      <c r="O210" s="9">
        <f t="shared" si="30"/>
        <v>0</v>
      </c>
      <c r="P210" s="9"/>
      <c r="Q210" s="9"/>
      <c r="R210" s="9">
        <f t="shared" si="31"/>
        <v>0</v>
      </c>
      <c r="S210" s="9"/>
      <c r="T210" s="9"/>
      <c r="U210" s="9">
        <f t="shared" si="32"/>
        <v>0</v>
      </c>
      <c r="V210" s="9"/>
      <c r="W210" s="9"/>
      <c r="X210" s="9">
        <f t="shared" si="33"/>
        <v>0</v>
      </c>
      <c r="Y210" s="9"/>
      <c r="Z210" s="9"/>
      <c r="AA210" s="10">
        <f t="shared" si="34"/>
        <v>10240000</v>
      </c>
      <c r="AB210" s="11">
        <v>45736</v>
      </c>
    </row>
    <row r="211" spans="1:28" ht="15.75" x14ac:dyDescent="0.25">
      <c r="A211" s="39">
        <v>45701</v>
      </c>
      <c r="B211" s="33" t="s">
        <v>261</v>
      </c>
      <c r="C211" s="33">
        <v>14000000</v>
      </c>
      <c r="D211" s="33" t="s">
        <v>31</v>
      </c>
      <c r="E211" s="33" t="s">
        <v>228</v>
      </c>
      <c r="F211" s="33">
        <v>1</v>
      </c>
      <c r="G211" s="33" t="s">
        <v>138</v>
      </c>
      <c r="H211" s="33"/>
      <c r="I211" s="20">
        <f t="shared" ref="I211:I260" si="35">F211*H211</f>
        <v>0</v>
      </c>
      <c r="J211" s="37" t="s">
        <v>241</v>
      </c>
      <c r="K211" s="20"/>
      <c r="L211" s="9">
        <f t="shared" si="29"/>
        <v>0</v>
      </c>
      <c r="M211" s="9"/>
      <c r="N211" s="9"/>
      <c r="O211" s="9">
        <f t="shared" si="30"/>
        <v>0</v>
      </c>
      <c r="P211" s="9"/>
      <c r="Q211" s="9"/>
      <c r="R211" s="9">
        <f t="shared" si="31"/>
        <v>0</v>
      </c>
      <c r="S211" s="9"/>
      <c r="T211" s="9"/>
      <c r="U211" s="9">
        <f t="shared" si="32"/>
        <v>1200000</v>
      </c>
      <c r="V211" s="9">
        <v>693000</v>
      </c>
      <c r="W211" s="9">
        <v>507000</v>
      </c>
      <c r="X211" s="9">
        <f t="shared" si="33"/>
        <v>0</v>
      </c>
      <c r="Y211" s="9"/>
      <c r="Z211" s="9"/>
      <c r="AA211" s="10">
        <f t="shared" si="34"/>
        <v>12800000</v>
      </c>
      <c r="AB211" s="11">
        <v>45743</v>
      </c>
    </row>
    <row r="212" spans="1:28" ht="15.75" x14ac:dyDescent="0.25">
      <c r="A212" s="39">
        <v>45702</v>
      </c>
      <c r="B212" s="33" t="s">
        <v>232</v>
      </c>
      <c r="C212" s="33">
        <v>10400000</v>
      </c>
      <c r="D212" s="33" t="s">
        <v>41</v>
      </c>
      <c r="E212" s="33" t="s">
        <v>228</v>
      </c>
      <c r="F212" s="33">
        <v>1</v>
      </c>
      <c r="G212" s="33" t="s">
        <v>138</v>
      </c>
      <c r="H212" s="33"/>
      <c r="I212" s="20">
        <f t="shared" si="35"/>
        <v>0</v>
      </c>
      <c r="J212" s="37" t="s">
        <v>240</v>
      </c>
      <c r="K212" s="20"/>
      <c r="L212" s="9">
        <f t="shared" si="29"/>
        <v>0</v>
      </c>
      <c r="M212" s="9"/>
      <c r="N212" s="9"/>
      <c r="O212" s="9">
        <f t="shared" si="30"/>
        <v>1200000</v>
      </c>
      <c r="P212" s="9">
        <v>1200000</v>
      </c>
      <c r="Q212" s="9"/>
      <c r="R212" s="9">
        <f t="shared" si="31"/>
        <v>0</v>
      </c>
      <c r="S212" s="9"/>
      <c r="T212" s="9"/>
      <c r="U212" s="9">
        <f t="shared" si="32"/>
        <v>0</v>
      </c>
      <c r="V212" s="9"/>
      <c r="W212" s="9"/>
      <c r="X212" s="9">
        <f t="shared" si="33"/>
        <v>0</v>
      </c>
      <c r="Y212" s="9"/>
      <c r="Z212" s="9"/>
      <c r="AA212" s="10">
        <f t="shared" si="34"/>
        <v>9200000</v>
      </c>
      <c r="AB212" s="11">
        <v>45719</v>
      </c>
    </row>
    <row r="213" spans="1:28" ht="15.75" x14ac:dyDescent="0.25">
      <c r="A213" s="39">
        <v>45702</v>
      </c>
      <c r="B213" s="33" t="s">
        <v>232</v>
      </c>
      <c r="C213" s="33">
        <v>14000000</v>
      </c>
      <c r="D213" s="33" t="s">
        <v>41</v>
      </c>
      <c r="E213" s="33" t="s">
        <v>137</v>
      </c>
      <c r="F213" s="33">
        <v>1</v>
      </c>
      <c r="G213" s="33" t="s">
        <v>138</v>
      </c>
      <c r="H213" s="33"/>
      <c r="I213" s="20">
        <f t="shared" si="35"/>
        <v>0</v>
      </c>
      <c r="J213" s="37" t="s">
        <v>240</v>
      </c>
      <c r="K213" s="20"/>
      <c r="L213" s="9">
        <f t="shared" si="29"/>
        <v>0</v>
      </c>
      <c r="M213" s="9"/>
      <c r="N213" s="9"/>
      <c r="O213" s="9">
        <f t="shared" si="30"/>
        <v>1200000</v>
      </c>
      <c r="P213" s="9">
        <v>1200000</v>
      </c>
      <c r="Q213" s="9"/>
      <c r="R213" s="9">
        <f t="shared" si="31"/>
        <v>0</v>
      </c>
      <c r="S213" s="9"/>
      <c r="T213" s="9"/>
      <c r="U213" s="9">
        <f t="shared" si="32"/>
        <v>0</v>
      </c>
      <c r="V213" s="9"/>
      <c r="W213" s="9"/>
      <c r="X213" s="9">
        <f t="shared" si="33"/>
        <v>0</v>
      </c>
      <c r="Y213" s="9"/>
      <c r="Z213" s="9"/>
      <c r="AA213" s="10">
        <f t="shared" si="34"/>
        <v>12800000</v>
      </c>
      <c r="AB213" s="11">
        <v>45719</v>
      </c>
    </row>
    <row r="214" spans="1:28" ht="15.75" x14ac:dyDescent="0.25">
      <c r="A214" s="39">
        <v>45702</v>
      </c>
      <c r="B214" s="33" t="s">
        <v>191</v>
      </c>
      <c r="C214" s="33">
        <v>10400000</v>
      </c>
      <c r="D214" s="33" t="s">
        <v>31</v>
      </c>
      <c r="E214" s="33" t="s">
        <v>192</v>
      </c>
      <c r="F214" s="33">
        <v>7000</v>
      </c>
      <c r="G214" s="33" t="s">
        <v>29</v>
      </c>
      <c r="H214" s="33"/>
      <c r="I214" s="20">
        <f t="shared" si="35"/>
        <v>0</v>
      </c>
      <c r="J214" s="14" t="s">
        <v>241</v>
      </c>
      <c r="K214" s="20"/>
      <c r="L214" s="9">
        <f t="shared" si="29"/>
        <v>6125000</v>
      </c>
      <c r="M214" s="9">
        <v>2090300</v>
      </c>
      <c r="N214" s="9">
        <v>4034700</v>
      </c>
      <c r="O214" s="9">
        <f t="shared" si="30"/>
        <v>0</v>
      </c>
      <c r="P214" s="9"/>
      <c r="Q214" s="9"/>
      <c r="R214" s="9">
        <f t="shared" si="31"/>
        <v>0</v>
      </c>
      <c r="S214" s="9"/>
      <c r="T214" s="9"/>
      <c r="U214" s="9">
        <f t="shared" si="32"/>
        <v>0</v>
      </c>
      <c r="V214" s="9"/>
      <c r="W214" s="9"/>
      <c r="X214" s="9">
        <f t="shared" si="33"/>
        <v>0</v>
      </c>
      <c r="Y214" s="9"/>
      <c r="Z214" s="9"/>
      <c r="AA214" s="10">
        <f t="shared" si="34"/>
        <v>4275000</v>
      </c>
      <c r="AB214" s="11">
        <v>45723</v>
      </c>
    </row>
    <row r="215" spans="1:28" ht="15.75" x14ac:dyDescent="0.25">
      <c r="A215" s="32">
        <v>45702</v>
      </c>
      <c r="B215" s="33" t="s">
        <v>191</v>
      </c>
      <c r="C215" s="33">
        <v>14000000</v>
      </c>
      <c r="D215" s="33" t="s">
        <v>31</v>
      </c>
      <c r="E215" s="33" t="s">
        <v>86</v>
      </c>
      <c r="F215" s="33">
        <v>25</v>
      </c>
      <c r="G215" s="33" t="s">
        <v>51</v>
      </c>
      <c r="H215" s="33"/>
      <c r="I215" s="20">
        <f t="shared" si="35"/>
        <v>0</v>
      </c>
      <c r="J215" s="14" t="s">
        <v>241</v>
      </c>
      <c r="K215" s="20"/>
      <c r="L215" s="9">
        <f t="shared" si="29"/>
        <v>3125000</v>
      </c>
      <c r="M215" s="9">
        <v>2159700</v>
      </c>
      <c r="N215" s="9">
        <v>965300</v>
      </c>
      <c r="O215" s="9">
        <f t="shared" si="30"/>
        <v>0</v>
      </c>
      <c r="P215" s="9"/>
      <c r="Q215" s="9"/>
      <c r="R215" s="9">
        <f t="shared" si="31"/>
        <v>0</v>
      </c>
      <c r="S215" s="9"/>
      <c r="T215" s="9"/>
      <c r="U215" s="9">
        <f t="shared" si="32"/>
        <v>0</v>
      </c>
      <c r="V215" s="9"/>
      <c r="W215" s="9"/>
      <c r="X215" s="9">
        <f t="shared" si="33"/>
        <v>0</v>
      </c>
      <c r="Y215" s="9"/>
      <c r="Z215" s="9"/>
      <c r="AA215" s="10">
        <f t="shared" si="34"/>
        <v>10875000</v>
      </c>
      <c r="AB215" s="11">
        <v>45723</v>
      </c>
    </row>
    <row r="216" spans="1:28" ht="15.75" x14ac:dyDescent="0.25">
      <c r="A216" s="39">
        <v>45703</v>
      </c>
      <c r="B216" s="33" t="s">
        <v>162</v>
      </c>
      <c r="C216" s="33">
        <v>10400000</v>
      </c>
      <c r="D216" s="33" t="s">
        <v>31</v>
      </c>
      <c r="E216" s="33" t="s">
        <v>155</v>
      </c>
      <c r="F216" s="33">
        <v>5200</v>
      </c>
      <c r="G216" s="35" t="s">
        <v>29</v>
      </c>
      <c r="H216" s="33"/>
      <c r="I216" s="20">
        <f t="shared" si="35"/>
        <v>0</v>
      </c>
      <c r="J216" s="37" t="s">
        <v>240</v>
      </c>
      <c r="K216" s="20"/>
      <c r="L216" s="9">
        <f t="shared" si="29"/>
        <v>0</v>
      </c>
      <c r="M216" s="9"/>
      <c r="N216" s="9"/>
      <c r="O216" s="9">
        <f t="shared" si="30"/>
        <v>0</v>
      </c>
      <c r="P216" s="9"/>
      <c r="Q216" s="9"/>
      <c r="R216" s="9">
        <f t="shared" si="31"/>
        <v>18200000</v>
      </c>
      <c r="S216" s="9">
        <v>18200000</v>
      </c>
      <c r="T216" s="9"/>
      <c r="U216" s="9">
        <f t="shared" si="32"/>
        <v>0</v>
      </c>
      <c r="V216" s="9"/>
      <c r="W216" s="9"/>
      <c r="X216" s="9">
        <f t="shared" si="33"/>
        <v>0</v>
      </c>
      <c r="Y216" s="9"/>
      <c r="Z216" s="9"/>
      <c r="AA216" s="10">
        <f t="shared" si="34"/>
        <v>-7800000</v>
      </c>
      <c r="AB216" s="11">
        <v>45706</v>
      </c>
    </row>
    <row r="217" spans="1:28" ht="15.75" x14ac:dyDescent="0.25">
      <c r="A217" s="39">
        <v>45703</v>
      </c>
      <c r="B217" s="33" t="s">
        <v>492</v>
      </c>
      <c r="C217" s="33">
        <v>14000000</v>
      </c>
      <c r="D217" s="33" t="s">
        <v>41</v>
      </c>
      <c r="E217" s="33" t="s">
        <v>102</v>
      </c>
      <c r="F217" s="33">
        <v>12</v>
      </c>
      <c r="G217" s="33" t="s">
        <v>74</v>
      </c>
      <c r="H217" s="33"/>
      <c r="I217" s="20">
        <f t="shared" si="35"/>
        <v>0</v>
      </c>
      <c r="J217" s="42" t="s">
        <v>43</v>
      </c>
      <c r="K217" s="20"/>
      <c r="L217" s="9">
        <f t="shared" si="29"/>
        <v>0</v>
      </c>
      <c r="M217" s="9"/>
      <c r="N217" s="9"/>
      <c r="O217" s="9">
        <f t="shared" si="30"/>
        <v>0</v>
      </c>
      <c r="P217" s="9"/>
      <c r="Q217" s="9"/>
      <c r="R217" s="9">
        <f t="shared" si="31"/>
        <v>0</v>
      </c>
      <c r="S217" s="9"/>
      <c r="T217" s="9"/>
      <c r="U217" s="9">
        <f t="shared" si="32"/>
        <v>0</v>
      </c>
      <c r="V217" s="9"/>
      <c r="W217" s="9"/>
      <c r="X217" s="9">
        <f t="shared" si="33"/>
        <v>0</v>
      </c>
      <c r="Y217" s="9"/>
      <c r="Z217" s="9"/>
      <c r="AA217" s="10">
        <f t="shared" si="34"/>
        <v>14000000</v>
      </c>
      <c r="AB217" s="11"/>
    </row>
    <row r="218" spans="1:28" ht="15.75" x14ac:dyDescent="0.25">
      <c r="A218" s="39">
        <v>45703</v>
      </c>
      <c r="B218" s="33" t="s">
        <v>162</v>
      </c>
      <c r="C218" s="33">
        <v>10400000</v>
      </c>
      <c r="D218" s="33" t="s">
        <v>41</v>
      </c>
      <c r="E218" s="33" t="s">
        <v>102</v>
      </c>
      <c r="F218" s="33">
        <v>2</v>
      </c>
      <c r="G218" s="33" t="s">
        <v>74</v>
      </c>
      <c r="H218" s="33"/>
      <c r="I218" s="20">
        <f t="shared" si="35"/>
        <v>0</v>
      </c>
      <c r="J218" s="37" t="s">
        <v>240</v>
      </c>
      <c r="K218" s="20"/>
      <c r="L218" s="9">
        <f t="shared" si="29"/>
        <v>0</v>
      </c>
      <c r="M218" s="9"/>
      <c r="N218" s="9"/>
      <c r="O218" s="9">
        <f t="shared" si="30"/>
        <v>0</v>
      </c>
      <c r="P218" s="9"/>
      <c r="Q218" s="9"/>
      <c r="R218" s="9">
        <f t="shared" si="31"/>
        <v>130000</v>
      </c>
      <c r="S218" s="9"/>
      <c r="T218" s="9">
        <v>130000</v>
      </c>
      <c r="U218" s="9">
        <f t="shared" si="32"/>
        <v>0</v>
      </c>
      <c r="V218" s="9"/>
      <c r="W218" s="9"/>
      <c r="X218" s="9">
        <f t="shared" si="33"/>
        <v>0</v>
      </c>
      <c r="Y218" s="9"/>
      <c r="Z218" s="9"/>
      <c r="AA218" s="10">
        <f t="shared" si="34"/>
        <v>10270000</v>
      </c>
      <c r="AB218" s="11">
        <v>45722</v>
      </c>
    </row>
    <row r="219" spans="1:28" ht="15.75" x14ac:dyDescent="0.25">
      <c r="A219" s="39">
        <v>45705</v>
      </c>
      <c r="B219" s="33" t="s">
        <v>67</v>
      </c>
      <c r="C219" s="33">
        <v>14000000</v>
      </c>
      <c r="D219" s="33" t="s">
        <v>31</v>
      </c>
      <c r="E219" s="33" t="s">
        <v>293</v>
      </c>
      <c r="F219" s="33">
        <v>160</v>
      </c>
      <c r="G219" s="33" t="s">
        <v>74</v>
      </c>
      <c r="H219" s="33"/>
      <c r="I219" s="20">
        <f t="shared" si="35"/>
        <v>0</v>
      </c>
      <c r="J219" s="34" t="s">
        <v>26</v>
      </c>
      <c r="K219" s="20"/>
      <c r="L219" s="9">
        <f t="shared" si="29"/>
        <v>0</v>
      </c>
      <c r="M219" s="9"/>
      <c r="N219" s="9"/>
      <c r="O219" s="9">
        <f t="shared" si="30"/>
        <v>0</v>
      </c>
      <c r="P219" s="9"/>
      <c r="Q219" s="9"/>
      <c r="R219" s="9">
        <f t="shared" si="31"/>
        <v>0</v>
      </c>
      <c r="S219" s="9"/>
      <c r="T219" s="9"/>
      <c r="U219" s="9">
        <f t="shared" si="32"/>
        <v>0</v>
      </c>
      <c r="V219" s="9"/>
      <c r="W219" s="9"/>
      <c r="X219" s="9">
        <f t="shared" si="33"/>
        <v>0</v>
      </c>
      <c r="Y219" s="9"/>
      <c r="Z219" s="9"/>
      <c r="AA219" s="10">
        <f t="shared" si="34"/>
        <v>14000000</v>
      </c>
      <c r="AB219" s="11"/>
    </row>
    <row r="220" spans="1:28" ht="15.75" x14ac:dyDescent="0.25">
      <c r="A220" s="39">
        <v>45705</v>
      </c>
      <c r="B220" s="33" t="s">
        <v>194</v>
      </c>
      <c r="C220" s="33">
        <v>10400000</v>
      </c>
      <c r="D220" s="33" t="s">
        <v>41</v>
      </c>
      <c r="E220" s="33" t="s">
        <v>195</v>
      </c>
      <c r="F220" s="33">
        <v>1452</v>
      </c>
      <c r="G220" s="33" t="s">
        <v>51</v>
      </c>
      <c r="H220" s="33"/>
      <c r="I220" s="20">
        <f t="shared" si="35"/>
        <v>0</v>
      </c>
      <c r="J220" s="37" t="s">
        <v>240</v>
      </c>
      <c r="K220" s="20"/>
      <c r="L220" s="9">
        <f t="shared" si="29"/>
        <v>0</v>
      </c>
      <c r="M220" s="9"/>
      <c r="N220" s="9"/>
      <c r="O220" s="9">
        <f t="shared" si="30"/>
        <v>10476000</v>
      </c>
      <c r="P220" s="9">
        <v>2400000</v>
      </c>
      <c r="Q220" s="9">
        <v>8076000</v>
      </c>
      <c r="R220" s="9">
        <f t="shared" si="31"/>
        <v>0</v>
      </c>
      <c r="S220" s="9"/>
      <c r="T220" s="9"/>
      <c r="U220" s="9">
        <f t="shared" si="32"/>
        <v>0</v>
      </c>
      <c r="V220" s="9"/>
      <c r="W220" s="9"/>
      <c r="X220" s="9">
        <f t="shared" si="33"/>
        <v>0</v>
      </c>
      <c r="Y220" s="9"/>
      <c r="Z220" s="9"/>
      <c r="AA220" s="10">
        <f t="shared" si="34"/>
        <v>-76000</v>
      </c>
      <c r="AB220" s="11">
        <v>45730</v>
      </c>
    </row>
    <row r="221" spans="1:28" ht="15.75" x14ac:dyDescent="0.25">
      <c r="A221" s="39">
        <v>45705</v>
      </c>
      <c r="B221" s="33" t="s">
        <v>53</v>
      </c>
      <c r="C221" s="33">
        <v>14000000</v>
      </c>
      <c r="D221" s="33" t="s">
        <v>31</v>
      </c>
      <c r="E221" s="33" t="s">
        <v>95</v>
      </c>
      <c r="F221" s="33">
        <v>3000</v>
      </c>
      <c r="G221" s="33" t="s">
        <v>29</v>
      </c>
      <c r="H221" s="33"/>
      <c r="I221" s="20">
        <f t="shared" si="35"/>
        <v>0</v>
      </c>
      <c r="J221" s="37" t="s">
        <v>240</v>
      </c>
      <c r="K221" s="20" t="s">
        <v>693</v>
      </c>
      <c r="L221" s="9">
        <f t="shared" si="29"/>
        <v>0</v>
      </c>
      <c r="M221" s="9"/>
      <c r="N221" s="9"/>
      <c r="O221" s="9">
        <f t="shared" si="30"/>
        <v>11400000</v>
      </c>
      <c r="P221" s="9">
        <v>11400000</v>
      </c>
      <c r="Q221" s="9"/>
      <c r="R221" s="9">
        <f t="shared" si="31"/>
        <v>0</v>
      </c>
      <c r="S221" s="9"/>
      <c r="T221" s="9"/>
      <c r="U221" s="9">
        <f t="shared" si="32"/>
        <v>0</v>
      </c>
      <c r="V221" s="9"/>
      <c r="W221" s="9"/>
      <c r="X221" s="9">
        <f t="shared" si="33"/>
        <v>0</v>
      </c>
      <c r="Y221" s="9"/>
      <c r="Z221" s="9"/>
      <c r="AA221" s="10">
        <f t="shared" si="34"/>
        <v>2600000</v>
      </c>
      <c r="AB221" s="11">
        <v>45723</v>
      </c>
    </row>
    <row r="222" spans="1:28" ht="15.75" x14ac:dyDescent="0.25">
      <c r="A222" s="39">
        <v>45705</v>
      </c>
      <c r="B222" s="33" t="s">
        <v>208</v>
      </c>
      <c r="C222" s="33">
        <v>10400000</v>
      </c>
      <c r="D222" s="33" t="s">
        <v>31</v>
      </c>
      <c r="E222" s="33" t="s">
        <v>616</v>
      </c>
      <c r="F222" s="33">
        <v>113.4</v>
      </c>
      <c r="G222" s="33" t="s">
        <v>51</v>
      </c>
      <c r="H222" s="33"/>
      <c r="I222" s="20">
        <f t="shared" si="35"/>
        <v>0</v>
      </c>
      <c r="J222" s="42" t="s">
        <v>38</v>
      </c>
      <c r="K222" s="20" t="s">
        <v>692</v>
      </c>
      <c r="L222" s="9">
        <f t="shared" si="29"/>
        <v>0</v>
      </c>
      <c r="M222" s="9"/>
      <c r="N222" s="9"/>
      <c r="O222" s="9">
        <f t="shared" si="30"/>
        <v>6867000</v>
      </c>
      <c r="P222" s="9">
        <v>6867000</v>
      </c>
      <c r="Q222" s="9"/>
      <c r="R222" s="9">
        <f t="shared" si="31"/>
        <v>0</v>
      </c>
      <c r="S222" s="9"/>
      <c r="T222" s="9"/>
      <c r="U222" s="9">
        <f t="shared" si="32"/>
        <v>0</v>
      </c>
      <c r="V222" s="9"/>
      <c r="W222" s="9"/>
      <c r="X222" s="9">
        <f t="shared" si="33"/>
        <v>0</v>
      </c>
      <c r="Y222" s="9"/>
      <c r="Z222" s="9"/>
      <c r="AA222" s="10">
        <f t="shared" si="34"/>
        <v>3533000</v>
      </c>
      <c r="AB222" s="11">
        <v>45733</v>
      </c>
    </row>
    <row r="223" spans="1:28" ht="15.75" x14ac:dyDescent="0.25">
      <c r="A223" s="39">
        <v>45705</v>
      </c>
      <c r="B223" s="33" t="s">
        <v>208</v>
      </c>
      <c r="C223" s="33">
        <v>14000000</v>
      </c>
      <c r="D223" s="33" t="s">
        <v>31</v>
      </c>
      <c r="E223" s="33" t="s">
        <v>62</v>
      </c>
      <c r="F223" s="33">
        <v>79.5</v>
      </c>
      <c r="G223" s="33" t="s">
        <v>51</v>
      </c>
      <c r="H223" s="33"/>
      <c r="I223" s="20">
        <f t="shared" si="35"/>
        <v>0</v>
      </c>
      <c r="J223" s="34" t="s">
        <v>26</v>
      </c>
      <c r="K223" s="20" t="s">
        <v>692</v>
      </c>
      <c r="L223" s="9">
        <f t="shared" si="29"/>
        <v>0</v>
      </c>
      <c r="M223" s="9"/>
      <c r="N223" s="9"/>
      <c r="O223" s="9">
        <f t="shared" si="30"/>
        <v>0</v>
      </c>
      <c r="P223" s="9"/>
      <c r="Q223" s="9"/>
      <c r="R223" s="9">
        <f t="shared" si="31"/>
        <v>0</v>
      </c>
      <c r="S223" s="9"/>
      <c r="T223" s="9"/>
      <c r="U223" s="9">
        <f t="shared" si="32"/>
        <v>0</v>
      </c>
      <c r="V223" s="9"/>
      <c r="W223" s="9"/>
      <c r="X223" s="9">
        <f t="shared" si="33"/>
        <v>0</v>
      </c>
      <c r="Y223" s="9"/>
      <c r="Z223" s="9"/>
      <c r="AA223" s="10">
        <f t="shared" si="34"/>
        <v>14000000</v>
      </c>
      <c r="AB223" s="11"/>
    </row>
    <row r="224" spans="1:28" ht="15.75" x14ac:dyDescent="0.25">
      <c r="A224" s="39">
        <v>45705</v>
      </c>
      <c r="B224" s="33" t="s">
        <v>92</v>
      </c>
      <c r="C224" s="33">
        <v>10400000</v>
      </c>
      <c r="D224" s="33" t="s">
        <v>31</v>
      </c>
      <c r="E224" s="33" t="s">
        <v>91</v>
      </c>
      <c r="F224" s="33">
        <v>500</v>
      </c>
      <c r="G224" s="33" t="s">
        <v>29</v>
      </c>
      <c r="H224" s="33"/>
      <c r="I224" s="20">
        <f t="shared" si="35"/>
        <v>0</v>
      </c>
      <c r="J224" s="34" t="s">
        <v>26</v>
      </c>
      <c r="K224" s="20" t="s">
        <v>684</v>
      </c>
      <c r="L224" s="9">
        <f t="shared" si="29"/>
        <v>0</v>
      </c>
      <c r="M224" s="9"/>
      <c r="N224" s="9"/>
      <c r="O224" s="9">
        <f t="shared" si="30"/>
        <v>0</v>
      </c>
      <c r="P224" s="9"/>
      <c r="Q224" s="9"/>
      <c r="R224" s="9">
        <f t="shared" si="31"/>
        <v>0</v>
      </c>
      <c r="S224" s="9"/>
      <c r="T224" s="9"/>
      <c r="U224" s="9">
        <f t="shared" si="32"/>
        <v>0</v>
      </c>
      <c r="V224" s="9"/>
      <c r="W224" s="9"/>
      <c r="X224" s="9">
        <f t="shared" si="33"/>
        <v>0</v>
      </c>
      <c r="Y224" s="9"/>
      <c r="Z224" s="9"/>
      <c r="AA224" s="10">
        <f t="shared" si="34"/>
        <v>10400000</v>
      </c>
      <c r="AB224" s="11"/>
    </row>
    <row r="225" spans="1:28" ht="15.75" x14ac:dyDescent="0.25">
      <c r="A225" s="39">
        <v>45705</v>
      </c>
      <c r="B225" s="33" t="s">
        <v>92</v>
      </c>
      <c r="C225" s="33">
        <v>14000000</v>
      </c>
      <c r="D225" s="33" t="s">
        <v>31</v>
      </c>
      <c r="E225" s="33" t="s">
        <v>270</v>
      </c>
      <c r="F225" s="33">
        <v>500</v>
      </c>
      <c r="G225" s="33" t="s">
        <v>29</v>
      </c>
      <c r="H225" s="33"/>
      <c r="I225" s="20">
        <f t="shared" si="35"/>
        <v>0</v>
      </c>
      <c r="J225" s="34" t="s">
        <v>26</v>
      </c>
      <c r="K225" s="20" t="s">
        <v>684</v>
      </c>
      <c r="L225" s="9">
        <f t="shared" si="29"/>
        <v>0</v>
      </c>
      <c r="M225" s="9"/>
      <c r="N225" s="9"/>
      <c r="O225" s="9">
        <f t="shared" si="30"/>
        <v>0</v>
      </c>
      <c r="P225" s="9"/>
      <c r="Q225" s="9"/>
      <c r="R225" s="9">
        <f t="shared" si="31"/>
        <v>0</v>
      </c>
      <c r="S225" s="9"/>
      <c r="T225" s="9"/>
      <c r="U225" s="9">
        <f t="shared" si="32"/>
        <v>0</v>
      </c>
      <c r="V225" s="9"/>
      <c r="W225" s="9"/>
      <c r="X225" s="9">
        <f t="shared" si="33"/>
        <v>0</v>
      </c>
      <c r="Y225" s="9"/>
      <c r="Z225" s="9"/>
      <c r="AA225" s="10">
        <f t="shared" si="34"/>
        <v>14000000</v>
      </c>
      <c r="AB225" s="11"/>
    </row>
    <row r="226" spans="1:28" ht="15.75" x14ac:dyDescent="0.25">
      <c r="A226" s="32">
        <v>45705</v>
      </c>
      <c r="B226" s="33" t="s">
        <v>191</v>
      </c>
      <c r="C226" s="33">
        <v>10400000</v>
      </c>
      <c r="D226" s="33" t="s">
        <v>31</v>
      </c>
      <c r="E226" s="33" t="s">
        <v>297</v>
      </c>
      <c r="F226" s="33">
        <v>4000</v>
      </c>
      <c r="G226" s="33" t="s">
        <v>29</v>
      </c>
      <c r="H226" s="33"/>
      <c r="I226" s="20">
        <f t="shared" si="35"/>
        <v>0</v>
      </c>
      <c r="J226" s="14" t="s">
        <v>241</v>
      </c>
      <c r="K226" s="20"/>
      <c r="L226" s="9">
        <f t="shared" ref="L226:L286" si="36">M226+N226</f>
        <v>6800000</v>
      </c>
      <c r="M226" s="9">
        <v>2841000</v>
      </c>
      <c r="N226" s="9">
        <v>3959000</v>
      </c>
      <c r="O226" s="9">
        <f t="shared" ref="O226:O286" si="37">P226+Q226</f>
        <v>0</v>
      </c>
      <c r="P226" s="9"/>
      <c r="Q226" s="9"/>
      <c r="R226" s="9">
        <f t="shared" ref="R226:R286" si="38">S226+T226</f>
        <v>0</v>
      </c>
      <c r="S226" s="9"/>
      <c r="T226" s="9"/>
      <c r="U226" s="9">
        <f t="shared" ref="U226:U286" si="39">V226+W226</f>
        <v>0</v>
      </c>
      <c r="V226" s="9"/>
      <c r="W226" s="9"/>
      <c r="X226" s="9">
        <f t="shared" ref="X226:X286" si="40">Y226+Z226</f>
        <v>0</v>
      </c>
      <c r="Y226" s="9"/>
      <c r="Z226" s="9"/>
      <c r="AA226" s="10">
        <f t="shared" ref="AA226:AA286" si="41">C226+I226-L226-O226-U226-X226-R226</f>
        <v>3600000</v>
      </c>
      <c r="AB226" s="11">
        <v>45730</v>
      </c>
    </row>
    <row r="227" spans="1:28" ht="15.75" x14ac:dyDescent="0.25">
      <c r="A227" s="39">
        <v>45705</v>
      </c>
      <c r="B227" s="33" t="s">
        <v>191</v>
      </c>
      <c r="C227" s="33">
        <v>14000000</v>
      </c>
      <c r="D227" s="33" t="s">
        <v>31</v>
      </c>
      <c r="E227" s="33" t="s">
        <v>150</v>
      </c>
      <c r="F227" s="33">
        <v>19.5</v>
      </c>
      <c r="G227" s="33" t="s">
        <v>51</v>
      </c>
      <c r="H227" s="33"/>
      <c r="I227" s="20">
        <f t="shared" si="35"/>
        <v>0</v>
      </c>
      <c r="J227" s="14" t="s">
        <v>241</v>
      </c>
      <c r="K227" s="20"/>
      <c r="L227" s="9">
        <f t="shared" si="36"/>
        <v>916500</v>
      </c>
      <c r="M227" s="9">
        <v>275500</v>
      </c>
      <c r="N227" s="9">
        <v>641000</v>
      </c>
      <c r="O227" s="9">
        <f t="shared" si="37"/>
        <v>0</v>
      </c>
      <c r="P227" s="9"/>
      <c r="Q227" s="9"/>
      <c r="R227" s="9">
        <f t="shared" si="38"/>
        <v>0</v>
      </c>
      <c r="S227" s="9"/>
      <c r="T227" s="9"/>
      <c r="U227" s="9">
        <f t="shared" si="39"/>
        <v>0</v>
      </c>
      <c r="V227" s="9"/>
      <c r="W227" s="9"/>
      <c r="X227" s="9">
        <f t="shared" si="40"/>
        <v>0</v>
      </c>
      <c r="Y227" s="9"/>
      <c r="Z227" s="9"/>
      <c r="AA227" s="10">
        <f t="shared" si="41"/>
        <v>13083500</v>
      </c>
      <c r="AB227" s="11">
        <v>45733</v>
      </c>
    </row>
    <row r="228" spans="1:28" ht="15.75" x14ac:dyDescent="0.25">
      <c r="A228" s="39">
        <v>45706</v>
      </c>
      <c r="B228" s="33" t="s">
        <v>193</v>
      </c>
      <c r="C228" s="33">
        <v>10400000</v>
      </c>
      <c r="D228" s="33" t="s">
        <v>31</v>
      </c>
      <c r="E228" s="33" t="s">
        <v>73</v>
      </c>
      <c r="F228" s="33">
        <v>20</v>
      </c>
      <c r="G228" s="33" t="s">
        <v>74</v>
      </c>
      <c r="H228" s="33"/>
      <c r="I228" s="20">
        <f t="shared" si="35"/>
        <v>0</v>
      </c>
      <c r="J228" s="37" t="s">
        <v>240</v>
      </c>
      <c r="K228" s="20" t="s">
        <v>831</v>
      </c>
      <c r="L228" s="9">
        <f t="shared" si="36"/>
        <v>0</v>
      </c>
      <c r="M228" s="9"/>
      <c r="N228" s="9"/>
      <c r="O228" s="9">
        <f t="shared" si="37"/>
        <v>1000000</v>
      </c>
      <c r="P228" s="9"/>
      <c r="Q228" s="9">
        <v>1000000</v>
      </c>
      <c r="R228" s="9">
        <f t="shared" si="38"/>
        <v>0</v>
      </c>
      <c r="S228" s="9"/>
      <c r="T228" s="9"/>
      <c r="U228" s="9">
        <f t="shared" si="39"/>
        <v>0</v>
      </c>
      <c r="V228" s="9"/>
      <c r="W228" s="9"/>
      <c r="X228" s="9">
        <f t="shared" si="40"/>
        <v>0</v>
      </c>
      <c r="Y228" s="9"/>
      <c r="Z228" s="9"/>
      <c r="AA228" s="10">
        <f t="shared" si="41"/>
        <v>9400000</v>
      </c>
      <c r="AB228" s="11">
        <v>45727</v>
      </c>
    </row>
    <row r="229" spans="1:28" ht="15.75" x14ac:dyDescent="0.25">
      <c r="A229" s="39">
        <v>45706</v>
      </c>
      <c r="B229" s="33" t="s">
        <v>193</v>
      </c>
      <c r="C229" s="33">
        <v>14000000</v>
      </c>
      <c r="D229" s="33" t="s">
        <v>31</v>
      </c>
      <c r="E229" s="33" t="s">
        <v>130</v>
      </c>
      <c r="F229" s="33">
        <v>20</v>
      </c>
      <c r="G229" s="33" t="s">
        <v>51</v>
      </c>
      <c r="H229" s="33"/>
      <c r="I229" s="20">
        <f t="shared" si="35"/>
        <v>0</v>
      </c>
      <c r="J229" s="37" t="s">
        <v>240</v>
      </c>
      <c r="K229" s="20" t="s">
        <v>831</v>
      </c>
      <c r="L229" s="9">
        <f t="shared" si="36"/>
        <v>0</v>
      </c>
      <c r="M229" s="9"/>
      <c r="N229" s="9"/>
      <c r="O229" s="9">
        <f t="shared" si="37"/>
        <v>1000000</v>
      </c>
      <c r="P229" s="9"/>
      <c r="Q229" s="9">
        <v>1000000</v>
      </c>
      <c r="R229" s="9">
        <f t="shared" si="38"/>
        <v>0</v>
      </c>
      <c r="S229" s="9"/>
      <c r="T229" s="9"/>
      <c r="U229" s="9">
        <f t="shared" si="39"/>
        <v>0</v>
      </c>
      <c r="V229" s="9"/>
      <c r="W229" s="9"/>
      <c r="X229" s="9">
        <f t="shared" si="40"/>
        <v>0</v>
      </c>
      <c r="Y229" s="9"/>
      <c r="Z229" s="9"/>
      <c r="AA229" s="10">
        <f t="shared" si="41"/>
        <v>13000000</v>
      </c>
      <c r="AB229" s="11">
        <v>45727</v>
      </c>
    </row>
    <row r="230" spans="1:28" ht="15.75" x14ac:dyDescent="0.25">
      <c r="A230" s="39">
        <v>45706</v>
      </c>
      <c r="B230" s="33" t="s">
        <v>193</v>
      </c>
      <c r="C230" s="33">
        <v>10400000</v>
      </c>
      <c r="D230" s="33" t="s">
        <v>31</v>
      </c>
      <c r="E230" s="33" t="s">
        <v>102</v>
      </c>
      <c r="F230" s="33">
        <v>12</v>
      </c>
      <c r="G230" s="33" t="s">
        <v>74</v>
      </c>
      <c r="H230" s="33"/>
      <c r="I230" s="20">
        <f t="shared" si="35"/>
        <v>0</v>
      </c>
      <c r="J230" s="37" t="s">
        <v>240</v>
      </c>
      <c r="K230" s="20" t="s">
        <v>831</v>
      </c>
      <c r="L230" s="9">
        <f t="shared" si="36"/>
        <v>0</v>
      </c>
      <c r="M230" s="9"/>
      <c r="N230" s="9"/>
      <c r="O230" s="9">
        <f t="shared" si="37"/>
        <v>780000</v>
      </c>
      <c r="P230" s="9"/>
      <c r="Q230" s="9">
        <v>780000</v>
      </c>
      <c r="R230" s="9">
        <f t="shared" si="38"/>
        <v>0</v>
      </c>
      <c r="S230" s="9"/>
      <c r="T230" s="9"/>
      <c r="U230" s="9">
        <f t="shared" si="39"/>
        <v>0</v>
      </c>
      <c r="V230" s="9"/>
      <c r="W230" s="9"/>
      <c r="X230" s="9">
        <f t="shared" si="40"/>
        <v>0</v>
      </c>
      <c r="Y230" s="9"/>
      <c r="Z230" s="9"/>
      <c r="AA230" s="10">
        <f t="shared" si="41"/>
        <v>9620000</v>
      </c>
      <c r="AB230" s="11">
        <v>45727</v>
      </c>
    </row>
    <row r="231" spans="1:28" ht="15.75" x14ac:dyDescent="0.25">
      <c r="A231" s="39">
        <v>45706</v>
      </c>
      <c r="B231" s="33" t="s">
        <v>193</v>
      </c>
      <c r="C231" s="33">
        <v>14000000</v>
      </c>
      <c r="D231" s="33" t="s">
        <v>31</v>
      </c>
      <c r="E231" s="33" t="s">
        <v>139</v>
      </c>
      <c r="F231" s="33">
        <v>2</v>
      </c>
      <c r="G231" s="33" t="s">
        <v>23</v>
      </c>
      <c r="H231" s="33"/>
      <c r="I231" s="20">
        <f t="shared" si="35"/>
        <v>0</v>
      </c>
      <c r="J231" s="37" t="s">
        <v>240</v>
      </c>
      <c r="K231" s="20" t="s">
        <v>831</v>
      </c>
      <c r="L231" s="9">
        <f t="shared" si="36"/>
        <v>0</v>
      </c>
      <c r="M231" s="9"/>
      <c r="N231" s="9"/>
      <c r="O231" s="9">
        <f t="shared" si="37"/>
        <v>800000</v>
      </c>
      <c r="P231" s="9"/>
      <c r="Q231" s="9">
        <v>800000</v>
      </c>
      <c r="R231" s="9">
        <f t="shared" si="38"/>
        <v>0</v>
      </c>
      <c r="S231" s="9"/>
      <c r="T231" s="9"/>
      <c r="U231" s="9">
        <f t="shared" si="39"/>
        <v>0</v>
      </c>
      <c r="V231" s="9"/>
      <c r="W231" s="9"/>
      <c r="X231" s="9">
        <f t="shared" si="40"/>
        <v>0</v>
      </c>
      <c r="Y231" s="9"/>
      <c r="Z231" s="9"/>
      <c r="AA231" s="10">
        <f t="shared" si="41"/>
        <v>13200000</v>
      </c>
      <c r="AB231" s="11">
        <v>45727</v>
      </c>
    </row>
    <row r="232" spans="1:28" ht="15.75" x14ac:dyDescent="0.25">
      <c r="A232" s="39">
        <v>45706</v>
      </c>
      <c r="B232" s="33" t="s">
        <v>602</v>
      </c>
      <c r="C232" s="33">
        <v>10400000</v>
      </c>
      <c r="D232" s="33" t="s">
        <v>223</v>
      </c>
      <c r="E232" s="33" t="s">
        <v>64</v>
      </c>
      <c r="F232" s="33">
        <v>4</v>
      </c>
      <c r="G232" s="33" t="s">
        <v>33</v>
      </c>
      <c r="H232" s="33"/>
      <c r="I232" s="20">
        <f t="shared" si="35"/>
        <v>0</v>
      </c>
      <c r="J232" s="37" t="s">
        <v>34</v>
      </c>
      <c r="K232" s="20"/>
      <c r="L232" s="9">
        <f t="shared" si="36"/>
        <v>0</v>
      </c>
      <c r="M232" s="9"/>
      <c r="N232" s="9"/>
      <c r="O232" s="9">
        <f t="shared" si="37"/>
        <v>0</v>
      </c>
      <c r="P232" s="9"/>
      <c r="Q232" s="9"/>
      <c r="R232" s="9">
        <f t="shared" si="38"/>
        <v>0</v>
      </c>
      <c r="S232" s="9"/>
      <c r="T232" s="9"/>
      <c r="U232" s="9">
        <f t="shared" si="39"/>
        <v>0</v>
      </c>
      <c r="V232" s="9"/>
      <c r="W232" s="9"/>
      <c r="X232" s="9">
        <f t="shared" si="40"/>
        <v>0</v>
      </c>
      <c r="Y232" s="9"/>
      <c r="Z232" s="9"/>
      <c r="AA232" s="10">
        <f t="shared" si="41"/>
        <v>10400000</v>
      </c>
      <c r="AB232" s="11">
        <v>45706</v>
      </c>
    </row>
    <row r="233" spans="1:28" ht="15.75" x14ac:dyDescent="0.25">
      <c r="A233" s="39">
        <v>45706</v>
      </c>
      <c r="B233" s="33" t="s">
        <v>189</v>
      </c>
      <c r="C233" s="33">
        <v>14000000</v>
      </c>
      <c r="D233" s="33" t="s">
        <v>31</v>
      </c>
      <c r="E233" s="33" t="s">
        <v>110</v>
      </c>
      <c r="F233" s="33">
        <v>1200</v>
      </c>
      <c r="G233" s="33" t="s">
        <v>29</v>
      </c>
      <c r="H233" s="33"/>
      <c r="I233" s="20">
        <f t="shared" si="35"/>
        <v>0</v>
      </c>
      <c r="J233" s="14" t="s">
        <v>240</v>
      </c>
      <c r="K233" s="20"/>
      <c r="L233" s="9">
        <f t="shared" si="36"/>
        <v>0</v>
      </c>
      <c r="M233" s="9"/>
      <c r="N233" s="9"/>
      <c r="O233" s="9">
        <f t="shared" si="37"/>
        <v>0</v>
      </c>
      <c r="P233" s="9"/>
      <c r="Q233" s="9"/>
      <c r="R233" s="9">
        <f t="shared" si="38"/>
        <v>1000500</v>
      </c>
      <c r="S233" s="9">
        <v>1000500</v>
      </c>
      <c r="T233" s="9"/>
      <c r="U233" s="9">
        <f t="shared" si="39"/>
        <v>0</v>
      </c>
      <c r="V233" s="9"/>
      <c r="W233" s="9"/>
      <c r="X233" s="9">
        <f t="shared" si="40"/>
        <v>0</v>
      </c>
      <c r="Y233" s="9"/>
      <c r="Z233" s="9"/>
      <c r="AA233" s="10">
        <f t="shared" si="41"/>
        <v>12999500</v>
      </c>
      <c r="AB233" s="11">
        <v>45719</v>
      </c>
    </row>
    <row r="234" spans="1:28" ht="15.75" x14ac:dyDescent="0.25">
      <c r="A234" s="32">
        <v>45706</v>
      </c>
      <c r="B234" s="33" t="s">
        <v>412</v>
      </c>
      <c r="C234" s="33">
        <v>10400000</v>
      </c>
      <c r="D234" s="33" t="s">
        <v>41</v>
      </c>
      <c r="E234" s="33" t="s">
        <v>297</v>
      </c>
      <c r="F234" s="33">
        <v>5000</v>
      </c>
      <c r="G234" s="33" t="s">
        <v>29</v>
      </c>
      <c r="H234" s="33"/>
      <c r="I234" s="20">
        <f t="shared" si="35"/>
        <v>0</v>
      </c>
      <c r="J234" s="60" t="s">
        <v>38</v>
      </c>
      <c r="K234" s="20"/>
      <c r="L234" s="9">
        <f t="shared" si="36"/>
        <v>0</v>
      </c>
      <c r="M234" s="9"/>
      <c r="N234" s="9"/>
      <c r="O234" s="9">
        <f t="shared" si="37"/>
        <v>0</v>
      </c>
      <c r="P234" s="9"/>
      <c r="Q234" s="9"/>
      <c r="R234" s="9">
        <f t="shared" si="38"/>
        <v>3350000</v>
      </c>
      <c r="S234" s="9">
        <v>3350000</v>
      </c>
      <c r="T234" s="9"/>
      <c r="U234" s="9">
        <f t="shared" si="39"/>
        <v>0</v>
      </c>
      <c r="V234" s="9"/>
      <c r="W234" s="9"/>
      <c r="X234" s="9">
        <f t="shared" si="40"/>
        <v>0</v>
      </c>
      <c r="Y234" s="9"/>
      <c r="Z234" s="9"/>
      <c r="AA234" s="10">
        <f t="shared" si="41"/>
        <v>7050000</v>
      </c>
      <c r="AB234" s="11">
        <v>45730</v>
      </c>
    </row>
    <row r="235" spans="1:28" ht="15.75" x14ac:dyDescent="0.25">
      <c r="A235" s="39">
        <v>45706</v>
      </c>
      <c r="B235" s="33" t="s">
        <v>412</v>
      </c>
      <c r="C235" s="33">
        <v>14000000</v>
      </c>
      <c r="D235" s="33" t="s">
        <v>41</v>
      </c>
      <c r="E235" s="33" t="s">
        <v>111</v>
      </c>
      <c r="F235" s="33">
        <v>400</v>
      </c>
      <c r="G235" s="33" t="s">
        <v>29</v>
      </c>
      <c r="H235" s="33"/>
      <c r="I235" s="20">
        <f t="shared" si="35"/>
        <v>0</v>
      </c>
      <c r="J235" s="34" t="s">
        <v>26</v>
      </c>
      <c r="K235" s="20"/>
      <c r="L235" s="9">
        <f t="shared" si="36"/>
        <v>0</v>
      </c>
      <c r="M235" s="9"/>
      <c r="N235" s="9"/>
      <c r="O235" s="9">
        <f t="shared" si="37"/>
        <v>0</v>
      </c>
      <c r="P235" s="9"/>
      <c r="Q235" s="9"/>
      <c r="R235" s="9">
        <f t="shared" si="38"/>
        <v>0</v>
      </c>
      <c r="S235" s="9"/>
      <c r="T235" s="9"/>
      <c r="U235" s="9">
        <f t="shared" si="39"/>
        <v>0</v>
      </c>
      <c r="V235" s="9"/>
      <c r="W235" s="9"/>
      <c r="X235" s="9">
        <f t="shared" si="40"/>
        <v>0</v>
      </c>
      <c r="Y235" s="9"/>
      <c r="Z235" s="9"/>
      <c r="AA235" s="10">
        <f t="shared" si="41"/>
        <v>14000000</v>
      </c>
      <c r="AB235" s="11"/>
    </row>
    <row r="236" spans="1:28" ht="15.75" x14ac:dyDescent="0.25">
      <c r="A236" s="39">
        <v>45706</v>
      </c>
      <c r="B236" s="33" t="s">
        <v>141</v>
      </c>
      <c r="C236" s="33">
        <v>10400000</v>
      </c>
      <c r="D236" s="33" t="s">
        <v>31</v>
      </c>
      <c r="E236" s="33" t="s">
        <v>95</v>
      </c>
      <c r="F236" s="33">
        <v>10400</v>
      </c>
      <c r="G236" s="33" t="s">
        <v>29</v>
      </c>
      <c r="H236" s="33"/>
      <c r="I236" s="20">
        <f t="shared" si="35"/>
        <v>0</v>
      </c>
      <c r="J236" s="34" t="s">
        <v>26</v>
      </c>
      <c r="K236" s="20"/>
      <c r="L236" s="9">
        <f t="shared" si="36"/>
        <v>0</v>
      </c>
      <c r="M236" s="9"/>
      <c r="N236" s="9"/>
      <c r="O236" s="9">
        <f t="shared" si="37"/>
        <v>0</v>
      </c>
      <c r="P236" s="9"/>
      <c r="Q236" s="9"/>
      <c r="R236" s="9">
        <f t="shared" si="38"/>
        <v>0</v>
      </c>
      <c r="S236" s="9"/>
      <c r="T236" s="9"/>
      <c r="U236" s="9">
        <f t="shared" si="39"/>
        <v>0</v>
      </c>
      <c r="V236" s="9"/>
      <c r="W236" s="9"/>
      <c r="X236" s="9">
        <f t="shared" si="40"/>
        <v>0</v>
      </c>
      <c r="Y236" s="9"/>
      <c r="Z236" s="9"/>
      <c r="AA236" s="10">
        <f t="shared" si="41"/>
        <v>10400000</v>
      </c>
      <c r="AB236" s="11"/>
    </row>
    <row r="237" spans="1:28" ht="15.75" x14ac:dyDescent="0.25">
      <c r="A237" s="39">
        <v>45707</v>
      </c>
      <c r="B237" s="33" t="s">
        <v>232</v>
      </c>
      <c r="C237" s="33">
        <v>14000000</v>
      </c>
      <c r="D237" s="33" t="s">
        <v>31</v>
      </c>
      <c r="E237" s="33" t="s">
        <v>91</v>
      </c>
      <c r="F237" s="33">
        <v>5200</v>
      </c>
      <c r="G237" s="33" t="s">
        <v>29</v>
      </c>
      <c r="H237" s="33"/>
      <c r="I237" s="20">
        <f t="shared" si="35"/>
        <v>0</v>
      </c>
      <c r="J237" s="37" t="s">
        <v>240</v>
      </c>
      <c r="K237" s="20" t="s">
        <v>772</v>
      </c>
      <c r="L237" s="9">
        <f t="shared" si="36"/>
        <v>0</v>
      </c>
      <c r="M237" s="9"/>
      <c r="N237" s="9"/>
      <c r="O237" s="9">
        <f t="shared" si="37"/>
        <v>18200000</v>
      </c>
      <c r="P237" s="9">
        <v>18200000</v>
      </c>
      <c r="Q237" s="9"/>
      <c r="R237" s="9">
        <f t="shared" si="38"/>
        <v>0</v>
      </c>
      <c r="S237" s="9"/>
      <c r="T237" s="9"/>
      <c r="U237" s="9">
        <f t="shared" si="39"/>
        <v>0</v>
      </c>
      <c r="V237" s="9"/>
      <c r="W237" s="9"/>
      <c r="X237" s="9">
        <f t="shared" si="40"/>
        <v>0</v>
      </c>
      <c r="Y237" s="9"/>
      <c r="Z237" s="9"/>
      <c r="AA237" s="10">
        <f t="shared" si="41"/>
        <v>-4200000</v>
      </c>
      <c r="AB237" s="11">
        <v>45719</v>
      </c>
    </row>
    <row r="238" spans="1:28" ht="15.75" x14ac:dyDescent="0.25">
      <c r="A238" s="39">
        <v>45707</v>
      </c>
      <c r="B238" s="33" t="s">
        <v>217</v>
      </c>
      <c r="C238" s="33">
        <v>10400000</v>
      </c>
      <c r="D238" s="33" t="s">
        <v>41</v>
      </c>
      <c r="E238" s="33" t="s">
        <v>198</v>
      </c>
      <c r="F238" s="33">
        <v>15000</v>
      </c>
      <c r="G238" s="33" t="s">
        <v>29</v>
      </c>
      <c r="H238" s="33"/>
      <c r="I238" s="20">
        <f t="shared" si="35"/>
        <v>0</v>
      </c>
      <c r="J238" s="31" t="s">
        <v>240</v>
      </c>
      <c r="K238" s="20" t="s">
        <v>773</v>
      </c>
      <c r="L238" s="9">
        <f t="shared" si="36"/>
        <v>0</v>
      </c>
      <c r="M238" s="9"/>
      <c r="N238" s="9"/>
      <c r="O238" s="9">
        <f t="shared" si="37"/>
        <v>2050000</v>
      </c>
      <c r="P238" s="9">
        <v>2050000</v>
      </c>
      <c r="Q238" s="9"/>
      <c r="R238" s="9">
        <f t="shared" si="38"/>
        <v>0</v>
      </c>
      <c r="S238" s="9"/>
      <c r="T238" s="9"/>
      <c r="U238" s="9">
        <f t="shared" si="39"/>
        <v>0</v>
      </c>
      <c r="V238" s="9"/>
      <c r="W238" s="9"/>
      <c r="X238" s="9">
        <f t="shared" si="40"/>
        <v>0</v>
      </c>
      <c r="Y238" s="9"/>
      <c r="Z238" s="9"/>
      <c r="AA238" s="10">
        <f t="shared" si="41"/>
        <v>8350000</v>
      </c>
      <c r="AB238" s="11">
        <v>45719</v>
      </c>
    </row>
    <row r="239" spans="1:28" ht="15.75" x14ac:dyDescent="0.25">
      <c r="A239" s="39">
        <v>45707</v>
      </c>
      <c r="B239" s="33" t="s">
        <v>217</v>
      </c>
      <c r="C239" s="33">
        <v>14000000</v>
      </c>
      <c r="D239" s="33" t="s">
        <v>41</v>
      </c>
      <c r="E239" s="33" t="s">
        <v>155</v>
      </c>
      <c r="F239" s="33">
        <v>1000</v>
      </c>
      <c r="G239" s="33" t="s">
        <v>29</v>
      </c>
      <c r="H239" s="33"/>
      <c r="I239" s="20">
        <f t="shared" si="35"/>
        <v>0</v>
      </c>
      <c r="J239" s="31" t="s">
        <v>240</v>
      </c>
      <c r="K239" s="20" t="s">
        <v>773</v>
      </c>
      <c r="L239" s="9">
        <f t="shared" si="36"/>
        <v>0</v>
      </c>
      <c r="M239" s="9"/>
      <c r="N239" s="9"/>
      <c r="O239" s="9">
        <f t="shared" si="37"/>
        <v>3941250</v>
      </c>
      <c r="P239" s="9">
        <v>3941250</v>
      </c>
      <c r="Q239" s="9"/>
      <c r="R239" s="9">
        <f t="shared" si="38"/>
        <v>0</v>
      </c>
      <c r="S239" s="9"/>
      <c r="T239" s="9"/>
      <c r="U239" s="9">
        <f t="shared" si="39"/>
        <v>0</v>
      </c>
      <c r="V239" s="9"/>
      <c r="W239" s="9"/>
      <c r="X239" s="9">
        <f t="shared" si="40"/>
        <v>0</v>
      </c>
      <c r="Y239" s="9"/>
      <c r="Z239" s="9"/>
      <c r="AA239" s="10">
        <f t="shared" si="41"/>
        <v>10058750</v>
      </c>
      <c r="AB239" s="11">
        <v>45719</v>
      </c>
    </row>
    <row r="240" spans="1:28" ht="15.75" x14ac:dyDescent="0.25">
      <c r="A240" s="39">
        <v>45707</v>
      </c>
      <c r="B240" s="33" t="s">
        <v>217</v>
      </c>
      <c r="C240" s="33">
        <v>10400000</v>
      </c>
      <c r="D240" s="33" t="s">
        <v>41</v>
      </c>
      <c r="E240" s="33" t="s">
        <v>263</v>
      </c>
      <c r="F240" s="33">
        <v>2000</v>
      </c>
      <c r="G240" s="33" t="s">
        <v>29</v>
      </c>
      <c r="H240" s="33"/>
      <c r="I240" s="20">
        <f t="shared" si="35"/>
        <v>0</v>
      </c>
      <c r="J240" s="31" t="s">
        <v>240</v>
      </c>
      <c r="K240" s="20" t="s">
        <v>773</v>
      </c>
      <c r="L240" s="9">
        <f t="shared" si="36"/>
        <v>0</v>
      </c>
      <c r="M240" s="9"/>
      <c r="N240" s="9"/>
      <c r="O240" s="9">
        <f t="shared" si="37"/>
        <v>3010000</v>
      </c>
      <c r="P240" s="9">
        <v>3010000</v>
      </c>
      <c r="Q240" s="9"/>
      <c r="R240" s="9">
        <f t="shared" si="38"/>
        <v>0</v>
      </c>
      <c r="S240" s="9"/>
      <c r="T240" s="9"/>
      <c r="U240" s="9">
        <f t="shared" si="39"/>
        <v>0</v>
      </c>
      <c r="V240" s="9"/>
      <c r="W240" s="9"/>
      <c r="X240" s="9">
        <f t="shared" si="40"/>
        <v>0</v>
      </c>
      <c r="Y240" s="9"/>
      <c r="Z240" s="9"/>
      <c r="AA240" s="10">
        <f t="shared" si="41"/>
        <v>7390000</v>
      </c>
      <c r="AB240" s="11">
        <v>45719</v>
      </c>
    </row>
    <row r="241" spans="1:28" ht="15.75" x14ac:dyDescent="0.25">
      <c r="A241" s="39">
        <v>45707</v>
      </c>
      <c r="B241" s="33" t="s">
        <v>186</v>
      </c>
      <c r="C241" s="33">
        <v>14000000</v>
      </c>
      <c r="D241" s="33" t="s">
        <v>31</v>
      </c>
      <c r="E241" s="33" t="s">
        <v>45</v>
      </c>
      <c r="F241" s="33">
        <v>25</v>
      </c>
      <c r="G241" s="33" t="s">
        <v>51</v>
      </c>
      <c r="H241" s="33"/>
      <c r="I241" s="20">
        <f t="shared" si="35"/>
        <v>0</v>
      </c>
      <c r="J241" s="37" t="s">
        <v>240</v>
      </c>
      <c r="K241" s="20" t="s">
        <v>783</v>
      </c>
      <c r="L241" s="9">
        <f t="shared" si="36"/>
        <v>0</v>
      </c>
      <c r="M241" s="9"/>
      <c r="N241" s="9"/>
      <c r="O241" s="9">
        <f t="shared" si="37"/>
        <v>4500000</v>
      </c>
      <c r="P241" s="9">
        <v>4500000</v>
      </c>
      <c r="Q241" s="9"/>
      <c r="R241" s="9">
        <f t="shared" si="38"/>
        <v>0</v>
      </c>
      <c r="S241" s="9"/>
      <c r="T241" s="9"/>
      <c r="U241" s="9">
        <f t="shared" si="39"/>
        <v>0</v>
      </c>
      <c r="V241" s="9"/>
      <c r="W241" s="9"/>
      <c r="X241" s="9">
        <f t="shared" si="40"/>
        <v>0</v>
      </c>
      <c r="Y241" s="9"/>
      <c r="Z241" s="9"/>
      <c r="AA241" s="10">
        <f t="shared" si="41"/>
        <v>9500000</v>
      </c>
      <c r="AB241" s="11">
        <v>45720</v>
      </c>
    </row>
    <row r="242" spans="1:28" ht="15.75" x14ac:dyDescent="0.25">
      <c r="A242" s="39">
        <v>45707</v>
      </c>
      <c r="B242" s="33" t="s">
        <v>216</v>
      </c>
      <c r="C242" s="33">
        <v>10400000</v>
      </c>
      <c r="D242" s="33" t="s">
        <v>31</v>
      </c>
      <c r="E242" s="33" t="s">
        <v>82</v>
      </c>
      <c r="F242" s="33">
        <v>2</v>
      </c>
      <c r="G242" s="33" t="s">
        <v>51</v>
      </c>
      <c r="H242" s="33"/>
      <c r="I242" s="20">
        <f t="shared" si="35"/>
        <v>0</v>
      </c>
      <c r="J242" s="37" t="s">
        <v>240</v>
      </c>
      <c r="K242" s="20" t="s">
        <v>817</v>
      </c>
      <c r="L242" s="9">
        <f t="shared" si="36"/>
        <v>0</v>
      </c>
      <c r="M242" s="9"/>
      <c r="N242" s="9"/>
      <c r="O242" s="9">
        <f t="shared" si="37"/>
        <v>270000</v>
      </c>
      <c r="P242" s="9">
        <v>270000</v>
      </c>
      <c r="Q242" s="9"/>
      <c r="R242" s="9">
        <f t="shared" si="38"/>
        <v>0</v>
      </c>
      <c r="S242" s="9"/>
      <c r="T242" s="9"/>
      <c r="U242" s="9">
        <f t="shared" si="39"/>
        <v>0</v>
      </c>
      <c r="V242" s="9"/>
      <c r="W242" s="9"/>
      <c r="X242" s="9">
        <f t="shared" si="40"/>
        <v>0</v>
      </c>
      <c r="Y242" s="9"/>
      <c r="Z242" s="9"/>
      <c r="AA242" s="10">
        <f t="shared" si="41"/>
        <v>10130000</v>
      </c>
      <c r="AB242" s="11">
        <v>45728</v>
      </c>
    </row>
    <row r="243" spans="1:28" ht="15.75" x14ac:dyDescent="0.25">
      <c r="A243" s="39">
        <v>45707</v>
      </c>
      <c r="B243" s="33" t="s">
        <v>96</v>
      </c>
      <c r="C243" s="33">
        <v>14000000</v>
      </c>
      <c r="D243" s="33" t="s">
        <v>41</v>
      </c>
      <c r="E243" s="33" t="s">
        <v>190</v>
      </c>
      <c r="F243" s="33">
        <v>210</v>
      </c>
      <c r="G243" s="33" t="s">
        <v>51</v>
      </c>
      <c r="H243" s="33"/>
      <c r="I243" s="20">
        <f t="shared" si="35"/>
        <v>0</v>
      </c>
      <c r="J243" s="34" t="s">
        <v>26</v>
      </c>
      <c r="K243" s="20" t="s">
        <v>874</v>
      </c>
      <c r="L243" s="9">
        <f t="shared" si="36"/>
        <v>0</v>
      </c>
      <c r="M243" s="9"/>
      <c r="N243" s="9"/>
      <c r="O243" s="9">
        <f t="shared" si="37"/>
        <v>0</v>
      </c>
      <c r="P243" s="9"/>
      <c r="Q243" s="9"/>
      <c r="R243" s="9">
        <f t="shared" si="38"/>
        <v>0</v>
      </c>
      <c r="S243" s="9"/>
      <c r="T243" s="9"/>
      <c r="U243" s="9">
        <f t="shared" si="39"/>
        <v>0</v>
      </c>
      <c r="V243" s="9"/>
      <c r="W243" s="9"/>
      <c r="X243" s="9">
        <f t="shared" si="40"/>
        <v>0</v>
      </c>
      <c r="Y243" s="9"/>
      <c r="Z243" s="9"/>
      <c r="AA243" s="10">
        <f t="shared" si="41"/>
        <v>14000000</v>
      </c>
      <c r="AB243" s="11"/>
    </row>
    <row r="244" spans="1:28" ht="15.75" x14ac:dyDescent="0.25">
      <c r="A244" s="39">
        <v>45707</v>
      </c>
      <c r="B244" s="33" t="s">
        <v>217</v>
      </c>
      <c r="C244" s="33">
        <v>10400000</v>
      </c>
      <c r="D244" s="33" t="s">
        <v>41</v>
      </c>
      <c r="E244" s="33" t="s">
        <v>148</v>
      </c>
      <c r="F244" s="33">
        <v>20</v>
      </c>
      <c r="G244" s="33" t="s">
        <v>51</v>
      </c>
      <c r="H244" s="33"/>
      <c r="I244" s="20">
        <f t="shared" si="35"/>
        <v>0</v>
      </c>
      <c r="J244" s="31" t="s">
        <v>240</v>
      </c>
      <c r="K244" s="20" t="s">
        <v>773</v>
      </c>
      <c r="L244" s="9">
        <f t="shared" si="36"/>
        <v>0</v>
      </c>
      <c r="M244" s="9"/>
      <c r="N244" s="9"/>
      <c r="O244" s="9">
        <f t="shared" si="37"/>
        <v>1200000</v>
      </c>
      <c r="P244" s="9">
        <v>1200000</v>
      </c>
      <c r="Q244" s="9"/>
      <c r="R244" s="9">
        <f t="shared" si="38"/>
        <v>0</v>
      </c>
      <c r="S244" s="9"/>
      <c r="T244" s="9"/>
      <c r="U244" s="9">
        <f t="shared" si="39"/>
        <v>0</v>
      </c>
      <c r="V244" s="9"/>
      <c r="W244" s="9"/>
      <c r="X244" s="9">
        <f t="shared" si="40"/>
        <v>0</v>
      </c>
      <c r="Y244" s="9"/>
      <c r="Z244" s="9"/>
      <c r="AA244" s="10">
        <f t="shared" si="41"/>
        <v>9200000</v>
      </c>
      <c r="AB244" s="11">
        <v>45719</v>
      </c>
    </row>
    <row r="245" spans="1:28" ht="15.75" x14ac:dyDescent="0.25">
      <c r="A245" s="32">
        <v>45707</v>
      </c>
      <c r="B245" s="33" t="s">
        <v>191</v>
      </c>
      <c r="C245" s="33">
        <v>14000000</v>
      </c>
      <c r="D245" s="33" t="s">
        <v>31</v>
      </c>
      <c r="E245" s="33" t="s">
        <v>294</v>
      </c>
      <c r="F245" s="33">
        <v>5</v>
      </c>
      <c r="G245" s="33" t="s">
        <v>33</v>
      </c>
      <c r="H245" s="33"/>
      <c r="I245" s="20">
        <f t="shared" si="35"/>
        <v>0</v>
      </c>
      <c r="J245" s="14" t="s">
        <v>241</v>
      </c>
      <c r="K245" s="20"/>
      <c r="L245" s="9">
        <f t="shared" si="36"/>
        <v>1150000</v>
      </c>
      <c r="M245" s="9">
        <v>1150000</v>
      </c>
      <c r="N245" s="9"/>
      <c r="O245" s="9">
        <f t="shared" si="37"/>
        <v>0</v>
      </c>
      <c r="P245" s="9"/>
      <c r="Q245" s="9"/>
      <c r="R245" s="9">
        <f t="shared" si="38"/>
        <v>0</v>
      </c>
      <c r="S245" s="9"/>
      <c r="T245" s="9"/>
      <c r="U245" s="9">
        <f t="shared" si="39"/>
        <v>0</v>
      </c>
      <c r="V245" s="9"/>
      <c r="W245" s="9"/>
      <c r="X245" s="9">
        <f t="shared" si="40"/>
        <v>0</v>
      </c>
      <c r="Y245" s="9"/>
      <c r="Z245" s="9"/>
      <c r="AA245" s="10">
        <f t="shared" si="41"/>
        <v>12850000</v>
      </c>
      <c r="AB245" s="11">
        <v>45736</v>
      </c>
    </row>
    <row r="246" spans="1:28" ht="15.75" x14ac:dyDescent="0.25">
      <c r="A246" s="39">
        <v>45708</v>
      </c>
      <c r="B246" s="33" t="s">
        <v>210</v>
      </c>
      <c r="C246" s="33">
        <v>10400000</v>
      </c>
      <c r="D246" s="33" t="s">
        <v>41</v>
      </c>
      <c r="E246" s="33" t="s">
        <v>224</v>
      </c>
      <c r="F246" s="33">
        <v>6000</v>
      </c>
      <c r="G246" s="33" t="s">
        <v>29</v>
      </c>
      <c r="H246" s="33"/>
      <c r="I246" s="20">
        <f t="shared" si="35"/>
        <v>0</v>
      </c>
      <c r="J246" s="37" t="s">
        <v>241</v>
      </c>
      <c r="K246" s="20"/>
      <c r="L246" s="9">
        <f t="shared" si="36"/>
        <v>9694000</v>
      </c>
      <c r="M246" s="9">
        <v>9694000</v>
      </c>
      <c r="N246" s="9"/>
      <c r="O246" s="9">
        <f t="shared" si="37"/>
        <v>0</v>
      </c>
      <c r="P246" s="9"/>
      <c r="Q246" s="9"/>
      <c r="R246" s="9">
        <f t="shared" si="38"/>
        <v>0</v>
      </c>
      <c r="S246" s="9"/>
      <c r="T246" s="9"/>
      <c r="U246" s="9">
        <f t="shared" si="39"/>
        <v>0</v>
      </c>
      <c r="V246" s="9"/>
      <c r="W246" s="9"/>
      <c r="X246" s="9">
        <f t="shared" si="40"/>
        <v>0</v>
      </c>
      <c r="Y246" s="9"/>
      <c r="Z246" s="9"/>
      <c r="AA246" s="10">
        <f t="shared" si="41"/>
        <v>706000</v>
      </c>
      <c r="AB246" s="11">
        <v>45722</v>
      </c>
    </row>
    <row r="247" spans="1:28" ht="15.75" x14ac:dyDescent="0.25">
      <c r="A247" s="39">
        <v>45708</v>
      </c>
      <c r="B247" s="33" t="s">
        <v>48</v>
      </c>
      <c r="C247" s="33">
        <v>14000000</v>
      </c>
      <c r="D247" s="33" t="s">
        <v>41</v>
      </c>
      <c r="E247" s="33" t="s">
        <v>166</v>
      </c>
      <c r="F247" s="33">
        <v>1</v>
      </c>
      <c r="G247" s="33" t="s">
        <v>23</v>
      </c>
      <c r="H247" s="33"/>
      <c r="I247" s="20">
        <f t="shared" si="35"/>
        <v>0</v>
      </c>
      <c r="J247" s="37" t="s">
        <v>240</v>
      </c>
      <c r="K247" s="20" t="s">
        <v>476</v>
      </c>
      <c r="L247" s="9">
        <f t="shared" si="36"/>
        <v>0</v>
      </c>
      <c r="M247" s="9"/>
      <c r="N247" s="9"/>
      <c r="O247" s="9">
        <f t="shared" si="37"/>
        <v>400000</v>
      </c>
      <c r="P247" s="9">
        <v>400000</v>
      </c>
      <c r="Q247" s="9"/>
      <c r="R247" s="9">
        <f t="shared" si="38"/>
        <v>0</v>
      </c>
      <c r="S247" s="9"/>
      <c r="T247" s="9"/>
      <c r="U247" s="9">
        <f t="shared" si="39"/>
        <v>0</v>
      </c>
      <c r="V247" s="9"/>
      <c r="W247" s="9"/>
      <c r="X247" s="9">
        <f t="shared" si="40"/>
        <v>0</v>
      </c>
      <c r="Y247" s="9"/>
      <c r="Z247" s="9"/>
      <c r="AA247" s="10">
        <f t="shared" si="41"/>
        <v>13600000</v>
      </c>
      <c r="AB247" s="11">
        <v>45722</v>
      </c>
    </row>
    <row r="248" spans="1:28" ht="15.75" x14ac:dyDescent="0.25">
      <c r="A248" s="39">
        <v>45708</v>
      </c>
      <c r="B248" s="33" t="s">
        <v>48</v>
      </c>
      <c r="C248" s="33">
        <v>10400000</v>
      </c>
      <c r="D248" s="33" t="s">
        <v>41</v>
      </c>
      <c r="E248" s="33" t="s">
        <v>187</v>
      </c>
      <c r="F248" s="33">
        <v>1</v>
      </c>
      <c r="G248" s="33" t="s">
        <v>23</v>
      </c>
      <c r="H248" s="33"/>
      <c r="I248" s="20">
        <f t="shared" si="35"/>
        <v>0</v>
      </c>
      <c r="J248" s="37" t="s">
        <v>240</v>
      </c>
      <c r="K248" s="20" t="s">
        <v>476</v>
      </c>
      <c r="L248" s="9">
        <f t="shared" si="36"/>
        <v>0</v>
      </c>
      <c r="M248" s="9"/>
      <c r="N248" s="9"/>
      <c r="O248" s="9">
        <f t="shared" si="37"/>
        <v>400000</v>
      </c>
      <c r="P248" s="9">
        <v>400000</v>
      </c>
      <c r="Q248" s="9"/>
      <c r="R248" s="9">
        <f t="shared" si="38"/>
        <v>0</v>
      </c>
      <c r="S248" s="9"/>
      <c r="T248" s="9"/>
      <c r="U248" s="9">
        <f t="shared" si="39"/>
        <v>0</v>
      </c>
      <c r="V248" s="9"/>
      <c r="W248" s="9"/>
      <c r="X248" s="9">
        <f t="shared" si="40"/>
        <v>0</v>
      </c>
      <c r="Y248" s="9"/>
      <c r="Z248" s="9"/>
      <c r="AA248" s="10">
        <f t="shared" si="41"/>
        <v>10000000</v>
      </c>
      <c r="AB248" s="11">
        <v>45722</v>
      </c>
    </row>
    <row r="249" spans="1:28" ht="15.75" x14ac:dyDescent="0.25">
      <c r="A249" s="39">
        <v>45708</v>
      </c>
      <c r="B249" s="33" t="s">
        <v>217</v>
      </c>
      <c r="C249" s="33">
        <v>14000000</v>
      </c>
      <c r="D249" s="33" t="s">
        <v>41</v>
      </c>
      <c r="E249" s="33" t="s">
        <v>224</v>
      </c>
      <c r="F249" s="33">
        <v>750</v>
      </c>
      <c r="G249" s="33" t="s">
        <v>29</v>
      </c>
      <c r="H249" s="33"/>
      <c r="I249" s="20">
        <f t="shared" si="35"/>
        <v>0</v>
      </c>
      <c r="J249" s="31" t="s">
        <v>240</v>
      </c>
      <c r="K249" s="20" t="s">
        <v>773</v>
      </c>
      <c r="L249" s="9">
        <f t="shared" si="36"/>
        <v>0</v>
      </c>
      <c r="M249" s="9"/>
      <c r="N249" s="9"/>
      <c r="O249" s="9">
        <f t="shared" si="37"/>
        <v>1342500</v>
      </c>
      <c r="P249" s="9">
        <v>1342500</v>
      </c>
      <c r="Q249" s="9"/>
      <c r="R249" s="9">
        <f t="shared" si="38"/>
        <v>0</v>
      </c>
      <c r="S249" s="9"/>
      <c r="T249" s="9"/>
      <c r="U249" s="9">
        <f t="shared" si="39"/>
        <v>0</v>
      </c>
      <c r="V249" s="9"/>
      <c r="W249" s="9"/>
      <c r="X249" s="9">
        <f t="shared" si="40"/>
        <v>0</v>
      </c>
      <c r="Y249" s="9"/>
      <c r="Z249" s="9"/>
      <c r="AA249" s="10">
        <f t="shared" si="41"/>
        <v>12657500</v>
      </c>
      <c r="AB249" s="11">
        <v>45719</v>
      </c>
    </row>
    <row r="250" spans="1:28" ht="15.75" x14ac:dyDescent="0.25">
      <c r="A250" s="39">
        <v>45708</v>
      </c>
      <c r="B250" s="33" t="s">
        <v>217</v>
      </c>
      <c r="C250" s="33">
        <v>10400000</v>
      </c>
      <c r="D250" s="33" t="s">
        <v>41</v>
      </c>
      <c r="E250" s="33" t="s">
        <v>155</v>
      </c>
      <c r="F250" s="33">
        <v>700</v>
      </c>
      <c r="G250" s="33" t="s">
        <v>29</v>
      </c>
      <c r="H250" s="33"/>
      <c r="I250" s="20">
        <f t="shared" si="35"/>
        <v>0</v>
      </c>
      <c r="J250" s="31" t="s">
        <v>240</v>
      </c>
      <c r="K250" s="20" t="s">
        <v>773</v>
      </c>
      <c r="L250" s="9">
        <f t="shared" si="36"/>
        <v>0</v>
      </c>
      <c r="M250" s="9"/>
      <c r="N250" s="9"/>
      <c r="O250" s="9">
        <f t="shared" si="37"/>
        <v>2800000</v>
      </c>
      <c r="P250" s="9">
        <v>2800000</v>
      </c>
      <c r="Q250" s="9"/>
      <c r="R250" s="9">
        <f t="shared" si="38"/>
        <v>0</v>
      </c>
      <c r="S250" s="9"/>
      <c r="T250" s="9"/>
      <c r="U250" s="9">
        <f t="shared" si="39"/>
        <v>0</v>
      </c>
      <c r="V250" s="9"/>
      <c r="W250" s="9"/>
      <c r="X250" s="9">
        <f t="shared" si="40"/>
        <v>0</v>
      </c>
      <c r="Y250" s="9"/>
      <c r="Z250" s="9"/>
      <c r="AA250" s="10">
        <f t="shared" si="41"/>
        <v>7600000</v>
      </c>
      <c r="AB250" s="11">
        <v>45719</v>
      </c>
    </row>
    <row r="251" spans="1:28" ht="15.75" x14ac:dyDescent="0.25">
      <c r="A251" s="39">
        <v>45708</v>
      </c>
      <c r="B251" s="33" t="s">
        <v>147</v>
      </c>
      <c r="C251" s="33">
        <v>14000000</v>
      </c>
      <c r="D251" s="33" t="s">
        <v>31</v>
      </c>
      <c r="E251" s="33" t="s">
        <v>148</v>
      </c>
      <c r="F251" s="33">
        <v>200</v>
      </c>
      <c r="G251" s="33" t="s">
        <v>51</v>
      </c>
      <c r="H251" s="33"/>
      <c r="I251" s="20">
        <f t="shared" si="35"/>
        <v>0</v>
      </c>
      <c r="J251" s="42" t="s">
        <v>38</v>
      </c>
      <c r="K251" s="20"/>
      <c r="L251" s="9">
        <f t="shared" si="36"/>
        <v>0</v>
      </c>
      <c r="M251" s="9"/>
      <c r="N251" s="9"/>
      <c r="O251" s="9">
        <f t="shared" si="37"/>
        <v>7000000</v>
      </c>
      <c r="P251" s="9">
        <v>1000000</v>
      </c>
      <c r="Q251" s="9">
        <v>6000000</v>
      </c>
      <c r="R251" s="9">
        <f t="shared" si="38"/>
        <v>0</v>
      </c>
      <c r="S251" s="9"/>
      <c r="T251" s="9"/>
      <c r="U251" s="9">
        <f t="shared" si="39"/>
        <v>0</v>
      </c>
      <c r="V251" s="9"/>
      <c r="W251" s="9"/>
      <c r="X251" s="9">
        <f t="shared" si="40"/>
        <v>0</v>
      </c>
      <c r="Y251" s="9"/>
      <c r="Z251" s="9"/>
      <c r="AA251" s="10">
        <f t="shared" si="41"/>
        <v>7000000</v>
      </c>
      <c r="AB251" s="11">
        <v>45742</v>
      </c>
    </row>
    <row r="252" spans="1:28" ht="15.75" x14ac:dyDescent="0.25">
      <c r="A252" s="39">
        <v>45708</v>
      </c>
      <c r="B252" s="33" t="s">
        <v>154</v>
      </c>
      <c r="C252" s="33">
        <v>10400000</v>
      </c>
      <c r="D252" s="33" t="s">
        <v>31</v>
      </c>
      <c r="E252" s="33" t="s">
        <v>91</v>
      </c>
      <c r="F252" s="33">
        <v>2600</v>
      </c>
      <c r="G252" s="33" t="s">
        <v>29</v>
      </c>
      <c r="H252" s="33"/>
      <c r="I252" s="20">
        <f t="shared" si="35"/>
        <v>0</v>
      </c>
      <c r="J252" s="34" t="s">
        <v>26</v>
      </c>
      <c r="K252" s="20"/>
      <c r="L252" s="9">
        <f t="shared" si="36"/>
        <v>0</v>
      </c>
      <c r="M252" s="9"/>
      <c r="N252" s="9"/>
      <c r="O252" s="9">
        <f t="shared" si="37"/>
        <v>0</v>
      </c>
      <c r="P252" s="9"/>
      <c r="Q252" s="9"/>
      <c r="R252" s="9">
        <f t="shared" si="38"/>
        <v>0</v>
      </c>
      <c r="S252" s="9"/>
      <c r="T252" s="9"/>
      <c r="U252" s="9">
        <f t="shared" si="39"/>
        <v>0</v>
      </c>
      <c r="V252" s="9"/>
      <c r="W252" s="9"/>
      <c r="X252" s="9">
        <f t="shared" si="40"/>
        <v>0</v>
      </c>
      <c r="Y252" s="9"/>
      <c r="Z252" s="9"/>
      <c r="AA252" s="10">
        <f t="shared" si="41"/>
        <v>10400000</v>
      </c>
      <c r="AB252" s="11"/>
    </row>
    <row r="253" spans="1:28" ht="15.75" x14ac:dyDescent="0.25">
      <c r="A253" s="39">
        <v>45708</v>
      </c>
      <c r="B253" s="33" t="s">
        <v>154</v>
      </c>
      <c r="C253" s="33">
        <v>3125000</v>
      </c>
      <c r="D253" s="33" t="s">
        <v>31</v>
      </c>
      <c r="E253" s="33" t="s">
        <v>86</v>
      </c>
      <c r="F253" s="33">
        <v>25</v>
      </c>
      <c r="G253" s="33" t="s">
        <v>51</v>
      </c>
      <c r="H253" s="33"/>
      <c r="I253" s="20">
        <f t="shared" si="35"/>
        <v>0</v>
      </c>
      <c r="J253" s="34" t="s">
        <v>26</v>
      </c>
      <c r="K253" s="20"/>
      <c r="L253" s="9">
        <f t="shared" si="36"/>
        <v>0</v>
      </c>
      <c r="M253" s="9"/>
      <c r="N253" s="9"/>
      <c r="O253" s="9">
        <f t="shared" si="37"/>
        <v>0</v>
      </c>
      <c r="P253" s="9"/>
      <c r="Q253" s="9"/>
      <c r="R253" s="9">
        <f t="shared" si="38"/>
        <v>0</v>
      </c>
      <c r="S253" s="9"/>
      <c r="T253" s="9"/>
      <c r="U253" s="9">
        <f t="shared" si="39"/>
        <v>0</v>
      </c>
      <c r="V253" s="9"/>
      <c r="W253" s="9"/>
      <c r="X253" s="9">
        <f t="shared" si="40"/>
        <v>0</v>
      </c>
      <c r="Y253" s="9"/>
      <c r="Z253" s="9"/>
      <c r="AA253" s="10">
        <f t="shared" si="41"/>
        <v>3125000</v>
      </c>
      <c r="AB253" s="11"/>
    </row>
    <row r="254" spans="1:28" ht="15.75" x14ac:dyDescent="0.25">
      <c r="A254" s="39">
        <v>45708</v>
      </c>
      <c r="B254" s="33" t="s">
        <v>154</v>
      </c>
      <c r="C254" s="33">
        <v>9880000</v>
      </c>
      <c r="D254" s="33" t="s">
        <v>31</v>
      </c>
      <c r="E254" s="33" t="s">
        <v>707</v>
      </c>
      <c r="F254" s="33">
        <v>2600</v>
      </c>
      <c r="G254" s="33" t="s">
        <v>29</v>
      </c>
      <c r="H254" s="33"/>
      <c r="I254" s="20">
        <f t="shared" si="35"/>
        <v>0</v>
      </c>
      <c r="J254" s="34" t="s">
        <v>26</v>
      </c>
      <c r="K254" s="20"/>
      <c r="L254" s="9">
        <f t="shared" si="36"/>
        <v>0</v>
      </c>
      <c r="M254" s="9"/>
      <c r="N254" s="9"/>
      <c r="O254" s="9">
        <f t="shared" si="37"/>
        <v>0</v>
      </c>
      <c r="P254" s="9"/>
      <c r="Q254" s="9"/>
      <c r="R254" s="9">
        <f t="shared" si="38"/>
        <v>0</v>
      </c>
      <c r="S254" s="9"/>
      <c r="T254" s="9"/>
      <c r="U254" s="9">
        <f t="shared" si="39"/>
        <v>0</v>
      </c>
      <c r="V254" s="9"/>
      <c r="W254" s="9"/>
      <c r="X254" s="9">
        <f t="shared" si="40"/>
        <v>0</v>
      </c>
      <c r="Y254" s="9"/>
      <c r="Z254" s="9"/>
      <c r="AA254" s="10">
        <f t="shared" si="41"/>
        <v>9880000</v>
      </c>
      <c r="AB254" s="11"/>
    </row>
    <row r="255" spans="1:28" ht="15.75" x14ac:dyDescent="0.25">
      <c r="A255" s="39">
        <v>45708</v>
      </c>
      <c r="B255" s="33" t="s">
        <v>191</v>
      </c>
      <c r="C255" s="33">
        <v>1750000</v>
      </c>
      <c r="D255" s="33" t="s">
        <v>31</v>
      </c>
      <c r="E255" s="33" t="s">
        <v>110</v>
      </c>
      <c r="F255" s="33">
        <v>1000</v>
      </c>
      <c r="G255" s="33" t="s">
        <v>29</v>
      </c>
      <c r="H255" s="33"/>
      <c r="I255" s="20">
        <f t="shared" si="35"/>
        <v>0</v>
      </c>
      <c r="J255" s="14" t="s">
        <v>241</v>
      </c>
      <c r="K255" s="20"/>
      <c r="L255" s="9">
        <f t="shared" si="36"/>
        <v>1750000</v>
      </c>
      <c r="M255" s="9">
        <v>1750000</v>
      </c>
      <c r="N255" s="9"/>
      <c r="O255" s="9">
        <f t="shared" si="37"/>
        <v>0</v>
      </c>
      <c r="P255" s="9"/>
      <c r="Q255" s="9"/>
      <c r="R255" s="9">
        <f t="shared" si="38"/>
        <v>0</v>
      </c>
      <c r="S255" s="9"/>
      <c r="T255" s="9"/>
      <c r="U255" s="9">
        <f t="shared" si="39"/>
        <v>0</v>
      </c>
      <c r="V255" s="9"/>
      <c r="W255" s="9"/>
      <c r="X255" s="9">
        <f t="shared" si="40"/>
        <v>0</v>
      </c>
      <c r="Y255" s="9"/>
      <c r="Z255" s="9"/>
      <c r="AA255" s="10">
        <f t="shared" si="41"/>
        <v>0</v>
      </c>
      <c r="AB255" s="11">
        <v>45736</v>
      </c>
    </row>
    <row r="256" spans="1:28" ht="15.75" x14ac:dyDescent="0.25">
      <c r="A256" s="39">
        <v>45708</v>
      </c>
      <c r="B256" s="33" t="s">
        <v>92</v>
      </c>
      <c r="C256" s="33">
        <v>3125000</v>
      </c>
      <c r="D256" s="33" t="s">
        <v>41</v>
      </c>
      <c r="E256" s="33" t="s">
        <v>132</v>
      </c>
      <c r="F256" s="33">
        <v>25</v>
      </c>
      <c r="G256" s="33" t="s">
        <v>51</v>
      </c>
      <c r="H256" s="33"/>
      <c r="I256" s="20">
        <f t="shared" si="35"/>
        <v>0</v>
      </c>
      <c r="J256" s="34" t="s">
        <v>26</v>
      </c>
      <c r="K256" s="20" t="s">
        <v>808</v>
      </c>
      <c r="L256" s="9">
        <f t="shared" si="36"/>
        <v>0</v>
      </c>
      <c r="M256" s="9"/>
      <c r="N256" s="9"/>
      <c r="O256" s="9">
        <f t="shared" si="37"/>
        <v>0</v>
      </c>
      <c r="P256" s="9"/>
      <c r="Q256" s="9"/>
      <c r="R256" s="9">
        <f t="shared" si="38"/>
        <v>0</v>
      </c>
      <c r="S256" s="9"/>
      <c r="T256" s="9"/>
      <c r="U256" s="9">
        <f t="shared" si="39"/>
        <v>0</v>
      </c>
      <c r="V256" s="9"/>
      <c r="W256" s="9"/>
      <c r="X256" s="9">
        <f t="shared" si="40"/>
        <v>0</v>
      </c>
      <c r="Y256" s="9"/>
      <c r="Z256" s="9"/>
      <c r="AA256" s="10">
        <f t="shared" si="41"/>
        <v>3125000</v>
      </c>
      <c r="AB256" s="11"/>
    </row>
    <row r="257" spans="1:28" ht="15.75" x14ac:dyDescent="0.25">
      <c r="A257" s="32">
        <v>45708</v>
      </c>
      <c r="B257" s="33" t="s">
        <v>313</v>
      </c>
      <c r="C257" s="33">
        <v>140000</v>
      </c>
      <c r="D257" s="33" t="s">
        <v>31</v>
      </c>
      <c r="E257" s="33" t="s">
        <v>122</v>
      </c>
      <c r="F257" s="33">
        <v>2</v>
      </c>
      <c r="G257" s="33" t="s">
        <v>51</v>
      </c>
      <c r="H257" s="33"/>
      <c r="I257" s="20">
        <f t="shared" si="35"/>
        <v>0</v>
      </c>
      <c r="J257" s="37" t="s">
        <v>241</v>
      </c>
      <c r="K257" s="20"/>
      <c r="L257" s="9">
        <f t="shared" si="36"/>
        <v>0</v>
      </c>
      <c r="M257" s="9"/>
      <c r="N257" s="9"/>
      <c r="O257" s="9">
        <f t="shared" si="37"/>
        <v>0</v>
      </c>
      <c r="P257" s="9"/>
      <c r="Q257" s="9"/>
      <c r="R257" s="9">
        <f t="shared" si="38"/>
        <v>0</v>
      </c>
      <c r="S257" s="9"/>
      <c r="T257" s="9"/>
      <c r="U257" s="9">
        <f t="shared" si="39"/>
        <v>140000</v>
      </c>
      <c r="V257" s="9">
        <v>140000</v>
      </c>
      <c r="W257" s="9"/>
      <c r="X257" s="9">
        <f t="shared" si="40"/>
        <v>0</v>
      </c>
      <c r="Y257" s="9"/>
      <c r="Z257" s="9"/>
      <c r="AA257" s="10">
        <f t="shared" si="41"/>
        <v>0</v>
      </c>
      <c r="AB257" s="11">
        <v>45727</v>
      </c>
    </row>
    <row r="258" spans="1:28" ht="15.75" x14ac:dyDescent="0.25">
      <c r="A258" s="44">
        <v>45708</v>
      </c>
      <c r="B258" s="46" t="s">
        <v>313</v>
      </c>
      <c r="C258" s="46">
        <v>400000</v>
      </c>
      <c r="D258" s="46" t="s">
        <v>31</v>
      </c>
      <c r="E258" s="46" t="s">
        <v>166</v>
      </c>
      <c r="F258" s="46">
        <v>1</v>
      </c>
      <c r="G258" s="46" t="s">
        <v>23</v>
      </c>
      <c r="H258" s="46"/>
      <c r="I258" s="47">
        <f t="shared" si="35"/>
        <v>0</v>
      </c>
      <c r="J258" s="37" t="s">
        <v>241</v>
      </c>
      <c r="K258" s="20"/>
      <c r="L258" s="9">
        <f t="shared" si="36"/>
        <v>0</v>
      </c>
      <c r="M258" s="9"/>
      <c r="N258" s="9"/>
      <c r="O258" s="9">
        <f t="shared" si="37"/>
        <v>0</v>
      </c>
      <c r="P258" s="9"/>
      <c r="Q258" s="9"/>
      <c r="R258" s="9">
        <f t="shared" si="38"/>
        <v>0</v>
      </c>
      <c r="S258" s="9"/>
      <c r="T258" s="9"/>
      <c r="U258" s="9">
        <f t="shared" si="39"/>
        <v>400000</v>
      </c>
      <c r="V258" s="9">
        <v>400000</v>
      </c>
      <c r="W258" s="9"/>
      <c r="X258" s="9">
        <f t="shared" si="40"/>
        <v>0</v>
      </c>
      <c r="Y258" s="9"/>
      <c r="Z258" s="9"/>
      <c r="AA258" s="10">
        <f t="shared" si="41"/>
        <v>0</v>
      </c>
      <c r="AB258" s="11">
        <v>45727</v>
      </c>
    </row>
    <row r="259" spans="1:28" ht="15.75" x14ac:dyDescent="0.25">
      <c r="A259" s="32"/>
      <c r="B259" s="33" t="s">
        <v>712</v>
      </c>
      <c r="C259" s="33">
        <v>-772000</v>
      </c>
      <c r="D259" s="33"/>
      <c r="E259" s="33"/>
      <c r="F259" s="33"/>
      <c r="G259" s="33"/>
      <c r="H259" s="33"/>
      <c r="I259" s="20">
        <f t="shared" si="35"/>
        <v>0</v>
      </c>
      <c r="J259" s="37" t="s">
        <v>34</v>
      </c>
      <c r="K259" s="20" t="s">
        <v>713</v>
      </c>
      <c r="L259" s="9">
        <f t="shared" si="36"/>
        <v>0</v>
      </c>
      <c r="M259" s="9"/>
      <c r="N259" s="9"/>
      <c r="O259" s="9">
        <f t="shared" si="37"/>
        <v>0</v>
      </c>
      <c r="P259" s="9"/>
      <c r="Q259" s="9"/>
      <c r="R259" s="9">
        <f t="shared" si="38"/>
        <v>0</v>
      </c>
      <c r="S259" s="9"/>
      <c r="T259" s="9"/>
      <c r="U259" s="9">
        <f t="shared" si="39"/>
        <v>0</v>
      </c>
      <c r="V259" s="9"/>
      <c r="W259" s="9"/>
      <c r="X259" s="9">
        <f t="shared" si="40"/>
        <v>0</v>
      </c>
      <c r="Y259" s="9"/>
      <c r="Z259" s="9"/>
      <c r="AA259" s="10">
        <f t="shared" si="41"/>
        <v>-772000</v>
      </c>
      <c r="AB259" s="11">
        <v>45708</v>
      </c>
    </row>
    <row r="260" spans="1:28" ht="15.75" x14ac:dyDescent="0.25">
      <c r="A260" s="39">
        <v>45709</v>
      </c>
      <c r="B260" s="33" t="s">
        <v>53</v>
      </c>
      <c r="C260" s="33">
        <v>380000</v>
      </c>
      <c r="D260" s="35" t="s">
        <v>31</v>
      </c>
      <c r="E260" s="33" t="s">
        <v>91</v>
      </c>
      <c r="F260" s="33">
        <v>100</v>
      </c>
      <c r="G260" s="35" t="s">
        <v>29</v>
      </c>
      <c r="H260" s="33"/>
      <c r="I260" s="20">
        <f t="shared" si="35"/>
        <v>0</v>
      </c>
      <c r="J260" s="37" t="s">
        <v>240</v>
      </c>
      <c r="K260" s="20" t="s">
        <v>795</v>
      </c>
      <c r="L260" s="9">
        <f t="shared" si="36"/>
        <v>0</v>
      </c>
      <c r="M260" s="9"/>
      <c r="N260" s="9"/>
      <c r="O260" s="9">
        <f t="shared" si="37"/>
        <v>380000</v>
      </c>
      <c r="P260" s="9">
        <v>380000</v>
      </c>
      <c r="Q260" s="9"/>
      <c r="R260" s="9">
        <f t="shared" si="38"/>
        <v>0</v>
      </c>
      <c r="S260" s="9"/>
      <c r="T260" s="9"/>
      <c r="U260" s="9">
        <f t="shared" si="39"/>
        <v>0</v>
      </c>
      <c r="V260" s="9"/>
      <c r="W260" s="9"/>
      <c r="X260" s="9">
        <f t="shared" si="40"/>
        <v>0</v>
      </c>
      <c r="Y260" s="9"/>
      <c r="Z260" s="9"/>
      <c r="AA260" s="10">
        <f t="shared" si="41"/>
        <v>0</v>
      </c>
      <c r="AB260" s="11">
        <v>45721</v>
      </c>
    </row>
    <row r="261" spans="1:28" ht="15.75" x14ac:dyDescent="0.25">
      <c r="A261" s="39">
        <v>45709</v>
      </c>
      <c r="B261" s="33" t="s">
        <v>53</v>
      </c>
      <c r="C261" s="33">
        <v>380000</v>
      </c>
      <c r="D261" s="35" t="s">
        <v>31</v>
      </c>
      <c r="E261" s="33" t="s">
        <v>95</v>
      </c>
      <c r="F261" s="33">
        <v>100</v>
      </c>
      <c r="G261" s="35" t="s">
        <v>29</v>
      </c>
      <c r="H261" s="33"/>
      <c r="I261" s="20">
        <f t="shared" ref="I261:I309" si="42">F261*H261</f>
        <v>0</v>
      </c>
      <c r="J261" s="37" t="s">
        <v>240</v>
      </c>
      <c r="K261" s="20" t="s">
        <v>795</v>
      </c>
      <c r="L261" s="9">
        <f t="shared" si="36"/>
        <v>0</v>
      </c>
      <c r="M261" s="9"/>
      <c r="N261" s="9"/>
      <c r="O261" s="9">
        <f t="shared" si="37"/>
        <v>380000</v>
      </c>
      <c r="P261" s="9">
        <v>380000</v>
      </c>
      <c r="Q261" s="9"/>
      <c r="R261" s="9">
        <f t="shared" si="38"/>
        <v>0</v>
      </c>
      <c r="S261" s="9"/>
      <c r="T261" s="9"/>
      <c r="U261" s="9">
        <f t="shared" si="39"/>
        <v>0</v>
      </c>
      <c r="V261" s="9"/>
      <c r="W261" s="9"/>
      <c r="X261" s="9">
        <f t="shared" si="40"/>
        <v>0</v>
      </c>
      <c r="Y261" s="9"/>
      <c r="Z261" s="9"/>
      <c r="AA261" s="10">
        <f t="shared" si="41"/>
        <v>0</v>
      </c>
      <c r="AB261" s="11">
        <v>45721</v>
      </c>
    </row>
    <row r="262" spans="1:28" ht="15.75" x14ac:dyDescent="0.25">
      <c r="A262" s="39">
        <v>45709</v>
      </c>
      <c r="B262" s="33" t="s">
        <v>216</v>
      </c>
      <c r="C262" s="33">
        <v>135000</v>
      </c>
      <c r="D262" s="35" t="s">
        <v>31</v>
      </c>
      <c r="E262" s="33" t="s">
        <v>82</v>
      </c>
      <c r="F262" s="33">
        <v>1</v>
      </c>
      <c r="G262" s="33" t="s">
        <v>51</v>
      </c>
      <c r="H262" s="33"/>
      <c r="I262" s="20">
        <f t="shared" si="42"/>
        <v>0</v>
      </c>
      <c r="J262" s="37" t="s">
        <v>240</v>
      </c>
      <c r="K262" s="20" t="s">
        <v>817</v>
      </c>
      <c r="L262" s="9">
        <f t="shared" si="36"/>
        <v>0</v>
      </c>
      <c r="M262" s="9"/>
      <c r="N262" s="9"/>
      <c r="O262" s="9">
        <f t="shared" si="37"/>
        <v>135000</v>
      </c>
      <c r="P262" s="9">
        <v>135000</v>
      </c>
      <c r="Q262" s="9"/>
      <c r="R262" s="9">
        <f t="shared" si="38"/>
        <v>0</v>
      </c>
      <c r="S262" s="9"/>
      <c r="T262" s="9"/>
      <c r="U262" s="9">
        <f t="shared" si="39"/>
        <v>0</v>
      </c>
      <c r="V262" s="9"/>
      <c r="W262" s="9"/>
      <c r="X262" s="9">
        <f t="shared" si="40"/>
        <v>0</v>
      </c>
      <c r="Y262" s="9"/>
      <c r="Z262" s="9"/>
      <c r="AA262" s="10">
        <f t="shared" si="41"/>
        <v>0</v>
      </c>
      <c r="AB262" s="11">
        <v>45728</v>
      </c>
    </row>
    <row r="263" spans="1:28" ht="15.75" x14ac:dyDescent="0.25">
      <c r="A263" s="39">
        <v>45709</v>
      </c>
      <c r="B263" s="33" t="s">
        <v>217</v>
      </c>
      <c r="C263" s="33">
        <v>2800000</v>
      </c>
      <c r="D263" s="33" t="s">
        <v>41</v>
      </c>
      <c r="E263" s="33" t="s">
        <v>155</v>
      </c>
      <c r="F263" s="33">
        <v>700</v>
      </c>
      <c r="G263" s="33" t="s">
        <v>29</v>
      </c>
      <c r="H263" s="33"/>
      <c r="I263" s="20">
        <f t="shared" si="42"/>
        <v>0</v>
      </c>
      <c r="J263" s="31" t="s">
        <v>240</v>
      </c>
      <c r="K263" s="20" t="s">
        <v>773</v>
      </c>
      <c r="L263" s="9">
        <f t="shared" si="36"/>
        <v>0</v>
      </c>
      <c r="M263" s="9"/>
      <c r="N263" s="9"/>
      <c r="O263" s="9">
        <f t="shared" si="37"/>
        <v>2800000</v>
      </c>
      <c r="P263" s="9">
        <v>2800000</v>
      </c>
      <c r="Q263" s="9"/>
      <c r="R263" s="9">
        <f t="shared" si="38"/>
        <v>0</v>
      </c>
      <c r="S263" s="9"/>
      <c r="T263" s="9"/>
      <c r="U263" s="9">
        <f t="shared" si="39"/>
        <v>0</v>
      </c>
      <c r="V263" s="9"/>
      <c r="W263" s="9"/>
      <c r="X263" s="9">
        <f t="shared" si="40"/>
        <v>0</v>
      </c>
      <c r="Y263" s="9"/>
      <c r="Z263" s="9"/>
      <c r="AA263" s="10">
        <f t="shared" si="41"/>
        <v>0</v>
      </c>
      <c r="AB263" s="11">
        <v>45719</v>
      </c>
    </row>
    <row r="264" spans="1:28" ht="15.75" x14ac:dyDescent="0.25">
      <c r="A264" s="39">
        <v>45709</v>
      </c>
      <c r="B264" s="33" t="s">
        <v>219</v>
      </c>
      <c r="C264" s="33">
        <v>6000000</v>
      </c>
      <c r="D264" s="33" t="s">
        <v>31</v>
      </c>
      <c r="E264" s="33" t="s">
        <v>91</v>
      </c>
      <c r="F264" s="33">
        <v>1500</v>
      </c>
      <c r="G264" s="33" t="s">
        <v>29</v>
      </c>
      <c r="H264" s="33"/>
      <c r="I264" s="20">
        <f t="shared" si="42"/>
        <v>0</v>
      </c>
      <c r="J264" s="14" t="s">
        <v>240</v>
      </c>
      <c r="K264" s="20" t="s">
        <v>784</v>
      </c>
      <c r="L264" s="9">
        <f t="shared" si="36"/>
        <v>0</v>
      </c>
      <c r="M264" s="9"/>
      <c r="N264" s="9"/>
      <c r="O264" s="9">
        <f t="shared" si="37"/>
        <v>6000000</v>
      </c>
      <c r="P264" s="9">
        <v>6000000</v>
      </c>
      <c r="Q264" s="9"/>
      <c r="R264" s="9">
        <f t="shared" si="38"/>
        <v>0</v>
      </c>
      <c r="S264" s="9"/>
      <c r="T264" s="9"/>
      <c r="U264" s="9">
        <f t="shared" si="39"/>
        <v>0</v>
      </c>
      <c r="V264" s="9"/>
      <c r="W264" s="9"/>
      <c r="X264" s="9">
        <f t="shared" si="40"/>
        <v>0</v>
      </c>
      <c r="Y264" s="9"/>
      <c r="Z264" s="9"/>
      <c r="AA264" s="10">
        <f t="shared" si="41"/>
        <v>0</v>
      </c>
      <c r="AB264" s="11">
        <v>45720</v>
      </c>
    </row>
    <row r="265" spans="1:28" ht="15.75" x14ac:dyDescent="0.25">
      <c r="A265" s="39">
        <v>45709</v>
      </c>
      <c r="B265" s="33" t="s">
        <v>214</v>
      </c>
      <c r="C265" s="33">
        <v>1067500</v>
      </c>
      <c r="D265" s="33" t="s">
        <v>31</v>
      </c>
      <c r="E265" s="33" t="s">
        <v>99</v>
      </c>
      <c r="F265" s="33">
        <v>4</v>
      </c>
      <c r="G265" s="33" t="s">
        <v>25</v>
      </c>
      <c r="H265" s="33"/>
      <c r="I265" s="20">
        <f t="shared" si="42"/>
        <v>0</v>
      </c>
      <c r="J265" s="16" t="s">
        <v>38</v>
      </c>
      <c r="K265" s="20" t="s">
        <v>215</v>
      </c>
      <c r="L265" s="9">
        <f t="shared" si="36"/>
        <v>0</v>
      </c>
      <c r="M265" s="9"/>
      <c r="N265" s="9"/>
      <c r="O265" s="9">
        <f t="shared" si="37"/>
        <v>0</v>
      </c>
      <c r="P265" s="9"/>
      <c r="Q265" s="9"/>
      <c r="R265" s="9">
        <f t="shared" si="38"/>
        <v>0</v>
      </c>
      <c r="S265" s="9"/>
      <c r="T265" s="9"/>
      <c r="U265" s="9">
        <f t="shared" si="39"/>
        <v>0</v>
      </c>
      <c r="V265" s="9"/>
      <c r="W265" s="9"/>
      <c r="X265" s="9">
        <f t="shared" si="40"/>
        <v>0</v>
      </c>
      <c r="Y265" s="9"/>
      <c r="Z265" s="9"/>
      <c r="AA265" s="10">
        <f t="shared" si="41"/>
        <v>1067500</v>
      </c>
      <c r="AB265" s="11"/>
    </row>
    <row r="266" spans="1:28" ht="15.75" x14ac:dyDescent="0.25">
      <c r="A266" s="39">
        <v>45709</v>
      </c>
      <c r="B266" s="33" t="s">
        <v>193</v>
      </c>
      <c r="C266" s="33">
        <v>1500000</v>
      </c>
      <c r="D266" s="33" t="s">
        <v>31</v>
      </c>
      <c r="E266" s="33" t="s">
        <v>32</v>
      </c>
      <c r="F266" s="33">
        <v>10</v>
      </c>
      <c r="G266" s="33" t="s">
        <v>33</v>
      </c>
      <c r="H266" s="33"/>
      <c r="I266" s="20">
        <f t="shared" si="42"/>
        <v>0</v>
      </c>
      <c r="J266" s="37" t="s">
        <v>240</v>
      </c>
      <c r="K266" s="20" t="s">
        <v>831</v>
      </c>
      <c r="L266" s="9">
        <f t="shared" si="36"/>
        <v>0</v>
      </c>
      <c r="M266" s="9"/>
      <c r="N266" s="9"/>
      <c r="O266" s="9">
        <f t="shared" si="37"/>
        <v>1500000</v>
      </c>
      <c r="P266" s="9"/>
      <c r="Q266" s="9">
        <v>1500000</v>
      </c>
      <c r="R266" s="9">
        <f t="shared" si="38"/>
        <v>0</v>
      </c>
      <c r="S266" s="9"/>
      <c r="T266" s="9"/>
      <c r="U266" s="9">
        <f t="shared" si="39"/>
        <v>0</v>
      </c>
      <c r="V266" s="9"/>
      <c r="W266" s="9"/>
      <c r="X266" s="9">
        <f t="shared" si="40"/>
        <v>0</v>
      </c>
      <c r="Y266" s="9"/>
      <c r="Z266" s="9"/>
      <c r="AA266" s="10">
        <f t="shared" si="41"/>
        <v>0</v>
      </c>
      <c r="AB266" s="11">
        <v>45727</v>
      </c>
    </row>
    <row r="267" spans="1:28" ht="15.75" x14ac:dyDescent="0.25">
      <c r="A267" s="39">
        <v>45709</v>
      </c>
      <c r="B267" s="33" t="s">
        <v>210</v>
      </c>
      <c r="C267" s="33">
        <v>1560000</v>
      </c>
      <c r="D267" s="33" t="s">
        <v>41</v>
      </c>
      <c r="E267" s="33" t="s">
        <v>102</v>
      </c>
      <c r="F267" s="33">
        <v>24</v>
      </c>
      <c r="G267" s="33" t="s">
        <v>74</v>
      </c>
      <c r="H267" s="33"/>
      <c r="I267" s="20">
        <f t="shared" si="42"/>
        <v>0</v>
      </c>
      <c r="J267" s="37" t="s">
        <v>241</v>
      </c>
      <c r="K267" s="20"/>
      <c r="L267" s="9">
        <f t="shared" si="36"/>
        <v>1313500</v>
      </c>
      <c r="M267" s="9">
        <v>1313500</v>
      </c>
      <c r="N267" s="9"/>
      <c r="O267" s="9">
        <f t="shared" si="37"/>
        <v>0</v>
      </c>
      <c r="P267" s="9"/>
      <c r="Q267" s="9"/>
      <c r="R267" s="9">
        <f t="shared" si="38"/>
        <v>0</v>
      </c>
      <c r="S267" s="9"/>
      <c r="T267" s="9"/>
      <c r="U267" s="9">
        <f t="shared" si="39"/>
        <v>246500</v>
      </c>
      <c r="V267" s="9">
        <v>246500</v>
      </c>
      <c r="W267" s="9"/>
      <c r="X267" s="9">
        <f t="shared" si="40"/>
        <v>0</v>
      </c>
      <c r="Y267" s="9"/>
      <c r="Z267" s="9"/>
      <c r="AA267" s="10">
        <f t="shared" si="41"/>
        <v>0</v>
      </c>
      <c r="AB267" s="11">
        <v>45722</v>
      </c>
    </row>
    <row r="268" spans="1:28" ht="15.75" x14ac:dyDescent="0.25">
      <c r="A268" s="39">
        <v>45710</v>
      </c>
      <c r="B268" s="33" t="s">
        <v>217</v>
      </c>
      <c r="C268" s="33">
        <v>1075000</v>
      </c>
      <c r="D268" s="33" t="s">
        <v>31</v>
      </c>
      <c r="E268" s="33" t="s">
        <v>198</v>
      </c>
      <c r="F268" s="33">
        <v>1250</v>
      </c>
      <c r="G268" s="35" t="s">
        <v>29</v>
      </c>
      <c r="H268" s="33"/>
      <c r="I268" s="20">
        <f t="shared" si="42"/>
        <v>0</v>
      </c>
      <c r="J268" s="31" t="s">
        <v>240</v>
      </c>
      <c r="K268" s="20" t="s">
        <v>773</v>
      </c>
      <c r="L268" s="9">
        <f t="shared" si="36"/>
        <v>0</v>
      </c>
      <c r="M268" s="9"/>
      <c r="N268" s="9"/>
      <c r="O268" s="9">
        <f t="shared" si="37"/>
        <v>1075000</v>
      </c>
      <c r="P268" s="9">
        <v>1075000</v>
      </c>
      <c r="Q268" s="9"/>
      <c r="R268" s="9">
        <f t="shared" si="38"/>
        <v>0</v>
      </c>
      <c r="S268" s="9"/>
      <c r="T268" s="9"/>
      <c r="U268" s="9">
        <f t="shared" si="39"/>
        <v>0</v>
      </c>
      <c r="V268" s="9"/>
      <c r="W268" s="9"/>
      <c r="X268" s="9">
        <f t="shared" si="40"/>
        <v>0</v>
      </c>
      <c r="Y268" s="9"/>
      <c r="Z268" s="9"/>
      <c r="AA268" s="10">
        <f t="shared" si="41"/>
        <v>0</v>
      </c>
      <c r="AB268" s="11">
        <v>45719</v>
      </c>
    </row>
    <row r="269" spans="1:28" ht="15.75" x14ac:dyDescent="0.25">
      <c r="A269" s="39">
        <v>45710</v>
      </c>
      <c r="B269" s="33" t="s">
        <v>217</v>
      </c>
      <c r="C269" s="33">
        <v>2000000</v>
      </c>
      <c r="D269" s="33" t="s">
        <v>31</v>
      </c>
      <c r="E269" s="33" t="s">
        <v>155</v>
      </c>
      <c r="F269" s="33">
        <v>500</v>
      </c>
      <c r="G269" s="35" t="s">
        <v>29</v>
      </c>
      <c r="H269" s="33"/>
      <c r="I269" s="20">
        <f t="shared" si="42"/>
        <v>0</v>
      </c>
      <c r="J269" s="31" t="s">
        <v>240</v>
      </c>
      <c r="K269" s="20" t="s">
        <v>773</v>
      </c>
      <c r="L269" s="9">
        <f t="shared" si="36"/>
        <v>0</v>
      </c>
      <c r="M269" s="9"/>
      <c r="N269" s="9"/>
      <c r="O269" s="9">
        <f t="shared" si="37"/>
        <v>2000000</v>
      </c>
      <c r="P269" s="9">
        <v>2000000</v>
      </c>
      <c r="Q269" s="9"/>
      <c r="R269" s="9">
        <f t="shared" si="38"/>
        <v>0</v>
      </c>
      <c r="S269" s="9"/>
      <c r="T269" s="9"/>
      <c r="U269" s="9">
        <f t="shared" si="39"/>
        <v>0</v>
      </c>
      <c r="V269" s="9"/>
      <c r="W269" s="9"/>
      <c r="X269" s="9">
        <f t="shared" si="40"/>
        <v>0</v>
      </c>
      <c r="Y269" s="9"/>
      <c r="Z269" s="9"/>
      <c r="AA269" s="10">
        <f t="shared" si="41"/>
        <v>0</v>
      </c>
      <c r="AB269" s="11">
        <v>45719</v>
      </c>
    </row>
    <row r="270" spans="1:28" ht="15.75" x14ac:dyDescent="0.25">
      <c r="A270" s="39">
        <v>45710</v>
      </c>
      <c r="B270" s="33" t="s">
        <v>290</v>
      </c>
      <c r="C270" s="33">
        <v>1200000</v>
      </c>
      <c r="D270" s="33" t="s">
        <v>31</v>
      </c>
      <c r="E270" s="33" t="s">
        <v>228</v>
      </c>
      <c r="F270" s="33">
        <v>1</v>
      </c>
      <c r="G270" s="33" t="s">
        <v>138</v>
      </c>
      <c r="H270" s="33"/>
      <c r="I270" s="20">
        <f t="shared" si="42"/>
        <v>0</v>
      </c>
      <c r="J270" s="37" t="s">
        <v>240</v>
      </c>
      <c r="K270" s="20"/>
      <c r="L270" s="9">
        <f t="shared" si="36"/>
        <v>0</v>
      </c>
      <c r="M270" s="9"/>
      <c r="N270" s="9"/>
      <c r="O270" s="9">
        <f t="shared" si="37"/>
        <v>1200000</v>
      </c>
      <c r="P270" s="9">
        <v>1200000</v>
      </c>
      <c r="Q270" s="9"/>
      <c r="R270" s="9">
        <f t="shared" si="38"/>
        <v>0</v>
      </c>
      <c r="S270" s="9"/>
      <c r="T270" s="9"/>
      <c r="U270" s="9">
        <f t="shared" si="39"/>
        <v>0</v>
      </c>
      <c r="V270" s="9"/>
      <c r="W270" s="9"/>
      <c r="X270" s="9">
        <f t="shared" si="40"/>
        <v>0</v>
      </c>
      <c r="Y270" s="9"/>
      <c r="Z270" s="9"/>
      <c r="AA270" s="10">
        <f t="shared" si="41"/>
        <v>0</v>
      </c>
      <c r="AB270" s="11">
        <v>45733</v>
      </c>
    </row>
    <row r="271" spans="1:28" ht="15.75" x14ac:dyDescent="0.25">
      <c r="A271" s="39">
        <v>45710</v>
      </c>
      <c r="B271" s="33" t="s">
        <v>723</v>
      </c>
      <c r="C271" s="33">
        <v>1500000</v>
      </c>
      <c r="D271" s="33" t="s">
        <v>31</v>
      </c>
      <c r="E271" s="33" t="s">
        <v>394</v>
      </c>
      <c r="F271" s="33">
        <v>5</v>
      </c>
      <c r="G271" s="33" t="s">
        <v>51</v>
      </c>
      <c r="H271" s="33"/>
      <c r="I271" s="20">
        <f t="shared" si="42"/>
        <v>0</v>
      </c>
      <c r="J271" s="37" t="s">
        <v>241</v>
      </c>
      <c r="K271" s="20"/>
      <c r="L271" s="9">
        <f t="shared" si="36"/>
        <v>0</v>
      </c>
      <c r="M271" s="9"/>
      <c r="N271" s="9"/>
      <c r="O271" s="9">
        <f t="shared" si="37"/>
        <v>0</v>
      </c>
      <c r="P271" s="9"/>
      <c r="Q271" s="9"/>
      <c r="R271" s="9">
        <f t="shared" si="38"/>
        <v>0</v>
      </c>
      <c r="S271" s="9"/>
      <c r="T271" s="9"/>
      <c r="U271" s="9">
        <f t="shared" si="39"/>
        <v>1500000</v>
      </c>
      <c r="V271" s="9">
        <v>1500000</v>
      </c>
      <c r="W271" s="9"/>
      <c r="X271" s="9">
        <f t="shared" si="40"/>
        <v>0</v>
      </c>
      <c r="Y271" s="9"/>
      <c r="Z271" s="9"/>
      <c r="AA271" s="10">
        <f t="shared" si="41"/>
        <v>0</v>
      </c>
      <c r="AB271" s="11">
        <v>45726</v>
      </c>
    </row>
    <row r="272" spans="1:28" ht="15.75" x14ac:dyDescent="0.25">
      <c r="A272" s="39">
        <v>45710</v>
      </c>
      <c r="B272" s="33" t="s">
        <v>252</v>
      </c>
      <c r="C272" s="33">
        <v>37000000</v>
      </c>
      <c r="D272" s="33" t="s">
        <v>31</v>
      </c>
      <c r="E272" s="33" t="s">
        <v>91</v>
      </c>
      <c r="F272" s="33">
        <v>10000</v>
      </c>
      <c r="G272" s="33" t="s">
        <v>29</v>
      </c>
      <c r="H272" s="33"/>
      <c r="I272" s="20">
        <f t="shared" si="42"/>
        <v>0</v>
      </c>
      <c r="J272" s="37" t="s">
        <v>240</v>
      </c>
      <c r="K272" s="20"/>
      <c r="L272" s="9">
        <f t="shared" si="36"/>
        <v>0</v>
      </c>
      <c r="M272" s="9"/>
      <c r="N272" s="9"/>
      <c r="O272" s="9">
        <f t="shared" si="37"/>
        <v>14800000</v>
      </c>
      <c r="P272" s="9">
        <v>14800000</v>
      </c>
      <c r="Q272" s="9"/>
      <c r="R272" s="9">
        <f t="shared" si="38"/>
        <v>22200000</v>
      </c>
      <c r="S272" s="9">
        <v>7500000</v>
      </c>
      <c r="T272" s="9">
        <f>7405000+7295000</f>
        <v>14700000</v>
      </c>
      <c r="U272" s="9">
        <f t="shared" si="39"/>
        <v>0</v>
      </c>
      <c r="V272" s="9"/>
      <c r="W272" s="9"/>
      <c r="X272" s="9">
        <f t="shared" si="40"/>
        <v>0</v>
      </c>
      <c r="Y272" s="9"/>
      <c r="Z272" s="9"/>
      <c r="AA272" s="10">
        <f t="shared" si="41"/>
        <v>0</v>
      </c>
      <c r="AB272" s="11">
        <v>45740</v>
      </c>
    </row>
    <row r="273" spans="1:28" ht="15.75" x14ac:dyDescent="0.25">
      <c r="A273" s="39">
        <v>45710</v>
      </c>
      <c r="B273" s="33" t="s">
        <v>252</v>
      </c>
      <c r="C273" s="33">
        <v>1480000</v>
      </c>
      <c r="D273" s="33" t="s">
        <v>31</v>
      </c>
      <c r="E273" s="33" t="s">
        <v>707</v>
      </c>
      <c r="F273" s="33">
        <v>400</v>
      </c>
      <c r="G273" s="33" t="s">
        <v>29</v>
      </c>
      <c r="H273" s="33"/>
      <c r="I273" s="20">
        <f t="shared" si="42"/>
        <v>0</v>
      </c>
      <c r="J273" s="37" t="s">
        <v>240</v>
      </c>
      <c r="K273" s="20"/>
      <c r="L273" s="9">
        <f t="shared" si="36"/>
        <v>0</v>
      </c>
      <c r="M273" s="9"/>
      <c r="N273" s="9"/>
      <c r="O273" s="9">
        <f t="shared" si="37"/>
        <v>0</v>
      </c>
      <c r="P273" s="9"/>
      <c r="Q273" s="9"/>
      <c r="R273" s="9">
        <f t="shared" si="38"/>
        <v>1480000</v>
      </c>
      <c r="S273" s="9"/>
      <c r="T273" s="9">
        <v>1480000</v>
      </c>
      <c r="U273" s="9">
        <f t="shared" si="39"/>
        <v>0</v>
      </c>
      <c r="V273" s="9"/>
      <c r="W273" s="9"/>
      <c r="X273" s="9">
        <f t="shared" si="40"/>
        <v>0</v>
      </c>
      <c r="Y273" s="9"/>
      <c r="Z273" s="9"/>
      <c r="AA273" s="10">
        <f t="shared" si="41"/>
        <v>0</v>
      </c>
      <c r="AB273" s="11">
        <v>45740</v>
      </c>
    </row>
    <row r="274" spans="1:28" ht="15.75" x14ac:dyDescent="0.25">
      <c r="A274" s="39">
        <v>45710</v>
      </c>
      <c r="B274" s="33" t="s">
        <v>252</v>
      </c>
      <c r="C274" s="33">
        <v>1500000</v>
      </c>
      <c r="D274" s="33" t="s">
        <v>31</v>
      </c>
      <c r="E274" s="33" t="s">
        <v>73</v>
      </c>
      <c r="F274" s="33">
        <v>30</v>
      </c>
      <c r="G274" s="33" t="s">
        <v>74</v>
      </c>
      <c r="H274" s="33"/>
      <c r="I274" s="20">
        <f t="shared" si="42"/>
        <v>0</v>
      </c>
      <c r="J274" s="37" t="s">
        <v>240</v>
      </c>
      <c r="K274" s="20"/>
      <c r="L274" s="9">
        <f t="shared" si="36"/>
        <v>0</v>
      </c>
      <c r="M274" s="9"/>
      <c r="N274" s="9"/>
      <c r="O274" s="9">
        <f t="shared" si="37"/>
        <v>0</v>
      </c>
      <c r="P274" s="9"/>
      <c r="Q274" s="9"/>
      <c r="R274" s="9">
        <f t="shared" si="38"/>
        <v>1500000</v>
      </c>
      <c r="S274" s="9"/>
      <c r="T274" s="9">
        <v>1500000</v>
      </c>
      <c r="U274" s="9">
        <f t="shared" si="39"/>
        <v>0</v>
      </c>
      <c r="V274" s="9"/>
      <c r="W274" s="9"/>
      <c r="X274" s="9">
        <f t="shared" si="40"/>
        <v>0</v>
      </c>
      <c r="Y274" s="9"/>
      <c r="Z274" s="9"/>
      <c r="AA274" s="10">
        <f t="shared" si="41"/>
        <v>0</v>
      </c>
      <c r="AB274" s="11">
        <v>45740</v>
      </c>
    </row>
    <row r="275" spans="1:28" ht="15.75" x14ac:dyDescent="0.25">
      <c r="A275" s="39">
        <v>45710</v>
      </c>
      <c r="B275" s="33" t="s">
        <v>252</v>
      </c>
      <c r="C275" s="33">
        <v>1000000</v>
      </c>
      <c r="D275" s="33" t="s">
        <v>31</v>
      </c>
      <c r="E275" s="33" t="s">
        <v>130</v>
      </c>
      <c r="F275" s="33">
        <v>20</v>
      </c>
      <c r="G275" s="33" t="s">
        <v>74</v>
      </c>
      <c r="H275" s="33"/>
      <c r="I275" s="20">
        <f t="shared" si="42"/>
        <v>0</v>
      </c>
      <c r="J275" s="37" t="s">
        <v>240</v>
      </c>
      <c r="K275" s="20"/>
      <c r="L275" s="9">
        <f t="shared" si="36"/>
        <v>0</v>
      </c>
      <c r="M275" s="9"/>
      <c r="N275" s="9"/>
      <c r="O275" s="9">
        <f t="shared" si="37"/>
        <v>0</v>
      </c>
      <c r="P275" s="9"/>
      <c r="Q275" s="9"/>
      <c r="R275" s="9">
        <f t="shared" si="38"/>
        <v>1000000</v>
      </c>
      <c r="S275" s="9"/>
      <c r="T275" s="9">
        <v>1000000</v>
      </c>
      <c r="U275" s="9">
        <f t="shared" si="39"/>
        <v>0</v>
      </c>
      <c r="V275" s="9"/>
      <c r="W275" s="9"/>
      <c r="X275" s="9">
        <f t="shared" si="40"/>
        <v>0</v>
      </c>
      <c r="Y275" s="9"/>
      <c r="Z275" s="9"/>
      <c r="AA275" s="10">
        <f t="shared" si="41"/>
        <v>0</v>
      </c>
      <c r="AB275" s="11">
        <v>45740</v>
      </c>
    </row>
    <row r="276" spans="1:28" ht="15.75" x14ac:dyDescent="0.25">
      <c r="A276" s="39">
        <v>45710</v>
      </c>
      <c r="B276" s="33" t="s">
        <v>252</v>
      </c>
      <c r="C276" s="33">
        <v>1800000</v>
      </c>
      <c r="D276" s="33" t="s">
        <v>31</v>
      </c>
      <c r="E276" s="33" t="s">
        <v>236</v>
      </c>
      <c r="F276" s="33">
        <v>20</v>
      </c>
      <c r="G276" s="33" t="s">
        <v>51</v>
      </c>
      <c r="H276" s="33"/>
      <c r="I276" s="20">
        <f t="shared" si="42"/>
        <v>0</v>
      </c>
      <c r="J276" s="37" t="s">
        <v>240</v>
      </c>
      <c r="K276" s="20"/>
      <c r="L276" s="9">
        <f t="shared" si="36"/>
        <v>0</v>
      </c>
      <c r="M276" s="9"/>
      <c r="N276" s="9"/>
      <c r="O276" s="9">
        <f t="shared" si="37"/>
        <v>0</v>
      </c>
      <c r="P276" s="9"/>
      <c r="Q276" s="9"/>
      <c r="R276" s="9">
        <f t="shared" si="38"/>
        <v>1800000</v>
      </c>
      <c r="S276" s="9"/>
      <c r="T276" s="9">
        <v>1800000</v>
      </c>
      <c r="U276" s="9">
        <f t="shared" si="39"/>
        <v>0</v>
      </c>
      <c r="V276" s="9"/>
      <c r="W276" s="9"/>
      <c r="X276" s="9">
        <f t="shared" si="40"/>
        <v>0</v>
      </c>
      <c r="Y276" s="9"/>
      <c r="Z276" s="9"/>
      <c r="AA276" s="10">
        <f t="shared" si="41"/>
        <v>0</v>
      </c>
      <c r="AB276" s="11">
        <v>45740</v>
      </c>
    </row>
    <row r="277" spans="1:28" ht="15.75" x14ac:dyDescent="0.25">
      <c r="A277" s="39">
        <v>45710</v>
      </c>
      <c r="B277" s="33" t="s">
        <v>252</v>
      </c>
      <c r="C277" s="33">
        <v>1800000</v>
      </c>
      <c r="D277" s="33" t="s">
        <v>31</v>
      </c>
      <c r="E277" s="33" t="s">
        <v>234</v>
      </c>
      <c r="F277" s="33">
        <v>20</v>
      </c>
      <c r="G277" s="33" t="s">
        <v>51</v>
      </c>
      <c r="H277" s="33"/>
      <c r="I277" s="20">
        <f t="shared" si="42"/>
        <v>0</v>
      </c>
      <c r="J277" s="37" t="s">
        <v>240</v>
      </c>
      <c r="K277" s="20"/>
      <c r="L277" s="9">
        <f t="shared" si="36"/>
        <v>0</v>
      </c>
      <c r="M277" s="9"/>
      <c r="N277" s="9"/>
      <c r="O277" s="9">
        <f t="shared" si="37"/>
        <v>0</v>
      </c>
      <c r="P277" s="9"/>
      <c r="Q277" s="9"/>
      <c r="R277" s="9">
        <f t="shared" si="38"/>
        <v>1800000</v>
      </c>
      <c r="S277" s="9"/>
      <c r="T277" s="9">
        <v>1800000</v>
      </c>
      <c r="U277" s="9">
        <f t="shared" si="39"/>
        <v>0</v>
      </c>
      <c r="V277" s="9"/>
      <c r="W277" s="9"/>
      <c r="X277" s="9">
        <f t="shared" si="40"/>
        <v>0</v>
      </c>
      <c r="Y277" s="9"/>
      <c r="Z277" s="9"/>
      <c r="AA277" s="10">
        <f t="shared" si="41"/>
        <v>0</v>
      </c>
      <c r="AB277" s="11">
        <v>45740</v>
      </c>
    </row>
    <row r="278" spans="1:28" ht="15.75" x14ac:dyDescent="0.25">
      <c r="A278" s="39">
        <v>45710</v>
      </c>
      <c r="B278" s="33" t="s">
        <v>252</v>
      </c>
      <c r="C278" s="33">
        <v>900000</v>
      </c>
      <c r="D278" s="33" t="s">
        <v>31</v>
      </c>
      <c r="E278" s="33" t="s">
        <v>237</v>
      </c>
      <c r="F278" s="33">
        <v>10</v>
      </c>
      <c r="G278" s="33" t="s">
        <v>51</v>
      </c>
      <c r="H278" s="33"/>
      <c r="I278" s="20">
        <f t="shared" si="42"/>
        <v>0</v>
      </c>
      <c r="J278" s="37" t="s">
        <v>240</v>
      </c>
      <c r="K278" s="20"/>
      <c r="L278" s="9">
        <f t="shared" si="36"/>
        <v>0</v>
      </c>
      <c r="M278" s="9"/>
      <c r="N278" s="9"/>
      <c r="O278" s="9">
        <f t="shared" si="37"/>
        <v>0</v>
      </c>
      <c r="P278" s="9"/>
      <c r="Q278" s="9"/>
      <c r="R278" s="9">
        <f t="shared" si="38"/>
        <v>900000</v>
      </c>
      <c r="S278" s="9"/>
      <c r="T278" s="9">
        <v>900000</v>
      </c>
      <c r="U278" s="9">
        <f t="shared" si="39"/>
        <v>0</v>
      </c>
      <c r="V278" s="9"/>
      <c r="W278" s="9"/>
      <c r="X278" s="9">
        <f t="shared" si="40"/>
        <v>0</v>
      </c>
      <c r="Y278" s="9"/>
      <c r="Z278" s="9"/>
      <c r="AA278" s="10">
        <f t="shared" si="41"/>
        <v>0</v>
      </c>
      <c r="AB278" s="11">
        <v>45740</v>
      </c>
    </row>
    <row r="279" spans="1:28" ht="15.75" x14ac:dyDescent="0.25">
      <c r="A279" s="39">
        <v>45710</v>
      </c>
      <c r="B279" s="33" t="s">
        <v>252</v>
      </c>
      <c r="C279" s="33">
        <v>900000</v>
      </c>
      <c r="D279" s="33" t="s">
        <v>31</v>
      </c>
      <c r="E279" s="33" t="s">
        <v>235</v>
      </c>
      <c r="F279" s="33">
        <v>10</v>
      </c>
      <c r="G279" s="33" t="s">
        <v>51</v>
      </c>
      <c r="H279" s="33"/>
      <c r="I279" s="20">
        <f t="shared" si="42"/>
        <v>0</v>
      </c>
      <c r="J279" s="37" t="s">
        <v>240</v>
      </c>
      <c r="K279" s="20"/>
      <c r="L279" s="9">
        <f t="shared" si="36"/>
        <v>0</v>
      </c>
      <c r="M279" s="9"/>
      <c r="N279" s="9"/>
      <c r="O279" s="9">
        <f t="shared" si="37"/>
        <v>0</v>
      </c>
      <c r="P279" s="9"/>
      <c r="Q279" s="9"/>
      <c r="R279" s="9">
        <f t="shared" si="38"/>
        <v>900000</v>
      </c>
      <c r="S279" s="9"/>
      <c r="T279" s="9">
        <v>900000</v>
      </c>
      <c r="U279" s="9">
        <f t="shared" si="39"/>
        <v>0</v>
      </c>
      <c r="V279" s="9"/>
      <c r="W279" s="9"/>
      <c r="X279" s="9">
        <f t="shared" si="40"/>
        <v>0</v>
      </c>
      <c r="Y279" s="9"/>
      <c r="Z279" s="9"/>
      <c r="AA279" s="10">
        <f t="shared" si="41"/>
        <v>0</v>
      </c>
      <c r="AB279" s="11">
        <v>45740</v>
      </c>
    </row>
    <row r="280" spans="1:28" ht="15.75" x14ac:dyDescent="0.25">
      <c r="A280" s="39">
        <v>45710</v>
      </c>
      <c r="B280" s="33" t="s">
        <v>252</v>
      </c>
      <c r="C280" s="33">
        <v>800000</v>
      </c>
      <c r="D280" s="33" t="s">
        <v>31</v>
      </c>
      <c r="E280" s="33" t="s">
        <v>166</v>
      </c>
      <c r="F280" s="33">
        <v>2</v>
      </c>
      <c r="G280" s="33" t="s">
        <v>23</v>
      </c>
      <c r="H280" s="33"/>
      <c r="I280" s="20">
        <f t="shared" si="42"/>
        <v>0</v>
      </c>
      <c r="J280" s="37" t="s">
        <v>240</v>
      </c>
      <c r="K280" s="20"/>
      <c r="L280" s="9">
        <f t="shared" si="36"/>
        <v>0</v>
      </c>
      <c r="M280" s="9"/>
      <c r="N280" s="9"/>
      <c r="O280" s="9">
        <f t="shared" si="37"/>
        <v>0</v>
      </c>
      <c r="P280" s="9"/>
      <c r="Q280" s="9"/>
      <c r="R280" s="9">
        <f t="shared" si="38"/>
        <v>800000</v>
      </c>
      <c r="S280" s="9"/>
      <c r="T280" s="9">
        <v>800000</v>
      </c>
      <c r="U280" s="9">
        <f t="shared" si="39"/>
        <v>0</v>
      </c>
      <c r="V280" s="9"/>
      <c r="W280" s="9"/>
      <c r="X280" s="9">
        <f t="shared" si="40"/>
        <v>0</v>
      </c>
      <c r="Y280" s="9"/>
      <c r="Z280" s="9"/>
      <c r="AA280" s="10">
        <f t="shared" si="41"/>
        <v>0</v>
      </c>
      <c r="AB280" s="11">
        <v>45740</v>
      </c>
    </row>
    <row r="281" spans="1:28" ht="15.75" x14ac:dyDescent="0.25">
      <c r="A281" s="39">
        <v>45710</v>
      </c>
      <c r="B281" s="33" t="s">
        <v>252</v>
      </c>
      <c r="C281" s="33">
        <v>780000</v>
      </c>
      <c r="D281" s="33" t="s">
        <v>31</v>
      </c>
      <c r="E281" s="33" t="s">
        <v>102</v>
      </c>
      <c r="F281" s="33">
        <v>12</v>
      </c>
      <c r="G281" s="33" t="s">
        <v>74</v>
      </c>
      <c r="H281" s="33"/>
      <c r="I281" s="20">
        <f t="shared" si="42"/>
        <v>0</v>
      </c>
      <c r="J281" s="37" t="s">
        <v>240</v>
      </c>
      <c r="K281" s="20"/>
      <c r="L281" s="9">
        <f t="shared" si="36"/>
        <v>0</v>
      </c>
      <c r="M281" s="9"/>
      <c r="N281" s="9"/>
      <c r="O281" s="9">
        <f t="shared" si="37"/>
        <v>0</v>
      </c>
      <c r="P281" s="9"/>
      <c r="Q281" s="9"/>
      <c r="R281" s="9">
        <f t="shared" si="38"/>
        <v>780000</v>
      </c>
      <c r="S281" s="9"/>
      <c r="T281" s="9">
        <v>780000</v>
      </c>
      <c r="U281" s="9">
        <f t="shared" si="39"/>
        <v>0</v>
      </c>
      <c r="V281" s="9"/>
      <c r="W281" s="9"/>
      <c r="X281" s="9">
        <f t="shared" si="40"/>
        <v>0</v>
      </c>
      <c r="Y281" s="9"/>
      <c r="Z281" s="9"/>
      <c r="AA281" s="10">
        <f t="shared" si="41"/>
        <v>0</v>
      </c>
      <c r="AB281" s="11">
        <v>45740</v>
      </c>
    </row>
    <row r="282" spans="1:28" ht="15.75" x14ac:dyDescent="0.25">
      <c r="A282" s="39">
        <v>45710</v>
      </c>
      <c r="B282" s="33" t="s">
        <v>153</v>
      </c>
      <c r="C282" s="33">
        <v>260000</v>
      </c>
      <c r="D282" s="33" t="s">
        <v>31</v>
      </c>
      <c r="E282" s="33" t="s">
        <v>179</v>
      </c>
      <c r="F282" s="33">
        <v>4</v>
      </c>
      <c r="G282" s="33" t="s">
        <v>25</v>
      </c>
      <c r="H282" s="33"/>
      <c r="I282" s="20">
        <f t="shared" si="42"/>
        <v>0</v>
      </c>
      <c r="J282" s="34" t="s">
        <v>26</v>
      </c>
      <c r="K282" s="20"/>
      <c r="L282" s="9">
        <f t="shared" si="36"/>
        <v>0</v>
      </c>
      <c r="M282" s="9"/>
      <c r="N282" s="9"/>
      <c r="O282" s="9">
        <f t="shared" si="37"/>
        <v>0</v>
      </c>
      <c r="P282" s="9"/>
      <c r="Q282" s="9"/>
      <c r="R282" s="9">
        <f t="shared" si="38"/>
        <v>0</v>
      </c>
      <c r="S282" s="9"/>
      <c r="T282" s="9"/>
      <c r="U282" s="9">
        <f t="shared" si="39"/>
        <v>0</v>
      </c>
      <c r="V282" s="9"/>
      <c r="W282" s="9"/>
      <c r="X282" s="9">
        <f t="shared" si="40"/>
        <v>0</v>
      </c>
      <c r="Y282" s="9"/>
      <c r="Z282" s="9"/>
      <c r="AA282" s="10">
        <f t="shared" si="41"/>
        <v>260000</v>
      </c>
      <c r="AB282" s="11"/>
    </row>
    <row r="283" spans="1:28" ht="15.75" x14ac:dyDescent="0.25">
      <c r="A283" s="39">
        <v>45710</v>
      </c>
      <c r="B283" s="33" t="s">
        <v>153</v>
      </c>
      <c r="C283" s="33">
        <v>150000</v>
      </c>
      <c r="D283" s="33" t="s">
        <v>31</v>
      </c>
      <c r="E283" s="33" t="s">
        <v>403</v>
      </c>
      <c r="F283" s="33">
        <v>2</v>
      </c>
      <c r="G283" s="33" t="s">
        <v>25</v>
      </c>
      <c r="H283" s="33"/>
      <c r="I283" s="20">
        <f t="shared" si="42"/>
        <v>0</v>
      </c>
      <c r="J283" s="34" t="s">
        <v>26</v>
      </c>
      <c r="K283" s="20"/>
      <c r="L283" s="9">
        <f t="shared" si="36"/>
        <v>0</v>
      </c>
      <c r="M283" s="9"/>
      <c r="N283" s="9"/>
      <c r="O283" s="9">
        <f t="shared" si="37"/>
        <v>0</v>
      </c>
      <c r="P283" s="9"/>
      <c r="Q283" s="9"/>
      <c r="R283" s="9">
        <f t="shared" si="38"/>
        <v>0</v>
      </c>
      <c r="S283" s="9"/>
      <c r="T283" s="9"/>
      <c r="U283" s="9">
        <f t="shared" si="39"/>
        <v>0</v>
      </c>
      <c r="V283" s="9"/>
      <c r="W283" s="9"/>
      <c r="X283" s="9">
        <f t="shared" si="40"/>
        <v>0</v>
      </c>
      <c r="Y283" s="9"/>
      <c r="Z283" s="9"/>
      <c r="AA283" s="10">
        <f t="shared" si="41"/>
        <v>150000</v>
      </c>
      <c r="AB283" s="11"/>
    </row>
    <row r="284" spans="1:28" ht="15.75" x14ac:dyDescent="0.25">
      <c r="A284" s="39">
        <v>45710</v>
      </c>
      <c r="B284" s="33" t="s">
        <v>153</v>
      </c>
      <c r="C284" s="33">
        <v>95000</v>
      </c>
      <c r="D284" s="33" t="s">
        <v>31</v>
      </c>
      <c r="E284" s="33" t="s">
        <v>160</v>
      </c>
      <c r="F284" s="33">
        <v>1</v>
      </c>
      <c r="G284" s="33" t="s">
        <v>25</v>
      </c>
      <c r="H284" s="33"/>
      <c r="I284" s="20">
        <f t="shared" si="42"/>
        <v>0</v>
      </c>
      <c r="J284" s="34" t="s">
        <v>26</v>
      </c>
      <c r="K284" s="20"/>
      <c r="L284" s="9">
        <f t="shared" si="36"/>
        <v>0</v>
      </c>
      <c r="M284" s="9"/>
      <c r="N284" s="9"/>
      <c r="O284" s="9">
        <f t="shared" si="37"/>
        <v>0</v>
      </c>
      <c r="P284" s="9"/>
      <c r="Q284" s="9"/>
      <c r="R284" s="9">
        <f t="shared" si="38"/>
        <v>0</v>
      </c>
      <c r="S284" s="9"/>
      <c r="T284" s="9"/>
      <c r="U284" s="9">
        <f t="shared" si="39"/>
        <v>0</v>
      </c>
      <c r="V284" s="9"/>
      <c r="W284" s="9"/>
      <c r="X284" s="9">
        <f t="shared" si="40"/>
        <v>0</v>
      </c>
      <c r="Y284" s="9"/>
      <c r="Z284" s="9"/>
      <c r="AA284" s="10">
        <f t="shared" si="41"/>
        <v>95000</v>
      </c>
      <c r="AB284" s="11"/>
    </row>
    <row r="285" spans="1:28" ht="15.75" x14ac:dyDescent="0.25">
      <c r="A285" s="39">
        <v>45710</v>
      </c>
      <c r="B285" s="33" t="s">
        <v>153</v>
      </c>
      <c r="C285" s="33">
        <v>805000</v>
      </c>
      <c r="D285" s="33" t="s">
        <v>31</v>
      </c>
      <c r="E285" s="33" t="s">
        <v>519</v>
      </c>
      <c r="F285" s="33">
        <v>7</v>
      </c>
      <c r="G285" s="33" t="s">
        <v>25</v>
      </c>
      <c r="H285" s="33"/>
      <c r="I285" s="20">
        <f t="shared" si="42"/>
        <v>0</v>
      </c>
      <c r="J285" s="34" t="s">
        <v>26</v>
      </c>
      <c r="K285" s="20"/>
      <c r="L285" s="9">
        <f t="shared" si="36"/>
        <v>0</v>
      </c>
      <c r="M285" s="9"/>
      <c r="N285" s="9"/>
      <c r="O285" s="9">
        <f t="shared" si="37"/>
        <v>0</v>
      </c>
      <c r="P285" s="9"/>
      <c r="Q285" s="9"/>
      <c r="R285" s="9">
        <f t="shared" si="38"/>
        <v>0</v>
      </c>
      <c r="S285" s="9"/>
      <c r="T285" s="9"/>
      <c r="U285" s="9">
        <f t="shared" si="39"/>
        <v>0</v>
      </c>
      <c r="V285" s="9"/>
      <c r="W285" s="9"/>
      <c r="X285" s="9">
        <f t="shared" si="40"/>
        <v>0</v>
      </c>
      <c r="Y285" s="9"/>
      <c r="Z285" s="9"/>
      <c r="AA285" s="10">
        <f t="shared" si="41"/>
        <v>805000</v>
      </c>
      <c r="AB285" s="11"/>
    </row>
    <row r="286" spans="1:28" ht="15.75" x14ac:dyDescent="0.25">
      <c r="A286" s="39">
        <v>45712</v>
      </c>
      <c r="B286" s="35" t="s">
        <v>727</v>
      </c>
      <c r="C286" s="35">
        <v>2340000</v>
      </c>
      <c r="D286" s="35" t="s">
        <v>41</v>
      </c>
      <c r="E286" s="35" t="s">
        <v>102</v>
      </c>
      <c r="F286" s="35">
        <v>36</v>
      </c>
      <c r="G286" s="35" t="s">
        <v>74</v>
      </c>
      <c r="H286" s="35"/>
      <c r="I286" s="20">
        <f t="shared" si="42"/>
        <v>0</v>
      </c>
      <c r="J286" s="41" t="s">
        <v>240</v>
      </c>
      <c r="K286" s="20"/>
      <c r="L286" s="9">
        <f t="shared" si="36"/>
        <v>0</v>
      </c>
      <c r="M286" s="9"/>
      <c r="N286" s="9"/>
      <c r="O286" s="9">
        <f t="shared" si="37"/>
        <v>2340000</v>
      </c>
      <c r="P286" s="9">
        <v>2340000</v>
      </c>
      <c r="Q286" s="9"/>
      <c r="R286" s="9">
        <f t="shared" si="38"/>
        <v>0</v>
      </c>
      <c r="S286" s="9"/>
      <c r="T286" s="9"/>
      <c r="U286" s="9">
        <f t="shared" si="39"/>
        <v>0</v>
      </c>
      <c r="V286" s="9"/>
      <c r="W286" s="9"/>
      <c r="X286" s="9">
        <f t="shared" si="40"/>
        <v>0</v>
      </c>
      <c r="Y286" s="9"/>
      <c r="Z286" s="9"/>
      <c r="AA286" s="10">
        <f t="shared" si="41"/>
        <v>0</v>
      </c>
      <c r="AB286" s="11">
        <v>45720</v>
      </c>
    </row>
    <row r="287" spans="1:28" ht="15.75" x14ac:dyDescent="0.25">
      <c r="A287" s="39">
        <v>45712</v>
      </c>
      <c r="B287" s="35" t="s">
        <v>727</v>
      </c>
      <c r="C287" s="33">
        <v>6500000</v>
      </c>
      <c r="D287" s="35" t="s">
        <v>41</v>
      </c>
      <c r="E287" s="33" t="s">
        <v>148</v>
      </c>
      <c r="F287" s="33">
        <v>100</v>
      </c>
      <c r="G287" s="33" t="s">
        <v>51</v>
      </c>
      <c r="H287" s="33"/>
      <c r="I287" s="20">
        <f t="shared" si="42"/>
        <v>0</v>
      </c>
      <c r="J287" s="41" t="s">
        <v>240</v>
      </c>
      <c r="K287" s="20"/>
      <c r="L287" s="9">
        <f t="shared" ref="L287:L334" si="43">M287+N287</f>
        <v>0</v>
      </c>
      <c r="M287" s="9"/>
      <c r="N287" s="9"/>
      <c r="O287" s="9">
        <f t="shared" ref="O287:O334" si="44">P287+Q287</f>
        <v>6500000</v>
      </c>
      <c r="P287" s="9">
        <v>6500000</v>
      </c>
      <c r="Q287" s="9"/>
      <c r="R287" s="9">
        <f t="shared" ref="R287:R334" si="45">S287+T287</f>
        <v>0</v>
      </c>
      <c r="S287" s="9"/>
      <c r="T287" s="9"/>
      <c r="U287" s="9">
        <f t="shared" ref="U287:U334" si="46">V287+W287</f>
        <v>0</v>
      </c>
      <c r="V287" s="9"/>
      <c r="W287" s="9"/>
      <c r="X287" s="9">
        <f t="shared" ref="X287:X334" si="47">Y287+Z287</f>
        <v>0</v>
      </c>
      <c r="Y287" s="9"/>
      <c r="Z287" s="9"/>
      <c r="AA287" s="10">
        <f t="shared" ref="AA287:AA334" si="48">C287+I287-L287-O287-U287-X287-R287</f>
        <v>0</v>
      </c>
      <c r="AB287" s="11">
        <v>45720</v>
      </c>
    </row>
    <row r="288" spans="1:28" ht="15.75" x14ac:dyDescent="0.25">
      <c r="A288" s="39">
        <v>45712</v>
      </c>
      <c r="B288" s="33" t="s">
        <v>53</v>
      </c>
      <c r="C288" s="33">
        <v>1520000</v>
      </c>
      <c r="D288" s="33" t="s">
        <v>31</v>
      </c>
      <c r="E288" s="33" t="s">
        <v>91</v>
      </c>
      <c r="F288" s="33">
        <v>400</v>
      </c>
      <c r="G288" s="33" t="s">
        <v>29</v>
      </c>
      <c r="H288" s="33"/>
      <c r="I288" s="20">
        <f t="shared" si="42"/>
        <v>0</v>
      </c>
      <c r="J288" s="37" t="s">
        <v>240</v>
      </c>
      <c r="K288" s="20" t="s">
        <v>795</v>
      </c>
      <c r="L288" s="9">
        <f t="shared" si="43"/>
        <v>0</v>
      </c>
      <c r="M288" s="9"/>
      <c r="N288" s="9"/>
      <c r="O288" s="9">
        <f t="shared" si="44"/>
        <v>1520000</v>
      </c>
      <c r="P288" s="9">
        <v>1520000</v>
      </c>
      <c r="Q288" s="9"/>
      <c r="R288" s="9">
        <f t="shared" si="45"/>
        <v>0</v>
      </c>
      <c r="S288" s="9"/>
      <c r="T288" s="9"/>
      <c r="U288" s="9">
        <f t="shared" si="46"/>
        <v>0</v>
      </c>
      <c r="V288" s="9"/>
      <c r="W288" s="9"/>
      <c r="X288" s="9">
        <f t="shared" si="47"/>
        <v>0</v>
      </c>
      <c r="Y288" s="9"/>
      <c r="Z288" s="9"/>
      <c r="AA288" s="10">
        <f t="shared" si="48"/>
        <v>0</v>
      </c>
      <c r="AB288" s="11">
        <v>45721</v>
      </c>
    </row>
    <row r="289" spans="1:28" ht="15.75" x14ac:dyDescent="0.25">
      <c r="A289" s="39">
        <v>45712</v>
      </c>
      <c r="B289" s="33" t="s">
        <v>94</v>
      </c>
      <c r="C289" s="33">
        <v>12900000</v>
      </c>
      <c r="D289" s="33" t="s">
        <v>31</v>
      </c>
      <c r="E289" s="33" t="s">
        <v>95</v>
      </c>
      <c r="F289" s="33">
        <v>3000</v>
      </c>
      <c r="G289" s="33" t="s">
        <v>29</v>
      </c>
      <c r="H289" s="33"/>
      <c r="I289" s="20">
        <f t="shared" si="42"/>
        <v>0</v>
      </c>
      <c r="J289" s="37" t="s">
        <v>241</v>
      </c>
      <c r="K289" s="20"/>
      <c r="L289" s="9">
        <f t="shared" si="43"/>
        <v>12900000</v>
      </c>
      <c r="M289" s="9">
        <v>12900000</v>
      </c>
      <c r="N289" s="9"/>
      <c r="O289" s="9">
        <f t="shared" si="44"/>
        <v>0</v>
      </c>
      <c r="P289" s="9"/>
      <c r="Q289" s="9"/>
      <c r="R289" s="9">
        <f t="shared" si="45"/>
        <v>0</v>
      </c>
      <c r="S289" s="9"/>
      <c r="T289" s="9"/>
      <c r="U289" s="9">
        <f t="shared" si="46"/>
        <v>0</v>
      </c>
      <c r="V289" s="9"/>
      <c r="W289" s="9"/>
      <c r="X289" s="9">
        <f t="shared" si="47"/>
        <v>0</v>
      </c>
      <c r="Y289" s="9"/>
      <c r="Z289" s="9"/>
      <c r="AA289" s="10">
        <f t="shared" si="48"/>
        <v>0</v>
      </c>
      <c r="AB289" s="11">
        <v>45727</v>
      </c>
    </row>
    <row r="290" spans="1:28" ht="15.75" x14ac:dyDescent="0.25">
      <c r="A290" s="39">
        <v>45712</v>
      </c>
      <c r="B290" s="33" t="s">
        <v>217</v>
      </c>
      <c r="C290" s="33">
        <v>2257500</v>
      </c>
      <c r="D290" s="33" t="s">
        <v>41</v>
      </c>
      <c r="E290" s="33" t="s">
        <v>263</v>
      </c>
      <c r="F290" s="33">
        <v>1500</v>
      </c>
      <c r="G290" s="33" t="s">
        <v>29</v>
      </c>
      <c r="H290" s="33"/>
      <c r="I290" s="20">
        <f t="shared" si="42"/>
        <v>0</v>
      </c>
      <c r="J290" s="31" t="s">
        <v>240</v>
      </c>
      <c r="K290" s="20" t="s">
        <v>773</v>
      </c>
      <c r="L290" s="9">
        <f t="shared" si="43"/>
        <v>0</v>
      </c>
      <c r="M290" s="9"/>
      <c r="N290" s="9"/>
      <c r="O290" s="9">
        <f t="shared" si="44"/>
        <v>2257500</v>
      </c>
      <c r="P290" s="9">
        <v>2257500</v>
      </c>
      <c r="Q290" s="9"/>
      <c r="R290" s="9">
        <f t="shared" si="45"/>
        <v>0</v>
      </c>
      <c r="S290" s="9"/>
      <c r="T290" s="9"/>
      <c r="U290" s="9">
        <f t="shared" si="46"/>
        <v>0</v>
      </c>
      <c r="V290" s="9"/>
      <c r="W290" s="9"/>
      <c r="X290" s="9">
        <f t="shared" si="47"/>
        <v>0</v>
      </c>
      <c r="Y290" s="9"/>
      <c r="Z290" s="9"/>
      <c r="AA290" s="10">
        <f t="shared" si="48"/>
        <v>0</v>
      </c>
      <c r="AB290" s="11">
        <v>45719</v>
      </c>
    </row>
    <row r="291" spans="1:28" ht="15.75" x14ac:dyDescent="0.25">
      <c r="A291" s="39">
        <v>45712</v>
      </c>
      <c r="B291" s="33" t="s">
        <v>217</v>
      </c>
      <c r="C291" s="33">
        <v>2685000</v>
      </c>
      <c r="D291" s="33" t="s">
        <v>41</v>
      </c>
      <c r="E291" s="33" t="s">
        <v>224</v>
      </c>
      <c r="F291" s="33">
        <v>1500</v>
      </c>
      <c r="G291" s="33" t="s">
        <v>29</v>
      </c>
      <c r="H291" s="33"/>
      <c r="I291" s="20">
        <f t="shared" si="42"/>
        <v>0</v>
      </c>
      <c r="J291" s="31" t="s">
        <v>240</v>
      </c>
      <c r="K291" s="20" t="s">
        <v>773</v>
      </c>
      <c r="L291" s="9">
        <f t="shared" si="43"/>
        <v>0</v>
      </c>
      <c r="M291" s="9"/>
      <c r="N291" s="9"/>
      <c r="O291" s="9">
        <f t="shared" si="44"/>
        <v>2685000</v>
      </c>
      <c r="P291" s="9">
        <v>2685000</v>
      </c>
      <c r="Q291" s="9"/>
      <c r="R291" s="9">
        <f t="shared" si="45"/>
        <v>0</v>
      </c>
      <c r="S291" s="9"/>
      <c r="T291" s="9"/>
      <c r="U291" s="9">
        <f t="shared" si="46"/>
        <v>0</v>
      </c>
      <c r="V291" s="9"/>
      <c r="W291" s="9"/>
      <c r="X291" s="9">
        <f t="shared" si="47"/>
        <v>0</v>
      </c>
      <c r="Y291" s="9"/>
      <c r="Z291" s="9"/>
      <c r="AA291" s="10">
        <f t="shared" si="48"/>
        <v>0</v>
      </c>
      <c r="AB291" s="11">
        <v>45719</v>
      </c>
    </row>
    <row r="292" spans="1:28" ht="15.75" x14ac:dyDescent="0.25">
      <c r="A292" s="39">
        <v>45712</v>
      </c>
      <c r="B292" s="33" t="s">
        <v>339</v>
      </c>
      <c r="C292" s="33">
        <v>1380000</v>
      </c>
      <c r="D292" s="33" t="s">
        <v>41</v>
      </c>
      <c r="E292" s="33" t="s">
        <v>95</v>
      </c>
      <c r="F292" s="33">
        <v>600</v>
      </c>
      <c r="G292" s="33" t="s">
        <v>29</v>
      </c>
      <c r="H292" s="33"/>
      <c r="I292" s="20">
        <f t="shared" si="42"/>
        <v>0</v>
      </c>
      <c r="J292" s="37" t="s">
        <v>241</v>
      </c>
      <c r="K292" s="20"/>
      <c r="L292" s="9">
        <f t="shared" si="43"/>
        <v>0</v>
      </c>
      <c r="M292" s="9"/>
      <c r="N292" s="9"/>
      <c r="O292" s="9">
        <f t="shared" si="44"/>
        <v>0</v>
      </c>
      <c r="P292" s="9"/>
      <c r="Q292" s="9"/>
      <c r="R292" s="9">
        <f t="shared" si="45"/>
        <v>0</v>
      </c>
      <c r="S292" s="9"/>
      <c r="T292" s="9"/>
      <c r="U292" s="9">
        <f t="shared" si="46"/>
        <v>1380000</v>
      </c>
      <c r="V292" s="9">
        <v>1380000</v>
      </c>
      <c r="W292" s="9"/>
      <c r="X292" s="9">
        <f t="shared" si="47"/>
        <v>0</v>
      </c>
      <c r="Y292" s="9"/>
      <c r="Z292" s="9"/>
      <c r="AA292" s="10">
        <f t="shared" si="48"/>
        <v>0</v>
      </c>
      <c r="AB292" s="11">
        <v>45721</v>
      </c>
    </row>
    <row r="293" spans="1:28" ht="15.75" x14ac:dyDescent="0.25">
      <c r="A293" s="39">
        <v>45712</v>
      </c>
      <c r="B293" s="33" t="s">
        <v>186</v>
      </c>
      <c r="C293" s="33">
        <v>2520000</v>
      </c>
      <c r="D293" s="33" t="s">
        <v>31</v>
      </c>
      <c r="E293" s="33" t="s">
        <v>407</v>
      </c>
      <c r="F293" s="33">
        <v>9</v>
      </c>
      <c r="G293" s="33" t="s">
        <v>33</v>
      </c>
      <c r="H293" s="33"/>
      <c r="I293" s="20">
        <f t="shared" si="42"/>
        <v>0</v>
      </c>
      <c r="J293" s="37" t="s">
        <v>240</v>
      </c>
      <c r="K293" s="20" t="s">
        <v>709</v>
      </c>
      <c r="L293" s="9">
        <f t="shared" si="43"/>
        <v>0</v>
      </c>
      <c r="M293" s="9"/>
      <c r="N293" s="9"/>
      <c r="O293" s="9">
        <f t="shared" si="44"/>
        <v>1190000</v>
      </c>
      <c r="P293" s="9">
        <v>1190000</v>
      </c>
      <c r="Q293" s="9"/>
      <c r="R293" s="9">
        <f t="shared" si="45"/>
        <v>0</v>
      </c>
      <c r="S293" s="9"/>
      <c r="T293" s="9"/>
      <c r="U293" s="9">
        <f t="shared" si="46"/>
        <v>1330000</v>
      </c>
      <c r="V293" s="9">
        <v>1330000</v>
      </c>
      <c r="W293" s="9"/>
      <c r="X293" s="9">
        <f t="shared" si="47"/>
        <v>0</v>
      </c>
      <c r="Y293" s="9"/>
      <c r="Z293" s="9"/>
      <c r="AA293" s="10">
        <f t="shared" si="48"/>
        <v>0</v>
      </c>
      <c r="AB293" s="11">
        <v>45719</v>
      </c>
    </row>
    <row r="294" spans="1:28" ht="15.75" x14ac:dyDescent="0.25">
      <c r="A294" s="39">
        <v>45712</v>
      </c>
      <c r="B294" s="33" t="s">
        <v>194</v>
      </c>
      <c r="C294" s="33">
        <v>1035000</v>
      </c>
      <c r="D294" s="33" t="s">
        <v>31</v>
      </c>
      <c r="E294" s="33" t="s">
        <v>439</v>
      </c>
      <c r="F294" s="33">
        <v>0.9</v>
      </c>
      <c r="G294" s="33" t="s">
        <v>267</v>
      </c>
      <c r="H294" s="33"/>
      <c r="I294" s="20">
        <f t="shared" si="42"/>
        <v>0</v>
      </c>
      <c r="J294" s="37" t="s">
        <v>240</v>
      </c>
      <c r="K294" s="20"/>
      <c r="L294" s="9">
        <f t="shared" si="43"/>
        <v>0</v>
      </c>
      <c r="M294" s="9"/>
      <c r="N294" s="9"/>
      <c r="O294" s="9">
        <f t="shared" si="44"/>
        <v>1035000</v>
      </c>
      <c r="P294" s="9"/>
      <c r="Q294" s="9">
        <v>1035000</v>
      </c>
      <c r="R294" s="9">
        <f t="shared" si="45"/>
        <v>0</v>
      </c>
      <c r="S294" s="9"/>
      <c r="T294" s="9"/>
      <c r="U294" s="9">
        <f t="shared" si="46"/>
        <v>0</v>
      </c>
      <c r="V294" s="9"/>
      <c r="W294" s="9"/>
      <c r="X294" s="9">
        <f t="shared" si="47"/>
        <v>0</v>
      </c>
      <c r="Y294" s="9"/>
      <c r="Z294" s="9"/>
      <c r="AA294" s="10">
        <f t="shared" si="48"/>
        <v>0</v>
      </c>
      <c r="AB294" s="11">
        <v>45730</v>
      </c>
    </row>
    <row r="295" spans="1:28" ht="15.75" x14ac:dyDescent="0.25">
      <c r="A295" s="39">
        <v>45712</v>
      </c>
      <c r="B295" s="33" t="s">
        <v>217</v>
      </c>
      <c r="C295" s="33">
        <v>500000</v>
      </c>
      <c r="D295" s="33" t="s">
        <v>41</v>
      </c>
      <c r="E295" s="33" t="s">
        <v>73</v>
      </c>
      <c r="F295" s="33">
        <v>10</v>
      </c>
      <c r="G295" s="33" t="s">
        <v>74</v>
      </c>
      <c r="H295" s="33"/>
      <c r="I295" s="20">
        <f t="shared" si="42"/>
        <v>0</v>
      </c>
      <c r="J295" s="31" t="s">
        <v>240</v>
      </c>
      <c r="K295" s="20" t="s">
        <v>773</v>
      </c>
      <c r="L295" s="9">
        <f t="shared" si="43"/>
        <v>0</v>
      </c>
      <c r="M295" s="9"/>
      <c r="N295" s="9"/>
      <c r="O295" s="9">
        <f t="shared" si="44"/>
        <v>500000</v>
      </c>
      <c r="P295" s="9">
        <v>500000</v>
      </c>
      <c r="Q295" s="9"/>
      <c r="R295" s="9">
        <f t="shared" si="45"/>
        <v>0</v>
      </c>
      <c r="S295" s="9"/>
      <c r="T295" s="9"/>
      <c r="U295" s="9">
        <f t="shared" si="46"/>
        <v>0</v>
      </c>
      <c r="V295" s="9"/>
      <c r="W295" s="9"/>
      <c r="X295" s="9">
        <f t="shared" si="47"/>
        <v>0</v>
      </c>
      <c r="Y295" s="9"/>
      <c r="Z295" s="9"/>
      <c r="AA295" s="10">
        <f t="shared" si="48"/>
        <v>0</v>
      </c>
      <c r="AB295" s="11">
        <v>45719</v>
      </c>
    </row>
    <row r="296" spans="1:28" ht="15.75" x14ac:dyDescent="0.25">
      <c r="A296" s="39">
        <v>45712</v>
      </c>
      <c r="B296" s="33" t="s">
        <v>217</v>
      </c>
      <c r="C296" s="33">
        <v>260000</v>
      </c>
      <c r="D296" s="33" t="s">
        <v>41</v>
      </c>
      <c r="E296" s="33" t="s">
        <v>102</v>
      </c>
      <c r="F296" s="33">
        <v>4</v>
      </c>
      <c r="G296" s="33" t="s">
        <v>74</v>
      </c>
      <c r="H296" s="33"/>
      <c r="I296" s="20">
        <f t="shared" si="42"/>
        <v>0</v>
      </c>
      <c r="J296" s="31" t="s">
        <v>240</v>
      </c>
      <c r="K296" s="20" t="s">
        <v>773</v>
      </c>
      <c r="L296" s="9">
        <f t="shared" si="43"/>
        <v>0</v>
      </c>
      <c r="M296" s="9"/>
      <c r="N296" s="9"/>
      <c r="O296" s="9">
        <f t="shared" si="44"/>
        <v>260000</v>
      </c>
      <c r="P296" s="9">
        <v>260000</v>
      </c>
      <c r="Q296" s="9"/>
      <c r="R296" s="9">
        <f t="shared" si="45"/>
        <v>0</v>
      </c>
      <c r="S296" s="9"/>
      <c r="T296" s="9"/>
      <c r="U296" s="9">
        <f t="shared" si="46"/>
        <v>0</v>
      </c>
      <c r="V296" s="9"/>
      <c r="W296" s="9"/>
      <c r="X296" s="9">
        <f t="shared" si="47"/>
        <v>0</v>
      </c>
      <c r="Y296" s="9"/>
      <c r="Z296" s="9"/>
      <c r="AA296" s="10">
        <f t="shared" si="48"/>
        <v>0</v>
      </c>
      <c r="AB296" s="11">
        <v>45719</v>
      </c>
    </row>
    <row r="297" spans="1:28" ht="15.75" x14ac:dyDescent="0.25">
      <c r="A297" s="39">
        <v>45712</v>
      </c>
      <c r="B297" s="33" t="s">
        <v>162</v>
      </c>
      <c r="C297" s="33">
        <v>18200000</v>
      </c>
      <c r="D297" s="33" t="s">
        <v>31</v>
      </c>
      <c r="E297" s="33" t="s">
        <v>155</v>
      </c>
      <c r="F297" s="33">
        <v>5200</v>
      </c>
      <c r="G297" s="33" t="s">
        <v>29</v>
      </c>
      <c r="H297" s="33"/>
      <c r="I297" s="20">
        <f t="shared" si="42"/>
        <v>0</v>
      </c>
      <c r="J297" s="34" t="s">
        <v>38</v>
      </c>
      <c r="K297" s="20"/>
      <c r="L297" s="9">
        <f t="shared" si="43"/>
        <v>0</v>
      </c>
      <c r="M297" s="9"/>
      <c r="N297" s="9"/>
      <c r="O297" s="9">
        <f t="shared" si="44"/>
        <v>0</v>
      </c>
      <c r="P297" s="9"/>
      <c r="Q297" s="9"/>
      <c r="R297" s="9">
        <f t="shared" si="45"/>
        <v>12000000</v>
      </c>
      <c r="S297" s="9">
        <v>5000000</v>
      </c>
      <c r="T297" s="9">
        <v>7000000</v>
      </c>
      <c r="U297" s="9">
        <f t="shared" si="46"/>
        <v>0</v>
      </c>
      <c r="V297" s="9"/>
      <c r="W297" s="9"/>
      <c r="X297" s="9">
        <f t="shared" si="47"/>
        <v>0</v>
      </c>
      <c r="Y297" s="9"/>
      <c r="Z297" s="9"/>
      <c r="AA297" s="10">
        <f t="shared" si="48"/>
        <v>6200000</v>
      </c>
      <c r="AB297" s="11">
        <v>45741</v>
      </c>
    </row>
    <row r="298" spans="1:28" ht="15.75" x14ac:dyDescent="0.25">
      <c r="A298" s="39">
        <v>45712</v>
      </c>
      <c r="B298" s="33" t="s">
        <v>216</v>
      </c>
      <c r="C298" s="33">
        <v>330000</v>
      </c>
      <c r="D298" s="33" t="s">
        <v>31</v>
      </c>
      <c r="E298" s="33" t="s">
        <v>527</v>
      </c>
      <c r="F298" s="33">
        <v>2</v>
      </c>
      <c r="G298" s="33" t="s">
        <v>51</v>
      </c>
      <c r="H298" s="33"/>
      <c r="I298" s="20">
        <f t="shared" si="42"/>
        <v>0</v>
      </c>
      <c r="J298" s="37" t="s">
        <v>240</v>
      </c>
      <c r="K298" s="20" t="s">
        <v>817</v>
      </c>
      <c r="L298" s="9">
        <f t="shared" si="43"/>
        <v>0</v>
      </c>
      <c r="M298" s="9"/>
      <c r="N298" s="9"/>
      <c r="O298" s="9">
        <f t="shared" si="44"/>
        <v>330000</v>
      </c>
      <c r="P298" s="9">
        <v>330000</v>
      </c>
      <c r="Q298" s="9"/>
      <c r="R298" s="9">
        <f t="shared" si="45"/>
        <v>0</v>
      </c>
      <c r="S298" s="9"/>
      <c r="T298" s="9"/>
      <c r="U298" s="9">
        <f t="shared" si="46"/>
        <v>0</v>
      </c>
      <c r="V298" s="9"/>
      <c r="W298" s="9"/>
      <c r="X298" s="9">
        <f t="shared" si="47"/>
        <v>0</v>
      </c>
      <c r="Y298" s="9"/>
      <c r="Z298" s="9"/>
      <c r="AA298" s="10">
        <f t="shared" si="48"/>
        <v>0</v>
      </c>
      <c r="AB298" s="11">
        <v>45728</v>
      </c>
    </row>
    <row r="299" spans="1:28" ht="15.75" x14ac:dyDescent="0.25">
      <c r="A299" s="39">
        <v>45712</v>
      </c>
      <c r="B299" s="33" t="s">
        <v>221</v>
      </c>
      <c r="C299" s="33">
        <v>1200000</v>
      </c>
      <c r="D299" s="33" t="s">
        <v>41</v>
      </c>
      <c r="E299" s="33" t="s">
        <v>228</v>
      </c>
      <c r="F299" s="33">
        <v>1</v>
      </c>
      <c r="G299" s="33" t="s">
        <v>138</v>
      </c>
      <c r="H299" s="33"/>
      <c r="I299" s="20">
        <f t="shared" si="42"/>
        <v>0</v>
      </c>
      <c r="J299" s="14" t="s">
        <v>240</v>
      </c>
      <c r="K299" s="20"/>
      <c r="L299" s="9">
        <f t="shared" si="43"/>
        <v>0</v>
      </c>
      <c r="M299" s="9"/>
      <c r="N299" s="9"/>
      <c r="O299" s="9">
        <f t="shared" si="44"/>
        <v>1200000</v>
      </c>
      <c r="P299" s="9">
        <v>1200000</v>
      </c>
      <c r="Q299" s="9"/>
      <c r="R299" s="9">
        <f t="shared" si="45"/>
        <v>0</v>
      </c>
      <c r="S299" s="9"/>
      <c r="T299" s="9"/>
      <c r="U299" s="9">
        <f t="shared" si="46"/>
        <v>0</v>
      </c>
      <c r="V299" s="9"/>
      <c r="W299" s="9"/>
      <c r="X299" s="9">
        <f t="shared" si="47"/>
        <v>0</v>
      </c>
      <c r="Y299" s="9"/>
      <c r="Z299" s="9"/>
      <c r="AA299" s="10">
        <f t="shared" si="48"/>
        <v>0</v>
      </c>
      <c r="AB299" s="11">
        <v>45741</v>
      </c>
    </row>
    <row r="300" spans="1:28" ht="15.75" x14ac:dyDescent="0.25">
      <c r="A300" s="32">
        <v>45712</v>
      </c>
      <c r="B300" s="33" t="s">
        <v>329</v>
      </c>
      <c r="C300" s="33">
        <v>5000000</v>
      </c>
      <c r="D300" s="33" t="s">
        <v>31</v>
      </c>
      <c r="E300" s="33" t="s">
        <v>315</v>
      </c>
      <c r="F300" s="33">
        <v>1000</v>
      </c>
      <c r="G300" s="33" t="s">
        <v>29</v>
      </c>
      <c r="H300" s="33"/>
      <c r="I300" s="20">
        <f t="shared" si="42"/>
        <v>0</v>
      </c>
      <c r="J300" s="37" t="s">
        <v>240</v>
      </c>
      <c r="K300" s="20"/>
      <c r="L300" s="9">
        <f t="shared" si="43"/>
        <v>0</v>
      </c>
      <c r="M300" s="9"/>
      <c r="N300" s="9"/>
      <c r="O300" s="9">
        <f t="shared" si="44"/>
        <v>5000000</v>
      </c>
      <c r="P300" s="9">
        <v>5000000</v>
      </c>
      <c r="Q300" s="9"/>
      <c r="R300" s="9">
        <f t="shared" si="45"/>
        <v>0</v>
      </c>
      <c r="S300" s="9"/>
      <c r="T300" s="9"/>
      <c r="U300" s="9">
        <f t="shared" si="46"/>
        <v>0</v>
      </c>
      <c r="V300" s="9"/>
      <c r="W300" s="9"/>
      <c r="X300" s="9">
        <f t="shared" si="47"/>
        <v>0</v>
      </c>
      <c r="Y300" s="9"/>
      <c r="Z300" s="9"/>
      <c r="AA300" s="10">
        <f t="shared" si="48"/>
        <v>0</v>
      </c>
      <c r="AB300" s="11">
        <v>45736</v>
      </c>
    </row>
    <row r="301" spans="1:28" ht="15.75" x14ac:dyDescent="0.25">
      <c r="A301" s="39">
        <v>45712</v>
      </c>
      <c r="B301" s="33" t="s">
        <v>730</v>
      </c>
      <c r="C301" s="33">
        <v>1353600</v>
      </c>
      <c r="D301" s="33" t="s">
        <v>223</v>
      </c>
      <c r="E301" s="33" t="s">
        <v>344</v>
      </c>
      <c r="F301" s="33">
        <v>28.8</v>
      </c>
      <c r="G301" s="33" t="s">
        <v>51</v>
      </c>
      <c r="H301" s="33"/>
      <c r="I301" s="20">
        <f t="shared" si="42"/>
        <v>0</v>
      </c>
      <c r="J301" s="37" t="s">
        <v>241</v>
      </c>
      <c r="K301" s="20"/>
      <c r="L301" s="9">
        <f t="shared" si="43"/>
        <v>0</v>
      </c>
      <c r="M301" s="9"/>
      <c r="N301" s="9"/>
      <c r="O301" s="9">
        <f t="shared" si="44"/>
        <v>0</v>
      </c>
      <c r="P301" s="9"/>
      <c r="Q301" s="9"/>
      <c r="R301" s="9">
        <f t="shared" si="45"/>
        <v>0</v>
      </c>
      <c r="S301" s="9"/>
      <c r="T301" s="9"/>
      <c r="U301" s="9">
        <f t="shared" si="46"/>
        <v>1353600</v>
      </c>
      <c r="V301" s="9">
        <v>1353600</v>
      </c>
      <c r="W301" s="9"/>
      <c r="X301" s="9">
        <f t="shared" si="47"/>
        <v>0</v>
      </c>
      <c r="Y301" s="9"/>
      <c r="Z301" s="9"/>
      <c r="AA301" s="10">
        <f t="shared" si="48"/>
        <v>0</v>
      </c>
      <c r="AB301" s="11">
        <v>45728</v>
      </c>
    </row>
    <row r="302" spans="1:28" ht="15.75" x14ac:dyDescent="0.25">
      <c r="A302" s="39">
        <v>45713</v>
      </c>
      <c r="B302" s="35" t="s">
        <v>305</v>
      </c>
      <c r="C302" s="35">
        <v>3125000</v>
      </c>
      <c r="D302" s="35" t="s">
        <v>31</v>
      </c>
      <c r="E302" s="35" t="s">
        <v>86</v>
      </c>
      <c r="F302" s="35">
        <v>25</v>
      </c>
      <c r="G302" s="35" t="s">
        <v>51</v>
      </c>
      <c r="H302" s="35"/>
      <c r="I302" s="20">
        <f t="shared" si="42"/>
        <v>0</v>
      </c>
      <c r="J302" s="37" t="s">
        <v>240</v>
      </c>
      <c r="K302" s="20"/>
      <c r="L302" s="9">
        <f t="shared" si="43"/>
        <v>0</v>
      </c>
      <c r="M302" s="9"/>
      <c r="N302" s="9"/>
      <c r="O302" s="9">
        <f t="shared" si="44"/>
        <v>3125000</v>
      </c>
      <c r="P302" s="9">
        <v>3125000</v>
      </c>
      <c r="Q302" s="9"/>
      <c r="R302" s="9">
        <f t="shared" si="45"/>
        <v>0</v>
      </c>
      <c r="S302" s="9"/>
      <c r="T302" s="9"/>
      <c r="U302" s="9">
        <f t="shared" si="46"/>
        <v>0</v>
      </c>
      <c r="V302" s="9"/>
      <c r="W302" s="9"/>
      <c r="X302" s="9">
        <f t="shared" si="47"/>
        <v>0</v>
      </c>
      <c r="Y302" s="9"/>
      <c r="Z302" s="9"/>
      <c r="AA302" s="10">
        <f t="shared" si="48"/>
        <v>0</v>
      </c>
      <c r="AB302" s="11">
        <v>45735</v>
      </c>
    </row>
    <row r="303" spans="1:28" ht="15.75" x14ac:dyDescent="0.25">
      <c r="A303" s="39">
        <v>45713</v>
      </c>
      <c r="B303" s="33" t="s">
        <v>217</v>
      </c>
      <c r="C303" s="33">
        <v>1720000</v>
      </c>
      <c r="D303" s="33" t="s">
        <v>41</v>
      </c>
      <c r="E303" s="33" t="s">
        <v>198</v>
      </c>
      <c r="F303" s="33">
        <v>2000</v>
      </c>
      <c r="G303" s="33" t="s">
        <v>29</v>
      </c>
      <c r="H303" s="33"/>
      <c r="I303" s="20">
        <f t="shared" si="42"/>
        <v>0</v>
      </c>
      <c r="J303" s="31" t="s">
        <v>240</v>
      </c>
      <c r="K303" s="20" t="s">
        <v>773</v>
      </c>
      <c r="L303" s="9">
        <f t="shared" si="43"/>
        <v>0</v>
      </c>
      <c r="M303" s="9"/>
      <c r="N303" s="9"/>
      <c r="O303" s="9">
        <f t="shared" si="44"/>
        <v>1720000</v>
      </c>
      <c r="P303" s="9">
        <v>1720000</v>
      </c>
      <c r="Q303" s="9"/>
      <c r="R303" s="9">
        <f t="shared" si="45"/>
        <v>0</v>
      </c>
      <c r="S303" s="9"/>
      <c r="T303" s="9"/>
      <c r="U303" s="9">
        <f t="shared" si="46"/>
        <v>0</v>
      </c>
      <c r="V303" s="9"/>
      <c r="W303" s="9"/>
      <c r="X303" s="9">
        <f t="shared" si="47"/>
        <v>0</v>
      </c>
      <c r="Y303" s="9"/>
      <c r="Z303" s="9"/>
      <c r="AA303" s="10">
        <f t="shared" si="48"/>
        <v>0</v>
      </c>
      <c r="AB303" s="11">
        <v>45719</v>
      </c>
    </row>
    <row r="304" spans="1:28" ht="15.75" x14ac:dyDescent="0.25">
      <c r="A304" s="39">
        <v>45713</v>
      </c>
      <c r="B304" s="33" t="s">
        <v>217</v>
      </c>
      <c r="C304" s="33">
        <v>8000000</v>
      </c>
      <c r="D304" s="33" t="s">
        <v>41</v>
      </c>
      <c r="E304" s="33" t="s">
        <v>155</v>
      </c>
      <c r="F304" s="33">
        <v>2000</v>
      </c>
      <c r="G304" s="33" t="s">
        <v>29</v>
      </c>
      <c r="H304" s="33"/>
      <c r="I304" s="20">
        <f t="shared" si="42"/>
        <v>0</v>
      </c>
      <c r="J304" s="31" t="s">
        <v>240</v>
      </c>
      <c r="K304" s="20" t="s">
        <v>773</v>
      </c>
      <c r="L304" s="9">
        <f t="shared" si="43"/>
        <v>2300000</v>
      </c>
      <c r="M304" s="9">
        <v>1000000</v>
      </c>
      <c r="N304" s="9">
        <v>1300000</v>
      </c>
      <c r="O304" s="9">
        <f t="shared" si="44"/>
        <v>2358750</v>
      </c>
      <c r="P304" s="9">
        <v>2358750</v>
      </c>
      <c r="Q304" s="9"/>
      <c r="R304" s="9">
        <f t="shared" si="45"/>
        <v>3341250</v>
      </c>
      <c r="S304" s="9">
        <v>3341250</v>
      </c>
      <c r="T304" s="9"/>
      <c r="U304" s="9">
        <f t="shared" si="46"/>
        <v>0</v>
      </c>
      <c r="V304" s="9"/>
      <c r="W304" s="9"/>
      <c r="X304" s="9">
        <f t="shared" si="47"/>
        <v>0</v>
      </c>
      <c r="Y304" s="9"/>
      <c r="Z304" s="9"/>
      <c r="AA304" s="10">
        <f t="shared" si="48"/>
        <v>0</v>
      </c>
      <c r="AB304" s="11">
        <v>45726</v>
      </c>
    </row>
    <row r="305" spans="1:28" ht="15.75" x14ac:dyDescent="0.25">
      <c r="A305" s="39">
        <v>45713</v>
      </c>
      <c r="B305" s="33" t="s">
        <v>153</v>
      </c>
      <c r="C305" s="33">
        <v>150000</v>
      </c>
      <c r="D305" s="33" t="s">
        <v>31</v>
      </c>
      <c r="E305" s="33" t="s">
        <v>403</v>
      </c>
      <c r="F305" s="33">
        <v>2</v>
      </c>
      <c r="G305" s="33" t="s">
        <v>29</v>
      </c>
      <c r="H305" s="33"/>
      <c r="I305" s="20">
        <f t="shared" si="42"/>
        <v>0</v>
      </c>
      <c r="J305" s="34" t="s">
        <v>26</v>
      </c>
      <c r="K305" s="20"/>
      <c r="L305" s="9">
        <f t="shared" si="43"/>
        <v>0</v>
      </c>
      <c r="M305" s="9"/>
      <c r="N305" s="9"/>
      <c r="O305" s="9">
        <f t="shared" si="44"/>
        <v>0</v>
      </c>
      <c r="P305" s="9"/>
      <c r="Q305" s="9"/>
      <c r="R305" s="9">
        <f t="shared" si="45"/>
        <v>0</v>
      </c>
      <c r="S305" s="9"/>
      <c r="T305" s="9"/>
      <c r="U305" s="9">
        <f t="shared" si="46"/>
        <v>0</v>
      </c>
      <c r="V305" s="9"/>
      <c r="W305" s="9"/>
      <c r="X305" s="9">
        <f t="shared" si="47"/>
        <v>0</v>
      </c>
      <c r="Y305" s="9"/>
      <c r="Z305" s="9"/>
      <c r="AA305" s="10">
        <f t="shared" si="48"/>
        <v>150000</v>
      </c>
      <c r="AB305" s="11"/>
    </row>
    <row r="306" spans="1:28" ht="15.75" x14ac:dyDescent="0.25">
      <c r="A306" s="39">
        <v>45713</v>
      </c>
      <c r="B306" s="33" t="s">
        <v>204</v>
      </c>
      <c r="C306" s="33">
        <v>9464500</v>
      </c>
      <c r="D306" s="33" t="s">
        <v>31</v>
      </c>
      <c r="E306" s="33" t="s">
        <v>132</v>
      </c>
      <c r="F306" s="33">
        <v>100</v>
      </c>
      <c r="G306" s="33" t="s">
        <v>51</v>
      </c>
      <c r="H306" s="33"/>
      <c r="I306" s="20">
        <f t="shared" si="42"/>
        <v>0</v>
      </c>
      <c r="J306" s="37" t="s">
        <v>240</v>
      </c>
      <c r="K306" s="20"/>
      <c r="L306" s="9">
        <f t="shared" si="43"/>
        <v>0</v>
      </c>
      <c r="M306" s="9"/>
      <c r="N306" s="9"/>
      <c r="O306" s="9">
        <f t="shared" si="44"/>
        <v>9464500</v>
      </c>
      <c r="P306" s="9">
        <v>9464500</v>
      </c>
      <c r="Q306" s="9"/>
      <c r="R306" s="9">
        <f t="shared" si="45"/>
        <v>0</v>
      </c>
      <c r="S306" s="9"/>
      <c r="T306" s="9"/>
      <c r="U306" s="9">
        <f t="shared" si="46"/>
        <v>0</v>
      </c>
      <c r="V306" s="9"/>
      <c r="W306" s="9"/>
      <c r="X306" s="9">
        <f t="shared" si="47"/>
        <v>0</v>
      </c>
      <c r="Y306" s="9"/>
      <c r="Z306" s="9"/>
      <c r="AA306" s="10">
        <f t="shared" si="48"/>
        <v>0</v>
      </c>
      <c r="AB306" s="11">
        <v>45734</v>
      </c>
    </row>
    <row r="307" spans="1:28" ht="15.75" x14ac:dyDescent="0.25">
      <c r="A307" s="39">
        <v>45713</v>
      </c>
      <c r="B307" s="33" t="s">
        <v>204</v>
      </c>
      <c r="C307" s="33">
        <v>18929000</v>
      </c>
      <c r="D307" s="33" t="s">
        <v>31</v>
      </c>
      <c r="E307" s="33" t="s">
        <v>205</v>
      </c>
      <c r="F307" s="33">
        <v>200</v>
      </c>
      <c r="G307" s="33" t="s">
        <v>51</v>
      </c>
      <c r="H307" s="33"/>
      <c r="I307" s="20">
        <f t="shared" si="42"/>
        <v>0</v>
      </c>
      <c r="J307" s="37" t="s">
        <v>240</v>
      </c>
      <c r="K307" s="20"/>
      <c r="L307" s="9">
        <f t="shared" si="43"/>
        <v>0</v>
      </c>
      <c r="M307" s="9"/>
      <c r="N307" s="9"/>
      <c r="O307" s="9">
        <f t="shared" si="44"/>
        <v>18929000</v>
      </c>
      <c r="P307" s="9">
        <v>18929000</v>
      </c>
      <c r="Q307" s="9"/>
      <c r="R307" s="9">
        <f t="shared" si="45"/>
        <v>0</v>
      </c>
      <c r="S307" s="9"/>
      <c r="T307" s="9"/>
      <c r="U307" s="9">
        <f t="shared" si="46"/>
        <v>0</v>
      </c>
      <c r="V307" s="9"/>
      <c r="W307" s="9"/>
      <c r="X307" s="9">
        <f t="shared" si="47"/>
        <v>0</v>
      </c>
      <c r="Y307" s="9"/>
      <c r="Z307" s="9"/>
      <c r="AA307" s="10">
        <f t="shared" si="48"/>
        <v>0</v>
      </c>
      <c r="AB307" s="11">
        <v>45734</v>
      </c>
    </row>
    <row r="308" spans="1:28" ht="15.75" x14ac:dyDescent="0.25">
      <c r="A308" s="39">
        <v>45713</v>
      </c>
      <c r="B308" s="33" t="s">
        <v>191</v>
      </c>
      <c r="C308" s="33">
        <v>3500000</v>
      </c>
      <c r="D308" s="33" t="s">
        <v>31</v>
      </c>
      <c r="E308" s="33" t="s">
        <v>95</v>
      </c>
      <c r="F308" s="33">
        <v>1000</v>
      </c>
      <c r="G308" s="33" t="s">
        <v>29</v>
      </c>
      <c r="H308" s="33"/>
      <c r="I308" s="20">
        <f t="shared" si="42"/>
        <v>0</v>
      </c>
      <c r="J308" s="14" t="s">
        <v>241</v>
      </c>
      <c r="K308" s="20"/>
      <c r="L308" s="9">
        <f t="shared" si="43"/>
        <v>3500000</v>
      </c>
      <c r="M308" s="9">
        <v>695000</v>
      </c>
      <c r="N308" s="9">
        <v>2805000</v>
      </c>
      <c r="O308" s="9">
        <f t="shared" si="44"/>
        <v>0</v>
      </c>
      <c r="P308" s="9"/>
      <c r="Q308" s="9"/>
      <c r="R308" s="9">
        <f t="shared" si="45"/>
        <v>0</v>
      </c>
      <c r="S308" s="9"/>
      <c r="T308" s="9"/>
      <c r="U308" s="9">
        <f t="shared" si="46"/>
        <v>0</v>
      </c>
      <c r="V308" s="9"/>
      <c r="W308" s="9"/>
      <c r="X308" s="9">
        <f t="shared" si="47"/>
        <v>0</v>
      </c>
      <c r="Y308" s="9"/>
      <c r="Z308" s="9"/>
      <c r="AA308" s="10">
        <f t="shared" si="48"/>
        <v>0</v>
      </c>
      <c r="AB308" s="11">
        <v>45736</v>
      </c>
    </row>
    <row r="309" spans="1:28" ht="15.75" x14ac:dyDescent="0.25">
      <c r="A309" s="39">
        <v>45713</v>
      </c>
      <c r="B309" s="33" t="s">
        <v>191</v>
      </c>
      <c r="C309" s="33">
        <v>1113900</v>
      </c>
      <c r="D309" s="33" t="s">
        <v>31</v>
      </c>
      <c r="E309" s="33" t="s">
        <v>98</v>
      </c>
      <c r="F309" s="33">
        <v>23.7</v>
      </c>
      <c r="G309" s="33" t="s">
        <v>51</v>
      </c>
      <c r="H309" s="33"/>
      <c r="I309" s="20">
        <f t="shared" si="42"/>
        <v>0</v>
      </c>
      <c r="J309" s="14" t="s">
        <v>241</v>
      </c>
      <c r="K309" s="20"/>
      <c r="L309" s="9">
        <f t="shared" si="43"/>
        <v>1113900</v>
      </c>
      <c r="M309" s="9"/>
      <c r="N309" s="9">
        <v>1113900</v>
      </c>
      <c r="O309" s="9">
        <f t="shared" si="44"/>
        <v>0</v>
      </c>
      <c r="P309" s="9"/>
      <c r="Q309" s="9"/>
      <c r="R309" s="9">
        <f t="shared" si="45"/>
        <v>0</v>
      </c>
      <c r="S309" s="9"/>
      <c r="T309" s="9"/>
      <c r="U309" s="9">
        <f t="shared" si="46"/>
        <v>0</v>
      </c>
      <c r="V309" s="9"/>
      <c r="W309" s="9"/>
      <c r="X309" s="9">
        <f t="shared" si="47"/>
        <v>0</v>
      </c>
      <c r="Y309" s="9"/>
      <c r="Z309" s="9"/>
      <c r="AA309" s="10">
        <f t="shared" si="48"/>
        <v>0</v>
      </c>
      <c r="AB309" s="11">
        <v>45740</v>
      </c>
    </row>
    <row r="310" spans="1:28" ht="15.75" x14ac:dyDescent="0.25">
      <c r="A310" s="39">
        <v>45713</v>
      </c>
      <c r="B310" s="33" t="s">
        <v>173</v>
      </c>
      <c r="C310" s="33">
        <v>1000000</v>
      </c>
      <c r="D310" s="33" t="s">
        <v>31</v>
      </c>
      <c r="E310" s="33" t="s">
        <v>123</v>
      </c>
      <c r="F310" s="33">
        <v>10</v>
      </c>
      <c r="G310" s="33" t="s">
        <v>51</v>
      </c>
      <c r="H310" s="33"/>
      <c r="I310" s="20">
        <f t="shared" ref="I310:I372" si="49">F310*H310</f>
        <v>0</v>
      </c>
      <c r="J310" s="34" t="s">
        <v>26</v>
      </c>
      <c r="K310" s="20" t="s">
        <v>744</v>
      </c>
      <c r="L310" s="9">
        <f t="shared" si="43"/>
        <v>0</v>
      </c>
      <c r="M310" s="9"/>
      <c r="N310" s="9"/>
      <c r="O310" s="9">
        <f t="shared" si="44"/>
        <v>0</v>
      </c>
      <c r="P310" s="9"/>
      <c r="Q310" s="9"/>
      <c r="R310" s="9">
        <f t="shared" si="45"/>
        <v>0</v>
      </c>
      <c r="S310" s="9"/>
      <c r="T310" s="9"/>
      <c r="U310" s="9">
        <f t="shared" si="46"/>
        <v>0</v>
      </c>
      <c r="V310" s="9"/>
      <c r="W310" s="9"/>
      <c r="X310" s="9">
        <f t="shared" si="47"/>
        <v>0</v>
      </c>
      <c r="Y310" s="9"/>
      <c r="Z310" s="9"/>
      <c r="AA310" s="10">
        <f t="shared" si="48"/>
        <v>1000000</v>
      </c>
      <c r="AB310" s="11"/>
    </row>
    <row r="311" spans="1:28" ht="15.75" x14ac:dyDescent="0.25">
      <c r="A311" s="39">
        <v>45713</v>
      </c>
      <c r="B311" s="33" t="s">
        <v>258</v>
      </c>
      <c r="C311" s="33">
        <v>7200000</v>
      </c>
      <c r="D311" s="33" t="s">
        <v>31</v>
      </c>
      <c r="E311" s="33" t="s">
        <v>228</v>
      </c>
      <c r="F311" s="33">
        <v>6</v>
      </c>
      <c r="G311" s="33" t="s">
        <v>138</v>
      </c>
      <c r="H311" s="33"/>
      <c r="I311" s="20">
        <f t="shared" si="49"/>
        <v>0</v>
      </c>
      <c r="J311" s="37" t="s">
        <v>240</v>
      </c>
      <c r="K311" s="20"/>
      <c r="L311" s="9">
        <f t="shared" si="43"/>
        <v>0</v>
      </c>
      <c r="M311" s="9"/>
      <c r="N311" s="9"/>
      <c r="O311" s="9">
        <f t="shared" si="44"/>
        <v>7200000</v>
      </c>
      <c r="P311" s="9"/>
      <c r="Q311" s="9">
        <v>7200000</v>
      </c>
      <c r="R311" s="9">
        <f t="shared" si="45"/>
        <v>0</v>
      </c>
      <c r="S311" s="9"/>
      <c r="T311" s="9"/>
      <c r="U311" s="9">
        <f t="shared" si="46"/>
        <v>0</v>
      </c>
      <c r="V311" s="9"/>
      <c r="W311" s="9"/>
      <c r="X311" s="9">
        <f t="shared" si="47"/>
        <v>0</v>
      </c>
      <c r="Y311" s="9"/>
      <c r="Z311" s="9"/>
      <c r="AA311" s="10">
        <f t="shared" si="48"/>
        <v>0</v>
      </c>
      <c r="AB311" s="11">
        <v>45742</v>
      </c>
    </row>
    <row r="312" spans="1:28" ht="15.75" x14ac:dyDescent="0.25">
      <c r="A312" s="39">
        <v>45713</v>
      </c>
      <c r="B312" s="33" t="s">
        <v>313</v>
      </c>
      <c r="C312" s="33">
        <v>1500000</v>
      </c>
      <c r="D312" s="33" t="s">
        <v>31</v>
      </c>
      <c r="E312" s="33" t="s">
        <v>64</v>
      </c>
      <c r="F312" s="33">
        <v>10</v>
      </c>
      <c r="G312" s="33" t="s">
        <v>33</v>
      </c>
      <c r="H312" s="33"/>
      <c r="I312" s="20">
        <f t="shared" si="49"/>
        <v>0</v>
      </c>
      <c r="J312" s="37" t="s">
        <v>241</v>
      </c>
      <c r="K312" s="20"/>
      <c r="L312" s="9">
        <f t="shared" si="43"/>
        <v>0</v>
      </c>
      <c r="M312" s="9"/>
      <c r="N312" s="9"/>
      <c r="O312" s="9">
        <f t="shared" si="44"/>
        <v>0</v>
      </c>
      <c r="P312" s="9"/>
      <c r="Q312" s="9"/>
      <c r="R312" s="9">
        <f t="shared" si="45"/>
        <v>0</v>
      </c>
      <c r="S312" s="9"/>
      <c r="T312" s="9"/>
      <c r="U312" s="9">
        <f t="shared" si="46"/>
        <v>1500000</v>
      </c>
      <c r="V312" s="9">
        <v>1500000</v>
      </c>
      <c r="W312" s="9"/>
      <c r="X312" s="9">
        <f t="shared" si="47"/>
        <v>0</v>
      </c>
      <c r="Y312" s="9"/>
      <c r="Z312" s="9"/>
      <c r="AA312" s="10">
        <f t="shared" si="48"/>
        <v>0</v>
      </c>
      <c r="AB312" s="11">
        <v>45727</v>
      </c>
    </row>
    <row r="313" spans="1:28" ht="15.75" x14ac:dyDescent="0.25">
      <c r="A313" s="32">
        <v>45713</v>
      </c>
      <c r="B313" s="33" t="s">
        <v>313</v>
      </c>
      <c r="C313" s="33">
        <v>250000</v>
      </c>
      <c r="D313" s="33" t="s">
        <v>31</v>
      </c>
      <c r="E313" s="33" t="s">
        <v>372</v>
      </c>
      <c r="F313" s="33">
        <v>1</v>
      </c>
      <c r="G313" s="33" t="s">
        <v>33</v>
      </c>
      <c r="H313" s="33"/>
      <c r="I313" s="20">
        <f t="shared" si="49"/>
        <v>0</v>
      </c>
      <c r="J313" s="37" t="s">
        <v>241</v>
      </c>
      <c r="K313" s="20"/>
      <c r="L313" s="9">
        <f t="shared" si="43"/>
        <v>0</v>
      </c>
      <c r="M313" s="9"/>
      <c r="N313" s="9"/>
      <c r="O313" s="9">
        <f t="shared" si="44"/>
        <v>0</v>
      </c>
      <c r="P313" s="9"/>
      <c r="Q313" s="9"/>
      <c r="R313" s="9">
        <f t="shared" si="45"/>
        <v>0</v>
      </c>
      <c r="S313" s="9"/>
      <c r="T313" s="9"/>
      <c r="U313" s="9">
        <f t="shared" si="46"/>
        <v>250000</v>
      </c>
      <c r="V313" s="9">
        <v>250000</v>
      </c>
      <c r="W313" s="9"/>
      <c r="X313" s="9">
        <f t="shared" si="47"/>
        <v>0</v>
      </c>
      <c r="Y313" s="9"/>
      <c r="Z313" s="9"/>
      <c r="AA313" s="10">
        <f t="shared" si="48"/>
        <v>0</v>
      </c>
      <c r="AB313" s="11">
        <v>45727</v>
      </c>
    </row>
    <row r="314" spans="1:28" ht="15.75" x14ac:dyDescent="0.25">
      <c r="A314" s="32">
        <v>45714</v>
      </c>
      <c r="B314" s="33" t="s">
        <v>186</v>
      </c>
      <c r="C314" s="33">
        <v>14000000</v>
      </c>
      <c r="D314" s="33" t="s">
        <v>31</v>
      </c>
      <c r="E314" s="33" t="s">
        <v>91</v>
      </c>
      <c r="F314" s="33">
        <v>4000</v>
      </c>
      <c r="G314" s="33" t="s">
        <v>29</v>
      </c>
      <c r="H314" s="33"/>
      <c r="I314" s="20">
        <f t="shared" si="49"/>
        <v>0</v>
      </c>
      <c r="J314" s="42" t="s">
        <v>43</v>
      </c>
      <c r="K314" s="20"/>
      <c r="L314" s="9">
        <f t="shared" si="43"/>
        <v>8290000</v>
      </c>
      <c r="M314" s="9">
        <v>4990000</v>
      </c>
      <c r="N314" s="9">
        <v>3300000</v>
      </c>
      <c r="O314" s="9">
        <f t="shared" si="44"/>
        <v>0</v>
      </c>
      <c r="P314" s="9"/>
      <c r="Q314" s="9"/>
      <c r="R314" s="9">
        <f t="shared" si="45"/>
        <v>0</v>
      </c>
      <c r="S314" s="9"/>
      <c r="T314" s="9"/>
      <c r="U314" s="9">
        <f t="shared" si="46"/>
        <v>1710000</v>
      </c>
      <c r="V314" s="9">
        <v>1710000</v>
      </c>
      <c r="W314" s="9"/>
      <c r="X314" s="9">
        <f t="shared" si="47"/>
        <v>0</v>
      </c>
      <c r="Y314" s="9"/>
      <c r="Z314" s="9"/>
      <c r="AA314" s="10">
        <f t="shared" si="48"/>
        <v>4000000</v>
      </c>
      <c r="AB314" s="11">
        <v>45729</v>
      </c>
    </row>
    <row r="315" spans="1:28" ht="15.75" x14ac:dyDescent="0.25">
      <c r="A315" s="39">
        <v>45714</v>
      </c>
      <c r="B315" s="33" t="s">
        <v>735</v>
      </c>
      <c r="C315" s="33">
        <v>500000</v>
      </c>
      <c r="D315" s="35" t="s">
        <v>31</v>
      </c>
      <c r="E315" s="33" t="s">
        <v>73</v>
      </c>
      <c r="F315" s="33">
        <v>10</v>
      </c>
      <c r="G315" s="33" t="s">
        <v>74</v>
      </c>
      <c r="H315" s="33"/>
      <c r="I315" s="20">
        <f t="shared" si="49"/>
        <v>0</v>
      </c>
      <c r="J315" s="37" t="s">
        <v>240</v>
      </c>
      <c r="K315" s="20" t="s">
        <v>810</v>
      </c>
      <c r="L315" s="9">
        <f t="shared" si="43"/>
        <v>0</v>
      </c>
      <c r="M315" s="9"/>
      <c r="N315" s="9"/>
      <c r="O315" s="9">
        <f t="shared" si="44"/>
        <v>500000</v>
      </c>
      <c r="P315" s="9">
        <v>500000</v>
      </c>
      <c r="Q315" s="9"/>
      <c r="R315" s="9">
        <f t="shared" si="45"/>
        <v>0</v>
      </c>
      <c r="S315" s="9"/>
      <c r="T315" s="9"/>
      <c r="U315" s="9">
        <f t="shared" si="46"/>
        <v>0</v>
      </c>
      <c r="V315" s="9"/>
      <c r="W315" s="9"/>
      <c r="X315" s="9">
        <f t="shared" si="47"/>
        <v>0</v>
      </c>
      <c r="Y315" s="9"/>
      <c r="Z315" s="9"/>
      <c r="AA315" s="10">
        <f t="shared" si="48"/>
        <v>0</v>
      </c>
      <c r="AB315" s="11">
        <v>45713</v>
      </c>
    </row>
    <row r="316" spans="1:28" ht="15.75" x14ac:dyDescent="0.25">
      <c r="A316" s="39">
        <v>45714</v>
      </c>
      <c r="B316" s="33" t="s">
        <v>735</v>
      </c>
      <c r="C316" s="33">
        <v>400000</v>
      </c>
      <c r="D316" s="35" t="s">
        <v>31</v>
      </c>
      <c r="E316" s="33" t="s">
        <v>166</v>
      </c>
      <c r="F316" s="33">
        <v>1</v>
      </c>
      <c r="G316" s="33" t="s">
        <v>23</v>
      </c>
      <c r="H316" s="33"/>
      <c r="I316" s="20">
        <f t="shared" si="49"/>
        <v>0</v>
      </c>
      <c r="J316" s="37" t="s">
        <v>240</v>
      </c>
      <c r="K316" s="20" t="s">
        <v>810</v>
      </c>
      <c r="L316" s="9">
        <f t="shared" si="43"/>
        <v>0</v>
      </c>
      <c r="M316" s="9"/>
      <c r="N316" s="9"/>
      <c r="O316" s="9">
        <f t="shared" si="44"/>
        <v>400000</v>
      </c>
      <c r="P316" s="9">
        <v>400000</v>
      </c>
      <c r="Q316" s="9"/>
      <c r="R316" s="9">
        <f t="shared" si="45"/>
        <v>0</v>
      </c>
      <c r="S316" s="9"/>
      <c r="T316" s="9"/>
      <c r="U316" s="9">
        <f t="shared" si="46"/>
        <v>0</v>
      </c>
      <c r="V316" s="9"/>
      <c r="W316" s="9"/>
      <c r="X316" s="9">
        <f t="shared" si="47"/>
        <v>0</v>
      </c>
      <c r="Y316" s="9"/>
      <c r="Z316" s="9"/>
      <c r="AA316" s="10">
        <f t="shared" si="48"/>
        <v>0</v>
      </c>
      <c r="AB316" s="11">
        <v>45713</v>
      </c>
    </row>
    <row r="317" spans="1:28" ht="15.75" x14ac:dyDescent="0.25">
      <c r="A317" s="39">
        <v>45714</v>
      </c>
      <c r="B317" s="33" t="s">
        <v>141</v>
      </c>
      <c r="C317" s="33">
        <v>19760000</v>
      </c>
      <c r="D317" s="33" t="s">
        <v>31</v>
      </c>
      <c r="E317" s="33" t="s">
        <v>95</v>
      </c>
      <c r="F317" s="33">
        <v>5200</v>
      </c>
      <c r="G317" s="33" t="s">
        <v>29</v>
      </c>
      <c r="H317" s="33"/>
      <c r="I317" s="20">
        <f t="shared" si="49"/>
        <v>0</v>
      </c>
      <c r="J317" s="34" t="s">
        <v>26</v>
      </c>
      <c r="K317" s="20"/>
      <c r="L317" s="9">
        <f t="shared" si="43"/>
        <v>0</v>
      </c>
      <c r="M317" s="9"/>
      <c r="N317" s="9"/>
      <c r="O317" s="9">
        <f t="shared" si="44"/>
        <v>0</v>
      </c>
      <c r="P317" s="9"/>
      <c r="Q317" s="9"/>
      <c r="R317" s="9">
        <f t="shared" si="45"/>
        <v>0</v>
      </c>
      <c r="S317" s="9"/>
      <c r="T317" s="9"/>
      <c r="U317" s="9">
        <f t="shared" si="46"/>
        <v>0</v>
      </c>
      <c r="V317" s="9"/>
      <c r="W317" s="9"/>
      <c r="X317" s="9">
        <f t="shared" si="47"/>
        <v>0</v>
      </c>
      <c r="Y317" s="9"/>
      <c r="Z317" s="9"/>
      <c r="AA317" s="10">
        <f t="shared" si="48"/>
        <v>19760000</v>
      </c>
      <c r="AB317" s="11"/>
    </row>
    <row r="318" spans="1:28" ht="15.75" x14ac:dyDescent="0.25">
      <c r="A318" s="39">
        <v>45714</v>
      </c>
      <c r="B318" s="33" t="s">
        <v>141</v>
      </c>
      <c r="C318" s="33">
        <v>4500000</v>
      </c>
      <c r="D318" s="33" t="s">
        <v>31</v>
      </c>
      <c r="E318" s="33" t="s">
        <v>45</v>
      </c>
      <c r="F318" s="33">
        <v>25</v>
      </c>
      <c r="G318" s="33" t="s">
        <v>51</v>
      </c>
      <c r="H318" s="33"/>
      <c r="I318" s="20">
        <f t="shared" si="49"/>
        <v>0</v>
      </c>
      <c r="J318" s="34" t="s">
        <v>26</v>
      </c>
      <c r="K318" s="20"/>
      <c r="L318" s="9">
        <f t="shared" si="43"/>
        <v>0</v>
      </c>
      <c r="M318" s="9"/>
      <c r="N318" s="9"/>
      <c r="O318" s="9">
        <f t="shared" si="44"/>
        <v>0</v>
      </c>
      <c r="P318" s="9"/>
      <c r="Q318" s="9"/>
      <c r="R318" s="9">
        <f t="shared" si="45"/>
        <v>0</v>
      </c>
      <c r="S318" s="9"/>
      <c r="T318" s="9"/>
      <c r="U318" s="9">
        <f t="shared" si="46"/>
        <v>0</v>
      </c>
      <c r="V318" s="9"/>
      <c r="W318" s="9"/>
      <c r="X318" s="9">
        <f t="shared" si="47"/>
        <v>0</v>
      </c>
      <c r="Y318" s="9"/>
      <c r="Z318" s="9"/>
      <c r="AA318" s="10">
        <f t="shared" si="48"/>
        <v>4500000</v>
      </c>
      <c r="AB318" s="11"/>
    </row>
    <row r="319" spans="1:28" ht="15.75" x14ac:dyDescent="0.25">
      <c r="A319" s="39">
        <v>45714</v>
      </c>
      <c r="B319" s="33" t="s">
        <v>141</v>
      </c>
      <c r="C319" s="33">
        <v>11520000</v>
      </c>
      <c r="D319" s="33" t="s">
        <v>31</v>
      </c>
      <c r="E319" s="33" t="s">
        <v>587</v>
      </c>
      <c r="F319" s="33">
        <v>80</v>
      </c>
      <c r="G319" s="33" t="s">
        <v>51</v>
      </c>
      <c r="H319" s="33"/>
      <c r="I319" s="20">
        <f t="shared" si="49"/>
        <v>0</v>
      </c>
      <c r="J319" s="34" t="s">
        <v>26</v>
      </c>
      <c r="K319" s="20"/>
      <c r="L319" s="9">
        <f t="shared" si="43"/>
        <v>0</v>
      </c>
      <c r="M319" s="9"/>
      <c r="N319" s="9"/>
      <c r="O319" s="9">
        <f t="shared" si="44"/>
        <v>0</v>
      </c>
      <c r="P319" s="9"/>
      <c r="Q319" s="9"/>
      <c r="R319" s="9">
        <f t="shared" si="45"/>
        <v>0</v>
      </c>
      <c r="S319" s="9"/>
      <c r="T319" s="9"/>
      <c r="U319" s="9">
        <f t="shared" si="46"/>
        <v>0</v>
      </c>
      <c r="V319" s="9"/>
      <c r="W319" s="9"/>
      <c r="X319" s="9">
        <f t="shared" si="47"/>
        <v>0</v>
      </c>
      <c r="Y319" s="9"/>
      <c r="Z319" s="9"/>
      <c r="AA319" s="10">
        <f t="shared" si="48"/>
        <v>11520000</v>
      </c>
      <c r="AB319" s="11"/>
    </row>
    <row r="320" spans="1:28" ht="15.75" x14ac:dyDescent="0.25">
      <c r="A320" s="39">
        <v>45714</v>
      </c>
      <c r="B320" s="33" t="s">
        <v>208</v>
      </c>
      <c r="C320" s="33">
        <v>4000000</v>
      </c>
      <c r="D320" s="33" t="s">
        <v>31</v>
      </c>
      <c r="E320" s="33" t="s">
        <v>726</v>
      </c>
      <c r="F320" s="33">
        <v>10</v>
      </c>
      <c r="G320" s="33" t="s">
        <v>23</v>
      </c>
      <c r="H320" s="33"/>
      <c r="I320" s="20">
        <f t="shared" si="49"/>
        <v>0</v>
      </c>
      <c r="J320" s="34" t="s">
        <v>26</v>
      </c>
      <c r="K320" s="20"/>
      <c r="L320" s="9">
        <f t="shared" si="43"/>
        <v>0</v>
      </c>
      <c r="M320" s="9"/>
      <c r="N320" s="9"/>
      <c r="O320" s="9">
        <f t="shared" si="44"/>
        <v>0</v>
      </c>
      <c r="P320" s="9"/>
      <c r="Q320" s="9"/>
      <c r="R320" s="9">
        <f t="shared" si="45"/>
        <v>0</v>
      </c>
      <c r="S320" s="9"/>
      <c r="T320" s="9"/>
      <c r="U320" s="9">
        <f t="shared" si="46"/>
        <v>0</v>
      </c>
      <c r="V320" s="9"/>
      <c r="W320" s="9"/>
      <c r="X320" s="9">
        <f t="shared" si="47"/>
        <v>0</v>
      </c>
      <c r="Y320" s="9"/>
      <c r="Z320" s="9"/>
      <c r="AA320" s="10">
        <f t="shared" si="48"/>
        <v>4000000</v>
      </c>
      <c r="AB320" s="11"/>
    </row>
    <row r="321" spans="1:28" ht="15.75" x14ac:dyDescent="0.25">
      <c r="A321" s="39">
        <v>45714</v>
      </c>
      <c r="B321" s="33" t="s">
        <v>249</v>
      </c>
      <c r="C321" s="33">
        <v>1050000</v>
      </c>
      <c r="D321" s="33" t="s">
        <v>41</v>
      </c>
      <c r="E321" s="33" t="s">
        <v>707</v>
      </c>
      <c r="F321" s="33">
        <v>300</v>
      </c>
      <c r="G321" s="33" t="s">
        <v>29</v>
      </c>
      <c r="H321" s="33"/>
      <c r="I321" s="20">
        <f t="shared" si="49"/>
        <v>0</v>
      </c>
      <c r="J321" s="37" t="s">
        <v>240</v>
      </c>
      <c r="K321" s="20" t="s">
        <v>829</v>
      </c>
      <c r="L321" s="9">
        <f t="shared" si="43"/>
        <v>0</v>
      </c>
      <c r="M321" s="9"/>
      <c r="N321" s="9"/>
      <c r="O321" s="9">
        <f t="shared" si="44"/>
        <v>1050000</v>
      </c>
      <c r="P321" s="9">
        <v>1050000</v>
      </c>
      <c r="Q321" s="9"/>
      <c r="R321" s="9">
        <f t="shared" si="45"/>
        <v>0</v>
      </c>
      <c r="S321" s="9"/>
      <c r="T321" s="9"/>
      <c r="U321" s="9">
        <f t="shared" si="46"/>
        <v>0</v>
      </c>
      <c r="V321" s="9"/>
      <c r="W321" s="9"/>
      <c r="X321" s="9">
        <f t="shared" si="47"/>
        <v>0</v>
      </c>
      <c r="Y321" s="9"/>
      <c r="Z321" s="9"/>
      <c r="AA321" s="10">
        <f t="shared" si="48"/>
        <v>0</v>
      </c>
      <c r="AB321" s="11">
        <v>45727</v>
      </c>
    </row>
    <row r="322" spans="1:28" ht="15.75" x14ac:dyDescent="0.25">
      <c r="A322" s="39">
        <v>45714</v>
      </c>
      <c r="B322" s="33" t="s">
        <v>105</v>
      </c>
      <c r="C322" s="33">
        <v>450000</v>
      </c>
      <c r="D322" s="33" t="s">
        <v>41</v>
      </c>
      <c r="E322" s="33" t="s">
        <v>61</v>
      </c>
      <c r="F322" s="33">
        <v>10</v>
      </c>
      <c r="G322" s="33" t="s">
        <v>25</v>
      </c>
      <c r="H322" s="33"/>
      <c r="I322" s="20">
        <f t="shared" si="49"/>
        <v>0</v>
      </c>
      <c r="J322" s="37" t="s">
        <v>241</v>
      </c>
      <c r="K322" s="20"/>
      <c r="L322" s="9">
        <f t="shared" si="43"/>
        <v>0</v>
      </c>
      <c r="M322" s="9"/>
      <c r="N322" s="9"/>
      <c r="O322" s="9">
        <f t="shared" si="44"/>
        <v>0</v>
      </c>
      <c r="P322" s="9"/>
      <c r="Q322" s="9"/>
      <c r="R322" s="9">
        <f t="shared" si="45"/>
        <v>0</v>
      </c>
      <c r="S322" s="9"/>
      <c r="T322" s="9"/>
      <c r="U322" s="9">
        <f t="shared" si="46"/>
        <v>450000</v>
      </c>
      <c r="V322" s="9">
        <v>450000</v>
      </c>
      <c r="W322" s="9"/>
      <c r="X322" s="9">
        <f t="shared" si="47"/>
        <v>0</v>
      </c>
      <c r="Y322" s="9"/>
      <c r="Z322" s="9"/>
      <c r="AA322" s="10">
        <f t="shared" si="48"/>
        <v>0</v>
      </c>
      <c r="AB322" s="11">
        <v>45720</v>
      </c>
    </row>
    <row r="323" spans="1:28" ht="15.75" x14ac:dyDescent="0.25">
      <c r="A323" s="39">
        <v>45714</v>
      </c>
      <c r="B323" s="33" t="s">
        <v>105</v>
      </c>
      <c r="C323" s="33">
        <v>500000</v>
      </c>
      <c r="D323" s="33" t="s">
        <v>41</v>
      </c>
      <c r="E323" s="33" t="s">
        <v>73</v>
      </c>
      <c r="F323" s="33">
        <v>10</v>
      </c>
      <c r="G323" s="33" t="s">
        <v>74</v>
      </c>
      <c r="H323" s="33"/>
      <c r="I323" s="20">
        <f t="shared" si="49"/>
        <v>0</v>
      </c>
      <c r="J323" s="37" t="s">
        <v>241</v>
      </c>
      <c r="K323" s="20"/>
      <c r="L323" s="9">
        <f t="shared" si="43"/>
        <v>0</v>
      </c>
      <c r="M323" s="9"/>
      <c r="N323" s="9"/>
      <c r="O323" s="9">
        <f t="shared" si="44"/>
        <v>0</v>
      </c>
      <c r="P323" s="9"/>
      <c r="Q323" s="9"/>
      <c r="R323" s="9">
        <f t="shared" si="45"/>
        <v>0</v>
      </c>
      <c r="S323" s="9"/>
      <c r="T323" s="9"/>
      <c r="U323" s="9">
        <f t="shared" si="46"/>
        <v>500000</v>
      </c>
      <c r="V323" s="9">
        <v>500000</v>
      </c>
      <c r="W323" s="9"/>
      <c r="X323" s="9">
        <f t="shared" si="47"/>
        <v>0</v>
      </c>
      <c r="Y323" s="9"/>
      <c r="Z323" s="9"/>
      <c r="AA323" s="10">
        <f t="shared" si="48"/>
        <v>0</v>
      </c>
      <c r="AB323" s="11">
        <v>45720</v>
      </c>
    </row>
    <row r="324" spans="1:28" ht="15.75" x14ac:dyDescent="0.25">
      <c r="A324" s="39">
        <v>45714</v>
      </c>
      <c r="B324" s="33" t="s">
        <v>105</v>
      </c>
      <c r="C324" s="33">
        <v>500000</v>
      </c>
      <c r="D324" s="33" t="s">
        <v>41</v>
      </c>
      <c r="E324" s="33" t="s">
        <v>130</v>
      </c>
      <c r="F324" s="33">
        <v>10</v>
      </c>
      <c r="G324" s="33" t="s">
        <v>51</v>
      </c>
      <c r="H324" s="33"/>
      <c r="I324" s="20">
        <f t="shared" si="49"/>
        <v>0</v>
      </c>
      <c r="J324" s="37" t="s">
        <v>241</v>
      </c>
      <c r="K324" s="20"/>
      <c r="L324" s="9">
        <f t="shared" si="43"/>
        <v>0</v>
      </c>
      <c r="M324" s="9"/>
      <c r="N324" s="9"/>
      <c r="O324" s="9">
        <f t="shared" si="44"/>
        <v>0</v>
      </c>
      <c r="P324" s="9"/>
      <c r="Q324" s="9"/>
      <c r="R324" s="9">
        <f t="shared" si="45"/>
        <v>0</v>
      </c>
      <c r="S324" s="9"/>
      <c r="T324" s="9"/>
      <c r="U324" s="9">
        <f t="shared" si="46"/>
        <v>500000</v>
      </c>
      <c r="V324" s="9">
        <v>500000</v>
      </c>
      <c r="W324" s="9"/>
      <c r="X324" s="9">
        <f t="shared" si="47"/>
        <v>0</v>
      </c>
      <c r="Y324" s="9"/>
      <c r="Z324" s="9"/>
      <c r="AA324" s="10">
        <f t="shared" si="48"/>
        <v>0</v>
      </c>
      <c r="AB324" s="11">
        <v>45720</v>
      </c>
    </row>
    <row r="325" spans="1:28" ht="15.75" x14ac:dyDescent="0.25">
      <c r="A325" s="39">
        <v>45714</v>
      </c>
      <c r="B325" s="33" t="s">
        <v>105</v>
      </c>
      <c r="C325" s="33">
        <v>780000</v>
      </c>
      <c r="D325" s="33" t="s">
        <v>41</v>
      </c>
      <c r="E325" s="33" t="s">
        <v>102</v>
      </c>
      <c r="F325" s="33">
        <v>12</v>
      </c>
      <c r="G325" s="33" t="s">
        <v>74</v>
      </c>
      <c r="H325" s="33"/>
      <c r="I325" s="20">
        <f t="shared" si="49"/>
        <v>0</v>
      </c>
      <c r="J325" s="37" t="s">
        <v>241</v>
      </c>
      <c r="K325" s="20"/>
      <c r="L325" s="9">
        <f t="shared" si="43"/>
        <v>0</v>
      </c>
      <c r="M325" s="9"/>
      <c r="N325" s="9"/>
      <c r="O325" s="9">
        <f t="shared" si="44"/>
        <v>0</v>
      </c>
      <c r="P325" s="9"/>
      <c r="Q325" s="9"/>
      <c r="R325" s="9">
        <f t="shared" si="45"/>
        <v>0</v>
      </c>
      <c r="S325" s="9"/>
      <c r="T325" s="9"/>
      <c r="U325" s="9">
        <f t="shared" si="46"/>
        <v>780000</v>
      </c>
      <c r="V325" s="9">
        <v>780000</v>
      </c>
      <c r="W325" s="9"/>
      <c r="X325" s="9">
        <f t="shared" si="47"/>
        <v>0</v>
      </c>
      <c r="Y325" s="9"/>
      <c r="Z325" s="9"/>
      <c r="AA325" s="10">
        <f t="shared" si="48"/>
        <v>0</v>
      </c>
      <c r="AB325" s="11">
        <v>45720</v>
      </c>
    </row>
    <row r="326" spans="1:28" ht="15.75" x14ac:dyDescent="0.25">
      <c r="A326" s="39">
        <v>45714</v>
      </c>
      <c r="B326" s="33" t="s">
        <v>105</v>
      </c>
      <c r="C326" s="33">
        <v>700000</v>
      </c>
      <c r="D326" s="33" t="s">
        <v>41</v>
      </c>
      <c r="E326" s="33" t="s">
        <v>122</v>
      </c>
      <c r="F326" s="33">
        <v>10</v>
      </c>
      <c r="G326" s="33" t="s">
        <v>51</v>
      </c>
      <c r="H326" s="33"/>
      <c r="I326" s="20">
        <f t="shared" si="49"/>
        <v>0</v>
      </c>
      <c r="J326" s="37" t="s">
        <v>241</v>
      </c>
      <c r="K326" s="20"/>
      <c r="L326" s="9">
        <f t="shared" si="43"/>
        <v>0</v>
      </c>
      <c r="M326" s="9"/>
      <c r="N326" s="9"/>
      <c r="O326" s="9">
        <f t="shared" si="44"/>
        <v>0</v>
      </c>
      <c r="P326" s="9"/>
      <c r="Q326" s="9"/>
      <c r="R326" s="9">
        <f t="shared" si="45"/>
        <v>0</v>
      </c>
      <c r="S326" s="9"/>
      <c r="T326" s="9"/>
      <c r="U326" s="9">
        <f t="shared" si="46"/>
        <v>700000</v>
      </c>
      <c r="V326" s="9">
        <v>700000</v>
      </c>
      <c r="W326" s="9"/>
      <c r="X326" s="9">
        <f t="shared" si="47"/>
        <v>0</v>
      </c>
      <c r="Y326" s="9"/>
      <c r="Z326" s="9"/>
      <c r="AA326" s="10">
        <f t="shared" si="48"/>
        <v>0</v>
      </c>
      <c r="AB326" s="11">
        <v>45720</v>
      </c>
    </row>
    <row r="327" spans="1:28" ht="15.75" x14ac:dyDescent="0.25">
      <c r="A327" s="39">
        <v>45714</v>
      </c>
      <c r="B327" s="33" t="s">
        <v>105</v>
      </c>
      <c r="C327" s="33">
        <v>1400000</v>
      </c>
      <c r="D327" s="33" t="s">
        <v>41</v>
      </c>
      <c r="E327" s="33" t="s">
        <v>523</v>
      </c>
      <c r="F327" s="33">
        <v>2</v>
      </c>
      <c r="G327" s="33" t="s">
        <v>25</v>
      </c>
      <c r="H327" s="33"/>
      <c r="I327" s="20">
        <f t="shared" si="49"/>
        <v>0</v>
      </c>
      <c r="J327" s="37" t="s">
        <v>241</v>
      </c>
      <c r="K327" s="20"/>
      <c r="L327" s="9">
        <f t="shared" si="43"/>
        <v>0</v>
      </c>
      <c r="M327" s="9"/>
      <c r="N327" s="9"/>
      <c r="O327" s="9">
        <f t="shared" si="44"/>
        <v>0</v>
      </c>
      <c r="P327" s="9"/>
      <c r="Q327" s="9"/>
      <c r="R327" s="9">
        <f t="shared" si="45"/>
        <v>0</v>
      </c>
      <c r="S327" s="9"/>
      <c r="T327" s="9"/>
      <c r="U327" s="9">
        <f t="shared" si="46"/>
        <v>1400000</v>
      </c>
      <c r="V327" s="9">
        <v>1400000</v>
      </c>
      <c r="W327" s="9"/>
      <c r="X327" s="9">
        <f t="shared" si="47"/>
        <v>0</v>
      </c>
      <c r="Y327" s="9"/>
      <c r="Z327" s="9"/>
      <c r="AA327" s="10">
        <f t="shared" si="48"/>
        <v>0</v>
      </c>
      <c r="AB327" s="11">
        <v>45720</v>
      </c>
    </row>
    <row r="328" spans="1:28" ht="15.75" x14ac:dyDescent="0.25">
      <c r="A328" s="39">
        <v>45714</v>
      </c>
      <c r="B328" s="33" t="s">
        <v>217</v>
      </c>
      <c r="C328" s="33">
        <v>1505000</v>
      </c>
      <c r="D328" s="33" t="s">
        <v>41</v>
      </c>
      <c r="E328" s="33" t="s">
        <v>198</v>
      </c>
      <c r="F328" s="33">
        <v>1750</v>
      </c>
      <c r="G328" s="33" t="s">
        <v>29</v>
      </c>
      <c r="H328" s="33"/>
      <c r="I328" s="20">
        <f t="shared" si="49"/>
        <v>0</v>
      </c>
      <c r="J328" s="31" t="s">
        <v>240</v>
      </c>
      <c r="K328" s="20"/>
      <c r="L328" s="9">
        <f t="shared" si="43"/>
        <v>0</v>
      </c>
      <c r="M328" s="9"/>
      <c r="N328" s="9"/>
      <c r="O328" s="9">
        <f t="shared" si="44"/>
        <v>0</v>
      </c>
      <c r="P328" s="9"/>
      <c r="Q328" s="9"/>
      <c r="R328" s="9">
        <f t="shared" si="45"/>
        <v>1505000</v>
      </c>
      <c r="S328" s="9">
        <v>1505000</v>
      </c>
      <c r="T328" s="9"/>
      <c r="U328" s="9">
        <f t="shared" si="46"/>
        <v>0</v>
      </c>
      <c r="V328" s="9"/>
      <c r="W328" s="9"/>
      <c r="X328" s="9">
        <f t="shared" si="47"/>
        <v>0</v>
      </c>
      <c r="Y328" s="9"/>
      <c r="Z328" s="9"/>
      <c r="AA328" s="10">
        <f t="shared" si="48"/>
        <v>0</v>
      </c>
      <c r="AB328" s="11">
        <v>45726</v>
      </c>
    </row>
    <row r="329" spans="1:28" ht="15.75" x14ac:dyDescent="0.25">
      <c r="A329" s="39">
        <v>45714</v>
      </c>
      <c r="B329" s="33" t="s">
        <v>217</v>
      </c>
      <c r="C329" s="33">
        <v>1128750</v>
      </c>
      <c r="D329" s="33" t="s">
        <v>41</v>
      </c>
      <c r="E329" s="33" t="s">
        <v>517</v>
      </c>
      <c r="F329" s="33">
        <v>750</v>
      </c>
      <c r="G329" s="33" t="s">
        <v>29</v>
      </c>
      <c r="H329" s="33"/>
      <c r="I329" s="20">
        <f t="shared" si="49"/>
        <v>0</v>
      </c>
      <c r="J329" s="31" t="s">
        <v>241</v>
      </c>
      <c r="K329" s="20"/>
      <c r="L329" s="9">
        <f t="shared" si="43"/>
        <v>1075000</v>
      </c>
      <c r="M329" s="9">
        <v>1075000</v>
      </c>
      <c r="N329" s="9"/>
      <c r="O329" s="9">
        <f t="shared" si="44"/>
        <v>0</v>
      </c>
      <c r="P329" s="9"/>
      <c r="Q329" s="9"/>
      <c r="R329" s="9">
        <f t="shared" si="45"/>
        <v>53750</v>
      </c>
      <c r="S329" s="9">
        <v>53750</v>
      </c>
      <c r="T329" s="9"/>
      <c r="U329" s="9">
        <f t="shared" si="46"/>
        <v>0</v>
      </c>
      <c r="V329" s="9"/>
      <c r="W329" s="9"/>
      <c r="X329" s="9">
        <f t="shared" si="47"/>
        <v>0</v>
      </c>
      <c r="Y329" s="9"/>
      <c r="Z329" s="9"/>
      <c r="AA329" s="10">
        <f t="shared" si="48"/>
        <v>0</v>
      </c>
      <c r="AB329" s="11">
        <v>45728</v>
      </c>
    </row>
    <row r="330" spans="1:28" ht="15.75" x14ac:dyDescent="0.25">
      <c r="A330" s="32">
        <v>45714</v>
      </c>
      <c r="B330" s="33" t="s">
        <v>314</v>
      </c>
      <c r="C330" s="33">
        <v>292500</v>
      </c>
      <c r="D330" s="33" t="s">
        <v>31</v>
      </c>
      <c r="E330" s="33" t="s">
        <v>28</v>
      </c>
      <c r="F330" s="33">
        <v>197</v>
      </c>
      <c r="G330" s="33" t="s">
        <v>29</v>
      </c>
      <c r="H330" s="33"/>
      <c r="I330" s="20">
        <f t="shared" si="49"/>
        <v>0</v>
      </c>
      <c r="J330" s="37" t="s">
        <v>241</v>
      </c>
      <c r="K330" s="20"/>
      <c r="L330" s="9">
        <f t="shared" si="43"/>
        <v>0</v>
      </c>
      <c r="M330" s="9"/>
      <c r="N330" s="9"/>
      <c r="O330" s="9">
        <f t="shared" si="44"/>
        <v>0</v>
      </c>
      <c r="P330" s="9"/>
      <c r="Q330" s="9"/>
      <c r="R330" s="9">
        <f t="shared" si="45"/>
        <v>0</v>
      </c>
      <c r="S330" s="9"/>
      <c r="T330" s="9"/>
      <c r="U330" s="9">
        <f t="shared" si="46"/>
        <v>292500</v>
      </c>
      <c r="V330" s="9">
        <v>292500</v>
      </c>
      <c r="W330" s="9"/>
      <c r="X330" s="9">
        <f t="shared" si="47"/>
        <v>0</v>
      </c>
      <c r="Y330" s="9"/>
      <c r="Z330" s="9"/>
      <c r="AA330" s="10">
        <f t="shared" si="48"/>
        <v>0</v>
      </c>
      <c r="AB330" s="11">
        <v>45722</v>
      </c>
    </row>
    <row r="331" spans="1:28" ht="15.75" x14ac:dyDescent="0.25">
      <c r="A331" s="39">
        <v>45715</v>
      </c>
      <c r="B331" s="33" t="s">
        <v>121</v>
      </c>
      <c r="C331" s="33">
        <v>4000000</v>
      </c>
      <c r="D331" s="35" t="s">
        <v>31</v>
      </c>
      <c r="E331" s="33" t="s">
        <v>91</v>
      </c>
      <c r="F331" s="33">
        <v>1000</v>
      </c>
      <c r="G331" s="33" t="s">
        <v>29</v>
      </c>
      <c r="H331" s="33"/>
      <c r="I331" s="20">
        <f t="shared" si="49"/>
        <v>0</v>
      </c>
      <c r="J331" s="37" t="s">
        <v>240</v>
      </c>
      <c r="K331" s="20" t="s">
        <v>849</v>
      </c>
      <c r="L331" s="9">
        <f t="shared" si="43"/>
        <v>0</v>
      </c>
      <c r="M331" s="9"/>
      <c r="N331" s="9"/>
      <c r="O331" s="9">
        <f t="shared" si="44"/>
        <v>4000000</v>
      </c>
      <c r="P331" s="9">
        <v>4000000</v>
      </c>
      <c r="Q331" s="9"/>
      <c r="R331" s="9">
        <f t="shared" si="45"/>
        <v>0</v>
      </c>
      <c r="S331" s="9"/>
      <c r="T331" s="9"/>
      <c r="U331" s="9">
        <f t="shared" si="46"/>
        <v>0</v>
      </c>
      <c r="V331" s="9"/>
      <c r="W331" s="9"/>
      <c r="X331" s="9">
        <f t="shared" si="47"/>
        <v>0</v>
      </c>
      <c r="Y331" s="9"/>
      <c r="Z331" s="9"/>
      <c r="AA331" s="10">
        <f t="shared" si="48"/>
        <v>0</v>
      </c>
      <c r="AB331" s="11">
        <v>45729</v>
      </c>
    </row>
    <row r="332" spans="1:28" ht="15.75" x14ac:dyDescent="0.25">
      <c r="A332" s="39">
        <v>45715</v>
      </c>
      <c r="B332" s="33" t="s">
        <v>247</v>
      </c>
      <c r="C332" s="33">
        <v>1641490</v>
      </c>
      <c r="D332" s="33" t="s">
        <v>41</v>
      </c>
      <c r="E332" s="33" t="s">
        <v>148</v>
      </c>
      <c r="F332" s="33">
        <v>40</v>
      </c>
      <c r="G332" s="33" t="s">
        <v>51</v>
      </c>
      <c r="H332" s="33"/>
      <c r="I332" s="20">
        <f t="shared" si="49"/>
        <v>0</v>
      </c>
      <c r="J332" s="37" t="s">
        <v>241</v>
      </c>
      <c r="K332" s="20"/>
      <c r="L332" s="9">
        <f t="shared" si="43"/>
        <v>0</v>
      </c>
      <c r="M332" s="9"/>
      <c r="N332" s="9"/>
      <c r="O332" s="9">
        <f t="shared" si="44"/>
        <v>0</v>
      </c>
      <c r="P332" s="9"/>
      <c r="Q332" s="9"/>
      <c r="R332" s="9">
        <f t="shared" si="45"/>
        <v>0</v>
      </c>
      <c r="S332" s="9"/>
      <c r="T332" s="9"/>
      <c r="U332" s="9">
        <f t="shared" si="46"/>
        <v>1641490</v>
      </c>
      <c r="V332" s="9">
        <v>1641490</v>
      </c>
      <c r="W332" s="9"/>
      <c r="X332" s="9">
        <f t="shared" si="47"/>
        <v>0</v>
      </c>
      <c r="Y332" s="9"/>
      <c r="Z332" s="9"/>
      <c r="AA332" s="10">
        <f t="shared" si="48"/>
        <v>0</v>
      </c>
      <c r="AB332" s="11">
        <v>45726</v>
      </c>
    </row>
    <row r="333" spans="1:28" ht="15.75" x14ac:dyDescent="0.25">
      <c r="A333" s="39">
        <v>45715</v>
      </c>
      <c r="B333" s="33" t="s">
        <v>193</v>
      </c>
      <c r="C333" s="33">
        <v>5000000</v>
      </c>
      <c r="D333" s="33" t="s">
        <v>31</v>
      </c>
      <c r="E333" s="33" t="s">
        <v>315</v>
      </c>
      <c r="F333" s="33">
        <v>1000</v>
      </c>
      <c r="G333" s="33" t="s">
        <v>29</v>
      </c>
      <c r="H333" s="33"/>
      <c r="I333" s="20">
        <f t="shared" si="49"/>
        <v>0</v>
      </c>
      <c r="J333" s="42" t="s">
        <v>38</v>
      </c>
      <c r="K333" s="20" t="s">
        <v>831</v>
      </c>
      <c r="L333" s="9">
        <f t="shared" si="43"/>
        <v>0</v>
      </c>
      <c r="M333" s="9"/>
      <c r="N333" s="9"/>
      <c r="O333" s="9">
        <f t="shared" si="44"/>
        <v>1995000</v>
      </c>
      <c r="P333" s="9"/>
      <c r="Q333" s="9">
        <v>1995000</v>
      </c>
      <c r="R333" s="9">
        <f t="shared" si="45"/>
        <v>0</v>
      </c>
      <c r="S333" s="9"/>
      <c r="T333" s="9"/>
      <c r="U333" s="9">
        <f t="shared" si="46"/>
        <v>0</v>
      </c>
      <c r="V333" s="9"/>
      <c r="W333" s="9"/>
      <c r="X333" s="9">
        <f t="shared" si="47"/>
        <v>0</v>
      </c>
      <c r="Y333" s="9"/>
      <c r="Z333" s="9"/>
      <c r="AA333" s="10">
        <f t="shared" si="48"/>
        <v>3005000</v>
      </c>
      <c r="AB333" s="11">
        <v>45727</v>
      </c>
    </row>
    <row r="334" spans="1:28" ht="15.75" x14ac:dyDescent="0.25">
      <c r="A334" s="39">
        <v>45715</v>
      </c>
      <c r="B334" s="33" t="s">
        <v>193</v>
      </c>
      <c r="C334" s="33">
        <v>1000000</v>
      </c>
      <c r="D334" s="33" t="s">
        <v>31</v>
      </c>
      <c r="E334" s="33" t="s">
        <v>123</v>
      </c>
      <c r="F334" s="33">
        <v>10</v>
      </c>
      <c r="G334" s="33" t="s">
        <v>51</v>
      </c>
      <c r="H334" s="33"/>
      <c r="I334" s="20">
        <f t="shared" si="49"/>
        <v>0</v>
      </c>
      <c r="J334" s="34" t="s">
        <v>26</v>
      </c>
      <c r="K334" s="20"/>
      <c r="L334" s="9">
        <f t="shared" si="43"/>
        <v>0</v>
      </c>
      <c r="M334" s="9"/>
      <c r="N334" s="9"/>
      <c r="O334" s="9">
        <f t="shared" si="44"/>
        <v>0</v>
      </c>
      <c r="P334" s="9"/>
      <c r="Q334" s="9"/>
      <c r="R334" s="9">
        <f t="shared" si="45"/>
        <v>0</v>
      </c>
      <c r="S334" s="9"/>
      <c r="T334" s="9"/>
      <c r="U334" s="9">
        <f t="shared" si="46"/>
        <v>0</v>
      </c>
      <c r="V334" s="9"/>
      <c r="W334" s="9"/>
      <c r="X334" s="9">
        <f t="shared" si="47"/>
        <v>0</v>
      </c>
      <c r="Y334" s="9"/>
      <c r="Z334" s="9"/>
      <c r="AA334" s="10">
        <f t="shared" si="48"/>
        <v>1000000</v>
      </c>
      <c r="AB334" s="11"/>
    </row>
    <row r="335" spans="1:28" ht="15.75" x14ac:dyDescent="0.25">
      <c r="A335" s="39">
        <v>45715</v>
      </c>
      <c r="B335" s="33" t="s">
        <v>520</v>
      </c>
      <c r="C335" s="33">
        <v>2300000</v>
      </c>
      <c r="D335" s="33" t="s">
        <v>31</v>
      </c>
      <c r="E335" s="33" t="s">
        <v>185</v>
      </c>
      <c r="F335" s="33">
        <v>2000</v>
      </c>
      <c r="G335" s="33" t="s">
        <v>29</v>
      </c>
      <c r="H335" s="33"/>
      <c r="I335" s="20">
        <f t="shared" si="49"/>
        <v>0</v>
      </c>
      <c r="J335" s="37" t="s">
        <v>240</v>
      </c>
      <c r="K335" s="20" t="s">
        <v>801</v>
      </c>
      <c r="L335" s="9">
        <f t="shared" ref="L335:L360" si="50">M335+N335</f>
        <v>0</v>
      </c>
      <c r="M335" s="9"/>
      <c r="N335" s="9"/>
      <c r="O335" s="9">
        <f t="shared" ref="O335:O360" si="51">P335+Q335</f>
        <v>2300000</v>
      </c>
      <c r="P335" s="9">
        <v>2300000</v>
      </c>
      <c r="Q335" s="9"/>
      <c r="R335" s="9">
        <f t="shared" ref="R335:R360" si="52">S335+T335</f>
        <v>0</v>
      </c>
      <c r="S335" s="9"/>
      <c r="T335" s="9"/>
      <c r="U335" s="9">
        <f t="shared" ref="U335:U360" si="53">V335+W335</f>
        <v>0</v>
      </c>
      <c r="V335" s="9"/>
      <c r="W335" s="9"/>
      <c r="X335" s="9">
        <f t="shared" ref="X335:X360" si="54">Y335+Z335</f>
        <v>0</v>
      </c>
      <c r="Y335" s="9"/>
      <c r="Z335" s="9"/>
      <c r="AA335" s="10">
        <f t="shared" ref="AA335:AA360" si="55">C335+I335-L335-O335-U335-X335-R335</f>
        <v>0</v>
      </c>
      <c r="AB335" s="11">
        <v>45722</v>
      </c>
    </row>
    <row r="336" spans="1:28" ht="15.75" x14ac:dyDescent="0.25">
      <c r="A336" s="39">
        <v>45715</v>
      </c>
      <c r="B336" s="33" t="s">
        <v>509</v>
      </c>
      <c r="C336" s="33">
        <v>7380000</v>
      </c>
      <c r="D336" s="33" t="s">
        <v>31</v>
      </c>
      <c r="E336" s="33" t="s">
        <v>197</v>
      </c>
      <c r="F336" s="33">
        <v>3000</v>
      </c>
      <c r="G336" s="33" t="s">
        <v>29</v>
      </c>
      <c r="H336" s="33"/>
      <c r="I336" s="20">
        <f t="shared" si="49"/>
        <v>0</v>
      </c>
      <c r="J336" s="34" t="s">
        <v>26</v>
      </c>
      <c r="K336" s="20"/>
      <c r="L336" s="9">
        <f t="shared" si="50"/>
        <v>0</v>
      </c>
      <c r="M336" s="9"/>
      <c r="N336" s="9"/>
      <c r="O336" s="9">
        <f t="shared" si="51"/>
        <v>0</v>
      </c>
      <c r="P336" s="9"/>
      <c r="Q336" s="9"/>
      <c r="R336" s="9">
        <f t="shared" si="52"/>
        <v>0</v>
      </c>
      <c r="S336" s="9"/>
      <c r="T336" s="9"/>
      <c r="U336" s="9">
        <f t="shared" si="53"/>
        <v>0</v>
      </c>
      <c r="V336" s="9"/>
      <c r="W336" s="9"/>
      <c r="X336" s="9">
        <f t="shared" si="54"/>
        <v>0</v>
      </c>
      <c r="Y336" s="9"/>
      <c r="Z336" s="9"/>
      <c r="AA336" s="10">
        <f t="shared" si="55"/>
        <v>7380000</v>
      </c>
      <c r="AB336" s="11"/>
    </row>
    <row r="337" spans="1:28" ht="15.75" x14ac:dyDescent="0.25">
      <c r="A337" s="39">
        <v>45715</v>
      </c>
      <c r="B337" s="33" t="s">
        <v>509</v>
      </c>
      <c r="C337" s="33">
        <v>7525000</v>
      </c>
      <c r="D337" s="33" t="s">
        <v>31</v>
      </c>
      <c r="E337" s="33" t="s">
        <v>263</v>
      </c>
      <c r="F337" s="33">
        <v>5000</v>
      </c>
      <c r="G337" s="33" t="s">
        <v>29</v>
      </c>
      <c r="H337" s="33"/>
      <c r="I337" s="20">
        <f t="shared" si="49"/>
        <v>0</v>
      </c>
      <c r="J337" s="34" t="s">
        <v>26</v>
      </c>
      <c r="K337" s="20"/>
      <c r="L337" s="9">
        <f t="shared" si="50"/>
        <v>0</v>
      </c>
      <c r="M337" s="9"/>
      <c r="N337" s="9"/>
      <c r="O337" s="9">
        <f t="shared" si="51"/>
        <v>0</v>
      </c>
      <c r="P337" s="9"/>
      <c r="Q337" s="9"/>
      <c r="R337" s="9">
        <f t="shared" si="52"/>
        <v>0</v>
      </c>
      <c r="S337" s="9"/>
      <c r="T337" s="9"/>
      <c r="U337" s="9">
        <f t="shared" si="53"/>
        <v>0</v>
      </c>
      <c r="V337" s="9"/>
      <c r="W337" s="9"/>
      <c r="X337" s="9">
        <f t="shared" si="54"/>
        <v>0</v>
      </c>
      <c r="Y337" s="9"/>
      <c r="Z337" s="9"/>
      <c r="AA337" s="10">
        <f t="shared" si="55"/>
        <v>7525000</v>
      </c>
      <c r="AB337" s="11"/>
    </row>
    <row r="338" spans="1:28" ht="15.75" x14ac:dyDescent="0.25">
      <c r="A338" s="39">
        <v>45715</v>
      </c>
      <c r="B338" s="33" t="s">
        <v>217</v>
      </c>
      <c r="C338" s="33">
        <v>2000000</v>
      </c>
      <c r="D338" s="33" t="s">
        <v>41</v>
      </c>
      <c r="E338" s="33" t="s">
        <v>155</v>
      </c>
      <c r="F338" s="33">
        <v>500</v>
      </c>
      <c r="G338" s="33" t="s">
        <v>29</v>
      </c>
      <c r="H338" s="33"/>
      <c r="I338" s="20">
        <f t="shared" si="49"/>
        <v>0</v>
      </c>
      <c r="J338" s="31" t="s">
        <v>241</v>
      </c>
      <c r="K338" s="20"/>
      <c r="L338" s="9">
        <f t="shared" si="50"/>
        <v>2000000</v>
      </c>
      <c r="M338" s="9">
        <v>2000000</v>
      </c>
      <c r="N338" s="9"/>
      <c r="O338" s="9">
        <f t="shared" si="51"/>
        <v>0</v>
      </c>
      <c r="P338" s="9"/>
      <c r="Q338" s="9"/>
      <c r="R338" s="9">
        <f t="shared" si="52"/>
        <v>0</v>
      </c>
      <c r="S338" s="9"/>
      <c r="T338" s="9"/>
      <c r="U338" s="9">
        <f t="shared" si="53"/>
        <v>0</v>
      </c>
      <c r="V338" s="9"/>
      <c r="W338" s="9"/>
      <c r="X338" s="9">
        <f t="shared" si="54"/>
        <v>0</v>
      </c>
      <c r="Y338" s="9"/>
      <c r="Z338" s="9"/>
      <c r="AA338" s="10">
        <f t="shared" si="55"/>
        <v>0</v>
      </c>
      <c r="AB338" s="11">
        <v>45728</v>
      </c>
    </row>
    <row r="339" spans="1:28" ht="15.75" x14ac:dyDescent="0.25">
      <c r="A339" s="39">
        <v>45715</v>
      </c>
      <c r="B339" s="33" t="s">
        <v>92</v>
      </c>
      <c r="C339" s="33">
        <v>1000000</v>
      </c>
      <c r="D339" s="33" t="s">
        <v>31</v>
      </c>
      <c r="E339" s="33" t="s">
        <v>91</v>
      </c>
      <c r="F339" s="33">
        <v>500</v>
      </c>
      <c r="G339" s="33" t="s">
        <v>29</v>
      </c>
      <c r="H339" s="33"/>
      <c r="I339" s="20">
        <f t="shared" si="49"/>
        <v>0</v>
      </c>
      <c r="J339" s="34" t="s">
        <v>26</v>
      </c>
      <c r="K339" s="20" t="s">
        <v>807</v>
      </c>
      <c r="L339" s="9">
        <f t="shared" si="50"/>
        <v>0</v>
      </c>
      <c r="M339" s="9"/>
      <c r="N339" s="9"/>
      <c r="O339" s="9">
        <f t="shared" si="51"/>
        <v>0</v>
      </c>
      <c r="P339" s="9"/>
      <c r="Q339" s="9"/>
      <c r="R339" s="9">
        <f t="shared" si="52"/>
        <v>0</v>
      </c>
      <c r="S339" s="9"/>
      <c r="T339" s="9"/>
      <c r="U339" s="9">
        <f t="shared" si="53"/>
        <v>0</v>
      </c>
      <c r="V339" s="9"/>
      <c r="W339" s="9"/>
      <c r="X339" s="9">
        <f t="shared" si="54"/>
        <v>0</v>
      </c>
      <c r="Y339" s="9"/>
      <c r="Z339" s="9"/>
      <c r="AA339" s="10">
        <f t="shared" si="55"/>
        <v>1000000</v>
      </c>
      <c r="AB339" s="11"/>
    </row>
    <row r="340" spans="1:28" ht="15.75" x14ac:dyDescent="0.25">
      <c r="A340" s="39">
        <v>45715</v>
      </c>
      <c r="B340" s="33" t="s">
        <v>92</v>
      </c>
      <c r="C340" s="33">
        <v>3440000</v>
      </c>
      <c r="D340" s="33" t="s">
        <v>31</v>
      </c>
      <c r="E340" s="33" t="s">
        <v>197</v>
      </c>
      <c r="F340" s="33">
        <v>1625</v>
      </c>
      <c r="G340" s="33" t="s">
        <v>29</v>
      </c>
      <c r="H340" s="33"/>
      <c r="I340" s="20">
        <f t="shared" si="49"/>
        <v>0</v>
      </c>
      <c r="J340" s="42" t="s">
        <v>38</v>
      </c>
      <c r="K340" s="20" t="s">
        <v>807</v>
      </c>
      <c r="L340" s="9">
        <f t="shared" si="50"/>
        <v>0</v>
      </c>
      <c r="M340" s="9"/>
      <c r="N340" s="9"/>
      <c r="O340" s="9">
        <f t="shared" si="51"/>
        <v>0</v>
      </c>
      <c r="P340" s="9"/>
      <c r="Q340" s="9"/>
      <c r="R340" s="9">
        <f t="shared" si="52"/>
        <v>0</v>
      </c>
      <c r="S340" s="9"/>
      <c r="T340" s="9"/>
      <c r="U340" s="9">
        <f t="shared" si="53"/>
        <v>1003000</v>
      </c>
      <c r="V340" s="9">
        <v>1003000</v>
      </c>
      <c r="W340" s="9"/>
      <c r="X340" s="9">
        <f t="shared" si="54"/>
        <v>0</v>
      </c>
      <c r="Y340" s="9"/>
      <c r="Z340" s="9"/>
      <c r="AA340" s="10">
        <f t="shared" si="55"/>
        <v>2437000</v>
      </c>
      <c r="AB340" s="11">
        <v>45719</v>
      </c>
    </row>
    <row r="341" spans="1:28" ht="15.75" x14ac:dyDescent="0.25">
      <c r="A341" s="32">
        <v>45715</v>
      </c>
      <c r="B341" s="33" t="s">
        <v>92</v>
      </c>
      <c r="C341" s="33">
        <v>560000</v>
      </c>
      <c r="D341" s="33" t="s">
        <v>31</v>
      </c>
      <c r="E341" s="33" t="s">
        <v>270</v>
      </c>
      <c r="F341" s="33">
        <v>500</v>
      </c>
      <c r="G341" s="33" t="s">
        <v>29</v>
      </c>
      <c r="H341" s="33"/>
      <c r="I341" s="20">
        <f t="shared" si="49"/>
        <v>0</v>
      </c>
      <c r="J341" s="34" t="s">
        <v>26</v>
      </c>
      <c r="K341" s="20" t="s">
        <v>807</v>
      </c>
      <c r="L341" s="9">
        <f t="shared" si="50"/>
        <v>0</v>
      </c>
      <c r="M341" s="9"/>
      <c r="N341" s="9"/>
      <c r="O341" s="9">
        <f t="shared" si="51"/>
        <v>0</v>
      </c>
      <c r="P341" s="9"/>
      <c r="Q341" s="9"/>
      <c r="R341" s="9">
        <f t="shared" si="52"/>
        <v>0</v>
      </c>
      <c r="S341" s="9"/>
      <c r="T341" s="9"/>
      <c r="U341" s="9">
        <f t="shared" si="53"/>
        <v>0</v>
      </c>
      <c r="V341" s="9"/>
      <c r="W341" s="9"/>
      <c r="X341" s="9">
        <f t="shared" si="54"/>
        <v>0</v>
      </c>
      <c r="Y341" s="9"/>
      <c r="Z341" s="9"/>
      <c r="AA341" s="10">
        <f t="shared" si="55"/>
        <v>560000</v>
      </c>
      <c r="AB341" s="11"/>
    </row>
    <row r="342" spans="1:28" ht="15.75" x14ac:dyDescent="0.25">
      <c r="A342" s="32">
        <v>45715</v>
      </c>
      <c r="B342" s="33" t="s">
        <v>358</v>
      </c>
      <c r="C342" s="33">
        <v>165000</v>
      </c>
      <c r="D342" s="33" t="s">
        <v>31</v>
      </c>
      <c r="E342" s="33" t="s">
        <v>527</v>
      </c>
      <c r="F342" s="33">
        <v>1</v>
      </c>
      <c r="G342" s="33" t="s">
        <v>51</v>
      </c>
      <c r="H342" s="33"/>
      <c r="I342" s="20">
        <f t="shared" si="49"/>
        <v>0</v>
      </c>
      <c r="J342" s="34" t="s">
        <v>26</v>
      </c>
      <c r="K342" s="20"/>
      <c r="L342" s="9">
        <f t="shared" si="50"/>
        <v>0</v>
      </c>
      <c r="M342" s="9"/>
      <c r="N342" s="9"/>
      <c r="O342" s="9">
        <f t="shared" si="51"/>
        <v>0</v>
      </c>
      <c r="P342" s="9"/>
      <c r="Q342" s="9"/>
      <c r="R342" s="9">
        <f t="shared" si="52"/>
        <v>0</v>
      </c>
      <c r="S342" s="9"/>
      <c r="T342" s="9"/>
      <c r="U342" s="9">
        <f t="shared" si="53"/>
        <v>0</v>
      </c>
      <c r="V342" s="9"/>
      <c r="W342" s="9"/>
      <c r="X342" s="9">
        <f t="shared" si="54"/>
        <v>0</v>
      </c>
      <c r="Y342" s="9"/>
      <c r="Z342" s="9"/>
      <c r="AA342" s="10">
        <f t="shared" si="55"/>
        <v>165000</v>
      </c>
      <c r="AB342" s="11"/>
    </row>
    <row r="343" spans="1:28" ht="15.75" x14ac:dyDescent="0.25">
      <c r="A343" s="39">
        <v>45716</v>
      </c>
      <c r="B343" s="33" t="s">
        <v>255</v>
      </c>
      <c r="C343" s="33">
        <v>1347800</v>
      </c>
      <c r="D343" s="33" t="s">
        <v>41</v>
      </c>
      <c r="E343" s="33" t="s">
        <v>567</v>
      </c>
      <c r="F343" s="33">
        <v>29.3</v>
      </c>
      <c r="G343" s="33" t="s">
        <v>51</v>
      </c>
      <c r="H343" s="33"/>
      <c r="I343" s="20">
        <f t="shared" si="49"/>
        <v>0</v>
      </c>
      <c r="J343" s="37" t="s">
        <v>240</v>
      </c>
      <c r="K343" s="20" t="s">
        <v>770</v>
      </c>
      <c r="L343" s="9">
        <f t="shared" si="50"/>
        <v>0</v>
      </c>
      <c r="M343" s="9"/>
      <c r="N343" s="9"/>
      <c r="O343" s="9">
        <f t="shared" si="51"/>
        <v>1347800</v>
      </c>
      <c r="P343" s="9">
        <v>1347800</v>
      </c>
      <c r="Q343" s="9"/>
      <c r="R343" s="9">
        <f t="shared" si="52"/>
        <v>0</v>
      </c>
      <c r="S343" s="9"/>
      <c r="T343" s="9"/>
      <c r="U343" s="9">
        <f t="shared" si="53"/>
        <v>0</v>
      </c>
      <c r="V343" s="9"/>
      <c r="W343" s="9"/>
      <c r="X343" s="9">
        <f t="shared" si="54"/>
        <v>0</v>
      </c>
      <c r="Y343" s="9"/>
      <c r="Z343" s="9"/>
      <c r="AA343" s="10">
        <f t="shared" si="55"/>
        <v>0</v>
      </c>
      <c r="AB343" s="11">
        <v>45719</v>
      </c>
    </row>
    <row r="344" spans="1:28" ht="15.75" x14ac:dyDescent="0.25">
      <c r="A344" s="39">
        <v>45716</v>
      </c>
      <c r="B344" s="33" t="s">
        <v>255</v>
      </c>
      <c r="C344" s="33">
        <v>1381800</v>
      </c>
      <c r="D344" s="33" t="s">
        <v>41</v>
      </c>
      <c r="E344" s="33" t="s">
        <v>344</v>
      </c>
      <c r="F344" s="33">
        <v>29.4</v>
      </c>
      <c r="G344" s="33" t="s">
        <v>51</v>
      </c>
      <c r="H344" s="33"/>
      <c r="I344" s="20">
        <f t="shared" si="49"/>
        <v>0</v>
      </c>
      <c r="J344" s="37" t="s">
        <v>240</v>
      </c>
      <c r="K344" s="20" t="s">
        <v>770</v>
      </c>
      <c r="L344" s="9">
        <f t="shared" si="50"/>
        <v>0</v>
      </c>
      <c r="M344" s="9"/>
      <c r="N344" s="9"/>
      <c r="O344" s="9">
        <f t="shared" si="51"/>
        <v>1381800</v>
      </c>
      <c r="P344" s="9">
        <v>1381800</v>
      </c>
      <c r="Q344" s="9"/>
      <c r="R344" s="9">
        <f t="shared" si="52"/>
        <v>0</v>
      </c>
      <c r="S344" s="9"/>
      <c r="T344" s="9"/>
      <c r="U344" s="9">
        <f t="shared" si="53"/>
        <v>0</v>
      </c>
      <c r="V344" s="9"/>
      <c r="W344" s="9"/>
      <c r="X344" s="9">
        <f t="shared" si="54"/>
        <v>0</v>
      </c>
      <c r="Y344" s="9"/>
      <c r="Z344" s="9"/>
      <c r="AA344" s="10">
        <f t="shared" si="55"/>
        <v>0</v>
      </c>
      <c r="AB344" s="11">
        <v>45719</v>
      </c>
    </row>
    <row r="345" spans="1:28" ht="15.75" x14ac:dyDescent="0.25">
      <c r="A345" s="39">
        <v>45716</v>
      </c>
      <c r="B345" s="33" t="s">
        <v>255</v>
      </c>
      <c r="C345" s="33">
        <v>1000000</v>
      </c>
      <c r="D345" s="33" t="s">
        <v>41</v>
      </c>
      <c r="E345" s="33" t="s">
        <v>123</v>
      </c>
      <c r="F345" s="33">
        <v>10</v>
      </c>
      <c r="G345" s="33" t="s">
        <v>51</v>
      </c>
      <c r="H345" s="33"/>
      <c r="I345" s="20">
        <f t="shared" si="49"/>
        <v>0</v>
      </c>
      <c r="J345" s="37" t="s">
        <v>240</v>
      </c>
      <c r="K345" s="20" t="s">
        <v>770</v>
      </c>
      <c r="L345" s="9">
        <f t="shared" si="50"/>
        <v>0</v>
      </c>
      <c r="M345" s="9"/>
      <c r="N345" s="9"/>
      <c r="O345" s="9">
        <f t="shared" si="51"/>
        <v>1000000</v>
      </c>
      <c r="P345" s="9">
        <v>1000000</v>
      </c>
      <c r="Q345" s="9"/>
      <c r="R345" s="9">
        <f t="shared" si="52"/>
        <v>0</v>
      </c>
      <c r="S345" s="9"/>
      <c r="T345" s="9"/>
      <c r="U345" s="9">
        <f t="shared" si="53"/>
        <v>0</v>
      </c>
      <c r="V345" s="9"/>
      <c r="W345" s="9"/>
      <c r="X345" s="9">
        <f t="shared" si="54"/>
        <v>0</v>
      </c>
      <c r="Y345" s="9"/>
      <c r="Z345" s="9"/>
      <c r="AA345" s="10">
        <f t="shared" si="55"/>
        <v>0</v>
      </c>
      <c r="AB345" s="11">
        <v>45719</v>
      </c>
    </row>
    <row r="346" spans="1:28" ht="15.75" x14ac:dyDescent="0.25">
      <c r="A346" s="39">
        <v>45716</v>
      </c>
      <c r="B346" s="33" t="s">
        <v>216</v>
      </c>
      <c r="C346" s="33">
        <v>40000</v>
      </c>
      <c r="D346" s="33" t="s">
        <v>31</v>
      </c>
      <c r="E346" s="33" t="s">
        <v>518</v>
      </c>
      <c r="F346" s="33">
        <v>1</v>
      </c>
      <c r="G346" s="33" t="s">
        <v>29</v>
      </c>
      <c r="H346" s="33"/>
      <c r="I346" s="20">
        <f t="shared" si="49"/>
        <v>0</v>
      </c>
      <c r="J346" s="37" t="s">
        <v>240</v>
      </c>
      <c r="K346" s="20" t="s">
        <v>818</v>
      </c>
      <c r="L346" s="9">
        <f t="shared" si="50"/>
        <v>0</v>
      </c>
      <c r="M346" s="9"/>
      <c r="N346" s="9"/>
      <c r="O346" s="9">
        <f t="shared" si="51"/>
        <v>40000</v>
      </c>
      <c r="P346" s="9">
        <v>40000</v>
      </c>
      <c r="Q346" s="9"/>
      <c r="R346" s="9">
        <f t="shared" si="52"/>
        <v>0</v>
      </c>
      <c r="S346" s="9"/>
      <c r="T346" s="9"/>
      <c r="U346" s="9">
        <f t="shared" si="53"/>
        <v>0</v>
      </c>
      <c r="V346" s="9"/>
      <c r="W346" s="9"/>
      <c r="X346" s="9">
        <f t="shared" si="54"/>
        <v>0</v>
      </c>
      <c r="Y346" s="9"/>
      <c r="Z346" s="9"/>
      <c r="AA346" s="10">
        <f t="shared" si="55"/>
        <v>0</v>
      </c>
      <c r="AB346" s="11">
        <v>45728</v>
      </c>
    </row>
    <row r="347" spans="1:28" ht="15.75" x14ac:dyDescent="0.25">
      <c r="A347" s="39">
        <v>45716</v>
      </c>
      <c r="B347" s="33" t="s">
        <v>216</v>
      </c>
      <c r="C347" s="33">
        <v>115000</v>
      </c>
      <c r="D347" s="33" t="s">
        <v>31</v>
      </c>
      <c r="E347" s="33" t="s">
        <v>519</v>
      </c>
      <c r="F347" s="33">
        <v>1</v>
      </c>
      <c r="G347" s="33" t="s">
        <v>29</v>
      </c>
      <c r="H347" s="33"/>
      <c r="I347" s="20">
        <f t="shared" si="49"/>
        <v>0</v>
      </c>
      <c r="J347" s="37" t="s">
        <v>240</v>
      </c>
      <c r="K347" s="20" t="s">
        <v>818</v>
      </c>
      <c r="L347" s="9">
        <f t="shared" si="50"/>
        <v>0</v>
      </c>
      <c r="M347" s="9"/>
      <c r="N347" s="9"/>
      <c r="O347" s="9">
        <f t="shared" si="51"/>
        <v>115000</v>
      </c>
      <c r="P347" s="9">
        <v>115000</v>
      </c>
      <c r="Q347" s="9"/>
      <c r="R347" s="9">
        <f t="shared" si="52"/>
        <v>0</v>
      </c>
      <c r="S347" s="9"/>
      <c r="T347" s="9"/>
      <c r="U347" s="9">
        <f t="shared" si="53"/>
        <v>0</v>
      </c>
      <c r="V347" s="9"/>
      <c r="W347" s="9"/>
      <c r="X347" s="9">
        <f t="shared" si="54"/>
        <v>0</v>
      </c>
      <c r="Y347" s="9"/>
      <c r="Z347" s="9"/>
      <c r="AA347" s="10">
        <f t="shared" si="55"/>
        <v>0</v>
      </c>
      <c r="AB347" s="11">
        <v>45728</v>
      </c>
    </row>
    <row r="348" spans="1:28" ht="15.75" x14ac:dyDescent="0.25">
      <c r="A348" s="39">
        <v>45716</v>
      </c>
      <c r="B348" s="33" t="s">
        <v>216</v>
      </c>
      <c r="C348" s="33">
        <v>1400000</v>
      </c>
      <c r="D348" s="33" t="s">
        <v>31</v>
      </c>
      <c r="E348" s="33" t="s">
        <v>429</v>
      </c>
      <c r="F348" s="33">
        <v>2</v>
      </c>
      <c r="G348" s="33" t="s">
        <v>25</v>
      </c>
      <c r="H348" s="33"/>
      <c r="I348" s="20">
        <f t="shared" si="49"/>
        <v>0</v>
      </c>
      <c r="J348" s="37" t="s">
        <v>240</v>
      </c>
      <c r="K348" s="20" t="s">
        <v>818</v>
      </c>
      <c r="L348" s="9">
        <f t="shared" si="50"/>
        <v>0</v>
      </c>
      <c r="M348" s="9"/>
      <c r="N348" s="9"/>
      <c r="O348" s="9">
        <f t="shared" si="51"/>
        <v>1400000</v>
      </c>
      <c r="P348" s="9">
        <v>1400000</v>
      </c>
      <c r="Q348" s="9"/>
      <c r="R348" s="9">
        <f t="shared" si="52"/>
        <v>0</v>
      </c>
      <c r="S348" s="9"/>
      <c r="T348" s="9"/>
      <c r="U348" s="9">
        <f t="shared" si="53"/>
        <v>0</v>
      </c>
      <c r="V348" s="9"/>
      <c r="W348" s="9"/>
      <c r="X348" s="9">
        <f t="shared" si="54"/>
        <v>0</v>
      </c>
      <c r="Y348" s="9"/>
      <c r="Z348" s="9"/>
      <c r="AA348" s="10">
        <f t="shared" si="55"/>
        <v>0</v>
      </c>
      <c r="AB348" s="11">
        <v>45728</v>
      </c>
    </row>
    <row r="349" spans="1:28" ht="15.75" x14ac:dyDescent="0.25">
      <c r="A349" s="39">
        <v>45716</v>
      </c>
      <c r="B349" s="33" t="s">
        <v>112</v>
      </c>
      <c r="C349" s="33">
        <v>230000</v>
      </c>
      <c r="D349" s="33" t="s">
        <v>31</v>
      </c>
      <c r="E349" s="33" t="s">
        <v>361</v>
      </c>
      <c r="F349" s="33">
        <v>1</v>
      </c>
      <c r="G349" s="33" t="s">
        <v>33</v>
      </c>
      <c r="H349" s="33"/>
      <c r="I349" s="20">
        <f t="shared" si="49"/>
        <v>0</v>
      </c>
      <c r="J349" s="37" t="s">
        <v>240</v>
      </c>
      <c r="K349" s="20" t="s">
        <v>843</v>
      </c>
      <c r="L349" s="9">
        <f t="shared" si="50"/>
        <v>0</v>
      </c>
      <c r="M349" s="9"/>
      <c r="N349" s="9"/>
      <c r="O349" s="9">
        <f t="shared" si="51"/>
        <v>230000</v>
      </c>
      <c r="P349" s="9">
        <v>230000</v>
      </c>
      <c r="Q349" s="9"/>
      <c r="R349" s="9">
        <f t="shared" si="52"/>
        <v>0</v>
      </c>
      <c r="S349" s="9"/>
      <c r="T349" s="9"/>
      <c r="U349" s="9">
        <f t="shared" si="53"/>
        <v>0</v>
      </c>
      <c r="V349" s="9"/>
      <c r="W349" s="9"/>
      <c r="X349" s="9">
        <f t="shared" si="54"/>
        <v>0</v>
      </c>
      <c r="Y349" s="9"/>
      <c r="Z349" s="9"/>
      <c r="AA349" s="10">
        <f t="shared" si="55"/>
        <v>0</v>
      </c>
      <c r="AB349" s="11">
        <v>45728</v>
      </c>
    </row>
    <row r="350" spans="1:28" ht="15.75" x14ac:dyDescent="0.25">
      <c r="A350" s="39">
        <v>45716</v>
      </c>
      <c r="B350" s="33" t="s">
        <v>112</v>
      </c>
      <c r="C350" s="33">
        <v>6000000</v>
      </c>
      <c r="D350" s="33" t="s">
        <v>31</v>
      </c>
      <c r="E350" s="33" t="s">
        <v>148</v>
      </c>
      <c r="F350" s="33">
        <v>100</v>
      </c>
      <c r="G350" s="33" t="s">
        <v>51</v>
      </c>
      <c r="H350" s="33"/>
      <c r="I350" s="20">
        <f t="shared" si="49"/>
        <v>0</v>
      </c>
      <c r="J350" s="37" t="s">
        <v>240</v>
      </c>
      <c r="K350" s="20" t="s">
        <v>843</v>
      </c>
      <c r="L350" s="9">
        <f t="shared" si="50"/>
        <v>0</v>
      </c>
      <c r="M350" s="9"/>
      <c r="N350" s="9"/>
      <c r="O350" s="9">
        <f t="shared" si="51"/>
        <v>6000000</v>
      </c>
      <c r="P350" s="9">
        <v>6000000</v>
      </c>
      <c r="Q350" s="9"/>
      <c r="R350" s="9">
        <f t="shared" si="52"/>
        <v>0</v>
      </c>
      <c r="S350" s="9"/>
      <c r="T350" s="9"/>
      <c r="U350" s="9">
        <f t="shared" si="53"/>
        <v>0</v>
      </c>
      <c r="V350" s="9"/>
      <c r="W350" s="9"/>
      <c r="X350" s="9">
        <f t="shared" si="54"/>
        <v>0</v>
      </c>
      <c r="Y350" s="9"/>
      <c r="Z350" s="9"/>
      <c r="AA350" s="10">
        <f t="shared" si="55"/>
        <v>0</v>
      </c>
      <c r="AB350" s="11">
        <v>45728</v>
      </c>
    </row>
    <row r="351" spans="1:28" ht="15.75" x14ac:dyDescent="0.25">
      <c r="A351" s="39">
        <v>45716</v>
      </c>
      <c r="B351" s="33" t="s">
        <v>141</v>
      </c>
      <c r="C351" s="33">
        <v>5000000</v>
      </c>
      <c r="D351" s="33" t="s">
        <v>31</v>
      </c>
      <c r="E351" s="33" t="s">
        <v>86</v>
      </c>
      <c r="F351" s="33">
        <v>50</v>
      </c>
      <c r="G351" s="33" t="s">
        <v>51</v>
      </c>
      <c r="H351" s="33"/>
      <c r="I351" s="20">
        <f t="shared" si="49"/>
        <v>0</v>
      </c>
      <c r="J351" s="34" t="s">
        <v>26</v>
      </c>
      <c r="K351" s="20"/>
      <c r="L351" s="9">
        <f t="shared" si="50"/>
        <v>0</v>
      </c>
      <c r="M351" s="9"/>
      <c r="N351" s="9"/>
      <c r="O351" s="9">
        <f t="shared" si="51"/>
        <v>0</v>
      </c>
      <c r="P351" s="9"/>
      <c r="Q351" s="9"/>
      <c r="R351" s="9">
        <f t="shared" si="52"/>
        <v>0</v>
      </c>
      <c r="S351" s="9"/>
      <c r="T351" s="9"/>
      <c r="U351" s="9">
        <f t="shared" si="53"/>
        <v>0</v>
      </c>
      <c r="V351" s="9"/>
      <c r="W351" s="9"/>
      <c r="X351" s="9">
        <f t="shared" si="54"/>
        <v>0</v>
      </c>
      <c r="Y351" s="9"/>
      <c r="Z351" s="9"/>
      <c r="AA351" s="10">
        <f t="shared" si="55"/>
        <v>5000000</v>
      </c>
      <c r="AB351" s="11"/>
    </row>
    <row r="352" spans="1:28" ht="15.75" x14ac:dyDescent="0.25">
      <c r="A352" s="39">
        <v>45716</v>
      </c>
      <c r="B352" s="33" t="s">
        <v>216</v>
      </c>
      <c r="C352" s="33">
        <v>225000</v>
      </c>
      <c r="D352" s="33" t="s">
        <v>31</v>
      </c>
      <c r="E352" s="33" t="s">
        <v>234</v>
      </c>
      <c r="F352" s="33">
        <v>2.5</v>
      </c>
      <c r="G352" s="33" t="s">
        <v>51</v>
      </c>
      <c r="H352" s="33"/>
      <c r="I352" s="20">
        <f t="shared" si="49"/>
        <v>0</v>
      </c>
      <c r="J352" s="42" t="s">
        <v>38</v>
      </c>
      <c r="K352" s="20" t="s">
        <v>818</v>
      </c>
      <c r="L352" s="9">
        <f t="shared" si="50"/>
        <v>0</v>
      </c>
      <c r="M352" s="9"/>
      <c r="N352" s="9"/>
      <c r="O352" s="9">
        <f t="shared" si="51"/>
        <v>90000</v>
      </c>
      <c r="P352" s="9">
        <v>90000</v>
      </c>
      <c r="Q352" s="9"/>
      <c r="R352" s="9">
        <f t="shared" si="52"/>
        <v>0</v>
      </c>
      <c r="S352" s="9"/>
      <c r="T352" s="9"/>
      <c r="U352" s="9">
        <f t="shared" si="53"/>
        <v>0</v>
      </c>
      <c r="V352" s="9"/>
      <c r="W352" s="9"/>
      <c r="X352" s="9">
        <f t="shared" si="54"/>
        <v>0</v>
      </c>
      <c r="Y352" s="9"/>
      <c r="Z352" s="9"/>
      <c r="AA352" s="10">
        <f t="shared" si="55"/>
        <v>135000</v>
      </c>
      <c r="AB352" s="11">
        <v>45728</v>
      </c>
    </row>
    <row r="353" spans="1:28" ht="15.75" x14ac:dyDescent="0.25">
      <c r="A353" s="39">
        <v>45716</v>
      </c>
      <c r="B353" s="33" t="s">
        <v>216</v>
      </c>
      <c r="C353" s="33">
        <v>450000</v>
      </c>
      <c r="D353" s="33" t="s">
        <v>31</v>
      </c>
      <c r="E353" s="33" t="s">
        <v>235</v>
      </c>
      <c r="F353" s="33">
        <v>5</v>
      </c>
      <c r="G353" s="33" t="s">
        <v>51</v>
      </c>
      <c r="H353" s="33"/>
      <c r="I353" s="20">
        <f t="shared" si="49"/>
        <v>0</v>
      </c>
      <c r="J353" s="34" t="s">
        <v>26</v>
      </c>
      <c r="K353" s="20" t="s">
        <v>818</v>
      </c>
      <c r="L353" s="9">
        <f t="shared" si="50"/>
        <v>0</v>
      </c>
      <c r="M353" s="9"/>
      <c r="N353" s="9"/>
      <c r="O353" s="9">
        <f t="shared" si="51"/>
        <v>0</v>
      </c>
      <c r="P353" s="9"/>
      <c r="Q353" s="9"/>
      <c r="R353" s="9">
        <f t="shared" si="52"/>
        <v>0</v>
      </c>
      <c r="S353" s="9"/>
      <c r="T353" s="9"/>
      <c r="U353" s="9">
        <f t="shared" si="53"/>
        <v>0</v>
      </c>
      <c r="V353" s="9"/>
      <c r="W353" s="9"/>
      <c r="X353" s="9">
        <f t="shared" si="54"/>
        <v>0</v>
      </c>
      <c r="Y353" s="9"/>
      <c r="Z353" s="9"/>
      <c r="AA353" s="10">
        <f t="shared" si="55"/>
        <v>450000</v>
      </c>
      <c r="AB353" s="11"/>
    </row>
    <row r="354" spans="1:28" ht="15.75" x14ac:dyDescent="0.25">
      <c r="A354" s="39">
        <v>45716</v>
      </c>
      <c r="B354" s="33" t="s">
        <v>216</v>
      </c>
      <c r="C354" s="33">
        <v>225000</v>
      </c>
      <c r="D354" s="33" t="s">
        <v>31</v>
      </c>
      <c r="E354" s="33" t="s">
        <v>236</v>
      </c>
      <c r="F354" s="33">
        <v>2.5</v>
      </c>
      <c r="G354" s="33" t="s">
        <v>51</v>
      </c>
      <c r="H354" s="33"/>
      <c r="I354" s="20">
        <f t="shared" si="49"/>
        <v>0</v>
      </c>
      <c r="J354" s="34" t="s">
        <v>26</v>
      </c>
      <c r="K354" s="20" t="s">
        <v>818</v>
      </c>
      <c r="L354" s="9">
        <f t="shared" si="50"/>
        <v>0</v>
      </c>
      <c r="M354" s="9"/>
      <c r="N354" s="9"/>
      <c r="O354" s="9">
        <f t="shared" si="51"/>
        <v>0</v>
      </c>
      <c r="P354" s="9"/>
      <c r="Q354" s="9"/>
      <c r="R354" s="9">
        <f t="shared" si="52"/>
        <v>0</v>
      </c>
      <c r="S354" s="9"/>
      <c r="T354" s="9"/>
      <c r="U354" s="9">
        <f t="shared" si="53"/>
        <v>0</v>
      </c>
      <c r="V354" s="9"/>
      <c r="W354" s="9"/>
      <c r="X354" s="9">
        <f t="shared" si="54"/>
        <v>0</v>
      </c>
      <c r="Y354" s="9"/>
      <c r="Z354" s="9"/>
      <c r="AA354" s="10">
        <f t="shared" si="55"/>
        <v>225000</v>
      </c>
      <c r="AB354" s="11"/>
    </row>
    <row r="355" spans="1:28" ht="15.75" x14ac:dyDescent="0.25">
      <c r="A355" s="39">
        <v>45716</v>
      </c>
      <c r="B355" s="33" t="s">
        <v>216</v>
      </c>
      <c r="C355" s="33">
        <v>450000</v>
      </c>
      <c r="D355" s="33" t="s">
        <v>31</v>
      </c>
      <c r="E355" s="33" t="s">
        <v>237</v>
      </c>
      <c r="F355" s="33">
        <v>5</v>
      </c>
      <c r="G355" s="33" t="s">
        <v>51</v>
      </c>
      <c r="H355" s="33"/>
      <c r="I355" s="20">
        <f t="shared" si="49"/>
        <v>0</v>
      </c>
      <c r="J355" s="34" t="s">
        <v>26</v>
      </c>
      <c r="K355" s="20" t="s">
        <v>818</v>
      </c>
      <c r="L355" s="9">
        <f t="shared" si="50"/>
        <v>0</v>
      </c>
      <c r="M355" s="9"/>
      <c r="N355" s="9"/>
      <c r="O355" s="9">
        <f t="shared" si="51"/>
        <v>0</v>
      </c>
      <c r="P355" s="9"/>
      <c r="Q355" s="9"/>
      <c r="R355" s="9">
        <f t="shared" si="52"/>
        <v>0</v>
      </c>
      <c r="S355" s="9"/>
      <c r="T355" s="9"/>
      <c r="U355" s="9">
        <f t="shared" si="53"/>
        <v>0</v>
      </c>
      <c r="V355" s="9"/>
      <c r="W355" s="9"/>
      <c r="X355" s="9">
        <f t="shared" si="54"/>
        <v>0</v>
      </c>
      <c r="Y355" s="9"/>
      <c r="Z355" s="9"/>
      <c r="AA355" s="10">
        <f t="shared" si="55"/>
        <v>450000</v>
      </c>
      <c r="AB355" s="11"/>
    </row>
    <row r="356" spans="1:28" ht="15.75" x14ac:dyDescent="0.25">
      <c r="A356" s="39">
        <v>45716</v>
      </c>
      <c r="B356" s="33" t="s">
        <v>221</v>
      </c>
      <c r="C356" s="33">
        <v>1200000</v>
      </c>
      <c r="D356" s="33" t="s">
        <v>41</v>
      </c>
      <c r="E356" s="33" t="s">
        <v>299</v>
      </c>
      <c r="F356" s="33">
        <v>1</v>
      </c>
      <c r="G356" s="33" t="s">
        <v>138</v>
      </c>
      <c r="H356" s="33"/>
      <c r="I356" s="20">
        <f t="shared" si="49"/>
        <v>0</v>
      </c>
      <c r="J356" s="14" t="s">
        <v>240</v>
      </c>
      <c r="K356" s="20"/>
      <c r="L356" s="9">
        <f t="shared" si="50"/>
        <v>0</v>
      </c>
      <c r="M356" s="9"/>
      <c r="N356" s="9"/>
      <c r="O356" s="9">
        <f t="shared" si="51"/>
        <v>1200000</v>
      </c>
      <c r="P356" s="9">
        <v>1200000</v>
      </c>
      <c r="Q356" s="9"/>
      <c r="R356" s="9">
        <f t="shared" si="52"/>
        <v>0</v>
      </c>
      <c r="S356" s="9"/>
      <c r="T356" s="9"/>
      <c r="U356" s="9">
        <f t="shared" si="53"/>
        <v>0</v>
      </c>
      <c r="V356" s="9"/>
      <c r="W356" s="9"/>
      <c r="X356" s="9">
        <f t="shared" si="54"/>
        <v>0</v>
      </c>
      <c r="Y356" s="9"/>
      <c r="Z356" s="9"/>
      <c r="AA356" s="10">
        <f t="shared" si="55"/>
        <v>0</v>
      </c>
      <c r="AB356" s="11">
        <v>45741</v>
      </c>
    </row>
    <row r="357" spans="1:28" ht="15.75" x14ac:dyDescent="0.25">
      <c r="A357" s="39">
        <v>45716</v>
      </c>
      <c r="B357" s="33" t="s">
        <v>121</v>
      </c>
      <c r="C357" s="33">
        <v>900000</v>
      </c>
      <c r="D357" s="33" t="s">
        <v>31</v>
      </c>
      <c r="E357" s="33" t="s">
        <v>84</v>
      </c>
      <c r="F357" s="33">
        <v>2</v>
      </c>
      <c r="G357" s="33" t="s">
        <v>33</v>
      </c>
      <c r="H357" s="33"/>
      <c r="I357" s="20">
        <f t="shared" si="49"/>
        <v>0</v>
      </c>
      <c r="J357" s="37" t="s">
        <v>240</v>
      </c>
      <c r="K357" s="20" t="s">
        <v>850</v>
      </c>
      <c r="L357" s="9">
        <f t="shared" si="50"/>
        <v>0</v>
      </c>
      <c r="M357" s="9"/>
      <c r="N357" s="9"/>
      <c r="O357" s="9">
        <f t="shared" si="51"/>
        <v>900000</v>
      </c>
      <c r="P357" s="9">
        <v>900000</v>
      </c>
      <c r="Q357" s="9"/>
      <c r="R357" s="9">
        <f t="shared" si="52"/>
        <v>0</v>
      </c>
      <c r="S357" s="9"/>
      <c r="T357" s="9"/>
      <c r="U357" s="9">
        <f t="shared" si="53"/>
        <v>0</v>
      </c>
      <c r="V357" s="9"/>
      <c r="W357" s="9"/>
      <c r="X357" s="9">
        <f t="shared" si="54"/>
        <v>0</v>
      </c>
      <c r="Y357" s="9"/>
      <c r="Z357" s="9"/>
      <c r="AA357" s="10">
        <f t="shared" si="55"/>
        <v>0</v>
      </c>
      <c r="AB357" s="11">
        <v>45729</v>
      </c>
    </row>
    <row r="358" spans="1:28" ht="15.75" x14ac:dyDescent="0.25">
      <c r="A358" s="39">
        <v>45716</v>
      </c>
      <c r="B358" s="33" t="s">
        <v>121</v>
      </c>
      <c r="C358" s="33">
        <v>350000</v>
      </c>
      <c r="D358" s="33" t="s">
        <v>31</v>
      </c>
      <c r="E358" s="33" t="s">
        <v>122</v>
      </c>
      <c r="F358" s="33">
        <v>5</v>
      </c>
      <c r="G358" s="33" t="s">
        <v>51</v>
      </c>
      <c r="H358" s="33"/>
      <c r="I358" s="20">
        <f t="shared" si="49"/>
        <v>0</v>
      </c>
      <c r="J358" s="37" t="s">
        <v>240</v>
      </c>
      <c r="K358" s="20" t="s">
        <v>850</v>
      </c>
      <c r="L358" s="9">
        <f t="shared" si="50"/>
        <v>0</v>
      </c>
      <c r="M358" s="9"/>
      <c r="N358" s="9"/>
      <c r="O358" s="9">
        <f t="shared" si="51"/>
        <v>350000</v>
      </c>
      <c r="P358" s="9">
        <v>350000</v>
      </c>
      <c r="Q358" s="9"/>
      <c r="R358" s="9">
        <f t="shared" si="52"/>
        <v>0</v>
      </c>
      <c r="S358" s="9"/>
      <c r="T358" s="9"/>
      <c r="U358" s="9">
        <f t="shared" si="53"/>
        <v>0</v>
      </c>
      <c r="V358" s="9"/>
      <c r="W358" s="9"/>
      <c r="X358" s="9">
        <f t="shared" si="54"/>
        <v>0</v>
      </c>
      <c r="Y358" s="9"/>
      <c r="Z358" s="9"/>
      <c r="AA358" s="10">
        <f t="shared" si="55"/>
        <v>0</v>
      </c>
      <c r="AB358" s="11">
        <v>45729</v>
      </c>
    </row>
    <row r="359" spans="1:28" ht="15.75" x14ac:dyDescent="0.25">
      <c r="A359" s="39">
        <v>45716</v>
      </c>
      <c r="B359" s="33" t="s">
        <v>191</v>
      </c>
      <c r="C359" s="33">
        <v>280000</v>
      </c>
      <c r="D359" s="33" t="s">
        <v>31</v>
      </c>
      <c r="E359" s="33" t="s">
        <v>122</v>
      </c>
      <c r="F359" s="33">
        <v>4</v>
      </c>
      <c r="G359" s="33" t="s">
        <v>51</v>
      </c>
      <c r="H359" s="33"/>
      <c r="I359" s="20">
        <f t="shared" si="49"/>
        <v>0</v>
      </c>
      <c r="J359" s="14" t="s">
        <v>241</v>
      </c>
      <c r="K359" s="20"/>
      <c r="L359" s="9">
        <f t="shared" si="50"/>
        <v>280000</v>
      </c>
      <c r="M359" s="9"/>
      <c r="N359" s="9">
        <v>280000</v>
      </c>
      <c r="O359" s="9">
        <f t="shared" si="51"/>
        <v>0</v>
      </c>
      <c r="P359" s="9"/>
      <c r="Q359" s="9"/>
      <c r="R359" s="9">
        <f t="shared" si="52"/>
        <v>0</v>
      </c>
      <c r="S359" s="9"/>
      <c r="T359" s="9"/>
      <c r="U359" s="9">
        <f t="shared" si="53"/>
        <v>0</v>
      </c>
      <c r="V359" s="9"/>
      <c r="W359" s="9"/>
      <c r="X359" s="9">
        <f t="shared" si="54"/>
        <v>0</v>
      </c>
      <c r="Y359" s="9"/>
      <c r="Z359" s="9"/>
      <c r="AA359" s="10">
        <f t="shared" si="55"/>
        <v>0</v>
      </c>
      <c r="AB359" s="11">
        <v>45740</v>
      </c>
    </row>
    <row r="360" spans="1:28" ht="15.75" x14ac:dyDescent="0.25">
      <c r="A360" s="32">
        <v>45716</v>
      </c>
      <c r="B360" s="33" t="s">
        <v>217</v>
      </c>
      <c r="C360" s="33">
        <v>1200000</v>
      </c>
      <c r="D360" s="33" t="s">
        <v>41</v>
      </c>
      <c r="E360" s="33" t="s">
        <v>148</v>
      </c>
      <c r="F360" s="33">
        <v>20</v>
      </c>
      <c r="G360" s="33" t="s">
        <v>51</v>
      </c>
      <c r="H360" s="33"/>
      <c r="I360" s="20">
        <f t="shared" si="49"/>
        <v>0</v>
      </c>
      <c r="J360" s="31" t="s">
        <v>241</v>
      </c>
      <c r="K360" s="20"/>
      <c r="L360" s="9">
        <f t="shared" si="50"/>
        <v>1200000</v>
      </c>
      <c r="M360" s="9">
        <v>1200000</v>
      </c>
      <c r="N360" s="9"/>
      <c r="O360" s="9">
        <f t="shared" si="51"/>
        <v>0</v>
      </c>
      <c r="P360" s="9"/>
      <c r="Q360" s="9"/>
      <c r="R360" s="9">
        <f t="shared" si="52"/>
        <v>0</v>
      </c>
      <c r="S360" s="9"/>
      <c r="T360" s="9"/>
      <c r="U360" s="9">
        <f t="shared" si="53"/>
        <v>0</v>
      </c>
      <c r="V360" s="9"/>
      <c r="W360" s="9"/>
      <c r="X360" s="9">
        <f t="shared" si="54"/>
        <v>0</v>
      </c>
      <c r="Y360" s="9"/>
      <c r="Z360" s="9"/>
      <c r="AA360" s="10">
        <f t="shared" si="55"/>
        <v>0</v>
      </c>
      <c r="AB360" s="11">
        <v>45728</v>
      </c>
    </row>
    <row r="361" spans="1:28" ht="15.75" x14ac:dyDescent="0.25">
      <c r="A361" s="32">
        <v>45717</v>
      </c>
      <c r="B361" s="33" t="s">
        <v>261</v>
      </c>
      <c r="C361" s="33"/>
      <c r="D361" s="33" t="s">
        <v>41</v>
      </c>
      <c r="E361" s="33" t="s">
        <v>91</v>
      </c>
      <c r="F361" s="33">
        <v>1900</v>
      </c>
      <c r="G361" s="33" t="s">
        <v>29</v>
      </c>
      <c r="H361" s="33">
        <v>4000</v>
      </c>
      <c r="I361" s="20">
        <f t="shared" si="49"/>
        <v>7600000</v>
      </c>
      <c r="J361" s="37" t="s">
        <v>241</v>
      </c>
      <c r="K361" s="20"/>
      <c r="L361" s="9">
        <f>M361+N361</f>
        <v>0</v>
      </c>
      <c r="M361" s="9"/>
      <c r="N361" s="9"/>
      <c r="O361" s="9">
        <f>P361+Q361</f>
        <v>0</v>
      </c>
      <c r="P361" s="9"/>
      <c r="Q361" s="9"/>
      <c r="R361" s="9">
        <f>S361+T361</f>
        <v>0</v>
      </c>
      <c r="S361" s="9"/>
      <c r="T361" s="9"/>
      <c r="U361" s="9">
        <f>V361+W361</f>
        <v>7600000</v>
      </c>
      <c r="V361" s="9"/>
      <c r="W361" s="9">
        <v>7600000</v>
      </c>
      <c r="X361" s="9">
        <f>Y361+Z361</f>
        <v>0</v>
      </c>
      <c r="Y361" s="9"/>
      <c r="Z361" s="9"/>
      <c r="AA361" s="10">
        <f>C361+I361-L361-O361-U361-X361-R361</f>
        <v>0</v>
      </c>
      <c r="AB361" s="11">
        <v>45743</v>
      </c>
    </row>
    <row r="362" spans="1:28" ht="15.75" x14ac:dyDescent="0.25">
      <c r="A362" s="32">
        <v>45717</v>
      </c>
      <c r="B362" s="33" t="s">
        <v>261</v>
      </c>
      <c r="C362" s="33"/>
      <c r="D362" s="33" t="s">
        <v>41</v>
      </c>
      <c r="E362" s="33" t="s">
        <v>707</v>
      </c>
      <c r="F362" s="33">
        <v>100</v>
      </c>
      <c r="G362" s="33" t="s">
        <v>29</v>
      </c>
      <c r="H362" s="33">
        <v>4000</v>
      </c>
      <c r="I362" s="20">
        <f t="shared" si="49"/>
        <v>400000</v>
      </c>
      <c r="J362" s="37" t="s">
        <v>241</v>
      </c>
      <c r="K362" s="20"/>
      <c r="L362" s="9">
        <f t="shared" ref="L362:L403" si="56">M362+N362</f>
        <v>0</v>
      </c>
      <c r="M362" s="9"/>
      <c r="N362" s="9"/>
      <c r="O362" s="9">
        <f t="shared" ref="O362:O403" si="57">P362+Q362</f>
        <v>0</v>
      </c>
      <c r="P362" s="9"/>
      <c r="Q362" s="9"/>
      <c r="R362" s="9">
        <f t="shared" ref="R362:R403" si="58">S362+T362</f>
        <v>0</v>
      </c>
      <c r="S362" s="9"/>
      <c r="T362" s="9"/>
      <c r="U362" s="9">
        <f t="shared" ref="U362:U403" si="59">V362+W362</f>
        <v>400000</v>
      </c>
      <c r="V362" s="9"/>
      <c r="W362" s="9">
        <v>400000</v>
      </c>
      <c r="X362" s="9">
        <f t="shared" ref="X362:X403" si="60">Y362+Z362</f>
        <v>0</v>
      </c>
      <c r="Y362" s="9"/>
      <c r="Z362" s="9"/>
      <c r="AA362" s="10">
        <f t="shared" ref="AA362:AA403" si="61">C362+I362-L362-O362-U362-X362-R362</f>
        <v>0</v>
      </c>
      <c r="AB362" s="11">
        <v>45743</v>
      </c>
    </row>
    <row r="363" spans="1:28" ht="15.75" x14ac:dyDescent="0.25">
      <c r="A363" s="32">
        <v>45717</v>
      </c>
      <c r="B363" s="33" t="s">
        <v>186</v>
      </c>
      <c r="C363" s="33"/>
      <c r="D363" s="33" t="s">
        <v>41</v>
      </c>
      <c r="E363" s="33" t="s">
        <v>372</v>
      </c>
      <c r="F363" s="33">
        <v>1</v>
      </c>
      <c r="G363" s="33" t="s">
        <v>33</v>
      </c>
      <c r="H363" s="33">
        <v>250000</v>
      </c>
      <c r="I363" s="20">
        <f t="shared" si="49"/>
        <v>250000</v>
      </c>
      <c r="J363" s="37" t="s">
        <v>240</v>
      </c>
      <c r="K363" s="20" t="s">
        <v>854</v>
      </c>
      <c r="L363" s="9">
        <f t="shared" si="56"/>
        <v>0</v>
      </c>
      <c r="M363" s="9"/>
      <c r="N363" s="9"/>
      <c r="O363" s="9">
        <f t="shared" si="57"/>
        <v>250000</v>
      </c>
      <c r="P363" s="9">
        <v>250000</v>
      </c>
      <c r="Q363" s="9"/>
      <c r="R363" s="9">
        <f t="shared" si="58"/>
        <v>0</v>
      </c>
      <c r="S363" s="9"/>
      <c r="T363" s="9"/>
      <c r="U363" s="9">
        <f t="shared" si="59"/>
        <v>0</v>
      </c>
      <c r="V363" s="9"/>
      <c r="W363" s="9"/>
      <c r="X363" s="9">
        <f t="shared" si="60"/>
        <v>0</v>
      </c>
      <c r="Y363" s="9"/>
      <c r="Z363" s="9"/>
      <c r="AA363" s="10">
        <f t="shared" si="61"/>
        <v>0</v>
      </c>
      <c r="AB363" s="11">
        <v>45733</v>
      </c>
    </row>
    <row r="364" spans="1:28" ht="15.75" x14ac:dyDescent="0.25">
      <c r="A364" s="32">
        <v>45717</v>
      </c>
      <c r="B364" s="33" t="s">
        <v>217</v>
      </c>
      <c r="C364" s="33"/>
      <c r="D364" s="33" t="s">
        <v>41</v>
      </c>
      <c r="E364" s="33" t="s">
        <v>155</v>
      </c>
      <c r="F364" s="33">
        <v>1500</v>
      </c>
      <c r="G364" s="33" t="s">
        <v>29</v>
      </c>
      <c r="H364" s="33">
        <v>4000</v>
      </c>
      <c r="I364" s="20">
        <f t="shared" si="49"/>
        <v>6000000</v>
      </c>
      <c r="J364" s="31" t="s">
        <v>241</v>
      </c>
      <c r="K364" s="20"/>
      <c r="L364" s="9">
        <f t="shared" si="56"/>
        <v>6000000</v>
      </c>
      <c r="M364" s="9">
        <v>6000000</v>
      </c>
      <c r="N364" s="9"/>
      <c r="O364" s="9">
        <f t="shared" si="57"/>
        <v>0</v>
      </c>
      <c r="P364" s="9"/>
      <c r="Q364" s="9"/>
      <c r="R364" s="9">
        <f t="shared" si="58"/>
        <v>0</v>
      </c>
      <c r="S364" s="9"/>
      <c r="T364" s="9"/>
      <c r="U364" s="9">
        <f t="shared" si="59"/>
        <v>0</v>
      </c>
      <c r="V364" s="9"/>
      <c r="W364" s="9"/>
      <c r="X364" s="9">
        <f t="shared" si="60"/>
        <v>0</v>
      </c>
      <c r="Y364" s="9"/>
      <c r="Z364" s="9"/>
      <c r="AA364" s="10">
        <f t="shared" si="61"/>
        <v>0</v>
      </c>
      <c r="AB364" s="11">
        <v>45728</v>
      </c>
    </row>
    <row r="365" spans="1:28" ht="15.75" x14ac:dyDescent="0.25">
      <c r="A365" s="32">
        <v>45717</v>
      </c>
      <c r="B365" s="33" t="s">
        <v>768</v>
      </c>
      <c r="C365" s="33"/>
      <c r="D365" s="33" t="s">
        <v>41</v>
      </c>
      <c r="E365" s="33" t="s">
        <v>61</v>
      </c>
      <c r="F365" s="33">
        <v>3</v>
      </c>
      <c r="G365" s="33" t="s">
        <v>25</v>
      </c>
      <c r="H365" s="33">
        <v>45000</v>
      </c>
      <c r="I365" s="20">
        <f t="shared" si="49"/>
        <v>135000</v>
      </c>
      <c r="J365" s="37" t="s">
        <v>241</v>
      </c>
      <c r="K365" s="20"/>
      <c r="L365" s="9">
        <f t="shared" si="56"/>
        <v>135000</v>
      </c>
      <c r="M365" s="9">
        <v>135000</v>
      </c>
      <c r="N365" s="9"/>
      <c r="O365" s="9">
        <f t="shared" si="57"/>
        <v>0</v>
      </c>
      <c r="P365" s="9"/>
      <c r="Q365" s="9"/>
      <c r="R365" s="9">
        <f t="shared" si="58"/>
        <v>0</v>
      </c>
      <c r="S365" s="9"/>
      <c r="T365" s="9"/>
      <c r="U365" s="9">
        <f t="shared" si="59"/>
        <v>0</v>
      </c>
      <c r="V365" s="9"/>
      <c r="W365" s="9"/>
      <c r="X365" s="9">
        <f t="shared" si="60"/>
        <v>0</v>
      </c>
      <c r="Y365" s="9"/>
      <c r="Z365" s="9"/>
      <c r="AA365" s="10">
        <f t="shared" si="61"/>
        <v>0</v>
      </c>
      <c r="AB365" s="11">
        <v>45717</v>
      </c>
    </row>
    <row r="366" spans="1:28" ht="15.75" x14ac:dyDescent="0.25">
      <c r="A366" s="32">
        <v>45717</v>
      </c>
      <c r="B366" s="33" t="s">
        <v>768</v>
      </c>
      <c r="C366" s="35"/>
      <c r="D366" s="33" t="s">
        <v>41</v>
      </c>
      <c r="E366" s="35" t="s">
        <v>122</v>
      </c>
      <c r="F366" s="35">
        <v>4</v>
      </c>
      <c r="G366" s="33" t="s">
        <v>51</v>
      </c>
      <c r="H366" s="35">
        <v>70000</v>
      </c>
      <c r="I366" s="20">
        <f t="shared" si="49"/>
        <v>280000</v>
      </c>
      <c r="J366" s="37" t="s">
        <v>241</v>
      </c>
      <c r="K366" s="20"/>
      <c r="L366" s="9">
        <f t="shared" si="56"/>
        <v>280000</v>
      </c>
      <c r="M366" s="9">
        <v>280000</v>
      </c>
      <c r="N366" s="9"/>
      <c r="O366" s="9">
        <f t="shared" si="57"/>
        <v>0</v>
      </c>
      <c r="P366" s="9"/>
      <c r="Q366" s="9"/>
      <c r="R366" s="9">
        <f t="shared" si="58"/>
        <v>0</v>
      </c>
      <c r="S366" s="9"/>
      <c r="T366" s="9"/>
      <c r="U366" s="9">
        <f t="shared" si="59"/>
        <v>0</v>
      </c>
      <c r="V366" s="9"/>
      <c r="W366" s="9"/>
      <c r="X366" s="9">
        <f t="shared" si="60"/>
        <v>0</v>
      </c>
      <c r="Y366" s="9"/>
      <c r="Z366" s="9"/>
      <c r="AA366" s="10">
        <f t="shared" si="61"/>
        <v>0</v>
      </c>
      <c r="AB366" s="11">
        <v>45717</v>
      </c>
    </row>
    <row r="367" spans="1:28" ht="15.75" x14ac:dyDescent="0.25">
      <c r="A367" s="32">
        <v>45717</v>
      </c>
      <c r="B367" s="33" t="s">
        <v>109</v>
      </c>
      <c r="C367" s="33"/>
      <c r="D367" s="33" t="s">
        <v>41</v>
      </c>
      <c r="E367" s="35" t="s">
        <v>110</v>
      </c>
      <c r="F367" s="35">
        <v>2000</v>
      </c>
      <c r="G367" s="33" t="s">
        <v>29</v>
      </c>
      <c r="H367" s="33">
        <v>1800</v>
      </c>
      <c r="I367" s="20">
        <f t="shared" si="49"/>
        <v>3600000</v>
      </c>
      <c r="J367" s="37" t="s">
        <v>241</v>
      </c>
      <c r="K367" s="20"/>
      <c r="L367" s="9">
        <f t="shared" si="56"/>
        <v>3600000</v>
      </c>
      <c r="M367" s="9">
        <v>3600000</v>
      </c>
      <c r="N367" s="9"/>
      <c r="O367" s="9">
        <f t="shared" si="57"/>
        <v>0</v>
      </c>
      <c r="P367" s="9"/>
      <c r="Q367" s="9"/>
      <c r="R367" s="9">
        <f t="shared" si="58"/>
        <v>0</v>
      </c>
      <c r="S367" s="9"/>
      <c r="T367" s="9"/>
      <c r="U367" s="9">
        <f t="shared" si="59"/>
        <v>0</v>
      </c>
      <c r="V367" s="9"/>
      <c r="W367" s="9"/>
      <c r="X367" s="9">
        <f t="shared" si="60"/>
        <v>0</v>
      </c>
      <c r="Y367" s="9"/>
      <c r="Z367" s="9"/>
      <c r="AA367" s="10">
        <f t="shared" si="61"/>
        <v>0</v>
      </c>
      <c r="AB367" s="11">
        <v>45717</v>
      </c>
    </row>
    <row r="368" spans="1:28" ht="15.75" x14ac:dyDescent="0.25">
      <c r="A368" s="32">
        <v>45717</v>
      </c>
      <c r="B368" s="33" t="s">
        <v>53</v>
      </c>
      <c r="C368" s="33"/>
      <c r="D368" s="33" t="s">
        <v>41</v>
      </c>
      <c r="E368" s="33" t="s">
        <v>91</v>
      </c>
      <c r="F368" s="33">
        <v>1000</v>
      </c>
      <c r="G368" s="33" t="s">
        <v>29</v>
      </c>
      <c r="H368" s="33">
        <v>3800</v>
      </c>
      <c r="I368" s="20">
        <f t="shared" si="49"/>
        <v>3800000</v>
      </c>
      <c r="J368" s="37" t="s">
        <v>240</v>
      </c>
      <c r="K368" s="20"/>
      <c r="L368" s="9">
        <f t="shared" si="56"/>
        <v>0</v>
      </c>
      <c r="M368" s="9"/>
      <c r="N368" s="9"/>
      <c r="O368" s="9">
        <f t="shared" si="57"/>
        <v>3800000</v>
      </c>
      <c r="P368" s="9">
        <v>3800000</v>
      </c>
      <c r="Q368" s="9"/>
      <c r="R368" s="9">
        <f t="shared" si="58"/>
        <v>0</v>
      </c>
      <c r="S368" s="9"/>
      <c r="T368" s="9"/>
      <c r="U368" s="9">
        <f t="shared" si="59"/>
        <v>0</v>
      </c>
      <c r="V368" s="9"/>
      <c r="W368" s="9"/>
      <c r="X368" s="9">
        <f t="shared" si="60"/>
        <v>0</v>
      </c>
      <c r="Y368" s="9"/>
      <c r="Z368" s="9"/>
      <c r="AA368" s="10">
        <f t="shared" si="61"/>
        <v>0</v>
      </c>
      <c r="AB368" s="11">
        <v>45733</v>
      </c>
    </row>
    <row r="369" spans="1:28" ht="15.75" x14ac:dyDescent="0.25">
      <c r="A369" s="32">
        <v>45717</v>
      </c>
      <c r="B369" s="33" t="s">
        <v>307</v>
      </c>
      <c r="C369" s="33"/>
      <c r="D369" s="33" t="s">
        <v>41</v>
      </c>
      <c r="E369" s="33" t="s">
        <v>361</v>
      </c>
      <c r="F369" s="33">
        <v>1</v>
      </c>
      <c r="G369" s="33" t="s">
        <v>33</v>
      </c>
      <c r="H369" s="33">
        <v>230000</v>
      </c>
      <c r="I369" s="20">
        <f t="shared" si="49"/>
        <v>230000</v>
      </c>
      <c r="J369" s="37" t="s">
        <v>241</v>
      </c>
      <c r="K369" s="20"/>
      <c r="L369" s="9">
        <f t="shared" si="56"/>
        <v>0</v>
      </c>
      <c r="M369" s="9"/>
      <c r="N369" s="9"/>
      <c r="O369" s="9">
        <f t="shared" si="57"/>
        <v>0</v>
      </c>
      <c r="P369" s="9"/>
      <c r="Q369" s="9"/>
      <c r="R369" s="9">
        <f t="shared" si="58"/>
        <v>0</v>
      </c>
      <c r="S369" s="9"/>
      <c r="T369" s="9"/>
      <c r="U369" s="9">
        <f t="shared" si="59"/>
        <v>230000</v>
      </c>
      <c r="V369" s="9">
        <v>230000</v>
      </c>
      <c r="W369" s="9"/>
      <c r="X369" s="9">
        <f t="shared" si="60"/>
        <v>0</v>
      </c>
      <c r="Y369" s="9"/>
      <c r="Z369" s="9"/>
      <c r="AA369" s="10">
        <f t="shared" si="61"/>
        <v>0</v>
      </c>
      <c r="AB369" s="11">
        <v>45727</v>
      </c>
    </row>
    <row r="370" spans="1:28" ht="15.75" x14ac:dyDescent="0.25">
      <c r="A370" s="32">
        <v>45717</v>
      </c>
      <c r="B370" s="33" t="s">
        <v>307</v>
      </c>
      <c r="C370" s="33"/>
      <c r="D370" s="33" t="s">
        <v>41</v>
      </c>
      <c r="E370" s="33" t="s">
        <v>73</v>
      </c>
      <c r="F370" s="33">
        <v>10</v>
      </c>
      <c r="G370" s="33" t="s">
        <v>74</v>
      </c>
      <c r="H370" s="33">
        <v>50000</v>
      </c>
      <c r="I370" s="20">
        <f t="shared" si="49"/>
        <v>500000</v>
      </c>
      <c r="J370" s="37" t="s">
        <v>241</v>
      </c>
      <c r="K370" s="20"/>
      <c r="L370" s="9">
        <f t="shared" si="56"/>
        <v>0</v>
      </c>
      <c r="M370" s="9"/>
      <c r="N370" s="9"/>
      <c r="O370" s="9">
        <f t="shared" si="57"/>
        <v>0</v>
      </c>
      <c r="P370" s="9"/>
      <c r="Q370" s="9"/>
      <c r="R370" s="9">
        <f t="shared" si="58"/>
        <v>0</v>
      </c>
      <c r="S370" s="9"/>
      <c r="T370" s="9"/>
      <c r="U370" s="9">
        <f t="shared" si="59"/>
        <v>500000</v>
      </c>
      <c r="V370" s="9">
        <v>500000</v>
      </c>
      <c r="W370" s="9"/>
      <c r="X370" s="9">
        <f t="shared" si="60"/>
        <v>0</v>
      </c>
      <c r="Y370" s="9"/>
      <c r="Z370" s="9"/>
      <c r="AA370" s="10">
        <f t="shared" si="61"/>
        <v>0</v>
      </c>
      <c r="AB370" s="11">
        <v>45727</v>
      </c>
    </row>
    <row r="371" spans="1:28" ht="15.75" x14ac:dyDescent="0.25">
      <c r="A371" s="32">
        <v>45717</v>
      </c>
      <c r="B371" s="33" t="s">
        <v>412</v>
      </c>
      <c r="C371" s="33"/>
      <c r="D371" s="33" t="s">
        <v>41</v>
      </c>
      <c r="E371" s="33" t="s">
        <v>102</v>
      </c>
      <c r="F371" s="33">
        <v>4</v>
      </c>
      <c r="G371" s="33" t="s">
        <v>74</v>
      </c>
      <c r="H371" s="33">
        <v>65000</v>
      </c>
      <c r="I371" s="20">
        <f t="shared" si="49"/>
        <v>260000</v>
      </c>
      <c r="J371" s="34" t="s">
        <v>26</v>
      </c>
      <c r="K371" s="20"/>
      <c r="L371" s="9">
        <f t="shared" si="56"/>
        <v>0</v>
      </c>
      <c r="M371" s="9"/>
      <c r="N371" s="9"/>
      <c r="O371" s="9">
        <f t="shared" si="57"/>
        <v>0</v>
      </c>
      <c r="P371" s="9"/>
      <c r="Q371" s="9"/>
      <c r="R371" s="9">
        <f t="shared" si="58"/>
        <v>0</v>
      </c>
      <c r="S371" s="9"/>
      <c r="T371" s="9"/>
      <c r="U371" s="9">
        <f t="shared" si="59"/>
        <v>0</v>
      </c>
      <c r="V371" s="9"/>
      <c r="W371" s="9"/>
      <c r="X371" s="9">
        <f t="shared" si="60"/>
        <v>0</v>
      </c>
      <c r="Y371" s="9"/>
      <c r="Z371" s="9"/>
      <c r="AA371" s="10">
        <f t="shared" si="61"/>
        <v>260000</v>
      </c>
      <c r="AB371" s="11"/>
    </row>
    <row r="372" spans="1:28" ht="15.75" x14ac:dyDescent="0.25">
      <c r="A372" s="32">
        <v>45717</v>
      </c>
      <c r="B372" s="33" t="s">
        <v>412</v>
      </c>
      <c r="C372" s="33"/>
      <c r="D372" s="33" t="s">
        <v>41</v>
      </c>
      <c r="E372" s="33" t="s">
        <v>122</v>
      </c>
      <c r="F372" s="33">
        <v>2</v>
      </c>
      <c r="G372" s="33" t="s">
        <v>51</v>
      </c>
      <c r="H372" s="33">
        <v>70000</v>
      </c>
      <c r="I372" s="20">
        <f t="shared" si="49"/>
        <v>140000</v>
      </c>
      <c r="J372" s="34" t="s">
        <v>26</v>
      </c>
      <c r="K372" s="20"/>
      <c r="L372" s="9">
        <f t="shared" si="56"/>
        <v>0</v>
      </c>
      <c r="M372" s="9"/>
      <c r="N372" s="9"/>
      <c r="O372" s="9">
        <f t="shared" si="57"/>
        <v>0</v>
      </c>
      <c r="P372" s="9"/>
      <c r="Q372" s="9"/>
      <c r="R372" s="9">
        <f t="shared" si="58"/>
        <v>0</v>
      </c>
      <c r="S372" s="9"/>
      <c r="T372" s="9"/>
      <c r="U372" s="9">
        <f t="shared" si="59"/>
        <v>0</v>
      </c>
      <c r="V372" s="9"/>
      <c r="W372" s="9"/>
      <c r="X372" s="9">
        <f t="shared" si="60"/>
        <v>0</v>
      </c>
      <c r="Y372" s="9"/>
      <c r="Z372" s="9"/>
      <c r="AA372" s="10">
        <f t="shared" si="61"/>
        <v>140000</v>
      </c>
      <c r="AB372" s="11"/>
    </row>
    <row r="373" spans="1:28" ht="15.75" x14ac:dyDescent="0.25">
      <c r="A373" s="32">
        <v>45717</v>
      </c>
      <c r="B373" s="33" t="s">
        <v>251</v>
      </c>
      <c r="C373" s="33"/>
      <c r="D373" s="33" t="s">
        <v>41</v>
      </c>
      <c r="E373" s="33" t="s">
        <v>297</v>
      </c>
      <c r="F373" s="33">
        <v>600</v>
      </c>
      <c r="G373" s="33" t="s">
        <v>29</v>
      </c>
      <c r="H373" s="33">
        <v>2000</v>
      </c>
      <c r="I373" s="20">
        <f t="shared" ref="I373:I436" si="62">F373*H373</f>
        <v>1200000</v>
      </c>
      <c r="J373" s="37" t="s">
        <v>240</v>
      </c>
      <c r="K373" s="20"/>
      <c r="L373" s="9">
        <f t="shared" si="56"/>
        <v>0</v>
      </c>
      <c r="M373" s="9"/>
      <c r="N373" s="9"/>
      <c r="O373" s="9">
        <f t="shared" si="57"/>
        <v>0</v>
      </c>
      <c r="P373" s="9"/>
      <c r="Q373" s="9"/>
      <c r="R373" s="9">
        <f t="shared" si="58"/>
        <v>0</v>
      </c>
      <c r="S373" s="9"/>
      <c r="T373" s="9"/>
      <c r="U373" s="9">
        <f t="shared" si="59"/>
        <v>0</v>
      </c>
      <c r="V373" s="9"/>
      <c r="W373" s="9"/>
      <c r="X373" s="9">
        <f t="shared" si="60"/>
        <v>1200000</v>
      </c>
      <c r="Y373" s="9">
        <v>1200000</v>
      </c>
      <c r="Z373" s="9"/>
      <c r="AA373" s="10">
        <f t="shared" si="61"/>
        <v>0</v>
      </c>
      <c r="AB373" s="11">
        <v>45719</v>
      </c>
    </row>
    <row r="374" spans="1:28" ht="15.75" x14ac:dyDescent="0.25">
      <c r="A374" s="32">
        <v>45717</v>
      </c>
      <c r="B374" s="33" t="s">
        <v>108</v>
      </c>
      <c r="C374" s="33"/>
      <c r="D374" s="33" t="s">
        <v>41</v>
      </c>
      <c r="E374" s="33" t="s">
        <v>123</v>
      </c>
      <c r="F374" s="33">
        <v>2.5</v>
      </c>
      <c r="G374" s="33" t="s">
        <v>51</v>
      </c>
      <c r="H374" s="33">
        <v>100000</v>
      </c>
      <c r="I374" s="20">
        <f t="shared" si="62"/>
        <v>250000</v>
      </c>
      <c r="J374" s="37" t="s">
        <v>240</v>
      </c>
      <c r="K374" s="20" t="s">
        <v>782</v>
      </c>
      <c r="L374" s="9">
        <f t="shared" si="56"/>
        <v>0</v>
      </c>
      <c r="M374" s="9"/>
      <c r="N374" s="9"/>
      <c r="O374" s="9">
        <f t="shared" si="57"/>
        <v>250000</v>
      </c>
      <c r="P374" s="9">
        <v>250000</v>
      </c>
      <c r="Q374" s="9"/>
      <c r="R374" s="9">
        <f t="shared" si="58"/>
        <v>0</v>
      </c>
      <c r="S374" s="9"/>
      <c r="T374" s="9"/>
      <c r="U374" s="9">
        <f t="shared" si="59"/>
        <v>0</v>
      </c>
      <c r="V374" s="9"/>
      <c r="W374" s="9"/>
      <c r="X374" s="9">
        <f t="shared" si="60"/>
        <v>0</v>
      </c>
      <c r="Y374" s="9"/>
      <c r="Z374" s="9"/>
      <c r="AA374" s="10">
        <f t="shared" si="61"/>
        <v>0</v>
      </c>
      <c r="AB374" s="11">
        <v>45720</v>
      </c>
    </row>
    <row r="375" spans="1:28" ht="15.75" x14ac:dyDescent="0.25">
      <c r="A375" s="32">
        <v>45717</v>
      </c>
      <c r="B375" s="33" t="s">
        <v>489</v>
      </c>
      <c r="C375" s="33"/>
      <c r="D375" s="33" t="s">
        <v>41</v>
      </c>
      <c r="E375" s="33" t="s">
        <v>65</v>
      </c>
      <c r="F375" s="33">
        <v>125</v>
      </c>
      <c r="G375" s="33" t="s">
        <v>29</v>
      </c>
      <c r="H375" s="33">
        <v>3160</v>
      </c>
      <c r="I375" s="20">
        <f t="shared" si="62"/>
        <v>395000</v>
      </c>
      <c r="J375" s="37" t="s">
        <v>241</v>
      </c>
      <c r="K375" s="20"/>
      <c r="L375" s="9">
        <f t="shared" si="56"/>
        <v>395000</v>
      </c>
      <c r="M375" s="9">
        <v>395000</v>
      </c>
      <c r="N375" s="9"/>
      <c r="O375" s="9">
        <f t="shared" si="57"/>
        <v>0</v>
      </c>
      <c r="P375" s="9"/>
      <c r="Q375" s="9"/>
      <c r="R375" s="9">
        <f t="shared" si="58"/>
        <v>0</v>
      </c>
      <c r="S375" s="9"/>
      <c r="T375" s="9"/>
      <c r="U375" s="9">
        <f t="shared" si="59"/>
        <v>0</v>
      </c>
      <c r="V375" s="9"/>
      <c r="W375" s="9"/>
      <c r="X375" s="9">
        <f t="shared" si="60"/>
        <v>0</v>
      </c>
      <c r="Y375" s="9"/>
      <c r="Z375" s="9"/>
      <c r="AA375" s="10">
        <f t="shared" si="61"/>
        <v>0</v>
      </c>
      <c r="AB375" s="11">
        <v>45717</v>
      </c>
    </row>
    <row r="376" spans="1:28" ht="15.75" x14ac:dyDescent="0.25">
      <c r="A376" s="32">
        <v>45717</v>
      </c>
      <c r="B376" s="35" t="s">
        <v>230</v>
      </c>
      <c r="C376" s="35"/>
      <c r="D376" s="33" t="s">
        <v>41</v>
      </c>
      <c r="E376" s="35" t="s">
        <v>110</v>
      </c>
      <c r="F376" s="35">
        <v>400</v>
      </c>
      <c r="G376" s="35" t="s">
        <v>29</v>
      </c>
      <c r="H376" s="35">
        <v>2000</v>
      </c>
      <c r="I376" s="20">
        <f t="shared" si="62"/>
        <v>800000</v>
      </c>
      <c r="J376" s="41" t="s">
        <v>241</v>
      </c>
      <c r="K376" s="20"/>
      <c r="L376" s="9">
        <f t="shared" si="56"/>
        <v>800000</v>
      </c>
      <c r="M376" s="9">
        <v>800000</v>
      </c>
      <c r="N376" s="9"/>
      <c r="O376" s="9">
        <f t="shared" si="57"/>
        <v>0</v>
      </c>
      <c r="P376" s="9"/>
      <c r="Q376" s="9"/>
      <c r="R376" s="9">
        <f t="shared" si="58"/>
        <v>0</v>
      </c>
      <c r="S376" s="9"/>
      <c r="T376" s="9"/>
      <c r="U376" s="9">
        <f t="shared" si="59"/>
        <v>0</v>
      </c>
      <c r="V376" s="9"/>
      <c r="W376" s="9"/>
      <c r="X376" s="9">
        <f t="shared" si="60"/>
        <v>0</v>
      </c>
      <c r="Y376" s="9"/>
      <c r="Z376" s="9"/>
      <c r="AA376" s="10">
        <f t="shared" si="61"/>
        <v>0</v>
      </c>
      <c r="AB376" s="11">
        <v>45717</v>
      </c>
    </row>
    <row r="377" spans="1:28" ht="15.75" x14ac:dyDescent="0.25">
      <c r="A377" s="32">
        <v>45717</v>
      </c>
      <c r="B377" s="35" t="s">
        <v>230</v>
      </c>
      <c r="C377" s="33"/>
      <c r="D377" s="33" t="s">
        <v>41</v>
      </c>
      <c r="E377" s="33" t="s">
        <v>122</v>
      </c>
      <c r="F377" s="33">
        <v>1</v>
      </c>
      <c r="G377" s="35" t="s">
        <v>51</v>
      </c>
      <c r="H377" s="33">
        <v>70000</v>
      </c>
      <c r="I377" s="20">
        <f t="shared" si="62"/>
        <v>70000</v>
      </c>
      <c r="J377" s="41" t="s">
        <v>241</v>
      </c>
      <c r="K377" s="20"/>
      <c r="L377" s="9">
        <f t="shared" si="56"/>
        <v>70000</v>
      </c>
      <c r="M377" s="9">
        <v>70000</v>
      </c>
      <c r="N377" s="9"/>
      <c r="O377" s="9">
        <f t="shared" si="57"/>
        <v>0</v>
      </c>
      <c r="P377" s="9"/>
      <c r="Q377" s="9"/>
      <c r="R377" s="9">
        <f t="shared" si="58"/>
        <v>0</v>
      </c>
      <c r="S377" s="9"/>
      <c r="T377" s="9"/>
      <c r="U377" s="9">
        <f t="shared" si="59"/>
        <v>0</v>
      </c>
      <c r="V377" s="9"/>
      <c r="W377" s="9"/>
      <c r="X377" s="9">
        <f t="shared" si="60"/>
        <v>0</v>
      </c>
      <c r="Y377" s="9"/>
      <c r="Z377" s="9"/>
      <c r="AA377" s="10">
        <f t="shared" si="61"/>
        <v>0</v>
      </c>
      <c r="AB377" s="11">
        <v>45717</v>
      </c>
    </row>
    <row r="378" spans="1:28" ht="15.75" x14ac:dyDescent="0.25">
      <c r="A378" s="32">
        <v>45717</v>
      </c>
      <c r="B378" s="33" t="s">
        <v>339</v>
      </c>
      <c r="C378" s="33"/>
      <c r="D378" s="33" t="s">
        <v>41</v>
      </c>
      <c r="E378" s="33" t="s">
        <v>707</v>
      </c>
      <c r="F378" s="33">
        <v>1600</v>
      </c>
      <c r="G378" s="33" t="s">
        <v>29</v>
      </c>
      <c r="H378" s="33">
        <v>3500</v>
      </c>
      <c r="I378" s="20">
        <f t="shared" si="62"/>
        <v>5600000</v>
      </c>
      <c r="J378" s="37" t="s">
        <v>241</v>
      </c>
      <c r="K378" s="20"/>
      <c r="L378" s="9">
        <f t="shared" si="56"/>
        <v>0</v>
      </c>
      <c r="M378" s="9"/>
      <c r="N378" s="9"/>
      <c r="O378" s="9">
        <f t="shared" si="57"/>
        <v>0</v>
      </c>
      <c r="P378" s="9"/>
      <c r="Q378" s="9"/>
      <c r="R378" s="9">
        <f t="shared" si="58"/>
        <v>0</v>
      </c>
      <c r="S378" s="9"/>
      <c r="T378" s="9"/>
      <c r="U378" s="9">
        <f t="shared" si="59"/>
        <v>5600000</v>
      </c>
      <c r="V378" s="9">
        <v>4620000</v>
      </c>
      <c r="W378" s="9">
        <v>980000</v>
      </c>
      <c r="X378" s="9">
        <f t="shared" si="60"/>
        <v>0</v>
      </c>
      <c r="Y378" s="9"/>
      <c r="Z378" s="9"/>
      <c r="AA378" s="10">
        <f t="shared" si="61"/>
        <v>0</v>
      </c>
      <c r="AB378" s="11">
        <v>45738</v>
      </c>
    </row>
    <row r="379" spans="1:28" ht="15.75" x14ac:dyDescent="0.25">
      <c r="A379" s="32">
        <v>45717</v>
      </c>
      <c r="B379" s="33" t="s">
        <v>257</v>
      </c>
      <c r="C379" s="33"/>
      <c r="D379" s="33" t="s">
        <v>41</v>
      </c>
      <c r="E379" s="33" t="s">
        <v>136</v>
      </c>
      <c r="F379" s="33">
        <v>72.8</v>
      </c>
      <c r="G379" s="33" t="s">
        <v>51</v>
      </c>
      <c r="H379" s="33">
        <v>46000</v>
      </c>
      <c r="I379" s="20">
        <f t="shared" si="62"/>
        <v>3348800</v>
      </c>
      <c r="J379" s="34" t="s">
        <v>26</v>
      </c>
      <c r="K379" s="20"/>
      <c r="L379" s="9">
        <f t="shared" si="56"/>
        <v>0</v>
      </c>
      <c r="M379" s="9"/>
      <c r="N379" s="9"/>
      <c r="O379" s="9">
        <f t="shared" si="57"/>
        <v>0</v>
      </c>
      <c r="P379" s="9"/>
      <c r="Q379" s="9"/>
      <c r="R379" s="9">
        <f t="shared" si="58"/>
        <v>0</v>
      </c>
      <c r="S379" s="9"/>
      <c r="T379" s="9"/>
      <c r="U379" s="9">
        <f t="shared" si="59"/>
        <v>0</v>
      </c>
      <c r="V379" s="9"/>
      <c r="W379" s="9"/>
      <c r="X379" s="9">
        <f t="shared" si="60"/>
        <v>0</v>
      </c>
      <c r="Y379" s="9"/>
      <c r="Z379" s="9"/>
      <c r="AA379" s="10">
        <f t="shared" si="61"/>
        <v>3348800</v>
      </c>
      <c r="AB379" s="11"/>
    </row>
    <row r="380" spans="1:28" ht="15.75" x14ac:dyDescent="0.25">
      <c r="A380" s="32">
        <v>45717</v>
      </c>
      <c r="B380" s="33" t="s">
        <v>257</v>
      </c>
      <c r="C380" s="33"/>
      <c r="D380" s="33" t="s">
        <v>41</v>
      </c>
      <c r="E380" s="33" t="s">
        <v>98</v>
      </c>
      <c r="F380" s="33">
        <v>67.7</v>
      </c>
      <c r="G380" s="33" t="s">
        <v>51</v>
      </c>
      <c r="H380" s="33">
        <v>47000</v>
      </c>
      <c r="I380" s="20">
        <f t="shared" si="62"/>
        <v>3181900</v>
      </c>
      <c r="J380" s="34" t="s">
        <v>26</v>
      </c>
      <c r="K380" s="20"/>
      <c r="L380" s="9">
        <f t="shared" si="56"/>
        <v>0</v>
      </c>
      <c r="M380" s="9"/>
      <c r="N380" s="9"/>
      <c r="O380" s="9">
        <f t="shared" si="57"/>
        <v>0</v>
      </c>
      <c r="P380" s="9"/>
      <c r="Q380" s="9"/>
      <c r="R380" s="9">
        <f t="shared" si="58"/>
        <v>0</v>
      </c>
      <c r="S380" s="9"/>
      <c r="T380" s="9"/>
      <c r="U380" s="9">
        <f t="shared" si="59"/>
        <v>0</v>
      </c>
      <c r="V380" s="9"/>
      <c r="W380" s="9"/>
      <c r="X380" s="9">
        <f t="shared" si="60"/>
        <v>0</v>
      </c>
      <c r="Y380" s="9"/>
      <c r="Z380" s="9"/>
      <c r="AA380" s="10">
        <f t="shared" si="61"/>
        <v>3181900</v>
      </c>
      <c r="AB380" s="11"/>
    </row>
    <row r="381" spans="1:28" ht="15.75" x14ac:dyDescent="0.25">
      <c r="A381" s="39">
        <v>45719</v>
      </c>
      <c r="B381" s="35" t="s">
        <v>736</v>
      </c>
      <c r="C381" s="35"/>
      <c r="D381" s="35" t="s">
        <v>41</v>
      </c>
      <c r="E381" s="35" t="s">
        <v>110</v>
      </c>
      <c r="F381" s="35">
        <v>104000</v>
      </c>
      <c r="G381" s="35" t="s">
        <v>29</v>
      </c>
      <c r="H381" s="35">
        <v>1800</v>
      </c>
      <c r="I381" s="27">
        <f t="shared" si="62"/>
        <v>187200000</v>
      </c>
      <c r="J381" s="41" t="s">
        <v>241</v>
      </c>
      <c r="K381" s="20"/>
      <c r="L381" s="9">
        <f t="shared" si="56"/>
        <v>187200000</v>
      </c>
      <c r="M381" s="9">
        <v>187200000</v>
      </c>
      <c r="N381" s="9"/>
      <c r="O381" s="9">
        <f t="shared" si="57"/>
        <v>0</v>
      </c>
      <c r="P381" s="9"/>
      <c r="Q381" s="9"/>
      <c r="R381" s="9">
        <f t="shared" si="58"/>
        <v>0</v>
      </c>
      <c r="S381" s="9"/>
      <c r="T381" s="9"/>
      <c r="U381" s="9">
        <f t="shared" si="59"/>
        <v>0</v>
      </c>
      <c r="V381" s="9"/>
      <c r="W381" s="9"/>
      <c r="X381" s="9">
        <f t="shared" si="60"/>
        <v>0</v>
      </c>
      <c r="Y381" s="9"/>
      <c r="Z381" s="9"/>
      <c r="AA381" s="10">
        <f t="shared" si="61"/>
        <v>0</v>
      </c>
      <c r="AB381" s="11">
        <v>45719</v>
      </c>
    </row>
    <row r="382" spans="1:28" ht="15.75" x14ac:dyDescent="0.25">
      <c r="A382" s="39">
        <v>45719</v>
      </c>
      <c r="B382" s="33" t="s">
        <v>231</v>
      </c>
      <c r="C382" s="33"/>
      <c r="D382" s="33"/>
      <c r="E382" s="33" t="s">
        <v>135</v>
      </c>
      <c r="F382" s="33">
        <v>29.8</v>
      </c>
      <c r="G382" s="33" t="s">
        <v>51</v>
      </c>
      <c r="H382" s="33"/>
      <c r="I382" s="20">
        <f t="shared" si="62"/>
        <v>0</v>
      </c>
      <c r="J382" s="34" t="s">
        <v>26</v>
      </c>
      <c r="K382" s="20"/>
      <c r="L382" s="9">
        <f t="shared" si="56"/>
        <v>0</v>
      </c>
      <c r="M382" s="9"/>
      <c r="N382" s="9"/>
      <c r="O382" s="9">
        <f t="shared" si="57"/>
        <v>0</v>
      </c>
      <c r="P382" s="9"/>
      <c r="Q382" s="9"/>
      <c r="R382" s="9">
        <f t="shared" si="58"/>
        <v>0</v>
      </c>
      <c r="S382" s="9"/>
      <c r="T382" s="9"/>
      <c r="U382" s="9">
        <f t="shared" si="59"/>
        <v>0</v>
      </c>
      <c r="V382" s="9"/>
      <c r="W382" s="9"/>
      <c r="X382" s="9">
        <f t="shared" si="60"/>
        <v>0</v>
      </c>
      <c r="Y382" s="9"/>
      <c r="Z382" s="9"/>
      <c r="AA382" s="10">
        <f t="shared" si="61"/>
        <v>0</v>
      </c>
      <c r="AB382" s="11"/>
    </row>
    <row r="383" spans="1:28" ht="15.75" x14ac:dyDescent="0.25">
      <c r="A383" s="39">
        <v>45719</v>
      </c>
      <c r="B383" s="33" t="s">
        <v>231</v>
      </c>
      <c r="C383" s="33"/>
      <c r="D383" s="33"/>
      <c r="E383" s="33" t="s">
        <v>135</v>
      </c>
      <c r="F383" s="33">
        <v>30</v>
      </c>
      <c r="G383" s="33" t="s">
        <v>51</v>
      </c>
      <c r="H383" s="33"/>
      <c r="I383" s="20">
        <f t="shared" si="62"/>
        <v>0</v>
      </c>
      <c r="J383" s="34" t="s">
        <v>26</v>
      </c>
      <c r="K383" s="20"/>
      <c r="L383" s="9">
        <f t="shared" si="56"/>
        <v>0</v>
      </c>
      <c r="M383" s="9"/>
      <c r="N383" s="9"/>
      <c r="O383" s="9">
        <f t="shared" si="57"/>
        <v>0</v>
      </c>
      <c r="P383" s="9"/>
      <c r="Q383" s="9"/>
      <c r="R383" s="9">
        <f t="shared" si="58"/>
        <v>0</v>
      </c>
      <c r="S383" s="9"/>
      <c r="T383" s="9"/>
      <c r="U383" s="9">
        <f t="shared" si="59"/>
        <v>0</v>
      </c>
      <c r="V383" s="9"/>
      <c r="W383" s="9"/>
      <c r="X383" s="9">
        <f t="shared" si="60"/>
        <v>0</v>
      </c>
      <c r="Y383" s="9"/>
      <c r="Z383" s="9"/>
      <c r="AA383" s="10">
        <f t="shared" si="61"/>
        <v>0</v>
      </c>
      <c r="AB383" s="11"/>
    </row>
    <row r="384" spans="1:28" ht="15.75" x14ac:dyDescent="0.25">
      <c r="A384" s="39">
        <v>45719</v>
      </c>
      <c r="B384" s="33" t="s">
        <v>231</v>
      </c>
      <c r="C384" s="33"/>
      <c r="D384" s="33"/>
      <c r="E384" s="33" t="s">
        <v>135</v>
      </c>
      <c r="F384" s="33">
        <v>28.3</v>
      </c>
      <c r="G384" s="33" t="s">
        <v>51</v>
      </c>
      <c r="H384" s="33"/>
      <c r="I384" s="20">
        <f t="shared" si="62"/>
        <v>0</v>
      </c>
      <c r="J384" s="34" t="s">
        <v>26</v>
      </c>
      <c r="K384" s="20"/>
      <c r="L384" s="9">
        <f t="shared" si="56"/>
        <v>0</v>
      </c>
      <c r="M384" s="9"/>
      <c r="N384" s="9"/>
      <c r="O384" s="9">
        <f t="shared" si="57"/>
        <v>0</v>
      </c>
      <c r="P384" s="9"/>
      <c r="Q384" s="9"/>
      <c r="R384" s="9">
        <f t="shared" si="58"/>
        <v>0</v>
      </c>
      <c r="S384" s="9"/>
      <c r="T384" s="9"/>
      <c r="U384" s="9">
        <f t="shared" si="59"/>
        <v>0</v>
      </c>
      <c r="V384" s="9"/>
      <c r="W384" s="9"/>
      <c r="X384" s="9">
        <f t="shared" si="60"/>
        <v>0</v>
      </c>
      <c r="Y384" s="9"/>
      <c r="Z384" s="9"/>
      <c r="AA384" s="10">
        <f t="shared" si="61"/>
        <v>0</v>
      </c>
      <c r="AB384" s="11"/>
    </row>
    <row r="385" spans="1:28" ht="15.75" x14ac:dyDescent="0.25">
      <c r="A385" s="39">
        <v>45719</v>
      </c>
      <c r="B385" s="33" t="s">
        <v>231</v>
      </c>
      <c r="C385" s="33"/>
      <c r="D385" s="33"/>
      <c r="E385" s="33" t="s">
        <v>482</v>
      </c>
      <c r="F385" s="33">
        <v>30.3</v>
      </c>
      <c r="G385" s="33" t="s">
        <v>51</v>
      </c>
      <c r="H385" s="33"/>
      <c r="I385" s="20">
        <f t="shared" si="62"/>
        <v>0</v>
      </c>
      <c r="J385" s="34" t="s">
        <v>26</v>
      </c>
      <c r="K385" s="20"/>
      <c r="L385" s="9">
        <f t="shared" si="56"/>
        <v>0</v>
      </c>
      <c r="M385" s="9"/>
      <c r="N385" s="9"/>
      <c r="O385" s="9">
        <f t="shared" si="57"/>
        <v>0</v>
      </c>
      <c r="P385" s="9"/>
      <c r="Q385" s="9"/>
      <c r="R385" s="9">
        <f t="shared" si="58"/>
        <v>0</v>
      </c>
      <c r="S385" s="9"/>
      <c r="T385" s="9"/>
      <c r="U385" s="9">
        <f t="shared" si="59"/>
        <v>0</v>
      </c>
      <c r="V385" s="9"/>
      <c r="W385" s="9"/>
      <c r="X385" s="9">
        <f t="shared" si="60"/>
        <v>0</v>
      </c>
      <c r="Y385" s="9"/>
      <c r="Z385" s="9"/>
      <c r="AA385" s="10">
        <f t="shared" si="61"/>
        <v>0</v>
      </c>
      <c r="AB385" s="11"/>
    </row>
    <row r="386" spans="1:28" ht="15.75" x14ac:dyDescent="0.25">
      <c r="A386" s="39">
        <v>45719</v>
      </c>
      <c r="B386" s="33" t="s">
        <v>231</v>
      </c>
      <c r="C386" s="33"/>
      <c r="D386" s="33"/>
      <c r="E386" s="33" t="s">
        <v>482</v>
      </c>
      <c r="F386" s="33">
        <v>29.8</v>
      </c>
      <c r="G386" s="33" t="s">
        <v>51</v>
      </c>
      <c r="H386" s="33"/>
      <c r="I386" s="20">
        <f t="shared" si="62"/>
        <v>0</v>
      </c>
      <c r="J386" s="34" t="s">
        <v>26</v>
      </c>
      <c r="K386" s="20"/>
      <c r="L386" s="9">
        <f t="shared" si="56"/>
        <v>0</v>
      </c>
      <c r="M386" s="9"/>
      <c r="N386" s="9"/>
      <c r="O386" s="9">
        <f t="shared" si="57"/>
        <v>0</v>
      </c>
      <c r="P386" s="9"/>
      <c r="Q386" s="9"/>
      <c r="R386" s="9">
        <f t="shared" si="58"/>
        <v>0</v>
      </c>
      <c r="S386" s="9"/>
      <c r="T386" s="9"/>
      <c r="U386" s="9">
        <f t="shared" si="59"/>
        <v>0</v>
      </c>
      <c r="V386" s="9"/>
      <c r="W386" s="9"/>
      <c r="X386" s="9">
        <f t="shared" si="60"/>
        <v>0</v>
      </c>
      <c r="Y386" s="9"/>
      <c r="Z386" s="9"/>
      <c r="AA386" s="10">
        <f t="shared" si="61"/>
        <v>0</v>
      </c>
      <c r="AB386" s="11"/>
    </row>
    <row r="387" spans="1:28" ht="15.75" x14ac:dyDescent="0.25">
      <c r="A387" s="39">
        <v>45719</v>
      </c>
      <c r="B387" s="33" t="s">
        <v>231</v>
      </c>
      <c r="C387" s="33"/>
      <c r="D387" s="33"/>
      <c r="E387" s="33" t="s">
        <v>482</v>
      </c>
      <c r="F387" s="33">
        <v>29.8</v>
      </c>
      <c r="G387" s="33" t="s">
        <v>51</v>
      </c>
      <c r="H387" s="33"/>
      <c r="I387" s="20">
        <f t="shared" si="62"/>
        <v>0</v>
      </c>
      <c r="J387" s="34" t="s">
        <v>26</v>
      </c>
      <c r="K387" s="20"/>
      <c r="L387" s="9">
        <f t="shared" si="56"/>
        <v>0</v>
      </c>
      <c r="M387" s="9"/>
      <c r="N387" s="9"/>
      <c r="O387" s="9">
        <f t="shared" si="57"/>
        <v>0</v>
      </c>
      <c r="P387" s="9"/>
      <c r="Q387" s="9"/>
      <c r="R387" s="9">
        <f t="shared" si="58"/>
        <v>0</v>
      </c>
      <c r="S387" s="9"/>
      <c r="T387" s="9"/>
      <c r="U387" s="9">
        <f t="shared" si="59"/>
        <v>0</v>
      </c>
      <c r="V387" s="9"/>
      <c r="W387" s="9"/>
      <c r="X387" s="9">
        <f t="shared" si="60"/>
        <v>0</v>
      </c>
      <c r="Y387" s="9"/>
      <c r="Z387" s="9"/>
      <c r="AA387" s="10">
        <f t="shared" si="61"/>
        <v>0</v>
      </c>
      <c r="AB387" s="11"/>
    </row>
    <row r="388" spans="1:28" ht="15.75" x14ac:dyDescent="0.25">
      <c r="A388" s="39">
        <v>45719</v>
      </c>
      <c r="B388" s="33" t="s">
        <v>231</v>
      </c>
      <c r="C388" s="33"/>
      <c r="D388" s="33"/>
      <c r="E388" s="33" t="s">
        <v>143</v>
      </c>
      <c r="F388" s="33">
        <v>28.2</v>
      </c>
      <c r="G388" s="33" t="s">
        <v>51</v>
      </c>
      <c r="H388" s="33"/>
      <c r="I388" s="20">
        <f t="shared" si="62"/>
        <v>0</v>
      </c>
      <c r="J388" s="34" t="s">
        <v>26</v>
      </c>
      <c r="K388" s="20"/>
      <c r="L388" s="9">
        <f t="shared" si="56"/>
        <v>0</v>
      </c>
      <c r="M388" s="9"/>
      <c r="N388" s="9"/>
      <c r="O388" s="9">
        <f t="shared" si="57"/>
        <v>0</v>
      </c>
      <c r="P388" s="9"/>
      <c r="Q388" s="9"/>
      <c r="R388" s="9">
        <f t="shared" si="58"/>
        <v>0</v>
      </c>
      <c r="S388" s="9"/>
      <c r="T388" s="9"/>
      <c r="U388" s="9">
        <f t="shared" si="59"/>
        <v>0</v>
      </c>
      <c r="V388" s="9"/>
      <c r="W388" s="9"/>
      <c r="X388" s="9">
        <f t="shared" si="60"/>
        <v>0</v>
      </c>
      <c r="Y388" s="9"/>
      <c r="Z388" s="9"/>
      <c r="AA388" s="10">
        <f t="shared" si="61"/>
        <v>0</v>
      </c>
      <c r="AB388" s="11"/>
    </row>
    <row r="389" spans="1:28" ht="15.75" x14ac:dyDescent="0.25">
      <c r="A389" s="39">
        <v>45719</v>
      </c>
      <c r="B389" s="33" t="s">
        <v>231</v>
      </c>
      <c r="C389" s="33"/>
      <c r="D389" s="33"/>
      <c r="E389" s="33" t="s">
        <v>143</v>
      </c>
      <c r="F389" s="33">
        <v>28</v>
      </c>
      <c r="G389" s="33" t="s">
        <v>51</v>
      </c>
      <c r="H389" s="33"/>
      <c r="I389" s="20">
        <f t="shared" si="62"/>
        <v>0</v>
      </c>
      <c r="J389" s="34" t="s">
        <v>26</v>
      </c>
      <c r="K389" s="20"/>
      <c r="L389" s="9">
        <f t="shared" si="56"/>
        <v>0</v>
      </c>
      <c r="M389" s="9"/>
      <c r="N389" s="9"/>
      <c r="O389" s="9">
        <f t="shared" si="57"/>
        <v>0</v>
      </c>
      <c r="P389" s="9"/>
      <c r="Q389" s="9"/>
      <c r="R389" s="9">
        <f t="shared" si="58"/>
        <v>0</v>
      </c>
      <c r="S389" s="9"/>
      <c r="T389" s="9"/>
      <c r="U389" s="9">
        <f t="shared" si="59"/>
        <v>0</v>
      </c>
      <c r="V389" s="9"/>
      <c r="W389" s="9"/>
      <c r="X389" s="9">
        <f t="shared" si="60"/>
        <v>0</v>
      </c>
      <c r="Y389" s="9"/>
      <c r="Z389" s="9"/>
      <c r="AA389" s="10">
        <f t="shared" si="61"/>
        <v>0</v>
      </c>
      <c r="AB389" s="11"/>
    </row>
    <row r="390" spans="1:28" ht="15.75" x14ac:dyDescent="0.25">
      <c r="A390" s="39">
        <v>45719</v>
      </c>
      <c r="B390" s="33" t="s">
        <v>231</v>
      </c>
      <c r="C390" s="33"/>
      <c r="D390" s="33"/>
      <c r="E390" s="33" t="s">
        <v>143</v>
      </c>
      <c r="F390" s="33">
        <v>29</v>
      </c>
      <c r="G390" s="33" t="s">
        <v>51</v>
      </c>
      <c r="H390" s="33"/>
      <c r="I390" s="20">
        <f t="shared" si="62"/>
        <v>0</v>
      </c>
      <c r="J390" s="34" t="s">
        <v>26</v>
      </c>
      <c r="K390" s="20"/>
      <c r="L390" s="9">
        <f t="shared" si="56"/>
        <v>0</v>
      </c>
      <c r="M390" s="9"/>
      <c r="N390" s="9"/>
      <c r="O390" s="9">
        <f t="shared" si="57"/>
        <v>0</v>
      </c>
      <c r="P390" s="9"/>
      <c r="Q390" s="9"/>
      <c r="R390" s="9">
        <f t="shared" si="58"/>
        <v>0</v>
      </c>
      <c r="S390" s="9"/>
      <c r="T390" s="9"/>
      <c r="U390" s="9">
        <f t="shared" si="59"/>
        <v>0</v>
      </c>
      <c r="V390" s="9"/>
      <c r="W390" s="9"/>
      <c r="X390" s="9">
        <f t="shared" si="60"/>
        <v>0</v>
      </c>
      <c r="Y390" s="9"/>
      <c r="Z390" s="9"/>
      <c r="AA390" s="10">
        <f t="shared" si="61"/>
        <v>0</v>
      </c>
      <c r="AB390" s="11"/>
    </row>
    <row r="391" spans="1:28" ht="15.75" x14ac:dyDescent="0.25">
      <c r="A391" s="39">
        <v>45719</v>
      </c>
      <c r="B391" s="33" t="s">
        <v>231</v>
      </c>
      <c r="C391" s="33"/>
      <c r="D391" s="33"/>
      <c r="E391" s="33" t="s">
        <v>85</v>
      </c>
      <c r="F391" s="33">
        <v>32.4</v>
      </c>
      <c r="G391" s="33" t="s">
        <v>51</v>
      </c>
      <c r="H391" s="33"/>
      <c r="I391" s="20">
        <f t="shared" si="62"/>
        <v>0</v>
      </c>
      <c r="J391" s="34" t="s">
        <v>26</v>
      </c>
      <c r="K391" s="20"/>
      <c r="L391" s="9">
        <f t="shared" si="56"/>
        <v>0</v>
      </c>
      <c r="M391" s="9"/>
      <c r="N391" s="9"/>
      <c r="O391" s="9">
        <f t="shared" si="57"/>
        <v>0</v>
      </c>
      <c r="P391" s="9"/>
      <c r="Q391" s="9"/>
      <c r="R391" s="9">
        <f t="shared" si="58"/>
        <v>0</v>
      </c>
      <c r="S391" s="9"/>
      <c r="T391" s="9"/>
      <c r="U391" s="9">
        <f t="shared" si="59"/>
        <v>0</v>
      </c>
      <c r="V391" s="9"/>
      <c r="W391" s="9"/>
      <c r="X391" s="9">
        <f t="shared" si="60"/>
        <v>0</v>
      </c>
      <c r="Y391" s="9"/>
      <c r="Z391" s="9"/>
      <c r="AA391" s="10">
        <f t="shared" si="61"/>
        <v>0</v>
      </c>
      <c r="AB391" s="11"/>
    </row>
    <row r="392" spans="1:28" ht="15.75" x14ac:dyDescent="0.25">
      <c r="A392" s="39">
        <v>45719</v>
      </c>
      <c r="B392" s="33" t="s">
        <v>217</v>
      </c>
      <c r="C392" s="33"/>
      <c r="D392" s="33" t="s">
        <v>41</v>
      </c>
      <c r="E392" s="33" t="s">
        <v>155</v>
      </c>
      <c r="F392" s="33">
        <v>1500</v>
      </c>
      <c r="G392" s="33" t="s">
        <v>29</v>
      </c>
      <c r="H392" s="33">
        <v>4000</v>
      </c>
      <c r="I392" s="20">
        <f t="shared" si="62"/>
        <v>6000000</v>
      </c>
      <c r="J392" s="31" t="s">
        <v>241</v>
      </c>
      <c r="K392" s="20"/>
      <c r="L392" s="9">
        <f t="shared" si="56"/>
        <v>6000000</v>
      </c>
      <c r="M392" s="9">
        <v>6000000</v>
      </c>
      <c r="N392" s="9"/>
      <c r="O392" s="9">
        <f t="shared" si="57"/>
        <v>0</v>
      </c>
      <c r="P392" s="9"/>
      <c r="Q392" s="9"/>
      <c r="R392" s="9">
        <f t="shared" si="58"/>
        <v>0</v>
      </c>
      <c r="S392" s="9"/>
      <c r="T392" s="9"/>
      <c r="U392" s="9">
        <f t="shared" si="59"/>
        <v>0</v>
      </c>
      <c r="V392" s="9"/>
      <c r="W392" s="9"/>
      <c r="X392" s="9">
        <f t="shared" si="60"/>
        <v>0</v>
      </c>
      <c r="Y392" s="9"/>
      <c r="Z392" s="9"/>
      <c r="AA392" s="10">
        <f t="shared" si="61"/>
        <v>0</v>
      </c>
      <c r="AB392" s="11">
        <v>45728</v>
      </c>
    </row>
    <row r="393" spans="1:28" ht="15.75" x14ac:dyDescent="0.25">
      <c r="A393" s="39">
        <v>45719</v>
      </c>
      <c r="B393" s="33">
        <v>777</v>
      </c>
      <c r="C393" s="33"/>
      <c r="D393" s="33" t="s">
        <v>31</v>
      </c>
      <c r="E393" s="33" t="s">
        <v>175</v>
      </c>
      <c r="F393" s="33">
        <v>800</v>
      </c>
      <c r="G393" s="33" t="s">
        <v>25</v>
      </c>
      <c r="H393" s="33">
        <v>1700</v>
      </c>
      <c r="I393" s="20">
        <f t="shared" si="62"/>
        <v>1360000</v>
      </c>
      <c r="J393" s="37" t="s">
        <v>241</v>
      </c>
      <c r="K393" s="20"/>
      <c r="L393" s="9">
        <f t="shared" si="56"/>
        <v>1360000</v>
      </c>
      <c r="M393" s="9">
        <v>1360000</v>
      </c>
      <c r="N393" s="9"/>
      <c r="O393" s="9">
        <f t="shared" si="57"/>
        <v>0</v>
      </c>
      <c r="P393" s="9"/>
      <c r="Q393" s="9"/>
      <c r="R393" s="9">
        <f t="shared" si="58"/>
        <v>0</v>
      </c>
      <c r="S393" s="9"/>
      <c r="T393" s="9"/>
      <c r="U393" s="9">
        <f t="shared" si="59"/>
        <v>0</v>
      </c>
      <c r="V393" s="9"/>
      <c r="W393" s="9"/>
      <c r="X393" s="9">
        <f t="shared" si="60"/>
        <v>0</v>
      </c>
      <c r="Y393" s="9"/>
      <c r="Z393" s="9"/>
      <c r="AA393" s="10">
        <f t="shared" si="61"/>
        <v>0</v>
      </c>
      <c r="AB393" s="11">
        <v>45719</v>
      </c>
    </row>
    <row r="394" spans="1:28" ht="15.75" x14ac:dyDescent="0.25">
      <c r="A394" s="39">
        <v>45719</v>
      </c>
      <c r="B394" s="33" t="s">
        <v>216</v>
      </c>
      <c r="C394" s="33"/>
      <c r="D394" s="33" t="s">
        <v>31</v>
      </c>
      <c r="E394" s="33" t="s">
        <v>45</v>
      </c>
      <c r="F394" s="33">
        <v>1</v>
      </c>
      <c r="G394" s="33" t="s">
        <v>51</v>
      </c>
      <c r="H394" s="33">
        <v>180000</v>
      </c>
      <c r="I394" s="20">
        <f t="shared" si="62"/>
        <v>180000</v>
      </c>
      <c r="J394" s="37" t="s">
        <v>240</v>
      </c>
      <c r="K394" s="20" t="s">
        <v>819</v>
      </c>
      <c r="L394" s="9">
        <f t="shared" si="56"/>
        <v>0</v>
      </c>
      <c r="M394" s="9"/>
      <c r="N394" s="9"/>
      <c r="O394" s="9">
        <f t="shared" si="57"/>
        <v>180000</v>
      </c>
      <c r="P394" s="9">
        <v>180000</v>
      </c>
      <c r="Q394" s="9"/>
      <c r="R394" s="9">
        <f t="shared" si="58"/>
        <v>0</v>
      </c>
      <c r="S394" s="9"/>
      <c r="T394" s="9"/>
      <c r="U394" s="9">
        <f t="shared" si="59"/>
        <v>0</v>
      </c>
      <c r="V394" s="9"/>
      <c r="W394" s="9"/>
      <c r="X394" s="9">
        <f t="shared" si="60"/>
        <v>0</v>
      </c>
      <c r="Y394" s="9"/>
      <c r="Z394" s="9"/>
      <c r="AA394" s="10">
        <f t="shared" si="61"/>
        <v>0</v>
      </c>
      <c r="AB394" s="11">
        <v>45741</v>
      </c>
    </row>
    <row r="395" spans="1:28" ht="15.75" x14ac:dyDescent="0.25">
      <c r="A395" s="39">
        <v>45719</v>
      </c>
      <c r="B395" s="33" t="s">
        <v>48</v>
      </c>
      <c r="C395" s="33"/>
      <c r="D395" s="33" t="s">
        <v>31</v>
      </c>
      <c r="E395" s="33" t="s">
        <v>769</v>
      </c>
      <c r="F395" s="33">
        <v>1.5</v>
      </c>
      <c r="G395" s="33" t="s">
        <v>51</v>
      </c>
      <c r="H395" s="33">
        <v>150000</v>
      </c>
      <c r="I395" s="20">
        <f t="shared" si="62"/>
        <v>225000</v>
      </c>
      <c r="J395" s="34" t="s">
        <v>26</v>
      </c>
      <c r="K395" s="20" t="s">
        <v>857</v>
      </c>
      <c r="L395" s="9">
        <f t="shared" si="56"/>
        <v>0</v>
      </c>
      <c r="M395" s="9"/>
      <c r="N395" s="9"/>
      <c r="O395" s="9">
        <f t="shared" si="57"/>
        <v>0</v>
      </c>
      <c r="P395" s="9"/>
      <c r="Q395" s="9"/>
      <c r="R395" s="9">
        <f t="shared" si="58"/>
        <v>0</v>
      </c>
      <c r="S395" s="9"/>
      <c r="T395" s="9"/>
      <c r="U395" s="9">
        <f t="shared" si="59"/>
        <v>0</v>
      </c>
      <c r="V395" s="9"/>
      <c r="W395" s="9"/>
      <c r="X395" s="9">
        <f t="shared" si="60"/>
        <v>0</v>
      </c>
      <c r="Y395" s="9"/>
      <c r="Z395" s="9"/>
      <c r="AA395" s="10">
        <f t="shared" si="61"/>
        <v>225000</v>
      </c>
      <c r="AB395" s="11"/>
    </row>
    <row r="396" spans="1:28" ht="15.75" x14ac:dyDescent="0.25">
      <c r="A396" s="39">
        <v>45719</v>
      </c>
      <c r="B396" s="33" t="s">
        <v>92</v>
      </c>
      <c r="C396" s="33"/>
      <c r="D396" s="33" t="s">
        <v>31</v>
      </c>
      <c r="E396" s="33" t="s">
        <v>91</v>
      </c>
      <c r="F396" s="33">
        <v>500</v>
      </c>
      <c r="G396" s="33" t="s">
        <v>29</v>
      </c>
      <c r="H396" s="33">
        <v>4500</v>
      </c>
      <c r="I396" s="20">
        <f t="shared" si="62"/>
        <v>2250000</v>
      </c>
      <c r="J396" s="34" t="s">
        <v>26</v>
      </c>
      <c r="K396" s="20" t="s">
        <v>806</v>
      </c>
      <c r="L396" s="9">
        <f t="shared" si="56"/>
        <v>0</v>
      </c>
      <c r="M396" s="9"/>
      <c r="N396" s="9"/>
      <c r="O396" s="9">
        <f t="shared" si="57"/>
        <v>0</v>
      </c>
      <c r="P396" s="9"/>
      <c r="Q396" s="9"/>
      <c r="R396" s="9">
        <f t="shared" si="58"/>
        <v>0</v>
      </c>
      <c r="S396" s="9"/>
      <c r="T396" s="9"/>
      <c r="U396" s="9">
        <f t="shared" si="59"/>
        <v>0</v>
      </c>
      <c r="V396" s="9"/>
      <c r="W396" s="9"/>
      <c r="X396" s="9">
        <f t="shared" si="60"/>
        <v>0</v>
      </c>
      <c r="Y396" s="9"/>
      <c r="Z396" s="9"/>
      <c r="AA396" s="10">
        <f t="shared" si="61"/>
        <v>2250000</v>
      </c>
      <c r="AB396" s="11"/>
    </row>
    <row r="397" spans="1:28" ht="15.75" x14ac:dyDescent="0.25">
      <c r="A397" s="39">
        <v>45719</v>
      </c>
      <c r="B397" s="33" t="s">
        <v>92</v>
      </c>
      <c r="C397" s="33"/>
      <c r="D397" s="33" t="s">
        <v>31</v>
      </c>
      <c r="E397" s="33" t="s">
        <v>70</v>
      </c>
      <c r="F397" s="33">
        <v>100</v>
      </c>
      <c r="G397" s="33" t="s">
        <v>29</v>
      </c>
      <c r="H397" s="33">
        <v>2720</v>
      </c>
      <c r="I397" s="20">
        <f t="shared" si="62"/>
        <v>272000</v>
      </c>
      <c r="J397" s="34" t="s">
        <v>26</v>
      </c>
      <c r="K397" s="20" t="s">
        <v>806</v>
      </c>
      <c r="L397" s="9">
        <f t="shared" si="56"/>
        <v>0</v>
      </c>
      <c r="M397" s="9"/>
      <c r="N397" s="9"/>
      <c r="O397" s="9">
        <f t="shared" si="57"/>
        <v>0</v>
      </c>
      <c r="P397" s="9"/>
      <c r="Q397" s="9"/>
      <c r="R397" s="9">
        <f t="shared" si="58"/>
        <v>0</v>
      </c>
      <c r="S397" s="9"/>
      <c r="T397" s="9"/>
      <c r="U397" s="9">
        <f t="shared" si="59"/>
        <v>0</v>
      </c>
      <c r="V397" s="9"/>
      <c r="W397" s="9"/>
      <c r="X397" s="9">
        <f t="shared" si="60"/>
        <v>0</v>
      </c>
      <c r="Y397" s="9"/>
      <c r="Z397" s="9"/>
      <c r="AA397" s="10">
        <f t="shared" si="61"/>
        <v>272000</v>
      </c>
      <c r="AB397" s="11"/>
    </row>
    <row r="398" spans="1:28" ht="15.75" x14ac:dyDescent="0.25">
      <c r="A398" s="39">
        <v>45719</v>
      </c>
      <c r="B398" s="33" t="s">
        <v>186</v>
      </c>
      <c r="C398" s="33"/>
      <c r="D398" s="33" t="s">
        <v>31</v>
      </c>
      <c r="E398" s="33" t="s">
        <v>407</v>
      </c>
      <c r="F398" s="33">
        <v>15</v>
      </c>
      <c r="G398" s="33" t="s">
        <v>33</v>
      </c>
      <c r="H398" s="33">
        <v>280000</v>
      </c>
      <c r="I398" s="20">
        <f t="shared" si="62"/>
        <v>4200000</v>
      </c>
      <c r="J398" s="42" t="s">
        <v>43</v>
      </c>
      <c r="K398" s="20"/>
      <c r="L398" s="9">
        <f t="shared" si="56"/>
        <v>0</v>
      </c>
      <c r="M398" s="9"/>
      <c r="N398" s="9"/>
      <c r="O398" s="9">
        <f t="shared" si="57"/>
        <v>0</v>
      </c>
      <c r="P398" s="9"/>
      <c r="Q398" s="9"/>
      <c r="R398" s="9">
        <f t="shared" si="58"/>
        <v>0</v>
      </c>
      <c r="S398" s="9"/>
      <c r="T398" s="9"/>
      <c r="U398" s="9">
        <f t="shared" si="59"/>
        <v>2000000</v>
      </c>
      <c r="V398" s="9">
        <v>2000000</v>
      </c>
      <c r="W398" s="9"/>
      <c r="X398" s="9">
        <f t="shared" si="60"/>
        <v>0</v>
      </c>
      <c r="Y398" s="9"/>
      <c r="Z398" s="9"/>
      <c r="AA398" s="10">
        <f t="shared" si="61"/>
        <v>2200000</v>
      </c>
      <c r="AB398" s="11">
        <v>45729</v>
      </c>
    </row>
    <row r="399" spans="1:28" ht="15.75" x14ac:dyDescent="0.25">
      <c r="A399" s="39">
        <v>45719</v>
      </c>
      <c r="B399" s="33" t="s">
        <v>715</v>
      </c>
      <c r="C399" s="33"/>
      <c r="D399" s="33" t="s">
        <v>31</v>
      </c>
      <c r="E399" s="33" t="s">
        <v>235</v>
      </c>
      <c r="F399" s="33">
        <v>2.5</v>
      </c>
      <c r="G399" s="33" t="s">
        <v>51</v>
      </c>
      <c r="H399" s="33">
        <v>90000</v>
      </c>
      <c r="I399" s="20">
        <f t="shared" si="62"/>
        <v>225000</v>
      </c>
      <c r="J399" s="37" t="s">
        <v>240</v>
      </c>
      <c r="K399" s="20"/>
      <c r="L399" s="9">
        <f t="shared" si="56"/>
        <v>0</v>
      </c>
      <c r="M399" s="9"/>
      <c r="N399" s="9"/>
      <c r="O399" s="9">
        <f t="shared" si="57"/>
        <v>0</v>
      </c>
      <c r="P399" s="9"/>
      <c r="Q399" s="9"/>
      <c r="R399" s="9">
        <f t="shared" si="58"/>
        <v>0</v>
      </c>
      <c r="S399" s="9"/>
      <c r="T399" s="9"/>
      <c r="U399" s="9">
        <f t="shared" si="59"/>
        <v>0</v>
      </c>
      <c r="V399" s="9"/>
      <c r="W399" s="9"/>
      <c r="X399" s="9">
        <f t="shared" si="60"/>
        <v>225000</v>
      </c>
      <c r="Y399" s="9">
        <v>225000</v>
      </c>
      <c r="Z399" s="9"/>
      <c r="AA399" s="10">
        <f t="shared" si="61"/>
        <v>0</v>
      </c>
      <c r="AB399" s="11">
        <v>45719</v>
      </c>
    </row>
    <row r="400" spans="1:28" ht="15.75" x14ac:dyDescent="0.25">
      <c r="A400" s="39">
        <v>45719</v>
      </c>
      <c r="B400" s="33" t="s">
        <v>191</v>
      </c>
      <c r="C400" s="33"/>
      <c r="D400" s="33" t="s">
        <v>31</v>
      </c>
      <c r="E400" s="33" t="s">
        <v>110</v>
      </c>
      <c r="F400" s="33">
        <v>3000</v>
      </c>
      <c r="G400" s="33" t="s">
        <v>29</v>
      </c>
      <c r="H400" s="33">
        <v>1750</v>
      </c>
      <c r="I400" s="20">
        <f t="shared" si="62"/>
        <v>5250000</v>
      </c>
      <c r="J400" s="16" t="s">
        <v>43</v>
      </c>
      <c r="K400" s="20"/>
      <c r="L400" s="9">
        <f t="shared" si="56"/>
        <v>800000</v>
      </c>
      <c r="M400" s="9"/>
      <c r="N400" s="9">
        <v>800000</v>
      </c>
      <c r="O400" s="9">
        <f t="shared" si="57"/>
        <v>0</v>
      </c>
      <c r="P400" s="9"/>
      <c r="Q400" s="9"/>
      <c r="R400" s="9">
        <f t="shared" si="58"/>
        <v>0</v>
      </c>
      <c r="S400" s="9"/>
      <c r="T400" s="9"/>
      <c r="U400" s="9">
        <f t="shared" si="59"/>
        <v>0</v>
      </c>
      <c r="V400" s="9"/>
      <c r="W400" s="9"/>
      <c r="X400" s="9">
        <f t="shared" si="60"/>
        <v>0</v>
      </c>
      <c r="Y400" s="9"/>
      <c r="Z400" s="9"/>
      <c r="AA400" s="10">
        <f t="shared" si="61"/>
        <v>4450000</v>
      </c>
      <c r="AB400" s="11">
        <v>45740</v>
      </c>
    </row>
    <row r="401" spans="1:28" ht="15.75" x14ac:dyDescent="0.25">
      <c r="A401" s="39">
        <v>45719</v>
      </c>
      <c r="B401" s="33" t="s">
        <v>489</v>
      </c>
      <c r="C401" s="33"/>
      <c r="D401" s="33" t="s">
        <v>31</v>
      </c>
      <c r="E401" s="33" t="s">
        <v>65</v>
      </c>
      <c r="F401" s="33">
        <v>250</v>
      </c>
      <c r="G401" s="33" t="s">
        <v>29</v>
      </c>
      <c r="H401" s="33">
        <v>3160</v>
      </c>
      <c r="I401" s="20">
        <f t="shared" si="62"/>
        <v>790000</v>
      </c>
      <c r="J401" s="37" t="s">
        <v>241</v>
      </c>
      <c r="K401" s="20"/>
      <c r="L401" s="9">
        <f t="shared" si="56"/>
        <v>790000</v>
      </c>
      <c r="M401" s="9">
        <v>790000</v>
      </c>
      <c r="N401" s="9"/>
      <c r="O401" s="9">
        <f t="shared" si="57"/>
        <v>0</v>
      </c>
      <c r="P401" s="9"/>
      <c r="Q401" s="9"/>
      <c r="R401" s="9">
        <f t="shared" si="58"/>
        <v>0</v>
      </c>
      <c r="S401" s="9"/>
      <c r="T401" s="9"/>
      <c r="U401" s="9">
        <f t="shared" si="59"/>
        <v>0</v>
      </c>
      <c r="V401" s="9"/>
      <c r="W401" s="9"/>
      <c r="X401" s="9">
        <f t="shared" si="60"/>
        <v>0</v>
      </c>
      <c r="Y401" s="9"/>
      <c r="Z401" s="9"/>
      <c r="AA401" s="10">
        <f t="shared" si="61"/>
        <v>0</v>
      </c>
      <c r="AB401" s="11">
        <v>45720</v>
      </c>
    </row>
    <row r="402" spans="1:28" ht="15.75" x14ac:dyDescent="0.25">
      <c r="A402" s="39">
        <v>45719</v>
      </c>
      <c r="B402" s="33" t="s">
        <v>489</v>
      </c>
      <c r="C402" s="33"/>
      <c r="D402" s="33" t="s">
        <v>31</v>
      </c>
      <c r="E402" s="33" t="s">
        <v>102</v>
      </c>
      <c r="F402" s="33">
        <v>4</v>
      </c>
      <c r="G402" s="33" t="s">
        <v>74</v>
      </c>
      <c r="H402" s="33">
        <v>65000</v>
      </c>
      <c r="I402" s="20">
        <f t="shared" si="62"/>
        <v>260000</v>
      </c>
      <c r="J402" s="37" t="s">
        <v>241</v>
      </c>
      <c r="K402" s="20"/>
      <c r="L402" s="9">
        <f t="shared" si="56"/>
        <v>260000</v>
      </c>
      <c r="M402" s="9">
        <v>260000</v>
      </c>
      <c r="N402" s="9"/>
      <c r="O402" s="9">
        <f t="shared" si="57"/>
        <v>0</v>
      </c>
      <c r="P402" s="9"/>
      <c r="Q402" s="9"/>
      <c r="R402" s="9">
        <f t="shared" si="58"/>
        <v>0</v>
      </c>
      <c r="S402" s="9"/>
      <c r="T402" s="9"/>
      <c r="U402" s="9">
        <f t="shared" si="59"/>
        <v>0</v>
      </c>
      <c r="V402" s="9"/>
      <c r="W402" s="9"/>
      <c r="X402" s="9">
        <f t="shared" si="60"/>
        <v>0</v>
      </c>
      <c r="Y402" s="9"/>
      <c r="Z402" s="9"/>
      <c r="AA402" s="10">
        <f t="shared" si="61"/>
        <v>0</v>
      </c>
      <c r="AB402" s="11">
        <v>45720</v>
      </c>
    </row>
    <row r="403" spans="1:28" ht="15.75" x14ac:dyDescent="0.25">
      <c r="A403" s="39">
        <v>45719</v>
      </c>
      <c r="B403" s="33" t="s">
        <v>189</v>
      </c>
      <c r="C403" s="33"/>
      <c r="D403" s="33" t="s">
        <v>31</v>
      </c>
      <c r="E403" s="33" t="s">
        <v>110</v>
      </c>
      <c r="F403" s="33">
        <v>600</v>
      </c>
      <c r="G403" s="33" t="s">
        <v>29</v>
      </c>
      <c r="H403" s="33">
        <v>1800</v>
      </c>
      <c r="I403" s="20">
        <f t="shared" si="62"/>
        <v>1080000</v>
      </c>
      <c r="J403" s="14" t="s">
        <v>240</v>
      </c>
      <c r="K403" s="20"/>
      <c r="L403" s="9">
        <f t="shared" si="56"/>
        <v>0</v>
      </c>
      <c r="M403" s="9"/>
      <c r="N403" s="9"/>
      <c r="O403" s="9">
        <f t="shared" si="57"/>
        <v>0</v>
      </c>
      <c r="P403" s="9"/>
      <c r="Q403" s="9"/>
      <c r="R403" s="9">
        <f t="shared" si="58"/>
        <v>1080000</v>
      </c>
      <c r="S403" s="9">
        <v>80000</v>
      </c>
      <c r="T403" s="9">
        <v>1000000</v>
      </c>
      <c r="U403" s="9">
        <f t="shared" si="59"/>
        <v>0</v>
      </c>
      <c r="V403" s="9"/>
      <c r="W403" s="9"/>
      <c r="X403" s="9">
        <f t="shared" si="60"/>
        <v>0</v>
      </c>
      <c r="Y403" s="9"/>
      <c r="Z403" s="9"/>
      <c r="AA403" s="10">
        <f t="shared" si="61"/>
        <v>0</v>
      </c>
      <c r="AB403" s="11">
        <v>45721</v>
      </c>
    </row>
    <row r="404" spans="1:28" ht="15.75" x14ac:dyDescent="0.25">
      <c r="A404" s="39">
        <v>45720</v>
      </c>
      <c r="B404" s="35" t="s">
        <v>108</v>
      </c>
      <c r="C404" s="35"/>
      <c r="D404" s="35" t="s">
        <v>31</v>
      </c>
      <c r="E404" s="35" t="s">
        <v>197</v>
      </c>
      <c r="F404" s="35">
        <v>1000</v>
      </c>
      <c r="G404" s="35" t="s">
        <v>29</v>
      </c>
      <c r="H404" s="35">
        <v>2460</v>
      </c>
      <c r="I404" s="20">
        <f t="shared" si="62"/>
        <v>2460000</v>
      </c>
      <c r="J404" s="37" t="s">
        <v>240</v>
      </c>
      <c r="K404" s="20" t="s">
        <v>782</v>
      </c>
      <c r="L404" s="9">
        <f>M404+N404</f>
        <v>0</v>
      </c>
      <c r="M404" s="9"/>
      <c r="N404" s="9"/>
      <c r="O404" s="9">
        <f>P404+Q404</f>
        <v>2460000</v>
      </c>
      <c r="P404" s="9">
        <v>2460000</v>
      </c>
      <c r="Q404" s="9"/>
      <c r="R404" s="9">
        <f>S404+T404</f>
        <v>0</v>
      </c>
      <c r="S404" s="9"/>
      <c r="T404" s="9"/>
      <c r="U404" s="9">
        <f>V404+W404</f>
        <v>0</v>
      </c>
      <c r="V404" s="9"/>
      <c r="W404" s="9"/>
      <c r="X404" s="9">
        <f>Y404+Z404</f>
        <v>0</v>
      </c>
      <c r="Y404" s="9"/>
      <c r="Z404" s="9"/>
      <c r="AA404" s="10">
        <f>C404+I404-L404-O404-U404-X404-R404</f>
        <v>0</v>
      </c>
      <c r="AB404" s="11">
        <v>45720</v>
      </c>
    </row>
    <row r="405" spans="1:28" ht="15.75" x14ac:dyDescent="0.25">
      <c r="A405" s="39">
        <v>45720</v>
      </c>
      <c r="B405" s="33" t="s">
        <v>255</v>
      </c>
      <c r="C405" s="33"/>
      <c r="D405" s="35" t="s">
        <v>31</v>
      </c>
      <c r="E405" s="33" t="s">
        <v>122</v>
      </c>
      <c r="F405" s="33">
        <v>20</v>
      </c>
      <c r="G405" s="35" t="s">
        <v>51</v>
      </c>
      <c r="H405" s="33">
        <v>70000</v>
      </c>
      <c r="I405" s="20">
        <f t="shared" si="62"/>
        <v>1400000</v>
      </c>
      <c r="J405" s="37" t="s">
        <v>240</v>
      </c>
      <c r="K405" s="20" t="s">
        <v>780</v>
      </c>
      <c r="L405" s="9">
        <f t="shared" ref="L405:L440" si="63">M405+N405</f>
        <v>0</v>
      </c>
      <c r="M405" s="9"/>
      <c r="N405" s="9"/>
      <c r="O405" s="9">
        <f t="shared" ref="O405:O440" si="64">P405+Q405</f>
        <v>1400000</v>
      </c>
      <c r="P405" s="9">
        <v>1400000</v>
      </c>
      <c r="Q405" s="9"/>
      <c r="R405" s="9">
        <f t="shared" ref="R405:R440" si="65">S405+T405</f>
        <v>0</v>
      </c>
      <c r="S405" s="9"/>
      <c r="T405" s="9"/>
      <c r="U405" s="9">
        <f t="shared" ref="U405:U440" si="66">V405+W405</f>
        <v>0</v>
      </c>
      <c r="V405" s="9"/>
      <c r="W405" s="9"/>
      <c r="X405" s="9">
        <f t="shared" ref="X405:X440" si="67">Y405+Z405</f>
        <v>0</v>
      </c>
      <c r="Y405" s="9"/>
      <c r="Z405" s="9"/>
      <c r="AA405" s="10">
        <f t="shared" ref="AA405:AA440" si="68">C405+I405-L405-O405-U405-X405-R405</f>
        <v>0</v>
      </c>
      <c r="AB405" s="11">
        <v>45720</v>
      </c>
    </row>
    <row r="406" spans="1:28" ht="15.75" x14ac:dyDescent="0.25">
      <c r="A406" s="39">
        <v>45720</v>
      </c>
      <c r="B406" s="33" t="s">
        <v>402</v>
      </c>
      <c r="C406" s="33"/>
      <c r="D406" s="35" t="s">
        <v>31</v>
      </c>
      <c r="E406" s="33" t="s">
        <v>110</v>
      </c>
      <c r="F406" s="33">
        <v>2600</v>
      </c>
      <c r="G406" s="35" t="s">
        <v>29</v>
      </c>
      <c r="H406" s="33">
        <v>2000</v>
      </c>
      <c r="I406" s="20">
        <f t="shared" si="62"/>
        <v>5200000</v>
      </c>
      <c r="J406" s="37" t="s">
        <v>240</v>
      </c>
      <c r="K406" s="20" t="s">
        <v>803</v>
      </c>
      <c r="L406" s="9">
        <f t="shared" si="63"/>
        <v>0</v>
      </c>
      <c r="M406" s="9"/>
      <c r="N406" s="9"/>
      <c r="O406" s="9">
        <f t="shared" si="64"/>
        <v>5200000</v>
      </c>
      <c r="P406" s="9">
        <v>5200000</v>
      </c>
      <c r="Q406" s="9"/>
      <c r="R406" s="9">
        <f t="shared" si="65"/>
        <v>0</v>
      </c>
      <c r="S406" s="9"/>
      <c r="T406" s="9"/>
      <c r="U406" s="9">
        <f t="shared" si="66"/>
        <v>0</v>
      </c>
      <c r="V406" s="9"/>
      <c r="W406" s="9"/>
      <c r="X406" s="9">
        <f t="shared" si="67"/>
        <v>0</v>
      </c>
      <c r="Y406" s="9"/>
      <c r="Z406" s="9"/>
      <c r="AA406" s="10">
        <f t="shared" si="68"/>
        <v>0</v>
      </c>
      <c r="AB406" s="11">
        <v>45722</v>
      </c>
    </row>
    <row r="407" spans="1:28" ht="15.75" x14ac:dyDescent="0.25">
      <c r="A407" s="39">
        <v>45720</v>
      </c>
      <c r="B407" s="33" t="s">
        <v>402</v>
      </c>
      <c r="C407" s="33"/>
      <c r="D407" s="35" t="s">
        <v>31</v>
      </c>
      <c r="E407" s="33" t="s">
        <v>774</v>
      </c>
      <c r="F407" s="33">
        <v>1</v>
      </c>
      <c r="G407" s="33" t="s">
        <v>33</v>
      </c>
      <c r="H407" s="33">
        <v>300000</v>
      </c>
      <c r="I407" s="20">
        <f t="shared" si="62"/>
        <v>300000</v>
      </c>
      <c r="J407" s="37" t="s">
        <v>240</v>
      </c>
      <c r="K407" s="20" t="s">
        <v>803</v>
      </c>
      <c r="L407" s="9">
        <f t="shared" si="63"/>
        <v>0</v>
      </c>
      <c r="M407" s="9"/>
      <c r="N407" s="9"/>
      <c r="O407" s="9">
        <f t="shared" si="64"/>
        <v>300000</v>
      </c>
      <c r="P407" s="9">
        <v>300000</v>
      </c>
      <c r="Q407" s="9"/>
      <c r="R407" s="9">
        <f t="shared" si="65"/>
        <v>0</v>
      </c>
      <c r="S407" s="9"/>
      <c r="T407" s="9"/>
      <c r="U407" s="9">
        <f t="shared" si="66"/>
        <v>0</v>
      </c>
      <c r="V407" s="9"/>
      <c r="W407" s="9"/>
      <c r="X407" s="9">
        <f t="shared" si="67"/>
        <v>0</v>
      </c>
      <c r="Y407" s="9"/>
      <c r="Z407" s="9"/>
      <c r="AA407" s="10">
        <f t="shared" si="68"/>
        <v>0</v>
      </c>
      <c r="AB407" s="11">
        <v>45722</v>
      </c>
    </row>
    <row r="408" spans="1:28" ht="15.75" x14ac:dyDescent="0.25">
      <c r="A408" s="39">
        <v>45720</v>
      </c>
      <c r="B408" s="33" t="s">
        <v>775</v>
      </c>
      <c r="C408" s="33"/>
      <c r="D408" s="35" t="s">
        <v>31</v>
      </c>
      <c r="E408" s="33" t="s">
        <v>122</v>
      </c>
      <c r="F408" s="33">
        <v>4</v>
      </c>
      <c r="G408" s="33" t="s">
        <v>51</v>
      </c>
      <c r="H408" s="33">
        <v>70000</v>
      </c>
      <c r="I408" s="20">
        <f t="shared" si="62"/>
        <v>280000</v>
      </c>
      <c r="J408" s="34" t="s">
        <v>26</v>
      </c>
      <c r="K408" s="20"/>
      <c r="L408" s="9">
        <f t="shared" si="63"/>
        <v>0</v>
      </c>
      <c r="M408" s="9"/>
      <c r="N408" s="9"/>
      <c r="O408" s="9">
        <f t="shared" si="64"/>
        <v>0</v>
      </c>
      <c r="P408" s="9"/>
      <c r="Q408" s="9"/>
      <c r="R408" s="9">
        <f t="shared" si="65"/>
        <v>0</v>
      </c>
      <c r="S408" s="9"/>
      <c r="T408" s="9"/>
      <c r="U408" s="9">
        <f t="shared" si="66"/>
        <v>0</v>
      </c>
      <c r="V408" s="9"/>
      <c r="W408" s="9"/>
      <c r="X408" s="9">
        <f t="shared" si="67"/>
        <v>0</v>
      </c>
      <c r="Y408" s="9"/>
      <c r="Z408" s="9"/>
      <c r="AA408" s="10">
        <f t="shared" si="68"/>
        <v>280000</v>
      </c>
      <c r="AB408" s="11"/>
    </row>
    <row r="409" spans="1:28" ht="15.75" x14ac:dyDescent="0.25">
      <c r="A409" s="39">
        <v>45720</v>
      </c>
      <c r="B409" s="33" t="s">
        <v>164</v>
      </c>
      <c r="C409" s="33"/>
      <c r="D409" s="35" t="s">
        <v>31</v>
      </c>
      <c r="E409" s="33" t="s">
        <v>95</v>
      </c>
      <c r="F409" s="33">
        <v>5200</v>
      </c>
      <c r="G409" s="33" t="s">
        <v>29</v>
      </c>
      <c r="H409" s="33">
        <v>3900</v>
      </c>
      <c r="I409" s="20">
        <f t="shared" si="62"/>
        <v>20280000</v>
      </c>
      <c r="J409" s="34" t="s">
        <v>26</v>
      </c>
      <c r="K409" s="20"/>
      <c r="L409" s="9">
        <f t="shared" si="63"/>
        <v>0</v>
      </c>
      <c r="M409" s="9"/>
      <c r="N409" s="9"/>
      <c r="O409" s="9">
        <f t="shared" si="64"/>
        <v>0</v>
      </c>
      <c r="P409" s="9"/>
      <c r="Q409" s="9"/>
      <c r="R409" s="9">
        <f t="shared" si="65"/>
        <v>0</v>
      </c>
      <c r="S409" s="9"/>
      <c r="T409" s="9"/>
      <c r="U409" s="9">
        <f t="shared" si="66"/>
        <v>0</v>
      </c>
      <c r="V409" s="9"/>
      <c r="W409" s="9"/>
      <c r="X409" s="9">
        <f t="shared" si="67"/>
        <v>0</v>
      </c>
      <c r="Y409" s="9"/>
      <c r="Z409" s="9"/>
      <c r="AA409" s="10">
        <f t="shared" si="68"/>
        <v>20280000</v>
      </c>
      <c r="AB409" s="11"/>
    </row>
    <row r="410" spans="1:28" ht="15.75" x14ac:dyDescent="0.25">
      <c r="A410" s="39">
        <v>45720</v>
      </c>
      <c r="B410" s="33" t="s">
        <v>776</v>
      </c>
      <c r="C410" s="33"/>
      <c r="D410" s="33" t="s">
        <v>41</v>
      </c>
      <c r="E410" s="33" t="s">
        <v>245</v>
      </c>
      <c r="F410" s="33">
        <v>2.5</v>
      </c>
      <c r="G410" s="33" t="s">
        <v>51</v>
      </c>
      <c r="H410" s="33">
        <v>82000</v>
      </c>
      <c r="I410" s="20">
        <f t="shared" si="62"/>
        <v>205000</v>
      </c>
      <c r="J410" s="37" t="s">
        <v>241</v>
      </c>
      <c r="K410" s="20"/>
      <c r="L410" s="9">
        <f t="shared" si="63"/>
        <v>0</v>
      </c>
      <c r="M410" s="9"/>
      <c r="N410" s="9"/>
      <c r="O410" s="9">
        <f t="shared" si="64"/>
        <v>0</v>
      </c>
      <c r="P410" s="9"/>
      <c r="Q410" s="9"/>
      <c r="R410" s="9">
        <f t="shared" si="65"/>
        <v>0</v>
      </c>
      <c r="S410" s="9"/>
      <c r="T410" s="9"/>
      <c r="U410" s="9">
        <f t="shared" si="66"/>
        <v>205000</v>
      </c>
      <c r="V410" s="9">
        <v>205000</v>
      </c>
      <c r="W410" s="9"/>
      <c r="X410" s="9">
        <f t="shared" si="67"/>
        <v>0</v>
      </c>
      <c r="Y410" s="9"/>
      <c r="Z410" s="9"/>
      <c r="AA410" s="10">
        <f t="shared" si="68"/>
        <v>0</v>
      </c>
      <c r="AB410" s="11">
        <v>45720</v>
      </c>
    </row>
    <row r="411" spans="1:28" ht="15.75" x14ac:dyDescent="0.25">
      <c r="A411" s="39">
        <v>45720</v>
      </c>
      <c r="B411" s="33" t="s">
        <v>645</v>
      </c>
      <c r="C411" s="33"/>
      <c r="D411" s="33" t="s">
        <v>41</v>
      </c>
      <c r="E411" s="33" t="s">
        <v>166</v>
      </c>
      <c r="F411" s="33">
        <v>1</v>
      </c>
      <c r="G411" s="33" t="s">
        <v>23</v>
      </c>
      <c r="H411" s="33">
        <v>400000</v>
      </c>
      <c r="I411" s="20">
        <f t="shared" si="62"/>
        <v>400000</v>
      </c>
      <c r="J411" s="37" t="s">
        <v>241</v>
      </c>
      <c r="K411" s="20"/>
      <c r="L411" s="9">
        <f t="shared" si="63"/>
        <v>400000</v>
      </c>
      <c r="M411" s="9">
        <v>400000</v>
      </c>
      <c r="N411" s="9"/>
      <c r="O411" s="9">
        <f t="shared" si="64"/>
        <v>0</v>
      </c>
      <c r="P411" s="9"/>
      <c r="Q411" s="9"/>
      <c r="R411" s="9">
        <f t="shared" si="65"/>
        <v>0</v>
      </c>
      <c r="S411" s="9"/>
      <c r="T411" s="9"/>
      <c r="U411" s="9">
        <f t="shared" si="66"/>
        <v>0</v>
      </c>
      <c r="V411" s="9"/>
      <c r="W411" s="9"/>
      <c r="X411" s="9">
        <f t="shared" si="67"/>
        <v>0</v>
      </c>
      <c r="Y411" s="9"/>
      <c r="Z411" s="9"/>
      <c r="AA411" s="10">
        <f t="shared" si="68"/>
        <v>0</v>
      </c>
      <c r="AB411" s="11">
        <v>45720</v>
      </c>
    </row>
    <row r="412" spans="1:28" ht="15.75" x14ac:dyDescent="0.25">
      <c r="A412" s="39">
        <v>45720</v>
      </c>
      <c r="B412" s="33" t="s">
        <v>489</v>
      </c>
      <c r="C412" s="33"/>
      <c r="D412" s="33" t="s">
        <v>31</v>
      </c>
      <c r="E412" s="33" t="s">
        <v>65</v>
      </c>
      <c r="F412" s="33">
        <v>125</v>
      </c>
      <c r="G412" s="33" t="s">
        <v>29</v>
      </c>
      <c r="H412" s="33">
        <v>3160</v>
      </c>
      <c r="I412" s="20">
        <f t="shared" si="62"/>
        <v>395000</v>
      </c>
      <c r="J412" s="37" t="s">
        <v>241</v>
      </c>
      <c r="K412" s="20"/>
      <c r="L412" s="9">
        <f t="shared" si="63"/>
        <v>395000</v>
      </c>
      <c r="M412" s="9">
        <v>395000</v>
      </c>
      <c r="N412" s="9"/>
      <c r="O412" s="9">
        <f t="shared" si="64"/>
        <v>0</v>
      </c>
      <c r="P412" s="9"/>
      <c r="Q412" s="9"/>
      <c r="R412" s="9">
        <f t="shared" si="65"/>
        <v>0</v>
      </c>
      <c r="S412" s="9"/>
      <c r="T412" s="9"/>
      <c r="U412" s="9">
        <f t="shared" si="66"/>
        <v>0</v>
      </c>
      <c r="V412" s="9"/>
      <c r="W412" s="9"/>
      <c r="X412" s="9">
        <f t="shared" si="67"/>
        <v>0</v>
      </c>
      <c r="Y412" s="9"/>
      <c r="Z412" s="9"/>
      <c r="AA412" s="10">
        <f t="shared" si="68"/>
        <v>0</v>
      </c>
      <c r="AB412" s="11">
        <v>45720</v>
      </c>
    </row>
    <row r="413" spans="1:28" ht="15.75" x14ac:dyDescent="0.25">
      <c r="A413" s="39">
        <v>45720</v>
      </c>
      <c r="B413" s="33" t="s">
        <v>345</v>
      </c>
      <c r="C413" s="33"/>
      <c r="D413" s="33" t="s">
        <v>31</v>
      </c>
      <c r="E413" s="33" t="s">
        <v>185</v>
      </c>
      <c r="F413" s="33">
        <v>400</v>
      </c>
      <c r="G413" s="33" t="s">
        <v>29</v>
      </c>
      <c r="H413" s="33">
        <v>1150</v>
      </c>
      <c r="I413" s="20">
        <f t="shared" si="62"/>
        <v>460000</v>
      </c>
      <c r="J413" s="37" t="s">
        <v>241</v>
      </c>
      <c r="K413" s="20"/>
      <c r="L413" s="9">
        <f t="shared" si="63"/>
        <v>0</v>
      </c>
      <c r="M413" s="9"/>
      <c r="N413" s="9"/>
      <c r="O413" s="9">
        <f t="shared" si="64"/>
        <v>0</v>
      </c>
      <c r="P413" s="9"/>
      <c r="Q413" s="9"/>
      <c r="R413" s="9">
        <f t="shared" si="65"/>
        <v>0</v>
      </c>
      <c r="S413" s="9"/>
      <c r="T413" s="9"/>
      <c r="U413" s="9">
        <f t="shared" si="66"/>
        <v>460000</v>
      </c>
      <c r="V413" s="9">
        <v>460000</v>
      </c>
      <c r="W413" s="9"/>
      <c r="X413" s="9">
        <f t="shared" si="67"/>
        <v>0</v>
      </c>
      <c r="Y413" s="9"/>
      <c r="Z413" s="9"/>
      <c r="AA413" s="10">
        <f t="shared" si="68"/>
        <v>0</v>
      </c>
      <c r="AB413" s="11">
        <v>45720</v>
      </c>
    </row>
    <row r="414" spans="1:28" ht="15.75" x14ac:dyDescent="0.25">
      <c r="A414" s="39">
        <v>45720</v>
      </c>
      <c r="B414" s="33" t="s">
        <v>207</v>
      </c>
      <c r="C414" s="33"/>
      <c r="D414" s="33" t="s">
        <v>41</v>
      </c>
      <c r="E414" s="33" t="s">
        <v>110</v>
      </c>
      <c r="F414" s="33">
        <v>1000</v>
      </c>
      <c r="G414" s="33" t="s">
        <v>29</v>
      </c>
      <c r="H414" s="33">
        <v>2000</v>
      </c>
      <c r="I414" s="20">
        <f t="shared" si="62"/>
        <v>2000000</v>
      </c>
      <c r="J414" s="37" t="s">
        <v>241</v>
      </c>
      <c r="K414" s="20"/>
      <c r="L414" s="9">
        <f t="shared" si="63"/>
        <v>0</v>
      </c>
      <c r="M414" s="9"/>
      <c r="N414" s="9"/>
      <c r="O414" s="9">
        <f t="shared" si="64"/>
        <v>0</v>
      </c>
      <c r="P414" s="9"/>
      <c r="Q414" s="9"/>
      <c r="R414" s="9">
        <f t="shared" si="65"/>
        <v>0</v>
      </c>
      <c r="S414" s="9"/>
      <c r="T414" s="9"/>
      <c r="U414" s="9">
        <f t="shared" si="66"/>
        <v>2000000</v>
      </c>
      <c r="V414" s="9">
        <v>1365000</v>
      </c>
      <c r="W414" s="9">
        <v>635000</v>
      </c>
      <c r="X414" s="9">
        <f t="shared" si="67"/>
        <v>0</v>
      </c>
      <c r="Y414" s="9"/>
      <c r="Z414" s="9"/>
      <c r="AA414" s="10">
        <f t="shared" si="68"/>
        <v>0</v>
      </c>
      <c r="AB414" s="11">
        <v>45728</v>
      </c>
    </row>
    <row r="415" spans="1:28" ht="15.75" x14ac:dyDescent="0.25">
      <c r="A415" s="39">
        <v>45720</v>
      </c>
      <c r="B415" s="33" t="s">
        <v>374</v>
      </c>
      <c r="C415" s="33"/>
      <c r="D415" s="33" t="s">
        <v>41</v>
      </c>
      <c r="E415" s="33" t="s">
        <v>98</v>
      </c>
      <c r="F415" s="33">
        <v>227.8</v>
      </c>
      <c r="G415" s="33" t="s">
        <v>51</v>
      </c>
      <c r="H415" s="33">
        <v>44000</v>
      </c>
      <c r="I415" s="20">
        <f t="shared" si="62"/>
        <v>10023200</v>
      </c>
      <c r="J415" s="41" t="s">
        <v>240</v>
      </c>
      <c r="K415" s="20" t="s">
        <v>791</v>
      </c>
      <c r="L415" s="9">
        <f t="shared" si="63"/>
        <v>0</v>
      </c>
      <c r="M415" s="9"/>
      <c r="N415" s="9"/>
      <c r="O415" s="9">
        <f t="shared" si="64"/>
        <v>10023200</v>
      </c>
      <c r="P415" s="9">
        <v>10023200</v>
      </c>
      <c r="Q415" s="9"/>
      <c r="R415" s="9">
        <f t="shared" si="65"/>
        <v>0</v>
      </c>
      <c r="S415" s="9"/>
      <c r="T415" s="9"/>
      <c r="U415" s="9">
        <f t="shared" si="66"/>
        <v>0</v>
      </c>
      <c r="V415" s="9"/>
      <c r="W415" s="9"/>
      <c r="X415" s="9">
        <f t="shared" si="67"/>
        <v>0</v>
      </c>
      <c r="Y415" s="9"/>
      <c r="Z415" s="9"/>
      <c r="AA415" s="10">
        <f t="shared" si="68"/>
        <v>0</v>
      </c>
      <c r="AB415" s="11">
        <v>45721</v>
      </c>
    </row>
    <row r="416" spans="1:28" ht="15.75" x14ac:dyDescent="0.25">
      <c r="A416" s="39">
        <v>45720</v>
      </c>
      <c r="B416" s="33" t="s">
        <v>777</v>
      </c>
      <c r="C416" s="33"/>
      <c r="D416" s="33" t="s">
        <v>223</v>
      </c>
      <c r="E416" s="33" t="s">
        <v>184</v>
      </c>
      <c r="F416" s="33">
        <v>49.1</v>
      </c>
      <c r="G416" s="33" t="s">
        <v>51</v>
      </c>
      <c r="H416" s="33">
        <v>115000</v>
      </c>
      <c r="I416" s="20">
        <f t="shared" si="62"/>
        <v>5646500</v>
      </c>
      <c r="J416" s="37" t="s">
        <v>241</v>
      </c>
      <c r="K416" s="20"/>
      <c r="L416" s="9">
        <f t="shared" si="63"/>
        <v>5646500</v>
      </c>
      <c r="M416" s="9">
        <v>5646500</v>
      </c>
      <c r="N416" s="9"/>
      <c r="O416" s="9">
        <f t="shared" si="64"/>
        <v>0</v>
      </c>
      <c r="P416" s="9"/>
      <c r="Q416" s="9"/>
      <c r="R416" s="9">
        <f t="shared" si="65"/>
        <v>0</v>
      </c>
      <c r="S416" s="9"/>
      <c r="T416" s="9"/>
      <c r="U416" s="9">
        <f t="shared" si="66"/>
        <v>0</v>
      </c>
      <c r="V416" s="9"/>
      <c r="W416" s="9"/>
      <c r="X416" s="9">
        <f t="shared" si="67"/>
        <v>0</v>
      </c>
      <c r="Y416" s="9"/>
      <c r="Z416" s="9"/>
      <c r="AA416" s="10">
        <f t="shared" si="68"/>
        <v>0</v>
      </c>
      <c r="AB416" s="11">
        <v>45720</v>
      </c>
    </row>
    <row r="417" spans="1:28" ht="15.75" x14ac:dyDescent="0.25">
      <c r="A417" s="39">
        <v>45720</v>
      </c>
      <c r="B417" s="33" t="s">
        <v>231</v>
      </c>
      <c r="C417" s="33"/>
      <c r="D417" s="33"/>
      <c r="E417" s="33" t="s">
        <v>85</v>
      </c>
      <c r="F417" s="33">
        <v>31.8</v>
      </c>
      <c r="G417" s="33" t="s">
        <v>51</v>
      </c>
      <c r="H417" s="33"/>
      <c r="I417" s="20">
        <f t="shared" si="62"/>
        <v>0</v>
      </c>
      <c r="J417" s="34" t="s">
        <v>26</v>
      </c>
      <c r="K417" s="20"/>
      <c r="L417" s="9">
        <f t="shared" si="63"/>
        <v>0</v>
      </c>
      <c r="M417" s="9"/>
      <c r="N417" s="9"/>
      <c r="O417" s="9">
        <f t="shared" si="64"/>
        <v>0</v>
      </c>
      <c r="P417" s="9"/>
      <c r="Q417" s="9"/>
      <c r="R417" s="9">
        <f t="shared" si="65"/>
        <v>0</v>
      </c>
      <c r="S417" s="9"/>
      <c r="T417" s="9"/>
      <c r="U417" s="9">
        <f t="shared" si="66"/>
        <v>0</v>
      </c>
      <c r="V417" s="9"/>
      <c r="W417" s="9"/>
      <c r="X417" s="9">
        <f t="shared" si="67"/>
        <v>0</v>
      </c>
      <c r="Y417" s="9"/>
      <c r="Z417" s="9"/>
      <c r="AA417" s="10">
        <f t="shared" si="68"/>
        <v>0</v>
      </c>
      <c r="AB417" s="11"/>
    </row>
    <row r="418" spans="1:28" ht="15.75" x14ac:dyDescent="0.25">
      <c r="A418" s="39">
        <v>45720</v>
      </c>
      <c r="B418" s="33" t="s">
        <v>231</v>
      </c>
      <c r="C418" s="33"/>
      <c r="D418" s="33"/>
      <c r="E418" s="33" t="s">
        <v>143</v>
      </c>
      <c r="F418" s="33">
        <v>28.1</v>
      </c>
      <c r="G418" s="33" t="s">
        <v>51</v>
      </c>
      <c r="H418" s="33"/>
      <c r="I418" s="20">
        <f t="shared" si="62"/>
        <v>0</v>
      </c>
      <c r="J418" s="34" t="s">
        <v>26</v>
      </c>
      <c r="K418" s="20"/>
      <c r="L418" s="9">
        <f t="shared" si="63"/>
        <v>0</v>
      </c>
      <c r="M418" s="9"/>
      <c r="N418" s="9"/>
      <c r="O418" s="9">
        <f t="shared" si="64"/>
        <v>0</v>
      </c>
      <c r="P418" s="9"/>
      <c r="Q418" s="9"/>
      <c r="R418" s="9">
        <f t="shared" si="65"/>
        <v>0</v>
      </c>
      <c r="S418" s="9"/>
      <c r="T418" s="9"/>
      <c r="U418" s="9">
        <f t="shared" si="66"/>
        <v>0</v>
      </c>
      <c r="V418" s="9"/>
      <c r="W418" s="9"/>
      <c r="X418" s="9">
        <f t="shared" si="67"/>
        <v>0</v>
      </c>
      <c r="Y418" s="9"/>
      <c r="Z418" s="9"/>
      <c r="AA418" s="10">
        <f t="shared" si="68"/>
        <v>0</v>
      </c>
      <c r="AB418" s="11"/>
    </row>
    <row r="419" spans="1:28" ht="15.75" x14ac:dyDescent="0.25">
      <c r="A419" s="39">
        <v>45720</v>
      </c>
      <c r="B419" s="33" t="s">
        <v>231</v>
      </c>
      <c r="C419" s="33"/>
      <c r="D419" s="33"/>
      <c r="E419" s="33" t="s">
        <v>143</v>
      </c>
      <c r="F419" s="33">
        <v>29</v>
      </c>
      <c r="G419" s="33" t="s">
        <v>51</v>
      </c>
      <c r="H419" s="33"/>
      <c r="I419" s="20">
        <f t="shared" si="62"/>
        <v>0</v>
      </c>
      <c r="J419" s="34" t="s">
        <v>26</v>
      </c>
      <c r="K419" s="20"/>
      <c r="L419" s="9">
        <f t="shared" si="63"/>
        <v>0</v>
      </c>
      <c r="M419" s="9"/>
      <c r="N419" s="9"/>
      <c r="O419" s="9">
        <f t="shared" si="64"/>
        <v>0</v>
      </c>
      <c r="P419" s="9"/>
      <c r="Q419" s="9"/>
      <c r="R419" s="9">
        <f t="shared" si="65"/>
        <v>0</v>
      </c>
      <c r="S419" s="9"/>
      <c r="T419" s="9"/>
      <c r="U419" s="9">
        <f t="shared" si="66"/>
        <v>0</v>
      </c>
      <c r="V419" s="9"/>
      <c r="W419" s="9"/>
      <c r="X419" s="9">
        <f t="shared" si="67"/>
        <v>0</v>
      </c>
      <c r="Y419" s="9"/>
      <c r="Z419" s="9"/>
      <c r="AA419" s="10">
        <f t="shared" si="68"/>
        <v>0</v>
      </c>
      <c r="AB419" s="11"/>
    </row>
    <row r="420" spans="1:28" ht="15.75" x14ac:dyDescent="0.25">
      <c r="A420" s="39">
        <v>45720</v>
      </c>
      <c r="B420" s="33" t="s">
        <v>231</v>
      </c>
      <c r="C420" s="33"/>
      <c r="D420" s="33"/>
      <c r="E420" s="33" t="s">
        <v>482</v>
      </c>
      <c r="F420" s="33">
        <v>32</v>
      </c>
      <c r="G420" s="33" t="s">
        <v>51</v>
      </c>
      <c r="H420" s="33"/>
      <c r="I420" s="20">
        <f t="shared" si="62"/>
        <v>0</v>
      </c>
      <c r="J420" s="34" t="s">
        <v>26</v>
      </c>
      <c r="K420" s="20"/>
      <c r="L420" s="9">
        <f t="shared" si="63"/>
        <v>0</v>
      </c>
      <c r="M420" s="9"/>
      <c r="N420" s="9"/>
      <c r="O420" s="9">
        <f t="shared" si="64"/>
        <v>0</v>
      </c>
      <c r="P420" s="9"/>
      <c r="Q420" s="9"/>
      <c r="R420" s="9">
        <f t="shared" si="65"/>
        <v>0</v>
      </c>
      <c r="S420" s="9"/>
      <c r="T420" s="9"/>
      <c r="U420" s="9">
        <f t="shared" si="66"/>
        <v>0</v>
      </c>
      <c r="V420" s="9"/>
      <c r="W420" s="9"/>
      <c r="X420" s="9">
        <f t="shared" si="67"/>
        <v>0</v>
      </c>
      <c r="Y420" s="9"/>
      <c r="Z420" s="9"/>
      <c r="AA420" s="10">
        <f t="shared" si="68"/>
        <v>0</v>
      </c>
      <c r="AB420" s="11"/>
    </row>
    <row r="421" spans="1:28" ht="15.75" x14ac:dyDescent="0.25">
      <c r="A421" s="39">
        <v>45720</v>
      </c>
      <c r="B421" s="33" t="s">
        <v>231</v>
      </c>
      <c r="C421" s="33"/>
      <c r="D421" s="33"/>
      <c r="E421" s="33" t="s">
        <v>482</v>
      </c>
      <c r="F421" s="43">
        <v>30.3</v>
      </c>
      <c r="G421" s="33" t="s">
        <v>51</v>
      </c>
      <c r="H421" s="33"/>
      <c r="I421" s="20">
        <f t="shared" si="62"/>
        <v>0</v>
      </c>
      <c r="J421" s="34" t="s">
        <v>26</v>
      </c>
      <c r="K421" s="20"/>
      <c r="L421" s="9">
        <f t="shared" si="63"/>
        <v>0</v>
      </c>
      <c r="M421" s="9"/>
      <c r="N421" s="9"/>
      <c r="O421" s="9">
        <f t="shared" si="64"/>
        <v>0</v>
      </c>
      <c r="P421" s="9"/>
      <c r="Q421" s="9"/>
      <c r="R421" s="9">
        <f t="shared" si="65"/>
        <v>0</v>
      </c>
      <c r="S421" s="9"/>
      <c r="T421" s="9"/>
      <c r="U421" s="9">
        <f t="shared" si="66"/>
        <v>0</v>
      </c>
      <c r="V421" s="9"/>
      <c r="W421" s="9"/>
      <c r="X421" s="9">
        <f t="shared" si="67"/>
        <v>0</v>
      </c>
      <c r="Y421" s="9"/>
      <c r="Z421" s="9"/>
      <c r="AA421" s="10">
        <f t="shared" si="68"/>
        <v>0</v>
      </c>
      <c r="AB421" s="11"/>
    </row>
    <row r="422" spans="1:28" ht="15.75" x14ac:dyDescent="0.25">
      <c r="A422" s="39">
        <v>45720</v>
      </c>
      <c r="B422" s="33" t="s">
        <v>736</v>
      </c>
      <c r="C422" s="33"/>
      <c r="D422" s="33" t="s">
        <v>41</v>
      </c>
      <c r="E422" s="33" t="s">
        <v>166</v>
      </c>
      <c r="F422" s="33">
        <v>2</v>
      </c>
      <c r="G422" s="33" t="s">
        <v>23</v>
      </c>
      <c r="H422" s="33">
        <v>400000</v>
      </c>
      <c r="I422" s="20">
        <f t="shared" si="62"/>
        <v>800000</v>
      </c>
      <c r="J422" s="41" t="s">
        <v>241</v>
      </c>
      <c r="K422" s="20"/>
      <c r="L422" s="9">
        <f t="shared" si="63"/>
        <v>800000</v>
      </c>
      <c r="M422" s="9">
        <v>800000</v>
      </c>
      <c r="N422" s="9"/>
      <c r="O422" s="9">
        <f t="shared" si="64"/>
        <v>0</v>
      </c>
      <c r="P422" s="9"/>
      <c r="Q422" s="9"/>
      <c r="R422" s="9">
        <f t="shared" si="65"/>
        <v>0</v>
      </c>
      <c r="S422" s="9"/>
      <c r="T422" s="9"/>
      <c r="U422" s="9">
        <f t="shared" si="66"/>
        <v>0</v>
      </c>
      <c r="V422" s="9"/>
      <c r="W422" s="9"/>
      <c r="X422" s="9">
        <f t="shared" si="67"/>
        <v>0</v>
      </c>
      <c r="Y422" s="9"/>
      <c r="Z422" s="9"/>
      <c r="AA422" s="10">
        <f t="shared" si="68"/>
        <v>0</v>
      </c>
      <c r="AB422" s="11">
        <v>45719</v>
      </c>
    </row>
    <row r="423" spans="1:28" ht="15.75" x14ac:dyDescent="0.25">
      <c r="A423" s="39">
        <v>45720</v>
      </c>
      <c r="B423" s="33" t="s">
        <v>332</v>
      </c>
      <c r="C423" s="33"/>
      <c r="D423" s="33" t="s">
        <v>31</v>
      </c>
      <c r="E423" s="33" t="s">
        <v>76</v>
      </c>
      <c r="F423" s="33">
        <v>5</v>
      </c>
      <c r="G423" s="33" t="s">
        <v>51</v>
      </c>
      <c r="H423" s="33">
        <v>82000</v>
      </c>
      <c r="I423" s="20">
        <f t="shared" si="62"/>
        <v>410000</v>
      </c>
      <c r="J423" s="37" t="s">
        <v>241</v>
      </c>
      <c r="K423" s="20"/>
      <c r="L423" s="9">
        <f t="shared" si="63"/>
        <v>0</v>
      </c>
      <c r="M423" s="9"/>
      <c r="N423" s="9"/>
      <c r="O423" s="9">
        <f t="shared" si="64"/>
        <v>0</v>
      </c>
      <c r="P423" s="9"/>
      <c r="Q423" s="9"/>
      <c r="R423" s="9">
        <f t="shared" si="65"/>
        <v>0</v>
      </c>
      <c r="S423" s="9"/>
      <c r="T423" s="9"/>
      <c r="U423" s="9">
        <f t="shared" si="66"/>
        <v>410000</v>
      </c>
      <c r="V423" s="9">
        <v>410000</v>
      </c>
      <c r="W423" s="9"/>
      <c r="X423" s="9">
        <f t="shared" si="67"/>
        <v>0</v>
      </c>
      <c r="Y423" s="9"/>
      <c r="Z423" s="9"/>
      <c r="AA423" s="10">
        <f t="shared" si="68"/>
        <v>0</v>
      </c>
      <c r="AB423" s="11">
        <v>45720</v>
      </c>
    </row>
    <row r="424" spans="1:28" ht="15.75" x14ac:dyDescent="0.25">
      <c r="A424" s="39">
        <v>45720</v>
      </c>
      <c r="B424" s="33" t="s">
        <v>60</v>
      </c>
      <c r="C424" s="33"/>
      <c r="D424" s="33" t="s">
        <v>223</v>
      </c>
      <c r="E424" s="33" t="s">
        <v>61</v>
      </c>
      <c r="F424" s="33">
        <v>10</v>
      </c>
      <c r="G424" s="33" t="s">
        <v>25</v>
      </c>
      <c r="H424" s="33">
        <v>45000</v>
      </c>
      <c r="I424" s="20">
        <f t="shared" si="62"/>
        <v>450000</v>
      </c>
      <c r="J424" s="37" t="s">
        <v>240</v>
      </c>
      <c r="K424" s="20" t="s">
        <v>781</v>
      </c>
      <c r="L424" s="9">
        <f t="shared" si="63"/>
        <v>0</v>
      </c>
      <c r="M424" s="9"/>
      <c r="N424" s="9"/>
      <c r="O424" s="9">
        <f t="shared" si="64"/>
        <v>450000</v>
      </c>
      <c r="P424" s="9">
        <v>450000</v>
      </c>
      <c r="Q424" s="9"/>
      <c r="R424" s="9">
        <f t="shared" si="65"/>
        <v>0</v>
      </c>
      <c r="S424" s="9"/>
      <c r="T424" s="9"/>
      <c r="U424" s="9">
        <f t="shared" si="66"/>
        <v>0</v>
      </c>
      <c r="V424" s="9"/>
      <c r="W424" s="9"/>
      <c r="X424" s="9">
        <f t="shared" si="67"/>
        <v>0</v>
      </c>
      <c r="Y424" s="9"/>
      <c r="Z424" s="9"/>
      <c r="AA424" s="10">
        <f t="shared" si="68"/>
        <v>0</v>
      </c>
      <c r="AB424" s="11">
        <v>45720</v>
      </c>
    </row>
    <row r="425" spans="1:28" ht="15.75" x14ac:dyDescent="0.25">
      <c r="A425" s="39">
        <v>45720</v>
      </c>
      <c r="B425" s="33" t="s">
        <v>60</v>
      </c>
      <c r="C425" s="33"/>
      <c r="D425" s="33" t="s">
        <v>223</v>
      </c>
      <c r="E425" s="33" t="s">
        <v>266</v>
      </c>
      <c r="F425" s="33">
        <v>10.65</v>
      </c>
      <c r="G425" s="33" t="s">
        <v>267</v>
      </c>
      <c r="H425" s="33">
        <v>55000</v>
      </c>
      <c r="I425" s="20">
        <f t="shared" si="62"/>
        <v>585750</v>
      </c>
      <c r="J425" s="37" t="s">
        <v>240</v>
      </c>
      <c r="K425" s="20" t="s">
        <v>781</v>
      </c>
      <c r="L425" s="9">
        <f t="shared" si="63"/>
        <v>0</v>
      </c>
      <c r="M425" s="9"/>
      <c r="N425" s="9"/>
      <c r="O425" s="9">
        <f t="shared" si="64"/>
        <v>549750</v>
      </c>
      <c r="P425" s="9">
        <v>549750</v>
      </c>
      <c r="Q425" s="9"/>
      <c r="R425" s="9">
        <f t="shared" si="65"/>
        <v>0</v>
      </c>
      <c r="S425" s="9"/>
      <c r="T425" s="9"/>
      <c r="U425" s="9">
        <f t="shared" si="66"/>
        <v>36000</v>
      </c>
      <c r="V425" s="9">
        <v>36000</v>
      </c>
      <c r="W425" s="9"/>
      <c r="X425" s="9">
        <f t="shared" si="67"/>
        <v>0</v>
      </c>
      <c r="Y425" s="9"/>
      <c r="Z425" s="9"/>
      <c r="AA425" s="10">
        <f t="shared" si="68"/>
        <v>0</v>
      </c>
      <c r="AB425" s="11">
        <v>45720</v>
      </c>
    </row>
    <row r="426" spans="1:28" ht="15.75" x14ac:dyDescent="0.25">
      <c r="A426" s="39">
        <v>45720</v>
      </c>
      <c r="B426" s="33" t="s">
        <v>438</v>
      </c>
      <c r="C426" s="33"/>
      <c r="D426" s="33" t="s">
        <v>31</v>
      </c>
      <c r="E426" s="33" t="s">
        <v>102</v>
      </c>
      <c r="F426" s="33">
        <v>24</v>
      </c>
      <c r="G426" s="33" t="s">
        <v>74</v>
      </c>
      <c r="H426" s="33">
        <v>65000</v>
      </c>
      <c r="I426" s="20">
        <f t="shared" si="62"/>
        <v>1560000</v>
      </c>
      <c r="J426" s="37" t="s">
        <v>240</v>
      </c>
      <c r="K426" s="20" t="s">
        <v>786</v>
      </c>
      <c r="L426" s="9">
        <f t="shared" si="63"/>
        <v>0</v>
      </c>
      <c r="M426" s="9"/>
      <c r="N426" s="9"/>
      <c r="O426" s="9">
        <f t="shared" si="64"/>
        <v>1560000</v>
      </c>
      <c r="P426" s="9">
        <v>1560000</v>
      </c>
      <c r="Q426" s="9"/>
      <c r="R426" s="9">
        <f t="shared" si="65"/>
        <v>0</v>
      </c>
      <c r="S426" s="9"/>
      <c r="T426" s="9"/>
      <c r="U426" s="9">
        <f t="shared" si="66"/>
        <v>0</v>
      </c>
      <c r="V426" s="9"/>
      <c r="W426" s="9"/>
      <c r="X426" s="9">
        <f t="shared" si="67"/>
        <v>0</v>
      </c>
      <c r="Y426" s="9"/>
      <c r="Z426" s="9"/>
      <c r="AA426" s="10">
        <f t="shared" si="68"/>
        <v>0</v>
      </c>
      <c r="AB426" s="11">
        <v>45720</v>
      </c>
    </row>
    <row r="427" spans="1:28" ht="15.75" x14ac:dyDescent="0.25">
      <c r="A427" s="39">
        <v>45720</v>
      </c>
      <c r="B427" s="33" t="s">
        <v>438</v>
      </c>
      <c r="C427" s="33"/>
      <c r="D427" s="33" t="s">
        <v>31</v>
      </c>
      <c r="E427" s="33" t="s">
        <v>235</v>
      </c>
      <c r="F427" s="33">
        <v>10</v>
      </c>
      <c r="G427" s="33" t="s">
        <v>51</v>
      </c>
      <c r="H427" s="33">
        <v>90000</v>
      </c>
      <c r="I427" s="20">
        <f t="shared" si="62"/>
        <v>900000</v>
      </c>
      <c r="J427" s="37" t="s">
        <v>240</v>
      </c>
      <c r="K427" s="20" t="s">
        <v>786</v>
      </c>
      <c r="L427" s="9">
        <f t="shared" si="63"/>
        <v>0</v>
      </c>
      <c r="M427" s="9"/>
      <c r="N427" s="9"/>
      <c r="O427" s="9">
        <f t="shared" si="64"/>
        <v>900000</v>
      </c>
      <c r="P427" s="9">
        <v>900000</v>
      </c>
      <c r="Q427" s="9"/>
      <c r="R427" s="9">
        <f t="shared" si="65"/>
        <v>0</v>
      </c>
      <c r="S427" s="9"/>
      <c r="T427" s="9"/>
      <c r="U427" s="9">
        <f t="shared" si="66"/>
        <v>0</v>
      </c>
      <c r="V427" s="9"/>
      <c r="W427" s="9"/>
      <c r="X427" s="9">
        <f t="shared" si="67"/>
        <v>0</v>
      </c>
      <c r="Y427" s="9"/>
      <c r="Z427" s="9"/>
      <c r="AA427" s="10">
        <f t="shared" si="68"/>
        <v>0</v>
      </c>
      <c r="AB427" s="11">
        <v>45720</v>
      </c>
    </row>
    <row r="428" spans="1:28" ht="15.75" x14ac:dyDescent="0.25">
      <c r="A428" s="39">
        <v>45720</v>
      </c>
      <c r="B428" s="33" t="s">
        <v>438</v>
      </c>
      <c r="C428" s="33"/>
      <c r="D428" s="33" t="s">
        <v>31</v>
      </c>
      <c r="E428" s="33" t="s">
        <v>234</v>
      </c>
      <c r="F428" s="33">
        <v>20</v>
      </c>
      <c r="G428" s="33" t="s">
        <v>51</v>
      </c>
      <c r="H428" s="33">
        <v>90000</v>
      </c>
      <c r="I428" s="20">
        <f t="shared" si="62"/>
        <v>1800000</v>
      </c>
      <c r="J428" s="37" t="s">
        <v>240</v>
      </c>
      <c r="K428" s="20" t="s">
        <v>786</v>
      </c>
      <c r="L428" s="9">
        <f t="shared" si="63"/>
        <v>0</v>
      </c>
      <c r="M428" s="9"/>
      <c r="N428" s="9"/>
      <c r="O428" s="9">
        <f t="shared" si="64"/>
        <v>1800000</v>
      </c>
      <c r="P428" s="9">
        <v>1800000</v>
      </c>
      <c r="Q428" s="9"/>
      <c r="R428" s="9">
        <f t="shared" si="65"/>
        <v>0</v>
      </c>
      <c r="S428" s="9"/>
      <c r="T428" s="9"/>
      <c r="U428" s="9">
        <f t="shared" si="66"/>
        <v>0</v>
      </c>
      <c r="V428" s="9"/>
      <c r="W428" s="9"/>
      <c r="X428" s="9">
        <f t="shared" si="67"/>
        <v>0</v>
      </c>
      <c r="Y428" s="9"/>
      <c r="Z428" s="9"/>
      <c r="AA428" s="10">
        <f t="shared" si="68"/>
        <v>0</v>
      </c>
      <c r="AB428" s="11">
        <v>45720</v>
      </c>
    </row>
    <row r="429" spans="1:28" ht="15.75" x14ac:dyDescent="0.25">
      <c r="A429" s="39">
        <v>45720</v>
      </c>
      <c r="B429" s="33" t="s">
        <v>438</v>
      </c>
      <c r="C429" s="33"/>
      <c r="D429" s="33" t="s">
        <v>31</v>
      </c>
      <c r="E429" s="33" t="s">
        <v>236</v>
      </c>
      <c r="F429" s="33">
        <v>5</v>
      </c>
      <c r="G429" s="33" t="s">
        <v>51</v>
      </c>
      <c r="H429" s="33">
        <v>90000</v>
      </c>
      <c r="I429" s="20">
        <f t="shared" si="62"/>
        <v>450000</v>
      </c>
      <c r="J429" s="37" t="s">
        <v>240</v>
      </c>
      <c r="K429" s="20" t="s">
        <v>786</v>
      </c>
      <c r="L429" s="9">
        <f t="shared" si="63"/>
        <v>0</v>
      </c>
      <c r="M429" s="9"/>
      <c r="N429" s="9"/>
      <c r="O429" s="9">
        <f t="shared" si="64"/>
        <v>450000</v>
      </c>
      <c r="P429" s="9">
        <v>450000</v>
      </c>
      <c r="Q429" s="9"/>
      <c r="R429" s="9">
        <f t="shared" si="65"/>
        <v>0</v>
      </c>
      <c r="S429" s="9"/>
      <c r="T429" s="9"/>
      <c r="U429" s="9">
        <f t="shared" si="66"/>
        <v>0</v>
      </c>
      <c r="V429" s="9"/>
      <c r="W429" s="9"/>
      <c r="X429" s="9">
        <f t="shared" si="67"/>
        <v>0</v>
      </c>
      <c r="Y429" s="9"/>
      <c r="Z429" s="9"/>
      <c r="AA429" s="10">
        <f t="shared" si="68"/>
        <v>0</v>
      </c>
      <c r="AB429" s="11">
        <v>45720</v>
      </c>
    </row>
    <row r="430" spans="1:28" ht="15.75" x14ac:dyDescent="0.25">
      <c r="A430" s="39">
        <v>45720</v>
      </c>
      <c r="B430" s="33" t="s">
        <v>438</v>
      </c>
      <c r="C430" s="33"/>
      <c r="D430" s="33" t="s">
        <v>31</v>
      </c>
      <c r="E430" s="33" t="s">
        <v>237</v>
      </c>
      <c r="F430" s="33">
        <v>30</v>
      </c>
      <c r="G430" s="33" t="s">
        <v>51</v>
      </c>
      <c r="H430" s="33">
        <v>90000</v>
      </c>
      <c r="I430" s="20">
        <f t="shared" si="62"/>
        <v>2700000</v>
      </c>
      <c r="J430" s="37" t="s">
        <v>240</v>
      </c>
      <c r="K430" s="20" t="s">
        <v>786</v>
      </c>
      <c r="L430" s="9">
        <f t="shared" si="63"/>
        <v>0</v>
      </c>
      <c r="M430" s="9"/>
      <c r="N430" s="9"/>
      <c r="O430" s="9">
        <f t="shared" si="64"/>
        <v>2700000</v>
      </c>
      <c r="P430" s="9">
        <v>2700000</v>
      </c>
      <c r="Q430" s="9"/>
      <c r="R430" s="9">
        <f t="shared" si="65"/>
        <v>0</v>
      </c>
      <c r="S430" s="9"/>
      <c r="T430" s="9"/>
      <c r="U430" s="9">
        <f t="shared" si="66"/>
        <v>0</v>
      </c>
      <c r="V430" s="9"/>
      <c r="W430" s="9"/>
      <c r="X430" s="9">
        <f t="shared" si="67"/>
        <v>0</v>
      </c>
      <c r="Y430" s="9"/>
      <c r="Z430" s="9"/>
      <c r="AA430" s="10">
        <f t="shared" si="68"/>
        <v>0</v>
      </c>
      <c r="AB430" s="11">
        <v>45720</v>
      </c>
    </row>
    <row r="431" spans="1:28" ht="15.75" x14ac:dyDescent="0.25">
      <c r="A431" s="39">
        <v>45720</v>
      </c>
      <c r="B431" s="33" t="s">
        <v>438</v>
      </c>
      <c r="C431" s="33"/>
      <c r="D431" s="33" t="s">
        <v>31</v>
      </c>
      <c r="E431" s="33" t="s">
        <v>381</v>
      </c>
      <c r="F431" s="33">
        <v>5.2</v>
      </c>
      <c r="G431" s="33" t="s">
        <v>267</v>
      </c>
      <c r="H431" s="33">
        <v>1150000</v>
      </c>
      <c r="I431" s="20">
        <f t="shared" si="62"/>
        <v>5980000</v>
      </c>
      <c r="J431" s="37" t="s">
        <v>240</v>
      </c>
      <c r="K431" s="20" t="s">
        <v>786</v>
      </c>
      <c r="L431" s="9">
        <f t="shared" si="63"/>
        <v>0</v>
      </c>
      <c r="M431" s="9"/>
      <c r="N431" s="9"/>
      <c r="O431" s="9">
        <f t="shared" si="64"/>
        <v>5980000</v>
      </c>
      <c r="P431" s="9">
        <v>5980000</v>
      </c>
      <c r="Q431" s="9"/>
      <c r="R431" s="9">
        <f t="shared" si="65"/>
        <v>0</v>
      </c>
      <c r="S431" s="9"/>
      <c r="T431" s="9"/>
      <c r="U431" s="9">
        <f t="shared" si="66"/>
        <v>0</v>
      </c>
      <c r="V431" s="9"/>
      <c r="W431" s="9"/>
      <c r="X431" s="9">
        <f t="shared" si="67"/>
        <v>0</v>
      </c>
      <c r="Y431" s="9"/>
      <c r="Z431" s="9"/>
      <c r="AA431" s="10">
        <f t="shared" si="68"/>
        <v>0</v>
      </c>
      <c r="AB431" s="11">
        <v>45720</v>
      </c>
    </row>
    <row r="432" spans="1:28" ht="15.75" x14ac:dyDescent="0.25">
      <c r="A432" s="39">
        <v>45720</v>
      </c>
      <c r="B432" s="33" t="s">
        <v>778</v>
      </c>
      <c r="C432" s="33"/>
      <c r="D432" s="33" t="s">
        <v>31</v>
      </c>
      <c r="E432" s="33" t="s">
        <v>139</v>
      </c>
      <c r="F432" s="33">
        <v>5</v>
      </c>
      <c r="G432" s="33" t="s">
        <v>23</v>
      </c>
      <c r="H432" s="33">
        <v>400000</v>
      </c>
      <c r="I432" s="20">
        <f t="shared" si="62"/>
        <v>2000000</v>
      </c>
      <c r="J432" s="37" t="s">
        <v>241</v>
      </c>
      <c r="K432" s="20"/>
      <c r="L432" s="9">
        <f t="shared" si="63"/>
        <v>0</v>
      </c>
      <c r="M432" s="9"/>
      <c r="N432" s="9"/>
      <c r="O432" s="9">
        <f t="shared" si="64"/>
        <v>0</v>
      </c>
      <c r="P432" s="9"/>
      <c r="Q432" s="9"/>
      <c r="R432" s="9">
        <f t="shared" si="65"/>
        <v>0</v>
      </c>
      <c r="S432" s="9"/>
      <c r="T432" s="9"/>
      <c r="U432" s="9">
        <f t="shared" si="66"/>
        <v>2000000</v>
      </c>
      <c r="V432" s="9">
        <v>2000000</v>
      </c>
      <c r="W432" s="9"/>
      <c r="X432" s="9">
        <f t="shared" si="67"/>
        <v>0</v>
      </c>
      <c r="Y432" s="9"/>
      <c r="Z432" s="9"/>
      <c r="AA432" s="10">
        <f t="shared" si="68"/>
        <v>0</v>
      </c>
      <c r="AB432" s="11">
        <v>45720</v>
      </c>
    </row>
    <row r="433" spans="1:28" ht="15.75" x14ac:dyDescent="0.25">
      <c r="A433" s="39">
        <v>45720</v>
      </c>
      <c r="B433" s="35" t="s">
        <v>663</v>
      </c>
      <c r="C433" s="35"/>
      <c r="D433" s="35" t="s">
        <v>223</v>
      </c>
      <c r="E433" s="35" t="s">
        <v>86</v>
      </c>
      <c r="F433" s="40">
        <v>25</v>
      </c>
      <c r="G433" s="35" t="s">
        <v>51</v>
      </c>
      <c r="H433" s="35">
        <v>100000</v>
      </c>
      <c r="I433" s="20">
        <f t="shared" si="62"/>
        <v>2500000</v>
      </c>
      <c r="J433" s="41" t="s">
        <v>240</v>
      </c>
      <c r="K433" s="20"/>
      <c r="L433" s="9">
        <f t="shared" si="63"/>
        <v>0</v>
      </c>
      <c r="M433" s="9"/>
      <c r="N433" s="9"/>
      <c r="O433" s="9">
        <f t="shared" si="64"/>
        <v>0</v>
      </c>
      <c r="P433" s="9"/>
      <c r="Q433" s="9"/>
      <c r="R433" s="9">
        <f t="shared" si="65"/>
        <v>0</v>
      </c>
      <c r="S433" s="9"/>
      <c r="T433" s="9"/>
      <c r="U433" s="9">
        <f t="shared" si="66"/>
        <v>0</v>
      </c>
      <c r="V433" s="9"/>
      <c r="W433" s="9"/>
      <c r="X433" s="9">
        <f t="shared" si="67"/>
        <v>2500000</v>
      </c>
      <c r="Y433" s="9">
        <v>2500000</v>
      </c>
      <c r="Z433" s="9"/>
      <c r="AA433" s="10">
        <f t="shared" si="68"/>
        <v>0</v>
      </c>
      <c r="AB433" s="11">
        <v>45721</v>
      </c>
    </row>
    <row r="434" spans="1:28" ht="15.75" x14ac:dyDescent="0.25">
      <c r="A434" s="39">
        <v>45720</v>
      </c>
      <c r="B434" s="33" t="s">
        <v>222</v>
      </c>
      <c r="C434" s="33"/>
      <c r="D434" s="33" t="s">
        <v>31</v>
      </c>
      <c r="E434" s="33" t="s">
        <v>73</v>
      </c>
      <c r="F434" s="21">
        <v>10</v>
      </c>
      <c r="G434" s="33" t="s">
        <v>74</v>
      </c>
      <c r="H434" s="21">
        <v>50000</v>
      </c>
      <c r="I434" s="20">
        <f t="shared" si="62"/>
        <v>500000</v>
      </c>
      <c r="J434" s="37" t="s">
        <v>241</v>
      </c>
      <c r="K434" s="20"/>
      <c r="L434" s="9">
        <f t="shared" si="63"/>
        <v>0</v>
      </c>
      <c r="M434" s="9"/>
      <c r="N434" s="9"/>
      <c r="O434" s="9">
        <f t="shared" si="64"/>
        <v>0</v>
      </c>
      <c r="P434" s="9"/>
      <c r="Q434" s="9"/>
      <c r="R434" s="9">
        <f t="shared" si="65"/>
        <v>0</v>
      </c>
      <c r="S434" s="9"/>
      <c r="T434" s="9"/>
      <c r="U434" s="9">
        <f t="shared" si="66"/>
        <v>500000</v>
      </c>
      <c r="V434" s="9">
        <v>500000</v>
      </c>
      <c r="W434" s="9"/>
      <c r="X434" s="9">
        <f t="shared" si="67"/>
        <v>0</v>
      </c>
      <c r="Y434" s="9"/>
      <c r="Z434" s="9"/>
      <c r="AA434" s="10">
        <f t="shared" si="68"/>
        <v>0</v>
      </c>
      <c r="AB434" s="11">
        <v>45720</v>
      </c>
    </row>
    <row r="435" spans="1:28" ht="15.75" x14ac:dyDescent="0.25">
      <c r="A435" s="39">
        <v>45720</v>
      </c>
      <c r="B435" s="33" t="s">
        <v>222</v>
      </c>
      <c r="C435" s="33"/>
      <c r="D435" s="33" t="s">
        <v>31</v>
      </c>
      <c r="E435" s="33" t="s">
        <v>228</v>
      </c>
      <c r="F435" s="21">
        <v>1</v>
      </c>
      <c r="G435" s="33" t="s">
        <v>779</v>
      </c>
      <c r="H435" s="21">
        <v>1200000</v>
      </c>
      <c r="I435" s="20">
        <f t="shared" si="62"/>
        <v>1200000</v>
      </c>
      <c r="J435" s="37" t="s">
        <v>241</v>
      </c>
      <c r="K435" s="20"/>
      <c r="L435" s="9">
        <f t="shared" si="63"/>
        <v>0</v>
      </c>
      <c r="M435" s="9"/>
      <c r="N435" s="9"/>
      <c r="O435" s="9">
        <f t="shared" si="64"/>
        <v>0</v>
      </c>
      <c r="P435" s="9"/>
      <c r="Q435" s="9"/>
      <c r="R435" s="9">
        <f t="shared" si="65"/>
        <v>0</v>
      </c>
      <c r="S435" s="9"/>
      <c r="T435" s="9"/>
      <c r="U435" s="9">
        <f t="shared" si="66"/>
        <v>1200000</v>
      </c>
      <c r="V435" s="9">
        <v>1200000</v>
      </c>
      <c r="W435" s="9"/>
      <c r="X435" s="9">
        <f t="shared" si="67"/>
        <v>0</v>
      </c>
      <c r="Y435" s="9"/>
      <c r="Z435" s="9"/>
      <c r="AA435" s="10">
        <f t="shared" si="68"/>
        <v>0</v>
      </c>
      <c r="AB435" s="11">
        <v>45720</v>
      </c>
    </row>
    <row r="436" spans="1:28" ht="15.75" x14ac:dyDescent="0.25">
      <c r="A436" s="39">
        <v>45720</v>
      </c>
      <c r="B436" s="33" t="s">
        <v>96</v>
      </c>
      <c r="C436" s="33"/>
      <c r="D436" s="33" t="s">
        <v>41</v>
      </c>
      <c r="E436" s="33" t="s">
        <v>190</v>
      </c>
      <c r="F436" s="21">
        <v>210</v>
      </c>
      <c r="G436" s="33" t="s">
        <v>51</v>
      </c>
      <c r="H436" s="21">
        <v>42000</v>
      </c>
      <c r="I436" s="20">
        <f t="shared" si="62"/>
        <v>8820000</v>
      </c>
      <c r="J436" s="34" t="s">
        <v>26</v>
      </c>
      <c r="K436" s="20" t="s">
        <v>875</v>
      </c>
      <c r="L436" s="9">
        <f t="shared" si="63"/>
        <v>0</v>
      </c>
      <c r="M436" s="9"/>
      <c r="N436" s="9"/>
      <c r="O436" s="9">
        <f t="shared" si="64"/>
        <v>0</v>
      </c>
      <c r="P436" s="9"/>
      <c r="Q436" s="9"/>
      <c r="R436" s="9">
        <f t="shared" si="65"/>
        <v>0</v>
      </c>
      <c r="S436" s="9"/>
      <c r="T436" s="9"/>
      <c r="U436" s="9">
        <f t="shared" si="66"/>
        <v>0</v>
      </c>
      <c r="V436" s="9"/>
      <c r="W436" s="9"/>
      <c r="X436" s="9">
        <f t="shared" si="67"/>
        <v>0</v>
      </c>
      <c r="Y436" s="9"/>
      <c r="Z436" s="9"/>
      <c r="AA436" s="10">
        <f t="shared" si="68"/>
        <v>8820000</v>
      </c>
      <c r="AB436" s="11"/>
    </row>
    <row r="437" spans="1:28" ht="15.75" x14ac:dyDescent="0.25">
      <c r="A437" s="39">
        <v>45720</v>
      </c>
      <c r="B437" s="33" t="s">
        <v>347</v>
      </c>
      <c r="C437" s="33"/>
      <c r="D437" s="33" t="s">
        <v>223</v>
      </c>
      <c r="E437" s="33" t="s">
        <v>95</v>
      </c>
      <c r="F437" s="21">
        <v>300</v>
      </c>
      <c r="G437" s="33" t="s">
        <v>29</v>
      </c>
      <c r="H437" s="21">
        <v>3600</v>
      </c>
      <c r="I437" s="20">
        <f>F437*H437</f>
        <v>1080000</v>
      </c>
      <c r="J437" s="37" t="s">
        <v>241</v>
      </c>
      <c r="K437" s="20"/>
      <c r="L437" s="9">
        <f t="shared" si="63"/>
        <v>0</v>
      </c>
      <c r="M437" s="9"/>
      <c r="N437" s="9"/>
      <c r="O437" s="9">
        <f t="shared" si="64"/>
        <v>0</v>
      </c>
      <c r="P437" s="9"/>
      <c r="Q437" s="9"/>
      <c r="R437" s="9">
        <f t="shared" si="65"/>
        <v>0</v>
      </c>
      <c r="S437" s="9"/>
      <c r="T437" s="9"/>
      <c r="U437" s="9">
        <f t="shared" si="66"/>
        <v>1080000</v>
      </c>
      <c r="V437" s="9">
        <v>1080000</v>
      </c>
      <c r="W437" s="9"/>
      <c r="X437" s="9">
        <f t="shared" si="67"/>
        <v>0</v>
      </c>
      <c r="Y437" s="9"/>
      <c r="Z437" s="9"/>
      <c r="AA437" s="10">
        <f t="shared" si="68"/>
        <v>0</v>
      </c>
      <c r="AB437" s="11">
        <v>45720</v>
      </c>
    </row>
    <row r="438" spans="1:28" ht="15.75" x14ac:dyDescent="0.25">
      <c r="A438" s="39">
        <v>45720</v>
      </c>
      <c r="B438" s="33" t="s">
        <v>347</v>
      </c>
      <c r="C438" s="33"/>
      <c r="D438" s="33" t="s">
        <v>223</v>
      </c>
      <c r="E438" s="33" t="s">
        <v>407</v>
      </c>
      <c r="F438" s="21">
        <v>2</v>
      </c>
      <c r="G438" s="33" t="s">
        <v>33</v>
      </c>
      <c r="H438" s="21">
        <v>300000</v>
      </c>
      <c r="I438" s="20">
        <f>F438*H438</f>
        <v>600000</v>
      </c>
      <c r="J438" s="37" t="s">
        <v>241</v>
      </c>
      <c r="K438" s="20"/>
      <c r="L438" s="9">
        <f t="shared" si="63"/>
        <v>0</v>
      </c>
      <c r="M438" s="9"/>
      <c r="N438" s="9"/>
      <c r="O438" s="9">
        <f t="shared" si="64"/>
        <v>0</v>
      </c>
      <c r="P438" s="9"/>
      <c r="Q438" s="9"/>
      <c r="R438" s="9">
        <f t="shared" si="65"/>
        <v>0</v>
      </c>
      <c r="S438" s="9"/>
      <c r="T438" s="9"/>
      <c r="U438" s="9">
        <f t="shared" si="66"/>
        <v>600000</v>
      </c>
      <c r="V438" s="9">
        <v>600000</v>
      </c>
      <c r="W438" s="9"/>
      <c r="X438" s="9">
        <f t="shared" si="67"/>
        <v>0</v>
      </c>
      <c r="Y438" s="9"/>
      <c r="Z438" s="9"/>
      <c r="AA438" s="10">
        <f t="shared" si="68"/>
        <v>0</v>
      </c>
      <c r="AB438" s="11">
        <v>45720</v>
      </c>
    </row>
    <row r="439" spans="1:28" ht="15.75" x14ac:dyDescent="0.25">
      <c r="A439" s="39">
        <v>45720</v>
      </c>
      <c r="B439" s="33" t="s">
        <v>141</v>
      </c>
      <c r="C439" s="33"/>
      <c r="D439" s="33" t="s">
        <v>31</v>
      </c>
      <c r="E439" s="33" t="s">
        <v>95</v>
      </c>
      <c r="F439" s="21">
        <v>5200</v>
      </c>
      <c r="G439" s="33" t="s">
        <v>29</v>
      </c>
      <c r="H439" s="21">
        <v>3800</v>
      </c>
      <c r="I439" s="20">
        <f>F439*H439</f>
        <v>19760000</v>
      </c>
      <c r="J439" s="34" t="s">
        <v>26</v>
      </c>
      <c r="K439" s="20"/>
      <c r="L439" s="9">
        <f t="shared" si="63"/>
        <v>0</v>
      </c>
      <c r="M439" s="9"/>
      <c r="N439" s="9"/>
      <c r="O439" s="9">
        <f t="shared" si="64"/>
        <v>0</v>
      </c>
      <c r="P439" s="9"/>
      <c r="Q439" s="9"/>
      <c r="R439" s="9">
        <f t="shared" si="65"/>
        <v>0</v>
      </c>
      <c r="S439" s="9"/>
      <c r="T439" s="9"/>
      <c r="U439" s="9">
        <f t="shared" si="66"/>
        <v>0</v>
      </c>
      <c r="V439" s="9"/>
      <c r="W439" s="9"/>
      <c r="X439" s="9">
        <f t="shared" si="67"/>
        <v>0</v>
      </c>
      <c r="Y439" s="9"/>
      <c r="Z439" s="9"/>
      <c r="AA439" s="10">
        <f t="shared" si="68"/>
        <v>19760000</v>
      </c>
      <c r="AB439" s="11"/>
    </row>
    <row r="440" spans="1:28" ht="15.75" x14ac:dyDescent="0.25">
      <c r="A440" s="39">
        <v>45720</v>
      </c>
      <c r="B440" s="33" t="s">
        <v>170</v>
      </c>
      <c r="C440" s="33"/>
      <c r="D440" s="33" t="s">
        <v>31</v>
      </c>
      <c r="E440" s="33" t="s">
        <v>467</v>
      </c>
      <c r="F440" s="21">
        <v>34.4</v>
      </c>
      <c r="G440" s="33" t="s">
        <v>51</v>
      </c>
      <c r="H440" s="21">
        <v>46000</v>
      </c>
      <c r="I440" s="20">
        <f>F440*H440</f>
        <v>1582400</v>
      </c>
      <c r="J440" s="37" t="s">
        <v>241</v>
      </c>
      <c r="K440" s="20"/>
      <c r="L440" s="9">
        <f t="shared" si="63"/>
        <v>1582400</v>
      </c>
      <c r="M440" s="9">
        <v>1582400</v>
      </c>
      <c r="N440" s="9"/>
      <c r="O440" s="9">
        <f t="shared" si="64"/>
        <v>0</v>
      </c>
      <c r="P440" s="9"/>
      <c r="Q440" s="9"/>
      <c r="R440" s="9">
        <f t="shared" si="65"/>
        <v>0</v>
      </c>
      <c r="S440" s="9"/>
      <c r="T440" s="9"/>
      <c r="U440" s="9">
        <f t="shared" si="66"/>
        <v>0</v>
      </c>
      <c r="V440" s="9"/>
      <c r="W440" s="9"/>
      <c r="X440" s="9">
        <f t="shared" si="67"/>
        <v>0</v>
      </c>
      <c r="Y440" s="9"/>
      <c r="Z440" s="9"/>
      <c r="AA440" s="10">
        <f t="shared" si="68"/>
        <v>0</v>
      </c>
      <c r="AB440" s="11">
        <v>45721</v>
      </c>
    </row>
    <row r="441" spans="1:28" ht="15.75" x14ac:dyDescent="0.25">
      <c r="A441" s="39"/>
      <c r="B441" s="33" t="s">
        <v>72</v>
      </c>
      <c r="C441" s="33"/>
      <c r="D441" s="33"/>
      <c r="E441" s="33"/>
      <c r="F441" s="21"/>
      <c r="G441" s="33"/>
      <c r="H441" s="21"/>
      <c r="I441" s="20">
        <f t="shared" ref="I441:I471" si="69">F441*H441</f>
        <v>0</v>
      </c>
      <c r="J441" s="37" t="s">
        <v>34</v>
      </c>
      <c r="K441" s="20" t="s">
        <v>788</v>
      </c>
      <c r="L441" s="9">
        <f>M441+N441</f>
        <v>0</v>
      </c>
      <c r="M441" s="9"/>
      <c r="N441" s="9"/>
      <c r="O441" s="9">
        <f>P441+Q441</f>
        <v>45500000</v>
      </c>
      <c r="P441" s="9">
        <v>45500000</v>
      </c>
      <c r="Q441" s="9"/>
      <c r="R441" s="9">
        <f>S441+T441</f>
        <v>0</v>
      </c>
      <c r="S441" s="9"/>
      <c r="T441" s="9"/>
      <c r="U441" s="9">
        <f>V441+W441</f>
        <v>0</v>
      </c>
      <c r="V441" s="9"/>
      <c r="W441" s="9"/>
      <c r="X441" s="9">
        <f>Y441+Z441</f>
        <v>0</v>
      </c>
      <c r="Y441" s="9"/>
      <c r="Z441" s="9"/>
      <c r="AA441" s="10">
        <f>C441+I441-L441-O441-U441-X441-R441</f>
        <v>-45500000</v>
      </c>
      <c r="AB441" s="11">
        <v>45720</v>
      </c>
    </row>
    <row r="442" spans="1:28" ht="15.75" x14ac:dyDescent="0.25">
      <c r="A442" s="39">
        <v>45721</v>
      </c>
      <c r="B442" s="35" t="s">
        <v>374</v>
      </c>
      <c r="C442" s="35"/>
      <c r="D442" s="35" t="s">
        <v>41</v>
      </c>
      <c r="E442" s="35" t="s">
        <v>295</v>
      </c>
      <c r="F442" s="40">
        <v>4</v>
      </c>
      <c r="G442" s="35" t="s">
        <v>33</v>
      </c>
      <c r="H442" s="40">
        <v>230000</v>
      </c>
      <c r="I442" s="20">
        <f t="shared" si="69"/>
        <v>920000</v>
      </c>
      <c r="J442" s="41" t="s">
        <v>240</v>
      </c>
      <c r="K442" s="20" t="s">
        <v>790</v>
      </c>
      <c r="L442" s="9">
        <f>M442+N442</f>
        <v>0</v>
      </c>
      <c r="M442" s="9"/>
      <c r="N442" s="9"/>
      <c r="O442" s="9">
        <f>P442+Q442</f>
        <v>920000</v>
      </c>
      <c r="P442" s="9">
        <v>920000</v>
      </c>
      <c r="Q442" s="9"/>
      <c r="R442" s="9">
        <f>S442+T442</f>
        <v>0</v>
      </c>
      <c r="S442" s="9"/>
      <c r="T442" s="9"/>
      <c r="U442" s="9">
        <f>V442+W442</f>
        <v>0</v>
      </c>
      <c r="V442" s="9"/>
      <c r="W442" s="9"/>
      <c r="X442" s="9">
        <f>Y442+Z442</f>
        <v>0</v>
      </c>
      <c r="Y442" s="9"/>
      <c r="Z442" s="9"/>
      <c r="AA442" s="10">
        <f>C442+I442-L442-O442-U442-X442-R442</f>
        <v>0</v>
      </c>
      <c r="AB442" s="11">
        <v>45721</v>
      </c>
    </row>
    <row r="443" spans="1:28" ht="15.75" x14ac:dyDescent="0.25">
      <c r="A443" s="39">
        <v>45721</v>
      </c>
      <c r="B443" s="33" t="s">
        <v>768</v>
      </c>
      <c r="C443" s="33"/>
      <c r="D443" s="35" t="s">
        <v>41</v>
      </c>
      <c r="E443" s="33" t="s">
        <v>102</v>
      </c>
      <c r="F443" s="21">
        <v>2</v>
      </c>
      <c r="G443" s="33" t="s">
        <v>74</v>
      </c>
      <c r="H443" s="21">
        <v>65000</v>
      </c>
      <c r="I443" s="20">
        <f t="shared" si="69"/>
        <v>130000</v>
      </c>
      <c r="J443" s="37" t="s">
        <v>241</v>
      </c>
      <c r="K443" s="20"/>
      <c r="L443" s="9">
        <f t="shared" ref="L443:L471" si="70">M443+N443</f>
        <v>0</v>
      </c>
      <c r="M443" s="9"/>
      <c r="N443" s="9"/>
      <c r="O443" s="9">
        <f t="shared" ref="O443:O471" si="71">P443+Q443</f>
        <v>0</v>
      </c>
      <c r="P443" s="9"/>
      <c r="Q443" s="9"/>
      <c r="R443" s="9">
        <f t="shared" ref="R443:R471" si="72">S443+T443</f>
        <v>0</v>
      </c>
      <c r="S443" s="9"/>
      <c r="T443" s="9"/>
      <c r="U443" s="9">
        <f t="shared" ref="U443:U471" si="73">V443+W443</f>
        <v>130000</v>
      </c>
      <c r="V443" s="9">
        <v>130000</v>
      </c>
      <c r="W443" s="9"/>
      <c r="X443" s="9">
        <f t="shared" ref="X443:X471" si="74">Y443+Z443</f>
        <v>0</v>
      </c>
      <c r="Y443" s="9"/>
      <c r="Z443" s="9"/>
      <c r="AA443" s="10">
        <f t="shared" ref="AA443:AA471" si="75">C443+I443-L443-O443-U443-X443-R443</f>
        <v>0</v>
      </c>
      <c r="AB443" s="11">
        <v>45721</v>
      </c>
    </row>
    <row r="444" spans="1:28" ht="15.75" x14ac:dyDescent="0.25">
      <c r="A444" s="39">
        <v>45721</v>
      </c>
      <c r="B444" s="33" t="s">
        <v>316</v>
      </c>
      <c r="C444" s="33"/>
      <c r="D444" s="33" t="s">
        <v>41</v>
      </c>
      <c r="E444" s="33" t="s">
        <v>361</v>
      </c>
      <c r="F444" s="21">
        <v>1</v>
      </c>
      <c r="G444" s="33" t="s">
        <v>33</v>
      </c>
      <c r="H444" s="33">
        <v>230000</v>
      </c>
      <c r="I444" s="20">
        <f t="shared" si="69"/>
        <v>230000</v>
      </c>
      <c r="J444" s="37" t="s">
        <v>241</v>
      </c>
      <c r="K444" s="20"/>
      <c r="L444" s="9">
        <f t="shared" si="70"/>
        <v>0</v>
      </c>
      <c r="M444" s="9"/>
      <c r="N444" s="9"/>
      <c r="O444" s="9">
        <f t="shared" si="71"/>
        <v>0</v>
      </c>
      <c r="P444" s="9"/>
      <c r="Q444" s="9"/>
      <c r="R444" s="9">
        <f t="shared" si="72"/>
        <v>0</v>
      </c>
      <c r="S444" s="9"/>
      <c r="T444" s="9"/>
      <c r="U444" s="9">
        <f t="shared" si="73"/>
        <v>230000</v>
      </c>
      <c r="V444" s="9">
        <v>230000</v>
      </c>
      <c r="W444" s="9"/>
      <c r="X444" s="9">
        <f t="shared" si="74"/>
        <v>0</v>
      </c>
      <c r="Y444" s="9"/>
      <c r="Z444" s="9"/>
      <c r="AA444" s="10">
        <f t="shared" si="75"/>
        <v>0</v>
      </c>
      <c r="AB444" s="11">
        <v>45720</v>
      </c>
    </row>
    <row r="445" spans="1:28" ht="15.75" x14ac:dyDescent="0.25">
      <c r="A445" s="39">
        <v>45721</v>
      </c>
      <c r="B445" s="33" t="s">
        <v>189</v>
      </c>
      <c r="C445" s="33"/>
      <c r="D445" s="33" t="s">
        <v>31</v>
      </c>
      <c r="E445" s="33" t="s">
        <v>110</v>
      </c>
      <c r="F445" s="33">
        <v>1800</v>
      </c>
      <c r="G445" s="33" t="s">
        <v>29</v>
      </c>
      <c r="H445" s="33">
        <v>1800</v>
      </c>
      <c r="I445" s="20">
        <f t="shared" si="69"/>
        <v>3240000</v>
      </c>
      <c r="J445" s="14" t="s">
        <v>241</v>
      </c>
      <c r="K445" s="20"/>
      <c r="L445" s="9">
        <f t="shared" si="70"/>
        <v>640000</v>
      </c>
      <c r="M445" s="9">
        <v>640000</v>
      </c>
      <c r="N445" s="9"/>
      <c r="O445" s="9">
        <f t="shared" si="71"/>
        <v>0</v>
      </c>
      <c r="P445" s="9"/>
      <c r="Q445" s="9"/>
      <c r="R445" s="9">
        <f t="shared" si="72"/>
        <v>2600000</v>
      </c>
      <c r="S445" s="9"/>
      <c r="T445" s="9">
        <v>2600000</v>
      </c>
      <c r="U445" s="9">
        <f t="shared" si="73"/>
        <v>0</v>
      </c>
      <c r="V445" s="9"/>
      <c r="W445" s="9"/>
      <c r="X445" s="9">
        <f t="shared" si="74"/>
        <v>0</v>
      </c>
      <c r="Y445" s="9"/>
      <c r="Z445" s="9"/>
      <c r="AA445" s="10">
        <f t="shared" si="75"/>
        <v>0</v>
      </c>
      <c r="AB445" s="11">
        <v>45721</v>
      </c>
    </row>
    <row r="446" spans="1:28" ht="15.75" x14ac:dyDescent="0.25">
      <c r="A446" s="39">
        <v>45721</v>
      </c>
      <c r="B446" s="33" t="s">
        <v>789</v>
      </c>
      <c r="C446" s="33"/>
      <c r="D446" s="33" t="s">
        <v>41</v>
      </c>
      <c r="E446" s="33" t="s">
        <v>148</v>
      </c>
      <c r="F446" s="33">
        <v>500</v>
      </c>
      <c r="G446" s="33" t="s">
        <v>51</v>
      </c>
      <c r="H446" s="33">
        <v>56000</v>
      </c>
      <c r="I446" s="20">
        <f t="shared" si="69"/>
        <v>28000000</v>
      </c>
      <c r="J446" s="37" t="s">
        <v>240</v>
      </c>
      <c r="K446" s="20" t="s">
        <v>814</v>
      </c>
      <c r="L446" s="9">
        <f t="shared" si="70"/>
        <v>0</v>
      </c>
      <c r="M446" s="9"/>
      <c r="N446" s="9"/>
      <c r="O446" s="9">
        <f t="shared" si="71"/>
        <v>28000000</v>
      </c>
      <c r="P446" s="9">
        <v>10000000</v>
      </c>
      <c r="Q446" s="9">
        <v>18000000</v>
      </c>
      <c r="R446" s="9">
        <f t="shared" si="72"/>
        <v>0</v>
      </c>
      <c r="S446" s="9"/>
      <c r="T446" s="9"/>
      <c r="U446" s="9">
        <f t="shared" si="73"/>
        <v>0</v>
      </c>
      <c r="V446" s="9"/>
      <c r="W446" s="9"/>
      <c r="X446" s="9">
        <f t="shared" si="74"/>
        <v>0</v>
      </c>
      <c r="Y446" s="9"/>
      <c r="Z446" s="9"/>
      <c r="AA446" s="10">
        <f t="shared" si="75"/>
        <v>0</v>
      </c>
      <c r="AB446" s="11">
        <v>45723</v>
      </c>
    </row>
    <row r="447" spans="1:28" ht="15.75" x14ac:dyDescent="0.25">
      <c r="A447" s="39">
        <v>45721</v>
      </c>
      <c r="B447" s="33" t="s">
        <v>333</v>
      </c>
      <c r="C447" s="33"/>
      <c r="D447" s="33" t="s">
        <v>31</v>
      </c>
      <c r="E447" s="33" t="s">
        <v>167</v>
      </c>
      <c r="F447" s="33">
        <v>1</v>
      </c>
      <c r="G447" s="33" t="s">
        <v>23</v>
      </c>
      <c r="H447" s="33">
        <v>400000</v>
      </c>
      <c r="I447" s="20">
        <f t="shared" si="69"/>
        <v>400000</v>
      </c>
      <c r="J447" s="37" t="s">
        <v>241</v>
      </c>
      <c r="K447" s="20"/>
      <c r="L447" s="9">
        <f t="shared" si="70"/>
        <v>0</v>
      </c>
      <c r="M447" s="9"/>
      <c r="N447" s="9"/>
      <c r="O447" s="9">
        <f t="shared" si="71"/>
        <v>0</v>
      </c>
      <c r="P447" s="9"/>
      <c r="Q447" s="9"/>
      <c r="R447" s="9">
        <f t="shared" si="72"/>
        <v>0</v>
      </c>
      <c r="S447" s="9"/>
      <c r="T447" s="9"/>
      <c r="U447" s="9">
        <f t="shared" si="73"/>
        <v>400000</v>
      </c>
      <c r="V447" s="9">
        <v>400000</v>
      </c>
      <c r="W447" s="9"/>
      <c r="X447" s="9">
        <f t="shared" si="74"/>
        <v>0</v>
      </c>
      <c r="Y447" s="9"/>
      <c r="Z447" s="9"/>
      <c r="AA447" s="10">
        <f t="shared" si="75"/>
        <v>0</v>
      </c>
      <c r="AB447" s="11">
        <v>45721</v>
      </c>
    </row>
    <row r="448" spans="1:28" ht="15.75" x14ac:dyDescent="0.25">
      <c r="A448" s="39">
        <v>45721</v>
      </c>
      <c r="B448" s="33" t="s">
        <v>53</v>
      </c>
      <c r="C448" s="33"/>
      <c r="D448" s="33" t="s">
        <v>31</v>
      </c>
      <c r="E448" s="33" t="s">
        <v>91</v>
      </c>
      <c r="F448" s="33">
        <v>3000</v>
      </c>
      <c r="G448" s="33" t="s">
        <v>29</v>
      </c>
      <c r="H448" s="33">
        <v>3800</v>
      </c>
      <c r="I448" s="20">
        <f t="shared" si="69"/>
        <v>11400000</v>
      </c>
      <c r="J448" s="37" t="s">
        <v>240</v>
      </c>
      <c r="K448" s="20"/>
      <c r="L448" s="9">
        <f t="shared" si="70"/>
        <v>0</v>
      </c>
      <c r="M448" s="9"/>
      <c r="N448" s="9"/>
      <c r="O448" s="9">
        <f t="shared" si="71"/>
        <v>11400000</v>
      </c>
      <c r="P448" s="9">
        <v>11400000</v>
      </c>
      <c r="Q448" s="9"/>
      <c r="R448" s="9">
        <f t="shared" si="72"/>
        <v>0</v>
      </c>
      <c r="S448" s="9"/>
      <c r="T448" s="9"/>
      <c r="U448" s="9">
        <f t="shared" si="73"/>
        <v>0</v>
      </c>
      <c r="V448" s="9"/>
      <c r="W448" s="9"/>
      <c r="X448" s="9">
        <f t="shared" si="74"/>
        <v>0</v>
      </c>
      <c r="Y448" s="9"/>
      <c r="Z448" s="9"/>
      <c r="AA448" s="10">
        <f t="shared" si="75"/>
        <v>0</v>
      </c>
      <c r="AB448" s="11">
        <v>45740</v>
      </c>
    </row>
    <row r="449" spans="1:28" ht="15.75" x14ac:dyDescent="0.25">
      <c r="A449" s="39">
        <v>45721</v>
      </c>
      <c r="B449" s="33" t="s">
        <v>481</v>
      </c>
      <c r="C449" s="33"/>
      <c r="D449" s="33" t="s">
        <v>31</v>
      </c>
      <c r="E449" s="33" t="s">
        <v>197</v>
      </c>
      <c r="F449" s="33">
        <v>875</v>
      </c>
      <c r="G449" s="33" t="s">
        <v>29</v>
      </c>
      <c r="H449" s="33">
        <v>2450</v>
      </c>
      <c r="I449" s="20">
        <f t="shared" si="69"/>
        <v>2143750</v>
      </c>
      <c r="J449" s="37" t="s">
        <v>241</v>
      </c>
      <c r="K449" s="20"/>
      <c r="L449" s="9">
        <f t="shared" si="70"/>
        <v>2143750</v>
      </c>
      <c r="M449" s="9">
        <v>2143750</v>
      </c>
      <c r="N449" s="9"/>
      <c r="O449" s="9">
        <f t="shared" si="71"/>
        <v>0</v>
      </c>
      <c r="P449" s="9"/>
      <c r="Q449" s="9"/>
      <c r="R449" s="9">
        <f t="shared" si="72"/>
        <v>0</v>
      </c>
      <c r="S449" s="9"/>
      <c r="T449" s="9"/>
      <c r="U449" s="9">
        <f t="shared" si="73"/>
        <v>0</v>
      </c>
      <c r="V449" s="9"/>
      <c r="W449" s="9"/>
      <c r="X449" s="9">
        <f t="shared" si="74"/>
        <v>0</v>
      </c>
      <c r="Y449" s="9"/>
      <c r="Z449" s="9"/>
      <c r="AA449" s="10">
        <f t="shared" si="75"/>
        <v>0</v>
      </c>
      <c r="AB449" s="11">
        <v>45721</v>
      </c>
    </row>
    <row r="450" spans="1:28" ht="15.75" x14ac:dyDescent="0.25">
      <c r="A450" s="39">
        <v>45721</v>
      </c>
      <c r="B450" s="33" t="s">
        <v>92</v>
      </c>
      <c r="C450" s="33"/>
      <c r="D450" s="33" t="s">
        <v>223</v>
      </c>
      <c r="E450" s="33" t="s">
        <v>91</v>
      </c>
      <c r="F450" s="33">
        <v>500</v>
      </c>
      <c r="G450" s="33" t="s">
        <v>29</v>
      </c>
      <c r="H450" s="33">
        <v>4500</v>
      </c>
      <c r="I450" s="20">
        <f t="shared" si="69"/>
        <v>2250000</v>
      </c>
      <c r="J450" s="34" t="s">
        <v>26</v>
      </c>
      <c r="K450" s="20" t="s">
        <v>805</v>
      </c>
      <c r="L450" s="9">
        <f t="shared" si="70"/>
        <v>0</v>
      </c>
      <c r="M450" s="9"/>
      <c r="N450" s="9"/>
      <c r="O450" s="9">
        <f t="shared" si="71"/>
        <v>0</v>
      </c>
      <c r="P450" s="9"/>
      <c r="Q450" s="9"/>
      <c r="R450" s="9">
        <f t="shared" si="72"/>
        <v>0</v>
      </c>
      <c r="S450" s="9"/>
      <c r="T450" s="9"/>
      <c r="U450" s="9">
        <f t="shared" si="73"/>
        <v>0</v>
      </c>
      <c r="V450" s="9"/>
      <c r="W450" s="9"/>
      <c r="X450" s="9">
        <f t="shared" si="74"/>
        <v>0</v>
      </c>
      <c r="Y450" s="9"/>
      <c r="Z450" s="9"/>
      <c r="AA450" s="10">
        <f t="shared" si="75"/>
        <v>2250000</v>
      </c>
      <c r="AB450" s="11"/>
    </row>
    <row r="451" spans="1:28" ht="15.75" x14ac:dyDescent="0.25">
      <c r="A451" s="39">
        <v>45721</v>
      </c>
      <c r="B451" s="33" t="s">
        <v>92</v>
      </c>
      <c r="C451" s="33"/>
      <c r="D451" s="33" t="s">
        <v>223</v>
      </c>
      <c r="E451" s="33" t="s">
        <v>263</v>
      </c>
      <c r="F451" s="33">
        <v>500</v>
      </c>
      <c r="G451" s="33" t="s">
        <v>29</v>
      </c>
      <c r="H451" s="33">
        <v>1505</v>
      </c>
      <c r="I451" s="20">
        <f t="shared" si="69"/>
        <v>752500</v>
      </c>
      <c r="J451" s="34" t="s">
        <v>26</v>
      </c>
      <c r="K451" s="20" t="s">
        <v>805</v>
      </c>
      <c r="L451" s="9">
        <f t="shared" si="70"/>
        <v>0</v>
      </c>
      <c r="M451" s="9"/>
      <c r="N451" s="9"/>
      <c r="O451" s="9">
        <f t="shared" si="71"/>
        <v>0</v>
      </c>
      <c r="P451" s="9"/>
      <c r="Q451" s="9"/>
      <c r="R451" s="9">
        <f t="shared" si="72"/>
        <v>0</v>
      </c>
      <c r="S451" s="9"/>
      <c r="T451" s="9"/>
      <c r="U451" s="9">
        <f t="shared" si="73"/>
        <v>0</v>
      </c>
      <c r="V451" s="9"/>
      <c r="W451" s="9"/>
      <c r="X451" s="9">
        <f t="shared" si="74"/>
        <v>0</v>
      </c>
      <c r="Y451" s="9"/>
      <c r="Z451" s="9"/>
      <c r="AA451" s="10">
        <f t="shared" si="75"/>
        <v>752500</v>
      </c>
      <c r="AB451" s="11"/>
    </row>
    <row r="452" spans="1:28" ht="15.75" x14ac:dyDescent="0.25">
      <c r="A452" s="39">
        <v>45721</v>
      </c>
      <c r="B452" s="33" t="s">
        <v>92</v>
      </c>
      <c r="C452" s="33"/>
      <c r="D452" s="33" t="s">
        <v>223</v>
      </c>
      <c r="E452" s="33" t="s">
        <v>270</v>
      </c>
      <c r="F452" s="33">
        <v>250</v>
      </c>
      <c r="G452" s="33" t="s">
        <v>29</v>
      </c>
      <c r="H452" s="33">
        <v>1120</v>
      </c>
      <c r="I452" s="20">
        <f t="shared" si="69"/>
        <v>280000</v>
      </c>
      <c r="J452" s="34" t="s">
        <v>26</v>
      </c>
      <c r="K452" s="20" t="s">
        <v>805</v>
      </c>
      <c r="L452" s="9">
        <f t="shared" si="70"/>
        <v>0</v>
      </c>
      <c r="M452" s="9"/>
      <c r="N452" s="9"/>
      <c r="O452" s="9">
        <f t="shared" si="71"/>
        <v>0</v>
      </c>
      <c r="P452" s="9"/>
      <c r="Q452" s="9"/>
      <c r="R452" s="9">
        <f t="shared" si="72"/>
        <v>0</v>
      </c>
      <c r="S452" s="9"/>
      <c r="T452" s="9"/>
      <c r="U452" s="9">
        <f t="shared" si="73"/>
        <v>0</v>
      </c>
      <c r="V452" s="9"/>
      <c r="W452" s="9"/>
      <c r="X452" s="9">
        <f t="shared" si="74"/>
        <v>0</v>
      </c>
      <c r="Y452" s="9"/>
      <c r="Z452" s="9"/>
      <c r="AA452" s="10">
        <f t="shared" si="75"/>
        <v>280000</v>
      </c>
      <c r="AB452" s="11"/>
    </row>
    <row r="453" spans="1:28" ht="15.75" x14ac:dyDescent="0.25">
      <c r="A453" s="39">
        <v>45721</v>
      </c>
      <c r="B453" s="33" t="s">
        <v>217</v>
      </c>
      <c r="C453" s="33"/>
      <c r="D453" s="33" t="s">
        <v>41</v>
      </c>
      <c r="E453" s="33" t="s">
        <v>73</v>
      </c>
      <c r="F453" s="33">
        <v>10</v>
      </c>
      <c r="G453" s="33" t="s">
        <v>74</v>
      </c>
      <c r="H453" s="33">
        <v>50000</v>
      </c>
      <c r="I453" s="20">
        <f t="shared" si="69"/>
        <v>500000</v>
      </c>
      <c r="J453" s="31" t="s">
        <v>241</v>
      </c>
      <c r="K453" s="20"/>
      <c r="L453" s="9">
        <f t="shared" si="70"/>
        <v>500000</v>
      </c>
      <c r="M453" s="9">
        <v>500000</v>
      </c>
      <c r="N453" s="9"/>
      <c r="O453" s="9">
        <f t="shared" si="71"/>
        <v>0</v>
      </c>
      <c r="P453" s="9"/>
      <c r="Q453" s="9"/>
      <c r="R453" s="9">
        <f t="shared" si="72"/>
        <v>0</v>
      </c>
      <c r="S453" s="9"/>
      <c r="T453" s="9"/>
      <c r="U453" s="9">
        <f t="shared" si="73"/>
        <v>0</v>
      </c>
      <c r="V453" s="9"/>
      <c r="W453" s="9"/>
      <c r="X453" s="9">
        <f t="shared" si="74"/>
        <v>0</v>
      </c>
      <c r="Y453" s="9"/>
      <c r="Z453" s="9"/>
      <c r="AA453" s="10">
        <f t="shared" si="75"/>
        <v>0</v>
      </c>
      <c r="AB453" s="11">
        <v>45728</v>
      </c>
    </row>
    <row r="454" spans="1:28" ht="15.75" x14ac:dyDescent="0.25">
      <c r="A454" s="39">
        <v>45721</v>
      </c>
      <c r="B454" s="33" t="s">
        <v>217</v>
      </c>
      <c r="C454" s="33"/>
      <c r="D454" s="33" t="s">
        <v>41</v>
      </c>
      <c r="E454" s="33" t="s">
        <v>130</v>
      </c>
      <c r="F454" s="33">
        <v>10</v>
      </c>
      <c r="G454" s="33" t="s">
        <v>51</v>
      </c>
      <c r="H454" s="33">
        <v>50000</v>
      </c>
      <c r="I454" s="20">
        <f t="shared" si="69"/>
        <v>500000</v>
      </c>
      <c r="J454" s="31" t="s">
        <v>241</v>
      </c>
      <c r="K454" s="20"/>
      <c r="L454" s="9">
        <f t="shared" si="70"/>
        <v>500000</v>
      </c>
      <c r="M454" s="9">
        <v>500000</v>
      </c>
      <c r="N454" s="9"/>
      <c r="O454" s="9">
        <f t="shared" si="71"/>
        <v>0</v>
      </c>
      <c r="P454" s="9"/>
      <c r="Q454" s="9"/>
      <c r="R454" s="9">
        <f t="shared" si="72"/>
        <v>0</v>
      </c>
      <c r="S454" s="9"/>
      <c r="T454" s="9"/>
      <c r="U454" s="9">
        <f t="shared" si="73"/>
        <v>0</v>
      </c>
      <c r="V454" s="9"/>
      <c r="W454" s="9"/>
      <c r="X454" s="9">
        <f t="shared" si="74"/>
        <v>0</v>
      </c>
      <c r="Y454" s="9"/>
      <c r="Z454" s="9"/>
      <c r="AA454" s="10">
        <f t="shared" si="75"/>
        <v>0</v>
      </c>
      <c r="AB454" s="11">
        <v>45728</v>
      </c>
    </row>
    <row r="455" spans="1:28" ht="15.75" x14ac:dyDescent="0.25">
      <c r="A455" s="39">
        <v>45721</v>
      </c>
      <c r="B455" s="33" t="s">
        <v>217</v>
      </c>
      <c r="C455" s="33"/>
      <c r="D455" s="33" t="s">
        <v>41</v>
      </c>
      <c r="E455" s="33" t="s">
        <v>102</v>
      </c>
      <c r="F455" s="33">
        <v>4</v>
      </c>
      <c r="G455" s="33" t="s">
        <v>74</v>
      </c>
      <c r="H455" s="33">
        <v>65000</v>
      </c>
      <c r="I455" s="20">
        <f t="shared" si="69"/>
        <v>260000</v>
      </c>
      <c r="J455" s="31" t="s">
        <v>240</v>
      </c>
      <c r="K455" s="20"/>
      <c r="L455" s="9">
        <f t="shared" si="70"/>
        <v>260000</v>
      </c>
      <c r="M455" s="9"/>
      <c r="N455" s="9">
        <v>260000</v>
      </c>
      <c r="O455" s="9">
        <f t="shared" si="71"/>
        <v>0</v>
      </c>
      <c r="P455" s="9"/>
      <c r="Q455" s="9"/>
      <c r="R455" s="9">
        <f t="shared" si="72"/>
        <v>0</v>
      </c>
      <c r="S455" s="9"/>
      <c r="T455" s="9"/>
      <c r="U455" s="9">
        <f t="shared" si="73"/>
        <v>0</v>
      </c>
      <c r="V455" s="9"/>
      <c r="W455" s="9"/>
      <c r="X455" s="9">
        <f t="shared" si="74"/>
        <v>0</v>
      </c>
      <c r="Y455" s="9"/>
      <c r="Z455" s="9"/>
      <c r="AA455" s="10">
        <f t="shared" si="75"/>
        <v>0</v>
      </c>
      <c r="AB455" s="11">
        <v>45721</v>
      </c>
    </row>
    <row r="456" spans="1:28" ht="15.75" x14ac:dyDescent="0.25">
      <c r="A456" s="39">
        <v>45721</v>
      </c>
      <c r="B456" s="33" t="s">
        <v>217</v>
      </c>
      <c r="C456" s="33"/>
      <c r="D456" s="33" t="s">
        <v>41</v>
      </c>
      <c r="E456" s="33" t="s">
        <v>148</v>
      </c>
      <c r="F456" s="33">
        <v>20</v>
      </c>
      <c r="G456" s="33" t="s">
        <v>51</v>
      </c>
      <c r="H456" s="33">
        <v>60000</v>
      </c>
      <c r="I456" s="20">
        <f t="shared" si="69"/>
        <v>1200000</v>
      </c>
      <c r="J456" s="31" t="s">
        <v>241</v>
      </c>
      <c r="K456" s="20"/>
      <c r="L456" s="9">
        <f t="shared" si="70"/>
        <v>1200000</v>
      </c>
      <c r="M456" s="9">
        <v>1200000</v>
      </c>
      <c r="N456" s="9"/>
      <c r="O456" s="9">
        <f t="shared" si="71"/>
        <v>0</v>
      </c>
      <c r="P456" s="9"/>
      <c r="Q456" s="9"/>
      <c r="R456" s="9">
        <f t="shared" si="72"/>
        <v>0</v>
      </c>
      <c r="S456" s="9"/>
      <c r="T456" s="9"/>
      <c r="U456" s="9">
        <f t="shared" si="73"/>
        <v>0</v>
      </c>
      <c r="V456" s="9"/>
      <c r="W456" s="9"/>
      <c r="X456" s="9">
        <f t="shared" si="74"/>
        <v>0</v>
      </c>
      <c r="Y456" s="9"/>
      <c r="Z456" s="9"/>
      <c r="AA456" s="10">
        <f t="shared" si="75"/>
        <v>0</v>
      </c>
      <c r="AB456" s="11">
        <v>45728</v>
      </c>
    </row>
    <row r="457" spans="1:28" ht="15.75" x14ac:dyDescent="0.25">
      <c r="A457" s="39">
        <v>45721</v>
      </c>
      <c r="B457" s="33" t="s">
        <v>331</v>
      </c>
      <c r="C457" s="33"/>
      <c r="D457" s="33" t="s">
        <v>223</v>
      </c>
      <c r="E457" s="33" t="s">
        <v>308</v>
      </c>
      <c r="F457" s="33">
        <v>5</v>
      </c>
      <c r="G457" s="33" t="s">
        <v>51</v>
      </c>
      <c r="H457" s="33">
        <v>86000</v>
      </c>
      <c r="I457" s="20">
        <f t="shared" si="69"/>
        <v>430000</v>
      </c>
      <c r="J457" s="37" t="s">
        <v>241</v>
      </c>
      <c r="K457" s="20"/>
      <c r="L457" s="9">
        <f t="shared" si="70"/>
        <v>0</v>
      </c>
      <c r="M457" s="9"/>
      <c r="N457" s="9"/>
      <c r="O457" s="9">
        <f t="shared" si="71"/>
        <v>0</v>
      </c>
      <c r="P457" s="9"/>
      <c r="Q457" s="9"/>
      <c r="R457" s="9">
        <f t="shared" si="72"/>
        <v>0</v>
      </c>
      <c r="S457" s="9"/>
      <c r="T457" s="9"/>
      <c r="U457" s="9">
        <f t="shared" si="73"/>
        <v>430000</v>
      </c>
      <c r="V457" s="9">
        <v>430000</v>
      </c>
      <c r="W457" s="9"/>
      <c r="X457" s="9">
        <f t="shared" si="74"/>
        <v>0</v>
      </c>
      <c r="Y457" s="9"/>
      <c r="Z457" s="9"/>
      <c r="AA457" s="10">
        <f t="shared" si="75"/>
        <v>0</v>
      </c>
      <c r="AB457" s="11">
        <v>45721</v>
      </c>
    </row>
    <row r="458" spans="1:28" ht="15.75" x14ac:dyDescent="0.25">
      <c r="A458" s="39">
        <v>45721</v>
      </c>
      <c r="B458" s="33" t="s">
        <v>331</v>
      </c>
      <c r="C458" s="33"/>
      <c r="D458" s="33" t="s">
        <v>223</v>
      </c>
      <c r="E458" s="33" t="s">
        <v>102</v>
      </c>
      <c r="F458" s="33">
        <v>2</v>
      </c>
      <c r="G458" s="33" t="s">
        <v>74</v>
      </c>
      <c r="H458" s="33">
        <v>65000</v>
      </c>
      <c r="I458" s="20">
        <f t="shared" si="69"/>
        <v>130000</v>
      </c>
      <c r="J458" s="37" t="s">
        <v>241</v>
      </c>
      <c r="K458" s="20"/>
      <c r="L458" s="9">
        <f t="shared" si="70"/>
        <v>0</v>
      </c>
      <c r="M458" s="9"/>
      <c r="N458" s="9"/>
      <c r="O458" s="9">
        <f t="shared" si="71"/>
        <v>0</v>
      </c>
      <c r="P458" s="9"/>
      <c r="Q458" s="9"/>
      <c r="R458" s="9">
        <f t="shared" si="72"/>
        <v>0</v>
      </c>
      <c r="S458" s="9"/>
      <c r="T458" s="9"/>
      <c r="U458" s="9">
        <f t="shared" si="73"/>
        <v>130000</v>
      </c>
      <c r="V458" s="9">
        <v>130000</v>
      </c>
      <c r="W458" s="9"/>
      <c r="X458" s="9">
        <f t="shared" si="74"/>
        <v>0</v>
      </c>
      <c r="Y458" s="9"/>
      <c r="Z458" s="9"/>
      <c r="AA458" s="10">
        <f t="shared" si="75"/>
        <v>0</v>
      </c>
      <c r="AB458" s="11">
        <v>45721</v>
      </c>
    </row>
    <row r="459" spans="1:28" ht="15.75" x14ac:dyDescent="0.25">
      <c r="A459" s="39">
        <v>45721</v>
      </c>
      <c r="B459" s="33" t="s">
        <v>208</v>
      </c>
      <c r="C459" s="33"/>
      <c r="D459" s="33" t="s">
        <v>31</v>
      </c>
      <c r="E459" s="33" t="s">
        <v>166</v>
      </c>
      <c r="F459" s="33">
        <v>10</v>
      </c>
      <c r="G459" s="33" t="s">
        <v>23</v>
      </c>
      <c r="H459" s="33">
        <v>400000</v>
      </c>
      <c r="I459" s="20">
        <f t="shared" si="69"/>
        <v>4000000</v>
      </c>
      <c r="J459" s="34" t="s">
        <v>26</v>
      </c>
      <c r="K459" s="20"/>
      <c r="L459" s="9">
        <f t="shared" si="70"/>
        <v>0</v>
      </c>
      <c r="M459" s="9"/>
      <c r="N459" s="9"/>
      <c r="O459" s="9">
        <f t="shared" si="71"/>
        <v>0</v>
      </c>
      <c r="P459" s="9"/>
      <c r="Q459" s="9"/>
      <c r="R459" s="9">
        <f t="shared" si="72"/>
        <v>0</v>
      </c>
      <c r="S459" s="9"/>
      <c r="T459" s="9"/>
      <c r="U459" s="9">
        <f t="shared" si="73"/>
        <v>0</v>
      </c>
      <c r="V459" s="9"/>
      <c r="W459" s="9"/>
      <c r="X459" s="9">
        <f t="shared" si="74"/>
        <v>0</v>
      </c>
      <c r="Y459" s="9"/>
      <c r="Z459" s="9"/>
      <c r="AA459" s="10">
        <f t="shared" si="75"/>
        <v>4000000</v>
      </c>
      <c r="AB459" s="11"/>
    </row>
    <row r="460" spans="1:28" ht="15.75" x14ac:dyDescent="0.25">
      <c r="A460" s="39">
        <v>45721</v>
      </c>
      <c r="B460" s="33" t="s">
        <v>539</v>
      </c>
      <c r="C460" s="33"/>
      <c r="D460" s="33" t="s">
        <v>41</v>
      </c>
      <c r="E460" s="33" t="s">
        <v>552</v>
      </c>
      <c r="F460" s="33">
        <v>22</v>
      </c>
      <c r="G460" s="33" t="s">
        <v>33</v>
      </c>
      <c r="H460" s="33">
        <v>445000</v>
      </c>
      <c r="I460" s="20">
        <f t="shared" si="69"/>
        <v>9790000</v>
      </c>
      <c r="J460" s="37" t="s">
        <v>241</v>
      </c>
      <c r="K460" s="20"/>
      <c r="L460" s="9">
        <f t="shared" si="70"/>
        <v>9790000</v>
      </c>
      <c r="M460" s="9">
        <v>9790000</v>
      </c>
      <c r="N460" s="9"/>
      <c r="O460" s="9">
        <f t="shared" si="71"/>
        <v>0</v>
      </c>
      <c r="P460" s="9"/>
      <c r="Q460" s="9"/>
      <c r="R460" s="9">
        <f t="shared" si="72"/>
        <v>0</v>
      </c>
      <c r="S460" s="9"/>
      <c r="T460" s="9"/>
      <c r="U460" s="9">
        <f t="shared" si="73"/>
        <v>0</v>
      </c>
      <c r="V460" s="9"/>
      <c r="W460" s="9"/>
      <c r="X460" s="9">
        <f t="shared" si="74"/>
        <v>0</v>
      </c>
      <c r="Y460" s="9"/>
      <c r="Z460" s="9"/>
      <c r="AA460" s="10">
        <f t="shared" si="75"/>
        <v>0</v>
      </c>
      <c r="AB460" s="11">
        <v>45721</v>
      </c>
    </row>
    <row r="461" spans="1:28" ht="15.75" x14ac:dyDescent="0.25">
      <c r="A461" s="32">
        <v>45721</v>
      </c>
      <c r="B461" s="33" t="s">
        <v>312</v>
      </c>
      <c r="C461" s="33"/>
      <c r="D461" s="33" t="s">
        <v>31</v>
      </c>
      <c r="E461" s="33" t="s">
        <v>110</v>
      </c>
      <c r="F461" s="33">
        <v>400</v>
      </c>
      <c r="G461" s="33" t="s">
        <v>29</v>
      </c>
      <c r="H461" s="33">
        <v>1800</v>
      </c>
      <c r="I461" s="20">
        <f t="shared" si="69"/>
        <v>720000</v>
      </c>
      <c r="J461" s="37" t="s">
        <v>240</v>
      </c>
      <c r="K461" s="20"/>
      <c r="L461" s="9">
        <f t="shared" si="70"/>
        <v>0</v>
      </c>
      <c r="M461" s="9"/>
      <c r="N461" s="9"/>
      <c r="O461" s="9">
        <f t="shared" si="71"/>
        <v>720000</v>
      </c>
      <c r="P461" s="9">
        <v>720000</v>
      </c>
      <c r="Q461" s="9"/>
      <c r="R461" s="9">
        <f t="shared" si="72"/>
        <v>0</v>
      </c>
      <c r="S461" s="9"/>
      <c r="T461" s="9"/>
      <c r="U461" s="9">
        <f t="shared" si="73"/>
        <v>0</v>
      </c>
      <c r="V461" s="9"/>
      <c r="W461" s="9"/>
      <c r="X461" s="9">
        <f t="shared" si="74"/>
        <v>0</v>
      </c>
      <c r="Y461" s="9"/>
      <c r="Z461" s="9"/>
      <c r="AA461" s="10">
        <f t="shared" si="75"/>
        <v>0</v>
      </c>
      <c r="AB461" s="11">
        <v>45730</v>
      </c>
    </row>
    <row r="462" spans="1:28" ht="15.75" x14ac:dyDescent="0.25">
      <c r="A462" s="32">
        <v>45721</v>
      </c>
      <c r="B462" s="33" t="s">
        <v>364</v>
      </c>
      <c r="C462" s="33"/>
      <c r="D462" s="33" t="s">
        <v>31</v>
      </c>
      <c r="E462" s="33" t="s">
        <v>110</v>
      </c>
      <c r="F462" s="33">
        <v>200</v>
      </c>
      <c r="G462" s="33" t="s">
        <v>29</v>
      </c>
      <c r="H462" s="33">
        <v>2000</v>
      </c>
      <c r="I462" s="20">
        <f t="shared" si="69"/>
        <v>400000</v>
      </c>
      <c r="J462" s="37" t="s">
        <v>240</v>
      </c>
      <c r="K462" s="20" t="s">
        <v>780</v>
      </c>
      <c r="L462" s="9">
        <f t="shared" si="70"/>
        <v>0</v>
      </c>
      <c r="M462" s="9"/>
      <c r="N462" s="9"/>
      <c r="O462" s="9">
        <f t="shared" si="71"/>
        <v>400000</v>
      </c>
      <c r="P462" s="9">
        <v>400000</v>
      </c>
      <c r="Q462" s="9"/>
      <c r="R462" s="9">
        <f t="shared" si="72"/>
        <v>0</v>
      </c>
      <c r="S462" s="9"/>
      <c r="T462" s="9"/>
      <c r="U462" s="9">
        <f t="shared" si="73"/>
        <v>0</v>
      </c>
      <c r="V462" s="9"/>
      <c r="W462" s="9"/>
      <c r="X462" s="9">
        <f t="shared" si="74"/>
        <v>0</v>
      </c>
      <c r="Y462" s="9"/>
      <c r="Z462" s="9"/>
      <c r="AA462" s="10">
        <f t="shared" si="75"/>
        <v>0</v>
      </c>
      <c r="AB462" s="11">
        <v>45720</v>
      </c>
    </row>
    <row r="463" spans="1:28" ht="15.75" x14ac:dyDescent="0.25">
      <c r="A463" s="32">
        <v>45721</v>
      </c>
      <c r="B463" s="33" t="s">
        <v>364</v>
      </c>
      <c r="C463" s="33"/>
      <c r="D463" s="33" t="s">
        <v>31</v>
      </c>
      <c r="E463" s="33" t="s">
        <v>155</v>
      </c>
      <c r="F463" s="33">
        <v>100</v>
      </c>
      <c r="G463" s="33" t="s">
        <v>29</v>
      </c>
      <c r="H463" s="33">
        <v>4000</v>
      </c>
      <c r="I463" s="20">
        <f t="shared" si="69"/>
        <v>400000</v>
      </c>
      <c r="J463" s="37" t="s">
        <v>240</v>
      </c>
      <c r="K463" s="20" t="s">
        <v>780</v>
      </c>
      <c r="L463" s="9">
        <f t="shared" si="70"/>
        <v>0</v>
      </c>
      <c r="M463" s="9"/>
      <c r="N463" s="9"/>
      <c r="O463" s="9">
        <f t="shared" si="71"/>
        <v>400000</v>
      </c>
      <c r="P463" s="9">
        <v>400000</v>
      </c>
      <c r="Q463" s="9"/>
      <c r="R463" s="9">
        <f t="shared" si="72"/>
        <v>0</v>
      </c>
      <c r="S463" s="9"/>
      <c r="T463" s="9"/>
      <c r="U463" s="9">
        <f t="shared" si="73"/>
        <v>0</v>
      </c>
      <c r="V463" s="9"/>
      <c r="W463" s="9"/>
      <c r="X463" s="9">
        <f t="shared" si="74"/>
        <v>0</v>
      </c>
      <c r="Y463" s="9"/>
      <c r="Z463" s="9"/>
      <c r="AA463" s="10">
        <f t="shared" si="75"/>
        <v>0</v>
      </c>
      <c r="AB463" s="11">
        <v>45720</v>
      </c>
    </row>
    <row r="464" spans="1:28" ht="15.75" x14ac:dyDescent="0.25">
      <c r="A464" s="32">
        <v>45721</v>
      </c>
      <c r="B464" s="33" t="s">
        <v>199</v>
      </c>
      <c r="C464" s="33"/>
      <c r="D464" s="33" t="s">
        <v>31</v>
      </c>
      <c r="E464" s="33" t="s">
        <v>416</v>
      </c>
      <c r="F464" s="33">
        <v>1</v>
      </c>
      <c r="G464" s="33" t="s">
        <v>779</v>
      </c>
      <c r="H464" s="33">
        <v>1200000</v>
      </c>
      <c r="I464" s="20">
        <f t="shared" si="69"/>
        <v>1200000</v>
      </c>
      <c r="J464" s="37" t="s">
        <v>240</v>
      </c>
      <c r="K464" s="20" t="s">
        <v>797</v>
      </c>
      <c r="L464" s="9">
        <f t="shared" si="70"/>
        <v>0</v>
      </c>
      <c r="M464" s="9"/>
      <c r="N464" s="9"/>
      <c r="O464" s="9">
        <f t="shared" si="71"/>
        <v>1200000</v>
      </c>
      <c r="P464" s="9">
        <v>1200000</v>
      </c>
      <c r="Q464" s="9"/>
      <c r="R464" s="9">
        <f t="shared" si="72"/>
        <v>0</v>
      </c>
      <c r="S464" s="9"/>
      <c r="T464" s="9"/>
      <c r="U464" s="9">
        <f t="shared" si="73"/>
        <v>0</v>
      </c>
      <c r="V464" s="9"/>
      <c r="W464" s="9"/>
      <c r="X464" s="9">
        <f t="shared" si="74"/>
        <v>0</v>
      </c>
      <c r="Y464" s="9"/>
      <c r="Z464" s="9"/>
      <c r="AA464" s="10">
        <f t="shared" si="75"/>
        <v>0</v>
      </c>
      <c r="AB464" s="11">
        <v>45721</v>
      </c>
    </row>
    <row r="465" spans="1:28" ht="15.75" x14ac:dyDescent="0.25">
      <c r="A465" s="32">
        <v>45721</v>
      </c>
      <c r="B465" s="35" t="s">
        <v>216</v>
      </c>
      <c r="C465" s="35"/>
      <c r="D465" s="35" t="s">
        <v>223</v>
      </c>
      <c r="E465" s="35" t="s">
        <v>45</v>
      </c>
      <c r="F465" s="35">
        <v>25</v>
      </c>
      <c r="G465" s="35" t="s">
        <v>51</v>
      </c>
      <c r="H465" s="35">
        <v>180000</v>
      </c>
      <c r="I465" s="20">
        <f t="shared" si="69"/>
        <v>4500000</v>
      </c>
      <c r="J465" s="41" t="s">
        <v>240</v>
      </c>
      <c r="K465" s="20" t="s">
        <v>819</v>
      </c>
      <c r="L465" s="9">
        <f t="shared" si="70"/>
        <v>0</v>
      </c>
      <c r="M465" s="9"/>
      <c r="N465" s="9"/>
      <c r="O465" s="9">
        <f t="shared" si="71"/>
        <v>4500000</v>
      </c>
      <c r="P465" s="9">
        <v>4500000</v>
      </c>
      <c r="Q465" s="9"/>
      <c r="R465" s="9">
        <f t="shared" si="72"/>
        <v>0</v>
      </c>
      <c r="S465" s="9"/>
      <c r="T465" s="9"/>
      <c r="U465" s="9">
        <f t="shared" si="73"/>
        <v>0</v>
      </c>
      <c r="V465" s="9"/>
      <c r="W465" s="9"/>
      <c r="X465" s="9">
        <f t="shared" si="74"/>
        <v>0</v>
      </c>
      <c r="Y465" s="9"/>
      <c r="Z465" s="9"/>
      <c r="AA465" s="10">
        <f t="shared" si="75"/>
        <v>0</v>
      </c>
      <c r="AB465" s="11">
        <v>45741</v>
      </c>
    </row>
    <row r="466" spans="1:28" ht="15.75" x14ac:dyDescent="0.25">
      <c r="A466" s="32">
        <v>45721</v>
      </c>
      <c r="B466" s="33" t="s">
        <v>478</v>
      </c>
      <c r="C466" s="33"/>
      <c r="D466" s="33" t="s">
        <v>223</v>
      </c>
      <c r="E466" s="33" t="s">
        <v>98</v>
      </c>
      <c r="F466" s="33">
        <v>22.7</v>
      </c>
      <c r="G466" s="33" t="s">
        <v>51</v>
      </c>
      <c r="H466" s="33">
        <v>47000</v>
      </c>
      <c r="I466" s="20">
        <f t="shared" si="69"/>
        <v>1066900</v>
      </c>
      <c r="J466" s="37" t="s">
        <v>240</v>
      </c>
      <c r="K466" s="20" t="s">
        <v>591</v>
      </c>
      <c r="L466" s="9">
        <f t="shared" si="70"/>
        <v>0</v>
      </c>
      <c r="M466" s="9"/>
      <c r="N466" s="9"/>
      <c r="O466" s="9">
        <f t="shared" si="71"/>
        <v>1066900</v>
      </c>
      <c r="P466" s="9">
        <v>1066900</v>
      </c>
      <c r="Q466" s="9"/>
      <c r="R466" s="9">
        <f t="shared" si="72"/>
        <v>0</v>
      </c>
      <c r="S466" s="9"/>
      <c r="T466" s="9"/>
      <c r="U466" s="9">
        <f t="shared" si="73"/>
        <v>0</v>
      </c>
      <c r="V466" s="9"/>
      <c r="W466" s="9"/>
      <c r="X466" s="9">
        <f t="shared" si="74"/>
        <v>0</v>
      </c>
      <c r="Y466" s="9"/>
      <c r="Z466" s="9"/>
      <c r="AA466" s="10">
        <f t="shared" si="75"/>
        <v>0</v>
      </c>
      <c r="AB466" s="11">
        <v>45722</v>
      </c>
    </row>
    <row r="467" spans="1:28" ht="15.75" x14ac:dyDescent="0.25">
      <c r="A467" s="32">
        <v>45721</v>
      </c>
      <c r="B467" s="33" t="s">
        <v>508</v>
      </c>
      <c r="C467" s="33"/>
      <c r="D467" s="33" t="s">
        <v>31</v>
      </c>
      <c r="E467" s="33" t="s">
        <v>73</v>
      </c>
      <c r="F467" s="33">
        <v>40</v>
      </c>
      <c r="G467" s="33" t="s">
        <v>74</v>
      </c>
      <c r="H467" s="33">
        <v>50000</v>
      </c>
      <c r="I467" s="20">
        <f t="shared" si="69"/>
        <v>2000000</v>
      </c>
      <c r="J467" s="37" t="s">
        <v>240</v>
      </c>
      <c r="K467" s="20" t="s">
        <v>813</v>
      </c>
      <c r="L467" s="9">
        <f t="shared" si="70"/>
        <v>0</v>
      </c>
      <c r="M467" s="9"/>
      <c r="N467" s="9"/>
      <c r="O467" s="9">
        <f t="shared" si="71"/>
        <v>2000000</v>
      </c>
      <c r="P467" s="9">
        <v>2000000</v>
      </c>
      <c r="Q467" s="9"/>
      <c r="R467" s="9">
        <f t="shared" si="72"/>
        <v>0</v>
      </c>
      <c r="S467" s="9"/>
      <c r="T467" s="9"/>
      <c r="U467" s="9">
        <f t="shared" si="73"/>
        <v>0</v>
      </c>
      <c r="V467" s="9"/>
      <c r="W467" s="9"/>
      <c r="X467" s="9">
        <f t="shared" si="74"/>
        <v>0</v>
      </c>
      <c r="Y467" s="9"/>
      <c r="Z467" s="9"/>
      <c r="AA467" s="10">
        <f t="shared" si="75"/>
        <v>0</v>
      </c>
      <c r="AB467" s="11">
        <v>45723</v>
      </c>
    </row>
    <row r="468" spans="1:28" ht="15.75" x14ac:dyDescent="0.25">
      <c r="A468" s="32">
        <v>45721</v>
      </c>
      <c r="B468" s="33" t="s">
        <v>412</v>
      </c>
      <c r="C468" s="33"/>
      <c r="D468" s="33" t="s">
        <v>31</v>
      </c>
      <c r="E468" s="33" t="s">
        <v>91</v>
      </c>
      <c r="F468" s="33">
        <v>5200</v>
      </c>
      <c r="G468" s="33" t="s">
        <v>29</v>
      </c>
      <c r="H468" s="33">
        <v>3500</v>
      </c>
      <c r="I468" s="20">
        <f t="shared" si="69"/>
        <v>18200000</v>
      </c>
      <c r="J468" s="34" t="s">
        <v>26</v>
      </c>
      <c r="K468" s="20"/>
      <c r="L468" s="9">
        <f t="shared" si="70"/>
        <v>0</v>
      </c>
      <c r="M468" s="9"/>
      <c r="N468" s="9"/>
      <c r="O468" s="9">
        <f t="shared" si="71"/>
        <v>0</v>
      </c>
      <c r="P468" s="9"/>
      <c r="Q468" s="9"/>
      <c r="R468" s="9">
        <f t="shared" si="72"/>
        <v>0</v>
      </c>
      <c r="S468" s="9"/>
      <c r="T468" s="9"/>
      <c r="U468" s="9">
        <f t="shared" si="73"/>
        <v>0</v>
      </c>
      <c r="V468" s="9"/>
      <c r="W468" s="9"/>
      <c r="X468" s="9">
        <f t="shared" si="74"/>
        <v>0</v>
      </c>
      <c r="Y468" s="9"/>
      <c r="Z468" s="9"/>
      <c r="AA468" s="10">
        <f t="shared" si="75"/>
        <v>18200000</v>
      </c>
      <c r="AB468" s="11"/>
    </row>
    <row r="469" spans="1:28" ht="15.75" x14ac:dyDescent="0.25">
      <c r="A469" s="32">
        <v>45721</v>
      </c>
      <c r="B469" s="33" t="s">
        <v>249</v>
      </c>
      <c r="C469" s="33"/>
      <c r="D469" s="33" t="s">
        <v>41</v>
      </c>
      <c r="E469" s="33" t="s">
        <v>707</v>
      </c>
      <c r="F469" s="33">
        <v>500</v>
      </c>
      <c r="G469" s="33" t="s">
        <v>29</v>
      </c>
      <c r="H469" s="33">
        <v>3500</v>
      </c>
      <c r="I469" s="20">
        <f t="shared" si="69"/>
        <v>1750000</v>
      </c>
      <c r="J469" s="37" t="s">
        <v>240</v>
      </c>
      <c r="K469" s="20" t="s">
        <v>829</v>
      </c>
      <c r="L469" s="9">
        <f t="shared" si="70"/>
        <v>0</v>
      </c>
      <c r="M469" s="9"/>
      <c r="N469" s="9"/>
      <c r="O469" s="9">
        <f t="shared" si="71"/>
        <v>1750000</v>
      </c>
      <c r="P469" s="9">
        <v>1750000</v>
      </c>
      <c r="Q469" s="9"/>
      <c r="R469" s="9">
        <f t="shared" si="72"/>
        <v>0</v>
      </c>
      <c r="S469" s="9"/>
      <c r="T469" s="9"/>
      <c r="U469" s="9">
        <f t="shared" si="73"/>
        <v>0</v>
      </c>
      <c r="V469" s="9"/>
      <c r="W469" s="9"/>
      <c r="X469" s="9">
        <f t="shared" si="74"/>
        <v>0</v>
      </c>
      <c r="Y469" s="9"/>
      <c r="Z469" s="9"/>
      <c r="AA469" s="10">
        <f t="shared" si="75"/>
        <v>0</v>
      </c>
      <c r="AB469" s="11">
        <v>45727</v>
      </c>
    </row>
    <row r="470" spans="1:28" ht="15.75" x14ac:dyDescent="0.25">
      <c r="A470" s="32">
        <v>45721</v>
      </c>
      <c r="B470" s="33" t="s">
        <v>678</v>
      </c>
      <c r="C470" s="33"/>
      <c r="D470" s="33" t="s">
        <v>31</v>
      </c>
      <c r="E470" s="33" t="s">
        <v>155</v>
      </c>
      <c r="F470" s="33">
        <v>100</v>
      </c>
      <c r="G470" s="33" t="s">
        <v>29</v>
      </c>
      <c r="H470" s="33">
        <v>4000</v>
      </c>
      <c r="I470" s="20">
        <f t="shared" si="69"/>
        <v>400000</v>
      </c>
      <c r="J470" s="37" t="s">
        <v>240</v>
      </c>
      <c r="K470" s="20"/>
      <c r="L470" s="9">
        <f t="shared" si="70"/>
        <v>0</v>
      </c>
      <c r="M470" s="9"/>
      <c r="N470" s="9"/>
      <c r="O470" s="9">
        <f t="shared" si="71"/>
        <v>0</v>
      </c>
      <c r="P470" s="9"/>
      <c r="Q470" s="9"/>
      <c r="R470" s="9">
        <f t="shared" si="72"/>
        <v>0</v>
      </c>
      <c r="S470" s="9"/>
      <c r="T470" s="9"/>
      <c r="U470" s="9">
        <f t="shared" si="73"/>
        <v>0</v>
      </c>
      <c r="V470" s="9"/>
      <c r="W470" s="9"/>
      <c r="X470" s="9">
        <f t="shared" si="74"/>
        <v>400000</v>
      </c>
      <c r="Y470" s="9">
        <v>400000</v>
      </c>
      <c r="Z470" s="9"/>
      <c r="AA470" s="10">
        <f t="shared" si="75"/>
        <v>0</v>
      </c>
      <c r="AB470" s="11">
        <v>45721</v>
      </c>
    </row>
    <row r="471" spans="1:28" ht="15.75" x14ac:dyDescent="0.25">
      <c r="A471" s="32">
        <v>45721</v>
      </c>
      <c r="B471" s="33" t="s">
        <v>252</v>
      </c>
      <c r="C471" s="33"/>
      <c r="D471" s="33" t="s">
        <v>31</v>
      </c>
      <c r="E471" s="33" t="s">
        <v>136</v>
      </c>
      <c r="F471" s="33">
        <v>24.8</v>
      </c>
      <c r="G471" s="33" t="s">
        <v>51</v>
      </c>
      <c r="H471" s="33">
        <v>46000</v>
      </c>
      <c r="I471" s="20">
        <f t="shared" si="69"/>
        <v>1140800</v>
      </c>
      <c r="J471" s="37" t="s">
        <v>241</v>
      </c>
      <c r="K471" s="20"/>
      <c r="L471" s="9">
        <f t="shared" si="70"/>
        <v>0</v>
      </c>
      <c r="M471" s="9"/>
      <c r="N471" s="9"/>
      <c r="O471" s="9">
        <f t="shared" si="71"/>
        <v>0</v>
      </c>
      <c r="P471" s="9"/>
      <c r="Q471" s="9"/>
      <c r="R471" s="9">
        <f t="shared" si="72"/>
        <v>1140800</v>
      </c>
      <c r="S471" s="9">
        <v>1140800</v>
      </c>
      <c r="T471" s="9"/>
      <c r="U471" s="9">
        <f t="shared" si="73"/>
        <v>0</v>
      </c>
      <c r="V471" s="9"/>
      <c r="W471" s="9"/>
      <c r="X471" s="9">
        <f t="shared" si="74"/>
        <v>0</v>
      </c>
      <c r="Y471" s="9"/>
      <c r="Z471" s="9"/>
      <c r="AA471" s="10">
        <f t="shared" si="75"/>
        <v>0</v>
      </c>
      <c r="AB471" s="11">
        <v>45721</v>
      </c>
    </row>
    <row r="472" spans="1:28" ht="15.75" x14ac:dyDescent="0.25">
      <c r="A472" s="32"/>
      <c r="B472" s="33" t="s">
        <v>53</v>
      </c>
      <c r="C472" s="33"/>
      <c r="D472" s="33"/>
      <c r="E472" s="33"/>
      <c r="F472" s="33"/>
      <c r="G472" s="33"/>
      <c r="H472" s="33"/>
      <c r="I472" s="20">
        <f>F472*H472</f>
        <v>0</v>
      </c>
      <c r="J472" s="37" t="s">
        <v>34</v>
      </c>
      <c r="K472" s="20" t="s">
        <v>321</v>
      </c>
      <c r="L472" s="9">
        <f>M472+N472</f>
        <v>0</v>
      </c>
      <c r="M472" s="9"/>
      <c r="N472" s="9"/>
      <c r="O472" s="9">
        <f>P472+Q472</f>
        <v>566000</v>
      </c>
      <c r="P472" s="9">
        <v>566000</v>
      </c>
      <c r="Q472" s="9"/>
      <c r="R472" s="9">
        <f>S472+T472</f>
        <v>0</v>
      </c>
      <c r="S472" s="9"/>
      <c r="T472" s="9"/>
      <c r="U472" s="9">
        <f>V472+W472</f>
        <v>0</v>
      </c>
      <c r="V472" s="9"/>
      <c r="W472" s="9"/>
      <c r="X472" s="9">
        <f>Y472+Z472</f>
        <v>0</v>
      </c>
      <c r="Y472" s="9"/>
      <c r="Z472" s="9"/>
      <c r="AA472" s="10">
        <f>C472+I472-L472-O472-U472-X472-R472</f>
        <v>-566000</v>
      </c>
      <c r="AB472" s="11">
        <v>45721</v>
      </c>
    </row>
    <row r="473" spans="1:28" ht="15.75" x14ac:dyDescent="0.25">
      <c r="A473" s="32"/>
      <c r="B473" s="33" t="s">
        <v>794</v>
      </c>
      <c r="C473" s="33"/>
      <c r="D473" s="33"/>
      <c r="E473" s="33"/>
      <c r="F473" s="33"/>
      <c r="G473" s="33"/>
      <c r="H473" s="33"/>
      <c r="I473" s="20">
        <f>F473*H473</f>
        <v>0</v>
      </c>
      <c r="J473" s="37" t="s">
        <v>34</v>
      </c>
      <c r="K473" s="20" t="s">
        <v>443</v>
      </c>
      <c r="L473" s="9">
        <f>M473+N473</f>
        <v>0</v>
      </c>
      <c r="M473" s="9"/>
      <c r="N473" s="9"/>
      <c r="O473" s="9">
        <f>P473+Q473</f>
        <v>2244000</v>
      </c>
      <c r="P473" s="9">
        <v>2244000</v>
      </c>
      <c r="Q473" s="9"/>
      <c r="R473" s="9">
        <f>S473+T473</f>
        <v>0</v>
      </c>
      <c r="S473" s="9"/>
      <c r="T473" s="9"/>
      <c r="U473" s="9">
        <f>V473+W473</f>
        <v>0</v>
      </c>
      <c r="V473" s="9"/>
      <c r="W473" s="9"/>
      <c r="X473" s="9">
        <f>Y473+Z473</f>
        <v>0</v>
      </c>
      <c r="Y473" s="9"/>
      <c r="Z473" s="9"/>
      <c r="AA473" s="10">
        <f>C473+I473-L473-O473-U473-X473-R473</f>
        <v>-2244000</v>
      </c>
      <c r="AB473" s="11">
        <v>45721</v>
      </c>
    </row>
    <row r="474" spans="1:28" ht="15.75" x14ac:dyDescent="0.25">
      <c r="A474" s="39">
        <v>45722</v>
      </c>
      <c r="B474" s="35" t="s">
        <v>231</v>
      </c>
      <c r="C474" s="35"/>
      <c r="D474" s="35"/>
      <c r="E474" s="35" t="s">
        <v>482</v>
      </c>
      <c r="F474" s="35">
        <v>60.6</v>
      </c>
      <c r="G474" s="35" t="s">
        <v>51</v>
      </c>
      <c r="H474" s="35"/>
      <c r="I474" s="20">
        <f t="shared" ref="I474:I536" si="76">F474*H474</f>
        <v>0</v>
      </c>
      <c r="J474" s="36" t="s">
        <v>26</v>
      </c>
      <c r="K474" s="20"/>
      <c r="L474" s="9">
        <f>M474+N474</f>
        <v>0</v>
      </c>
      <c r="M474" s="9"/>
      <c r="N474" s="9"/>
      <c r="O474" s="9">
        <f>P474+Q474</f>
        <v>0</v>
      </c>
      <c r="P474" s="9"/>
      <c r="Q474" s="9"/>
      <c r="R474" s="9">
        <f>S474+T474</f>
        <v>0</v>
      </c>
      <c r="S474" s="9"/>
      <c r="T474" s="9"/>
      <c r="U474" s="9">
        <f>V474+W474</f>
        <v>0</v>
      </c>
      <c r="V474" s="9"/>
      <c r="W474" s="9"/>
      <c r="X474" s="9">
        <f>Y474+Z474</f>
        <v>0</v>
      </c>
      <c r="Y474" s="9"/>
      <c r="Z474" s="9"/>
      <c r="AA474" s="10">
        <f>C474+I474-L474-O474-U474-X474-R474</f>
        <v>0</v>
      </c>
      <c r="AB474" s="11"/>
    </row>
    <row r="475" spans="1:28" ht="15.75" x14ac:dyDescent="0.25">
      <c r="A475" s="39">
        <v>45722</v>
      </c>
      <c r="B475" s="35" t="s">
        <v>231</v>
      </c>
      <c r="C475" s="33"/>
      <c r="D475" s="33"/>
      <c r="E475" s="33" t="s">
        <v>135</v>
      </c>
      <c r="F475" s="33">
        <v>29.5</v>
      </c>
      <c r="G475" s="33" t="s">
        <v>51</v>
      </c>
      <c r="H475" s="33"/>
      <c r="I475" s="20">
        <f t="shared" si="76"/>
        <v>0</v>
      </c>
      <c r="J475" s="34" t="s">
        <v>26</v>
      </c>
      <c r="K475" s="20"/>
      <c r="L475" s="9">
        <f t="shared" ref="L475:L512" si="77">M475+N475</f>
        <v>0</v>
      </c>
      <c r="M475" s="9"/>
      <c r="N475" s="9"/>
      <c r="O475" s="9">
        <f t="shared" ref="O475:O512" si="78">P475+Q475</f>
        <v>0</v>
      </c>
      <c r="P475" s="9"/>
      <c r="Q475" s="9"/>
      <c r="R475" s="9">
        <f t="shared" ref="R475:R512" si="79">S475+T475</f>
        <v>0</v>
      </c>
      <c r="S475" s="9"/>
      <c r="T475" s="9"/>
      <c r="U475" s="9">
        <f t="shared" ref="U475:U512" si="80">V475+W475</f>
        <v>0</v>
      </c>
      <c r="V475" s="9"/>
      <c r="W475" s="9"/>
      <c r="X475" s="9">
        <f t="shared" ref="X475:X512" si="81">Y475+Z475</f>
        <v>0</v>
      </c>
      <c r="Y475" s="9"/>
      <c r="Z475" s="9"/>
      <c r="AA475" s="10">
        <f t="shared" ref="AA475:AA512" si="82">C475+I475-L475-O475-U475-X475-R475</f>
        <v>0</v>
      </c>
      <c r="AB475" s="11"/>
    </row>
    <row r="476" spans="1:28" ht="15.75" x14ac:dyDescent="0.25">
      <c r="A476" s="39">
        <v>45722</v>
      </c>
      <c r="B476" s="35" t="s">
        <v>231</v>
      </c>
      <c r="C476" s="33"/>
      <c r="D476" s="33"/>
      <c r="E476" s="33" t="s">
        <v>136</v>
      </c>
      <c r="F476" s="33">
        <v>49.1</v>
      </c>
      <c r="G476" s="33" t="s">
        <v>51</v>
      </c>
      <c r="H476" s="33"/>
      <c r="I476" s="20">
        <f t="shared" si="76"/>
        <v>0</v>
      </c>
      <c r="J476" s="34" t="s">
        <v>26</v>
      </c>
      <c r="K476" s="20"/>
      <c r="L476" s="9">
        <f t="shared" si="77"/>
        <v>0</v>
      </c>
      <c r="M476" s="9"/>
      <c r="N476" s="9"/>
      <c r="O476" s="9">
        <f t="shared" si="78"/>
        <v>0</v>
      </c>
      <c r="P476" s="9"/>
      <c r="Q476" s="9"/>
      <c r="R476" s="9">
        <f t="shared" si="79"/>
        <v>0</v>
      </c>
      <c r="S476" s="9"/>
      <c r="T476" s="9"/>
      <c r="U476" s="9">
        <f t="shared" si="80"/>
        <v>0</v>
      </c>
      <c r="V476" s="9"/>
      <c r="W476" s="9"/>
      <c r="X476" s="9">
        <f t="shared" si="81"/>
        <v>0</v>
      </c>
      <c r="Y476" s="9"/>
      <c r="Z476" s="9"/>
      <c r="AA476" s="10">
        <f t="shared" si="82"/>
        <v>0</v>
      </c>
      <c r="AB476" s="11"/>
    </row>
    <row r="477" spans="1:28" ht="15.75" x14ac:dyDescent="0.25">
      <c r="A477" s="39">
        <v>45722</v>
      </c>
      <c r="B477" s="35" t="s">
        <v>231</v>
      </c>
      <c r="C477" s="33"/>
      <c r="D477" s="33"/>
      <c r="E477" s="33" t="s">
        <v>304</v>
      </c>
      <c r="F477" s="33">
        <v>32.799999999999997</v>
      </c>
      <c r="G477" s="33" t="s">
        <v>51</v>
      </c>
      <c r="H477" s="33"/>
      <c r="I477" s="20">
        <f t="shared" si="76"/>
        <v>0</v>
      </c>
      <c r="J477" s="34" t="s">
        <v>26</v>
      </c>
      <c r="K477" s="20"/>
      <c r="L477" s="9">
        <f t="shared" si="77"/>
        <v>0</v>
      </c>
      <c r="M477" s="9"/>
      <c r="N477" s="9"/>
      <c r="O477" s="9">
        <f t="shared" si="78"/>
        <v>0</v>
      </c>
      <c r="P477" s="9"/>
      <c r="Q477" s="9"/>
      <c r="R477" s="9">
        <f t="shared" si="79"/>
        <v>0</v>
      </c>
      <c r="S477" s="9"/>
      <c r="T477" s="9"/>
      <c r="U477" s="9">
        <f t="shared" si="80"/>
        <v>0</v>
      </c>
      <c r="V477" s="9"/>
      <c r="W477" s="9"/>
      <c r="X477" s="9">
        <f t="shared" si="81"/>
        <v>0</v>
      </c>
      <c r="Y477" s="9"/>
      <c r="Z477" s="9"/>
      <c r="AA477" s="10">
        <f t="shared" si="82"/>
        <v>0</v>
      </c>
      <c r="AB477" s="11"/>
    </row>
    <row r="478" spans="1:28" ht="15.75" x14ac:dyDescent="0.25">
      <c r="A478" s="39">
        <v>45722</v>
      </c>
      <c r="B478" s="33" t="s">
        <v>305</v>
      </c>
      <c r="C478" s="33"/>
      <c r="D478" s="33" t="s">
        <v>31</v>
      </c>
      <c r="E478" s="33" t="s">
        <v>73</v>
      </c>
      <c r="F478" s="33">
        <v>10</v>
      </c>
      <c r="G478" s="33" t="s">
        <v>74</v>
      </c>
      <c r="H478" s="33">
        <v>50000</v>
      </c>
      <c r="I478" s="20">
        <f t="shared" si="76"/>
        <v>500000</v>
      </c>
      <c r="J478" s="37" t="s">
        <v>240</v>
      </c>
      <c r="K478" s="20"/>
      <c r="L478" s="9">
        <f t="shared" si="77"/>
        <v>0</v>
      </c>
      <c r="M478" s="9"/>
      <c r="N478" s="9"/>
      <c r="O478" s="9">
        <f t="shared" si="78"/>
        <v>500000</v>
      </c>
      <c r="P478" s="9">
        <v>500000</v>
      </c>
      <c r="Q478" s="9"/>
      <c r="R478" s="9">
        <f t="shared" si="79"/>
        <v>0</v>
      </c>
      <c r="S478" s="9"/>
      <c r="T478" s="9"/>
      <c r="U478" s="9">
        <f t="shared" si="80"/>
        <v>0</v>
      </c>
      <c r="V478" s="9"/>
      <c r="W478" s="9"/>
      <c r="X478" s="9">
        <f t="shared" si="81"/>
        <v>0</v>
      </c>
      <c r="Y478" s="9"/>
      <c r="Z478" s="9"/>
      <c r="AA478" s="10">
        <f t="shared" si="82"/>
        <v>0</v>
      </c>
      <c r="AB478" s="11">
        <v>45735</v>
      </c>
    </row>
    <row r="479" spans="1:28" ht="15.75" x14ac:dyDescent="0.25">
      <c r="A479" s="39">
        <v>45722</v>
      </c>
      <c r="B479" s="33" t="s">
        <v>305</v>
      </c>
      <c r="C479" s="33"/>
      <c r="D479" s="33" t="s">
        <v>31</v>
      </c>
      <c r="E479" s="33" t="s">
        <v>122</v>
      </c>
      <c r="F479" s="33">
        <v>10</v>
      </c>
      <c r="G479" s="33" t="s">
        <v>51</v>
      </c>
      <c r="H479" s="33">
        <v>70000</v>
      </c>
      <c r="I479" s="20">
        <f t="shared" si="76"/>
        <v>700000</v>
      </c>
      <c r="J479" s="37" t="s">
        <v>240</v>
      </c>
      <c r="K479" s="20"/>
      <c r="L479" s="9">
        <f t="shared" si="77"/>
        <v>0</v>
      </c>
      <c r="M479" s="9"/>
      <c r="N479" s="9"/>
      <c r="O479" s="9">
        <f t="shared" si="78"/>
        <v>700000</v>
      </c>
      <c r="P479" s="9">
        <v>700000</v>
      </c>
      <c r="Q479" s="9"/>
      <c r="R479" s="9">
        <f t="shared" si="79"/>
        <v>0</v>
      </c>
      <c r="S479" s="9"/>
      <c r="T479" s="9"/>
      <c r="U479" s="9">
        <f t="shared" si="80"/>
        <v>0</v>
      </c>
      <c r="V479" s="9"/>
      <c r="W479" s="9"/>
      <c r="X479" s="9">
        <f t="shared" si="81"/>
        <v>0</v>
      </c>
      <c r="Y479" s="9"/>
      <c r="Z479" s="9"/>
      <c r="AA479" s="10">
        <f t="shared" si="82"/>
        <v>0</v>
      </c>
      <c r="AB479" s="11">
        <v>45735</v>
      </c>
    </row>
    <row r="480" spans="1:28" ht="15.75" x14ac:dyDescent="0.25">
      <c r="A480" s="39">
        <v>45722</v>
      </c>
      <c r="B480" s="33" t="s">
        <v>478</v>
      </c>
      <c r="C480" s="33"/>
      <c r="D480" s="33" t="s">
        <v>41</v>
      </c>
      <c r="E480" s="33" t="s">
        <v>98</v>
      </c>
      <c r="F480" s="33">
        <v>68.400000000000006</v>
      </c>
      <c r="G480" s="33" t="s">
        <v>51</v>
      </c>
      <c r="H480" s="33">
        <v>47000</v>
      </c>
      <c r="I480" s="20">
        <f t="shared" si="76"/>
        <v>3214800.0000000005</v>
      </c>
      <c r="J480" s="37" t="s">
        <v>240</v>
      </c>
      <c r="K480" s="20" t="s">
        <v>591</v>
      </c>
      <c r="L480" s="9">
        <f t="shared" si="77"/>
        <v>0</v>
      </c>
      <c r="M480" s="9"/>
      <c r="N480" s="9"/>
      <c r="O480" s="9">
        <f t="shared" si="78"/>
        <v>3214800</v>
      </c>
      <c r="P480" s="9">
        <v>3214800</v>
      </c>
      <c r="Q480" s="9"/>
      <c r="R480" s="9">
        <f t="shared" si="79"/>
        <v>0</v>
      </c>
      <c r="S480" s="9"/>
      <c r="T480" s="9"/>
      <c r="U480" s="9">
        <f t="shared" si="80"/>
        <v>0</v>
      </c>
      <c r="V480" s="9"/>
      <c r="W480" s="9"/>
      <c r="X480" s="9">
        <f t="shared" si="81"/>
        <v>0</v>
      </c>
      <c r="Y480" s="9"/>
      <c r="Z480" s="9"/>
      <c r="AA480" s="10">
        <f t="shared" si="82"/>
        <v>4.6566128730773926E-10</v>
      </c>
      <c r="AB480" s="11">
        <v>45722</v>
      </c>
    </row>
    <row r="481" spans="1:28" ht="15.75" x14ac:dyDescent="0.25">
      <c r="A481" s="39">
        <v>45722</v>
      </c>
      <c r="B481" s="33" t="s">
        <v>565</v>
      </c>
      <c r="C481" s="33"/>
      <c r="D481" s="33" t="s">
        <v>31</v>
      </c>
      <c r="E481" s="33" t="s">
        <v>86</v>
      </c>
      <c r="F481" s="33">
        <v>50</v>
      </c>
      <c r="G481" s="33" t="s">
        <v>51</v>
      </c>
      <c r="H481" s="33">
        <v>110000</v>
      </c>
      <c r="I481" s="20">
        <f t="shared" si="76"/>
        <v>5500000</v>
      </c>
      <c r="J481" s="37" t="s">
        <v>240</v>
      </c>
      <c r="K481" s="20" t="s">
        <v>571</v>
      </c>
      <c r="L481" s="9">
        <f t="shared" si="77"/>
        <v>0</v>
      </c>
      <c r="M481" s="9"/>
      <c r="N481" s="9"/>
      <c r="O481" s="9">
        <f t="shared" si="78"/>
        <v>5500000</v>
      </c>
      <c r="P481" s="9">
        <v>5500000</v>
      </c>
      <c r="Q481" s="9"/>
      <c r="R481" s="9">
        <f t="shared" si="79"/>
        <v>0</v>
      </c>
      <c r="S481" s="9"/>
      <c r="T481" s="9"/>
      <c r="U481" s="9">
        <f t="shared" si="80"/>
        <v>0</v>
      </c>
      <c r="V481" s="9"/>
      <c r="W481" s="9"/>
      <c r="X481" s="9">
        <f t="shared" si="81"/>
        <v>0</v>
      </c>
      <c r="Y481" s="9"/>
      <c r="Z481" s="9"/>
      <c r="AA481" s="10">
        <f t="shared" si="82"/>
        <v>0</v>
      </c>
      <c r="AB481" s="11">
        <v>45722</v>
      </c>
    </row>
    <row r="482" spans="1:28" ht="15.75" x14ac:dyDescent="0.25">
      <c r="A482" s="39">
        <v>45722</v>
      </c>
      <c r="B482" s="33" t="s">
        <v>332</v>
      </c>
      <c r="C482" s="33"/>
      <c r="D482" s="33" t="s">
        <v>41</v>
      </c>
      <c r="E482" s="33" t="s">
        <v>468</v>
      </c>
      <c r="F482" s="33">
        <v>32.4</v>
      </c>
      <c r="G482" s="33" t="s">
        <v>51</v>
      </c>
      <c r="H482" s="33">
        <v>47000</v>
      </c>
      <c r="I482" s="20">
        <f t="shared" si="76"/>
        <v>1522800</v>
      </c>
      <c r="J482" s="37" t="s">
        <v>241</v>
      </c>
      <c r="K482" s="20"/>
      <c r="L482" s="9">
        <f t="shared" si="77"/>
        <v>0</v>
      </c>
      <c r="M482" s="9"/>
      <c r="N482" s="9"/>
      <c r="O482" s="9">
        <f t="shared" si="78"/>
        <v>0</v>
      </c>
      <c r="P482" s="9"/>
      <c r="Q482" s="9"/>
      <c r="R482" s="9">
        <f t="shared" si="79"/>
        <v>0</v>
      </c>
      <c r="S482" s="9"/>
      <c r="T482" s="9"/>
      <c r="U482" s="9">
        <f t="shared" si="80"/>
        <v>1522800</v>
      </c>
      <c r="V482" s="9">
        <v>1522800</v>
      </c>
      <c r="W482" s="9"/>
      <c r="X482" s="9">
        <f t="shared" si="81"/>
        <v>0</v>
      </c>
      <c r="Y482" s="9"/>
      <c r="Z482" s="9"/>
      <c r="AA482" s="10">
        <f t="shared" si="82"/>
        <v>0</v>
      </c>
      <c r="AB482" s="11">
        <v>45726</v>
      </c>
    </row>
    <row r="483" spans="1:28" ht="15.75" x14ac:dyDescent="0.25">
      <c r="A483" s="39">
        <v>45722</v>
      </c>
      <c r="B483" s="33" t="s">
        <v>92</v>
      </c>
      <c r="C483" s="33"/>
      <c r="D483" s="33" t="s">
        <v>31</v>
      </c>
      <c r="E483" s="33" t="s">
        <v>91</v>
      </c>
      <c r="F483" s="33">
        <v>500</v>
      </c>
      <c r="G483" s="33" t="s">
        <v>29</v>
      </c>
      <c r="H483" s="33">
        <v>4500</v>
      </c>
      <c r="I483" s="20">
        <f t="shared" si="76"/>
        <v>2250000</v>
      </c>
      <c r="J483" s="34" t="s">
        <v>26</v>
      </c>
      <c r="K483" s="20" t="s">
        <v>809</v>
      </c>
      <c r="L483" s="9">
        <f t="shared" si="77"/>
        <v>0</v>
      </c>
      <c r="M483" s="9"/>
      <c r="N483" s="9"/>
      <c r="O483" s="9">
        <f t="shared" si="78"/>
        <v>0</v>
      </c>
      <c r="P483" s="9"/>
      <c r="Q483" s="9"/>
      <c r="R483" s="9">
        <f t="shared" si="79"/>
        <v>0</v>
      </c>
      <c r="S483" s="9"/>
      <c r="T483" s="9"/>
      <c r="U483" s="9">
        <f t="shared" si="80"/>
        <v>0</v>
      </c>
      <c r="V483" s="9"/>
      <c r="W483" s="9"/>
      <c r="X483" s="9">
        <f t="shared" si="81"/>
        <v>0</v>
      </c>
      <c r="Y483" s="9"/>
      <c r="Z483" s="9"/>
      <c r="AA483" s="10">
        <f t="shared" si="82"/>
        <v>2250000</v>
      </c>
      <c r="AB483" s="11"/>
    </row>
    <row r="484" spans="1:28" ht="15.75" x14ac:dyDescent="0.25">
      <c r="A484" s="39">
        <v>45722</v>
      </c>
      <c r="B484" s="33" t="s">
        <v>161</v>
      </c>
      <c r="C484" s="33"/>
      <c r="D484" s="33" t="s">
        <v>41</v>
      </c>
      <c r="E484" s="33" t="s">
        <v>91</v>
      </c>
      <c r="F484" s="33">
        <v>500</v>
      </c>
      <c r="G484" s="33" t="s">
        <v>29</v>
      </c>
      <c r="H484" s="33">
        <v>4000</v>
      </c>
      <c r="I484" s="20">
        <f t="shared" si="76"/>
        <v>2000000</v>
      </c>
      <c r="J484" s="37" t="s">
        <v>241</v>
      </c>
      <c r="K484" s="20"/>
      <c r="L484" s="9">
        <f t="shared" si="77"/>
        <v>2000000</v>
      </c>
      <c r="M484" s="9">
        <v>2000000</v>
      </c>
      <c r="N484" s="9"/>
      <c r="O484" s="9">
        <f t="shared" si="78"/>
        <v>0</v>
      </c>
      <c r="P484" s="9"/>
      <c r="Q484" s="9"/>
      <c r="R484" s="9">
        <f t="shared" si="79"/>
        <v>0</v>
      </c>
      <c r="S484" s="9"/>
      <c r="T484" s="9"/>
      <c r="U484" s="9">
        <f t="shared" si="80"/>
        <v>0</v>
      </c>
      <c r="V484" s="9"/>
      <c r="W484" s="9"/>
      <c r="X484" s="9">
        <f t="shared" si="81"/>
        <v>0</v>
      </c>
      <c r="Y484" s="9"/>
      <c r="Z484" s="9"/>
      <c r="AA484" s="10">
        <f t="shared" si="82"/>
        <v>0</v>
      </c>
      <c r="AB484" s="11">
        <v>45727</v>
      </c>
    </row>
    <row r="485" spans="1:28" ht="15.75" x14ac:dyDescent="0.25">
      <c r="A485" s="39">
        <v>45722</v>
      </c>
      <c r="B485" s="33" t="s">
        <v>210</v>
      </c>
      <c r="C485" s="33"/>
      <c r="D485" s="33" t="s">
        <v>41</v>
      </c>
      <c r="E485" s="33" t="s">
        <v>211</v>
      </c>
      <c r="F485" s="33">
        <v>2500</v>
      </c>
      <c r="G485" s="33" t="s">
        <v>29</v>
      </c>
      <c r="H485" s="33">
        <v>2214</v>
      </c>
      <c r="I485" s="20">
        <f t="shared" si="76"/>
        <v>5535000</v>
      </c>
      <c r="J485" s="37" t="s">
        <v>241</v>
      </c>
      <c r="K485" s="20"/>
      <c r="L485" s="9">
        <f t="shared" si="77"/>
        <v>0</v>
      </c>
      <c r="M485" s="9"/>
      <c r="N485" s="9"/>
      <c r="O485" s="9">
        <f t="shared" si="78"/>
        <v>0</v>
      </c>
      <c r="P485" s="9"/>
      <c r="Q485" s="9"/>
      <c r="R485" s="9">
        <f t="shared" si="79"/>
        <v>0</v>
      </c>
      <c r="S485" s="9"/>
      <c r="T485" s="9"/>
      <c r="U485" s="9">
        <f t="shared" si="80"/>
        <v>5535000</v>
      </c>
      <c r="V485" s="9">
        <v>5535000</v>
      </c>
      <c r="W485" s="9"/>
      <c r="X485" s="9">
        <f t="shared" si="81"/>
        <v>0</v>
      </c>
      <c r="Y485" s="9"/>
      <c r="Z485" s="9"/>
      <c r="AA485" s="10">
        <f t="shared" si="82"/>
        <v>0</v>
      </c>
      <c r="AB485" s="11">
        <v>45730</v>
      </c>
    </row>
    <row r="486" spans="1:28" ht="15.75" x14ac:dyDescent="0.25">
      <c r="A486" s="39">
        <v>45722</v>
      </c>
      <c r="B486" s="33" t="s">
        <v>217</v>
      </c>
      <c r="C486" s="33"/>
      <c r="D486" s="33" t="s">
        <v>41</v>
      </c>
      <c r="E486" s="33" t="s">
        <v>110</v>
      </c>
      <c r="F486" s="33">
        <v>200</v>
      </c>
      <c r="G486" s="33" t="s">
        <v>29</v>
      </c>
      <c r="H486" s="33">
        <v>2000</v>
      </c>
      <c r="I486" s="20">
        <f t="shared" si="76"/>
        <v>400000</v>
      </c>
      <c r="J486" s="31" t="s">
        <v>241</v>
      </c>
      <c r="K486" s="20"/>
      <c r="L486" s="9">
        <f t="shared" si="77"/>
        <v>400000</v>
      </c>
      <c r="M486" s="9">
        <v>400000</v>
      </c>
      <c r="N486" s="9"/>
      <c r="O486" s="9">
        <f t="shared" si="78"/>
        <v>0</v>
      </c>
      <c r="P486" s="9"/>
      <c r="Q486" s="9"/>
      <c r="R486" s="9">
        <f t="shared" si="79"/>
        <v>0</v>
      </c>
      <c r="S486" s="9"/>
      <c r="T486" s="9"/>
      <c r="U486" s="9">
        <f t="shared" si="80"/>
        <v>0</v>
      </c>
      <c r="V486" s="9"/>
      <c r="W486" s="9"/>
      <c r="X486" s="9">
        <f t="shared" si="81"/>
        <v>0</v>
      </c>
      <c r="Y486" s="9"/>
      <c r="Z486" s="9"/>
      <c r="AA486" s="10">
        <f t="shared" si="82"/>
        <v>0</v>
      </c>
      <c r="AB486" s="11">
        <v>45728</v>
      </c>
    </row>
    <row r="487" spans="1:28" ht="15.75" x14ac:dyDescent="0.25">
      <c r="A487" s="39">
        <v>45722</v>
      </c>
      <c r="B487" s="33" t="s">
        <v>217</v>
      </c>
      <c r="C487" s="33"/>
      <c r="D487" s="33" t="s">
        <v>41</v>
      </c>
      <c r="E487" s="33" t="s">
        <v>224</v>
      </c>
      <c r="F487" s="33">
        <v>750</v>
      </c>
      <c r="G487" s="33" t="s">
        <v>29</v>
      </c>
      <c r="H487" s="33">
        <v>1790</v>
      </c>
      <c r="I487" s="20">
        <f t="shared" si="76"/>
        <v>1342500</v>
      </c>
      <c r="J487" s="31" t="s">
        <v>241</v>
      </c>
      <c r="K487" s="20"/>
      <c r="L487" s="9">
        <f t="shared" si="77"/>
        <v>1125000</v>
      </c>
      <c r="M487" s="9">
        <v>1125000</v>
      </c>
      <c r="N487" s="9"/>
      <c r="O487" s="9">
        <f t="shared" si="78"/>
        <v>0</v>
      </c>
      <c r="P487" s="9"/>
      <c r="Q487" s="9"/>
      <c r="R487" s="9">
        <f t="shared" si="79"/>
        <v>0</v>
      </c>
      <c r="S487" s="9"/>
      <c r="T487" s="9"/>
      <c r="U487" s="9">
        <f t="shared" si="80"/>
        <v>217500</v>
      </c>
      <c r="V487" s="9">
        <v>217500</v>
      </c>
      <c r="W487" s="9"/>
      <c r="X487" s="9">
        <f t="shared" si="81"/>
        <v>0</v>
      </c>
      <c r="Y487" s="9"/>
      <c r="Z487" s="9"/>
      <c r="AA487" s="10">
        <f t="shared" si="82"/>
        <v>0</v>
      </c>
      <c r="AB487" s="11">
        <v>45729</v>
      </c>
    </row>
    <row r="488" spans="1:28" ht="15.75" x14ac:dyDescent="0.25">
      <c r="A488" s="39">
        <v>45722</v>
      </c>
      <c r="B488" s="33" t="s">
        <v>217</v>
      </c>
      <c r="C488" s="33"/>
      <c r="D488" s="33" t="s">
        <v>41</v>
      </c>
      <c r="E488" s="33" t="s">
        <v>155</v>
      </c>
      <c r="F488" s="33">
        <v>2400</v>
      </c>
      <c r="G488" s="33" t="s">
        <v>29</v>
      </c>
      <c r="H488" s="33">
        <v>4000</v>
      </c>
      <c r="I488" s="20">
        <f t="shared" si="76"/>
        <v>9600000</v>
      </c>
      <c r="J488" s="31" t="s">
        <v>241</v>
      </c>
      <c r="K488" s="20"/>
      <c r="L488" s="9">
        <f t="shared" si="77"/>
        <v>0</v>
      </c>
      <c r="M488" s="9"/>
      <c r="N488" s="9"/>
      <c r="O488" s="9">
        <f t="shared" si="78"/>
        <v>0</v>
      </c>
      <c r="P488" s="9"/>
      <c r="Q488" s="9"/>
      <c r="R488" s="9">
        <f t="shared" si="79"/>
        <v>0</v>
      </c>
      <c r="S488" s="9"/>
      <c r="T488" s="9"/>
      <c r="U488" s="9">
        <f t="shared" si="80"/>
        <v>9600000</v>
      </c>
      <c r="V488" s="9">
        <f>2182500+3417500</f>
        <v>5600000</v>
      </c>
      <c r="W488" s="9">
        <v>4000000</v>
      </c>
      <c r="X488" s="9">
        <f t="shared" si="81"/>
        <v>0</v>
      </c>
      <c r="Y488" s="9"/>
      <c r="Z488" s="9"/>
      <c r="AA488" s="10">
        <f t="shared" si="82"/>
        <v>0</v>
      </c>
      <c r="AB488" s="11">
        <v>45729</v>
      </c>
    </row>
    <row r="489" spans="1:28" ht="15.75" x14ac:dyDescent="0.25">
      <c r="A489" s="39">
        <v>45722</v>
      </c>
      <c r="B489" s="33" t="s">
        <v>254</v>
      </c>
      <c r="C489" s="33"/>
      <c r="D489" s="33" t="s">
        <v>41</v>
      </c>
      <c r="E489" s="33" t="s">
        <v>480</v>
      </c>
      <c r="F489" s="33">
        <v>10</v>
      </c>
      <c r="G489" s="33" t="s">
        <v>25</v>
      </c>
      <c r="H489" s="33">
        <v>25000</v>
      </c>
      <c r="I489" s="20">
        <f t="shared" si="76"/>
        <v>250000</v>
      </c>
      <c r="J489" s="37" t="s">
        <v>241</v>
      </c>
      <c r="K489" s="20"/>
      <c r="L489" s="9">
        <f t="shared" si="77"/>
        <v>0</v>
      </c>
      <c r="M489" s="9"/>
      <c r="N489" s="9"/>
      <c r="O489" s="9">
        <f t="shared" si="78"/>
        <v>0</v>
      </c>
      <c r="P489" s="9"/>
      <c r="Q489" s="9"/>
      <c r="R489" s="9">
        <f t="shared" si="79"/>
        <v>0</v>
      </c>
      <c r="S489" s="9"/>
      <c r="T489" s="9"/>
      <c r="U489" s="9">
        <f t="shared" si="80"/>
        <v>250000</v>
      </c>
      <c r="V489" s="9">
        <v>250000</v>
      </c>
      <c r="W489" s="9"/>
      <c r="X489" s="9">
        <f t="shared" si="81"/>
        <v>0</v>
      </c>
      <c r="Y489" s="9"/>
      <c r="Z489" s="9"/>
      <c r="AA489" s="10">
        <f t="shared" si="82"/>
        <v>0</v>
      </c>
      <c r="AB489" s="11">
        <v>45728</v>
      </c>
    </row>
    <row r="490" spans="1:28" ht="15.75" x14ac:dyDescent="0.25">
      <c r="A490" s="39">
        <v>45722</v>
      </c>
      <c r="B490" s="33" t="s">
        <v>254</v>
      </c>
      <c r="C490" s="33"/>
      <c r="D490" s="33" t="s">
        <v>41</v>
      </c>
      <c r="E490" s="33" t="s">
        <v>183</v>
      </c>
      <c r="F490" s="33">
        <v>2</v>
      </c>
      <c r="G490" s="33" t="s">
        <v>25</v>
      </c>
      <c r="H490" s="33">
        <v>850000</v>
      </c>
      <c r="I490" s="20">
        <f t="shared" si="76"/>
        <v>1700000</v>
      </c>
      <c r="J490" s="37" t="s">
        <v>241</v>
      </c>
      <c r="K490" s="20"/>
      <c r="L490" s="9">
        <f t="shared" si="77"/>
        <v>0</v>
      </c>
      <c r="M490" s="9"/>
      <c r="N490" s="9"/>
      <c r="O490" s="9">
        <f t="shared" si="78"/>
        <v>0</v>
      </c>
      <c r="P490" s="9"/>
      <c r="Q490" s="9"/>
      <c r="R490" s="9">
        <f t="shared" si="79"/>
        <v>0</v>
      </c>
      <c r="S490" s="9"/>
      <c r="T490" s="9"/>
      <c r="U490" s="9">
        <f t="shared" si="80"/>
        <v>1700000</v>
      </c>
      <c r="V490" s="9">
        <v>1700000</v>
      </c>
      <c r="W490" s="9"/>
      <c r="X490" s="9">
        <f t="shared" si="81"/>
        <v>0</v>
      </c>
      <c r="Y490" s="9"/>
      <c r="Z490" s="9"/>
      <c r="AA490" s="10">
        <f t="shared" si="82"/>
        <v>0</v>
      </c>
      <c r="AB490" s="11">
        <v>45728</v>
      </c>
    </row>
    <row r="491" spans="1:28" ht="15.75" x14ac:dyDescent="0.25">
      <c r="A491" s="39">
        <v>45722</v>
      </c>
      <c r="B491" s="33" t="s">
        <v>254</v>
      </c>
      <c r="C491" s="33"/>
      <c r="D491" s="33" t="s">
        <v>41</v>
      </c>
      <c r="E491" s="33" t="s">
        <v>798</v>
      </c>
      <c r="F491" s="33">
        <v>2</v>
      </c>
      <c r="G491" s="33" t="s">
        <v>25</v>
      </c>
      <c r="H491" s="33">
        <v>900000</v>
      </c>
      <c r="I491" s="20">
        <f t="shared" si="76"/>
        <v>1800000</v>
      </c>
      <c r="J491" s="37" t="s">
        <v>241</v>
      </c>
      <c r="K491" s="20"/>
      <c r="L491" s="9">
        <f t="shared" si="77"/>
        <v>0</v>
      </c>
      <c r="M491" s="9"/>
      <c r="N491" s="9"/>
      <c r="O491" s="9">
        <f t="shared" si="78"/>
        <v>0</v>
      </c>
      <c r="P491" s="9"/>
      <c r="Q491" s="9"/>
      <c r="R491" s="9">
        <f t="shared" si="79"/>
        <v>0</v>
      </c>
      <c r="S491" s="9"/>
      <c r="T491" s="9"/>
      <c r="U491" s="9">
        <f t="shared" si="80"/>
        <v>1800000</v>
      </c>
      <c r="V491" s="9">
        <v>1800000</v>
      </c>
      <c r="W491" s="9"/>
      <c r="X491" s="9">
        <f t="shared" si="81"/>
        <v>0</v>
      </c>
      <c r="Y491" s="9"/>
      <c r="Z491" s="9"/>
      <c r="AA491" s="10">
        <f t="shared" si="82"/>
        <v>0</v>
      </c>
      <c r="AB491" s="11">
        <v>45728</v>
      </c>
    </row>
    <row r="492" spans="1:28" ht="15.75" x14ac:dyDescent="0.25">
      <c r="A492" s="39">
        <v>45722</v>
      </c>
      <c r="B492" s="33" t="s">
        <v>348</v>
      </c>
      <c r="C492" s="33"/>
      <c r="D492" s="33" t="s">
        <v>223</v>
      </c>
      <c r="E492" s="33" t="s">
        <v>102</v>
      </c>
      <c r="F492" s="33">
        <v>24</v>
      </c>
      <c r="G492" s="33" t="s">
        <v>74</v>
      </c>
      <c r="H492" s="33">
        <v>65000</v>
      </c>
      <c r="I492" s="20">
        <f t="shared" si="76"/>
        <v>1560000</v>
      </c>
      <c r="J492" s="37" t="s">
        <v>240</v>
      </c>
      <c r="K492" s="20" t="s">
        <v>396</v>
      </c>
      <c r="L492" s="9">
        <f t="shared" si="77"/>
        <v>0</v>
      </c>
      <c r="M492" s="9"/>
      <c r="N492" s="9"/>
      <c r="O492" s="9">
        <f t="shared" si="78"/>
        <v>1560000</v>
      </c>
      <c r="P492" s="9">
        <v>1560000</v>
      </c>
      <c r="Q492" s="9"/>
      <c r="R492" s="9">
        <f t="shared" si="79"/>
        <v>0</v>
      </c>
      <c r="S492" s="9"/>
      <c r="T492" s="9"/>
      <c r="U492" s="9">
        <f t="shared" si="80"/>
        <v>0</v>
      </c>
      <c r="V492" s="9"/>
      <c r="W492" s="9"/>
      <c r="X492" s="9">
        <f t="shared" si="81"/>
        <v>0</v>
      </c>
      <c r="Y492" s="9"/>
      <c r="Z492" s="9"/>
      <c r="AA492" s="10">
        <f t="shared" si="82"/>
        <v>0</v>
      </c>
      <c r="AB492" s="11">
        <v>45722</v>
      </c>
    </row>
    <row r="493" spans="1:28" ht="15.75" x14ac:dyDescent="0.25">
      <c r="A493" s="39">
        <v>45722</v>
      </c>
      <c r="B493" s="33" t="s">
        <v>165</v>
      </c>
      <c r="C493" s="33"/>
      <c r="D493" s="33" t="s">
        <v>41</v>
      </c>
      <c r="E493" s="33" t="s">
        <v>45</v>
      </c>
      <c r="F493" s="33">
        <v>25</v>
      </c>
      <c r="G493" s="33" t="s">
        <v>51</v>
      </c>
      <c r="H493" s="33">
        <v>180000</v>
      </c>
      <c r="I493" s="20">
        <f t="shared" si="76"/>
        <v>4500000</v>
      </c>
      <c r="J493" s="37" t="s">
        <v>240</v>
      </c>
      <c r="K493" s="20" t="s">
        <v>796</v>
      </c>
      <c r="L493" s="9">
        <f t="shared" si="77"/>
        <v>0</v>
      </c>
      <c r="M493" s="9"/>
      <c r="N493" s="9"/>
      <c r="O493" s="9">
        <f t="shared" si="78"/>
        <v>4500000</v>
      </c>
      <c r="P493" s="9">
        <v>4500000</v>
      </c>
      <c r="Q493" s="9"/>
      <c r="R493" s="9">
        <f t="shared" si="79"/>
        <v>0</v>
      </c>
      <c r="S493" s="9"/>
      <c r="T493" s="9"/>
      <c r="U493" s="9">
        <f t="shared" si="80"/>
        <v>0</v>
      </c>
      <c r="V493" s="9"/>
      <c r="W493" s="9"/>
      <c r="X493" s="9">
        <f t="shared" si="81"/>
        <v>0</v>
      </c>
      <c r="Y493" s="9"/>
      <c r="Z493" s="9"/>
      <c r="AA493" s="10">
        <f t="shared" si="82"/>
        <v>0</v>
      </c>
      <c r="AB493" s="11">
        <v>45722</v>
      </c>
    </row>
    <row r="494" spans="1:28" ht="15.75" x14ac:dyDescent="0.25">
      <c r="A494" s="39">
        <v>45722</v>
      </c>
      <c r="B494" s="33" t="s">
        <v>165</v>
      </c>
      <c r="C494" s="33"/>
      <c r="D494" s="33" t="s">
        <v>41</v>
      </c>
      <c r="E494" s="33" t="s">
        <v>183</v>
      </c>
      <c r="F494" s="33">
        <v>6</v>
      </c>
      <c r="G494" s="33" t="s">
        <v>25</v>
      </c>
      <c r="H494" s="33">
        <v>800000</v>
      </c>
      <c r="I494" s="20">
        <f t="shared" si="76"/>
        <v>4800000</v>
      </c>
      <c r="J494" s="37" t="s">
        <v>240</v>
      </c>
      <c r="K494" s="20" t="s">
        <v>796</v>
      </c>
      <c r="L494" s="9">
        <f t="shared" si="77"/>
        <v>0</v>
      </c>
      <c r="M494" s="9"/>
      <c r="N494" s="9"/>
      <c r="O494" s="9">
        <f t="shared" si="78"/>
        <v>4800000</v>
      </c>
      <c r="P494" s="9">
        <v>4800000</v>
      </c>
      <c r="Q494" s="9"/>
      <c r="R494" s="9">
        <f t="shared" si="79"/>
        <v>0</v>
      </c>
      <c r="S494" s="9"/>
      <c r="T494" s="9"/>
      <c r="U494" s="9">
        <f t="shared" si="80"/>
        <v>0</v>
      </c>
      <c r="V494" s="9"/>
      <c r="W494" s="9"/>
      <c r="X494" s="9">
        <f t="shared" si="81"/>
        <v>0</v>
      </c>
      <c r="Y494" s="9"/>
      <c r="Z494" s="9"/>
      <c r="AA494" s="10">
        <f t="shared" si="82"/>
        <v>0</v>
      </c>
      <c r="AB494" s="11">
        <v>45722</v>
      </c>
    </row>
    <row r="495" spans="1:28" ht="15.75" x14ac:dyDescent="0.25">
      <c r="A495" s="39">
        <v>45722</v>
      </c>
      <c r="B495" s="33" t="s">
        <v>219</v>
      </c>
      <c r="C495" s="33"/>
      <c r="D495" s="33" t="s">
        <v>31</v>
      </c>
      <c r="E495" s="33" t="s">
        <v>91</v>
      </c>
      <c r="F495" s="33">
        <v>300</v>
      </c>
      <c r="G495" s="33" t="s">
        <v>29</v>
      </c>
      <c r="H495" s="33">
        <v>4000</v>
      </c>
      <c r="I495" s="20">
        <f t="shared" si="76"/>
        <v>1200000</v>
      </c>
      <c r="J495" s="14" t="s">
        <v>240</v>
      </c>
      <c r="K495" s="20"/>
      <c r="L495" s="9">
        <f t="shared" si="77"/>
        <v>0</v>
      </c>
      <c r="M495" s="9"/>
      <c r="N495" s="9"/>
      <c r="O495" s="9">
        <f t="shared" si="78"/>
        <v>1200000</v>
      </c>
      <c r="P495" s="9">
        <v>1200000</v>
      </c>
      <c r="Q495" s="9"/>
      <c r="R495" s="9">
        <f t="shared" si="79"/>
        <v>0</v>
      </c>
      <c r="S495" s="9"/>
      <c r="T495" s="9"/>
      <c r="U495" s="9">
        <f t="shared" si="80"/>
        <v>0</v>
      </c>
      <c r="V495" s="9"/>
      <c r="W495" s="9"/>
      <c r="X495" s="9">
        <f t="shared" si="81"/>
        <v>0</v>
      </c>
      <c r="Y495" s="9"/>
      <c r="Z495" s="9"/>
      <c r="AA495" s="10">
        <f t="shared" si="82"/>
        <v>0</v>
      </c>
      <c r="AB495" s="11">
        <v>45740</v>
      </c>
    </row>
    <row r="496" spans="1:28" ht="15.75" x14ac:dyDescent="0.25">
      <c r="A496" s="39">
        <v>45722</v>
      </c>
      <c r="B496" s="33" t="s">
        <v>316</v>
      </c>
      <c r="C496" s="33"/>
      <c r="D496" s="33" t="s">
        <v>41</v>
      </c>
      <c r="E496" s="33" t="s">
        <v>361</v>
      </c>
      <c r="F496" s="33">
        <v>2</v>
      </c>
      <c r="G496" s="33" t="s">
        <v>33</v>
      </c>
      <c r="H496" s="33">
        <v>230000</v>
      </c>
      <c r="I496" s="20">
        <f t="shared" si="76"/>
        <v>460000</v>
      </c>
      <c r="J496" s="37" t="s">
        <v>241</v>
      </c>
      <c r="K496" s="20"/>
      <c r="L496" s="9">
        <f t="shared" si="77"/>
        <v>460000</v>
      </c>
      <c r="M496" s="9">
        <v>460000</v>
      </c>
      <c r="N496" s="9"/>
      <c r="O496" s="9">
        <f t="shared" si="78"/>
        <v>0</v>
      </c>
      <c r="P496" s="9"/>
      <c r="Q496" s="9"/>
      <c r="R496" s="9">
        <f t="shared" si="79"/>
        <v>0</v>
      </c>
      <c r="S496" s="9"/>
      <c r="T496" s="9"/>
      <c r="U496" s="9">
        <f t="shared" si="80"/>
        <v>0</v>
      </c>
      <c r="V496" s="9"/>
      <c r="W496" s="9"/>
      <c r="X496" s="9">
        <f t="shared" si="81"/>
        <v>0</v>
      </c>
      <c r="Y496" s="9"/>
      <c r="Z496" s="9"/>
      <c r="AA496" s="10">
        <f t="shared" si="82"/>
        <v>0</v>
      </c>
      <c r="AB496" s="11">
        <v>45724</v>
      </c>
    </row>
    <row r="497" spans="1:28" ht="15.75" x14ac:dyDescent="0.25">
      <c r="A497" s="39">
        <v>45722</v>
      </c>
      <c r="B497" s="33" t="s">
        <v>48</v>
      </c>
      <c r="C497" s="33"/>
      <c r="D497" s="33" t="s">
        <v>41</v>
      </c>
      <c r="E497" s="33" t="s">
        <v>73</v>
      </c>
      <c r="F497" s="33">
        <v>40</v>
      </c>
      <c r="G497" s="33" t="s">
        <v>74</v>
      </c>
      <c r="H497" s="33">
        <v>50000</v>
      </c>
      <c r="I497" s="20">
        <f t="shared" si="76"/>
        <v>2000000</v>
      </c>
      <c r="J497" s="34" t="s">
        <v>26</v>
      </c>
      <c r="K497" s="20" t="s">
        <v>856</v>
      </c>
      <c r="L497" s="9">
        <f t="shared" si="77"/>
        <v>0</v>
      </c>
      <c r="M497" s="9"/>
      <c r="N497" s="9"/>
      <c r="O497" s="9">
        <f t="shared" si="78"/>
        <v>0</v>
      </c>
      <c r="P497" s="9"/>
      <c r="Q497" s="9"/>
      <c r="R497" s="9">
        <f t="shared" si="79"/>
        <v>0</v>
      </c>
      <c r="S497" s="9"/>
      <c r="T497" s="9"/>
      <c r="U497" s="9">
        <f t="shared" si="80"/>
        <v>0</v>
      </c>
      <c r="V497" s="9"/>
      <c r="W497" s="9"/>
      <c r="X497" s="9">
        <f t="shared" si="81"/>
        <v>0</v>
      </c>
      <c r="Y497" s="9"/>
      <c r="Z497" s="9"/>
      <c r="AA497" s="10">
        <f t="shared" si="82"/>
        <v>2000000</v>
      </c>
      <c r="AB497" s="11"/>
    </row>
    <row r="498" spans="1:28" ht="15.75" x14ac:dyDescent="0.25">
      <c r="A498" s="39">
        <v>45722</v>
      </c>
      <c r="B498" s="33" t="s">
        <v>48</v>
      </c>
      <c r="C498" s="33"/>
      <c r="D498" s="33" t="s">
        <v>41</v>
      </c>
      <c r="E498" s="33" t="s">
        <v>130</v>
      </c>
      <c r="F498" s="33">
        <v>10</v>
      </c>
      <c r="G498" s="33" t="s">
        <v>74</v>
      </c>
      <c r="H498" s="33">
        <v>50000</v>
      </c>
      <c r="I498" s="20">
        <f t="shared" si="76"/>
        <v>500000</v>
      </c>
      <c r="J498" s="34" t="s">
        <v>26</v>
      </c>
      <c r="K498" s="20" t="s">
        <v>856</v>
      </c>
      <c r="L498" s="9">
        <f t="shared" si="77"/>
        <v>0</v>
      </c>
      <c r="M498" s="9"/>
      <c r="N498" s="9"/>
      <c r="O498" s="9">
        <f t="shared" si="78"/>
        <v>0</v>
      </c>
      <c r="P498" s="9"/>
      <c r="Q498" s="9"/>
      <c r="R498" s="9">
        <f t="shared" si="79"/>
        <v>0</v>
      </c>
      <c r="S498" s="9"/>
      <c r="T498" s="9"/>
      <c r="U498" s="9">
        <f t="shared" si="80"/>
        <v>0</v>
      </c>
      <c r="V498" s="9"/>
      <c r="W498" s="9"/>
      <c r="X498" s="9">
        <f t="shared" si="81"/>
        <v>0</v>
      </c>
      <c r="Y498" s="9"/>
      <c r="Z498" s="9"/>
      <c r="AA498" s="10">
        <f t="shared" si="82"/>
        <v>500000</v>
      </c>
      <c r="AB498" s="11"/>
    </row>
    <row r="499" spans="1:28" ht="15.75" x14ac:dyDescent="0.25">
      <c r="A499" s="39">
        <v>45722</v>
      </c>
      <c r="B499" s="33" t="s">
        <v>48</v>
      </c>
      <c r="C499" s="33"/>
      <c r="D499" s="33" t="s">
        <v>41</v>
      </c>
      <c r="E499" s="33" t="s">
        <v>102</v>
      </c>
      <c r="F499" s="33">
        <v>12</v>
      </c>
      <c r="G499" s="33" t="s">
        <v>74</v>
      </c>
      <c r="H499" s="33">
        <v>65000</v>
      </c>
      <c r="I499" s="20">
        <f t="shared" si="76"/>
        <v>780000</v>
      </c>
      <c r="J499" s="34" t="s">
        <v>26</v>
      </c>
      <c r="K499" s="20" t="s">
        <v>856</v>
      </c>
      <c r="L499" s="9">
        <f t="shared" si="77"/>
        <v>0</v>
      </c>
      <c r="M499" s="9"/>
      <c r="N499" s="9"/>
      <c r="O499" s="9">
        <f t="shared" si="78"/>
        <v>0</v>
      </c>
      <c r="P499" s="9"/>
      <c r="Q499" s="9"/>
      <c r="R499" s="9">
        <f t="shared" si="79"/>
        <v>0</v>
      </c>
      <c r="S499" s="9"/>
      <c r="T499" s="9"/>
      <c r="U499" s="9">
        <f t="shared" si="80"/>
        <v>0</v>
      </c>
      <c r="V499" s="9"/>
      <c r="W499" s="9"/>
      <c r="X499" s="9">
        <f t="shared" si="81"/>
        <v>0</v>
      </c>
      <c r="Y499" s="9"/>
      <c r="Z499" s="9"/>
      <c r="AA499" s="10">
        <f t="shared" si="82"/>
        <v>780000</v>
      </c>
      <c r="AB499" s="11"/>
    </row>
    <row r="500" spans="1:28" ht="15.75" x14ac:dyDescent="0.25">
      <c r="A500" s="39">
        <v>45722</v>
      </c>
      <c r="B500" s="33" t="s">
        <v>48</v>
      </c>
      <c r="C500" s="33"/>
      <c r="D500" s="33" t="s">
        <v>41</v>
      </c>
      <c r="E500" s="33" t="s">
        <v>122</v>
      </c>
      <c r="F500" s="33">
        <v>10</v>
      </c>
      <c r="G500" s="33" t="s">
        <v>51</v>
      </c>
      <c r="H500" s="33">
        <v>70000</v>
      </c>
      <c r="I500" s="20">
        <f t="shared" si="76"/>
        <v>700000</v>
      </c>
      <c r="J500" s="34" t="s">
        <v>26</v>
      </c>
      <c r="K500" s="20" t="s">
        <v>856</v>
      </c>
      <c r="L500" s="9">
        <f t="shared" si="77"/>
        <v>0</v>
      </c>
      <c r="M500" s="9"/>
      <c r="N500" s="9"/>
      <c r="O500" s="9">
        <f t="shared" si="78"/>
        <v>0</v>
      </c>
      <c r="P500" s="9"/>
      <c r="Q500" s="9"/>
      <c r="R500" s="9">
        <f t="shared" si="79"/>
        <v>0</v>
      </c>
      <c r="S500" s="9"/>
      <c r="T500" s="9"/>
      <c r="U500" s="9">
        <f t="shared" si="80"/>
        <v>0</v>
      </c>
      <c r="V500" s="9"/>
      <c r="W500" s="9"/>
      <c r="X500" s="9">
        <f t="shared" si="81"/>
        <v>0</v>
      </c>
      <c r="Y500" s="9"/>
      <c r="Z500" s="9"/>
      <c r="AA500" s="10">
        <f t="shared" si="82"/>
        <v>700000</v>
      </c>
      <c r="AB500" s="11"/>
    </row>
    <row r="501" spans="1:28" ht="15.75" x14ac:dyDescent="0.25">
      <c r="A501" s="39">
        <v>45722</v>
      </c>
      <c r="B501" s="35" t="s">
        <v>253</v>
      </c>
      <c r="C501" s="35"/>
      <c r="D501" s="35" t="s">
        <v>41</v>
      </c>
      <c r="E501" s="35" t="s">
        <v>123</v>
      </c>
      <c r="F501" s="35">
        <v>5</v>
      </c>
      <c r="G501" s="35" t="s">
        <v>51</v>
      </c>
      <c r="H501" s="35">
        <v>100000</v>
      </c>
      <c r="I501" s="20">
        <f t="shared" si="76"/>
        <v>500000</v>
      </c>
      <c r="J501" s="41" t="s">
        <v>240</v>
      </c>
      <c r="K501" s="20" t="s">
        <v>827</v>
      </c>
      <c r="L501" s="9">
        <f t="shared" si="77"/>
        <v>0</v>
      </c>
      <c r="M501" s="9"/>
      <c r="N501" s="9"/>
      <c r="O501" s="9">
        <f t="shared" si="78"/>
        <v>500000</v>
      </c>
      <c r="P501" s="9">
        <v>500000</v>
      </c>
      <c r="Q501" s="9"/>
      <c r="R501" s="9">
        <f t="shared" si="79"/>
        <v>0</v>
      </c>
      <c r="S501" s="9"/>
      <c r="T501" s="9"/>
      <c r="U501" s="9">
        <f t="shared" si="80"/>
        <v>0</v>
      </c>
      <c r="V501" s="9"/>
      <c r="W501" s="9"/>
      <c r="X501" s="9">
        <f t="shared" si="81"/>
        <v>0</v>
      </c>
      <c r="Y501" s="9"/>
      <c r="Z501" s="9"/>
      <c r="AA501" s="10">
        <f t="shared" si="82"/>
        <v>0</v>
      </c>
      <c r="AB501" s="11">
        <v>45727</v>
      </c>
    </row>
    <row r="502" spans="1:28" ht="15.75" x14ac:dyDescent="0.25">
      <c r="A502" s="39">
        <v>45722</v>
      </c>
      <c r="B502" s="33" t="s">
        <v>799</v>
      </c>
      <c r="C502" s="33"/>
      <c r="D502" s="33" t="s">
        <v>223</v>
      </c>
      <c r="E502" s="33" t="s">
        <v>73</v>
      </c>
      <c r="F502" s="33">
        <v>20</v>
      </c>
      <c r="G502" s="33" t="s">
        <v>74</v>
      </c>
      <c r="H502" s="33">
        <v>50000</v>
      </c>
      <c r="I502" s="20">
        <f t="shared" si="76"/>
        <v>1000000</v>
      </c>
      <c r="J502" s="37" t="s">
        <v>241</v>
      </c>
      <c r="K502" s="20"/>
      <c r="L502" s="9">
        <f t="shared" si="77"/>
        <v>0</v>
      </c>
      <c r="M502" s="9"/>
      <c r="N502" s="9"/>
      <c r="O502" s="9">
        <f t="shared" si="78"/>
        <v>0</v>
      </c>
      <c r="P502" s="9"/>
      <c r="Q502" s="9"/>
      <c r="R502" s="9">
        <f t="shared" si="79"/>
        <v>0</v>
      </c>
      <c r="S502" s="9"/>
      <c r="T502" s="9"/>
      <c r="U502" s="9">
        <f t="shared" si="80"/>
        <v>1000000</v>
      </c>
      <c r="V502" s="9">
        <v>1000000</v>
      </c>
      <c r="W502" s="9"/>
      <c r="X502" s="9">
        <f t="shared" si="81"/>
        <v>0</v>
      </c>
      <c r="Y502" s="9"/>
      <c r="Z502" s="9"/>
      <c r="AA502" s="10">
        <f t="shared" si="82"/>
        <v>0</v>
      </c>
      <c r="AB502" s="11">
        <v>45722</v>
      </c>
    </row>
    <row r="503" spans="1:28" ht="15.75" x14ac:dyDescent="0.25">
      <c r="A503" s="39">
        <v>45722</v>
      </c>
      <c r="B503" s="33" t="s">
        <v>193</v>
      </c>
      <c r="C503" s="33"/>
      <c r="D503" s="33" t="s">
        <v>41</v>
      </c>
      <c r="E503" s="33" t="s">
        <v>315</v>
      </c>
      <c r="F503" s="33">
        <v>1000</v>
      </c>
      <c r="G503" s="33" t="s">
        <v>29</v>
      </c>
      <c r="H503" s="33">
        <v>5000</v>
      </c>
      <c r="I503" s="20">
        <f t="shared" si="76"/>
        <v>5000000</v>
      </c>
      <c r="J503" s="37" t="s">
        <v>240</v>
      </c>
      <c r="K503" s="20" t="s">
        <v>802</v>
      </c>
      <c r="L503" s="9">
        <f t="shared" si="77"/>
        <v>0</v>
      </c>
      <c r="M503" s="9"/>
      <c r="N503" s="9"/>
      <c r="O503" s="9">
        <f t="shared" si="78"/>
        <v>5000000</v>
      </c>
      <c r="P503" s="9">
        <v>5000000</v>
      </c>
      <c r="Q503" s="9"/>
      <c r="R503" s="9">
        <f t="shared" si="79"/>
        <v>0</v>
      </c>
      <c r="S503" s="9"/>
      <c r="T503" s="9"/>
      <c r="U503" s="9">
        <f t="shared" si="80"/>
        <v>0</v>
      </c>
      <c r="V503" s="9"/>
      <c r="W503" s="9"/>
      <c r="X503" s="9">
        <f t="shared" si="81"/>
        <v>0</v>
      </c>
      <c r="Y503" s="9"/>
      <c r="Z503" s="9"/>
      <c r="AA503" s="10">
        <f t="shared" si="82"/>
        <v>0</v>
      </c>
      <c r="AB503" s="11">
        <v>45722</v>
      </c>
    </row>
    <row r="504" spans="1:28" ht="15.75" x14ac:dyDescent="0.25">
      <c r="A504" s="39">
        <v>45722</v>
      </c>
      <c r="B504" s="33" t="s">
        <v>800</v>
      </c>
      <c r="C504" s="33"/>
      <c r="D504" s="33" t="s">
        <v>223</v>
      </c>
      <c r="E504" s="33" t="s">
        <v>308</v>
      </c>
      <c r="F504" s="33">
        <v>20</v>
      </c>
      <c r="G504" s="33" t="s">
        <v>51</v>
      </c>
      <c r="H504" s="33">
        <v>86000</v>
      </c>
      <c r="I504" s="20">
        <f t="shared" si="76"/>
        <v>1720000</v>
      </c>
      <c r="J504" s="37" t="s">
        <v>240</v>
      </c>
      <c r="K504" s="20" t="s">
        <v>804</v>
      </c>
      <c r="L504" s="9">
        <f t="shared" si="77"/>
        <v>0</v>
      </c>
      <c r="M504" s="9"/>
      <c r="N504" s="9"/>
      <c r="O504" s="9">
        <f t="shared" si="78"/>
        <v>1720000</v>
      </c>
      <c r="P504" s="9">
        <v>1720000</v>
      </c>
      <c r="Q504" s="9"/>
      <c r="R504" s="9">
        <f t="shared" si="79"/>
        <v>0</v>
      </c>
      <c r="S504" s="9"/>
      <c r="T504" s="9"/>
      <c r="U504" s="9">
        <f t="shared" si="80"/>
        <v>0</v>
      </c>
      <c r="V504" s="9"/>
      <c r="W504" s="9"/>
      <c r="X504" s="9">
        <f t="shared" si="81"/>
        <v>0</v>
      </c>
      <c r="Y504" s="9"/>
      <c r="Z504" s="9"/>
      <c r="AA504" s="10">
        <f t="shared" si="82"/>
        <v>0</v>
      </c>
      <c r="AB504" s="11">
        <v>45722</v>
      </c>
    </row>
    <row r="505" spans="1:28" ht="15.75" x14ac:dyDescent="0.25">
      <c r="A505" s="39">
        <v>45722</v>
      </c>
      <c r="B505" s="33" t="s">
        <v>800</v>
      </c>
      <c r="C505" s="33"/>
      <c r="D505" s="33" t="s">
        <v>223</v>
      </c>
      <c r="E505" s="33" t="s">
        <v>311</v>
      </c>
      <c r="F505" s="33">
        <v>10</v>
      </c>
      <c r="G505" s="33" t="s">
        <v>51</v>
      </c>
      <c r="H505" s="33">
        <v>86000</v>
      </c>
      <c r="I505" s="20">
        <f t="shared" si="76"/>
        <v>860000</v>
      </c>
      <c r="J505" s="37" t="s">
        <v>240</v>
      </c>
      <c r="K505" s="20" t="s">
        <v>804</v>
      </c>
      <c r="L505" s="9">
        <f t="shared" si="77"/>
        <v>0</v>
      </c>
      <c r="M505" s="9"/>
      <c r="N505" s="9"/>
      <c r="O505" s="9">
        <f t="shared" si="78"/>
        <v>860000</v>
      </c>
      <c r="P505" s="9">
        <v>860000</v>
      </c>
      <c r="Q505" s="9"/>
      <c r="R505" s="9">
        <f t="shared" si="79"/>
        <v>0</v>
      </c>
      <c r="S505" s="9"/>
      <c r="T505" s="9"/>
      <c r="U505" s="9">
        <f t="shared" si="80"/>
        <v>0</v>
      </c>
      <c r="V505" s="9"/>
      <c r="W505" s="9"/>
      <c r="X505" s="9">
        <f t="shared" si="81"/>
        <v>0</v>
      </c>
      <c r="Y505" s="9"/>
      <c r="Z505" s="9"/>
      <c r="AA505" s="10">
        <f t="shared" si="82"/>
        <v>0</v>
      </c>
      <c r="AB505" s="11">
        <v>45722</v>
      </c>
    </row>
    <row r="506" spans="1:28" ht="15.75" x14ac:dyDescent="0.25">
      <c r="A506" s="39">
        <v>45722</v>
      </c>
      <c r="B506" s="33" t="s">
        <v>800</v>
      </c>
      <c r="C506" s="33"/>
      <c r="D506" s="33" t="s">
        <v>223</v>
      </c>
      <c r="E506" s="33" t="s">
        <v>309</v>
      </c>
      <c r="F506" s="33">
        <v>10</v>
      </c>
      <c r="G506" s="33" t="s">
        <v>51</v>
      </c>
      <c r="H506" s="33">
        <v>86000</v>
      </c>
      <c r="I506" s="20">
        <f t="shared" si="76"/>
        <v>860000</v>
      </c>
      <c r="J506" s="37" t="s">
        <v>240</v>
      </c>
      <c r="K506" s="20" t="s">
        <v>804</v>
      </c>
      <c r="L506" s="9">
        <f t="shared" si="77"/>
        <v>0</v>
      </c>
      <c r="M506" s="9"/>
      <c r="N506" s="9"/>
      <c r="O506" s="9">
        <f t="shared" si="78"/>
        <v>860000</v>
      </c>
      <c r="P506" s="9">
        <v>860000</v>
      </c>
      <c r="Q506" s="9"/>
      <c r="R506" s="9">
        <f t="shared" si="79"/>
        <v>0</v>
      </c>
      <c r="S506" s="9"/>
      <c r="T506" s="9"/>
      <c r="U506" s="9">
        <f t="shared" si="80"/>
        <v>0</v>
      </c>
      <c r="V506" s="9"/>
      <c r="W506" s="9"/>
      <c r="X506" s="9">
        <f t="shared" si="81"/>
        <v>0</v>
      </c>
      <c r="Y506" s="9"/>
      <c r="Z506" s="9"/>
      <c r="AA506" s="10">
        <f t="shared" si="82"/>
        <v>0</v>
      </c>
      <c r="AB506" s="11">
        <v>45722</v>
      </c>
    </row>
    <row r="507" spans="1:28" ht="15.75" x14ac:dyDescent="0.25">
      <c r="A507" s="39">
        <v>45722</v>
      </c>
      <c r="B507" s="33" t="s">
        <v>800</v>
      </c>
      <c r="C507" s="33"/>
      <c r="D507" s="33" t="s">
        <v>223</v>
      </c>
      <c r="E507" s="33" t="s">
        <v>310</v>
      </c>
      <c r="F507" s="33">
        <v>10</v>
      </c>
      <c r="G507" s="33" t="s">
        <v>51</v>
      </c>
      <c r="H507" s="33">
        <v>86000</v>
      </c>
      <c r="I507" s="20">
        <f t="shared" si="76"/>
        <v>860000</v>
      </c>
      <c r="J507" s="37" t="s">
        <v>240</v>
      </c>
      <c r="K507" s="20" t="s">
        <v>804</v>
      </c>
      <c r="L507" s="9">
        <f t="shared" si="77"/>
        <v>0</v>
      </c>
      <c r="M507" s="9"/>
      <c r="N507" s="9"/>
      <c r="O507" s="9">
        <f t="shared" si="78"/>
        <v>860000</v>
      </c>
      <c r="P507" s="9">
        <v>860000</v>
      </c>
      <c r="Q507" s="9"/>
      <c r="R507" s="9">
        <f t="shared" si="79"/>
        <v>0</v>
      </c>
      <c r="S507" s="9"/>
      <c r="T507" s="9"/>
      <c r="U507" s="9">
        <f t="shared" si="80"/>
        <v>0</v>
      </c>
      <c r="V507" s="9"/>
      <c r="W507" s="9"/>
      <c r="X507" s="9">
        <f t="shared" si="81"/>
        <v>0</v>
      </c>
      <c r="Y507" s="9"/>
      <c r="Z507" s="9"/>
      <c r="AA507" s="10">
        <f t="shared" si="82"/>
        <v>0</v>
      </c>
      <c r="AB507" s="11">
        <v>45722</v>
      </c>
    </row>
    <row r="508" spans="1:28" ht="15.75" x14ac:dyDescent="0.25">
      <c r="A508" s="39">
        <v>45722</v>
      </c>
      <c r="B508" s="33" t="s">
        <v>800</v>
      </c>
      <c r="C508" s="33"/>
      <c r="D508" s="33" t="s">
        <v>223</v>
      </c>
      <c r="E508" s="33" t="s">
        <v>73</v>
      </c>
      <c r="F508" s="33">
        <v>20</v>
      </c>
      <c r="G508" s="33" t="s">
        <v>74</v>
      </c>
      <c r="H508" s="33">
        <v>50000</v>
      </c>
      <c r="I508" s="20">
        <f t="shared" si="76"/>
        <v>1000000</v>
      </c>
      <c r="J508" s="37" t="s">
        <v>240</v>
      </c>
      <c r="K508" s="20" t="s">
        <v>804</v>
      </c>
      <c r="L508" s="9">
        <f t="shared" si="77"/>
        <v>0</v>
      </c>
      <c r="M508" s="9"/>
      <c r="N508" s="9"/>
      <c r="O508" s="9">
        <f t="shared" si="78"/>
        <v>1000000</v>
      </c>
      <c r="P508" s="9">
        <v>1000000</v>
      </c>
      <c r="Q508" s="9"/>
      <c r="R508" s="9">
        <f t="shared" si="79"/>
        <v>0</v>
      </c>
      <c r="S508" s="9"/>
      <c r="T508" s="9"/>
      <c r="U508" s="9">
        <f t="shared" si="80"/>
        <v>0</v>
      </c>
      <c r="V508" s="9"/>
      <c r="W508" s="9"/>
      <c r="X508" s="9">
        <f t="shared" si="81"/>
        <v>0</v>
      </c>
      <c r="Y508" s="9"/>
      <c r="Z508" s="9"/>
      <c r="AA508" s="10">
        <f t="shared" si="82"/>
        <v>0</v>
      </c>
      <c r="AB508" s="11">
        <v>45722</v>
      </c>
    </row>
    <row r="509" spans="1:28" ht="15.75" x14ac:dyDescent="0.25">
      <c r="A509" s="32">
        <v>45722</v>
      </c>
      <c r="B509" s="33" t="s">
        <v>800</v>
      </c>
      <c r="C509" s="33"/>
      <c r="D509" s="33" t="s">
        <v>223</v>
      </c>
      <c r="E509" s="33" t="s">
        <v>102</v>
      </c>
      <c r="F509" s="33">
        <v>12</v>
      </c>
      <c r="G509" s="33" t="s">
        <v>74</v>
      </c>
      <c r="H509" s="33">
        <v>65000</v>
      </c>
      <c r="I509" s="20">
        <f t="shared" si="76"/>
        <v>780000</v>
      </c>
      <c r="J509" s="37" t="s">
        <v>240</v>
      </c>
      <c r="K509" s="20" t="s">
        <v>804</v>
      </c>
      <c r="L509" s="9">
        <f t="shared" si="77"/>
        <v>0</v>
      </c>
      <c r="M509" s="9"/>
      <c r="N509" s="9"/>
      <c r="O509" s="9">
        <f t="shared" si="78"/>
        <v>780000</v>
      </c>
      <c r="P509" s="9">
        <v>780000</v>
      </c>
      <c r="Q509" s="9"/>
      <c r="R509" s="9">
        <f t="shared" si="79"/>
        <v>0</v>
      </c>
      <c r="S509" s="9"/>
      <c r="T509" s="9"/>
      <c r="U509" s="9">
        <f t="shared" si="80"/>
        <v>0</v>
      </c>
      <c r="V509" s="9"/>
      <c r="W509" s="9"/>
      <c r="X509" s="9">
        <f t="shared" si="81"/>
        <v>0</v>
      </c>
      <c r="Y509" s="9"/>
      <c r="Z509" s="9"/>
      <c r="AA509" s="10">
        <f t="shared" si="82"/>
        <v>0</v>
      </c>
      <c r="AB509" s="11">
        <v>45722</v>
      </c>
    </row>
    <row r="510" spans="1:28" ht="15.75" x14ac:dyDescent="0.25">
      <c r="A510" s="39">
        <v>45722</v>
      </c>
      <c r="B510" s="33" t="s">
        <v>800</v>
      </c>
      <c r="C510" s="33"/>
      <c r="D510" s="33" t="s">
        <v>223</v>
      </c>
      <c r="E510" s="33" t="s">
        <v>99</v>
      </c>
      <c r="F510" s="33">
        <v>6</v>
      </c>
      <c r="G510" s="33" t="s">
        <v>74</v>
      </c>
      <c r="H510" s="33">
        <v>480000</v>
      </c>
      <c r="I510" s="20">
        <f t="shared" si="76"/>
        <v>2880000</v>
      </c>
      <c r="J510" s="37" t="s">
        <v>240</v>
      </c>
      <c r="K510" s="20" t="s">
        <v>804</v>
      </c>
      <c r="L510" s="9">
        <f t="shared" si="77"/>
        <v>0</v>
      </c>
      <c r="M510" s="9"/>
      <c r="N510" s="9"/>
      <c r="O510" s="9">
        <f t="shared" si="78"/>
        <v>2880000</v>
      </c>
      <c r="P510" s="9">
        <v>2880000</v>
      </c>
      <c r="Q510" s="9"/>
      <c r="R510" s="9">
        <f t="shared" si="79"/>
        <v>0</v>
      </c>
      <c r="S510" s="9"/>
      <c r="T510" s="9"/>
      <c r="U510" s="9">
        <f t="shared" si="80"/>
        <v>0</v>
      </c>
      <c r="V510" s="9"/>
      <c r="W510" s="9"/>
      <c r="X510" s="9">
        <f t="shared" si="81"/>
        <v>0</v>
      </c>
      <c r="Y510" s="9"/>
      <c r="Z510" s="9"/>
      <c r="AA510" s="10">
        <f t="shared" si="82"/>
        <v>0</v>
      </c>
      <c r="AB510" s="11">
        <v>45722</v>
      </c>
    </row>
    <row r="511" spans="1:28" ht="15.75" x14ac:dyDescent="0.25">
      <c r="A511" s="39">
        <v>45722</v>
      </c>
      <c r="B511" s="33" t="s">
        <v>170</v>
      </c>
      <c r="C511" s="33"/>
      <c r="D511" s="33" t="s">
        <v>31</v>
      </c>
      <c r="E511" s="33" t="s">
        <v>468</v>
      </c>
      <c r="F511" s="33">
        <v>15.8</v>
      </c>
      <c r="G511" s="33" t="s">
        <v>51</v>
      </c>
      <c r="H511" s="33">
        <v>47000</v>
      </c>
      <c r="I511" s="20">
        <f t="shared" si="76"/>
        <v>742600</v>
      </c>
      <c r="J511" s="37" t="s">
        <v>241</v>
      </c>
      <c r="K511" s="20"/>
      <c r="L511" s="9">
        <f t="shared" si="77"/>
        <v>742600</v>
      </c>
      <c r="M511" s="9">
        <v>742600</v>
      </c>
      <c r="N511" s="9"/>
      <c r="O511" s="9">
        <f t="shared" si="78"/>
        <v>0</v>
      </c>
      <c r="P511" s="9"/>
      <c r="Q511" s="9"/>
      <c r="R511" s="9">
        <f t="shared" si="79"/>
        <v>0</v>
      </c>
      <c r="S511" s="9"/>
      <c r="T511" s="9"/>
      <c r="U511" s="9">
        <f t="shared" si="80"/>
        <v>0</v>
      </c>
      <c r="V511" s="9"/>
      <c r="W511" s="9"/>
      <c r="X511" s="9">
        <f t="shared" si="81"/>
        <v>0</v>
      </c>
      <c r="Y511" s="9"/>
      <c r="Z511" s="9"/>
      <c r="AA511" s="10">
        <f t="shared" si="82"/>
        <v>0</v>
      </c>
      <c r="AB511" s="11">
        <v>45723</v>
      </c>
    </row>
    <row r="512" spans="1:28" ht="15.75" x14ac:dyDescent="0.25">
      <c r="A512" s="44">
        <v>45722</v>
      </c>
      <c r="B512" s="46" t="s">
        <v>170</v>
      </c>
      <c r="C512" s="46"/>
      <c r="D512" s="46" t="s">
        <v>31</v>
      </c>
      <c r="E512" s="46" t="s">
        <v>102</v>
      </c>
      <c r="F512" s="46">
        <v>4</v>
      </c>
      <c r="G512" s="46" t="s">
        <v>74</v>
      </c>
      <c r="H512" s="46">
        <v>65000</v>
      </c>
      <c r="I512" s="47">
        <f t="shared" si="76"/>
        <v>260000</v>
      </c>
      <c r="J512" s="37" t="s">
        <v>241</v>
      </c>
      <c r="K512" s="20"/>
      <c r="L512" s="9">
        <f t="shared" si="77"/>
        <v>260000</v>
      </c>
      <c r="M512" s="9">
        <v>260000</v>
      </c>
      <c r="N512" s="9"/>
      <c r="O512" s="9">
        <f t="shared" si="78"/>
        <v>0</v>
      </c>
      <c r="P512" s="9"/>
      <c r="Q512" s="9"/>
      <c r="R512" s="9">
        <f t="shared" si="79"/>
        <v>0</v>
      </c>
      <c r="S512" s="9"/>
      <c r="T512" s="9"/>
      <c r="U512" s="9">
        <f t="shared" si="80"/>
        <v>0</v>
      </c>
      <c r="V512" s="9"/>
      <c r="W512" s="9"/>
      <c r="X512" s="9">
        <f t="shared" si="81"/>
        <v>0</v>
      </c>
      <c r="Y512" s="9"/>
      <c r="Z512" s="9"/>
      <c r="AA512" s="10">
        <f t="shared" si="82"/>
        <v>0</v>
      </c>
      <c r="AB512" s="11">
        <v>45723</v>
      </c>
    </row>
    <row r="513" spans="1:28" ht="15.75" x14ac:dyDescent="0.25">
      <c r="A513" s="39">
        <v>45723</v>
      </c>
      <c r="B513" s="35" t="s">
        <v>210</v>
      </c>
      <c r="C513" s="35"/>
      <c r="D513" s="35" t="s">
        <v>41</v>
      </c>
      <c r="E513" s="35" t="s">
        <v>107</v>
      </c>
      <c r="F513" s="35">
        <v>642</v>
      </c>
      <c r="G513" s="35" t="s">
        <v>51</v>
      </c>
      <c r="H513" s="35">
        <v>14000</v>
      </c>
      <c r="I513" s="47">
        <f t="shared" si="76"/>
        <v>8988000</v>
      </c>
      <c r="J513" s="37" t="s">
        <v>241</v>
      </c>
      <c r="K513" s="20"/>
      <c r="L513" s="9">
        <f t="shared" ref="L513:L540" si="83">M513+N513</f>
        <v>0</v>
      </c>
      <c r="M513" s="9"/>
      <c r="N513" s="9"/>
      <c r="O513" s="9">
        <f t="shared" ref="O513:O540" si="84">P513+Q513</f>
        <v>0</v>
      </c>
      <c r="P513" s="9"/>
      <c r="Q513" s="9"/>
      <c r="R513" s="9">
        <f t="shared" ref="R513:R540" si="85">S513+T513</f>
        <v>0</v>
      </c>
      <c r="S513" s="9"/>
      <c r="T513" s="9"/>
      <c r="U513" s="9">
        <f t="shared" ref="U513:U540" si="86">V513+W513</f>
        <v>8988000</v>
      </c>
      <c r="V513" s="9">
        <v>8988000</v>
      </c>
      <c r="W513" s="9"/>
      <c r="X513" s="9">
        <f t="shared" ref="X513:X540" si="87">Y513+Z513</f>
        <v>0</v>
      </c>
      <c r="Y513" s="9"/>
      <c r="Z513" s="9"/>
      <c r="AA513" s="10">
        <f t="shared" ref="AA513:AA540" si="88">C513+I513-L513-O513-U513-X513-R513</f>
        <v>0</v>
      </c>
      <c r="AB513" s="11">
        <v>45730</v>
      </c>
    </row>
    <row r="514" spans="1:28" ht="15.75" x14ac:dyDescent="0.25">
      <c r="A514" s="39">
        <v>45723</v>
      </c>
      <c r="B514" s="33" t="s">
        <v>792</v>
      </c>
      <c r="C514" s="33"/>
      <c r="D514" s="33" t="s">
        <v>41</v>
      </c>
      <c r="E514" s="33" t="s">
        <v>102</v>
      </c>
      <c r="F514" s="33">
        <v>4</v>
      </c>
      <c r="G514" s="33" t="s">
        <v>74</v>
      </c>
      <c r="H514" s="33">
        <v>65000</v>
      </c>
      <c r="I514" s="47">
        <f t="shared" si="76"/>
        <v>260000</v>
      </c>
      <c r="J514" s="37" t="s">
        <v>240</v>
      </c>
      <c r="K514" s="20" t="s">
        <v>793</v>
      </c>
      <c r="L514" s="9">
        <f t="shared" si="83"/>
        <v>0</v>
      </c>
      <c r="M514" s="9"/>
      <c r="N514" s="9"/>
      <c r="O514" s="9">
        <f t="shared" si="84"/>
        <v>260000</v>
      </c>
      <c r="P514" s="9">
        <v>260000</v>
      </c>
      <c r="Q514" s="9"/>
      <c r="R514" s="9">
        <f t="shared" si="85"/>
        <v>0</v>
      </c>
      <c r="S514" s="9"/>
      <c r="T514" s="9"/>
      <c r="U514" s="9">
        <f t="shared" si="86"/>
        <v>0</v>
      </c>
      <c r="V514" s="9"/>
      <c r="W514" s="9"/>
      <c r="X514" s="9">
        <f t="shared" si="87"/>
        <v>0</v>
      </c>
      <c r="Y514" s="9"/>
      <c r="Z514" s="9"/>
      <c r="AA514" s="10">
        <f t="shared" si="88"/>
        <v>0</v>
      </c>
      <c r="AB514" s="11">
        <v>45721</v>
      </c>
    </row>
    <row r="515" spans="1:28" ht="15.75" x14ac:dyDescent="0.25">
      <c r="A515" s="39">
        <v>45723</v>
      </c>
      <c r="B515" s="33" t="s">
        <v>792</v>
      </c>
      <c r="C515" s="33"/>
      <c r="D515" s="33" t="s">
        <v>41</v>
      </c>
      <c r="E515" s="33" t="s">
        <v>235</v>
      </c>
      <c r="F515" s="33">
        <v>10</v>
      </c>
      <c r="G515" s="33" t="s">
        <v>51</v>
      </c>
      <c r="H515" s="33">
        <v>90000</v>
      </c>
      <c r="I515" s="47">
        <f t="shared" si="76"/>
        <v>900000</v>
      </c>
      <c r="J515" s="37" t="s">
        <v>240</v>
      </c>
      <c r="K515" s="20" t="s">
        <v>793</v>
      </c>
      <c r="L515" s="9">
        <f t="shared" si="83"/>
        <v>0</v>
      </c>
      <c r="M515" s="9"/>
      <c r="N515" s="9"/>
      <c r="O515" s="9">
        <f t="shared" si="84"/>
        <v>900000</v>
      </c>
      <c r="P515" s="9">
        <v>900000</v>
      </c>
      <c r="Q515" s="9"/>
      <c r="R515" s="9">
        <f t="shared" si="85"/>
        <v>0</v>
      </c>
      <c r="S515" s="9"/>
      <c r="T515" s="9"/>
      <c r="U515" s="9">
        <f t="shared" si="86"/>
        <v>0</v>
      </c>
      <c r="V515" s="9"/>
      <c r="W515" s="9"/>
      <c r="X515" s="9">
        <f t="shared" si="87"/>
        <v>0</v>
      </c>
      <c r="Y515" s="9"/>
      <c r="Z515" s="9"/>
      <c r="AA515" s="10">
        <f t="shared" si="88"/>
        <v>0</v>
      </c>
      <c r="AB515" s="11">
        <v>45721</v>
      </c>
    </row>
    <row r="516" spans="1:28" ht="15.75" x14ac:dyDescent="0.25">
      <c r="A516" s="39">
        <v>45723</v>
      </c>
      <c r="B516" s="33" t="s">
        <v>478</v>
      </c>
      <c r="C516" s="33"/>
      <c r="D516" s="33" t="s">
        <v>41</v>
      </c>
      <c r="E516" s="33" t="s">
        <v>228</v>
      </c>
      <c r="F516" s="33">
        <v>1</v>
      </c>
      <c r="G516" s="33" t="s">
        <v>779</v>
      </c>
      <c r="H516" s="33">
        <v>1200000</v>
      </c>
      <c r="I516" s="47">
        <f t="shared" si="76"/>
        <v>1200000</v>
      </c>
      <c r="J516" s="37" t="s">
        <v>240</v>
      </c>
      <c r="K516" s="20"/>
      <c r="L516" s="9">
        <f t="shared" si="83"/>
        <v>0</v>
      </c>
      <c r="M516" s="9"/>
      <c r="N516" s="9"/>
      <c r="O516" s="9">
        <f t="shared" si="84"/>
        <v>1200000</v>
      </c>
      <c r="P516" s="9"/>
      <c r="Q516" s="9">
        <v>1200000</v>
      </c>
      <c r="R516" s="9">
        <f t="shared" si="85"/>
        <v>0</v>
      </c>
      <c r="S516" s="9"/>
      <c r="T516" s="9"/>
      <c r="U516" s="9">
        <f t="shared" si="86"/>
        <v>0</v>
      </c>
      <c r="V516" s="9"/>
      <c r="W516" s="9"/>
      <c r="X516" s="9">
        <f t="shared" si="87"/>
        <v>0</v>
      </c>
      <c r="Y516" s="9"/>
      <c r="Z516" s="9"/>
      <c r="AA516" s="10">
        <f t="shared" si="88"/>
        <v>0</v>
      </c>
      <c r="AB516" s="11">
        <v>45735</v>
      </c>
    </row>
    <row r="517" spans="1:28" ht="15.75" x14ac:dyDescent="0.25">
      <c r="A517" s="39">
        <v>45723</v>
      </c>
      <c r="B517" s="33" t="s">
        <v>216</v>
      </c>
      <c r="C517" s="33"/>
      <c r="D517" s="33" t="s">
        <v>31</v>
      </c>
      <c r="E517" s="33" t="s">
        <v>166</v>
      </c>
      <c r="F517" s="33">
        <v>4</v>
      </c>
      <c r="G517" s="33" t="s">
        <v>23</v>
      </c>
      <c r="H517" s="33">
        <v>400000</v>
      </c>
      <c r="I517" s="47">
        <f t="shared" si="76"/>
        <v>1600000</v>
      </c>
      <c r="J517" s="37" t="s">
        <v>240</v>
      </c>
      <c r="K517" s="20" t="s">
        <v>820</v>
      </c>
      <c r="L517" s="9">
        <f t="shared" si="83"/>
        <v>0</v>
      </c>
      <c r="M517" s="9"/>
      <c r="N517" s="9"/>
      <c r="O517" s="9">
        <f t="shared" si="84"/>
        <v>1600000</v>
      </c>
      <c r="P517" s="9">
        <v>1600000</v>
      </c>
      <c r="Q517" s="9"/>
      <c r="R517" s="9">
        <f t="shared" si="85"/>
        <v>0</v>
      </c>
      <c r="S517" s="9"/>
      <c r="T517" s="9"/>
      <c r="U517" s="9">
        <f t="shared" si="86"/>
        <v>0</v>
      </c>
      <c r="V517" s="9"/>
      <c r="W517" s="9"/>
      <c r="X517" s="9">
        <f t="shared" si="87"/>
        <v>0</v>
      </c>
      <c r="Y517" s="9"/>
      <c r="Z517" s="9"/>
      <c r="AA517" s="10">
        <f t="shared" si="88"/>
        <v>0</v>
      </c>
      <c r="AB517" s="11">
        <v>45741</v>
      </c>
    </row>
    <row r="518" spans="1:28" ht="15.75" x14ac:dyDescent="0.25">
      <c r="A518" s="39">
        <v>45723</v>
      </c>
      <c r="B518" s="33" t="s">
        <v>370</v>
      </c>
      <c r="C518" s="33"/>
      <c r="D518" s="33" t="s">
        <v>31</v>
      </c>
      <c r="E518" s="33" t="s">
        <v>98</v>
      </c>
      <c r="F518" s="33">
        <v>22.5</v>
      </c>
      <c r="G518" s="33" t="s">
        <v>51</v>
      </c>
      <c r="H518" s="33">
        <v>47000</v>
      </c>
      <c r="I518" s="47">
        <f t="shared" si="76"/>
        <v>1057500</v>
      </c>
      <c r="J518" s="37" t="s">
        <v>240</v>
      </c>
      <c r="K518" s="20" t="s">
        <v>580</v>
      </c>
      <c r="L518" s="9">
        <f t="shared" si="83"/>
        <v>0</v>
      </c>
      <c r="M518" s="9"/>
      <c r="N518" s="9"/>
      <c r="O518" s="9">
        <f t="shared" si="84"/>
        <v>1057500</v>
      </c>
      <c r="P518" s="9">
        <v>1057500</v>
      </c>
      <c r="Q518" s="9"/>
      <c r="R518" s="9">
        <f t="shared" si="85"/>
        <v>0</v>
      </c>
      <c r="S518" s="9"/>
      <c r="T518" s="9"/>
      <c r="U518" s="9">
        <f t="shared" si="86"/>
        <v>0</v>
      </c>
      <c r="V518" s="9"/>
      <c r="W518" s="9"/>
      <c r="X518" s="9">
        <f t="shared" si="87"/>
        <v>0</v>
      </c>
      <c r="Y518" s="9"/>
      <c r="Z518" s="9"/>
      <c r="AA518" s="10">
        <f t="shared" si="88"/>
        <v>0</v>
      </c>
      <c r="AB518" s="11">
        <v>45723</v>
      </c>
    </row>
    <row r="519" spans="1:28" ht="15.75" x14ac:dyDescent="0.25">
      <c r="A519" s="39">
        <v>45723</v>
      </c>
      <c r="B519" s="33" t="s">
        <v>370</v>
      </c>
      <c r="C519" s="33"/>
      <c r="D519" s="33" t="s">
        <v>31</v>
      </c>
      <c r="E519" s="33" t="s">
        <v>304</v>
      </c>
      <c r="F519" s="33">
        <v>134.1</v>
      </c>
      <c r="G519" s="33" t="s">
        <v>51</v>
      </c>
      <c r="H519" s="33">
        <v>47000</v>
      </c>
      <c r="I519" s="47">
        <f t="shared" si="76"/>
        <v>6302700</v>
      </c>
      <c r="J519" s="37" t="s">
        <v>240</v>
      </c>
      <c r="K519" s="20" t="s">
        <v>580</v>
      </c>
      <c r="L519" s="9">
        <f t="shared" si="83"/>
        <v>0</v>
      </c>
      <c r="M519" s="9"/>
      <c r="N519" s="9"/>
      <c r="O519" s="9">
        <f t="shared" si="84"/>
        <v>6302700</v>
      </c>
      <c r="P519" s="9">
        <v>6302700</v>
      </c>
      <c r="Q519" s="9"/>
      <c r="R519" s="9">
        <f t="shared" si="85"/>
        <v>0</v>
      </c>
      <c r="S519" s="9"/>
      <c r="T519" s="9"/>
      <c r="U519" s="9">
        <f t="shared" si="86"/>
        <v>0</v>
      </c>
      <c r="V519" s="9"/>
      <c r="W519" s="9"/>
      <c r="X519" s="9">
        <f t="shared" si="87"/>
        <v>0</v>
      </c>
      <c r="Y519" s="9"/>
      <c r="Z519" s="9"/>
      <c r="AA519" s="10">
        <f t="shared" si="88"/>
        <v>0</v>
      </c>
      <c r="AB519" s="11">
        <v>45723</v>
      </c>
    </row>
    <row r="520" spans="1:28" ht="15.75" x14ac:dyDescent="0.25">
      <c r="A520" s="39">
        <v>45723</v>
      </c>
      <c r="B520" s="33" t="s">
        <v>151</v>
      </c>
      <c r="C520" s="33"/>
      <c r="D520" s="33" t="s">
        <v>31</v>
      </c>
      <c r="E520" s="33" t="s">
        <v>95</v>
      </c>
      <c r="F520" s="33">
        <v>5200</v>
      </c>
      <c r="G520" s="33" t="s">
        <v>29</v>
      </c>
      <c r="H520" s="33">
        <v>3700</v>
      </c>
      <c r="I520" s="47">
        <f t="shared" si="76"/>
        <v>19240000</v>
      </c>
      <c r="J520" s="37" t="s">
        <v>241</v>
      </c>
      <c r="K520" s="20"/>
      <c r="L520" s="9">
        <f t="shared" si="83"/>
        <v>0</v>
      </c>
      <c r="M520" s="9"/>
      <c r="N520" s="9"/>
      <c r="O520" s="9">
        <f t="shared" si="84"/>
        <v>0</v>
      </c>
      <c r="P520" s="9"/>
      <c r="Q520" s="9"/>
      <c r="R520" s="9">
        <f t="shared" si="85"/>
        <v>0</v>
      </c>
      <c r="S520" s="9"/>
      <c r="T520" s="9"/>
      <c r="U520" s="9">
        <f t="shared" si="86"/>
        <v>19240000</v>
      </c>
      <c r="V520" s="9">
        <v>19240000</v>
      </c>
      <c r="W520" s="9"/>
      <c r="X520" s="9">
        <f t="shared" si="87"/>
        <v>0</v>
      </c>
      <c r="Y520" s="9"/>
      <c r="Z520" s="9"/>
      <c r="AA520" s="10">
        <f t="shared" si="88"/>
        <v>0</v>
      </c>
      <c r="AB520" s="11">
        <v>45729</v>
      </c>
    </row>
    <row r="521" spans="1:28" ht="15.75" x14ac:dyDescent="0.25">
      <c r="A521" s="39">
        <v>45723</v>
      </c>
      <c r="B521" s="33" t="s">
        <v>151</v>
      </c>
      <c r="C521" s="33"/>
      <c r="D521" s="33" t="s">
        <v>31</v>
      </c>
      <c r="E521" s="33" t="s">
        <v>166</v>
      </c>
      <c r="F521" s="33">
        <v>4</v>
      </c>
      <c r="G521" s="33" t="s">
        <v>23</v>
      </c>
      <c r="H521" s="33">
        <v>400000</v>
      </c>
      <c r="I521" s="47">
        <f t="shared" si="76"/>
        <v>1600000</v>
      </c>
      <c r="J521" s="37" t="s">
        <v>241</v>
      </c>
      <c r="K521" s="20"/>
      <c r="L521" s="9">
        <f t="shared" si="83"/>
        <v>0</v>
      </c>
      <c r="M521" s="9"/>
      <c r="N521" s="9"/>
      <c r="O521" s="9">
        <f t="shared" si="84"/>
        <v>0</v>
      </c>
      <c r="P521" s="9"/>
      <c r="Q521" s="9"/>
      <c r="R521" s="9">
        <f t="shared" si="85"/>
        <v>0</v>
      </c>
      <c r="S521" s="9"/>
      <c r="T521" s="9"/>
      <c r="U521" s="9">
        <f t="shared" si="86"/>
        <v>1600000</v>
      </c>
      <c r="V521" s="9">
        <v>1600000</v>
      </c>
      <c r="W521" s="9"/>
      <c r="X521" s="9">
        <f t="shared" si="87"/>
        <v>0</v>
      </c>
      <c r="Y521" s="9"/>
      <c r="Z521" s="9"/>
      <c r="AA521" s="10">
        <f t="shared" si="88"/>
        <v>0</v>
      </c>
      <c r="AB521" s="11">
        <v>45729</v>
      </c>
    </row>
    <row r="522" spans="1:28" ht="15.75" x14ac:dyDescent="0.25">
      <c r="A522" s="39">
        <v>45723</v>
      </c>
      <c r="B522" s="33" t="s">
        <v>217</v>
      </c>
      <c r="C522" s="33"/>
      <c r="D522" s="33" t="s">
        <v>41</v>
      </c>
      <c r="E522" s="33" t="s">
        <v>110</v>
      </c>
      <c r="F522" s="33">
        <v>200</v>
      </c>
      <c r="G522" s="33" t="s">
        <v>29</v>
      </c>
      <c r="H522" s="33">
        <v>4000</v>
      </c>
      <c r="I522" s="47">
        <f t="shared" si="76"/>
        <v>800000</v>
      </c>
      <c r="J522" s="31" t="s">
        <v>241</v>
      </c>
      <c r="K522" s="20"/>
      <c r="L522" s="9">
        <f t="shared" si="83"/>
        <v>0</v>
      </c>
      <c r="M522" s="9"/>
      <c r="N522" s="9"/>
      <c r="O522" s="9">
        <f t="shared" si="84"/>
        <v>0</v>
      </c>
      <c r="P522" s="9"/>
      <c r="Q522" s="9"/>
      <c r="R522" s="9">
        <f t="shared" si="85"/>
        <v>0</v>
      </c>
      <c r="S522" s="9"/>
      <c r="T522" s="9"/>
      <c r="U522" s="9">
        <f t="shared" si="86"/>
        <v>800000</v>
      </c>
      <c r="V522" s="9">
        <v>583000</v>
      </c>
      <c r="W522" s="9">
        <v>217000</v>
      </c>
      <c r="X522" s="9">
        <f t="shared" si="87"/>
        <v>0</v>
      </c>
      <c r="Y522" s="9"/>
      <c r="Z522" s="9"/>
      <c r="AA522" s="10">
        <f t="shared" si="88"/>
        <v>0</v>
      </c>
      <c r="AB522" s="11">
        <v>45733</v>
      </c>
    </row>
    <row r="523" spans="1:28" ht="15.75" x14ac:dyDescent="0.25">
      <c r="A523" s="39">
        <v>45723</v>
      </c>
      <c r="B523" s="33" t="s">
        <v>217</v>
      </c>
      <c r="C523" s="33"/>
      <c r="D523" s="33" t="s">
        <v>41</v>
      </c>
      <c r="E523" s="33" t="s">
        <v>155</v>
      </c>
      <c r="F523" s="33">
        <v>600</v>
      </c>
      <c r="G523" s="33" t="s">
        <v>29</v>
      </c>
      <c r="H523" s="33">
        <v>4000</v>
      </c>
      <c r="I523" s="47">
        <f t="shared" si="76"/>
        <v>2400000</v>
      </c>
      <c r="J523" s="31" t="s">
        <v>241</v>
      </c>
      <c r="K523" s="20"/>
      <c r="L523" s="9">
        <f t="shared" si="83"/>
        <v>0</v>
      </c>
      <c r="M523" s="9"/>
      <c r="N523" s="9"/>
      <c r="O523" s="9">
        <f t="shared" si="84"/>
        <v>0</v>
      </c>
      <c r="P523" s="9"/>
      <c r="Q523" s="9"/>
      <c r="R523" s="9">
        <f t="shared" si="85"/>
        <v>0</v>
      </c>
      <c r="S523" s="9"/>
      <c r="T523" s="9"/>
      <c r="U523" s="9">
        <f t="shared" si="86"/>
        <v>2400000</v>
      </c>
      <c r="V523" s="9"/>
      <c r="W523" s="9">
        <v>2400000</v>
      </c>
      <c r="X523" s="9">
        <f t="shared" si="87"/>
        <v>0</v>
      </c>
      <c r="Y523" s="9"/>
      <c r="Z523" s="9"/>
      <c r="AA523" s="10">
        <f t="shared" si="88"/>
        <v>0</v>
      </c>
      <c r="AB523" s="11">
        <v>45735</v>
      </c>
    </row>
    <row r="524" spans="1:28" ht="15.75" x14ac:dyDescent="0.25">
      <c r="A524" s="39">
        <v>45723</v>
      </c>
      <c r="B524" s="33" t="s">
        <v>254</v>
      </c>
      <c r="C524" s="33"/>
      <c r="D524" s="33" t="s">
        <v>41</v>
      </c>
      <c r="E524" s="33" t="s">
        <v>185</v>
      </c>
      <c r="F524" s="33">
        <v>200</v>
      </c>
      <c r="G524" s="33" t="s">
        <v>29</v>
      </c>
      <c r="H524" s="33">
        <v>1150</v>
      </c>
      <c r="I524" s="47">
        <f t="shared" si="76"/>
        <v>230000</v>
      </c>
      <c r="J524" s="37" t="s">
        <v>241</v>
      </c>
      <c r="K524" s="20"/>
      <c r="L524" s="9">
        <f t="shared" si="83"/>
        <v>230000</v>
      </c>
      <c r="M524" s="9">
        <v>230000</v>
      </c>
      <c r="N524" s="9"/>
      <c r="O524" s="9">
        <f t="shared" si="84"/>
        <v>0</v>
      </c>
      <c r="P524" s="9"/>
      <c r="Q524" s="9"/>
      <c r="R524" s="9">
        <f t="shared" si="85"/>
        <v>0</v>
      </c>
      <c r="S524" s="9"/>
      <c r="T524" s="9"/>
      <c r="U524" s="9">
        <f t="shared" si="86"/>
        <v>0</v>
      </c>
      <c r="V524" s="9"/>
      <c r="W524" s="9"/>
      <c r="X524" s="9">
        <f t="shared" si="87"/>
        <v>0</v>
      </c>
      <c r="Y524" s="9"/>
      <c r="Z524" s="9"/>
      <c r="AA524" s="10">
        <f t="shared" si="88"/>
        <v>0</v>
      </c>
      <c r="AB524" s="11">
        <v>45724</v>
      </c>
    </row>
    <row r="525" spans="1:28" ht="15.75" x14ac:dyDescent="0.25">
      <c r="A525" s="39">
        <v>45723</v>
      </c>
      <c r="B525" s="33" t="s">
        <v>811</v>
      </c>
      <c r="C525" s="33"/>
      <c r="D525" s="33" t="s">
        <v>41</v>
      </c>
      <c r="E525" s="33" t="s">
        <v>148</v>
      </c>
      <c r="F525" s="33">
        <v>20</v>
      </c>
      <c r="G525" s="33" t="s">
        <v>51</v>
      </c>
      <c r="H525" s="33">
        <v>60000</v>
      </c>
      <c r="I525" s="47">
        <f t="shared" si="76"/>
        <v>1200000</v>
      </c>
      <c r="J525" s="37" t="s">
        <v>241</v>
      </c>
      <c r="K525" s="20"/>
      <c r="L525" s="9">
        <f t="shared" si="83"/>
        <v>1200000</v>
      </c>
      <c r="M525" s="9">
        <v>1200000</v>
      </c>
      <c r="N525" s="9"/>
      <c r="O525" s="9">
        <f t="shared" si="84"/>
        <v>0</v>
      </c>
      <c r="P525" s="9"/>
      <c r="Q525" s="9"/>
      <c r="R525" s="9">
        <f t="shared" si="85"/>
        <v>0</v>
      </c>
      <c r="S525" s="9"/>
      <c r="T525" s="9"/>
      <c r="U525" s="9">
        <f t="shared" si="86"/>
        <v>0</v>
      </c>
      <c r="V525" s="9"/>
      <c r="W525" s="9"/>
      <c r="X525" s="9">
        <f t="shared" si="87"/>
        <v>0</v>
      </c>
      <c r="Y525" s="9"/>
      <c r="Z525" s="9"/>
      <c r="AA525" s="10">
        <f t="shared" si="88"/>
        <v>0</v>
      </c>
      <c r="AB525" s="11">
        <v>45724</v>
      </c>
    </row>
    <row r="526" spans="1:28" ht="15.75" x14ac:dyDescent="0.25">
      <c r="A526" s="39">
        <v>45723</v>
      </c>
      <c r="B526" s="33" t="s">
        <v>811</v>
      </c>
      <c r="C526" s="33"/>
      <c r="D526" s="33" t="s">
        <v>41</v>
      </c>
      <c r="E526" s="33" t="s">
        <v>166</v>
      </c>
      <c r="F526" s="33">
        <v>1</v>
      </c>
      <c r="G526" s="33" t="s">
        <v>23</v>
      </c>
      <c r="H526" s="33">
        <v>400000</v>
      </c>
      <c r="I526" s="47">
        <f t="shared" si="76"/>
        <v>400000</v>
      </c>
      <c r="J526" s="37" t="s">
        <v>241</v>
      </c>
      <c r="K526" s="20"/>
      <c r="L526" s="9">
        <f t="shared" si="83"/>
        <v>400000</v>
      </c>
      <c r="M526" s="9">
        <v>400000</v>
      </c>
      <c r="N526" s="9"/>
      <c r="O526" s="9">
        <f t="shared" si="84"/>
        <v>0</v>
      </c>
      <c r="P526" s="9"/>
      <c r="Q526" s="9"/>
      <c r="R526" s="9">
        <f t="shared" si="85"/>
        <v>0</v>
      </c>
      <c r="S526" s="9"/>
      <c r="T526" s="9"/>
      <c r="U526" s="9">
        <f t="shared" si="86"/>
        <v>0</v>
      </c>
      <c r="V526" s="9"/>
      <c r="W526" s="9"/>
      <c r="X526" s="9">
        <f t="shared" si="87"/>
        <v>0</v>
      </c>
      <c r="Y526" s="9"/>
      <c r="Z526" s="9"/>
      <c r="AA526" s="10">
        <f t="shared" si="88"/>
        <v>0</v>
      </c>
      <c r="AB526" s="11">
        <v>45724</v>
      </c>
    </row>
    <row r="527" spans="1:28" ht="15.75" x14ac:dyDescent="0.25">
      <c r="A527" s="39">
        <v>45723</v>
      </c>
      <c r="B527" s="33" t="s">
        <v>811</v>
      </c>
      <c r="C527" s="33"/>
      <c r="D527" s="33" t="s">
        <v>41</v>
      </c>
      <c r="E527" s="33" t="s">
        <v>167</v>
      </c>
      <c r="F527" s="33">
        <v>1</v>
      </c>
      <c r="G527" s="33" t="s">
        <v>23</v>
      </c>
      <c r="H527" s="33">
        <v>400000</v>
      </c>
      <c r="I527" s="47">
        <f t="shared" si="76"/>
        <v>400000</v>
      </c>
      <c r="J527" s="37" t="s">
        <v>241</v>
      </c>
      <c r="K527" s="20"/>
      <c r="L527" s="9">
        <f t="shared" si="83"/>
        <v>400000</v>
      </c>
      <c r="M527" s="9">
        <v>400000</v>
      </c>
      <c r="N527" s="9"/>
      <c r="O527" s="9">
        <f t="shared" si="84"/>
        <v>0</v>
      </c>
      <c r="P527" s="9"/>
      <c r="Q527" s="9"/>
      <c r="R527" s="9">
        <f t="shared" si="85"/>
        <v>0</v>
      </c>
      <c r="S527" s="9"/>
      <c r="T527" s="9"/>
      <c r="U527" s="9">
        <f t="shared" si="86"/>
        <v>0</v>
      </c>
      <c r="V527" s="9"/>
      <c r="W527" s="9"/>
      <c r="X527" s="9">
        <f t="shared" si="87"/>
        <v>0</v>
      </c>
      <c r="Y527" s="9"/>
      <c r="Z527" s="9"/>
      <c r="AA527" s="10">
        <f t="shared" si="88"/>
        <v>0</v>
      </c>
      <c r="AB527" s="11">
        <v>45724</v>
      </c>
    </row>
    <row r="528" spans="1:28" ht="15.75" x14ac:dyDescent="0.25">
      <c r="A528" s="39">
        <v>45723</v>
      </c>
      <c r="B528" s="33" t="s">
        <v>258</v>
      </c>
      <c r="C528" s="33"/>
      <c r="D528" s="33" t="s">
        <v>31</v>
      </c>
      <c r="E528" s="33" t="s">
        <v>297</v>
      </c>
      <c r="F528" s="33">
        <v>3000</v>
      </c>
      <c r="G528" s="33" t="s">
        <v>29</v>
      </c>
      <c r="H528" s="33">
        <v>1800</v>
      </c>
      <c r="I528" s="20">
        <f t="shared" si="76"/>
        <v>5400000</v>
      </c>
      <c r="J528" s="37" t="s">
        <v>240</v>
      </c>
      <c r="K528" s="20"/>
      <c r="L528" s="9">
        <f t="shared" si="83"/>
        <v>0</v>
      </c>
      <c r="M528" s="9"/>
      <c r="N528" s="9"/>
      <c r="O528" s="9">
        <f t="shared" si="84"/>
        <v>5400000</v>
      </c>
      <c r="P528" s="9"/>
      <c r="Q528" s="9">
        <v>5400000</v>
      </c>
      <c r="R528" s="9">
        <f t="shared" si="85"/>
        <v>0</v>
      </c>
      <c r="S528" s="9"/>
      <c r="T528" s="9"/>
      <c r="U528" s="9">
        <f t="shared" si="86"/>
        <v>0</v>
      </c>
      <c r="V528" s="9"/>
      <c r="W528" s="9"/>
      <c r="X528" s="9">
        <f t="shared" si="87"/>
        <v>0</v>
      </c>
      <c r="Y528" s="9"/>
      <c r="Z528" s="9"/>
      <c r="AA528" s="10">
        <f t="shared" si="88"/>
        <v>0</v>
      </c>
      <c r="AB528" s="11">
        <v>45742</v>
      </c>
    </row>
    <row r="529" spans="1:28" ht="15.75" x14ac:dyDescent="0.25">
      <c r="A529" s="39">
        <v>45723</v>
      </c>
      <c r="B529" s="33" t="s">
        <v>170</v>
      </c>
      <c r="C529" s="33"/>
      <c r="D529" s="33" t="s">
        <v>31</v>
      </c>
      <c r="E529" s="33" t="s">
        <v>468</v>
      </c>
      <c r="F529" s="33">
        <v>16.3</v>
      </c>
      <c r="G529" s="33" t="s">
        <v>51</v>
      </c>
      <c r="H529" s="33">
        <v>47000</v>
      </c>
      <c r="I529" s="47">
        <f t="shared" si="76"/>
        <v>766100</v>
      </c>
      <c r="J529" s="37" t="s">
        <v>241</v>
      </c>
      <c r="K529" s="20"/>
      <c r="L529" s="9">
        <f t="shared" si="83"/>
        <v>766100</v>
      </c>
      <c r="M529" s="9">
        <v>766100</v>
      </c>
      <c r="N529" s="9"/>
      <c r="O529" s="9">
        <f t="shared" si="84"/>
        <v>0</v>
      </c>
      <c r="P529" s="9"/>
      <c r="Q529" s="9"/>
      <c r="R529" s="9">
        <f t="shared" si="85"/>
        <v>0</v>
      </c>
      <c r="S529" s="9"/>
      <c r="T529" s="9"/>
      <c r="U529" s="9">
        <f t="shared" si="86"/>
        <v>0</v>
      </c>
      <c r="V529" s="9"/>
      <c r="W529" s="9"/>
      <c r="X529" s="9">
        <f t="shared" si="87"/>
        <v>0</v>
      </c>
      <c r="Y529" s="9"/>
      <c r="Z529" s="9"/>
      <c r="AA529" s="10">
        <f t="shared" si="88"/>
        <v>0</v>
      </c>
      <c r="AB529" s="11">
        <v>45723</v>
      </c>
    </row>
    <row r="530" spans="1:28" ht="15.75" x14ac:dyDescent="0.25">
      <c r="A530" s="39">
        <v>45723</v>
      </c>
      <c r="B530" s="33" t="s">
        <v>170</v>
      </c>
      <c r="C530" s="33"/>
      <c r="D530" s="33" t="s">
        <v>31</v>
      </c>
      <c r="E530" s="33" t="s">
        <v>64</v>
      </c>
      <c r="F530" s="33">
        <v>2</v>
      </c>
      <c r="G530" s="33" t="s">
        <v>33</v>
      </c>
      <c r="H530" s="33">
        <v>150000</v>
      </c>
      <c r="I530" s="47">
        <f t="shared" si="76"/>
        <v>300000</v>
      </c>
      <c r="J530" s="37" t="s">
        <v>241</v>
      </c>
      <c r="K530" s="20"/>
      <c r="L530" s="9">
        <f t="shared" si="83"/>
        <v>300000</v>
      </c>
      <c r="M530" s="9">
        <v>300000</v>
      </c>
      <c r="N530" s="9"/>
      <c r="O530" s="9">
        <f t="shared" si="84"/>
        <v>0</v>
      </c>
      <c r="P530" s="9"/>
      <c r="Q530" s="9"/>
      <c r="R530" s="9">
        <f t="shared" si="85"/>
        <v>0</v>
      </c>
      <c r="S530" s="9"/>
      <c r="T530" s="9"/>
      <c r="U530" s="9">
        <f t="shared" si="86"/>
        <v>0</v>
      </c>
      <c r="V530" s="9"/>
      <c r="W530" s="9"/>
      <c r="X530" s="9">
        <f t="shared" si="87"/>
        <v>0</v>
      </c>
      <c r="Y530" s="9"/>
      <c r="Z530" s="9"/>
      <c r="AA530" s="10">
        <f t="shared" si="88"/>
        <v>0</v>
      </c>
      <c r="AB530" s="11">
        <v>45723</v>
      </c>
    </row>
    <row r="531" spans="1:28" ht="15.75" x14ac:dyDescent="0.25">
      <c r="A531" s="39">
        <v>45723</v>
      </c>
      <c r="B531" s="35" t="s">
        <v>231</v>
      </c>
      <c r="C531" s="35"/>
      <c r="D531" s="35"/>
      <c r="E531" s="35" t="s">
        <v>304</v>
      </c>
      <c r="F531" s="35">
        <v>97</v>
      </c>
      <c r="G531" s="35" t="s">
        <v>51</v>
      </c>
      <c r="H531" s="35"/>
      <c r="I531" s="47">
        <f t="shared" si="76"/>
        <v>0</v>
      </c>
      <c r="J531" s="36" t="s">
        <v>26</v>
      </c>
      <c r="K531" s="20"/>
      <c r="L531" s="9">
        <f t="shared" si="83"/>
        <v>0</v>
      </c>
      <c r="M531" s="9"/>
      <c r="N531" s="9"/>
      <c r="O531" s="9">
        <f t="shared" si="84"/>
        <v>0</v>
      </c>
      <c r="P531" s="9"/>
      <c r="Q531" s="9"/>
      <c r="R531" s="9">
        <f t="shared" si="85"/>
        <v>0</v>
      </c>
      <c r="S531" s="9"/>
      <c r="T531" s="9"/>
      <c r="U531" s="9">
        <f t="shared" si="86"/>
        <v>0</v>
      </c>
      <c r="V531" s="9"/>
      <c r="W531" s="9"/>
      <c r="X531" s="9">
        <f t="shared" si="87"/>
        <v>0</v>
      </c>
      <c r="Y531" s="9"/>
      <c r="Z531" s="9"/>
      <c r="AA531" s="10">
        <f t="shared" si="88"/>
        <v>0</v>
      </c>
      <c r="AB531" s="11"/>
    </row>
    <row r="532" spans="1:28" ht="15.75" x14ac:dyDescent="0.25">
      <c r="A532" s="39">
        <v>45723</v>
      </c>
      <c r="B532" s="35" t="s">
        <v>231</v>
      </c>
      <c r="C532" s="33"/>
      <c r="D532" s="35"/>
      <c r="E532" s="33" t="s">
        <v>143</v>
      </c>
      <c r="F532" s="33">
        <v>50.6</v>
      </c>
      <c r="G532" s="33" t="s">
        <v>51</v>
      </c>
      <c r="H532" s="33"/>
      <c r="I532" s="47">
        <f t="shared" si="76"/>
        <v>0</v>
      </c>
      <c r="J532" s="34" t="s">
        <v>26</v>
      </c>
      <c r="K532" s="20"/>
      <c r="L532" s="9">
        <f t="shared" si="83"/>
        <v>0</v>
      </c>
      <c r="M532" s="9"/>
      <c r="N532" s="9"/>
      <c r="O532" s="9">
        <f t="shared" si="84"/>
        <v>0</v>
      </c>
      <c r="P532" s="9"/>
      <c r="Q532" s="9"/>
      <c r="R532" s="9">
        <f t="shared" si="85"/>
        <v>0</v>
      </c>
      <c r="S532" s="9"/>
      <c r="T532" s="9"/>
      <c r="U532" s="9">
        <f t="shared" si="86"/>
        <v>0</v>
      </c>
      <c r="V532" s="9"/>
      <c r="W532" s="9"/>
      <c r="X532" s="9">
        <f t="shared" si="87"/>
        <v>0</v>
      </c>
      <c r="Y532" s="9"/>
      <c r="Z532" s="9"/>
      <c r="AA532" s="10">
        <f t="shared" si="88"/>
        <v>0</v>
      </c>
      <c r="AB532" s="11"/>
    </row>
    <row r="533" spans="1:28" ht="15.75" x14ac:dyDescent="0.25">
      <c r="A533" s="39">
        <v>45723</v>
      </c>
      <c r="B533" s="35" t="s">
        <v>231</v>
      </c>
      <c r="C533" s="33"/>
      <c r="D533" s="35"/>
      <c r="E533" s="33" t="s">
        <v>143</v>
      </c>
      <c r="F533" s="33">
        <v>28.2</v>
      </c>
      <c r="G533" s="33" t="s">
        <v>51</v>
      </c>
      <c r="H533" s="33"/>
      <c r="I533" s="47">
        <f t="shared" si="76"/>
        <v>0</v>
      </c>
      <c r="J533" s="34" t="s">
        <v>26</v>
      </c>
      <c r="K533" s="20"/>
      <c r="L533" s="9">
        <f t="shared" si="83"/>
        <v>0</v>
      </c>
      <c r="M533" s="9"/>
      <c r="N533" s="9"/>
      <c r="O533" s="9">
        <f t="shared" si="84"/>
        <v>0</v>
      </c>
      <c r="P533" s="9"/>
      <c r="Q533" s="9"/>
      <c r="R533" s="9">
        <f t="shared" si="85"/>
        <v>0</v>
      </c>
      <c r="S533" s="9"/>
      <c r="T533" s="9"/>
      <c r="U533" s="9">
        <f t="shared" si="86"/>
        <v>0</v>
      </c>
      <c r="V533" s="9"/>
      <c r="W533" s="9"/>
      <c r="X533" s="9">
        <f t="shared" si="87"/>
        <v>0</v>
      </c>
      <c r="Y533" s="9"/>
      <c r="Z533" s="9"/>
      <c r="AA533" s="10">
        <f t="shared" si="88"/>
        <v>0</v>
      </c>
      <c r="AB533" s="11"/>
    </row>
    <row r="534" spans="1:28" ht="15.75" x14ac:dyDescent="0.25">
      <c r="A534" s="39">
        <v>45723</v>
      </c>
      <c r="B534" s="35" t="s">
        <v>231</v>
      </c>
      <c r="C534" s="33"/>
      <c r="D534" s="35"/>
      <c r="E534" s="33" t="s">
        <v>135</v>
      </c>
      <c r="F534" s="33">
        <v>29.5</v>
      </c>
      <c r="G534" s="33" t="s">
        <v>51</v>
      </c>
      <c r="H534" s="33"/>
      <c r="I534" s="47">
        <f t="shared" si="76"/>
        <v>0</v>
      </c>
      <c r="J534" s="34" t="s">
        <v>26</v>
      </c>
      <c r="K534" s="20"/>
      <c r="L534" s="9">
        <f t="shared" si="83"/>
        <v>0</v>
      </c>
      <c r="M534" s="9"/>
      <c r="N534" s="9"/>
      <c r="O534" s="9">
        <f t="shared" si="84"/>
        <v>0</v>
      </c>
      <c r="P534" s="9"/>
      <c r="Q534" s="9"/>
      <c r="R534" s="9">
        <f t="shared" si="85"/>
        <v>0</v>
      </c>
      <c r="S534" s="9"/>
      <c r="T534" s="9"/>
      <c r="U534" s="9">
        <f t="shared" si="86"/>
        <v>0</v>
      </c>
      <c r="V534" s="9"/>
      <c r="W534" s="9"/>
      <c r="X534" s="9">
        <f t="shared" si="87"/>
        <v>0</v>
      </c>
      <c r="Y534" s="9"/>
      <c r="Z534" s="9"/>
      <c r="AA534" s="10">
        <f t="shared" si="88"/>
        <v>0</v>
      </c>
      <c r="AB534" s="11"/>
    </row>
    <row r="535" spans="1:28" ht="15.75" x14ac:dyDescent="0.25">
      <c r="A535" s="39">
        <v>45723</v>
      </c>
      <c r="B535" s="33" t="s">
        <v>471</v>
      </c>
      <c r="C535" s="33"/>
      <c r="D535" s="35" t="s">
        <v>31</v>
      </c>
      <c r="E535" s="33" t="s">
        <v>315</v>
      </c>
      <c r="F535" s="33">
        <v>200</v>
      </c>
      <c r="G535" s="33" t="s">
        <v>29</v>
      </c>
      <c r="H535" s="33">
        <v>5000</v>
      </c>
      <c r="I535" s="47">
        <f t="shared" si="76"/>
        <v>1000000</v>
      </c>
      <c r="J535" s="37" t="s">
        <v>241</v>
      </c>
      <c r="K535" s="20"/>
      <c r="L535" s="9">
        <f t="shared" si="83"/>
        <v>0</v>
      </c>
      <c r="M535" s="9"/>
      <c r="N535" s="9"/>
      <c r="O535" s="9">
        <f t="shared" si="84"/>
        <v>0</v>
      </c>
      <c r="P535" s="9"/>
      <c r="Q535" s="9"/>
      <c r="R535" s="9">
        <f t="shared" si="85"/>
        <v>0</v>
      </c>
      <c r="S535" s="9"/>
      <c r="T535" s="9"/>
      <c r="U535" s="9">
        <f t="shared" si="86"/>
        <v>1000000</v>
      </c>
      <c r="V535" s="9">
        <v>1000000</v>
      </c>
      <c r="W535" s="9"/>
      <c r="X535" s="9">
        <f t="shared" si="87"/>
        <v>0</v>
      </c>
      <c r="Y535" s="9"/>
      <c r="Z535" s="9"/>
      <c r="AA535" s="10">
        <f t="shared" si="88"/>
        <v>0</v>
      </c>
      <c r="AB535" s="11">
        <v>45723</v>
      </c>
    </row>
    <row r="536" spans="1:28" ht="15.75" x14ac:dyDescent="0.25">
      <c r="A536" s="39">
        <v>45723</v>
      </c>
      <c r="B536" s="33" t="s">
        <v>173</v>
      </c>
      <c r="C536" s="33"/>
      <c r="D536" s="35" t="s">
        <v>31</v>
      </c>
      <c r="E536" s="33" t="s">
        <v>139</v>
      </c>
      <c r="F536" s="33">
        <v>1</v>
      </c>
      <c r="G536" s="33" t="s">
        <v>23</v>
      </c>
      <c r="H536" s="33">
        <v>400000</v>
      </c>
      <c r="I536" s="47">
        <f t="shared" si="76"/>
        <v>400000</v>
      </c>
      <c r="J536" s="37" t="s">
        <v>240</v>
      </c>
      <c r="K536" s="20" t="s">
        <v>828</v>
      </c>
      <c r="L536" s="9">
        <f t="shared" si="83"/>
        <v>0</v>
      </c>
      <c r="M536" s="9"/>
      <c r="N536" s="9"/>
      <c r="O536" s="9">
        <f t="shared" si="84"/>
        <v>400000</v>
      </c>
      <c r="P536" s="9">
        <v>400000</v>
      </c>
      <c r="Q536" s="9"/>
      <c r="R536" s="9">
        <f t="shared" si="85"/>
        <v>0</v>
      </c>
      <c r="S536" s="9"/>
      <c r="T536" s="9"/>
      <c r="U536" s="9">
        <f t="shared" si="86"/>
        <v>0</v>
      </c>
      <c r="V536" s="9"/>
      <c r="W536" s="9"/>
      <c r="X536" s="9">
        <f t="shared" si="87"/>
        <v>0</v>
      </c>
      <c r="Y536" s="9"/>
      <c r="Z536" s="9"/>
      <c r="AA536" s="10">
        <f t="shared" si="88"/>
        <v>0</v>
      </c>
      <c r="AB536" s="11">
        <v>45727</v>
      </c>
    </row>
    <row r="537" spans="1:28" ht="15.75" x14ac:dyDescent="0.25">
      <c r="A537" s="32">
        <v>45723</v>
      </c>
      <c r="B537" s="33" t="s">
        <v>173</v>
      </c>
      <c r="C537" s="33"/>
      <c r="D537" s="33" t="s">
        <v>31</v>
      </c>
      <c r="E537" s="33" t="s">
        <v>166</v>
      </c>
      <c r="F537" s="33">
        <v>1</v>
      </c>
      <c r="G537" s="33" t="s">
        <v>23</v>
      </c>
      <c r="H537" s="33">
        <v>400000</v>
      </c>
      <c r="I537" s="47">
        <f>F537*H537</f>
        <v>400000</v>
      </c>
      <c r="J537" s="37" t="s">
        <v>240</v>
      </c>
      <c r="K537" s="20" t="s">
        <v>828</v>
      </c>
      <c r="L537" s="9">
        <f t="shared" si="83"/>
        <v>0</v>
      </c>
      <c r="M537" s="9"/>
      <c r="N537" s="9"/>
      <c r="O537" s="9">
        <f t="shared" si="84"/>
        <v>400000</v>
      </c>
      <c r="P537" s="9">
        <v>400000</v>
      </c>
      <c r="Q537" s="9"/>
      <c r="R537" s="9">
        <f t="shared" si="85"/>
        <v>0</v>
      </c>
      <c r="S537" s="9"/>
      <c r="T537" s="9"/>
      <c r="U537" s="9">
        <f t="shared" si="86"/>
        <v>0</v>
      </c>
      <c r="V537" s="9"/>
      <c r="W537" s="9"/>
      <c r="X537" s="9">
        <f t="shared" si="87"/>
        <v>0</v>
      </c>
      <c r="Y537" s="9"/>
      <c r="Z537" s="9"/>
      <c r="AA537" s="10">
        <f t="shared" si="88"/>
        <v>0</v>
      </c>
      <c r="AB537" s="11">
        <v>45727</v>
      </c>
    </row>
    <row r="538" spans="1:28" ht="15.75" x14ac:dyDescent="0.25">
      <c r="A538" s="39">
        <v>45723</v>
      </c>
      <c r="B538" s="33" t="s">
        <v>173</v>
      </c>
      <c r="C538" s="33"/>
      <c r="D538" s="35" t="s">
        <v>31</v>
      </c>
      <c r="E538" s="33" t="s">
        <v>187</v>
      </c>
      <c r="F538" s="33">
        <v>1</v>
      </c>
      <c r="G538" s="33" t="s">
        <v>23</v>
      </c>
      <c r="H538" s="33">
        <v>400000</v>
      </c>
      <c r="I538" s="47">
        <f>F538*H538</f>
        <v>400000</v>
      </c>
      <c r="J538" s="37" t="s">
        <v>240</v>
      </c>
      <c r="K538" s="20" t="s">
        <v>828</v>
      </c>
      <c r="L538" s="9">
        <f t="shared" si="83"/>
        <v>0</v>
      </c>
      <c r="M538" s="9"/>
      <c r="N538" s="9"/>
      <c r="O538" s="9">
        <f t="shared" si="84"/>
        <v>400000</v>
      </c>
      <c r="P538" s="9">
        <v>400000</v>
      </c>
      <c r="Q538" s="9"/>
      <c r="R538" s="9">
        <f t="shared" si="85"/>
        <v>0</v>
      </c>
      <c r="S538" s="9"/>
      <c r="T538" s="9"/>
      <c r="U538" s="9">
        <f t="shared" si="86"/>
        <v>0</v>
      </c>
      <c r="V538" s="9"/>
      <c r="W538" s="9"/>
      <c r="X538" s="9">
        <f t="shared" si="87"/>
        <v>0</v>
      </c>
      <c r="Y538" s="9"/>
      <c r="Z538" s="9"/>
      <c r="AA538" s="10">
        <f t="shared" si="88"/>
        <v>0</v>
      </c>
      <c r="AB538" s="11">
        <v>45727</v>
      </c>
    </row>
    <row r="539" spans="1:28" ht="15.75" x14ac:dyDescent="0.25">
      <c r="A539" s="39">
        <v>45723</v>
      </c>
      <c r="B539" s="33" t="s">
        <v>329</v>
      </c>
      <c r="C539" s="33"/>
      <c r="D539" s="35" t="s">
        <v>31</v>
      </c>
      <c r="E539" s="33" t="s">
        <v>205</v>
      </c>
      <c r="F539" s="33">
        <v>100</v>
      </c>
      <c r="G539" s="33" t="s">
        <v>51</v>
      </c>
      <c r="H539" s="33">
        <v>115000</v>
      </c>
      <c r="I539" s="47">
        <f>F539*H539</f>
        <v>11500000</v>
      </c>
      <c r="J539" s="37" t="s">
        <v>240</v>
      </c>
      <c r="K539" s="20"/>
      <c r="L539" s="9">
        <f t="shared" si="83"/>
        <v>0</v>
      </c>
      <c r="M539" s="9"/>
      <c r="N539" s="9"/>
      <c r="O539" s="9">
        <f t="shared" si="84"/>
        <v>11500000</v>
      </c>
      <c r="P539" s="9">
        <v>1000000</v>
      </c>
      <c r="Q539" s="9">
        <v>10500000</v>
      </c>
      <c r="R539" s="9">
        <f t="shared" si="85"/>
        <v>0</v>
      </c>
      <c r="S539" s="9"/>
      <c r="T539" s="9"/>
      <c r="U539" s="9">
        <f t="shared" si="86"/>
        <v>0</v>
      </c>
      <c r="V539" s="9"/>
      <c r="W539" s="9"/>
      <c r="X539" s="9">
        <f t="shared" si="87"/>
        <v>0</v>
      </c>
      <c r="Y539" s="9"/>
      <c r="Z539" s="9"/>
      <c r="AA539" s="10">
        <f t="shared" si="88"/>
        <v>0</v>
      </c>
      <c r="AB539" s="11">
        <v>45742</v>
      </c>
    </row>
    <row r="540" spans="1:28" ht="15.75" x14ac:dyDescent="0.25">
      <c r="A540" s="44">
        <v>45723</v>
      </c>
      <c r="B540" s="46" t="s">
        <v>317</v>
      </c>
      <c r="C540" s="46"/>
      <c r="D540" s="45" t="s">
        <v>31</v>
      </c>
      <c r="E540" s="46" t="s">
        <v>185</v>
      </c>
      <c r="F540" s="46">
        <v>800</v>
      </c>
      <c r="G540" s="46" t="s">
        <v>29</v>
      </c>
      <c r="H540" s="46">
        <v>1150</v>
      </c>
      <c r="I540" s="47">
        <f>F540*H540</f>
        <v>920000</v>
      </c>
      <c r="J540" s="37" t="s">
        <v>240</v>
      </c>
      <c r="K540" s="20" t="s">
        <v>812</v>
      </c>
      <c r="L540" s="9">
        <f t="shared" si="83"/>
        <v>0</v>
      </c>
      <c r="M540" s="9"/>
      <c r="N540" s="9"/>
      <c r="O540" s="9">
        <f t="shared" si="84"/>
        <v>920000</v>
      </c>
      <c r="P540" s="9">
        <v>920000</v>
      </c>
      <c r="Q540" s="9"/>
      <c r="R540" s="9">
        <f t="shared" si="85"/>
        <v>0</v>
      </c>
      <c r="S540" s="9"/>
      <c r="T540" s="9"/>
      <c r="U540" s="9">
        <f t="shared" si="86"/>
        <v>0</v>
      </c>
      <c r="V540" s="9"/>
      <c r="W540" s="9"/>
      <c r="X540" s="9">
        <f t="shared" si="87"/>
        <v>0</v>
      </c>
      <c r="Y540" s="9"/>
      <c r="Z540" s="9"/>
      <c r="AA540" s="10">
        <f t="shared" si="88"/>
        <v>0</v>
      </c>
      <c r="AB540" s="11">
        <v>45723</v>
      </c>
    </row>
    <row r="541" spans="1:28" ht="15.75" x14ac:dyDescent="0.25">
      <c r="A541" s="39">
        <v>45724</v>
      </c>
      <c r="B541" s="35" t="s">
        <v>815</v>
      </c>
      <c r="C541" s="35"/>
      <c r="D541" s="35" t="s">
        <v>41</v>
      </c>
      <c r="E541" s="35" t="s">
        <v>167</v>
      </c>
      <c r="F541" s="35">
        <v>1</v>
      </c>
      <c r="G541" s="35" t="s">
        <v>23</v>
      </c>
      <c r="H541" s="35">
        <v>400000</v>
      </c>
      <c r="I541" s="20">
        <f t="shared" ref="I541:I604" si="89">F541*H541</f>
        <v>400000</v>
      </c>
      <c r="J541" s="37" t="s">
        <v>240</v>
      </c>
      <c r="K541" s="20" t="s">
        <v>802</v>
      </c>
      <c r="L541" s="9">
        <f>M541+N541</f>
        <v>0</v>
      </c>
      <c r="M541" s="9"/>
      <c r="N541" s="9"/>
      <c r="O541" s="9">
        <f>P541+Q541</f>
        <v>400000</v>
      </c>
      <c r="P541" s="9">
        <v>400000</v>
      </c>
      <c r="Q541" s="9"/>
      <c r="R541" s="9">
        <f>S541+T541</f>
        <v>0</v>
      </c>
      <c r="S541" s="9"/>
      <c r="T541" s="9"/>
      <c r="U541" s="9">
        <f>V541+W541</f>
        <v>0</v>
      </c>
      <c r="V541" s="9"/>
      <c r="W541" s="9"/>
      <c r="X541" s="9">
        <f>Y541+Z541</f>
        <v>0</v>
      </c>
      <c r="Y541" s="9"/>
      <c r="Z541" s="9"/>
      <c r="AA541" s="10">
        <f>C541+I541-L541-O541-U541-X541-R541</f>
        <v>0</v>
      </c>
      <c r="AB541" s="11">
        <v>45724</v>
      </c>
    </row>
    <row r="542" spans="1:28" ht="15.75" x14ac:dyDescent="0.25">
      <c r="A542" s="39">
        <v>45724</v>
      </c>
      <c r="B542" s="33" t="s">
        <v>347</v>
      </c>
      <c r="C542" s="33"/>
      <c r="D542" s="35" t="s">
        <v>223</v>
      </c>
      <c r="E542" s="33" t="s">
        <v>95</v>
      </c>
      <c r="F542" s="33">
        <v>600</v>
      </c>
      <c r="G542" s="33" t="s">
        <v>29</v>
      </c>
      <c r="H542" s="33">
        <v>3600</v>
      </c>
      <c r="I542" s="20">
        <f t="shared" si="89"/>
        <v>2160000</v>
      </c>
      <c r="J542" s="37" t="s">
        <v>241</v>
      </c>
      <c r="K542" s="20"/>
      <c r="L542" s="9">
        <f t="shared" ref="L542:L550" si="90">M542+N542</f>
        <v>0</v>
      </c>
      <c r="M542" s="9"/>
      <c r="N542" s="9"/>
      <c r="O542" s="9">
        <f t="shared" ref="O542:O550" si="91">P542+Q542</f>
        <v>0</v>
      </c>
      <c r="P542" s="9"/>
      <c r="Q542" s="9"/>
      <c r="R542" s="9">
        <f t="shared" ref="R542:R550" si="92">S542+T542</f>
        <v>0</v>
      </c>
      <c r="S542" s="9"/>
      <c r="T542" s="9"/>
      <c r="U542" s="9">
        <f t="shared" ref="U542:U550" si="93">V542+W542</f>
        <v>2160000</v>
      </c>
      <c r="V542" s="9">
        <v>2160000</v>
      </c>
      <c r="W542" s="9"/>
      <c r="X542" s="9">
        <f t="shared" ref="X542:X550" si="94">Y542+Z542</f>
        <v>0</v>
      </c>
      <c r="Y542" s="9"/>
      <c r="Z542" s="9"/>
      <c r="AA542" s="10">
        <f t="shared" ref="AA542:AA550" si="95">C542+I542-L542-O542-U542-X542-R542</f>
        <v>0</v>
      </c>
      <c r="AB542" s="11">
        <v>45729</v>
      </c>
    </row>
    <row r="543" spans="1:28" ht="15.75" x14ac:dyDescent="0.25">
      <c r="A543" s="39">
        <v>45724</v>
      </c>
      <c r="B543" s="33" t="s">
        <v>508</v>
      </c>
      <c r="C543" s="33"/>
      <c r="D543" s="35" t="s">
        <v>31</v>
      </c>
      <c r="E543" s="33" t="s">
        <v>236</v>
      </c>
      <c r="F543" s="57">
        <v>15</v>
      </c>
      <c r="G543" s="33" t="s">
        <v>51</v>
      </c>
      <c r="H543" s="33">
        <v>90000</v>
      </c>
      <c r="I543" s="20">
        <f t="shared" si="89"/>
        <v>1350000</v>
      </c>
      <c r="J543" s="37" t="s">
        <v>240</v>
      </c>
      <c r="K543" s="20" t="s">
        <v>842</v>
      </c>
      <c r="L543" s="9">
        <f t="shared" si="90"/>
        <v>0</v>
      </c>
      <c r="M543" s="9"/>
      <c r="N543" s="9"/>
      <c r="O543" s="9">
        <f t="shared" si="91"/>
        <v>1350000</v>
      </c>
      <c r="P543" s="9">
        <v>1350000</v>
      </c>
      <c r="Q543" s="9"/>
      <c r="R543" s="9">
        <f t="shared" si="92"/>
        <v>0</v>
      </c>
      <c r="S543" s="9"/>
      <c r="T543" s="9"/>
      <c r="U543" s="9">
        <f t="shared" si="93"/>
        <v>0</v>
      </c>
      <c r="V543" s="9"/>
      <c r="W543" s="9"/>
      <c r="X543" s="9">
        <f t="shared" si="94"/>
        <v>0</v>
      </c>
      <c r="Y543" s="9"/>
      <c r="Z543" s="9"/>
      <c r="AA543" s="10">
        <f t="shared" si="95"/>
        <v>0</v>
      </c>
      <c r="AB543" s="11">
        <v>45728</v>
      </c>
    </row>
    <row r="544" spans="1:28" ht="15.75" x14ac:dyDescent="0.25">
      <c r="A544" s="39">
        <v>45724</v>
      </c>
      <c r="B544" s="33" t="s">
        <v>508</v>
      </c>
      <c r="C544" s="33"/>
      <c r="D544" s="35" t="s">
        <v>31</v>
      </c>
      <c r="E544" s="33" t="s">
        <v>234</v>
      </c>
      <c r="F544" s="33">
        <v>15</v>
      </c>
      <c r="G544" s="33" t="s">
        <v>51</v>
      </c>
      <c r="H544" s="33">
        <v>90000</v>
      </c>
      <c r="I544" s="20">
        <f t="shared" si="89"/>
        <v>1350000</v>
      </c>
      <c r="J544" s="37" t="s">
        <v>240</v>
      </c>
      <c r="K544" s="20" t="s">
        <v>842</v>
      </c>
      <c r="L544" s="9">
        <f t="shared" si="90"/>
        <v>0</v>
      </c>
      <c r="M544" s="9"/>
      <c r="N544" s="9"/>
      <c r="O544" s="9">
        <f t="shared" si="91"/>
        <v>1350000</v>
      </c>
      <c r="P544" s="9">
        <v>1350000</v>
      </c>
      <c r="Q544" s="9"/>
      <c r="R544" s="9">
        <f t="shared" si="92"/>
        <v>0</v>
      </c>
      <c r="S544" s="9"/>
      <c r="T544" s="9"/>
      <c r="U544" s="9">
        <f t="shared" si="93"/>
        <v>0</v>
      </c>
      <c r="V544" s="9"/>
      <c r="W544" s="9"/>
      <c r="X544" s="9">
        <f t="shared" si="94"/>
        <v>0</v>
      </c>
      <c r="Y544" s="9"/>
      <c r="Z544" s="9"/>
      <c r="AA544" s="10">
        <f t="shared" si="95"/>
        <v>0</v>
      </c>
      <c r="AB544" s="11">
        <v>45728</v>
      </c>
    </row>
    <row r="545" spans="1:28" ht="15.75" x14ac:dyDescent="0.25">
      <c r="A545" s="39">
        <v>45724</v>
      </c>
      <c r="B545" s="33" t="s">
        <v>508</v>
      </c>
      <c r="C545" s="33"/>
      <c r="D545" s="35" t="s">
        <v>31</v>
      </c>
      <c r="E545" s="33" t="s">
        <v>237</v>
      </c>
      <c r="F545" s="33">
        <v>15</v>
      </c>
      <c r="G545" s="33" t="s">
        <v>51</v>
      </c>
      <c r="H545" s="33">
        <v>90000</v>
      </c>
      <c r="I545" s="20">
        <f t="shared" si="89"/>
        <v>1350000</v>
      </c>
      <c r="J545" s="37" t="s">
        <v>240</v>
      </c>
      <c r="K545" s="20" t="s">
        <v>842</v>
      </c>
      <c r="L545" s="9">
        <f t="shared" si="90"/>
        <v>0</v>
      </c>
      <c r="M545" s="9"/>
      <c r="N545" s="9"/>
      <c r="O545" s="9">
        <f t="shared" si="91"/>
        <v>1350000</v>
      </c>
      <c r="P545" s="9">
        <v>1350000</v>
      </c>
      <c r="Q545" s="9"/>
      <c r="R545" s="9">
        <f t="shared" si="92"/>
        <v>0</v>
      </c>
      <c r="S545" s="9"/>
      <c r="T545" s="9"/>
      <c r="U545" s="9">
        <f t="shared" si="93"/>
        <v>0</v>
      </c>
      <c r="V545" s="9"/>
      <c r="W545" s="9"/>
      <c r="X545" s="9">
        <f t="shared" si="94"/>
        <v>0</v>
      </c>
      <c r="Y545" s="9"/>
      <c r="Z545" s="9"/>
      <c r="AA545" s="10">
        <f t="shared" si="95"/>
        <v>0</v>
      </c>
      <c r="AB545" s="11">
        <v>45728</v>
      </c>
    </row>
    <row r="546" spans="1:28" ht="15.75" x14ac:dyDescent="0.25">
      <c r="A546" s="39">
        <v>45724</v>
      </c>
      <c r="B546" s="33" t="s">
        <v>35</v>
      </c>
      <c r="C546" s="33"/>
      <c r="D546" s="35" t="s">
        <v>31</v>
      </c>
      <c r="E546" s="33" t="s">
        <v>166</v>
      </c>
      <c r="F546" s="33">
        <v>1</v>
      </c>
      <c r="G546" s="33" t="s">
        <v>23</v>
      </c>
      <c r="H546" s="33">
        <v>400000</v>
      </c>
      <c r="I546" s="20">
        <f t="shared" si="89"/>
        <v>400000</v>
      </c>
      <c r="J546" s="14" t="s">
        <v>241</v>
      </c>
      <c r="K546" s="20"/>
      <c r="L546" s="9">
        <f t="shared" si="90"/>
        <v>0</v>
      </c>
      <c r="M546" s="9"/>
      <c r="N546" s="9"/>
      <c r="O546" s="9">
        <f t="shared" si="91"/>
        <v>0</v>
      </c>
      <c r="P546" s="9"/>
      <c r="Q546" s="9"/>
      <c r="R546" s="9">
        <f t="shared" si="92"/>
        <v>0</v>
      </c>
      <c r="S546" s="9"/>
      <c r="T546" s="9"/>
      <c r="U546" s="9">
        <f t="shared" si="93"/>
        <v>400000</v>
      </c>
      <c r="V546" s="9">
        <v>400000</v>
      </c>
      <c r="W546" s="9"/>
      <c r="X546" s="9">
        <f t="shared" si="94"/>
        <v>0</v>
      </c>
      <c r="Y546" s="9"/>
      <c r="Z546" s="9"/>
      <c r="AA546" s="10">
        <f t="shared" si="95"/>
        <v>0</v>
      </c>
      <c r="AB546" s="11">
        <v>45727</v>
      </c>
    </row>
    <row r="547" spans="1:28" ht="15.75" x14ac:dyDescent="0.25">
      <c r="A547" s="39">
        <v>45724</v>
      </c>
      <c r="B547" s="33" t="s">
        <v>48</v>
      </c>
      <c r="C547" s="33"/>
      <c r="D547" s="35" t="s">
        <v>31</v>
      </c>
      <c r="E547" s="33" t="s">
        <v>148</v>
      </c>
      <c r="F547" s="33">
        <v>20</v>
      </c>
      <c r="G547" s="33" t="s">
        <v>51</v>
      </c>
      <c r="H547" s="33">
        <v>60000</v>
      </c>
      <c r="I547" s="20">
        <f t="shared" si="89"/>
        <v>1200000</v>
      </c>
      <c r="J547" s="34" t="s">
        <v>26</v>
      </c>
      <c r="K547" s="20" t="s">
        <v>855</v>
      </c>
      <c r="L547" s="9">
        <f t="shared" si="90"/>
        <v>0</v>
      </c>
      <c r="M547" s="9"/>
      <c r="N547" s="9"/>
      <c r="O547" s="9">
        <f t="shared" si="91"/>
        <v>0</v>
      </c>
      <c r="P547" s="9"/>
      <c r="Q547" s="9"/>
      <c r="R547" s="9">
        <f t="shared" si="92"/>
        <v>0</v>
      </c>
      <c r="S547" s="9"/>
      <c r="T547" s="9"/>
      <c r="U547" s="9">
        <f t="shared" si="93"/>
        <v>0</v>
      </c>
      <c r="V547" s="9"/>
      <c r="W547" s="9"/>
      <c r="X547" s="9">
        <f t="shared" si="94"/>
        <v>0</v>
      </c>
      <c r="Y547" s="9"/>
      <c r="Z547" s="9"/>
      <c r="AA547" s="10">
        <f t="shared" si="95"/>
        <v>1200000</v>
      </c>
      <c r="AB547" s="11"/>
    </row>
    <row r="548" spans="1:28" ht="15.75" x14ac:dyDescent="0.25">
      <c r="A548" s="39">
        <v>45724</v>
      </c>
      <c r="B548" s="33" t="s">
        <v>222</v>
      </c>
      <c r="C548" s="33"/>
      <c r="D548" s="35" t="s">
        <v>31</v>
      </c>
      <c r="E548" s="33" t="s">
        <v>263</v>
      </c>
      <c r="F548" s="33">
        <v>250</v>
      </c>
      <c r="G548" s="33" t="s">
        <v>29</v>
      </c>
      <c r="H548" s="33">
        <v>1505</v>
      </c>
      <c r="I548" s="20">
        <f t="shared" si="89"/>
        <v>376250</v>
      </c>
      <c r="J548" s="37" t="s">
        <v>240</v>
      </c>
      <c r="K548" s="20"/>
      <c r="L548" s="9">
        <f t="shared" si="90"/>
        <v>0</v>
      </c>
      <c r="M548" s="9"/>
      <c r="N548" s="9"/>
      <c r="O548" s="9">
        <f t="shared" si="91"/>
        <v>0</v>
      </c>
      <c r="P548" s="9"/>
      <c r="Q548" s="9"/>
      <c r="R548" s="9">
        <f t="shared" si="92"/>
        <v>376250</v>
      </c>
      <c r="S548" s="9">
        <v>376250</v>
      </c>
      <c r="T548" s="9"/>
      <c r="U548" s="9">
        <f t="shared" si="93"/>
        <v>0</v>
      </c>
      <c r="V548" s="9"/>
      <c r="W548" s="9"/>
      <c r="X548" s="9">
        <f t="shared" si="94"/>
        <v>0</v>
      </c>
      <c r="Y548" s="9"/>
      <c r="Z548" s="9"/>
      <c r="AA548" s="10">
        <f t="shared" si="95"/>
        <v>0</v>
      </c>
      <c r="AB548" s="11">
        <v>45724</v>
      </c>
    </row>
    <row r="549" spans="1:28" ht="15.75" x14ac:dyDescent="0.25">
      <c r="A549" s="39">
        <v>45724</v>
      </c>
      <c r="B549" s="33" t="s">
        <v>222</v>
      </c>
      <c r="C549" s="33"/>
      <c r="D549" s="35" t="s">
        <v>31</v>
      </c>
      <c r="E549" s="33" t="s">
        <v>197</v>
      </c>
      <c r="F549" s="33">
        <v>125</v>
      </c>
      <c r="G549" s="33" t="s">
        <v>29</v>
      </c>
      <c r="H549" s="33">
        <v>2460</v>
      </c>
      <c r="I549" s="20">
        <f t="shared" si="89"/>
        <v>307500</v>
      </c>
      <c r="J549" s="37" t="s">
        <v>240</v>
      </c>
      <c r="K549" s="20"/>
      <c r="L549" s="9">
        <f t="shared" si="90"/>
        <v>0</v>
      </c>
      <c r="M549" s="9"/>
      <c r="N549" s="9"/>
      <c r="O549" s="9">
        <f t="shared" si="91"/>
        <v>0</v>
      </c>
      <c r="P549" s="9"/>
      <c r="Q549" s="9"/>
      <c r="R549" s="9">
        <f t="shared" si="92"/>
        <v>307500</v>
      </c>
      <c r="S549" s="9">
        <v>307500</v>
      </c>
      <c r="T549" s="9"/>
      <c r="U549" s="9">
        <f t="shared" si="93"/>
        <v>0</v>
      </c>
      <c r="V549" s="9"/>
      <c r="W549" s="9"/>
      <c r="X549" s="9">
        <f t="shared" si="94"/>
        <v>0</v>
      </c>
      <c r="Y549" s="9"/>
      <c r="Z549" s="9"/>
      <c r="AA549" s="10">
        <f t="shared" si="95"/>
        <v>0</v>
      </c>
      <c r="AB549" s="11">
        <v>45724</v>
      </c>
    </row>
    <row r="550" spans="1:28" ht="15.75" x14ac:dyDescent="0.25">
      <c r="A550" s="39">
        <v>45724</v>
      </c>
      <c r="B550" s="33" t="s">
        <v>222</v>
      </c>
      <c r="C550" s="35"/>
      <c r="D550" s="35" t="s">
        <v>31</v>
      </c>
      <c r="E550" s="35" t="s">
        <v>70</v>
      </c>
      <c r="F550" s="35">
        <v>200</v>
      </c>
      <c r="G550" s="33" t="s">
        <v>29</v>
      </c>
      <c r="H550" s="35">
        <v>2720</v>
      </c>
      <c r="I550" s="20">
        <f t="shared" si="89"/>
        <v>544000</v>
      </c>
      <c r="J550" s="37" t="s">
        <v>240</v>
      </c>
      <c r="K550" s="20"/>
      <c r="L550" s="9">
        <f t="shared" si="90"/>
        <v>0</v>
      </c>
      <c r="M550" s="9"/>
      <c r="N550" s="9"/>
      <c r="O550" s="9">
        <f t="shared" si="91"/>
        <v>0</v>
      </c>
      <c r="P550" s="9"/>
      <c r="Q550" s="9"/>
      <c r="R550" s="9">
        <f t="shared" si="92"/>
        <v>544000</v>
      </c>
      <c r="S550" s="9">
        <v>544000</v>
      </c>
      <c r="T550" s="9"/>
      <c r="U550" s="9">
        <f t="shared" si="93"/>
        <v>0</v>
      </c>
      <c r="V550" s="9"/>
      <c r="W550" s="9"/>
      <c r="X550" s="9">
        <f t="shared" si="94"/>
        <v>0</v>
      </c>
      <c r="Y550" s="9"/>
      <c r="Z550" s="9"/>
      <c r="AA550" s="10">
        <f t="shared" si="95"/>
        <v>0</v>
      </c>
      <c r="AB550" s="11">
        <v>45724</v>
      </c>
    </row>
    <row r="551" spans="1:28" ht="16.5" thickBot="1" x14ac:dyDescent="0.3">
      <c r="A551" s="39">
        <v>45726</v>
      </c>
      <c r="B551" s="35" t="s">
        <v>282</v>
      </c>
      <c r="C551" s="35"/>
      <c r="D551" s="35" t="s">
        <v>31</v>
      </c>
      <c r="E551" s="35" t="s">
        <v>91</v>
      </c>
      <c r="F551" s="35">
        <v>100</v>
      </c>
      <c r="G551" s="35" t="s">
        <v>29</v>
      </c>
      <c r="H551" s="35">
        <v>4000</v>
      </c>
      <c r="I551" s="20">
        <f t="shared" si="89"/>
        <v>400000</v>
      </c>
      <c r="J551" s="63" t="s">
        <v>241</v>
      </c>
      <c r="K551" s="20"/>
      <c r="L551" s="9">
        <f>M551+N551</f>
        <v>0</v>
      </c>
      <c r="M551" s="9"/>
      <c r="N551" s="9"/>
      <c r="O551" s="9">
        <f>P551+Q551</f>
        <v>0</v>
      </c>
      <c r="P551" s="9"/>
      <c r="Q551" s="9"/>
      <c r="R551" s="9">
        <f>S551+T551</f>
        <v>0</v>
      </c>
      <c r="S551" s="9"/>
      <c r="T551" s="9"/>
      <c r="U551" s="9">
        <f>V551+W551</f>
        <v>400000</v>
      </c>
      <c r="V551" s="9">
        <v>400000</v>
      </c>
      <c r="W551" s="9"/>
      <c r="X551" s="9">
        <f>Y551+Z551</f>
        <v>0</v>
      </c>
      <c r="Y551" s="9"/>
      <c r="Z551" s="9"/>
      <c r="AA551" s="10">
        <f>C551+I551-L551-O551-U551-X551-R551</f>
        <v>0</v>
      </c>
      <c r="AB551" s="11">
        <v>45726</v>
      </c>
    </row>
    <row r="552" spans="1:28" ht="15.75" x14ac:dyDescent="0.25">
      <c r="A552" s="39">
        <v>45726</v>
      </c>
      <c r="B552" s="33" t="s">
        <v>231</v>
      </c>
      <c r="C552" s="33"/>
      <c r="D552" s="33"/>
      <c r="E552" s="33" t="s">
        <v>143</v>
      </c>
      <c r="F552" s="50">
        <v>83.2</v>
      </c>
      <c r="G552" s="33" t="s">
        <v>51</v>
      </c>
      <c r="H552" s="33"/>
      <c r="I552" s="20">
        <f t="shared" si="89"/>
        <v>0</v>
      </c>
      <c r="J552" s="34" t="s">
        <v>26</v>
      </c>
      <c r="K552" s="20"/>
      <c r="L552" s="9">
        <f t="shared" ref="L552:L578" si="96">M552+N552</f>
        <v>0</v>
      </c>
      <c r="M552" s="9"/>
      <c r="N552" s="9"/>
      <c r="O552" s="9">
        <f t="shared" ref="O552:O578" si="97">P552+Q552</f>
        <v>0</v>
      </c>
      <c r="P552" s="9"/>
      <c r="Q552" s="9"/>
      <c r="R552" s="9">
        <f t="shared" ref="R552:R578" si="98">S552+T552</f>
        <v>0</v>
      </c>
      <c r="S552" s="9"/>
      <c r="T552" s="9"/>
      <c r="U552" s="9">
        <f t="shared" ref="U552:U578" si="99">V552+W552</f>
        <v>0</v>
      </c>
      <c r="V552" s="9"/>
      <c r="W552" s="9"/>
      <c r="X552" s="9">
        <f t="shared" ref="X552:X578" si="100">Y552+Z552</f>
        <v>0</v>
      </c>
      <c r="Y552" s="9"/>
      <c r="Z552" s="9"/>
      <c r="AA552" s="10">
        <f t="shared" ref="AA552:AA578" si="101">C552+I552-L552-O552-U552-X552-R552</f>
        <v>0</v>
      </c>
      <c r="AB552" s="11"/>
    </row>
    <row r="553" spans="1:28" ht="15.75" x14ac:dyDescent="0.25">
      <c r="A553" s="39">
        <v>45726</v>
      </c>
      <c r="B553" s="33" t="s">
        <v>231</v>
      </c>
      <c r="C553" s="33"/>
      <c r="D553" s="33"/>
      <c r="E553" s="33" t="s">
        <v>362</v>
      </c>
      <c r="F553" s="33">
        <v>29.6</v>
      </c>
      <c r="G553" s="33" t="s">
        <v>51</v>
      </c>
      <c r="H553" s="33"/>
      <c r="I553" s="20">
        <f t="shared" si="89"/>
        <v>0</v>
      </c>
      <c r="J553" s="34" t="s">
        <v>26</v>
      </c>
      <c r="K553" s="20"/>
      <c r="L553" s="9">
        <f t="shared" si="96"/>
        <v>0</v>
      </c>
      <c r="M553" s="9"/>
      <c r="N553" s="9"/>
      <c r="O553" s="9">
        <f t="shared" si="97"/>
        <v>0</v>
      </c>
      <c r="P553" s="9"/>
      <c r="Q553" s="9"/>
      <c r="R553" s="9">
        <f t="shared" si="98"/>
        <v>0</v>
      </c>
      <c r="S553" s="9"/>
      <c r="T553" s="9"/>
      <c r="U553" s="9">
        <f t="shared" si="99"/>
        <v>0</v>
      </c>
      <c r="V553" s="9"/>
      <c r="W553" s="9"/>
      <c r="X553" s="9">
        <f t="shared" si="100"/>
        <v>0</v>
      </c>
      <c r="Y553" s="9"/>
      <c r="Z553" s="9"/>
      <c r="AA553" s="10">
        <f t="shared" si="101"/>
        <v>0</v>
      </c>
      <c r="AB553" s="11"/>
    </row>
    <row r="554" spans="1:28" ht="15.75" x14ac:dyDescent="0.25">
      <c r="A554" s="39">
        <v>45726</v>
      </c>
      <c r="B554" s="33" t="s">
        <v>30</v>
      </c>
      <c r="C554" s="33"/>
      <c r="D554" s="33" t="s">
        <v>31</v>
      </c>
      <c r="E554" s="33" t="s">
        <v>64</v>
      </c>
      <c r="F554" s="33">
        <v>20</v>
      </c>
      <c r="G554" s="33" t="s">
        <v>33</v>
      </c>
      <c r="H554" s="33">
        <v>145000</v>
      </c>
      <c r="I554" s="20">
        <f t="shared" si="89"/>
        <v>2900000</v>
      </c>
      <c r="J554" s="37" t="s">
        <v>241</v>
      </c>
      <c r="K554" s="20"/>
      <c r="L554" s="9">
        <f t="shared" si="96"/>
        <v>2900000</v>
      </c>
      <c r="M554" s="9">
        <v>2900000</v>
      </c>
      <c r="N554" s="9"/>
      <c r="O554" s="9">
        <f t="shared" si="97"/>
        <v>0</v>
      </c>
      <c r="P554" s="9"/>
      <c r="Q554" s="9"/>
      <c r="R554" s="9">
        <f t="shared" si="98"/>
        <v>0</v>
      </c>
      <c r="S554" s="9"/>
      <c r="T554" s="9"/>
      <c r="U554" s="9">
        <f t="shared" si="99"/>
        <v>0</v>
      </c>
      <c r="V554" s="9"/>
      <c r="W554" s="9"/>
      <c r="X554" s="9">
        <f t="shared" si="100"/>
        <v>0</v>
      </c>
      <c r="Y554" s="9"/>
      <c r="Z554" s="9"/>
      <c r="AA554" s="10">
        <f t="shared" si="101"/>
        <v>0</v>
      </c>
      <c r="AB554" s="11">
        <v>45727</v>
      </c>
    </row>
    <row r="555" spans="1:28" ht="15.75" x14ac:dyDescent="0.25">
      <c r="A555" s="39">
        <v>45726</v>
      </c>
      <c r="B555" s="33" t="s">
        <v>30</v>
      </c>
      <c r="C555" s="33"/>
      <c r="D555" s="33" t="s">
        <v>31</v>
      </c>
      <c r="E555" s="33" t="s">
        <v>32</v>
      </c>
      <c r="F555" s="33">
        <v>15</v>
      </c>
      <c r="G555" s="33" t="s">
        <v>33</v>
      </c>
      <c r="H555" s="33">
        <v>145000</v>
      </c>
      <c r="I555" s="20">
        <f t="shared" si="89"/>
        <v>2175000</v>
      </c>
      <c r="J555" s="37" t="s">
        <v>241</v>
      </c>
      <c r="K555" s="20"/>
      <c r="L555" s="9">
        <f t="shared" si="96"/>
        <v>2175000</v>
      </c>
      <c r="M555" s="9">
        <v>2175000</v>
      </c>
      <c r="N555" s="9"/>
      <c r="O555" s="9">
        <f t="shared" si="97"/>
        <v>0</v>
      </c>
      <c r="P555" s="9"/>
      <c r="Q555" s="9"/>
      <c r="R555" s="9">
        <f t="shared" si="98"/>
        <v>0</v>
      </c>
      <c r="S555" s="9"/>
      <c r="T555" s="9"/>
      <c r="U555" s="9">
        <f t="shared" si="99"/>
        <v>0</v>
      </c>
      <c r="V555" s="9"/>
      <c r="W555" s="9"/>
      <c r="X555" s="9">
        <f t="shared" si="100"/>
        <v>0</v>
      </c>
      <c r="Y555" s="9"/>
      <c r="Z555" s="9"/>
      <c r="AA555" s="10">
        <f t="shared" si="101"/>
        <v>0</v>
      </c>
      <c r="AB555" s="11">
        <v>45727</v>
      </c>
    </row>
    <row r="556" spans="1:28" ht="15.75" x14ac:dyDescent="0.25">
      <c r="A556" s="39">
        <v>45726</v>
      </c>
      <c r="B556" s="33" t="s">
        <v>230</v>
      </c>
      <c r="C556" s="33"/>
      <c r="D556" s="33" t="s">
        <v>31</v>
      </c>
      <c r="E556" s="33" t="s">
        <v>70</v>
      </c>
      <c r="F556" s="33">
        <v>200</v>
      </c>
      <c r="G556" s="33" t="s">
        <v>29</v>
      </c>
      <c r="H556" s="33">
        <v>2720</v>
      </c>
      <c r="I556" s="20">
        <f t="shared" si="89"/>
        <v>544000</v>
      </c>
      <c r="J556" s="37" t="s">
        <v>241</v>
      </c>
      <c r="K556" s="20"/>
      <c r="L556" s="9">
        <f t="shared" si="96"/>
        <v>544000</v>
      </c>
      <c r="M556" s="9">
        <v>544000</v>
      </c>
      <c r="N556" s="9"/>
      <c r="O556" s="9">
        <f t="shared" si="97"/>
        <v>0</v>
      </c>
      <c r="P556" s="9"/>
      <c r="Q556" s="9"/>
      <c r="R556" s="9">
        <f t="shared" si="98"/>
        <v>0</v>
      </c>
      <c r="S556" s="9"/>
      <c r="T556" s="9"/>
      <c r="U556" s="9">
        <f t="shared" si="99"/>
        <v>0</v>
      </c>
      <c r="V556" s="9"/>
      <c r="W556" s="9"/>
      <c r="X556" s="9">
        <f t="shared" si="100"/>
        <v>0</v>
      </c>
      <c r="Y556" s="9"/>
      <c r="Z556" s="9"/>
      <c r="AA556" s="10">
        <f t="shared" si="101"/>
        <v>0</v>
      </c>
      <c r="AB556" s="11">
        <v>45726</v>
      </c>
    </row>
    <row r="557" spans="1:28" ht="15.75" x14ac:dyDescent="0.25">
      <c r="A557" s="39">
        <v>45726</v>
      </c>
      <c r="B557" s="33" t="s">
        <v>217</v>
      </c>
      <c r="C557" s="33"/>
      <c r="D557" s="33" t="s">
        <v>41</v>
      </c>
      <c r="E557" s="33" t="s">
        <v>237</v>
      </c>
      <c r="F557" s="33">
        <v>2.5</v>
      </c>
      <c r="G557" s="33" t="s">
        <v>51</v>
      </c>
      <c r="H557" s="33">
        <v>90000</v>
      </c>
      <c r="I557" s="20">
        <f t="shared" si="89"/>
        <v>225000</v>
      </c>
      <c r="J557" s="31" t="s">
        <v>241</v>
      </c>
      <c r="K557" s="20"/>
      <c r="L557" s="9">
        <f t="shared" si="96"/>
        <v>0</v>
      </c>
      <c r="M557" s="9"/>
      <c r="N557" s="9"/>
      <c r="O557" s="9">
        <f t="shared" si="97"/>
        <v>0</v>
      </c>
      <c r="P557" s="9"/>
      <c r="Q557" s="9"/>
      <c r="R557" s="9">
        <f t="shared" si="98"/>
        <v>0</v>
      </c>
      <c r="S557" s="9"/>
      <c r="T557" s="9"/>
      <c r="U557" s="9">
        <f t="shared" si="99"/>
        <v>225000</v>
      </c>
      <c r="V557" s="9"/>
      <c r="W557" s="9">
        <v>225000</v>
      </c>
      <c r="X557" s="9">
        <f t="shared" si="100"/>
        <v>0</v>
      </c>
      <c r="Y557" s="9"/>
      <c r="Z557" s="9"/>
      <c r="AA557" s="10">
        <f t="shared" si="101"/>
        <v>0</v>
      </c>
      <c r="AB557" s="11">
        <v>45735</v>
      </c>
    </row>
    <row r="558" spans="1:28" ht="15.75" x14ac:dyDescent="0.25">
      <c r="A558" s="39">
        <v>45726</v>
      </c>
      <c r="B558" s="33" t="s">
        <v>217</v>
      </c>
      <c r="C558" s="33"/>
      <c r="D558" s="33" t="s">
        <v>41</v>
      </c>
      <c r="E558" s="33" t="s">
        <v>99</v>
      </c>
      <c r="F558" s="33">
        <v>3</v>
      </c>
      <c r="G558" s="33" t="s">
        <v>25</v>
      </c>
      <c r="H558" s="33">
        <v>480000</v>
      </c>
      <c r="I558" s="20">
        <f t="shared" si="89"/>
        <v>1440000</v>
      </c>
      <c r="J558" s="31" t="s">
        <v>241</v>
      </c>
      <c r="K558" s="20"/>
      <c r="L558" s="9">
        <f t="shared" si="96"/>
        <v>0</v>
      </c>
      <c r="M558" s="9"/>
      <c r="N558" s="9"/>
      <c r="O558" s="9">
        <f t="shared" si="97"/>
        <v>0</v>
      </c>
      <c r="P558" s="9"/>
      <c r="Q558" s="9"/>
      <c r="R558" s="9">
        <f t="shared" si="98"/>
        <v>0</v>
      </c>
      <c r="S558" s="9"/>
      <c r="T558" s="9"/>
      <c r="U558" s="9">
        <f t="shared" si="99"/>
        <v>1440000</v>
      </c>
      <c r="V558" s="9"/>
      <c r="W558" s="9">
        <v>1440000</v>
      </c>
      <c r="X558" s="9">
        <f t="shared" si="100"/>
        <v>0</v>
      </c>
      <c r="Y558" s="9"/>
      <c r="Z558" s="9"/>
      <c r="AA558" s="10">
        <f t="shared" si="101"/>
        <v>0</v>
      </c>
      <c r="AB558" s="11">
        <v>45735</v>
      </c>
    </row>
    <row r="559" spans="1:28" ht="15.75" x14ac:dyDescent="0.25">
      <c r="A559" s="39">
        <v>45726</v>
      </c>
      <c r="B559" s="33" t="s">
        <v>217</v>
      </c>
      <c r="C559" s="33"/>
      <c r="D559" s="33" t="s">
        <v>41</v>
      </c>
      <c r="E559" s="33" t="s">
        <v>155</v>
      </c>
      <c r="F559" s="33">
        <v>1000</v>
      </c>
      <c r="G559" s="33" t="s">
        <v>29</v>
      </c>
      <c r="H559" s="33">
        <v>4000</v>
      </c>
      <c r="I559" s="20">
        <f t="shared" si="89"/>
        <v>4000000</v>
      </c>
      <c r="J559" s="31" t="s">
        <v>241</v>
      </c>
      <c r="K559" s="20"/>
      <c r="L559" s="9">
        <f t="shared" si="96"/>
        <v>0</v>
      </c>
      <c r="M559" s="9"/>
      <c r="N559" s="9"/>
      <c r="O559" s="9">
        <f t="shared" si="97"/>
        <v>0</v>
      </c>
      <c r="P559" s="9"/>
      <c r="Q559" s="9"/>
      <c r="R559" s="9">
        <f t="shared" si="98"/>
        <v>0</v>
      </c>
      <c r="S559" s="9"/>
      <c r="T559" s="9"/>
      <c r="U559" s="9">
        <f t="shared" si="99"/>
        <v>4000000</v>
      </c>
      <c r="V559" s="9"/>
      <c r="W559" s="9">
        <v>4000000</v>
      </c>
      <c r="X559" s="9">
        <f t="shared" si="100"/>
        <v>0</v>
      </c>
      <c r="Y559" s="9"/>
      <c r="Z559" s="9"/>
      <c r="AA559" s="10">
        <f t="shared" si="101"/>
        <v>0</v>
      </c>
      <c r="AB559" s="11">
        <v>45735</v>
      </c>
    </row>
    <row r="560" spans="1:28" ht="15.75" x14ac:dyDescent="0.25">
      <c r="A560" s="39">
        <v>45726</v>
      </c>
      <c r="B560" s="33" t="s">
        <v>217</v>
      </c>
      <c r="C560" s="33"/>
      <c r="D560" s="33" t="s">
        <v>41</v>
      </c>
      <c r="E560" s="33" t="s">
        <v>403</v>
      </c>
      <c r="F560" s="33">
        <v>1</v>
      </c>
      <c r="G560" s="33" t="s">
        <v>29</v>
      </c>
      <c r="H560" s="33">
        <v>75000</v>
      </c>
      <c r="I560" s="20">
        <f t="shared" si="89"/>
        <v>75000</v>
      </c>
      <c r="J560" s="31" t="s">
        <v>241</v>
      </c>
      <c r="K560" s="20"/>
      <c r="L560" s="9">
        <f t="shared" si="96"/>
        <v>0</v>
      </c>
      <c r="M560" s="9"/>
      <c r="N560" s="9"/>
      <c r="O560" s="9">
        <f t="shared" si="97"/>
        <v>0</v>
      </c>
      <c r="P560" s="9"/>
      <c r="Q560" s="9"/>
      <c r="R560" s="9">
        <f t="shared" si="98"/>
        <v>0</v>
      </c>
      <c r="S560" s="9"/>
      <c r="T560" s="9"/>
      <c r="U560" s="9">
        <f t="shared" si="99"/>
        <v>75000</v>
      </c>
      <c r="V560" s="9"/>
      <c r="W560" s="9">
        <v>75000</v>
      </c>
      <c r="X560" s="9">
        <f t="shared" si="100"/>
        <v>0</v>
      </c>
      <c r="Y560" s="9"/>
      <c r="Z560" s="9"/>
      <c r="AA560" s="10">
        <f t="shared" si="101"/>
        <v>0</v>
      </c>
      <c r="AB560" s="11">
        <v>45735</v>
      </c>
    </row>
    <row r="561" spans="1:28" ht="15.75" x14ac:dyDescent="0.25">
      <c r="A561" s="39">
        <v>45726</v>
      </c>
      <c r="B561" s="33" t="s">
        <v>217</v>
      </c>
      <c r="C561" s="33"/>
      <c r="D561" s="33" t="s">
        <v>41</v>
      </c>
      <c r="E561" s="33" t="s">
        <v>160</v>
      </c>
      <c r="F561" s="33">
        <v>1</v>
      </c>
      <c r="G561" s="33" t="s">
        <v>29</v>
      </c>
      <c r="H561" s="33">
        <v>95000</v>
      </c>
      <c r="I561" s="20">
        <f t="shared" si="89"/>
        <v>95000</v>
      </c>
      <c r="J561" s="31" t="s">
        <v>241</v>
      </c>
      <c r="K561" s="20"/>
      <c r="L561" s="9">
        <f t="shared" si="96"/>
        <v>0</v>
      </c>
      <c r="M561" s="9"/>
      <c r="N561" s="9"/>
      <c r="O561" s="9">
        <f t="shared" si="97"/>
        <v>0</v>
      </c>
      <c r="P561" s="9"/>
      <c r="Q561" s="9"/>
      <c r="R561" s="9">
        <f t="shared" si="98"/>
        <v>0</v>
      </c>
      <c r="S561" s="9"/>
      <c r="T561" s="9"/>
      <c r="U561" s="9">
        <f t="shared" si="99"/>
        <v>95000</v>
      </c>
      <c r="V561" s="9"/>
      <c r="W561" s="9">
        <v>95000</v>
      </c>
      <c r="X561" s="9">
        <f t="shared" si="100"/>
        <v>0</v>
      </c>
      <c r="Y561" s="9"/>
      <c r="Z561" s="9"/>
      <c r="AA561" s="10">
        <f t="shared" si="101"/>
        <v>0</v>
      </c>
      <c r="AB561" s="11">
        <v>45735</v>
      </c>
    </row>
    <row r="562" spans="1:28" ht="15.75" x14ac:dyDescent="0.25">
      <c r="A562" s="39">
        <v>45726</v>
      </c>
      <c r="B562" s="33" t="s">
        <v>232</v>
      </c>
      <c r="C562" s="33"/>
      <c r="D562" s="33" t="s">
        <v>41</v>
      </c>
      <c r="E562" s="33" t="s">
        <v>228</v>
      </c>
      <c r="F562" s="33">
        <v>1</v>
      </c>
      <c r="G562" s="33" t="s">
        <v>779</v>
      </c>
      <c r="H562" s="33">
        <v>1200000</v>
      </c>
      <c r="I562" s="20">
        <f t="shared" si="89"/>
        <v>1200000</v>
      </c>
      <c r="J562" s="37" t="s">
        <v>240</v>
      </c>
      <c r="K562" s="20"/>
      <c r="L562" s="9">
        <f t="shared" si="96"/>
        <v>0</v>
      </c>
      <c r="M562" s="9"/>
      <c r="N562" s="9"/>
      <c r="O562" s="9">
        <f t="shared" si="97"/>
        <v>1200000</v>
      </c>
      <c r="P562" s="9">
        <v>1200000</v>
      </c>
      <c r="Q562" s="9"/>
      <c r="R562" s="9">
        <f t="shared" si="98"/>
        <v>0</v>
      </c>
      <c r="S562" s="9"/>
      <c r="T562" s="9"/>
      <c r="U562" s="9">
        <f t="shared" si="99"/>
        <v>0</v>
      </c>
      <c r="V562" s="9"/>
      <c r="W562" s="9"/>
      <c r="X562" s="9">
        <f t="shared" si="100"/>
        <v>0</v>
      </c>
      <c r="Y562" s="9"/>
      <c r="Z562" s="9"/>
      <c r="AA562" s="10">
        <f t="shared" si="101"/>
        <v>0</v>
      </c>
      <c r="AB562" s="11">
        <v>45743</v>
      </c>
    </row>
    <row r="563" spans="1:28" ht="15.75" x14ac:dyDescent="0.25">
      <c r="A563" s="39">
        <v>45726</v>
      </c>
      <c r="B563" s="33" t="s">
        <v>232</v>
      </c>
      <c r="C563" s="33"/>
      <c r="D563" s="33" t="s">
        <v>41</v>
      </c>
      <c r="E563" s="33" t="s">
        <v>137</v>
      </c>
      <c r="F563" s="33">
        <v>1</v>
      </c>
      <c r="G563" s="33" t="s">
        <v>779</v>
      </c>
      <c r="H563" s="33">
        <v>1200000</v>
      </c>
      <c r="I563" s="20">
        <f t="shared" si="89"/>
        <v>1200000</v>
      </c>
      <c r="J563" s="37" t="s">
        <v>240</v>
      </c>
      <c r="K563" s="20"/>
      <c r="L563" s="9">
        <f t="shared" si="96"/>
        <v>0</v>
      </c>
      <c r="M563" s="9"/>
      <c r="N563" s="9"/>
      <c r="O563" s="9">
        <f t="shared" si="97"/>
        <v>1200000</v>
      </c>
      <c r="P563" s="9">
        <v>1200000</v>
      </c>
      <c r="Q563" s="9"/>
      <c r="R563" s="9">
        <f t="shared" si="98"/>
        <v>0</v>
      </c>
      <c r="S563" s="9"/>
      <c r="T563" s="9"/>
      <c r="U563" s="9">
        <f t="shared" si="99"/>
        <v>0</v>
      </c>
      <c r="V563" s="9"/>
      <c r="W563" s="9"/>
      <c r="X563" s="9">
        <f t="shared" si="100"/>
        <v>0</v>
      </c>
      <c r="Y563" s="9"/>
      <c r="Z563" s="9"/>
      <c r="AA563" s="10">
        <f t="shared" si="101"/>
        <v>0</v>
      </c>
      <c r="AB563" s="11">
        <v>45743</v>
      </c>
    </row>
    <row r="564" spans="1:28" ht="15.75" x14ac:dyDescent="0.25">
      <c r="A564" s="39">
        <v>45726</v>
      </c>
      <c r="B564" s="33" t="s">
        <v>821</v>
      </c>
      <c r="C564" s="33"/>
      <c r="D564" s="33" t="s">
        <v>31</v>
      </c>
      <c r="E564" s="33" t="s">
        <v>110</v>
      </c>
      <c r="F564" s="33">
        <v>200</v>
      </c>
      <c r="G564" s="33" t="s">
        <v>29</v>
      </c>
      <c r="H564" s="33">
        <v>2000</v>
      </c>
      <c r="I564" s="20">
        <f t="shared" si="89"/>
        <v>400000</v>
      </c>
      <c r="J564" s="37" t="s">
        <v>241</v>
      </c>
      <c r="K564" s="20"/>
      <c r="L564" s="9">
        <f t="shared" si="96"/>
        <v>0</v>
      </c>
      <c r="M564" s="9"/>
      <c r="N564" s="9"/>
      <c r="O564" s="9">
        <f t="shared" si="97"/>
        <v>0</v>
      </c>
      <c r="P564" s="9"/>
      <c r="Q564" s="9"/>
      <c r="R564" s="9">
        <f t="shared" si="98"/>
        <v>0</v>
      </c>
      <c r="S564" s="9"/>
      <c r="T564" s="9"/>
      <c r="U564" s="9">
        <f t="shared" si="99"/>
        <v>400000</v>
      </c>
      <c r="V564" s="9">
        <v>400000</v>
      </c>
      <c r="W564" s="9"/>
      <c r="X564" s="9">
        <f t="shared" si="100"/>
        <v>0</v>
      </c>
      <c r="Y564" s="9"/>
      <c r="Z564" s="9"/>
      <c r="AA564" s="10">
        <f t="shared" si="101"/>
        <v>0</v>
      </c>
      <c r="AB564" s="11">
        <v>45726</v>
      </c>
    </row>
    <row r="565" spans="1:28" ht="15.75" x14ac:dyDescent="0.25">
      <c r="A565" s="39">
        <v>45726</v>
      </c>
      <c r="B565" s="33" t="s">
        <v>397</v>
      </c>
      <c r="C565" s="33"/>
      <c r="D565" s="33" t="s">
        <v>223</v>
      </c>
      <c r="E565" s="33" t="s">
        <v>73</v>
      </c>
      <c r="F565" s="33">
        <v>10</v>
      </c>
      <c r="G565" s="51" t="s">
        <v>74</v>
      </c>
      <c r="H565" s="33">
        <v>50000</v>
      </c>
      <c r="I565" s="20">
        <f t="shared" si="89"/>
        <v>500000</v>
      </c>
      <c r="J565" s="37" t="s">
        <v>240</v>
      </c>
      <c r="K565" s="20"/>
      <c r="L565" s="9">
        <f t="shared" si="96"/>
        <v>0</v>
      </c>
      <c r="M565" s="9"/>
      <c r="N565" s="9"/>
      <c r="O565" s="9">
        <f t="shared" si="97"/>
        <v>500000</v>
      </c>
      <c r="P565" s="9">
        <v>500000</v>
      </c>
      <c r="Q565" s="9"/>
      <c r="R565" s="9">
        <f t="shared" si="98"/>
        <v>0</v>
      </c>
      <c r="S565" s="9"/>
      <c r="T565" s="9"/>
      <c r="U565" s="9">
        <f t="shared" si="99"/>
        <v>0</v>
      </c>
      <c r="V565" s="9"/>
      <c r="W565" s="9"/>
      <c r="X565" s="9">
        <f t="shared" si="100"/>
        <v>0</v>
      </c>
      <c r="Y565" s="9"/>
      <c r="Z565" s="9"/>
      <c r="AA565" s="10">
        <f t="shared" si="101"/>
        <v>0</v>
      </c>
      <c r="AB565" s="11">
        <v>45726</v>
      </c>
    </row>
    <row r="566" spans="1:28" ht="15.75" x14ac:dyDescent="0.25">
      <c r="A566" s="39">
        <v>45726</v>
      </c>
      <c r="B566" s="33" t="s">
        <v>397</v>
      </c>
      <c r="C566" s="33"/>
      <c r="D566" s="33" t="s">
        <v>223</v>
      </c>
      <c r="E566" s="33" t="s">
        <v>403</v>
      </c>
      <c r="F566" s="33">
        <v>2</v>
      </c>
      <c r="G566" s="51" t="s">
        <v>29</v>
      </c>
      <c r="H566" s="33">
        <v>75000</v>
      </c>
      <c r="I566" s="20">
        <f t="shared" si="89"/>
        <v>150000</v>
      </c>
      <c r="J566" s="37" t="s">
        <v>240</v>
      </c>
      <c r="K566" s="20"/>
      <c r="L566" s="9">
        <f t="shared" si="96"/>
        <v>0</v>
      </c>
      <c r="M566" s="9"/>
      <c r="N566" s="9"/>
      <c r="O566" s="9">
        <f t="shared" si="97"/>
        <v>150000</v>
      </c>
      <c r="P566" s="9">
        <v>150000</v>
      </c>
      <c r="Q566" s="9"/>
      <c r="R566" s="9">
        <f t="shared" si="98"/>
        <v>0</v>
      </c>
      <c r="S566" s="9"/>
      <c r="T566" s="9"/>
      <c r="U566" s="9">
        <f t="shared" si="99"/>
        <v>0</v>
      </c>
      <c r="V566" s="9"/>
      <c r="W566" s="9"/>
      <c r="X566" s="9">
        <f t="shared" si="100"/>
        <v>0</v>
      </c>
      <c r="Y566" s="9"/>
      <c r="Z566" s="9"/>
      <c r="AA566" s="10">
        <f t="shared" si="101"/>
        <v>0</v>
      </c>
      <c r="AB566" s="11">
        <v>45726</v>
      </c>
    </row>
    <row r="567" spans="1:28" ht="15.75" x14ac:dyDescent="0.25">
      <c r="A567" s="39">
        <v>45726</v>
      </c>
      <c r="B567" s="33" t="s">
        <v>397</v>
      </c>
      <c r="C567" s="33"/>
      <c r="D567" s="33" t="s">
        <v>223</v>
      </c>
      <c r="E567" s="33" t="s">
        <v>160</v>
      </c>
      <c r="F567" s="33">
        <v>2</v>
      </c>
      <c r="G567" s="51" t="s">
        <v>29</v>
      </c>
      <c r="H567" s="33">
        <v>95000</v>
      </c>
      <c r="I567" s="20">
        <f t="shared" si="89"/>
        <v>190000</v>
      </c>
      <c r="J567" s="37" t="s">
        <v>240</v>
      </c>
      <c r="K567" s="20"/>
      <c r="L567" s="9">
        <f t="shared" si="96"/>
        <v>0</v>
      </c>
      <c r="M567" s="9"/>
      <c r="N567" s="9"/>
      <c r="O567" s="9">
        <f t="shared" si="97"/>
        <v>190000</v>
      </c>
      <c r="P567" s="9">
        <v>190000</v>
      </c>
      <c r="Q567" s="9"/>
      <c r="R567" s="9">
        <f t="shared" si="98"/>
        <v>0</v>
      </c>
      <c r="S567" s="9"/>
      <c r="T567" s="9"/>
      <c r="U567" s="9">
        <f t="shared" si="99"/>
        <v>0</v>
      </c>
      <c r="V567" s="9"/>
      <c r="W567" s="9"/>
      <c r="X567" s="9">
        <f t="shared" si="100"/>
        <v>0</v>
      </c>
      <c r="Y567" s="9"/>
      <c r="Z567" s="9"/>
      <c r="AA567" s="10">
        <f t="shared" si="101"/>
        <v>0</v>
      </c>
      <c r="AB567" s="11">
        <v>45726</v>
      </c>
    </row>
    <row r="568" spans="1:28" ht="15.75" x14ac:dyDescent="0.25">
      <c r="A568" s="39">
        <v>45726</v>
      </c>
      <c r="B568" s="33" t="s">
        <v>96</v>
      </c>
      <c r="C568" s="33"/>
      <c r="D568" s="33" t="s">
        <v>41</v>
      </c>
      <c r="E568" s="33" t="s">
        <v>190</v>
      </c>
      <c r="F568" s="33">
        <v>210</v>
      </c>
      <c r="G568" s="51" t="s">
        <v>51</v>
      </c>
      <c r="H568" s="33">
        <v>42000</v>
      </c>
      <c r="I568" s="20">
        <f t="shared" si="89"/>
        <v>8820000</v>
      </c>
      <c r="J568" s="34" t="s">
        <v>26</v>
      </c>
      <c r="K568" s="20" t="s">
        <v>876</v>
      </c>
      <c r="L568" s="9">
        <f t="shared" si="96"/>
        <v>0</v>
      </c>
      <c r="M568" s="9"/>
      <c r="N568" s="9"/>
      <c r="O568" s="9">
        <f t="shared" si="97"/>
        <v>0</v>
      </c>
      <c r="P568" s="9"/>
      <c r="Q568" s="9"/>
      <c r="R568" s="9">
        <f t="shared" si="98"/>
        <v>0</v>
      </c>
      <c r="S568" s="9"/>
      <c r="T568" s="9"/>
      <c r="U568" s="9">
        <f t="shared" si="99"/>
        <v>0</v>
      </c>
      <c r="V568" s="9"/>
      <c r="W568" s="9"/>
      <c r="X568" s="9">
        <f t="shared" si="100"/>
        <v>0</v>
      </c>
      <c r="Y568" s="9"/>
      <c r="Z568" s="9"/>
      <c r="AA568" s="10">
        <f t="shared" si="101"/>
        <v>8820000</v>
      </c>
      <c r="AB568" s="11"/>
    </row>
    <row r="569" spans="1:28" ht="15.75" x14ac:dyDescent="0.25">
      <c r="A569" s="39">
        <v>45726</v>
      </c>
      <c r="B569" s="33" t="s">
        <v>96</v>
      </c>
      <c r="C569" s="33"/>
      <c r="D569" s="33" t="s">
        <v>41</v>
      </c>
      <c r="E569" s="33" t="s">
        <v>426</v>
      </c>
      <c r="F569" s="33">
        <v>60</v>
      </c>
      <c r="G569" s="51" t="s">
        <v>51</v>
      </c>
      <c r="H569" s="33">
        <v>54000</v>
      </c>
      <c r="I569" s="20">
        <f t="shared" si="89"/>
        <v>3240000</v>
      </c>
      <c r="J569" s="34" t="s">
        <v>26</v>
      </c>
      <c r="K569" s="20" t="s">
        <v>876</v>
      </c>
      <c r="L569" s="9">
        <f t="shared" si="96"/>
        <v>0</v>
      </c>
      <c r="M569" s="9"/>
      <c r="N569" s="9"/>
      <c r="O569" s="9">
        <f t="shared" si="97"/>
        <v>0</v>
      </c>
      <c r="P569" s="9"/>
      <c r="Q569" s="9"/>
      <c r="R569" s="9">
        <f t="shared" si="98"/>
        <v>0</v>
      </c>
      <c r="S569" s="9"/>
      <c r="T569" s="9"/>
      <c r="U569" s="9">
        <f t="shared" si="99"/>
        <v>0</v>
      </c>
      <c r="V569" s="9"/>
      <c r="W569" s="9"/>
      <c r="X569" s="9">
        <f t="shared" si="100"/>
        <v>0</v>
      </c>
      <c r="Y569" s="9"/>
      <c r="Z569" s="9"/>
      <c r="AA569" s="10">
        <f t="shared" si="101"/>
        <v>3240000</v>
      </c>
      <c r="AB569" s="11"/>
    </row>
    <row r="570" spans="1:28" ht="15.75" x14ac:dyDescent="0.25">
      <c r="A570" s="39">
        <v>45726</v>
      </c>
      <c r="B570" s="33" t="s">
        <v>481</v>
      </c>
      <c r="C570" s="33"/>
      <c r="D570" s="33" t="s">
        <v>31</v>
      </c>
      <c r="E570" s="33" t="s">
        <v>197</v>
      </c>
      <c r="F570" s="33">
        <v>375</v>
      </c>
      <c r="G570" s="51" t="s">
        <v>29</v>
      </c>
      <c r="H570" s="33">
        <v>2450</v>
      </c>
      <c r="I570" s="20">
        <f t="shared" si="89"/>
        <v>918750</v>
      </c>
      <c r="J570" s="37" t="s">
        <v>241</v>
      </c>
      <c r="K570" s="20"/>
      <c r="L570" s="9">
        <f t="shared" si="96"/>
        <v>918750</v>
      </c>
      <c r="M570" s="9">
        <v>918750</v>
      </c>
      <c r="N570" s="9"/>
      <c r="O570" s="9">
        <f t="shared" si="97"/>
        <v>0</v>
      </c>
      <c r="P570" s="9"/>
      <c r="Q570" s="9"/>
      <c r="R570" s="9">
        <f t="shared" si="98"/>
        <v>0</v>
      </c>
      <c r="S570" s="9"/>
      <c r="T570" s="9"/>
      <c r="U570" s="9">
        <f t="shared" si="99"/>
        <v>0</v>
      </c>
      <c r="V570" s="9"/>
      <c r="W570" s="9"/>
      <c r="X570" s="9">
        <f t="shared" si="100"/>
        <v>0</v>
      </c>
      <c r="Y570" s="9"/>
      <c r="Z570" s="9"/>
      <c r="AA570" s="10">
        <f t="shared" si="101"/>
        <v>0</v>
      </c>
      <c r="AB570" s="11">
        <v>45726</v>
      </c>
    </row>
    <row r="571" spans="1:28" ht="15.75" x14ac:dyDescent="0.25">
      <c r="A571" s="39">
        <v>45726</v>
      </c>
      <c r="B571" s="33" t="s">
        <v>776</v>
      </c>
      <c r="C571" s="33"/>
      <c r="D571" s="33" t="s">
        <v>41</v>
      </c>
      <c r="E571" s="33" t="s">
        <v>77</v>
      </c>
      <c r="F571" s="33">
        <v>2.5</v>
      </c>
      <c r="G571" s="51" t="s">
        <v>51</v>
      </c>
      <c r="H571" s="33">
        <v>82000</v>
      </c>
      <c r="I571" s="20">
        <f t="shared" si="89"/>
        <v>205000</v>
      </c>
      <c r="J571" s="37" t="s">
        <v>241</v>
      </c>
      <c r="K571" s="20"/>
      <c r="L571" s="9">
        <f t="shared" si="96"/>
        <v>0</v>
      </c>
      <c r="M571" s="9"/>
      <c r="N571" s="9"/>
      <c r="O571" s="9">
        <f t="shared" si="97"/>
        <v>0</v>
      </c>
      <c r="P571" s="9"/>
      <c r="Q571" s="9"/>
      <c r="R571" s="9">
        <f t="shared" si="98"/>
        <v>0</v>
      </c>
      <c r="S571" s="9"/>
      <c r="T571" s="9"/>
      <c r="U571" s="9">
        <f t="shared" si="99"/>
        <v>205000</v>
      </c>
      <c r="V571" s="9">
        <v>205000</v>
      </c>
      <c r="W571" s="9"/>
      <c r="X571" s="9">
        <f t="shared" si="100"/>
        <v>0</v>
      </c>
      <c r="Y571" s="9"/>
      <c r="Z571" s="9"/>
      <c r="AA571" s="10">
        <f t="shared" si="101"/>
        <v>0</v>
      </c>
      <c r="AB571" s="11">
        <v>45727</v>
      </c>
    </row>
    <row r="572" spans="1:28" ht="15.75" x14ac:dyDescent="0.25">
      <c r="A572" s="39">
        <v>45726</v>
      </c>
      <c r="B572" s="33" t="s">
        <v>776</v>
      </c>
      <c r="C572" s="33"/>
      <c r="D572" s="33" t="s">
        <v>41</v>
      </c>
      <c r="E572" s="33" t="s">
        <v>245</v>
      </c>
      <c r="F572" s="33">
        <v>2.5</v>
      </c>
      <c r="G572" s="51" t="s">
        <v>51</v>
      </c>
      <c r="H572" s="33">
        <v>82000</v>
      </c>
      <c r="I572" s="20">
        <f t="shared" si="89"/>
        <v>205000</v>
      </c>
      <c r="J572" s="37" t="s">
        <v>241</v>
      </c>
      <c r="K572" s="20"/>
      <c r="L572" s="9">
        <f t="shared" si="96"/>
        <v>0</v>
      </c>
      <c r="M572" s="9"/>
      <c r="N572" s="9"/>
      <c r="O572" s="9">
        <f t="shared" si="97"/>
        <v>0</v>
      </c>
      <c r="P572" s="9"/>
      <c r="Q572" s="9"/>
      <c r="R572" s="9">
        <f t="shared" si="98"/>
        <v>0</v>
      </c>
      <c r="S572" s="9"/>
      <c r="T572" s="9"/>
      <c r="U572" s="9">
        <f t="shared" si="99"/>
        <v>205000</v>
      </c>
      <c r="V572" s="9">
        <v>205000</v>
      </c>
      <c r="W572" s="9"/>
      <c r="X572" s="9">
        <f t="shared" si="100"/>
        <v>0</v>
      </c>
      <c r="Y572" s="9"/>
      <c r="Z572" s="9"/>
      <c r="AA572" s="10">
        <f t="shared" si="101"/>
        <v>0</v>
      </c>
      <c r="AB572" s="11">
        <v>45727</v>
      </c>
    </row>
    <row r="573" spans="1:28" ht="15.75" x14ac:dyDescent="0.25">
      <c r="A573" s="39">
        <v>45726</v>
      </c>
      <c r="B573" s="33" t="s">
        <v>776</v>
      </c>
      <c r="C573" s="33"/>
      <c r="D573" s="33" t="s">
        <v>41</v>
      </c>
      <c r="E573" s="33" t="s">
        <v>78</v>
      </c>
      <c r="F573" s="33">
        <v>2.5</v>
      </c>
      <c r="G573" s="51" t="s">
        <v>51</v>
      </c>
      <c r="H573" s="33">
        <v>82000</v>
      </c>
      <c r="I573" s="20">
        <f t="shared" si="89"/>
        <v>205000</v>
      </c>
      <c r="J573" s="37" t="s">
        <v>241</v>
      </c>
      <c r="K573" s="20"/>
      <c r="L573" s="9">
        <f t="shared" si="96"/>
        <v>0</v>
      </c>
      <c r="M573" s="9"/>
      <c r="N573" s="9"/>
      <c r="O573" s="9">
        <f t="shared" si="97"/>
        <v>0</v>
      </c>
      <c r="P573" s="9"/>
      <c r="Q573" s="9"/>
      <c r="R573" s="9">
        <f t="shared" si="98"/>
        <v>0</v>
      </c>
      <c r="S573" s="9"/>
      <c r="T573" s="9"/>
      <c r="U573" s="9">
        <f t="shared" si="99"/>
        <v>205000</v>
      </c>
      <c r="V573" s="9">
        <v>205000</v>
      </c>
      <c r="W573" s="9"/>
      <c r="X573" s="9">
        <f t="shared" si="100"/>
        <v>0</v>
      </c>
      <c r="Y573" s="9"/>
      <c r="Z573" s="9"/>
      <c r="AA573" s="10">
        <f t="shared" si="101"/>
        <v>0</v>
      </c>
      <c r="AB573" s="11">
        <v>45727</v>
      </c>
    </row>
    <row r="574" spans="1:28" ht="15.75" x14ac:dyDescent="0.25">
      <c r="A574" s="39">
        <v>45726</v>
      </c>
      <c r="B574" s="33" t="s">
        <v>776</v>
      </c>
      <c r="C574" s="33"/>
      <c r="D574" s="33" t="s">
        <v>41</v>
      </c>
      <c r="E574" s="33" t="s">
        <v>76</v>
      </c>
      <c r="F574" s="33">
        <v>2.5</v>
      </c>
      <c r="G574" s="51" t="s">
        <v>51</v>
      </c>
      <c r="H574" s="33">
        <v>82000</v>
      </c>
      <c r="I574" s="20">
        <f t="shared" si="89"/>
        <v>205000</v>
      </c>
      <c r="J574" s="37" t="s">
        <v>241</v>
      </c>
      <c r="K574" s="20"/>
      <c r="L574" s="9">
        <f t="shared" si="96"/>
        <v>0</v>
      </c>
      <c r="M574" s="9"/>
      <c r="N574" s="9"/>
      <c r="O574" s="9">
        <f t="shared" si="97"/>
        <v>0</v>
      </c>
      <c r="P574" s="9"/>
      <c r="Q574" s="9"/>
      <c r="R574" s="9">
        <f t="shared" si="98"/>
        <v>0</v>
      </c>
      <c r="S574" s="9"/>
      <c r="T574" s="9"/>
      <c r="U574" s="9">
        <f t="shared" si="99"/>
        <v>205000</v>
      </c>
      <c r="V574" s="9">
        <v>205000</v>
      </c>
      <c r="W574" s="9"/>
      <c r="X574" s="9">
        <f t="shared" si="100"/>
        <v>0</v>
      </c>
      <c r="Y574" s="9"/>
      <c r="Z574" s="9"/>
      <c r="AA574" s="10">
        <f t="shared" si="101"/>
        <v>0</v>
      </c>
      <c r="AB574" s="11">
        <v>45727</v>
      </c>
    </row>
    <row r="575" spans="1:28" ht="15.75" x14ac:dyDescent="0.25">
      <c r="A575" s="32">
        <v>45726</v>
      </c>
      <c r="B575" s="33" t="s">
        <v>92</v>
      </c>
      <c r="C575" s="33"/>
      <c r="D575" s="33" t="s">
        <v>31</v>
      </c>
      <c r="E575" s="33" t="s">
        <v>91</v>
      </c>
      <c r="F575" s="33">
        <v>500</v>
      </c>
      <c r="G575" s="51" t="s">
        <v>29</v>
      </c>
      <c r="H575" s="33">
        <v>4500</v>
      </c>
      <c r="I575" s="20">
        <f t="shared" si="89"/>
        <v>2250000</v>
      </c>
      <c r="J575" s="34" t="s">
        <v>26</v>
      </c>
      <c r="K575" s="20" t="s">
        <v>832</v>
      </c>
      <c r="L575" s="9">
        <f t="shared" si="96"/>
        <v>0</v>
      </c>
      <c r="M575" s="9"/>
      <c r="N575" s="9"/>
      <c r="O575" s="9">
        <f t="shared" si="97"/>
        <v>0</v>
      </c>
      <c r="P575" s="9"/>
      <c r="Q575" s="9"/>
      <c r="R575" s="9">
        <f t="shared" si="98"/>
        <v>0</v>
      </c>
      <c r="S575" s="9"/>
      <c r="T575" s="9"/>
      <c r="U575" s="9">
        <f t="shared" si="99"/>
        <v>0</v>
      </c>
      <c r="V575" s="9"/>
      <c r="W575" s="9"/>
      <c r="X575" s="9">
        <f t="shared" si="100"/>
        <v>0</v>
      </c>
      <c r="Y575" s="9"/>
      <c r="Z575" s="9"/>
      <c r="AA575" s="10">
        <f t="shared" si="101"/>
        <v>2250000</v>
      </c>
      <c r="AB575" s="11"/>
    </row>
    <row r="576" spans="1:28" ht="15.75" x14ac:dyDescent="0.25">
      <c r="A576" s="39">
        <v>45726</v>
      </c>
      <c r="B576" s="33" t="s">
        <v>92</v>
      </c>
      <c r="C576" s="33"/>
      <c r="D576" s="33" t="s">
        <v>31</v>
      </c>
      <c r="E576" s="33" t="s">
        <v>439</v>
      </c>
      <c r="F576" s="33">
        <v>0.93</v>
      </c>
      <c r="G576" s="51" t="s">
        <v>178</v>
      </c>
      <c r="H576" s="33">
        <v>1150000</v>
      </c>
      <c r="I576" s="20">
        <f t="shared" si="89"/>
        <v>1069500</v>
      </c>
      <c r="J576" s="34" t="s">
        <v>26</v>
      </c>
      <c r="K576" s="20" t="s">
        <v>832</v>
      </c>
      <c r="L576" s="9">
        <f t="shared" si="96"/>
        <v>0</v>
      </c>
      <c r="M576" s="9"/>
      <c r="N576" s="9"/>
      <c r="O576" s="9">
        <f t="shared" si="97"/>
        <v>0</v>
      </c>
      <c r="P576" s="9"/>
      <c r="Q576" s="9"/>
      <c r="R576" s="9">
        <f t="shared" si="98"/>
        <v>0</v>
      </c>
      <c r="S576" s="9"/>
      <c r="T576" s="9"/>
      <c r="U576" s="9">
        <f t="shared" si="99"/>
        <v>0</v>
      </c>
      <c r="V576" s="9"/>
      <c r="W576" s="9"/>
      <c r="X576" s="9">
        <f t="shared" si="100"/>
        <v>0</v>
      </c>
      <c r="Y576" s="9"/>
      <c r="Z576" s="9"/>
      <c r="AA576" s="10">
        <f t="shared" si="101"/>
        <v>1069500</v>
      </c>
      <c r="AB576" s="11"/>
    </row>
    <row r="577" spans="1:28" ht="15.75" x14ac:dyDescent="0.25">
      <c r="A577" s="39">
        <v>45726</v>
      </c>
      <c r="B577" s="33" t="s">
        <v>298</v>
      </c>
      <c r="C577" s="33"/>
      <c r="D577" s="33" t="s">
        <v>31</v>
      </c>
      <c r="E577" s="33" t="s">
        <v>95</v>
      </c>
      <c r="F577" s="33">
        <v>500</v>
      </c>
      <c r="G577" s="51" t="s">
        <v>29</v>
      </c>
      <c r="H577" s="33">
        <v>3700</v>
      </c>
      <c r="I577" s="20">
        <f t="shared" si="89"/>
        <v>1850000</v>
      </c>
      <c r="J577" s="37" t="s">
        <v>241</v>
      </c>
      <c r="K577" s="20"/>
      <c r="L577" s="9">
        <f t="shared" si="96"/>
        <v>0</v>
      </c>
      <c r="M577" s="9"/>
      <c r="N577" s="9"/>
      <c r="O577" s="9">
        <f t="shared" si="97"/>
        <v>0</v>
      </c>
      <c r="P577" s="9"/>
      <c r="Q577" s="9"/>
      <c r="R577" s="9">
        <f t="shared" si="98"/>
        <v>0</v>
      </c>
      <c r="S577" s="9"/>
      <c r="T577" s="9"/>
      <c r="U577" s="9">
        <f t="shared" si="99"/>
        <v>1850000</v>
      </c>
      <c r="V577" s="9">
        <v>1650000</v>
      </c>
      <c r="W577" s="9">
        <v>200000</v>
      </c>
      <c r="X577" s="9">
        <f t="shared" si="100"/>
        <v>0</v>
      </c>
      <c r="Y577" s="9"/>
      <c r="Z577" s="9"/>
      <c r="AA577" s="10">
        <f t="shared" si="101"/>
        <v>0</v>
      </c>
      <c r="AB577" s="11">
        <v>45738</v>
      </c>
    </row>
    <row r="578" spans="1:28" ht="15.75" x14ac:dyDescent="0.25">
      <c r="A578" s="32">
        <v>45726</v>
      </c>
      <c r="B578" s="33" t="s">
        <v>282</v>
      </c>
      <c r="C578" s="33"/>
      <c r="D578" s="33" t="s">
        <v>31</v>
      </c>
      <c r="E578" s="33" t="s">
        <v>139</v>
      </c>
      <c r="F578" s="33">
        <v>10</v>
      </c>
      <c r="G578" s="33" t="s">
        <v>23</v>
      </c>
      <c r="H578" s="33">
        <v>375000</v>
      </c>
      <c r="I578" s="20">
        <f t="shared" si="89"/>
        <v>3750000</v>
      </c>
      <c r="J578" s="37" t="s">
        <v>240</v>
      </c>
      <c r="K578" s="20" t="s">
        <v>822</v>
      </c>
      <c r="L578" s="9">
        <f t="shared" si="96"/>
        <v>0</v>
      </c>
      <c r="M578" s="9"/>
      <c r="N578" s="9"/>
      <c r="O578" s="9">
        <f t="shared" si="97"/>
        <v>3750000</v>
      </c>
      <c r="P578" s="9">
        <v>3750000</v>
      </c>
      <c r="Q578" s="9"/>
      <c r="R578" s="9">
        <f t="shared" si="98"/>
        <v>0</v>
      </c>
      <c r="S578" s="9"/>
      <c r="T578" s="9"/>
      <c r="U578" s="9">
        <f t="shared" si="99"/>
        <v>0</v>
      </c>
      <c r="V578" s="9"/>
      <c r="W578" s="9"/>
      <c r="X578" s="9">
        <f t="shared" si="100"/>
        <v>0</v>
      </c>
      <c r="Y578" s="9"/>
      <c r="Z578" s="9"/>
      <c r="AA578" s="10">
        <f t="shared" si="101"/>
        <v>0</v>
      </c>
      <c r="AB578" s="11">
        <v>45727</v>
      </c>
    </row>
    <row r="579" spans="1:28" ht="15.75" x14ac:dyDescent="0.25">
      <c r="A579" s="39">
        <v>45727</v>
      </c>
      <c r="B579" s="35" t="s">
        <v>109</v>
      </c>
      <c r="C579" s="35"/>
      <c r="D579" s="35" t="s">
        <v>31</v>
      </c>
      <c r="E579" s="35" t="s">
        <v>97</v>
      </c>
      <c r="F579" s="35">
        <v>20.7</v>
      </c>
      <c r="G579" s="35" t="s">
        <v>51</v>
      </c>
      <c r="H579" s="35">
        <v>46000</v>
      </c>
      <c r="I579" s="27">
        <f t="shared" si="89"/>
        <v>952200</v>
      </c>
      <c r="J579" s="37" t="s">
        <v>241</v>
      </c>
      <c r="K579" s="20"/>
      <c r="L579" s="9">
        <f>M579+N579</f>
        <v>952200</v>
      </c>
      <c r="M579" s="9">
        <v>952200</v>
      </c>
      <c r="N579" s="9"/>
      <c r="O579" s="9">
        <f>P579+Q579</f>
        <v>0</v>
      </c>
      <c r="P579" s="9"/>
      <c r="Q579" s="9"/>
      <c r="R579" s="9">
        <f>S579+T579</f>
        <v>0</v>
      </c>
      <c r="S579" s="9"/>
      <c r="T579" s="9"/>
      <c r="U579" s="9">
        <f>V579+W579</f>
        <v>0</v>
      </c>
      <c r="V579" s="9"/>
      <c r="W579" s="9"/>
      <c r="X579" s="9">
        <f>Y579+Z579</f>
        <v>0</v>
      </c>
      <c r="Y579" s="9"/>
      <c r="Z579" s="9"/>
      <c r="AA579" s="10">
        <f>C579+I579-L579-O579-U579-X579-R579</f>
        <v>0</v>
      </c>
      <c r="AB579" s="11">
        <v>45727</v>
      </c>
    </row>
    <row r="580" spans="1:28" ht="15.75" x14ac:dyDescent="0.25">
      <c r="A580" s="39">
        <v>45727</v>
      </c>
      <c r="B580" s="35" t="s">
        <v>109</v>
      </c>
      <c r="C580" s="33"/>
      <c r="D580" s="35" t="s">
        <v>31</v>
      </c>
      <c r="E580" s="33" t="s">
        <v>102</v>
      </c>
      <c r="F580" s="33">
        <v>4</v>
      </c>
      <c r="G580" s="33" t="s">
        <v>74</v>
      </c>
      <c r="H580" s="33">
        <v>65000</v>
      </c>
      <c r="I580" s="20">
        <f t="shared" si="89"/>
        <v>260000</v>
      </c>
      <c r="J580" s="37" t="s">
        <v>241</v>
      </c>
      <c r="K580" s="20"/>
      <c r="L580" s="9">
        <f t="shared" ref="L580:L614" si="102">M580+N580</f>
        <v>260000</v>
      </c>
      <c r="M580" s="9">
        <v>260000</v>
      </c>
      <c r="N580" s="9"/>
      <c r="O580" s="9">
        <f t="shared" ref="O580:O614" si="103">P580+Q580</f>
        <v>0</v>
      </c>
      <c r="P580" s="9"/>
      <c r="Q580" s="9"/>
      <c r="R580" s="9">
        <f t="shared" ref="R580:R614" si="104">S580+T580</f>
        <v>0</v>
      </c>
      <c r="S580" s="9"/>
      <c r="T580" s="9"/>
      <c r="U580" s="9">
        <f t="shared" ref="U580:U614" si="105">V580+W580</f>
        <v>0</v>
      </c>
      <c r="V580" s="9"/>
      <c r="W580" s="9"/>
      <c r="X580" s="9">
        <f t="shared" ref="X580:X614" si="106">Y580+Z580</f>
        <v>0</v>
      </c>
      <c r="Y580" s="9"/>
      <c r="Z580" s="9"/>
      <c r="AA580" s="10">
        <f t="shared" ref="AA580:AA614" si="107">C580+I580-L580-O580-U580-X580-R580</f>
        <v>0</v>
      </c>
      <c r="AB580" s="11">
        <v>45727</v>
      </c>
    </row>
    <row r="581" spans="1:28" ht="15.75" x14ac:dyDescent="0.25">
      <c r="A581" s="39">
        <v>45727</v>
      </c>
      <c r="B581" s="35" t="s">
        <v>109</v>
      </c>
      <c r="C581" s="33"/>
      <c r="D581" s="35" t="s">
        <v>31</v>
      </c>
      <c r="E581" s="33" t="s">
        <v>166</v>
      </c>
      <c r="F581" s="33">
        <v>1</v>
      </c>
      <c r="G581" s="33" t="s">
        <v>23</v>
      </c>
      <c r="H581" s="33">
        <v>400000</v>
      </c>
      <c r="I581" s="20">
        <f t="shared" si="89"/>
        <v>400000</v>
      </c>
      <c r="J581" s="37" t="s">
        <v>241</v>
      </c>
      <c r="K581" s="20"/>
      <c r="L581" s="9">
        <f t="shared" si="102"/>
        <v>400000</v>
      </c>
      <c r="M581" s="9">
        <v>400000</v>
      </c>
      <c r="N581" s="9"/>
      <c r="O581" s="9">
        <f t="shared" si="103"/>
        <v>0</v>
      </c>
      <c r="P581" s="9"/>
      <c r="Q581" s="9"/>
      <c r="R581" s="9">
        <f t="shared" si="104"/>
        <v>0</v>
      </c>
      <c r="S581" s="9"/>
      <c r="T581" s="9"/>
      <c r="U581" s="9">
        <f t="shared" si="105"/>
        <v>0</v>
      </c>
      <c r="V581" s="9"/>
      <c r="W581" s="9"/>
      <c r="X581" s="9">
        <f t="shared" si="106"/>
        <v>0</v>
      </c>
      <c r="Y581" s="9"/>
      <c r="Z581" s="9"/>
      <c r="AA581" s="10">
        <f t="shared" si="107"/>
        <v>0</v>
      </c>
      <c r="AB581" s="11">
        <v>45727</v>
      </c>
    </row>
    <row r="582" spans="1:28" ht="15.75" x14ac:dyDescent="0.25">
      <c r="A582" s="39">
        <v>45727</v>
      </c>
      <c r="B582" s="33" t="s">
        <v>247</v>
      </c>
      <c r="C582" s="33"/>
      <c r="D582" s="33" t="s">
        <v>41</v>
      </c>
      <c r="E582" s="33" t="s">
        <v>148</v>
      </c>
      <c r="F582" s="33">
        <v>40</v>
      </c>
      <c r="G582" s="33" t="s">
        <v>51</v>
      </c>
      <c r="H582" s="33">
        <v>60000</v>
      </c>
      <c r="I582" s="20">
        <f t="shared" si="89"/>
        <v>2400000</v>
      </c>
      <c r="J582" s="37" t="s">
        <v>241</v>
      </c>
      <c r="K582" s="20"/>
      <c r="L582" s="9">
        <f t="shared" si="102"/>
        <v>1200000</v>
      </c>
      <c r="M582" s="9">
        <v>1200000</v>
      </c>
      <c r="N582" s="9"/>
      <c r="O582" s="9">
        <f t="shared" si="103"/>
        <v>0</v>
      </c>
      <c r="P582" s="9"/>
      <c r="Q582" s="9"/>
      <c r="R582" s="9">
        <f t="shared" si="104"/>
        <v>0</v>
      </c>
      <c r="S582" s="9"/>
      <c r="T582" s="9"/>
      <c r="U582" s="9">
        <f t="shared" si="105"/>
        <v>1200000</v>
      </c>
      <c r="V582" s="9">
        <v>1200000</v>
      </c>
      <c r="W582" s="9"/>
      <c r="X582" s="9">
        <f t="shared" si="106"/>
        <v>0</v>
      </c>
      <c r="Y582" s="9"/>
      <c r="Z582" s="9"/>
      <c r="AA582" s="10">
        <f t="shared" si="107"/>
        <v>0</v>
      </c>
      <c r="AB582" s="11">
        <v>45742</v>
      </c>
    </row>
    <row r="583" spans="1:28" ht="15.75" x14ac:dyDescent="0.25">
      <c r="A583" s="39">
        <v>45727</v>
      </c>
      <c r="B583" s="33" t="s">
        <v>778</v>
      </c>
      <c r="C583" s="33"/>
      <c r="D583" s="33" t="s">
        <v>31</v>
      </c>
      <c r="E583" s="33" t="s">
        <v>139</v>
      </c>
      <c r="F583" s="33">
        <v>3</v>
      </c>
      <c r="G583" s="33" t="s">
        <v>23</v>
      </c>
      <c r="H583" s="33">
        <v>400000</v>
      </c>
      <c r="I583" s="20">
        <f t="shared" si="89"/>
        <v>1200000</v>
      </c>
      <c r="J583" s="37" t="s">
        <v>241</v>
      </c>
      <c r="K583" s="20"/>
      <c r="L583" s="9">
        <f t="shared" si="102"/>
        <v>0</v>
      </c>
      <c r="M583" s="9"/>
      <c r="N583" s="9"/>
      <c r="O583" s="9">
        <f t="shared" si="103"/>
        <v>0</v>
      </c>
      <c r="P583" s="9"/>
      <c r="Q583" s="9"/>
      <c r="R583" s="9">
        <f t="shared" si="104"/>
        <v>0</v>
      </c>
      <c r="S583" s="9"/>
      <c r="T583" s="9"/>
      <c r="U583" s="9">
        <f t="shared" si="105"/>
        <v>1200000</v>
      </c>
      <c r="V583" s="9">
        <v>1200000</v>
      </c>
      <c r="W583" s="9"/>
      <c r="X583" s="9">
        <f t="shared" si="106"/>
        <v>0</v>
      </c>
      <c r="Y583" s="9"/>
      <c r="Z583" s="9"/>
      <c r="AA583" s="10">
        <f t="shared" si="107"/>
        <v>0</v>
      </c>
      <c r="AB583" s="11">
        <v>45727</v>
      </c>
    </row>
    <row r="584" spans="1:28" ht="15.75" x14ac:dyDescent="0.25">
      <c r="A584" s="39">
        <v>45727</v>
      </c>
      <c r="B584" s="33" t="s">
        <v>823</v>
      </c>
      <c r="C584" s="33"/>
      <c r="D584" s="33" t="s">
        <v>41</v>
      </c>
      <c r="E584" s="33" t="s">
        <v>80</v>
      </c>
      <c r="F584" s="33">
        <v>5</v>
      </c>
      <c r="G584" s="33" t="s">
        <v>23</v>
      </c>
      <c r="H584" s="33">
        <v>1200000</v>
      </c>
      <c r="I584" s="20">
        <f t="shared" si="89"/>
        <v>6000000</v>
      </c>
      <c r="J584" s="37" t="s">
        <v>240</v>
      </c>
      <c r="K584" s="20" t="s">
        <v>830</v>
      </c>
      <c r="L584" s="9">
        <f t="shared" si="102"/>
        <v>0</v>
      </c>
      <c r="M584" s="9"/>
      <c r="N584" s="9"/>
      <c r="O584" s="9">
        <f t="shared" si="103"/>
        <v>6000000</v>
      </c>
      <c r="P584" s="9">
        <v>6000000</v>
      </c>
      <c r="Q584" s="9"/>
      <c r="R584" s="9">
        <f t="shared" si="104"/>
        <v>0</v>
      </c>
      <c r="S584" s="9"/>
      <c r="T584" s="9"/>
      <c r="U584" s="9">
        <f t="shared" si="105"/>
        <v>0</v>
      </c>
      <c r="V584" s="9"/>
      <c r="W584" s="9"/>
      <c r="X584" s="9">
        <f t="shared" si="106"/>
        <v>0</v>
      </c>
      <c r="Y584" s="9"/>
      <c r="Z584" s="9"/>
      <c r="AA584" s="10">
        <f t="shared" si="107"/>
        <v>0</v>
      </c>
      <c r="AB584" s="11">
        <v>45727</v>
      </c>
    </row>
    <row r="585" spans="1:28" ht="15.75" x14ac:dyDescent="0.25">
      <c r="A585" s="39">
        <v>45727</v>
      </c>
      <c r="B585" s="35" t="s">
        <v>264</v>
      </c>
      <c r="C585" s="35"/>
      <c r="D585" s="35" t="s">
        <v>31</v>
      </c>
      <c r="E585" s="35" t="s">
        <v>185</v>
      </c>
      <c r="F585" s="35">
        <v>400</v>
      </c>
      <c r="G585" s="35" t="s">
        <v>29</v>
      </c>
      <c r="H585" s="35">
        <v>1150</v>
      </c>
      <c r="I585" s="20">
        <f t="shared" si="89"/>
        <v>460000</v>
      </c>
      <c r="J585" s="41" t="s">
        <v>240</v>
      </c>
      <c r="K585" s="20"/>
      <c r="L585" s="9">
        <f t="shared" si="102"/>
        <v>0</v>
      </c>
      <c r="M585" s="9"/>
      <c r="N585" s="9"/>
      <c r="O585" s="9">
        <f t="shared" si="103"/>
        <v>0</v>
      </c>
      <c r="P585" s="9"/>
      <c r="Q585" s="9"/>
      <c r="R585" s="9">
        <f t="shared" si="104"/>
        <v>460000</v>
      </c>
      <c r="S585" s="9">
        <v>460000</v>
      </c>
      <c r="T585" s="9"/>
      <c r="U585" s="9">
        <f t="shared" si="105"/>
        <v>0</v>
      </c>
      <c r="V585" s="9"/>
      <c r="W585" s="9"/>
      <c r="X585" s="9">
        <f t="shared" si="106"/>
        <v>0</v>
      </c>
      <c r="Y585" s="9"/>
      <c r="Z585" s="9"/>
      <c r="AA585" s="10">
        <f t="shared" si="107"/>
        <v>0</v>
      </c>
      <c r="AB585" s="11">
        <v>45727</v>
      </c>
    </row>
    <row r="586" spans="1:28" ht="15.75" x14ac:dyDescent="0.25">
      <c r="A586" s="39">
        <v>45727</v>
      </c>
      <c r="B586" s="35" t="s">
        <v>478</v>
      </c>
      <c r="C586" s="33"/>
      <c r="D586" s="35" t="s">
        <v>31</v>
      </c>
      <c r="E586" s="33" t="s">
        <v>98</v>
      </c>
      <c r="F586" s="33">
        <v>45.9</v>
      </c>
      <c r="G586" s="35" t="s">
        <v>51</v>
      </c>
      <c r="H586" s="33">
        <v>47000</v>
      </c>
      <c r="I586" s="20">
        <f t="shared" si="89"/>
        <v>2157300</v>
      </c>
      <c r="J586" s="37" t="s">
        <v>240</v>
      </c>
      <c r="K586" s="20"/>
      <c r="L586" s="9">
        <f t="shared" si="102"/>
        <v>0</v>
      </c>
      <c r="M586" s="9"/>
      <c r="N586" s="9"/>
      <c r="O586" s="9">
        <f t="shared" si="103"/>
        <v>2157300</v>
      </c>
      <c r="P586" s="9"/>
      <c r="Q586" s="9">
        <v>2157300</v>
      </c>
      <c r="R586" s="9">
        <f t="shared" si="104"/>
        <v>0</v>
      </c>
      <c r="S586" s="9"/>
      <c r="T586" s="9"/>
      <c r="U586" s="9">
        <f t="shared" si="105"/>
        <v>0</v>
      </c>
      <c r="V586" s="9"/>
      <c r="W586" s="9"/>
      <c r="X586" s="9">
        <f t="shared" si="106"/>
        <v>0</v>
      </c>
      <c r="Y586" s="9"/>
      <c r="Z586" s="9"/>
      <c r="AA586" s="10">
        <f t="shared" si="107"/>
        <v>0</v>
      </c>
      <c r="AB586" s="11">
        <v>45735</v>
      </c>
    </row>
    <row r="587" spans="1:28" ht="15.75" x14ac:dyDescent="0.25">
      <c r="A587" s="39">
        <v>45727</v>
      </c>
      <c r="B587" s="35" t="s">
        <v>478</v>
      </c>
      <c r="C587" s="33"/>
      <c r="D587" s="35" t="s">
        <v>31</v>
      </c>
      <c r="E587" s="33" t="s">
        <v>304</v>
      </c>
      <c r="F587" s="33">
        <v>34</v>
      </c>
      <c r="G587" s="33" t="s">
        <v>51</v>
      </c>
      <c r="H587" s="33">
        <v>47000</v>
      </c>
      <c r="I587" s="20">
        <f t="shared" si="89"/>
        <v>1598000</v>
      </c>
      <c r="J587" s="37" t="s">
        <v>240</v>
      </c>
      <c r="K587" s="20"/>
      <c r="L587" s="9">
        <f t="shared" si="102"/>
        <v>0</v>
      </c>
      <c r="M587" s="9"/>
      <c r="N587" s="9"/>
      <c r="O587" s="9">
        <f t="shared" si="103"/>
        <v>1598000</v>
      </c>
      <c r="P587" s="9"/>
      <c r="Q587" s="9">
        <v>1598000</v>
      </c>
      <c r="R587" s="9">
        <f t="shared" si="104"/>
        <v>0</v>
      </c>
      <c r="S587" s="9"/>
      <c r="T587" s="9"/>
      <c r="U587" s="9">
        <f t="shared" si="105"/>
        <v>0</v>
      </c>
      <c r="V587" s="9"/>
      <c r="W587" s="9"/>
      <c r="X587" s="9">
        <f t="shared" si="106"/>
        <v>0</v>
      </c>
      <c r="Y587" s="9"/>
      <c r="Z587" s="9"/>
      <c r="AA587" s="10">
        <f t="shared" si="107"/>
        <v>0</v>
      </c>
      <c r="AB587" s="11">
        <v>45735</v>
      </c>
    </row>
    <row r="588" spans="1:28" ht="15.75" x14ac:dyDescent="0.25">
      <c r="A588" s="39">
        <v>45727</v>
      </c>
      <c r="B588" s="33" t="s">
        <v>261</v>
      </c>
      <c r="C588" s="33"/>
      <c r="D588" s="35" t="s">
        <v>31</v>
      </c>
      <c r="E588" s="33" t="s">
        <v>110</v>
      </c>
      <c r="F588" s="33">
        <v>1200</v>
      </c>
      <c r="G588" s="33" t="s">
        <v>29</v>
      </c>
      <c r="H588" s="33">
        <v>1900</v>
      </c>
      <c r="I588" s="20">
        <f t="shared" si="89"/>
        <v>2280000</v>
      </c>
      <c r="J588" s="37" t="s">
        <v>241</v>
      </c>
      <c r="K588" s="20"/>
      <c r="L588" s="9">
        <f t="shared" si="102"/>
        <v>2280000</v>
      </c>
      <c r="M588" s="9">
        <v>2280000</v>
      </c>
      <c r="N588" s="9"/>
      <c r="O588" s="9">
        <f t="shared" si="103"/>
        <v>0</v>
      </c>
      <c r="P588" s="9"/>
      <c r="Q588" s="9"/>
      <c r="R588" s="9">
        <f t="shared" si="104"/>
        <v>0</v>
      </c>
      <c r="S588" s="9"/>
      <c r="T588" s="9"/>
      <c r="U588" s="9">
        <f t="shared" si="105"/>
        <v>0</v>
      </c>
      <c r="V588" s="9"/>
      <c r="W588" s="9"/>
      <c r="X588" s="9">
        <f t="shared" si="106"/>
        <v>0</v>
      </c>
      <c r="Y588" s="9"/>
      <c r="Z588" s="9"/>
      <c r="AA588" s="10">
        <f t="shared" si="107"/>
        <v>0</v>
      </c>
      <c r="AB588" s="11">
        <v>45727</v>
      </c>
    </row>
    <row r="589" spans="1:28" ht="15.75" x14ac:dyDescent="0.25">
      <c r="A589" s="39">
        <v>45727</v>
      </c>
      <c r="B589" s="33" t="s">
        <v>478</v>
      </c>
      <c r="C589" s="33"/>
      <c r="D589" s="33" t="s">
        <v>41</v>
      </c>
      <c r="E589" s="33" t="s">
        <v>139</v>
      </c>
      <c r="F589" s="33">
        <v>2</v>
      </c>
      <c r="G589" s="33" t="s">
        <v>23</v>
      </c>
      <c r="H589" s="33">
        <v>400000</v>
      </c>
      <c r="I589" s="20">
        <f t="shared" si="89"/>
        <v>800000</v>
      </c>
      <c r="J589" s="37" t="s">
        <v>240</v>
      </c>
      <c r="K589" s="20" t="s">
        <v>591</v>
      </c>
      <c r="L589" s="9">
        <f t="shared" si="102"/>
        <v>0</v>
      </c>
      <c r="M589" s="9"/>
      <c r="N589" s="9"/>
      <c r="O589" s="9">
        <f t="shared" si="103"/>
        <v>800000</v>
      </c>
      <c r="P589" s="9">
        <v>800000</v>
      </c>
      <c r="Q589" s="9"/>
      <c r="R589" s="9">
        <f t="shared" si="104"/>
        <v>0</v>
      </c>
      <c r="S589" s="9"/>
      <c r="T589" s="9"/>
      <c r="U589" s="9">
        <f t="shared" si="105"/>
        <v>0</v>
      </c>
      <c r="V589" s="9"/>
      <c r="W589" s="9"/>
      <c r="X589" s="9">
        <f t="shared" si="106"/>
        <v>0</v>
      </c>
      <c r="Y589" s="9"/>
      <c r="Z589" s="9"/>
      <c r="AA589" s="10">
        <f t="shared" si="107"/>
        <v>0</v>
      </c>
      <c r="AB589" s="11">
        <v>45727</v>
      </c>
    </row>
    <row r="590" spans="1:28" ht="15.75" x14ac:dyDescent="0.25">
      <c r="A590" s="39">
        <v>45727</v>
      </c>
      <c r="B590" s="33" t="s">
        <v>478</v>
      </c>
      <c r="C590" s="33"/>
      <c r="D590" s="33" t="s">
        <v>41</v>
      </c>
      <c r="E590" s="33" t="s">
        <v>155</v>
      </c>
      <c r="F590" s="33">
        <v>100</v>
      </c>
      <c r="G590" s="33" t="s">
        <v>29</v>
      </c>
      <c r="H590" s="33">
        <v>4000</v>
      </c>
      <c r="I590" s="20">
        <f t="shared" si="89"/>
        <v>400000</v>
      </c>
      <c r="J590" s="37" t="s">
        <v>240</v>
      </c>
      <c r="K590" s="20"/>
      <c r="L590" s="9">
        <f t="shared" si="102"/>
        <v>0</v>
      </c>
      <c r="M590" s="9"/>
      <c r="N590" s="9"/>
      <c r="O590" s="9">
        <f t="shared" si="103"/>
        <v>400000</v>
      </c>
      <c r="P590" s="9"/>
      <c r="Q590" s="9">
        <v>400000</v>
      </c>
      <c r="R590" s="9">
        <f t="shared" si="104"/>
        <v>0</v>
      </c>
      <c r="S590" s="9"/>
      <c r="T590" s="9"/>
      <c r="U590" s="9">
        <f t="shared" si="105"/>
        <v>0</v>
      </c>
      <c r="V590" s="9"/>
      <c r="W590" s="9"/>
      <c r="X590" s="9">
        <f t="shared" si="106"/>
        <v>0</v>
      </c>
      <c r="Y590" s="9"/>
      <c r="Z590" s="9"/>
      <c r="AA590" s="10">
        <f t="shared" si="107"/>
        <v>0</v>
      </c>
      <c r="AB590" s="11">
        <v>45735</v>
      </c>
    </row>
    <row r="591" spans="1:28" ht="15.75" x14ac:dyDescent="0.25">
      <c r="A591" s="39">
        <v>45727</v>
      </c>
      <c r="B591" s="33" t="s">
        <v>249</v>
      </c>
      <c r="C591" s="33"/>
      <c r="D591" s="33" t="s">
        <v>41</v>
      </c>
      <c r="E591" s="33" t="s">
        <v>707</v>
      </c>
      <c r="F591" s="33">
        <v>400</v>
      </c>
      <c r="G591" s="33" t="s">
        <v>29</v>
      </c>
      <c r="H591" s="33">
        <v>3500</v>
      </c>
      <c r="I591" s="20">
        <f t="shared" si="89"/>
        <v>1400000</v>
      </c>
      <c r="J591" s="34" t="s">
        <v>26</v>
      </c>
      <c r="K591" s="20"/>
      <c r="L591" s="9">
        <f t="shared" si="102"/>
        <v>0</v>
      </c>
      <c r="M591" s="9"/>
      <c r="N591" s="9"/>
      <c r="O591" s="9">
        <f t="shared" si="103"/>
        <v>0</v>
      </c>
      <c r="P591" s="9"/>
      <c r="Q591" s="9"/>
      <c r="R591" s="9">
        <f t="shared" si="104"/>
        <v>0</v>
      </c>
      <c r="S591" s="9"/>
      <c r="T591" s="9"/>
      <c r="U591" s="9">
        <f t="shared" si="105"/>
        <v>0</v>
      </c>
      <c r="V591" s="9"/>
      <c r="W591" s="9"/>
      <c r="X591" s="9">
        <f t="shared" si="106"/>
        <v>0</v>
      </c>
      <c r="Y591" s="9"/>
      <c r="Z591" s="9"/>
      <c r="AA591" s="10">
        <f t="shared" si="107"/>
        <v>1400000</v>
      </c>
      <c r="AB591" s="11"/>
    </row>
    <row r="592" spans="1:28" ht="15.75" x14ac:dyDescent="0.25">
      <c r="A592" s="39">
        <v>45727</v>
      </c>
      <c r="B592" s="33" t="s">
        <v>182</v>
      </c>
      <c r="C592" s="33"/>
      <c r="D592" s="33" t="s">
        <v>41</v>
      </c>
      <c r="E592" s="33" t="s">
        <v>183</v>
      </c>
      <c r="F592" s="33">
        <v>4</v>
      </c>
      <c r="G592" s="33" t="s">
        <v>25</v>
      </c>
      <c r="H592" s="33">
        <v>850000</v>
      </c>
      <c r="I592" s="20">
        <f t="shared" si="89"/>
        <v>3400000</v>
      </c>
      <c r="J592" s="14" t="s">
        <v>34</v>
      </c>
      <c r="K592" s="20"/>
      <c r="L592" s="9">
        <f t="shared" si="102"/>
        <v>0</v>
      </c>
      <c r="M592" s="9"/>
      <c r="N592" s="9"/>
      <c r="O592" s="9">
        <f t="shared" si="103"/>
        <v>7800000</v>
      </c>
      <c r="P592" s="9">
        <v>7800000</v>
      </c>
      <c r="Q592" s="9"/>
      <c r="R592" s="9">
        <f t="shared" si="104"/>
        <v>0</v>
      </c>
      <c r="S592" s="9"/>
      <c r="T592" s="9"/>
      <c r="U592" s="9">
        <f t="shared" si="105"/>
        <v>0</v>
      </c>
      <c r="V592" s="9"/>
      <c r="W592" s="9"/>
      <c r="X592" s="9">
        <f t="shared" si="106"/>
        <v>0</v>
      </c>
      <c r="Y592" s="9"/>
      <c r="Z592" s="9"/>
      <c r="AA592" s="10">
        <f t="shared" si="107"/>
        <v>-4400000</v>
      </c>
      <c r="AB592" s="11">
        <v>45693</v>
      </c>
    </row>
    <row r="593" spans="1:28" ht="15.75" x14ac:dyDescent="0.25">
      <c r="A593" s="39">
        <v>45727</v>
      </c>
      <c r="B593" s="33" t="s">
        <v>231</v>
      </c>
      <c r="C593" s="33"/>
      <c r="D593" s="33"/>
      <c r="E593" s="33" t="s">
        <v>702</v>
      </c>
      <c r="F593" s="33">
        <v>62</v>
      </c>
      <c r="G593" s="33" t="s">
        <v>51</v>
      </c>
      <c r="H593" s="33"/>
      <c r="I593" s="20">
        <f t="shared" si="89"/>
        <v>0</v>
      </c>
      <c r="J593" s="34" t="s">
        <v>26</v>
      </c>
      <c r="K593" s="20"/>
      <c r="L593" s="9">
        <f t="shared" si="102"/>
        <v>0</v>
      </c>
      <c r="M593" s="9"/>
      <c r="N593" s="9"/>
      <c r="O593" s="9">
        <f t="shared" si="103"/>
        <v>0</v>
      </c>
      <c r="P593" s="9"/>
      <c r="Q593" s="9"/>
      <c r="R593" s="9">
        <f t="shared" si="104"/>
        <v>0</v>
      </c>
      <c r="S593" s="9"/>
      <c r="T593" s="9"/>
      <c r="U593" s="9">
        <f t="shared" si="105"/>
        <v>0</v>
      </c>
      <c r="V593" s="9"/>
      <c r="W593" s="9"/>
      <c r="X593" s="9">
        <f t="shared" si="106"/>
        <v>0</v>
      </c>
      <c r="Y593" s="9"/>
      <c r="Z593" s="9"/>
      <c r="AA593" s="10">
        <f t="shared" si="107"/>
        <v>0</v>
      </c>
      <c r="AB593" s="11"/>
    </row>
    <row r="594" spans="1:28" ht="15.75" x14ac:dyDescent="0.25">
      <c r="A594" s="39">
        <v>45727</v>
      </c>
      <c r="B594" s="33" t="s">
        <v>231</v>
      </c>
      <c r="C594" s="33"/>
      <c r="D594" s="33"/>
      <c r="E594" s="33" t="s">
        <v>117</v>
      </c>
      <c r="F594" s="33">
        <v>48.1</v>
      </c>
      <c r="G594" s="33" t="s">
        <v>51</v>
      </c>
      <c r="H594" s="33"/>
      <c r="I594" s="20">
        <f t="shared" si="89"/>
        <v>0</v>
      </c>
      <c r="J594" s="34" t="s">
        <v>26</v>
      </c>
      <c r="K594" s="20"/>
      <c r="L594" s="9">
        <f t="shared" si="102"/>
        <v>0</v>
      </c>
      <c r="M594" s="9"/>
      <c r="N594" s="9"/>
      <c r="O594" s="9">
        <f t="shared" si="103"/>
        <v>0</v>
      </c>
      <c r="P594" s="9"/>
      <c r="Q594" s="9"/>
      <c r="R594" s="9">
        <f t="shared" si="104"/>
        <v>0</v>
      </c>
      <c r="S594" s="9"/>
      <c r="T594" s="9"/>
      <c r="U594" s="9">
        <f t="shared" si="105"/>
        <v>0</v>
      </c>
      <c r="V594" s="9"/>
      <c r="W594" s="9"/>
      <c r="X594" s="9">
        <f t="shared" si="106"/>
        <v>0</v>
      </c>
      <c r="Y594" s="9"/>
      <c r="Z594" s="9"/>
      <c r="AA594" s="10">
        <f t="shared" si="107"/>
        <v>0</v>
      </c>
      <c r="AB594" s="11"/>
    </row>
    <row r="595" spans="1:28" ht="15.75" x14ac:dyDescent="0.25">
      <c r="A595" s="39">
        <v>45727</v>
      </c>
      <c r="B595" s="33" t="s">
        <v>231</v>
      </c>
      <c r="C595" s="33"/>
      <c r="D595" s="33"/>
      <c r="E595" s="33" t="s">
        <v>184</v>
      </c>
      <c r="F595" s="33">
        <v>46</v>
      </c>
      <c r="G595" s="33" t="s">
        <v>51</v>
      </c>
      <c r="H595" s="33"/>
      <c r="I595" s="20">
        <f t="shared" si="89"/>
        <v>0</v>
      </c>
      <c r="J595" s="34" t="s">
        <v>26</v>
      </c>
      <c r="K595" s="20"/>
      <c r="L595" s="9">
        <f t="shared" si="102"/>
        <v>0</v>
      </c>
      <c r="M595" s="9"/>
      <c r="N595" s="9"/>
      <c r="O595" s="9">
        <f t="shared" si="103"/>
        <v>0</v>
      </c>
      <c r="P595" s="9"/>
      <c r="Q595" s="9"/>
      <c r="R595" s="9">
        <f t="shared" si="104"/>
        <v>0</v>
      </c>
      <c r="S595" s="9"/>
      <c r="T595" s="9"/>
      <c r="U595" s="9">
        <f t="shared" si="105"/>
        <v>0</v>
      </c>
      <c r="V595" s="9"/>
      <c r="W595" s="9"/>
      <c r="X595" s="9">
        <f t="shared" si="106"/>
        <v>0</v>
      </c>
      <c r="Y595" s="9"/>
      <c r="Z595" s="9"/>
      <c r="AA595" s="10">
        <f t="shared" si="107"/>
        <v>0</v>
      </c>
      <c r="AB595" s="11"/>
    </row>
    <row r="596" spans="1:28" ht="15.75" x14ac:dyDescent="0.25">
      <c r="A596" s="39">
        <v>45727</v>
      </c>
      <c r="B596" s="33" t="s">
        <v>332</v>
      </c>
      <c r="C596" s="33"/>
      <c r="D596" s="33" t="s">
        <v>31</v>
      </c>
      <c r="E596" s="33" t="s">
        <v>468</v>
      </c>
      <c r="F596" s="33">
        <v>16.5</v>
      </c>
      <c r="G596" s="33" t="s">
        <v>51</v>
      </c>
      <c r="H596" s="33">
        <v>47000</v>
      </c>
      <c r="I596" s="20">
        <f t="shared" si="89"/>
        <v>775500</v>
      </c>
      <c r="J596" s="37" t="s">
        <v>240</v>
      </c>
      <c r="K596" s="20" t="s">
        <v>825</v>
      </c>
      <c r="L596" s="9">
        <f t="shared" si="102"/>
        <v>0</v>
      </c>
      <c r="M596" s="9"/>
      <c r="N596" s="9"/>
      <c r="O596" s="9">
        <f t="shared" si="103"/>
        <v>775500</v>
      </c>
      <c r="P596" s="9">
        <v>775500</v>
      </c>
      <c r="Q596" s="9"/>
      <c r="R596" s="9">
        <f t="shared" si="104"/>
        <v>0</v>
      </c>
      <c r="S596" s="9"/>
      <c r="T596" s="9"/>
      <c r="U596" s="9">
        <f t="shared" si="105"/>
        <v>0</v>
      </c>
      <c r="V596" s="9"/>
      <c r="W596" s="9"/>
      <c r="X596" s="9">
        <f t="shared" si="106"/>
        <v>0</v>
      </c>
      <c r="Y596" s="9"/>
      <c r="Z596" s="9"/>
      <c r="AA596" s="10">
        <f t="shared" si="107"/>
        <v>0</v>
      </c>
      <c r="AB596" s="11">
        <v>45727</v>
      </c>
    </row>
    <row r="597" spans="1:28" ht="15.75" x14ac:dyDescent="0.25">
      <c r="A597" s="39">
        <v>45727</v>
      </c>
      <c r="B597" s="33" t="s">
        <v>332</v>
      </c>
      <c r="C597" s="33"/>
      <c r="D597" s="33" t="s">
        <v>31</v>
      </c>
      <c r="E597" s="33" t="s">
        <v>467</v>
      </c>
      <c r="F597" s="33">
        <v>16.899999999999999</v>
      </c>
      <c r="G597" s="33" t="s">
        <v>51</v>
      </c>
      <c r="H597" s="33">
        <v>46000</v>
      </c>
      <c r="I597" s="20">
        <f t="shared" si="89"/>
        <v>777399.99999999988</v>
      </c>
      <c r="J597" s="37" t="s">
        <v>240</v>
      </c>
      <c r="K597" s="20" t="s">
        <v>825</v>
      </c>
      <c r="L597" s="9">
        <f t="shared" si="102"/>
        <v>0</v>
      </c>
      <c r="M597" s="9"/>
      <c r="N597" s="9"/>
      <c r="O597" s="9">
        <f t="shared" si="103"/>
        <v>777400</v>
      </c>
      <c r="P597" s="9">
        <v>777400</v>
      </c>
      <c r="Q597" s="9"/>
      <c r="R597" s="9">
        <f t="shared" si="104"/>
        <v>0</v>
      </c>
      <c r="S597" s="9"/>
      <c r="T597" s="9"/>
      <c r="U597" s="9">
        <f t="shared" si="105"/>
        <v>0</v>
      </c>
      <c r="V597" s="9"/>
      <c r="W597" s="9"/>
      <c r="X597" s="9">
        <f t="shared" si="106"/>
        <v>0</v>
      </c>
      <c r="Y597" s="9"/>
      <c r="Z597" s="9"/>
      <c r="AA597" s="10">
        <f t="shared" si="107"/>
        <v>-1.1641532182693481E-10</v>
      </c>
      <c r="AB597" s="11">
        <v>45727</v>
      </c>
    </row>
    <row r="598" spans="1:28" ht="15.75" x14ac:dyDescent="0.25">
      <c r="A598" s="39">
        <v>45727</v>
      </c>
      <c r="B598" s="33" t="s">
        <v>332</v>
      </c>
      <c r="C598" s="33"/>
      <c r="D598" s="33" t="s">
        <v>31</v>
      </c>
      <c r="E598" s="33" t="s">
        <v>245</v>
      </c>
      <c r="F598" s="33">
        <v>10</v>
      </c>
      <c r="G598" s="33" t="s">
        <v>51</v>
      </c>
      <c r="H598" s="33">
        <v>82000</v>
      </c>
      <c r="I598" s="20">
        <f t="shared" si="89"/>
        <v>820000</v>
      </c>
      <c r="J598" s="37" t="s">
        <v>240</v>
      </c>
      <c r="K598" s="20" t="s">
        <v>825</v>
      </c>
      <c r="L598" s="9">
        <f t="shared" si="102"/>
        <v>0</v>
      </c>
      <c r="M598" s="9"/>
      <c r="N598" s="9"/>
      <c r="O598" s="9">
        <f t="shared" si="103"/>
        <v>820000</v>
      </c>
      <c r="P598" s="9">
        <v>820000</v>
      </c>
      <c r="Q598" s="9"/>
      <c r="R598" s="9">
        <f t="shared" si="104"/>
        <v>0</v>
      </c>
      <c r="S598" s="9"/>
      <c r="T598" s="9"/>
      <c r="U598" s="9">
        <f t="shared" si="105"/>
        <v>0</v>
      </c>
      <c r="V598" s="9"/>
      <c r="W598" s="9"/>
      <c r="X598" s="9">
        <f t="shared" si="106"/>
        <v>0</v>
      </c>
      <c r="Y598" s="9"/>
      <c r="Z598" s="9"/>
      <c r="AA598" s="10">
        <f t="shared" si="107"/>
        <v>0</v>
      </c>
      <c r="AB598" s="11">
        <v>45727</v>
      </c>
    </row>
    <row r="599" spans="1:28" ht="15.75" x14ac:dyDescent="0.25">
      <c r="A599" s="39">
        <v>45727</v>
      </c>
      <c r="B599" s="33" t="s">
        <v>824</v>
      </c>
      <c r="C599" s="33"/>
      <c r="D599" s="33" t="s">
        <v>41</v>
      </c>
      <c r="E599" s="33" t="s">
        <v>47</v>
      </c>
      <c r="F599" s="33">
        <v>12500</v>
      </c>
      <c r="G599" s="33" t="s">
        <v>29</v>
      </c>
      <c r="H599" s="33">
        <v>2050</v>
      </c>
      <c r="I599" s="20">
        <f t="shared" si="89"/>
        <v>25625000</v>
      </c>
      <c r="J599" s="37" t="s">
        <v>240</v>
      </c>
      <c r="K599" s="20"/>
      <c r="L599" s="9">
        <f t="shared" si="102"/>
        <v>0</v>
      </c>
      <c r="M599" s="9"/>
      <c r="N599" s="9"/>
      <c r="O599" s="9">
        <f t="shared" si="103"/>
        <v>0</v>
      </c>
      <c r="P599" s="9"/>
      <c r="Q599" s="9"/>
      <c r="R599" s="9">
        <f t="shared" si="104"/>
        <v>25625000</v>
      </c>
      <c r="S599" s="9">
        <v>25625000</v>
      </c>
      <c r="T599" s="9"/>
      <c r="U599" s="9">
        <f t="shared" si="105"/>
        <v>0</v>
      </c>
      <c r="V599" s="9"/>
      <c r="W599" s="9"/>
      <c r="X599" s="9">
        <f t="shared" si="106"/>
        <v>0</v>
      </c>
      <c r="Y599" s="9"/>
      <c r="Z599" s="9"/>
      <c r="AA599" s="10">
        <f t="shared" si="107"/>
        <v>0</v>
      </c>
      <c r="AB599" s="11">
        <v>45727</v>
      </c>
    </row>
    <row r="600" spans="1:28" ht="15.75" x14ac:dyDescent="0.25">
      <c r="A600" s="39">
        <v>45727</v>
      </c>
      <c r="B600" s="33" t="s">
        <v>94</v>
      </c>
      <c r="C600" s="33"/>
      <c r="D600" s="33" t="s">
        <v>41</v>
      </c>
      <c r="E600" s="33" t="s">
        <v>95</v>
      </c>
      <c r="F600" s="33">
        <v>1000</v>
      </c>
      <c r="G600" s="33" t="s">
        <v>29</v>
      </c>
      <c r="H600" s="33">
        <v>4300</v>
      </c>
      <c r="I600" s="20">
        <f t="shared" si="89"/>
        <v>4300000</v>
      </c>
      <c r="J600" s="34" t="s">
        <v>26</v>
      </c>
      <c r="K600" s="20"/>
      <c r="L600" s="9">
        <f t="shared" si="102"/>
        <v>0</v>
      </c>
      <c r="M600" s="9"/>
      <c r="N600" s="9"/>
      <c r="O600" s="9">
        <f t="shared" si="103"/>
        <v>0</v>
      </c>
      <c r="P600" s="9"/>
      <c r="Q600" s="9"/>
      <c r="R600" s="9">
        <f t="shared" si="104"/>
        <v>0</v>
      </c>
      <c r="S600" s="9"/>
      <c r="T600" s="9"/>
      <c r="U600" s="9">
        <f t="shared" si="105"/>
        <v>0</v>
      </c>
      <c r="V600" s="9"/>
      <c r="W600" s="9"/>
      <c r="X600" s="9">
        <f t="shared" si="106"/>
        <v>0</v>
      </c>
      <c r="Y600" s="9"/>
      <c r="Z600" s="9"/>
      <c r="AA600" s="10">
        <f t="shared" si="107"/>
        <v>4300000</v>
      </c>
      <c r="AB600" s="11"/>
    </row>
    <row r="601" spans="1:28" ht="15.75" x14ac:dyDescent="0.25">
      <c r="A601" s="39">
        <v>45727</v>
      </c>
      <c r="B601" s="33" t="s">
        <v>161</v>
      </c>
      <c r="C601" s="33"/>
      <c r="D601" s="33" t="s">
        <v>31</v>
      </c>
      <c r="E601" s="33" t="s">
        <v>86</v>
      </c>
      <c r="F601" s="33">
        <v>25</v>
      </c>
      <c r="G601" s="33" t="s">
        <v>51</v>
      </c>
      <c r="H601" s="33">
        <v>125000</v>
      </c>
      <c r="I601" s="20">
        <f t="shared" si="89"/>
        <v>3125000</v>
      </c>
      <c r="J601" s="34" t="s">
        <v>26</v>
      </c>
      <c r="K601" s="20"/>
      <c r="L601" s="9">
        <f t="shared" si="102"/>
        <v>0</v>
      </c>
      <c r="M601" s="9"/>
      <c r="N601" s="9"/>
      <c r="O601" s="9">
        <f t="shared" si="103"/>
        <v>0</v>
      </c>
      <c r="P601" s="9"/>
      <c r="Q601" s="9"/>
      <c r="R601" s="9">
        <f t="shared" si="104"/>
        <v>0</v>
      </c>
      <c r="S601" s="9"/>
      <c r="T601" s="9"/>
      <c r="U601" s="9">
        <f t="shared" si="105"/>
        <v>0</v>
      </c>
      <c r="V601" s="9"/>
      <c r="W601" s="9"/>
      <c r="X601" s="9">
        <f t="shared" si="106"/>
        <v>0</v>
      </c>
      <c r="Y601" s="9"/>
      <c r="Z601" s="9"/>
      <c r="AA601" s="10">
        <f t="shared" si="107"/>
        <v>3125000</v>
      </c>
      <c r="AB601" s="11"/>
    </row>
    <row r="602" spans="1:28" ht="15.75" x14ac:dyDescent="0.25">
      <c r="A602" s="39">
        <v>45727</v>
      </c>
      <c r="B602" s="33" t="s">
        <v>105</v>
      </c>
      <c r="C602" s="33"/>
      <c r="D602" s="33" t="s">
        <v>41</v>
      </c>
      <c r="E602" s="33" t="s">
        <v>73</v>
      </c>
      <c r="F602" s="33">
        <v>20</v>
      </c>
      <c r="G602" s="33" t="s">
        <v>74</v>
      </c>
      <c r="H602" s="33">
        <v>50000</v>
      </c>
      <c r="I602" s="20">
        <f t="shared" si="89"/>
        <v>1000000</v>
      </c>
      <c r="J602" s="34" t="s">
        <v>26</v>
      </c>
      <c r="K602" s="20"/>
      <c r="L602" s="9">
        <f t="shared" si="102"/>
        <v>0</v>
      </c>
      <c r="M602" s="9"/>
      <c r="N602" s="9"/>
      <c r="O602" s="9">
        <f t="shared" si="103"/>
        <v>0</v>
      </c>
      <c r="P602" s="9"/>
      <c r="Q602" s="9"/>
      <c r="R602" s="9">
        <f t="shared" si="104"/>
        <v>0</v>
      </c>
      <c r="S602" s="9"/>
      <c r="T602" s="9"/>
      <c r="U602" s="9">
        <f t="shared" si="105"/>
        <v>0</v>
      </c>
      <c r="V602" s="9"/>
      <c r="W602" s="9"/>
      <c r="X602" s="9">
        <f t="shared" si="106"/>
        <v>0</v>
      </c>
      <c r="Y602" s="9"/>
      <c r="Z602" s="9"/>
      <c r="AA602" s="10">
        <f t="shared" si="107"/>
        <v>1000000</v>
      </c>
      <c r="AB602" s="11"/>
    </row>
    <row r="603" spans="1:28" ht="15.75" x14ac:dyDescent="0.25">
      <c r="A603" s="39">
        <v>45727</v>
      </c>
      <c r="B603" s="33" t="s">
        <v>458</v>
      </c>
      <c r="C603" s="33"/>
      <c r="D603" s="33" t="s">
        <v>31</v>
      </c>
      <c r="E603" s="33" t="s">
        <v>73</v>
      </c>
      <c r="F603" s="33">
        <v>20</v>
      </c>
      <c r="G603" s="33" t="s">
        <v>74</v>
      </c>
      <c r="H603" s="33">
        <v>47000</v>
      </c>
      <c r="I603" s="20">
        <f t="shared" si="89"/>
        <v>940000</v>
      </c>
      <c r="J603" s="37" t="s">
        <v>241</v>
      </c>
      <c r="K603" s="20"/>
      <c r="L603" s="9">
        <f t="shared" si="102"/>
        <v>940000</v>
      </c>
      <c r="M603" s="9">
        <v>940000</v>
      </c>
      <c r="N603" s="9"/>
      <c r="O603" s="9">
        <f t="shared" si="103"/>
        <v>0</v>
      </c>
      <c r="P603" s="9"/>
      <c r="Q603" s="9"/>
      <c r="R603" s="9">
        <f t="shared" si="104"/>
        <v>0</v>
      </c>
      <c r="S603" s="9"/>
      <c r="T603" s="9"/>
      <c r="U603" s="9">
        <f t="shared" si="105"/>
        <v>0</v>
      </c>
      <c r="V603" s="9"/>
      <c r="W603" s="9"/>
      <c r="X603" s="9">
        <f t="shared" si="106"/>
        <v>0</v>
      </c>
      <c r="Y603" s="9"/>
      <c r="Z603" s="9"/>
      <c r="AA603" s="10">
        <f t="shared" si="107"/>
        <v>0</v>
      </c>
      <c r="AB603" s="11">
        <v>45729</v>
      </c>
    </row>
    <row r="604" spans="1:28" ht="15.75" x14ac:dyDescent="0.25">
      <c r="A604" s="39">
        <v>45727</v>
      </c>
      <c r="B604" s="33" t="s">
        <v>217</v>
      </c>
      <c r="C604" s="33"/>
      <c r="D604" s="33" t="s">
        <v>41</v>
      </c>
      <c r="E604" s="33" t="s">
        <v>148</v>
      </c>
      <c r="F604" s="33">
        <v>20</v>
      </c>
      <c r="G604" s="33" t="s">
        <v>51</v>
      </c>
      <c r="H604" s="33">
        <v>60000</v>
      </c>
      <c r="I604" s="20">
        <f t="shared" si="89"/>
        <v>1200000</v>
      </c>
      <c r="J604" s="31" t="s">
        <v>241</v>
      </c>
      <c r="K604" s="20"/>
      <c r="L604" s="9">
        <f t="shared" si="102"/>
        <v>0</v>
      </c>
      <c r="M604" s="9"/>
      <c r="N604" s="9"/>
      <c r="O604" s="9">
        <f t="shared" si="103"/>
        <v>0</v>
      </c>
      <c r="P604" s="9"/>
      <c r="Q604" s="9"/>
      <c r="R604" s="9">
        <f t="shared" si="104"/>
        <v>0</v>
      </c>
      <c r="S604" s="9"/>
      <c r="T604" s="9"/>
      <c r="U604" s="9">
        <f t="shared" si="105"/>
        <v>1200000</v>
      </c>
      <c r="V604" s="9"/>
      <c r="W604" s="9">
        <v>1200000</v>
      </c>
      <c r="X604" s="9">
        <f t="shared" si="106"/>
        <v>0</v>
      </c>
      <c r="Y604" s="9"/>
      <c r="Z604" s="9"/>
      <c r="AA604" s="10">
        <f t="shared" si="107"/>
        <v>0</v>
      </c>
      <c r="AB604" s="11">
        <v>45735</v>
      </c>
    </row>
    <row r="605" spans="1:28" ht="15.75" x14ac:dyDescent="0.25">
      <c r="A605" s="39">
        <v>45727</v>
      </c>
      <c r="B605" s="33" t="s">
        <v>217</v>
      </c>
      <c r="C605" s="33"/>
      <c r="D605" s="33" t="s">
        <v>41</v>
      </c>
      <c r="E605" s="33" t="s">
        <v>237</v>
      </c>
      <c r="F605" s="33">
        <v>2.5</v>
      </c>
      <c r="G605" s="33" t="s">
        <v>51</v>
      </c>
      <c r="H605" s="33">
        <v>90000</v>
      </c>
      <c r="I605" s="20">
        <f t="shared" ref="I605:I653" si="108">F605*H605</f>
        <v>225000</v>
      </c>
      <c r="J605" s="31" t="s">
        <v>241</v>
      </c>
      <c r="K605" s="20"/>
      <c r="L605" s="9">
        <f t="shared" si="102"/>
        <v>0</v>
      </c>
      <c r="M605" s="9"/>
      <c r="N605" s="9"/>
      <c r="O605" s="9">
        <f t="shared" si="103"/>
        <v>0</v>
      </c>
      <c r="P605" s="9"/>
      <c r="Q605" s="9"/>
      <c r="R605" s="9">
        <f t="shared" si="104"/>
        <v>0</v>
      </c>
      <c r="S605" s="9"/>
      <c r="T605" s="9"/>
      <c r="U605" s="9">
        <f t="shared" si="105"/>
        <v>225000</v>
      </c>
      <c r="V605" s="9"/>
      <c r="W605" s="9">
        <v>225000</v>
      </c>
      <c r="X605" s="9">
        <f t="shared" si="106"/>
        <v>0</v>
      </c>
      <c r="Y605" s="9"/>
      <c r="Z605" s="9"/>
      <c r="AA605" s="10">
        <f t="shared" si="107"/>
        <v>0</v>
      </c>
      <c r="AB605" s="11">
        <v>45735</v>
      </c>
    </row>
    <row r="606" spans="1:28" ht="15.75" x14ac:dyDescent="0.25">
      <c r="A606" s="32">
        <v>45727</v>
      </c>
      <c r="B606" s="33" t="s">
        <v>217</v>
      </c>
      <c r="C606" s="33"/>
      <c r="D606" s="33" t="s">
        <v>41</v>
      </c>
      <c r="E606" s="33" t="s">
        <v>155</v>
      </c>
      <c r="F606" s="33">
        <v>2000</v>
      </c>
      <c r="G606" s="33" t="s">
        <v>29</v>
      </c>
      <c r="H606" s="33">
        <v>4000</v>
      </c>
      <c r="I606" s="20">
        <f t="shared" si="108"/>
        <v>8000000</v>
      </c>
      <c r="J606" s="31" t="s">
        <v>241</v>
      </c>
      <c r="K606" s="20"/>
      <c r="L606" s="9">
        <f t="shared" si="102"/>
        <v>2877000</v>
      </c>
      <c r="M606" s="9">
        <v>2877000</v>
      </c>
      <c r="N606" s="9"/>
      <c r="O606" s="9">
        <f t="shared" si="103"/>
        <v>0</v>
      </c>
      <c r="P606" s="9"/>
      <c r="Q606" s="9"/>
      <c r="R606" s="9">
        <f t="shared" si="104"/>
        <v>0</v>
      </c>
      <c r="S606" s="9"/>
      <c r="T606" s="9"/>
      <c r="U606" s="9">
        <f t="shared" si="105"/>
        <v>5123000</v>
      </c>
      <c r="V606" s="9"/>
      <c r="W606" s="9">
        <v>5123000</v>
      </c>
      <c r="X606" s="9">
        <f t="shared" si="106"/>
        <v>0</v>
      </c>
      <c r="Y606" s="9"/>
      <c r="Z606" s="9"/>
      <c r="AA606" s="10">
        <f t="shared" si="107"/>
        <v>0</v>
      </c>
      <c r="AB606" s="11">
        <v>45735</v>
      </c>
    </row>
    <row r="607" spans="1:28" ht="15.75" x14ac:dyDescent="0.25">
      <c r="A607" s="32">
        <v>45727</v>
      </c>
      <c r="B607" s="33" t="s">
        <v>332</v>
      </c>
      <c r="C607" s="33"/>
      <c r="D607" s="33" t="s">
        <v>31</v>
      </c>
      <c r="E607" s="33" t="s">
        <v>457</v>
      </c>
      <c r="F607" s="33">
        <v>1</v>
      </c>
      <c r="G607" s="33" t="s">
        <v>51</v>
      </c>
      <c r="H607" s="33">
        <v>300000</v>
      </c>
      <c r="I607" s="20">
        <f t="shared" si="108"/>
        <v>300000</v>
      </c>
      <c r="J607" s="37" t="s">
        <v>240</v>
      </c>
      <c r="K607" s="20" t="s">
        <v>826</v>
      </c>
      <c r="L607" s="9">
        <f t="shared" si="102"/>
        <v>0</v>
      </c>
      <c r="M607" s="9"/>
      <c r="N607" s="9"/>
      <c r="O607" s="9">
        <f t="shared" si="103"/>
        <v>300000</v>
      </c>
      <c r="P607" s="9">
        <v>300000</v>
      </c>
      <c r="Q607" s="9"/>
      <c r="R607" s="9">
        <f t="shared" si="104"/>
        <v>0</v>
      </c>
      <c r="S607" s="9"/>
      <c r="T607" s="9"/>
      <c r="U607" s="9">
        <f t="shared" si="105"/>
        <v>0</v>
      </c>
      <c r="V607" s="9"/>
      <c r="W607" s="9"/>
      <c r="X607" s="9">
        <f t="shared" si="106"/>
        <v>0</v>
      </c>
      <c r="Y607" s="9"/>
      <c r="Z607" s="9"/>
      <c r="AA607" s="10">
        <f t="shared" si="107"/>
        <v>0</v>
      </c>
      <c r="AB607" s="11">
        <v>45727</v>
      </c>
    </row>
    <row r="608" spans="1:28" ht="15.75" x14ac:dyDescent="0.25">
      <c r="A608" s="32">
        <v>45727</v>
      </c>
      <c r="B608" s="35" t="s">
        <v>109</v>
      </c>
      <c r="C608" s="35"/>
      <c r="D608" s="35" t="s">
        <v>31</v>
      </c>
      <c r="E608" s="35" t="s">
        <v>86</v>
      </c>
      <c r="F608" s="35">
        <v>25</v>
      </c>
      <c r="G608" s="35" t="s">
        <v>51</v>
      </c>
      <c r="H608" s="35">
        <v>120000</v>
      </c>
      <c r="I608" s="20">
        <f t="shared" si="108"/>
        <v>3000000</v>
      </c>
      <c r="J608" s="37" t="s">
        <v>241</v>
      </c>
      <c r="K608" s="20"/>
      <c r="L608" s="9">
        <f t="shared" si="102"/>
        <v>3000000</v>
      </c>
      <c r="M608" s="9">
        <v>3000000</v>
      </c>
      <c r="N608" s="9"/>
      <c r="O608" s="9">
        <f t="shared" si="103"/>
        <v>0</v>
      </c>
      <c r="P608" s="9"/>
      <c r="Q608" s="9"/>
      <c r="R608" s="9">
        <f t="shared" si="104"/>
        <v>0</v>
      </c>
      <c r="S608" s="9"/>
      <c r="T608" s="9"/>
      <c r="U608" s="9">
        <f t="shared" si="105"/>
        <v>0</v>
      </c>
      <c r="V608" s="9"/>
      <c r="W608" s="9"/>
      <c r="X608" s="9">
        <f t="shared" si="106"/>
        <v>0</v>
      </c>
      <c r="Y608" s="9"/>
      <c r="Z608" s="9"/>
      <c r="AA608" s="10">
        <f t="shared" si="107"/>
        <v>0</v>
      </c>
      <c r="AB608" s="11">
        <v>45727</v>
      </c>
    </row>
    <row r="609" spans="1:28" ht="15.75" x14ac:dyDescent="0.25">
      <c r="A609" s="32">
        <v>45727</v>
      </c>
      <c r="B609" s="35" t="s">
        <v>109</v>
      </c>
      <c r="C609" s="33"/>
      <c r="D609" s="35" t="s">
        <v>31</v>
      </c>
      <c r="E609" s="33" t="s">
        <v>234</v>
      </c>
      <c r="F609" s="33">
        <v>15</v>
      </c>
      <c r="G609" s="33" t="s">
        <v>51</v>
      </c>
      <c r="H609" s="33">
        <v>90000</v>
      </c>
      <c r="I609" s="20">
        <f t="shared" si="108"/>
        <v>1350000</v>
      </c>
      <c r="J609" s="37" t="s">
        <v>241</v>
      </c>
      <c r="K609" s="20"/>
      <c r="L609" s="9">
        <f t="shared" si="102"/>
        <v>1350000</v>
      </c>
      <c r="M609" s="9">
        <v>1350000</v>
      </c>
      <c r="N609" s="9"/>
      <c r="O609" s="9">
        <f t="shared" si="103"/>
        <v>0</v>
      </c>
      <c r="P609" s="9"/>
      <c r="Q609" s="9"/>
      <c r="R609" s="9">
        <f t="shared" si="104"/>
        <v>0</v>
      </c>
      <c r="S609" s="9"/>
      <c r="T609" s="9"/>
      <c r="U609" s="9">
        <f t="shared" si="105"/>
        <v>0</v>
      </c>
      <c r="V609" s="9"/>
      <c r="W609" s="9"/>
      <c r="X609" s="9">
        <f t="shared" si="106"/>
        <v>0</v>
      </c>
      <c r="Y609" s="9"/>
      <c r="Z609" s="9"/>
      <c r="AA609" s="10">
        <f t="shared" si="107"/>
        <v>0</v>
      </c>
      <c r="AB609" s="11">
        <v>45727</v>
      </c>
    </row>
    <row r="610" spans="1:28" ht="15.75" x14ac:dyDescent="0.25">
      <c r="A610" s="32">
        <v>45727</v>
      </c>
      <c r="B610" s="33" t="s">
        <v>109</v>
      </c>
      <c r="C610" s="33"/>
      <c r="D610" s="33" t="s">
        <v>31</v>
      </c>
      <c r="E610" s="33" t="s">
        <v>236</v>
      </c>
      <c r="F610" s="33">
        <v>10</v>
      </c>
      <c r="G610" s="33" t="s">
        <v>51</v>
      </c>
      <c r="H610" s="33">
        <v>90000</v>
      </c>
      <c r="I610" s="20">
        <f t="shared" si="108"/>
        <v>900000</v>
      </c>
      <c r="J610" s="37" t="s">
        <v>241</v>
      </c>
      <c r="K610" s="20"/>
      <c r="L610" s="9">
        <f t="shared" si="102"/>
        <v>900000</v>
      </c>
      <c r="M610" s="9">
        <v>900000</v>
      </c>
      <c r="N610" s="9"/>
      <c r="O610" s="9">
        <f t="shared" si="103"/>
        <v>0</v>
      </c>
      <c r="P610" s="9"/>
      <c r="Q610" s="9"/>
      <c r="R610" s="9">
        <f t="shared" si="104"/>
        <v>0</v>
      </c>
      <c r="S610" s="9"/>
      <c r="T610" s="9"/>
      <c r="U610" s="9">
        <f t="shared" si="105"/>
        <v>0</v>
      </c>
      <c r="V610" s="9"/>
      <c r="W610" s="9"/>
      <c r="X610" s="9">
        <f t="shared" si="106"/>
        <v>0</v>
      </c>
      <c r="Y610" s="9"/>
      <c r="Z610" s="9"/>
      <c r="AA610" s="10">
        <f t="shared" si="107"/>
        <v>0</v>
      </c>
      <c r="AB610" s="11">
        <v>45727</v>
      </c>
    </row>
    <row r="611" spans="1:28" ht="15.75" x14ac:dyDescent="0.25">
      <c r="A611" s="32">
        <v>45727</v>
      </c>
      <c r="B611" s="33" t="s">
        <v>109</v>
      </c>
      <c r="C611" s="33"/>
      <c r="D611" s="33" t="s">
        <v>31</v>
      </c>
      <c r="E611" s="33" t="s">
        <v>237</v>
      </c>
      <c r="F611" s="33">
        <v>15</v>
      </c>
      <c r="G611" s="33" t="s">
        <v>51</v>
      </c>
      <c r="H611" s="33">
        <v>90000</v>
      </c>
      <c r="I611" s="20">
        <f t="shared" si="108"/>
        <v>1350000</v>
      </c>
      <c r="J611" s="37" t="s">
        <v>241</v>
      </c>
      <c r="K611" s="20"/>
      <c r="L611" s="9">
        <f t="shared" si="102"/>
        <v>1350000</v>
      </c>
      <c r="M611" s="9">
        <v>1350000</v>
      </c>
      <c r="N611" s="9"/>
      <c r="O611" s="9">
        <f t="shared" si="103"/>
        <v>0</v>
      </c>
      <c r="P611" s="9"/>
      <c r="Q611" s="9"/>
      <c r="R611" s="9">
        <f t="shared" si="104"/>
        <v>0</v>
      </c>
      <c r="S611" s="9"/>
      <c r="T611" s="9"/>
      <c r="U611" s="9">
        <f t="shared" si="105"/>
        <v>0</v>
      </c>
      <c r="V611" s="9"/>
      <c r="W611" s="9"/>
      <c r="X611" s="9">
        <f t="shared" si="106"/>
        <v>0</v>
      </c>
      <c r="Y611" s="9"/>
      <c r="Z611" s="9"/>
      <c r="AA611" s="10">
        <f t="shared" si="107"/>
        <v>0</v>
      </c>
      <c r="AB611" s="11">
        <v>45727</v>
      </c>
    </row>
    <row r="612" spans="1:28" ht="15.75" x14ac:dyDescent="0.25">
      <c r="A612" s="32">
        <v>45727</v>
      </c>
      <c r="B612" s="33" t="s">
        <v>141</v>
      </c>
      <c r="C612" s="33"/>
      <c r="D612" s="35" t="s">
        <v>31</v>
      </c>
      <c r="E612" s="33" t="s">
        <v>95</v>
      </c>
      <c r="F612" s="33">
        <v>5200</v>
      </c>
      <c r="G612" s="33" t="s">
        <v>29</v>
      </c>
      <c r="H612" s="33">
        <v>3800</v>
      </c>
      <c r="I612" s="20">
        <f t="shared" si="108"/>
        <v>19760000</v>
      </c>
      <c r="J612" s="34" t="s">
        <v>26</v>
      </c>
      <c r="K612" s="20"/>
      <c r="L612" s="9">
        <f t="shared" si="102"/>
        <v>0</v>
      </c>
      <c r="M612" s="9"/>
      <c r="N612" s="9"/>
      <c r="O612" s="9">
        <f t="shared" si="103"/>
        <v>0</v>
      </c>
      <c r="P612" s="9"/>
      <c r="Q612" s="9"/>
      <c r="R612" s="9">
        <f t="shared" si="104"/>
        <v>0</v>
      </c>
      <c r="S612" s="9"/>
      <c r="T612" s="9"/>
      <c r="U612" s="9">
        <f t="shared" si="105"/>
        <v>0</v>
      </c>
      <c r="V612" s="9"/>
      <c r="W612" s="9"/>
      <c r="X612" s="9">
        <f t="shared" si="106"/>
        <v>0</v>
      </c>
      <c r="Y612" s="9"/>
      <c r="Z612" s="9"/>
      <c r="AA612" s="10">
        <f t="shared" si="107"/>
        <v>19760000</v>
      </c>
      <c r="AB612" s="11"/>
    </row>
    <row r="613" spans="1:28" ht="15.75" x14ac:dyDescent="0.25">
      <c r="A613" s="32">
        <v>45727</v>
      </c>
      <c r="B613" s="33" t="s">
        <v>472</v>
      </c>
      <c r="C613" s="33"/>
      <c r="D613" s="33" t="s">
        <v>41</v>
      </c>
      <c r="E613" s="33" t="s">
        <v>403</v>
      </c>
      <c r="F613" s="33">
        <v>1</v>
      </c>
      <c r="G613" s="33" t="s">
        <v>29</v>
      </c>
      <c r="H613" s="33">
        <v>75000</v>
      </c>
      <c r="I613" s="20">
        <f t="shared" si="108"/>
        <v>75000</v>
      </c>
      <c r="J613" s="37" t="s">
        <v>241</v>
      </c>
      <c r="K613" s="20"/>
      <c r="L613" s="9">
        <f t="shared" si="102"/>
        <v>0</v>
      </c>
      <c r="M613" s="9"/>
      <c r="N613" s="9"/>
      <c r="O613" s="9">
        <f t="shared" si="103"/>
        <v>0</v>
      </c>
      <c r="P613" s="9"/>
      <c r="Q613" s="9"/>
      <c r="R613" s="9">
        <f t="shared" si="104"/>
        <v>0</v>
      </c>
      <c r="S613" s="9"/>
      <c r="T613" s="9"/>
      <c r="U613" s="9">
        <f t="shared" si="105"/>
        <v>75000</v>
      </c>
      <c r="V613" s="9">
        <v>75000</v>
      </c>
      <c r="W613" s="9"/>
      <c r="X613" s="9">
        <f t="shared" si="106"/>
        <v>0</v>
      </c>
      <c r="Y613" s="9"/>
      <c r="Z613" s="9"/>
      <c r="AA613" s="10">
        <f t="shared" si="107"/>
        <v>0</v>
      </c>
      <c r="AB613" s="11">
        <v>45728</v>
      </c>
    </row>
    <row r="614" spans="1:28" ht="15.75" x14ac:dyDescent="0.25">
      <c r="A614" s="32">
        <v>45727</v>
      </c>
      <c r="B614" s="33" t="s">
        <v>472</v>
      </c>
      <c r="C614" s="33"/>
      <c r="D614" s="33" t="s">
        <v>41</v>
      </c>
      <c r="E614" s="33" t="s">
        <v>519</v>
      </c>
      <c r="F614" s="33">
        <v>1</v>
      </c>
      <c r="G614" s="33" t="s">
        <v>29</v>
      </c>
      <c r="H614" s="33">
        <v>115000</v>
      </c>
      <c r="I614" s="20">
        <f t="shared" si="108"/>
        <v>115000</v>
      </c>
      <c r="J614" s="37" t="s">
        <v>241</v>
      </c>
      <c r="K614" s="20"/>
      <c r="L614" s="9">
        <f t="shared" si="102"/>
        <v>0</v>
      </c>
      <c r="M614" s="9"/>
      <c r="N614" s="9"/>
      <c r="O614" s="9">
        <f t="shared" si="103"/>
        <v>0</v>
      </c>
      <c r="P614" s="9"/>
      <c r="Q614" s="9"/>
      <c r="R614" s="9">
        <f t="shared" si="104"/>
        <v>0</v>
      </c>
      <c r="S614" s="9"/>
      <c r="T614" s="9"/>
      <c r="U614" s="9">
        <f t="shared" si="105"/>
        <v>115000</v>
      </c>
      <c r="V614" s="9">
        <v>115000</v>
      </c>
      <c r="W614" s="9"/>
      <c r="X614" s="9">
        <f t="shared" si="106"/>
        <v>0</v>
      </c>
      <c r="Y614" s="9"/>
      <c r="Z614" s="9"/>
      <c r="AA614" s="10">
        <f t="shared" si="107"/>
        <v>0</v>
      </c>
      <c r="AB614" s="11">
        <v>45728</v>
      </c>
    </row>
    <row r="615" spans="1:28" ht="15.75" x14ac:dyDescent="0.25">
      <c r="A615" s="39">
        <v>45728</v>
      </c>
      <c r="B615" s="35" t="s">
        <v>230</v>
      </c>
      <c r="C615" s="35"/>
      <c r="D615" s="35" t="s">
        <v>31</v>
      </c>
      <c r="E615" s="35" t="s">
        <v>98</v>
      </c>
      <c r="F615" s="35">
        <v>23.7</v>
      </c>
      <c r="G615" s="35" t="s">
        <v>51</v>
      </c>
      <c r="H615" s="35">
        <v>47000</v>
      </c>
      <c r="I615" s="20">
        <f t="shared" si="108"/>
        <v>1113900</v>
      </c>
      <c r="J615" s="37" t="s">
        <v>241</v>
      </c>
      <c r="K615" s="20"/>
      <c r="L615" s="9">
        <f t="shared" ref="L615:L653" si="109">M615+N615</f>
        <v>1113900</v>
      </c>
      <c r="M615" s="9">
        <v>1113900</v>
      </c>
      <c r="N615" s="9"/>
      <c r="O615" s="9">
        <f t="shared" ref="O615:O653" si="110">P615+Q615</f>
        <v>0</v>
      </c>
      <c r="P615" s="9"/>
      <c r="Q615" s="9"/>
      <c r="R615" s="9">
        <f t="shared" ref="R615:R653" si="111">S615+T615</f>
        <v>0</v>
      </c>
      <c r="S615" s="9"/>
      <c r="T615" s="9"/>
      <c r="U615" s="9">
        <f t="shared" ref="U615:U653" si="112">V615+W615</f>
        <v>0</v>
      </c>
      <c r="V615" s="9"/>
      <c r="W615" s="9"/>
      <c r="X615" s="9">
        <f t="shared" ref="X615:X653" si="113">Y615+Z615</f>
        <v>0</v>
      </c>
      <c r="Y615" s="9"/>
      <c r="Z615" s="9"/>
      <c r="AA615" s="10">
        <f t="shared" ref="AA615:AA653" si="114">C615+I615-L615-O615-U615-X615-R615</f>
        <v>0</v>
      </c>
      <c r="AB615" s="11">
        <v>45728</v>
      </c>
    </row>
    <row r="616" spans="1:28" ht="15.75" x14ac:dyDescent="0.25">
      <c r="A616" s="39">
        <v>45728</v>
      </c>
      <c r="B616" s="35" t="s">
        <v>230</v>
      </c>
      <c r="C616" s="33"/>
      <c r="D616" s="35" t="s">
        <v>31</v>
      </c>
      <c r="E616" s="33" t="s">
        <v>748</v>
      </c>
      <c r="F616" s="33">
        <v>1</v>
      </c>
      <c r="G616" s="33" t="s">
        <v>51</v>
      </c>
      <c r="H616" s="33">
        <v>155000</v>
      </c>
      <c r="I616" s="20">
        <f t="shared" si="108"/>
        <v>155000</v>
      </c>
      <c r="J616" s="37" t="s">
        <v>241</v>
      </c>
      <c r="K616" s="20"/>
      <c r="L616" s="9">
        <f t="shared" si="109"/>
        <v>155000</v>
      </c>
      <c r="M616" s="9">
        <v>155000</v>
      </c>
      <c r="N616" s="9"/>
      <c r="O616" s="9">
        <f t="shared" si="110"/>
        <v>0</v>
      </c>
      <c r="P616" s="9"/>
      <c r="Q616" s="9"/>
      <c r="R616" s="9">
        <f t="shared" si="111"/>
        <v>0</v>
      </c>
      <c r="S616" s="9"/>
      <c r="T616" s="9"/>
      <c r="U616" s="9">
        <f t="shared" si="112"/>
        <v>0</v>
      </c>
      <c r="V616" s="9"/>
      <c r="W616" s="9"/>
      <c r="X616" s="9">
        <f t="shared" si="113"/>
        <v>0</v>
      </c>
      <c r="Y616" s="9"/>
      <c r="Z616" s="9"/>
      <c r="AA616" s="10">
        <f t="shared" si="114"/>
        <v>0</v>
      </c>
      <c r="AB616" s="11">
        <v>45728</v>
      </c>
    </row>
    <row r="617" spans="1:28" ht="15.75" x14ac:dyDescent="0.25">
      <c r="A617" s="39">
        <v>45728</v>
      </c>
      <c r="B617" s="33" t="s">
        <v>422</v>
      </c>
      <c r="C617" s="33"/>
      <c r="D617" s="35" t="s">
        <v>31</v>
      </c>
      <c r="E617" s="33" t="s">
        <v>91</v>
      </c>
      <c r="F617" s="33">
        <v>2500</v>
      </c>
      <c r="G617" s="33" t="s">
        <v>29</v>
      </c>
      <c r="H617" s="33">
        <v>4200</v>
      </c>
      <c r="I617" s="20">
        <f t="shared" si="108"/>
        <v>10500000</v>
      </c>
      <c r="J617" s="37" t="s">
        <v>240</v>
      </c>
      <c r="K617" s="20" t="s">
        <v>847</v>
      </c>
      <c r="L617" s="9">
        <f t="shared" si="109"/>
        <v>0</v>
      </c>
      <c r="M617" s="9"/>
      <c r="N617" s="9"/>
      <c r="O617" s="9">
        <f t="shared" si="110"/>
        <v>10500000</v>
      </c>
      <c r="P617" s="9">
        <v>10500000</v>
      </c>
      <c r="Q617" s="9"/>
      <c r="R617" s="9">
        <f t="shared" si="111"/>
        <v>0</v>
      </c>
      <c r="S617" s="9"/>
      <c r="T617" s="9"/>
      <c r="U617" s="9">
        <f t="shared" si="112"/>
        <v>0</v>
      </c>
      <c r="V617" s="9"/>
      <c r="W617" s="9"/>
      <c r="X617" s="9">
        <f t="shared" si="113"/>
        <v>0</v>
      </c>
      <c r="Y617" s="9"/>
      <c r="Z617" s="9"/>
      <c r="AA617" s="10">
        <f t="shared" si="114"/>
        <v>0</v>
      </c>
      <c r="AB617" s="11">
        <v>45729</v>
      </c>
    </row>
    <row r="618" spans="1:28" ht="15.75" x14ac:dyDescent="0.25">
      <c r="A618" s="39">
        <v>45728</v>
      </c>
      <c r="B618" s="33" t="s">
        <v>835</v>
      </c>
      <c r="C618" s="33"/>
      <c r="D618" s="33" t="s">
        <v>41</v>
      </c>
      <c r="E618" s="33" t="s">
        <v>130</v>
      </c>
      <c r="F618" s="33">
        <v>10</v>
      </c>
      <c r="G618" s="33" t="s">
        <v>51</v>
      </c>
      <c r="H618" s="33">
        <v>50000</v>
      </c>
      <c r="I618" s="20">
        <f t="shared" si="108"/>
        <v>500000</v>
      </c>
      <c r="J618" s="37" t="s">
        <v>241</v>
      </c>
      <c r="K618" s="20"/>
      <c r="L618" s="9">
        <f t="shared" si="109"/>
        <v>500000</v>
      </c>
      <c r="M618" s="9">
        <v>500000</v>
      </c>
      <c r="N618" s="9"/>
      <c r="O618" s="9">
        <f t="shared" si="110"/>
        <v>0</v>
      </c>
      <c r="P618" s="9"/>
      <c r="Q618" s="9"/>
      <c r="R618" s="9">
        <f t="shared" si="111"/>
        <v>0</v>
      </c>
      <c r="S618" s="9"/>
      <c r="T618" s="9"/>
      <c r="U618" s="9">
        <f t="shared" si="112"/>
        <v>0</v>
      </c>
      <c r="V618" s="9"/>
      <c r="W618" s="9"/>
      <c r="X618" s="9">
        <f t="shared" si="113"/>
        <v>0</v>
      </c>
      <c r="Y618" s="9"/>
      <c r="Z618" s="9"/>
      <c r="AA618" s="10">
        <f t="shared" si="114"/>
        <v>0</v>
      </c>
      <c r="AB618" s="11">
        <v>45729</v>
      </c>
    </row>
    <row r="619" spans="1:28" ht="15.75" x14ac:dyDescent="0.25">
      <c r="A619" s="39">
        <v>45728</v>
      </c>
      <c r="B619" s="33" t="s">
        <v>835</v>
      </c>
      <c r="C619" s="33"/>
      <c r="D619" s="33" t="s">
        <v>41</v>
      </c>
      <c r="E619" s="33" t="s">
        <v>102</v>
      </c>
      <c r="F619" s="33">
        <v>12</v>
      </c>
      <c r="G619" s="33" t="s">
        <v>74</v>
      </c>
      <c r="H619" s="33">
        <v>65000</v>
      </c>
      <c r="I619" s="20">
        <f t="shared" si="108"/>
        <v>780000</v>
      </c>
      <c r="J619" s="37" t="s">
        <v>241</v>
      </c>
      <c r="K619" s="20"/>
      <c r="L619" s="9">
        <f t="shared" si="109"/>
        <v>780000</v>
      </c>
      <c r="M619" s="9">
        <v>780000</v>
      </c>
      <c r="N619" s="9"/>
      <c r="O619" s="9">
        <f t="shared" si="110"/>
        <v>0</v>
      </c>
      <c r="P619" s="9"/>
      <c r="Q619" s="9"/>
      <c r="R619" s="9">
        <f t="shared" si="111"/>
        <v>0</v>
      </c>
      <c r="S619" s="9"/>
      <c r="T619" s="9"/>
      <c r="U619" s="9">
        <f t="shared" si="112"/>
        <v>0</v>
      </c>
      <c r="V619" s="9"/>
      <c r="W619" s="9"/>
      <c r="X619" s="9">
        <f t="shared" si="113"/>
        <v>0</v>
      </c>
      <c r="Y619" s="9"/>
      <c r="Z619" s="9"/>
      <c r="AA619" s="10">
        <f t="shared" si="114"/>
        <v>0</v>
      </c>
      <c r="AB619" s="11">
        <v>45729</v>
      </c>
    </row>
    <row r="620" spans="1:28" ht="15.75" x14ac:dyDescent="0.25">
      <c r="A620" s="39">
        <v>45728</v>
      </c>
      <c r="B620" s="33" t="s">
        <v>835</v>
      </c>
      <c r="C620" s="33"/>
      <c r="D620" s="33" t="s">
        <v>41</v>
      </c>
      <c r="E620" s="33" t="s">
        <v>480</v>
      </c>
      <c r="F620" s="33">
        <v>5</v>
      </c>
      <c r="G620" s="33" t="s">
        <v>25</v>
      </c>
      <c r="H620" s="33">
        <v>25000</v>
      </c>
      <c r="I620" s="20">
        <f t="shared" si="108"/>
        <v>125000</v>
      </c>
      <c r="J620" s="37" t="s">
        <v>241</v>
      </c>
      <c r="K620" s="20"/>
      <c r="L620" s="9">
        <f t="shared" si="109"/>
        <v>125000</v>
      </c>
      <c r="M620" s="9">
        <v>125000</v>
      </c>
      <c r="N620" s="9"/>
      <c r="O620" s="9">
        <f t="shared" si="110"/>
        <v>0</v>
      </c>
      <c r="P620" s="9"/>
      <c r="Q620" s="9"/>
      <c r="R620" s="9">
        <f t="shared" si="111"/>
        <v>0</v>
      </c>
      <c r="S620" s="9"/>
      <c r="T620" s="9"/>
      <c r="U620" s="9">
        <f t="shared" si="112"/>
        <v>0</v>
      </c>
      <c r="V620" s="9"/>
      <c r="W620" s="9"/>
      <c r="X620" s="9">
        <f t="shared" si="113"/>
        <v>0</v>
      </c>
      <c r="Y620" s="9"/>
      <c r="Z620" s="9"/>
      <c r="AA620" s="10">
        <f t="shared" si="114"/>
        <v>0</v>
      </c>
      <c r="AB620" s="11">
        <v>45729</v>
      </c>
    </row>
    <row r="621" spans="1:28" ht="15.75" x14ac:dyDescent="0.25">
      <c r="A621" s="39">
        <v>45728</v>
      </c>
      <c r="B621" s="33" t="s">
        <v>87</v>
      </c>
      <c r="C621" s="33"/>
      <c r="D621" s="33" t="s">
        <v>41</v>
      </c>
      <c r="E621" s="33" t="s">
        <v>166</v>
      </c>
      <c r="F621" s="33">
        <v>1</v>
      </c>
      <c r="G621" s="33" t="s">
        <v>23</v>
      </c>
      <c r="H621" s="33">
        <v>400000</v>
      </c>
      <c r="I621" s="20">
        <f t="shared" si="108"/>
        <v>400000</v>
      </c>
      <c r="J621" s="37" t="s">
        <v>241</v>
      </c>
      <c r="K621" s="20"/>
      <c r="L621" s="9">
        <f t="shared" si="109"/>
        <v>0</v>
      </c>
      <c r="M621" s="9"/>
      <c r="N621" s="9"/>
      <c r="O621" s="9">
        <f t="shared" si="110"/>
        <v>0</v>
      </c>
      <c r="P621" s="9"/>
      <c r="Q621" s="9"/>
      <c r="R621" s="9">
        <f t="shared" si="111"/>
        <v>0</v>
      </c>
      <c r="S621" s="9"/>
      <c r="T621" s="9"/>
      <c r="U621" s="9">
        <f t="shared" si="112"/>
        <v>400000</v>
      </c>
      <c r="V621" s="9">
        <v>400000</v>
      </c>
      <c r="W621" s="9"/>
      <c r="X621" s="9">
        <f t="shared" si="113"/>
        <v>0</v>
      </c>
      <c r="Y621" s="9"/>
      <c r="Z621" s="9"/>
      <c r="AA621" s="10">
        <f t="shared" si="114"/>
        <v>0</v>
      </c>
      <c r="AB621" s="11">
        <v>45728</v>
      </c>
    </row>
    <row r="622" spans="1:28" ht="15.75" x14ac:dyDescent="0.25">
      <c r="A622" s="39">
        <v>45728</v>
      </c>
      <c r="B622" s="33" t="s">
        <v>261</v>
      </c>
      <c r="C622" s="33"/>
      <c r="D622" s="33" t="s">
        <v>31</v>
      </c>
      <c r="E622" s="33" t="s">
        <v>328</v>
      </c>
      <c r="F622" s="33">
        <v>50</v>
      </c>
      <c r="G622" s="33" t="s">
        <v>51</v>
      </c>
      <c r="H622" s="33">
        <v>125000</v>
      </c>
      <c r="I622" s="20">
        <f t="shared" si="108"/>
        <v>6250000</v>
      </c>
      <c r="J622" s="34" t="s">
        <v>26</v>
      </c>
      <c r="K622" s="20"/>
      <c r="L622" s="9">
        <f t="shared" si="109"/>
        <v>0</v>
      </c>
      <c r="M622" s="9"/>
      <c r="N622" s="9"/>
      <c r="O622" s="9">
        <f t="shared" si="110"/>
        <v>0</v>
      </c>
      <c r="P622" s="9"/>
      <c r="Q622" s="9"/>
      <c r="R622" s="9">
        <f t="shared" si="111"/>
        <v>0</v>
      </c>
      <c r="S622" s="9"/>
      <c r="T622" s="9"/>
      <c r="U622" s="9">
        <f t="shared" si="112"/>
        <v>0</v>
      </c>
      <c r="V622" s="9"/>
      <c r="W622" s="9"/>
      <c r="X622" s="9">
        <f t="shared" si="113"/>
        <v>0</v>
      </c>
      <c r="Y622" s="9"/>
      <c r="Z622" s="9"/>
      <c r="AA622" s="10">
        <f t="shared" si="114"/>
        <v>6250000</v>
      </c>
      <c r="AB622" s="11"/>
    </row>
    <row r="623" spans="1:28" ht="15.75" x14ac:dyDescent="0.25">
      <c r="A623" s="39">
        <v>45728</v>
      </c>
      <c r="B623" s="33" t="s">
        <v>261</v>
      </c>
      <c r="C623" s="33"/>
      <c r="D623" s="33" t="s">
        <v>31</v>
      </c>
      <c r="E623" s="33" t="s">
        <v>45</v>
      </c>
      <c r="F623" s="33">
        <v>50</v>
      </c>
      <c r="G623" s="33" t="s">
        <v>51</v>
      </c>
      <c r="H623" s="33">
        <v>180000</v>
      </c>
      <c r="I623" s="20">
        <f t="shared" si="108"/>
        <v>9000000</v>
      </c>
      <c r="J623" s="34" t="s">
        <v>26</v>
      </c>
      <c r="K623" s="20"/>
      <c r="L623" s="9">
        <f t="shared" si="109"/>
        <v>0</v>
      </c>
      <c r="M623" s="9"/>
      <c r="N623" s="9"/>
      <c r="O623" s="9">
        <f t="shared" si="110"/>
        <v>0</v>
      </c>
      <c r="P623" s="9"/>
      <c r="Q623" s="9"/>
      <c r="R623" s="9">
        <f t="shared" si="111"/>
        <v>0</v>
      </c>
      <c r="S623" s="9"/>
      <c r="T623" s="9"/>
      <c r="U623" s="9">
        <f t="shared" si="112"/>
        <v>0</v>
      </c>
      <c r="V623" s="9"/>
      <c r="W623" s="9"/>
      <c r="X623" s="9">
        <f t="shared" si="113"/>
        <v>0</v>
      </c>
      <c r="Y623" s="9"/>
      <c r="Z623" s="9"/>
      <c r="AA623" s="10">
        <f t="shared" si="114"/>
        <v>9000000</v>
      </c>
      <c r="AB623" s="11"/>
    </row>
    <row r="624" spans="1:28" ht="15.75" x14ac:dyDescent="0.25">
      <c r="A624" s="39">
        <v>45728</v>
      </c>
      <c r="B624" s="33" t="s">
        <v>261</v>
      </c>
      <c r="C624" s="33"/>
      <c r="D624" s="33" t="s">
        <v>31</v>
      </c>
      <c r="E624" s="33" t="s">
        <v>98</v>
      </c>
      <c r="F624" s="33">
        <v>225</v>
      </c>
      <c r="G624" s="33" t="s">
        <v>51</v>
      </c>
      <c r="H624" s="33">
        <v>47000</v>
      </c>
      <c r="I624" s="20">
        <f t="shared" si="108"/>
        <v>10575000</v>
      </c>
      <c r="J624" s="34" t="s">
        <v>26</v>
      </c>
      <c r="K624" s="20"/>
      <c r="L624" s="9">
        <f t="shared" si="109"/>
        <v>0</v>
      </c>
      <c r="M624" s="9"/>
      <c r="N624" s="9"/>
      <c r="O624" s="9">
        <f t="shared" si="110"/>
        <v>0</v>
      </c>
      <c r="P624" s="9"/>
      <c r="Q624" s="9"/>
      <c r="R624" s="9">
        <f t="shared" si="111"/>
        <v>0</v>
      </c>
      <c r="S624" s="9"/>
      <c r="T624" s="9"/>
      <c r="U624" s="9">
        <f t="shared" si="112"/>
        <v>0</v>
      </c>
      <c r="V624" s="9"/>
      <c r="W624" s="9"/>
      <c r="X624" s="9">
        <f t="shared" si="113"/>
        <v>0</v>
      </c>
      <c r="Y624" s="9"/>
      <c r="Z624" s="9"/>
      <c r="AA624" s="10">
        <f t="shared" si="114"/>
        <v>10575000</v>
      </c>
      <c r="AB624" s="11"/>
    </row>
    <row r="625" spans="1:28" ht="15.75" x14ac:dyDescent="0.25">
      <c r="A625" s="39">
        <v>45728</v>
      </c>
      <c r="B625" s="33" t="s">
        <v>261</v>
      </c>
      <c r="C625" s="33"/>
      <c r="D625" s="33" t="s">
        <v>31</v>
      </c>
      <c r="E625" s="33" t="s">
        <v>407</v>
      </c>
      <c r="F625" s="33">
        <v>24</v>
      </c>
      <c r="G625" s="33" t="s">
        <v>33</v>
      </c>
      <c r="H625" s="33">
        <v>300000</v>
      </c>
      <c r="I625" s="20">
        <f t="shared" si="108"/>
        <v>7200000</v>
      </c>
      <c r="J625" s="34" t="s">
        <v>26</v>
      </c>
      <c r="K625" s="20"/>
      <c r="L625" s="9">
        <f t="shared" si="109"/>
        <v>0</v>
      </c>
      <c r="M625" s="9"/>
      <c r="N625" s="9"/>
      <c r="O625" s="9">
        <f t="shared" si="110"/>
        <v>0</v>
      </c>
      <c r="P625" s="9"/>
      <c r="Q625" s="9"/>
      <c r="R625" s="9">
        <f t="shared" si="111"/>
        <v>0</v>
      </c>
      <c r="S625" s="9"/>
      <c r="T625" s="9"/>
      <c r="U625" s="9">
        <f t="shared" si="112"/>
        <v>0</v>
      </c>
      <c r="V625" s="9"/>
      <c r="W625" s="9"/>
      <c r="X625" s="9">
        <f t="shared" si="113"/>
        <v>0</v>
      </c>
      <c r="Y625" s="9"/>
      <c r="Z625" s="9"/>
      <c r="AA625" s="10">
        <f t="shared" si="114"/>
        <v>7200000</v>
      </c>
      <c r="AB625" s="11"/>
    </row>
    <row r="626" spans="1:28" ht="15.75" x14ac:dyDescent="0.25">
      <c r="A626" s="39">
        <v>45728</v>
      </c>
      <c r="B626" s="33" t="s">
        <v>261</v>
      </c>
      <c r="C626" s="33"/>
      <c r="D626" s="33" t="s">
        <v>31</v>
      </c>
      <c r="E626" s="33" t="s">
        <v>308</v>
      </c>
      <c r="F626" s="33">
        <v>10</v>
      </c>
      <c r="G626" s="33" t="s">
        <v>51</v>
      </c>
      <c r="H626" s="33">
        <v>86000</v>
      </c>
      <c r="I626" s="20">
        <f t="shared" si="108"/>
        <v>860000</v>
      </c>
      <c r="J626" s="34" t="s">
        <v>26</v>
      </c>
      <c r="K626" s="20"/>
      <c r="L626" s="9">
        <f t="shared" si="109"/>
        <v>0</v>
      </c>
      <c r="M626" s="9"/>
      <c r="N626" s="9"/>
      <c r="O626" s="9">
        <f t="shared" si="110"/>
        <v>0</v>
      </c>
      <c r="P626" s="9"/>
      <c r="Q626" s="9"/>
      <c r="R626" s="9">
        <f t="shared" si="111"/>
        <v>0</v>
      </c>
      <c r="S626" s="9"/>
      <c r="T626" s="9"/>
      <c r="U626" s="9">
        <f t="shared" si="112"/>
        <v>0</v>
      </c>
      <c r="V626" s="9"/>
      <c r="W626" s="9"/>
      <c r="X626" s="9">
        <f t="shared" si="113"/>
        <v>0</v>
      </c>
      <c r="Y626" s="9"/>
      <c r="Z626" s="9"/>
      <c r="AA626" s="10">
        <f t="shared" si="114"/>
        <v>860000</v>
      </c>
      <c r="AB626" s="11"/>
    </row>
    <row r="627" spans="1:28" ht="15.75" x14ac:dyDescent="0.25">
      <c r="A627" s="39">
        <v>45728</v>
      </c>
      <c r="B627" s="33" t="s">
        <v>261</v>
      </c>
      <c r="C627" s="33"/>
      <c r="D627" s="33" t="s">
        <v>31</v>
      </c>
      <c r="E627" s="33" t="s">
        <v>311</v>
      </c>
      <c r="F627" s="33">
        <v>10</v>
      </c>
      <c r="G627" s="33" t="s">
        <v>51</v>
      </c>
      <c r="H627" s="33">
        <v>86000</v>
      </c>
      <c r="I627" s="20">
        <f t="shared" si="108"/>
        <v>860000</v>
      </c>
      <c r="J627" s="34" t="s">
        <v>26</v>
      </c>
      <c r="K627" s="20"/>
      <c r="L627" s="9">
        <f t="shared" si="109"/>
        <v>0</v>
      </c>
      <c r="M627" s="9"/>
      <c r="N627" s="9"/>
      <c r="O627" s="9">
        <f t="shared" si="110"/>
        <v>0</v>
      </c>
      <c r="P627" s="9"/>
      <c r="Q627" s="9"/>
      <c r="R627" s="9">
        <f t="shared" si="111"/>
        <v>0</v>
      </c>
      <c r="S627" s="9"/>
      <c r="T627" s="9"/>
      <c r="U627" s="9">
        <f t="shared" si="112"/>
        <v>0</v>
      </c>
      <c r="V627" s="9"/>
      <c r="W627" s="9"/>
      <c r="X627" s="9">
        <f t="shared" si="113"/>
        <v>0</v>
      </c>
      <c r="Y627" s="9"/>
      <c r="Z627" s="9"/>
      <c r="AA627" s="10">
        <f t="shared" si="114"/>
        <v>860000</v>
      </c>
      <c r="AB627" s="11"/>
    </row>
    <row r="628" spans="1:28" ht="15.75" x14ac:dyDescent="0.25">
      <c r="A628" s="39">
        <v>45728</v>
      </c>
      <c r="B628" s="33" t="s">
        <v>261</v>
      </c>
      <c r="C628" s="33"/>
      <c r="D628" s="33" t="s">
        <v>31</v>
      </c>
      <c r="E628" s="33" t="s">
        <v>310</v>
      </c>
      <c r="F628" s="33">
        <v>10</v>
      </c>
      <c r="G628" s="33" t="s">
        <v>51</v>
      </c>
      <c r="H628" s="33">
        <v>86000</v>
      </c>
      <c r="I628" s="20">
        <f t="shared" si="108"/>
        <v>860000</v>
      </c>
      <c r="J628" s="34" t="s">
        <v>26</v>
      </c>
      <c r="K628" s="20"/>
      <c r="L628" s="9">
        <f t="shared" si="109"/>
        <v>0</v>
      </c>
      <c r="M628" s="9"/>
      <c r="N628" s="9"/>
      <c r="O628" s="9">
        <f t="shared" si="110"/>
        <v>0</v>
      </c>
      <c r="P628" s="9"/>
      <c r="Q628" s="9"/>
      <c r="R628" s="9">
        <f t="shared" si="111"/>
        <v>0</v>
      </c>
      <c r="S628" s="9"/>
      <c r="T628" s="9"/>
      <c r="U628" s="9">
        <f t="shared" si="112"/>
        <v>0</v>
      </c>
      <c r="V628" s="9"/>
      <c r="W628" s="9"/>
      <c r="X628" s="9">
        <f t="shared" si="113"/>
        <v>0</v>
      </c>
      <c r="Y628" s="9"/>
      <c r="Z628" s="9"/>
      <c r="AA628" s="10">
        <f t="shared" si="114"/>
        <v>860000</v>
      </c>
      <c r="AB628" s="11"/>
    </row>
    <row r="629" spans="1:28" ht="15.75" x14ac:dyDescent="0.25">
      <c r="A629" s="39">
        <v>45728</v>
      </c>
      <c r="B629" s="33" t="s">
        <v>261</v>
      </c>
      <c r="C629" s="33"/>
      <c r="D629" s="33" t="s">
        <v>31</v>
      </c>
      <c r="E629" s="33" t="s">
        <v>309</v>
      </c>
      <c r="F629" s="33">
        <v>10</v>
      </c>
      <c r="G629" s="33" t="s">
        <v>51</v>
      </c>
      <c r="H629" s="33">
        <v>86000</v>
      </c>
      <c r="I629" s="20">
        <f t="shared" si="108"/>
        <v>860000</v>
      </c>
      <c r="J629" s="34" t="s">
        <v>26</v>
      </c>
      <c r="K629" s="20"/>
      <c r="L629" s="9">
        <f t="shared" si="109"/>
        <v>0</v>
      </c>
      <c r="M629" s="9"/>
      <c r="N629" s="9"/>
      <c r="O629" s="9">
        <f t="shared" si="110"/>
        <v>0</v>
      </c>
      <c r="P629" s="9"/>
      <c r="Q629" s="9"/>
      <c r="R629" s="9">
        <f t="shared" si="111"/>
        <v>0</v>
      </c>
      <c r="S629" s="9"/>
      <c r="T629" s="9"/>
      <c r="U629" s="9">
        <f t="shared" si="112"/>
        <v>0</v>
      </c>
      <c r="V629" s="9"/>
      <c r="W629" s="9"/>
      <c r="X629" s="9">
        <f t="shared" si="113"/>
        <v>0</v>
      </c>
      <c r="Y629" s="9"/>
      <c r="Z629" s="9"/>
      <c r="AA629" s="10">
        <f t="shared" si="114"/>
        <v>860000</v>
      </c>
      <c r="AB629" s="11"/>
    </row>
    <row r="630" spans="1:28" ht="15.75" x14ac:dyDescent="0.25">
      <c r="A630" s="39">
        <v>45728</v>
      </c>
      <c r="B630" s="33" t="s">
        <v>261</v>
      </c>
      <c r="C630" s="33"/>
      <c r="D630" s="33" t="s">
        <v>31</v>
      </c>
      <c r="E630" s="33" t="s">
        <v>91</v>
      </c>
      <c r="F630" s="33">
        <v>1000</v>
      </c>
      <c r="G630" s="33" t="s">
        <v>29</v>
      </c>
      <c r="H630" s="33">
        <v>4000</v>
      </c>
      <c r="I630" s="20">
        <f t="shared" si="108"/>
        <v>4000000</v>
      </c>
      <c r="J630" s="34" t="s">
        <v>26</v>
      </c>
      <c r="K630" s="20"/>
      <c r="L630" s="9">
        <f t="shared" si="109"/>
        <v>0</v>
      </c>
      <c r="M630" s="9"/>
      <c r="N630" s="9"/>
      <c r="O630" s="9">
        <f t="shared" si="110"/>
        <v>0</v>
      </c>
      <c r="P630" s="9"/>
      <c r="Q630" s="9"/>
      <c r="R630" s="9">
        <f t="shared" si="111"/>
        <v>0</v>
      </c>
      <c r="S630" s="9"/>
      <c r="T630" s="9"/>
      <c r="U630" s="9">
        <f t="shared" si="112"/>
        <v>0</v>
      </c>
      <c r="V630" s="9"/>
      <c r="W630" s="9"/>
      <c r="X630" s="9">
        <f t="shared" si="113"/>
        <v>0</v>
      </c>
      <c r="Y630" s="9"/>
      <c r="Z630" s="9"/>
      <c r="AA630" s="10">
        <f t="shared" si="114"/>
        <v>4000000</v>
      </c>
      <c r="AB630" s="11"/>
    </row>
    <row r="631" spans="1:28" ht="15.75" x14ac:dyDescent="0.25">
      <c r="A631" s="39">
        <v>45728</v>
      </c>
      <c r="B631" s="33" t="s">
        <v>261</v>
      </c>
      <c r="C631" s="33"/>
      <c r="D631" s="33" t="s">
        <v>31</v>
      </c>
      <c r="E631" s="33" t="s">
        <v>297</v>
      </c>
      <c r="F631" s="33">
        <v>2000</v>
      </c>
      <c r="G631" s="33" t="s">
        <v>29</v>
      </c>
      <c r="H631" s="33">
        <v>2000</v>
      </c>
      <c r="I631" s="20">
        <f t="shared" si="108"/>
        <v>4000000</v>
      </c>
      <c r="J631" s="34" t="s">
        <v>26</v>
      </c>
      <c r="K631" s="20"/>
      <c r="L631" s="9">
        <f t="shared" si="109"/>
        <v>0</v>
      </c>
      <c r="M631" s="9"/>
      <c r="N631" s="9"/>
      <c r="O631" s="9">
        <f t="shared" si="110"/>
        <v>0</v>
      </c>
      <c r="P631" s="9"/>
      <c r="Q631" s="9"/>
      <c r="R631" s="9">
        <f t="shared" si="111"/>
        <v>0</v>
      </c>
      <c r="S631" s="9"/>
      <c r="T631" s="9"/>
      <c r="U631" s="9">
        <f t="shared" si="112"/>
        <v>0</v>
      </c>
      <c r="V631" s="9"/>
      <c r="W631" s="9"/>
      <c r="X631" s="9">
        <f t="shared" si="113"/>
        <v>0</v>
      </c>
      <c r="Y631" s="9"/>
      <c r="Z631" s="9"/>
      <c r="AA631" s="10">
        <f t="shared" si="114"/>
        <v>4000000</v>
      </c>
      <c r="AB631" s="11"/>
    </row>
    <row r="632" spans="1:28" ht="15.75" x14ac:dyDescent="0.25">
      <c r="A632" s="39">
        <v>45728</v>
      </c>
      <c r="B632" s="33" t="s">
        <v>836</v>
      </c>
      <c r="C632" s="33"/>
      <c r="D632" s="33" t="s">
        <v>31</v>
      </c>
      <c r="E632" s="33" t="s">
        <v>187</v>
      </c>
      <c r="F632" s="33">
        <v>2</v>
      </c>
      <c r="G632" s="33" t="s">
        <v>23</v>
      </c>
      <c r="H632" s="33">
        <v>400000</v>
      </c>
      <c r="I632" s="20">
        <f t="shared" si="108"/>
        <v>800000</v>
      </c>
      <c r="J632" s="37" t="s">
        <v>240</v>
      </c>
      <c r="K632" s="20"/>
      <c r="L632" s="9">
        <f t="shared" si="109"/>
        <v>0</v>
      </c>
      <c r="M632" s="9"/>
      <c r="N632" s="9"/>
      <c r="O632" s="9">
        <f t="shared" si="110"/>
        <v>800000</v>
      </c>
      <c r="P632" s="9">
        <v>800000</v>
      </c>
      <c r="Q632" s="9"/>
      <c r="R632" s="9">
        <f t="shared" si="111"/>
        <v>0</v>
      </c>
      <c r="S632" s="9"/>
      <c r="T632" s="9"/>
      <c r="U632" s="9">
        <f t="shared" si="112"/>
        <v>0</v>
      </c>
      <c r="V632" s="9"/>
      <c r="W632" s="9"/>
      <c r="X632" s="9">
        <f t="shared" si="113"/>
        <v>0</v>
      </c>
      <c r="Y632" s="9"/>
      <c r="Z632" s="9"/>
      <c r="AA632" s="10">
        <f t="shared" si="114"/>
        <v>0</v>
      </c>
      <c r="AB632" s="11">
        <v>45728</v>
      </c>
    </row>
    <row r="633" spans="1:28" ht="15.75" x14ac:dyDescent="0.25">
      <c r="A633" s="39">
        <v>45728</v>
      </c>
      <c r="B633" s="59" t="s">
        <v>413</v>
      </c>
      <c r="C633" s="59"/>
      <c r="D633" s="59"/>
      <c r="E633" s="59" t="s">
        <v>436</v>
      </c>
      <c r="F633" s="59">
        <v>613</v>
      </c>
      <c r="G633" s="59" t="s">
        <v>51</v>
      </c>
      <c r="H633" s="33"/>
      <c r="I633" s="20">
        <f t="shared" si="108"/>
        <v>0</v>
      </c>
      <c r="J633" s="34" t="s">
        <v>26</v>
      </c>
      <c r="K633" s="20"/>
      <c r="L633" s="9">
        <f t="shared" si="109"/>
        <v>0</v>
      </c>
      <c r="M633" s="9"/>
      <c r="N633" s="9"/>
      <c r="O633" s="9">
        <f t="shared" si="110"/>
        <v>0</v>
      </c>
      <c r="P633" s="9"/>
      <c r="Q633" s="9"/>
      <c r="R633" s="9">
        <f t="shared" si="111"/>
        <v>0</v>
      </c>
      <c r="S633" s="9"/>
      <c r="T633" s="9"/>
      <c r="U633" s="9">
        <f t="shared" si="112"/>
        <v>0</v>
      </c>
      <c r="V633" s="9"/>
      <c r="W633" s="9"/>
      <c r="X633" s="9">
        <f t="shared" si="113"/>
        <v>0</v>
      </c>
      <c r="Y633" s="9"/>
      <c r="Z633" s="9"/>
      <c r="AA633" s="10">
        <f t="shared" si="114"/>
        <v>0</v>
      </c>
      <c r="AB633" s="11"/>
    </row>
    <row r="634" spans="1:28" ht="15.75" x14ac:dyDescent="0.25">
      <c r="A634" s="39">
        <v>45728</v>
      </c>
      <c r="B634" s="33" t="s">
        <v>837</v>
      </c>
      <c r="C634" s="33"/>
      <c r="D634" s="33" t="s">
        <v>31</v>
      </c>
      <c r="E634" s="33" t="s">
        <v>80</v>
      </c>
      <c r="F634" s="33">
        <v>1</v>
      </c>
      <c r="G634" s="33" t="s">
        <v>23</v>
      </c>
      <c r="H634" s="33">
        <v>1200000</v>
      </c>
      <c r="I634" s="20">
        <f t="shared" si="108"/>
        <v>1200000</v>
      </c>
      <c r="J634" s="37" t="s">
        <v>241</v>
      </c>
      <c r="K634" s="20"/>
      <c r="L634" s="9">
        <f t="shared" si="109"/>
        <v>0</v>
      </c>
      <c r="M634" s="9"/>
      <c r="N634" s="9"/>
      <c r="O634" s="9">
        <f t="shared" si="110"/>
        <v>0</v>
      </c>
      <c r="P634" s="9"/>
      <c r="Q634" s="9"/>
      <c r="R634" s="9">
        <f t="shared" si="111"/>
        <v>0</v>
      </c>
      <c r="S634" s="9"/>
      <c r="T634" s="9"/>
      <c r="U634" s="9">
        <f t="shared" si="112"/>
        <v>1200000</v>
      </c>
      <c r="V634" s="9">
        <v>1200000</v>
      </c>
      <c r="W634" s="9"/>
      <c r="X634" s="9">
        <f t="shared" si="113"/>
        <v>0</v>
      </c>
      <c r="Y634" s="9"/>
      <c r="Z634" s="9"/>
      <c r="AA634" s="10">
        <f t="shared" si="114"/>
        <v>0</v>
      </c>
      <c r="AB634" s="11">
        <v>45728</v>
      </c>
    </row>
    <row r="635" spans="1:28" ht="15.75" x14ac:dyDescent="0.25">
      <c r="A635" s="39">
        <v>45728</v>
      </c>
      <c r="B635" s="33" t="s">
        <v>219</v>
      </c>
      <c r="C635" s="33"/>
      <c r="D635" s="33" t="s">
        <v>31</v>
      </c>
      <c r="E635" s="33" t="s">
        <v>270</v>
      </c>
      <c r="F635" s="33">
        <v>2750</v>
      </c>
      <c r="G635" s="33" t="s">
        <v>29</v>
      </c>
      <c r="H635" s="33">
        <v>1120</v>
      </c>
      <c r="I635" s="20">
        <f t="shared" si="108"/>
        <v>3080000</v>
      </c>
      <c r="J635" s="14" t="s">
        <v>240</v>
      </c>
      <c r="K635" s="20"/>
      <c r="L635" s="9">
        <f t="shared" si="109"/>
        <v>0</v>
      </c>
      <c r="M635" s="9"/>
      <c r="N635" s="9"/>
      <c r="O635" s="9">
        <f t="shared" si="110"/>
        <v>3080000</v>
      </c>
      <c r="P635" s="9">
        <v>3080000</v>
      </c>
      <c r="Q635" s="9"/>
      <c r="R635" s="9">
        <f t="shared" si="111"/>
        <v>0</v>
      </c>
      <c r="S635" s="9"/>
      <c r="T635" s="9"/>
      <c r="U635" s="9">
        <f t="shared" si="112"/>
        <v>0</v>
      </c>
      <c r="V635" s="9"/>
      <c r="W635" s="9"/>
      <c r="X635" s="9">
        <f t="shared" si="113"/>
        <v>0</v>
      </c>
      <c r="Y635" s="9"/>
      <c r="Z635" s="9"/>
      <c r="AA635" s="10">
        <f t="shared" si="114"/>
        <v>0</v>
      </c>
      <c r="AB635" s="11">
        <v>45740</v>
      </c>
    </row>
    <row r="636" spans="1:28" ht="15.75" x14ac:dyDescent="0.25">
      <c r="A636" s="39">
        <v>45728</v>
      </c>
      <c r="B636" s="33" t="s">
        <v>121</v>
      </c>
      <c r="C636" s="33"/>
      <c r="D636" s="33" t="s">
        <v>31</v>
      </c>
      <c r="E636" s="33" t="s">
        <v>91</v>
      </c>
      <c r="F636" s="33">
        <v>600</v>
      </c>
      <c r="G636" s="33" t="s">
        <v>29</v>
      </c>
      <c r="H636" s="33">
        <v>4000</v>
      </c>
      <c r="I636" s="20">
        <f t="shared" si="108"/>
        <v>2400000</v>
      </c>
      <c r="J636" s="34" t="s">
        <v>26</v>
      </c>
      <c r="K636" s="20" t="s">
        <v>851</v>
      </c>
      <c r="L636" s="9">
        <f t="shared" si="109"/>
        <v>0</v>
      </c>
      <c r="M636" s="9"/>
      <c r="N636" s="9"/>
      <c r="O636" s="9">
        <f t="shared" si="110"/>
        <v>0</v>
      </c>
      <c r="P636" s="9"/>
      <c r="Q636" s="9"/>
      <c r="R636" s="9">
        <f t="shared" si="111"/>
        <v>0</v>
      </c>
      <c r="S636" s="9"/>
      <c r="T636" s="9"/>
      <c r="U636" s="9">
        <f t="shared" si="112"/>
        <v>0</v>
      </c>
      <c r="V636" s="9"/>
      <c r="W636" s="9"/>
      <c r="X636" s="9">
        <f t="shared" si="113"/>
        <v>0</v>
      </c>
      <c r="Y636" s="9"/>
      <c r="Z636" s="9"/>
      <c r="AA636" s="10">
        <f t="shared" si="114"/>
        <v>2400000</v>
      </c>
      <c r="AB636" s="11"/>
    </row>
    <row r="637" spans="1:28" ht="15.75" x14ac:dyDescent="0.25">
      <c r="A637" s="39">
        <v>45728</v>
      </c>
      <c r="B637" s="35" t="s">
        <v>327</v>
      </c>
      <c r="C637" s="35"/>
      <c r="D637" s="35" t="s">
        <v>31</v>
      </c>
      <c r="E637" s="35" t="s">
        <v>73</v>
      </c>
      <c r="F637" s="35">
        <v>40</v>
      </c>
      <c r="G637" s="35" t="s">
        <v>74</v>
      </c>
      <c r="H637" s="35">
        <v>50000</v>
      </c>
      <c r="I637" s="20">
        <f t="shared" si="108"/>
        <v>2000000</v>
      </c>
      <c r="J637" s="41" t="s">
        <v>241</v>
      </c>
      <c r="K637" s="20"/>
      <c r="L637" s="9">
        <f t="shared" si="109"/>
        <v>2000000</v>
      </c>
      <c r="M637" s="9">
        <v>2000000</v>
      </c>
      <c r="N637" s="9"/>
      <c r="O637" s="9">
        <f t="shared" si="110"/>
        <v>0</v>
      </c>
      <c r="P637" s="9"/>
      <c r="Q637" s="9"/>
      <c r="R637" s="9">
        <f t="shared" si="111"/>
        <v>0</v>
      </c>
      <c r="S637" s="9"/>
      <c r="T637" s="9"/>
      <c r="U637" s="9">
        <f t="shared" si="112"/>
        <v>0</v>
      </c>
      <c r="V637" s="9"/>
      <c r="W637" s="9"/>
      <c r="X637" s="9">
        <f t="shared" si="113"/>
        <v>0</v>
      </c>
      <c r="Y637" s="9"/>
      <c r="Z637" s="9"/>
      <c r="AA637" s="10">
        <f t="shared" si="114"/>
        <v>0</v>
      </c>
      <c r="AB637" s="11">
        <v>45728</v>
      </c>
    </row>
    <row r="638" spans="1:28" ht="15.75" x14ac:dyDescent="0.25">
      <c r="A638" s="39">
        <v>45728</v>
      </c>
      <c r="B638" s="35" t="s">
        <v>327</v>
      </c>
      <c r="C638" s="33"/>
      <c r="D638" s="35" t="s">
        <v>31</v>
      </c>
      <c r="E638" s="33" t="s">
        <v>102</v>
      </c>
      <c r="F638" s="33">
        <v>4</v>
      </c>
      <c r="G638" s="33" t="s">
        <v>74</v>
      </c>
      <c r="H638" s="33">
        <v>65000</v>
      </c>
      <c r="I638" s="20">
        <f t="shared" si="108"/>
        <v>260000</v>
      </c>
      <c r="J638" s="41" t="s">
        <v>241</v>
      </c>
      <c r="K638" s="20"/>
      <c r="L638" s="9">
        <f t="shared" si="109"/>
        <v>260000</v>
      </c>
      <c r="M638" s="9">
        <v>260000</v>
      </c>
      <c r="N638" s="9"/>
      <c r="O638" s="9">
        <f t="shared" si="110"/>
        <v>0</v>
      </c>
      <c r="P638" s="9"/>
      <c r="Q638" s="9"/>
      <c r="R638" s="9">
        <f t="shared" si="111"/>
        <v>0</v>
      </c>
      <c r="S638" s="9"/>
      <c r="T638" s="9"/>
      <c r="U638" s="9">
        <f t="shared" si="112"/>
        <v>0</v>
      </c>
      <c r="V638" s="9"/>
      <c r="W638" s="9"/>
      <c r="X638" s="9">
        <f t="shared" si="113"/>
        <v>0</v>
      </c>
      <c r="Y638" s="9"/>
      <c r="Z638" s="9"/>
      <c r="AA638" s="10">
        <f t="shared" si="114"/>
        <v>0</v>
      </c>
      <c r="AB638" s="11">
        <v>45728</v>
      </c>
    </row>
    <row r="639" spans="1:28" ht="15.75" x14ac:dyDescent="0.25">
      <c r="A639" s="39">
        <v>45728</v>
      </c>
      <c r="B639" s="35" t="s">
        <v>327</v>
      </c>
      <c r="C639" s="33"/>
      <c r="D639" s="35" t="s">
        <v>31</v>
      </c>
      <c r="E639" s="33" t="s">
        <v>122</v>
      </c>
      <c r="F639" s="33">
        <v>2</v>
      </c>
      <c r="G639" s="33" t="s">
        <v>51</v>
      </c>
      <c r="H639" s="33">
        <v>70000</v>
      </c>
      <c r="I639" s="20">
        <f t="shared" si="108"/>
        <v>140000</v>
      </c>
      <c r="J639" s="41" t="s">
        <v>241</v>
      </c>
      <c r="K639" s="20"/>
      <c r="L639" s="9">
        <f t="shared" si="109"/>
        <v>140000</v>
      </c>
      <c r="M639" s="9">
        <v>140000</v>
      </c>
      <c r="N639" s="9"/>
      <c r="O639" s="9">
        <f t="shared" si="110"/>
        <v>0</v>
      </c>
      <c r="P639" s="9"/>
      <c r="Q639" s="9"/>
      <c r="R639" s="9">
        <f t="shared" si="111"/>
        <v>0</v>
      </c>
      <c r="S639" s="9"/>
      <c r="T639" s="9"/>
      <c r="U639" s="9">
        <f t="shared" si="112"/>
        <v>0</v>
      </c>
      <c r="V639" s="9"/>
      <c r="W639" s="9"/>
      <c r="X639" s="9">
        <f t="shared" si="113"/>
        <v>0</v>
      </c>
      <c r="Y639" s="9"/>
      <c r="Z639" s="9"/>
      <c r="AA639" s="10">
        <f t="shared" si="114"/>
        <v>0</v>
      </c>
      <c r="AB639" s="11">
        <v>45728</v>
      </c>
    </row>
    <row r="640" spans="1:28" ht="15.75" x14ac:dyDescent="0.25">
      <c r="A640" s="39">
        <v>45728</v>
      </c>
      <c r="B640" s="35" t="s">
        <v>520</v>
      </c>
      <c r="C640" s="35"/>
      <c r="D640" s="35" t="s">
        <v>31</v>
      </c>
      <c r="E640" s="35" t="s">
        <v>185</v>
      </c>
      <c r="F640" s="35">
        <v>2000</v>
      </c>
      <c r="G640" s="35" t="s">
        <v>29</v>
      </c>
      <c r="H640" s="35">
        <v>1150</v>
      </c>
      <c r="I640" s="20">
        <f t="shared" si="108"/>
        <v>2300000</v>
      </c>
      <c r="J640" s="41" t="s">
        <v>240</v>
      </c>
      <c r="K640" s="20" t="s">
        <v>634</v>
      </c>
      <c r="L640" s="9">
        <f t="shared" si="109"/>
        <v>0</v>
      </c>
      <c r="M640" s="9"/>
      <c r="N640" s="9"/>
      <c r="O640" s="9">
        <f t="shared" si="110"/>
        <v>2300000</v>
      </c>
      <c r="P640" s="9">
        <v>2300000</v>
      </c>
      <c r="Q640" s="9"/>
      <c r="R640" s="9">
        <f t="shared" si="111"/>
        <v>0</v>
      </c>
      <c r="S640" s="9"/>
      <c r="T640" s="9"/>
      <c r="U640" s="9">
        <f t="shared" si="112"/>
        <v>0</v>
      </c>
      <c r="V640" s="9"/>
      <c r="W640" s="9"/>
      <c r="X640" s="9">
        <f t="shared" si="113"/>
        <v>0</v>
      </c>
      <c r="Y640" s="9"/>
      <c r="Z640" s="9"/>
      <c r="AA640" s="10">
        <f t="shared" si="114"/>
        <v>0</v>
      </c>
      <c r="AB640" s="11">
        <v>45728</v>
      </c>
    </row>
    <row r="641" spans="1:28" ht="15.75" x14ac:dyDescent="0.25">
      <c r="A641" s="39">
        <v>45728</v>
      </c>
      <c r="B641" s="33" t="s">
        <v>838</v>
      </c>
      <c r="C641" s="33"/>
      <c r="D641" s="35" t="s">
        <v>41</v>
      </c>
      <c r="E641" s="33" t="s">
        <v>110</v>
      </c>
      <c r="F641" s="33">
        <v>3000</v>
      </c>
      <c r="G641" s="35" t="s">
        <v>29</v>
      </c>
      <c r="H641" s="33">
        <v>2000</v>
      </c>
      <c r="I641" s="20">
        <f t="shared" si="108"/>
        <v>6000000</v>
      </c>
      <c r="J641" s="37" t="s">
        <v>241</v>
      </c>
      <c r="K641" s="20"/>
      <c r="L641" s="9">
        <f t="shared" si="109"/>
        <v>0</v>
      </c>
      <c r="M641" s="9"/>
      <c r="N641" s="9"/>
      <c r="O641" s="9">
        <f t="shared" si="110"/>
        <v>0</v>
      </c>
      <c r="P641" s="9"/>
      <c r="Q641" s="9"/>
      <c r="R641" s="9">
        <f t="shared" si="111"/>
        <v>0</v>
      </c>
      <c r="S641" s="9"/>
      <c r="T641" s="9"/>
      <c r="U641" s="9">
        <f t="shared" si="112"/>
        <v>6000000</v>
      </c>
      <c r="V641" s="9">
        <v>6000000</v>
      </c>
      <c r="W641" s="9"/>
      <c r="X641" s="9">
        <f t="shared" si="113"/>
        <v>0</v>
      </c>
      <c r="Y641" s="9"/>
      <c r="Z641" s="9"/>
      <c r="AA641" s="10">
        <f t="shared" si="114"/>
        <v>0</v>
      </c>
      <c r="AB641" s="11">
        <v>45736</v>
      </c>
    </row>
    <row r="642" spans="1:28" ht="15.75" x14ac:dyDescent="0.25">
      <c r="A642" s="39">
        <v>45728</v>
      </c>
      <c r="B642" s="33" t="s">
        <v>191</v>
      </c>
      <c r="C642" s="33"/>
      <c r="D642" s="35" t="s">
        <v>31</v>
      </c>
      <c r="E642" s="33" t="s">
        <v>110</v>
      </c>
      <c r="F642" s="33">
        <v>2000</v>
      </c>
      <c r="G642" s="35" t="s">
        <v>29</v>
      </c>
      <c r="H642" s="33">
        <v>1750</v>
      </c>
      <c r="I642" s="20">
        <f t="shared" si="108"/>
        <v>3500000</v>
      </c>
      <c r="J642" s="34" t="s">
        <v>26</v>
      </c>
      <c r="K642" s="20"/>
      <c r="L642" s="9">
        <f t="shared" si="109"/>
        <v>0</v>
      </c>
      <c r="M642" s="9"/>
      <c r="N642" s="9"/>
      <c r="O642" s="9">
        <f t="shared" si="110"/>
        <v>0</v>
      </c>
      <c r="P642" s="9"/>
      <c r="Q642" s="9"/>
      <c r="R642" s="9">
        <f t="shared" si="111"/>
        <v>0</v>
      </c>
      <c r="S642" s="9"/>
      <c r="T642" s="9"/>
      <c r="U642" s="9">
        <f t="shared" si="112"/>
        <v>0</v>
      </c>
      <c r="V642" s="9"/>
      <c r="W642" s="9"/>
      <c r="X642" s="9">
        <f t="shared" si="113"/>
        <v>0</v>
      </c>
      <c r="Y642" s="9"/>
      <c r="Z642" s="9"/>
      <c r="AA642" s="10">
        <f t="shared" si="114"/>
        <v>3500000</v>
      </c>
      <c r="AB642" s="11"/>
    </row>
    <row r="643" spans="1:28" ht="15.75" x14ac:dyDescent="0.25">
      <c r="A643" s="39">
        <v>45728</v>
      </c>
      <c r="B643" s="33" t="s">
        <v>231</v>
      </c>
      <c r="C643" s="33"/>
      <c r="D643" s="33"/>
      <c r="E643" s="33" t="s">
        <v>98</v>
      </c>
      <c r="F643" s="33">
        <v>22.6</v>
      </c>
      <c r="G643" s="33" t="s">
        <v>51</v>
      </c>
      <c r="H643" s="33"/>
      <c r="I643" s="20">
        <f t="shared" si="108"/>
        <v>0</v>
      </c>
      <c r="J643" s="34" t="s">
        <v>26</v>
      </c>
      <c r="K643" s="20"/>
      <c r="L643" s="9">
        <f t="shared" si="109"/>
        <v>0</v>
      </c>
      <c r="M643" s="9"/>
      <c r="N643" s="9"/>
      <c r="O643" s="9">
        <f t="shared" si="110"/>
        <v>0</v>
      </c>
      <c r="P643" s="9"/>
      <c r="Q643" s="9"/>
      <c r="R643" s="9">
        <f t="shared" si="111"/>
        <v>0</v>
      </c>
      <c r="S643" s="9"/>
      <c r="T643" s="9"/>
      <c r="U643" s="9">
        <f t="shared" si="112"/>
        <v>0</v>
      </c>
      <c r="V643" s="9"/>
      <c r="W643" s="9"/>
      <c r="X643" s="9">
        <f t="shared" si="113"/>
        <v>0</v>
      </c>
      <c r="Y643" s="9"/>
      <c r="Z643" s="9"/>
      <c r="AA643" s="10">
        <f t="shared" si="114"/>
        <v>0</v>
      </c>
      <c r="AB643" s="11"/>
    </row>
    <row r="644" spans="1:28" ht="15.75" x14ac:dyDescent="0.25">
      <c r="A644" s="39">
        <v>45728</v>
      </c>
      <c r="B644" s="33" t="s">
        <v>231</v>
      </c>
      <c r="C644" s="33"/>
      <c r="D644" s="33"/>
      <c r="E644" s="33" t="s">
        <v>62</v>
      </c>
      <c r="F644" s="33">
        <v>39.700000000000003</v>
      </c>
      <c r="G644" s="33" t="s">
        <v>51</v>
      </c>
      <c r="H644" s="33"/>
      <c r="I644" s="20">
        <f t="shared" si="108"/>
        <v>0</v>
      </c>
      <c r="J644" s="34" t="s">
        <v>26</v>
      </c>
      <c r="K644" s="20"/>
      <c r="L644" s="9">
        <f t="shared" si="109"/>
        <v>0</v>
      </c>
      <c r="M644" s="9"/>
      <c r="N644" s="9"/>
      <c r="O644" s="9">
        <f t="shared" si="110"/>
        <v>0</v>
      </c>
      <c r="P644" s="9"/>
      <c r="Q644" s="9"/>
      <c r="R644" s="9">
        <f t="shared" si="111"/>
        <v>0</v>
      </c>
      <c r="S644" s="9"/>
      <c r="T644" s="9"/>
      <c r="U644" s="9">
        <f t="shared" si="112"/>
        <v>0</v>
      </c>
      <c r="V644" s="9"/>
      <c r="W644" s="9"/>
      <c r="X644" s="9">
        <f t="shared" si="113"/>
        <v>0</v>
      </c>
      <c r="Y644" s="9"/>
      <c r="Z644" s="9"/>
      <c r="AA644" s="10">
        <f t="shared" si="114"/>
        <v>0</v>
      </c>
      <c r="AB644" s="11"/>
    </row>
    <row r="645" spans="1:28" ht="15.75" x14ac:dyDescent="0.25">
      <c r="A645" s="39">
        <v>45728</v>
      </c>
      <c r="B645" s="33" t="s">
        <v>217</v>
      </c>
      <c r="C645" s="33"/>
      <c r="D645" s="33" t="s">
        <v>41</v>
      </c>
      <c r="E645" s="33" t="s">
        <v>155</v>
      </c>
      <c r="F645" s="33">
        <v>600</v>
      </c>
      <c r="G645" s="33" t="s">
        <v>29</v>
      </c>
      <c r="H645" s="33">
        <v>4000</v>
      </c>
      <c r="I645" s="20">
        <f t="shared" si="108"/>
        <v>2400000</v>
      </c>
      <c r="J645" s="31" t="s">
        <v>241</v>
      </c>
      <c r="K645" s="20"/>
      <c r="L645" s="9">
        <f t="shared" si="109"/>
        <v>2400000</v>
      </c>
      <c r="M645" s="9">
        <v>2400000</v>
      </c>
      <c r="N645" s="9"/>
      <c r="O645" s="9">
        <f t="shared" si="110"/>
        <v>0</v>
      </c>
      <c r="P645" s="9"/>
      <c r="Q645" s="9"/>
      <c r="R645" s="9">
        <f t="shared" si="111"/>
        <v>0</v>
      </c>
      <c r="S645" s="9"/>
      <c r="T645" s="9"/>
      <c r="U645" s="9">
        <f t="shared" si="112"/>
        <v>0</v>
      </c>
      <c r="V645" s="9"/>
      <c r="W645" s="9"/>
      <c r="X645" s="9">
        <f t="shared" si="113"/>
        <v>0</v>
      </c>
      <c r="Y645" s="9"/>
      <c r="Z645" s="9"/>
      <c r="AA645" s="10">
        <f t="shared" si="114"/>
        <v>0</v>
      </c>
      <c r="AB645" s="11">
        <v>45740</v>
      </c>
    </row>
    <row r="646" spans="1:28" ht="15.75" x14ac:dyDescent="0.25">
      <c r="A646" s="39">
        <v>45728</v>
      </c>
      <c r="B646" s="33" t="s">
        <v>217</v>
      </c>
      <c r="C646" s="33"/>
      <c r="D646" s="33" t="s">
        <v>41</v>
      </c>
      <c r="E646" s="33" t="s">
        <v>263</v>
      </c>
      <c r="F646" s="33">
        <v>750</v>
      </c>
      <c r="G646" s="33" t="s">
        <v>29</v>
      </c>
      <c r="H646" s="33">
        <v>1505</v>
      </c>
      <c r="I646" s="20">
        <f t="shared" si="108"/>
        <v>1128750</v>
      </c>
      <c r="J646" s="31" t="s">
        <v>241</v>
      </c>
      <c r="K646" s="20"/>
      <c r="L646" s="9">
        <f t="shared" si="109"/>
        <v>1128750</v>
      </c>
      <c r="M646" s="9">
        <v>1128750</v>
      </c>
      <c r="N646" s="9"/>
      <c r="O646" s="9">
        <f t="shared" si="110"/>
        <v>0</v>
      </c>
      <c r="P646" s="9"/>
      <c r="Q646" s="9"/>
      <c r="R646" s="9">
        <f t="shared" si="111"/>
        <v>0</v>
      </c>
      <c r="S646" s="9"/>
      <c r="T646" s="9"/>
      <c r="U646" s="9">
        <f t="shared" si="112"/>
        <v>0</v>
      </c>
      <c r="V646" s="9"/>
      <c r="W646" s="9"/>
      <c r="X646" s="9">
        <f t="shared" si="113"/>
        <v>0</v>
      </c>
      <c r="Y646" s="9"/>
      <c r="Z646" s="9"/>
      <c r="AA646" s="10">
        <f t="shared" si="114"/>
        <v>0</v>
      </c>
      <c r="AB646" s="11">
        <v>45740</v>
      </c>
    </row>
    <row r="647" spans="1:28" ht="15.75" x14ac:dyDescent="0.25">
      <c r="A647" s="39">
        <v>45728</v>
      </c>
      <c r="B647" s="33" t="s">
        <v>194</v>
      </c>
      <c r="C647" s="33"/>
      <c r="D647" s="33" t="s">
        <v>31</v>
      </c>
      <c r="E647" s="33" t="s">
        <v>95</v>
      </c>
      <c r="F647" s="33">
        <v>5200</v>
      </c>
      <c r="G647" s="33" t="s">
        <v>29</v>
      </c>
      <c r="H647" s="33">
        <v>4000</v>
      </c>
      <c r="I647" s="20">
        <f t="shared" si="108"/>
        <v>20800000</v>
      </c>
      <c r="J647" s="37" t="s">
        <v>34</v>
      </c>
      <c r="K647" s="20"/>
      <c r="L647" s="9">
        <f t="shared" si="109"/>
        <v>0</v>
      </c>
      <c r="M647" s="9"/>
      <c r="N647" s="9"/>
      <c r="O647" s="9">
        <f t="shared" si="110"/>
        <v>61007000</v>
      </c>
      <c r="P647" s="9"/>
      <c r="Q647" s="9">
        <v>61007000</v>
      </c>
      <c r="R647" s="9">
        <f t="shared" si="111"/>
        <v>0</v>
      </c>
      <c r="S647" s="9"/>
      <c r="T647" s="9"/>
      <c r="U647" s="9">
        <f t="shared" si="112"/>
        <v>0</v>
      </c>
      <c r="V647" s="9"/>
      <c r="W647" s="9"/>
      <c r="X647" s="9">
        <f t="shared" si="113"/>
        <v>0</v>
      </c>
      <c r="Y647" s="9"/>
      <c r="Z647" s="9"/>
      <c r="AA647" s="10">
        <f t="shared" si="114"/>
        <v>-40207000</v>
      </c>
      <c r="AB647" s="11">
        <v>45730</v>
      </c>
    </row>
    <row r="648" spans="1:28" ht="15.75" x14ac:dyDescent="0.25">
      <c r="A648" s="39">
        <v>45728</v>
      </c>
      <c r="B648" s="33" t="s">
        <v>147</v>
      </c>
      <c r="C648" s="33"/>
      <c r="D648" s="33" t="s">
        <v>31</v>
      </c>
      <c r="E648" s="33" t="s">
        <v>148</v>
      </c>
      <c r="F648" s="33">
        <v>200</v>
      </c>
      <c r="G648" s="33" t="s">
        <v>51</v>
      </c>
      <c r="H648" s="33">
        <v>60000</v>
      </c>
      <c r="I648" s="20">
        <f t="shared" si="108"/>
        <v>12000000</v>
      </c>
      <c r="J648" s="34" t="s">
        <v>26</v>
      </c>
      <c r="K648" s="20"/>
      <c r="L648" s="9">
        <f t="shared" si="109"/>
        <v>0</v>
      </c>
      <c r="M648" s="9"/>
      <c r="N648" s="9"/>
      <c r="O648" s="9">
        <f t="shared" si="110"/>
        <v>0</v>
      </c>
      <c r="P648" s="9"/>
      <c r="Q648" s="9"/>
      <c r="R648" s="9">
        <f t="shared" si="111"/>
        <v>0</v>
      </c>
      <c r="S648" s="9"/>
      <c r="T648" s="9"/>
      <c r="U648" s="9">
        <f t="shared" si="112"/>
        <v>0</v>
      </c>
      <c r="V648" s="9"/>
      <c r="W648" s="9"/>
      <c r="X648" s="9">
        <f t="shared" si="113"/>
        <v>0</v>
      </c>
      <c r="Y648" s="9"/>
      <c r="Z648" s="9"/>
      <c r="AA648" s="10">
        <f t="shared" si="114"/>
        <v>12000000</v>
      </c>
      <c r="AB648" s="11"/>
    </row>
    <row r="649" spans="1:28" ht="15.75" x14ac:dyDescent="0.25">
      <c r="A649" s="39">
        <v>45728</v>
      </c>
      <c r="B649" s="33" t="s">
        <v>839</v>
      </c>
      <c r="C649" s="33"/>
      <c r="D649" s="33" t="s">
        <v>41</v>
      </c>
      <c r="E649" s="33" t="s">
        <v>308</v>
      </c>
      <c r="F649" s="33">
        <v>30</v>
      </c>
      <c r="G649" s="33" t="s">
        <v>51</v>
      </c>
      <c r="H649" s="33">
        <v>85000</v>
      </c>
      <c r="I649" s="20">
        <f t="shared" si="108"/>
        <v>2550000</v>
      </c>
      <c r="J649" s="37" t="s">
        <v>240</v>
      </c>
      <c r="K649" s="20"/>
      <c r="L649" s="9">
        <f t="shared" si="109"/>
        <v>0</v>
      </c>
      <c r="M649" s="9"/>
      <c r="N649" s="9"/>
      <c r="O649" s="9">
        <f t="shared" si="110"/>
        <v>2550000</v>
      </c>
      <c r="P649" s="9">
        <v>2550000</v>
      </c>
      <c r="Q649" s="9"/>
      <c r="R649" s="9">
        <f t="shared" si="111"/>
        <v>0</v>
      </c>
      <c r="S649" s="9"/>
      <c r="T649" s="9"/>
      <c r="U649" s="9">
        <f t="shared" si="112"/>
        <v>0</v>
      </c>
      <c r="V649" s="9"/>
      <c r="W649" s="9"/>
      <c r="X649" s="9">
        <f t="shared" si="113"/>
        <v>0</v>
      </c>
      <c r="Y649" s="9"/>
      <c r="Z649" s="9"/>
      <c r="AA649" s="10">
        <f t="shared" si="114"/>
        <v>0</v>
      </c>
      <c r="AB649" s="11">
        <v>45730</v>
      </c>
    </row>
    <row r="650" spans="1:28" ht="15.75" x14ac:dyDescent="0.25">
      <c r="A650" s="32">
        <v>45728</v>
      </c>
      <c r="B650" s="33" t="s">
        <v>839</v>
      </c>
      <c r="C650" s="33"/>
      <c r="D650" s="33" t="s">
        <v>41</v>
      </c>
      <c r="E650" s="33" t="s">
        <v>311</v>
      </c>
      <c r="F650" s="33">
        <v>10</v>
      </c>
      <c r="G650" s="33" t="s">
        <v>51</v>
      </c>
      <c r="H650" s="33">
        <v>85000</v>
      </c>
      <c r="I650" s="20">
        <f t="shared" si="108"/>
        <v>850000</v>
      </c>
      <c r="J650" s="37" t="s">
        <v>240</v>
      </c>
      <c r="K650" s="20"/>
      <c r="L650" s="9">
        <f t="shared" si="109"/>
        <v>0</v>
      </c>
      <c r="M650" s="9"/>
      <c r="N650" s="9"/>
      <c r="O650" s="9">
        <f t="shared" si="110"/>
        <v>850000</v>
      </c>
      <c r="P650" s="9">
        <v>850000</v>
      </c>
      <c r="Q650" s="9"/>
      <c r="R650" s="9">
        <f t="shared" si="111"/>
        <v>0</v>
      </c>
      <c r="S650" s="9"/>
      <c r="T650" s="9"/>
      <c r="U650" s="9">
        <f t="shared" si="112"/>
        <v>0</v>
      </c>
      <c r="V650" s="9"/>
      <c r="W650" s="9"/>
      <c r="X650" s="9">
        <f t="shared" si="113"/>
        <v>0</v>
      </c>
      <c r="Y650" s="9"/>
      <c r="Z650" s="9"/>
      <c r="AA650" s="10">
        <f t="shared" si="114"/>
        <v>0</v>
      </c>
      <c r="AB650" s="11">
        <v>45730</v>
      </c>
    </row>
    <row r="651" spans="1:28" ht="15.75" x14ac:dyDescent="0.25">
      <c r="A651" s="39">
        <v>45728</v>
      </c>
      <c r="B651" s="33" t="s">
        <v>173</v>
      </c>
      <c r="C651" s="33"/>
      <c r="D651" s="33" t="s">
        <v>31</v>
      </c>
      <c r="E651" s="33" t="s">
        <v>102</v>
      </c>
      <c r="F651" s="33">
        <v>12</v>
      </c>
      <c r="G651" s="33" t="s">
        <v>74</v>
      </c>
      <c r="H651" s="33">
        <v>65000</v>
      </c>
      <c r="I651" s="20">
        <f t="shared" si="108"/>
        <v>780000</v>
      </c>
      <c r="J651" s="37" t="s">
        <v>240</v>
      </c>
      <c r="K651" s="20" t="s">
        <v>866</v>
      </c>
      <c r="L651" s="9">
        <f t="shared" si="109"/>
        <v>0</v>
      </c>
      <c r="M651" s="9"/>
      <c r="N651" s="9"/>
      <c r="O651" s="9">
        <f t="shared" si="110"/>
        <v>780000</v>
      </c>
      <c r="P651" s="9">
        <v>780000</v>
      </c>
      <c r="Q651" s="9"/>
      <c r="R651" s="9">
        <f t="shared" si="111"/>
        <v>0</v>
      </c>
      <c r="S651" s="9"/>
      <c r="T651" s="9"/>
      <c r="U651" s="9">
        <f t="shared" si="112"/>
        <v>0</v>
      </c>
      <c r="V651" s="9"/>
      <c r="W651" s="9"/>
      <c r="X651" s="9">
        <f t="shared" si="113"/>
        <v>0</v>
      </c>
      <c r="Y651" s="9"/>
      <c r="Z651" s="9"/>
      <c r="AA651" s="10">
        <f t="shared" si="114"/>
        <v>0</v>
      </c>
      <c r="AB651" s="11">
        <v>45733</v>
      </c>
    </row>
    <row r="652" spans="1:28" ht="15.75" x14ac:dyDescent="0.25">
      <c r="A652" s="32">
        <v>45728</v>
      </c>
      <c r="B652" s="33" t="s">
        <v>173</v>
      </c>
      <c r="C652" s="33"/>
      <c r="D652" s="33" t="s">
        <v>31</v>
      </c>
      <c r="E652" s="33" t="s">
        <v>123</v>
      </c>
      <c r="F652" s="33">
        <v>15</v>
      </c>
      <c r="G652" s="33" t="s">
        <v>51</v>
      </c>
      <c r="H652" s="33">
        <v>100000</v>
      </c>
      <c r="I652" s="20">
        <f t="shared" si="108"/>
        <v>1500000</v>
      </c>
      <c r="J652" s="37" t="s">
        <v>240</v>
      </c>
      <c r="K652" s="20" t="s">
        <v>866</v>
      </c>
      <c r="L652" s="9">
        <f t="shared" si="109"/>
        <v>0</v>
      </c>
      <c r="M652" s="9"/>
      <c r="N652" s="9"/>
      <c r="O652" s="9">
        <f t="shared" si="110"/>
        <v>1500000</v>
      </c>
      <c r="P652" s="9">
        <v>1500000</v>
      </c>
      <c r="Q652" s="9"/>
      <c r="R652" s="9">
        <f t="shared" si="111"/>
        <v>0</v>
      </c>
      <c r="S652" s="9"/>
      <c r="T652" s="9"/>
      <c r="U652" s="9">
        <f t="shared" si="112"/>
        <v>0</v>
      </c>
      <c r="V652" s="9"/>
      <c r="W652" s="9"/>
      <c r="X652" s="9">
        <f t="shared" si="113"/>
        <v>0</v>
      </c>
      <c r="Y652" s="9"/>
      <c r="Z652" s="9"/>
      <c r="AA652" s="10">
        <f t="shared" si="114"/>
        <v>0</v>
      </c>
      <c r="AB652" s="11">
        <v>45733</v>
      </c>
    </row>
    <row r="653" spans="1:28" ht="15.75" x14ac:dyDescent="0.25">
      <c r="A653" s="32"/>
      <c r="B653" s="33" t="s">
        <v>216</v>
      </c>
      <c r="C653" s="33"/>
      <c r="D653" s="33"/>
      <c r="E653" s="33"/>
      <c r="F653" s="33"/>
      <c r="G653" s="33"/>
      <c r="H653" s="33"/>
      <c r="I653" s="20">
        <f t="shared" si="108"/>
        <v>0</v>
      </c>
      <c r="J653" s="37" t="s">
        <v>34</v>
      </c>
      <c r="K653" s="20" t="s">
        <v>668</v>
      </c>
      <c r="L653" s="9">
        <f t="shared" si="109"/>
        <v>0</v>
      </c>
      <c r="M653" s="9"/>
      <c r="N653" s="9"/>
      <c r="O653" s="9">
        <f t="shared" si="110"/>
        <v>165000</v>
      </c>
      <c r="P653" s="9">
        <v>165000</v>
      </c>
      <c r="Q653" s="9"/>
      <c r="R653" s="9">
        <f t="shared" si="111"/>
        <v>0</v>
      </c>
      <c r="S653" s="9"/>
      <c r="T653" s="9"/>
      <c r="U653" s="9">
        <f t="shared" si="112"/>
        <v>0</v>
      </c>
      <c r="V653" s="9"/>
      <c r="W653" s="9"/>
      <c r="X653" s="9">
        <f t="shared" si="113"/>
        <v>0</v>
      </c>
      <c r="Y653" s="9"/>
      <c r="Z653" s="9"/>
      <c r="AA653" s="10">
        <f t="shared" si="114"/>
        <v>-165000</v>
      </c>
      <c r="AB653" s="11">
        <v>45728</v>
      </c>
    </row>
    <row r="654" spans="1:28" ht="15.75" x14ac:dyDescent="0.25">
      <c r="A654" s="39">
        <v>45729</v>
      </c>
      <c r="B654" s="35" t="s">
        <v>840</v>
      </c>
      <c r="C654" s="35"/>
      <c r="D654" s="35" t="s">
        <v>41</v>
      </c>
      <c r="E654" s="35" t="s">
        <v>61</v>
      </c>
      <c r="F654" s="35">
        <v>10</v>
      </c>
      <c r="G654" s="35" t="s">
        <v>25</v>
      </c>
      <c r="H654" s="35">
        <v>45000</v>
      </c>
      <c r="I654" s="20">
        <f t="shared" ref="I654:I685" si="115">F654*H654</f>
        <v>450000</v>
      </c>
      <c r="J654" s="37" t="s">
        <v>240</v>
      </c>
      <c r="K654" s="20" t="s">
        <v>841</v>
      </c>
      <c r="L654" s="9">
        <f>M654+N654</f>
        <v>0</v>
      </c>
      <c r="M654" s="9"/>
      <c r="N654" s="9"/>
      <c r="O654" s="9">
        <f>P654+Q654</f>
        <v>450000</v>
      </c>
      <c r="P654" s="9">
        <v>450000</v>
      </c>
      <c r="Q654" s="9"/>
      <c r="R654" s="9">
        <f>S654+T654</f>
        <v>0</v>
      </c>
      <c r="S654" s="9"/>
      <c r="T654" s="9"/>
      <c r="U654" s="9">
        <f>V654+W654</f>
        <v>0</v>
      </c>
      <c r="V654" s="9"/>
      <c r="W654" s="9"/>
      <c r="X654" s="9">
        <f>Y654+Z654</f>
        <v>0</v>
      </c>
      <c r="Y654" s="9"/>
      <c r="Z654" s="9"/>
      <c r="AA654" s="10">
        <f>C654+I654-L654-O654-U654-X654-R654</f>
        <v>0</v>
      </c>
      <c r="AB654" s="11">
        <v>45728</v>
      </c>
    </row>
    <row r="655" spans="1:28" ht="15.75" x14ac:dyDescent="0.25">
      <c r="A655" s="39">
        <v>45729</v>
      </c>
      <c r="B655" s="35" t="s">
        <v>840</v>
      </c>
      <c r="C655" s="33"/>
      <c r="D655" s="35" t="s">
        <v>41</v>
      </c>
      <c r="E655" s="33" t="s">
        <v>357</v>
      </c>
      <c r="F655" s="33">
        <v>12</v>
      </c>
      <c r="G655" s="33" t="s">
        <v>51</v>
      </c>
      <c r="H655" s="33">
        <v>150000</v>
      </c>
      <c r="I655" s="20">
        <f t="shared" si="115"/>
        <v>1800000</v>
      </c>
      <c r="J655" s="37" t="s">
        <v>240</v>
      </c>
      <c r="K655" s="20" t="s">
        <v>841</v>
      </c>
      <c r="L655" s="9">
        <f t="shared" ref="L655:L685" si="116">M655+N655</f>
        <v>0</v>
      </c>
      <c r="M655" s="9"/>
      <c r="N655" s="9"/>
      <c r="O655" s="9">
        <f t="shared" ref="O655:O685" si="117">P655+Q655</f>
        <v>1800000</v>
      </c>
      <c r="P655" s="9">
        <v>1800000</v>
      </c>
      <c r="Q655" s="9"/>
      <c r="R655" s="9">
        <f t="shared" ref="R655:R685" si="118">S655+T655</f>
        <v>0</v>
      </c>
      <c r="S655" s="9"/>
      <c r="T655" s="9"/>
      <c r="U655" s="9">
        <f t="shared" ref="U655:U685" si="119">V655+W655</f>
        <v>0</v>
      </c>
      <c r="V655" s="9"/>
      <c r="W655" s="9"/>
      <c r="X655" s="9">
        <f t="shared" ref="X655:X685" si="120">Y655+Z655</f>
        <v>0</v>
      </c>
      <c r="Y655" s="9"/>
      <c r="Z655" s="9"/>
      <c r="AA655" s="10">
        <f t="shared" ref="AA655:AA685" si="121">C655+I655-L655-O655-U655-X655-R655</f>
        <v>0</v>
      </c>
      <c r="AB655" s="11">
        <v>45728</v>
      </c>
    </row>
    <row r="656" spans="1:28" ht="15.75" x14ac:dyDescent="0.25">
      <c r="A656" s="39">
        <v>45729</v>
      </c>
      <c r="B656" s="33" t="s">
        <v>53</v>
      </c>
      <c r="C656" s="33"/>
      <c r="D656" s="33" t="s">
        <v>31</v>
      </c>
      <c r="E656" s="33" t="s">
        <v>91</v>
      </c>
      <c r="F656" s="33">
        <v>800</v>
      </c>
      <c r="G656" s="33" t="s">
        <v>29</v>
      </c>
      <c r="H656" s="33">
        <v>3800</v>
      </c>
      <c r="I656" s="20">
        <f t="shared" si="115"/>
        <v>3040000</v>
      </c>
      <c r="J656" s="37" t="s">
        <v>240</v>
      </c>
      <c r="K656" s="20"/>
      <c r="L656" s="9">
        <f t="shared" si="116"/>
        <v>0</v>
      </c>
      <c r="M656" s="9"/>
      <c r="N656" s="9"/>
      <c r="O656" s="9">
        <f t="shared" si="117"/>
        <v>3040000</v>
      </c>
      <c r="P656" s="9">
        <v>3040000</v>
      </c>
      <c r="Q656" s="9"/>
      <c r="R656" s="9">
        <f t="shared" si="118"/>
        <v>0</v>
      </c>
      <c r="S656" s="9"/>
      <c r="T656" s="9"/>
      <c r="U656" s="9">
        <f t="shared" si="119"/>
        <v>0</v>
      </c>
      <c r="V656" s="9"/>
      <c r="W656" s="9"/>
      <c r="X656" s="9">
        <f t="shared" si="120"/>
        <v>0</v>
      </c>
      <c r="Y656" s="9"/>
      <c r="Z656" s="9"/>
      <c r="AA656" s="10">
        <f t="shared" si="121"/>
        <v>0</v>
      </c>
      <c r="AB656" s="11">
        <v>45736</v>
      </c>
    </row>
    <row r="657" spans="1:28" ht="15.75" x14ac:dyDescent="0.25">
      <c r="A657" s="39">
        <v>45729</v>
      </c>
      <c r="B657" s="33" t="s">
        <v>370</v>
      </c>
      <c r="C657" s="33"/>
      <c r="D657" s="33" t="s">
        <v>41</v>
      </c>
      <c r="E657" s="33" t="s">
        <v>110</v>
      </c>
      <c r="F657" s="33">
        <v>200</v>
      </c>
      <c r="G657" s="33" t="s">
        <v>29</v>
      </c>
      <c r="H657" s="33">
        <v>2000</v>
      </c>
      <c r="I657" s="20">
        <f t="shared" si="115"/>
        <v>400000</v>
      </c>
      <c r="J657" s="37" t="s">
        <v>240</v>
      </c>
      <c r="K657" s="20"/>
      <c r="L657" s="9">
        <f t="shared" si="116"/>
        <v>0</v>
      </c>
      <c r="M657" s="9"/>
      <c r="N657" s="9"/>
      <c r="O657" s="9">
        <f t="shared" si="117"/>
        <v>400000</v>
      </c>
      <c r="P657" s="9">
        <v>400000</v>
      </c>
      <c r="Q657" s="9"/>
      <c r="R657" s="9">
        <f t="shared" si="118"/>
        <v>0</v>
      </c>
      <c r="S657" s="9"/>
      <c r="T657" s="9"/>
      <c r="U657" s="9">
        <f t="shared" si="119"/>
        <v>0</v>
      </c>
      <c r="V657" s="9"/>
      <c r="W657" s="9"/>
      <c r="X657" s="9">
        <f t="shared" si="120"/>
        <v>0</v>
      </c>
      <c r="Y657" s="9"/>
      <c r="Z657" s="9"/>
      <c r="AA657" s="10">
        <f t="shared" si="121"/>
        <v>0</v>
      </c>
      <c r="AB657" s="11">
        <v>45731</v>
      </c>
    </row>
    <row r="658" spans="1:28" ht="15.75" x14ac:dyDescent="0.25">
      <c r="A658" s="39">
        <v>45729</v>
      </c>
      <c r="B658" s="33" t="s">
        <v>264</v>
      </c>
      <c r="C658" s="33"/>
      <c r="D658" s="33" t="s">
        <v>31</v>
      </c>
      <c r="E658" s="33" t="s">
        <v>185</v>
      </c>
      <c r="F658" s="33">
        <v>1600</v>
      </c>
      <c r="G658" s="33" t="s">
        <v>29</v>
      </c>
      <c r="H658" s="33">
        <v>1150</v>
      </c>
      <c r="I658" s="20">
        <f t="shared" si="115"/>
        <v>1840000</v>
      </c>
      <c r="J658" s="41" t="s">
        <v>240</v>
      </c>
      <c r="K658" s="20"/>
      <c r="L658" s="9">
        <f t="shared" si="116"/>
        <v>0</v>
      </c>
      <c r="M658" s="9"/>
      <c r="N658" s="9"/>
      <c r="O658" s="9">
        <f t="shared" si="117"/>
        <v>0</v>
      </c>
      <c r="P658" s="9"/>
      <c r="Q658" s="9"/>
      <c r="R658" s="9">
        <f t="shared" si="118"/>
        <v>1840000</v>
      </c>
      <c r="S658" s="9">
        <v>1840000</v>
      </c>
      <c r="T658" s="9"/>
      <c r="U658" s="9">
        <f t="shared" si="119"/>
        <v>0</v>
      </c>
      <c r="V658" s="9"/>
      <c r="W658" s="9"/>
      <c r="X658" s="9">
        <f t="shared" si="120"/>
        <v>0</v>
      </c>
      <c r="Y658" s="9"/>
      <c r="Z658" s="9"/>
      <c r="AA658" s="10">
        <f t="shared" si="121"/>
        <v>0</v>
      </c>
      <c r="AB658" s="11">
        <v>45729</v>
      </c>
    </row>
    <row r="659" spans="1:28" ht="15.75" x14ac:dyDescent="0.25">
      <c r="A659" s="39">
        <v>45729</v>
      </c>
      <c r="B659" s="33" t="s">
        <v>597</v>
      </c>
      <c r="C659" s="33"/>
      <c r="D659" s="33" t="s">
        <v>41</v>
      </c>
      <c r="E659" s="33" t="s">
        <v>95</v>
      </c>
      <c r="F659" s="33">
        <v>3000</v>
      </c>
      <c r="G659" s="33" t="s">
        <v>29</v>
      </c>
      <c r="H659" s="33">
        <v>4000</v>
      </c>
      <c r="I659" s="20">
        <f t="shared" si="115"/>
        <v>12000000</v>
      </c>
      <c r="J659" s="37" t="s">
        <v>240</v>
      </c>
      <c r="K659" s="20" t="s">
        <v>846</v>
      </c>
      <c r="L659" s="9">
        <f t="shared" si="116"/>
        <v>0</v>
      </c>
      <c r="M659" s="9"/>
      <c r="N659" s="9"/>
      <c r="O659" s="9">
        <f t="shared" si="117"/>
        <v>12000000</v>
      </c>
      <c r="P659" s="9">
        <v>6800000</v>
      </c>
      <c r="Q659" s="9">
        <v>5200000</v>
      </c>
      <c r="R659" s="9">
        <f t="shared" si="118"/>
        <v>0</v>
      </c>
      <c r="S659" s="9"/>
      <c r="T659" s="9"/>
      <c r="U659" s="9">
        <f t="shared" si="119"/>
        <v>0</v>
      </c>
      <c r="V659" s="9"/>
      <c r="W659" s="9"/>
      <c r="X659" s="9">
        <f t="shared" si="120"/>
        <v>0</v>
      </c>
      <c r="Y659" s="9"/>
      <c r="Z659" s="9"/>
      <c r="AA659" s="10">
        <f t="shared" si="121"/>
        <v>0</v>
      </c>
      <c r="AB659" s="11">
        <v>45729</v>
      </c>
    </row>
    <row r="660" spans="1:28" ht="15.75" x14ac:dyDescent="0.25">
      <c r="A660" s="39">
        <v>45729</v>
      </c>
      <c r="B660" s="33" t="s">
        <v>597</v>
      </c>
      <c r="C660" s="33"/>
      <c r="D660" s="33" t="s">
        <v>41</v>
      </c>
      <c r="E660" s="33" t="s">
        <v>155</v>
      </c>
      <c r="F660" s="33">
        <v>400</v>
      </c>
      <c r="G660" s="33" t="s">
        <v>29</v>
      </c>
      <c r="H660" s="33">
        <v>4000</v>
      </c>
      <c r="I660" s="20">
        <f t="shared" si="115"/>
        <v>1600000</v>
      </c>
      <c r="J660" s="37" t="s">
        <v>240</v>
      </c>
      <c r="K660" s="20"/>
      <c r="L660" s="9">
        <f t="shared" si="116"/>
        <v>0</v>
      </c>
      <c r="M660" s="9"/>
      <c r="N660" s="9"/>
      <c r="O660" s="9">
        <f t="shared" si="117"/>
        <v>1600000</v>
      </c>
      <c r="P660" s="9"/>
      <c r="Q660" s="9">
        <v>1600000</v>
      </c>
      <c r="R660" s="9">
        <f t="shared" si="118"/>
        <v>0</v>
      </c>
      <c r="S660" s="9"/>
      <c r="T660" s="9"/>
      <c r="U660" s="9">
        <f t="shared" si="119"/>
        <v>0</v>
      </c>
      <c r="V660" s="9"/>
      <c r="W660" s="9"/>
      <c r="X660" s="9">
        <f t="shared" si="120"/>
        <v>0</v>
      </c>
      <c r="Y660" s="9"/>
      <c r="Z660" s="9"/>
      <c r="AA660" s="10">
        <f t="shared" si="121"/>
        <v>0</v>
      </c>
      <c r="AB660" s="11">
        <v>45735</v>
      </c>
    </row>
    <row r="661" spans="1:28" ht="15.75" x14ac:dyDescent="0.25">
      <c r="A661" s="39">
        <v>45729</v>
      </c>
      <c r="B661" s="33" t="s">
        <v>217</v>
      </c>
      <c r="C661" s="33"/>
      <c r="D661" s="33" t="s">
        <v>41</v>
      </c>
      <c r="E661" s="33" t="s">
        <v>102</v>
      </c>
      <c r="F661" s="33">
        <v>2</v>
      </c>
      <c r="G661" s="33" t="s">
        <v>74</v>
      </c>
      <c r="H661" s="33">
        <v>65000</v>
      </c>
      <c r="I661" s="20">
        <f t="shared" si="115"/>
        <v>130000</v>
      </c>
      <c r="J661" s="31" t="s">
        <v>241</v>
      </c>
      <c r="K661" s="20"/>
      <c r="L661" s="9">
        <f t="shared" si="116"/>
        <v>130000</v>
      </c>
      <c r="M661" s="9">
        <v>130000</v>
      </c>
      <c r="N661" s="9"/>
      <c r="O661" s="9">
        <f t="shared" si="117"/>
        <v>0</v>
      </c>
      <c r="P661" s="9"/>
      <c r="Q661" s="9"/>
      <c r="R661" s="9">
        <f t="shared" si="118"/>
        <v>0</v>
      </c>
      <c r="S661" s="9"/>
      <c r="T661" s="9"/>
      <c r="U661" s="9">
        <f t="shared" si="119"/>
        <v>0</v>
      </c>
      <c r="V661" s="9"/>
      <c r="W661" s="9"/>
      <c r="X661" s="9">
        <f t="shared" si="120"/>
        <v>0</v>
      </c>
      <c r="Y661" s="9"/>
      <c r="Z661" s="9"/>
      <c r="AA661" s="10">
        <f t="shared" si="121"/>
        <v>0</v>
      </c>
      <c r="AB661" s="11">
        <v>45740</v>
      </c>
    </row>
    <row r="662" spans="1:28" ht="15.75" x14ac:dyDescent="0.25">
      <c r="A662" s="39">
        <v>45729</v>
      </c>
      <c r="B662" s="33" t="s">
        <v>217</v>
      </c>
      <c r="C662" s="33"/>
      <c r="D662" s="33" t="s">
        <v>41</v>
      </c>
      <c r="E662" s="33" t="s">
        <v>122</v>
      </c>
      <c r="F662" s="33">
        <v>1</v>
      </c>
      <c r="G662" s="33" t="s">
        <v>51</v>
      </c>
      <c r="H662" s="33">
        <v>70000</v>
      </c>
      <c r="I662" s="20">
        <f t="shared" si="115"/>
        <v>70000</v>
      </c>
      <c r="J662" s="31" t="s">
        <v>241</v>
      </c>
      <c r="K662" s="20"/>
      <c r="L662" s="9">
        <f t="shared" si="116"/>
        <v>70000</v>
      </c>
      <c r="M662" s="9">
        <v>70000</v>
      </c>
      <c r="N662" s="9"/>
      <c r="O662" s="9">
        <f t="shared" si="117"/>
        <v>0</v>
      </c>
      <c r="P662" s="9"/>
      <c r="Q662" s="9"/>
      <c r="R662" s="9">
        <f t="shared" si="118"/>
        <v>0</v>
      </c>
      <c r="S662" s="9"/>
      <c r="T662" s="9"/>
      <c r="U662" s="9">
        <f t="shared" si="119"/>
        <v>0</v>
      </c>
      <c r="V662" s="9"/>
      <c r="W662" s="9"/>
      <c r="X662" s="9">
        <f t="shared" si="120"/>
        <v>0</v>
      </c>
      <c r="Y662" s="9"/>
      <c r="Z662" s="9"/>
      <c r="AA662" s="10">
        <f t="shared" si="121"/>
        <v>0</v>
      </c>
      <c r="AB662" s="11">
        <v>45740</v>
      </c>
    </row>
    <row r="663" spans="1:28" ht="15.75" x14ac:dyDescent="0.25">
      <c r="A663" s="39">
        <v>45729</v>
      </c>
      <c r="B663" s="33" t="s">
        <v>217</v>
      </c>
      <c r="C663" s="33"/>
      <c r="D663" s="33" t="s">
        <v>41</v>
      </c>
      <c r="E663" s="33" t="s">
        <v>234</v>
      </c>
      <c r="F663" s="33">
        <v>2.5</v>
      </c>
      <c r="G663" s="33" t="s">
        <v>51</v>
      </c>
      <c r="H663" s="33">
        <v>90000</v>
      </c>
      <c r="I663" s="20">
        <f t="shared" si="115"/>
        <v>225000</v>
      </c>
      <c r="J663" s="31" t="s">
        <v>241</v>
      </c>
      <c r="K663" s="20"/>
      <c r="L663" s="9">
        <f t="shared" si="116"/>
        <v>225000</v>
      </c>
      <c r="M663" s="9">
        <v>225000</v>
      </c>
      <c r="N663" s="9"/>
      <c r="O663" s="9">
        <f t="shared" si="117"/>
        <v>0</v>
      </c>
      <c r="P663" s="9"/>
      <c r="Q663" s="9"/>
      <c r="R663" s="9">
        <f t="shared" si="118"/>
        <v>0</v>
      </c>
      <c r="S663" s="9"/>
      <c r="T663" s="9"/>
      <c r="U663" s="9">
        <f t="shared" si="119"/>
        <v>0</v>
      </c>
      <c r="V663" s="9"/>
      <c r="W663" s="9"/>
      <c r="X663" s="9">
        <f t="shared" si="120"/>
        <v>0</v>
      </c>
      <c r="Y663" s="9"/>
      <c r="Z663" s="9"/>
      <c r="AA663" s="10">
        <f t="shared" si="121"/>
        <v>0</v>
      </c>
      <c r="AB663" s="11">
        <v>45740</v>
      </c>
    </row>
    <row r="664" spans="1:28" ht="15.75" x14ac:dyDescent="0.25">
      <c r="A664" s="39">
        <v>45729</v>
      </c>
      <c r="B664" s="33" t="s">
        <v>217</v>
      </c>
      <c r="C664" s="33"/>
      <c r="D664" s="33" t="s">
        <v>41</v>
      </c>
      <c r="E664" s="33" t="s">
        <v>235</v>
      </c>
      <c r="F664" s="33">
        <v>2.5</v>
      </c>
      <c r="G664" s="33" t="s">
        <v>51</v>
      </c>
      <c r="H664" s="33">
        <v>90000</v>
      </c>
      <c r="I664" s="20">
        <f t="shared" si="115"/>
        <v>225000</v>
      </c>
      <c r="J664" s="31" t="s">
        <v>241</v>
      </c>
      <c r="K664" s="20"/>
      <c r="L664" s="9">
        <f t="shared" si="116"/>
        <v>225000</v>
      </c>
      <c r="M664" s="9">
        <v>225000</v>
      </c>
      <c r="N664" s="9"/>
      <c r="O664" s="9">
        <f t="shared" si="117"/>
        <v>0</v>
      </c>
      <c r="P664" s="9"/>
      <c r="Q664" s="9"/>
      <c r="R664" s="9">
        <f t="shared" si="118"/>
        <v>0</v>
      </c>
      <c r="S664" s="9"/>
      <c r="T664" s="9"/>
      <c r="U664" s="9">
        <f t="shared" si="119"/>
        <v>0</v>
      </c>
      <c r="V664" s="9"/>
      <c r="W664" s="9"/>
      <c r="X664" s="9">
        <f t="shared" si="120"/>
        <v>0</v>
      </c>
      <c r="Y664" s="9"/>
      <c r="Z664" s="9"/>
      <c r="AA664" s="10">
        <f t="shared" si="121"/>
        <v>0</v>
      </c>
      <c r="AB664" s="11">
        <v>45740</v>
      </c>
    </row>
    <row r="665" spans="1:28" ht="15.75" x14ac:dyDescent="0.25">
      <c r="A665" s="39">
        <v>45729</v>
      </c>
      <c r="B665" s="33" t="s">
        <v>217</v>
      </c>
      <c r="C665" s="33"/>
      <c r="D665" s="33" t="s">
        <v>41</v>
      </c>
      <c r="E665" s="33" t="s">
        <v>237</v>
      </c>
      <c r="F665" s="33">
        <v>2.5</v>
      </c>
      <c r="G665" s="33" t="s">
        <v>51</v>
      </c>
      <c r="H665" s="33">
        <v>90000</v>
      </c>
      <c r="I665" s="20">
        <f t="shared" si="115"/>
        <v>225000</v>
      </c>
      <c r="J665" s="31" t="s">
        <v>241</v>
      </c>
      <c r="K665" s="20"/>
      <c r="L665" s="9">
        <f t="shared" si="116"/>
        <v>225000</v>
      </c>
      <c r="M665" s="9">
        <v>225000</v>
      </c>
      <c r="N665" s="9"/>
      <c r="O665" s="9">
        <f t="shared" si="117"/>
        <v>0</v>
      </c>
      <c r="P665" s="9"/>
      <c r="Q665" s="9"/>
      <c r="R665" s="9">
        <f t="shared" si="118"/>
        <v>0</v>
      </c>
      <c r="S665" s="9"/>
      <c r="T665" s="9"/>
      <c r="U665" s="9">
        <f t="shared" si="119"/>
        <v>0</v>
      </c>
      <c r="V665" s="9"/>
      <c r="W665" s="9"/>
      <c r="X665" s="9">
        <f t="shared" si="120"/>
        <v>0</v>
      </c>
      <c r="Y665" s="9"/>
      <c r="Z665" s="9"/>
      <c r="AA665" s="10">
        <f t="shared" si="121"/>
        <v>0</v>
      </c>
      <c r="AB665" s="11">
        <v>45740</v>
      </c>
    </row>
    <row r="666" spans="1:28" ht="15.75" x14ac:dyDescent="0.25">
      <c r="A666" s="39">
        <v>45729</v>
      </c>
      <c r="B666" s="33" t="s">
        <v>217</v>
      </c>
      <c r="C666" s="33"/>
      <c r="D666" s="33" t="s">
        <v>41</v>
      </c>
      <c r="E666" s="33" t="s">
        <v>155</v>
      </c>
      <c r="F666" s="33">
        <v>1400</v>
      </c>
      <c r="G666" s="33" t="s">
        <v>29</v>
      </c>
      <c r="H666" s="33">
        <v>4000</v>
      </c>
      <c r="I666" s="20">
        <f t="shared" si="115"/>
        <v>5600000</v>
      </c>
      <c r="J666" s="31" t="s">
        <v>241</v>
      </c>
      <c r="K666" s="20"/>
      <c r="L666" s="9">
        <f t="shared" si="116"/>
        <v>5600000</v>
      </c>
      <c r="M666" s="9">
        <v>5600000</v>
      </c>
      <c r="N666" s="9"/>
      <c r="O666" s="9">
        <f t="shared" si="117"/>
        <v>0</v>
      </c>
      <c r="P666" s="9"/>
      <c r="Q666" s="9"/>
      <c r="R666" s="9">
        <f t="shared" si="118"/>
        <v>0</v>
      </c>
      <c r="S666" s="9"/>
      <c r="T666" s="9"/>
      <c r="U666" s="9">
        <f t="shared" si="119"/>
        <v>0</v>
      </c>
      <c r="V666" s="9"/>
      <c r="W666" s="9"/>
      <c r="X666" s="9">
        <f t="shared" si="120"/>
        <v>0</v>
      </c>
      <c r="Y666" s="9"/>
      <c r="Z666" s="9"/>
      <c r="AA666" s="10">
        <f t="shared" si="121"/>
        <v>0</v>
      </c>
      <c r="AB666" s="11">
        <v>45740</v>
      </c>
    </row>
    <row r="667" spans="1:28" ht="15.75" x14ac:dyDescent="0.25">
      <c r="A667" s="39">
        <v>45729</v>
      </c>
      <c r="B667" s="33" t="s">
        <v>253</v>
      </c>
      <c r="C667" s="33"/>
      <c r="D667" s="33" t="s">
        <v>41</v>
      </c>
      <c r="E667" s="33" t="s">
        <v>158</v>
      </c>
      <c r="F667" s="33">
        <v>1100</v>
      </c>
      <c r="G667" s="33" t="s">
        <v>29</v>
      </c>
      <c r="H667" s="33">
        <v>3430</v>
      </c>
      <c r="I667" s="20">
        <f t="shared" si="115"/>
        <v>3773000</v>
      </c>
      <c r="J667" s="37" t="s">
        <v>241</v>
      </c>
      <c r="K667" s="20"/>
      <c r="L667" s="9">
        <f t="shared" si="116"/>
        <v>0</v>
      </c>
      <c r="M667" s="9"/>
      <c r="N667" s="9"/>
      <c r="O667" s="9">
        <f t="shared" si="117"/>
        <v>0</v>
      </c>
      <c r="P667" s="9"/>
      <c r="Q667" s="9"/>
      <c r="R667" s="9">
        <f t="shared" si="118"/>
        <v>0</v>
      </c>
      <c r="S667" s="9"/>
      <c r="T667" s="9"/>
      <c r="U667" s="9">
        <f t="shared" si="119"/>
        <v>3773000</v>
      </c>
      <c r="V667" s="9">
        <v>3773000</v>
      </c>
      <c r="W667" s="9"/>
      <c r="X667" s="9">
        <f t="shared" si="120"/>
        <v>0</v>
      </c>
      <c r="Y667" s="9"/>
      <c r="Z667" s="9"/>
      <c r="AA667" s="10">
        <f t="shared" si="121"/>
        <v>0</v>
      </c>
      <c r="AB667" s="11">
        <v>45728</v>
      </c>
    </row>
    <row r="668" spans="1:28" ht="15.75" x14ac:dyDescent="0.25">
      <c r="A668" s="39">
        <v>45729</v>
      </c>
      <c r="B668" s="33" t="s">
        <v>35</v>
      </c>
      <c r="C668" s="33"/>
      <c r="D668" s="33" t="s">
        <v>41</v>
      </c>
      <c r="E668" s="33" t="s">
        <v>134</v>
      </c>
      <c r="F668" s="33">
        <v>2</v>
      </c>
      <c r="G668" s="33" t="s">
        <v>33</v>
      </c>
      <c r="H668" s="33">
        <v>230000</v>
      </c>
      <c r="I668" s="20">
        <f t="shared" si="115"/>
        <v>460000</v>
      </c>
      <c r="J668" s="37" t="s">
        <v>241</v>
      </c>
      <c r="K668" s="20"/>
      <c r="L668" s="9">
        <f t="shared" si="116"/>
        <v>0</v>
      </c>
      <c r="M668" s="9"/>
      <c r="N668" s="9"/>
      <c r="O668" s="9">
        <f t="shared" si="117"/>
        <v>0</v>
      </c>
      <c r="P668" s="9"/>
      <c r="Q668" s="9"/>
      <c r="R668" s="9">
        <f t="shared" si="118"/>
        <v>0</v>
      </c>
      <c r="S668" s="9"/>
      <c r="T668" s="9"/>
      <c r="U668" s="9">
        <f t="shared" si="119"/>
        <v>460000</v>
      </c>
      <c r="V668" s="9">
        <v>460000</v>
      </c>
      <c r="W668" s="9"/>
      <c r="X668" s="9">
        <f t="shared" si="120"/>
        <v>0</v>
      </c>
      <c r="Y668" s="9"/>
      <c r="Z668" s="9"/>
      <c r="AA668" s="10">
        <f t="shared" si="121"/>
        <v>0</v>
      </c>
      <c r="AB668" s="11">
        <v>45729</v>
      </c>
    </row>
    <row r="669" spans="1:28" ht="15.75" x14ac:dyDescent="0.25">
      <c r="A669" s="39">
        <v>45729</v>
      </c>
      <c r="B669" s="33" t="s">
        <v>208</v>
      </c>
      <c r="C669" s="33"/>
      <c r="D669" s="33" t="s">
        <v>31</v>
      </c>
      <c r="E669" s="33" t="s">
        <v>616</v>
      </c>
      <c r="F669" s="33">
        <v>160.19999999999999</v>
      </c>
      <c r="G669" s="33" t="s">
        <v>51</v>
      </c>
      <c r="H669" s="33">
        <v>115000</v>
      </c>
      <c r="I669" s="20">
        <f t="shared" si="115"/>
        <v>18423000</v>
      </c>
      <c r="J669" s="34" t="s">
        <v>26</v>
      </c>
      <c r="K669" s="20"/>
      <c r="L669" s="9">
        <f t="shared" si="116"/>
        <v>0</v>
      </c>
      <c r="M669" s="9"/>
      <c r="N669" s="9"/>
      <c r="O669" s="9">
        <f t="shared" si="117"/>
        <v>0</v>
      </c>
      <c r="P669" s="9"/>
      <c r="Q669" s="9"/>
      <c r="R669" s="9">
        <f t="shared" si="118"/>
        <v>0</v>
      </c>
      <c r="S669" s="9"/>
      <c r="T669" s="9"/>
      <c r="U669" s="9">
        <f t="shared" si="119"/>
        <v>0</v>
      </c>
      <c r="V669" s="9"/>
      <c r="W669" s="9"/>
      <c r="X669" s="9">
        <f t="shared" si="120"/>
        <v>0</v>
      </c>
      <c r="Y669" s="9"/>
      <c r="Z669" s="9"/>
      <c r="AA669" s="10">
        <f t="shared" si="121"/>
        <v>18423000</v>
      </c>
      <c r="AB669" s="11"/>
    </row>
    <row r="670" spans="1:28" ht="15.75" x14ac:dyDescent="0.25">
      <c r="A670" s="39">
        <v>45729</v>
      </c>
      <c r="B670" s="33" t="s">
        <v>208</v>
      </c>
      <c r="C670" s="33"/>
      <c r="D670" s="33" t="s">
        <v>31</v>
      </c>
      <c r="E670" s="33" t="s">
        <v>62</v>
      </c>
      <c r="F670" s="33">
        <v>78.5</v>
      </c>
      <c r="G670" s="33" t="s">
        <v>51</v>
      </c>
      <c r="H670" s="33">
        <v>115000</v>
      </c>
      <c r="I670" s="20">
        <f t="shared" si="115"/>
        <v>9027500</v>
      </c>
      <c r="J670" s="34" t="s">
        <v>26</v>
      </c>
      <c r="K670" s="20"/>
      <c r="L670" s="9">
        <f t="shared" si="116"/>
        <v>0</v>
      </c>
      <c r="M670" s="9"/>
      <c r="N670" s="9"/>
      <c r="O670" s="9">
        <f t="shared" si="117"/>
        <v>0</v>
      </c>
      <c r="P670" s="9"/>
      <c r="Q670" s="9"/>
      <c r="R670" s="9">
        <f t="shared" si="118"/>
        <v>0</v>
      </c>
      <c r="S670" s="9"/>
      <c r="T670" s="9"/>
      <c r="U670" s="9">
        <f t="shared" si="119"/>
        <v>0</v>
      </c>
      <c r="V670" s="9"/>
      <c r="W670" s="9"/>
      <c r="X670" s="9">
        <f t="shared" si="120"/>
        <v>0</v>
      </c>
      <c r="Y670" s="9"/>
      <c r="Z670" s="9"/>
      <c r="AA670" s="10">
        <f t="shared" si="121"/>
        <v>9027500</v>
      </c>
      <c r="AB670" s="11"/>
    </row>
    <row r="671" spans="1:28" ht="15.75" x14ac:dyDescent="0.25">
      <c r="A671" s="39">
        <v>45729</v>
      </c>
      <c r="B671" s="33" t="s">
        <v>458</v>
      </c>
      <c r="C671" s="33"/>
      <c r="D671" s="33" t="s">
        <v>31</v>
      </c>
      <c r="E671" s="33" t="s">
        <v>304</v>
      </c>
      <c r="F671" s="33">
        <v>164.3</v>
      </c>
      <c r="G671" s="33" t="s">
        <v>51</v>
      </c>
      <c r="H671" s="33"/>
      <c r="I671" s="20">
        <f t="shared" si="115"/>
        <v>0</v>
      </c>
      <c r="J671" s="34" t="s">
        <v>26</v>
      </c>
      <c r="K671" s="20"/>
      <c r="L671" s="9">
        <f t="shared" si="116"/>
        <v>0</v>
      </c>
      <c r="M671" s="9"/>
      <c r="N671" s="9"/>
      <c r="O671" s="9">
        <f t="shared" si="117"/>
        <v>0</v>
      </c>
      <c r="P671" s="9"/>
      <c r="Q671" s="9"/>
      <c r="R671" s="9">
        <f t="shared" si="118"/>
        <v>0</v>
      </c>
      <c r="S671" s="9"/>
      <c r="T671" s="9"/>
      <c r="U671" s="9">
        <f t="shared" si="119"/>
        <v>0</v>
      </c>
      <c r="V671" s="9"/>
      <c r="W671" s="9"/>
      <c r="X671" s="9">
        <f t="shared" si="120"/>
        <v>0</v>
      </c>
      <c r="Y671" s="9"/>
      <c r="Z671" s="9"/>
      <c r="AA671" s="10">
        <f t="shared" si="121"/>
        <v>0</v>
      </c>
      <c r="AB671" s="11"/>
    </row>
    <row r="672" spans="1:28" ht="15.75" x14ac:dyDescent="0.25">
      <c r="A672" s="39">
        <v>45729</v>
      </c>
      <c r="B672" s="33" t="s">
        <v>844</v>
      </c>
      <c r="C672" s="33"/>
      <c r="D672" s="33" t="s">
        <v>41</v>
      </c>
      <c r="E672" s="33" t="s">
        <v>544</v>
      </c>
      <c r="F672" s="33">
        <v>30.5</v>
      </c>
      <c r="G672" s="33" t="s">
        <v>51</v>
      </c>
      <c r="H672" s="33">
        <v>115000</v>
      </c>
      <c r="I672" s="20">
        <f t="shared" si="115"/>
        <v>3507500</v>
      </c>
      <c r="J672" s="37" t="s">
        <v>241</v>
      </c>
      <c r="K672" s="20"/>
      <c r="L672" s="9">
        <f t="shared" si="116"/>
        <v>3507500</v>
      </c>
      <c r="M672" s="9">
        <v>3507500</v>
      </c>
      <c r="N672" s="9"/>
      <c r="O672" s="9">
        <f t="shared" si="117"/>
        <v>0</v>
      </c>
      <c r="P672" s="9"/>
      <c r="Q672" s="9"/>
      <c r="R672" s="9">
        <f t="shared" si="118"/>
        <v>0</v>
      </c>
      <c r="S672" s="9"/>
      <c r="T672" s="9"/>
      <c r="U672" s="9">
        <f t="shared" si="119"/>
        <v>0</v>
      </c>
      <c r="V672" s="9"/>
      <c r="W672" s="9"/>
      <c r="X672" s="9">
        <f t="shared" si="120"/>
        <v>0</v>
      </c>
      <c r="Y672" s="9"/>
      <c r="Z672" s="9"/>
      <c r="AA672" s="10">
        <f t="shared" si="121"/>
        <v>0</v>
      </c>
      <c r="AB672" s="11">
        <v>45729</v>
      </c>
    </row>
    <row r="673" spans="1:28" ht="15.75" x14ac:dyDescent="0.25">
      <c r="A673" s="39">
        <v>45729</v>
      </c>
      <c r="B673" s="33" t="s">
        <v>141</v>
      </c>
      <c r="C673" s="33"/>
      <c r="D673" s="33" t="s">
        <v>31</v>
      </c>
      <c r="E673" s="33" t="s">
        <v>95</v>
      </c>
      <c r="F673" s="33">
        <v>5200</v>
      </c>
      <c r="G673" s="33" t="s">
        <v>29</v>
      </c>
      <c r="H673" s="33">
        <v>3800</v>
      </c>
      <c r="I673" s="20">
        <f t="shared" si="115"/>
        <v>19760000</v>
      </c>
      <c r="J673" s="34" t="s">
        <v>26</v>
      </c>
      <c r="K673" s="20"/>
      <c r="L673" s="9">
        <f t="shared" si="116"/>
        <v>0</v>
      </c>
      <c r="M673" s="9"/>
      <c r="N673" s="9"/>
      <c r="O673" s="9">
        <f t="shared" si="117"/>
        <v>0</v>
      </c>
      <c r="P673" s="9"/>
      <c r="Q673" s="9"/>
      <c r="R673" s="9">
        <f t="shared" si="118"/>
        <v>0</v>
      </c>
      <c r="S673" s="9"/>
      <c r="T673" s="9"/>
      <c r="U673" s="9">
        <f t="shared" si="119"/>
        <v>0</v>
      </c>
      <c r="V673" s="9"/>
      <c r="W673" s="9"/>
      <c r="X673" s="9">
        <f t="shared" si="120"/>
        <v>0</v>
      </c>
      <c r="Y673" s="9"/>
      <c r="Z673" s="9"/>
      <c r="AA673" s="10">
        <f t="shared" si="121"/>
        <v>19760000</v>
      </c>
      <c r="AB673" s="11"/>
    </row>
    <row r="674" spans="1:28" ht="15.75" x14ac:dyDescent="0.25">
      <c r="A674" s="39">
        <v>45729</v>
      </c>
      <c r="B674" s="33" t="s">
        <v>141</v>
      </c>
      <c r="C674" s="33"/>
      <c r="D674" s="33" t="s">
        <v>31</v>
      </c>
      <c r="E674" s="33" t="s">
        <v>98</v>
      </c>
      <c r="F674" s="33">
        <v>90.7</v>
      </c>
      <c r="G674" s="33" t="s">
        <v>51</v>
      </c>
      <c r="H674" s="33">
        <v>47000</v>
      </c>
      <c r="I674" s="20">
        <f t="shared" si="115"/>
        <v>4262900</v>
      </c>
      <c r="J674" s="34" t="s">
        <v>26</v>
      </c>
      <c r="K674" s="20"/>
      <c r="L674" s="9">
        <f t="shared" si="116"/>
        <v>0</v>
      </c>
      <c r="M674" s="9"/>
      <c r="N674" s="9"/>
      <c r="O674" s="9">
        <f t="shared" si="117"/>
        <v>0</v>
      </c>
      <c r="P674" s="9"/>
      <c r="Q674" s="9"/>
      <c r="R674" s="9">
        <f t="shared" si="118"/>
        <v>0</v>
      </c>
      <c r="S674" s="9"/>
      <c r="T674" s="9"/>
      <c r="U674" s="9">
        <f t="shared" si="119"/>
        <v>0</v>
      </c>
      <c r="V674" s="9"/>
      <c r="W674" s="9"/>
      <c r="X674" s="9">
        <f t="shared" si="120"/>
        <v>0</v>
      </c>
      <c r="Y674" s="9"/>
      <c r="Z674" s="9"/>
      <c r="AA674" s="10">
        <f t="shared" si="121"/>
        <v>4262900</v>
      </c>
      <c r="AB674" s="11"/>
    </row>
    <row r="675" spans="1:28" ht="15.75" x14ac:dyDescent="0.25">
      <c r="A675" s="39">
        <v>45729</v>
      </c>
      <c r="B675" s="33" t="s">
        <v>141</v>
      </c>
      <c r="C675" s="33"/>
      <c r="D675" s="33" t="s">
        <v>31</v>
      </c>
      <c r="E675" s="33" t="s">
        <v>123</v>
      </c>
      <c r="F675" s="33">
        <v>25</v>
      </c>
      <c r="G675" s="33" t="s">
        <v>51</v>
      </c>
      <c r="H675" s="33">
        <v>100000</v>
      </c>
      <c r="I675" s="20">
        <f t="shared" si="115"/>
        <v>2500000</v>
      </c>
      <c r="J675" s="34" t="s">
        <v>26</v>
      </c>
      <c r="K675" s="20"/>
      <c r="L675" s="9">
        <f t="shared" si="116"/>
        <v>0</v>
      </c>
      <c r="M675" s="9"/>
      <c r="N675" s="9"/>
      <c r="O675" s="9">
        <f t="shared" si="117"/>
        <v>0</v>
      </c>
      <c r="P675" s="9"/>
      <c r="Q675" s="9"/>
      <c r="R675" s="9">
        <f t="shared" si="118"/>
        <v>0</v>
      </c>
      <c r="S675" s="9"/>
      <c r="T675" s="9"/>
      <c r="U675" s="9">
        <f t="shared" si="119"/>
        <v>0</v>
      </c>
      <c r="V675" s="9"/>
      <c r="W675" s="9"/>
      <c r="X675" s="9">
        <f t="shared" si="120"/>
        <v>0</v>
      </c>
      <c r="Y675" s="9"/>
      <c r="Z675" s="9"/>
      <c r="AA675" s="10">
        <f t="shared" si="121"/>
        <v>2500000</v>
      </c>
      <c r="AB675" s="11"/>
    </row>
    <row r="676" spans="1:28" ht="15.75" x14ac:dyDescent="0.25">
      <c r="A676" s="39">
        <v>45729</v>
      </c>
      <c r="B676" s="33" t="s">
        <v>141</v>
      </c>
      <c r="C676" s="33"/>
      <c r="D676" s="33" t="s">
        <v>31</v>
      </c>
      <c r="E676" s="33" t="s">
        <v>156</v>
      </c>
      <c r="F676" s="33">
        <v>10</v>
      </c>
      <c r="G676" s="33" t="s">
        <v>23</v>
      </c>
      <c r="H676" s="33">
        <v>400000</v>
      </c>
      <c r="I676" s="20">
        <f t="shared" si="115"/>
        <v>4000000</v>
      </c>
      <c r="J676" s="34" t="s">
        <v>26</v>
      </c>
      <c r="K676" s="20"/>
      <c r="L676" s="9">
        <f t="shared" si="116"/>
        <v>0</v>
      </c>
      <c r="M676" s="9"/>
      <c r="N676" s="9"/>
      <c r="O676" s="9">
        <f t="shared" si="117"/>
        <v>0</v>
      </c>
      <c r="P676" s="9"/>
      <c r="Q676" s="9"/>
      <c r="R676" s="9">
        <f t="shared" si="118"/>
        <v>0</v>
      </c>
      <c r="S676" s="9"/>
      <c r="T676" s="9"/>
      <c r="U676" s="9">
        <f t="shared" si="119"/>
        <v>0</v>
      </c>
      <c r="V676" s="9"/>
      <c r="W676" s="9"/>
      <c r="X676" s="9">
        <f t="shared" si="120"/>
        <v>0</v>
      </c>
      <c r="Y676" s="9"/>
      <c r="Z676" s="9"/>
      <c r="AA676" s="10">
        <f t="shared" si="121"/>
        <v>4000000</v>
      </c>
      <c r="AB676" s="11"/>
    </row>
    <row r="677" spans="1:28" ht="15.75" x14ac:dyDescent="0.25">
      <c r="A677" s="39">
        <v>45729</v>
      </c>
      <c r="B677" s="33" t="s">
        <v>186</v>
      </c>
      <c r="C677" s="33"/>
      <c r="D677" s="33" t="s">
        <v>31</v>
      </c>
      <c r="E677" s="33" t="s">
        <v>86</v>
      </c>
      <c r="F677" s="33">
        <v>25</v>
      </c>
      <c r="G677" s="33" t="s">
        <v>51</v>
      </c>
      <c r="H677" s="33">
        <v>125000</v>
      </c>
      <c r="I677" s="20">
        <f t="shared" si="115"/>
        <v>3125000</v>
      </c>
      <c r="J677" s="37" t="s">
        <v>240</v>
      </c>
      <c r="K677" s="20" t="s">
        <v>854</v>
      </c>
      <c r="L677" s="9">
        <f t="shared" si="116"/>
        <v>0</v>
      </c>
      <c r="M677" s="9"/>
      <c r="N677" s="9"/>
      <c r="O677" s="9">
        <f t="shared" si="117"/>
        <v>3125000</v>
      </c>
      <c r="P677" s="9">
        <v>3125000</v>
      </c>
      <c r="Q677" s="9"/>
      <c r="R677" s="9">
        <f t="shared" si="118"/>
        <v>0</v>
      </c>
      <c r="S677" s="9"/>
      <c r="T677" s="9"/>
      <c r="U677" s="9">
        <f t="shared" si="119"/>
        <v>0</v>
      </c>
      <c r="V677" s="9"/>
      <c r="W677" s="9"/>
      <c r="X677" s="9">
        <f t="shared" si="120"/>
        <v>0</v>
      </c>
      <c r="Y677" s="9"/>
      <c r="Z677" s="9"/>
      <c r="AA677" s="10">
        <f t="shared" si="121"/>
        <v>0</v>
      </c>
      <c r="AB677" s="11">
        <v>45733</v>
      </c>
    </row>
    <row r="678" spans="1:28" ht="15.75" x14ac:dyDescent="0.25">
      <c r="A678" s="39">
        <v>45729</v>
      </c>
      <c r="B678" s="35" t="s">
        <v>332</v>
      </c>
      <c r="C678" s="35"/>
      <c r="D678" s="33" t="s">
        <v>31</v>
      </c>
      <c r="E678" s="35" t="s">
        <v>235</v>
      </c>
      <c r="F678" s="35">
        <v>10</v>
      </c>
      <c r="G678" s="35" t="s">
        <v>51</v>
      </c>
      <c r="H678" s="35">
        <v>90000</v>
      </c>
      <c r="I678" s="20">
        <f t="shared" si="115"/>
        <v>900000</v>
      </c>
      <c r="J678" s="37" t="s">
        <v>240</v>
      </c>
      <c r="K678" s="20" t="s">
        <v>853</v>
      </c>
      <c r="L678" s="9">
        <f t="shared" si="116"/>
        <v>0</v>
      </c>
      <c r="M678" s="9"/>
      <c r="N678" s="9"/>
      <c r="O678" s="9">
        <f t="shared" si="117"/>
        <v>900000</v>
      </c>
      <c r="P678" s="9">
        <v>900000</v>
      </c>
      <c r="Q678" s="9"/>
      <c r="R678" s="9">
        <f t="shared" si="118"/>
        <v>0</v>
      </c>
      <c r="S678" s="9"/>
      <c r="T678" s="9"/>
      <c r="U678" s="9">
        <f t="shared" si="119"/>
        <v>0</v>
      </c>
      <c r="V678" s="9"/>
      <c r="W678" s="9"/>
      <c r="X678" s="9">
        <f t="shared" si="120"/>
        <v>0</v>
      </c>
      <c r="Y678" s="9"/>
      <c r="Z678" s="9"/>
      <c r="AA678" s="10">
        <f t="shared" si="121"/>
        <v>0</v>
      </c>
      <c r="AB678" s="11">
        <v>45729</v>
      </c>
    </row>
    <row r="679" spans="1:28" ht="15.75" x14ac:dyDescent="0.25">
      <c r="A679" s="39">
        <v>45729</v>
      </c>
      <c r="B679" s="35" t="s">
        <v>92</v>
      </c>
      <c r="C679" s="33"/>
      <c r="D679" s="33" t="s">
        <v>31</v>
      </c>
      <c r="E679" s="33" t="s">
        <v>91</v>
      </c>
      <c r="F679" s="33">
        <v>800</v>
      </c>
      <c r="G679" s="33" t="s">
        <v>29</v>
      </c>
      <c r="H679" s="33">
        <v>4000</v>
      </c>
      <c r="I679" s="20">
        <f t="shared" si="115"/>
        <v>3200000</v>
      </c>
      <c r="J679" s="37" t="s">
        <v>241</v>
      </c>
      <c r="K679" s="20"/>
      <c r="L679" s="9">
        <f t="shared" si="116"/>
        <v>0</v>
      </c>
      <c r="M679" s="9"/>
      <c r="N679" s="9"/>
      <c r="O679" s="9">
        <f t="shared" si="117"/>
        <v>0</v>
      </c>
      <c r="P679" s="9"/>
      <c r="Q679" s="9"/>
      <c r="R679" s="9">
        <f t="shared" si="118"/>
        <v>0</v>
      </c>
      <c r="S679" s="9"/>
      <c r="T679" s="9"/>
      <c r="U679" s="9">
        <f t="shared" si="119"/>
        <v>3200000</v>
      </c>
      <c r="V679" s="9">
        <v>3200000</v>
      </c>
      <c r="W679" s="9"/>
      <c r="X679" s="9">
        <f t="shared" si="120"/>
        <v>0</v>
      </c>
      <c r="Y679" s="9"/>
      <c r="Z679" s="9"/>
      <c r="AA679" s="10">
        <f t="shared" si="121"/>
        <v>0</v>
      </c>
      <c r="AB679" s="11">
        <v>45729</v>
      </c>
    </row>
    <row r="680" spans="1:28" ht="15.75" x14ac:dyDescent="0.25">
      <c r="A680" s="39">
        <v>45729</v>
      </c>
      <c r="B680" s="35" t="s">
        <v>824</v>
      </c>
      <c r="C680" s="33"/>
      <c r="D680" s="33" t="s">
        <v>41</v>
      </c>
      <c r="E680" s="33" t="s">
        <v>47</v>
      </c>
      <c r="F680" s="33">
        <v>12500</v>
      </c>
      <c r="G680" s="33" t="s">
        <v>29</v>
      </c>
      <c r="H680" s="33">
        <v>2050</v>
      </c>
      <c r="I680" s="20">
        <f t="shared" si="115"/>
        <v>25625000</v>
      </c>
      <c r="J680" s="37" t="s">
        <v>241</v>
      </c>
      <c r="K680" s="20"/>
      <c r="L680" s="9">
        <f t="shared" si="116"/>
        <v>11520000</v>
      </c>
      <c r="M680" s="9">
        <v>11520000</v>
      </c>
      <c r="N680" s="9"/>
      <c r="O680" s="9">
        <f t="shared" si="117"/>
        <v>0</v>
      </c>
      <c r="P680" s="9"/>
      <c r="Q680" s="9"/>
      <c r="R680" s="9">
        <f t="shared" si="118"/>
        <v>14085000</v>
      </c>
      <c r="S680" s="9">
        <f>8557000+5528000</f>
        <v>14085000</v>
      </c>
      <c r="T680" s="9"/>
      <c r="U680" s="9">
        <f t="shared" si="119"/>
        <v>20000</v>
      </c>
      <c r="V680" s="9">
        <v>20000</v>
      </c>
      <c r="W680" s="9"/>
      <c r="X680" s="9">
        <f t="shared" si="120"/>
        <v>0</v>
      </c>
      <c r="Y680" s="9"/>
      <c r="Z680" s="9"/>
      <c r="AA680" s="10">
        <f t="shared" si="121"/>
        <v>0</v>
      </c>
      <c r="AB680" s="11">
        <v>45729</v>
      </c>
    </row>
    <row r="681" spans="1:28" ht="15.75" x14ac:dyDescent="0.25">
      <c r="A681" s="39">
        <v>45729</v>
      </c>
      <c r="B681" s="33" t="s">
        <v>108</v>
      </c>
      <c r="C681" s="33"/>
      <c r="D681" s="33" t="s">
        <v>31</v>
      </c>
      <c r="E681" s="33" t="s">
        <v>95</v>
      </c>
      <c r="F681" s="33">
        <v>2900</v>
      </c>
      <c r="G681" s="33" t="s">
        <v>29</v>
      </c>
      <c r="H681" s="33">
        <v>4000</v>
      </c>
      <c r="I681" s="20">
        <f t="shared" si="115"/>
        <v>11600000</v>
      </c>
      <c r="J681" s="37" t="s">
        <v>240</v>
      </c>
      <c r="K681" s="20"/>
      <c r="L681" s="9">
        <f t="shared" si="116"/>
        <v>0</v>
      </c>
      <c r="M681" s="9"/>
      <c r="N681" s="9"/>
      <c r="O681" s="9">
        <f t="shared" si="117"/>
        <v>11600000</v>
      </c>
      <c r="P681" s="9">
        <v>11600000</v>
      </c>
      <c r="Q681" s="9"/>
      <c r="R681" s="9">
        <f t="shared" si="118"/>
        <v>0</v>
      </c>
      <c r="S681" s="9"/>
      <c r="T681" s="9"/>
      <c r="U681" s="9">
        <f t="shared" si="119"/>
        <v>0</v>
      </c>
      <c r="V681" s="9"/>
      <c r="W681" s="9"/>
      <c r="X681" s="9">
        <f t="shared" si="120"/>
        <v>0</v>
      </c>
      <c r="Y681" s="9"/>
      <c r="Z681" s="9"/>
      <c r="AA681" s="10">
        <f t="shared" si="121"/>
        <v>0</v>
      </c>
      <c r="AB681" s="11">
        <v>45730</v>
      </c>
    </row>
    <row r="682" spans="1:28" ht="15.75" x14ac:dyDescent="0.25">
      <c r="A682" s="39">
        <v>45729</v>
      </c>
      <c r="B682" s="33" t="s">
        <v>109</v>
      </c>
      <c r="C682" s="33"/>
      <c r="D682" s="33" t="s">
        <v>31</v>
      </c>
      <c r="E682" s="33" t="s">
        <v>110</v>
      </c>
      <c r="F682" s="33">
        <v>2000</v>
      </c>
      <c r="G682" s="33" t="s">
        <v>29</v>
      </c>
      <c r="H682" s="33">
        <v>1800</v>
      </c>
      <c r="I682" s="20">
        <f t="shared" si="115"/>
        <v>3600000</v>
      </c>
      <c r="J682" s="37" t="s">
        <v>241</v>
      </c>
      <c r="K682" s="20"/>
      <c r="L682" s="9">
        <f t="shared" si="116"/>
        <v>3600000</v>
      </c>
      <c r="M682" s="9">
        <v>3600000</v>
      </c>
      <c r="N682" s="9"/>
      <c r="O682" s="9">
        <f t="shared" si="117"/>
        <v>0</v>
      </c>
      <c r="P682" s="9"/>
      <c r="Q682" s="9"/>
      <c r="R682" s="9">
        <f t="shared" si="118"/>
        <v>0</v>
      </c>
      <c r="S682" s="9"/>
      <c r="T682" s="9"/>
      <c r="U682" s="9">
        <f t="shared" si="119"/>
        <v>0</v>
      </c>
      <c r="V682" s="9"/>
      <c r="W682" s="9"/>
      <c r="X682" s="9">
        <f t="shared" si="120"/>
        <v>0</v>
      </c>
      <c r="Y682" s="9"/>
      <c r="Z682" s="9"/>
      <c r="AA682" s="10">
        <f t="shared" si="121"/>
        <v>0</v>
      </c>
      <c r="AB682" s="11">
        <v>45729</v>
      </c>
    </row>
    <row r="683" spans="1:28" ht="15.75" x14ac:dyDescent="0.25">
      <c r="A683" s="32">
        <v>45729</v>
      </c>
      <c r="B683" s="33" t="s">
        <v>845</v>
      </c>
      <c r="C683" s="33"/>
      <c r="D683" s="33" t="s">
        <v>41</v>
      </c>
      <c r="E683" s="33" t="s">
        <v>394</v>
      </c>
      <c r="F683" s="33">
        <v>3</v>
      </c>
      <c r="G683" s="33" t="s">
        <v>51</v>
      </c>
      <c r="H683" s="33">
        <v>300000</v>
      </c>
      <c r="I683" s="20">
        <f t="shared" si="115"/>
        <v>900000</v>
      </c>
      <c r="J683" s="37" t="s">
        <v>241</v>
      </c>
      <c r="K683" s="20"/>
      <c r="L683" s="9">
        <f t="shared" si="116"/>
        <v>900000</v>
      </c>
      <c r="M683" s="9">
        <v>900000</v>
      </c>
      <c r="N683" s="9"/>
      <c r="O683" s="9">
        <f t="shared" si="117"/>
        <v>0</v>
      </c>
      <c r="P683" s="9"/>
      <c r="Q683" s="9"/>
      <c r="R683" s="9">
        <f t="shared" si="118"/>
        <v>0</v>
      </c>
      <c r="S683" s="9"/>
      <c r="T683" s="9"/>
      <c r="U683" s="9">
        <f t="shared" si="119"/>
        <v>0</v>
      </c>
      <c r="V683" s="9"/>
      <c r="W683" s="9"/>
      <c r="X683" s="9">
        <f t="shared" si="120"/>
        <v>0</v>
      </c>
      <c r="Y683" s="9"/>
      <c r="Z683" s="9"/>
      <c r="AA683" s="10">
        <f t="shared" si="121"/>
        <v>0</v>
      </c>
      <c r="AB683" s="11">
        <v>45729</v>
      </c>
    </row>
    <row r="684" spans="1:28" ht="15.75" x14ac:dyDescent="0.25">
      <c r="A684" s="39">
        <v>45729</v>
      </c>
      <c r="B684" s="33" t="s">
        <v>472</v>
      </c>
      <c r="C684" s="33"/>
      <c r="D684" s="33" t="s">
        <v>41</v>
      </c>
      <c r="E684" s="33" t="s">
        <v>73</v>
      </c>
      <c r="F684" s="33">
        <v>20</v>
      </c>
      <c r="G684" s="33" t="s">
        <v>74</v>
      </c>
      <c r="H684" s="33">
        <v>50000</v>
      </c>
      <c r="I684" s="20">
        <f t="shared" si="115"/>
        <v>1000000</v>
      </c>
      <c r="J684" s="37" t="s">
        <v>240</v>
      </c>
      <c r="K684" s="20"/>
      <c r="L684" s="9">
        <f t="shared" si="116"/>
        <v>0</v>
      </c>
      <c r="M684" s="9"/>
      <c r="N684" s="9"/>
      <c r="O684" s="9">
        <f t="shared" si="117"/>
        <v>1000000</v>
      </c>
      <c r="P684" s="9">
        <v>1000000</v>
      </c>
      <c r="Q684" s="9"/>
      <c r="R684" s="9">
        <f t="shared" si="118"/>
        <v>0</v>
      </c>
      <c r="S684" s="9"/>
      <c r="T684" s="9"/>
      <c r="U684" s="9">
        <f t="shared" si="119"/>
        <v>0</v>
      </c>
      <c r="V684" s="9"/>
      <c r="W684" s="9"/>
      <c r="X684" s="9">
        <f t="shared" si="120"/>
        <v>0</v>
      </c>
      <c r="Y684" s="9"/>
      <c r="Z684" s="9"/>
      <c r="AA684" s="10">
        <f t="shared" si="121"/>
        <v>0</v>
      </c>
      <c r="AB684" s="11">
        <v>45735</v>
      </c>
    </row>
    <row r="685" spans="1:28" ht="15.75" x14ac:dyDescent="0.25">
      <c r="A685" s="44">
        <v>45729</v>
      </c>
      <c r="B685" s="46" t="s">
        <v>472</v>
      </c>
      <c r="C685" s="46"/>
      <c r="D685" s="46" t="s">
        <v>41</v>
      </c>
      <c r="E685" s="46" t="s">
        <v>235</v>
      </c>
      <c r="F685" s="46">
        <v>20</v>
      </c>
      <c r="G685" s="46" t="s">
        <v>74</v>
      </c>
      <c r="H685" s="46">
        <v>90000</v>
      </c>
      <c r="I685" s="47">
        <f t="shared" si="115"/>
        <v>1800000</v>
      </c>
      <c r="J685" s="53" t="s">
        <v>240</v>
      </c>
      <c r="K685" s="20"/>
      <c r="L685" s="9">
        <f t="shared" si="116"/>
        <v>0</v>
      </c>
      <c r="M685" s="9"/>
      <c r="N685" s="9"/>
      <c r="O685" s="9">
        <f t="shared" si="117"/>
        <v>1800000</v>
      </c>
      <c r="P685" s="9">
        <v>1800000</v>
      </c>
      <c r="Q685" s="9"/>
      <c r="R685" s="9">
        <f t="shared" si="118"/>
        <v>0</v>
      </c>
      <c r="S685" s="9"/>
      <c r="T685" s="9"/>
      <c r="U685" s="9">
        <f t="shared" si="119"/>
        <v>0</v>
      </c>
      <c r="V685" s="9"/>
      <c r="W685" s="9"/>
      <c r="X685" s="9">
        <f t="shared" si="120"/>
        <v>0</v>
      </c>
      <c r="Y685" s="9"/>
      <c r="Z685" s="9"/>
      <c r="AA685" s="10">
        <f t="shared" si="121"/>
        <v>0</v>
      </c>
      <c r="AB685" s="11">
        <v>45735</v>
      </c>
    </row>
    <row r="686" spans="1:28" ht="15.75" x14ac:dyDescent="0.25">
      <c r="A686" s="39">
        <v>45730</v>
      </c>
      <c r="B686" s="35" t="s">
        <v>173</v>
      </c>
      <c r="C686" s="35"/>
      <c r="D686" s="35" t="s">
        <v>31</v>
      </c>
      <c r="E686" s="35" t="s">
        <v>148</v>
      </c>
      <c r="F686" s="35">
        <v>100</v>
      </c>
      <c r="G686" s="35" t="s">
        <v>51</v>
      </c>
      <c r="H686" s="35">
        <v>55000</v>
      </c>
      <c r="I686" s="20">
        <f t="shared" ref="I686:I748" si="122">F686*H686</f>
        <v>5500000</v>
      </c>
      <c r="J686" s="37" t="s">
        <v>240</v>
      </c>
      <c r="K686" s="20" t="s">
        <v>867</v>
      </c>
      <c r="L686" s="9">
        <f>M686+N686</f>
        <v>0</v>
      </c>
      <c r="M686" s="9"/>
      <c r="N686" s="9"/>
      <c r="O686" s="9">
        <f>P686+Q686</f>
        <v>5500000</v>
      </c>
      <c r="P686" s="9">
        <v>5500000</v>
      </c>
      <c r="Q686" s="9"/>
      <c r="R686" s="9">
        <f>S686+T686</f>
        <v>0</v>
      </c>
      <c r="S686" s="9"/>
      <c r="T686" s="9"/>
      <c r="U686" s="9">
        <f>V686+W686</f>
        <v>0</v>
      </c>
      <c r="V686" s="9"/>
      <c r="W686" s="9"/>
      <c r="X686" s="9">
        <f>Y686+Z686</f>
        <v>0</v>
      </c>
      <c r="Y686" s="9"/>
      <c r="Z686" s="9"/>
      <c r="AA686" s="10">
        <f>C686+I686-L686-O686-U686-X686-R686</f>
        <v>0</v>
      </c>
      <c r="AB686" s="11">
        <v>45733</v>
      </c>
    </row>
    <row r="687" spans="1:28" ht="15.75" x14ac:dyDescent="0.25">
      <c r="A687" s="39">
        <v>45730</v>
      </c>
      <c r="B687" s="33" t="s">
        <v>427</v>
      </c>
      <c r="C687" s="33"/>
      <c r="D687" s="35" t="s">
        <v>31</v>
      </c>
      <c r="E687" s="33" t="s">
        <v>299</v>
      </c>
      <c r="F687" s="33">
        <v>1</v>
      </c>
      <c r="G687" s="33" t="s">
        <v>779</v>
      </c>
      <c r="H687" s="33">
        <v>1200000</v>
      </c>
      <c r="I687" s="20">
        <f t="shared" si="122"/>
        <v>1200000</v>
      </c>
      <c r="J687" s="37" t="s">
        <v>241</v>
      </c>
      <c r="K687" s="20"/>
      <c r="L687" s="9">
        <f t="shared" ref="L687:L742" si="123">M687+N687</f>
        <v>0</v>
      </c>
      <c r="M687" s="9"/>
      <c r="N687" s="9"/>
      <c r="O687" s="9">
        <f t="shared" ref="O687:O742" si="124">P687+Q687</f>
        <v>0</v>
      </c>
      <c r="P687" s="9"/>
      <c r="Q687" s="9"/>
      <c r="R687" s="9">
        <f t="shared" ref="R687:R742" si="125">S687+T687</f>
        <v>0</v>
      </c>
      <c r="S687" s="9"/>
      <c r="T687" s="9"/>
      <c r="U687" s="9">
        <f t="shared" ref="U687:U742" si="126">V687+W687</f>
        <v>1200000</v>
      </c>
      <c r="V687" s="9">
        <v>1200000</v>
      </c>
      <c r="W687" s="9"/>
      <c r="X687" s="9">
        <f t="shared" ref="X687:X742" si="127">Y687+Z687</f>
        <v>0</v>
      </c>
      <c r="Y687" s="9"/>
      <c r="Z687" s="9"/>
      <c r="AA687" s="10">
        <f t="shared" ref="AA687:AA742" si="128">C687+I687-L687-O687-U687-X687-R687</f>
        <v>0</v>
      </c>
      <c r="AB687" s="11">
        <v>45730</v>
      </c>
    </row>
    <row r="688" spans="1:28" ht="15.75" x14ac:dyDescent="0.25">
      <c r="A688" s="39">
        <v>45730</v>
      </c>
      <c r="B688" s="33" t="s">
        <v>597</v>
      </c>
      <c r="C688" s="33"/>
      <c r="D688" s="33" t="s">
        <v>41</v>
      </c>
      <c r="E688" s="33" t="s">
        <v>47</v>
      </c>
      <c r="F688" s="33">
        <v>3750</v>
      </c>
      <c r="G688" s="33" t="s">
        <v>29</v>
      </c>
      <c r="H688" s="33">
        <v>2105</v>
      </c>
      <c r="I688" s="20">
        <f t="shared" si="122"/>
        <v>7893750</v>
      </c>
      <c r="J688" s="37" t="s">
        <v>240</v>
      </c>
      <c r="K688" s="20"/>
      <c r="L688" s="9">
        <f t="shared" si="123"/>
        <v>0</v>
      </c>
      <c r="M688" s="9"/>
      <c r="N688" s="9"/>
      <c r="O688" s="9">
        <f t="shared" si="124"/>
        <v>7893750</v>
      </c>
      <c r="P688" s="9">
        <f>3947000</f>
        <v>3947000</v>
      </c>
      <c r="Q688" s="9">
        <v>3946750</v>
      </c>
      <c r="R688" s="9">
        <f t="shared" si="125"/>
        <v>0</v>
      </c>
      <c r="S688" s="9"/>
      <c r="T688" s="9"/>
      <c r="U688" s="9">
        <f t="shared" si="126"/>
        <v>0</v>
      </c>
      <c r="V688" s="9"/>
      <c r="W688" s="9"/>
      <c r="X688" s="9">
        <f t="shared" si="127"/>
        <v>0</v>
      </c>
      <c r="Y688" s="9"/>
      <c r="Z688" s="9"/>
      <c r="AA688" s="10">
        <f t="shared" si="128"/>
        <v>0</v>
      </c>
      <c r="AB688" s="11">
        <v>45730</v>
      </c>
    </row>
    <row r="689" spans="1:28" ht="15.75" x14ac:dyDescent="0.25">
      <c r="A689" s="39">
        <v>45730</v>
      </c>
      <c r="B689" s="33" t="s">
        <v>415</v>
      </c>
      <c r="C689" s="33"/>
      <c r="D689" s="33" t="s">
        <v>31</v>
      </c>
      <c r="E689" s="33" t="s">
        <v>61</v>
      </c>
      <c r="F689" s="33">
        <v>5</v>
      </c>
      <c r="G689" s="33" t="s">
        <v>25</v>
      </c>
      <c r="H689" s="33">
        <v>45000</v>
      </c>
      <c r="I689" s="20">
        <f t="shared" si="122"/>
        <v>225000</v>
      </c>
      <c r="J689" s="37" t="s">
        <v>240</v>
      </c>
      <c r="K689" s="20" t="s">
        <v>852</v>
      </c>
      <c r="L689" s="9">
        <f t="shared" si="123"/>
        <v>0</v>
      </c>
      <c r="M689" s="9"/>
      <c r="N689" s="9"/>
      <c r="O689" s="9">
        <f t="shared" si="124"/>
        <v>225000</v>
      </c>
      <c r="P689" s="9">
        <v>225000</v>
      </c>
      <c r="Q689" s="9"/>
      <c r="R689" s="9">
        <f t="shared" si="125"/>
        <v>0</v>
      </c>
      <c r="S689" s="9"/>
      <c r="T689" s="9"/>
      <c r="U689" s="9">
        <f t="shared" si="126"/>
        <v>0</v>
      </c>
      <c r="V689" s="9"/>
      <c r="W689" s="9"/>
      <c r="X689" s="9">
        <f t="shared" si="127"/>
        <v>0</v>
      </c>
      <c r="Y689" s="9"/>
      <c r="Z689" s="9"/>
      <c r="AA689" s="10">
        <f t="shared" si="128"/>
        <v>0</v>
      </c>
      <c r="AB689" s="11">
        <v>45729</v>
      </c>
    </row>
    <row r="690" spans="1:28" ht="15.75" x14ac:dyDescent="0.25">
      <c r="A690" s="39">
        <v>45730</v>
      </c>
      <c r="B690" s="33" t="s">
        <v>415</v>
      </c>
      <c r="C690" s="33"/>
      <c r="D690" s="33" t="s">
        <v>31</v>
      </c>
      <c r="E690" s="33" t="s">
        <v>73</v>
      </c>
      <c r="F690" s="33">
        <v>20</v>
      </c>
      <c r="G690" s="33" t="s">
        <v>74</v>
      </c>
      <c r="H690" s="33">
        <v>50000</v>
      </c>
      <c r="I690" s="20">
        <f t="shared" si="122"/>
        <v>1000000</v>
      </c>
      <c r="J690" s="37" t="s">
        <v>240</v>
      </c>
      <c r="K690" s="20" t="s">
        <v>852</v>
      </c>
      <c r="L690" s="9">
        <f t="shared" si="123"/>
        <v>0</v>
      </c>
      <c r="M690" s="9"/>
      <c r="N690" s="9"/>
      <c r="O690" s="9">
        <f t="shared" si="124"/>
        <v>1000000</v>
      </c>
      <c r="P690" s="9">
        <v>1000000</v>
      </c>
      <c r="Q690" s="9"/>
      <c r="R690" s="9">
        <f t="shared" si="125"/>
        <v>0</v>
      </c>
      <c r="S690" s="9"/>
      <c r="T690" s="9"/>
      <c r="U690" s="9">
        <f t="shared" si="126"/>
        <v>0</v>
      </c>
      <c r="V690" s="9"/>
      <c r="W690" s="9"/>
      <c r="X690" s="9">
        <f t="shared" si="127"/>
        <v>0</v>
      </c>
      <c r="Y690" s="9"/>
      <c r="Z690" s="9"/>
      <c r="AA690" s="10">
        <f t="shared" si="128"/>
        <v>0</v>
      </c>
      <c r="AB690" s="11">
        <v>45729</v>
      </c>
    </row>
    <row r="691" spans="1:28" ht="15.75" x14ac:dyDescent="0.25">
      <c r="A691" s="39">
        <v>45730</v>
      </c>
      <c r="B691" s="33" t="s">
        <v>499</v>
      </c>
      <c r="C691" s="33"/>
      <c r="D691" s="33" t="s">
        <v>223</v>
      </c>
      <c r="E691" s="33" t="s">
        <v>167</v>
      </c>
      <c r="F691" s="33">
        <v>1</v>
      </c>
      <c r="G691" s="33" t="s">
        <v>23</v>
      </c>
      <c r="H691" s="33">
        <v>400000</v>
      </c>
      <c r="I691" s="20">
        <f t="shared" si="122"/>
        <v>400000</v>
      </c>
      <c r="J691" s="37" t="s">
        <v>241</v>
      </c>
      <c r="K691" s="20"/>
      <c r="L691" s="9">
        <f t="shared" si="123"/>
        <v>0</v>
      </c>
      <c r="M691" s="9"/>
      <c r="N691" s="9"/>
      <c r="O691" s="9">
        <f t="shared" si="124"/>
        <v>0</v>
      </c>
      <c r="P691" s="9"/>
      <c r="Q691" s="9"/>
      <c r="R691" s="9">
        <f t="shared" si="125"/>
        <v>0</v>
      </c>
      <c r="S691" s="9"/>
      <c r="T691" s="9"/>
      <c r="U691" s="9">
        <f t="shared" si="126"/>
        <v>400000</v>
      </c>
      <c r="V691" s="9">
        <v>400000</v>
      </c>
      <c r="W691" s="9"/>
      <c r="X691" s="9">
        <f t="shared" si="127"/>
        <v>0</v>
      </c>
      <c r="Y691" s="9"/>
      <c r="Z691" s="9"/>
      <c r="AA691" s="10">
        <f t="shared" si="128"/>
        <v>0</v>
      </c>
      <c r="AB691" s="11">
        <v>45730</v>
      </c>
    </row>
    <row r="692" spans="1:28" ht="15.75" x14ac:dyDescent="0.25">
      <c r="A692" s="39">
        <v>45730</v>
      </c>
      <c r="B692" s="33" t="s">
        <v>253</v>
      </c>
      <c r="C692" s="33"/>
      <c r="D692" s="33" t="s">
        <v>41</v>
      </c>
      <c r="E692" s="33" t="s">
        <v>73</v>
      </c>
      <c r="F692" s="33">
        <v>20</v>
      </c>
      <c r="G692" s="33" t="s">
        <v>74</v>
      </c>
      <c r="H692" s="33">
        <v>50000</v>
      </c>
      <c r="I692" s="20">
        <f t="shared" si="122"/>
        <v>1000000</v>
      </c>
      <c r="J692" s="41" t="s">
        <v>240</v>
      </c>
      <c r="K692" s="20"/>
      <c r="L692" s="9">
        <f t="shared" si="123"/>
        <v>0</v>
      </c>
      <c r="M692" s="9"/>
      <c r="N692" s="9"/>
      <c r="O692" s="9">
        <f t="shared" si="124"/>
        <v>1000000</v>
      </c>
      <c r="P692" s="9">
        <v>1000000</v>
      </c>
      <c r="Q692" s="9"/>
      <c r="R692" s="9">
        <f t="shared" si="125"/>
        <v>0</v>
      </c>
      <c r="S692" s="9"/>
      <c r="T692" s="9"/>
      <c r="U692" s="9">
        <f t="shared" si="126"/>
        <v>0</v>
      </c>
      <c r="V692" s="9"/>
      <c r="W692" s="9"/>
      <c r="X692" s="9">
        <f t="shared" si="127"/>
        <v>0</v>
      </c>
      <c r="Y692" s="9"/>
      <c r="Z692" s="9"/>
      <c r="AA692" s="10">
        <f t="shared" si="128"/>
        <v>0</v>
      </c>
      <c r="AB692" s="11">
        <v>45730</v>
      </c>
    </row>
    <row r="693" spans="1:28" ht="15.75" x14ac:dyDescent="0.25">
      <c r="A693" s="39">
        <v>45730</v>
      </c>
      <c r="B693" s="33" t="s">
        <v>253</v>
      </c>
      <c r="C693" s="33"/>
      <c r="D693" s="33" t="s">
        <v>41</v>
      </c>
      <c r="E693" s="33" t="s">
        <v>102</v>
      </c>
      <c r="F693" s="33">
        <v>8</v>
      </c>
      <c r="G693" s="33" t="s">
        <v>74</v>
      </c>
      <c r="H693" s="33">
        <v>65000</v>
      </c>
      <c r="I693" s="20">
        <f t="shared" si="122"/>
        <v>520000</v>
      </c>
      <c r="J693" s="41" t="s">
        <v>240</v>
      </c>
      <c r="K693" s="20"/>
      <c r="L693" s="9">
        <f t="shared" si="123"/>
        <v>0</v>
      </c>
      <c r="M693" s="9"/>
      <c r="N693" s="9"/>
      <c r="O693" s="9">
        <f t="shared" si="124"/>
        <v>520000</v>
      </c>
      <c r="P693" s="9">
        <v>520000</v>
      </c>
      <c r="Q693" s="9"/>
      <c r="R693" s="9">
        <f t="shared" si="125"/>
        <v>0</v>
      </c>
      <c r="S693" s="9"/>
      <c r="T693" s="9"/>
      <c r="U693" s="9">
        <f t="shared" si="126"/>
        <v>0</v>
      </c>
      <c r="V693" s="9"/>
      <c r="W693" s="9"/>
      <c r="X693" s="9">
        <f t="shared" si="127"/>
        <v>0</v>
      </c>
      <c r="Y693" s="9"/>
      <c r="Z693" s="9"/>
      <c r="AA693" s="10">
        <f t="shared" si="128"/>
        <v>0</v>
      </c>
      <c r="AB693" s="11">
        <v>45730</v>
      </c>
    </row>
    <row r="694" spans="1:28" ht="15.75" x14ac:dyDescent="0.25">
      <c r="A694" s="39">
        <v>45730</v>
      </c>
      <c r="B694" s="33" t="s">
        <v>253</v>
      </c>
      <c r="C694" s="33"/>
      <c r="D694" s="33" t="s">
        <v>41</v>
      </c>
      <c r="E694" s="33" t="s">
        <v>166</v>
      </c>
      <c r="F694" s="33">
        <v>2</v>
      </c>
      <c r="G694" s="33" t="s">
        <v>23</v>
      </c>
      <c r="H694" s="33">
        <v>400000</v>
      </c>
      <c r="I694" s="20">
        <f t="shared" si="122"/>
        <v>800000</v>
      </c>
      <c r="J694" s="41" t="s">
        <v>240</v>
      </c>
      <c r="K694" s="20"/>
      <c r="L694" s="9">
        <f t="shared" si="123"/>
        <v>0</v>
      </c>
      <c r="M694" s="9"/>
      <c r="N694" s="9"/>
      <c r="O694" s="9">
        <f t="shared" si="124"/>
        <v>800000</v>
      </c>
      <c r="P694" s="9">
        <v>800000</v>
      </c>
      <c r="Q694" s="9"/>
      <c r="R694" s="9">
        <f t="shared" si="125"/>
        <v>0</v>
      </c>
      <c r="S694" s="9"/>
      <c r="T694" s="9"/>
      <c r="U694" s="9">
        <f t="shared" si="126"/>
        <v>0</v>
      </c>
      <c r="V694" s="9"/>
      <c r="W694" s="9"/>
      <c r="X694" s="9">
        <f t="shared" si="127"/>
        <v>0</v>
      </c>
      <c r="Y694" s="9"/>
      <c r="Z694" s="9"/>
      <c r="AA694" s="10">
        <f t="shared" si="128"/>
        <v>0</v>
      </c>
      <c r="AB694" s="11">
        <v>45730</v>
      </c>
    </row>
    <row r="695" spans="1:28" ht="15.75" x14ac:dyDescent="0.25">
      <c r="A695" s="39">
        <v>45730</v>
      </c>
      <c r="B695" s="33" t="s">
        <v>525</v>
      </c>
      <c r="C695" s="33"/>
      <c r="D695" s="33" t="s">
        <v>223</v>
      </c>
      <c r="E695" s="33" t="s">
        <v>156</v>
      </c>
      <c r="F695" s="33">
        <v>1</v>
      </c>
      <c r="G695" s="33" t="s">
        <v>23</v>
      </c>
      <c r="H695" s="33">
        <v>400000</v>
      </c>
      <c r="I695" s="20">
        <f t="shared" si="122"/>
        <v>400000</v>
      </c>
      <c r="J695" s="37" t="s">
        <v>241</v>
      </c>
      <c r="K695" s="20"/>
      <c r="L695" s="9">
        <f t="shared" si="123"/>
        <v>0</v>
      </c>
      <c r="M695" s="9"/>
      <c r="N695" s="9"/>
      <c r="O695" s="9">
        <f t="shared" si="124"/>
        <v>0</v>
      </c>
      <c r="P695" s="9"/>
      <c r="Q695" s="9"/>
      <c r="R695" s="9">
        <f t="shared" si="125"/>
        <v>0</v>
      </c>
      <c r="S695" s="9"/>
      <c r="T695" s="9"/>
      <c r="U695" s="9">
        <f t="shared" si="126"/>
        <v>400000</v>
      </c>
      <c r="V695" s="9">
        <v>400000</v>
      </c>
      <c r="W695" s="9"/>
      <c r="X695" s="9">
        <f t="shared" si="127"/>
        <v>0</v>
      </c>
      <c r="Y695" s="9"/>
      <c r="Z695" s="9"/>
      <c r="AA695" s="10">
        <f t="shared" si="128"/>
        <v>0</v>
      </c>
      <c r="AB695" s="11">
        <v>45730</v>
      </c>
    </row>
    <row r="696" spans="1:28" ht="15.75" x14ac:dyDescent="0.25">
      <c r="A696" s="39">
        <v>45730</v>
      </c>
      <c r="B696" s="33" t="s">
        <v>222</v>
      </c>
      <c r="C696" s="33"/>
      <c r="D696" s="33" t="s">
        <v>31</v>
      </c>
      <c r="E696" s="33" t="s">
        <v>234</v>
      </c>
      <c r="F696" s="33">
        <v>2.5</v>
      </c>
      <c r="G696" s="33" t="s">
        <v>51</v>
      </c>
      <c r="H696" s="33">
        <v>90000</v>
      </c>
      <c r="I696" s="20">
        <f t="shared" si="122"/>
        <v>225000</v>
      </c>
      <c r="J696" s="37" t="s">
        <v>240</v>
      </c>
      <c r="K696" s="20"/>
      <c r="L696" s="9">
        <f t="shared" si="123"/>
        <v>0</v>
      </c>
      <c r="M696" s="9"/>
      <c r="N696" s="9"/>
      <c r="O696" s="9">
        <f t="shared" si="124"/>
        <v>0</v>
      </c>
      <c r="P696" s="9"/>
      <c r="Q696" s="9"/>
      <c r="R696" s="9">
        <f t="shared" si="125"/>
        <v>225000</v>
      </c>
      <c r="S696" s="9">
        <v>225000</v>
      </c>
      <c r="T696" s="9"/>
      <c r="U696" s="9">
        <f t="shared" si="126"/>
        <v>0</v>
      </c>
      <c r="V696" s="9"/>
      <c r="W696" s="9"/>
      <c r="X696" s="9">
        <f t="shared" si="127"/>
        <v>0</v>
      </c>
      <c r="Y696" s="9"/>
      <c r="Z696" s="9"/>
      <c r="AA696" s="10">
        <f t="shared" si="128"/>
        <v>0</v>
      </c>
      <c r="AB696" s="11">
        <v>45730</v>
      </c>
    </row>
    <row r="697" spans="1:28" ht="15.75" x14ac:dyDescent="0.25">
      <c r="A697" s="39">
        <v>45730</v>
      </c>
      <c r="B697" s="33" t="s">
        <v>231</v>
      </c>
      <c r="C697" s="33"/>
      <c r="D697" s="33"/>
      <c r="E697" s="33" t="s">
        <v>203</v>
      </c>
      <c r="F697" s="33">
        <v>70</v>
      </c>
      <c r="G697" s="33" t="s">
        <v>51</v>
      </c>
      <c r="H697" s="33"/>
      <c r="I697" s="20">
        <f t="shared" si="122"/>
        <v>0</v>
      </c>
      <c r="J697" s="34" t="s">
        <v>26</v>
      </c>
      <c r="K697" s="20"/>
      <c r="L697" s="9">
        <f t="shared" si="123"/>
        <v>0</v>
      </c>
      <c r="M697" s="9"/>
      <c r="N697" s="9"/>
      <c r="O697" s="9">
        <f t="shared" si="124"/>
        <v>0</v>
      </c>
      <c r="P697" s="9"/>
      <c r="Q697" s="9"/>
      <c r="R697" s="9">
        <f t="shared" si="125"/>
        <v>0</v>
      </c>
      <c r="S697" s="9"/>
      <c r="T697" s="9"/>
      <c r="U697" s="9">
        <f t="shared" si="126"/>
        <v>0</v>
      </c>
      <c r="V697" s="9"/>
      <c r="W697" s="9"/>
      <c r="X697" s="9">
        <f t="shared" si="127"/>
        <v>0</v>
      </c>
      <c r="Y697" s="9"/>
      <c r="Z697" s="9"/>
      <c r="AA697" s="10">
        <f t="shared" si="128"/>
        <v>0</v>
      </c>
      <c r="AB697" s="11"/>
    </row>
    <row r="698" spans="1:28" ht="15.75" x14ac:dyDescent="0.25">
      <c r="A698" s="39">
        <v>45730</v>
      </c>
      <c r="B698" s="35" t="s">
        <v>189</v>
      </c>
      <c r="C698" s="35"/>
      <c r="D698" s="35" t="s">
        <v>31</v>
      </c>
      <c r="E698" s="35" t="s">
        <v>110</v>
      </c>
      <c r="F698" s="35">
        <v>800</v>
      </c>
      <c r="G698" s="35" t="s">
        <v>29</v>
      </c>
      <c r="H698" s="35">
        <v>1800</v>
      </c>
      <c r="I698" s="20">
        <f t="shared" si="122"/>
        <v>1440000</v>
      </c>
      <c r="J698" s="41" t="s">
        <v>241</v>
      </c>
      <c r="K698" s="20"/>
      <c r="L698" s="9">
        <f t="shared" si="123"/>
        <v>1440000</v>
      </c>
      <c r="M698" s="9">
        <v>1440000</v>
      </c>
      <c r="N698" s="9"/>
      <c r="O698" s="9">
        <f t="shared" si="124"/>
        <v>0</v>
      </c>
      <c r="P698" s="9"/>
      <c r="Q698" s="9"/>
      <c r="R698" s="9">
        <f t="shared" si="125"/>
        <v>0</v>
      </c>
      <c r="S698" s="9"/>
      <c r="T698" s="9"/>
      <c r="U698" s="9">
        <f t="shared" si="126"/>
        <v>0</v>
      </c>
      <c r="V698" s="9"/>
      <c r="W698" s="9"/>
      <c r="X698" s="9">
        <f t="shared" si="127"/>
        <v>0</v>
      </c>
      <c r="Y698" s="9"/>
      <c r="Z698" s="9"/>
      <c r="AA698" s="10">
        <f t="shared" si="128"/>
        <v>0</v>
      </c>
      <c r="AB698" s="11">
        <v>45730</v>
      </c>
    </row>
    <row r="699" spans="1:28" ht="15.75" x14ac:dyDescent="0.25">
      <c r="A699" s="39">
        <v>45730</v>
      </c>
      <c r="B699" s="33" t="s">
        <v>69</v>
      </c>
      <c r="C699" s="33"/>
      <c r="D699" s="35" t="s">
        <v>31</v>
      </c>
      <c r="E699" s="33" t="s">
        <v>155</v>
      </c>
      <c r="F699" s="33">
        <v>1000</v>
      </c>
      <c r="G699" s="35" t="s">
        <v>29</v>
      </c>
      <c r="H699" s="33">
        <v>3600</v>
      </c>
      <c r="I699" s="20">
        <f t="shared" si="122"/>
        <v>3600000</v>
      </c>
      <c r="J699" s="14" t="s">
        <v>241</v>
      </c>
      <c r="K699" s="20"/>
      <c r="L699" s="9">
        <f t="shared" si="123"/>
        <v>0</v>
      </c>
      <c r="M699" s="9"/>
      <c r="N699" s="9"/>
      <c r="O699" s="9">
        <f t="shared" si="124"/>
        <v>0</v>
      </c>
      <c r="P699" s="9"/>
      <c r="Q699" s="9"/>
      <c r="R699" s="9">
        <f t="shared" si="125"/>
        <v>0</v>
      </c>
      <c r="S699" s="9"/>
      <c r="T699" s="9"/>
      <c r="U699" s="9">
        <f t="shared" si="126"/>
        <v>3600000</v>
      </c>
      <c r="V699" s="9">
        <v>3600000</v>
      </c>
      <c r="W699" s="9"/>
      <c r="X699" s="9">
        <f t="shared" si="127"/>
        <v>0</v>
      </c>
      <c r="Y699" s="9"/>
      <c r="Z699" s="9"/>
      <c r="AA699" s="10">
        <f t="shared" si="128"/>
        <v>0</v>
      </c>
      <c r="AB699" s="11">
        <v>45730</v>
      </c>
    </row>
    <row r="700" spans="1:28" ht="15.75" x14ac:dyDescent="0.25">
      <c r="A700" s="39">
        <v>45730</v>
      </c>
      <c r="B700" s="33" t="s">
        <v>332</v>
      </c>
      <c r="C700" s="33"/>
      <c r="D700" s="35" t="s">
        <v>31</v>
      </c>
      <c r="E700" s="33" t="s">
        <v>468</v>
      </c>
      <c r="F700" s="33">
        <v>48.9</v>
      </c>
      <c r="G700" s="35" t="s">
        <v>51</v>
      </c>
      <c r="H700" s="33">
        <v>47000</v>
      </c>
      <c r="I700" s="20">
        <f t="shared" si="122"/>
        <v>2298300</v>
      </c>
      <c r="J700" s="37" t="s">
        <v>240</v>
      </c>
      <c r="K700" s="20"/>
      <c r="L700" s="9">
        <f t="shared" si="123"/>
        <v>0</v>
      </c>
      <c r="M700" s="9"/>
      <c r="N700" s="9"/>
      <c r="O700" s="9">
        <f t="shared" si="124"/>
        <v>2298300</v>
      </c>
      <c r="P700" s="9">
        <v>2298300</v>
      </c>
      <c r="Q700" s="9"/>
      <c r="R700" s="9">
        <f t="shared" si="125"/>
        <v>0</v>
      </c>
      <c r="S700" s="9"/>
      <c r="T700" s="9"/>
      <c r="U700" s="9">
        <f t="shared" si="126"/>
        <v>0</v>
      </c>
      <c r="V700" s="9"/>
      <c r="W700" s="9"/>
      <c r="X700" s="9">
        <f t="shared" si="127"/>
        <v>0</v>
      </c>
      <c r="Y700" s="9"/>
      <c r="Z700" s="9"/>
      <c r="AA700" s="10">
        <f t="shared" si="128"/>
        <v>0</v>
      </c>
      <c r="AB700" s="11">
        <v>45730</v>
      </c>
    </row>
    <row r="701" spans="1:28" ht="15.75" x14ac:dyDescent="0.25">
      <c r="A701" s="39">
        <v>45730</v>
      </c>
      <c r="B701" s="33" t="s">
        <v>332</v>
      </c>
      <c r="C701" s="33"/>
      <c r="D701" s="35" t="s">
        <v>31</v>
      </c>
      <c r="E701" s="33" t="s">
        <v>73</v>
      </c>
      <c r="F701" s="33">
        <v>10</v>
      </c>
      <c r="G701" s="35" t="s">
        <v>74</v>
      </c>
      <c r="H701" s="33">
        <v>50000</v>
      </c>
      <c r="I701" s="20">
        <f t="shared" si="122"/>
        <v>500000</v>
      </c>
      <c r="J701" s="37" t="s">
        <v>240</v>
      </c>
      <c r="K701" s="20"/>
      <c r="L701" s="9">
        <f t="shared" si="123"/>
        <v>0</v>
      </c>
      <c r="M701" s="9"/>
      <c r="N701" s="9"/>
      <c r="O701" s="9">
        <f t="shared" si="124"/>
        <v>500000</v>
      </c>
      <c r="P701" s="9">
        <v>500000</v>
      </c>
      <c r="Q701" s="9"/>
      <c r="R701" s="9">
        <f t="shared" si="125"/>
        <v>0</v>
      </c>
      <c r="S701" s="9"/>
      <c r="T701" s="9"/>
      <c r="U701" s="9">
        <f t="shared" si="126"/>
        <v>0</v>
      </c>
      <c r="V701" s="9"/>
      <c r="W701" s="9"/>
      <c r="X701" s="9">
        <f t="shared" si="127"/>
        <v>0</v>
      </c>
      <c r="Y701" s="9"/>
      <c r="Z701" s="9"/>
      <c r="AA701" s="10">
        <f t="shared" si="128"/>
        <v>0</v>
      </c>
      <c r="AB701" s="11">
        <v>45730</v>
      </c>
    </row>
    <row r="702" spans="1:28" ht="15.75" x14ac:dyDescent="0.25">
      <c r="A702" s="39">
        <v>45730</v>
      </c>
      <c r="B702" s="33" t="s">
        <v>347</v>
      </c>
      <c r="C702" s="33"/>
      <c r="D702" s="35" t="s">
        <v>31</v>
      </c>
      <c r="E702" s="33" t="s">
        <v>407</v>
      </c>
      <c r="F702" s="33">
        <v>2</v>
      </c>
      <c r="G702" s="33" t="s">
        <v>33</v>
      </c>
      <c r="H702" s="33">
        <v>300000</v>
      </c>
      <c r="I702" s="20">
        <f t="shared" si="122"/>
        <v>600000</v>
      </c>
      <c r="J702" s="37" t="s">
        <v>241</v>
      </c>
      <c r="K702" s="20"/>
      <c r="L702" s="9">
        <f t="shared" si="123"/>
        <v>0</v>
      </c>
      <c r="M702" s="9"/>
      <c r="N702" s="9"/>
      <c r="O702" s="9">
        <f t="shared" si="124"/>
        <v>0</v>
      </c>
      <c r="P702" s="9"/>
      <c r="Q702" s="9"/>
      <c r="R702" s="9">
        <f t="shared" si="125"/>
        <v>0</v>
      </c>
      <c r="S702" s="9"/>
      <c r="T702" s="9"/>
      <c r="U702" s="9">
        <f t="shared" si="126"/>
        <v>600000</v>
      </c>
      <c r="V702" s="9">
        <v>600000</v>
      </c>
      <c r="W702" s="9"/>
      <c r="X702" s="9">
        <f t="shared" si="127"/>
        <v>0</v>
      </c>
      <c r="Y702" s="9"/>
      <c r="Z702" s="9"/>
      <c r="AA702" s="10">
        <f t="shared" si="128"/>
        <v>0</v>
      </c>
      <c r="AB702" s="11">
        <v>45730</v>
      </c>
    </row>
    <row r="703" spans="1:28" ht="15.75" x14ac:dyDescent="0.25">
      <c r="A703" s="39">
        <v>45730</v>
      </c>
      <c r="B703" s="33" t="s">
        <v>347</v>
      </c>
      <c r="C703" s="33"/>
      <c r="D703" s="35" t="s">
        <v>31</v>
      </c>
      <c r="E703" s="33" t="s">
        <v>294</v>
      </c>
      <c r="F703" s="33">
        <v>1</v>
      </c>
      <c r="G703" s="33" t="s">
        <v>33</v>
      </c>
      <c r="H703" s="33">
        <v>230000</v>
      </c>
      <c r="I703" s="20">
        <f t="shared" si="122"/>
        <v>230000</v>
      </c>
      <c r="J703" s="37" t="s">
        <v>241</v>
      </c>
      <c r="K703" s="20"/>
      <c r="L703" s="9">
        <f t="shared" si="123"/>
        <v>0</v>
      </c>
      <c r="M703" s="9"/>
      <c r="N703" s="9"/>
      <c r="O703" s="9">
        <f t="shared" si="124"/>
        <v>0</v>
      </c>
      <c r="P703" s="9"/>
      <c r="Q703" s="9"/>
      <c r="R703" s="9">
        <f t="shared" si="125"/>
        <v>0</v>
      </c>
      <c r="S703" s="9"/>
      <c r="T703" s="9"/>
      <c r="U703" s="9">
        <f t="shared" si="126"/>
        <v>230000</v>
      </c>
      <c r="V703" s="9">
        <v>230000</v>
      </c>
      <c r="W703" s="9"/>
      <c r="X703" s="9">
        <f t="shared" si="127"/>
        <v>0</v>
      </c>
      <c r="Y703" s="9"/>
      <c r="Z703" s="9"/>
      <c r="AA703" s="10">
        <f t="shared" si="128"/>
        <v>0</v>
      </c>
      <c r="AB703" s="11">
        <v>45730</v>
      </c>
    </row>
    <row r="704" spans="1:28" ht="15.75" x14ac:dyDescent="0.25">
      <c r="A704" s="39">
        <v>45730</v>
      </c>
      <c r="B704" s="33" t="s">
        <v>193</v>
      </c>
      <c r="C704" s="33"/>
      <c r="D704" s="35" t="s">
        <v>31</v>
      </c>
      <c r="E704" s="33" t="s">
        <v>263</v>
      </c>
      <c r="F704" s="43">
        <v>5000</v>
      </c>
      <c r="G704" s="33" t="s">
        <v>29</v>
      </c>
      <c r="H704" s="33">
        <v>1505</v>
      </c>
      <c r="I704" s="20">
        <f t="shared" si="122"/>
        <v>7525000</v>
      </c>
      <c r="J704" s="37" t="s">
        <v>240</v>
      </c>
      <c r="K704" s="20"/>
      <c r="L704" s="9">
        <f t="shared" si="123"/>
        <v>0</v>
      </c>
      <c r="M704" s="9"/>
      <c r="N704" s="9"/>
      <c r="O704" s="9">
        <f t="shared" si="124"/>
        <v>7525000</v>
      </c>
      <c r="P704" s="9">
        <v>7525000</v>
      </c>
      <c r="Q704" s="9"/>
      <c r="R704" s="9">
        <f t="shared" si="125"/>
        <v>0</v>
      </c>
      <c r="S704" s="9"/>
      <c r="T704" s="9"/>
      <c r="U704" s="9">
        <f t="shared" si="126"/>
        <v>0</v>
      </c>
      <c r="V704" s="9"/>
      <c r="W704" s="9"/>
      <c r="X704" s="9">
        <f t="shared" si="127"/>
        <v>0</v>
      </c>
      <c r="Y704" s="9"/>
      <c r="Z704" s="9"/>
      <c r="AA704" s="10">
        <f t="shared" si="128"/>
        <v>0</v>
      </c>
      <c r="AB704" s="11">
        <v>45733</v>
      </c>
    </row>
    <row r="705" spans="1:28" ht="15.75" x14ac:dyDescent="0.25">
      <c r="A705" s="39">
        <v>45730</v>
      </c>
      <c r="B705" s="33">
        <v>777</v>
      </c>
      <c r="C705" s="33"/>
      <c r="D705" s="33" t="s">
        <v>31</v>
      </c>
      <c r="E705" s="33" t="s">
        <v>175</v>
      </c>
      <c r="F705" s="33">
        <v>1400</v>
      </c>
      <c r="G705" s="33" t="s">
        <v>25</v>
      </c>
      <c r="H705" s="33">
        <v>1700</v>
      </c>
      <c r="I705" s="20">
        <f t="shared" si="122"/>
        <v>2380000</v>
      </c>
      <c r="J705" s="37" t="s">
        <v>241</v>
      </c>
      <c r="K705" s="20"/>
      <c r="L705" s="9">
        <f t="shared" si="123"/>
        <v>1000000</v>
      </c>
      <c r="M705" s="9">
        <v>1000000</v>
      </c>
      <c r="N705" s="9"/>
      <c r="O705" s="9">
        <f t="shared" si="124"/>
        <v>0</v>
      </c>
      <c r="P705" s="9"/>
      <c r="Q705" s="9"/>
      <c r="R705" s="9">
        <f t="shared" si="125"/>
        <v>0</v>
      </c>
      <c r="S705" s="9"/>
      <c r="T705" s="9"/>
      <c r="U705" s="9">
        <f t="shared" si="126"/>
        <v>1380000</v>
      </c>
      <c r="V705" s="9">
        <v>1380000</v>
      </c>
      <c r="W705" s="9"/>
      <c r="X705" s="9">
        <f t="shared" si="127"/>
        <v>0</v>
      </c>
      <c r="Y705" s="9"/>
      <c r="Z705" s="9"/>
      <c r="AA705" s="10">
        <f t="shared" si="128"/>
        <v>0</v>
      </c>
      <c r="AB705" s="11">
        <v>45730</v>
      </c>
    </row>
    <row r="706" spans="1:28" ht="15.75" x14ac:dyDescent="0.25">
      <c r="A706" s="32">
        <v>45730</v>
      </c>
      <c r="B706" s="33" t="s">
        <v>87</v>
      </c>
      <c r="C706" s="33"/>
      <c r="D706" s="33" t="s">
        <v>31</v>
      </c>
      <c r="E706" s="33" t="s">
        <v>235</v>
      </c>
      <c r="F706" s="33">
        <v>5</v>
      </c>
      <c r="G706" s="33" t="s">
        <v>51</v>
      </c>
      <c r="H706" s="33">
        <v>90000</v>
      </c>
      <c r="I706" s="20">
        <f t="shared" si="122"/>
        <v>450000</v>
      </c>
      <c r="J706" s="37" t="s">
        <v>241</v>
      </c>
      <c r="K706" s="20"/>
      <c r="L706" s="9">
        <f t="shared" si="123"/>
        <v>0</v>
      </c>
      <c r="M706" s="9"/>
      <c r="N706" s="9"/>
      <c r="O706" s="9">
        <f t="shared" si="124"/>
        <v>0</v>
      </c>
      <c r="P706" s="9"/>
      <c r="Q706" s="9"/>
      <c r="R706" s="9">
        <f t="shared" si="125"/>
        <v>0</v>
      </c>
      <c r="S706" s="9"/>
      <c r="T706" s="9"/>
      <c r="U706" s="9">
        <f t="shared" si="126"/>
        <v>450000</v>
      </c>
      <c r="V706" s="9">
        <v>450000</v>
      </c>
      <c r="W706" s="9"/>
      <c r="X706" s="9">
        <f t="shared" si="127"/>
        <v>0</v>
      </c>
      <c r="Y706" s="9"/>
      <c r="Z706" s="9"/>
      <c r="AA706" s="10">
        <f t="shared" si="128"/>
        <v>0</v>
      </c>
      <c r="AB706" s="11">
        <v>45730</v>
      </c>
    </row>
    <row r="707" spans="1:28" ht="15.75" x14ac:dyDescent="0.25">
      <c r="A707" s="39">
        <v>45730</v>
      </c>
      <c r="B707" s="33" t="s">
        <v>329</v>
      </c>
      <c r="C707" s="33"/>
      <c r="D707" s="33" t="s">
        <v>31</v>
      </c>
      <c r="E707" s="33" t="s">
        <v>205</v>
      </c>
      <c r="F707" s="33">
        <v>100</v>
      </c>
      <c r="G707" s="33" t="s">
        <v>51</v>
      </c>
      <c r="H707" s="33">
        <v>115000</v>
      </c>
      <c r="I707" s="20">
        <f t="shared" si="122"/>
        <v>11500000</v>
      </c>
      <c r="J707" s="82" t="s">
        <v>26</v>
      </c>
      <c r="K707" s="20"/>
      <c r="L707" s="9">
        <f t="shared" si="123"/>
        <v>0</v>
      </c>
      <c r="M707" s="9"/>
      <c r="N707" s="9"/>
      <c r="O707" s="9">
        <f t="shared" si="124"/>
        <v>0</v>
      </c>
      <c r="P707" s="9"/>
      <c r="Q707" s="9"/>
      <c r="R707" s="9">
        <f t="shared" si="125"/>
        <v>0</v>
      </c>
      <c r="S707" s="9"/>
      <c r="T707" s="9"/>
      <c r="U707" s="9">
        <f t="shared" si="126"/>
        <v>0</v>
      </c>
      <c r="V707" s="9"/>
      <c r="W707" s="9"/>
      <c r="X707" s="9">
        <f t="shared" si="127"/>
        <v>0</v>
      </c>
      <c r="Y707" s="9"/>
      <c r="Z707" s="9"/>
      <c r="AA707" s="10">
        <f t="shared" si="128"/>
        <v>11500000</v>
      </c>
      <c r="AB707" s="11"/>
    </row>
    <row r="708" spans="1:28" ht="15.75" x14ac:dyDescent="0.25">
      <c r="A708" s="32">
        <v>45730</v>
      </c>
      <c r="B708" s="33" t="s">
        <v>92</v>
      </c>
      <c r="C708" s="33"/>
      <c r="D708" s="33" t="s">
        <v>31</v>
      </c>
      <c r="E708" s="33" t="s">
        <v>73</v>
      </c>
      <c r="F708" s="33">
        <v>20</v>
      </c>
      <c r="G708" s="33" t="s">
        <v>74</v>
      </c>
      <c r="H708" s="33">
        <v>50000</v>
      </c>
      <c r="I708" s="20">
        <f t="shared" si="122"/>
        <v>1000000</v>
      </c>
      <c r="J708" s="37" t="s">
        <v>241</v>
      </c>
      <c r="K708" s="20"/>
      <c r="L708" s="9">
        <f t="shared" si="123"/>
        <v>0</v>
      </c>
      <c r="M708" s="9"/>
      <c r="N708" s="9"/>
      <c r="O708" s="9">
        <f t="shared" si="124"/>
        <v>0</v>
      </c>
      <c r="P708" s="9"/>
      <c r="Q708" s="9"/>
      <c r="R708" s="9">
        <f t="shared" si="125"/>
        <v>0</v>
      </c>
      <c r="S708" s="9"/>
      <c r="T708" s="9"/>
      <c r="U708" s="9">
        <f t="shared" si="126"/>
        <v>1000000</v>
      </c>
      <c r="V708" s="9">
        <v>1000000</v>
      </c>
      <c r="W708" s="9"/>
      <c r="X708" s="9">
        <f t="shared" si="127"/>
        <v>0</v>
      </c>
      <c r="Y708" s="9"/>
      <c r="Z708" s="9"/>
      <c r="AA708" s="10">
        <f t="shared" si="128"/>
        <v>0</v>
      </c>
      <c r="AB708" s="11">
        <v>45730</v>
      </c>
    </row>
    <row r="709" spans="1:28" ht="15.75" x14ac:dyDescent="0.25">
      <c r="A709" s="39">
        <v>45731</v>
      </c>
      <c r="B709" s="35" t="s">
        <v>217</v>
      </c>
      <c r="C709" s="35"/>
      <c r="D709" s="35" t="s">
        <v>41</v>
      </c>
      <c r="E709" s="35" t="s">
        <v>237</v>
      </c>
      <c r="F709" s="35">
        <v>2.5</v>
      </c>
      <c r="G709" s="35" t="s">
        <v>51</v>
      </c>
      <c r="H709" s="35">
        <v>90000</v>
      </c>
      <c r="I709" s="27">
        <f t="shared" si="122"/>
        <v>225000</v>
      </c>
      <c r="J709" s="31" t="s">
        <v>241</v>
      </c>
      <c r="K709" s="20"/>
      <c r="L709" s="9">
        <f t="shared" si="123"/>
        <v>225000</v>
      </c>
      <c r="M709" s="9">
        <v>225000</v>
      </c>
      <c r="N709" s="9"/>
      <c r="O709" s="9">
        <f t="shared" si="124"/>
        <v>0</v>
      </c>
      <c r="P709" s="9"/>
      <c r="Q709" s="9"/>
      <c r="R709" s="9">
        <f t="shared" si="125"/>
        <v>0</v>
      </c>
      <c r="S709" s="9"/>
      <c r="T709" s="9"/>
      <c r="U709" s="9">
        <f t="shared" si="126"/>
        <v>0</v>
      </c>
      <c r="V709" s="9"/>
      <c r="W709" s="9"/>
      <c r="X709" s="9">
        <f t="shared" si="127"/>
        <v>0</v>
      </c>
      <c r="Y709" s="9"/>
      <c r="Z709" s="9"/>
      <c r="AA709" s="10">
        <f t="shared" si="128"/>
        <v>0</v>
      </c>
      <c r="AB709" s="11">
        <v>45740</v>
      </c>
    </row>
    <row r="710" spans="1:28" ht="15.75" x14ac:dyDescent="0.25">
      <c r="A710" s="39">
        <v>45731</v>
      </c>
      <c r="B710" s="35" t="s">
        <v>217</v>
      </c>
      <c r="C710" s="33"/>
      <c r="D710" s="35" t="s">
        <v>41</v>
      </c>
      <c r="E710" s="33" t="s">
        <v>155</v>
      </c>
      <c r="F710" s="33">
        <v>1000</v>
      </c>
      <c r="G710" s="33" t="s">
        <v>29</v>
      </c>
      <c r="H710" s="33">
        <v>4000</v>
      </c>
      <c r="I710" s="20">
        <f t="shared" si="122"/>
        <v>4000000</v>
      </c>
      <c r="J710" s="31" t="s">
        <v>241</v>
      </c>
      <c r="K710" s="20"/>
      <c r="L710" s="9">
        <f t="shared" si="123"/>
        <v>4000000</v>
      </c>
      <c r="M710" s="9">
        <v>4000000</v>
      </c>
      <c r="N710" s="9"/>
      <c r="O710" s="9">
        <f t="shared" si="124"/>
        <v>0</v>
      </c>
      <c r="P710" s="9"/>
      <c r="Q710" s="9"/>
      <c r="R710" s="9">
        <f t="shared" si="125"/>
        <v>0</v>
      </c>
      <c r="S710" s="9"/>
      <c r="T710" s="9"/>
      <c r="U710" s="9">
        <f t="shared" si="126"/>
        <v>0</v>
      </c>
      <c r="V710" s="9"/>
      <c r="W710" s="9"/>
      <c r="X710" s="9">
        <f t="shared" si="127"/>
        <v>0</v>
      </c>
      <c r="Y710" s="9"/>
      <c r="Z710" s="9"/>
      <c r="AA710" s="10">
        <f t="shared" si="128"/>
        <v>0</v>
      </c>
      <c r="AB710" s="11">
        <v>45740</v>
      </c>
    </row>
    <row r="711" spans="1:28" ht="15.75" x14ac:dyDescent="0.25">
      <c r="A711" s="39">
        <v>45731</v>
      </c>
      <c r="B711" s="33" t="s">
        <v>778</v>
      </c>
      <c r="C711" s="33"/>
      <c r="D711" s="33" t="s">
        <v>31</v>
      </c>
      <c r="E711" s="33" t="s">
        <v>139</v>
      </c>
      <c r="F711" s="33">
        <v>5</v>
      </c>
      <c r="G711" s="33" t="s">
        <v>23</v>
      </c>
      <c r="H711" s="33">
        <v>400000</v>
      </c>
      <c r="I711" s="20">
        <f t="shared" si="122"/>
        <v>2000000</v>
      </c>
      <c r="J711" s="37" t="s">
        <v>241</v>
      </c>
      <c r="K711" s="20"/>
      <c r="L711" s="9">
        <f t="shared" si="123"/>
        <v>0</v>
      </c>
      <c r="M711" s="9"/>
      <c r="N711" s="9"/>
      <c r="O711" s="9">
        <f t="shared" si="124"/>
        <v>0</v>
      </c>
      <c r="P711" s="9"/>
      <c r="Q711" s="9"/>
      <c r="R711" s="9">
        <f t="shared" si="125"/>
        <v>0</v>
      </c>
      <c r="S711" s="9"/>
      <c r="T711" s="9"/>
      <c r="U711" s="9">
        <f t="shared" si="126"/>
        <v>2000000</v>
      </c>
      <c r="V711" s="9">
        <v>2000000</v>
      </c>
      <c r="W711" s="9"/>
      <c r="X711" s="9">
        <f t="shared" si="127"/>
        <v>0</v>
      </c>
      <c r="Y711" s="9"/>
      <c r="Z711" s="9"/>
      <c r="AA711" s="10">
        <f t="shared" si="128"/>
        <v>0</v>
      </c>
      <c r="AB711" s="11">
        <v>45730</v>
      </c>
    </row>
    <row r="712" spans="1:28" ht="15.75" x14ac:dyDescent="0.25">
      <c r="A712" s="39">
        <v>45731</v>
      </c>
      <c r="B712" s="33" t="s">
        <v>860</v>
      </c>
      <c r="C712" s="33"/>
      <c r="D712" s="33" t="s">
        <v>41</v>
      </c>
      <c r="E712" s="33" t="s">
        <v>135</v>
      </c>
      <c r="F712" s="33">
        <v>57.2</v>
      </c>
      <c r="G712" s="33" t="s">
        <v>51</v>
      </c>
      <c r="H712" s="33">
        <v>46000</v>
      </c>
      <c r="I712" s="20">
        <f t="shared" si="122"/>
        <v>2631200</v>
      </c>
      <c r="J712" s="37" t="s">
        <v>240</v>
      </c>
      <c r="K712" s="20"/>
      <c r="L712" s="9">
        <f t="shared" si="123"/>
        <v>0</v>
      </c>
      <c r="M712" s="9"/>
      <c r="N712" s="9"/>
      <c r="O712" s="9">
        <f t="shared" si="124"/>
        <v>2631200</v>
      </c>
      <c r="P712" s="9">
        <v>2631200</v>
      </c>
      <c r="Q712" s="9"/>
      <c r="R712" s="9">
        <f t="shared" si="125"/>
        <v>0</v>
      </c>
      <c r="S712" s="9"/>
      <c r="T712" s="9"/>
      <c r="U712" s="9">
        <f t="shared" si="126"/>
        <v>0</v>
      </c>
      <c r="V712" s="9"/>
      <c r="W712" s="9"/>
      <c r="X712" s="9">
        <f t="shared" si="127"/>
        <v>0</v>
      </c>
      <c r="Y712" s="9"/>
      <c r="Z712" s="9"/>
      <c r="AA712" s="10">
        <f t="shared" si="128"/>
        <v>0</v>
      </c>
      <c r="AB712" s="11">
        <v>45730</v>
      </c>
    </row>
    <row r="713" spans="1:28" ht="15.75" x14ac:dyDescent="0.25">
      <c r="A713" s="39">
        <v>45731</v>
      </c>
      <c r="B713" s="33" t="s">
        <v>860</v>
      </c>
      <c r="C713" s="33"/>
      <c r="D713" s="33" t="s">
        <v>41</v>
      </c>
      <c r="E713" s="33" t="s">
        <v>136</v>
      </c>
      <c r="F713" s="33">
        <v>70.5</v>
      </c>
      <c r="G713" s="33" t="s">
        <v>51</v>
      </c>
      <c r="H713" s="33">
        <v>46000</v>
      </c>
      <c r="I713" s="20">
        <f t="shared" si="122"/>
        <v>3243000</v>
      </c>
      <c r="J713" s="37" t="s">
        <v>240</v>
      </c>
      <c r="K713" s="20"/>
      <c r="L713" s="9">
        <f t="shared" si="123"/>
        <v>0</v>
      </c>
      <c r="M713" s="9"/>
      <c r="N713" s="9"/>
      <c r="O713" s="9">
        <f t="shared" si="124"/>
        <v>3243000</v>
      </c>
      <c r="P713" s="9">
        <v>3243000</v>
      </c>
      <c r="Q713" s="9"/>
      <c r="R713" s="9">
        <f t="shared" si="125"/>
        <v>0</v>
      </c>
      <c r="S713" s="9"/>
      <c r="T713" s="9"/>
      <c r="U713" s="9">
        <f t="shared" si="126"/>
        <v>0</v>
      </c>
      <c r="V713" s="9"/>
      <c r="W713" s="9"/>
      <c r="X713" s="9">
        <f t="shared" si="127"/>
        <v>0</v>
      </c>
      <c r="Y713" s="9"/>
      <c r="Z713" s="9"/>
      <c r="AA713" s="10">
        <f t="shared" si="128"/>
        <v>0</v>
      </c>
      <c r="AB713" s="11">
        <v>45730</v>
      </c>
    </row>
    <row r="714" spans="1:28" ht="15.75" x14ac:dyDescent="0.25">
      <c r="A714" s="39">
        <v>45731</v>
      </c>
      <c r="B714" s="33" t="s">
        <v>823</v>
      </c>
      <c r="C714" s="33"/>
      <c r="D714" s="33" t="s">
        <v>31</v>
      </c>
      <c r="E714" s="33" t="s">
        <v>102</v>
      </c>
      <c r="F714" s="33">
        <v>2</v>
      </c>
      <c r="G714" s="33" t="s">
        <v>74</v>
      </c>
      <c r="H714" s="33">
        <v>65000</v>
      </c>
      <c r="I714" s="20">
        <f t="shared" si="122"/>
        <v>130000</v>
      </c>
      <c r="J714" s="37" t="s">
        <v>241</v>
      </c>
      <c r="K714" s="20"/>
      <c r="L714" s="9">
        <f t="shared" si="123"/>
        <v>130000</v>
      </c>
      <c r="M714" s="9">
        <v>130000</v>
      </c>
      <c r="N714" s="9"/>
      <c r="O714" s="9">
        <f t="shared" si="124"/>
        <v>0</v>
      </c>
      <c r="P714" s="9"/>
      <c r="Q714" s="9"/>
      <c r="R714" s="9">
        <f t="shared" si="125"/>
        <v>0</v>
      </c>
      <c r="S714" s="9"/>
      <c r="T714" s="9"/>
      <c r="U714" s="9">
        <f t="shared" si="126"/>
        <v>0</v>
      </c>
      <c r="V714" s="9"/>
      <c r="W714" s="9"/>
      <c r="X714" s="9">
        <f t="shared" si="127"/>
        <v>0</v>
      </c>
      <c r="Y714" s="9"/>
      <c r="Z714" s="9"/>
      <c r="AA714" s="10">
        <f t="shared" si="128"/>
        <v>0</v>
      </c>
      <c r="AB714" s="11">
        <v>45730</v>
      </c>
    </row>
    <row r="715" spans="1:28" ht="15.75" x14ac:dyDescent="0.25">
      <c r="A715" s="39">
        <v>45731</v>
      </c>
      <c r="B715" s="33" t="s">
        <v>260</v>
      </c>
      <c r="C715" s="33"/>
      <c r="D715" s="33" t="s">
        <v>41</v>
      </c>
      <c r="E715" s="33" t="s">
        <v>32</v>
      </c>
      <c r="F715" s="33">
        <v>2</v>
      </c>
      <c r="G715" s="33" t="s">
        <v>33</v>
      </c>
      <c r="H715" s="33">
        <v>145000</v>
      </c>
      <c r="I715" s="20">
        <f t="shared" si="122"/>
        <v>290000</v>
      </c>
      <c r="J715" s="37" t="s">
        <v>241</v>
      </c>
      <c r="K715" s="20"/>
      <c r="L715" s="9">
        <f t="shared" si="123"/>
        <v>290000</v>
      </c>
      <c r="M715" s="9">
        <v>290000</v>
      </c>
      <c r="N715" s="9"/>
      <c r="O715" s="9">
        <f t="shared" si="124"/>
        <v>0</v>
      </c>
      <c r="P715" s="9"/>
      <c r="Q715" s="9"/>
      <c r="R715" s="9">
        <f t="shared" si="125"/>
        <v>0</v>
      </c>
      <c r="S715" s="9"/>
      <c r="T715" s="9"/>
      <c r="U715" s="9">
        <f t="shared" si="126"/>
        <v>0</v>
      </c>
      <c r="V715" s="9"/>
      <c r="W715" s="9"/>
      <c r="X715" s="9">
        <f t="shared" si="127"/>
        <v>0</v>
      </c>
      <c r="Y715" s="9"/>
      <c r="Z715" s="9"/>
      <c r="AA715" s="10">
        <f t="shared" si="128"/>
        <v>0</v>
      </c>
      <c r="AB715" s="11">
        <v>45731</v>
      </c>
    </row>
    <row r="716" spans="1:28" ht="15.75" x14ac:dyDescent="0.25">
      <c r="A716" s="39">
        <v>45731</v>
      </c>
      <c r="B716" s="33" t="s">
        <v>260</v>
      </c>
      <c r="C716" s="33"/>
      <c r="D716" s="33" t="s">
        <v>41</v>
      </c>
      <c r="E716" s="33" t="s">
        <v>158</v>
      </c>
      <c r="F716" s="33">
        <v>2300</v>
      </c>
      <c r="G716" s="33" t="s">
        <v>29</v>
      </c>
      <c r="H716" s="33">
        <v>3400</v>
      </c>
      <c r="I716" s="20">
        <f t="shared" si="122"/>
        <v>7820000</v>
      </c>
      <c r="J716" s="37" t="s">
        <v>43</v>
      </c>
      <c r="K716" s="20"/>
      <c r="L716" s="9">
        <f t="shared" si="123"/>
        <v>4000000</v>
      </c>
      <c r="M716" s="9"/>
      <c r="N716" s="9">
        <v>4000000</v>
      </c>
      <c r="O716" s="9">
        <f t="shared" si="124"/>
        <v>0</v>
      </c>
      <c r="P716" s="9"/>
      <c r="Q716" s="9"/>
      <c r="R716" s="9">
        <f t="shared" si="125"/>
        <v>0</v>
      </c>
      <c r="S716" s="9"/>
      <c r="T716" s="9"/>
      <c r="U716" s="9">
        <f t="shared" si="126"/>
        <v>0</v>
      </c>
      <c r="V716" s="9"/>
      <c r="W716" s="9"/>
      <c r="X716" s="9">
        <f t="shared" si="127"/>
        <v>0</v>
      </c>
      <c r="Y716" s="9"/>
      <c r="Z716" s="9"/>
      <c r="AA716" s="10">
        <f t="shared" si="128"/>
        <v>3820000</v>
      </c>
      <c r="AB716" s="11">
        <v>45744</v>
      </c>
    </row>
    <row r="717" spans="1:28" ht="15.75" x14ac:dyDescent="0.25">
      <c r="A717" s="39">
        <v>45731</v>
      </c>
      <c r="B717" s="35" t="s">
        <v>703</v>
      </c>
      <c r="C717" s="35"/>
      <c r="D717" s="35" t="s">
        <v>31</v>
      </c>
      <c r="E717" s="35" t="s">
        <v>439</v>
      </c>
      <c r="F717" s="35">
        <v>2.46</v>
      </c>
      <c r="G717" s="35" t="s">
        <v>267</v>
      </c>
      <c r="H717" s="35">
        <v>1150000</v>
      </c>
      <c r="I717" s="20">
        <f t="shared" si="122"/>
        <v>2829000</v>
      </c>
      <c r="J717" s="41" t="s">
        <v>241</v>
      </c>
      <c r="K717" s="20"/>
      <c r="L717" s="9">
        <f t="shared" si="123"/>
        <v>2829000</v>
      </c>
      <c r="M717" s="9">
        <v>2829000</v>
      </c>
      <c r="N717" s="9"/>
      <c r="O717" s="9">
        <f t="shared" si="124"/>
        <v>0</v>
      </c>
      <c r="P717" s="9"/>
      <c r="Q717" s="9"/>
      <c r="R717" s="9">
        <f t="shared" si="125"/>
        <v>0</v>
      </c>
      <c r="S717" s="9"/>
      <c r="T717" s="9"/>
      <c r="U717" s="9">
        <f t="shared" si="126"/>
        <v>0</v>
      </c>
      <c r="V717" s="9"/>
      <c r="W717" s="9"/>
      <c r="X717" s="9">
        <f t="shared" si="127"/>
        <v>0</v>
      </c>
      <c r="Y717" s="9"/>
      <c r="Z717" s="9"/>
      <c r="AA717" s="10">
        <f t="shared" si="128"/>
        <v>0</v>
      </c>
      <c r="AB717" s="11">
        <v>45731</v>
      </c>
    </row>
    <row r="718" spans="1:28" ht="15.75" x14ac:dyDescent="0.25">
      <c r="A718" s="39">
        <v>45731</v>
      </c>
      <c r="B718" s="35" t="s">
        <v>302</v>
      </c>
      <c r="C718" s="33"/>
      <c r="D718" s="35" t="s">
        <v>31</v>
      </c>
      <c r="E718" s="33" t="s">
        <v>102</v>
      </c>
      <c r="F718" s="33">
        <v>36</v>
      </c>
      <c r="G718" s="33" t="s">
        <v>74</v>
      </c>
      <c r="H718" s="33">
        <v>63000</v>
      </c>
      <c r="I718" s="20">
        <f t="shared" si="122"/>
        <v>2268000</v>
      </c>
      <c r="J718" s="37" t="s">
        <v>241</v>
      </c>
      <c r="K718" s="20"/>
      <c r="L718" s="9">
        <f t="shared" si="123"/>
        <v>0</v>
      </c>
      <c r="M718" s="9"/>
      <c r="N718" s="9"/>
      <c r="O718" s="9">
        <f t="shared" si="124"/>
        <v>0</v>
      </c>
      <c r="P718" s="9"/>
      <c r="Q718" s="9"/>
      <c r="R718" s="9">
        <f t="shared" si="125"/>
        <v>0</v>
      </c>
      <c r="S718" s="9"/>
      <c r="T718" s="9"/>
      <c r="U718" s="9">
        <f t="shared" si="126"/>
        <v>2268000</v>
      </c>
      <c r="V718" s="9">
        <v>2268000</v>
      </c>
      <c r="W718" s="9"/>
      <c r="X718" s="9">
        <f t="shared" si="127"/>
        <v>0</v>
      </c>
      <c r="Y718" s="9"/>
      <c r="Z718" s="9"/>
      <c r="AA718" s="10">
        <f t="shared" si="128"/>
        <v>0</v>
      </c>
      <c r="AB718" s="11">
        <v>45740</v>
      </c>
    </row>
    <row r="719" spans="1:28" ht="15.75" x14ac:dyDescent="0.25">
      <c r="A719" s="39">
        <v>45731</v>
      </c>
      <c r="B719" s="35" t="s">
        <v>302</v>
      </c>
      <c r="C719" s="33"/>
      <c r="D719" s="35" t="s">
        <v>31</v>
      </c>
      <c r="E719" s="33" t="s">
        <v>480</v>
      </c>
      <c r="F719" s="33">
        <v>5</v>
      </c>
      <c r="G719" s="33" t="s">
        <v>25</v>
      </c>
      <c r="H719" s="33">
        <v>25000</v>
      </c>
      <c r="I719" s="20">
        <f t="shared" si="122"/>
        <v>125000</v>
      </c>
      <c r="J719" s="37" t="s">
        <v>241</v>
      </c>
      <c r="K719" s="20"/>
      <c r="L719" s="9">
        <f t="shared" si="123"/>
        <v>0</v>
      </c>
      <c r="M719" s="9"/>
      <c r="N719" s="9"/>
      <c r="O719" s="9">
        <f t="shared" si="124"/>
        <v>0</v>
      </c>
      <c r="P719" s="9"/>
      <c r="Q719" s="9"/>
      <c r="R719" s="9">
        <f t="shared" si="125"/>
        <v>0</v>
      </c>
      <c r="S719" s="9"/>
      <c r="T719" s="9"/>
      <c r="U719" s="9">
        <f t="shared" si="126"/>
        <v>125000</v>
      </c>
      <c r="V719" s="9">
        <v>125000</v>
      </c>
      <c r="W719" s="9"/>
      <c r="X719" s="9">
        <f t="shared" si="127"/>
        <v>0</v>
      </c>
      <c r="Y719" s="9"/>
      <c r="Z719" s="9"/>
      <c r="AA719" s="10">
        <f t="shared" si="128"/>
        <v>0</v>
      </c>
      <c r="AB719" s="11">
        <v>45740</v>
      </c>
    </row>
    <row r="720" spans="1:28" ht="15.75" x14ac:dyDescent="0.25">
      <c r="A720" s="39">
        <v>45731</v>
      </c>
      <c r="B720" s="33" t="s">
        <v>252</v>
      </c>
      <c r="C720" s="33"/>
      <c r="D720" s="33" t="s">
        <v>31</v>
      </c>
      <c r="E720" s="33" t="s">
        <v>61</v>
      </c>
      <c r="F720" s="33">
        <v>3</v>
      </c>
      <c r="G720" s="33" t="s">
        <v>25</v>
      </c>
      <c r="H720" s="33">
        <v>45000</v>
      </c>
      <c r="I720" s="20">
        <f t="shared" si="122"/>
        <v>135000</v>
      </c>
      <c r="J720" s="37" t="s">
        <v>240</v>
      </c>
      <c r="K720" s="20"/>
      <c r="L720" s="9">
        <f t="shared" si="123"/>
        <v>0</v>
      </c>
      <c r="M720" s="9"/>
      <c r="N720" s="9"/>
      <c r="O720" s="9">
        <f t="shared" si="124"/>
        <v>0</v>
      </c>
      <c r="P720" s="9"/>
      <c r="Q720" s="9"/>
      <c r="R720" s="9">
        <f t="shared" si="125"/>
        <v>135000</v>
      </c>
      <c r="S720" s="9"/>
      <c r="T720" s="9">
        <v>135000</v>
      </c>
      <c r="U720" s="9">
        <f t="shared" si="126"/>
        <v>0</v>
      </c>
      <c r="V720" s="9"/>
      <c r="W720" s="9"/>
      <c r="X720" s="9">
        <f t="shared" si="127"/>
        <v>0</v>
      </c>
      <c r="Y720" s="9"/>
      <c r="Z720" s="9"/>
      <c r="AA720" s="10">
        <f t="shared" si="128"/>
        <v>0</v>
      </c>
      <c r="AB720" s="11">
        <v>45740</v>
      </c>
    </row>
    <row r="721" spans="1:28" ht="15.75" x14ac:dyDescent="0.25">
      <c r="A721" s="39">
        <v>45731</v>
      </c>
      <c r="B721" s="33" t="s">
        <v>252</v>
      </c>
      <c r="C721" s="33"/>
      <c r="D721" s="33" t="s">
        <v>31</v>
      </c>
      <c r="E721" s="33" t="s">
        <v>73</v>
      </c>
      <c r="F721" s="33">
        <v>30</v>
      </c>
      <c r="G721" s="33" t="s">
        <v>74</v>
      </c>
      <c r="H721" s="33">
        <v>50000</v>
      </c>
      <c r="I721" s="20">
        <f t="shared" si="122"/>
        <v>1500000</v>
      </c>
      <c r="J721" s="37" t="s">
        <v>240</v>
      </c>
      <c r="K721" s="20"/>
      <c r="L721" s="9">
        <f t="shared" si="123"/>
        <v>0</v>
      </c>
      <c r="M721" s="9"/>
      <c r="N721" s="9"/>
      <c r="O721" s="9">
        <f t="shared" si="124"/>
        <v>0</v>
      </c>
      <c r="P721" s="9"/>
      <c r="Q721" s="9"/>
      <c r="R721" s="9">
        <f t="shared" si="125"/>
        <v>1500000</v>
      </c>
      <c r="S721" s="9"/>
      <c r="T721" s="9">
        <v>1500000</v>
      </c>
      <c r="U721" s="9">
        <f t="shared" si="126"/>
        <v>0</v>
      </c>
      <c r="V721" s="9"/>
      <c r="W721" s="9"/>
      <c r="X721" s="9">
        <f t="shared" si="127"/>
        <v>0</v>
      </c>
      <c r="Y721" s="9"/>
      <c r="Z721" s="9"/>
      <c r="AA721" s="10">
        <f t="shared" si="128"/>
        <v>0</v>
      </c>
      <c r="AB721" s="11">
        <v>45740</v>
      </c>
    </row>
    <row r="722" spans="1:28" ht="15.75" x14ac:dyDescent="0.25">
      <c r="A722" s="39">
        <v>45731</v>
      </c>
      <c r="B722" s="33" t="s">
        <v>252</v>
      </c>
      <c r="C722" s="33"/>
      <c r="D722" s="33" t="s">
        <v>31</v>
      </c>
      <c r="E722" s="33" t="s">
        <v>122</v>
      </c>
      <c r="F722" s="33">
        <v>1</v>
      </c>
      <c r="G722" s="33" t="s">
        <v>51</v>
      </c>
      <c r="H722" s="33">
        <v>70000</v>
      </c>
      <c r="I722" s="20">
        <f t="shared" si="122"/>
        <v>70000</v>
      </c>
      <c r="J722" s="37" t="s">
        <v>240</v>
      </c>
      <c r="K722" s="20"/>
      <c r="L722" s="9">
        <f t="shared" si="123"/>
        <v>0</v>
      </c>
      <c r="M722" s="9"/>
      <c r="N722" s="9"/>
      <c r="O722" s="9">
        <f t="shared" si="124"/>
        <v>0</v>
      </c>
      <c r="P722" s="9"/>
      <c r="Q722" s="9"/>
      <c r="R722" s="9">
        <f t="shared" si="125"/>
        <v>70000</v>
      </c>
      <c r="S722" s="9"/>
      <c r="T722" s="9">
        <v>70000</v>
      </c>
      <c r="U722" s="9">
        <f t="shared" si="126"/>
        <v>0</v>
      </c>
      <c r="V722" s="9"/>
      <c r="W722" s="9"/>
      <c r="X722" s="9">
        <f t="shared" si="127"/>
        <v>0</v>
      </c>
      <c r="Y722" s="9"/>
      <c r="Z722" s="9"/>
      <c r="AA722" s="10">
        <f t="shared" si="128"/>
        <v>0</v>
      </c>
      <c r="AB722" s="11">
        <v>45740</v>
      </c>
    </row>
    <row r="723" spans="1:28" ht="15.75" x14ac:dyDescent="0.25">
      <c r="A723" s="39">
        <v>45731</v>
      </c>
      <c r="B723" s="33" t="s">
        <v>252</v>
      </c>
      <c r="C723" s="33"/>
      <c r="D723" s="33" t="s">
        <v>31</v>
      </c>
      <c r="E723" s="33" t="s">
        <v>234</v>
      </c>
      <c r="F723" s="33">
        <v>30</v>
      </c>
      <c r="G723" s="33" t="s">
        <v>51</v>
      </c>
      <c r="H723" s="33">
        <v>90000</v>
      </c>
      <c r="I723" s="20">
        <f t="shared" si="122"/>
        <v>2700000</v>
      </c>
      <c r="J723" s="37" t="s">
        <v>240</v>
      </c>
      <c r="K723" s="20"/>
      <c r="L723" s="9">
        <f t="shared" si="123"/>
        <v>0</v>
      </c>
      <c r="M723" s="9"/>
      <c r="N723" s="9"/>
      <c r="O723" s="9">
        <f t="shared" si="124"/>
        <v>0</v>
      </c>
      <c r="P723" s="9"/>
      <c r="Q723" s="9"/>
      <c r="R723" s="9">
        <f t="shared" si="125"/>
        <v>2700000</v>
      </c>
      <c r="S723" s="9">
        <v>1660000</v>
      </c>
      <c r="T723" s="9">
        <v>1040000</v>
      </c>
      <c r="U723" s="9">
        <f t="shared" si="126"/>
        <v>0</v>
      </c>
      <c r="V723" s="9"/>
      <c r="W723" s="9"/>
      <c r="X723" s="9">
        <f t="shared" si="127"/>
        <v>0</v>
      </c>
      <c r="Y723" s="9"/>
      <c r="Z723" s="9"/>
      <c r="AA723" s="10">
        <f t="shared" si="128"/>
        <v>0</v>
      </c>
      <c r="AB723" s="11">
        <v>45740</v>
      </c>
    </row>
    <row r="724" spans="1:28" ht="15.75" x14ac:dyDescent="0.25">
      <c r="A724" s="39">
        <v>45731</v>
      </c>
      <c r="B724" s="33" t="s">
        <v>252</v>
      </c>
      <c r="C724" s="33"/>
      <c r="D724" s="33" t="s">
        <v>31</v>
      </c>
      <c r="E724" s="33" t="s">
        <v>235</v>
      </c>
      <c r="F724" s="33">
        <v>10</v>
      </c>
      <c r="G724" s="33" t="s">
        <v>51</v>
      </c>
      <c r="H724" s="33">
        <v>90000</v>
      </c>
      <c r="I724" s="20">
        <f t="shared" si="122"/>
        <v>900000</v>
      </c>
      <c r="J724" s="37" t="s">
        <v>240</v>
      </c>
      <c r="K724" s="20"/>
      <c r="L724" s="9">
        <f t="shared" si="123"/>
        <v>0</v>
      </c>
      <c r="M724" s="9"/>
      <c r="N724" s="9"/>
      <c r="O724" s="9">
        <f t="shared" si="124"/>
        <v>0</v>
      </c>
      <c r="P724" s="9"/>
      <c r="Q724" s="9"/>
      <c r="R724" s="9">
        <f t="shared" si="125"/>
        <v>900000</v>
      </c>
      <c r="S724" s="9">
        <v>900000</v>
      </c>
      <c r="T724" s="9"/>
      <c r="U724" s="9">
        <f t="shared" si="126"/>
        <v>0</v>
      </c>
      <c r="V724" s="9"/>
      <c r="W724" s="9"/>
      <c r="X724" s="9">
        <f t="shared" si="127"/>
        <v>0</v>
      </c>
      <c r="Y724" s="9"/>
      <c r="Z724" s="9"/>
      <c r="AA724" s="10">
        <f t="shared" si="128"/>
        <v>0</v>
      </c>
      <c r="AB724" s="11">
        <v>45742</v>
      </c>
    </row>
    <row r="725" spans="1:28" ht="15.75" x14ac:dyDescent="0.25">
      <c r="A725" s="39">
        <v>45731</v>
      </c>
      <c r="B725" s="33" t="s">
        <v>252</v>
      </c>
      <c r="C725" s="33"/>
      <c r="D725" s="33" t="s">
        <v>31</v>
      </c>
      <c r="E725" s="33" t="s">
        <v>236</v>
      </c>
      <c r="F725" s="33">
        <v>60</v>
      </c>
      <c r="G725" s="33" t="s">
        <v>51</v>
      </c>
      <c r="H725" s="33">
        <v>90000</v>
      </c>
      <c r="I725" s="20">
        <f t="shared" si="122"/>
        <v>5400000</v>
      </c>
      <c r="J725" s="37" t="s">
        <v>240</v>
      </c>
      <c r="K725" s="20"/>
      <c r="L725" s="9">
        <f t="shared" si="123"/>
        <v>0</v>
      </c>
      <c r="M725" s="9"/>
      <c r="N725" s="9"/>
      <c r="O725" s="9">
        <f t="shared" si="124"/>
        <v>0</v>
      </c>
      <c r="P725" s="9"/>
      <c r="Q725" s="9"/>
      <c r="R725" s="9">
        <f t="shared" si="125"/>
        <v>5400000</v>
      </c>
      <c r="S725" s="9">
        <v>5400000</v>
      </c>
      <c r="T725" s="9"/>
      <c r="U725" s="9">
        <f t="shared" si="126"/>
        <v>0</v>
      </c>
      <c r="V725" s="9"/>
      <c r="W725" s="9"/>
      <c r="X725" s="9">
        <f t="shared" si="127"/>
        <v>0</v>
      </c>
      <c r="Y725" s="9"/>
      <c r="Z725" s="9"/>
      <c r="AA725" s="10">
        <f t="shared" si="128"/>
        <v>0</v>
      </c>
      <c r="AB725" s="11">
        <v>45742</v>
      </c>
    </row>
    <row r="726" spans="1:28" ht="15.75" x14ac:dyDescent="0.25">
      <c r="A726" s="39">
        <v>45731</v>
      </c>
      <c r="B726" s="33" t="s">
        <v>252</v>
      </c>
      <c r="C726" s="33"/>
      <c r="D726" s="33" t="s">
        <v>31</v>
      </c>
      <c r="E726" s="33" t="s">
        <v>237</v>
      </c>
      <c r="F726" s="33">
        <v>20</v>
      </c>
      <c r="G726" s="33" t="s">
        <v>51</v>
      </c>
      <c r="H726" s="33">
        <v>90000</v>
      </c>
      <c r="I726" s="20">
        <f t="shared" si="122"/>
        <v>1800000</v>
      </c>
      <c r="J726" s="37" t="s">
        <v>240</v>
      </c>
      <c r="K726" s="20"/>
      <c r="L726" s="9">
        <f t="shared" si="123"/>
        <v>0</v>
      </c>
      <c r="M726" s="9"/>
      <c r="N726" s="9"/>
      <c r="O726" s="9">
        <f t="shared" si="124"/>
        <v>0</v>
      </c>
      <c r="P726" s="9"/>
      <c r="Q726" s="9"/>
      <c r="R726" s="9">
        <f t="shared" si="125"/>
        <v>1800000</v>
      </c>
      <c r="S726" s="9">
        <v>1800000</v>
      </c>
      <c r="T726" s="9"/>
      <c r="U726" s="9">
        <f t="shared" si="126"/>
        <v>0</v>
      </c>
      <c r="V726" s="9"/>
      <c r="W726" s="9"/>
      <c r="X726" s="9">
        <f t="shared" si="127"/>
        <v>0</v>
      </c>
      <c r="Y726" s="9"/>
      <c r="Z726" s="9"/>
      <c r="AA726" s="10">
        <f t="shared" si="128"/>
        <v>0</v>
      </c>
      <c r="AB726" s="11">
        <v>45742</v>
      </c>
    </row>
    <row r="727" spans="1:28" ht="15.75" x14ac:dyDescent="0.25">
      <c r="A727" s="39">
        <v>45731</v>
      </c>
      <c r="B727" s="33" t="s">
        <v>162</v>
      </c>
      <c r="C727" s="33"/>
      <c r="D727" s="33" t="s">
        <v>31</v>
      </c>
      <c r="E727" s="33" t="s">
        <v>155</v>
      </c>
      <c r="F727" s="33">
        <v>5200</v>
      </c>
      <c r="G727" s="33" t="s">
        <v>29</v>
      </c>
      <c r="H727" s="33">
        <v>3500</v>
      </c>
      <c r="I727" s="20">
        <f t="shared" si="122"/>
        <v>18200000</v>
      </c>
      <c r="J727" s="34" t="s">
        <v>26</v>
      </c>
      <c r="K727" s="20"/>
      <c r="L727" s="9">
        <f t="shared" si="123"/>
        <v>0</v>
      </c>
      <c r="M727" s="9"/>
      <c r="N727" s="9"/>
      <c r="O727" s="9">
        <f t="shared" si="124"/>
        <v>0</v>
      </c>
      <c r="P727" s="9"/>
      <c r="Q727" s="9"/>
      <c r="R727" s="9">
        <f t="shared" si="125"/>
        <v>0</v>
      </c>
      <c r="S727" s="9"/>
      <c r="T727" s="9"/>
      <c r="U727" s="9">
        <f t="shared" si="126"/>
        <v>0</v>
      </c>
      <c r="V727" s="9"/>
      <c r="W727" s="9"/>
      <c r="X727" s="9">
        <f t="shared" si="127"/>
        <v>0</v>
      </c>
      <c r="Y727" s="9"/>
      <c r="Z727" s="9"/>
      <c r="AA727" s="10">
        <f t="shared" si="128"/>
        <v>18200000</v>
      </c>
      <c r="AB727" s="11"/>
    </row>
    <row r="728" spans="1:28" ht="15.75" x14ac:dyDescent="0.25">
      <c r="A728" s="39">
        <v>45731</v>
      </c>
      <c r="B728" s="33" t="s">
        <v>186</v>
      </c>
      <c r="C728" s="33"/>
      <c r="D728" s="33" t="s">
        <v>41</v>
      </c>
      <c r="E728" s="33" t="s">
        <v>407</v>
      </c>
      <c r="F728" s="33">
        <v>16</v>
      </c>
      <c r="G728" s="33" t="s">
        <v>33</v>
      </c>
      <c r="H728" s="33">
        <v>280000</v>
      </c>
      <c r="I728" s="20">
        <f t="shared" si="122"/>
        <v>4480000</v>
      </c>
      <c r="J728" s="37" t="s">
        <v>241</v>
      </c>
      <c r="K728" s="20"/>
      <c r="L728" s="9">
        <f t="shared" si="123"/>
        <v>4480000</v>
      </c>
      <c r="M728" s="9">
        <v>4480000</v>
      </c>
      <c r="N728" s="9"/>
      <c r="O728" s="9">
        <f t="shared" si="124"/>
        <v>0</v>
      </c>
      <c r="P728" s="9"/>
      <c r="Q728" s="9"/>
      <c r="R728" s="9">
        <f t="shared" si="125"/>
        <v>0</v>
      </c>
      <c r="S728" s="9"/>
      <c r="T728" s="9"/>
      <c r="U728" s="9">
        <f t="shared" si="126"/>
        <v>0</v>
      </c>
      <c r="V728" s="9"/>
      <c r="W728" s="9"/>
      <c r="X728" s="9">
        <f t="shared" si="127"/>
        <v>0</v>
      </c>
      <c r="Y728" s="9"/>
      <c r="Z728" s="9"/>
      <c r="AA728" s="10">
        <f t="shared" si="128"/>
        <v>0</v>
      </c>
      <c r="AB728" s="11">
        <v>45735</v>
      </c>
    </row>
    <row r="729" spans="1:28" ht="15.75" x14ac:dyDescent="0.25">
      <c r="A729" s="39">
        <v>45731</v>
      </c>
      <c r="B729" s="33" t="s">
        <v>153</v>
      </c>
      <c r="C729" s="33"/>
      <c r="D729" s="33" t="s">
        <v>31</v>
      </c>
      <c r="E729" s="33" t="s">
        <v>102</v>
      </c>
      <c r="F729" s="33">
        <v>48</v>
      </c>
      <c r="G729" s="33" t="s">
        <v>74</v>
      </c>
      <c r="H729" s="33">
        <v>65000</v>
      </c>
      <c r="I729" s="20">
        <f t="shared" si="122"/>
        <v>3120000</v>
      </c>
      <c r="J729" s="34" t="s">
        <v>26</v>
      </c>
      <c r="K729" s="20"/>
      <c r="L729" s="9">
        <f t="shared" si="123"/>
        <v>0</v>
      </c>
      <c r="M729" s="9"/>
      <c r="N729" s="9"/>
      <c r="O729" s="9">
        <f t="shared" si="124"/>
        <v>0</v>
      </c>
      <c r="P729" s="9"/>
      <c r="Q729" s="9"/>
      <c r="R729" s="9">
        <f t="shared" si="125"/>
        <v>0</v>
      </c>
      <c r="S729" s="9"/>
      <c r="T729" s="9"/>
      <c r="U729" s="9">
        <f t="shared" si="126"/>
        <v>0</v>
      </c>
      <c r="V729" s="9"/>
      <c r="W729" s="9"/>
      <c r="X729" s="9">
        <f t="shared" si="127"/>
        <v>0</v>
      </c>
      <c r="Y729" s="9"/>
      <c r="Z729" s="9"/>
      <c r="AA729" s="10">
        <f t="shared" si="128"/>
        <v>3120000</v>
      </c>
      <c r="AB729" s="11"/>
    </row>
    <row r="730" spans="1:28" ht="15.75" x14ac:dyDescent="0.25">
      <c r="A730" s="39">
        <v>45731</v>
      </c>
      <c r="B730" s="33" t="s">
        <v>260</v>
      </c>
      <c r="C730" s="33"/>
      <c r="D730" s="33" t="s">
        <v>41</v>
      </c>
      <c r="E730" s="33" t="s">
        <v>122</v>
      </c>
      <c r="F730" s="33">
        <v>2</v>
      </c>
      <c r="G730" s="33" t="s">
        <v>51</v>
      </c>
      <c r="H730" s="33">
        <v>70000</v>
      </c>
      <c r="I730" s="20">
        <f t="shared" si="122"/>
        <v>140000</v>
      </c>
      <c r="J730" s="34" t="s">
        <v>26</v>
      </c>
      <c r="K730" s="20"/>
      <c r="L730" s="9">
        <f t="shared" si="123"/>
        <v>0</v>
      </c>
      <c r="M730" s="9"/>
      <c r="N730" s="9"/>
      <c r="O730" s="9">
        <f t="shared" si="124"/>
        <v>0</v>
      </c>
      <c r="P730" s="9"/>
      <c r="Q730" s="9"/>
      <c r="R730" s="9">
        <f t="shared" si="125"/>
        <v>0</v>
      </c>
      <c r="S730" s="9"/>
      <c r="T730" s="9"/>
      <c r="U730" s="9">
        <f t="shared" si="126"/>
        <v>0</v>
      </c>
      <c r="V730" s="9"/>
      <c r="W730" s="9"/>
      <c r="X730" s="9">
        <f t="shared" si="127"/>
        <v>0</v>
      </c>
      <c r="Y730" s="9"/>
      <c r="Z730" s="9"/>
      <c r="AA730" s="10">
        <f t="shared" si="128"/>
        <v>140000</v>
      </c>
      <c r="AB730" s="11"/>
    </row>
    <row r="731" spans="1:28" ht="15.75" x14ac:dyDescent="0.25">
      <c r="A731" s="39">
        <v>45731</v>
      </c>
      <c r="B731" s="33" t="s">
        <v>549</v>
      </c>
      <c r="C731" s="33"/>
      <c r="D731" s="33" t="s">
        <v>31</v>
      </c>
      <c r="E731" s="33" t="s">
        <v>86</v>
      </c>
      <c r="F731" s="33">
        <v>25</v>
      </c>
      <c r="G731" s="33" t="s">
        <v>51</v>
      </c>
      <c r="H731" s="33">
        <v>120000</v>
      </c>
      <c r="I731" s="20">
        <f t="shared" si="122"/>
        <v>3000000</v>
      </c>
      <c r="J731" s="37" t="s">
        <v>241</v>
      </c>
      <c r="K731" s="20"/>
      <c r="L731" s="9">
        <f t="shared" si="123"/>
        <v>3000000</v>
      </c>
      <c r="M731" s="9">
        <v>3000000</v>
      </c>
      <c r="N731" s="9"/>
      <c r="O731" s="9">
        <f t="shared" si="124"/>
        <v>0</v>
      </c>
      <c r="P731" s="9"/>
      <c r="Q731" s="9"/>
      <c r="R731" s="9">
        <f t="shared" si="125"/>
        <v>0</v>
      </c>
      <c r="S731" s="9"/>
      <c r="T731" s="9"/>
      <c r="U731" s="9">
        <f t="shared" si="126"/>
        <v>0</v>
      </c>
      <c r="V731" s="9"/>
      <c r="W731" s="9"/>
      <c r="X731" s="9">
        <f t="shared" si="127"/>
        <v>0</v>
      </c>
      <c r="Y731" s="9"/>
      <c r="Z731" s="9"/>
      <c r="AA731" s="10">
        <f t="shared" si="128"/>
        <v>0</v>
      </c>
      <c r="AB731" s="11">
        <v>45705</v>
      </c>
    </row>
    <row r="732" spans="1:28" ht="15.75" x14ac:dyDescent="0.25">
      <c r="A732" s="39">
        <v>45731</v>
      </c>
      <c r="B732" s="33" t="s">
        <v>374</v>
      </c>
      <c r="C732" s="33"/>
      <c r="D732" s="33" t="s">
        <v>31</v>
      </c>
      <c r="E732" s="33" t="s">
        <v>748</v>
      </c>
      <c r="F732" s="33">
        <v>12</v>
      </c>
      <c r="G732" s="33" t="s">
        <v>51</v>
      </c>
      <c r="H732" s="33">
        <v>150000</v>
      </c>
      <c r="I732" s="20">
        <f t="shared" si="122"/>
        <v>1800000</v>
      </c>
      <c r="J732" s="41" t="s">
        <v>240</v>
      </c>
      <c r="K732" s="20"/>
      <c r="L732" s="9">
        <f t="shared" si="123"/>
        <v>0</v>
      </c>
      <c r="M732" s="9"/>
      <c r="N732" s="9"/>
      <c r="O732" s="9">
        <f t="shared" si="124"/>
        <v>1800000</v>
      </c>
      <c r="P732" s="9">
        <v>1800000</v>
      </c>
      <c r="Q732" s="9"/>
      <c r="R732" s="9">
        <f t="shared" si="125"/>
        <v>0</v>
      </c>
      <c r="S732" s="9"/>
      <c r="T732" s="9"/>
      <c r="U732" s="9">
        <f t="shared" si="126"/>
        <v>0</v>
      </c>
      <c r="V732" s="9"/>
      <c r="W732" s="9"/>
      <c r="X732" s="9">
        <f t="shared" si="127"/>
        <v>0</v>
      </c>
      <c r="Y732" s="9"/>
      <c r="Z732" s="9"/>
      <c r="AA732" s="10">
        <f t="shared" si="128"/>
        <v>0</v>
      </c>
      <c r="AB732" s="11">
        <v>45733</v>
      </c>
    </row>
    <row r="733" spans="1:28" ht="15.75" x14ac:dyDescent="0.25">
      <c r="A733" s="39">
        <v>45731</v>
      </c>
      <c r="B733" s="33" t="s">
        <v>472</v>
      </c>
      <c r="C733" s="33"/>
      <c r="D733" s="33" t="s">
        <v>31</v>
      </c>
      <c r="E733" s="33" t="s">
        <v>156</v>
      </c>
      <c r="F733" s="33">
        <v>1</v>
      </c>
      <c r="G733" s="33" t="s">
        <v>23</v>
      </c>
      <c r="H733" s="33">
        <v>400000</v>
      </c>
      <c r="I733" s="20">
        <f t="shared" si="122"/>
        <v>400000</v>
      </c>
      <c r="J733" s="37" t="s">
        <v>241</v>
      </c>
      <c r="K733" s="20"/>
      <c r="L733" s="9">
        <f t="shared" si="123"/>
        <v>0</v>
      </c>
      <c r="M733" s="9"/>
      <c r="N733" s="9"/>
      <c r="O733" s="9">
        <f t="shared" si="124"/>
        <v>0</v>
      </c>
      <c r="P733" s="9"/>
      <c r="Q733" s="9"/>
      <c r="R733" s="9">
        <f t="shared" si="125"/>
        <v>0</v>
      </c>
      <c r="S733" s="9"/>
      <c r="T733" s="9"/>
      <c r="U733" s="9">
        <f t="shared" si="126"/>
        <v>400000</v>
      </c>
      <c r="V733" s="9">
        <v>400000</v>
      </c>
      <c r="W733" s="9"/>
      <c r="X733" s="9">
        <f t="shared" si="127"/>
        <v>0</v>
      </c>
      <c r="Y733" s="9"/>
      <c r="Z733" s="9"/>
      <c r="AA733" s="10">
        <f t="shared" si="128"/>
        <v>0</v>
      </c>
      <c r="AB733" s="11">
        <v>45740</v>
      </c>
    </row>
    <row r="734" spans="1:28" ht="15.75" x14ac:dyDescent="0.25">
      <c r="A734" s="39">
        <v>45731</v>
      </c>
      <c r="B734" s="33" t="s">
        <v>472</v>
      </c>
      <c r="C734" s="33"/>
      <c r="D734" s="33" t="s">
        <v>31</v>
      </c>
      <c r="E734" s="33" t="s">
        <v>167</v>
      </c>
      <c r="F734" s="33">
        <v>1</v>
      </c>
      <c r="G734" s="33" t="s">
        <v>23</v>
      </c>
      <c r="H734" s="33">
        <v>400000</v>
      </c>
      <c r="I734" s="20">
        <f t="shared" si="122"/>
        <v>400000</v>
      </c>
      <c r="J734" s="34" t="s">
        <v>26</v>
      </c>
      <c r="K734" s="20"/>
      <c r="L734" s="9">
        <f t="shared" si="123"/>
        <v>0</v>
      </c>
      <c r="M734" s="9"/>
      <c r="N734" s="9"/>
      <c r="O734" s="9">
        <f t="shared" si="124"/>
        <v>0</v>
      </c>
      <c r="P734" s="9"/>
      <c r="Q734" s="9"/>
      <c r="R734" s="9">
        <f t="shared" si="125"/>
        <v>0</v>
      </c>
      <c r="S734" s="9"/>
      <c r="T734" s="9"/>
      <c r="U734" s="9">
        <f t="shared" si="126"/>
        <v>0</v>
      </c>
      <c r="V734" s="9"/>
      <c r="W734" s="9"/>
      <c r="X734" s="9">
        <f t="shared" si="127"/>
        <v>0</v>
      </c>
      <c r="Y734" s="9"/>
      <c r="Z734" s="9"/>
      <c r="AA734" s="10">
        <f t="shared" si="128"/>
        <v>400000</v>
      </c>
      <c r="AB734" s="11"/>
    </row>
    <row r="735" spans="1:28" ht="15.75" x14ac:dyDescent="0.25">
      <c r="A735" s="39">
        <v>45731</v>
      </c>
      <c r="B735" s="33" t="s">
        <v>217</v>
      </c>
      <c r="C735" s="33"/>
      <c r="D735" s="33" t="s">
        <v>41</v>
      </c>
      <c r="E735" s="33" t="s">
        <v>155</v>
      </c>
      <c r="F735" s="33">
        <v>500</v>
      </c>
      <c r="G735" s="33" t="s">
        <v>29</v>
      </c>
      <c r="H735" s="33">
        <v>4000</v>
      </c>
      <c r="I735" s="20">
        <f t="shared" si="122"/>
        <v>2000000</v>
      </c>
      <c r="J735" s="31" t="s">
        <v>241</v>
      </c>
      <c r="K735" s="20"/>
      <c r="L735" s="9">
        <f t="shared" si="123"/>
        <v>2000000</v>
      </c>
      <c r="M735" s="9">
        <v>2000000</v>
      </c>
      <c r="N735" s="9"/>
      <c r="O735" s="9">
        <f t="shared" si="124"/>
        <v>0</v>
      </c>
      <c r="P735" s="9"/>
      <c r="Q735" s="9"/>
      <c r="R735" s="9">
        <f t="shared" si="125"/>
        <v>0</v>
      </c>
      <c r="S735" s="9"/>
      <c r="T735" s="9"/>
      <c r="U735" s="9">
        <f t="shared" si="126"/>
        <v>0</v>
      </c>
      <c r="V735" s="9"/>
      <c r="W735" s="9"/>
      <c r="X735" s="9">
        <f t="shared" si="127"/>
        <v>0</v>
      </c>
      <c r="Y735" s="9"/>
      <c r="Z735" s="9"/>
      <c r="AA735" s="10">
        <f t="shared" si="128"/>
        <v>0</v>
      </c>
      <c r="AB735" s="11">
        <v>45740</v>
      </c>
    </row>
    <row r="736" spans="1:28" ht="15.75" x14ac:dyDescent="0.25">
      <c r="A736" s="39">
        <v>45731</v>
      </c>
      <c r="B736" s="33" t="s">
        <v>191</v>
      </c>
      <c r="C736" s="33"/>
      <c r="D736" s="33" t="s">
        <v>31</v>
      </c>
      <c r="E736" s="33" t="s">
        <v>64</v>
      </c>
      <c r="F736" s="33">
        <v>10</v>
      </c>
      <c r="G736" s="33" t="s">
        <v>33</v>
      </c>
      <c r="H736" s="33">
        <v>150000</v>
      </c>
      <c r="I736" s="20">
        <f t="shared" si="122"/>
        <v>1500000</v>
      </c>
      <c r="J736" s="34" t="s">
        <v>26</v>
      </c>
      <c r="K736" s="20"/>
      <c r="L736" s="9">
        <f t="shared" si="123"/>
        <v>0</v>
      </c>
      <c r="M736" s="9"/>
      <c r="N736" s="9"/>
      <c r="O736" s="9">
        <f t="shared" si="124"/>
        <v>0</v>
      </c>
      <c r="P736" s="9"/>
      <c r="Q736" s="9"/>
      <c r="R736" s="9">
        <f t="shared" si="125"/>
        <v>0</v>
      </c>
      <c r="S736" s="9"/>
      <c r="T736" s="9"/>
      <c r="U736" s="9">
        <f t="shared" si="126"/>
        <v>0</v>
      </c>
      <c r="V736" s="9"/>
      <c r="W736" s="9"/>
      <c r="X736" s="9">
        <f t="shared" si="127"/>
        <v>0</v>
      </c>
      <c r="Y736" s="9"/>
      <c r="Z736" s="9"/>
      <c r="AA736" s="10">
        <f t="shared" si="128"/>
        <v>1500000</v>
      </c>
      <c r="AB736" s="11"/>
    </row>
    <row r="737" spans="1:28" ht="15.75" x14ac:dyDescent="0.25">
      <c r="A737" s="39">
        <v>45731</v>
      </c>
      <c r="B737" s="33" t="s">
        <v>191</v>
      </c>
      <c r="C737" s="33"/>
      <c r="D737" s="33" t="s">
        <v>31</v>
      </c>
      <c r="E737" s="33" t="s">
        <v>102</v>
      </c>
      <c r="F737" s="33">
        <v>12</v>
      </c>
      <c r="G737" s="33" t="s">
        <v>74</v>
      </c>
      <c r="H737" s="33">
        <v>65000</v>
      </c>
      <c r="I737" s="20">
        <f t="shared" si="122"/>
        <v>780000</v>
      </c>
      <c r="J737" s="34" t="s">
        <v>26</v>
      </c>
      <c r="K737" s="20"/>
      <c r="L737" s="9">
        <f t="shared" si="123"/>
        <v>0</v>
      </c>
      <c r="M737" s="9"/>
      <c r="N737" s="9"/>
      <c r="O737" s="9">
        <f t="shared" si="124"/>
        <v>0</v>
      </c>
      <c r="P737" s="9"/>
      <c r="Q737" s="9"/>
      <c r="R737" s="9">
        <f t="shared" si="125"/>
        <v>0</v>
      </c>
      <c r="S737" s="9"/>
      <c r="T737" s="9"/>
      <c r="U737" s="9">
        <f t="shared" si="126"/>
        <v>0</v>
      </c>
      <c r="V737" s="9"/>
      <c r="W737" s="9"/>
      <c r="X737" s="9">
        <f t="shared" si="127"/>
        <v>0</v>
      </c>
      <c r="Y737" s="9"/>
      <c r="Z737" s="9"/>
      <c r="AA737" s="10">
        <f t="shared" si="128"/>
        <v>780000</v>
      </c>
      <c r="AB737" s="11"/>
    </row>
    <row r="738" spans="1:28" ht="15.75" x14ac:dyDescent="0.25">
      <c r="A738" s="32">
        <v>45731</v>
      </c>
      <c r="B738" s="33" t="s">
        <v>258</v>
      </c>
      <c r="C738" s="33"/>
      <c r="D738" s="33" t="s">
        <v>31</v>
      </c>
      <c r="E738" s="33" t="s">
        <v>80</v>
      </c>
      <c r="F738" s="33">
        <v>2</v>
      </c>
      <c r="G738" s="33" t="s">
        <v>23</v>
      </c>
      <c r="H738" s="33">
        <v>1200000</v>
      </c>
      <c r="I738" s="20">
        <f t="shared" si="122"/>
        <v>2400000</v>
      </c>
      <c r="J738" s="37" t="s">
        <v>240</v>
      </c>
      <c r="K738" s="20"/>
      <c r="L738" s="9">
        <f t="shared" si="123"/>
        <v>0</v>
      </c>
      <c r="M738" s="9"/>
      <c r="N738" s="9"/>
      <c r="O738" s="9">
        <f t="shared" si="124"/>
        <v>2400000</v>
      </c>
      <c r="P738" s="9">
        <v>2400000</v>
      </c>
      <c r="Q738" s="9"/>
      <c r="R738" s="9">
        <f t="shared" si="125"/>
        <v>0</v>
      </c>
      <c r="S738" s="9"/>
      <c r="T738" s="9"/>
      <c r="U738" s="9">
        <f t="shared" si="126"/>
        <v>0</v>
      </c>
      <c r="V738" s="9"/>
      <c r="W738" s="9"/>
      <c r="X738" s="9">
        <f t="shared" si="127"/>
        <v>0</v>
      </c>
      <c r="Y738" s="9"/>
      <c r="Z738" s="9"/>
      <c r="AA738" s="10">
        <f t="shared" si="128"/>
        <v>0</v>
      </c>
      <c r="AB738" s="11">
        <v>45733</v>
      </c>
    </row>
    <row r="739" spans="1:28" ht="15.75" x14ac:dyDescent="0.25">
      <c r="A739" s="32">
        <v>45731</v>
      </c>
      <c r="B739" s="33" t="s">
        <v>441</v>
      </c>
      <c r="C739" s="33"/>
      <c r="D739" s="33" t="s">
        <v>223</v>
      </c>
      <c r="E739" s="33" t="s">
        <v>110</v>
      </c>
      <c r="F739" s="33">
        <v>4000</v>
      </c>
      <c r="G739" s="33" t="s">
        <v>29</v>
      </c>
      <c r="H739" s="33">
        <v>2000</v>
      </c>
      <c r="I739" s="20">
        <f t="shared" si="122"/>
        <v>8000000</v>
      </c>
      <c r="J739" s="37" t="s">
        <v>240</v>
      </c>
      <c r="K739" s="20"/>
      <c r="L739" s="9">
        <f t="shared" si="123"/>
        <v>0</v>
      </c>
      <c r="M739" s="9"/>
      <c r="N739" s="9"/>
      <c r="O739" s="9">
        <f t="shared" si="124"/>
        <v>8000000</v>
      </c>
      <c r="P739" s="9">
        <v>8000000</v>
      </c>
      <c r="Q739" s="9"/>
      <c r="R739" s="9">
        <f t="shared" si="125"/>
        <v>0</v>
      </c>
      <c r="S739" s="9"/>
      <c r="T739" s="9"/>
      <c r="U739" s="9">
        <f t="shared" si="126"/>
        <v>0</v>
      </c>
      <c r="V739" s="9"/>
      <c r="W739" s="9"/>
      <c r="X739" s="9">
        <f t="shared" si="127"/>
        <v>0</v>
      </c>
      <c r="Y739" s="9"/>
      <c r="Z739" s="9"/>
      <c r="AA739" s="10">
        <f t="shared" si="128"/>
        <v>0</v>
      </c>
      <c r="AB739" s="11">
        <v>45730</v>
      </c>
    </row>
    <row r="740" spans="1:28" ht="15.75" x14ac:dyDescent="0.25">
      <c r="A740" s="39">
        <v>45731</v>
      </c>
      <c r="B740" s="33" t="s">
        <v>441</v>
      </c>
      <c r="C740" s="33"/>
      <c r="D740" s="33" t="s">
        <v>223</v>
      </c>
      <c r="E740" s="33" t="s">
        <v>148</v>
      </c>
      <c r="F740" s="33">
        <v>40</v>
      </c>
      <c r="G740" s="33" t="s">
        <v>51</v>
      </c>
      <c r="H740" s="33">
        <v>60000</v>
      </c>
      <c r="I740" s="20">
        <f t="shared" si="122"/>
        <v>2400000</v>
      </c>
      <c r="J740" s="37" t="s">
        <v>240</v>
      </c>
      <c r="K740" s="20"/>
      <c r="L740" s="9">
        <f t="shared" si="123"/>
        <v>0</v>
      </c>
      <c r="M740" s="9"/>
      <c r="N740" s="9"/>
      <c r="O740" s="9">
        <f t="shared" si="124"/>
        <v>2400000</v>
      </c>
      <c r="P740" s="9">
        <v>2400000</v>
      </c>
      <c r="Q740" s="9"/>
      <c r="R740" s="9">
        <f t="shared" si="125"/>
        <v>0</v>
      </c>
      <c r="S740" s="9"/>
      <c r="T740" s="9"/>
      <c r="U740" s="9">
        <f t="shared" si="126"/>
        <v>0</v>
      </c>
      <c r="V740" s="9"/>
      <c r="W740" s="9"/>
      <c r="X740" s="9">
        <f t="shared" si="127"/>
        <v>0</v>
      </c>
      <c r="Y740" s="9"/>
      <c r="Z740" s="9"/>
      <c r="AA740" s="10">
        <f t="shared" si="128"/>
        <v>0</v>
      </c>
      <c r="AB740" s="11">
        <v>45730</v>
      </c>
    </row>
    <row r="741" spans="1:28" ht="15.75" x14ac:dyDescent="0.25">
      <c r="A741" s="32">
        <v>45731</v>
      </c>
      <c r="B741" s="33" t="s">
        <v>249</v>
      </c>
      <c r="C741" s="33"/>
      <c r="D741" s="33" t="s">
        <v>41</v>
      </c>
      <c r="E741" s="33" t="s">
        <v>707</v>
      </c>
      <c r="F741" s="33">
        <v>200</v>
      </c>
      <c r="G741" s="33" t="s">
        <v>29</v>
      </c>
      <c r="H741" s="33">
        <v>3500</v>
      </c>
      <c r="I741" s="20">
        <f t="shared" si="122"/>
        <v>700000</v>
      </c>
      <c r="J741" s="34" t="s">
        <v>26</v>
      </c>
      <c r="K741" s="20"/>
      <c r="L741" s="9">
        <f t="shared" si="123"/>
        <v>0</v>
      </c>
      <c r="M741" s="9"/>
      <c r="N741" s="9"/>
      <c r="O741" s="9">
        <f t="shared" si="124"/>
        <v>0</v>
      </c>
      <c r="P741" s="9"/>
      <c r="Q741" s="9"/>
      <c r="R741" s="9">
        <f t="shared" si="125"/>
        <v>0</v>
      </c>
      <c r="S741" s="9"/>
      <c r="T741" s="9"/>
      <c r="U741" s="9">
        <f t="shared" si="126"/>
        <v>0</v>
      </c>
      <c r="V741" s="9"/>
      <c r="W741" s="9"/>
      <c r="X741" s="9">
        <f t="shared" si="127"/>
        <v>0</v>
      </c>
      <c r="Y741" s="9"/>
      <c r="Z741" s="9"/>
      <c r="AA741" s="10">
        <f t="shared" si="128"/>
        <v>700000</v>
      </c>
      <c r="AB741" s="11"/>
    </row>
    <row r="742" spans="1:28" ht="15.75" x14ac:dyDescent="0.25">
      <c r="A742" s="32">
        <v>45731</v>
      </c>
      <c r="B742" s="33" t="s">
        <v>549</v>
      </c>
      <c r="C742" s="33"/>
      <c r="D742" s="33" t="s">
        <v>41</v>
      </c>
      <c r="E742" s="33" t="s">
        <v>64</v>
      </c>
      <c r="F742" s="33">
        <v>1</v>
      </c>
      <c r="G742" s="33" t="s">
        <v>33</v>
      </c>
      <c r="H742" s="33">
        <v>150000</v>
      </c>
      <c r="I742" s="20">
        <f t="shared" si="122"/>
        <v>150000</v>
      </c>
      <c r="J742" s="37" t="s">
        <v>241</v>
      </c>
      <c r="K742" s="20"/>
      <c r="L742" s="9">
        <f t="shared" si="123"/>
        <v>0</v>
      </c>
      <c r="M742" s="9"/>
      <c r="N742" s="9"/>
      <c r="O742" s="9">
        <f t="shared" si="124"/>
        <v>0</v>
      </c>
      <c r="P742" s="9"/>
      <c r="Q742" s="9"/>
      <c r="R742" s="9">
        <f t="shared" si="125"/>
        <v>0</v>
      </c>
      <c r="S742" s="9"/>
      <c r="T742" s="9"/>
      <c r="U742" s="9">
        <f t="shared" si="126"/>
        <v>150000</v>
      </c>
      <c r="V742" s="9">
        <v>150000</v>
      </c>
      <c r="W742" s="9"/>
      <c r="X742" s="9">
        <f t="shared" si="127"/>
        <v>0</v>
      </c>
      <c r="Y742" s="9"/>
      <c r="Z742" s="9"/>
      <c r="AA742" s="10">
        <f t="shared" si="128"/>
        <v>0</v>
      </c>
      <c r="AB742" s="11">
        <v>45735</v>
      </c>
    </row>
    <row r="743" spans="1:28" ht="15.75" x14ac:dyDescent="0.25">
      <c r="A743" s="39">
        <v>45733</v>
      </c>
      <c r="B743" s="35" t="s">
        <v>545</v>
      </c>
      <c r="C743" s="35"/>
      <c r="D743" s="35"/>
      <c r="E743" s="35" t="s">
        <v>45</v>
      </c>
      <c r="F743" s="35">
        <v>25</v>
      </c>
      <c r="G743" s="35" t="s">
        <v>51</v>
      </c>
      <c r="H743" s="35"/>
      <c r="I743" s="20">
        <f t="shared" si="122"/>
        <v>0</v>
      </c>
      <c r="J743" s="36" t="s">
        <v>26</v>
      </c>
      <c r="K743" s="20"/>
      <c r="L743" s="9">
        <f t="shared" ref="L743:L768" si="129">M743+N743</f>
        <v>0</v>
      </c>
      <c r="M743" s="9"/>
      <c r="N743" s="9"/>
      <c r="O743" s="9">
        <f t="shared" ref="O743:O768" si="130">P743+Q743</f>
        <v>0</v>
      </c>
      <c r="P743" s="9"/>
      <c r="Q743" s="9"/>
      <c r="R743" s="9">
        <f t="shared" ref="R743:R768" si="131">S743+T743</f>
        <v>0</v>
      </c>
      <c r="S743" s="9"/>
      <c r="T743" s="9"/>
      <c r="U743" s="9">
        <f t="shared" ref="U743:U768" si="132">V743+W743</f>
        <v>0</v>
      </c>
      <c r="V743" s="9"/>
      <c r="W743" s="9"/>
      <c r="X743" s="9">
        <f t="shared" ref="X743:X768" si="133">Y743+Z743</f>
        <v>0</v>
      </c>
      <c r="Y743" s="9"/>
      <c r="Z743" s="9"/>
      <c r="AA743" s="10">
        <f t="shared" ref="AA743:AA768" si="134">C743+I743-L743-O743-U743-X743-R743</f>
        <v>0</v>
      </c>
      <c r="AB743" s="11"/>
    </row>
    <row r="744" spans="1:28" ht="15.75" x14ac:dyDescent="0.25">
      <c r="A744" s="39">
        <v>45733</v>
      </c>
      <c r="B744" s="33" t="s">
        <v>861</v>
      </c>
      <c r="C744" s="33"/>
      <c r="D744" s="33" t="s">
        <v>31</v>
      </c>
      <c r="E744" s="33" t="s">
        <v>726</v>
      </c>
      <c r="F744" s="33">
        <v>1</v>
      </c>
      <c r="G744" s="33" t="s">
        <v>23</v>
      </c>
      <c r="H744" s="33">
        <v>400000</v>
      </c>
      <c r="I744" s="20">
        <f t="shared" si="122"/>
        <v>400000</v>
      </c>
      <c r="J744" s="37" t="s">
        <v>241</v>
      </c>
      <c r="K744" s="20"/>
      <c r="L744" s="9">
        <f t="shared" si="129"/>
        <v>0</v>
      </c>
      <c r="M744" s="9"/>
      <c r="N744" s="9"/>
      <c r="O744" s="9">
        <f t="shared" si="130"/>
        <v>0</v>
      </c>
      <c r="P744" s="9"/>
      <c r="Q744" s="9"/>
      <c r="R744" s="9">
        <f t="shared" si="131"/>
        <v>0</v>
      </c>
      <c r="S744" s="9"/>
      <c r="T744" s="9"/>
      <c r="U744" s="9">
        <f t="shared" si="132"/>
        <v>400000</v>
      </c>
      <c r="V744" s="9">
        <v>400000</v>
      </c>
      <c r="W744" s="9"/>
      <c r="X744" s="9">
        <f t="shared" si="133"/>
        <v>0</v>
      </c>
      <c r="Y744" s="9"/>
      <c r="Z744" s="9"/>
      <c r="AA744" s="10">
        <f t="shared" si="134"/>
        <v>0</v>
      </c>
      <c r="AB744" s="11">
        <v>45733</v>
      </c>
    </row>
    <row r="745" spans="1:28" ht="15.75" x14ac:dyDescent="0.25">
      <c r="A745" s="39">
        <v>45733</v>
      </c>
      <c r="B745" s="33" t="s">
        <v>173</v>
      </c>
      <c r="C745" s="33"/>
      <c r="D745" s="33" t="s">
        <v>31</v>
      </c>
      <c r="E745" s="33" t="s">
        <v>110</v>
      </c>
      <c r="F745" s="33">
        <v>600</v>
      </c>
      <c r="G745" s="33" t="s">
        <v>29</v>
      </c>
      <c r="H745" s="33">
        <v>2000</v>
      </c>
      <c r="I745" s="20">
        <f t="shared" si="122"/>
        <v>1200000</v>
      </c>
      <c r="J745" s="34" t="s">
        <v>26</v>
      </c>
      <c r="K745" s="20"/>
      <c r="L745" s="9">
        <f t="shared" si="129"/>
        <v>0</v>
      </c>
      <c r="M745" s="9"/>
      <c r="N745" s="9"/>
      <c r="O745" s="9">
        <f t="shared" si="130"/>
        <v>0</v>
      </c>
      <c r="P745" s="9"/>
      <c r="Q745" s="9"/>
      <c r="R745" s="9">
        <f t="shared" si="131"/>
        <v>0</v>
      </c>
      <c r="S745" s="9"/>
      <c r="T745" s="9"/>
      <c r="U745" s="9">
        <f t="shared" si="132"/>
        <v>0</v>
      </c>
      <c r="V745" s="9"/>
      <c r="W745" s="9"/>
      <c r="X745" s="9">
        <f t="shared" si="133"/>
        <v>0</v>
      </c>
      <c r="Y745" s="9"/>
      <c r="Z745" s="9"/>
      <c r="AA745" s="10">
        <f t="shared" si="134"/>
        <v>1200000</v>
      </c>
      <c r="AB745" s="11"/>
    </row>
    <row r="746" spans="1:28" ht="15.75" x14ac:dyDescent="0.25">
      <c r="A746" s="39">
        <v>45733</v>
      </c>
      <c r="B746" s="33" t="s">
        <v>161</v>
      </c>
      <c r="C746" s="33"/>
      <c r="D746" s="33" t="s">
        <v>41</v>
      </c>
      <c r="E746" s="33" t="s">
        <v>95</v>
      </c>
      <c r="F746" s="33">
        <v>500</v>
      </c>
      <c r="G746" s="33" t="s">
        <v>29</v>
      </c>
      <c r="H746" s="33">
        <v>4000</v>
      </c>
      <c r="I746" s="20">
        <f t="shared" si="122"/>
        <v>2000000</v>
      </c>
      <c r="J746" s="37" t="s">
        <v>241</v>
      </c>
      <c r="K746" s="20"/>
      <c r="L746" s="9">
        <f t="shared" si="129"/>
        <v>2000000</v>
      </c>
      <c r="M746" s="9">
        <v>2000000</v>
      </c>
      <c r="N746" s="9"/>
      <c r="O746" s="9">
        <f t="shared" si="130"/>
        <v>0</v>
      </c>
      <c r="P746" s="9"/>
      <c r="Q746" s="9"/>
      <c r="R746" s="9">
        <f t="shared" si="131"/>
        <v>0</v>
      </c>
      <c r="S746" s="9"/>
      <c r="T746" s="9"/>
      <c r="U746" s="9">
        <f t="shared" si="132"/>
        <v>0</v>
      </c>
      <c r="V746" s="9"/>
      <c r="W746" s="9"/>
      <c r="X746" s="9">
        <f t="shared" si="133"/>
        <v>0</v>
      </c>
      <c r="Y746" s="9"/>
      <c r="Z746" s="9"/>
      <c r="AA746" s="10">
        <f t="shared" si="134"/>
        <v>0</v>
      </c>
      <c r="AB746" s="11">
        <v>45733</v>
      </c>
    </row>
    <row r="747" spans="1:28" ht="15.75" x14ac:dyDescent="0.25">
      <c r="A747" s="39">
        <v>45733</v>
      </c>
      <c r="B747" s="33" t="s">
        <v>231</v>
      </c>
      <c r="C747" s="33"/>
      <c r="D747" s="33"/>
      <c r="E747" s="33" t="s">
        <v>136</v>
      </c>
      <c r="F747" s="33">
        <v>95.1</v>
      </c>
      <c r="G747" s="33" t="s">
        <v>51</v>
      </c>
      <c r="H747" s="33"/>
      <c r="I747" s="20">
        <f t="shared" si="122"/>
        <v>0</v>
      </c>
      <c r="J747" s="34" t="s">
        <v>26</v>
      </c>
      <c r="K747" s="20"/>
      <c r="L747" s="9">
        <f t="shared" si="129"/>
        <v>0</v>
      </c>
      <c r="M747" s="9"/>
      <c r="N747" s="9"/>
      <c r="O747" s="9">
        <f t="shared" si="130"/>
        <v>0</v>
      </c>
      <c r="P747" s="9"/>
      <c r="Q747" s="9"/>
      <c r="R747" s="9">
        <f t="shared" si="131"/>
        <v>0</v>
      </c>
      <c r="S747" s="9"/>
      <c r="T747" s="9"/>
      <c r="U747" s="9">
        <f t="shared" si="132"/>
        <v>0</v>
      </c>
      <c r="V747" s="9"/>
      <c r="W747" s="9"/>
      <c r="X747" s="9">
        <f t="shared" si="133"/>
        <v>0</v>
      </c>
      <c r="Y747" s="9"/>
      <c r="Z747" s="9"/>
      <c r="AA747" s="10">
        <f t="shared" si="134"/>
        <v>0</v>
      </c>
      <c r="AB747" s="11"/>
    </row>
    <row r="748" spans="1:28" ht="15.75" x14ac:dyDescent="0.25">
      <c r="A748" s="39">
        <v>45733</v>
      </c>
      <c r="B748" s="33" t="s">
        <v>231</v>
      </c>
      <c r="C748" s="35"/>
      <c r="D748" s="35"/>
      <c r="E748" s="35" t="s">
        <v>632</v>
      </c>
      <c r="F748" s="35">
        <v>25.9</v>
      </c>
      <c r="G748" s="35" t="s">
        <v>51</v>
      </c>
      <c r="H748" s="35"/>
      <c r="I748" s="20">
        <f t="shared" si="122"/>
        <v>0</v>
      </c>
      <c r="J748" s="36" t="s">
        <v>26</v>
      </c>
      <c r="K748" s="20"/>
      <c r="L748" s="9">
        <f t="shared" si="129"/>
        <v>0</v>
      </c>
      <c r="M748" s="9"/>
      <c r="N748" s="9"/>
      <c r="O748" s="9">
        <f t="shared" si="130"/>
        <v>0</v>
      </c>
      <c r="P748" s="9"/>
      <c r="Q748" s="9"/>
      <c r="R748" s="9">
        <f t="shared" si="131"/>
        <v>0</v>
      </c>
      <c r="S748" s="9"/>
      <c r="T748" s="9"/>
      <c r="U748" s="9">
        <f t="shared" si="132"/>
        <v>0</v>
      </c>
      <c r="V748" s="9"/>
      <c r="W748" s="9"/>
      <c r="X748" s="9">
        <f t="shared" si="133"/>
        <v>0</v>
      </c>
      <c r="Y748" s="9"/>
      <c r="Z748" s="9"/>
      <c r="AA748" s="10">
        <f t="shared" si="134"/>
        <v>0</v>
      </c>
      <c r="AB748" s="11"/>
    </row>
    <row r="749" spans="1:28" ht="15.75" x14ac:dyDescent="0.25">
      <c r="A749" s="39">
        <v>45733</v>
      </c>
      <c r="B749" s="33" t="s">
        <v>231</v>
      </c>
      <c r="C749" s="33"/>
      <c r="D749" s="33"/>
      <c r="E749" s="33" t="s">
        <v>127</v>
      </c>
      <c r="F749" s="33">
        <v>41.2</v>
      </c>
      <c r="G749" s="35" t="s">
        <v>51</v>
      </c>
      <c r="H749" s="33"/>
      <c r="I749" s="20">
        <f t="shared" ref="I749:I812" si="135">F749*H749</f>
        <v>0</v>
      </c>
      <c r="J749" s="34" t="s">
        <v>26</v>
      </c>
      <c r="K749" s="20"/>
      <c r="L749" s="9">
        <f t="shared" si="129"/>
        <v>0</v>
      </c>
      <c r="M749" s="9"/>
      <c r="N749" s="9"/>
      <c r="O749" s="9">
        <f t="shared" si="130"/>
        <v>0</v>
      </c>
      <c r="P749" s="9"/>
      <c r="Q749" s="9"/>
      <c r="R749" s="9">
        <f t="shared" si="131"/>
        <v>0</v>
      </c>
      <c r="S749" s="9"/>
      <c r="T749" s="9"/>
      <c r="U749" s="9">
        <f t="shared" si="132"/>
        <v>0</v>
      </c>
      <c r="V749" s="9"/>
      <c r="W749" s="9"/>
      <c r="X749" s="9">
        <f t="shared" si="133"/>
        <v>0</v>
      </c>
      <c r="Y749" s="9"/>
      <c r="Z749" s="9"/>
      <c r="AA749" s="10">
        <f t="shared" si="134"/>
        <v>0</v>
      </c>
      <c r="AB749" s="11"/>
    </row>
    <row r="750" spans="1:28" ht="15.75" x14ac:dyDescent="0.25">
      <c r="A750" s="39">
        <v>45733</v>
      </c>
      <c r="B750" s="33" t="s">
        <v>231</v>
      </c>
      <c r="C750" s="33"/>
      <c r="D750" s="33"/>
      <c r="E750" s="33" t="s">
        <v>482</v>
      </c>
      <c r="F750" s="33">
        <v>32</v>
      </c>
      <c r="G750" s="33" t="s">
        <v>51</v>
      </c>
      <c r="H750" s="33"/>
      <c r="I750" s="20">
        <f t="shared" si="135"/>
        <v>0</v>
      </c>
      <c r="J750" s="34" t="s">
        <v>26</v>
      </c>
      <c r="K750" s="20"/>
      <c r="L750" s="9">
        <f t="shared" si="129"/>
        <v>0</v>
      </c>
      <c r="M750" s="9"/>
      <c r="N750" s="9"/>
      <c r="O750" s="9">
        <f t="shared" si="130"/>
        <v>0</v>
      </c>
      <c r="P750" s="9"/>
      <c r="Q750" s="9"/>
      <c r="R750" s="9">
        <f t="shared" si="131"/>
        <v>0</v>
      </c>
      <c r="S750" s="9"/>
      <c r="T750" s="9"/>
      <c r="U750" s="9">
        <f t="shared" si="132"/>
        <v>0</v>
      </c>
      <c r="V750" s="9"/>
      <c r="W750" s="9"/>
      <c r="X750" s="9">
        <f t="shared" si="133"/>
        <v>0</v>
      </c>
      <c r="Y750" s="9"/>
      <c r="Z750" s="9"/>
      <c r="AA750" s="10">
        <f t="shared" si="134"/>
        <v>0</v>
      </c>
      <c r="AB750" s="11"/>
    </row>
    <row r="751" spans="1:28" ht="15.75" x14ac:dyDescent="0.25">
      <c r="A751" s="39">
        <v>45733</v>
      </c>
      <c r="B751" s="33" t="s">
        <v>204</v>
      </c>
      <c r="C751" s="33"/>
      <c r="D751" s="33" t="s">
        <v>31</v>
      </c>
      <c r="E751" s="33" t="s">
        <v>205</v>
      </c>
      <c r="F751" s="33">
        <v>300</v>
      </c>
      <c r="G751" s="33" t="s">
        <v>51</v>
      </c>
      <c r="H751" s="33">
        <v>84500</v>
      </c>
      <c r="I751" s="20">
        <f t="shared" si="135"/>
        <v>25350000</v>
      </c>
      <c r="J751" s="34" t="s">
        <v>26</v>
      </c>
      <c r="K751" s="20"/>
      <c r="L751" s="9">
        <f t="shared" si="129"/>
        <v>0</v>
      </c>
      <c r="M751" s="9"/>
      <c r="N751" s="9"/>
      <c r="O751" s="9">
        <f t="shared" si="130"/>
        <v>0</v>
      </c>
      <c r="P751" s="9"/>
      <c r="Q751" s="9"/>
      <c r="R751" s="9">
        <f t="shared" si="131"/>
        <v>0</v>
      </c>
      <c r="S751" s="9"/>
      <c r="T751" s="9"/>
      <c r="U751" s="9">
        <f t="shared" si="132"/>
        <v>0</v>
      </c>
      <c r="V751" s="9"/>
      <c r="W751" s="9"/>
      <c r="X751" s="9">
        <f t="shared" si="133"/>
        <v>0</v>
      </c>
      <c r="Y751" s="9"/>
      <c r="Z751" s="9"/>
      <c r="AA751" s="10">
        <f t="shared" si="134"/>
        <v>25350000</v>
      </c>
      <c r="AB751" s="11"/>
    </row>
    <row r="752" spans="1:28" ht="15.75" x14ac:dyDescent="0.25">
      <c r="A752" s="39">
        <v>45733</v>
      </c>
      <c r="B752" s="33" t="s">
        <v>663</v>
      </c>
      <c r="C752" s="33"/>
      <c r="D752" s="33" t="s">
        <v>41</v>
      </c>
      <c r="E752" s="33" t="s">
        <v>86</v>
      </c>
      <c r="F752" s="33">
        <v>25</v>
      </c>
      <c r="G752" s="33" t="s">
        <v>51</v>
      </c>
      <c r="H752" s="33">
        <v>108000</v>
      </c>
      <c r="I752" s="20">
        <f t="shared" si="135"/>
        <v>2700000</v>
      </c>
      <c r="J752" s="41" t="s">
        <v>34</v>
      </c>
      <c r="K752" s="20"/>
      <c r="L752" s="9">
        <f t="shared" si="129"/>
        <v>0</v>
      </c>
      <c r="M752" s="9"/>
      <c r="N752" s="9"/>
      <c r="O752" s="9">
        <f t="shared" si="130"/>
        <v>5570000</v>
      </c>
      <c r="P752" s="9">
        <v>5570000</v>
      </c>
      <c r="Q752" s="9"/>
      <c r="R752" s="9">
        <f t="shared" si="131"/>
        <v>0</v>
      </c>
      <c r="S752" s="9"/>
      <c r="T752" s="9"/>
      <c r="U752" s="9">
        <f t="shared" si="132"/>
        <v>0</v>
      </c>
      <c r="V752" s="9"/>
      <c r="W752" s="9"/>
      <c r="X752" s="9">
        <f t="shared" si="133"/>
        <v>0</v>
      </c>
      <c r="Y752" s="9"/>
      <c r="Z752" s="9"/>
      <c r="AA752" s="10">
        <f t="shared" si="134"/>
        <v>-2870000</v>
      </c>
      <c r="AB752" s="11">
        <v>45744</v>
      </c>
    </row>
    <row r="753" spans="1:28" ht="15.75" x14ac:dyDescent="0.25">
      <c r="A753" s="39">
        <v>45733</v>
      </c>
      <c r="B753" s="33" t="s">
        <v>258</v>
      </c>
      <c r="C753" s="33"/>
      <c r="D753" s="33" t="s">
        <v>31</v>
      </c>
      <c r="E753" s="33" t="s">
        <v>297</v>
      </c>
      <c r="F753" s="33">
        <v>10400</v>
      </c>
      <c r="G753" s="33" t="s">
        <v>29</v>
      </c>
      <c r="H753" s="33">
        <v>1800</v>
      </c>
      <c r="I753" s="20">
        <f t="shared" si="135"/>
        <v>18720000</v>
      </c>
      <c r="J753" s="37" t="s">
        <v>240</v>
      </c>
      <c r="K753" s="20"/>
      <c r="L753" s="9">
        <f t="shared" si="129"/>
        <v>0</v>
      </c>
      <c r="M753" s="9"/>
      <c r="N753" s="9"/>
      <c r="O753" s="9">
        <f t="shared" si="130"/>
        <v>18720000</v>
      </c>
      <c r="P753" s="9">
        <v>3120000</v>
      </c>
      <c r="Q753" s="9">
        <v>15600000</v>
      </c>
      <c r="R753" s="9">
        <f t="shared" si="131"/>
        <v>0</v>
      </c>
      <c r="S753" s="9"/>
      <c r="T753" s="9"/>
      <c r="U753" s="9">
        <f t="shared" si="132"/>
        <v>0</v>
      </c>
      <c r="V753" s="9"/>
      <c r="W753" s="9"/>
      <c r="X753" s="9">
        <f t="shared" si="133"/>
        <v>0</v>
      </c>
      <c r="Y753" s="9"/>
      <c r="Z753" s="9"/>
      <c r="AA753" s="10">
        <f t="shared" si="134"/>
        <v>0</v>
      </c>
      <c r="AB753" s="11">
        <v>45742</v>
      </c>
    </row>
    <row r="754" spans="1:28" ht="15.75" x14ac:dyDescent="0.25">
      <c r="A754" s="39">
        <v>45733</v>
      </c>
      <c r="B754" s="33" t="s">
        <v>217</v>
      </c>
      <c r="C754" s="33"/>
      <c r="D754" s="33" t="s">
        <v>41</v>
      </c>
      <c r="E754" s="33" t="s">
        <v>148</v>
      </c>
      <c r="F754" s="33">
        <v>20</v>
      </c>
      <c r="G754" s="33" t="s">
        <v>51</v>
      </c>
      <c r="H754" s="33">
        <v>60000</v>
      </c>
      <c r="I754" s="20">
        <f t="shared" si="135"/>
        <v>1200000</v>
      </c>
      <c r="J754" s="31" t="s">
        <v>241</v>
      </c>
      <c r="K754" s="20"/>
      <c r="L754" s="9">
        <f t="shared" si="129"/>
        <v>895000</v>
      </c>
      <c r="M754" s="9">
        <v>895000</v>
      </c>
      <c r="N754" s="9"/>
      <c r="O754" s="9">
        <f t="shared" si="130"/>
        <v>305000</v>
      </c>
      <c r="P754" s="9">
        <v>305000</v>
      </c>
      <c r="Q754" s="9"/>
      <c r="R754" s="9">
        <f t="shared" si="131"/>
        <v>0</v>
      </c>
      <c r="S754" s="9"/>
      <c r="T754" s="9"/>
      <c r="U754" s="9">
        <f t="shared" si="132"/>
        <v>0</v>
      </c>
      <c r="V754" s="9"/>
      <c r="W754" s="9"/>
      <c r="X754" s="9">
        <f t="shared" si="133"/>
        <v>0</v>
      </c>
      <c r="Y754" s="9"/>
      <c r="Z754" s="9"/>
      <c r="AA754" s="10">
        <f t="shared" si="134"/>
        <v>0</v>
      </c>
      <c r="AB754" s="11">
        <v>45740</v>
      </c>
    </row>
    <row r="755" spans="1:28" ht="15.75" x14ac:dyDescent="0.25">
      <c r="A755" s="39">
        <v>45733</v>
      </c>
      <c r="B755" s="33" t="s">
        <v>217</v>
      </c>
      <c r="C755" s="33"/>
      <c r="D755" s="33" t="s">
        <v>41</v>
      </c>
      <c r="E755" s="33" t="s">
        <v>155</v>
      </c>
      <c r="F755" s="33">
        <v>700</v>
      </c>
      <c r="G755" s="33" t="s">
        <v>29</v>
      </c>
      <c r="H755" s="33">
        <v>4000</v>
      </c>
      <c r="I755" s="20">
        <f t="shared" si="135"/>
        <v>2800000</v>
      </c>
      <c r="J755" s="31" t="s">
        <v>241</v>
      </c>
      <c r="K755" s="20"/>
      <c r="L755" s="9">
        <f t="shared" si="129"/>
        <v>0</v>
      </c>
      <c r="M755" s="9"/>
      <c r="N755" s="9"/>
      <c r="O755" s="9">
        <f t="shared" si="130"/>
        <v>2800000</v>
      </c>
      <c r="P755" s="9">
        <v>2800000</v>
      </c>
      <c r="Q755" s="9"/>
      <c r="R755" s="9">
        <f t="shared" si="131"/>
        <v>0</v>
      </c>
      <c r="S755" s="9"/>
      <c r="T755" s="9"/>
      <c r="U755" s="9">
        <f t="shared" si="132"/>
        <v>0</v>
      </c>
      <c r="V755" s="9"/>
      <c r="W755" s="9"/>
      <c r="X755" s="9">
        <f t="shared" si="133"/>
        <v>0</v>
      </c>
      <c r="Y755" s="9"/>
      <c r="Z755" s="9"/>
      <c r="AA755" s="10">
        <f t="shared" si="134"/>
        <v>0</v>
      </c>
      <c r="AB755" s="11">
        <v>45742</v>
      </c>
    </row>
    <row r="756" spans="1:28" ht="15.75" x14ac:dyDescent="0.25">
      <c r="A756" s="39">
        <v>45733</v>
      </c>
      <c r="B756" s="33" t="s">
        <v>126</v>
      </c>
      <c r="C756" s="33"/>
      <c r="D756" s="33" t="s">
        <v>31</v>
      </c>
      <c r="E756" s="33" t="s">
        <v>117</v>
      </c>
      <c r="F756" s="33">
        <v>97.1</v>
      </c>
      <c r="G756" s="33" t="s">
        <v>51</v>
      </c>
      <c r="H756" s="33">
        <v>115000</v>
      </c>
      <c r="I756" s="20">
        <f t="shared" si="135"/>
        <v>11166500</v>
      </c>
      <c r="J756" s="37" t="s">
        <v>240</v>
      </c>
      <c r="K756" s="20"/>
      <c r="L756" s="9">
        <f t="shared" si="129"/>
        <v>0</v>
      </c>
      <c r="M756" s="9"/>
      <c r="N756" s="9"/>
      <c r="O756" s="9">
        <f t="shared" si="130"/>
        <v>11166500</v>
      </c>
      <c r="P756" s="9">
        <v>11166500</v>
      </c>
      <c r="Q756" s="9"/>
      <c r="R756" s="9">
        <f t="shared" si="131"/>
        <v>0</v>
      </c>
      <c r="S756" s="9"/>
      <c r="T756" s="9"/>
      <c r="U756" s="9">
        <f t="shared" si="132"/>
        <v>0</v>
      </c>
      <c r="V756" s="9"/>
      <c r="W756" s="9"/>
      <c r="X756" s="9">
        <f t="shared" si="133"/>
        <v>0</v>
      </c>
      <c r="Y756" s="9"/>
      <c r="Z756" s="9"/>
      <c r="AA756" s="10">
        <f t="shared" si="134"/>
        <v>0</v>
      </c>
      <c r="AB756" s="11">
        <v>45744</v>
      </c>
    </row>
    <row r="757" spans="1:28" ht="15.75" x14ac:dyDescent="0.25">
      <c r="A757" s="39">
        <v>45733</v>
      </c>
      <c r="B757" s="33" t="s">
        <v>126</v>
      </c>
      <c r="C757" s="33"/>
      <c r="D757" s="33" t="s">
        <v>31</v>
      </c>
      <c r="E757" s="33" t="s">
        <v>184</v>
      </c>
      <c r="F757" s="33">
        <v>142.6</v>
      </c>
      <c r="G757" s="33" t="s">
        <v>51</v>
      </c>
      <c r="H757" s="33">
        <v>115000</v>
      </c>
      <c r="I757" s="20">
        <f t="shared" si="135"/>
        <v>16399000</v>
      </c>
      <c r="J757" s="34" t="s">
        <v>38</v>
      </c>
      <c r="K757" s="20"/>
      <c r="L757" s="9">
        <f t="shared" si="129"/>
        <v>0</v>
      </c>
      <c r="M757" s="9"/>
      <c r="N757" s="9"/>
      <c r="O757" s="9">
        <f t="shared" si="130"/>
        <v>3833000</v>
      </c>
      <c r="P757" s="9">
        <v>3833000</v>
      </c>
      <c r="Q757" s="9"/>
      <c r="R757" s="9">
        <f t="shared" si="131"/>
        <v>0</v>
      </c>
      <c r="S757" s="9"/>
      <c r="T757" s="9"/>
      <c r="U757" s="9">
        <f t="shared" si="132"/>
        <v>0</v>
      </c>
      <c r="V757" s="9"/>
      <c r="W757" s="9"/>
      <c r="X757" s="9">
        <f t="shared" si="133"/>
        <v>0</v>
      </c>
      <c r="Y757" s="9"/>
      <c r="Z757" s="9"/>
      <c r="AA757" s="10">
        <f t="shared" si="134"/>
        <v>12566000</v>
      </c>
      <c r="AB757" s="11">
        <v>45744</v>
      </c>
    </row>
    <row r="758" spans="1:28" ht="15.75" x14ac:dyDescent="0.25">
      <c r="A758" s="39">
        <v>45733</v>
      </c>
      <c r="B758" s="33" t="s">
        <v>862</v>
      </c>
      <c r="C758" s="33"/>
      <c r="D758" s="33" t="s">
        <v>31</v>
      </c>
      <c r="E758" s="33" t="s">
        <v>382</v>
      </c>
      <c r="F758" s="33">
        <v>8040</v>
      </c>
      <c r="G758" s="33" t="s">
        <v>51</v>
      </c>
      <c r="H758" s="33">
        <v>4500</v>
      </c>
      <c r="I758" s="20">
        <f t="shared" si="135"/>
        <v>36180000</v>
      </c>
      <c r="J758" s="34" t="s">
        <v>26</v>
      </c>
      <c r="K758" s="20"/>
      <c r="L758" s="9">
        <f t="shared" si="129"/>
        <v>0</v>
      </c>
      <c r="M758" s="9"/>
      <c r="N758" s="9"/>
      <c r="O758" s="9">
        <f t="shared" si="130"/>
        <v>0</v>
      </c>
      <c r="P758" s="9"/>
      <c r="Q758" s="9"/>
      <c r="R758" s="9">
        <f t="shared" si="131"/>
        <v>0</v>
      </c>
      <c r="S758" s="9"/>
      <c r="T758" s="9"/>
      <c r="U758" s="9">
        <f t="shared" si="132"/>
        <v>0</v>
      </c>
      <c r="V758" s="9"/>
      <c r="W758" s="9"/>
      <c r="X758" s="9">
        <f t="shared" si="133"/>
        <v>0</v>
      </c>
      <c r="Y758" s="9"/>
      <c r="Z758" s="9"/>
      <c r="AA758" s="10">
        <f t="shared" si="134"/>
        <v>36180000</v>
      </c>
      <c r="AB758" s="11"/>
    </row>
    <row r="759" spans="1:28" ht="15.75" x14ac:dyDescent="0.25">
      <c r="A759" s="39">
        <v>45733</v>
      </c>
      <c r="B759" s="33" t="s">
        <v>863</v>
      </c>
      <c r="C759" s="33"/>
      <c r="D759" s="33" t="s">
        <v>31</v>
      </c>
      <c r="E759" s="33" t="s">
        <v>45</v>
      </c>
      <c r="F759" s="33">
        <v>25</v>
      </c>
      <c r="G759" s="33" t="s">
        <v>51</v>
      </c>
      <c r="H759" s="33">
        <v>180000</v>
      </c>
      <c r="I759" s="20">
        <f t="shared" si="135"/>
        <v>4500000</v>
      </c>
      <c r="J759" s="37" t="s">
        <v>241</v>
      </c>
      <c r="K759" s="20"/>
      <c r="L759" s="9">
        <f t="shared" si="129"/>
        <v>4500000</v>
      </c>
      <c r="M759" s="9">
        <v>4500000</v>
      </c>
      <c r="N759" s="9"/>
      <c r="O759" s="9">
        <f t="shared" si="130"/>
        <v>0</v>
      </c>
      <c r="P759" s="9"/>
      <c r="Q759" s="9"/>
      <c r="R759" s="9">
        <f t="shared" si="131"/>
        <v>0</v>
      </c>
      <c r="S759" s="9"/>
      <c r="T759" s="9"/>
      <c r="U759" s="9">
        <f t="shared" si="132"/>
        <v>0</v>
      </c>
      <c r="V759" s="9"/>
      <c r="W759" s="9"/>
      <c r="X759" s="9">
        <f t="shared" si="133"/>
        <v>0</v>
      </c>
      <c r="Y759" s="9"/>
      <c r="Z759" s="9"/>
      <c r="AA759" s="10">
        <f t="shared" si="134"/>
        <v>0</v>
      </c>
      <c r="AB759" s="11">
        <v>45733</v>
      </c>
    </row>
    <row r="760" spans="1:28" ht="15.75" x14ac:dyDescent="0.25">
      <c r="A760" s="39">
        <v>45733</v>
      </c>
      <c r="B760" s="33" t="s">
        <v>35</v>
      </c>
      <c r="C760" s="33"/>
      <c r="D760" s="33" t="s">
        <v>41</v>
      </c>
      <c r="E760" s="33" t="s">
        <v>769</v>
      </c>
      <c r="F760" s="33">
        <v>1.5</v>
      </c>
      <c r="G760" s="33" t="s">
        <v>51</v>
      </c>
      <c r="H760" s="33">
        <v>140000</v>
      </c>
      <c r="I760" s="20">
        <f t="shared" si="135"/>
        <v>210000</v>
      </c>
      <c r="J760" s="37" t="s">
        <v>241</v>
      </c>
      <c r="K760" s="20"/>
      <c r="L760" s="9">
        <f t="shared" si="129"/>
        <v>0</v>
      </c>
      <c r="M760" s="9"/>
      <c r="N760" s="9"/>
      <c r="O760" s="9">
        <f t="shared" si="130"/>
        <v>0</v>
      </c>
      <c r="P760" s="9"/>
      <c r="Q760" s="9"/>
      <c r="R760" s="9">
        <f t="shared" si="131"/>
        <v>0</v>
      </c>
      <c r="S760" s="9"/>
      <c r="T760" s="9"/>
      <c r="U760" s="9">
        <f t="shared" si="132"/>
        <v>210000</v>
      </c>
      <c r="V760" s="9">
        <v>210000</v>
      </c>
      <c r="W760" s="9"/>
      <c r="X760" s="9">
        <f t="shared" si="133"/>
        <v>0</v>
      </c>
      <c r="Y760" s="9"/>
      <c r="Z760" s="9"/>
      <c r="AA760" s="10">
        <f t="shared" si="134"/>
        <v>0</v>
      </c>
      <c r="AB760" s="11">
        <v>45733</v>
      </c>
    </row>
    <row r="761" spans="1:28" ht="15.75" x14ac:dyDescent="0.25">
      <c r="A761" s="39">
        <v>45733</v>
      </c>
      <c r="B761" s="33" t="s">
        <v>35</v>
      </c>
      <c r="C761" s="33"/>
      <c r="D761" s="33" t="s">
        <v>41</v>
      </c>
      <c r="E761" s="33" t="s">
        <v>527</v>
      </c>
      <c r="F761" s="33">
        <v>1</v>
      </c>
      <c r="G761" s="33" t="s">
        <v>51</v>
      </c>
      <c r="H761" s="33">
        <v>160000</v>
      </c>
      <c r="I761" s="20">
        <f t="shared" si="135"/>
        <v>160000</v>
      </c>
      <c r="J761" s="37" t="s">
        <v>241</v>
      </c>
      <c r="K761" s="20"/>
      <c r="L761" s="9">
        <f t="shared" si="129"/>
        <v>0</v>
      </c>
      <c r="M761" s="9"/>
      <c r="N761" s="9"/>
      <c r="O761" s="9">
        <f t="shared" si="130"/>
        <v>0</v>
      </c>
      <c r="P761" s="9"/>
      <c r="Q761" s="9"/>
      <c r="R761" s="9">
        <f t="shared" si="131"/>
        <v>0</v>
      </c>
      <c r="S761" s="9"/>
      <c r="T761" s="9"/>
      <c r="U761" s="9">
        <f t="shared" si="132"/>
        <v>160000</v>
      </c>
      <c r="V761" s="9">
        <v>160000</v>
      </c>
      <c r="W761" s="9"/>
      <c r="X761" s="9">
        <f t="shared" si="133"/>
        <v>0</v>
      </c>
      <c r="Y761" s="9"/>
      <c r="Z761" s="9"/>
      <c r="AA761" s="10">
        <f t="shared" si="134"/>
        <v>0</v>
      </c>
      <c r="AB761" s="11">
        <v>45733</v>
      </c>
    </row>
    <row r="762" spans="1:28" ht="15.75" x14ac:dyDescent="0.25">
      <c r="A762" s="39">
        <v>45733</v>
      </c>
      <c r="B762" s="33" t="s">
        <v>660</v>
      </c>
      <c r="C762" s="33"/>
      <c r="D762" s="33" t="s">
        <v>41</v>
      </c>
      <c r="E762" s="33" t="s">
        <v>166</v>
      </c>
      <c r="F762" s="33">
        <v>2</v>
      </c>
      <c r="G762" s="33" t="s">
        <v>23</v>
      </c>
      <c r="H762" s="33">
        <v>400000</v>
      </c>
      <c r="I762" s="20">
        <f t="shared" si="135"/>
        <v>800000</v>
      </c>
      <c r="J762" s="37" t="s">
        <v>241</v>
      </c>
      <c r="K762" s="20"/>
      <c r="L762" s="9">
        <f t="shared" si="129"/>
        <v>0</v>
      </c>
      <c r="M762" s="9"/>
      <c r="N762" s="9"/>
      <c r="O762" s="9">
        <f t="shared" si="130"/>
        <v>0</v>
      </c>
      <c r="P762" s="9"/>
      <c r="Q762" s="9"/>
      <c r="R762" s="9">
        <f t="shared" si="131"/>
        <v>0</v>
      </c>
      <c r="S762" s="9"/>
      <c r="T762" s="9"/>
      <c r="U762" s="9">
        <f t="shared" si="132"/>
        <v>800000</v>
      </c>
      <c r="V762" s="9">
        <v>800000</v>
      </c>
      <c r="W762" s="9"/>
      <c r="X762" s="9">
        <f t="shared" si="133"/>
        <v>0</v>
      </c>
      <c r="Y762" s="9"/>
      <c r="Z762" s="9"/>
      <c r="AA762" s="10">
        <f t="shared" si="134"/>
        <v>0</v>
      </c>
      <c r="AB762" s="11">
        <v>45733</v>
      </c>
    </row>
    <row r="763" spans="1:28" ht="15.75" x14ac:dyDescent="0.25">
      <c r="A763" s="39">
        <v>45733</v>
      </c>
      <c r="B763" s="33" t="s">
        <v>824</v>
      </c>
      <c r="C763" s="33"/>
      <c r="D763" s="33" t="s">
        <v>223</v>
      </c>
      <c r="E763" s="33" t="s">
        <v>47</v>
      </c>
      <c r="F763" s="33">
        <v>5000</v>
      </c>
      <c r="G763" s="33" t="s">
        <v>29</v>
      </c>
      <c r="H763" s="33">
        <v>2050</v>
      </c>
      <c r="I763" s="20">
        <f t="shared" si="135"/>
        <v>10250000</v>
      </c>
      <c r="J763" s="37" t="s">
        <v>241</v>
      </c>
      <c r="K763" s="20"/>
      <c r="L763" s="9">
        <f t="shared" si="129"/>
        <v>10250000</v>
      </c>
      <c r="M763" s="9"/>
      <c r="N763" s="9">
        <v>10250000</v>
      </c>
      <c r="O763" s="9">
        <f t="shared" si="130"/>
        <v>0</v>
      </c>
      <c r="P763" s="9"/>
      <c r="Q763" s="9"/>
      <c r="R763" s="9">
        <f t="shared" si="131"/>
        <v>0</v>
      </c>
      <c r="S763" s="9"/>
      <c r="T763" s="9"/>
      <c r="U763" s="9">
        <f t="shared" si="132"/>
        <v>0</v>
      </c>
      <c r="V763" s="9"/>
      <c r="W763" s="9"/>
      <c r="X763" s="9">
        <f t="shared" si="133"/>
        <v>0</v>
      </c>
      <c r="Y763" s="9"/>
      <c r="Z763" s="9"/>
      <c r="AA763" s="10">
        <f t="shared" si="134"/>
        <v>0</v>
      </c>
      <c r="AB763" s="11">
        <v>45734</v>
      </c>
    </row>
    <row r="764" spans="1:28" ht="15.75" x14ac:dyDescent="0.25">
      <c r="A764" s="39">
        <v>45733</v>
      </c>
      <c r="B764" s="33" t="s">
        <v>202</v>
      </c>
      <c r="C764" s="33"/>
      <c r="D764" s="33" t="s">
        <v>31</v>
      </c>
      <c r="E764" s="33" t="s">
        <v>864</v>
      </c>
      <c r="F764" s="33">
        <v>350</v>
      </c>
      <c r="G764" s="33" t="s">
        <v>25</v>
      </c>
      <c r="H764" s="33"/>
      <c r="I764" s="20">
        <f t="shared" si="135"/>
        <v>0</v>
      </c>
      <c r="J764" s="54" t="s">
        <v>326</v>
      </c>
      <c r="K764" s="20"/>
      <c r="L764" s="9">
        <f t="shared" si="129"/>
        <v>0</v>
      </c>
      <c r="M764" s="9"/>
      <c r="N764" s="9"/>
      <c r="O764" s="9">
        <f t="shared" si="130"/>
        <v>0</v>
      </c>
      <c r="P764" s="9"/>
      <c r="Q764" s="9"/>
      <c r="R764" s="9">
        <f t="shared" si="131"/>
        <v>0</v>
      </c>
      <c r="S764" s="9"/>
      <c r="T764" s="9"/>
      <c r="U764" s="9">
        <f t="shared" si="132"/>
        <v>0</v>
      </c>
      <c r="V764" s="9"/>
      <c r="W764" s="9"/>
      <c r="X764" s="9">
        <f t="shared" si="133"/>
        <v>0</v>
      </c>
      <c r="Y764" s="9"/>
      <c r="Z764" s="9"/>
      <c r="AA764" s="10">
        <f t="shared" si="134"/>
        <v>0</v>
      </c>
      <c r="AB764" s="11"/>
    </row>
    <row r="765" spans="1:28" ht="15.75" x14ac:dyDescent="0.25">
      <c r="A765" s="39">
        <v>45733</v>
      </c>
      <c r="B765" s="33" t="s">
        <v>603</v>
      </c>
      <c r="C765" s="33"/>
      <c r="D765" s="33" t="s">
        <v>31</v>
      </c>
      <c r="E765" s="33" t="s">
        <v>865</v>
      </c>
      <c r="F765" s="33">
        <v>50</v>
      </c>
      <c r="G765" s="33" t="s">
        <v>25</v>
      </c>
      <c r="H765" s="33"/>
      <c r="I765" s="20">
        <f t="shared" si="135"/>
        <v>0</v>
      </c>
      <c r="J765" s="54" t="s">
        <v>326</v>
      </c>
      <c r="K765" s="20"/>
      <c r="L765" s="9">
        <f t="shared" si="129"/>
        <v>0</v>
      </c>
      <c r="M765" s="9"/>
      <c r="N765" s="9"/>
      <c r="O765" s="9">
        <f t="shared" si="130"/>
        <v>0</v>
      </c>
      <c r="P765" s="9"/>
      <c r="Q765" s="9"/>
      <c r="R765" s="9">
        <f t="shared" si="131"/>
        <v>0</v>
      </c>
      <c r="S765" s="9"/>
      <c r="T765" s="9"/>
      <c r="U765" s="9">
        <f t="shared" si="132"/>
        <v>0</v>
      </c>
      <c r="V765" s="9"/>
      <c r="W765" s="9"/>
      <c r="X765" s="9">
        <f t="shared" si="133"/>
        <v>0</v>
      </c>
      <c r="Y765" s="9"/>
      <c r="Z765" s="9"/>
      <c r="AA765" s="10">
        <f t="shared" si="134"/>
        <v>0</v>
      </c>
      <c r="AB765" s="11"/>
    </row>
    <row r="766" spans="1:28" ht="15.75" x14ac:dyDescent="0.25">
      <c r="A766" s="32">
        <v>45733</v>
      </c>
      <c r="B766" s="33" t="s">
        <v>231</v>
      </c>
      <c r="C766" s="33"/>
      <c r="D766" s="33"/>
      <c r="E766" s="33" t="s">
        <v>482</v>
      </c>
      <c r="F766" s="33">
        <v>33.299999999999997</v>
      </c>
      <c r="G766" s="33" t="s">
        <v>51</v>
      </c>
      <c r="H766" s="33"/>
      <c r="I766" s="20">
        <f t="shared" si="135"/>
        <v>0</v>
      </c>
      <c r="J766" s="34" t="s">
        <v>26</v>
      </c>
      <c r="K766" s="20"/>
      <c r="L766" s="9">
        <f t="shared" si="129"/>
        <v>0</v>
      </c>
      <c r="M766" s="9"/>
      <c r="N766" s="9"/>
      <c r="O766" s="9">
        <f t="shared" si="130"/>
        <v>0</v>
      </c>
      <c r="P766" s="9"/>
      <c r="Q766" s="9"/>
      <c r="R766" s="9">
        <f t="shared" si="131"/>
        <v>0</v>
      </c>
      <c r="S766" s="9"/>
      <c r="T766" s="9"/>
      <c r="U766" s="9">
        <f t="shared" si="132"/>
        <v>0</v>
      </c>
      <c r="V766" s="9"/>
      <c r="W766" s="9"/>
      <c r="X766" s="9">
        <f t="shared" si="133"/>
        <v>0</v>
      </c>
      <c r="Y766" s="9"/>
      <c r="Z766" s="9"/>
      <c r="AA766" s="10">
        <f t="shared" si="134"/>
        <v>0</v>
      </c>
      <c r="AB766" s="11"/>
    </row>
    <row r="767" spans="1:28" ht="15.75" x14ac:dyDescent="0.25">
      <c r="A767" s="32">
        <v>45733</v>
      </c>
      <c r="B767" s="33" t="s">
        <v>170</v>
      </c>
      <c r="C767" s="33"/>
      <c r="D767" s="33" t="s">
        <v>31</v>
      </c>
      <c r="E767" s="33" t="s">
        <v>467</v>
      </c>
      <c r="F767" s="33">
        <v>16.8</v>
      </c>
      <c r="G767" s="33" t="s">
        <v>51</v>
      </c>
      <c r="H767" s="33">
        <v>46000</v>
      </c>
      <c r="I767" s="20">
        <f t="shared" si="135"/>
        <v>772800</v>
      </c>
      <c r="J767" s="37" t="s">
        <v>241</v>
      </c>
      <c r="K767" s="20"/>
      <c r="L767" s="9">
        <f t="shared" si="129"/>
        <v>772800</v>
      </c>
      <c r="M767" s="9">
        <v>772800</v>
      </c>
      <c r="N767" s="9"/>
      <c r="O767" s="9">
        <f t="shared" si="130"/>
        <v>0</v>
      </c>
      <c r="P767" s="9"/>
      <c r="Q767" s="9"/>
      <c r="R767" s="9">
        <f t="shared" si="131"/>
        <v>0</v>
      </c>
      <c r="S767" s="9"/>
      <c r="T767" s="9"/>
      <c r="U767" s="9">
        <f t="shared" si="132"/>
        <v>0</v>
      </c>
      <c r="V767" s="9"/>
      <c r="W767" s="9"/>
      <c r="X767" s="9">
        <f t="shared" si="133"/>
        <v>0</v>
      </c>
      <c r="Y767" s="9"/>
      <c r="Z767" s="9"/>
      <c r="AA767" s="10">
        <f t="shared" si="134"/>
        <v>0</v>
      </c>
      <c r="AB767" s="11">
        <v>45734</v>
      </c>
    </row>
    <row r="768" spans="1:28" ht="15.75" x14ac:dyDescent="0.25">
      <c r="A768" s="32">
        <v>45733</v>
      </c>
      <c r="B768" s="33" t="s">
        <v>191</v>
      </c>
      <c r="C768" s="33"/>
      <c r="D768" s="33" t="s">
        <v>31</v>
      </c>
      <c r="E768" s="33" t="s">
        <v>86</v>
      </c>
      <c r="F768" s="33">
        <v>25</v>
      </c>
      <c r="G768" s="33" t="s">
        <v>51</v>
      </c>
      <c r="H768" s="33">
        <v>125000</v>
      </c>
      <c r="I768" s="20">
        <f t="shared" si="135"/>
        <v>3125000</v>
      </c>
      <c r="J768" s="34" t="s">
        <v>26</v>
      </c>
      <c r="K768" s="20"/>
      <c r="L768" s="9">
        <f t="shared" si="129"/>
        <v>0</v>
      </c>
      <c r="M768" s="9"/>
      <c r="N768" s="9"/>
      <c r="O768" s="9">
        <f t="shared" si="130"/>
        <v>0</v>
      </c>
      <c r="P768" s="9"/>
      <c r="Q768" s="9"/>
      <c r="R768" s="9">
        <f t="shared" si="131"/>
        <v>0</v>
      </c>
      <c r="S768" s="9"/>
      <c r="T768" s="9"/>
      <c r="U768" s="9">
        <f t="shared" si="132"/>
        <v>0</v>
      </c>
      <c r="V768" s="9"/>
      <c r="W768" s="9"/>
      <c r="X768" s="9">
        <f t="shared" si="133"/>
        <v>0</v>
      </c>
      <c r="Y768" s="9"/>
      <c r="Z768" s="9"/>
      <c r="AA768" s="10">
        <f t="shared" si="134"/>
        <v>3125000</v>
      </c>
      <c r="AB768" s="11"/>
    </row>
    <row r="769" spans="1:28" ht="15.75" x14ac:dyDescent="0.25">
      <c r="A769" s="39">
        <v>45734</v>
      </c>
      <c r="B769" s="35" t="s">
        <v>173</v>
      </c>
      <c r="C769" s="35"/>
      <c r="D769" s="35" t="s">
        <v>31</v>
      </c>
      <c r="E769" s="35" t="s">
        <v>123</v>
      </c>
      <c r="F769" s="35">
        <v>15</v>
      </c>
      <c r="G769" s="35" t="s">
        <v>51</v>
      </c>
      <c r="H769" s="35">
        <v>100000</v>
      </c>
      <c r="I769" s="20">
        <f t="shared" si="135"/>
        <v>1500000</v>
      </c>
      <c r="J769" s="36" t="s">
        <v>26</v>
      </c>
      <c r="K769" s="20"/>
      <c r="L769" s="9">
        <f t="shared" ref="L769:L788" si="136">M769+N769</f>
        <v>0</v>
      </c>
      <c r="M769" s="9"/>
      <c r="N769" s="9"/>
      <c r="O769" s="9">
        <f t="shared" ref="O769:O788" si="137">P769+Q769</f>
        <v>0</v>
      </c>
      <c r="P769" s="9"/>
      <c r="Q769" s="9"/>
      <c r="R769" s="9">
        <f t="shared" ref="R769:R788" si="138">S769+T769</f>
        <v>0</v>
      </c>
      <c r="S769" s="9"/>
      <c r="T769" s="9"/>
      <c r="U769" s="9">
        <f t="shared" ref="U769:U788" si="139">V769+W769</f>
        <v>0</v>
      </c>
      <c r="V769" s="9"/>
      <c r="W769" s="9"/>
      <c r="X769" s="9">
        <f t="shared" ref="X769:X788" si="140">Y769+Z769</f>
        <v>0</v>
      </c>
      <c r="Y769" s="9"/>
      <c r="Z769" s="9"/>
      <c r="AA769" s="10">
        <f t="shared" ref="AA769:AA788" si="141">C769+I769-L769-O769-U769-X769-R769</f>
        <v>1500000</v>
      </c>
      <c r="AB769" s="11"/>
    </row>
    <row r="770" spans="1:28" ht="15.75" x14ac:dyDescent="0.25">
      <c r="A770" s="39">
        <v>45734</v>
      </c>
      <c r="B770" s="33" t="s">
        <v>823</v>
      </c>
      <c r="C770" s="33"/>
      <c r="D770" s="35" t="s">
        <v>31</v>
      </c>
      <c r="E770" s="33" t="s">
        <v>457</v>
      </c>
      <c r="F770" s="33">
        <v>1</v>
      </c>
      <c r="G770" s="33" t="s">
        <v>51</v>
      </c>
      <c r="H770" s="33">
        <v>300000</v>
      </c>
      <c r="I770" s="20">
        <f t="shared" si="135"/>
        <v>300000</v>
      </c>
      <c r="J770" s="37" t="s">
        <v>241</v>
      </c>
      <c r="K770" s="20"/>
      <c r="L770" s="9">
        <f t="shared" si="136"/>
        <v>0</v>
      </c>
      <c r="M770" s="9"/>
      <c r="N770" s="9"/>
      <c r="O770" s="9">
        <f t="shared" si="137"/>
        <v>0</v>
      </c>
      <c r="P770" s="9"/>
      <c r="Q770" s="9"/>
      <c r="R770" s="9">
        <f t="shared" si="138"/>
        <v>0</v>
      </c>
      <c r="S770" s="9"/>
      <c r="T770" s="9"/>
      <c r="U770" s="9">
        <f t="shared" si="139"/>
        <v>300000</v>
      </c>
      <c r="V770" s="9">
        <v>300000</v>
      </c>
      <c r="W770" s="9"/>
      <c r="X770" s="9">
        <f t="shared" si="140"/>
        <v>0</v>
      </c>
      <c r="Y770" s="9"/>
      <c r="Z770" s="9"/>
      <c r="AA770" s="10">
        <f t="shared" si="141"/>
        <v>0</v>
      </c>
      <c r="AB770" s="11">
        <v>45734</v>
      </c>
    </row>
    <row r="771" spans="1:28" ht="15.75" x14ac:dyDescent="0.25">
      <c r="A771" s="39">
        <v>45734</v>
      </c>
      <c r="B771" s="33" t="s">
        <v>824</v>
      </c>
      <c r="C771" s="33"/>
      <c r="D771" s="33" t="s">
        <v>41</v>
      </c>
      <c r="E771" s="33" t="s">
        <v>47</v>
      </c>
      <c r="F771" s="33">
        <v>34000</v>
      </c>
      <c r="G771" s="33" t="s">
        <v>29</v>
      </c>
      <c r="H771" s="33">
        <v>2050</v>
      </c>
      <c r="I771" s="20">
        <f t="shared" si="135"/>
        <v>69700000</v>
      </c>
      <c r="J771" s="37" t="s">
        <v>241</v>
      </c>
      <c r="K771" s="20"/>
      <c r="L771" s="9">
        <f t="shared" si="136"/>
        <v>63350000</v>
      </c>
      <c r="M771" s="9"/>
      <c r="N771" s="9">
        <v>63350000</v>
      </c>
      <c r="O771" s="9">
        <f t="shared" si="137"/>
        <v>0</v>
      </c>
      <c r="P771" s="9"/>
      <c r="Q771" s="9"/>
      <c r="R771" s="9">
        <f t="shared" si="138"/>
        <v>6150000</v>
      </c>
      <c r="S771" s="9">
        <v>6150000</v>
      </c>
      <c r="T771" s="9"/>
      <c r="U771" s="9">
        <f t="shared" si="139"/>
        <v>200000</v>
      </c>
      <c r="V771" s="9">
        <v>200000</v>
      </c>
      <c r="W771" s="9"/>
      <c r="X771" s="9">
        <f t="shared" si="140"/>
        <v>0</v>
      </c>
      <c r="Y771" s="9"/>
      <c r="Z771" s="9"/>
      <c r="AA771" s="10">
        <f t="shared" si="141"/>
        <v>0</v>
      </c>
      <c r="AB771" s="11">
        <v>45734</v>
      </c>
    </row>
    <row r="772" spans="1:28" ht="15.75" x14ac:dyDescent="0.25">
      <c r="A772" s="39">
        <v>45734</v>
      </c>
      <c r="B772" s="33" t="s">
        <v>231</v>
      </c>
      <c r="C772" s="33"/>
      <c r="D772" s="33"/>
      <c r="E772" s="33" t="s">
        <v>135</v>
      </c>
      <c r="F772" s="33">
        <v>28.5</v>
      </c>
      <c r="G772" s="33" t="s">
        <v>51</v>
      </c>
      <c r="H772" s="33"/>
      <c r="I772" s="20">
        <f t="shared" si="135"/>
        <v>0</v>
      </c>
      <c r="J772" s="34" t="s">
        <v>26</v>
      </c>
      <c r="K772" s="20"/>
      <c r="L772" s="9">
        <f t="shared" si="136"/>
        <v>0</v>
      </c>
      <c r="M772" s="9"/>
      <c r="N772" s="9"/>
      <c r="O772" s="9">
        <f t="shared" si="137"/>
        <v>0</v>
      </c>
      <c r="P772" s="9"/>
      <c r="Q772" s="9"/>
      <c r="R772" s="9">
        <f t="shared" si="138"/>
        <v>0</v>
      </c>
      <c r="S772" s="9"/>
      <c r="T772" s="9"/>
      <c r="U772" s="9">
        <f t="shared" si="139"/>
        <v>0</v>
      </c>
      <c r="V772" s="9"/>
      <c r="W772" s="9"/>
      <c r="X772" s="9">
        <f t="shared" si="140"/>
        <v>0</v>
      </c>
      <c r="Y772" s="9"/>
      <c r="Z772" s="9"/>
      <c r="AA772" s="10">
        <f t="shared" si="141"/>
        <v>0</v>
      </c>
      <c r="AB772" s="11"/>
    </row>
    <row r="773" spans="1:28" ht="15.75" x14ac:dyDescent="0.25">
      <c r="A773" s="39">
        <v>45734</v>
      </c>
      <c r="B773" s="33" t="s">
        <v>189</v>
      </c>
      <c r="C773" s="33"/>
      <c r="D773" s="33" t="s">
        <v>31</v>
      </c>
      <c r="E773" s="33" t="s">
        <v>110</v>
      </c>
      <c r="F773" s="33">
        <v>400</v>
      </c>
      <c r="G773" s="33" t="s">
        <v>29</v>
      </c>
      <c r="H773" s="33">
        <v>1800</v>
      </c>
      <c r="I773" s="20">
        <f t="shared" si="135"/>
        <v>720000</v>
      </c>
      <c r="J773" s="37" t="s">
        <v>241</v>
      </c>
      <c r="K773" s="20"/>
      <c r="L773" s="9">
        <f t="shared" si="136"/>
        <v>720000</v>
      </c>
      <c r="M773" s="9">
        <v>720000</v>
      </c>
      <c r="N773" s="9"/>
      <c r="O773" s="9">
        <f t="shared" si="137"/>
        <v>0</v>
      </c>
      <c r="P773" s="9"/>
      <c r="Q773" s="9"/>
      <c r="R773" s="9">
        <f t="shared" si="138"/>
        <v>0</v>
      </c>
      <c r="S773" s="9"/>
      <c r="T773" s="9"/>
      <c r="U773" s="9">
        <f t="shared" si="139"/>
        <v>0</v>
      </c>
      <c r="V773" s="9"/>
      <c r="W773" s="9"/>
      <c r="X773" s="9">
        <f t="shared" si="140"/>
        <v>0</v>
      </c>
      <c r="Y773" s="9"/>
      <c r="Z773" s="9"/>
      <c r="AA773" s="10">
        <f t="shared" si="141"/>
        <v>0</v>
      </c>
      <c r="AB773" s="11">
        <v>45734</v>
      </c>
    </row>
    <row r="774" spans="1:28" ht="15.75" x14ac:dyDescent="0.25">
      <c r="A774" s="39">
        <v>45734</v>
      </c>
      <c r="B774" s="33" t="s">
        <v>307</v>
      </c>
      <c r="C774" s="33"/>
      <c r="D774" s="33" t="s">
        <v>41</v>
      </c>
      <c r="E774" s="33" t="s">
        <v>139</v>
      </c>
      <c r="F774" s="33">
        <v>1</v>
      </c>
      <c r="G774" s="33" t="s">
        <v>23</v>
      </c>
      <c r="H774" s="33">
        <v>400000</v>
      </c>
      <c r="I774" s="20">
        <f t="shared" si="135"/>
        <v>400000</v>
      </c>
      <c r="J774" s="37" t="s">
        <v>240</v>
      </c>
      <c r="K774" s="20"/>
      <c r="L774" s="9">
        <f t="shared" si="136"/>
        <v>0</v>
      </c>
      <c r="M774" s="9"/>
      <c r="N774" s="9"/>
      <c r="O774" s="9">
        <f t="shared" si="137"/>
        <v>0</v>
      </c>
      <c r="P774" s="9"/>
      <c r="Q774" s="9"/>
      <c r="R774" s="9">
        <f t="shared" si="138"/>
        <v>400000</v>
      </c>
      <c r="S774" s="9">
        <v>400000</v>
      </c>
      <c r="T774" s="9"/>
      <c r="U774" s="9">
        <f t="shared" si="139"/>
        <v>0</v>
      </c>
      <c r="V774" s="9"/>
      <c r="W774" s="9"/>
      <c r="X774" s="9">
        <f t="shared" si="140"/>
        <v>0</v>
      </c>
      <c r="Y774" s="9"/>
      <c r="Z774" s="9"/>
      <c r="AA774" s="10">
        <f t="shared" si="141"/>
        <v>0</v>
      </c>
      <c r="AB774" s="11">
        <v>45734</v>
      </c>
    </row>
    <row r="775" spans="1:28" ht="15.75" x14ac:dyDescent="0.25">
      <c r="A775" s="39">
        <v>45734</v>
      </c>
      <c r="B775" s="33" t="s">
        <v>868</v>
      </c>
      <c r="C775" s="33"/>
      <c r="D775" s="33" t="s">
        <v>41</v>
      </c>
      <c r="E775" s="33" t="s">
        <v>467</v>
      </c>
      <c r="F775" s="33">
        <v>33.5</v>
      </c>
      <c r="G775" s="33" t="s">
        <v>51</v>
      </c>
      <c r="H775" s="33">
        <v>46000</v>
      </c>
      <c r="I775" s="20">
        <f t="shared" si="135"/>
        <v>1541000</v>
      </c>
      <c r="J775" s="37" t="s">
        <v>240</v>
      </c>
      <c r="K775" s="20"/>
      <c r="L775" s="9">
        <f t="shared" si="136"/>
        <v>0</v>
      </c>
      <c r="M775" s="9"/>
      <c r="N775" s="9"/>
      <c r="O775" s="9">
        <f t="shared" si="137"/>
        <v>1541000</v>
      </c>
      <c r="P775" s="9">
        <v>1541000</v>
      </c>
      <c r="Q775" s="9"/>
      <c r="R775" s="9">
        <f t="shared" si="138"/>
        <v>0</v>
      </c>
      <c r="S775" s="9"/>
      <c r="T775" s="9"/>
      <c r="U775" s="9">
        <f t="shared" si="139"/>
        <v>0</v>
      </c>
      <c r="V775" s="9"/>
      <c r="W775" s="9"/>
      <c r="X775" s="9">
        <f t="shared" si="140"/>
        <v>0</v>
      </c>
      <c r="Y775" s="9"/>
      <c r="Z775" s="9"/>
      <c r="AA775" s="10">
        <f t="shared" si="141"/>
        <v>0</v>
      </c>
      <c r="AB775" s="11">
        <v>45741</v>
      </c>
    </row>
    <row r="776" spans="1:28" ht="15.75" x14ac:dyDescent="0.25">
      <c r="A776" s="39">
        <v>45734</v>
      </c>
      <c r="B776" s="33" t="s">
        <v>868</v>
      </c>
      <c r="C776" s="33"/>
      <c r="D776" s="33" t="s">
        <v>41</v>
      </c>
      <c r="E776" s="33" t="s">
        <v>362</v>
      </c>
      <c r="F776" s="33">
        <v>14.5</v>
      </c>
      <c r="G776" s="33" t="s">
        <v>51</v>
      </c>
      <c r="H776" s="33">
        <v>46000</v>
      </c>
      <c r="I776" s="20">
        <f t="shared" si="135"/>
        <v>667000</v>
      </c>
      <c r="J776" s="37" t="s">
        <v>240</v>
      </c>
      <c r="K776" s="20"/>
      <c r="L776" s="9">
        <f t="shared" si="136"/>
        <v>0</v>
      </c>
      <c r="M776" s="9"/>
      <c r="N776" s="9"/>
      <c r="O776" s="9">
        <f t="shared" si="137"/>
        <v>667000</v>
      </c>
      <c r="P776" s="9">
        <v>667000</v>
      </c>
      <c r="Q776" s="9"/>
      <c r="R776" s="9">
        <f t="shared" si="138"/>
        <v>0</v>
      </c>
      <c r="S776" s="9"/>
      <c r="T776" s="9"/>
      <c r="U776" s="9">
        <f t="shared" si="139"/>
        <v>0</v>
      </c>
      <c r="V776" s="9"/>
      <c r="W776" s="9"/>
      <c r="X776" s="9">
        <f t="shared" si="140"/>
        <v>0</v>
      </c>
      <c r="Y776" s="9"/>
      <c r="Z776" s="9"/>
      <c r="AA776" s="10">
        <f t="shared" si="141"/>
        <v>0</v>
      </c>
      <c r="AB776" s="11">
        <v>45741</v>
      </c>
    </row>
    <row r="777" spans="1:28" ht="15.75" x14ac:dyDescent="0.25">
      <c r="A777" s="39">
        <v>45734</v>
      </c>
      <c r="B777" s="33" t="s">
        <v>869</v>
      </c>
      <c r="C777" s="33"/>
      <c r="D777" s="33" t="s">
        <v>41</v>
      </c>
      <c r="E777" s="33" t="s">
        <v>213</v>
      </c>
      <c r="F777" s="33">
        <v>6500</v>
      </c>
      <c r="G777" s="33" t="s">
        <v>29</v>
      </c>
      <c r="H777" s="33">
        <v>2630</v>
      </c>
      <c r="I777" s="20">
        <f t="shared" si="135"/>
        <v>17095000</v>
      </c>
      <c r="J777" s="34" t="s">
        <v>26</v>
      </c>
      <c r="K777" s="20"/>
      <c r="L777" s="9">
        <f t="shared" si="136"/>
        <v>0</v>
      </c>
      <c r="M777" s="9"/>
      <c r="N777" s="9"/>
      <c r="O777" s="9">
        <f t="shared" si="137"/>
        <v>0</v>
      </c>
      <c r="P777" s="9"/>
      <c r="Q777" s="9"/>
      <c r="R777" s="9">
        <f t="shared" si="138"/>
        <v>0</v>
      </c>
      <c r="S777" s="9"/>
      <c r="T777" s="9"/>
      <c r="U777" s="9">
        <f t="shared" si="139"/>
        <v>0</v>
      </c>
      <c r="V777" s="9"/>
      <c r="W777" s="9"/>
      <c r="X777" s="9">
        <f t="shared" si="140"/>
        <v>0</v>
      </c>
      <c r="Y777" s="9"/>
      <c r="Z777" s="9"/>
      <c r="AA777" s="10">
        <f t="shared" si="141"/>
        <v>17095000</v>
      </c>
      <c r="AB777" s="11"/>
    </row>
    <row r="778" spans="1:28" ht="15.75" x14ac:dyDescent="0.25">
      <c r="A778" s="39">
        <v>45734</v>
      </c>
      <c r="B778" s="33" t="s">
        <v>869</v>
      </c>
      <c r="C778" s="33"/>
      <c r="D778" s="33" t="s">
        <v>41</v>
      </c>
      <c r="E778" s="33" t="s">
        <v>646</v>
      </c>
      <c r="F778" s="33">
        <v>3200</v>
      </c>
      <c r="G778" s="33" t="s">
        <v>29</v>
      </c>
      <c r="H778" s="33">
        <v>2720</v>
      </c>
      <c r="I778" s="20">
        <f t="shared" si="135"/>
        <v>8704000</v>
      </c>
      <c r="J778" s="34" t="s">
        <v>26</v>
      </c>
      <c r="K778" s="20"/>
      <c r="L778" s="9">
        <f t="shared" si="136"/>
        <v>0</v>
      </c>
      <c r="M778" s="9"/>
      <c r="N778" s="9"/>
      <c r="O778" s="9">
        <f t="shared" si="137"/>
        <v>0</v>
      </c>
      <c r="P778" s="9"/>
      <c r="Q778" s="9"/>
      <c r="R778" s="9">
        <f t="shared" si="138"/>
        <v>0</v>
      </c>
      <c r="S778" s="9"/>
      <c r="T778" s="9"/>
      <c r="U778" s="9">
        <f t="shared" si="139"/>
        <v>0</v>
      </c>
      <c r="V778" s="9"/>
      <c r="W778" s="9"/>
      <c r="X778" s="9">
        <f t="shared" si="140"/>
        <v>0</v>
      </c>
      <c r="Y778" s="9"/>
      <c r="Z778" s="9"/>
      <c r="AA778" s="10">
        <f t="shared" si="141"/>
        <v>8704000</v>
      </c>
      <c r="AB778" s="11"/>
    </row>
    <row r="779" spans="1:28" ht="15.75" x14ac:dyDescent="0.25">
      <c r="A779" s="39">
        <v>45734</v>
      </c>
      <c r="B779" s="33" t="s">
        <v>869</v>
      </c>
      <c r="C779" s="33"/>
      <c r="D779" s="33" t="s">
        <v>41</v>
      </c>
      <c r="E779" s="33" t="s">
        <v>197</v>
      </c>
      <c r="F779" s="33">
        <v>3250</v>
      </c>
      <c r="G779" s="33" t="s">
        <v>29</v>
      </c>
      <c r="H779" s="33">
        <v>2460</v>
      </c>
      <c r="I779" s="20">
        <f t="shared" si="135"/>
        <v>7995000</v>
      </c>
      <c r="J779" s="34" t="s">
        <v>26</v>
      </c>
      <c r="K779" s="20"/>
      <c r="L779" s="9">
        <f t="shared" si="136"/>
        <v>0</v>
      </c>
      <c r="M779" s="9"/>
      <c r="N779" s="9"/>
      <c r="O779" s="9">
        <f t="shared" si="137"/>
        <v>0</v>
      </c>
      <c r="P779" s="9"/>
      <c r="Q779" s="9"/>
      <c r="R779" s="9">
        <f t="shared" si="138"/>
        <v>0</v>
      </c>
      <c r="S779" s="9"/>
      <c r="T779" s="9"/>
      <c r="U779" s="9">
        <f t="shared" si="139"/>
        <v>0</v>
      </c>
      <c r="V779" s="9"/>
      <c r="W779" s="9"/>
      <c r="X779" s="9">
        <f t="shared" si="140"/>
        <v>0</v>
      </c>
      <c r="Y779" s="9"/>
      <c r="Z779" s="9"/>
      <c r="AA779" s="10">
        <f t="shared" si="141"/>
        <v>7995000</v>
      </c>
      <c r="AB779" s="11"/>
    </row>
    <row r="780" spans="1:28" ht="15.75" x14ac:dyDescent="0.25">
      <c r="A780" s="39">
        <v>45734</v>
      </c>
      <c r="B780" s="33" t="s">
        <v>869</v>
      </c>
      <c r="C780" s="33"/>
      <c r="D780" s="33" t="s">
        <v>41</v>
      </c>
      <c r="E780" s="33" t="s">
        <v>270</v>
      </c>
      <c r="F780" s="33">
        <v>2250</v>
      </c>
      <c r="G780" s="33" t="s">
        <v>29</v>
      </c>
      <c r="H780" s="33">
        <v>1120</v>
      </c>
      <c r="I780" s="20">
        <f t="shared" si="135"/>
        <v>2520000</v>
      </c>
      <c r="J780" s="34" t="s">
        <v>26</v>
      </c>
      <c r="K780" s="20"/>
      <c r="L780" s="9">
        <f t="shared" si="136"/>
        <v>0</v>
      </c>
      <c r="M780" s="9"/>
      <c r="N780" s="9"/>
      <c r="O780" s="9">
        <f t="shared" si="137"/>
        <v>0</v>
      </c>
      <c r="P780" s="9"/>
      <c r="Q780" s="9"/>
      <c r="R780" s="9">
        <f t="shared" si="138"/>
        <v>0</v>
      </c>
      <c r="S780" s="9"/>
      <c r="T780" s="9"/>
      <c r="U780" s="9">
        <f t="shared" si="139"/>
        <v>0</v>
      </c>
      <c r="V780" s="9"/>
      <c r="W780" s="9"/>
      <c r="X780" s="9">
        <f t="shared" si="140"/>
        <v>0</v>
      </c>
      <c r="Y780" s="9"/>
      <c r="Z780" s="9"/>
      <c r="AA780" s="10">
        <f t="shared" si="141"/>
        <v>2520000</v>
      </c>
      <c r="AB780" s="11"/>
    </row>
    <row r="781" spans="1:28" ht="15.75" x14ac:dyDescent="0.25">
      <c r="A781" s="39">
        <v>45734</v>
      </c>
      <c r="B781" s="33" t="s">
        <v>402</v>
      </c>
      <c r="C781" s="33"/>
      <c r="D781" s="33" t="s">
        <v>31</v>
      </c>
      <c r="E781" s="33" t="s">
        <v>110</v>
      </c>
      <c r="F781" s="33">
        <v>200</v>
      </c>
      <c r="G781" s="33" t="s">
        <v>29</v>
      </c>
      <c r="H781" s="33">
        <v>2000</v>
      </c>
      <c r="I781" s="20">
        <f t="shared" si="135"/>
        <v>400000</v>
      </c>
      <c r="J781" s="34" t="s">
        <v>26</v>
      </c>
      <c r="K781" s="20"/>
      <c r="L781" s="9">
        <f t="shared" si="136"/>
        <v>0</v>
      </c>
      <c r="M781" s="9"/>
      <c r="N781" s="9"/>
      <c r="O781" s="9">
        <f t="shared" si="137"/>
        <v>0</v>
      </c>
      <c r="P781" s="9"/>
      <c r="Q781" s="9"/>
      <c r="R781" s="9">
        <f t="shared" si="138"/>
        <v>0</v>
      </c>
      <c r="S781" s="9"/>
      <c r="T781" s="9"/>
      <c r="U781" s="9">
        <f t="shared" si="139"/>
        <v>0</v>
      </c>
      <c r="V781" s="9"/>
      <c r="W781" s="9"/>
      <c r="X781" s="9">
        <f t="shared" si="140"/>
        <v>0</v>
      </c>
      <c r="Y781" s="9"/>
      <c r="Z781" s="9"/>
      <c r="AA781" s="10">
        <f t="shared" si="141"/>
        <v>400000</v>
      </c>
      <c r="AB781" s="11"/>
    </row>
    <row r="782" spans="1:28" ht="15.75" x14ac:dyDescent="0.25">
      <c r="A782" s="39">
        <v>45734</v>
      </c>
      <c r="B782" s="33" t="s">
        <v>402</v>
      </c>
      <c r="C782" s="33"/>
      <c r="D782" s="33" t="s">
        <v>31</v>
      </c>
      <c r="E782" s="33" t="s">
        <v>32</v>
      </c>
      <c r="F782" s="33">
        <v>1</v>
      </c>
      <c r="G782" s="33" t="s">
        <v>33</v>
      </c>
      <c r="H782" s="33">
        <v>150000</v>
      </c>
      <c r="I782" s="20">
        <f t="shared" si="135"/>
        <v>150000</v>
      </c>
      <c r="J782" s="34" t="s">
        <v>26</v>
      </c>
      <c r="K782" s="20"/>
      <c r="L782" s="9">
        <f t="shared" si="136"/>
        <v>0</v>
      </c>
      <c r="M782" s="9"/>
      <c r="N782" s="9"/>
      <c r="O782" s="9">
        <f t="shared" si="137"/>
        <v>0</v>
      </c>
      <c r="P782" s="9"/>
      <c r="Q782" s="9"/>
      <c r="R782" s="9">
        <f t="shared" si="138"/>
        <v>0</v>
      </c>
      <c r="S782" s="9"/>
      <c r="T782" s="9"/>
      <c r="U782" s="9">
        <f t="shared" si="139"/>
        <v>0</v>
      </c>
      <c r="V782" s="9"/>
      <c r="W782" s="9"/>
      <c r="X782" s="9">
        <f t="shared" si="140"/>
        <v>0</v>
      </c>
      <c r="Y782" s="9"/>
      <c r="Z782" s="9"/>
      <c r="AA782" s="10">
        <f t="shared" si="141"/>
        <v>150000</v>
      </c>
      <c r="AB782" s="11"/>
    </row>
    <row r="783" spans="1:28" ht="15.75" x14ac:dyDescent="0.25">
      <c r="A783" s="39">
        <v>45734</v>
      </c>
      <c r="B783" s="33" t="s">
        <v>92</v>
      </c>
      <c r="C783" s="33"/>
      <c r="D783" s="33" t="s">
        <v>41</v>
      </c>
      <c r="E783" s="33" t="s">
        <v>91</v>
      </c>
      <c r="F783" s="33">
        <v>1500</v>
      </c>
      <c r="G783" s="33" t="s">
        <v>29</v>
      </c>
      <c r="H783" s="33">
        <v>4000</v>
      </c>
      <c r="I783" s="20">
        <f t="shared" si="135"/>
        <v>6000000</v>
      </c>
      <c r="J783" s="37" t="s">
        <v>240</v>
      </c>
      <c r="K783" s="20"/>
      <c r="L783" s="9">
        <f t="shared" si="136"/>
        <v>0</v>
      </c>
      <c r="M783" s="9"/>
      <c r="N783" s="9"/>
      <c r="O783" s="9">
        <f t="shared" si="137"/>
        <v>0</v>
      </c>
      <c r="P783" s="9"/>
      <c r="Q783" s="9"/>
      <c r="R783" s="9">
        <f t="shared" si="138"/>
        <v>0</v>
      </c>
      <c r="S783" s="9"/>
      <c r="T783" s="9"/>
      <c r="U783" s="9">
        <f t="shared" si="139"/>
        <v>0</v>
      </c>
      <c r="V783" s="9"/>
      <c r="W783" s="9"/>
      <c r="X783" s="9">
        <f t="shared" si="140"/>
        <v>6000000</v>
      </c>
      <c r="Y783" s="9">
        <v>6000000</v>
      </c>
      <c r="Z783" s="9"/>
      <c r="AA783" s="10">
        <f t="shared" si="141"/>
        <v>0</v>
      </c>
      <c r="AB783" s="11">
        <v>45734</v>
      </c>
    </row>
    <row r="784" spans="1:28" ht="15.75" x14ac:dyDescent="0.25">
      <c r="A784" s="39">
        <v>45734</v>
      </c>
      <c r="B784" s="33" t="s">
        <v>252</v>
      </c>
      <c r="C784" s="33"/>
      <c r="D784" s="33" t="s">
        <v>31</v>
      </c>
      <c r="E784" s="33" t="s">
        <v>95</v>
      </c>
      <c r="F784" s="33">
        <v>5200</v>
      </c>
      <c r="G784" s="33" t="s">
        <v>29</v>
      </c>
      <c r="H784" s="33">
        <v>3700</v>
      </c>
      <c r="I784" s="20">
        <f t="shared" si="135"/>
        <v>19240000</v>
      </c>
      <c r="J784" s="34" t="s">
        <v>38</v>
      </c>
      <c r="K784" s="20"/>
      <c r="L784" s="9">
        <f t="shared" si="136"/>
        <v>0</v>
      </c>
      <c r="M784" s="9"/>
      <c r="N784" s="9"/>
      <c r="O784" s="9">
        <f t="shared" si="137"/>
        <v>0</v>
      </c>
      <c r="P784" s="9"/>
      <c r="Q784" s="9"/>
      <c r="R784" s="9">
        <f t="shared" si="138"/>
        <v>10240000</v>
      </c>
      <c r="S784" s="9">
        <v>10240000</v>
      </c>
      <c r="T784" s="9"/>
      <c r="U784" s="9">
        <f t="shared" si="139"/>
        <v>0</v>
      </c>
      <c r="V784" s="9"/>
      <c r="W784" s="9"/>
      <c r="X784" s="9">
        <f t="shared" si="140"/>
        <v>0</v>
      </c>
      <c r="Y784" s="9"/>
      <c r="Z784" s="9"/>
      <c r="AA784" s="10">
        <f t="shared" si="141"/>
        <v>9000000</v>
      </c>
      <c r="AB784" s="11">
        <v>45742</v>
      </c>
    </row>
    <row r="785" spans="1:28" ht="15.75" x14ac:dyDescent="0.25">
      <c r="A785" s="32">
        <v>45734</v>
      </c>
      <c r="B785" s="33" t="s">
        <v>252</v>
      </c>
      <c r="C785" s="33"/>
      <c r="D785" s="33" t="s">
        <v>31</v>
      </c>
      <c r="E785" s="33" t="s">
        <v>73</v>
      </c>
      <c r="F785" s="33">
        <v>20</v>
      </c>
      <c r="G785" s="33" t="s">
        <v>74</v>
      </c>
      <c r="H785" s="33">
        <v>50000</v>
      </c>
      <c r="I785" s="20">
        <f t="shared" si="135"/>
        <v>1000000</v>
      </c>
      <c r="J785" s="34" t="s">
        <v>26</v>
      </c>
      <c r="K785" s="20"/>
      <c r="L785" s="9">
        <f t="shared" si="136"/>
        <v>0</v>
      </c>
      <c r="M785" s="9"/>
      <c r="N785" s="9"/>
      <c r="O785" s="9">
        <f t="shared" si="137"/>
        <v>0</v>
      </c>
      <c r="P785" s="9"/>
      <c r="Q785" s="9"/>
      <c r="R785" s="9">
        <f t="shared" si="138"/>
        <v>0</v>
      </c>
      <c r="S785" s="9"/>
      <c r="T785" s="9"/>
      <c r="U785" s="9">
        <f t="shared" si="139"/>
        <v>0</v>
      </c>
      <c r="V785" s="9"/>
      <c r="W785" s="9"/>
      <c r="X785" s="9">
        <f t="shared" si="140"/>
        <v>0</v>
      </c>
      <c r="Y785" s="9"/>
      <c r="Z785" s="9"/>
      <c r="AA785" s="10">
        <f t="shared" si="141"/>
        <v>1000000</v>
      </c>
      <c r="AB785" s="11"/>
    </row>
    <row r="786" spans="1:28" ht="15.75" x14ac:dyDescent="0.25">
      <c r="A786" s="39">
        <v>45734</v>
      </c>
      <c r="B786" s="33" t="s">
        <v>478</v>
      </c>
      <c r="C786" s="33"/>
      <c r="D786" s="33" t="s">
        <v>31</v>
      </c>
      <c r="E786" s="33" t="s">
        <v>98</v>
      </c>
      <c r="F786" s="33">
        <v>45</v>
      </c>
      <c r="G786" s="33" t="s">
        <v>51</v>
      </c>
      <c r="H786" s="33">
        <v>47000</v>
      </c>
      <c r="I786" s="20">
        <f t="shared" si="135"/>
        <v>2115000</v>
      </c>
      <c r="J786" s="34" t="s">
        <v>26</v>
      </c>
      <c r="K786" s="20"/>
      <c r="L786" s="9">
        <f t="shared" si="136"/>
        <v>0</v>
      </c>
      <c r="M786" s="9"/>
      <c r="N786" s="9"/>
      <c r="O786" s="9">
        <f t="shared" si="137"/>
        <v>0</v>
      </c>
      <c r="P786" s="9"/>
      <c r="Q786" s="9"/>
      <c r="R786" s="9">
        <f t="shared" si="138"/>
        <v>0</v>
      </c>
      <c r="S786" s="9"/>
      <c r="T786" s="9"/>
      <c r="U786" s="9">
        <f t="shared" si="139"/>
        <v>0</v>
      </c>
      <c r="V786" s="9"/>
      <c r="W786" s="9"/>
      <c r="X786" s="9">
        <f t="shared" si="140"/>
        <v>0</v>
      </c>
      <c r="Y786" s="9"/>
      <c r="Z786" s="9"/>
      <c r="AA786" s="10">
        <f t="shared" si="141"/>
        <v>2115000</v>
      </c>
      <c r="AB786" s="11"/>
    </row>
    <row r="787" spans="1:28" ht="15.75" x14ac:dyDescent="0.25">
      <c r="A787" s="39">
        <v>45734</v>
      </c>
      <c r="B787" s="33" t="s">
        <v>261</v>
      </c>
      <c r="C787" s="33"/>
      <c r="D787" s="33" t="s">
        <v>31</v>
      </c>
      <c r="E787" s="33" t="s">
        <v>224</v>
      </c>
      <c r="F787" s="33">
        <v>500</v>
      </c>
      <c r="G787" s="33" t="s">
        <v>29</v>
      </c>
      <c r="H787" s="33">
        <v>1790</v>
      </c>
      <c r="I787" s="20">
        <f t="shared" si="135"/>
        <v>895000</v>
      </c>
      <c r="J787" s="34" t="s">
        <v>26</v>
      </c>
      <c r="K787" s="20"/>
      <c r="L787" s="9">
        <f t="shared" si="136"/>
        <v>0</v>
      </c>
      <c r="M787" s="9"/>
      <c r="N787" s="9"/>
      <c r="O787" s="9">
        <f t="shared" si="137"/>
        <v>0</v>
      </c>
      <c r="P787" s="9"/>
      <c r="Q787" s="9"/>
      <c r="R787" s="9">
        <f t="shared" si="138"/>
        <v>0</v>
      </c>
      <c r="S787" s="9"/>
      <c r="T787" s="9"/>
      <c r="U787" s="9">
        <f t="shared" si="139"/>
        <v>0</v>
      </c>
      <c r="V787" s="9"/>
      <c r="W787" s="9"/>
      <c r="X787" s="9">
        <f t="shared" si="140"/>
        <v>0</v>
      </c>
      <c r="Y787" s="9"/>
      <c r="Z787" s="9"/>
      <c r="AA787" s="10">
        <f t="shared" si="141"/>
        <v>895000</v>
      </c>
      <c r="AB787" s="11"/>
    </row>
    <row r="788" spans="1:28" ht="15.75" x14ac:dyDescent="0.25">
      <c r="A788" s="32">
        <v>45734</v>
      </c>
      <c r="B788" s="33" t="s">
        <v>313</v>
      </c>
      <c r="C788" s="33"/>
      <c r="D788" s="33" t="s">
        <v>31</v>
      </c>
      <c r="E788" s="33" t="s">
        <v>80</v>
      </c>
      <c r="F788" s="33">
        <v>1</v>
      </c>
      <c r="G788" s="33" t="s">
        <v>23</v>
      </c>
      <c r="H788" s="33">
        <v>1200000</v>
      </c>
      <c r="I788" s="20">
        <f t="shared" si="135"/>
        <v>1200000</v>
      </c>
      <c r="J788" s="34" t="s">
        <v>26</v>
      </c>
      <c r="K788" s="20"/>
      <c r="L788" s="9">
        <f t="shared" si="136"/>
        <v>0</v>
      </c>
      <c r="M788" s="9"/>
      <c r="N788" s="9"/>
      <c r="O788" s="9">
        <f t="shared" si="137"/>
        <v>0</v>
      </c>
      <c r="P788" s="9"/>
      <c r="Q788" s="9"/>
      <c r="R788" s="9">
        <f t="shared" si="138"/>
        <v>0</v>
      </c>
      <c r="S788" s="9"/>
      <c r="T788" s="9"/>
      <c r="U788" s="9">
        <f t="shared" si="139"/>
        <v>0</v>
      </c>
      <c r="V788" s="9"/>
      <c r="W788" s="9"/>
      <c r="X788" s="9">
        <f t="shared" si="140"/>
        <v>0</v>
      </c>
      <c r="Y788" s="9"/>
      <c r="Z788" s="9"/>
      <c r="AA788" s="10">
        <f t="shared" si="141"/>
        <v>1200000</v>
      </c>
      <c r="AB788" s="11"/>
    </row>
    <row r="789" spans="1:28" ht="15.75" x14ac:dyDescent="0.25">
      <c r="A789" s="39">
        <v>45735</v>
      </c>
      <c r="B789" s="35" t="s">
        <v>347</v>
      </c>
      <c r="C789" s="35"/>
      <c r="D789" s="35" t="s">
        <v>31</v>
      </c>
      <c r="E789" s="35" t="s">
        <v>95</v>
      </c>
      <c r="F789" s="35">
        <v>1300</v>
      </c>
      <c r="G789" s="35" t="s">
        <v>29</v>
      </c>
      <c r="H789" s="35">
        <v>3600</v>
      </c>
      <c r="I789" s="20">
        <f t="shared" si="135"/>
        <v>4680000</v>
      </c>
      <c r="J789" s="37" t="s">
        <v>241</v>
      </c>
      <c r="K789" s="20"/>
      <c r="L789" s="9">
        <f t="shared" ref="L789:L814" si="142">M789+N789</f>
        <v>0</v>
      </c>
      <c r="M789" s="9"/>
      <c r="N789" s="9"/>
      <c r="O789" s="9">
        <f t="shared" ref="O789:O814" si="143">P789+Q789</f>
        <v>0</v>
      </c>
      <c r="P789" s="9"/>
      <c r="Q789" s="9"/>
      <c r="R789" s="9">
        <f t="shared" ref="R789:R814" si="144">S789+T789</f>
        <v>0</v>
      </c>
      <c r="S789" s="9"/>
      <c r="T789" s="9"/>
      <c r="U789" s="9">
        <f t="shared" ref="U789:U814" si="145">V789+W789</f>
        <v>4680000</v>
      </c>
      <c r="V789" s="9">
        <v>4680000</v>
      </c>
      <c r="W789" s="9"/>
      <c r="X789" s="9">
        <f t="shared" ref="X789:X814" si="146">Y789+Z789</f>
        <v>0</v>
      </c>
      <c r="Y789" s="9"/>
      <c r="Z789" s="9"/>
      <c r="AA789" s="10">
        <f t="shared" ref="AA789:AA814" si="147">C789+I789-L789-O789-U789-X789-R789</f>
        <v>0</v>
      </c>
      <c r="AB789" s="11">
        <v>45740</v>
      </c>
    </row>
    <row r="790" spans="1:28" ht="15.75" x14ac:dyDescent="0.25">
      <c r="A790" s="39">
        <v>45735</v>
      </c>
      <c r="B790" s="33" t="s">
        <v>332</v>
      </c>
      <c r="C790" s="33"/>
      <c r="D790" s="35" t="s">
        <v>31</v>
      </c>
      <c r="E790" s="33" t="s">
        <v>235</v>
      </c>
      <c r="F790" s="33">
        <v>15</v>
      </c>
      <c r="G790" s="33" t="s">
        <v>51</v>
      </c>
      <c r="H790" s="33">
        <v>90000</v>
      </c>
      <c r="I790" s="20">
        <f t="shared" si="135"/>
        <v>1350000</v>
      </c>
      <c r="J790" s="37" t="s">
        <v>241</v>
      </c>
      <c r="K790" s="20"/>
      <c r="L790" s="9">
        <f t="shared" si="142"/>
        <v>0</v>
      </c>
      <c r="M790" s="9"/>
      <c r="N790" s="9"/>
      <c r="O790" s="9">
        <f t="shared" si="143"/>
        <v>0</v>
      </c>
      <c r="P790" s="9"/>
      <c r="Q790" s="9"/>
      <c r="R790" s="9">
        <f t="shared" si="144"/>
        <v>0</v>
      </c>
      <c r="S790" s="9"/>
      <c r="T790" s="9"/>
      <c r="U790" s="9">
        <f t="shared" si="145"/>
        <v>1350000</v>
      </c>
      <c r="V790" s="9">
        <v>1350000</v>
      </c>
      <c r="W790" s="9"/>
      <c r="X790" s="9">
        <f t="shared" si="146"/>
        <v>0</v>
      </c>
      <c r="Y790" s="9"/>
      <c r="Z790" s="9"/>
      <c r="AA790" s="10">
        <f t="shared" si="147"/>
        <v>0</v>
      </c>
      <c r="AB790" s="11">
        <v>45735</v>
      </c>
    </row>
    <row r="791" spans="1:28" ht="15.75" x14ac:dyDescent="0.25">
      <c r="A791" s="39">
        <v>45735</v>
      </c>
      <c r="B791" s="33" t="s">
        <v>231</v>
      </c>
      <c r="C791" s="33"/>
      <c r="D791" s="33"/>
      <c r="E791" s="33" t="s">
        <v>482</v>
      </c>
      <c r="F791" s="33">
        <v>60.6</v>
      </c>
      <c r="G791" s="33" t="s">
        <v>51</v>
      </c>
      <c r="H791" s="33"/>
      <c r="I791" s="20">
        <f t="shared" si="135"/>
        <v>0</v>
      </c>
      <c r="J791" s="34" t="s">
        <v>26</v>
      </c>
      <c r="K791" s="20"/>
      <c r="L791" s="9">
        <f t="shared" si="142"/>
        <v>0</v>
      </c>
      <c r="M791" s="9"/>
      <c r="N791" s="9"/>
      <c r="O791" s="9">
        <f t="shared" si="143"/>
        <v>0</v>
      </c>
      <c r="P791" s="9"/>
      <c r="Q791" s="9"/>
      <c r="R791" s="9">
        <f t="shared" si="144"/>
        <v>0</v>
      </c>
      <c r="S791" s="9"/>
      <c r="T791" s="9"/>
      <c r="U791" s="9">
        <f t="shared" si="145"/>
        <v>0</v>
      </c>
      <c r="V791" s="9"/>
      <c r="W791" s="9"/>
      <c r="X791" s="9">
        <f t="shared" si="146"/>
        <v>0</v>
      </c>
      <c r="Y791" s="9"/>
      <c r="Z791" s="9"/>
      <c r="AA791" s="10">
        <f t="shared" si="147"/>
        <v>0</v>
      </c>
      <c r="AB791" s="11"/>
    </row>
    <row r="792" spans="1:28" ht="15.75" x14ac:dyDescent="0.25">
      <c r="A792" s="39">
        <v>45735</v>
      </c>
      <c r="B792" s="33" t="s">
        <v>217</v>
      </c>
      <c r="C792" s="33"/>
      <c r="D792" s="33" t="s">
        <v>41</v>
      </c>
      <c r="E792" s="33" t="s">
        <v>155</v>
      </c>
      <c r="F792" s="33">
        <v>5200</v>
      </c>
      <c r="G792" s="33" t="s">
        <v>29</v>
      </c>
      <c r="H792" s="33">
        <v>4000</v>
      </c>
      <c r="I792" s="20">
        <f t="shared" si="135"/>
        <v>20800000</v>
      </c>
      <c r="J792" s="30" t="s">
        <v>43</v>
      </c>
      <c r="K792" s="20"/>
      <c r="L792" s="9">
        <f t="shared" si="142"/>
        <v>0</v>
      </c>
      <c r="M792" s="9"/>
      <c r="N792" s="9"/>
      <c r="O792" s="9">
        <f t="shared" si="143"/>
        <v>16969000</v>
      </c>
      <c r="P792" s="9">
        <v>6895000</v>
      </c>
      <c r="Q792" s="9">
        <v>10074000</v>
      </c>
      <c r="R792" s="9">
        <f t="shared" si="144"/>
        <v>0</v>
      </c>
      <c r="S792" s="9"/>
      <c r="T792" s="9"/>
      <c r="U792" s="9">
        <f t="shared" si="145"/>
        <v>1600000</v>
      </c>
      <c r="V792" s="9">
        <v>1600000</v>
      </c>
      <c r="W792" s="9"/>
      <c r="X792" s="9">
        <f t="shared" si="146"/>
        <v>0</v>
      </c>
      <c r="Y792" s="9"/>
      <c r="Z792" s="9"/>
      <c r="AA792" s="10">
        <f t="shared" si="147"/>
        <v>2231000</v>
      </c>
      <c r="AB792" s="11">
        <v>45742</v>
      </c>
    </row>
    <row r="793" spans="1:28" ht="15.75" x14ac:dyDescent="0.25">
      <c r="A793" s="39">
        <v>45735</v>
      </c>
      <c r="B793" s="33" t="s">
        <v>231</v>
      </c>
      <c r="C793" s="33"/>
      <c r="D793" s="33"/>
      <c r="E793" s="33" t="s">
        <v>482</v>
      </c>
      <c r="F793" s="33">
        <v>32.299999999999997</v>
      </c>
      <c r="G793" s="33" t="s">
        <v>51</v>
      </c>
      <c r="H793" s="33"/>
      <c r="I793" s="20">
        <f t="shared" si="135"/>
        <v>0</v>
      </c>
      <c r="J793" s="34" t="s">
        <v>26</v>
      </c>
      <c r="K793" s="20"/>
      <c r="L793" s="9">
        <f t="shared" si="142"/>
        <v>0</v>
      </c>
      <c r="M793" s="9"/>
      <c r="N793" s="9"/>
      <c r="O793" s="9">
        <f t="shared" si="143"/>
        <v>0</v>
      </c>
      <c r="P793" s="9"/>
      <c r="Q793" s="9"/>
      <c r="R793" s="9">
        <f t="shared" si="144"/>
        <v>0</v>
      </c>
      <c r="S793" s="9"/>
      <c r="T793" s="9"/>
      <c r="U793" s="9">
        <f t="shared" si="145"/>
        <v>0</v>
      </c>
      <c r="V793" s="9"/>
      <c r="W793" s="9"/>
      <c r="X793" s="9">
        <f t="shared" si="146"/>
        <v>0</v>
      </c>
      <c r="Y793" s="9"/>
      <c r="Z793" s="9"/>
      <c r="AA793" s="10">
        <f t="shared" si="147"/>
        <v>0</v>
      </c>
      <c r="AB793" s="11"/>
    </row>
    <row r="794" spans="1:28" ht="15.75" x14ac:dyDescent="0.25">
      <c r="A794" s="39">
        <v>45735</v>
      </c>
      <c r="B794" s="33" t="s">
        <v>391</v>
      </c>
      <c r="C794" s="33"/>
      <c r="D794" s="33" t="s">
        <v>41</v>
      </c>
      <c r="E794" s="33" t="s">
        <v>73</v>
      </c>
      <c r="F794" s="33">
        <v>40</v>
      </c>
      <c r="G794" s="33" t="s">
        <v>74</v>
      </c>
      <c r="H794" s="33">
        <v>47000</v>
      </c>
      <c r="I794" s="20">
        <f t="shared" si="135"/>
        <v>1880000</v>
      </c>
      <c r="J794" s="34" t="s">
        <v>26</v>
      </c>
      <c r="K794" s="20"/>
      <c r="L794" s="9">
        <f t="shared" si="142"/>
        <v>0</v>
      </c>
      <c r="M794" s="9"/>
      <c r="N794" s="9"/>
      <c r="O794" s="9">
        <f t="shared" si="143"/>
        <v>0</v>
      </c>
      <c r="P794" s="9"/>
      <c r="Q794" s="9"/>
      <c r="R794" s="9">
        <f t="shared" si="144"/>
        <v>0</v>
      </c>
      <c r="S794" s="9"/>
      <c r="T794" s="9"/>
      <c r="U794" s="9">
        <f t="shared" si="145"/>
        <v>0</v>
      </c>
      <c r="V794" s="9"/>
      <c r="W794" s="9"/>
      <c r="X794" s="9">
        <f t="shared" si="146"/>
        <v>0</v>
      </c>
      <c r="Y794" s="9"/>
      <c r="Z794" s="9"/>
      <c r="AA794" s="10">
        <f t="shared" si="147"/>
        <v>1880000</v>
      </c>
      <c r="AB794" s="11"/>
    </row>
    <row r="795" spans="1:28" ht="15.75" x14ac:dyDescent="0.25">
      <c r="A795" s="39">
        <v>45735</v>
      </c>
      <c r="B795" s="33" t="s">
        <v>391</v>
      </c>
      <c r="C795" s="33"/>
      <c r="D795" s="33" t="s">
        <v>41</v>
      </c>
      <c r="E795" s="33" t="s">
        <v>439</v>
      </c>
      <c r="F795" s="33">
        <v>1.6</v>
      </c>
      <c r="G795" s="33" t="s">
        <v>178</v>
      </c>
      <c r="H795" s="33">
        <v>1125000</v>
      </c>
      <c r="I795" s="20">
        <f t="shared" si="135"/>
        <v>1800000</v>
      </c>
      <c r="J795" s="34" t="s">
        <v>26</v>
      </c>
      <c r="K795" s="20"/>
      <c r="L795" s="9">
        <f t="shared" si="142"/>
        <v>0</v>
      </c>
      <c r="M795" s="9"/>
      <c r="N795" s="9"/>
      <c r="O795" s="9">
        <f t="shared" si="143"/>
        <v>0</v>
      </c>
      <c r="P795" s="9"/>
      <c r="Q795" s="9"/>
      <c r="R795" s="9">
        <f t="shared" si="144"/>
        <v>0</v>
      </c>
      <c r="S795" s="9"/>
      <c r="T795" s="9"/>
      <c r="U795" s="9">
        <f t="shared" si="145"/>
        <v>0</v>
      </c>
      <c r="V795" s="9"/>
      <c r="W795" s="9"/>
      <c r="X795" s="9">
        <f t="shared" si="146"/>
        <v>0</v>
      </c>
      <c r="Y795" s="9"/>
      <c r="Z795" s="9"/>
      <c r="AA795" s="10">
        <f t="shared" si="147"/>
        <v>1800000</v>
      </c>
      <c r="AB795" s="11"/>
    </row>
    <row r="796" spans="1:28" ht="15.75" x14ac:dyDescent="0.25">
      <c r="A796" s="39">
        <v>45735</v>
      </c>
      <c r="B796" s="33" t="s">
        <v>391</v>
      </c>
      <c r="C796" s="33"/>
      <c r="D796" s="33" t="s">
        <v>41</v>
      </c>
      <c r="E796" s="33" t="s">
        <v>160</v>
      </c>
      <c r="F796" s="33">
        <v>2</v>
      </c>
      <c r="G796" s="33" t="s">
        <v>29</v>
      </c>
      <c r="H796" s="33">
        <v>95000</v>
      </c>
      <c r="I796" s="20">
        <f t="shared" si="135"/>
        <v>190000</v>
      </c>
      <c r="J796" s="34" t="s">
        <v>26</v>
      </c>
      <c r="K796" s="20"/>
      <c r="L796" s="9">
        <f t="shared" si="142"/>
        <v>0</v>
      </c>
      <c r="M796" s="9"/>
      <c r="N796" s="9"/>
      <c r="O796" s="9">
        <f t="shared" si="143"/>
        <v>0</v>
      </c>
      <c r="P796" s="9"/>
      <c r="Q796" s="9"/>
      <c r="R796" s="9">
        <f t="shared" si="144"/>
        <v>0</v>
      </c>
      <c r="S796" s="9"/>
      <c r="T796" s="9"/>
      <c r="U796" s="9">
        <f t="shared" si="145"/>
        <v>0</v>
      </c>
      <c r="V796" s="9"/>
      <c r="W796" s="9"/>
      <c r="X796" s="9">
        <f t="shared" si="146"/>
        <v>0</v>
      </c>
      <c r="Y796" s="9"/>
      <c r="Z796" s="9"/>
      <c r="AA796" s="10">
        <f t="shared" si="147"/>
        <v>190000</v>
      </c>
      <c r="AB796" s="11"/>
    </row>
    <row r="797" spans="1:28" ht="15.75" x14ac:dyDescent="0.25">
      <c r="A797" s="39">
        <v>45735</v>
      </c>
      <c r="B797" s="33" t="s">
        <v>221</v>
      </c>
      <c r="C797" s="33"/>
      <c r="D797" s="33" t="s">
        <v>41</v>
      </c>
      <c r="E797" s="33" t="s">
        <v>381</v>
      </c>
      <c r="F797" s="33">
        <v>2.5</v>
      </c>
      <c r="G797" s="33" t="s">
        <v>178</v>
      </c>
      <c r="H797" s="33">
        <v>1150000</v>
      </c>
      <c r="I797" s="20">
        <f t="shared" si="135"/>
        <v>2875000</v>
      </c>
      <c r="J797" s="34" t="s">
        <v>26</v>
      </c>
      <c r="K797" s="20"/>
      <c r="L797" s="9">
        <f t="shared" si="142"/>
        <v>0</v>
      </c>
      <c r="M797" s="9"/>
      <c r="N797" s="9"/>
      <c r="O797" s="9">
        <f t="shared" si="143"/>
        <v>0</v>
      </c>
      <c r="P797" s="9"/>
      <c r="Q797" s="9"/>
      <c r="R797" s="9">
        <f t="shared" si="144"/>
        <v>0</v>
      </c>
      <c r="S797" s="9"/>
      <c r="T797" s="9"/>
      <c r="U797" s="9">
        <f t="shared" si="145"/>
        <v>0</v>
      </c>
      <c r="V797" s="9"/>
      <c r="W797" s="9"/>
      <c r="X797" s="9">
        <f t="shared" si="146"/>
        <v>0</v>
      </c>
      <c r="Y797" s="9"/>
      <c r="Z797" s="9"/>
      <c r="AA797" s="10">
        <f t="shared" si="147"/>
        <v>2875000</v>
      </c>
      <c r="AB797" s="11"/>
    </row>
    <row r="798" spans="1:28" ht="15.75" x14ac:dyDescent="0.25">
      <c r="A798" s="39">
        <v>45735</v>
      </c>
      <c r="B798" s="33" t="s">
        <v>186</v>
      </c>
      <c r="C798" s="33"/>
      <c r="D798" s="33" t="s">
        <v>31</v>
      </c>
      <c r="E798" s="33" t="s">
        <v>64</v>
      </c>
      <c r="F798" s="33">
        <v>14</v>
      </c>
      <c r="G798" s="33" t="s">
        <v>33</v>
      </c>
      <c r="H798" s="33">
        <v>140000</v>
      </c>
      <c r="I798" s="20">
        <f t="shared" si="135"/>
        <v>1960000</v>
      </c>
      <c r="J798" s="37" t="s">
        <v>241</v>
      </c>
      <c r="K798" s="20"/>
      <c r="L798" s="9">
        <f t="shared" si="142"/>
        <v>1960000</v>
      </c>
      <c r="M798" s="9">
        <v>1960000</v>
      </c>
      <c r="N798" s="9"/>
      <c r="O798" s="9">
        <f t="shared" si="143"/>
        <v>0</v>
      </c>
      <c r="P798" s="9"/>
      <c r="Q798" s="9"/>
      <c r="R798" s="9">
        <f t="shared" si="144"/>
        <v>0</v>
      </c>
      <c r="S798" s="9"/>
      <c r="T798" s="9"/>
      <c r="U798" s="9">
        <f t="shared" si="145"/>
        <v>0</v>
      </c>
      <c r="V798" s="9"/>
      <c r="W798" s="9"/>
      <c r="X798" s="9">
        <f t="shared" si="146"/>
        <v>0</v>
      </c>
      <c r="Y798" s="9"/>
      <c r="Z798" s="9"/>
      <c r="AA798" s="10">
        <f t="shared" si="147"/>
        <v>0</v>
      </c>
      <c r="AB798" s="11">
        <v>45735</v>
      </c>
    </row>
    <row r="799" spans="1:28" ht="15.75" x14ac:dyDescent="0.25">
      <c r="A799" s="39">
        <v>45735</v>
      </c>
      <c r="B799" s="33" t="s">
        <v>186</v>
      </c>
      <c r="C799" s="33"/>
      <c r="D799" s="33" t="s">
        <v>31</v>
      </c>
      <c r="E799" s="33" t="s">
        <v>407</v>
      </c>
      <c r="F799" s="33">
        <v>16</v>
      </c>
      <c r="G799" s="33" t="s">
        <v>33</v>
      </c>
      <c r="H799" s="33">
        <v>280000</v>
      </c>
      <c r="I799" s="20">
        <f t="shared" si="135"/>
        <v>4480000</v>
      </c>
      <c r="J799" s="37" t="s">
        <v>241</v>
      </c>
      <c r="K799" s="20"/>
      <c r="L799" s="9">
        <f t="shared" si="142"/>
        <v>1330000</v>
      </c>
      <c r="M799" s="9">
        <v>1330000</v>
      </c>
      <c r="N799" s="9"/>
      <c r="O799" s="9">
        <f t="shared" si="143"/>
        <v>0</v>
      </c>
      <c r="P799" s="9"/>
      <c r="Q799" s="9"/>
      <c r="R799" s="9">
        <f t="shared" si="144"/>
        <v>0</v>
      </c>
      <c r="S799" s="9"/>
      <c r="T799" s="9"/>
      <c r="U799" s="9">
        <f t="shared" si="145"/>
        <v>3150000</v>
      </c>
      <c r="V799" s="9">
        <v>3150000</v>
      </c>
      <c r="W799" s="9"/>
      <c r="X799" s="9">
        <f t="shared" si="146"/>
        <v>0</v>
      </c>
      <c r="Y799" s="9"/>
      <c r="Z799" s="9"/>
      <c r="AA799" s="10">
        <f t="shared" si="147"/>
        <v>0</v>
      </c>
      <c r="AB799" s="11">
        <v>45735</v>
      </c>
    </row>
    <row r="800" spans="1:28" ht="15.75" x14ac:dyDescent="0.25">
      <c r="A800" s="39">
        <v>45735</v>
      </c>
      <c r="B800" s="33" t="s">
        <v>305</v>
      </c>
      <c r="C800" s="33"/>
      <c r="D800" s="33" t="s">
        <v>41</v>
      </c>
      <c r="E800" s="33" t="s">
        <v>45</v>
      </c>
      <c r="F800" s="33">
        <v>25</v>
      </c>
      <c r="G800" s="33" t="s">
        <v>51</v>
      </c>
      <c r="H800" s="33">
        <v>180000</v>
      </c>
      <c r="I800" s="20">
        <f t="shared" si="135"/>
        <v>4500000</v>
      </c>
      <c r="J800" s="37" t="s">
        <v>240</v>
      </c>
      <c r="K800" s="20"/>
      <c r="L800" s="9">
        <f t="shared" si="142"/>
        <v>0</v>
      </c>
      <c r="M800" s="9"/>
      <c r="N800" s="9"/>
      <c r="O800" s="9">
        <f t="shared" si="143"/>
        <v>4500000</v>
      </c>
      <c r="P800" s="9">
        <v>4500000</v>
      </c>
      <c r="Q800" s="9"/>
      <c r="R800" s="9">
        <f t="shared" si="144"/>
        <v>0</v>
      </c>
      <c r="S800" s="9"/>
      <c r="T800" s="9"/>
      <c r="U800" s="9">
        <f t="shared" si="145"/>
        <v>0</v>
      </c>
      <c r="V800" s="9"/>
      <c r="W800" s="9"/>
      <c r="X800" s="9">
        <f t="shared" si="146"/>
        <v>0</v>
      </c>
      <c r="Y800" s="9"/>
      <c r="Z800" s="9"/>
      <c r="AA800" s="10">
        <f t="shared" si="147"/>
        <v>0</v>
      </c>
      <c r="AB800" s="11">
        <v>45735</v>
      </c>
    </row>
    <row r="801" spans="1:28" ht="15.75" x14ac:dyDescent="0.25">
      <c r="A801" s="39">
        <v>45735</v>
      </c>
      <c r="B801" s="33" t="s">
        <v>126</v>
      </c>
      <c r="C801" s="35"/>
      <c r="D801" s="33" t="s">
        <v>31</v>
      </c>
      <c r="E801" s="35" t="s">
        <v>117</v>
      </c>
      <c r="F801" s="35">
        <v>145</v>
      </c>
      <c r="G801" s="35" t="s">
        <v>51</v>
      </c>
      <c r="H801" s="35">
        <v>115000</v>
      </c>
      <c r="I801" s="20">
        <f t="shared" si="135"/>
        <v>16675000</v>
      </c>
      <c r="J801" s="36" t="s">
        <v>26</v>
      </c>
      <c r="K801" s="20"/>
      <c r="L801" s="9">
        <f t="shared" si="142"/>
        <v>0</v>
      </c>
      <c r="M801" s="9"/>
      <c r="N801" s="9"/>
      <c r="O801" s="9">
        <f t="shared" si="143"/>
        <v>0</v>
      </c>
      <c r="P801" s="9"/>
      <c r="Q801" s="9"/>
      <c r="R801" s="9">
        <f t="shared" si="144"/>
        <v>0</v>
      </c>
      <c r="S801" s="9"/>
      <c r="T801" s="9"/>
      <c r="U801" s="9">
        <f t="shared" si="145"/>
        <v>0</v>
      </c>
      <c r="V801" s="9"/>
      <c r="W801" s="9"/>
      <c r="X801" s="9">
        <f t="shared" si="146"/>
        <v>0</v>
      </c>
      <c r="Y801" s="9"/>
      <c r="Z801" s="9"/>
      <c r="AA801" s="10">
        <f t="shared" si="147"/>
        <v>16675000</v>
      </c>
      <c r="AB801" s="11"/>
    </row>
    <row r="802" spans="1:28" ht="15.75" x14ac:dyDescent="0.25">
      <c r="A802" s="39">
        <v>45735</v>
      </c>
      <c r="B802" s="33" t="s">
        <v>126</v>
      </c>
      <c r="C802" s="33"/>
      <c r="D802" s="33" t="s">
        <v>31</v>
      </c>
      <c r="E802" s="33" t="s">
        <v>123</v>
      </c>
      <c r="F802" s="33">
        <v>7.5</v>
      </c>
      <c r="G802" s="35" t="s">
        <v>51</v>
      </c>
      <c r="H802" s="33">
        <v>100000</v>
      </c>
      <c r="I802" s="20">
        <f t="shared" si="135"/>
        <v>750000</v>
      </c>
      <c r="J802" s="34" t="s">
        <v>26</v>
      </c>
      <c r="K802" s="20"/>
      <c r="L802" s="9">
        <f t="shared" si="142"/>
        <v>0</v>
      </c>
      <c r="M802" s="9"/>
      <c r="N802" s="9"/>
      <c r="O802" s="9">
        <f t="shared" si="143"/>
        <v>0</v>
      </c>
      <c r="P802" s="9"/>
      <c r="Q802" s="9"/>
      <c r="R802" s="9">
        <f t="shared" si="144"/>
        <v>0</v>
      </c>
      <c r="S802" s="9"/>
      <c r="T802" s="9"/>
      <c r="U802" s="9">
        <f t="shared" si="145"/>
        <v>0</v>
      </c>
      <c r="V802" s="9"/>
      <c r="W802" s="9"/>
      <c r="X802" s="9">
        <f t="shared" si="146"/>
        <v>0</v>
      </c>
      <c r="Y802" s="9"/>
      <c r="Z802" s="9"/>
      <c r="AA802" s="10">
        <f t="shared" si="147"/>
        <v>750000</v>
      </c>
      <c r="AB802" s="11"/>
    </row>
    <row r="803" spans="1:28" ht="15.75" x14ac:dyDescent="0.25">
      <c r="A803" s="39">
        <v>45735</v>
      </c>
      <c r="B803" s="33" t="s">
        <v>370</v>
      </c>
      <c r="C803" s="33"/>
      <c r="D803" s="35" t="s">
        <v>41</v>
      </c>
      <c r="E803" s="33" t="s">
        <v>110</v>
      </c>
      <c r="F803" s="33">
        <v>1600</v>
      </c>
      <c r="G803" s="35" t="s">
        <v>29</v>
      </c>
      <c r="H803" s="33">
        <v>2000</v>
      </c>
      <c r="I803" s="20">
        <f t="shared" si="135"/>
        <v>3200000</v>
      </c>
      <c r="J803" s="37" t="s">
        <v>240</v>
      </c>
      <c r="K803" s="20"/>
      <c r="L803" s="9">
        <f t="shared" si="142"/>
        <v>0</v>
      </c>
      <c r="M803" s="9"/>
      <c r="N803" s="9"/>
      <c r="O803" s="9">
        <f t="shared" si="143"/>
        <v>3200000</v>
      </c>
      <c r="P803" s="9">
        <v>3200000</v>
      </c>
      <c r="Q803" s="9"/>
      <c r="R803" s="9">
        <f t="shared" si="144"/>
        <v>0</v>
      </c>
      <c r="S803" s="9"/>
      <c r="T803" s="9"/>
      <c r="U803" s="9">
        <f t="shared" si="145"/>
        <v>0</v>
      </c>
      <c r="V803" s="9"/>
      <c r="W803" s="9"/>
      <c r="X803" s="9">
        <f t="shared" si="146"/>
        <v>0</v>
      </c>
      <c r="Y803" s="9"/>
      <c r="Z803" s="9"/>
      <c r="AA803" s="10">
        <f t="shared" si="147"/>
        <v>0</v>
      </c>
      <c r="AB803" s="11">
        <v>45740</v>
      </c>
    </row>
    <row r="804" spans="1:28" ht="15.75" x14ac:dyDescent="0.25">
      <c r="A804" s="39">
        <v>45735</v>
      </c>
      <c r="B804" s="33" t="s">
        <v>402</v>
      </c>
      <c r="C804" s="33"/>
      <c r="D804" s="35" t="s">
        <v>31</v>
      </c>
      <c r="E804" s="33" t="s">
        <v>774</v>
      </c>
      <c r="F804" s="33">
        <v>1</v>
      </c>
      <c r="G804" s="33" t="s">
        <v>33</v>
      </c>
      <c r="H804" s="33">
        <v>150000</v>
      </c>
      <c r="I804" s="20">
        <f t="shared" si="135"/>
        <v>150000</v>
      </c>
      <c r="J804" s="34" t="s">
        <v>26</v>
      </c>
      <c r="K804" s="20"/>
      <c r="L804" s="9">
        <f t="shared" si="142"/>
        <v>0</v>
      </c>
      <c r="M804" s="9"/>
      <c r="N804" s="9"/>
      <c r="O804" s="9">
        <f t="shared" si="143"/>
        <v>0</v>
      </c>
      <c r="P804" s="9"/>
      <c r="Q804" s="9"/>
      <c r="R804" s="9">
        <f t="shared" si="144"/>
        <v>0</v>
      </c>
      <c r="S804" s="9"/>
      <c r="T804" s="9"/>
      <c r="U804" s="9">
        <f t="shared" si="145"/>
        <v>0</v>
      </c>
      <c r="V804" s="9"/>
      <c r="W804" s="9"/>
      <c r="X804" s="9">
        <f t="shared" si="146"/>
        <v>0</v>
      </c>
      <c r="Y804" s="9"/>
      <c r="Z804" s="9"/>
      <c r="AA804" s="10">
        <f t="shared" si="147"/>
        <v>150000</v>
      </c>
      <c r="AB804" s="11"/>
    </row>
    <row r="805" spans="1:28" ht="15.75" x14ac:dyDescent="0.25">
      <c r="A805" s="39">
        <v>45735</v>
      </c>
      <c r="B805" s="33" t="s">
        <v>824</v>
      </c>
      <c r="C805" s="33"/>
      <c r="D805" s="33" t="s">
        <v>41</v>
      </c>
      <c r="E805" s="33" t="s">
        <v>263</v>
      </c>
      <c r="F805" s="33">
        <v>750</v>
      </c>
      <c r="G805" s="33" t="s">
        <v>29</v>
      </c>
      <c r="H805" s="33">
        <v>1505</v>
      </c>
      <c r="I805" s="20">
        <f t="shared" si="135"/>
        <v>1128750</v>
      </c>
      <c r="J805" s="37" t="s">
        <v>241</v>
      </c>
      <c r="K805" s="20"/>
      <c r="L805" s="9">
        <f t="shared" si="142"/>
        <v>0</v>
      </c>
      <c r="M805" s="9"/>
      <c r="N805" s="9"/>
      <c r="O805" s="9">
        <f t="shared" si="143"/>
        <v>0</v>
      </c>
      <c r="P805" s="9"/>
      <c r="Q805" s="9"/>
      <c r="R805" s="9">
        <f t="shared" si="144"/>
        <v>1128750</v>
      </c>
      <c r="S805" s="9">
        <v>1128750</v>
      </c>
      <c r="T805" s="9"/>
      <c r="U805" s="9">
        <f t="shared" si="145"/>
        <v>0</v>
      </c>
      <c r="V805" s="9"/>
      <c r="W805" s="9"/>
      <c r="X805" s="9">
        <f t="shared" si="146"/>
        <v>0</v>
      </c>
      <c r="Y805" s="9"/>
      <c r="Z805" s="9"/>
      <c r="AA805" s="10">
        <f t="shared" si="147"/>
        <v>0</v>
      </c>
      <c r="AB805" s="11">
        <v>45736</v>
      </c>
    </row>
    <row r="806" spans="1:28" ht="15.75" x14ac:dyDescent="0.25">
      <c r="A806" s="39">
        <v>45735</v>
      </c>
      <c r="B806" s="33" t="s">
        <v>108</v>
      </c>
      <c r="C806" s="33"/>
      <c r="D806" s="33" t="s">
        <v>31</v>
      </c>
      <c r="E806" s="33" t="s">
        <v>95</v>
      </c>
      <c r="F806" s="33">
        <v>500</v>
      </c>
      <c r="G806" s="33" t="s">
        <v>29</v>
      </c>
      <c r="H806" s="33">
        <v>4000</v>
      </c>
      <c r="I806" s="20">
        <f t="shared" si="135"/>
        <v>2000000</v>
      </c>
      <c r="J806" s="37" t="s">
        <v>240</v>
      </c>
      <c r="K806" s="20"/>
      <c r="L806" s="9">
        <f t="shared" si="142"/>
        <v>0</v>
      </c>
      <c r="M806" s="9"/>
      <c r="N806" s="9"/>
      <c r="O806" s="9">
        <f t="shared" si="143"/>
        <v>2000000</v>
      </c>
      <c r="P806" s="9">
        <v>2000000</v>
      </c>
      <c r="Q806" s="9"/>
      <c r="R806" s="9">
        <f t="shared" si="144"/>
        <v>0</v>
      </c>
      <c r="S806" s="9"/>
      <c r="T806" s="9"/>
      <c r="U806" s="9">
        <f t="shared" si="145"/>
        <v>0</v>
      </c>
      <c r="V806" s="9"/>
      <c r="W806" s="9"/>
      <c r="X806" s="9">
        <f t="shared" si="146"/>
        <v>0</v>
      </c>
      <c r="Y806" s="9"/>
      <c r="Z806" s="9"/>
      <c r="AA806" s="10">
        <f t="shared" si="147"/>
        <v>0</v>
      </c>
      <c r="AB806" s="11">
        <v>45735</v>
      </c>
    </row>
    <row r="807" spans="1:28" ht="15.75" x14ac:dyDescent="0.25">
      <c r="A807" s="39">
        <v>45735</v>
      </c>
      <c r="B807" s="33" t="s">
        <v>108</v>
      </c>
      <c r="C807" s="33"/>
      <c r="D807" s="33" t="s">
        <v>31</v>
      </c>
      <c r="E807" s="33" t="s">
        <v>299</v>
      </c>
      <c r="F807" s="33">
        <v>1</v>
      </c>
      <c r="G807" s="33" t="s">
        <v>779</v>
      </c>
      <c r="H807" s="33">
        <v>1200000</v>
      </c>
      <c r="I807" s="20">
        <f t="shared" si="135"/>
        <v>1200000</v>
      </c>
      <c r="J807" s="37" t="s">
        <v>240</v>
      </c>
      <c r="K807" s="20"/>
      <c r="L807" s="9">
        <f t="shared" si="142"/>
        <v>0</v>
      </c>
      <c r="M807" s="9"/>
      <c r="N807" s="9"/>
      <c r="O807" s="9">
        <f t="shared" si="143"/>
        <v>1200000</v>
      </c>
      <c r="P807" s="9">
        <v>1200000</v>
      </c>
      <c r="Q807" s="9"/>
      <c r="R807" s="9">
        <f t="shared" si="144"/>
        <v>0</v>
      </c>
      <c r="S807" s="9"/>
      <c r="T807" s="9"/>
      <c r="U807" s="9">
        <f t="shared" si="145"/>
        <v>0</v>
      </c>
      <c r="V807" s="9"/>
      <c r="W807" s="9"/>
      <c r="X807" s="9">
        <f t="shared" si="146"/>
        <v>0</v>
      </c>
      <c r="Y807" s="9"/>
      <c r="Z807" s="9"/>
      <c r="AA807" s="10">
        <f t="shared" si="147"/>
        <v>0</v>
      </c>
      <c r="AB807" s="11">
        <v>45735</v>
      </c>
    </row>
    <row r="808" spans="1:28" ht="15.75" x14ac:dyDescent="0.25">
      <c r="A808" s="39">
        <v>45735</v>
      </c>
      <c r="B808" s="33" t="s">
        <v>207</v>
      </c>
      <c r="C808" s="33"/>
      <c r="D808" s="33" t="s">
        <v>41</v>
      </c>
      <c r="E808" s="33" t="s">
        <v>110</v>
      </c>
      <c r="F808" s="33">
        <v>1800</v>
      </c>
      <c r="G808" s="33" t="s">
        <v>29</v>
      </c>
      <c r="H808" s="33">
        <v>1950</v>
      </c>
      <c r="I808" s="20">
        <f t="shared" si="135"/>
        <v>3510000</v>
      </c>
      <c r="J808" s="37" t="s">
        <v>241</v>
      </c>
      <c r="K808" s="20"/>
      <c r="L808" s="9">
        <f t="shared" si="142"/>
        <v>0</v>
      </c>
      <c r="M808" s="9"/>
      <c r="N808" s="9"/>
      <c r="O808" s="9">
        <f t="shared" si="143"/>
        <v>0</v>
      </c>
      <c r="P808" s="9"/>
      <c r="Q808" s="9"/>
      <c r="R808" s="9">
        <f t="shared" si="144"/>
        <v>0</v>
      </c>
      <c r="S808" s="9"/>
      <c r="T808" s="9"/>
      <c r="U808" s="9">
        <f t="shared" si="145"/>
        <v>3510000</v>
      </c>
      <c r="V808" s="9">
        <v>3510000</v>
      </c>
      <c r="W808" s="9"/>
      <c r="X808" s="9">
        <f t="shared" si="146"/>
        <v>0</v>
      </c>
      <c r="Y808" s="9"/>
      <c r="Z808" s="9"/>
      <c r="AA808" s="10">
        <f t="shared" si="147"/>
        <v>0</v>
      </c>
      <c r="AB808" s="11">
        <v>45735</v>
      </c>
    </row>
    <row r="809" spans="1:28" ht="15.75" x14ac:dyDescent="0.25">
      <c r="A809" s="39">
        <v>45735</v>
      </c>
      <c r="B809" s="33" t="s">
        <v>231</v>
      </c>
      <c r="C809" s="33"/>
      <c r="D809" s="33"/>
      <c r="E809" s="33" t="s">
        <v>482</v>
      </c>
      <c r="F809" s="33">
        <v>61.6</v>
      </c>
      <c r="G809" s="33" t="s">
        <v>51</v>
      </c>
      <c r="H809" s="33"/>
      <c r="I809" s="20">
        <f t="shared" si="135"/>
        <v>0</v>
      </c>
      <c r="J809" s="34" t="s">
        <v>26</v>
      </c>
      <c r="K809" s="20"/>
      <c r="L809" s="9">
        <f t="shared" si="142"/>
        <v>0</v>
      </c>
      <c r="M809" s="9"/>
      <c r="N809" s="9"/>
      <c r="O809" s="9">
        <f t="shared" si="143"/>
        <v>0</v>
      </c>
      <c r="P809" s="9"/>
      <c r="Q809" s="9"/>
      <c r="R809" s="9">
        <f t="shared" si="144"/>
        <v>0</v>
      </c>
      <c r="S809" s="9"/>
      <c r="T809" s="9"/>
      <c r="U809" s="9">
        <f t="shared" si="145"/>
        <v>0</v>
      </c>
      <c r="V809" s="9"/>
      <c r="W809" s="9"/>
      <c r="X809" s="9">
        <f t="shared" si="146"/>
        <v>0</v>
      </c>
      <c r="Y809" s="9"/>
      <c r="Z809" s="9"/>
      <c r="AA809" s="10">
        <f t="shared" si="147"/>
        <v>0</v>
      </c>
      <c r="AB809" s="11"/>
    </row>
    <row r="810" spans="1:28" ht="15.75" x14ac:dyDescent="0.25">
      <c r="A810" s="39">
        <v>45735</v>
      </c>
      <c r="B810" s="33" t="s">
        <v>191</v>
      </c>
      <c r="C810" s="33"/>
      <c r="D810" s="33" t="s">
        <v>31</v>
      </c>
      <c r="E810" s="33" t="s">
        <v>110</v>
      </c>
      <c r="F810" s="33">
        <v>2000</v>
      </c>
      <c r="G810" s="33" t="s">
        <v>29</v>
      </c>
      <c r="H810" s="33">
        <v>1750</v>
      </c>
      <c r="I810" s="20">
        <f t="shared" si="135"/>
        <v>3500000</v>
      </c>
      <c r="J810" s="34" t="s">
        <v>26</v>
      </c>
      <c r="K810" s="20"/>
      <c r="L810" s="9">
        <f t="shared" si="142"/>
        <v>0</v>
      </c>
      <c r="M810" s="9"/>
      <c r="N810" s="9"/>
      <c r="O810" s="9">
        <f t="shared" si="143"/>
        <v>0</v>
      </c>
      <c r="P810" s="9"/>
      <c r="Q810" s="9"/>
      <c r="R810" s="9">
        <f t="shared" si="144"/>
        <v>0</v>
      </c>
      <c r="S810" s="9"/>
      <c r="T810" s="9"/>
      <c r="U810" s="9">
        <f t="shared" si="145"/>
        <v>0</v>
      </c>
      <c r="V810" s="9"/>
      <c r="W810" s="9"/>
      <c r="X810" s="9">
        <f t="shared" si="146"/>
        <v>0</v>
      </c>
      <c r="Y810" s="9"/>
      <c r="Z810" s="9"/>
      <c r="AA810" s="10">
        <f t="shared" si="147"/>
        <v>3500000</v>
      </c>
      <c r="AB810" s="11"/>
    </row>
    <row r="811" spans="1:28" ht="15.75" x14ac:dyDescent="0.25">
      <c r="A811" s="39">
        <v>45735</v>
      </c>
      <c r="B811" s="33" t="s">
        <v>151</v>
      </c>
      <c r="C811" s="33"/>
      <c r="D811" s="33" t="s">
        <v>31</v>
      </c>
      <c r="E811" s="33" t="s">
        <v>136</v>
      </c>
      <c r="F811" s="33">
        <v>23.5</v>
      </c>
      <c r="G811" s="33" t="s">
        <v>51</v>
      </c>
      <c r="H811" s="33">
        <v>46000</v>
      </c>
      <c r="I811" s="20">
        <f t="shared" si="135"/>
        <v>1081000</v>
      </c>
      <c r="J811" s="34" t="s">
        <v>26</v>
      </c>
      <c r="K811" s="20"/>
      <c r="L811" s="9">
        <f t="shared" si="142"/>
        <v>0</v>
      </c>
      <c r="M811" s="9"/>
      <c r="N811" s="9"/>
      <c r="O811" s="9">
        <f t="shared" si="143"/>
        <v>0</v>
      </c>
      <c r="P811" s="9"/>
      <c r="Q811" s="9"/>
      <c r="R811" s="9">
        <f t="shared" si="144"/>
        <v>0</v>
      </c>
      <c r="S811" s="9"/>
      <c r="T811" s="9"/>
      <c r="U811" s="9">
        <f t="shared" si="145"/>
        <v>0</v>
      </c>
      <c r="V811" s="9"/>
      <c r="W811" s="9"/>
      <c r="X811" s="9">
        <f t="shared" si="146"/>
        <v>0</v>
      </c>
      <c r="Y811" s="9"/>
      <c r="Z811" s="9"/>
      <c r="AA811" s="10">
        <f t="shared" si="147"/>
        <v>1081000</v>
      </c>
      <c r="AB811" s="11"/>
    </row>
    <row r="812" spans="1:28" ht="15.75" x14ac:dyDescent="0.25">
      <c r="A812" s="32">
        <v>45735</v>
      </c>
      <c r="B812" s="33" t="s">
        <v>151</v>
      </c>
      <c r="C812" s="33"/>
      <c r="D812" s="33" t="s">
        <v>31</v>
      </c>
      <c r="E812" s="33" t="s">
        <v>97</v>
      </c>
      <c r="F812" s="33">
        <v>20.9</v>
      </c>
      <c r="G812" s="33" t="s">
        <v>51</v>
      </c>
      <c r="H812" s="33">
        <v>46000</v>
      </c>
      <c r="I812" s="20">
        <f t="shared" si="135"/>
        <v>961399.99999999988</v>
      </c>
      <c r="J812" s="34" t="s">
        <v>26</v>
      </c>
      <c r="K812" s="20"/>
      <c r="L812" s="9">
        <f t="shared" si="142"/>
        <v>0</v>
      </c>
      <c r="M812" s="9"/>
      <c r="N812" s="9"/>
      <c r="O812" s="9">
        <f t="shared" si="143"/>
        <v>0</v>
      </c>
      <c r="P812" s="9"/>
      <c r="Q812" s="9"/>
      <c r="R812" s="9">
        <f t="shared" si="144"/>
        <v>0</v>
      </c>
      <c r="S812" s="9"/>
      <c r="T812" s="9"/>
      <c r="U812" s="9">
        <f t="shared" si="145"/>
        <v>0</v>
      </c>
      <c r="V812" s="9"/>
      <c r="W812" s="9"/>
      <c r="X812" s="9">
        <f t="shared" si="146"/>
        <v>0</v>
      </c>
      <c r="Y812" s="9"/>
      <c r="Z812" s="9"/>
      <c r="AA812" s="10">
        <f t="shared" si="147"/>
        <v>961399.99999999988</v>
      </c>
      <c r="AB812" s="11"/>
    </row>
    <row r="813" spans="1:28" ht="15.75" x14ac:dyDescent="0.25">
      <c r="A813" s="39">
        <v>45735</v>
      </c>
      <c r="B813" s="33" t="s">
        <v>151</v>
      </c>
      <c r="C813" s="33"/>
      <c r="D813" s="33" t="s">
        <v>31</v>
      </c>
      <c r="E813" s="33" t="s">
        <v>362</v>
      </c>
      <c r="F813" s="33">
        <v>14.7</v>
      </c>
      <c r="G813" s="33" t="s">
        <v>51</v>
      </c>
      <c r="H813" s="33">
        <v>46000</v>
      </c>
      <c r="I813" s="20">
        <f>F813*H813</f>
        <v>676200</v>
      </c>
      <c r="J813" s="34" t="s">
        <v>26</v>
      </c>
      <c r="K813" s="20"/>
      <c r="L813" s="9">
        <f t="shared" si="142"/>
        <v>0</v>
      </c>
      <c r="M813" s="9"/>
      <c r="N813" s="9"/>
      <c r="O813" s="9">
        <f t="shared" si="143"/>
        <v>0</v>
      </c>
      <c r="P813" s="9"/>
      <c r="Q813" s="9"/>
      <c r="R813" s="9">
        <f t="shared" si="144"/>
        <v>0</v>
      </c>
      <c r="S813" s="9"/>
      <c r="T813" s="9"/>
      <c r="U813" s="9">
        <f t="shared" si="145"/>
        <v>0</v>
      </c>
      <c r="V813" s="9"/>
      <c r="W813" s="9"/>
      <c r="X813" s="9">
        <f t="shared" si="146"/>
        <v>0</v>
      </c>
      <c r="Y813" s="9"/>
      <c r="Z813" s="9"/>
      <c r="AA813" s="10">
        <f t="shared" si="147"/>
        <v>676200</v>
      </c>
      <c r="AB813" s="11"/>
    </row>
    <row r="814" spans="1:28" ht="15.75" x14ac:dyDescent="0.25">
      <c r="A814" s="32">
        <v>45735</v>
      </c>
      <c r="B814" s="33" t="s">
        <v>870</v>
      </c>
      <c r="C814" s="33"/>
      <c r="D814" s="33" t="s">
        <v>31</v>
      </c>
      <c r="E814" s="33" t="s">
        <v>73</v>
      </c>
      <c r="F814" s="33">
        <v>40</v>
      </c>
      <c r="G814" s="33" t="s">
        <v>74</v>
      </c>
      <c r="H814" s="33">
        <v>50000</v>
      </c>
      <c r="I814" s="20">
        <f>F814*H814</f>
        <v>2000000</v>
      </c>
      <c r="J814" s="37" t="s">
        <v>240</v>
      </c>
      <c r="K814" s="20"/>
      <c r="L814" s="9">
        <f t="shared" si="142"/>
        <v>0</v>
      </c>
      <c r="M814" s="9"/>
      <c r="N814" s="9"/>
      <c r="O814" s="9">
        <f t="shared" si="143"/>
        <v>2000000</v>
      </c>
      <c r="P814" s="9">
        <v>2000000</v>
      </c>
      <c r="Q814" s="9"/>
      <c r="R814" s="9">
        <f t="shared" si="144"/>
        <v>0</v>
      </c>
      <c r="S814" s="9"/>
      <c r="T814" s="9"/>
      <c r="U814" s="9">
        <f t="shared" si="145"/>
        <v>0</v>
      </c>
      <c r="V814" s="9"/>
      <c r="W814" s="9"/>
      <c r="X814" s="9">
        <f t="shared" si="146"/>
        <v>0</v>
      </c>
      <c r="Y814" s="9"/>
      <c r="Z814" s="9"/>
      <c r="AA814" s="10">
        <f t="shared" si="147"/>
        <v>0</v>
      </c>
      <c r="AB814" s="11">
        <v>45735</v>
      </c>
    </row>
    <row r="815" spans="1:28" ht="15.75" x14ac:dyDescent="0.25">
      <c r="A815" s="39">
        <v>45736</v>
      </c>
      <c r="B815" s="35" t="s">
        <v>872</v>
      </c>
      <c r="C815" s="35"/>
      <c r="D815" s="35" t="s">
        <v>31</v>
      </c>
      <c r="E815" s="35" t="s">
        <v>175</v>
      </c>
      <c r="F815" s="35">
        <v>2000</v>
      </c>
      <c r="G815" s="35" t="s">
        <v>25</v>
      </c>
      <c r="H815" s="35">
        <v>1700</v>
      </c>
      <c r="I815" s="20">
        <f t="shared" ref="I815:I877" si="148">F815*H815</f>
        <v>3400000</v>
      </c>
      <c r="J815" s="37" t="s">
        <v>240</v>
      </c>
      <c r="K815" s="20"/>
      <c r="L815" s="9">
        <f>M815+N815</f>
        <v>0</v>
      </c>
      <c r="M815" s="9"/>
      <c r="N815" s="9"/>
      <c r="O815" s="9">
        <f>P815+Q815</f>
        <v>3400000</v>
      </c>
      <c r="P815" s="9">
        <v>3400000</v>
      </c>
      <c r="Q815" s="9"/>
      <c r="R815" s="9">
        <f>S815+T815</f>
        <v>0</v>
      </c>
      <c r="S815" s="9"/>
      <c r="T815" s="9"/>
      <c r="U815" s="9">
        <f>V815+W815</f>
        <v>0</v>
      </c>
      <c r="V815" s="9"/>
      <c r="W815" s="9"/>
      <c r="X815" s="9">
        <f>Y815+Z815</f>
        <v>0</v>
      </c>
      <c r="Y815" s="9"/>
      <c r="Z815" s="9"/>
      <c r="AA815" s="10">
        <f>C815+I815-L815-O815-U815-X815-R815</f>
        <v>0</v>
      </c>
      <c r="AB815" s="11">
        <v>45735</v>
      </c>
    </row>
    <row r="816" spans="1:28" ht="15.75" x14ac:dyDescent="0.25">
      <c r="A816" s="39">
        <v>45736</v>
      </c>
      <c r="B816" s="33" t="s">
        <v>674</v>
      </c>
      <c r="C816" s="33"/>
      <c r="D816" s="35" t="s">
        <v>31</v>
      </c>
      <c r="E816" s="33" t="s">
        <v>136</v>
      </c>
      <c r="F816" s="33">
        <v>47.4</v>
      </c>
      <c r="G816" s="33" t="s">
        <v>51</v>
      </c>
      <c r="H816" s="33">
        <v>46000</v>
      </c>
      <c r="I816" s="20">
        <f t="shared" si="148"/>
        <v>2180400</v>
      </c>
      <c r="J816" s="34" t="s">
        <v>26</v>
      </c>
      <c r="K816" s="20"/>
      <c r="L816" s="9">
        <f t="shared" ref="L816:L843" si="149">M816+N816</f>
        <v>0</v>
      </c>
      <c r="M816" s="9"/>
      <c r="N816" s="9"/>
      <c r="O816" s="9">
        <f t="shared" ref="O816:O843" si="150">P816+Q816</f>
        <v>0</v>
      </c>
      <c r="P816" s="9"/>
      <c r="Q816" s="9"/>
      <c r="R816" s="9">
        <f t="shared" ref="R816:R843" si="151">S816+T816</f>
        <v>0</v>
      </c>
      <c r="S816" s="9"/>
      <c r="T816" s="9"/>
      <c r="U816" s="9">
        <f t="shared" ref="U816:U843" si="152">V816+W816</f>
        <v>0</v>
      </c>
      <c r="V816" s="9"/>
      <c r="W816" s="9"/>
      <c r="X816" s="9">
        <f t="shared" ref="X816:X843" si="153">Y816+Z816</f>
        <v>0</v>
      </c>
      <c r="Y816" s="9"/>
      <c r="Z816" s="9"/>
      <c r="AA816" s="10">
        <f t="shared" ref="AA816:AA843" si="154">C816+I816-L816-O816-U816-X816-R816</f>
        <v>2180400</v>
      </c>
      <c r="AB816" s="11"/>
    </row>
    <row r="817" spans="1:28" ht="15.75" x14ac:dyDescent="0.25">
      <c r="A817" s="39">
        <v>45736</v>
      </c>
      <c r="B817" s="33" t="s">
        <v>44</v>
      </c>
      <c r="C817" s="33"/>
      <c r="D817" s="35" t="s">
        <v>31</v>
      </c>
      <c r="E817" s="33" t="s">
        <v>45</v>
      </c>
      <c r="F817" s="33">
        <v>175</v>
      </c>
      <c r="G817" s="33" t="s">
        <v>51</v>
      </c>
      <c r="H817" s="33">
        <v>180000</v>
      </c>
      <c r="I817" s="20">
        <f t="shared" si="148"/>
        <v>31500000</v>
      </c>
      <c r="J817" s="42" t="s">
        <v>43</v>
      </c>
      <c r="K817" s="20"/>
      <c r="L817" s="9">
        <f t="shared" si="149"/>
        <v>3950000</v>
      </c>
      <c r="M817" s="9">
        <v>3950000</v>
      </c>
      <c r="N817" s="9"/>
      <c r="O817" s="9">
        <f t="shared" si="150"/>
        <v>0</v>
      </c>
      <c r="P817" s="9"/>
      <c r="Q817" s="9"/>
      <c r="R817" s="9">
        <f t="shared" si="151"/>
        <v>0</v>
      </c>
      <c r="S817" s="9"/>
      <c r="T817" s="9"/>
      <c r="U817" s="9">
        <f t="shared" si="152"/>
        <v>0</v>
      </c>
      <c r="V817" s="9"/>
      <c r="W817" s="9"/>
      <c r="X817" s="9">
        <f t="shared" si="153"/>
        <v>0</v>
      </c>
      <c r="Y817" s="9"/>
      <c r="Z817" s="9"/>
      <c r="AA817" s="10">
        <f t="shared" si="154"/>
        <v>27550000</v>
      </c>
      <c r="AB817" s="11"/>
    </row>
    <row r="818" spans="1:28" ht="15.75" x14ac:dyDescent="0.25">
      <c r="A818" s="39">
        <v>45736</v>
      </c>
      <c r="B818" s="33" t="s">
        <v>586</v>
      </c>
      <c r="C818" s="33"/>
      <c r="D818" s="35" t="s">
        <v>31</v>
      </c>
      <c r="E818" s="33" t="s">
        <v>187</v>
      </c>
      <c r="F818" s="33">
        <v>2</v>
      </c>
      <c r="G818" s="33" t="s">
        <v>23</v>
      </c>
      <c r="H818" s="33">
        <v>400000</v>
      </c>
      <c r="I818" s="20">
        <f t="shared" si="148"/>
        <v>800000</v>
      </c>
      <c r="J818" s="37" t="s">
        <v>241</v>
      </c>
      <c r="K818" s="20"/>
      <c r="L818" s="9">
        <f t="shared" si="149"/>
        <v>0</v>
      </c>
      <c r="M818" s="9"/>
      <c r="N818" s="9"/>
      <c r="O818" s="9">
        <f t="shared" si="150"/>
        <v>0</v>
      </c>
      <c r="P818" s="9"/>
      <c r="Q818" s="9"/>
      <c r="R818" s="9">
        <f t="shared" si="151"/>
        <v>0</v>
      </c>
      <c r="S818" s="9"/>
      <c r="T818" s="9"/>
      <c r="U818" s="9">
        <f t="shared" si="152"/>
        <v>800000</v>
      </c>
      <c r="V818" s="9">
        <v>800000</v>
      </c>
      <c r="W818" s="9"/>
      <c r="X818" s="9">
        <f t="shared" si="153"/>
        <v>0</v>
      </c>
      <c r="Y818" s="9"/>
      <c r="Z818" s="9"/>
      <c r="AA818" s="10">
        <f t="shared" si="154"/>
        <v>0</v>
      </c>
      <c r="AB818" s="11">
        <v>45738</v>
      </c>
    </row>
    <row r="819" spans="1:28" ht="15.75" x14ac:dyDescent="0.25">
      <c r="A819" s="39">
        <v>45736</v>
      </c>
      <c r="B819" s="33" t="s">
        <v>53</v>
      </c>
      <c r="C819" s="33"/>
      <c r="D819" s="35" t="s">
        <v>31</v>
      </c>
      <c r="E819" s="33" t="s">
        <v>102</v>
      </c>
      <c r="F819" s="33">
        <v>24</v>
      </c>
      <c r="G819" s="33" t="s">
        <v>74</v>
      </c>
      <c r="H819" s="33">
        <v>65000</v>
      </c>
      <c r="I819" s="20">
        <f t="shared" si="148"/>
        <v>1560000</v>
      </c>
      <c r="J819" s="34" t="s">
        <v>26</v>
      </c>
      <c r="K819" s="20"/>
      <c r="L819" s="9">
        <f t="shared" si="149"/>
        <v>0</v>
      </c>
      <c r="M819" s="9"/>
      <c r="N819" s="9"/>
      <c r="O819" s="9">
        <f t="shared" si="150"/>
        <v>0</v>
      </c>
      <c r="P819" s="9"/>
      <c r="Q819" s="9"/>
      <c r="R819" s="9">
        <f t="shared" si="151"/>
        <v>0</v>
      </c>
      <c r="S819" s="9"/>
      <c r="T819" s="9"/>
      <c r="U819" s="9">
        <f t="shared" si="152"/>
        <v>0</v>
      </c>
      <c r="V819" s="9"/>
      <c r="W819" s="9"/>
      <c r="X819" s="9">
        <f t="shared" si="153"/>
        <v>0</v>
      </c>
      <c r="Y819" s="9"/>
      <c r="Z819" s="9"/>
      <c r="AA819" s="10">
        <f t="shared" si="154"/>
        <v>1560000</v>
      </c>
      <c r="AB819" s="11"/>
    </row>
    <row r="820" spans="1:28" ht="15.75" x14ac:dyDescent="0.25">
      <c r="A820" s="39">
        <v>45736</v>
      </c>
      <c r="B820" s="33" t="s">
        <v>53</v>
      </c>
      <c r="C820" s="33"/>
      <c r="D820" s="35" t="s">
        <v>31</v>
      </c>
      <c r="E820" s="33" t="s">
        <v>122</v>
      </c>
      <c r="F820" s="33">
        <v>10</v>
      </c>
      <c r="G820" s="33" t="s">
        <v>51</v>
      </c>
      <c r="H820" s="33">
        <v>70000</v>
      </c>
      <c r="I820" s="20">
        <f t="shared" si="148"/>
        <v>700000</v>
      </c>
      <c r="J820" s="34" t="s">
        <v>26</v>
      </c>
      <c r="K820" s="20"/>
      <c r="L820" s="9">
        <f t="shared" si="149"/>
        <v>0</v>
      </c>
      <c r="M820" s="9"/>
      <c r="N820" s="9"/>
      <c r="O820" s="9">
        <f t="shared" si="150"/>
        <v>0</v>
      </c>
      <c r="P820" s="9"/>
      <c r="Q820" s="9"/>
      <c r="R820" s="9">
        <f t="shared" si="151"/>
        <v>0</v>
      </c>
      <c r="S820" s="9"/>
      <c r="T820" s="9"/>
      <c r="U820" s="9">
        <f t="shared" si="152"/>
        <v>0</v>
      </c>
      <c r="V820" s="9"/>
      <c r="W820" s="9"/>
      <c r="X820" s="9">
        <f t="shared" si="153"/>
        <v>0</v>
      </c>
      <c r="Y820" s="9"/>
      <c r="Z820" s="9"/>
      <c r="AA820" s="10">
        <f t="shared" si="154"/>
        <v>700000</v>
      </c>
      <c r="AB820" s="11"/>
    </row>
    <row r="821" spans="1:28" ht="15.75" x14ac:dyDescent="0.25">
      <c r="A821" s="39">
        <v>45736</v>
      </c>
      <c r="B821" s="33" t="s">
        <v>96</v>
      </c>
      <c r="C821" s="33"/>
      <c r="D821" s="33" t="s">
        <v>41</v>
      </c>
      <c r="E821" s="33" t="s">
        <v>190</v>
      </c>
      <c r="F821" s="33">
        <v>210</v>
      </c>
      <c r="G821" s="33" t="s">
        <v>51</v>
      </c>
      <c r="H821" s="33">
        <v>42000</v>
      </c>
      <c r="I821" s="20">
        <f t="shared" si="148"/>
        <v>8820000</v>
      </c>
      <c r="J821" s="34" t="s">
        <v>26</v>
      </c>
      <c r="K821" s="20" t="s">
        <v>877</v>
      </c>
      <c r="L821" s="9">
        <f t="shared" si="149"/>
        <v>0</v>
      </c>
      <c r="M821" s="9"/>
      <c r="N821" s="9"/>
      <c r="O821" s="9">
        <f t="shared" si="150"/>
        <v>0</v>
      </c>
      <c r="P821" s="9"/>
      <c r="Q821" s="9"/>
      <c r="R821" s="9">
        <f t="shared" si="151"/>
        <v>0</v>
      </c>
      <c r="S821" s="9"/>
      <c r="T821" s="9"/>
      <c r="U821" s="9">
        <f t="shared" si="152"/>
        <v>0</v>
      </c>
      <c r="V821" s="9"/>
      <c r="W821" s="9"/>
      <c r="X821" s="9">
        <f t="shared" si="153"/>
        <v>0</v>
      </c>
      <c r="Y821" s="9"/>
      <c r="Z821" s="9"/>
      <c r="AA821" s="10">
        <f t="shared" si="154"/>
        <v>8820000</v>
      </c>
      <c r="AB821" s="11"/>
    </row>
    <row r="822" spans="1:28" ht="15.75" x14ac:dyDescent="0.25">
      <c r="A822" s="39">
        <v>45736</v>
      </c>
      <c r="B822" s="33" t="s">
        <v>871</v>
      </c>
      <c r="C822" s="33"/>
      <c r="D822" s="33" t="s">
        <v>31</v>
      </c>
      <c r="E822" s="33" t="s">
        <v>110</v>
      </c>
      <c r="F822" s="33">
        <v>1600</v>
      </c>
      <c r="G822" s="33" t="s">
        <v>29</v>
      </c>
      <c r="H822" s="33">
        <v>2000</v>
      </c>
      <c r="I822" s="20">
        <f t="shared" si="148"/>
        <v>3200000</v>
      </c>
      <c r="J822" s="37" t="s">
        <v>240</v>
      </c>
      <c r="K822" s="20"/>
      <c r="L822" s="9">
        <f t="shared" si="149"/>
        <v>0</v>
      </c>
      <c r="M822" s="9"/>
      <c r="N822" s="9"/>
      <c r="O822" s="9">
        <f t="shared" si="150"/>
        <v>3200000</v>
      </c>
      <c r="P822" s="9">
        <v>3200000</v>
      </c>
      <c r="Q822" s="9"/>
      <c r="R822" s="9">
        <f t="shared" si="151"/>
        <v>0</v>
      </c>
      <c r="S822" s="9"/>
      <c r="T822" s="9"/>
      <c r="U822" s="9">
        <f t="shared" si="152"/>
        <v>0</v>
      </c>
      <c r="V822" s="9"/>
      <c r="W822" s="9"/>
      <c r="X822" s="9">
        <f t="shared" si="153"/>
        <v>0</v>
      </c>
      <c r="Y822" s="9"/>
      <c r="Z822" s="9"/>
      <c r="AA822" s="10">
        <f t="shared" si="154"/>
        <v>0</v>
      </c>
      <c r="AB822" s="11">
        <v>45735</v>
      </c>
    </row>
    <row r="823" spans="1:28" ht="15.75" x14ac:dyDescent="0.25">
      <c r="A823" s="39">
        <v>45736</v>
      </c>
      <c r="B823" s="33" t="s">
        <v>189</v>
      </c>
      <c r="C823" s="33"/>
      <c r="D823" s="33" t="s">
        <v>31</v>
      </c>
      <c r="E823" s="33" t="s">
        <v>110</v>
      </c>
      <c r="F823" s="33">
        <v>800</v>
      </c>
      <c r="G823" s="33" t="s">
        <v>29</v>
      </c>
      <c r="H823" s="33">
        <v>1800</v>
      </c>
      <c r="I823" s="20">
        <f t="shared" si="148"/>
        <v>1440000</v>
      </c>
      <c r="J823" s="37" t="s">
        <v>241</v>
      </c>
      <c r="K823" s="20"/>
      <c r="L823" s="9">
        <f t="shared" si="149"/>
        <v>1440000</v>
      </c>
      <c r="M823" s="9">
        <v>1440000</v>
      </c>
      <c r="N823" s="9"/>
      <c r="O823" s="9">
        <f t="shared" si="150"/>
        <v>0</v>
      </c>
      <c r="P823" s="9"/>
      <c r="Q823" s="9"/>
      <c r="R823" s="9">
        <f t="shared" si="151"/>
        <v>0</v>
      </c>
      <c r="S823" s="9"/>
      <c r="T823" s="9"/>
      <c r="U823" s="9">
        <f t="shared" si="152"/>
        <v>0</v>
      </c>
      <c r="V823" s="9"/>
      <c r="W823" s="9"/>
      <c r="X823" s="9">
        <f t="shared" si="153"/>
        <v>0</v>
      </c>
      <c r="Y823" s="9"/>
      <c r="Z823" s="9"/>
      <c r="AA823" s="10">
        <f t="shared" si="154"/>
        <v>0</v>
      </c>
      <c r="AB823" s="11">
        <v>45736</v>
      </c>
    </row>
    <row r="824" spans="1:28" ht="15.75" x14ac:dyDescent="0.25">
      <c r="A824" s="39">
        <v>45736</v>
      </c>
      <c r="B824" s="33" t="s">
        <v>231</v>
      </c>
      <c r="C824" s="33"/>
      <c r="D824" s="33"/>
      <c r="E824" s="33" t="s">
        <v>85</v>
      </c>
      <c r="F824" s="33">
        <v>63.8</v>
      </c>
      <c r="G824" s="33" t="s">
        <v>51</v>
      </c>
      <c r="H824" s="33"/>
      <c r="I824" s="20">
        <f t="shared" si="148"/>
        <v>0</v>
      </c>
      <c r="J824" s="34" t="s">
        <v>26</v>
      </c>
      <c r="K824" s="20"/>
      <c r="L824" s="9">
        <f t="shared" si="149"/>
        <v>0</v>
      </c>
      <c r="M824" s="9"/>
      <c r="N824" s="9"/>
      <c r="O824" s="9">
        <f t="shared" si="150"/>
        <v>0</v>
      </c>
      <c r="P824" s="9"/>
      <c r="Q824" s="9"/>
      <c r="R824" s="9">
        <f t="shared" si="151"/>
        <v>0</v>
      </c>
      <c r="S824" s="9"/>
      <c r="T824" s="9"/>
      <c r="U824" s="9">
        <f t="shared" si="152"/>
        <v>0</v>
      </c>
      <c r="V824" s="9"/>
      <c r="W824" s="9"/>
      <c r="X824" s="9">
        <f t="shared" si="153"/>
        <v>0</v>
      </c>
      <c r="Y824" s="9"/>
      <c r="Z824" s="9"/>
      <c r="AA824" s="10">
        <f t="shared" si="154"/>
        <v>0</v>
      </c>
      <c r="AB824" s="11"/>
    </row>
    <row r="825" spans="1:28" ht="15.75" x14ac:dyDescent="0.25">
      <c r="A825" s="39">
        <v>45736</v>
      </c>
      <c r="B825" s="33" t="s">
        <v>231</v>
      </c>
      <c r="C825" s="33"/>
      <c r="D825" s="33"/>
      <c r="E825" s="33" t="s">
        <v>136</v>
      </c>
      <c r="F825" s="33">
        <v>24.7</v>
      </c>
      <c r="G825" s="33" t="s">
        <v>51</v>
      </c>
      <c r="H825" s="33"/>
      <c r="I825" s="20">
        <f t="shared" si="148"/>
        <v>0</v>
      </c>
      <c r="J825" s="34" t="s">
        <v>26</v>
      </c>
      <c r="K825" s="20"/>
      <c r="L825" s="9">
        <f t="shared" si="149"/>
        <v>0</v>
      </c>
      <c r="M825" s="9"/>
      <c r="N825" s="9"/>
      <c r="O825" s="9">
        <f t="shared" si="150"/>
        <v>0</v>
      </c>
      <c r="P825" s="9"/>
      <c r="Q825" s="9"/>
      <c r="R825" s="9">
        <f t="shared" si="151"/>
        <v>0</v>
      </c>
      <c r="S825" s="9"/>
      <c r="T825" s="9"/>
      <c r="U825" s="9">
        <f t="shared" si="152"/>
        <v>0</v>
      </c>
      <c r="V825" s="9"/>
      <c r="W825" s="9"/>
      <c r="X825" s="9">
        <f t="shared" si="153"/>
        <v>0</v>
      </c>
      <c r="Y825" s="9"/>
      <c r="Z825" s="9"/>
      <c r="AA825" s="10">
        <f t="shared" si="154"/>
        <v>0</v>
      </c>
      <c r="AB825" s="11"/>
    </row>
    <row r="826" spans="1:28" ht="15.75" x14ac:dyDescent="0.25">
      <c r="A826" s="39">
        <v>45736</v>
      </c>
      <c r="B826" s="33" t="s">
        <v>374</v>
      </c>
      <c r="C826" s="33"/>
      <c r="D826" s="33" t="s">
        <v>31</v>
      </c>
      <c r="E826" s="33" t="s">
        <v>102</v>
      </c>
      <c r="F826" s="33">
        <v>12</v>
      </c>
      <c r="G826" s="33" t="s">
        <v>74</v>
      </c>
      <c r="H826" s="33">
        <v>65000</v>
      </c>
      <c r="I826" s="20">
        <f t="shared" si="148"/>
        <v>780000</v>
      </c>
      <c r="J826" s="41" t="s">
        <v>240</v>
      </c>
      <c r="K826" s="20"/>
      <c r="L826" s="9">
        <f t="shared" si="149"/>
        <v>0</v>
      </c>
      <c r="M826" s="9"/>
      <c r="N826" s="9"/>
      <c r="O826" s="9">
        <f t="shared" si="150"/>
        <v>780000</v>
      </c>
      <c r="P826" s="9">
        <v>780000</v>
      </c>
      <c r="Q826" s="9"/>
      <c r="R826" s="9">
        <f t="shared" si="151"/>
        <v>0</v>
      </c>
      <c r="S826" s="9"/>
      <c r="T826" s="9"/>
      <c r="U826" s="9">
        <f t="shared" si="152"/>
        <v>0</v>
      </c>
      <c r="V826" s="9"/>
      <c r="W826" s="9"/>
      <c r="X826" s="9">
        <f t="shared" si="153"/>
        <v>0</v>
      </c>
      <c r="Y826" s="9"/>
      <c r="Z826" s="9"/>
      <c r="AA826" s="10">
        <f t="shared" si="154"/>
        <v>0</v>
      </c>
      <c r="AB826" s="11">
        <v>45740</v>
      </c>
    </row>
    <row r="827" spans="1:28" ht="15.75" x14ac:dyDescent="0.25">
      <c r="A827" s="39">
        <v>45736</v>
      </c>
      <c r="B827" s="33" t="s">
        <v>374</v>
      </c>
      <c r="C827" s="33"/>
      <c r="D827" s="33" t="s">
        <v>31</v>
      </c>
      <c r="E827" s="33" t="s">
        <v>122</v>
      </c>
      <c r="F827" s="33">
        <v>10</v>
      </c>
      <c r="G827" s="33" t="s">
        <v>51</v>
      </c>
      <c r="H827" s="33">
        <v>70000</v>
      </c>
      <c r="I827" s="20">
        <f t="shared" si="148"/>
        <v>700000</v>
      </c>
      <c r="J827" s="41" t="s">
        <v>240</v>
      </c>
      <c r="K827" s="20"/>
      <c r="L827" s="9">
        <f t="shared" si="149"/>
        <v>0</v>
      </c>
      <c r="M827" s="9"/>
      <c r="N827" s="9"/>
      <c r="O827" s="9">
        <f t="shared" si="150"/>
        <v>700000</v>
      </c>
      <c r="P827" s="9">
        <v>700000</v>
      </c>
      <c r="Q827" s="9"/>
      <c r="R827" s="9">
        <f t="shared" si="151"/>
        <v>0</v>
      </c>
      <c r="S827" s="9"/>
      <c r="T827" s="9"/>
      <c r="U827" s="9">
        <f t="shared" si="152"/>
        <v>0</v>
      </c>
      <c r="V827" s="9"/>
      <c r="W827" s="9"/>
      <c r="X827" s="9">
        <f t="shared" si="153"/>
        <v>0</v>
      </c>
      <c r="Y827" s="9"/>
      <c r="Z827" s="9"/>
      <c r="AA827" s="10">
        <f t="shared" si="154"/>
        <v>0</v>
      </c>
      <c r="AB827" s="11">
        <v>45740</v>
      </c>
    </row>
    <row r="828" spans="1:28" ht="15.75" x14ac:dyDescent="0.25">
      <c r="A828" s="39">
        <v>45736</v>
      </c>
      <c r="B828" s="33" t="s">
        <v>704</v>
      </c>
      <c r="C828" s="33"/>
      <c r="D828" s="33" t="s">
        <v>41</v>
      </c>
      <c r="E828" s="33" t="s">
        <v>86</v>
      </c>
      <c r="F828" s="33">
        <v>25</v>
      </c>
      <c r="G828" s="33" t="s">
        <v>51</v>
      </c>
      <c r="H828" s="33">
        <v>120000</v>
      </c>
      <c r="I828" s="20">
        <f t="shared" si="148"/>
        <v>3000000</v>
      </c>
      <c r="J828" s="37" t="s">
        <v>241</v>
      </c>
      <c r="K828" s="20"/>
      <c r="L828" s="9">
        <f t="shared" si="149"/>
        <v>0</v>
      </c>
      <c r="M828" s="9"/>
      <c r="N828" s="9"/>
      <c r="O828" s="9">
        <f t="shared" si="150"/>
        <v>0</v>
      </c>
      <c r="P828" s="9"/>
      <c r="Q828" s="9"/>
      <c r="R828" s="9">
        <f t="shared" si="151"/>
        <v>0</v>
      </c>
      <c r="S828" s="9"/>
      <c r="T828" s="9"/>
      <c r="U828" s="9">
        <f t="shared" si="152"/>
        <v>3000000</v>
      </c>
      <c r="V828" s="9">
        <v>3000000</v>
      </c>
      <c r="W828" s="9"/>
      <c r="X828" s="9">
        <f t="shared" si="153"/>
        <v>0</v>
      </c>
      <c r="Y828" s="9"/>
      <c r="Z828" s="9"/>
      <c r="AA828" s="10">
        <f t="shared" si="154"/>
        <v>0</v>
      </c>
      <c r="AB828" s="11">
        <v>45736</v>
      </c>
    </row>
    <row r="829" spans="1:28" ht="15.75" x14ac:dyDescent="0.25">
      <c r="A829" s="32">
        <v>45736</v>
      </c>
      <c r="B829" s="33" t="s">
        <v>704</v>
      </c>
      <c r="C829" s="33"/>
      <c r="D829" s="33" t="s">
        <v>41</v>
      </c>
      <c r="E829" s="33" t="s">
        <v>61</v>
      </c>
      <c r="F829" s="33">
        <v>10</v>
      </c>
      <c r="G829" s="33" t="s">
        <v>25</v>
      </c>
      <c r="H829" s="33">
        <v>45000</v>
      </c>
      <c r="I829" s="20">
        <f t="shared" si="148"/>
        <v>450000</v>
      </c>
      <c r="J829" s="37" t="s">
        <v>241</v>
      </c>
      <c r="K829" s="20"/>
      <c r="L829" s="9">
        <f t="shared" si="149"/>
        <v>0</v>
      </c>
      <c r="M829" s="9"/>
      <c r="N829" s="9"/>
      <c r="O829" s="9">
        <f t="shared" si="150"/>
        <v>0</v>
      </c>
      <c r="P829" s="9"/>
      <c r="Q829" s="9"/>
      <c r="R829" s="9">
        <f t="shared" si="151"/>
        <v>0</v>
      </c>
      <c r="S829" s="9"/>
      <c r="T829" s="9"/>
      <c r="U829" s="9">
        <f t="shared" si="152"/>
        <v>450000</v>
      </c>
      <c r="V829" s="9">
        <v>450000</v>
      </c>
      <c r="W829" s="9"/>
      <c r="X829" s="9">
        <f t="shared" si="153"/>
        <v>0</v>
      </c>
      <c r="Y829" s="9"/>
      <c r="Z829" s="9"/>
      <c r="AA829" s="10">
        <f t="shared" si="154"/>
        <v>0</v>
      </c>
      <c r="AB829" s="11">
        <v>45736</v>
      </c>
    </row>
    <row r="830" spans="1:28" ht="15.75" x14ac:dyDescent="0.25">
      <c r="A830" s="39">
        <v>45736</v>
      </c>
      <c r="B830" s="33" t="s">
        <v>704</v>
      </c>
      <c r="C830" s="33"/>
      <c r="D830" s="33" t="s">
        <v>41</v>
      </c>
      <c r="E830" s="33" t="s">
        <v>102</v>
      </c>
      <c r="F830" s="33">
        <v>12</v>
      </c>
      <c r="G830" s="33" t="s">
        <v>74</v>
      </c>
      <c r="H830" s="33">
        <v>65000</v>
      </c>
      <c r="I830" s="20">
        <f t="shared" si="148"/>
        <v>780000</v>
      </c>
      <c r="J830" s="37" t="s">
        <v>241</v>
      </c>
      <c r="K830" s="20"/>
      <c r="L830" s="9">
        <f t="shared" si="149"/>
        <v>0</v>
      </c>
      <c r="M830" s="9"/>
      <c r="N830" s="9"/>
      <c r="O830" s="9">
        <f t="shared" si="150"/>
        <v>0</v>
      </c>
      <c r="P830" s="9"/>
      <c r="Q830" s="9"/>
      <c r="R830" s="9">
        <f t="shared" si="151"/>
        <v>0</v>
      </c>
      <c r="S830" s="9"/>
      <c r="T830" s="9"/>
      <c r="U830" s="9">
        <f t="shared" si="152"/>
        <v>780000</v>
      </c>
      <c r="V830" s="9">
        <v>780000</v>
      </c>
      <c r="W830" s="9"/>
      <c r="X830" s="9">
        <f t="shared" si="153"/>
        <v>0</v>
      </c>
      <c r="Y830" s="9"/>
      <c r="Z830" s="9"/>
      <c r="AA830" s="10">
        <f t="shared" si="154"/>
        <v>0</v>
      </c>
      <c r="AB830" s="11">
        <v>45736</v>
      </c>
    </row>
    <row r="831" spans="1:28" ht="15.75" x14ac:dyDescent="0.25">
      <c r="A831" s="32">
        <v>45736</v>
      </c>
      <c r="B831" s="33" t="s">
        <v>873</v>
      </c>
      <c r="C831" s="33"/>
      <c r="D831" s="33" t="s">
        <v>31</v>
      </c>
      <c r="E831" s="33" t="s">
        <v>139</v>
      </c>
      <c r="F831" s="33">
        <v>1</v>
      </c>
      <c r="G831" s="33" t="s">
        <v>23</v>
      </c>
      <c r="H831" s="33">
        <v>400000</v>
      </c>
      <c r="I831" s="20">
        <f t="shared" si="148"/>
        <v>400000</v>
      </c>
      <c r="J831" s="37" t="s">
        <v>241</v>
      </c>
      <c r="K831" s="20"/>
      <c r="L831" s="9">
        <f t="shared" si="149"/>
        <v>400000</v>
      </c>
      <c r="M831" s="9">
        <v>400000</v>
      </c>
      <c r="N831" s="9"/>
      <c r="O831" s="9">
        <f t="shared" si="150"/>
        <v>0</v>
      </c>
      <c r="P831" s="9"/>
      <c r="Q831" s="9"/>
      <c r="R831" s="9">
        <f t="shared" si="151"/>
        <v>0</v>
      </c>
      <c r="S831" s="9"/>
      <c r="T831" s="9"/>
      <c r="U831" s="9">
        <f t="shared" si="152"/>
        <v>0</v>
      </c>
      <c r="V831" s="9"/>
      <c r="W831" s="9"/>
      <c r="X831" s="9">
        <f t="shared" si="153"/>
        <v>0</v>
      </c>
      <c r="Y831" s="9"/>
      <c r="Z831" s="9"/>
      <c r="AA831" s="10">
        <f t="shared" si="154"/>
        <v>0</v>
      </c>
      <c r="AB831" s="11">
        <v>45736</v>
      </c>
    </row>
    <row r="832" spans="1:28" ht="15.75" x14ac:dyDescent="0.25">
      <c r="A832" s="39">
        <v>45736</v>
      </c>
      <c r="B832" s="35" t="s">
        <v>60</v>
      </c>
      <c r="C832" s="35"/>
      <c r="D832" s="35" t="s">
        <v>41</v>
      </c>
      <c r="E832" s="35" t="s">
        <v>407</v>
      </c>
      <c r="F832" s="35">
        <v>8</v>
      </c>
      <c r="G832" s="35" t="s">
        <v>33</v>
      </c>
      <c r="H832" s="35">
        <v>300000</v>
      </c>
      <c r="I832" s="20">
        <f t="shared" si="148"/>
        <v>2400000</v>
      </c>
      <c r="J832" s="37" t="s">
        <v>240</v>
      </c>
      <c r="K832" s="20"/>
      <c r="L832" s="9">
        <f t="shared" si="149"/>
        <v>0</v>
      </c>
      <c r="M832" s="9"/>
      <c r="N832" s="9"/>
      <c r="O832" s="9">
        <f t="shared" si="150"/>
        <v>2400000</v>
      </c>
      <c r="P832" s="9">
        <v>2400000</v>
      </c>
      <c r="Q832" s="9"/>
      <c r="R832" s="9">
        <f t="shared" si="151"/>
        <v>0</v>
      </c>
      <c r="S832" s="9"/>
      <c r="T832" s="9"/>
      <c r="U832" s="9">
        <f t="shared" si="152"/>
        <v>0</v>
      </c>
      <c r="V832" s="9"/>
      <c r="W832" s="9"/>
      <c r="X832" s="9">
        <f t="shared" si="153"/>
        <v>0</v>
      </c>
      <c r="Y832" s="9"/>
      <c r="Z832" s="9"/>
      <c r="AA832" s="10">
        <f t="shared" si="154"/>
        <v>0</v>
      </c>
      <c r="AB832" s="11">
        <v>45736</v>
      </c>
    </row>
    <row r="833" spans="1:28" ht="15.75" x14ac:dyDescent="0.25">
      <c r="A833" s="32">
        <v>45736</v>
      </c>
      <c r="B833" s="33" t="s">
        <v>222</v>
      </c>
      <c r="C833" s="33"/>
      <c r="D833" s="33" t="s">
        <v>31</v>
      </c>
      <c r="E833" s="33" t="s">
        <v>110</v>
      </c>
      <c r="F833" s="33">
        <v>400</v>
      </c>
      <c r="G833" s="33" t="s">
        <v>29</v>
      </c>
      <c r="H833" s="33">
        <v>2000</v>
      </c>
      <c r="I833" s="20">
        <f t="shared" si="148"/>
        <v>800000</v>
      </c>
      <c r="J833" s="34" t="s">
        <v>26</v>
      </c>
      <c r="K833" s="20"/>
      <c r="L833" s="9">
        <f t="shared" si="149"/>
        <v>0</v>
      </c>
      <c r="M833" s="9"/>
      <c r="N833" s="9"/>
      <c r="O833" s="9">
        <f t="shared" si="150"/>
        <v>0</v>
      </c>
      <c r="P833" s="9"/>
      <c r="Q833" s="9"/>
      <c r="R833" s="9">
        <f t="shared" si="151"/>
        <v>0</v>
      </c>
      <c r="S833" s="9"/>
      <c r="T833" s="9"/>
      <c r="U833" s="9">
        <f t="shared" si="152"/>
        <v>0</v>
      </c>
      <c r="V833" s="9"/>
      <c r="W833" s="9"/>
      <c r="X833" s="9">
        <f t="shared" si="153"/>
        <v>0</v>
      </c>
      <c r="Y833" s="9"/>
      <c r="Z833" s="9"/>
      <c r="AA833" s="10">
        <f t="shared" si="154"/>
        <v>800000</v>
      </c>
      <c r="AB833" s="11"/>
    </row>
    <row r="834" spans="1:28" ht="15.75" x14ac:dyDescent="0.25">
      <c r="A834" s="39">
        <v>45738</v>
      </c>
      <c r="B834" s="35" t="s">
        <v>374</v>
      </c>
      <c r="C834" s="35"/>
      <c r="D834" s="35" t="s">
        <v>31</v>
      </c>
      <c r="E834" s="35" t="s">
        <v>361</v>
      </c>
      <c r="F834" s="35">
        <v>4</v>
      </c>
      <c r="G834" s="35" t="s">
        <v>33</v>
      </c>
      <c r="H834" s="35">
        <v>230000</v>
      </c>
      <c r="I834" s="20">
        <f t="shared" si="148"/>
        <v>920000</v>
      </c>
      <c r="J834" s="41" t="s">
        <v>240</v>
      </c>
      <c r="K834" s="20"/>
      <c r="L834" s="9">
        <f t="shared" si="149"/>
        <v>0</v>
      </c>
      <c r="M834" s="9"/>
      <c r="N834" s="9"/>
      <c r="O834" s="9">
        <f t="shared" si="150"/>
        <v>920000</v>
      </c>
      <c r="P834" s="9">
        <v>920000</v>
      </c>
      <c r="Q834" s="9"/>
      <c r="R834" s="9">
        <f t="shared" si="151"/>
        <v>0</v>
      </c>
      <c r="S834" s="9"/>
      <c r="T834" s="9"/>
      <c r="U834" s="9">
        <f t="shared" si="152"/>
        <v>0</v>
      </c>
      <c r="V834" s="9"/>
      <c r="W834" s="9"/>
      <c r="X834" s="9">
        <f t="shared" si="153"/>
        <v>0</v>
      </c>
      <c r="Y834" s="9"/>
      <c r="Z834" s="9"/>
      <c r="AA834" s="10">
        <f t="shared" si="154"/>
        <v>0</v>
      </c>
      <c r="AB834" s="11">
        <v>45740</v>
      </c>
    </row>
    <row r="835" spans="1:28" ht="15.75" x14ac:dyDescent="0.25">
      <c r="A835" s="39">
        <v>45738</v>
      </c>
      <c r="B835" s="33" t="s">
        <v>53</v>
      </c>
      <c r="C835" s="33"/>
      <c r="D835" s="35" t="s">
        <v>31</v>
      </c>
      <c r="E835" s="33" t="s">
        <v>95</v>
      </c>
      <c r="F835" s="33">
        <v>3000</v>
      </c>
      <c r="G835" s="35" t="s">
        <v>29</v>
      </c>
      <c r="H835" s="33">
        <v>3800</v>
      </c>
      <c r="I835" s="20">
        <f t="shared" si="148"/>
        <v>11400000</v>
      </c>
      <c r="J835" s="34" t="s">
        <v>26</v>
      </c>
      <c r="K835" s="20"/>
      <c r="L835" s="9">
        <f t="shared" si="149"/>
        <v>0</v>
      </c>
      <c r="M835" s="9"/>
      <c r="N835" s="9"/>
      <c r="O835" s="9">
        <f t="shared" si="150"/>
        <v>0</v>
      </c>
      <c r="P835" s="9"/>
      <c r="Q835" s="9"/>
      <c r="R835" s="9">
        <f t="shared" si="151"/>
        <v>0</v>
      </c>
      <c r="S835" s="9"/>
      <c r="T835" s="9"/>
      <c r="U835" s="9">
        <f t="shared" si="152"/>
        <v>0</v>
      </c>
      <c r="V835" s="9"/>
      <c r="W835" s="9"/>
      <c r="X835" s="9">
        <f t="shared" si="153"/>
        <v>0</v>
      </c>
      <c r="Y835" s="9"/>
      <c r="Z835" s="9"/>
      <c r="AA835" s="10">
        <f t="shared" si="154"/>
        <v>11400000</v>
      </c>
      <c r="AB835" s="11"/>
    </row>
    <row r="836" spans="1:28" ht="15.75" x14ac:dyDescent="0.25">
      <c r="A836" s="39">
        <v>45738</v>
      </c>
      <c r="B836" s="33" t="s">
        <v>370</v>
      </c>
      <c r="C836" s="33"/>
      <c r="D836" s="35" t="s">
        <v>41</v>
      </c>
      <c r="E836" s="33" t="s">
        <v>407</v>
      </c>
      <c r="F836" s="33">
        <v>8</v>
      </c>
      <c r="G836" s="33" t="s">
        <v>33</v>
      </c>
      <c r="H836" s="33">
        <v>300000</v>
      </c>
      <c r="I836" s="20">
        <f t="shared" si="148"/>
        <v>2400000</v>
      </c>
      <c r="J836" s="37" t="s">
        <v>240</v>
      </c>
      <c r="K836" s="20"/>
      <c r="L836" s="9">
        <f t="shared" si="149"/>
        <v>0</v>
      </c>
      <c r="M836" s="9"/>
      <c r="N836" s="9"/>
      <c r="O836" s="9">
        <f t="shared" si="150"/>
        <v>2400000</v>
      </c>
      <c r="P836" s="9">
        <v>2400000</v>
      </c>
      <c r="Q836" s="9"/>
      <c r="R836" s="9">
        <f t="shared" si="151"/>
        <v>0</v>
      </c>
      <c r="S836" s="9"/>
      <c r="T836" s="9"/>
      <c r="U836" s="9">
        <f t="shared" si="152"/>
        <v>0</v>
      </c>
      <c r="V836" s="9"/>
      <c r="W836" s="9"/>
      <c r="X836" s="9">
        <f t="shared" si="153"/>
        <v>0</v>
      </c>
      <c r="Y836" s="9"/>
      <c r="Z836" s="9"/>
      <c r="AA836" s="10">
        <f t="shared" si="154"/>
        <v>0</v>
      </c>
      <c r="AB836" s="11">
        <v>45742</v>
      </c>
    </row>
    <row r="837" spans="1:28" ht="15.75" x14ac:dyDescent="0.25">
      <c r="A837" s="39">
        <v>45738</v>
      </c>
      <c r="B837" s="33" t="s">
        <v>631</v>
      </c>
      <c r="C837" s="33"/>
      <c r="D837" s="33" t="s">
        <v>31</v>
      </c>
      <c r="E837" s="33" t="s">
        <v>117</v>
      </c>
      <c r="F837" s="33">
        <v>94.6</v>
      </c>
      <c r="G837" s="33" t="s">
        <v>51</v>
      </c>
      <c r="H837" s="33">
        <v>107000</v>
      </c>
      <c r="I837" s="20">
        <f t="shared" si="148"/>
        <v>10122200</v>
      </c>
      <c r="J837" s="34" t="s">
        <v>26</v>
      </c>
      <c r="K837" s="20"/>
      <c r="L837" s="9">
        <f t="shared" si="149"/>
        <v>0</v>
      </c>
      <c r="M837" s="9"/>
      <c r="N837" s="9"/>
      <c r="O837" s="9">
        <f t="shared" si="150"/>
        <v>0</v>
      </c>
      <c r="P837" s="9"/>
      <c r="Q837" s="9"/>
      <c r="R837" s="9">
        <f t="shared" si="151"/>
        <v>0</v>
      </c>
      <c r="S837" s="9"/>
      <c r="T837" s="9"/>
      <c r="U837" s="9">
        <f t="shared" si="152"/>
        <v>0</v>
      </c>
      <c r="V837" s="9"/>
      <c r="W837" s="9"/>
      <c r="X837" s="9">
        <f t="shared" si="153"/>
        <v>0</v>
      </c>
      <c r="Y837" s="9"/>
      <c r="Z837" s="9"/>
      <c r="AA837" s="10">
        <f t="shared" si="154"/>
        <v>10122200</v>
      </c>
      <c r="AB837" s="11"/>
    </row>
    <row r="838" spans="1:28" ht="15.75" x14ac:dyDescent="0.25">
      <c r="A838" s="39">
        <v>45738</v>
      </c>
      <c r="B838" s="33" t="s">
        <v>305</v>
      </c>
      <c r="C838" s="33"/>
      <c r="D838" s="33" t="s">
        <v>31</v>
      </c>
      <c r="E838" s="33" t="s">
        <v>136</v>
      </c>
      <c r="F838" s="33">
        <v>94.7</v>
      </c>
      <c r="G838" s="33" t="s">
        <v>51</v>
      </c>
      <c r="H838" s="33">
        <v>46000</v>
      </c>
      <c r="I838" s="20">
        <f t="shared" si="148"/>
        <v>4356200</v>
      </c>
      <c r="J838" s="34" t="s">
        <v>26</v>
      </c>
      <c r="K838" s="20"/>
      <c r="L838" s="9">
        <f t="shared" si="149"/>
        <v>0</v>
      </c>
      <c r="M838" s="9"/>
      <c r="N838" s="9"/>
      <c r="O838" s="9">
        <f t="shared" si="150"/>
        <v>0</v>
      </c>
      <c r="P838" s="9"/>
      <c r="Q838" s="9"/>
      <c r="R838" s="9">
        <f t="shared" si="151"/>
        <v>0</v>
      </c>
      <c r="S838" s="9"/>
      <c r="T838" s="9"/>
      <c r="U838" s="9">
        <f t="shared" si="152"/>
        <v>0</v>
      </c>
      <c r="V838" s="9"/>
      <c r="W838" s="9"/>
      <c r="X838" s="9">
        <f t="shared" si="153"/>
        <v>0</v>
      </c>
      <c r="Y838" s="9"/>
      <c r="Z838" s="9"/>
      <c r="AA838" s="10">
        <f t="shared" si="154"/>
        <v>4356200</v>
      </c>
      <c r="AB838" s="11"/>
    </row>
    <row r="839" spans="1:28" ht="15.75" x14ac:dyDescent="0.25">
      <c r="A839" s="39">
        <v>45738</v>
      </c>
      <c r="B839" s="33" t="s">
        <v>305</v>
      </c>
      <c r="C839" s="33"/>
      <c r="D839" s="33" t="s">
        <v>31</v>
      </c>
      <c r="E839" s="33" t="s">
        <v>86</v>
      </c>
      <c r="F839" s="33">
        <v>25</v>
      </c>
      <c r="G839" s="33" t="s">
        <v>51</v>
      </c>
      <c r="H839" s="33">
        <v>125000</v>
      </c>
      <c r="I839" s="20">
        <f t="shared" si="148"/>
        <v>3125000</v>
      </c>
      <c r="J839" s="34" t="s">
        <v>26</v>
      </c>
      <c r="K839" s="20"/>
      <c r="L839" s="9">
        <f t="shared" si="149"/>
        <v>0</v>
      </c>
      <c r="M839" s="9"/>
      <c r="N839" s="9"/>
      <c r="O839" s="9">
        <f t="shared" si="150"/>
        <v>0</v>
      </c>
      <c r="P839" s="9"/>
      <c r="Q839" s="9"/>
      <c r="R839" s="9">
        <f t="shared" si="151"/>
        <v>0</v>
      </c>
      <c r="S839" s="9"/>
      <c r="T839" s="9"/>
      <c r="U839" s="9">
        <f t="shared" si="152"/>
        <v>0</v>
      </c>
      <c r="V839" s="9"/>
      <c r="W839" s="9"/>
      <c r="X839" s="9">
        <f t="shared" si="153"/>
        <v>0</v>
      </c>
      <c r="Y839" s="9"/>
      <c r="Z839" s="9"/>
      <c r="AA839" s="10">
        <f t="shared" si="154"/>
        <v>3125000</v>
      </c>
      <c r="AB839" s="11"/>
    </row>
    <row r="840" spans="1:28" ht="15.75" x14ac:dyDescent="0.25">
      <c r="A840" s="39">
        <v>45738</v>
      </c>
      <c r="B840" s="33" t="s">
        <v>170</v>
      </c>
      <c r="C840" s="33"/>
      <c r="D840" s="33" t="s">
        <v>31</v>
      </c>
      <c r="E840" s="33" t="s">
        <v>102</v>
      </c>
      <c r="F840" s="33">
        <v>4</v>
      </c>
      <c r="G840" s="33" t="s">
        <v>74</v>
      </c>
      <c r="H840" s="33">
        <v>65000</v>
      </c>
      <c r="I840" s="20">
        <f t="shared" si="148"/>
        <v>260000</v>
      </c>
      <c r="J840" s="37" t="s">
        <v>241</v>
      </c>
      <c r="K840" s="20"/>
      <c r="L840" s="9">
        <f t="shared" si="149"/>
        <v>260000</v>
      </c>
      <c r="M840" s="9">
        <v>260000</v>
      </c>
      <c r="N840" s="9"/>
      <c r="O840" s="9">
        <f t="shared" si="150"/>
        <v>0</v>
      </c>
      <c r="P840" s="9"/>
      <c r="Q840" s="9"/>
      <c r="R840" s="9">
        <f t="shared" si="151"/>
        <v>0</v>
      </c>
      <c r="S840" s="9"/>
      <c r="T840" s="9"/>
      <c r="U840" s="9">
        <f t="shared" si="152"/>
        <v>0</v>
      </c>
      <c r="V840" s="9"/>
      <c r="W840" s="9"/>
      <c r="X840" s="9">
        <f t="shared" si="153"/>
        <v>0</v>
      </c>
      <c r="Y840" s="9"/>
      <c r="Z840" s="9"/>
      <c r="AA840" s="10">
        <f t="shared" si="154"/>
        <v>0</v>
      </c>
      <c r="AB840" s="11">
        <v>45738</v>
      </c>
    </row>
    <row r="841" spans="1:28" ht="15.75" x14ac:dyDescent="0.25">
      <c r="A841" s="39">
        <v>45738</v>
      </c>
      <c r="B841" s="33" t="s">
        <v>87</v>
      </c>
      <c r="C841" s="33"/>
      <c r="D841" s="33" t="s">
        <v>41</v>
      </c>
      <c r="E841" s="33" t="s">
        <v>166</v>
      </c>
      <c r="F841" s="33">
        <v>1</v>
      </c>
      <c r="G841" s="33" t="s">
        <v>23</v>
      </c>
      <c r="H841" s="33">
        <v>400000</v>
      </c>
      <c r="I841" s="20">
        <f t="shared" si="148"/>
        <v>400000</v>
      </c>
      <c r="J841" s="37" t="s">
        <v>241</v>
      </c>
      <c r="K841" s="20"/>
      <c r="L841" s="9">
        <f t="shared" si="149"/>
        <v>0</v>
      </c>
      <c r="M841" s="9"/>
      <c r="N841" s="9"/>
      <c r="O841" s="9">
        <f t="shared" si="150"/>
        <v>0</v>
      </c>
      <c r="P841" s="9"/>
      <c r="Q841" s="9"/>
      <c r="R841" s="9">
        <f t="shared" si="151"/>
        <v>0</v>
      </c>
      <c r="S841" s="9"/>
      <c r="T841" s="9"/>
      <c r="U841" s="9">
        <f t="shared" si="152"/>
        <v>400000</v>
      </c>
      <c r="V841" s="9">
        <v>400000</v>
      </c>
      <c r="W841" s="9"/>
      <c r="X841" s="9">
        <f t="shared" si="153"/>
        <v>0</v>
      </c>
      <c r="Y841" s="9"/>
      <c r="Z841" s="9"/>
      <c r="AA841" s="10">
        <f t="shared" si="154"/>
        <v>0</v>
      </c>
      <c r="AB841" s="11">
        <v>45738</v>
      </c>
    </row>
    <row r="842" spans="1:28" ht="15.75" x14ac:dyDescent="0.25">
      <c r="A842" s="32">
        <v>45738</v>
      </c>
      <c r="B842" s="33" t="s">
        <v>141</v>
      </c>
      <c r="C842" s="33"/>
      <c r="D842" s="33" t="s">
        <v>31</v>
      </c>
      <c r="E842" s="33" t="s">
        <v>130</v>
      </c>
      <c r="F842" s="33">
        <v>20</v>
      </c>
      <c r="G842" s="33" t="s">
        <v>51</v>
      </c>
      <c r="H842" s="33">
        <v>50000</v>
      </c>
      <c r="I842" s="20">
        <f t="shared" si="148"/>
        <v>1000000</v>
      </c>
      <c r="J842" s="34" t="s">
        <v>26</v>
      </c>
      <c r="K842" s="20"/>
      <c r="L842" s="9">
        <f t="shared" si="149"/>
        <v>0</v>
      </c>
      <c r="M842" s="9"/>
      <c r="N842" s="9"/>
      <c r="O842" s="9">
        <f t="shared" si="150"/>
        <v>0</v>
      </c>
      <c r="P842" s="9"/>
      <c r="Q842" s="9"/>
      <c r="R842" s="9">
        <f t="shared" si="151"/>
        <v>0</v>
      </c>
      <c r="S842" s="9"/>
      <c r="T842" s="9"/>
      <c r="U842" s="9">
        <f t="shared" si="152"/>
        <v>0</v>
      </c>
      <c r="V842" s="9"/>
      <c r="W842" s="9"/>
      <c r="X842" s="9">
        <f t="shared" si="153"/>
        <v>0</v>
      </c>
      <c r="Y842" s="9"/>
      <c r="Z842" s="9"/>
      <c r="AA842" s="10">
        <f t="shared" si="154"/>
        <v>1000000</v>
      </c>
      <c r="AB842" s="11"/>
    </row>
    <row r="843" spans="1:28" ht="15.75" x14ac:dyDescent="0.25">
      <c r="A843" s="32">
        <v>45738</v>
      </c>
      <c r="B843" s="33" t="s">
        <v>141</v>
      </c>
      <c r="C843" s="33"/>
      <c r="D843" s="33" t="s">
        <v>31</v>
      </c>
      <c r="E843" s="33" t="s">
        <v>102</v>
      </c>
      <c r="F843" s="33">
        <v>12</v>
      </c>
      <c r="G843" s="33" t="s">
        <v>74</v>
      </c>
      <c r="H843" s="33">
        <v>65000</v>
      </c>
      <c r="I843" s="20">
        <f t="shared" si="148"/>
        <v>780000</v>
      </c>
      <c r="J843" s="34" t="s">
        <v>26</v>
      </c>
      <c r="K843" s="20"/>
      <c r="L843" s="9">
        <f t="shared" si="149"/>
        <v>0</v>
      </c>
      <c r="M843" s="9"/>
      <c r="N843" s="9"/>
      <c r="O843" s="9">
        <f t="shared" si="150"/>
        <v>0</v>
      </c>
      <c r="P843" s="9"/>
      <c r="Q843" s="9"/>
      <c r="R843" s="9">
        <f t="shared" si="151"/>
        <v>0</v>
      </c>
      <c r="S843" s="9"/>
      <c r="T843" s="9"/>
      <c r="U843" s="9">
        <f t="shared" si="152"/>
        <v>0</v>
      </c>
      <c r="V843" s="9"/>
      <c r="W843" s="9"/>
      <c r="X843" s="9">
        <f t="shared" si="153"/>
        <v>0</v>
      </c>
      <c r="Y843" s="9"/>
      <c r="Z843" s="9"/>
      <c r="AA843" s="10">
        <f t="shared" si="154"/>
        <v>780000</v>
      </c>
      <c r="AB843" s="11"/>
    </row>
    <row r="844" spans="1:28" ht="15.75" x14ac:dyDescent="0.25">
      <c r="A844" s="39">
        <v>45740</v>
      </c>
      <c r="B844" s="35" t="s">
        <v>35</v>
      </c>
      <c r="C844" s="35"/>
      <c r="D844" s="35" t="s">
        <v>41</v>
      </c>
      <c r="E844" s="35" t="s">
        <v>73</v>
      </c>
      <c r="F844" s="35">
        <v>10</v>
      </c>
      <c r="G844" s="35" t="s">
        <v>74</v>
      </c>
      <c r="H844" s="35">
        <v>50000</v>
      </c>
      <c r="I844" s="20">
        <f t="shared" si="148"/>
        <v>500000</v>
      </c>
      <c r="J844" s="37" t="s">
        <v>241</v>
      </c>
      <c r="K844" s="20"/>
      <c r="L844" s="9">
        <f t="shared" ref="L844:L869" si="155">M844+N844</f>
        <v>0</v>
      </c>
      <c r="M844" s="9"/>
      <c r="N844" s="9"/>
      <c r="O844" s="9">
        <f t="shared" ref="O844:O869" si="156">P844+Q844</f>
        <v>0</v>
      </c>
      <c r="P844" s="9"/>
      <c r="Q844" s="9"/>
      <c r="R844" s="9">
        <f t="shared" ref="R844:R869" si="157">S844+T844</f>
        <v>0</v>
      </c>
      <c r="S844" s="9"/>
      <c r="T844" s="9"/>
      <c r="U844" s="9">
        <f t="shared" ref="U844:U869" si="158">V844+W844</f>
        <v>500000</v>
      </c>
      <c r="V844" s="9">
        <v>500000</v>
      </c>
      <c r="W844" s="9"/>
      <c r="X844" s="9">
        <f t="shared" ref="X844:X869" si="159">Y844+Z844</f>
        <v>0</v>
      </c>
      <c r="Y844" s="9"/>
      <c r="Z844" s="9"/>
      <c r="AA844" s="10">
        <f t="shared" ref="AA844:AA869" si="160">C844+I844-L844-O844-U844-X844-R844</f>
        <v>0</v>
      </c>
      <c r="AB844" s="11">
        <v>45740</v>
      </c>
    </row>
    <row r="845" spans="1:28" ht="15.75" x14ac:dyDescent="0.25">
      <c r="A845" s="39">
        <v>45740</v>
      </c>
      <c r="B845" s="33" t="s">
        <v>217</v>
      </c>
      <c r="C845" s="33"/>
      <c r="D845" s="35" t="s">
        <v>41</v>
      </c>
      <c r="E845" s="35" t="s">
        <v>73</v>
      </c>
      <c r="F845" s="33">
        <v>10</v>
      </c>
      <c r="G845" s="33" t="s">
        <v>74</v>
      </c>
      <c r="H845" s="33">
        <v>50000</v>
      </c>
      <c r="I845" s="20">
        <f t="shared" si="148"/>
        <v>500000</v>
      </c>
      <c r="J845" s="34" t="s">
        <v>26</v>
      </c>
      <c r="K845" s="20"/>
      <c r="L845" s="9">
        <f t="shared" si="155"/>
        <v>0</v>
      </c>
      <c r="M845" s="9"/>
      <c r="N845" s="9"/>
      <c r="O845" s="9">
        <f t="shared" si="156"/>
        <v>0</v>
      </c>
      <c r="P845" s="9"/>
      <c r="Q845" s="9"/>
      <c r="R845" s="9">
        <f t="shared" si="157"/>
        <v>0</v>
      </c>
      <c r="S845" s="9"/>
      <c r="T845" s="9"/>
      <c r="U845" s="9">
        <f t="shared" si="158"/>
        <v>0</v>
      </c>
      <c r="V845" s="9"/>
      <c r="W845" s="9"/>
      <c r="X845" s="9">
        <f t="shared" si="159"/>
        <v>0</v>
      </c>
      <c r="Y845" s="9"/>
      <c r="Z845" s="9"/>
      <c r="AA845" s="10">
        <f t="shared" si="160"/>
        <v>500000</v>
      </c>
      <c r="AB845" s="11"/>
    </row>
    <row r="846" spans="1:28" ht="15.75" x14ac:dyDescent="0.25">
      <c r="A846" s="39">
        <v>45740</v>
      </c>
      <c r="B846" s="33" t="s">
        <v>217</v>
      </c>
      <c r="C846" s="33"/>
      <c r="D846" s="35" t="s">
        <v>41</v>
      </c>
      <c r="E846" s="33" t="s">
        <v>148</v>
      </c>
      <c r="F846" s="33">
        <v>20</v>
      </c>
      <c r="G846" s="33" t="s">
        <v>51</v>
      </c>
      <c r="H846" s="33">
        <v>60000</v>
      </c>
      <c r="I846" s="20">
        <f t="shared" si="148"/>
        <v>1200000</v>
      </c>
      <c r="J846" s="34" t="s">
        <v>26</v>
      </c>
      <c r="K846" s="20"/>
      <c r="L846" s="9">
        <f t="shared" si="155"/>
        <v>0</v>
      </c>
      <c r="M846" s="9"/>
      <c r="N846" s="9"/>
      <c r="O846" s="9">
        <f t="shared" si="156"/>
        <v>0</v>
      </c>
      <c r="P846" s="9"/>
      <c r="Q846" s="9"/>
      <c r="R846" s="9">
        <f t="shared" si="157"/>
        <v>0</v>
      </c>
      <c r="S846" s="9"/>
      <c r="T846" s="9"/>
      <c r="U846" s="9">
        <f t="shared" si="158"/>
        <v>0</v>
      </c>
      <c r="V846" s="9"/>
      <c r="W846" s="9"/>
      <c r="X846" s="9">
        <f t="shared" si="159"/>
        <v>0</v>
      </c>
      <c r="Y846" s="9"/>
      <c r="Z846" s="9"/>
      <c r="AA846" s="10">
        <f t="shared" si="160"/>
        <v>1200000</v>
      </c>
      <c r="AB846" s="11"/>
    </row>
    <row r="847" spans="1:28" ht="15.75" x14ac:dyDescent="0.25">
      <c r="A847" s="39">
        <v>45740</v>
      </c>
      <c r="B847" s="33" t="s">
        <v>217</v>
      </c>
      <c r="C847" s="33"/>
      <c r="D847" s="35" t="s">
        <v>41</v>
      </c>
      <c r="E847" s="33" t="s">
        <v>235</v>
      </c>
      <c r="F847" s="33">
        <v>2.5</v>
      </c>
      <c r="G847" s="33" t="s">
        <v>51</v>
      </c>
      <c r="H847" s="33">
        <v>90000</v>
      </c>
      <c r="I847" s="20">
        <f t="shared" si="148"/>
        <v>225000</v>
      </c>
      <c r="J847" s="34" t="s">
        <v>26</v>
      </c>
      <c r="K847" s="20"/>
      <c r="L847" s="9">
        <f t="shared" si="155"/>
        <v>0</v>
      </c>
      <c r="M847" s="9"/>
      <c r="N847" s="9"/>
      <c r="O847" s="9">
        <f t="shared" si="156"/>
        <v>0</v>
      </c>
      <c r="P847" s="9"/>
      <c r="Q847" s="9"/>
      <c r="R847" s="9">
        <f t="shared" si="157"/>
        <v>0</v>
      </c>
      <c r="S847" s="9"/>
      <c r="T847" s="9"/>
      <c r="U847" s="9">
        <f t="shared" si="158"/>
        <v>0</v>
      </c>
      <c r="V847" s="9"/>
      <c r="W847" s="9"/>
      <c r="X847" s="9">
        <f t="shared" si="159"/>
        <v>0</v>
      </c>
      <c r="Y847" s="9"/>
      <c r="Z847" s="9"/>
      <c r="AA847" s="10">
        <f t="shared" si="160"/>
        <v>225000</v>
      </c>
      <c r="AB847" s="11"/>
    </row>
    <row r="848" spans="1:28" ht="15.75" x14ac:dyDescent="0.25">
      <c r="A848" s="39">
        <v>45740</v>
      </c>
      <c r="B848" s="33" t="s">
        <v>217</v>
      </c>
      <c r="C848" s="33"/>
      <c r="D848" s="35" t="s">
        <v>41</v>
      </c>
      <c r="E848" s="33" t="s">
        <v>237</v>
      </c>
      <c r="F848" s="33">
        <v>2.5</v>
      </c>
      <c r="G848" s="33" t="s">
        <v>51</v>
      </c>
      <c r="H848" s="33">
        <v>90000</v>
      </c>
      <c r="I848" s="20">
        <f t="shared" si="148"/>
        <v>225000</v>
      </c>
      <c r="J848" s="34" t="s">
        <v>26</v>
      </c>
      <c r="K848" s="20"/>
      <c r="L848" s="9">
        <f t="shared" si="155"/>
        <v>0</v>
      </c>
      <c r="M848" s="9"/>
      <c r="N848" s="9"/>
      <c r="O848" s="9">
        <f t="shared" si="156"/>
        <v>0</v>
      </c>
      <c r="P848" s="9"/>
      <c r="Q848" s="9"/>
      <c r="R848" s="9">
        <f t="shared" si="157"/>
        <v>0</v>
      </c>
      <c r="S848" s="9"/>
      <c r="T848" s="9"/>
      <c r="U848" s="9">
        <f t="shared" si="158"/>
        <v>0</v>
      </c>
      <c r="V848" s="9"/>
      <c r="W848" s="9"/>
      <c r="X848" s="9">
        <f t="shared" si="159"/>
        <v>0</v>
      </c>
      <c r="Y848" s="9"/>
      <c r="Z848" s="9"/>
      <c r="AA848" s="10">
        <f t="shared" si="160"/>
        <v>225000</v>
      </c>
      <c r="AB848" s="11"/>
    </row>
    <row r="849" spans="1:28" ht="15.75" x14ac:dyDescent="0.25">
      <c r="A849" s="39">
        <v>45740</v>
      </c>
      <c r="B849" s="33" t="s">
        <v>217</v>
      </c>
      <c r="C849" s="33"/>
      <c r="D849" s="35" t="s">
        <v>41</v>
      </c>
      <c r="E849" s="33" t="s">
        <v>155</v>
      </c>
      <c r="F849" s="33">
        <v>2000</v>
      </c>
      <c r="G849" s="33" t="s">
        <v>29</v>
      </c>
      <c r="H849" s="33">
        <v>2000</v>
      </c>
      <c r="I849" s="20">
        <f t="shared" si="148"/>
        <v>4000000</v>
      </c>
      <c r="J849" s="34" t="s">
        <v>26</v>
      </c>
      <c r="K849" s="20"/>
      <c r="L849" s="9">
        <f t="shared" si="155"/>
        <v>0</v>
      </c>
      <c r="M849" s="9"/>
      <c r="N849" s="9"/>
      <c r="O849" s="9">
        <f t="shared" si="156"/>
        <v>0</v>
      </c>
      <c r="P849" s="9"/>
      <c r="Q849" s="9"/>
      <c r="R849" s="9">
        <f t="shared" si="157"/>
        <v>0</v>
      </c>
      <c r="S849" s="9"/>
      <c r="T849" s="9"/>
      <c r="U849" s="9">
        <f t="shared" si="158"/>
        <v>0</v>
      </c>
      <c r="V849" s="9"/>
      <c r="W849" s="9"/>
      <c r="X849" s="9">
        <f t="shared" si="159"/>
        <v>0</v>
      </c>
      <c r="Y849" s="9"/>
      <c r="Z849" s="9"/>
      <c r="AA849" s="10">
        <f t="shared" si="160"/>
        <v>4000000</v>
      </c>
      <c r="AB849" s="11"/>
    </row>
    <row r="850" spans="1:28" ht="15.75" x14ac:dyDescent="0.25">
      <c r="A850" s="39">
        <v>45740</v>
      </c>
      <c r="B850" s="33" t="s">
        <v>217</v>
      </c>
      <c r="C850" s="33"/>
      <c r="D850" s="35" t="s">
        <v>41</v>
      </c>
      <c r="E850" s="33" t="s">
        <v>263</v>
      </c>
      <c r="F850" s="33">
        <v>2000</v>
      </c>
      <c r="G850" s="33" t="s">
        <v>29</v>
      </c>
      <c r="H850" s="33">
        <v>1500</v>
      </c>
      <c r="I850" s="20">
        <f t="shared" si="148"/>
        <v>3000000</v>
      </c>
      <c r="J850" s="34" t="s">
        <v>26</v>
      </c>
      <c r="K850" s="20"/>
      <c r="L850" s="9">
        <f t="shared" si="155"/>
        <v>0</v>
      </c>
      <c r="M850" s="9"/>
      <c r="N850" s="9"/>
      <c r="O850" s="9">
        <f t="shared" si="156"/>
        <v>0</v>
      </c>
      <c r="P850" s="9"/>
      <c r="Q850" s="9"/>
      <c r="R850" s="9">
        <f t="shared" si="157"/>
        <v>0</v>
      </c>
      <c r="S850" s="9"/>
      <c r="T850" s="9"/>
      <c r="U850" s="9">
        <f t="shared" si="158"/>
        <v>0</v>
      </c>
      <c r="V850" s="9"/>
      <c r="W850" s="9"/>
      <c r="X850" s="9">
        <f t="shared" si="159"/>
        <v>0</v>
      </c>
      <c r="Y850" s="9"/>
      <c r="Z850" s="9"/>
      <c r="AA850" s="10">
        <f t="shared" si="160"/>
        <v>3000000</v>
      </c>
      <c r="AB850" s="11"/>
    </row>
    <row r="851" spans="1:28" ht="15.75" x14ac:dyDescent="0.25">
      <c r="A851" s="39">
        <v>45740</v>
      </c>
      <c r="B851" s="33" t="s">
        <v>221</v>
      </c>
      <c r="C851" s="33"/>
      <c r="D851" s="35" t="s">
        <v>41</v>
      </c>
      <c r="E851" s="33" t="s">
        <v>228</v>
      </c>
      <c r="F851" s="33">
        <v>1</v>
      </c>
      <c r="G851" s="33" t="s">
        <v>779</v>
      </c>
      <c r="H851" s="33">
        <v>1200000</v>
      </c>
      <c r="I851" s="20">
        <f t="shared" si="148"/>
        <v>1200000</v>
      </c>
      <c r="J851" s="34" t="s">
        <v>26</v>
      </c>
      <c r="K851" s="20"/>
      <c r="L851" s="9">
        <f t="shared" si="155"/>
        <v>0</v>
      </c>
      <c r="M851" s="9"/>
      <c r="N851" s="9"/>
      <c r="O851" s="9">
        <f t="shared" si="156"/>
        <v>0</v>
      </c>
      <c r="P851" s="9"/>
      <c r="Q851" s="9"/>
      <c r="R851" s="9">
        <f t="shared" si="157"/>
        <v>0</v>
      </c>
      <c r="S851" s="9"/>
      <c r="T851" s="9"/>
      <c r="U851" s="9">
        <f t="shared" si="158"/>
        <v>0</v>
      </c>
      <c r="V851" s="9"/>
      <c r="W851" s="9"/>
      <c r="X851" s="9">
        <f t="shared" si="159"/>
        <v>0</v>
      </c>
      <c r="Y851" s="9"/>
      <c r="Z851" s="9"/>
      <c r="AA851" s="10">
        <f t="shared" si="160"/>
        <v>1200000</v>
      </c>
      <c r="AB851" s="11"/>
    </row>
    <row r="852" spans="1:28" ht="15.75" x14ac:dyDescent="0.25">
      <c r="A852" s="39">
        <v>45740</v>
      </c>
      <c r="B852" s="33" t="s">
        <v>878</v>
      </c>
      <c r="C852" s="33"/>
      <c r="D852" s="33" t="s">
        <v>31</v>
      </c>
      <c r="E852" s="33" t="s">
        <v>726</v>
      </c>
      <c r="F852" s="33">
        <v>1</v>
      </c>
      <c r="G852" s="33" t="s">
        <v>23</v>
      </c>
      <c r="H852" s="33">
        <v>400000</v>
      </c>
      <c r="I852" s="20">
        <f t="shared" si="148"/>
        <v>400000</v>
      </c>
      <c r="J852" s="37" t="s">
        <v>241</v>
      </c>
      <c r="K852" s="20"/>
      <c r="L852" s="9">
        <f t="shared" si="155"/>
        <v>0</v>
      </c>
      <c r="M852" s="9"/>
      <c r="N852" s="9"/>
      <c r="O852" s="9">
        <f t="shared" si="156"/>
        <v>0</v>
      </c>
      <c r="P852" s="9"/>
      <c r="Q852" s="9"/>
      <c r="R852" s="9">
        <f t="shared" si="157"/>
        <v>0</v>
      </c>
      <c r="S852" s="9"/>
      <c r="T852" s="9"/>
      <c r="U852" s="9">
        <f t="shared" si="158"/>
        <v>400000</v>
      </c>
      <c r="V852" s="9">
        <v>400000</v>
      </c>
      <c r="W852" s="9"/>
      <c r="X852" s="9">
        <f t="shared" si="159"/>
        <v>0</v>
      </c>
      <c r="Y852" s="9"/>
      <c r="Z852" s="9"/>
      <c r="AA852" s="10">
        <f t="shared" si="160"/>
        <v>0</v>
      </c>
      <c r="AB852" s="11">
        <v>45742</v>
      </c>
    </row>
    <row r="853" spans="1:28" ht="15.75" x14ac:dyDescent="0.25">
      <c r="A853" s="39">
        <v>45740</v>
      </c>
      <c r="B853" s="33" t="s">
        <v>526</v>
      </c>
      <c r="C853" s="33"/>
      <c r="D853" s="33" t="s">
        <v>31</v>
      </c>
      <c r="E853" s="33" t="s">
        <v>155</v>
      </c>
      <c r="F853" s="33">
        <v>1000</v>
      </c>
      <c r="G853" s="33" t="s">
        <v>29</v>
      </c>
      <c r="H853" s="33">
        <v>3800</v>
      </c>
      <c r="I853" s="20">
        <f t="shared" si="148"/>
        <v>3800000</v>
      </c>
      <c r="J853" s="34" t="s">
        <v>26</v>
      </c>
      <c r="K853" s="20"/>
      <c r="L853" s="9">
        <f t="shared" si="155"/>
        <v>0</v>
      </c>
      <c r="M853" s="9"/>
      <c r="N853" s="9"/>
      <c r="O853" s="9">
        <f t="shared" si="156"/>
        <v>0</v>
      </c>
      <c r="P853" s="9"/>
      <c r="Q853" s="9"/>
      <c r="R853" s="9">
        <f t="shared" si="157"/>
        <v>0</v>
      </c>
      <c r="S853" s="9"/>
      <c r="T853" s="9"/>
      <c r="U853" s="9">
        <f t="shared" si="158"/>
        <v>0</v>
      </c>
      <c r="V853" s="9"/>
      <c r="W853" s="9"/>
      <c r="X853" s="9">
        <f t="shared" si="159"/>
        <v>0</v>
      </c>
      <c r="Y853" s="9"/>
      <c r="Z853" s="9"/>
      <c r="AA853" s="10">
        <f t="shared" si="160"/>
        <v>3800000</v>
      </c>
      <c r="AB853" s="11"/>
    </row>
    <row r="854" spans="1:28" ht="15.75" x14ac:dyDescent="0.25">
      <c r="A854" s="39">
        <v>45740</v>
      </c>
      <c r="B854" s="33" t="s">
        <v>879</v>
      </c>
      <c r="C854" s="33"/>
      <c r="D854" s="33" t="s">
        <v>31</v>
      </c>
      <c r="E854" s="33" t="s">
        <v>102</v>
      </c>
      <c r="F854" s="33">
        <v>12</v>
      </c>
      <c r="G854" s="33" t="s">
        <v>74</v>
      </c>
      <c r="H854" s="33">
        <v>65000</v>
      </c>
      <c r="I854" s="20">
        <f t="shared" si="148"/>
        <v>780000</v>
      </c>
      <c r="J854" s="37" t="s">
        <v>240</v>
      </c>
      <c r="K854" s="20"/>
      <c r="L854" s="9">
        <f t="shared" si="155"/>
        <v>0</v>
      </c>
      <c r="M854" s="9"/>
      <c r="N854" s="9"/>
      <c r="O854" s="9">
        <f t="shared" si="156"/>
        <v>780000</v>
      </c>
      <c r="P854" s="9">
        <v>780000</v>
      </c>
      <c r="Q854" s="9"/>
      <c r="R854" s="9">
        <f t="shared" si="157"/>
        <v>0</v>
      </c>
      <c r="S854" s="9"/>
      <c r="T854" s="9"/>
      <c r="U854" s="9">
        <f t="shared" si="158"/>
        <v>0</v>
      </c>
      <c r="V854" s="9"/>
      <c r="W854" s="9"/>
      <c r="X854" s="9">
        <f t="shared" si="159"/>
        <v>0</v>
      </c>
      <c r="Y854" s="9"/>
      <c r="Z854" s="9"/>
      <c r="AA854" s="10">
        <f t="shared" si="160"/>
        <v>0</v>
      </c>
      <c r="AB854" s="11">
        <v>45740</v>
      </c>
    </row>
    <row r="855" spans="1:28" ht="15.75" x14ac:dyDescent="0.25">
      <c r="A855" s="39">
        <v>45740</v>
      </c>
      <c r="B855" s="33" t="s">
        <v>370</v>
      </c>
      <c r="C855" s="33"/>
      <c r="D855" s="33" t="s">
        <v>41</v>
      </c>
      <c r="E855" s="33" t="s">
        <v>110</v>
      </c>
      <c r="F855" s="33">
        <v>7000</v>
      </c>
      <c r="G855" s="33" t="s">
        <v>29</v>
      </c>
      <c r="H855" s="33">
        <v>2000</v>
      </c>
      <c r="I855" s="20">
        <f t="shared" si="148"/>
        <v>14000000</v>
      </c>
      <c r="J855" s="37" t="s">
        <v>240</v>
      </c>
      <c r="K855" s="20"/>
      <c r="L855" s="9">
        <f t="shared" si="155"/>
        <v>0</v>
      </c>
      <c r="M855" s="9"/>
      <c r="N855" s="9"/>
      <c r="O855" s="9">
        <f t="shared" si="156"/>
        <v>14000000</v>
      </c>
      <c r="P855" s="9">
        <v>14000000</v>
      </c>
      <c r="Q855" s="9"/>
      <c r="R855" s="9">
        <f t="shared" si="157"/>
        <v>0</v>
      </c>
      <c r="S855" s="9"/>
      <c r="T855" s="9"/>
      <c r="U855" s="9">
        <f t="shared" si="158"/>
        <v>0</v>
      </c>
      <c r="V855" s="9"/>
      <c r="W855" s="9"/>
      <c r="X855" s="9">
        <f t="shared" si="159"/>
        <v>0</v>
      </c>
      <c r="Y855" s="9"/>
      <c r="Z855" s="9"/>
      <c r="AA855" s="10">
        <f t="shared" si="160"/>
        <v>0</v>
      </c>
      <c r="AB855" s="11">
        <v>45740</v>
      </c>
    </row>
    <row r="856" spans="1:28" ht="15.75" x14ac:dyDescent="0.25">
      <c r="A856" s="39">
        <v>45740</v>
      </c>
      <c r="B856" s="33" t="s">
        <v>880</v>
      </c>
      <c r="C856" s="33"/>
      <c r="D856" s="33" t="s">
        <v>31</v>
      </c>
      <c r="E856" s="33" t="s">
        <v>205</v>
      </c>
      <c r="F856" s="33">
        <v>25</v>
      </c>
      <c r="G856" s="33" t="s">
        <v>51</v>
      </c>
      <c r="H856" s="33">
        <v>104000</v>
      </c>
      <c r="I856" s="20">
        <f t="shared" si="148"/>
        <v>2600000</v>
      </c>
      <c r="J856" s="37" t="s">
        <v>241</v>
      </c>
      <c r="K856" s="20"/>
      <c r="L856" s="9">
        <f t="shared" si="155"/>
        <v>2600000</v>
      </c>
      <c r="M856" s="9">
        <v>2600000</v>
      </c>
      <c r="N856" s="9"/>
      <c r="O856" s="9">
        <f t="shared" si="156"/>
        <v>0</v>
      </c>
      <c r="P856" s="9"/>
      <c r="Q856" s="9"/>
      <c r="R856" s="9">
        <f t="shared" si="157"/>
        <v>0</v>
      </c>
      <c r="S856" s="9"/>
      <c r="T856" s="9"/>
      <c r="U856" s="9">
        <f t="shared" si="158"/>
        <v>0</v>
      </c>
      <c r="V856" s="9"/>
      <c r="W856" s="9"/>
      <c r="X856" s="9">
        <f t="shared" si="159"/>
        <v>0</v>
      </c>
      <c r="Y856" s="9"/>
      <c r="Z856" s="9"/>
      <c r="AA856" s="10">
        <f t="shared" si="160"/>
        <v>0</v>
      </c>
      <c r="AB856" s="11">
        <v>45741</v>
      </c>
    </row>
    <row r="857" spans="1:28" ht="15.75" x14ac:dyDescent="0.25">
      <c r="A857" s="39">
        <v>45740</v>
      </c>
      <c r="B857" s="33" t="s">
        <v>268</v>
      </c>
      <c r="C857" s="33"/>
      <c r="D857" s="33" t="s">
        <v>41</v>
      </c>
      <c r="E857" s="33" t="s">
        <v>95</v>
      </c>
      <c r="F857" s="33">
        <v>1600</v>
      </c>
      <c r="G857" s="33" t="s">
        <v>29</v>
      </c>
      <c r="H857" s="33">
        <v>4000</v>
      </c>
      <c r="I857" s="20">
        <f t="shared" si="148"/>
        <v>6400000</v>
      </c>
      <c r="J857" s="37" t="s">
        <v>240</v>
      </c>
      <c r="K857" s="20"/>
      <c r="L857" s="9">
        <f t="shared" si="155"/>
        <v>0</v>
      </c>
      <c r="M857" s="9"/>
      <c r="N857" s="9"/>
      <c r="O857" s="9">
        <f t="shared" si="156"/>
        <v>6400000</v>
      </c>
      <c r="P857" s="9">
        <v>6400000</v>
      </c>
      <c r="Q857" s="9"/>
      <c r="R857" s="9">
        <f t="shared" si="157"/>
        <v>0</v>
      </c>
      <c r="S857" s="9"/>
      <c r="T857" s="9"/>
      <c r="U857" s="9">
        <f t="shared" si="158"/>
        <v>0</v>
      </c>
      <c r="V857" s="9"/>
      <c r="W857" s="9"/>
      <c r="X857" s="9">
        <f t="shared" si="159"/>
        <v>0</v>
      </c>
      <c r="Y857" s="9"/>
      <c r="Z857" s="9"/>
      <c r="AA857" s="10">
        <f t="shared" si="160"/>
        <v>0</v>
      </c>
      <c r="AB857" s="11">
        <v>45740</v>
      </c>
    </row>
    <row r="858" spans="1:28" ht="15.75" x14ac:dyDescent="0.25">
      <c r="A858" s="39">
        <v>45740</v>
      </c>
      <c r="B858" s="33" t="s">
        <v>881</v>
      </c>
      <c r="C858" s="33"/>
      <c r="D858" s="33" t="s">
        <v>31</v>
      </c>
      <c r="E858" s="33" t="s">
        <v>143</v>
      </c>
      <c r="F858" s="33">
        <v>55.8</v>
      </c>
      <c r="G858" s="33" t="s">
        <v>51</v>
      </c>
      <c r="H858" s="33">
        <v>47000</v>
      </c>
      <c r="I858" s="20">
        <f t="shared" si="148"/>
        <v>2622600</v>
      </c>
      <c r="J858" s="37" t="s">
        <v>241</v>
      </c>
      <c r="K858" s="20"/>
      <c r="L858" s="9">
        <f t="shared" si="155"/>
        <v>0</v>
      </c>
      <c r="M858" s="9"/>
      <c r="N858" s="9"/>
      <c r="O858" s="9">
        <f t="shared" si="156"/>
        <v>0</v>
      </c>
      <c r="P858" s="9"/>
      <c r="Q858" s="9"/>
      <c r="R858" s="9">
        <f t="shared" si="157"/>
        <v>0</v>
      </c>
      <c r="S858" s="9"/>
      <c r="T858" s="9"/>
      <c r="U858" s="9">
        <f t="shared" si="158"/>
        <v>2622600</v>
      </c>
      <c r="V858" s="9">
        <v>2622600</v>
      </c>
      <c r="W858" s="9"/>
      <c r="X858" s="9">
        <f t="shared" si="159"/>
        <v>0</v>
      </c>
      <c r="Y858" s="9"/>
      <c r="Z858" s="9"/>
      <c r="AA858" s="10">
        <f t="shared" si="160"/>
        <v>0</v>
      </c>
      <c r="AB858" s="11">
        <v>45740</v>
      </c>
    </row>
    <row r="859" spans="1:28" ht="15.75" x14ac:dyDescent="0.25">
      <c r="A859" s="39">
        <v>45740</v>
      </c>
      <c r="B859" s="35" t="s">
        <v>882</v>
      </c>
      <c r="C859" s="35"/>
      <c r="D859" s="35" t="s">
        <v>41</v>
      </c>
      <c r="E859" s="35" t="s">
        <v>80</v>
      </c>
      <c r="F859" s="35">
        <v>2</v>
      </c>
      <c r="G859" s="35" t="s">
        <v>23</v>
      </c>
      <c r="H859" s="35">
        <v>1100000</v>
      </c>
      <c r="I859" s="20">
        <f t="shared" si="148"/>
        <v>2200000</v>
      </c>
      <c r="J859" s="41" t="s">
        <v>241</v>
      </c>
      <c r="K859" s="20"/>
      <c r="L859" s="9">
        <f t="shared" si="155"/>
        <v>0</v>
      </c>
      <c r="M859" s="9"/>
      <c r="N859" s="9"/>
      <c r="O859" s="9">
        <f t="shared" si="156"/>
        <v>0</v>
      </c>
      <c r="P859" s="9"/>
      <c r="Q859" s="9"/>
      <c r="R859" s="9">
        <f t="shared" si="157"/>
        <v>0</v>
      </c>
      <c r="S859" s="9"/>
      <c r="T859" s="9"/>
      <c r="U859" s="9">
        <f t="shared" si="158"/>
        <v>2200000</v>
      </c>
      <c r="V859" s="9">
        <v>2200000</v>
      </c>
      <c r="W859" s="9"/>
      <c r="X859" s="9">
        <f t="shared" si="159"/>
        <v>0</v>
      </c>
      <c r="Y859" s="9"/>
      <c r="Z859" s="9"/>
      <c r="AA859" s="10">
        <f t="shared" si="160"/>
        <v>0</v>
      </c>
      <c r="AB859" s="11">
        <v>45740</v>
      </c>
    </row>
    <row r="860" spans="1:28" ht="15.75" x14ac:dyDescent="0.25">
      <c r="A860" s="39">
        <v>45740</v>
      </c>
      <c r="B860" s="33" t="s">
        <v>230</v>
      </c>
      <c r="C860" s="33"/>
      <c r="D860" s="33" t="s">
        <v>31</v>
      </c>
      <c r="E860" s="33" t="s">
        <v>70</v>
      </c>
      <c r="F860" s="33">
        <v>200</v>
      </c>
      <c r="G860" s="35" t="s">
        <v>29</v>
      </c>
      <c r="H860" s="33">
        <v>2720</v>
      </c>
      <c r="I860" s="20">
        <f t="shared" si="148"/>
        <v>544000</v>
      </c>
      <c r="J860" s="37" t="s">
        <v>241</v>
      </c>
      <c r="K860" s="20"/>
      <c r="L860" s="9">
        <f t="shared" si="155"/>
        <v>544000</v>
      </c>
      <c r="M860" s="9">
        <v>544000</v>
      </c>
      <c r="N860" s="9"/>
      <c r="O860" s="9">
        <f t="shared" si="156"/>
        <v>0</v>
      </c>
      <c r="P860" s="9"/>
      <c r="Q860" s="9"/>
      <c r="R860" s="9">
        <f t="shared" si="157"/>
        <v>0</v>
      </c>
      <c r="S860" s="9"/>
      <c r="T860" s="9"/>
      <c r="U860" s="9">
        <f t="shared" si="158"/>
        <v>0</v>
      </c>
      <c r="V860" s="9"/>
      <c r="W860" s="9"/>
      <c r="X860" s="9">
        <f t="shared" si="159"/>
        <v>0</v>
      </c>
      <c r="Y860" s="9"/>
      <c r="Z860" s="9"/>
      <c r="AA860" s="10">
        <f t="shared" si="160"/>
        <v>0</v>
      </c>
      <c r="AB860" s="11">
        <v>45740</v>
      </c>
    </row>
    <row r="861" spans="1:28" ht="15.75" x14ac:dyDescent="0.25">
      <c r="A861" s="39">
        <v>45740</v>
      </c>
      <c r="B861" s="33" t="s">
        <v>230</v>
      </c>
      <c r="C861" s="33"/>
      <c r="D861" s="33" t="s">
        <v>31</v>
      </c>
      <c r="E861" s="33" t="s">
        <v>224</v>
      </c>
      <c r="F861" s="33">
        <v>250</v>
      </c>
      <c r="G861" s="35" t="s">
        <v>29</v>
      </c>
      <c r="H861" s="33">
        <v>1790</v>
      </c>
      <c r="I861" s="20">
        <f t="shared" si="148"/>
        <v>447500</v>
      </c>
      <c r="J861" s="37" t="s">
        <v>241</v>
      </c>
      <c r="K861" s="20"/>
      <c r="L861" s="9">
        <f t="shared" si="155"/>
        <v>447500</v>
      </c>
      <c r="M861" s="9">
        <v>447500</v>
      </c>
      <c r="N861" s="9"/>
      <c r="O861" s="9">
        <f t="shared" si="156"/>
        <v>0</v>
      </c>
      <c r="P861" s="9"/>
      <c r="Q861" s="9"/>
      <c r="R861" s="9">
        <f t="shared" si="157"/>
        <v>0</v>
      </c>
      <c r="S861" s="9"/>
      <c r="T861" s="9"/>
      <c r="U861" s="9">
        <f t="shared" si="158"/>
        <v>0</v>
      </c>
      <c r="V861" s="9"/>
      <c r="W861" s="9"/>
      <c r="X861" s="9">
        <f t="shared" si="159"/>
        <v>0</v>
      </c>
      <c r="Y861" s="9"/>
      <c r="Z861" s="9"/>
      <c r="AA861" s="10">
        <f t="shared" si="160"/>
        <v>0</v>
      </c>
      <c r="AB861" s="11">
        <v>45740</v>
      </c>
    </row>
    <row r="862" spans="1:28" ht="15.75" x14ac:dyDescent="0.25">
      <c r="A862" s="39">
        <v>45740</v>
      </c>
      <c r="B862" s="33" t="s">
        <v>230</v>
      </c>
      <c r="C862" s="33"/>
      <c r="D862" s="33" t="s">
        <v>31</v>
      </c>
      <c r="E862" s="33" t="s">
        <v>122</v>
      </c>
      <c r="F862" s="33">
        <v>2</v>
      </c>
      <c r="G862" s="33" t="s">
        <v>51</v>
      </c>
      <c r="H862" s="33">
        <v>70000</v>
      </c>
      <c r="I862" s="20">
        <f t="shared" si="148"/>
        <v>140000</v>
      </c>
      <c r="J862" s="37" t="s">
        <v>241</v>
      </c>
      <c r="K862" s="20"/>
      <c r="L862" s="9">
        <f t="shared" si="155"/>
        <v>140000</v>
      </c>
      <c r="M862" s="9">
        <v>140000</v>
      </c>
      <c r="N862" s="9"/>
      <c r="O862" s="9">
        <f t="shared" si="156"/>
        <v>0</v>
      </c>
      <c r="P862" s="9"/>
      <c r="Q862" s="9"/>
      <c r="R862" s="9">
        <f t="shared" si="157"/>
        <v>0</v>
      </c>
      <c r="S862" s="9"/>
      <c r="T862" s="9"/>
      <c r="U862" s="9">
        <f t="shared" si="158"/>
        <v>0</v>
      </c>
      <c r="V862" s="9"/>
      <c r="W862" s="9"/>
      <c r="X862" s="9">
        <f t="shared" si="159"/>
        <v>0</v>
      </c>
      <c r="Y862" s="9"/>
      <c r="Z862" s="9"/>
      <c r="AA862" s="10">
        <f t="shared" si="160"/>
        <v>0</v>
      </c>
      <c r="AB862" s="11">
        <v>45740</v>
      </c>
    </row>
    <row r="863" spans="1:28" ht="15.75" x14ac:dyDescent="0.25">
      <c r="A863" s="39">
        <v>45740</v>
      </c>
      <c r="B863" s="33" t="s">
        <v>189</v>
      </c>
      <c r="C863" s="33"/>
      <c r="D863" s="33" t="s">
        <v>31</v>
      </c>
      <c r="E863" s="33" t="s">
        <v>110</v>
      </c>
      <c r="F863" s="33">
        <v>1600</v>
      </c>
      <c r="G863" s="33" t="s">
        <v>29</v>
      </c>
      <c r="H863" s="33">
        <v>1800</v>
      </c>
      <c r="I863" s="20">
        <f t="shared" si="148"/>
        <v>2880000</v>
      </c>
      <c r="J863" s="37" t="s">
        <v>241</v>
      </c>
      <c r="K863" s="20"/>
      <c r="L863" s="9">
        <f t="shared" si="155"/>
        <v>0</v>
      </c>
      <c r="M863" s="9"/>
      <c r="N863" s="9"/>
      <c r="O863" s="9">
        <f t="shared" si="156"/>
        <v>0</v>
      </c>
      <c r="P863" s="9"/>
      <c r="Q863" s="9"/>
      <c r="R863" s="9">
        <f t="shared" si="157"/>
        <v>2880000</v>
      </c>
      <c r="S863" s="9">
        <v>2880000</v>
      </c>
      <c r="T863" s="9"/>
      <c r="U863" s="9">
        <f t="shared" si="158"/>
        <v>0</v>
      </c>
      <c r="V863" s="9"/>
      <c r="W863" s="9"/>
      <c r="X863" s="9">
        <f t="shared" si="159"/>
        <v>0</v>
      </c>
      <c r="Y863" s="9"/>
      <c r="Z863" s="9"/>
      <c r="AA863" s="10">
        <f t="shared" si="160"/>
        <v>0</v>
      </c>
      <c r="AB863" s="11">
        <v>45740</v>
      </c>
    </row>
    <row r="864" spans="1:28" ht="15.75" x14ac:dyDescent="0.25">
      <c r="A864" s="39">
        <v>45740</v>
      </c>
      <c r="B864" s="33" t="s">
        <v>109</v>
      </c>
      <c r="C864" s="33"/>
      <c r="D864" s="33" t="s">
        <v>31</v>
      </c>
      <c r="E864" s="33" t="s">
        <v>136</v>
      </c>
      <c r="F864" s="33">
        <v>23.4</v>
      </c>
      <c r="G864" s="33" t="s">
        <v>51</v>
      </c>
      <c r="H864" s="33">
        <v>46000</v>
      </c>
      <c r="I864" s="20">
        <f t="shared" si="148"/>
        <v>1076400</v>
      </c>
      <c r="J864" s="37" t="s">
        <v>241</v>
      </c>
      <c r="K864" s="20"/>
      <c r="L864" s="9">
        <f t="shared" si="155"/>
        <v>1076400</v>
      </c>
      <c r="M864" s="9">
        <v>1076400</v>
      </c>
      <c r="N864" s="9"/>
      <c r="O864" s="9">
        <f t="shared" si="156"/>
        <v>0</v>
      </c>
      <c r="P864" s="9"/>
      <c r="Q864" s="9"/>
      <c r="R864" s="9">
        <f t="shared" si="157"/>
        <v>0</v>
      </c>
      <c r="S864" s="9"/>
      <c r="T864" s="9"/>
      <c r="U864" s="9">
        <f t="shared" si="158"/>
        <v>0</v>
      </c>
      <c r="V864" s="9"/>
      <c r="W864" s="9"/>
      <c r="X864" s="9">
        <f t="shared" si="159"/>
        <v>0</v>
      </c>
      <c r="Y864" s="9"/>
      <c r="Z864" s="9"/>
      <c r="AA864" s="10">
        <f t="shared" si="160"/>
        <v>0</v>
      </c>
      <c r="AB864" s="11">
        <v>45740</v>
      </c>
    </row>
    <row r="865" spans="1:28" ht="15.75" x14ac:dyDescent="0.25">
      <c r="A865" s="39">
        <v>45740</v>
      </c>
      <c r="B865" s="33" t="s">
        <v>109</v>
      </c>
      <c r="C865" s="33"/>
      <c r="D865" s="33" t="s">
        <v>31</v>
      </c>
      <c r="E865" s="33" t="s">
        <v>110</v>
      </c>
      <c r="F865" s="33">
        <v>3000</v>
      </c>
      <c r="G865" s="33" t="s">
        <v>29</v>
      </c>
      <c r="H865" s="33">
        <v>1800</v>
      </c>
      <c r="I865" s="20">
        <f t="shared" si="148"/>
        <v>5400000</v>
      </c>
      <c r="J865" s="37" t="s">
        <v>241</v>
      </c>
      <c r="K865" s="20"/>
      <c r="L865" s="9">
        <f t="shared" si="155"/>
        <v>5400000</v>
      </c>
      <c r="M865" s="9">
        <v>5400000</v>
      </c>
      <c r="N865" s="9"/>
      <c r="O865" s="9">
        <f t="shared" si="156"/>
        <v>0</v>
      </c>
      <c r="P865" s="9"/>
      <c r="Q865" s="9"/>
      <c r="R865" s="9">
        <f t="shared" si="157"/>
        <v>0</v>
      </c>
      <c r="S865" s="9"/>
      <c r="T865" s="9"/>
      <c r="U865" s="9">
        <f t="shared" si="158"/>
        <v>0</v>
      </c>
      <c r="V865" s="9"/>
      <c r="W865" s="9"/>
      <c r="X865" s="9">
        <f t="shared" si="159"/>
        <v>0</v>
      </c>
      <c r="Y865" s="9"/>
      <c r="Z865" s="9"/>
      <c r="AA865" s="10">
        <f t="shared" si="160"/>
        <v>0</v>
      </c>
      <c r="AB865" s="11">
        <v>45740</v>
      </c>
    </row>
    <row r="866" spans="1:28" ht="15.75" x14ac:dyDescent="0.25">
      <c r="A866" s="39">
        <v>45740</v>
      </c>
      <c r="B866" s="33" t="s">
        <v>141</v>
      </c>
      <c r="C866" s="33"/>
      <c r="D866" s="33" t="s">
        <v>31</v>
      </c>
      <c r="E866" s="33" t="s">
        <v>95</v>
      </c>
      <c r="F866" s="33">
        <v>10400</v>
      </c>
      <c r="G866" s="33" t="s">
        <v>29</v>
      </c>
      <c r="H866" s="33">
        <v>3800</v>
      </c>
      <c r="I866" s="20">
        <f t="shared" si="148"/>
        <v>39520000</v>
      </c>
      <c r="J866" s="34" t="s">
        <v>26</v>
      </c>
      <c r="K866" s="20"/>
      <c r="L866" s="9">
        <f t="shared" si="155"/>
        <v>0</v>
      </c>
      <c r="M866" s="9"/>
      <c r="N866" s="9"/>
      <c r="O866" s="9">
        <f t="shared" si="156"/>
        <v>0</v>
      </c>
      <c r="P866" s="9"/>
      <c r="Q866" s="9"/>
      <c r="R866" s="9">
        <f t="shared" si="157"/>
        <v>0</v>
      </c>
      <c r="S866" s="9"/>
      <c r="T866" s="9"/>
      <c r="U866" s="9">
        <f t="shared" si="158"/>
        <v>0</v>
      </c>
      <c r="V866" s="9"/>
      <c r="W866" s="9"/>
      <c r="X866" s="9">
        <f t="shared" si="159"/>
        <v>0</v>
      </c>
      <c r="Y866" s="9"/>
      <c r="Z866" s="9"/>
      <c r="AA866" s="10">
        <f t="shared" si="160"/>
        <v>39520000</v>
      </c>
      <c r="AB866" s="11"/>
    </row>
    <row r="867" spans="1:28" ht="15.75" x14ac:dyDescent="0.25">
      <c r="A867" s="32">
        <v>45740</v>
      </c>
      <c r="B867" s="33" t="s">
        <v>471</v>
      </c>
      <c r="C867" s="33"/>
      <c r="D867" s="33" t="s">
        <v>31</v>
      </c>
      <c r="E867" s="33" t="s">
        <v>407</v>
      </c>
      <c r="F867" s="33">
        <v>1</v>
      </c>
      <c r="G867" s="33" t="s">
        <v>33</v>
      </c>
      <c r="H867" s="33">
        <v>300000</v>
      </c>
      <c r="I867" s="20">
        <f t="shared" si="148"/>
        <v>300000</v>
      </c>
      <c r="J867" s="37" t="s">
        <v>241</v>
      </c>
      <c r="K867" s="20"/>
      <c r="L867" s="9">
        <f t="shared" si="155"/>
        <v>0</v>
      </c>
      <c r="M867" s="9"/>
      <c r="N867" s="9"/>
      <c r="O867" s="9">
        <f t="shared" si="156"/>
        <v>0</v>
      </c>
      <c r="P867" s="9"/>
      <c r="Q867" s="9"/>
      <c r="R867" s="9">
        <f t="shared" si="157"/>
        <v>0</v>
      </c>
      <c r="S867" s="9"/>
      <c r="T867" s="9"/>
      <c r="U867" s="9">
        <f t="shared" si="158"/>
        <v>300000</v>
      </c>
      <c r="V867" s="9">
        <v>300000</v>
      </c>
      <c r="W867" s="9"/>
      <c r="X867" s="9">
        <f t="shared" si="159"/>
        <v>0</v>
      </c>
      <c r="Y867" s="9"/>
      <c r="Z867" s="9"/>
      <c r="AA867" s="10">
        <f t="shared" si="160"/>
        <v>0</v>
      </c>
      <c r="AB867" s="11">
        <v>45742</v>
      </c>
    </row>
    <row r="868" spans="1:28" ht="15.75" x14ac:dyDescent="0.25">
      <c r="A868" s="32">
        <v>45740</v>
      </c>
      <c r="B868" s="33" t="s">
        <v>141</v>
      </c>
      <c r="C868" s="33"/>
      <c r="D868" s="33" t="s">
        <v>31</v>
      </c>
      <c r="E868" s="33" t="s">
        <v>136</v>
      </c>
      <c r="F868" s="33">
        <v>142.30000000000001</v>
      </c>
      <c r="G868" s="33" t="s">
        <v>51</v>
      </c>
      <c r="H868" s="33">
        <v>43000</v>
      </c>
      <c r="I868" s="20">
        <f t="shared" si="148"/>
        <v>6118900.0000000009</v>
      </c>
      <c r="J868" s="34" t="s">
        <v>26</v>
      </c>
      <c r="K868" s="20"/>
      <c r="L868" s="9">
        <f t="shared" si="155"/>
        <v>0</v>
      </c>
      <c r="M868" s="9"/>
      <c r="N868" s="9"/>
      <c r="O868" s="9">
        <f t="shared" si="156"/>
        <v>0</v>
      </c>
      <c r="P868" s="9"/>
      <c r="Q868" s="9"/>
      <c r="R868" s="9">
        <f t="shared" si="157"/>
        <v>0</v>
      </c>
      <c r="S868" s="9"/>
      <c r="T868" s="9"/>
      <c r="U868" s="9">
        <f t="shared" si="158"/>
        <v>0</v>
      </c>
      <c r="V868" s="9"/>
      <c r="W868" s="9"/>
      <c r="X868" s="9">
        <f t="shared" si="159"/>
        <v>0</v>
      </c>
      <c r="Y868" s="9"/>
      <c r="Z868" s="9"/>
      <c r="AA868" s="10">
        <f t="shared" si="160"/>
        <v>6118900.0000000009</v>
      </c>
      <c r="AB868" s="11"/>
    </row>
    <row r="869" spans="1:28" ht="15.75" x14ac:dyDescent="0.25">
      <c r="A869" s="32">
        <v>45740</v>
      </c>
      <c r="B869" s="33" t="s">
        <v>883</v>
      </c>
      <c r="C869" s="33"/>
      <c r="D869" s="33" t="s">
        <v>31</v>
      </c>
      <c r="E869" s="33" t="s">
        <v>235</v>
      </c>
      <c r="F869" s="33">
        <v>5</v>
      </c>
      <c r="G869" s="33" t="s">
        <v>51</v>
      </c>
      <c r="H869" s="33">
        <v>90000</v>
      </c>
      <c r="I869" s="20">
        <f t="shared" si="148"/>
        <v>450000</v>
      </c>
      <c r="J869" s="37" t="s">
        <v>241</v>
      </c>
      <c r="K869" s="20"/>
      <c r="L869" s="9">
        <f t="shared" si="155"/>
        <v>450000</v>
      </c>
      <c r="M869" s="9">
        <v>450000</v>
      </c>
      <c r="N869" s="9"/>
      <c r="O869" s="9">
        <f t="shared" si="156"/>
        <v>0</v>
      </c>
      <c r="P869" s="9"/>
      <c r="Q869" s="9"/>
      <c r="R869" s="9">
        <f t="shared" si="157"/>
        <v>0</v>
      </c>
      <c r="S869" s="9"/>
      <c r="T869" s="9"/>
      <c r="U869" s="9">
        <f t="shared" si="158"/>
        <v>0</v>
      </c>
      <c r="V869" s="9"/>
      <c r="W869" s="9"/>
      <c r="X869" s="9">
        <f t="shared" si="159"/>
        <v>0</v>
      </c>
      <c r="Y869" s="9"/>
      <c r="Z869" s="9"/>
      <c r="AA869" s="10">
        <f t="shared" si="160"/>
        <v>0</v>
      </c>
      <c r="AB869" s="11">
        <v>45740</v>
      </c>
    </row>
    <row r="870" spans="1:28" ht="15.75" x14ac:dyDescent="0.25">
      <c r="A870" s="39">
        <v>45741</v>
      </c>
      <c r="B870" s="35" t="s">
        <v>264</v>
      </c>
      <c r="C870" s="35"/>
      <c r="D870" s="35" t="s">
        <v>31</v>
      </c>
      <c r="E870" s="35" t="s">
        <v>185</v>
      </c>
      <c r="F870" s="35">
        <v>1000</v>
      </c>
      <c r="G870" s="35" t="s">
        <v>29</v>
      </c>
      <c r="H870" s="35">
        <v>1150</v>
      </c>
      <c r="I870" s="20">
        <f t="shared" si="148"/>
        <v>1150000</v>
      </c>
      <c r="J870" s="41" t="s">
        <v>240</v>
      </c>
      <c r="K870" s="20"/>
      <c r="L870" s="9">
        <f>M870+N870</f>
        <v>0</v>
      </c>
      <c r="M870" s="9"/>
      <c r="N870" s="9"/>
      <c r="O870" s="9">
        <f>P870+Q870</f>
        <v>0</v>
      </c>
      <c r="P870" s="9"/>
      <c r="Q870" s="9"/>
      <c r="R870" s="9">
        <f>S870+T870</f>
        <v>1150000</v>
      </c>
      <c r="S870" s="9">
        <v>1150000</v>
      </c>
      <c r="T870" s="9"/>
      <c r="U870" s="9">
        <f>V870+W870</f>
        <v>0</v>
      </c>
      <c r="V870" s="9"/>
      <c r="W870" s="9"/>
      <c r="X870" s="9">
        <f>Y870+Z870</f>
        <v>0</v>
      </c>
      <c r="Y870" s="9"/>
      <c r="Z870" s="9"/>
      <c r="AA870" s="10">
        <f>C870+I870-L870-O870-U870-X870-R870</f>
        <v>0</v>
      </c>
      <c r="AB870" s="11">
        <v>45741</v>
      </c>
    </row>
    <row r="871" spans="1:28" ht="15.75" x14ac:dyDescent="0.25">
      <c r="A871" s="39">
        <v>45741</v>
      </c>
      <c r="B871" s="33" t="s">
        <v>345</v>
      </c>
      <c r="C871" s="33"/>
      <c r="D871" s="35" t="s">
        <v>31</v>
      </c>
      <c r="E871" s="35" t="s">
        <v>185</v>
      </c>
      <c r="F871" s="33">
        <v>200</v>
      </c>
      <c r="G871" s="35" t="s">
        <v>29</v>
      </c>
      <c r="H871" s="33">
        <v>1150</v>
      </c>
      <c r="I871" s="20">
        <f t="shared" si="148"/>
        <v>230000</v>
      </c>
      <c r="J871" s="37" t="s">
        <v>241</v>
      </c>
      <c r="K871" s="20"/>
      <c r="L871" s="9">
        <f t="shared" ref="L871:L890" si="161">M871+N871</f>
        <v>0</v>
      </c>
      <c r="M871" s="9"/>
      <c r="N871" s="9"/>
      <c r="O871" s="9">
        <f t="shared" ref="O871:O890" si="162">P871+Q871</f>
        <v>0</v>
      </c>
      <c r="P871" s="9"/>
      <c r="Q871" s="9"/>
      <c r="R871" s="9">
        <f t="shared" ref="R871:R890" si="163">S871+T871</f>
        <v>0</v>
      </c>
      <c r="S871" s="9"/>
      <c r="T871" s="9"/>
      <c r="U871" s="9">
        <f t="shared" ref="U871:U890" si="164">V871+W871</f>
        <v>230000</v>
      </c>
      <c r="V871" s="9">
        <v>230000</v>
      </c>
      <c r="W871" s="9"/>
      <c r="X871" s="9">
        <f t="shared" ref="X871:X890" si="165">Y871+Z871</f>
        <v>0</v>
      </c>
      <c r="Y871" s="9"/>
      <c r="Z871" s="9"/>
      <c r="AA871" s="10">
        <f t="shared" ref="AA871:AA890" si="166">C871+I871-L871-O871-U871-X871-R871</f>
        <v>0</v>
      </c>
      <c r="AB871" s="11">
        <v>45741</v>
      </c>
    </row>
    <row r="872" spans="1:28" ht="15.75" x14ac:dyDescent="0.25">
      <c r="A872" s="39">
        <v>45741</v>
      </c>
      <c r="B872" s="33" t="s">
        <v>863</v>
      </c>
      <c r="C872" s="33"/>
      <c r="D872" s="33" t="s">
        <v>31</v>
      </c>
      <c r="E872" s="33" t="s">
        <v>45</v>
      </c>
      <c r="F872" s="33">
        <v>25</v>
      </c>
      <c r="G872" s="33" t="s">
        <v>51</v>
      </c>
      <c r="H872" s="33">
        <v>180000</v>
      </c>
      <c r="I872" s="20">
        <f t="shared" si="148"/>
        <v>4500000</v>
      </c>
      <c r="J872" s="37" t="s">
        <v>241</v>
      </c>
      <c r="K872" s="20"/>
      <c r="L872" s="9">
        <f t="shared" si="161"/>
        <v>0</v>
      </c>
      <c r="M872" s="9"/>
      <c r="N872" s="9"/>
      <c r="O872" s="9">
        <f t="shared" si="162"/>
        <v>0</v>
      </c>
      <c r="P872" s="9"/>
      <c r="Q872" s="9"/>
      <c r="R872" s="9">
        <f t="shared" si="163"/>
        <v>0</v>
      </c>
      <c r="S872" s="9"/>
      <c r="T872" s="9"/>
      <c r="U872" s="9">
        <f t="shared" si="164"/>
        <v>4500000</v>
      </c>
      <c r="V872" s="9">
        <v>4500000</v>
      </c>
      <c r="W872" s="9"/>
      <c r="X872" s="9">
        <f t="shared" si="165"/>
        <v>0</v>
      </c>
      <c r="Y872" s="9"/>
      <c r="Z872" s="9"/>
      <c r="AA872" s="10">
        <f t="shared" si="166"/>
        <v>0</v>
      </c>
      <c r="AB872" s="11">
        <v>45741</v>
      </c>
    </row>
    <row r="873" spans="1:28" ht="15.75" x14ac:dyDescent="0.25">
      <c r="A873" s="39">
        <v>45741</v>
      </c>
      <c r="B873" s="33" t="s">
        <v>53</v>
      </c>
      <c r="C873" s="33"/>
      <c r="D873" s="33" t="s">
        <v>31</v>
      </c>
      <c r="E873" s="33" t="s">
        <v>91</v>
      </c>
      <c r="F873" s="33">
        <v>1000</v>
      </c>
      <c r="G873" s="33" t="s">
        <v>29</v>
      </c>
      <c r="H873" s="33">
        <v>3800</v>
      </c>
      <c r="I873" s="20">
        <f t="shared" si="148"/>
        <v>3800000</v>
      </c>
      <c r="J873" s="37" t="s">
        <v>240</v>
      </c>
      <c r="K873" s="20"/>
      <c r="L873" s="9">
        <f t="shared" si="161"/>
        <v>0</v>
      </c>
      <c r="M873" s="9"/>
      <c r="N873" s="9"/>
      <c r="O873" s="9">
        <f t="shared" si="162"/>
        <v>3800000</v>
      </c>
      <c r="P873" s="9">
        <v>3800000</v>
      </c>
      <c r="Q873" s="9"/>
      <c r="R873" s="9">
        <f t="shared" si="163"/>
        <v>0</v>
      </c>
      <c r="S873" s="9"/>
      <c r="T873" s="9"/>
      <c r="U873" s="9">
        <f t="shared" si="164"/>
        <v>0</v>
      </c>
      <c r="V873" s="9"/>
      <c r="W873" s="9"/>
      <c r="X873" s="9">
        <f t="shared" si="165"/>
        <v>0</v>
      </c>
      <c r="Y873" s="9"/>
      <c r="Z873" s="9"/>
      <c r="AA873" s="10">
        <f t="shared" si="166"/>
        <v>0</v>
      </c>
      <c r="AB873" s="11">
        <v>45743</v>
      </c>
    </row>
    <row r="874" spans="1:28" ht="15.75" x14ac:dyDescent="0.25">
      <c r="A874" s="39">
        <v>45741</v>
      </c>
      <c r="B874" s="33" t="s">
        <v>597</v>
      </c>
      <c r="C874" s="33"/>
      <c r="D874" s="33" t="s">
        <v>41</v>
      </c>
      <c r="E874" s="33" t="s">
        <v>213</v>
      </c>
      <c r="F874" s="33">
        <v>500</v>
      </c>
      <c r="G874" s="33" t="s">
        <v>29</v>
      </c>
      <c r="H874" s="33">
        <v>2630</v>
      </c>
      <c r="I874" s="20">
        <f t="shared" si="148"/>
        <v>1315000</v>
      </c>
      <c r="J874" s="37" t="s">
        <v>240</v>
      </c>
      <c r="K874" s="20"/>
      <c r="L874" s="9">
        <f t="shared" si="161"/>
        <v>0</v>
      </c>
      <c r="M874" s="9"/>
      <c r="N874" s="9"/>
      <c r="O874" s="9">
        <f t="shared" si="162"/>
        <v>1315000</v>
      </c>
      <c r="P874" s="9">
        <v>1315000</v>
      </c>
      <c r="Q874" s="9"/>
      <c r="R874" s="9">
        <f t="shared" si="163"/>
        <v>0</v>
      </c>
      <c r="S874" s="9"/>
      <c r="T874" s="9"/>
      <c r="U874" s="9">
        <f t="shared" si="164"/>
        <v>0</v>
      </c>
      <c r="V874" s="9"/>
      <c r="W874" s="9"/>
      <c r="X874" s="9">
        <f t="shared" si="165"/>
        <v>0</v>
      </c>
      <c r="Y874" s="9"/>
      <c r="Z874" s="9"/>
      <c r="AA874" s="10">
        <f t="shared" si="166"/>
        <v>0</v>
      </c>
      <c r="AB874" s="11">
        <v>45740</v>
      </c>
    </row>
    <row r="875" spans="1:28" ht="15.75" x14ac:dyDescent="0.25">
      <c r="A875" s="39">
        <v>45741</v>
      </c>
      <c r="B875" s="33" t="s">
        <v>597</v>
      </c>
      <c r="C875" s="33"/>
      <c r="D875" s="33" t="s">
        <v>41</v>
      </c>
      <c r="E875" s="33" t="s">
        <v>197</v>
      </c>
      <c r="F875" s="33">
        <v>1500</v>
      </c>
      <c r="G875" s="33" t="s">
        <v>29</v>
      </c>
      <c r="H875" s="33">
        <v>2460</v>
      </c>
      <c r="I875" s="20">
        <f t="shared" si="148"/>
        <v>3690000</v>
      </c>
      <c r="J875" s="34" t="s">
        <v>38</v>
      </c>
      <c r="K875" s="20"/>
      <c r="L875" s="9">
        <f t="shared" si="161"/>
        <v>0</v>
      </c>
      <c r="M875" s="9"/>
      <c r="N875" s="9"/>
      <c r="O875" s="9">
        <f t="shared" si="162"/>
        <v>1187000</v>
      </c>
      <c r="P875" s="9">
        <v>1187000</v>
      </c>
      <c r="Q875" s="9"/>
      <c r="R875" s="9">
        <f t="shared" si="163"/>
        <v>0</v>
      </c>
      <c r="S875" s="9"/>
      <c r="T875" s="9"/>
      <c r="U875" s="9">
        <f t="shared" si="164"/>
        <v>0</v>
      </c>
      <c r="V875" s="9"/>
      <c r="W875" s="9"/>
      <c r="X875" s="9">
        <f t="shared" si="165"/>
        <v>0</v>
      </c>
      <c r="Y875" s="9"/>
      <c r="Z875" s="9"/>
      <c r="AA875" s="10">
        <f t="shared" si="166"/>
        <v>2503000</v>
      </c>
      <c r="AB875" s="11">
        <v>45740</v>
      </c>
    </row>
    <row r="876" spans="1:28" ht="15.75" x14ac:dyDescent="0.25">
      <c r="A876" s="39">
        <v>45741</v>
      </c>
      <c r="B876" s="33" t="s">
        <v>217</v>
      </c>
      <c r="C876" s="33"/>
      <c r="D876" s="33" t="s">
        <v>41</v>
      </c>
      <c r="E876" s="33" t="s">
        <v>99</v>
      </c>
      <c r="F876" s="33">
        <v>4</v>
      </c>
      <c r="G876" s="33" t="s">
        <v>25</v>
      </c>
      <c r="H876" s="33">
        <v>480000</v>
      </c>
      <c r="I876" s="20">
        <f t="shared" si="148"/>
        <v>1920000</v>
      </c>
      <c r="J876" s="34" t="s">
        <v>26</v>
      </c>
      <c r="K876" s="20"/>
      <c r="L876" s="9">
        <f t="shared" si="161"/>
        <v>0</v>
      </c>
      <c r="M876" s="9"/>
      <c r="N876" s="9"/>
      <c r="O876" s="9">
        <f t="shared" si="162"/>
        <v>0</v>
      </c>
      <c r="P876" s="9"/>
      <c r="Q876" s="9"/>
      <c r="R876" s="9">
        <f t="shared" si="163"/>
        <v>0</v>
      </c>
      <c r="S876" s="9"/>
      <c r="T876" s="9"/>
      <c r="U876" s="9">
        <f t="shared" si="164"/>
        <v>0</v>
      </c>
      <c r="V876" s="9"/>
      <c r="W876" s="9"/>
      <c r="X876" s="9">
        <f t="shared" si="165"/>
        <v>0</v>
      </c>
      <c r="Y876" s="9"/>
      <c r="Z876" s="9"/>
      <c r="AA876" s="10">
        <f t="shared" si="166"/>
        <v>1920000</v>
      </c>
      <c r="AB876" s="11"/>
    </row>
    <row r="877" spans="1:28" ht="15.75" x14ac:dyDescent="0.25">
      <c r="A877" s="39">
        <v>45741</v>
      </c>
      <c r="B877" s="33" t="s">
        <v>217</v>
      </c>
      <c r="C877" s="33"/>
      <c r="D877" s="33" t="s">
        <v>41</v>
      </c>
      <c r="E877" s="33" t="s">
        <v>403</v>
      </c>
      <c r="F877" s="33">
        <v>1</v>
      </c>
      <c r="G877" s="33" t="s">
        <v>25</v>
      </c>
      <c r="H877" s="33">
        <v>75000</v>
      </c>
      <c r="I877" s="20">
        <f t="shared" si="148"/>
        <v>75000</v>
      </c>
      <c r="J877" s="34" t="s">
        <v>26</v>
      </c>
      <c r="K877" s="20"/>
      <c r="L877" s="9">
        <f t="shared" si="161"/>
        <v>0</v>
      </c>
      <c r="M877" s="9"/>
      <c r="N877" s="9"/>
      <c r="O877" s="9">
        <f t="shared" si="162"/>
        <v>0</v>
      </c>
      <c r="P877" s="9"/>
      <c r="Q877" s="9"/>
      <c r="R877" s="9">
        <f t="shared" si="163"/>
        <v>0</v>
      </c>
      <c r="S877" s="9"/>
      <c r="T877" s="9"/>
      <c r="U877" s="9">
        <f t="shared" si="164"/>
        <v>0</v>
      </c>
      <c r="V877" s="9"/>
      <c r="W877" s="9"/>
      <c r="X877" s="9">
        <f t="shared" si="165"/>
        <v>0</v>
      </c>
      <c r="Y877" s="9"/>
      <c r="Z877" s="9"/>
      <c r="AA877" s="10">
        <f t="shared" si="166"/>
        <v>75000</v>
      </c>
      <c r="AB877" s="11"/>
    </row>
    <row r="878" spans="1:28" ht="15.75" x14ac:dyDescent="0.25">
      <c r="A878" s="39">
        <v>45741</v>
      </c>
      <c r="B878" s="33" t="s">
        <v>217</v>
      </c>
      <c r="C878" s="33"/>
      <c r="D878" s="33" t="s">
        <v>41</v>
      </c>
      <c r="E878" s="33" t="s">
        <v>160</v>
      </c>
      <c r="F878" s="33">
        <v>1</v>
      </c>
      <c r="G878" s="33" t="s">
        <v>25</v>
      </c>
      <c r="H878" s="33">
        <v>95000</v>
      </c>
      <c r="I878" s="20">
        <f t="shared" ref="I878:I929" si="167">F878*H878</f>
        <v>95000</v>
      </c>
      <c r="J878" s="34" t="s">
        <v>26</v>
      </c>
      <c r="K878" s="20"/>
      <c r="L878" s="9">
        <f t="shared" si="161"/>
        <v>0</v>
      </c>
      <c r="M878" s="9"/>
      <c r="N878" s="9"/>
      <c r="O878" s="9">
        <f t="shared" si="162"/>
        <v>0</v>
      </c>
      <c r="P878" s="9"/>
      <c r="Q878" s="9"/>
      <c r="R878" s="9">
        <f t="shared" si="163"/>
        <v>0</v>
      </c>
      <c r="S878" s="9"/>
      <c r="T878" s="9"/>
      <c r="U878" s="9">
        <f t="shared" si="164"/>
        <v>0</v>
      </c>
      <c r="V878" s="9"/>
      <c r="W878" s="9"/>
      <c r="X878" s="9">
        <f t="shared" si="165"/>
        <v>0</v>
      </c>
      <c r="Y878" s="9"/>
      <c r="Z878" s="9"/>
      <c r="AA878" s="10">
        <f t="shared" si="166"/>
        <v>95000</v>
      </c>
      <c r="AB878" s="11"/>
    </row>
    <row r="879" spans="1:28" ht="15.75" x14ac:dyDescent="0.25">
      <c r="A879" s="39">
        <v>45741</v>
      </c>
      <c r="B879" s="33" t="s">
        <v>884</v>
      </c>
      <c r="C879" s="33"/>
      <c r="D879" s="33" t="s">
        <v>31</v>
      </c>
      <c r="E879" s="33" t="s">
        <v>80</v>
      </c>
      <c r="F879" s="33">
        <v>1</v>
      </c>
      <c r="G879" s="33" t="s">
        <v>23</v>
      </c>
      <c r="H879" s="33">
        <v>1200000</v>
      </c>
      <c r="I879" s="20">
        <f t="shared" si="167"/>
        <v>1200000</v>
      </c>
      <c r="J879" s="37" t="s">
        <v>241</v>
      </c>
      <c r="K879" s="20"/>
      <c r="L879" s="9">
        <f t="shared" si="161"/>
        <v>1200000</v>
      </c>
      <c r="M879" s="9">
        <v>1200000</v>
      </c>
      <c r="N879" s="9"/>
      <c r="O879" s="9">
        <f t="shared" si="162"/>
        <v>0</v>
      </c>
      <c r="P879" s="9"/>
      <c r="Q879" s="9"/>
      <c r="R879" s="9">
        <f t="shared" si="163"/>
        <v>0</v>
      </c>
      <c r="S879" s="9"/>
      <c r="T879" s="9"/>
      <c r="U879" s="9">
        <f t="shared" si="164"/>
        <v>0</v>
      </c>
      <c r="V879" s="9"/>
      <c r="W879" s="9"/>
      <c r="X879" s="9">
        <f t="shared" si="165"/>
        <v>0</v>
      </c>
      <c r="Y879" s="9"/>
      <c r="Z879" s="9"/>
      <c r="AA879" s="10">
        <f t="shared" si="166"/>
        <v>0</v>
      </c>
      <c r="AB879" s="11">
        <v>45741</v>
      </c>
    </row>
    <row r="880" spans="1:28" ht="15.75" x14ac:dyDescent="0.25">
      <c r="A880" s="39">
        <v>45741</v>
      </c>
      <c r="B880" s="33" t="s">
        <v>289</v>
      </c>
      <c r="C880" s="33"/>
      <c r="D880" s="33" t="s">
        <v>31</v>
      </c>
      <c r="E880" s="33" t="s">
        <v>197</v>
      </c>
      <c r="F880" s="33">
        <v>250</v>
      </c>
      <c r="G880" s="33" t="s">
        <v>29</v>
      </c>
      <c r="H880" s="33">
        <v>2460</v>
      </c>
      <c r="I880" s="20">
        <f t="shared" si="167"/>
        <v>615000</v>
      </c>
      <c r="J880" s="37" t="s">
        <v>240</v>
      </c>
      <c r="K880" s="20"/>
      <c r="L880" s="9">
        <f t="shared" si="161"/>
        <v>0</v>
      </c>
      <c r="M880" s="9"/>
      <c r="N880" s="9"/>
      <c r="O880" s="9">
        <f t="shared" si="162"/>
        <v>615000</v>
      </c>
      <c r="P880" s="9">
        <v>615000</v>
      </c>
      <c r="Q880" s="9"/>
      <c r="R880" s="9">
        <f t="shared" si="163"/>
        <v>0</v>
      </c>
      <c r="S880" s="9"/>
      <c r="T880" s="9"/>
      <c r="U880" s="9">
        <f t="shared" si="164"/>
        <v>0</v>
      </c>
      <c r="V880" s="9"/>
      <c r="W880" s="9"/>
      <c r="X880" s="9">
        <f t="shared" si="165"/>
        <v>0</v>
      </c>
      <c r="Y880" s="9"/>
      <c r="Z880" s="9"/>
      <c r="AA880" s="10">
        <f t="shared" si="166"/>
        <v>0</v>
      </c>
      <c r="AB880" s="11">
        <v>45741</v>
      </c>
    </row>
    <row r="881" spans="1:28" ht="15.75" x14ac:dyDescent="0.25">
      <c r="A881" s="39">
        <v>45741</v>
      </c>
      <c r="B881" s="33" t="s">
        <v>289</v>
      </c>
      <c r="C881" s="33"/>
      <c r="D881" s="33" t="s">
        <v>31</v>
      </c>
      <c r="E881" s="33" t="s">
        <v>110</v>
      </c>
      <c r="F881" s="33">
        <v>1800</v>
      </c>
      <c r="G881" s="33" t="s">
        <v>29</v>
      </c>
      <c r="H881" s="33">
        <v>1900</v>
      </c>
      <c r="I881" s="20">
        <f t="shared" si="167"/>
        <v>3420000</v>
      </c>
      <c r="J881" s="37" t="s">
        <v>240</v>
      </c>
      <c r="K881" s="20"/>
      <c r="L881" s="9">
        <f t="shared" si="161"/>
        <v>0</v>
      </c>
      <c r="M881" s="9"/>
      <c r="N881" s="9"/>
      <c r="O881" s="9">
        <f t="shared" si="162"/>
        <v>3420000</v>
      </c>
      <c r="P881" s="9">
        <v>3420000</v>
      </c>
      <c r="Q881" s="9"/>
      <c r="R881" s="9">
        <f t="shared" si="163"/>
        <v>0</v>
      </c>
      <c r="S881" s="9"/>
      <c r="T881" s="9"/>
      <c r="U881" s="9">
        <f t="shared" si="164"/>
        <v>0</v>
      </c>
      <c r="V881" s="9"/>
      <c r="W881" s="9"/>
      <c r="X881" s="9">
        <f t="shared" si="165"/>
        <v>0</v>
      </c>
      <c r="Y881" s="9"/>
      <c r="Z881" s="9"/>
      <c r="AA881" s="10">
        <f t="shared" si="166"/>
        <v>0</v>
      </c>
      <c r="AB881" s="11">
        <v>45741</v>
      </c>
    </row>
    <row r="882" spans="1:28" ht="15.75" x14ac:dyDescent="0.25">
      <c r="A882" s="39">
        <v>45741</v>
      </c>
      <c r="B882" s="33" t="s">
        <v>643</v>
      </c>
      <c r="C882" s="33"/>
      <c r="D882" s="33" t="s">
        <v>41</v>
      </c>
      <c r="E882" s="33" t="s">
        <v>185</v>
      </c>
      <c r="F882" s="33">
        <v>600</v>
      </c>
      <c r="G882" s="33" t="s">
        <v>29</v>
      </c>
      <c r="H882" s="33">
        <v>1150</v>
      </c>
      <c r="I882" s="20">
        <f t="shared" si="167"/>
        <v>690000</v>
      </c>
      <c r="J882" s="37" t="s">
        <v>241</v>
      </c>
      <c r="K882" s="20"/>
      <c r="L882" s="9">
        <f t="shared" si="161"/>
        <v>0</v>
      </c>
      <c r="M882" s="9"/>
      <c r="N882" s="9"/>
      <c r="O882" s="9">
        <f t="shared" si="162"/>
        <v>0</v>
      </c>
      <c r="P882" s="9"/>
      <c r="Q882" s="9"/>
      <c r="R882" s="9">
        <f t="shared" si="163"/>
        <v>0</v>
      </c>
      <c r="S882" s="9"/>
      <c r="T882" s="9"/>
      <c r="U882" s="9">
        <f t="shared" si="164"/>
        <v>690000</v>
      </c>
      <c r="V882" s="9">
        <v>690000</v>
      </c>
      <c r="W882" s="9"/>
      <c r="X882" s="9">
        <f t="shared" si="165"/>
        <v>0</v>
      </c>
      <c r="Y882" s="9"/>
      <c r="Z882" s="9"/>
      <c r="AA882" s="10">
        <f t="shared" si="166"/>
        <v>0</v>
      </c>
      <c r="AB882" s="11">
        <v>45741</v>
      </c>
    </row>
    <row r="883" spans="1:28" ht="15.75" x14ac:dyDescent="0.25">
      <c r="A883" s="32">
        <v>45741</v>
      </c>
      <c r="B883" s="33" t="s">
        <v>92</v>
      </c>
      <c r="C883" s="33"/>
      <c r="D883" s="33" t="s">
        <v>31</v>
      </c>
      <c r="E883" s="33" t="s">
        <v>91</v>
      </c>
      <c r="F883" s="33">
        <v>300</v>
      </c>
      <c r="G883" s="33" t="s">
        <v>29</v>
      </c>
      <c r="H883" s="33">
        <v>4000</v>
      </c>
      <c r="I883" s="20">
        <f t="shared" si="167"/>
        <v>1200000</v>
      </c>
      <c r="J883" s="37" t="s">
        <v>241</v>
      </c>
      <c r="K883" s="20"/>
      <c r="L883" s="9">
        <f t="shared" si="161"/>
        <v>0</v>
      </c>
      <c r="M883" s="9"/>
      <c r="N883" s="9"/>
      <c r="O883" s="9">
        <f t="shared" si="162"/>
        <v>0</v>
      </c>
      <c r="P883" s="9"/>
      <c r="Q883" s="9"/>
      <c r="R883" s="9">
        <f t="shared" si="163"/>
        <v>0</v>
      </c>
      <c r="S883" s="9"/>
      <c r="T883" s="9"/>
      <c r="U883" s="9">
        <f t="shared" si="164"/>
        <v>1200000</v>
      </c>
      <c r="V883" s="9">
        <v>1200000</v>
      </c>
      <c r="W883" s="9"/>
      <c r="X883" s="9">
        <f t="shared" si="165"/>
        <v>0</v>
      </c>
      <c r="Y883" s="9"/>
      <c r="Z883" s="9"/>
      <c r="AA883" s="10">
        <f t="shared" si="166"/>
        <v>0</v>
      </c>
      <c r="AB883" s="11">
        <v>45743</v>
      </c>
    </row>
    <row r="884" spans="1:28" ht="15.75" x14ac:dyDescent="0.25">
      <c r="A884" s="39">
        <v>45741</v>
      </c>
      <c r="B884" s="33" t="s">
        <v>92</v>
      </c>
      <c r="C884" s="33"/>
      <c r="D884" s="33" t="s">
        <v>31</v>
      </c>
      <c r="E884" s="33" t="s">
        <v>224</v>
      </c>
      <c r="F884" s="33">
        <v>250</v>
      </c>
      <c r="G884" s="33" t="s">
        <v>29</v>
      </c>
      <c r="H884" s="33">
        <v>1790</v>
      </c>
      <c r="I884" s="20">
        <f t="shared" si="167"/>
        <v>447500</v>
      </c>
      <c r="J884" s="37" t="s">
        <v>241</v>
      </c>
      <c r="K884" s="20"/>
      <c r="L884" s="9">
        <f t="shared" si="161"/>
        <v>0</v>
      </c>
      <c r="M884" s="9"/>
      <c r="N884" s="9"/>
      <c r="O884" s="9">
        <f t="shared" si="162"/>
        <v>0</v>
      </c>
      <c r="P884" s="9"/>
      <c r="Q884" s="9"/>
      <c r="R884" s="9">
        <f t="shared" si="163"/>
        <v>0</v>
      </c>
      <c r="S884" s="9"/>
      <c r="T884" s="9"/>
      <c r="U884" s="9">
        <f t="shared" si="164"/>
        <v>447500</v>
      </c>
      <c r="V884" s="9">
        <v>447500</v>
      </c>
      <c r="W884" s="9"/>
      <c r="X884" s="9">
        <f t="shared" si="165"/>
        <v>0</v>
      </c>
      <c r="Y884" s="9"/>
      <c r="Z884" s="9"/>
      <c r="AA884" s="10">
        <f t="shared" si="166"/>
        <v>0</v>
      </c>
      <c r="AB884" s="11">
        <v>45743</v>
      </c>
    </row>
    <row r="885" spans="1:28" ht="15.75" x14ac:dyDescent="0.25">
      <c r="A885" s="39">
        <v>45741</v>
      </c>
      <c r="B885" s="33" t="s">
        <v>92</v>
      </c>
      <c r="C885" s="33"/>
      <c r="D885" s="33" t="s">
        <v>31</v>
      </c>
      <c r="E885" s="33" t="s">
        <v>270</v>
      </c>
      <c r="F885" s="33">
        <v>750</v>
      </c>
      <c r="G885" s="33" t="s">
        <v>29</v>
      </c>
      <c r="H885" s="33">
        <v>1120</v>
      </c>
      <c r="I885" s="20">
        <f t="shared" si="167"/>
        <v>840000</v>
      </c>
      <c r="J885" s="37" t="s">
        <v>241</v>
      </c>
      <c r="K885" s="20"/>
      <c r="L885" s="9">
        <f t="shared" si="161"/>
        <v>0</v>
      </c>
      <c r="M885" s="9"/>
      <c r="N885" s="9"/>
      <c r="O885" s="9">
        <f t="shared" si="162"/>
        <v>0</v>
      </c>
      <c r="P885" s="9"/>
      <c r="Q885" s="9"/>
      <c r="R885" s="9">
        <f t="shared" si="163"/>
        <v>0</v>
      </c>
      <c r="S885" s="9"/>
      <c r="T885" s="9"/>
      <c r="U885" s="9">
        <f t="shared" si="164"/>
        <v>840000</v>
      </c>
      <c r="V885" s="9">
        <v>840000</v>
      </c>
      <c r="W885" s="9"/>
      <c r="X885" s="9">
        <f t="shared" si="165"/>
        <v>0</v>
      </c>
      <c r="Y885" s="9"/>
      <c r="Z885" s="9"/>
      <c r="AA885" s="10">
        <f t="shared" si="166"/>
        <v>0</v>
      </c>
      <c r="AB885" s="11">
        <v>45743</v>
      </c>
    </row>
    <row r="886" spans="1:28" ht="15.75" x14ac:dyDescent="0.25">
      <c r="A886" s="39">
        <v>45741</v>
      </c>
      <c r="B886" s="35" t="s">
        <v>397</v>
      </c>
      <c r="C886" s="35"/>
      <c r="D886" s="35" t="s">
        <v>41</v>
      </c>
      <c r="E886" s="35" t="s">
        <v>45</v>
      </c>
      <c r="F886" s="35">
        <v>25</v>
      </c>
      <c r="G886" s="35" t="s">
        <v>51</v>
      </c>
      <c r="H886" s="35">
        <v>175000</v>
      </c>
      <c r="I886" s="20">
        <f t="shared" si="167"/>
        <v>4375000</v>
      </c>
      <c r="J886" s="37" t="s">
        <v>240</v>
      </c>
      <c r="K886" s="20"/>
      <c r="L886" s="9">
        <f t="shared" si="161"/>
        <v>0</v>
      </c>
      <c r="M886" s="9"/>
      <c r="N886" s="9"/>
      <c r="O886" s="9">
        <f t="shared" si="162"/>
        <v>4375000</v>
      </c>
      <c r="P886" s="9">
        <v>4375000</v>
      </c>
      <c r="Q886" s="9"/>
      <c r="R886" s="9">
        <f t="shared" si="163"/>
        <v>0</v>
      </c>
      <c r="S886" s="9"/>
      <c r="T886" s="9"/>
      <c r="U886" s="9">
        <f t="shared" si="164"/>
        <v>0</v>
      </c>
      <c r="V886" s="9"/>
      <c r="W886" s="9"/>
      <c r="X886" s="9">
        <f t="shared" si="165"/>
        <v>0</v>
      </c>
      <c r="Y886" s="9"/>
      <c r="Z886" s="9"/>
      <c r="AA886" s="10">
        <f t="shared" si="166"/>
        <v>0</v>
      </c>
      <c r="AB886" s="11">
        <v>45741</v>
      </c>
    </row>
    <row r="887" spans="1:28" ht="15.75" x14ac:dyDescent="0.25">
      <c r="A887" s="32">
        <v>45741</v>
      </c>
      <c r="B887" s="33" t="s">
        <v>219</v>
      </c>
      <c r="C887" s="33"/>
      <c r="D887" s="33" t="s">
        <v>31</v>
      </c>
      <c r="E887" s="33" t="s">
        <v>91</v>
      </c>
      <c r="F887" s="33">
        <v>600</v>
      </c>
      <c r="G887" s="33" t="s">
        <v>29</v>
      </c>
      <c r="H887" s="33">
        <v>4000</v>
      </c>
      <c r="I887" s="20">
        <f t="shared" si="167"/>
        <v>2400000</v>
      </c>
      <c r="J887" s="34" t="s">
        <v>26</v>
      </c>
      <c r="K887" s="20"/>
      <c r="L887" s="9">
        <f t="shared" si="161"/>
        <v>0</v>
      </c>
      <c r="M887" s="9"/>
      <c r="N887" s="9"/>
      <c r="O887" s="9">
        <f t="shared" si="162"/>
        <v>0</v>
      </c>
      <c r="P887" s="9"/>
      <c r="Q887" s="9"/>
      <c r="R887" s="9">
        <f t="shared" si="163"/>
        <v>0</v>
      </c>
      <c r="S887" s="9"/>
      <c r="T887" s="9"/>
      <c r="U887" s="9">
        <f t="shared" si="164"/>
        <v>0</v>
      </c>
      <c r="V887" s="9"/>
      <c r="W887" s="9"/>
      <c r="X887" s="9">
        <f t="shared" si="165"/>
        <v>0</v>
      </c>
      <c r="Y887" s="9"/>
      <c r="Z887" s="9"/>
      <c r="AA887" s="10">
        <f t="shared" si="166"/>
        <v>2400000</v>
      </c>
      <c r="AB887" s="11"/>
    </row>
    <row r="888" spans="1:28" ht="15.75" x14ac:dyDescent="0.25">
      <c r="A888" s="39">
        <v>45741</v>
      </c>
      <c r="B888" s="33" t="s">
        <v>649</v>
      </c>
      <c r="C888" s="33"/>
      <c r="D888" s="33" t="s">
        <v>41</v>
      </c>
      <c r="E888" s="33" t="s">
        <v>32</v>
      </c>
      <c r="F888" s="33">
        <v>1</v>
      </c>
      <c r="G888" s="33" t="s">
        <v>33</v>
      </c>
      <c r="H888" s="33">
        <v>150000</v>
      </c>
      <c r="I888" s="20">
        <f t="shared" si="167"/>
        <v>150000</v>
      </c>
      <c r="J888" s="37" t="s">
        <v>241</v>
      </c>
      <c r="K888" s="20"/>
      <c r="L888" s="9">
        <f t="shared" si="161"/>
        <v>0</v>
      </c>
      <c r="M888" s="9"/>
      <c r="N888" s="9"/>
      <c r="O888" s="9">
        <f t="shared" si="162"/>
        <v>0</v>
      </c>
      <c r="P888" s="9"/>
      <c r="Q888" s="9"/>
      <c r="R888" s="9">
        <f t="shared" si="163"/>
        <v>0</v>
      </c>
      <c r="S888" s="9"/>
      <c r="T888" s="9"/>
      <c r="U888" s="9">
        <f t="shared" si="164"/>
        <v>150000</v>
      </c>
      <c r="V888" s="9">
        <v>150000</v>
      </c>
      <c r="W888" s="9"/>
      <c r="X888" s="9">
        <f t="shared" si="165"/>
        <v>0</v>
      </c>
      <c r="Y888" s="9"/>
      <c r="Z888" s="9"/>
      <c r="AA888" s="10">
        <f t="shared" si="166"/>
        <v>0</v>
      </c>
      <c r="AB888" s="11">
        <v>45741</v>
      </c>
    </row>
    <row r="889" spans="1:28" ht="15.75" x14ac:dyDescent="0.25">
      <c r="A889" s="39">
        <v>45741</v>
      </c>
      <c r="B889" s="33" t="s">
        <v>472</v>
      </c>
      <c r="C889" s="33"/>
      <c r="D889" s="33" t="s">
        <v>41</v>
      </c>
      <c r="E889" s="33" t="s">
        <v>523</v>
      </c>
      <c r="F889" s="33">
        <v>2</v>
      </c>
      <c r="G889" s="33" t="s">
        <v>25</v>
      </c>
      <c r="H889" s="33">
        <v>700000</v>
      </c>
      <c r="I889" s="20">
        <f t="shared" si="167"/>
        <v>1400000</v>
      </c>
      <c r="J889" s="53" t="s">
        <v>240</v>
      </c>
      <c r="K889" s="20"/>
      <c r="L889" s="9">
        <f t="shared" si="161"/>
        <v>0</v>
      </c>
      <c r="M889" s="9"/>
      <c r="N889" s="9"/>
      <c r="O889" s="9">
        <f t="shared" si="162"/>
        <v>1400000</v>
      </c>
      <c r="P889" s="9">
        <v>1400000</v>
      </c>
      <c r="Q889" s="9"/>
      <c r="R889" s="9">
        <f t="shared" si="163"/>
        <v>0</v>
      </c>
      <c r="S889" s="9"/>
      <c r="T889" s="9"/>
      <c r="U889" s="9">
        <f t="shared" si="164"/>
        <v>0</v>
      </c>
      <c r="V889" s="9"/>
      <c r="W889" s="9"/>
      <c r="X889" s="9">
        <f t="shared" si="165"/>
        <v>0</v>
      </c>
      <c r="Y889" s="9"/>
      <c r="Z889" s="9"/>
      <c r="AA889" s="10">
        <f t="shared" si="166"/>
        <v>0</v>
      </c>
      <c r="AB889" s="11">
        <v>45741</v>
      </c>
    </row>
    <row r="890" spans="1:28" ht="15.75" x14ac:dyDescent="0.25">
      <c r="A890" s="32">
        <v>45741</v>
      </c>
      <c r="B890" s="33" t="s">
        <v>472</v>
      </c>
      <c r="C890" s="33"/>
      <c r="D890" s="33" t="s">
        <v>41</v>
      </c>
      <c r="E890" s="33" t="s">
        <v>160</v>
      </c>
      <c r="F890" s="33">
        <v>2</v>
      </c>
      <c r="G890" s="33" t="s">
        <v>25</v>
      </c>
      <c r="H890" s="33">
        <v>95000</v>
      </c>
      <c r="I890" s="20">
        <f t="shared" si="167"/>
        <v>190000</v>
      </c>
      <c r="J890" s="53" t="s">
        <v>240</v>
      </c>
      <c r="K890" s="20"/>
      <c r="L890" s="9">
        <f t="shared" si="161"/>
        <v>0</v>
      </c>
      <c r="M890" s="9"/>
      <c r="N890" s="9"/>
      <c r="O890" s="9">
        <f t="shared" si="162"/>
        <v>190000</v>
      </c>
      <c r="P890" s="9">
        <v>190000</v>
      </c>
      <c r="Q890" s="9"/>
      <c r="R890" s="9">
        <f t="shared" si="163"/>
        <v>0</v>
      </c>
      <c r="S890" s="9"/>
      <c r="T890" s="9"/>
      <c r="U890" s="9">
        <f t="shared" si="164"/>
        <v>0</v>
      </c>
      <c r="V890" s="9"/>
      <c r="W890" s="9"/>
      <c r="X890" s="9">
        <f t="shared" si="165"/>
        <v>0</v>
      </c>
      <c r="Y890" s="9"/>
      <c r="Z890" s="9"/>
      <c r="AA890" s="10">
        <f t="shared" si="166"/>
        <v>0</v>
      </c>
      <c r="AB890" s="11">
        <v>45741</v>
      </c>
    </row>
    <row r="891" spans="1:28" ht="15.75" x14ac:dyDescent="0.25">
      <c r="A891" s="39">
        <v>45742</v>
      </c>
      <c r="B891" s="35" t="s">
        <v>347</v>
      </c>
      <c r="C891" s="35"/>
      <c r="D891" s="35" t="s">
        <v>31</v>
      </c>
      <c r="E891" s="35" t="s">
        <v>95</v>
      </c>
      <c r="F891" s="35">
        <v>1100</v>
      </c>
      <c r="G891" s="35" t="s">
        <v>29</v>
      </c>
      <c r="H891" s="35">
        <v>3600</v>
      </c>
      <c r="I891" s="20">
        <f t="shared" si="167"/>
        <v>3960000</v>
      </c>
      <c r="J891" s="36" t="s">
        <v>26</v>
      </c>
      <c r="K891" s="20"/>
      <c r="L891" s="9">
        <f>M891+N891</f>
        <v>0</v>
      </c>
      <c r="M891" s="9"/>
      <c r="N891" s="9"/>
      <c r="O891" s="9">
        <f>P891+Q891</f>
        <v>0</v>
      </c>
      <c r="P891" s="9"/>
      <c r="Q891" s="9"/>
      <c r="R891" s="9">
        <f>S891+T891</f>
        <v>0</v>
      </c>
      <c r="S891" s="9"/>
      <c r="T891" s="9"/>
      <c r="U891" s="9">
        <f>V891+W891</f>
        <v>0</v>
      </c>
      <c r="V891" s="9"/>
      <c r="W891" s="9"/>
      <c r="X891" s="9">
        <f>Y891+Z891</f>
        <v>0</v>
      </c>
      <c r="Y891" s="9"/>
      <c r="Z891" s="9"/>
      <c r="AA891" s="10">
        <f>C891+I891-L891-O891-U891-X891-R891</f>
        <v>3960000</v>
      </c>
      <c r="AB891" s="11"/>
    </row>
    <row r="892" spans="1:28" ht="15.75" x14ac:dyDescent="0.25">
      <c r="A892" s="39">
        <v>45742</v>
      </c>
      <c r="B892" s="33" t="s">
        <v>359</v>
      </c>
      <c r="C892" s="33"/>
      <c r="D892" s="33" t="s">
        <v>31</v>
      </c>
      <c r="E892" s="33" t="s">
        <v>297</v>
      </c>
      <c r="F892" s="33">
        <v>2400</v>
      </c>
      <c r="G892" s="35" t="s">
        <v>29</v>
      </c>
      <c r="H892" s="33">
        <v>1750</v>
      </c>
      <c r="I892" s="20">
        <f t="shared" si="167"/>
        <v>4200000</v>
      </c>
      <c r="J892" s="37" t="s">
        <v>241</v>
      </c>
      <c r="K892" s="20"/>
      <c r="L892" s="9">
        <f t="shared" ref="L892:L929" si="168">M892+N892</f>
        <v>0</v>
      </c>
      <c r="M892" s="9"/>
      <c r="N892" s="9"/>
      <c r="O892" s="9">
        <f t="shared" ref="O892:O929" si="169">P892+Q892</f>
        <v>0</v>
      </c>
      <c r="P892" s="9"/>
      <c r="Q892" s="9"/>
      <c r="R892" s="9">
        <f t="shared" ref="R892:R929" si="170">S892+T892</f>
        <v>0</v>
      </c>
      <c r="S892" s="9"/>
      <c r="T892" s="9"/>
      <c r="U892" s="9">
        <f t="shared" ref="U892:U929" si="171">V892+W892</f>
        <v>0</v>
      </c>
      <c r="V892" s="9"/>
      <c r="W892" s="9"/>
      <c r="X892" s="9">
        <f t="shared" ref="X892:X929" si="172">Y892+Z892</f>
        <v>4200000</v>
      </c>
      <c r="Y892" s="9">
        <v>4200000</v>
      </c>
      <c r="Z892" s="9"/>
      <c r="AA892" s="10">
        <f t="shared" ref="AA892:AA929" si="173">C892+I892-L892-O892-U892-X892-R892</f>
        <v>0</v>
      </c>
      <c r="AB892" s="11">
        <v>45742</v>
      </c>
    </row>
    <row r="893" spans="1:28" ht="15.75" x14ac:dyDescent="0.25">
      <c r="A893" s="39">
        <v>45742</v>
      </c>
      <c r="B893" s="33" t="s">
        <v>359</v>
      </c>
      <c r="C893" s="33"/>
      <c r="D893" s="33" t="s">
        <v>31</v>
      </c>
      <c r="E893" s="33" t="s">
        <v>130</v>
      </c>
      <c r="F893" s="33">
        <v>10</v>
      </c>
      <c r="G893" s="33" t="s">
        <v>51</v>
      </c>
      <c r="H893" s="33">
        <v>50000</v>
      </c>
      <c r="I893" s="20">
        <f t="shared" si="167"/>
        <v>500000</v>
      </c>
      <c r="J893" s="37" t="s">
        <v>241</v>
      </c>
      <c r="K893" s="20"/>
      <c r="L893" s="9">
        <f t="shared" si="168"/>
        <v>500000</v>
      </c>
      <c r="M893" s="9">
        <v>500000</v>
      </c>
      <c r="N893" s="9"/>
      <c r="O893" s="9">
        <f t="shared" si="169"/>
        <v>0</v>
      </c>
      <c r="P893" s="9"/>
      <c r="Q893" s="9"/>
      <c r="R893" s="9">
        <f t="shared" si="170"/>
        <v>0</v>
      </c>
      <c r="S893" s="9"/>
      <c r="T893" s="9"/>
      <c r="U893" s="9">
        <f t="shared" si="171"/>
        <v>0</v>
      </c>
      <c r="V893" s="9"/>
      <c r="W893" s="9"/>
      <c r="X893" s="9">
        <f t="shared" si="172"/>
        <v>0</v>
      </c>
      <c r="Y893" s="9"/>
      <c r="Z893" s="9"/>
      <c r="AA893" s="10">
        <f t="shared" si="173"/>
        <v>0</v>
      </c>
      <c r="AB893" s="11">
        <v>45742</v>
      </c>
    </row>
    <row r="894" spans="1:28" ht="15.75" x14ac:dyDescent="0.25">
      <c r="A894" s="39">
        <v>45742</v>
      </c>
      <c r="B894" s="33" t="s">
        <v>221</v>
      </c>
      <c r="C894" s="33"/>
      <c r="D894" s="33" t="s">
        <v>41</v>
      </c>
      <c r="E894" s="33" t="s">
        <v>228</v>
      </c>
      <c r="F894" s="33">
        <v>1</v>
      </c>
      <c r="G894" s="33" t="s">
        <v>779</v>
      </c>
      <c r="H894" s="33">
        <v>1200000</v>
      </c>
      <c r="I894" s="20">
        <f t="shared" si="167"/>
        <v>1200000</v>
      </c>
      <c r="J894" s="34" t="s">
        <v>26</v>
      </c>
      <c r="K894" s="20"/>
      <c r="L894" s="9">
        <f t="shared" si="168"/>
        <v>0</v>
      </c>
      <c r="M894" s="9"/>
      <c r="N894" s="9"/>
      <c r="O894" s="9">
        <f t="shared" si="169"/>
        <v>0</v>
      </c>
      <c r="P894" s="9"/>
      <c r="Q894" s="9"/>
      <c r="R894" s="9">
        <f t="shared" si="170"/>
        <v>0</v>
      </c>
      <c r="S894" s="9"/>
      <c r="T894" s="9"/>
      <c r="U894" s="9">
        <f t="shared" si="171"/>
        <v>0</v>
      </c>
      <c r="V894" s="9"/>
      <c r="W894" s="9"/>
      <c r="X894" s="9">
        <f t="shared" si="172"/>
        <v>0</v>
      </c>
      <c r="Y894" s="9"/>
      <c r="Z894" s="9"/>
      <c r="AA894" s="10">
        <f t="shared" si="173"/>
        <v>1200000</v>
      </c>
      <c r="AB894" s="11"/>
    </row>
    <row r="895" spans="1:28" ht="15.75" x14ac:dyDescent="0.25">
      <c r="A895" s="39">
        <v>45742</v>
      </c>
      <c r="B895" s="33" t="s">
        <v>217</v>
      </c>
      <c r="C895" s="33"/>
      <c r="D895" s="33" t="s">
        <v>41</v>
      </c>
      <c r="E895" s="33" t="s">
        <v>102</v>
      </c>
      <c r="F895" s="33">
        <v>2</v>
      </c>
      <c r="G895" s="33" t="s">
        <v>74</v>
      </c>
      <c r="H895" s="33">
        <v>65000</v>
      </c>
      <c r="I895" s="20">
        <f t="shared" si="167"/>
        <v>130000</v>
      </c>
      <c r="J895" s="34" t="s">
        <v>26</v>
      </c>
      <c r="K895" s="20"/>
      <c r="L895" s="9">
        <f t="shared" si="168"/>
        <v>0</v>
      </c>
      <c r="M895" s="9"/>
      <c r="N895" s="9"/>
      <c r="O895" s="9">
        <f t="shared" si="169"/>
        <v>0</v>
      </c>
      <c r="P895" s="9"/>
      <c r="Q895" s="9"/>
      <c r="R895" s="9">
        <f t="shared" si="170"/>
        <v>0</v>
      </c>
      <c r="S895" s="9"/>
      <c r="T895" s="9"/>
      <c r="U895" s="9">
        <f t="shared" si="171"/>
        <v>0</v>
      </c>
      <c r="V895" s="9"/>
      <c r="W895" s="9"/>
      <c r="X895" s="9">
        <f t="shared" si="172"/>
        <v>0</v>
      </c>
      <c r="Y895" s="9"/>
      <c r="Z895" s="9"/>
      <c r="AA895" s="10">
        <f t="shared" si="173"/>
        <v>130000</v>
      </c>
      <c r="AB895" s="11"/>
    </row>
    <row r="896" spans="1:28" ht="15.75" x14ac:dyDescent="0.25">
      <c r="A896" s="39">
        <v>45742</v>
      </c>
      <c r="B896" s="33" t="s">
        <v>217</v>
      </c>
      <c r="C896" s="33"/>
      <c r="D896" s="33" t="s">
        <v>41</v>
      </c>
      <c r="E896" s="33" t="s">
        <v>234</v>
      </c>
      <c r="F896" s="33">
        <v>2.5</v>
      </c>
      <c r="G896" s="33" t="s">
        <v>51</v>
      </c>
      <c r="H896" s="33">
        <v>90000</v>
      </c>
      <c r="I896" s="20">
        <f t="shared" si="167"/>
        <v>225000</v>
      </c>
      <c r="J896" s="34" t="s">
        <v>26</v>
      </c>
      <c r="K896" s="20"/>
      <c r="L896" s="9">
        <f t="shared" si="168"/>
        <v>0</v>
      </c>
      <c r="M896" s="9"/>
      <c r="N896" s="9"/>
      <c r="O896" s="9">
        <f t="shared" si="169"/>
        <v>0</v>
      </c>
      <c r="P896" s="9"/>
      <c r="Q896" s="9"/>
      <c r="R896" s="9">
        <f t="shared" si="170"/>
        <v>0</v>
      </c>
      <c r="S896" s="9"/>
      <c r="T896" s="9"/>
      <c r="U896" s="9">
        <f t="shared" si="171"/>
        <v>0</v>
      </c>
      <c r="V896" s="9"/>
      <c r="W896" s="9"/>
      <c r="X896" s="9">
        <f t="shared" si="172"/>
        <v>0</v>
      </c>
      <c r="Y896" s="9"/>
      <c r="Z896" s="9"/>
      <c r="AA896" s="10">
        <f t="shared" si="173"/>
        <v>225000</v>
      </c>
      <c r="AB896" s="11"/>
    </row>
    <row r="897" spans="1:28" ht="15.75" x14ac:dyDescent="0.25">
      <c r="A897" s="39">
        <v>45742</v>
      </c>
      <c r="B897" s="33" t="s">
        <v>217</v>
      </c>
      <c r="C897" s="33"/>
      <c r="D897" s="33" t="s">
        <v>41</v>
      </c>
      <c r="E897" s="33" t="s">
        <v>235</v>
      </c>
      <c r="F897" s="33">
        <v>2.5</v>
      </c>
      <c r="G897" s="33" t="s">
        <v>51</v>
      </c>
      <c r="H897" s="33">
        <v>90000</v>
      </c>
      <c r="I897" s="20">
        <f t="shared" si="167"/>
        <v>225000</v>
      </c>
      <c r="J897" s="34" t="s">
        <v>26</v>
      </c>
      <c r="K897" s="20"/>
      <c r="L897" s="9">
        <f t="shared" si="168"/>
        <v>0</v>
      </c>
      <c r="M897" s="9"/>
      <c r="N897" s="9"/>
      <c r="O897" s="9">
        <f t="shared" si="169"/>
        <v>0</v>
      </c>
      <c r="P897" s="9"/>
      <c r="Q897" s="9"/>
      <c r="R897" s="9">
        <f t="shared" si="170"/>
        <v>0</v>
      </c>
      <c r="S897" s="9"/>
      <c r="T897" s="9"/>
      <c r="U897" s="9">
        <f t="shared" si="171"/>
        <v>0</v>
      </c>
      <c r="V897" s="9"/>
      <c r="W897" s="9"/>
      <c r="X897" s="9">
        <f t="shared" si="172"/>
        <v>0</v>
      </c>
      <c r="Y897" s="9"/>
      <c r="Z897" s="9"/>
      <c r="AA897" s="10">
        <f t="shared" si="173"/>
        <v>225000</v>
      </c>
      <c r="AB897" s="11"/>
    </row>
    <row r="898" spans="1:28" ht="15.75" x14ac:dyDescent="0.25">
      <c r="A898" s="39">
        <v>45742</v>
      </c>
      <c r="B898" s="33" t="s">
        <v>217</v>
      </c>
      <c r="C898" s="33"/>
      <c r="D898" s="33" t="s">
        <v>41</v>
      </c>
      <c r="E898" s="33" t="s">
        <v>237</v>
      </c>
      <c r="F898" s="33">
        <v>2.5</v>
      </c>
      <c r="G898" s="33" t="s">
        <v>51</v>
      </c>
      <c r="H898" s="33">
        <v>90000</v>
      </c>
      <c r="I898" s="20">
        <f t="shared" si="167"/>
        <v>225000</v>
      </c>
      <c r="J898" s="34" t="s">
        <v>26</v>
      </c>
      <c r="K898" s="20"/>
      <c r="L898" s="9">
        <f t="shared" si="168"/>
        <v>0</v>
      </c>
      <c r="M898" s="9"/>
      <c r="N898" s="9"/>
      <c r="O898" s="9">
        <f t="shared" si="169"/>
        <v>0</v>
      </c>
      <c r="P898" s="9"/>
      <c r="Q898" s="9"/>
      <c r="R898" s="9">
        <f t="shared" si="170"/>
        <v>0</v>
      </c>
      <c r="S898" s="9"/>
      <c r="T898" s="9"/>
      <c r="U898" s="9">
        <f t="shared" si="171"/>
        <v>0</v>
      </c>
      <c r="V898" s="9"/>
      <c r="W898" s="9"/>
      <c r="X898" s="9">
        <f t="shared" si="172"/>
        <v>0</v>
      </c>
      <c r="Y898" s="9"/>
      <c r="Z898" s="9"/>
      <c r="AA898" s="10">
        <f t="shared" si="173"/>
        <v>225000</v>
      </c>
      <c r="AB898" s="11"/>
    </row>
    <row r="899" spans="1:28" ht="15.75" x14ac:dyDescent="0.25">
      <c r="A899" s="39">
        <v>45742</v>
      </c>
      <c r="B899" s="33" t="s">
        <v>217</v>
      </c>
      <c r="C899" s="33"/>
      <c r="D899" s="33" t="s">
        <v>41</v>
      </c>
      <c r="E899" s="33" t="s">
        <v>99</v>
      </c>
      <c r="F899" s="33">
        <v>2</v>
      </c>
      <c r="G899" s="33" t="s">
        <v>25</v>
      </c>
      <c r="H899" s="33">
        <v>480000</v>
      </c>
      <c r="I899" s="20">
        <f t="shared" si="167"/>
        <v>960000</v>
      </c>
      <c r="J899" s="34" t="s">
        <v>26</v>
      </c>
      <c r="K899" s="20"/>
      <c r="L899" s="9">
        <f t="shared" si="168"/>
        <v>0</v>
      </c>
      <c r="M899" s="9"/>
      <c r="N899" s="9"/>
      <c r="O899" s="9">
        <f t="shared" si="169"/>
        <v>0</v>
      </c>
      <c r="P899" s="9"/>
      <c r="Q899" s="9"/>
      <c r="R899" s="9">
        <f t="shared" si="170"/>
        <v>0</v>
      </c>
      <c r="S899" s="9"/>
      <c r="T899" s="9"/>
      <c r="U899" s="9">
        <f t="shared" si="171"/>
        <v>0</v>
      </c>
      <c r="V899" s="9"/>
      <c r="W899" s="9"/>
      <c r="X899" s="9">
        <f t="shared" si="172"/>
        <v>0</v>
      </c>
      <c r="Y899" s="9"/>
      <c r="Z899" s="9"/>
      <c r="AA899" s="10">
        <f t="shared" si="173"/>
        <v>960000</v>
      </c>
      <c r="AB899" s="11"/>
    </row>
    <row r="900" spans="1:28" ht="15.75" x14ac:dyDescent="0.25">
      <c r="A900" s="39">
        <v>45742</v>
      </c>
      <c r="B900" s="33" t="s">
        <v>217</v>
      </c>
      <c r="C900" s="33"/>
      <c r="D900" s="33" t="s">
        <v>41</v>
      </c>
      <c r="E900" s="33" t="s">
        <v>155</v>
      </c>
      <c r="F900" s="33">
        <v>2000</v>
      </c>
      <c r="G900" s="33" t="s">
        <v>29</v>
      </c>
      <c r="H900" s="33">
        <v>4000</v>
      </c>
      <c r="I900" s="20">
        <f t="shared" si="167"/>
        <v>8000000</v>
      </c>
      <c r="J900" s="34" t="s">
        <v>26</v>
      </c>
      <c r="K900" s="20"/>
      <c r="L900" s="9">
        <f t="shared" si="168"/>
        <v>0</v>
      </c>
      <c r="M900" s="9"/>
      <c r="N900" s="9"/>
      <c r="O900" s="9">
        <f t="shared" si="169"/>
        <v>0</v>
      </c>
      <c r="P900" s="9"/>
      <c r="Q900" s="9"/>
      <c r="R900" s="9">
        <f t="shared" si="170"/>
        <v>0</v>
      </c>
      <c r="S900" s="9"/>
      <c r="T900" s="9"/>
      <c r="U900" s="9">
        <f t="shared" si="171"/>
        <v>0</v>
      </c>
      <c r="V900" s="9"/>
      <c r="W900" s="9"/>
      <c r="X900" s="9">
        <f t="shared" si="172"/>
        <v>0</v>
      </c>
      <c r="Y900" s="9"/>
      <c r="Z900" s="9"/>
      <c r="AA900" s="10">
        <f t="shared" si="173"/>
        <v>8000000</v>
      </c>
      <c r="AB900" s="11"/>
    </row>
    <row r="901" spans="1:28" ht="15.75" x14ac:dyDescent="0.25">
      <c r="A901" s="39">
        <v>45742</v>
      </c>
      <c r="B901" s="33" t="s">
        <v>217</v>
      </c>
      <c r="C901" s="33"/>
      <c r="D901" s="33" t="s">
        <v>41</v>
      </c>
      <c r="E901" s="33" t="s">
        <v>403</v>
      </c>
      <c r="F901" s="33">
        <v>1</v>
      </c>
      <c r="G901" s="33" t="s">
        <v>29</v>
      </c>
      <c r="H901" s="33">
        <v>75000</v>
      </c>
      <c r="I901" s="20">
        <f t="shared" si="167"/>
        <v>75000</v>
      </c>
      <c r="J901" s="34" t="s">
        <v>26</v>
      </c>
      <c r="K901" s="20"/>
      <c r="L901" s="9">
        <f t="shared" si="168"/>
        <v>0</v>
      </c>
      <c r="M901" s="9"/>
      <c r="N901" s="9"/>
      <c r="O901" s="9">
        <f t="shared" si="169"/>
        <v>0</v>
      </c>
      <c r="P901" s="9"/>
      <c r="Q901" s="9"/>
      <c r="R901" s="9">
        <f t="shared" si="170"/>
        <v>0</v>
      </c>
      <c r="S901" s="9"/>
      <c r="T901" s="9"/>
      <c r="U901" s="9">
        <f t="shared" si="171"/>
        <v>0</v>
      </c>
      <c r="V901" s="9"/>
      <c r="W901" s="9"/>
      <c r="X901" s="9">
        <f t="shared" si="172"/>
        <v>0</v>
      </c>
      <c r="Y901" s="9"/>
      <c r="Z901" s="9"/>
      <c r="AA901" s="10">
        <f t="shared" si="173"/>
        <v>75000</v>
      </c>
      <c r="AB901" s="11"/>
    </row>
    <row r="902" spans="1:28" ht="15.75" x14ac:dyDescent="0.25">
      <c r="A902" s="39">
        <v>45742</v>
      </c>
      <c r="B902" s="33" t="s">
        <v>217</v>
      </c>
      <c r="C902" s="33"/>
      <c r="D902" s="33" t="s">
        <v>41</v>
      </c>
      <c r="E902" s="33" t="s">
        <v>160</v>
      </c>
      <c r="F902" s="33">
        <v>1</v>
      </c>
      <c r="G902" s="33" t="s">
        <v>29</v>
      </c>
      <c r="H902" s="33">
        <v>95000</v>
      </c>
      <c r="I902" s="20">
        <f t="shared" si="167"/>
        <v>95000</v>
      </c>
      <c r="J902" s="34" t="s">
        <v>26</v>
      </c>
      <c r="K902" s="20"/>
      <c r="L902" s="9">
        <f t="shared" si="168"/>
        <v>0</v>
      </c>
      <c r="M902" s="9"/>
      <c r="N902" s="9"/>
      <c r="O902" s="9">
        <f t="shared" si="169"/>
        <v>0</v>
      </c>
      <c r="P902" s="9"/>
      <c r="Q902" s="9"/>
      <c r="R902" s="9">
        <f t="shared" si="170"/>
        <v>0</v>
      </c>
      <c r="S902" s="9"/>
      <c r="T902" s="9"/>
      <c r="U902" s="9">
        <f t="shared" si="171"/>
        <v>0</v>
      </c>
      <c r="V902" s="9"/>
      <c r="W902" s="9"/>
      <c r="X902" s="9">
        <f t="shared" si="172"/>
        <v>0</v>
      </c>
      <c r="Y902" s="9"/>
      <c r="Z902" s="9"/>
      <c r="AA902" s="10">
        <f t="shared" si="173"/>
        <v>95000</v>
      </c>
      <c r="AB902" s="11"/>
    </row>
    <row r="903" spans="1:28" ht="15.75" x14ac:dyDescent="0.25">
      <c r="A903" s="39">
        <v>45742</v>
      </c>
      <c r="B903" s="33" t="s">
        <v>191</v>
      </c>
      <c r="C903" s="33"/>
      <c r="D903" s="33" t="s">
        <v>31</v>
      </c>
      <c r="E903" s="33" t="s">
        <v>110</v>
      </c>
      <c r="F903" s="33">
        <v>2000</v>
      </c>
      <c r="G903" s="33" t="s">
        <v>29</v>
      </c>
      <c r="H903" s="33">
        <v>1750</v>
      </c>
      <c r="I903" s="20">
        <f t="shared" si="167"/>
        <v>3500000</v>
      </c>
      <c r="J903" s="34" t="s">
        <v>26</v>
      </c>
      <c r="K903" s="20"/>
      <c r="L903" s="9">
        <f t="shared" si="168"/>
        <v>0</v>
      </c>
      <c r="M903" s="9"/>
      <c r="N903" s="9"/>
      <c r="O903" s="9">
        <f t="shared" si="169"/>
        <v>0</v>
      </c>
      <c r="P903" s="9"/>
      <c r="Q903" s="9"/>
      <c r="R903" s="9">
        <f t="shared" si="170"/>
        <v>0</v>
      </c>
      <c r="S903" s="9"/>
      <c r="T903" s="9"/>
      <c r="U903" s="9">
        <f t="shared" si="171"/>
        <v>0</v>
      </c>
      <c r="V903" s="9"/>
      <c r="W903" s="9"/>
      <c r="X903" s="9">
        <f t="shared" si="172"/>
        <v>0</v>
      </c>
      <c r="Y903" s="9"/>
      <c r="Z903" s="9"/>
      <c r="AA903" s="10">
        <f t="shared" si="173"/>
        <v>3500000</v>
      </c>
      <c r="AB903" s="11"/>
    </row>
    <row r="904" spans="1:28" ht="15.75" x14ac:dyDescent="0.25">
      <c r="A904" s="39">
        <v>45742</v>
      </c>
      <c r="B904" s="33" t="s">
        <v>191</v>
      </c>
      <c r="C904" s="33"/>
      <c r="D904" s="33" t="s">
        <v>31</v>
      </c>
      <c r="E904" s="33" t="s">
        <v>86</v>
      </c>
      <c r="F904" s="33">
        <v>25</v>
      </c>
      <c r="G904" s="33" t="s">
        <v>51</v>
      </c>
      <c r="H904" s="33">
        <v>125000</v>
      </c>
      <c r="I904" s="20">
        <f t="shared" si="167"/>
        <v>3125000</v>
      </c>
      <c r="J904" s="34" t="s">
        <v>26</v>
      </c>
      <c r="K904" s="20"/>
      <c r="L904" s="9">
        <f t="shared" si="168"/>
        <v>0</v>
      </c>
      <c r="M904" s="9"/>
      <c r="N904" s="9"/>
      <c r="O904" s="9">
        <f t="shared" si="169"/>
        <v>0</v>
      </c>
      <c r="P904" s="9"/>
      <c r="Q904" s="9"/>
      <c r="R904" s="9">
        <f t="shared" si="170"/>
        <v>0</v>
      </c>
      <c r="S904" s="9"/>
      <c r="T904" s="9"/>
      <c r="U904" s="9">
        <f t="shared" si="171"/>
        <v>0</v>
      </c>
      <c r="V904" s="9"/>
      <c r="W904" s="9"/>
      <c r="X904" s="9">
        <f t="shared" si="172"/>
        <v>0</v>
      </c>
      <c r="Y904" s="9"/>
      <c r="Z904" s="9"/>
      <c r="AA904" s="10">
        <f t="shared" si="173"/>
        <v>3125000</v>
      </c>
      <c r="AB904" s="11"/>
    </row>
    <row r="905" spans="1:28" ht="15.75" x14ac:dyDescent="0.25">
      <c r="A905" s="39">
        <v>45742</v>
      </c>
      <c r="B905" s="33" t="s">
        <v>231</v>
      </c>
      <c r="C905" s="33"/>
      <c r="D905" s="33"/>
      <c r="E905" s="33" t="s">
        <v>423</v>
      </c>
      <c r="F905" s="33">
        <v>32.9</v>
      </c>
      <c r="G905" s="33" t="s">
        <v>51</v>
      </c>
      <c r="H905" s="33"/>
      <c r="I905" s="20">
        <f t="shared" si="167"/>
        <v>0</v>
      </c>
      <c r="J905" s="34" t="s">
        <v>26</v>
      </c>
      <c r="K905" s="20"/>
      <c r="L905" s="9">
        <f t="shared" si="168"/>
        <v>0</v>
      </c>
      <c r="M905" s="9"/>
      <c r="N905" s="9"/>
      <c r="O905" s="9">
        <f t="shared" si="169"/>
        <v>0</v>
      </c>
      <c r="P905" s="9"/>
      <c r="Q905" s="9"/>
      <c r="R905" s="9">
        <f t="shared" si="170"/>
        <v>0</v>
      </c>
      <c r="S905" s="9"/>
      <c r="T905" s="9"/>
      <c r="U905" s="9">
        <f t="shared" si="171"/>
        <v>0</v>
      </c>
      <c r="V905" s="9"/>
      <c r="W905" s="9"/>
      <c r="X905" s="9">
        <f t="shared" si="172"/>
        <v>0</v>
      </c>
      <c r="Y905" s="9"/>
      <c r="Z905" s="9"/>
      <c r="AA905" s="10">
        <f t="shared" si="173"/>
        <v>0</v>
      </c>
      <c r="AB905" s="11"/>
    </row>
    <row r="906" spans="1:28" ht="15.75" x14ac:dyDescent="0.25">
      <c r="A906" s="39">
        <v>45742</v>
      </c>
      <c r="B906" s="33" t="s">
        <v>232</v>
      </c>
      <c r="C906" s="33"/>
      <c r="D906" s="33" t="s">
        <v>41</v>
      </c>
      <c r="E906" s="33" t="s">
        <v>91</v>
      </c>
      <c r="F906" s="33">
        <v>5200</v>
      </c>
      <c r="G906" s="33" t="s">
        <v>29</v>
      </c>
      <c r="H906" s="33">
        <v>3500</v>
      </c>
      <c r="I906" s="20">
        <f t="shared" si="167"/>
        <v>18200000</v>
      </c>
      <c r="J906" s="34" t="s">
        <v>26</v>
      </c>
      <c r="K906" s="20"/>
      <c r="L906" s="9">
        <f t="shared" si="168"/>
        <v>0</v>
      </c>
      <c r="M906" s="9"/>
      <c r="N906" s="9"/>
      <c r="O906" s="9">
        <f t="shared" si="169"/>
        <v>0</v>
      </c>
      <c r="P906" s="9"/>
      <c r="Q906" s="9"/>
      <c r="R906" s="9">
        <f t="shared" si="170"/>
        <v>0</v>
      </c>
      <c r="S906" s="9"/>
      <c r="T906" s="9"/>
      <c r="U906" s="9">
        <f t="shared" si="171"/>
        <v>0</v>
      </c>
      <c r="V906" s="9"/>
      <c r="W906" s="9"/>
      <c r="X906" s="9">
        <f t="shared" si="172"/>
        <v>0</v>
      </c>
      <c r="Y906" s="9"/>
      <c r="Z906" s="9"/>
      <c r="AA906" s="10">
        <f t="shared" si="173"/>
        <v>18200000</v>
      </c>
      <c r="AB906" s="11"/>
    </row>
    <row r="907" spans="1:28" ht="15.75" x14ac:dyDescent="0.25">
      <c r="A907" s="39">
        <v>45742</v>
      </c>
      <c r="B907" s="33" t="s">
        <v>778</v>
      </c>
      <c r="C907" s="33"/>
      <c r="D907" s="33" t="s">
        <v>31</v>
      </c>
      <c r="E907" s="33" t="s">
        <v>139</v>
      </c>
      <c r="F907" s="33">
        <v>4</v>
      </c>
      <c r="G907" s="33" t="s">
        <v>23</v>
      </c>
      <c r="H907" s="33">
        <v>400000</v>
      </c>
      <c r="I907" s="20">
        <f t="shared" si="167"/>
        <v>1600000</v>
      </c>
      <c r="J907" s="37" t="s">
        <v>241</v>
      </c>
      <c r="K907" s="20"/>
      <c r="L907" s="9">
        <f t="shared" si="168"/>
        <v>0</v>
      </c>
      <c r="M907" s="9"/>
      <c r="N907" s="9"/>
      <c r="O907" s="9">
        <f t="shared" si="169"/>
        <v>0</v>
      </c>
      <c r="P907" s="9"/>
      <c r="Q907" s="9"/>
      <c r="R907" s="9">
        <f t="shared" si="170"/>
        <v>0</v>
      </c>
      <c r="S907" s="9"/>
      <c r="T907" s="9"/>
      <c r="U907" s="9">
        <f t="shared" si="171"/>
        <v>1600000</v>
      </c>
      <c r="V907" s="9">
        <v>1600000</v>
      </c>
      <c r="W907" s="9"/>
      <c r="X907" s="9">
        <f t="shared" si="172"/>
        <v>0</v>
      </c>
      <c r="Y907" s="9"/>
      <c r="Z907" s="9"/>
      <c r="AA907" s="10">
        <f t="shared" si="173"/>
        <v>0</v>
      </c>
      <c r="AB907" s="11">
        <v>45742</v>
      </c>
    </row>
    <row r="908" spans="1:28" ht="15.75" x14ac:dyDescent="0.25">
      <c r="A908" s="39">
        <v>45742</v>
      </c>
      <c r="B908" s="33" t="s">
        <v>862</v>
      </c>
      <c r="C908" s="33"/>
      <c r="D908" s="33" t="s">
        <v>31</v>
      </c>
      <c r="E908" s="33" t="s">
        <v>382</v>
      </c>
      <c r="F908" s="33">
        <v>12120</v>
      </c>
      <c r="G908" s="33" t="s">
        <v>33</v>
      </c>
      <c r="H908" s="33">
        <v>4500</v>
      </c>
      <c r="I908" s="20">
        <f t="shared" si="167"/>
        <v>54540000</v>
      </c>
      <c r="J908" s="34" t="s">
        <v>26</v>
      </c>
      <c r="K908" s="20"/>
      <c r="L908" s="9">
        <f t="shared" si="168"/>
        <v>0</v>
      </c>
      <c r="M908" s="9"/>
      <c r="N908" s="9"/>
      <c r="O908" s="9">
        <f t="shared" si="169"/>
        <v>0</v>
      </c>
      <c r="P908" s="9"/>
      <c r="Q908" s="9"/>
      <c r="R908" s="9">
        <f t="shared" si="170"/>
        <v>0</v>
      </c>
      <c r="S908" s="9"/>
      <c r="T908" s="9"/>
      <c r="U908" s="9">
        <f t="shared" si="171"/>
        <v>0</v>
      </c>
      <c r="V908" s="9"/>
      <c r="W908" s="9"/>
      <c r="X908" s="9">
        <f t="shared" si="172"/>
        <v>0</v>
      </c>
      <c r="Y908" s="9"/>
      <c r="Z908" s="9"/>
      <c r="AA908" s="10">
        <f t="shared" si="173"/>
        <v>54540000</v>
      </c>
      <c r="AB908" s="11"/>
    </row>
    <row r="909" spans="1:28" ht="15.75" x14ac:dyDescent="0.25">
      <c r="A909" s="39">
        <v>45742</v>
      </c>
      <c r="B909" s="33" t="s">
        <v>885</v>
      </c>
      <c r="C909" s="33"/>
      <c r="D909" s="33" t="s">
        <v>31</v>
      </c>
      <c r="E909" s="33" t="s">
        <v>297</v>
      </c>
      <c r="F909" s="33">
        <v>1200</v>
      </c>
      <c r="G909" s="33" t="s">
        <v>29</v>
      </c>
      <c r="H909" s="33">
        <v>2000</v>
      </c>
      <c r="I909" s="20">
        <f t="shared" si="167"/>
        <v>2400000</v>
      </c>
      <c r="J909" s="37" t="s">
        <v>241</v>
      </c>
      <c r="K909" s="20"/>
      <c r="L909" s="9">
        <f t="shared" si="168"/>
        <v>0</v>
      </c>
      <c r="M909" s="9"/>
      <c r="N909" s="9"/>
      <c r="O909" s="9">
        <f t="shared" si="169"/>
        <v>0</v>
      </c>
      <c r="P909" s="9"/>
      <c r="Q909" s="9"/>
      <c r="R909" s="9">
        <f t="shared" si="170"/>
        <v>0</v>
      </c>
      <c r="S909" s="9"/>
      <c r="T909" s="9"/>
      <c r="U909" s="9">
        <f t="shared" si="171"/>
        <v>2400000</v>
      </c>
      <c r="V909" s="9">
        <v>2400000</v>
      </c>
      <c r="W909" s="9"/>
      <c r="X909" s="9">
        <f t="shared" si="172"/>
        <v>0</v>
      </c>
      <c r="Y909" s="9"/>
      <c r="Z909" s="9"/>
      <c r="AA909" s="10">
        <f t="shared" si="173"/>
        <v>0</v>
      </c>
      <c r="AB909" s="11">
        <v>45742</v>
      </c>
    </row>
    <row r="910" spans="1:28" ht="15.75" x14ac:dyDescent="0.25">
      <c r="A910" s="39">
        <v>45742</v>
      </c>
      <c r="B910" s="33" t="s">
        <v>186</v>
      </c>
      <c r="C910" s="33"/>
      <c r="D910" s="33" t="s">
        <v>31</v>
      </c>
      <c r="E910" s="33" t="s">
        <v>73</v>
      </c>
      <c r="F910" s="33">
        <v>20</v>
      </c>
      <c r="G910" s="33" t="s">
        <v>74</v>
      </c>
      <c r="H910" s="33">
        <v>50000</v>
      </c>
      <c r="I910" s="20">
        <f t="shared" si="167"/>
        <v>1000000</v>
      </c>
      <c r="J910" s="34" t="s">
        <v>26</v>
      </c>
      <c r="K910" s="20"/>
      <c r="L910" s="9">
        <f t="shared" si="168"/>
        <v>0</v>
      </c>
      <c r="M910" s="9"/>
      <c r="N910" s="9"/>
      <c r="O910" s="9">
        <f t="shared" si="169"/>
        <v>0</v>
      </c>
      <c r="P910" s="9"/>
      <c r="Q910" s="9"/>
      <c r="R910" s="9">
        <f t="shared" si="170"/>
        <v>0</v>
      </c>
      <c r="S910" s="9"/>
      <c r="T910" s="9"/>
      <c r="U910" s="9">
        <f t="shared" si="171"/>
        <v>0</v>
      </c>
      <c r="V910" s="9"/>
      <c r="W910" s="9"/>
      <c r="X910" s="9">
        <f t="shared" si="172"/>
        <v>0</v>
      </c>
      <c r="Y910" s="9"/>
      <c r="Z910" s="9"/>
      <c r="AA910" s="10">
        <f t="shared" si="173"/>
        <v>1000000</v>
      </c>
      <c r="AB910" s="11"/>
    </row>
    <row r="911" spans="1:28" ht="15.75" x14ac:dyDescent="0.25">
      <c r="A911" s="39">
        <v>45742</v>
      </c>
      <c r="B911" s="33" t="s">
        <v>186</v>
      </c>
      <c r="C911" s="33"/>
      <c r="D911" s="33" t="s">
        <v>31</v>
      </c>
      <c r="E911" s="33" t="s">
        <v>102</v>
      </c>
      <c r="F911" s="33">
        <v>6</v>
      </c>
      <c r="G911" s="33" t="s">
        <v>74</v>
      </c>
      <c r="H911" s="33">
        <v>65000</v>
      </c>
      <c r="I911" s="20">
        <f t="shared" si="167"/>
        <v>390000</v>
      </c>
      <c r="J911" s="34" t="s">
        <v>26</v>
      </c>
      <c r="K911" s="20"/>
      <c r="L911" s="9">
        <f t="shared" si="168"/>
        <v>0</v>
      </c>
      <c r="M911" s="9"/>
      <c r="N911" s="9"/>
      <c r="O911" s="9">
        <f t="shared" si="169"/>
        <v>0</v>
      </c>
      <c r="P911" s="9"/>
      <c r="Q911" s="9"/>
      <c r="R911" s="9">
        <f t="shared" si="170"/>
        <v>0</v>
      </c>
      <c r="S911" s="9"/>
      <c r="T911" s="9"/>
      <c r="U911" s="9">
        <f t="shared" si="171"/>
        <v>0</v>
      </c>
      <c r="V911" s="9"/>
      <c r="W911" s="9"/>
      <c r="X911" s="9">
        <f t="shared" si="172"/>
        <v>0</v>
      </c>
      <c r="Y911" s="9"/>
      <c r="Z911" s="9"/>
      <c r="AA911" s="10">
        <f t="shared" si="173"/>
        <v>390000</v>
      </c>
      <c r="AB911" s="11"/>
    </row>
    <row r="912" spans="1:28" ht="15.75" x14ac:dyDescent="0.25">
      <c r="A912" s="39">
        <v>45742</v>
      </c>
      <c r="B912" s="33" t="s">
        <v>186</v>
      </c>
      <c r="C912" s="33"/>
      <c r="D912" s="33" t="s">
        <v>31</v>
      </c>
      <c r="E912" s="33" t="s">
        <v>122</v>
      </c>
      <c r="F912" s="33">
        <v>3</v>
      </c>
      <c r="G912" s="33" t="s">
        <v>51</v>
      </c>
      <c r="H912" s="33">
        <v>70000</v>
      </c>
      <c r="I912" s="20">
        <f t="shared" si="167"/>
        <v>210000</v>
      </c>
      <c r="J912" s="34" t="s">
        <v>26</v>
      </c>
      <c r="K912" s="20"/>
      <c r="L912" s="9">
        <f t="shared" si="168"/>
        <v>0</v>
      </c>
      <c r="M912" s="9"/>
      <c r="N912" s="9"/>
      <c r="O912" s="9">
        <f t="shared" si="169"/>
        <v>0</v>
      </c>
      <c r="P912" s="9"/>
      <c r="Q912" s="9"/>
      <c r="R912" s="9">
        <f t="shared" si="170"/>
        <v>0</v>
      </c>
      <c r="S912" s="9"/>
      <c r="T912" s="9"/>
      <c r="U912" s="9">
        <f t="shared" si="171"/>
        <v>0</v>
      </c>
      <c r="V912" s="9"/>
      <c r="W912" s="9"/>
      <c r="X912" s="9">
        <f t="shared" si="172"/>
        <v>0</v>
      </c>
      <c r="Y912" s="9"/>
      <c r="Z912" s="9"/>
      <c r="AA912" s="10">
        <f t="shared" si="173"/>
        <v>210000</v>
      </c>
      <c r="AB912" s="11"/>
    </row>
    <row r="913" spans="1:28" ht="15.75" x14ac:dyDescent="0.25">
      <c r="A913" s="39">
        <v>45742</v>
      </c>
      <c r="B913" s="33" t="s">
        <v>186</v>
      </c>
      <c r="C913" s="33"/>
      <c r="D913" s="33" t="s">
        <v>31</v>
      </c>
      <c r="E913" s="33" t="s">
        <v>187</v>
      </c>
      <c r="F913" s="33">
        <v>2</v>
      </c>
      <c r="G913" s="33" t="s">
        <v>23</v>
      </c>
      <c r="H913" s="33">
        <v>400000</v>
      </c>
      <c r="I913" s="20">
        <f t="shared" si="167"/>
        <v>800000</v>
      </c>
      <c r="J913" s="34" t="s">
        <v>26</v>
      </c>
      <c r="K913" s="20"/>
      <c r="L913" s="9">
        <f t="shared" si="168"/>
        <v>0</v>
      </c>
      <c r="M913" s="9"/>
      <c r="N913" s="9"/>
      <c r="O913" s="9">
        <f t="shared" si="169"/>
        <v>0</v>
      </c>
      <c r="P913" s="9"/>
      <c r="Q913" s="9"/>
      <c r="R913" s="9">
        <f t="shared" si="170"/>
        <v>0</v>
      </c>
      <c r="S913" s="9"/>
      <c r="T913" s="9"/>
      <c r="U913" s="9">
        <f t="shared" si="171"/>
        <v>0</v>
      </c>
      <c r="V913" s="9"/>
      <c r="W913" s="9"/>
      <c r="X913" s="9">
        <f t="shared" si="172"/>
        <v>0</v>
      </c>
      <c r="Y913" s="9"/>
      <c r="Z913" s="9"/>
      <c r="AA913" s="10">
        <f t="shared" si="173"/>
        <v>800000</v>
      </c>
      <c r="AB913" s="11"/>
    </row>
    <row r="914" spans="1:28" ht="15.75" x14ac:dyDescent="0.25">
      <c r="A914" s="39">
        <v>45742</v>
      </c>
      <c r="B914" s="33" t="s">
        <v>327</v>
      </c>
      <c r="C914" s="33"/>
      <c r="D914" s="33" t="s">
        <v>31</v>
      </c>
      <c r="E914" s="33" t="s">
        <v>136</v>
      </c>
      <c r="F914" s="33">
        <v>23.2</v>
      </c>
      <c r="G914" s="33" t="s">
        <v>51</v>
      </c>
      <c r="H914" s="33">
        <v>45000</v>
      </c>
      <c r="I914" s="20">
        <f t="shared" si="167"/>
        <v>1044000</v>
      </c>
      <c r="J914" s="41" t="s">
        <v>241</v>
      </c>
      <c r="K914" s="20"/>
      <c r="L914" s="9">
        <f t="shared" si="168"/>
        <v>1044000</v>
      </c>
      <c r="M914" s="9">
        <v>1044000</v>
      </c>
      <c r="N914" s="9"/>
      <c r="O914" s="9">
        <f t="shared" si="169"/>
        <v>0</v>
      </c>
      <c r="P914" s="9"/>
      <c r="Q914" s="9"/>
      <c r="R914" s="9">
        <f t="shared" si="170"/>
        <v>0</v>
      </c>
      <c r="S914" s="9"/>
      <c r="T914" s="9"/>
      <c r="U914" s="9">
        <f t="shared" si="171"/>
        <v>0</v>
      </c>
      <c r="V914" s="9"/>
      <c r="W914" s="9"/>
      <c r="X914" s="9">
        <f t="shared" si="172"/>
        <v>0</v>
      </c>
      <c r="Y914" s="9"/>
      <c r="Z914" s="9"/>
      <c r="AA914" s="10">
        <f t="shared" si="173"/>
        <v>0</v>
      </c>
      <c r="AB914" s="11">
        <v>45742</v>
      </c>
    </row>
    <row r="915" spans="1:28" ht="15.75" x14ac:dyDescent="0.25">
      <c r="A915" s="39">
        <v>45742</v>
      </c>
      <c r="B915" s="33" t="s">
        <v>327</v>
      </c>
      <c r="C915" s="33"/>
      <c r="D915" s="33" t="s">
        <v>31</v>
      </c>
      <c r="E915" s="33" t="s">
        <v>150</v>
      </c>
      <c r="F915" s="33">
        <v>19.600000000000001</v>
      </c>
      <c r="G915" s="33" t="s">
        <v>51</v>
      </c>
      <c r="H915" s="33">
        <v>45000</v>
      </c>
      <c r="I915" s="20">
        <f t="shared" si="167"/>
        <v>882000.00000000012</v>
      </c>
      <c r="J915" s="41" t="s">
        <v>241</v>
      </c>
      <c r="K915" s="20"/>
      <c r="L915" s="9">
        <f t="shared" si="168"/>
        <v>882000</v>
      </c>
      <c r="M915" s="9">
        <v>882000</v>
      </c>
      <c r="N915" s="9"/>
      <c r="O915" s="9">
        <f t="shared" si="169"/>
        <v>0</v>
      </c>
      <c r="P915" s="9"/>
      <c r="Q915" s="9"/>
      <c r="R915" s="9">
        <f t="shared" si="170"/>
        <v>0</v>
      </c>
      <c r="S915" s="9"/>
      <c r="T915" s="9"/>
      <c r="U915" s="9">
        <f t="shared" si="171"/>
        <v>0</v>
      </c>
      <c r="V915" s="9"/>
      <c r="W915" s="9"/>
      <c r="X915" s="9">
        <f t="shared" si="172"/>
        <v>0</v>
      </c>
      <c r="Y915" s="9"/>
      <c r="Z915" s="9"/>
      <c r="AA915" s="10">
        <f t="shared" si="173"/>
        <v>1.1641532182693481E-10</v>
      </c>
      <c r="AB915" s="11">
        <v>45742</v>
      </c>
    </row>
    <row r="916" spans="1:28" ht="15.75" x14ac:dyDescent="0.25">
      <c r="A916" s="39">
        <v>45742</v>
      </c>
      <c r="B916" s="33" t="s">
        <v>327</v>
      </c>
      <c r="C916" s="33"/>
      <c r="D916" s="33" t="s">
        <v>31</v>
      </c>
      <c r="E916" s="33" t="s">
        <v>148</v>
      </c>
      <c r="F916" s="33">
        <v>20</v>
      </c>
      <c r="G916" s="33" t="s">
        <v>51</v>
      </c>
      <c r="H916" s="33">
        <v>52000</v>
      </c>
      <c r="I916" s="20">
        <f t="shared" si="167"/>
        <v>1040000</v>
      </c>
      <c r="J916" s="41" t="s">
        <v>241</v>
      </c>
      <c r="K916" s="20"/>
      <c r="L916" s="9">
        <f t="shared" si="168"/>
        <v>1040000</v>
      </c>
      <c r="M916" s="9">
        <v>1040000</v>
      </c>
      <c r="N916" s="9"/>
      <c r="O916" s="9">
        <f t="shared" si="169"/>
        <v>0</v>
      </c>
      <c r="P916" s="9"/>
      <c r="Q916" s="9"/>
      <c r="R916" s="9">
        <f t="shared" si="170"/>
        <v>0</v>
      </c>
      <c r="S916" s="9"/>
      <c r="T916" s="9"/>
      <c r="U916" s="9">
        <f t="shared" si="171"/>
        <v>0</v>
      </c>
      <c r="V916" s="9"/>
      <c r="W916" s="9"/>
      <c r="X916" s="9">
        <f t="shared" si="172"/>
        <v>0</v>
      </c>
      <c r="Y916" s="9"/>
      <c r="Z916" s="9"/>
      <c r="AA916" s="10">
        <f t="shared" si="173"/>
        <v>0</v>
      </c>
      <c r="AB916" s="11">
        <v>45742</v>
      </c>
    </row>
    <row r="917" spans="1:28" ht="15.75" x14ac:dyDescent="0.25">
      <c r="A917" s="39">
        <v>45742</v>
      </c>
      <c r="B917" s="33" t="s">
        <v>153</v>
      </c>
      <c r="C917" s="33"/>
      <c r="D917" s="33" t="s">
        <v>31</v>
      </c>
      <c r="E917" s="33" t="s">
        <v>123</v>
      </c>
      <c r="F917" s="33">
        <v>10</v>
      </c>
      <c r="G917" s="33" t="s">
        <v>51</v>
      </c>
      <c r="H917" s="33">
        <v>100000</v>
      </c>
      <c r="I917" s="20">
        <f t="shared" si="167"/>
        <v>1000000</v>
      </c>
      <c r="J917" s="34" t="s">
        <v>26</v>
      </c>
      <c r="K917" s="20"/>
      <c r="L917" s="9">
        <f t="shared" si="168"/>
        <v>0</v>
      </c>
      <c r="M917" s="9"/>
      <c r="N917" s="9"/>
      <c r="O917" s="9">
        <f t="shared" si="169"/>
        <v>0</v>
      </c>
      <c r="P917" s="9"/>
      <c r="Q917" s="9"/>
      <c r="R917" s="9">
        <f t="shared" si="170"/>
        <v>0</v>
      </c>
      <c r="S917" s="9"/>
      <c r="T917" s="9"/>
      <c r="U917" s="9">
        <f t="shared" si="171"/>
        <v>0</v>
      </c>
      <c r="V917" s="9"/>
      <c r="W917" s="9"/>
      <c r="X917" s="9">
        <f t="shared" si="172"/>
        <v>0</v>
      </c>
      <c r="Y917" s="9"/>
      <c r="Z917" s="9"/>
      <c r="AA917" s="10">
        <f t="shared" si="173"/>
        <v>1000000</v>
      </c>
      <c r="AB917" s="11"/>
    </row>
    <row r="918" spans="1:28" ht="15.75" x14ac:dyDescent="0.25">
      <c r="A918" s="39">
        <v>45742</v>
      </c>
      <c r="B918" s="33" t="s">
        <v>371</v>
      </c>
      <c r="C918" s="33"/>
      <c r="D918" s="33" t="s">
        <v>31</v>
      </c>
      <c r="E918" s="33" t="s">
        <v>407</v>
      </c>
      <c r="F918" s="33">
        <v>32</v>
      </c>
      <c r="G918" s="33" t="s">
        <v>33</v>
      </c>
      <c r="H918" s="33">
        <v>275000</v>
      </c>
      <c r="I918" s="20">
        <f t="shared" si="167"/>
        <v>8800000</v>
      </c>
      <c r="J918" s="37" t="s">
        <v>241</v>
      </c>
      <c r="K918" s="20"/>
      <c r="L918" s="9">
        <f t="shared" si="168"/>
        <v>8800000</v>
      </c>
      <c r="M918" s="9">
        <v>8800000</v>
      </c>
      <c r="N918" s="9"/>
      <c r="O918" s="9">
        <f t="shared" si="169"/>
        <v>0</v>
      </c>
      <c r="P918" s="9"/>
      <c r="Q918" s="9"/>
      <c r="R918" s="9">
        <f t="shared" si="170"/>
        <v>0</v>
      </c>
      <c r="S918" s="9"/>
      <c r="T918" s="9"/>
      <c r="U918" s="9">
        <f t="shared" si="171"/>
        <v>0</v>
      </c>
      <c r="V918" s="9"/>
      <c r="W918" s="9"/>
      <c r="X918" s="9">
        <f t="shared" si="172"/>
        <v>0</v>
      </c>
      <c r="Y918" s="9"/>
      <c r="Z918" s="9"/>
      <c r="AA918" s="10">
        <f t="shared" si="173"/>
        <v>0</v>
      </c>
      <c r="AB918" s="11">
        <v>45742</v>
      </c>
    </row>
    <row r="919" spans="1:28" ht="15.75" x14ac:dyDescent="0.25">
      <c r="A919" s="39">
        <v>45742</v>
      </c>
      <c r="B919" s="33" t="s">
        <v>371</v>
      </c>
      <c r="C919" s="33"/>
      <c r="D919" s="33" t="s">
        <v>31</v>
      </c>
      <c r="E919" s="33" t="s">
        <v>139</v>
      </c>
      <c r="F919" s="33">
        <v>3</v>
      </c>
      <c r="G919" s="33" t="s">
        <v>23</v>
      </c>
      <c r="H919" s="33">
        <v>375000</v>
      </c>
      <c r="I919" s="20">
        <f t="shared" si="167"/>
        <v>1125000</v>
      </c>
      <c r="J919" s="37" t="s">
        <v>241</v>
      </c>
      <c r="K919" s="20"/>
      <c r="L919" s="9">
        <f t="shared" si="168"/>
        <v>1125000</v>
      </c>
      <c r="M919" s="9">
        <v>1125000</v>
      </c>
      <c r="N919" s="9"/>
      <c r="O919" s="9">
        <f t="shared" si="169"/>
        <v>0</v>
      </c>
      <c r="P919" s="9"/>
      <c r="Q919" s="9"/>
      <c r="R919" s="9">
        <f t="shared" si="170"/>
        <v>0</v>
      </c>
      <c r="S919" s="9"/>
      <c r="T919" s="9"/>
      <c r="U919" s="9">
        <f t="shared" si="171"/>
        <v>0</v>
      </c>
      <c r="V919" s="9"/>
      <c r="W919" s="9"/>
      <c r="X919" s="9">
        <f t="shared" si="172"/>
        <v>0</v>
      </c>
      <c r="Y919" s="9"/>
      <c r="Z919" s="9"/>
      <c r="AA919" s="10">
        <f t="shared" si="173"/>
        <v>0</v>
      </c>
      <c r="AB919" s="11">
        <v>45742</v>
      </c>
    </row>
    <row r="920" spans="1:28" ht="15.75" x14ac:dyDescent="0.25">
      <c r="A920" s="39">
        <v>45742</v>
      </c>
      <c r="B920" s="33" t="s">
        <v>371</v>
      </c>
      <c r="C920" s="33"/>
      <c r="D920" s="33" t="s">
        <v>31</v>
      </c>
      <c r="E920" s="33" t="s">
        <v>166</v>
      </c>
      <c r="F920" s="33">
        <v>10</v>
      </c>
      <c r="G920" s="33" t="s">
        <v>23</v>
      </c>
      <c r="H920" s="33">
        <v>375000</v>
      </c>
      <c r="I920" s="20">
        <f t="shared" si="167"/>
        <v>3750000</v>
      </c>
      <c r="J920" s="37" t="s">
        <v>241</v>
      </c>
      <c r="K920" s="20"/>
      <c r="L920" s="9">
        <f t="shared" si="168"/>
        <v>3750000</v>
      </c>
      <c r="M920" s="9">
        <v>3750000</v>
      </c>
      <c r="N920" s="9"/>
      <c r="O920" s="9">
        <f t="shared" si="169"/>
        <v>0</v>
      </c>
      <c r="P920" s="9"/>
      <c r="Q920" s="9"/>
      <c r="R920" s="9">
        <f t="shared" si="170"/>
        <v>0</v>
      </c>
      <c r="S920" s="9"/>
      <c r="T920" s="9"/>
      <c r="U920" s="9">
        <f t="shared" si="171"/>
        <v>0</v>
      </c>
      <c r="V920" s="9"/>
      <c r="W920" s="9"/>
      <c r="X920" s="9">
        <f t="shared" si="172"/>
        <v>0</v>
      </c>
      <c r="Y920" s="9"/>
      <c r="Z920" s="9"/>
      <c r="AA920" s="10">
        <f t="shared" si="173"/>
        <v>0</v>
      </c>
      <c r="AB920" s="11">
        <v>45742</v>
      </c>
    </row>
    <row r="921" spans="1:28" ht="15.75" x14ac:dyDescent="0.25">
      <c r="A921" s="39">
        <v>45742</v>
      </c>
      <c r="B921" s="33" t="s">
        <v>371</v>
      </c>
      <c r="C921" s="33"/>
      <c r="D921" s="33" t="s">
        <v>31</v>
      </c>
      <c r="E921" s="33" t="s">
        <v>187</v>
      </c>
      <c r="F921" s="33">
        <v>2</v>
      </c>
      <c r="G921" s="33" t="s">
        <v>23</v>
      </c>
      <c r="H921" s="33">
        <v>375000</v>
      </c>
      <c r="I921" s="20">
        <f t="shared" si="167"/>
        <v>750000</v>
      </c>
      <c r="J921" s="37" t="s">
        <v>241</v>
      </c>
      <c r="K921" s="20"/>
      <c r="L921" s="9">
        <f t="shared" si="168"/>
        <v>750000</v>
      </c>
      <c r="M921" s="9">
        <v>750000</v>
      </c>
      <c r="N921" s="9"/>
      <c r="O921" s="9">
        <f t="shared" si="169"/>
        <v>0</v>
      </c>
      <c r="P921" s="9"/>
      <c r="Q921" s="9"/>
      <c r="R921" s="9">
        <f t="shared" si="170"/>
        <v>0</v>
      </c>
      <c r="S921" s="9"/>
      <c r="T921" s="9"/>
      <c r="U921" s="9">
        <f t="shared" si="171"/>
        <v>0</v>
      </c>
      <c r="V921" s="9"/>
      <c r="W921" s="9"/>
      <c r="X921" s="9">
        <f t="shared" si="172"/>
        <v>0</v>
      </c>
      <c r="Y921" s="9"/>
      <c r="Z921" s="9"/>
      <c r="AA921" s="10">
        <f t="shared" si="173"/>
        <v>0</v>
      </c>
      <c r="AB921" s="11">
        <v>45742</v>
      </c>
    </row>
    <row r="922" spans="1:28" ht="15.75" x14ac:dyDescent="0.25">
      <c r="A922" s="39">
        <v>45742</v>
      </c>
      <c r="B922" s="33" t="s">
        <v>821</v>
      </c>
      <c r="C922" s="33"/>
      <c r="D922" s="33" t="s">
        <v>31</v>
      </c>
      <c r="E922" s="33" t="s">
        <v>110</v>
      </c>
      <c r="F922" s="33">
        <v>400</v>
      </c>
      <c r="G922" s="33" t="s">
        <v>29</v>
      </c>
      <c r="H922" s="33">
        <v>2000</v>
      </c>
      <c r="I922" s="20">
        <f t="shared" si="167"/>
        <v>800000</v>
      </c>
      <c r="J922" s="37" t="s">
        <v>241</v>
      </c>
      <c r="K922" s="20"/>
      <c r="L922" s="9">
        <f t="shared" si="168"/>
        <v>0</v>
      </c>
      <c r="M922" s="9"/>
      <c r="N922" s="9"/>
      <c r="O922" s="9">
        <f t="shared" si="169"/>
        <v>0</v>
      </c>
      <c r="P922" s="9"/>
      <c r="Q922" s="9"/>
      <c r="R922" s="9">
        <f t="shared" si="170"/>
        <v>0</v>
      </c>
      <c r="S922" s="9"/>
      <c r="T922" s="9"/>
      <c r="U922" s="9">
        <f t="shared" si="171"/>
        <v>800000</v>
      </c>
      <c r="V922" s="9">
        <v>800000</v>
      </c>
      <c r="W922" s="9"/>
      <c r="X922" s="9">
        <f t="shared" si="172"/>
        <v>0</v>
      </c>
      <c r="Y922" s="9"/>
      <c r="Z922" s="9"/>
      <c r="AA922" s="10">
        <f t="shared" si="173"/>
        <v>0</v>
      </c>
      <c r="AB922" s="11">
        <v>45742</v>
      </c>
    </row>
    <row r="923" spans="1:28" ht="15.75" x14ac:dyDescent="0.25">
      <c r="A923" s="39">
        <v>45742</v>
      </c>
      <c r="B923" s="33" t="s">
        <v>96</v>
      </c>
      <c r="C923" s="33"/>
      <c r="D923" s="33" t="s">
        <v>41</v>
      </c>
      <c r="E923" s="33" t="s">
        <v>190</v>
      </c>
      <c r="F923" s="33">
        <v>180</v>
      </c>
      <c r="G923" s="33" t="s">
        <v>51</v>
      </c>
      <c r="H923" s="33">
        <v>42000</v>
      </c>
      <c r="I923" s="20">
        <f t="shared" si="167"/>
        <v>7560000</v>
      </c>
      <c r="J923" s="34" t="s">
        <v>26</v>
      </c>
      <c r="K923" s="20"/>
      <c r="L923" s="9">
        <f t="shared" si="168"/>
        <v>0</v>
      </c>
      <c r="M923" s="9"/>
      <c r="N923" s="9"/>
      <c r="O923" s="9">
        <f t="shared" si="169"/>
        <v>0</v>
      </c>
      <c r="P923" s="9"/>
      <c r="Q923" s="9"/>
      <c r="R923" s="9">
        <f t="shared" si="170"/>
        <v>0</v>
      </c>
      <c r="S923" s="9"/>
      <c r="T923" s="9"/>
      <c r="U923" s="9">
        <f t="shared" si="171"/>
        <v>0</v>
      </c>
      <c r="V923" s="9"/>
      <c r="W923" s="9"/>
      <c r="X923" s="9">
        <f t="shared" si="172"/>
        <v>0</v>
      </c>
      <c r="Y923" s="9"/>
      <c r="Z923" s="9"/>
      <c r="AA923" s="10">
        <f t="shared" si="173"/>
        <v>7560000</v>
      </c>
      <c r="AB923" s="11"/>
    </row>
    <row r="924" spans="1:28" ht="15.75" x14ac:dyDescent="0.25">
      <c r="A924" s="39">
        <v>45742</v>
      </c>
      <c r="B924" s="33" t="s">
        <v>154</v>
      </c>
      <c r="C924" s="33"/>
      <c r="D924" s="33" t="s">
        <v>31</v>
      </c>
      <c r="E924" s="33" t="s">
        <v>102</v>
      </c>
      <c r="F924" s="33">
        <v>20</v>
      </c>
      <c r="G924" s="33" t="s">
        <v>74</v>
      </c>
      <c r="H924" s="33">
        <v>65000</v>
      </c>
      <c r="I924" s="20">
        <f t="shared" si="167"/>
        <v>1300000</v>
      </c>
      <c r="J924" s="34" t="s">
        <v>26</v>
      </c>
      <c r="K924" s="20"/>
      <c r="L924" s="9">
        <f t="shared" si="168"/>
        <v>0</v>
      </c>
      <c r="M924" s="9"/>
      <c r="N924" s="9"/>
      <c r="O924" s="9">
        <f t="shared" si="169"/>
        <v>0</v>
      </c>
      <c r="P924" s="9"/>
      <c r="Q924" s="9"/>
      <c r="R924" s="9">
        <f t="shared" si="170"/>
        <v>0</v>
      </c>
      <c r="S924" s="9"/>
      <c r="T924" s="9"/>
      <c r="U924" s="9">
        <f t="shared" si="171"/>
        <v>0</v>
      </c>
      <c r="V924" s="9"/>
      <c r="W924" s="9"/>
      <c r="X924" s="9">
        <f t="shared" si="172"/>
        <v>0</v>
      </c>
      <c r="Y924" s="9"/>
      <c r="Z924" s="9"/>
      <c r="AA924" s="10">
        <f t="shared" si="173"/>
        <v>1300000</v>
      </c>
      <c r="AB924" s="11"/>
    </row>
    <row r="925" spans="1:28" ht="15.75" x14ac:dyDescent="0.25">
      <c r="A925" s="39">
        <v>45742</v>
      </c>
      <c r="B925" s="35" t="s">
        <v>252</v>
      </c>
      <c r="C925" s="35"/>
      <c r="D925" s="33" t="s">
        <v>31</v>
      </c>
      <c r="E925" s="35" t="s">
        <v>95</v>
      </c>
      <c r="F925" s="35">
        <v>10400</v>
      </c>
      <c r="G925" s="35" t="s">
        <v>29</v>
      </c>
      <c r="H925" s="35">
        <v>3700</v>
      </c>
      <c r="I925" s="20">
        <f t="shared" si="167"/>
        <v>38480000</v>
      </c>
      <c r="J925" s="36" t="s">
        <v>26</v>
      </c>
      <c r="K925" s="20"/>
      <c r="L925" s="9">
        <f t="shared" si="168"/>
        <v>0</v>
      </c>
      <c r="M925" s="9"/>
      <c r="N925" s="9"/>
      <c r="O925" s="9">
        <f t="shared" si="169"/>
        <v>0</v>
      </c>
      <c r="P925" s="9"/>
      <c r="Q925" s="9"/>
      <c r="R925" s="9">
        <f t="shared" si="170"/>
        <v>0</v>
      </c>
      <c r="S925" s="9"/>
      <c r="T925" s="9"/>
      <c r="U925" s="9">
        <f t="shared" si="171"/>
        <v>0</v>
      </c>
      <c r="V925" s="9"/>
      <c r="W925" s="9"/>
      <c r="X925" s="9">
        <f t="shared" si="172"/>
        <v>0</v>
      </c>
      <c r="Y925" s="9"/>
      <c r="Z925" s="9"/>
      <c r="AA925" s="10">
        <f t="shared" si="173"/>
        <v>38480000</v>
      </c>
      <c r="AB925" s="11"/>
    </row>
    <row r="926" spans="1:28" ht="15.75" x14ac:dyDescent="0.25">
      <c r="A926" s="32">
        <v>45742</v>
      </c>
      <c r="B926" s="33" t="s">
        <v>252</v>
      </c>
      <c r="C926" s="33"/>
      <c r="D926" s="33" t="s">
        <v>31</v>
      </c>
      <c r="E926" s="33" t="s">
        <v>381</v>
      </c>
      <c r="F926" s="33">
        <v>5</v>
      </c>
      <c r="G926" s="33" t="s">
        <v>178</v>
      </c>
      <c r="H926" s="33">
        <v>1200000</v>
      </c>
      <c r="I926" s="20">
        <f t="shared" si="167"/>
        <v>6000000</v>
      </c>
      <c r="J926" s="34" t="s">
        <v>26</v>
      </c>
      <c r="K926" s="20"/>
      <c r="L926" s="9">
        <f t="shared" si="168"/>
        <v>0</v>
      </c>
      <c r="M926" s="9"/>
      <c r="N926" s="9"/>
      <c r="O926" s="9">
        <f t="shared" si="169"/>
        <v>0</v>
      </c>
      <c r="P926" s="9"/>
      <c r="Q926" s="9"/>
      <c r="R926" s="9">
        <f t="shared" si="170"/>
        <v>0</v>
      </c>
      <c r="S926" s="9"/>
      <c r="T926" s="9"/>
      <c r="U926" s="9">
        <f t="shared" si="171"/>
        <v>0</v>
      </c>
      <c r="V926" s="9"/>
      <c r="W926" s="9"/>
      <c r="X926" s="9">
        <f t="shared" si="172"/>
        <v>0</v>
      </c>
      <c r="Y926" s="9"/>
      <c r="Z926" s="9"/>
      <c r="AA926" s="10">
        <f t="shared" si="173"/>
        <v>6000000</v>
      </c>
      <c r="AB926" s="11"/>
    </row>
    <row r="927" spans="1:28" ht="15.75" x14ac:dyDescent="0.25">
      <c r="A927" s="39">
        <v>45742</v>
      </c>
      <c r="B927" s="35" t="s">
        <v>252</v>
      </c>
      <c r="C927" s="33"/>
      <c r="D927" s="33" t="s">
        <v>31</v>
      </c>
      <c r="E927" s="33" t="s">
        <v>73</v>
      </c>
      <c r="F927" s="33">
        <v>10</v>
      </c>
      <c r="G927" s="33" t="s">
        <v>74</v>
      </c>
      <c r="H927" s="33">
        <v>50000</v>
      </c>
      <c r="I927" s="20">
        <f t="shared" si="167"/>
        <v>500000</v>
      </c>
      <c r="J927" s="34" t="s">
        <v>26</v>
      </c>
      <c r="K927" s="20"/>
      <c r="L927" s="9">
        <f t="shared" si="168"/>
        <v>0</v>
      </c>
      <c r="M927" s="9"/>
      <c r="N927" s="9"/>
      <c r="O927" s="9">
        <f t="shared" si="169"/>
        <v>0</v>
      </c>
      <c r="P927" s="9"/>
      <c r="Q927" s="9"/>
      <c r="R927" s="9">
        <f t="shared" si="170"/>
        <v>0</v>
      </c>
      <c r="S927" s="9"/>
      <c r="T927" s="9"/>
      <c r="U927" s="9">
        <f t="shared" si="171"/>
        <v>0</v>
      </c>
      <c r="V927" s="9"/>
      <c r="W927" s="9"/>
      <c r="X927" s="9">
        <f t="shared" si="172"/>
        <v>0</v>
      </c>
      <c r="Y927" s="9"/>
      <c r="Z927" s="9"/>
      <c r="AA927" s="10">
        <f t="shared" si="173"/>
        <v>500000</v>
      </c>
      <c r="AB927" s="11"/>
    </row>
    <row r="928" spans="1:28" ht="15.75" x14ac:dyDescent="0.25">
      <c r="A928" s="39">
        <v>45742</v>
      </c>
      <c r="B928" s="35" t="s">
        <v>252</v>
      </c>
      <c r="C928" s="33"/>
      <c r="D928" s="33" t="s">
        <v>31</v>
      </c>
      <c r="E928" s="33" t="s">
        <v>130</v>
      </c>
      <c r="F928" s="33">
        <v>30</v>
      </c>
      <c r="G928" s="33" t="s">
        <v>51</v>
      </c>
      <c r="H928" s="33">
        <v>50000</v>
      </c>
      <c r="I928" s="20">
        <f t="shared" si="167"/>
        <v>1500000</v>
      </c>
      <c r="J928" s="34" t="s">
        <v>26</v>
      </c>
      <c r="K928" s="20"/>
      <c r="L928" s="9">
        <f t="shared" si="168"/>
        <v>0</v>
      </c>
      <c r="M928" s="9"/>
      <c r="N928" s="9"/>
      <c r="O928" s="9">
        <f t="shared" si="169"/>
        <v>0</v>
      </c>
      <c r="P928" s="9"/>
      <c r="Q928" s="9"/>
      <c r="R928" s="9">
        <f t="shared" si="170"/>
        <v>0</v>
      </c>
      <c r="S928" s="9"/>
      <c r="T928" s="9"/>
      <c r="U928" s="9">
        <f t="shared" si="171"/>
        <v>0</v>
      </c>
      <c r="V928" s="9"/>
      <c r="W928" s="9"/>
      <c r="X928" s="9">
        <f t="shared" si="172"/>
        <v>0</v>
      </c>
      <c r="Y928" s="9"/>
      <c r="Z928" s="9"/>
      <c r="AA928" s="10">
        <f t="shared" si="173"/>
        <v>1500000</v>
      </c>
      <c r="AB928" s="11"/>
    </row>
    <row r="929" spans="1:28" ht="15.75" x14ac:dyDescent="0.25">
      <c r="A929" s="32">
        <v>45742</v>
      </c>
      <c r="B929" s="33" t="s">
        <v>252</v>
      </c>
      <c r="C929" s="33"/>
      <c r="D929" s="33" t="s">
        <v>31</v>
      </c>
      <c r="E929" s="33" t="s">
        <v>439</v>
      </c>
      <c r="F929" s="33">
        <v>1</v>
      </c>
      <c r="G929" s="33" t="s">
        <v>178</v>
      </c>
      <c r="H929" s="33">
        <v>1150000</v>
      </c>
      <c r="I929" s="20">
        <f t="shared" si="167"/>
        <v>1150000</v>
      </c>
      <c r="J929" s="34" t="s">
        <v>26</v>
      </c>
      <c r="K929" s="20"/>
      <c r="L929" s="9">
        <f t="shared" si="168"/>
        <v>0</v>
      </c>
      <c r="M929" s="9"/>
      <c r="N929" s="9"/>
      <c r="O929" s="9">
        <f t="shared" si="169"/>
        <v>0</v>
      </c>
      <c r="P929" s="9"/>
      <c r="Q929" s="9"/>
      <c r="R929" s="9">
        <f t="shared" si="170"/>
        <v>0</v>
      </c>
      <c r="S929" s="9"/>
      <c r="T929" s="9"/>
      <c r="U929" s="9">
        <f t="shared" si="171"/>
        <v>0</v>
      </c>
      <c r="V929" s="9"/>
      <c r="W929" s="9"/>
      <c r="X929" s="9">
        <f t="shared" si="172"/>
        <v>0</v>
      </c>
      <c r="Y929" s="9"/>
      <c r="Z929" s="9"/>
      <c r="AA929" s="10">
        <f t="shared" si="173"/>
        <v>1150000</v>
      </c>
      <c r="AB929" s="11"/>
    </row>
    <row r="930" spans="1:28" ht="15.75" x14ac:dyDescent="0.25">
      <c r="A930" s="39">
        <v>45743</v>
      </c>
      <c r="B930" s="35" t="s">
        <v>268</v>
      </c>
      <c r="C930" s="35"/>
      <c r="D930" s="35" t="s">
        <v>41</v>
      </c>
      <c r="E930" s="35" t="s">
        <v>95</v>
      </c>
      <c r="F930" s="35">
        <v>500</v>
      </c>
      <c r="G930" s="35" t="s">
        <v>29</v>
      </c>
      <c r="H930" s="35">
        <v>4000</v>
      </c>
      <c r="I930" s="20">
        <f t="shared" ref="I930:I993" si="174">F930*H930</f>
        <v>2000000</v>
      </c>
      <c r="J930" s="37" t="s">
        <v>240</v>
      </c>
      <c r="K930" s="20"/>
      <c r="L930" s="9">
        <f>M930+N930</f>
        <v>0</v>
      </c>
      <c r="M930" s="9"/>
      <c r="N930" s="9"/>
      <c r="O930" s="9">
        <f>P930+Q930</f>
        <v>2000000</v>
      </c>
      <c r="P930" s="9">
        <v>2000000</v>
      </c>
      <c r="Q930" s="9"/>
      <c r="R930" s="9">
        <f>S930+T930</f>
        <v>0</v>
      </c>
      <c r="S930" s="9"/>
      <c r="T930" s="9"/>
      <c r="U930" s="9">
        <f>V930+W930</f>
        <v>0</v>
      </c>
      <c r="V930" s="9"/>
      <c r="W930" s="9"/>
      <c r="X930" s="9">
        <f>Y930+Z930</f>
        <v>0</v>
      </c>
      <c r="Y930" s="9"/>
      <c r="Z930" s="9"/>
      <c r="AA930" s="10">
        <f>C930+I930-L930-O930-U930-X930-R930</f>
        <v>0</v>
      </c>
      <c r="AB930" s="11">
        <v>45742</v>
      </c>
    </row>
    <row r="931" spans="1:28" ht="15.75" x14ac:dyDescent="0.25">
      <c r="A931" s="39">
        <v>45743</v>
      </c>
      <c r="B931" s="33" t="s">
        <v>886</v>
      </c>
      <c r="C931" s="33"/>
      <c r="D931" s="35" t="s">
        <v>41</v>
      </c>
      <c r="E931" s="33" t="s">
        <v>110</v>
      </c>
      <c r="F931" s="33">
        <v>600</v>
      </c>
      <c r="G931" s="35" t="s">
        <v>29</v>
      </c>
      <c r="H931" s="33">
        <v>2000</v>
      </c>
      <c r="I931" s="20">
        <f t="shared" si="174"/>
        <v>1200000</v>
      </c>
      <c r="J931" s="37" t="s">
        <v>240</v>
      </c>
      <c r="K931" s="20"/>
      <c r="L931" s="9">
        <f t="shared" ref="L931:L957" si="175">M931+N931</f>
        <v>0</v>
      </c>
      <c r="M931" s="9"/>
      <c r="N931" s="9"/>
      <c r="O931" s="9">
        <f t="shared" ref="O931:O957" si="176">P931+Q931</f>
        <v>1200000</v>
      </c>
      <c r="P931" s="9">
        <v>1200000</v>
      </c>
      <c r="Q931" s="9"/>
      <c r="R931" s="9">
        <f t="shared" ref="R931:R957" si="177">S931+T931</f>
        <v>0</v>
      </c>
      <c r="S931" s="9"/>
      <c r="T931" s="9"/>
      <c r="U931" s="9">
        <f t="shared" ref="U931:U957" si="178">V931+W931</f>
        <v>0</v>
      </c>
      <c r="V931" s="9"/>
      <c r="W931" s="9"/>
      <c r="X931" s="9">
        <f t="shared" ref="X931:X957" si="179">Y931+Z931</f>
        <v>0</v>
      </c>
      <c r="Y931" s="9"/>
      <c r="Z931" s="9"/>
      <c r="AA931" s="10">
        <f t="shared" ref="AA931:AA957" si="180">C931+I931-L931-O931-U931-X931-R931</f>
        <v>0</v>
      </c>
      <c r="AB931" s="11">
        <v>45742</v>
      </c>
    </row>
    <row r="932" spans="1:28" ht="15.75" x14ac:dyDescent="0.25">
      <c r="A932" s="39">
        <v>45743</v>
      </c>
      <c r="B932" s="33" t="s">
        <v>147</v>
      </c>
      <c r="C932" s="33"/>
      <c r="D932" s="33" t="s">
        <v>31</v>
      </c>
      <c r="E932" s="33" t="s">
        <v>148</v>
      </c>
      <c r="F932" s="33">
        <v>200</v>
      </c>
      <c r="G932" s="33" t="s">
        <v>51</v>
      </c>
      <c r="H932" s="33">
        <v>60000</v>
      </c>
      <c r="I932" s="20">
        <f t="shared" si="174"/>
        <v>12000000</v>
      </c>
      <c r="J932" s="34" t="s">
        <v>26</v>
      </c>
      <c r="K932" s="20"/>
      <c r="L932" s="9">
        <f t="shared" si="175"/>
        <v>0</v>
      </c>
      <c r="M932" s="9"/>
      <c r="N932" s="9"/>
      <c r="O932" s="9">
        <f t="shared" si="176"/>
        <v>0</v>
      </c>
      <c r="P932" s="9"/>
      <c r="Q932" s="9"/>
      <c r="R932" s="9">
        <f t="shared" si="177"/>
        <v>0</v>
      </c>
      <c r="S932" s="9"/>
      <c r="T932" s="9"/>
      <c r="U932" s="9">
        <f t="shared" si="178"/>
        <v>0</v>
      </c>
      <c r="V932" s="9"/>
      <c r="W932" s="9"/>
      <c r="X932" s="9">
        <f t="shared" si="179"/>
        <v>0</v>
      </c>
      <c r="Y932" s="9"/>
      <c r="Z932" s="9"/>
      <c r="AA932" s="10">
        <f t="shared" si="180"/>
        <v>12000000</v>
      </c>
      <c r="AB932" s="11"/>
    </row>
    <row r="933" spans="1:28" ht="15.75" x14ac:dyDescent="0.25">
      <c r="A933" s="39">
        <v>45743</v>
      </c>
      <c r="B933" s="33" t="s">
        <v>374</v>
      </c>
      <c r="C933" s="33"/>
      <c r="D933" s="33" t="s">
        <v>31</v>
      </c>
      <c r="E933" s="33" t="s">
        <v>139</v>
      </c>
      <c r="F933" s="33">
        <v>2</v>
      </c>
      <c r="G933" s="33" t="s">
        <v>23</v>
      </c>
      <c r="H933" s="33">
        <v>400000</v>
      </c>
      <c r="I933" s="20">
        <f t="shared" si="174"/>
        <v>800000</v>
      </c>
      <c r="J933" s="34" t="s">
        <v>26</v>
      </c>
      <c r="K933" s="20"/>
      <c r="L933" s="9">
        <f t="shared" si="175"/>
        <v>0</v>
      </c>
      <c r="M933" s="9"/>
      <c r="N933" s="9"/>
      <c r="O933" s="9">
        <f t="shared" si="176"/>
        <v>0</v>
      </c>
      <c r="P933" s="9"/>
      <c r="Q933" s="9"/>
      <c r="R933" s="9">
        <f t="shared" si="177"/>
        <v>0</v>
      </c>
      <c r="S933" s="9"/>
      <c r="T933" s="9"/>
      <c r="U933" s="9">
        <f t="shared" si="178"/>
        <v>0</v>
      </c>
      <c r="V933" s="9"/>
      <c r="W933" s="9"/>
      <c r="X933" s="9">
        <f t="shared" si="179"/>
        <v>0</v>
      </c>
      <c r="Y933" s="9"/>
      <c r="Z933" s="9"/>
      <c r="AA933" s="10">
        <f t="shared" si="180"/>
        <v>800000</v>
      </c>
      <c r="AB933" s="11"/>
    </row>
    <row r="934" spans="1:28" ht="15.75" x14ac:dyDescent="0.25">
      <c r="A934" s="39">
        <v>45743</v>
      </c>
      <c r="B934" s="33" t="s">
        <v>189</v>
      </c>
      <c r="C934" s="33"/>
      <c r="D934" s="33" t="s">
        <v>31</v>
      </c>
      <c r="E934" s="33" t="s">
        <v>110</v>
      </c>
      <c r="F934" s="33">
        <v>200</v>
      </c>
      <c r="G934" s="33" t="s">
        <v>29</v>
      </c>
      <c r="H934" s="33">
        <v>1800</v>
      </c>
      <c r="I934" s="20">
        <f t="shared" si="174"/>
        <v>360000</v>
      </c>
      <c r="J934" s="37" t="s">
        <v>241</v>
      </c>
      <c r="K934" s="20"/>
      <c r="L934" s="9">
        <f t="shared" si="175"/>
        <v>360000</v>
      </c>
      <c r="M934" s="9">
        <v>360000</v>
      </c>
      <c r="N934" s="9"/>
      <c r="O934" s="9">
        <f t="shared" si="176"/>
        <v>0</v>
      </c>
      <c r="P934" s="9"/>
      <c r="Q934" s="9"/>
      <c r="R934" s="9">
        <f t="shared" si="177"/>
        <v>0</v>
      </c>
      <c r="S934" s="9"/>
      <c r="T934" s="9"/>
      <c r="U934" s="9">
        <f t="shared" si="178"/>
        <v>0</v>
      </c>
      <c r="V934" s="9"/>
      <c r="W934" s="9"/>
      <c r="X934" s="9">
        <f t="shared" si="179"/>
        <v>0</v>
      </c>
      <c r="Y934" s="9"/>
      <c r="Z934" s="9"/>
      <c r="AA934" s="10">
        <f t="shared" si="180"/>
        <v>0</v>
      </c>
      <c r="AB934" s="11">
        <v>45743</v>
      </c>
    </row>
    <row r="935" spans="1:28" ht="15.75" x14ac:dyDescent="0.25">
      <c r="A935" s="39">
        <v>45743</v>
      </c>
      <c r="B935" s="33" t="s">
        <v>231</v>
      </c>
      <c r="C935" s="33"/>
      <c r="D935" s="33"/>
      <c r="E935" s="33" t="s">
        <v>85</v>
      </c>
      <c r="F935" s="33">
        <v>33.700000000000003</v>
      </c>
      <c r="G935" s="33" t="s">
        <v>51</v>
      </c>
      <c r="H935" s="33"/>
      <c r="I935" s="20">
        <f t="shared" si="174"/>
        <v>0</v>
      </c>
      <c r="J935" s="34" t="s">
        <v>26</v>
      </c>
      <c r="K935" s="20"/>
      <c r="L935" s="9">
        <f t="shared" si="175"/>
        <v>0</v>
      </c>
      <c r="M935" s="9"/>
      <c r="N935" s="9"/>
      <c r="O935" s="9">
        <f t="shared" si="176"/>
        <v>0</v>
      </c>
      <c r="P935" s="9"/>
      <c r="Q935" s="9"/>
      <c r="R935" s="9">
        <f t="shared" si="177"/>
        <v>0</v>
      </c>
      <c r="S935" s="9"/>
      <c r="T935" s="9"/>
      <c r="U935" s="9">
        <f t="shared" si="178"/>
        <v>0</v>
      </c>
      <c r="V935" s="9"/>
      <c r="W935" s="9"/>
      <c r="X935" s="9">
        <f t="shared" si="179"/>
        <v>0</v>
      </c>
      <c r="Y935" s="9"/>
      <c r="Z935" s="9"/>
      <c r="AA935" s="10">
        <f t="shared" si="180"/>
        <v>0</v>
      </c>
      <c r="AB935" s="11"/>
    </row>
    <row r="936" spans="1:28" ht="15.75" x14ac:dyDescent="0.25">
      <c r="A936" s="39">
        <v>45743</v>
      </c>
      <c r="B936" s="33" t="s">
        <v>370</v>
      </c>
      <c r="C936" s="33"/>
      <c r="D936" s="33" t="s">
        <v>41</v>
      </c>
      <c r="E936" s="33" t="s">
        <v>166</v>
      </c>
      <c r="F936" s="33">
        <v>5</v>
      </c>
      <c r="G936" s="33" t="s">
        <v>23</v>
      </c>
      <c r="H936" s="33">
        <v>400000</v>
      </c>
      <c r="I936" s="20">
        <f t="shared" si="174"/>
        <v>2000000</v>
      </c>
      <c r="J936" s="37" t="s">
        <v>240</v>
      </c>
      <c r="K936" s="20"/>
      <c r="L936" s="9">
        <f t="shared" si="175"/>
        <v>0</v>
      </c>
      <c r="M936" s="9"/>
      <c r="N936" s="9"/>
      <c r="O936" s="9">
        <f t="shared" si="176"/>
        <v>2000000</v>
      </c>
      <c r="P936" s="9">
        <v>2000000</v>
      </c>
      <c r="Q936" s="9"/>
      <c r="R936" s="9">
        <f t="shared" si="177"/>
        <v>0</v>
      </c>
      <c r="S936" s="9"/>
      <c r="T936" s="9"/>
      <c r="U936" s="9">
        <f t="shared" si="178"/>
        <v>0</v>
      </c>
      <c r="V936" s="9"/>
      <c r="W936" s="9"/>
      <c r="X936" s="9">
        <f t="shared" si="179"/>
        <v>0</v>
      </c>
      <c r="Y936" s="9"/>
      <c r="Z936" s="9"/>
      <c r="AA936" s="10">
        <f t="shared" si="180"/>
        <v>0</v>
      </c>
      <c r="AB936" s="11">
        <v>45743</v>
      </c>
    </row>
    <row r="937" spans="1:28" ht="15.75" x14ac:dyDescent="0.25">
      <c r="A937" s="39">
        <v>45743</v>
      </c>
      <c r="B937" s="33" t="s">
        <v>208</v>
      </c>
      <c r="C937" s="33"/>
      <c r="D937" s="33" t="s">
        <v>31</v>
      </c>
      <c r="E937" s="33" t="s">
        <v>616</v>
      </c>
      <c r="F937" s="33">
        <v>214.7</v>
      </c>
      <c r="G937" s="33" t="s">
        <v>51</v>
      </c>
      <c r="H937" s="33">
        <v>115000</v>
      </c>
      <c r="I937" s="20">
        <f t="shared" si="174"/>
        <v>24690500</v>
      </c>
      <c r="J937" s="34" t="s">
        <v>26</v>
      </c>
      <c r="K937" s="20"/>
      <c r="L937" s="9">
        <f t="shared" si="175"/>
        <v>0</v>
      </c>
      <c r="M937" s="9"/>
      <c r="N937" s="9"/>
      <c r="O937" s="9">
        <f t="shared" si="176"/>
        <v>0</v>
      </c>
      <c r="P937" s="9"/>
      <c r="Q937" s="9"/>
      <c r="R937" s="9">
        <f t="shared" si="177"/>
        <v>0</v>
      </c>
      <c r="S937" s="9"/>
      <c r="T937" s="9"/>
      <c r="U937" s="9">
        <f t="shared" si="178"/>
        <v>0</v>
      </c>
      <c r="V937" s="9"/>
      <c r="W937" s="9"/>
      <c r="X937" s="9">
        <f t="shared" si="179"/>
        <v>0</v>
      </c>
      <c r="Y937" s="9"/>
      <c r="Z937" s="9"/>
      <c r="AA937" s="10">
        <f t="shared" si="180"/>
        <v>24690500</v>
      </c>
      <c r="AB937" s="11"/>
    </row>
    <row r="938" spans="1:28" ht="15.75" x14ac:dyDescent="0.25">
      <c r="A938" s="39">
        <v>45743</v>
      </c>
      <c r="B938" s="33" t="s">
        <v>208</v>
      </c>
      <c r="C938" s="33"/>
      <c r="D938" s="33" t="s">
        <v>31</v>
      </c>
      <c r="E938" s="33" t="s">
        <v>166</v>
      </c>
      <c r="F938" s="33">
        <v>20</v>
      </c>
      <c r="G938" s="33" t="s">
        <v>23</v>
      </c>
      <c r="H938" s="33">
        <v>400000</v>
      </c>
      <c r="I938" s="20">
        <f t="shared" si="174"/>
        <v>8000000</v>
      </c>
      <c r="J938" s="34" t="s">
        <v>26</v>
      </c>
      <c r="K938" s="20"/>
      <c r="L938" s="9">
        <f t="shared" si="175"/>
        <v>0</v>
      </c>
      <c r="M938" s="9"/>
      <c r="N938" s="9"/>
      <c r="O938" s="9">
        <f t="shared" si="176"/>
        <v>0</v>
      </c>
      <c r="P938" s="9"/>
      <c r="Q938" s="9"/>
      <c r="R938" s="9">
        <f t="shared" si="177"/>
        <v>0</v>
      </c>
      <c r="S938" s="9"/>
      <c r="T938" s="9"/>
      <c r="U938" s="9">
        <f t="shared" si="178"/>
        <v>0</v>
      </c>
      <c r="V938" s="9"/>
      <c r="W938" s="9"/>
      <c r="X938" s="9">
        <f t="shared" si="179"/>
        <v>0</v>
      </c>
      <c r="Y938" s="9"/>
      <c r="Z938" s="9"/>
      <c r="AA938" s="10">
        <f t="shared" si="180"/>
        <v>8000000</v>
      </c>
      <c r="AB938" s="11"/>
    </row>
    <row r="939" spans="1:28" ht="15.75" x14ac:dyDescent="0.25">
      <c r="A939" s="39">
        <v>45743</v>
      </c>
      <c r="B939" s="33" t="s">
        <v>208</v>
      </c>
      <c r="C939" s="33"/>
      <c r="D939" s="33" t="s">
        <v>31</v>
      </c>
      <c r="E939" s="33" t="s">
        <v>726</v>
      </c>
      <c r="F939" s="33">
        <v>20</v>
      </c>
      <c r="G939" s="33" t="s">
        <v>23</v>
      </c>
      <c r="H939" s="33">
        <v>400000</v>
      </c>
      <c r="I939" s="20">
        <f t="shared" si="174"/>
        <v>8000000</v>
      </c>
      <c r="J939" s="34" t="s">
        <v>26</v>
      </c>
      <c r="K939" s="20"/>
      <c r="L939" s="9">
        <f t="shared" si="175"/>
        <v>0</v>
      </c>
      <c r="M939" s="9"/>
      <c r="N939" s="9"/>
      <c r="O939" s="9">
        <f t="shared" si="176"/>
        <v>0</v>
      </c>
      <c r="P939" s="9"/>
      <c r="Q939" s="9"/>
      <c r="R939" s="9">
        <f t="shared" si="177"/>
        <v>0</v>
      </c>
      <c r="S939" s="9"/>
      <c r="T939" s="9"/>
      <c r="U939" s="9">
        <f t="shared" si="178"/>
        <v>0</v>
      </c>
      <c r="V939" s="9"/>
      <c r="W939" s="9"/>
      <c r="X939" s="9">
        <f t="shared" si="179"/>
        <v>0</v>
      </c>
      <c r="Y939" s="9"/>
      <c r="Z939" s="9"/>
      <c r="AA939" s="10">
        <f t="shared" si="180"/>
        <v>8000000</v>
      </c>
      <c r="AB939" s="11"/>
    </row>
    <row r="940" spans="1:28" ht="15.75" x14ac:dyDescent="0.25">
      <c r="A940" s="39">
        <v>45743</v>
      </c>
      <c r="B940" s="33" t="s">
        <v>92</v>
      </c>
      <c r="C940" s="33"/>
      <c r="D940" s="33" t="s">
        <v>31</v>
      </c>
      <c r="E940" s="33" t="s">
        <v>91</v>
      </c>
      <c r="F940" s="33">
        <v>1100</v>
      </c>
      <c r="G940" s="33" t="s">
        <v>29</v>
      </c>
      <c r="H940" s="33">
        <v>4500</v>
      </c>
      <c r="I940" s="20">
        <f t="shared" si="174"/>
        <v>4950000</v>
      </c>
      <c r="J940" s="34" t="s">
        <v>26</v>
      </c>
      <c r="K940" s="20"/>
      <c r="L940" s="9">
        <f t="shared" si="175"/>
        <v>0</v>
      </c>
      <c r="M940" s="9"/>
      <c r="N940" s="9"/>
      <c r="O940" s="9">
        <f t="shared" si="176"/>
        <v>0</v>
      </c>
      <c r="P940" s="9"/>
      <c r="Q940" s="9"/>
      <c r="R940" s="9">
        <f t="shared" si="177"/>
        <v>0</v>
      </c>
      <c r="S940" s="9"/>
      <c r="T940" s="9"/>
      <c r="U940" s="9">
        <f t="shared" si="178"/>
        <v>0</v>
      </c>
      <c r="V940" s="9"/>
      <c r="W940" s="9"/>
      <c r="X940" s="9">
        <f t="shared" si="179"/>
        <v>0</v>
      </c>
      <c r="Y940" s="9"/>
      <c r="Z940" s="9"/>
      <c r="AA940" s="10">
        <f t="shared" si="180"/>
        <v>4950000</v>
      </c>
      <c r="AB940" s="11"/>
    </row>
    <row r="941" spans="1:28" ht="15.75" x14ac:dyDescent="0.25">
      <c r="A941" s="39">
        <v>45743</v>
      </c>
      <c r="B941" s="33" t="s">
        <v>92</v>
      </c>
      <c r="C941" s="33"/>
      <c r="D941" s="33" t="s">
        <v>31</v>
      </c>
      <c r="E941" s="33" t="s">
        <v>197</v>
      </c>
      <c r="F941" s="33">
        <v>1375</v>
      </c>
      <c r="G941" s="33" t="s">
        <v>29</v>
      </c>
      <c r="H941" s="33">
        <v>2460</v>
      </c>
      <c r="I941" s="20">
        <f t="shared" si="174"/>
        <v>3382500</v>
      </c>
      <c r="J941" s="34" t="s">
        <v>26</v>
      </c>
      <c r="K941" s="20"/>
      <c r="L941" s="9">
        <f t="shared" si="175"/>
        <v>0</v>
      </c>
      <c r="M941" s="9"/>
      <c r="N941" s="9"/>
      <c r="O941" s="9">
        <f t="shared" si="176"/>
        <v>0</v>
      </c>
      <c r="P941" s="9"/>
      <c r="Q941" s="9"/>
      <c r="R941" s="9">
        <f t="shared" si="177"/>
        <v>0</v>
      </c>
      <c r="S941" s="9"/>
      <c r="T941" s="9"/>
      <c r="U941" s="9">
        <f t="shared" si="178"/>
        <v>0</v>
      </c>
      <c r="V941" s="9"/>
      <c r="W941" s="9"/>
      <c r="X941" s="9">
        <f t="shared" si="179"/>
        <v>0</v>
      </c>
      <c r="Y941" s="9"/>
      <c r="Z941" s="9"/>
      <c r="AA941" s="10">
        <f t="shared" si="180"/>
        <v>3382500</v>
      </c>
      <c r="AB941" s="11"/>
    </row>
    <row r="942" spans="1:28" ht="15.75" x14ac:dyDescent="0.25">
      <c r="A942" s="39">
        <v>45743</v>
      </c>
      <c r="B942" s="33" t="s">
        <v>92</v>
      </c>
      <c r="C942" s="33"/>
      <c r="D942" s="33" t="s">
        <v>31</v>
      </c>
      <c r="E942" s="33" t="s">
        <v>205</v>
      </c>
      <c r="F942" s="33">
        <v>25</v>
      </c>
      <c r="G942" s="33" t="s">
        <v>51</v>
      </c>
      <c r="H942" s="33">
        <v>125000</v>
      </c>
      <c r="I942" s="20">
        <f t="shared" si="174"/>
        <v>3125000</v>
      </c>
      <c r="J942" s="34" t="s">
        <v>26</v>
      </c>
      <c r="K942" s="20"/>
      <c r="L942" s="9">
        <f t="shared" si="175"/>
        <v>0</v>
      </c>
      <c r="M942" s="9"/>
      <c r="N942" s="9"/>
      <c r="O942" s="9">
        <f t="shared" si="176"/>
        <v>0</v>
      </c>
      <c r="P942" s="9"/>
      <c r="Q942" s="9"/>
      <c r="R942" s="9">
        <f t="shared" si="177"/>
        <v>0</v>
      </c>
      <c r="S942" s="9"/>
      <c r="T942" s="9"/>
      <c r="U942" s="9">
        <f t="shared" si="178"/>
        <v>0</v>
      </c>
      <c r="V942" s="9"/>
      <c r="W942" s="9"/>
      <c r="X942" s="9">
        <f t="shared" si="179"/>
        <v>0</v>
      </c>
      <c r="Y942" s="9"/>
      <c r="Z942" s="9"/>
      <c r="AA942" s="10">
        <f t="shared" si="180"/>
        <v>3125000</v>
      </c>
      <c r="AB942" s="11"/>
    </row>
    <row r="943" spans="1:28" ht="15.75" x14ac:dyDescent="0.25">
      <c r="A943" s="39">
        <v>45743</v>
      </c>
      <c r="B943" s="33">
        <v>777</v>
      </c>
      <c r="C943" s="33"/>
      <c r="D943" s="33" t="s">
        <v>41</v>
      </c>
      <c r="E943" s="33" t="s">
        <v>45</v>
      </c>
      <c r="F943" s="33">
        <v>25</v>
      </c>
      <c r="G943" s="33" t="s">
        <v>51</v>
      </c>
      <c r="H943" s="33">
        <v>180000</v>
      </c>
      <c r="I943" s="20">
        <f t="shared" si="174"/>
        <v>4500000</v>
      </c>
      <c r="J943" s="37" t="s">
        <v>241</v>
      </c>
      <c r="K943" s="20"/>
      <c r="L943" s="9">
        <f t="shared" si="175"/>
        <v>0</v>
      </c>
      <c r="M943" s="9"/>
      <c r="N943" s="9"/>
      <c r="O943" s="9">
        <f t="shared" si="176"/>
        <v>4500000</v>
      </c>
      <c r="P943" s="9">
        <v>4500000</v>
      </c>
      <c r="Q943" s="9"/>
      <c r="R943" s="9">
        <f t="shared" si="177"/>
        <v>0</v>
      </c>
      <c r="S943" s="9"/>
      <c r="T943" s="9"/>
      <c r="U943" s="9">
        <f t="shared" si="178"/>
        <v>0</v>
      </c>
      <c r="V943" s="9"/>
      <c r="W943" s="9"/>
      <c r="X943" s="9">
        <f t="shared" si="179"/>
        <v>0</v>
      </c>
      <c r="Y943" s="9"/>
      <c r="Z943" s="9"/>
      <c r="AA943" s="10">
        <f t="shared" si="180"/>
        <v>0</v>
      </c>
      <c r="AB943" s="11">
        <v>45743</v>
      </c>
    </row>
    <row r="944" spans="1:28" ht="15.75" x14ac:dyDescent="0.25">
      <c r="A944" s="39">
        <v>45743</v>
      </c>
      <c r="B944" s="33" t="s">
        <v>307</v>
      </c>
      <c r="C944" s="33"/>
      <c r="D944" s="33" t="s">
        <v>41</v>
      </c>
      <c r="E944" s="33" t="s">
        <v>73</v>
      </c>
      <c r="F944" s="33">
        <v>10</v>
      </c>
      <c r="G944" s="33" t="s">
        <v>74</v>
      </c>
      <c r="H944" s="33">
        <v>50000</v>
      </c>
      <c r="I944" s="20">
        <f t="shared" si="174"/>
        <v>500000</v>
      </c>
      <c r="J944" s="37" t="s">
        <v>240</v>
      </c>
      <c r="K944" s="20"/>
      <c r="L944" s="9">
        <f t="shared" si="175"/>
        <v>0</v>
      </c>
      <c r="M944" s="9"/>
      <c r="N944" s="9"/>
      <c r="O944" s="9">
        <f t="shared" si="176"/>
        <v>0</v>
      </c>
      <c r="P944" s="9"/>
      <c r="Q944" s="9"/>
      <c r="R944" s="9">
        <f t="shared" si="177"/>
        <v>500000</v>
      </c>
      <c r="S944" s="9"/>
      <c r="T944" s="9">
        <v>500000</v>
      </c>
      <c r="U944" s="9">
        <f t="shared" si="178"/>
        <v>0</v>
      </c>
      <c r="V944" s="9"/>
      <c r="W944" s="9"/>
      <c r="X944" s="9">
        <f t="shared" si="179"/>
        <v>0</v>
      </c>
      <c r="Y944" s="9"/>
      <c r="Z944" s="9"/>
      <c r="AA944" s="10">
        <f t="shared" si="180"/>
        <v>0</v>
      </c>
      <c r="AB944" s="11">
        <v>45743</v>
      </c>
    </row>
    <row r="945" spans="1:28" ht="15.75" x14ac:dyDescent="0.25">
      <c r="A945" s="39">
        <v>45743</v>
      </c>
      <c r="B945" s="33" t="s">
        <v>307</v>
      </c>
      <c r="C945" s="33"/>
      <c r="D945" s="33" t="s">
        <v>41</v>
      </c>
      <c r="E945" s="33" t="s">
        <v>130</v>
      </c>
      <c r="F945" s="33">
        <v>10</v>
      </c>
      <c r="G945" s="33" t="s">
        <v>74</v>
      </c>
      <c r="H945" s="33">
        <v>50000</v>
      </c>
      <c r="I945" s="20">
        <f t="shared" si="174"/>
        <v>500000</v>
      </c>
      <c r="J945" s="37" t="s">
        <v>240</v>
      </c>
      <c r="K945" s="20"/>
      <c r="L945" s="9">
        <f t="shared" si="175"/>
        <v>0</v>
      </c>
      <c r="M945" s="9"/>
      <c r="N945" s="9"/>
      <c r="O945" s="9">
        <f t="shared" si="176"/>
        <v>0</v>
      </c>
      <c r="P945" s="9"/>
      <c r="Q945" s="9"/>
      <c r="R945" s="9">
        <f t="shared" si="177"/>
        <v>500000</v>
      </c>
      <c r="S945" s="9"/>
      <c r="T945" s="9">
        <v>500000</v>
      </c>
      <c r="U945" s="9">
        <f t="shared" si="178"/>
        <v>0</v>
      </c>
      <c r="V945" s="9"/>
      <c r="W945" s="9"/>
      <c r="X945" s="9">
        <f t="shared" si="179"/>
        <v>0</v>
      </c>
      <c r="Y945" s="9"/>
      <c r="Z945" s="9"/>
      <c r="AA945" s="10">
        <f t="shared" si="180"/>
        <v>0</v>
      </c>
      <c r="AB945" s="11">
        <v>45743</v>
      </c>
    </row>
    <row r="946" spans="1:28" ht="15.75" x14ac:dyDescent="0.25">
      <c r="A946" s="39">
        <v>45743</v>
      </c>
      <c r="B946" s="33" t="s">
        <v>307</v>
      </c>
      <c r="C946" s="33"/>
      <c r="D946" s="33" t="s">
        <v>41</v>
      </c>
      <c r="E946" s="33" t="s">
        <v>102</v>
      </c>
      <c r="F946" s="33">
        <v>2</v>
      </c>
      <c r="G946" s="33" t="s">
        <v>74</v>
      </c>
      <c r="H946" s="33">
        <v>65000</v>
      </c>
      <c r="I946" s="20">
        <f t="shared" si="174"/>
        <v>130000</v>
      </c>
      <c r="J946" s="37" t="s">
        <v>240</v>
      </c>
      <c r="K946" s="20"/>
      <c r="L946" s="9">
        <f t="shared" si="175"/>
        <v>0</v>
      </c>
      <c r="M946" s="9"/>
      <c r="N946" s="9"/>
      <c r="O946" s="9">
        <f t="shared" si="176"/>
        <v>0</v>
      </c>
      <c r="P946" s="9"/>
      <c r="Q946" s="9"/>
      <c r="R946" s="9">
        <f t="shared" si="177"/>
        <v>130000</v>
      </c>
      <c r="S946" s="9"/>
      <c r="T946" s="9">
        <v>130000</v>
      </c>
      <c r="U946" s="9">
        <f t="shared" si="178"/>
        <v>0</v>
      </c>
      <c r="V946" s="9"/>
      <c r="W946" s="9"/>
      <c r="X946" s="9">
        <f t="shared" si="179"/>
        <v>0</v>
      </c>
      <c r="Y946" s="9"/>
      <c r="Z946" s="9"/>
      <c r="AA946" s="10">
        <f t="shared" si="180"/>
        <v>0</v>
      </c>
      <c r="AB946" s="11">
        <v>45743</v>
      </c>
    </row>
    <row r="947" spans="1:28" ht="15.75" x14ac:dyDescent="0.25">
      <c r="A947" s="39">
        <v>45743</v>
      </c>
      <c r="B947" s="33" t="s">
        <v>307</v>
      </c>
      <c r="C947" s="33"/>
      <c r="D947" s="33" t="s">
        <v>41</v>
      </c>
      <c r="E947" s="33" t="s">
        <v>122</v>
      </c>
      <c r="F947" s="33">
        <v>1</v>
      </c>
      <c r="G947" s="33" t="s">
        <v>51</v>
      </c>
      <c r="H947" s="33">
        <v>70000</v>
      </c>
      <c r="I947" s="20">
        <f t="shared" si="174"/>
        <v>70000</v>
      </c>
      <c r="J947" s="37" t="s">
        <v>240</v>
      </c>
      <c r="K947" s="20"/>
      <c r="L947" s="9">
        <f t="shared" si="175"/>
        <v>0</v>
      </c>
      <c r="M947" s="9"/>
      <c r="N947" s="9"/>
      <c r="O947" s="9">
        <f t="shared" si="176"/>
        <v>0</v>
      </c>
      <c r="P947" s="9"/>
      <c r="Q947" s="9"/>
      <c r="R947" s="9">
        <f t="shared" si="177"/>
        <v>70000</v>
      </c>
      <c r="S947" s="9"/>
      <c r="T947" s="9">
        <v>70000</v>
      </c>
      <c r="U947" s="9">
        <f t="shared" si="178"/>
        <v>0</v>
      </c>
      <c r="V947" s="9"/>
      <c r="W947" s="9"/>
      <c r="X947" s="9">
        <f t="shared" si="179"/>
        <v>0</v>
      </c>
      <c r="Y947" s="9"/>
      <c r="Z947" s="9"/>
      <c r="AA947" s="10">
        <f t="shared" si="180"/>
        <v>0</v>
      </c>
      <c r="AB947" s="11">
        <v>45743</v>
      </c>
    </row>
    <row r="948" spans="1:28" ht="15.75" x14ac:dyDescent="0.25">
      <c r="A948" s="39">
        <v>45743</v>
      </c>
      <c r="B948" s="33" t="s">
        <v>101</v>
      </c>
      <c r="C948" s="33"/>
      <c r="D948" s="33" t="s">
        <v>41</v>
      </c>
      <c r="E948" s="33" t="s">
        <v>102</v>
      </c>
      <c r="F948" s="33">
        <v>2</v>
      </c>
      <c r="G948" s="33" t="s">
        <v>74</v>
      </c>
      <c r="H948" s="33">
        <v>65000</v>
      </c>
      <c r="I948" s="20">
        <f t="shared" si="174"/>
        <v>130000</v>
      </c>
      <c r="J948" s="37" t="s">
        <v>240</v>
      </c>
      <c r="K948" s="20"/>
      <c r="L948" s="9">
        <f t="shared" si="175"/>
        <v>0</v>
      </c>
      <c r="M948" s="9"/>
      <c r="N948" s="9"/>
      <c r="O948" s="9">
        <f t="shared" si="176"/>
        <v>130000</v>
      </c>
      <c r="P948" s="9">
        <v>65000</v>
      </c>
      <c r="Q948" s="9">
        <v>65000</v>
      </c>
      <c r="R948" s="9">
        <f t="shared" si="177"/>
        <v>0</v>
      </c>
      <c r="S948" s="9"/>
      <c r="T948" s="9"/>
      <c r="U948" s="9">
        <f t="shared" si="178"/>
        <v>0</v>
      </c>
      <c r="V948" s="9"/>
      <c r="W948" s="9"/>
      <c r="X948" s="9">
        <f t="shared" si="179"/>
        <v>0</v>
      </c>
      <c r="Y948" s="9"/>
      <c r="Z948" s="9"/>
      <c r="AA948" s="10">
        <f t="shared" si="180"/>
        <v>0</v>
      </c>
      <c r="AB948" s="11">
        <v>45744</v>
      </c>
    </row>
    <row r="949" spans="1:28" ht="15.75" x14ac:dyDescent="0.25">
      <c r="A949" s="39">
        <v>45743</v>
      </c>
      <c r="B949" s="33" t="s">
        <v>101</v>
      </c>
      <c r="C949" s="33"/>
      <c r="D949" s="33" t="s">
        <v>41</v>
      </c>
      <c r="E949" s="33" t="s">
        <v>235</v>
      </c>
      <c r="F949" s="33">
        <v>10</v>
      </c>
      <c r="G949" s="33" t="s">
        <v>51</v>
      </c>
      <c r="H949" s="33">
        <v>90000</v>
      </c>
      <c r="I949" s="20">
        <f t="shared" si="174"/>
        <v>900000</v>
      </c>
      <c r="J949" s="37" t="s">
        <v>240</v>
      </c>
      <c r="K949" s="20"/>
      <c r="L949" s="9">
        <f t="shared" si="175"/>
        <v>0</v>
      </c>
      <c r="M949" s="9"/>
      <c r="N949" s="9"/>
      <c r="O949" s="9">
        <f t="shared" si="176"/>
        <v>900000</v>
      </c>
      <c r="P949" s="9"/>
      <c r="Q949" s="9">
        <v>900000</v>
      </c>
      <c r="R949" s="9">
        <f t="shared" si="177"/>
        <v>0</v>
      </c>
      <c r="S949" s="9"/>
      <c r="T949" s="9"/>
      <c r="U949" s="9">
        <f t="shared" si="178"/>
        <v>0</v>
      </c>
      <c r="V949" s="9"/>
      <c r="W949" s="9"/>
      <c r="X949" s="9">
        <f t="shared" si="179"/>
        <v>0</v>
      </c>
      <c r="Y949" s="9"/>
      <c r="Z949" s="9"/>
      <c r="AA949" s="10">
        <f t="shared" si="180"/>
        <v>0</v>
      </c>
      <c r="AB949" s="11">
        <v>45744</v>
      </c>
    </row>
    <row r="950" spans="1:28" ht="15.75" x14ac:dyDescent="0.25">
      <c r="A950" s="39">
        <v>45743</v>
      </c>
      <c r="B950" s="35" t="s">
        <v>397</v>
      </c>
      <c r="C950" s="35"/>
      <c r="D950" s="35" t="s">
        <v>41</v>
      </c>
      <c r="E950" s="35" t="s">
        <v>64</v>
      </c>
      <c r="F950" s="35">
        <v>4</v>
      </c>
      <c r="G950" s="35" t="s">
        <v>33</v>
      </c>
      <c r="H950" s="35">
        <v>150000</v>
      </c>
      <c r="I950" s="20">
        <f t="shared" si="174"/>
        <v>600000</v>
      </c>
      <c r="J950" s="41" t="s">
        <v>240</v>
      </c>
      <c r="K950" s="20"/>
      <c r="L950" s="9">
        <f t="shared" si="175"/>
        <v>0</v>
      </c>
      <c r="M950" s="9"/>
      <c r="N950" s="9"/>
      <c r="O950" s="9">
        <f t="shared" si="176"/>
        <v>600000</v>
      </c>
      <c r="P950" s="9">
        <v>600000</v>
      </c>
      <c r="Q950" s="9"/>
      <c r="R950" s="9">
        <f t="shared" si="177"/>
        <v>0</v>
      </c>
      <c r="S950" s="9"/>
      <c r="T950" s="9"/>
      <c r="U950" s="9">
        <f t="shared" si="178"/>
        <v>0</v>
      </c>
      <c r="V950" s="9"/>
      <c r="W950" s="9"/>
      <c r="X950" s="9">
        <f t="shared" si="179"/>
        <v>0</v>
      </c>
      <c r="Y950" s="9"/>
      <c r="Z950" s="9"/>
      <c r="AA950" s="10">
        <f t="shared" si="180"/>
        <v>0</v>
      </c>
      <c r="AB950" s="11">
        <v>45743</v>
      </c>
    </row>
    <row r="951" spans="1:28" ht="15.75" x14ac:dyDescent="0.25">
      <c r="A951" s="39">
        <v>45743</v>
      </c>
      <c r="B951" s="35" t="s">
        <v>397</v>
      </c>
      <c r="C951" s="33"/>
      <c r="D951" s="35" t="s">
        <v>41</v>
      </c>
      <c r="E951" s="33" t="s">
        <v>32</v>
      </c>
      <c r="F951" s="33">
        <v>2</v>
      </c>
      <c r="G951" s="35" t="s">
        <v>33</v>
      </c>
      <c r="H951" s="33">
        <v>150000</v>
      </c>
      <c r="I951" s="20">
        <f t="shared" si="174"/>
        <v>300000</v>
      </c>
      <c r="J951" s="37" t="s">
        <v>240</v>
      </c>
      <c r="K951" s="20"/>
      <c r="L951" s="9">
        <f t="shared" si="175"/>
        <v>0</v>
      </c>
      <c r="M951" s="9"/>
      <c r="N951" s="9"/>
      <c r="O951" s="9">
        <f t="shared" si="176"/>
        <v>300000</v>
      </c>
      <c r="P951" s="9">
        <v>300000</v>
      </c>
      <c r="Q951" s="9"/>
      <c r="R951" s="9">
        <f t="shared" si="177"/>
        <v>0</v>
      </c>
      <c r="S951" s="9"/>
      <c r="T951" s="9"/>
      <c r="U951" s="9">
        <f t="shared" si="178"/>
        <v>0</v>
      </c>
      <c r="V951" s="9"/>
      <c r="W951" s="9"/>
      <c r="X951" s="9">
        <f t="shared" si="179"/>
        <v>0</v>
      </c>
      <c r="Y951" s="9"/>
      <c r="Z951" s="9"/>
      <c r="AA951" s="10">
        <f t="shared" si="180"/>
        <v>0</v>
      </c>
      <c r="AB951" s="11">
        <v>45743</v>
      </c>
    </row>
    <row r="952" spans="1:28" ht="15.75" x14ac:dyDescent="0.25">
      <c r="A952" s="39">
        <v>45743</v>
      </c>
      <c r="B952" s="33" t="s">
        <v>231</v>
      </c>
      <c r="C952" s="33"/>
      <c r="D952" s="35"/>
      <c r="E952" s="33" t="s">
        <v>135</v>
      </c>
      <c r="F952" s="33">
        <v>118.2</v>
      </c>
      <c r="G952" s="33" t="s">
        <v>51</v>
      </c>
      <c r="H952" s="33"/>
      <c r="I952" s="20">
        <f t="shared" si="174"/>
        <v>0</v>
      </c>
      <c r="J952" s="34" t="s">
        <v>26</v>
      </c>
      <c r="K952" s="20"/>
      <c r="L952" s="9">
        <f t="shared" si="175"/>
        <v>0</v>
      </c>
      <c r="M952" s="9"/>
      <c r="N952" s="9"/>
      <c r="O952" s="9">
        <f t="shared" si="176"/>
        <v>0</v>
      </c>
      <c r="P952" s="9"/>
      <c r="Q952" s="9"/>
      <c r="R952" s="9">
        <f t="shared" si="177"/>
        <v>0</v>
      </c>
      <c r="S952" s="9"/>
      <c r="T952" s="9"/>
      <c r="U952" s="9">
        <f t="shared" si="178"/>
        <v>0</v>
      </c>
      <c r="V952" s="9"/>
      <c r="W952" s="9"/>
      <c r="X952" s="9">
        <f t="shared" si="179"/>
        <v>0</v>
      </c>
      <c r="Y952" s="9"/>
      <c r="Z952" s="9"/>
      <c r="AA952" s="10">
        <f t="shared" si="180"/>
        <v>0</v>
      </c>
      <c r="AB952" s="11"/>
    </row>
    <row r="953" spans="1:28" ht="15.75" x14ac:dyDescent="0.25">
      <c r="A953" s="39">
        <v>45743</v>
      </c>
      <c r="B953" s="33" t="s">
        <v>883</v>
      </c>
      <c r="C953" s="33"/>
      <c r="D953" s="35" t="s">
        <v>31</v>
      </c>
      <c r="E953" s="33" t="s">
        <v>110</v>
      </c>
      <c r="F953" s="33">
        <v>600</v>
      </c>
      <c r="G953" s="33" t="s">
        <v>29</v>
      </c>
      <c r="H953" s="33">
        <v>1900</v>
      </c>
      <c r="I953" s="20">
        <f t="shared" si="174"/>
        <v>1140000</v>
      </c>
      <c r="J953" s="37" t="s">
        <v>241</v>
      </c>
      <c r="K953" s="20"/>
      <c r="L953" s="9">
        <f t="shared" si="175"/>
        <v>1140000</v>
      </c>
      <c r="M953" s="9">
        <v>1140000</v>
      </c>
      <c r="N953" s="9"/>
      <c r="O953" s="9">
        <f t="shared" si="176"/>
        <v>0</v>
      </c>
      <c r="P953" s="9"/>
      <c r="Q953" s="9"/>
      <c r="R953" s="9">
        <f t="shared" si="177"/>
        <v>0</v>
      </c>
      <c r="S953" s="9"/>
      <c r="T953" s="9"/>
      <c r="U953" s="9">
        <f t="shared" si="178"/>
        <v>0</v>
      </c>
      <c r="V953" s="9"/>
      <c r="W953" s="9"/>
      <c r="X953" s="9">
        <f t="shared" si="179"/>
        <v>0</v>
      </c>
      <c r="Y953" s="9"/>
      <c r="Z953" s="9"/>
      <c r="AA953" s="10">
        <f t="shared" si="180"/>
        <v>0</v>
      </c>
      <c r="AB953" s="11">
        <v>45743</v>
      </c>
    </row>
    <row r="954" spans="1:28" ht="15.75" x14ac:dyDescent="0.25">
      <c r="A954" s="39">
        <v>45743</v>
      </c>
      <c r="B954" s="33" t="s">
        <v>883</v>
      </c>
      <c r="C954" s="33"/>
      <c r="D954" s="35" t="s">
        <v>31</v>
      </c>
      <c r="E954" s="33" t="s">
        <v>102</v>
      </c>
      <c r="F954" s="33">
        <v>2</v>
      </c>
      <c r="G954" s="33" t="s">
        <v>74</v>
      </c>
      <c r="H954" s="33">
        <v>65000</v>
      </c>
      <c r="I954" s="20">
        <f t="shared" si="174"/>
        <v>130000</v>
      </c>
      <c r="J954" s="37" t="s">
        <v>241</v>
      </c>
      <c r="K954" s="20"/>
      <c r="L954" s="9">
        <f t="shared" si="175"/>
        <v>130000</v>
      </c>
      <c r="M954" s="9">
        <v>130000</v>
      </c>
      <c r="N954" s="9"/>
      <c r="O954" s="9">
        <f t="shared" si="176"/>
        <v>0</v>
      </c>
      <c r="P954" s="9"/>
      <c r="Q954" s="9"/>
      <c r="R954" s="9">
        <f t="shared" si="177"/>
        <v>0</v>
      </c>
      <c r="S954" s="9"/>
      <c r="T954" s="9"/>
      <c r="U954" s="9">
        <f t="shared" si="178"/>
        <v>0</v>
      </c>
      <c r="V954" s="9"/>
      <c r="W954" s="9"/>
      <c r="X954" s="9">
        <f t="shared" si="179"/>
        <v>0</v>
      </c>
      <c r="Y954" s="9"/>
      <c r="Z954" s="9"/>
      <c r="AA954" s="10">
        <f t="shared" si="180"/>
        <v>0</v>
      </c>
      <c r="AB954" s="11">
        <v>45743</v>
      </c>
    </row>
    <row r="955" spans="1:28" ht="15.75" x14ac:dyDescent="0.25">
      <c r="A955" s="32">
        <v>45743</v>
      </c>
      <c r="B955" s="33" t="s">
        <v>170</v>
      </c>
      <c r="C955" s="33"/>
      <c r="D955" s="33" t="s">
        <v>31</v>
      </c>
      <c r="E955" s="33" t="s">
        <v>468</v>
      </c>
      <c r="F955" s="33">
        <v>16</v>
      </c>
      <c r="G955" s="33" t="s">
        <v>51</v>
      </c>
      <c r="H955" s="33">
        <v>47000</v>
      </c>
      <c r="I955" s="20">
        <f t="shared" si="174"/>
        <v>752000</v>
      </c>
      <c r="J955" s="37" t="s">
        <v>241</v>
      </c>
      <c r="K955" s="20"/>
      <c r="L955" s="9">
        <f t="shared" si="175"/>
        <v>752000</v>
      </c>
      <c r="M955" s="9">
        <v>752000</v>
      </c>
      <c r="N955" s="9"/>
      <c r="O955" s="9">
        <f t="shared" si="176"/>
        <v>0</v>
      </c>
      <c r="P955" s="9"/>
      <c r="Q955" s="9"/>
      <c r="R955" s="9">
        <f t="shared" si="177"/>
        <v>0</v>
      </c>
      <c r="S955" s="9"/>
      <c r="T955" s="9"/>
      <c r="U955" s="9">
        <f t="shared" si="178"/>
        <v>0</v>
      </c>
      <c r="V955" s="9"/>
      <c r="W955" s="9"/>
      <c r="X955" s="9">
        <f t="shared" si="179"/>
        <v>0</v>
      </c>
      <c r="Y955" s="9"/>
      <c r="Z955" s="9"/>
      <c r="AA955" s="10">
        <f t="shared" si="180"/>
        <v>0</v>
      </c>
      <c r="AB955" s="11">
        <v>45743</v>
      </c>
    </row>
    <row r="956" spans="1:28" ht="15.75" x14ac:dyDescent="0.25">
      <c r="A956" s="39">
        <v>45743</v>
      </c>
      <c r="B956" s="33" t="s">
        <v>170</v>
      </c>
      <c r="C956" s="33"/>
      <c r="D956" s="35" t="s">
        <v>31</v>
      </c>
      <c r="E956" s="33" t="s">
        <v>64</v>
      </c>
      <c r="F956" s="33">
        <v>2</v>
      </c>
      <c r="G956" s="33" t="s">
        <v>33</v>
      </c>
      <c r="H956" s="33">
        <v>150000</v>
      </c>
      <c r="I956" s="20">
        <f t="shared" si="174"/>
        <v>300000</v>
      </c>
      <c r="J956" s="37" t="s">
        <v>241</v>
      </c>
      <c r="K956" s="20"/>
      <c r="L956" s="9">
        <f t="shared" si="175"/>
        <v>300000</v>
      </c>
      <c r="M956" s="9">
        <v>300000</v>
      </c>
      <c r="N956" s="9"/>
      <c r="O956" s="9">
        <f t="shared" si="176"/>
        <v>0</v>
      </c>
      <c r="P956" s="9"/>
      <c r="Q956" s="9"/>
      <c r="R956" s="9">
        <f t="shared" si="177"/>
        <v>0</v>
      </c>
      <c r="S956" s="9"/>
      <c r="T956" s="9"/>
      <c r="U956" s="9">
        <f t="shared" si="178"/>
        <v>0</v>
      </c>
      <c r="V956" s="9"/>
      <c r="W956" s="9"/>
      <c r="X956" s="9">
        <f t="shared" si="179"/>
        <v>0</v>
      </c>
      <c r="Y956" s="9"/>
      <c r="Z956" s="9"/>
      <c r="AA956" s="10">
        <f t="shared" si="180"/>
        <v>0</v>
      </c>
      <c r="AB956" s="11">
        <v>45743</v>
      </c>
    </row>
    <row r="957" spans="1:28" ht="15.75" x14ac:dyDescent="0.25">
      <c r="A957" s="32">
        <v>45743</v>
      </c>
      <c r="B957" s="33" t="s">
        <v>191</v>
      </c>
      <c r="C957" s="33"/>
      <c r="D957" s="33" t="s">
        <v>31</v>
      </c>
      <c r="E957" s="33" t="s">
        <v>470</v>
      </c>
      <c r="F957" s="33">
        <v>1</v>
      </c>
      <c r="G957" s="33" t="s">
        <v>25</v>
      </c>
      <c r="H957" s="33">
        <v>150000</v>
      </c>
      <c r="I957" s="20">
        <f t="shared" si="174"/>
        <v>150000</v>
      </c>
      <c r="J957" s="34" t="s">
        <v>26</v>
      </c>
      <c r="K957" s="20"/>
      <c r="L957" s="9">
        <f t="shared" si="175"/>
        <v>0</v>
      </c>
      <c r="M957" s="9"/>
      <c r="N957" s="9"/>
      <c r="O957" s="9">
        <f t="shared" si="176"/>
        <v>0</v>
      </c>
      <c r="P957" s="9"/>
      <c r="Q957" s="9"/>
      <c r="R957" s="9">
        <f t="shared" si="177"/>
        <v>0</v>
      </c>
      <c r="S957" s="9"/>
      <c r="T957" s="9"/>
      <c r="U957" s="9">
        <f t="shared" si="178"/>
        <v>0</v>
      </c>
      <c r="V957" s="9"/>
      <c r="W957" s="9"/>
      <c r="X957" s="9">
        <f t="shared" si="179"/>
        <v>0</v>
      </c>
      <c r="Y957" s="9"/>
      <c r="Z957" s="9"/>
      <c r="AA957" s="10">
        <f t="shared" si="180"/>
        <v>150000</v>
      </c>
      <c r="AB957" s="11"/>
    </row>
    <row r="958" spans="1:28" ht="15.75" x14ac:dyDescent="0.25">
      <c r="A958" s="39">
        <v>45744</v>
      </c>
      <c r="B958" s="35" t="s">
        <v>186</v>
      </c>
      <c r="C958" s="35"/>
      <c r="D958" s="35" t="s">
        <v>31</v>
      </c>
      <c r="E958" s="35" t="s">
        <v>99</v>
      </c>
      <c r="F958" s="35">
        <v>2</v>
      </c>
      <c r="G958" s="35" t="s">
        <v>25</v>
      </c>
      <c r="H958" s="35">
        <v>480000</v>
      </c>
      <c r="I958" s="20">
        <f t="shared" si="174"/>
        <v>960000</v>
      </c>
      <c r="J958" s="36" t="s">
        <v>26</v>
      </c>
      <c r="K958" s="20"/>
      <c r="L958" s="9">
        <f t="shared" ref="L958:L993" si="181">M958+N958</f>
        <v>0</v>
      </c>
      <c r="M958" s="9"/>
      <c r="N958" s="9"/>
      <c r="O958" s="9">
        <f t="shared" ref="O958:O993" si="182">P958+Q958</f>
        <v>0</v>
      </c>
      <c r="P958" s="9"/>
      <c r="Q958" s="9"/>
      <c r="R958" s="9">
        <f t="shared" ref="R958:R993" si="183">S958+T958</f>
        <v>0</v>
      </c>
      <c r="S958" s="9"/>
      <c r="T958" s="9"/>
      <c r="U958" s="9">
        <f t="shared" ref="U958:U993" si="184">V958+W958</f>
        <v>0</v>
      </c>
      <c r="V958" s="9"/>
      <c r="W958" s="9"/>
      <c r="X958" s="9">
        <f t="shared" ref="X958:X993" si="185">Y958+Z958</f>
        <v>0</v>
      </c>
      <c r="Y958" s="9"/>
      <c r="Z958" s="9"/>
      <c r="AA958" s="10">
        <f t="shared" ref="AA958:AA993" si="186">C958+I958-L958-O958-U958-X958-R958</f>
        <v>960000</v>
      </c>
      <c r="AB958" s="11"/>
    </row>
    <row r="959" spans="1:28" ht="15.75" x14ac:dyDescent="0.25">
      <c r="A959" s="39">
        <v>45744</v>
      </c>
      <c r="B959" s="33" t="s">
        <v>614</v>
      </c>
      <c r="C959" s="33"/>
      <c r="D959" s="35" t="s">
        <v>31</v>
      </c>
      <c r="E959" s="33" t="s">
        <v>110</v>
      </c>
      <c r="F959" s="33">
        <v>2000</v>
      </c>
      <c r="G959" s="33" t="s">
        <v>29</v>
      </c>
      <c r="H959" s="33">
        <v>1800</v>
      </c>
      <c r="I959" s="20">
        <f t="shared" si="174"/>
        <v>3600000</v>
      </c>
      <c r="J959" s="37" t="s">
        <v>241</v>
      </c>
      <c r="K959" s="20"/>
      <c r="L959" s="9">
        <f t="shared" si="181"/>
        <v>3600000</v>
      </c>
      <c r="M959" s="9">
        <v>3600000</v>
      </c>
      <c r="N959" s="9"/>
      <c r="O959" s="9">
        <f t="shared" si="182"/>
        <v>0</v>
      </c>
      <c r="P959" s="9"/>
      <c r="Q959" s="9"/>
      <c r="R959" s="9">
        <f t="shared" si="183"/>
        <v>0</v>
      </c>
      <c r="S959" s="9"/>
      <c r="T959" s="9"/>
      <c r="U959" s="9">
        <f t="shared" si="184"/>
        <v>0</v>
      </c>
      <c r="V959" s="9"/>
      <c r="W959" s="9"/>
      <c r="X959" s="9">
        <f t="shared" si="185"/>
        <v>0</v>
      </c>
      <c r="Y959" s="9"/>
      <c r="Z959" s="9"/>
      <c r="AA959" s="10">
        <f t="shared" si="186"/>
        <v>0</v>
      </c>
      <c r="AB959" s="11">
        <v>45744</v>
      </c>
    </row>
    <row r="960" spans="1:28" ht="15.75" x14ac:dyDescent="0.25">
      <c r="A960" s="39">
        <v>45744</v>
      </c>
      <c r="B960" s="33" t="s">
        <v>473</v>
      </c>
      <c r="C960" s="33"/>
      <c r="D960" s="33" t="s">
        <v>41</v>
      </c>
      <c r="E960" s="33" t="s">
        <v>102</v>
      </c>
      <c r="F960" s="33">
        <v>2</v>
      </c>
      <c r="G960" s="33" t="s">
        <v>74</v>
      </c>
      <c r="H960" s="33">
        <v>65000</v>
      </c>
      <c r="I960" s="20">
        <f t="shared" si="174"/>
        <v>130000</v>
      </c>
      <c r="J960" s="37" t="s">
        <v>241</v>
      </c>
      <c r="K960" s="20"/>
      <c r="L960" s="9">
        <f t="shared" si="181"/>
        <v>130000</v>
      </c>
      <c r="M960" s="9">
        <v>130000</v>
      </c>
      <c r="N960" s="9"/>
      <c r="O960" s="9">
        <f t="shared" si="182"/>
        <v>0</v>
      </c>
      <c r="P960" s="9"/>
      <c r="Q960" s="9"/>
      <c r="R960" s="9">
        <f t="shared" si="183"/>
        <v>0</v>
      </c>
      <c r="S960" s="9"/>
      <c r="T960" s="9"/>
      <c r="U960" s="9">
        <f t="shared" si="184"/>
        <v>0</v>
      </c>
      <c r="V960" s="9"/>
      <c r="W960" s="9"/>
      <c r="X960" s="9">
        <f t="shared" si="185"/>
        <v>0</v>
      </c>
      <c r="Y960" s="9"/>
      <c r="Z960" s="9"/>
      <c r="AA960" s="10">
        <f t="shared" si="186"/>
        <v>0</v>
      </c>
      <c r="AB960" s="11">
        <v>45744</v>
      </c>
    </row>
    <row r="961" spans="1:28" ht="15.75" x14ac:dyDescent="0.25">
      <c r="A961" s="39">
        <v>45744</v>
      </c>
      <c r="B961" s="33" t="s">
        <v>473</v>
      </c>
      <c r="C961" s="33"/>
      <c r="D961" s="33" t="s">
        <v>41</v>
      </c>
      <c r="E961" s="33" t="s">
        <v>73</v>
      </c>
      <c r="F961" s="33">
        <v>10</v>
      </c>
      <c r="G961" s="33" t="s">
        <v>74</v>
      </c>
      <c r="H961" s="33">
        <v>50000</v>
      </c>
      <c r="I961" s="20">
        <f t="shared" si="174"/>
        <v>500000</v>
      </c>
      <c r="J961" s="37" t="s">
        <v>241</v>
      </c>
      <c r="K961" s="20"/>
      <c r="L961" s="9">
        <f t="shared" si="181"/>
        <v>500000</v>
      </c>
      <c r="M961" s="9">
        <v>500000</v>
      </c>
      <c r="N961" s="9"/>
      <c r="O961" s="9">
        <f t="shared" si="182"/>
        <v>0</v>
      </c>
      <c r="P961" s="9"/>
      <c r="Q961" s="9"/>
      <c r="R961" s="9">
        <f t="shared" si="183"/>
        <v>0</v>
      </c>
      <c r="S961" s="9"/>
      <c r="T961" s="9"/>
      <c r="U961" s="9">
        <f t="shared" si="184"/>
        <v>0</v>
      </c>
      <c r="V961" s="9"/>
      <c r="W961" s="9"/>
      <c r="X961" s="9">
        <f t="shared" si="185"/>
        <v>0</v>
      </c>
      <c r="Y961" s="9"/>
      <c r="Z961" s="9"/>
      <c r="AA961" s="10">
        <f t="shared" si="186"/>
        <v>0</v>
      </c>
      <c r="AB961" s="11">
        <v>45744</v>
      </c>
    </row>
    <row r="962" spans="1:28" ht="15.75" x14ac:dyDescent="0.25">
      <c r="A962" s="39">
        <v>45744</v>
      </c>
      <c r="B962" s="33" t="s">
        <v>60</v>
      </c>
      <c r="C962" s="33"/>
      <c r="D962" s="33" t="s">
        <v>41</v>
      </c>
      <c r="E962" s="33" t="s">
        <v>553</v>
      </c>
      <c r="F962" s="33">
        <v>2</v>
      </c>
      <c r="G962" s="33" t="s">
        <v>33</v>
      </c>
      <c r="H962" s="33">
        <v>230000</v>
      </c>
      <c r="I962" s="20">
        <f t="shared" si="174"/>
        <v>460000</v>
      </c>
      <c r="J962" s="37" t="s">
        <v>241</v>
      </c>
      <c r="K962" s="20"/>
      <c r="L962" s="9">
        <f t="shared" si="181"/>
        <v>0</v>
      </c>
      <c r="M962" s="9"/>
      <c r="N962" s="9"/>
      <c r="O962" s="9">
        <f t="shared" si="182"/>
        <v>0</v>
      </c>
      <c r="P962" s="9"/>
      <c r="Q962" s="9"/>
      <c r="R962" s="9">
        <f t="shared" si="183"/>
        <v>0</v>
      </c>
      <c r="S962" s="9"/>
      <c r="T962" s="9"/>
      <c r="U962" s="9">
        <f t="shared" si="184"/>
        <v>460000</v>
      </c>
      <c r="V962" s="9">
        <v>460000</v>
      </c>
      <c r="W962" s="9"/>
      <c r="X962" s="9">
        <f t="shared" si="185"/>
        <v>0</v>
      </c>
      <c r="Y962" s="9"/>
      <c r="Z962" s="9"/>
      <c r="AA962" s="10">
        <f t="shared" si="186"/>
        <v>0</v>
      </c>
      <c r="AB962" s="11">
        <v>45744</v>
      </c>
    </row>
    <row r="963" spans="1:28" ht="15.75" x14ac:dyDescent="0.25">
      <c r="A963" s="39">
        <v>45744</v>
      </c>
      <c r="B963" s="33" t="s">
        <v>775</v>
      </c>
      <c r="C963" s="33"/>
      <c r="D963" s="33" t="s">
        <v>31</v>
      </c>
      <c r="E963" s="33" t="s">
        <v>102</v>
      </c>
      <c r="F963" s="33">
        <v>12</v>
      </c>
      <c r="G963" s="33" t="s">
        <v>74</v>
      </c>
      <c r="H963" s="33">
        <v>65000</v>
      </c>
      <c r="I963" s="20">
        <f t="shared" si="174"/>
        <v>780000</v>
      </c>
      <c r="J963" s="34" t="s">
        <v>26</v>
      </c>
      <c r="K963" s="20"/>
      <c r="L963" s="9">
        <f t="shared" si="181"/>
        <v>0</v>
      </c>
      <c r="M963" s="9"/>
      <c r="N963" s="9"/>
      <c r="O963" s="9">
        <f t="shared" si="182"/>
        <v>0</v>
      </c>
      <c r="P963" s="9"/>
      <c r="Q963" s="9"/>
      <c r="R963" s="9">
        <f t="shared" si="183"/>
        <v>0</v>
      </c>
      <c r="S963" s="9"/>
      <c r="T963" s="9"/>
      <c r="U963" s="9">
        <f t="shared" si="184"/>
        <v>0</v>
      </c>
      <c r="V963" s="9"/>
      <c r="W963" s="9"/>
      <c r="X963" s="9">
        <f t="shared" si="185"/>
        <v>0</v>
      </c>
      <c r="Y963" s="9"/>
      <c r="Z963" s="9"/>
      <c r="AA963" s="10">
        <f t="shared" si="186"/>
        <v>780000</v>
      </c>
      <c r="AB963" s="11"/>
    </row>
    <row r="964" spans="1:28" ht="15.75" x14ac:dyDescent="0.25">
      <c r="A964" s="39">
        <v>45744</v>
      </c>
      <c r="B964" s="33" t="s">
        <v>217</v>
      </c>
      <c r="C964" s="33"/>
      <c r="D964" s="33" t="s">
        <v>41</v>
      </c>
      <c r="E964" s="33" t="s">
        <v>73</v>
      </c>
      <c r="F964" s="33">
        <v>10</v>
      </c>
      <c r="G964" s="33" t="s">
        <v>74</v>
      </c>
      <c r="H964" s="33">
        <v>50000</v>
      </c>
      <c r="I964" s="20">
        <f t="shared" si="174"/>
        <v>500000</v>
      </c>
      <c r="J964" s="34" t="s">
        <v>26</v>
      </c>
      <c r="K964" s="20"/>
      <c r="L964" s="9">
        <f t="shared" si="181"/>
        <v>0</v>
      </c>
      <c r="M964" s="9"/>
      <c r="N964" s="9"/>
      <c r="O964" s="9">
        <f t="shared" si="182"/>
        <v>0</v>
      </c>
      <c r="P964" s="9"/>
      <c r="Q964" s="9"/>
      <c r="R964" s="9">
        <f t="shared" si="183"/>
        <v>0</v>
      </c>
      <c r="S964" s="9"/>
      <c r="T964" s="9"/>
      <c r="U964" s="9">
        <f t="shared" si="184"/>
        <v>0</v>
      </c>
      <c r="V964" s="9"/>
      <c r="W964" s="9"/>
      <c r="X964" s="9">
        <f t="shared" si="185"/>
        <v>0</v>
      </c>
      <c r="Y964" s="9"/>
      <c r="Z964" s="9"/>
      <c r="AA964" s="10">
        <f t="shared" si="186"/>
        <v>500000</v>
      </c>
      <c r="AB964" s="11"/>
    </row>
    <row r="965" spans="1:28" ht="15.75" x14ac:dyDescent="0.25">
      <c r="A965" s="39">
        <v>45744</v>
      </c>
      <c r="B965" s="33" t="s">
        <v>217</v>
      </c>
      <c r="C965" s="33"/>
      <c r="D965" s="33" t="s">
        <v>41</v>
      </c>
      <c r="E965" s="33" t="s">
        <v>130</v>
      </c>
      <c r="F965" s="33">
        <v>10</v>
      </c>
      <c r="G965" s="33" t="s">
        <v>51</v>
      </c>
      <c r="H965" s="33">
        <v>50000</v>
      </c>
      <c r="I965" s="20">
        <f t="shared" si="174"/>
        <v>500000</v>
      </c>
      <c r="J965" s="34" t="s">
        <v>26</v>
      </c>
      <c r="K965" s="20"/>
      <c r="L965" s="9">
        <f t="shared" si="181"/>
        <v>0</v>
      </c>
      <c r="M965" s="9"/>
      <c r="N965" s="9"/>
      <c r="O965" s="9">
        <f t="shared" si="182"/>
        <v>0</v>
      </c>
      <c r="P965" s="9"/>
      <c r="Q965" s="9"/>
      <c r="R965" s="9">
        <f t="shared" si="183"/>
        <v>0</v>
      </c>
      <c r="S965" s="9"/>
      <c r="T965" s="9"/>
      <c r="U965" s="9">
        <f t="shared" si="184"/>
        <v>0</v>
      </c>
      <c r="V965" s="9"/>
      <c r="W965" s="9"/>
      <c r="X965" s="9">
        <f t="shared" si="185"/>
        <v>0</v>
      </c>
      <c r="Y965" s="9"/>
      <c r="Z965" s="9"/>
      <c r="AA965" s="10">
        <f t="shared" si="186"/>
        <v>500000</v>
      </c>
      <c r="AB965" s="11"/>
    </row>
    <row r="966" spans="1:28" ht="15.75" x14ac:dyDescent="0.25">
      <c r="A966" s="39">
        <v>45744</v>
      </c>
      <c r="B966" s="33" t="s">
        <v>217</v>
      </c>
      <c r="C966" s="33"/>
      <c r="D966" s="33" t="s">
        <v>41</v>
      </c>
      <c r="E966" s="33" t="s">
        <v>234</v>
      </c>
      <c r="F966" s="33">
        <v>2.5</v>
      </c>
      <c r="G966" s="33" t="s">
        <v>51</v>
      </c>
      <c r="H966" s="33">
        <v>90000</v>
      </c>
      <c r="I966" s="20">
        <f t="shared" si="174"/>
        <v>225000</v>
      </c>
      <c r="J966" s="34" t="s">
        <v>26</v>
      </c>
      <c r="K966" s="20"/>
      <c r="L966" s="9">
        <f t="shared" si="181"/>
        <v>0</v>
      </c>
      <c r="M966" s="9"/>
      <c r="N966" s="9"/>
      <c r="O966" s="9">
        <f t="shared" si="182"/>
        <v>0</v>
      </c>
      <c r="P966" s="9"/>
      <c r="Q966" s="9"/>
      <c r="R966" s="9">
        <f t="shared" si="183"/>
        <v>0</v>
      </c>
      <c r="S966" s="9"/>
      <c r="T966" s="9"/>
      <c r="U966" s="9">
        <f t="shared" si="184"/>
        <v>0</v>
      </c>
      <c r="V966" s="9"/>
      <c r="W966" s="9"/>
      <c r="X966" s="9">
        <f t="shared" si="185"/>
        <v>0</v>
      </c>
      <c r="Y966" s="9"/>
      <c r="Z966" s="9"/>
      <c r="AA966" s="10">
        <f t="shared" si="186"/>
        <v>225000</v>
      </c>
      <c r="AB966" s="11"/>
    </row>
    <row r="967" spans="1:28" ht="15.75" x14ac:dyDescent="0.25">
      <c r="A967" s="39">
        <v>45744</v>
      </c>
      <c r="B967" s="33" t="s">
        <v>217</v>
      </c>
      <c r="C967" s="33"/>
      <c r="D967" s="33" t="s">
        <v>41</v>
      </c>
      <c r="E967" s="33" t="s">
        <v>235</v>
      </c>
      <c r="F967" s="33">
        <v>2.5</v>
      </c>
      <c r="G967" s="33" t="s">
        <v>51</v>
      </c>
      <c r="H967" s="33">
        <v>90000</v>
      </c>
      <c r="I967" s="20">
        <f t="shared" si="174"/>
        <v>225000</v>
      </c>
      <c r="J967" s="34" t="s">
        <v>26</v>
      </c>
      <c r="K967" s="20"/>
      <c r="L967" s="9">
        <f t="shared" si="181"/>
        <v>0</v>
      </c>
      <c r="M967" s="9"/>
      <c r="N967" s="9"/>
      <c r="O967" s="9">
        <f t="shared" si="182"/>
        <v>0</v>
      </c>
      <c r="P967" s="9"/>
      <c r="Q967" s="9"/>
      <c r="R967" s="9">
        <f t="shared" si="183"/>
        <v>0</v>
      </c>
      <c r="S967" s="9"/>
      <c r="T967" s="9"/>
      <c r="U967" s="9">
        <f t="shared" si="184"/>
        <v>0</v>
      </c>
      <c r="V967" s="9"/>
      <c r="W967" s="9"/>
      <c r="X967" s="9">
        <f t="shared" si="185"/>
        <v>0</v>
      </c>
      <c r="Y967" s="9"/>
      <c r="Z967" s="9"/>
      <c r="AA967" s="10">
        <f t="shared" si="186"/>
        <v>225000</v>
      </c>
      <c r="AB967" s="11"/>
    </row>
    <row r="968" spans="1:28" ht="15.75" x14ac:dyDescent="0.25">
      <c r="A968" s="39">
        <v>45744</v>
      </c>
      <c r="B968" s="33" t="s">
        <v>217</v>
      </c>
      <c r="C968" s="33"/>
      <c r="D968" s="33" t="s">
        <v>41</v>
      </c>
      <c r="E968" s="33" t="s">
        <v>237</v>
      </c>
      <c r="F968" s="33">
        <v>2.5</v>
      </c>
      <c r="G968" s="33" t="s">
        <v>51</v>
      </c>
      <c r="H968" s="33">
        <v>90000</v>
      </c>
      <c r="I968" s="20">
        <f t="shared" si="174"/>
        <v>225000</v>
      </c>
      <c r="J968" s="34" t="s">
        <v>26</v>
      </c>
      <c r="K968" s="20"/>
      <c r="L968" s="9">
        <f t="shared" si="181"/>
        <v>0</v>
      </c>
      <c r="M968" s="9"/>
      <c r="N968" s="9"/>
      <c r="O968" s="9">
        <f t="shared" si="182"/>
        <v>0</v>
      </c>
      <c r="P968" s="9"/>
      <c r="Q968" s="9"/>
      <c r="R968" s="9">
        <f t="shared" si="183"/>
        <v>0</v>
      </c>
      <c r="S968" s="9"/>
      <c r="T968" s="9"/>
      <c r="U968" s="9">
        <f t="shared" si="184"/>
        <v>0</v>
      </c>
      <c r="V968" s="9"/>
      <c r="W968" s="9"/>
      <c r="X968" s="9">
        <f t="shared" si="185"/>
        <v>0</v>
      </c>
      <c r="Y968" s="9"/>
      <c r="Z968" s="9"/>
      <c r="AA968" s="10">
        <f t="shared" si="186"/>
        <v>225000</v>
      </c>
      <c r="AB968" s="11"/>
    </row>
    <row r="969" spans="1:28" ht="15.75" x14ac:dyDescent="0.25">
      <c r="A969" s="39">
        <v>45744</v>
      </c>
      <c r="B969" s="33" t="s">
        <v>217</v>
      </c>
      <c r="C969" s="33"/>
      <c r="D969" s="33" t="s">
        <v>41</v>
      </c>
      <c r="E969" s="33" t="s">
        <v>155</v>
      </c>
      <c r="F969" s="33">
        <v>2100</v>
      </c>
      <c r="G969" s="33" t="s">
        <v>29</v>
      </c>
      <c r="H969" s="33">
        <v>4000</v>
      </c>
      <c r="I969" s="20">
        <f t="shared" si="174"/>
        <v>8400000</v>
      </c>
      <c r="J969" s="34" t="s">
        <v>26</v>
      </c>
      <c r="K969" s="20"/>
      <c r="L969" s="9">
        <f t="shared" si="181"/>
        <v>0</v>
      </c>
      <c r="M969" s="9"/>
      <c r="N969" s="9"/>
      <c r="O969" s="9">
        <f t="shared" si="182"/>
        <v>0</v>
      </c>
      <c r="P969" s="9"/>
      <c r="Q969" s="9"/>
      <c r="R969" s="9">
        <f t="shared" si="183"/>
        <v>0</v>
      </c>
      <c r="S969" s="9"/>
      <c r="T969" s="9"/>
      <c r="U969" s="9">
        <f t="shared" si="184"/>
        <v>0</v>
      </c>
      <c r="V969" s="9"/>
      <c r="W969" s="9"/>
      <c r="X969" s="9">
        <f t="shared" si="185"/>
        <v>0</v>
      </c>
      <c r="Y969" s="9"/>
      <c r="Z969" s="9"/>
      <c r="AA969" s="10">
        <f t="shared" si="186"/>
        <v>8400000</v>
      </c>
      <c r="AB969" s="11"/>
    </row>
    <row r="970" spans="1:28" ht="15.75" x14ac:dyDescent="0.25">
      <c r="A970" s="39">
        <v>45744</v>
      </c>
      <c r="B970" s="33" t="s">
        <v>648</v>
      </c>
      <c r="C970" s="33"/>
      <c r="D970" s="33" t="s">
        <v>41</v>
      </c>
      <c r="E970" s="33" t="s">
        <v>166</v>
      </c>
      <c r="F970" s="33">
        <v>1</v>
      </c>
      <c r="G970" s="33" t="s">
        <v>23</v>
      </c>
      <c r="H970" s="33">
        <v>400000</v>
      </c>
      <c r="I970" s="20">
        <f t="shared" si="174"/>
        <v>400000</v>
      </c>
      <c r="J970" s="37" t="s">
        <v>241</v>
      </c>
      <c r="K970" s="20"/>
      <c r="L970" s="9">
        <f t="shared" si="181"/>
        <v>0</v>
      </c>
      <c r="M970" s="9"/>
      <c r="N970" s="9"/>
      <c r="O970" s="9">
        <f t="shared" si="182"/>
        <v>0</v>
      </c>
      <c r="P970" s="9"/>
      <c r="Q970" s="9"/>
      <c r="R970" s="9">
        <f t="shared" si="183"/>
        <v>0</v>
      </c>
      <c r="S970" s="9"/>
      <c r="T970" s="9"/>
      <c r="U970" s="9">
        <f t="shared" si="184"/>
        <v>400000</v>
      </c>
      <c r="V970" s="9">
        <v>400000</v>
      </c>
      <c r="W970" s="9"/>
      <c r="X970" s="9">
        <f t="shared" si="185"/>
        <v>0</v>
      </c>
      <c r="Y970" s="9"/>
      <c r="Z970" s="9"/>
      <c r="AA970" s="10">
        <f t="shared" si="186"/>
        <v>0</v>
      </c>
      <c r="AB970" s="11">
        <v>45744</v>
      </c>
    </row>
    <row r="971" spans="1:28" ht="15.75" x14ac:dyDescent="0.25">
      <c r="A971" s="39">
        <v>45744</v>
      </c>
      <c r="B971" s="33" t="s">
        <v>260</v>
      </c>
      <c r="C971" s="33"/>
      <c r="D971" s="33" t="s">
        <v>41</v>
      </c>
      <c r="E971" s="33" t="s">
        <v>64</v>
      </c>
      <c r="F971" s="33">
        <v>2</v>
      </c>
      <c r="G971" s="33" t="s">
        <v>33</v>
      </c>
      <c r="H971" s="33">
        <v>150000</v>
      </c>
      <c r="I971" s="20">
        <f t="shared" si="174"/>
        <v>300000</v>
      </c>
      <c r="J971" s="34" t="s">
        <v>26</v>
      </c>
      <c r="K971" s="20"/>
      <c r="L971" s="9">
        <f t="shared" si="181"/>
        <v>0</v>
      </c>
      <c r="M971" s="9"/>
      <c r="N971" s="9"/>
      <c r="O971" s="9">
        <f t="shared" si="182"/>
        <v>0</v>
      </c>
      <c r="P971" s="9"/>
      <c r="Q971" s="9"/>
      <c r="R971" s="9">
        <f t="shared" si="183"/>
        <v>0</v>
      </c>
      <c r="S971" s="9"/>
      <c r="T971" s="9"/>
      <c r="U971" s="9">
        <f t="shared" si="184"/>
        <v>0</v>
      </c>
      <c r="V971" s="9"/>
      <c r="W971" s="9"/>
      <c r="X971" s="9">
        <f t="shared" si="185"/>
        <v>0</v>
      </c>
      <c r="Y971" s="9"/>
      <c r="Z971" s="9"/>
      <c r="AA971" s="10">
        <f t="shared" si="186"/>
        <v>300000</v>
      </c>
      <c r="AB971" s="11"/>
    </row>
    <row r="972" spans="1:28" ht="15.75" x14ac:dyDescent="0.25">
      <c r="A972" s="39">
        <v>45744</v>
      </c>
      <c r="B972" s="33" t="s">
        <v>268</v>
      </c>
      <c r="C972" s="33"/>
      <c r="D972" s="33" t="s">
        <v>31</v>
      </c>
      <c r="E972" s="33" t="s">
        <v>235</v>
      </c>
      <c r="F972" s="33">
        <v>2.5</v>
      </c>
      <c r="G972" s="33" t="s">
        <v>51</v>
      </c>
      <c r="H972" s="33">
        <v>90000</v>
      </c>
      <c r="I972" s="20">
        <f t="shared" si="174"/>
        <v>225000</v>
      </c>
      <c r="J972" s="37" t="s">
        <v>240</v>
      </c>
      <c r="K972" s="20"/>
      <c r="L972" s="9">
        <f t="shared" si="181"/>
        <v>0</v>
      </c>
      <c r="M972" s="9"/>
      <c r="N972" s="9"/>
      <c r="O972" s="9">
        <f t="shared" si="182"/>
        <v>0</v>
      </c>
      <c r="P972" s="9"/>
      <c r="Q972" s="9"/>
      <c r="R972" s="9">
        <f t="shared" si="183"/>
        <v>0</v>
      </c>
      <c r="S972" s="9"/>
      <c r="T972" s="9"/>
      <c r="U972" s="9">
        <f t="shared" si="184"/>
        <v>0</v>
      </c>
      <c r="V972" s="9"/>
      <c r="W972" s="9"/>
      <c r="X972" s="9">
        <f t="shared" si="185"/>
        <v>225000</v>
      </c>
      <c r="Y972" s="9">
        <v>225000</v>
      </c>
      <c r="Z972" s="9"/>
      <c r="AA972" s="10">
        <f t="shared" si="186"/>
        <v>0</v>
      </c>
      <c r="AB972" s="11">
        <v>45744</v>
      </c>
    </row>
    <row r="973" spans="1:28" ht="15.75" x14ac:dyDescent="0.25">
      <c r="A973" s="39">
        <v>45744</v>
      </c>
      <c r="B973" s="33" t="s">
        <v>481</v>
      </c>
      <c r="C973" s="33"/>
      <c r="D973" s="33" t="s">
        <v>31</v>
      </c>
      <c r="E973" s="33" t="s">
        <v>457</v>
      </c>
      <c r="F973" s="33">
        <v>5</v>
      </c>
      <c r="G973" s="33" t="s">
        <v>51</v>
      </c>
      <c r="H973" s="33">
        <v>300000</v>
      </c>
      <c r="I973" s="20">
        <f t="shared" si="174"/>
        <v>1500000</v>
      </c>
      <c r="J973" s="37" t="s">
        <v>241</v>
      </c>
      <c r="K973" s="20"/>
      <c r="L973" s="9">
        <f t="shared" si="181"/>
        <v>0</v>
      </c>
      <c r="M973" s="9"/>
      <c r="N973" s="9"/>
      <c r="O973" s="9">
        <f t="shared" si="182"/>
        <v>0</v>
      </c>
      <c r="P973" s="9"/>
      <c r="Q973" s="9"/>
      <c r="R973" s="9">
        <f t="shared" si="183"/>
        <v>0</v>
      </c>
      <c r="S973" s="9"/>
      <c r="T973" s="9"/>
      <c r="U973" s="9">
        <f t="shared" si="184"/>
        <v>1500000</v>
      </c>
      <c r="V973" s="9">
        <v>1500000</v>
      </c>
      <c r="W973" s="9"/>
      <c r="X973" s="9">
        <f t="shared" si="185"/>
        <v>0</v>
      </c>
      <c r="Y973" s="9"/>
      <c r="Z973" s="9"/>
      <c r="AA973" s="10">
        <f t="shared" si="186"/>
        <v>0</v>
      </c>
      <c r="AB973" s="11">
        <v>45744</v>
      </c>
    </row>
    <row r="974" spans="1:28" ht="15.75" x14ac:dyDescent="0.25">
      <c r="A974" s="39">
        <v>45744</v>
      </c>
      <c r="B974" s="33" t="s">
        <v>217</v>
      </c>
      <c r="C974" s="33"/>
      <c r="D974" s="33" t="s">
        <v>41</v>
      </c>
      <c r="E974" s="33" t="s">
        <v>102</v>
      </c>
      <c r="F974" s="33">
        <v>2</v>
      </c>
      <c r="G974" s="33" t="s">
        <v>74</v>
      </c>
      <c r="H974" s="33">
        <v>65000</v>
      </c>
      <c r="I974" s="20">
        <f t="shared" si="174"/>
        <v>130000</v>
      </c>
      <c r="J974" s="34" t="s">
        <v>26</v>
      </c>
      <c r="K974" s="20"/>
      <c r="L974" s="9">
        <f t="shared" si="181"/>
        <v>0</v>
      </c>
      <c r="M974" s="9"/>
      <c r="N974" s="9"/>
      <c r="O974" s="9">
        <f t="shared" si="182"/>
        <v>0</v>
      </c>
      <c r="P974" s="9"/>
      <c r="Q974" s="9"/>
      <c r="R974" s="9">
        <f t="shared" si="183"/>
        <v>0</v>
      </c>
      <c r="S974" s="9"/>
      <c r="T974" s="9"/>
      <c r="U974" s="9">
        <f t="shared" si="184"/>
        <v>0</v>
      </c>
      <c r="V974" s="9"/>
      <c r="W974" s="9"/>
      <c r="X974" s="9">
        <f t="shared" si="185"/>
        <v>0</v>
      </c>
      <c r="Y974" s="9"/>
      <c r="Z974" s="9"/>
      <c r="AA974" s="10">
        <f t="shared" si="186"/>
        <v>130000</v>
      </c>
      <c r="AB974" s="11"/>
    </row>
    <row r="975" spans="1:28" ht="15.75" x14ac:dyDescent="0.25">
      <c r="A975" s="39">
        <v>45744</v>
      </c>
      <c r="B975" s="33" t="s">
        <v>217</v>
      </c>
      <c r="C975" s="33"/>
      <c r="D975" s="33" t="s">
        <v>41</v>
      </c>
      <c r="E975" s="33" t="s">
        <v>155</v>
      </c>
      <c r="F975" s="33">
        <v>400</v>
      </c>
      <c r="G975" s="33" t="s">
        <v>29</v>
      </c>
      <c r="H975" s="33">
        <v>4000</v>
      </c>
      <c r="I975" s="20">
        <f t="shared" si="174"/>
        <v>1600000</v>
      </c>
      <c r="J975" s="34" t="s">
        <v>26</v>
      </c>
      <c r="K975" s="20"/>
      <c r="L975" s="9">
        <f t="shared" si="181"/>
        <v>0</v>
      </c>
      <c r="M975" s="9"/>
      <c r="N975" s="9"/>
      <c r="O975" s="9">
        <f t="shared" si="182"/>
        <v>0</v>
      </c>
      <c r="P975" s="9"/>
      <c r="Q975" s="9"/>
      <c r="R975" s="9">
        <f t="shared" si="183"/>
        <v>0</v>
      </c>
      <c r="S975" s="9"/>
      <c r="T975" s="9"/>
      <c r="U975" s="9">
        <f t="shared" si="184"/>
        <v>0</v>
      </c>
      <c r="V975" s="9"/>
      <c r="W975" s="9"/>
      <c r="X975" s="9">
        <f t="shared" si="185"/>
        <v>0</v>
      </c>
      <c r="Y975" s="9"/>
      <c r="Z975" s="9"/>
      <c r="AA975" s="10">
        <f t="shared" si="186"/>
        <v>1600000</v>
      </c>
      <c r="AB975" s="11"/>
    </row>
    <row r="976" spans="1:28" ht="15.75" x14ac:dyDescent="0.25">
      <c r="A976" s="39">
        <v>45744</v>
      </c>
      <c r="B976" s="33" t="s">
        <v>221</v>
      </c>
      <c r="C976" s="33"/>
      <c r="D976" s="33" t="s">
        <v>41</v>
      </c>
      <c r="E976" s="33" t="s">
        <v>122</v>
      </c>
      <c r="F976" s="33">
        <v>10</v>
      </c>
      <c r="G976" s="33" t="s">
        <v>51</v>
      </c>
      <c r="H976" s="33">
        <v>70000</v>
      </c>
      <c r="I976" s="20">
        <f t="shared" si="174"/>
        <v>700000</v>
      </c>
      <c r="J976" s="34" t="s">
        <v>26</v>
      </c>
      <c r="K976" s="20"/>
      <c r="L976" s="9">
        <f t="shared" si="181"/>
        <v>0</v>
      </c>
      <c r="M976" s="9"/>
      <c r="N976" s="9"/>
      <c r="O976" s="9">
        <f t="shared" si="182"/>
        <v>0</v>
      </c>
      <c r="P976" s="9"/>
      <c r="Q976" s="9"/>
      <c r="R976" s="9">
        <f t="shared" si="183"/>
        <v>0</v>
      </c>
      <c r="S976" s="9"/>
      <c r="T976" s="9"/>
      <c r="U976" s="9">
        <f t="shared" si="184"/>
        <v>0</v>
      </c>
      <c r="V976" s="9"/>
      <c r="W976" s="9"/>
      <c r="X976" s="9">
        <f t="shared" si="185"/>
        <v>0</v>
      </c>
      <c r="Y976" s="9"/>
      <c r="Z976" s="9"/>
      <c r="AA976" s="10">
        <f t="shared" si="186"/>
        <v>700000</v>
      </c>
      <c r="AB976" s="11"/>
    </row>
    <row r="977" spans="1:28" ht="15.75" x14ac:dyDescent="0.25">
      <c r="A977" s="39">
        <v>45744</v>
      </c>
      <c r="B977" s="33" t="s">
        <v>221</v>
      </c>
      <c r="C977" s="33"/>
      <c r="D977" s="33" t="s">
        <v>41</v>
      </c>
      <c r="E977" s="33" t="s">
        <v>166</v>
      </c>
      <c r="F977" s="33">
        <v>2</v>
      </c>
      <c r="G977" s="33" t="s">
        <v>23</v>
      </c>
      <c r="H977" s="33">
        <v>400000</v>
      </c>
      <c r="I977" s="20">
        <f t="shared" si="174"/>
        <v>800000</v>
      </c>
      <c r="J977" s="34" t="s">
        <v>26</v>
      </c>
      <c r="K977" s="20"/>
      <c r="L977" s="9">
        <f t="shared" si="181"/>
        <v>0</v>
      </c>
      <c r="M977" s="9"/>
      <c r="N977" s="9"/>
      <c r="O977" s="9">
        <f t="shared" si="182"/>
        <v>0</v>
      </c>
      <c r="P977" s="9"/>
      <c r="Q977" s="9"/>
      <c r="R977" s="9">
        <f t="shared" si="183"/>
        <v>0</v>
      </c>
      <c r="S977" s="9"/>
      <c r="T977" s="9"/>
      <c r="U977" s="9">
        <f t="shared" si="184"/>
        <v>0</v>
      </c>
      <c r="V977" s="9"/>
      <c r="W977" s="9"/>
      <c r="X977" s="9">
        <f t="shared" si="185"/>
        <v>0</v>
      </c>
      <c r="Y977" s="9"/>
      <c r="Z977" s="9"/>
      <c r="AA977" s="10">
        <f t="shared" si="186"/>
        <v>800000</v>
      </c>
      <c r="AB977" s="11"/>
    </row>
    <row r="978" spans="1:28" ht="15.75" x14ac:dyDescent="0.25">
      <c r="A978" s="39">
        <v>45744</v>
      </c>
      <c r="B978" s="33" t="s">
        <v>887</v>
      </c>
      <c r="C978" s="33"/>
      <c r="D978" s="33" t="s">
        <v>41</v>
      </c>
      <c r="E978" s="33" t="s">
        <v>91</v>
      </c>
      <c r="F978" s="33">
        <v>100</v>
      </c>
      <c r="G978" s="33" t="s">
        <v>29</v>
      </c>
      <c r="H978" s="33">
        <v>4500</v>
      </c>
      <c r="I978" s="20">
        <f t="shared" si="174"/>
        <v>450000</v>
      </c>
      <c r="J978" s="37" t="s">
        <v>241</v>
      </c>
      <c r="K978" s="20"/>
      <c r="L978" s="9">
        <f t="shared" si="181"/>
        <v>0</v>
      </c>
      <c r="M978" s="9"/>
      <c r="N978" s="9"/>
      <c r="O978" s="9">
        <f t="shared" si="182"/>
        <v>0</v>
      </c>
      <c r="P978" s="9"/>
      <c r="Q978" s="9"/>
      <c r="R978" s="9">
        <f t="shared" si="183"/>
        <v>0</v>
      </c>
      <c r="S978" s="9"/>
      <c r="T978" s="9"/>
      <c r="U978" s="9">
        <f t="shared" si="184"/>
        <v>450000</v>
      </c>
      <c r="V978" s="9">
        <v>450000</v>
      </c>
      <c r="W978" s="9"/>
      <c r="X978" s="9">
        <f t="shared" si="185"/>
        <v>0</v>
      </c>
      <c r="Y978" s="9"/>
      <c r="Z978" s="9"/>
      <c r="AA978" s="10">
        <f t="shared" si="186"/>
        <v>0</v>
      </c>
      <c r="AB978" s="11">
        <v>45744</v>
      </c>
    </row>
    <row r="979" spans="1:28" ht="15.75" x14ac:dyDescent="0.25">
      <c r="A979" s="39">
        <v>45744</v>
      </c>
      <c r="B979" s="33" t="s">
        <v>289</v>
      </c>
      <c r="C979" s="33"/>
      <c r="D979" s="33" t="s">
        <v>31</v>
      </c>
      <c r="E979" s="33" t="s">
        <v>110</v>
      </c>
      <c r="F979" s="33">
        <v>1800</v>
      </c>
      <c r="G979" s="33" t="s">
        <v>29</v>
      </c>
      <c r="H979" s="33">
        <v>1900</v>
      </c>
      <c r="I979" s="20">
        <f t="shared" si="174"/>
        <v>3420000</v>
      </c>
      <c r="J979" s="37" t="s">
        <v>240</v>
      </c>
      <c r="K979" s="20"/>
      <c r="L979" s="9">
        <f t="shared" si="181"/>
        <v>0</v>
      </c>
      <c r="M979" s="9"/>
      <c r="N979" s="9"/>
      <c r="O979" s="9">
        <f t="shared" si="182"/>
        <v>3420000</v>
      </c>
      <c r="P979" s="9">
        <v>3420000</v>
      </c>
      <c r="Q979" s="9"/>
      <c r="R979" s="9">
        <f t="shared" si="183"/>
        <v>0</v>
      </c>
      <c r="S979" s="9"/>
      <c r="T979" s="9"/>
      <c r="U979" s="9">
        <f t="shared" si="184"/>
        <v>0</v>
      </c>
      <c r="V979" s="9"/>
      <c r="W979" s="9"/>
      <c r="X979" s="9">
        <f t="shared" si="185"/>
        <v>0</v>
      </c>
      <c r="Y979" s="9"/>
      <c r="Z979" s="9"/>
      <c r="AA979" s="10">
        <f t="shared" si="186"/>
        <v>0</v>
      </c>
      <c r="AB979" s="11">
        <v>45744</v>
      </c>
    </row>
    <row r="980" spans="1:28" ht="15.75" x14ac:dyDescent="0.25">
      <c r="A980" s="32">
        <v>45744</v>
      </c>
      <c r="B980" s="33" t="s">
        <v>173</v>
      </c>
      <c r="C980" s="33"/>
      <c r="D980" s="33" t="s">
        <v>31</v>
      </c>
      <c r="E980" s="33" t="s">
        <v>64</v>
      </c>
      <c r="F980" s="33">
        <v>11</v>
      </c>
      <c r="G980" s="33" t="s">
        <v>33</v>
      </c>
      <c r="H980" s="33">
        <v>145000</v>
      </c>
      <c r="I980" s="20">
        <f t="shared" si="174"/>
        <v>1595000</v>
      </c>
      <c r="J980" s="34" t="s">
        <v>26</v>
      </c>
      <c r="K980" s="20"/>
      <c r="L980" s="9">
        <f t="shared" si="181"/>
        <v>0</v>
      </c>
      <c r="M980" s="9"/>
      <c r="N980" s="9"/>
      <c r="O980" s="9">
        <f t="shared" si="182"/>
        <v>0</v>
      </c>
      <c r="P980" s="9"/>
      <c r="Q980" s="9"/>
      <c r="R980" s="9">
        <f t="shared" si="183"/>
        <v>0</v>
      </c>
      <c r="S980" s="9"/>
      <c r="T980" s="9"/>
      <c r="U980" s="9">
        <f t="shared" si="184"/>
        <v>0</v>
      </c>
      <c r="V980" s="9"/>
      <c r="W980" s="9"/>
      <c r="X980" s="9">
        <f t="shared" si="185"/>
        <v>0</v>
      </c>
      <c r="Y980" s="9"/>
      <c r="Z980" s="9"/>
      <c r="AA980" s="10">
        <f t="shared" si="186"/>
        <v>1595000</v>
      </c>
      <c r="AB980" s="11"/>
    </row>
    <row r="981" spans="1:28" ht="15.75" x14ac:dyDescent="0.25">
      <c r="A981" s="39">
        <v>45744</v>
      </c>
      <c r="B981" s="35" t="s">
        <v>189</v>
      </c>
      <c r="C981" s="33"/>
      <c r="D981" s="33" t="s">
        <v>31</v>
      </c>
      <c r="E981" s="35" t="s">
        <v>110</v>
      </c>
      <c r="F981" s="33">
        <v>1400</v>
      </c>
      <c r="G981" s="33" t="s">
        <v>29</v>
      </c>
      <c r="H981" s="33">
        <v>1800</v>
      </c>
      <c r="I981" s="20">
        <f t="shared" si="174"/>
        <v>2520000</v>
      </c>
      <c r="J981" s="37" t="s">
        <v>240</v>
      </c>
      <c r="K981" s="20"/>
      <c r="L981" s="9">
        <f t="shared" si="181"/>
        <v>0</v>
      </c>
      <c r="M981" s="9"/>
      <c r="N981" s="9"/>
      <c r="O981" s="9">
        <f t="shared" si="182"/>
        <v>0</v>
      </c>
      <c r="P981" s="9"/>
      <c r="Q981" s="9"/>
      <c r="R981" s="9">
        <f t="shared" si="183"/>
        <v>2520000</v>
      </c>
      <c r="S981" s="9">
        <v>2520000</v>
      </c>
      <c r="T981" s="9"/>
      <c r="U981" s="9">
        <f t="shared" si="184"/>
        <v>0</v>
      </c>
      <c r="V981" s="9"/>
      <c r="W981" s="9"/>
      <c r="X981" s="9">
        <f t="shared" si="185"/>
        <v>0</v>
      </c>
      <c r="Y981" s="9"/>
      <c r="Z981" s="9"/>
      <c r="AA981" s="10">
        <f t="shared" si="186"/>
        <v>0</v>
      </c>
      <c r="AB981" s="11">
        <v>45744</v>
      </c>
    </row>
    <row r="982" spans="1:28" ht="15.75" x14ac:dyDescent="0.25">
      <c r="A982" s="32">
        <v>45744</v>
      </c>
      <c r="B982" s="33" t="s">
        <v>207</v>
      </c>
      <c r="C982" s="33"/>
      <c r="D982" s="33" t="s">
        <v>41</v>
      </c>
      <c r="E982" s="33" t="s">
        <v>110</v>
      </c>
      <c r="F982" s="33">
        <v>2000</v>
      </c>
      <c r="G982" s="33" t="s">
        <v>29</v>
      </c>
      <c r="H982" s="33">
        <v>1950</v>
      </c>
      <c r="I982" s="20">
        <f t="shared" si="174"/>
        <v>3900000</v>
      </c>
      <c r="J982" s="42" t="s">
        <v>43</v>
      </c>
      <c r="K982" s="20"/>
      <c r="L982" s="9">
        <f t="shared" si="181"/>
        <v>0</v>
      </c>
      <c r="M982" s="9"/>
      <c r="N982" s="9"/>
      <c r="O982" s="9">
        <f t="shared" si="182"/>
        <v>0</v>
      </c>
      <c r="P982" s="9"/>
      <c r="Q982" s="9"/>
      <c r="R982" s="9">
        <f t="shared" si="183"/>
        <v>0</v>
      </c>
      <c r="S982" s="9"/>
      <c r="T982" s="9"/>
      <c r="U982" s="9">
        <f t="shared" si="184"/>
        <v>2490000</v>
      </c>
      <c r="V982" s="9">
        <v>1490000</v>
      </c>
      <c r="W982" s="9">
        <v>1000000</v>
      </c>
      <c r="X982" s="9">
        <f t="shared" si="185"/>
        <v>0</v>
      </c>
      <c r="Y982" s="9"/>
      <c r="Z982" s="9"/>
      <c r="AA982" s="10">
        <f t="shared" si="186"/>
        <v>1410000</v>
      </c>
      <c r="AB982" s="11">
        <v>45744</v>
      </c>
    </row>
    <row r="983" spans="1:28" ht="15.75" x14ac:dyDescent="0.25">
      <c r="A983" s="39">
        <v>45745</v>
      </c>
      <c r="B983" s="35" t="s">
        <v>189</v>
      </c>
      <c r="C983" s="35"/>
      <c r="D983" s="35" t="s">
        <v>31</v>
      </c>
      <c r="E983" s="35" t="s">
        <v>110</v>
      </c>
      <c r="F983" s="35">
        <v>600</v>
      </c>
      <c r="G983" s="35" t="s">
        <v>29</v>
      </c>
      <c r="H983" s="35">
        <v>1800</v>
      </c>
      <c r="I983" s="27">
        <f t="shared" si="174"/>
        <v>1080000</v>
      </c>
      <c r="J983" s="41" t="s">
        <v>240</v>
      </c>
      <c r="K983" s="20"/>
      <c r="L983" s="9">
        <f t="shared" si="181"/>
        <v>0</v>
      </c>
      <c r="M983" s="9"/>
      <c r="N983" s="9"/>
      <c r="O983" s="9">
        <f t="shared" si="182"/>
        <v>0</v>
      </c>
      <c r="P983" s="9"/>
      <c r="Q983" s="9"/>
      <c r="R983" s="9">
        <f t="shared" si="183"/>
        <v>1080000</v>
      </c>
      <c r="S983" s="9">
        <v>1080000</v>
      </c>
      <c r="T983" s="9"/>
      <c r="U983" s="9">
        <f t="shared" si="184"/>
        <v>0</v>
      </c>
      <c r="V983" s="9"/>
      <c r="W983" s="9"/>
      <c r="X983" s="9">
        <f t="shared" si="185"/>
        <v>0</v>
      </c>
      <c r="Y983" s="9"/>
      <c r="Z983" s="9"/>
      <c r="AA983" s="10">
        <f t="shared" si="186"/>
        <v>0</v>
      </c>
      <c r="AB983" s="11">
        <v>45745</v>
      </c>
    </row>
    <row r="984" spans="1:28" ht="15.75" x14ac:dyDescent="0.25">
      <c r="A984" s="39">
        <v>45745</v>
      </c>
      <c r="B984" s="33" t="s">
        <v>374</v>
      </c>
      <c r="C984" s="33"/>
      <c r="D984" s="33" t="s">
        <v>31</v>
      </c>
      <c r="E984" s="33" t="s">
        <v>361</v>
      </c>
      <c r="F984" s="33">
        <v>3</v>
      </c>
      <c r="G984" s="33" t="s">
        <v>33</v>
      </c>
      <c r="H984" s="33">
        <v>230000</v>
      </c>
      <c r="I984" s="20">
        <f t="shared" si="174"/>
        <v>690000</v>
      </c>
      <c r="J984" s="34" t="s">
        <v>26</v>
      </c>
      <c r="K984" s="20"/>
      <c r="L984" s="9">
        <f t="shared" si="181"/>
        <v>0</v>
      </c>
      <c r="M984" s="9"/>
      <c r="N984" s="9"/>
      <c r="O984" s="9">
        <f t="shared" si="182"/>
        <v>0</v>
      </c>
      <c r="P984" s="9"/>
      <c r="Q984" s="9"/>
      <c r="R984" s="9">
        <f t="shared" si="183"/>
        <v>0</v>
      </c>
      <c r="S984" s="9"/>
      <c r="T984" s="9"/>
      <c r="U984" s="9">
        <f t="shared" si="184"/>
        <v>0</v>
      </c>
      <c r="V984" s="9"/>
      <c r="W984" s="9"/>
      <c r="X984" s="9">
        <f t="shared" si="185"/>
        <v>0</v>
      </c>
      <c r="Y984" s="9"/>
      <c r="Z984" s="9"/>
      <c r="AA984" s="10">
        <f t="shared" si="186"/>
        <v>690000</v>
      </c>
      <c r="AB984" s="11"/>
    </row>
    <row r="985" spans="1:28" ht="15.75" x14ac:dyDescent="0.25">
      <c r="A985" s="39">
        <v>45745</v>
      </c>
      <c r="B985" s="33" t="s">
        <v>862</v>
      </c>
      <c r="C985" s="33"/>
      <c r="D985" s="33" t="s">
        <v>31</v>
      </c>
      <c r="E985" s="33" t="s">
        <v>382</v>
      </c>
      <c r="F985" s="33">
        <v>10450</v>
      </c>
      <c r="G985" s="33" t="s">
        <v>267</v>
      </c>
      <c r="H985" s="33">
        <v>4500</v>
      </c>
      <c r="I985" s="20">
        <f t="shared" si="174"/>
        <v>47025000</v>
      </c>
      <c r="J985" s="34" t="s">
        <v>26</v>
      </c>
      <c r="K985" s="20"/>
      <c r="L985" s="9">
        <f t="shared" si="181"/>
        <v>0</v>
      </c>
      <c r="M985" s="9"/>
      <c r="N985" s="9"/>
      <c r="O985" s="9">
        <f t="shared" si="182"/>
        <v>0</v>
      </c>
      <c r="P985" s="9"/>
      <c r="Q985" s="9"/>
      <c r="R985" s="9">
        <f t="shared" si="183"/>
        <v>0</v>
      </c>
      <c r="S985" s="9"/>
      <c r="T985" s="9"/>
      <c r="U985" s="9">
        <f t="shared" si="184"/>
        <v>0</v>
      </c>
      <c r="V985" s="9"/>
      <c r="W985" s="9"/>
      <c r="X985" s="9">
        <f t="shared" si="185"/>
        <v>0</v>
      </c>
      <c r="Y985" s="9"/>
      <c r="Z985" s="9"/>
      <c r="AA985" s="10">
        <f t="shared" si="186"/>
        <v>47025000</v>
      </c>
      <c r="AB985" s="11"/>
    </row>
    <row r="986" spans="1:28" ht="15.75" x14ac:dyDescent="0.25">
      <c r="A986" s="39">
        <v>45745</v>
      </c>
      <c r="B986" s="33" t="s">
        <v>232</v>
      </c>
      <c r="C986" s="33"/>
      <c r="D986" s="33" t="s">
        <v>41</v>
      </c>
      <c r="E986" s="33" t="s">
        <v>357</v>
      </c>
      <c r="F986" s="33">
        <v>1</v>
      </c>
      <c r="G986" s="33" t="s">
        <v>51</v>
      </c>
      <c r="H986" s="33">
        <v>150000</v>
      </c>
      <c r="I986" s="20">
        <f t="shared" si="174"/>
        <v>150000</v>
      </c>
      <c r="J986" s="37" t="s">
        <v>241</v>
      </c>
      <c r="K986" s="20"/>
      <c r="L986" s="9">
        <f t="shared" si="181"/>
        <v>150000</v>
      </c>
      <c r="M986" s="9">
        <v>150000</v>
      </c>
      <c r="N986" s="9"/>
      <c r="O986" s="9">
        <f t="shared" si="182"/>
        <v>0</v>
      </c>
      <c r="P986" s="9"/>
      <c r="Q986" s="9"/>
      <c r="R986" s="9">
        <f t="shared" si="183"/>
        <v>0</v>
      </c>
      <c r="S986" s="9"/>
      <c r="T986" s="9"/>
      <c r="U986" s="9">
        <f t="shared" si="184"/>
        <v>0</v>
      </c>
      <c r="V986" s="9"/>
      <c r="W986" s="9"/>
      <c r="X986" s="9">
        <f t="shared" si="185"/>
        <v>0</v>
      </c>
      <c r="Y986" s="9"/>
      <c r="Z986" s="9"/>
      <c r="AA986" s="10">
        <f t="shared" si="186"/>
        <v>0</v>
      </c>
      <c r="AB986" s="11">
        <v>45745</v>
      </c>
    </row>
    <row r="987" spans="1:28" ht="15.75" x14ac:dyDescent="0.25">
      <c r="A987" s="39">
        <v>45745</v>
      </c>
      <c r="B987" s="33" t="s">
        <v>48</v>
      </c>
      <c r="C987" s="33"/>
      <c r="D987" s="33" t="s">
        <v>31</v>
      </c>
      <c r="E987" s="33" t="s">
        <v>73</v>
      </c>
      <c r="F987" s="33">
        <v>40</v>
      </c>
      <c r="G987" s="33" t="s">
        <v>74</v>
      </c>
      <c r="H987" s="33">
        <v>50000</v>
      </c>
      <c r="I987" s="20">
        <f t="shared" si="174"/>
        <v>2000000</v>
      </c>
      <c r="J987" s="34" t="s">
        <v>26</v>
      </c>
      <c r="K987" s="20"/>
      <c r="L987" s="9">
        <f t="shared" si="181"/>
        <v>0</v>
      </c>
      <c r="M987" s="9"/>
      <c r="N987" s="9"/>
      <c r="O987" s="9">
        <f t="shared" si="182"/>
        <v>0</v>
      </c>
      <c r="P987" s="9"/>
      <c r="Q987" s="9"/>
      <c r="R987" s="9">
        <f t="shared" si="183"/>
        <v>0</v>
      </c>
      <c r="S987" s="9"/>
      <c r="T987" s="9"/>
      <c r="U987" s="9">
        <f t="shared" si="184"/>
        <v>0</v>
      </c>
      <c r="V987" s="9"/>
      <c r="W987" s="9"/>
      <c r="X987" s="9">
        <f t="shared" si="185"/>
        <v>0</v>
      </c>
      <c r="Y987" s="9"/>
      <c r="Z987" s="9"/>
      <c r="AA987" s="10">
        <f t="shared" si="186"/>
        <v>2000000</v>
      </c>
      <c r="AB987" s="11"/>
    </row>
    <row r="988" spans="1:28" ht="15.75" x14ac:dyDescent="0.25">
      <c r="A988" s="39">
        <v>45745</v>
      </c>
      <c r="B988" s="33" t="s">
        <v>217</v>
      </c>
      <c r="C988" s="33"/>
      <c r="D988" s="33" t="s">
        <v>41</v>
      </c>
      <c r="E988" s="33" t="s">
        <v>234</v>
      </c>
      <c r="F988" s="33">
        <v>2.5</v>
      </c>
      <c r="G988" s="33" t="s">
        <v>51</v>
      </c>
      <c r="H988" s="33">
        <v>90000</v>
      </c>
      <c r="I988" s="20">
        <f t="shared" si="174"/>
        <v>225000</v>
      </c>
      <c r="J988" s="34" t="s">
        <v>26</v>
      </c>
      <c r="K988" s="20"/>
      <c r="L988" s="9">
        <f t="shared" si="181"/>
        <v>0</v>
      </c>
      <c r="M988" s="9"/>
      <c r="N988" s="9"/>
      <c r="O988" s="9">
        <f t="shared" si="182"/>
        <v>0</v>
      </c>
      <c r="P988" s="9"/>
      <c r="Q988" s="9"/>
      <c r="R988" s="9">
        <f t="shared" si="183"/>
        <v>0</v>
      </c>
      <c r="S988" s="9"/>
      <c r="T988" s="9"/>
      <c r="U988" s="9">
        <f t="shared" si="184"/>
        <v>0</v>
      </c>
      <c r="V988" s="9"/>
      <c r="W988" s="9"/>
      <c r="X988" s="9">
        <f t="shared" si="185"/>
        <v>0</v>
      </c>
      <c r="Y988" s="9"/>
      <c r="Z988" s="9"/>
      <c r="AA988" s="10">
        <f t="shared" si="186"/>
        <v>225000</v>
      </c>
      <c r="AB988" s="11"/>
    </row>
    <row r="989" spans="1:28" ht="15.75" x14ac:dyDescent="0.25">
      <c r="A989" s="39">
        <v>45745</v>
      </c>
      <c r="B989" s="33" t="s">
        <v>217</v>
      </c>
      <c r="C989" s="33"/>
      <c r="D989" s="33" t="s">
        <v>41</v>
      </c>
      <c r="E989" s="33" t="s">
        <v>235</v>
      </c>
      <c r="F989" s="33">
        <v>2.5</v>
      </c>
      <c r="G989" s="33" t="s">
        <v>51</v>
      </c>
      <c r="H989" s="33">
        <v>90000</v>
      </c>
      <c r="I989" s="20">
        <f t="shared" si="174"/>
        <v>225000</v>
      </c>
      <c r="J989" s="34" t="s">
        <v>26</v>
      </c>
      <c r="K989" s="20"/>
      <c r="L989" s="9">
        <f t="shared" si="181"/>
        <v>0</v>
      </c>
      <c r="M989" s="9"/>
      <c r="N989" s="9"/>
      <c r="O989" s="9">
        <f t="shared" si="182"/>
        <v>0</v>
      </c>
      <c r="P989" s="9"/>
      <c r="Q989" s="9"/>
      <c r="R989" s="9">
        <f t="shared" si="183"/>
        <v>0</v>
      </c>
      <c r="S989" s="9"/>
      <c r="T989" s="9"/>
      <c r="U989" s="9">
        <f t="shared" si="184"/>
        <v>0</v>
      </c>
      <c r="V989" s="9"/>
      <c r="W989" s="9"/>
      <c r="X989" s="9">
        <f t="shared" si="185"/>
        <v>0</v>
      </c>
      <c r="Y989" s="9"/>
      <c r="Z989" s="9"/>
      <c r="AA989" s="10">
        <f t="shared" si="186"/>
        <v>225000</v>
      </c>
      <c r="AB989" s="11"/>
    </row>
    <row r="990" spans="1:28" ht="15.75" x14ac:dyDescent="0.25">
      <c r="A990" s="39">
        <v>45745</v>
      </c>
      <c r="B990" s="33" t="s">
        <v>217</v>
      </c>
      <c r="C990" s="33"/>
      <c r="D990" s="33" t="s">
        <v>41</v>
      </c>
      <c r="E990" s="33" t="s">
        <v>237</v>
      </c>
      <c r="F990" s="33">
        <v>2.5</v>
      </c>
      <c r="G990" s="33" t="s">
        <v>51</v>
      </c>
      <c r="H990" s="33">
        <v>90000</v>
      </c>
      <c r="I990" s="20">
        <f t="shared" si="174"/>
        <v>225000</v>
      </c>
      <c r="J990" s="34" t="s">
        <v>26</v>
      </c>
      <c r="K990" s="20"/>
      <c r="L990" s="9">
        <f t="shared" si="181"/>
        <v>0</v>
      </c>
      <c r="M990" s="9"/>
      <c r="N990" s="9"/>
      <c r="O990" s="9">
        <f t="shared" si="182"/>
        <v>0</v>
      </c>
      <c r="P990" s="9"/>
      <c r="Q990" s="9"/>
      <c r="R990" s="9">
        <f t="shared" si="183"/>
        <v>0</v>
      </c>
      <c r="S990" s="9"/>
      <c r="T990" s="9"/>
      <c r="U990" s="9">
        <f t="shared" si="184"/>
        <v>0</v>
      </c>
      <c r="V990" s="9"/>
      <c r="W990" s="9"/>
      <c r="X990" s="9">
        <f t="shared" si="185"/>
        <v>0</v>
      </c>
      <c r="Y990" s="9"/>
      <c r="Z990" s="9"/>
      <c r="AA990" s="10">
        <f t="shared" si="186"/>
        <v>225000</v>
      </c>
      <c r="AB990" s="11"/>
    </row>
    <row r="991" spans="1:28" ht="15.75" x14ac:dyDescent="0.25">
      <c r="A991" s="32">
        <v>45745</v>
      </c>
      <c r="B991" s="33" t="s">
        <v>217</v>
      </c>
      <c r="C991" s="33"/>
      <c r="D991" s="33" t="s">
        <v>41</v>
      </c>
      <c r="E991" s="33" t="s">
        <v>155</v>
      </c>
      <c r="F991" s="33">
        <v>600</v>
      </c>
      <c r="G991" s="33" t="s">
        <v>29</v>
      </c>
      <c r="H991" s="33">
        <v>4000</v>
      </c>
      <c r="I991" s="20">
        <f t="shared" si="174"/>
        <v>2400000</v>
      </c>
      <c r="J991" s="34" t="s">
        <v>26</v>
      </c>
      <c r="K991" s="20"/>
      <c r="L991" s="9">
        <f t="shared" si="181"/>
        <v>0</v>
      </c>
      <c r="M991" s="9"/>
      <c r="N991" s="9"/>
      <c r="O991" s="9">
        <f t="shared" si="182"/>
        <v>0</v>
      </c>
      <c r="P991" s="9"/>
      <c r="Q991" s="9"/>
      <c r="R991" s="9">
        <f t="shared" si="183"/>
        <v>0</v>
      </c>
      <c r="S991" s="9"/>
      <c r="T991" s="9"/>
      <c r="U991" s="9">
        <f t="shared" si="184"/>
        <v>0</v>
      </c>
      <c r="V991" s="9"/>
      <c r="W991" s="9"/>
      <c r="X991" s="9">
        <f t="shared" si="185"/>
        <v>0</v>
      </c>
      <c r="Y991" s="9"/>
      <c r="Z991" s="9"/>
      <c r="AA991" s="10">
        <f t="shared" si="186"/>
        <v>2400000</v>
      </c>
      <c r="AB991" s="11"/>
    </row>
    <row r="992" spans="1:28" ht="15.75" x14ac:dyDescent="0.25">
      <c r="A992" s="39">
        <v>45745</v>
      </c>
      <c r="B992" s="33" t="s">
        <v>888</v>
      </c>
      <c r="C992" s="33"/>
      <c r="D992" s="33" t="s">
        <v>41</v>
      </c>
      <c r="E992" s="33" t="s">
        <v>707</v>
      </c>
      <c r="F992" s="33">
        <v>100</v>
      </c>
      <c r="G992" s="33" t="s">
        <v>29</v>
      </c>
      <c r="H992" s="33">
        <v>4000</v>
      </c>
      <c r="I992" s="20">
        <f t="shared" si="174"/>
        <v>400000</v>
      </c>
      <c r="J992" s="37" t="s">
        <v>241</v>
      </c>
      <c r="K992" s="20"/>
      <c r="L992" s="9">
        <f t="shared" si="181"/>
        <v>400000</v>
      </c>
      <c r="M992" s="9">
        <v>400000</v>
      </c>
      <c r="N992" s="9"/>
      <c r="O992" s="9">
        <f t="shared" si="182"/>
        <v>0</v>
      </c>
      <c r="P992" s="9"/>
      <c r="Q992" s="9"/>
      <c r="R992" s="9">
        <f t="shared" si="183"/>
        <v>0</v>
      </c>
      <c r="S992" s="9"/>
      <c r="T992" s="9"/>
      <c r="U992" s="9">
        <f t="shared" si="184"/>
        <v>0</v>
      </c>
      <c r="V992" s="9"/>
      <c r="W992" s="9"/>
      <c r="X992" s="9">
        <f t="shared" si="185"/>
        <v>0</v>
      </c>
      <c r="Y992" s="9"/>
      <c r="Z992" s="9"/>
      <c r="AA992" s="10">
        <f t="shared" si="186"/>
        <v>0</v>
      </c>
      <c r="AB992" s="11">
        <v>45745</v>
      </c>
    </row>
    <row r="993" spans="1:28" ht="15.75" x14ac:dyDescent="0.25">
      <c r="A993" s="32">
        <v>45745</v>
      </c>
      <c r="B993" s="33" t="s">
        <v>87</v>
      </c>
      <c r="C993" s="33"/>
      <c r="D993" s="33" t="s">
        <v>31</v>
      </c>
      <c r="E993" s="33" t="s">
        <v>527</v>
      </c>
      <c r="F993" s="33">
        <v>2</v>
      </c>
      <c r="G993" s="33" t="s">
        <v>51</v>
      </c>
      <c r="H993" s="33">
        <v>165000</v>
      </c>
      <c r="I993" s="20">
        <f t="shared" si="174"/>
        <v>330000</v>
      </c>
      <c r="J993" s="37" t="s">
        <v>241</v>
      </c>
      <c r="K993" s="20"/>
      <c r="L993" s="9">
        <f t="shared" si="181"/>
        <v>0</v>
      </c>
      <c r="M993" s="9"/>
      <c r="N993" s="9"/>
      <c r="O993" s="9">
        <f t="shared" si="182"/>
        <v>0</v>
      </c>
      <c r="P993" s="9"/>
      <c r="Q993" s="9"/>
      <c r="R993" s="9">
        <f t="shared" si="183"/>
        <v>0</v>
      </c>
      <c r="S993" s="9"/>
      <c r="T993" s="9"/>
      <c r="U993" s="9">
        <f t="shared" si="184"/>
        <v>330000</v>
      </c>
      <c r="V993" s="9">
        <v>330000</v>
      </c>
      <c r="W993" s="9"/>
      <c r="X993" s="9">
        <f t="shared" si="185"/>
        <v>0</v>
      </c>
      <c r="Y993" s="9"/>
      <c r="Z993" s="9"/>
      <c r="AA993" s="10">
        <f t="shared" si="186"/>
        <v>0</v>
      </c>
      <c r="AB993" s="11">
        <v>45745</v>
      </c>
    </row>
  </sheetData>
  <autoFilter ref="A3:AB993"/>
  <mergeCells count="18">
    <mergeCell ref="AA2:AA3"/>
    <mergeCell ref="AB1:AB3"/>
    <mergeCell ref="C2:C3"/>
    <mergeCell ref="E2:E3"/>
    <mergeCell ref="F2:F3"/>
    <mergeCell ref="G2:G3"/>
    <mergeCell ref="H2:I2"/>
    <mergeCell ref="L2:N2"/>
    <mergeCell ref="O2:Q2"/>
    <mergeCell ref="R2:T2"/>
    <mergeCell ref="U2:W2"/>
    <mergeCell ref="L1:Z1"/>
    <mergeCell ref="X2:Z2"/>
    <mergeCell ref="A1:A3"/>
    <mergeCell ref="B1:B3"/>
    <mergeCell ref="E1:I1"/>
    <mergeCell ref="J1:J3"/>
    <mergeCell ref="K1:K3"/>
  </mergeCells>
  <dataValidations count="142">
    <dataValidation type="list" allowBlank="1" showInputMessage="1" showErrorMessage="1" sqref="D4 D17:D18 D25:D26 D41 D50:D51 D54 D61:D70 D28:D39">
      <formula1>$AC$2:$AC$5</formula1>
    </dataValidation>
    <dataValidation allowBlank="1" showInputMessage="1" sqref="F2:F3 B1:E3 D23 C62:C67 B17:C30 C306:C751 F318 B5:F16 C97:C172 C174:C211 C173"/>
    <dataValidation type="list" allowBlank="1" showInputMessage="1" sqref="D19:D22 D24 D27 D40 D42:D49 D52:D53 D55:D60">
      <formula1>$AC$2:$AC$5</formula1>
    </dataValidation>
    <dataValidation type="list" allowBlank="1" showInputMessage="1" showErrorMessage="1" sqref="E228:E245">
      <formula1>$AB$2:$AB$212</formula1>
    </dataValidation>
    <dataValidation type="list" allowBlank="1" showInputMessage="1" showErrorMessage="1" sqref="C264:C285">
      <formula1>$Z$2:$Z$290</formula1>
    </dataValidation>
    <dataValidation type="list" allowBlank="1" showInputMessage="1" showErrorMessage="1" sqref="C286 C288:C305">
      <formula1>$Z$2:$Z$291</formula1>
    </dataValidation>
    <dataValidation type="list" allowBlank="1" showInputMessage="1" showErrorMessage="1" sqref="E246:E285">
      <formula1>$AB$2:$AB$213</formula1>
    </dataValidation>
    <dataValidation type="list" allowBlank="1" showInputMessage="1" showErrorMessage="1" sqref="E361:E403">
      <formula1>$AB$2:$AB$297</formula1>
    </dataValidation>
    <dataValidation type="list" allowBlank="1" showInputMessage="1" sqref="C287">
      <formula1>$Z$2:$Z$291</formula1>
    </dataValidation>
    <dataValidation type="list" allowBlank="1" showInputMessage="1" showErrorMessage="1" sqref="E163:E172 E174:E227">
      <formula1>$AB$2:$AB$211</formula1>
    </dataValidation>
    <dataValidation type="list" allowBlank="1" showInputMessage="1" showErrorMessage="1" sqref="E442:E498 E501:E685">
      <formula1>$AB$2:$AB$300</formula1>
    </dataValidation>
    <dataValidation type="list" allowBlank="1" showInputMessage="1" showErrorMessage="1" sqref="E404:E441">
      <formula1>$AB$2:$AB$298</formula1>
    </dataValidation>
    <dataValidation type="list" allowBlank="1" showInputMessage="1" showErrorMessage="1" sqref="E499:E500">
      <formula1>$AB$2:$AB$299</formula1>
    </dataValidation>
    <dataValidation type="list" allowBlank="1" showInputMessage="1" showErrorMessage="1" sqref="C263">
      <formula1>$Z$2:$Z$353</formula1>
    </dataValidation>
    <dataValidation type="list" allowBlank="1" showInputMessage="1" showErrorMessage="1" sqref="E286:E360">
      <formula1>$AB$2:$AB$214</formula1>
    </dataValidation>
    <dataValidation type="list" allowBlank="1" showInputMessage="1" showErrorMessage="1" sqref="C252:C262">
      <formula1>$Z$2:$Z$380</formula1>
    </dataValidation>
    <dataValidation type="list" allowBlank="1" showInputMessage="1" showErrorMessage="1" sqref="E126:E162 E80:E85 E87:E124">
      <formula1>$AB$2:$AB$210</formula1>
    </dataValidation>
    <dataValidation type="list" allowBlank="1" showInputMessage="1" showErrorMessage="1" sqref="E42:E43">
      <formula1>$AB$6:$AB$118</formula1>
    </dataValidation>
    <dataValidation type="list" allowBlank="1" showInputMessage="1" showErrorMessage="1" sqref="E61">
      <formula1>$AB$2:$AB$131</formula1>
    </dataValidation>
    <dataValidation type="list" allowBlank="1" showInputMessage="1" showErrorMessage="1" sqref="E62:E66">
      <formula1>$AB$2:$AB$158</formula1>
    </dataValidation>
    <dataValidation type="list" allowBlank="1" showInputMessage="1" showErrorMessage="1" sqref="E67:E70">
      <formula1>$AB$2:$AB$159</formula1>
    </dataValidation>
    <dataValidation type="list" allowBlank="1" showInputMessage="1" sqref="E86">
      <formula1>$AB$2:$AB$210</formula1>
    </dataValidation>
    <dataValidation type="list" allowBlank="1" showInputMessage="1" showErrorMessage="1" sqref="E71:E74">
      <formula1>$AB$2:$AB$201</formula1>
    </dataValidation>
    <dataValidation type="list" allowBlank="1" showInputMessage="1" showErrorMessage="1" sqref="E75">
      <formula1>$AB$2:$AB$203</formula1>
    </dataValidation>
    <dataValidation type="list" allowBlank="1" showInputMessage="1" showErrorMessage="1" sqref="E76:E79">
      <formula1>$AB$2:$AB$207</formula1>
    </dataValidation>
    <dataValidation type="list" allowBlank="1" showInputMessage="1" sqref="C68">
      <formula1>$Z$2:$Z$209</formula1>
    </dataValidation>
    <dataValidation type="list" allowBlank="1" showInputMessage="1" showErrorMessage="1" sqref="C69">
      <formula1>$Z$2:$Z$210</formula1>
    </dataValidation>
    <dataValidation type="list" allowBlank="1" showInputMessage="1" showErrorMessage="1" sqref="D71:D843">
      <formula1>$AC$2:$AC$7</formula1>
    </dataValidation>
    <dataValidation type="list" allowBlank="1" showInputMessage="1" sqref="C70">
      <formula1>$Z$2:$Z$210</formula1>
    </dataValidation>
    <dataValidation type="list" allowBlank="1" showInputMessage="1" showErrorMessage="1" sqref="E50:E60">
      <formula1>$AB$2:$AB$128</formula1>
    </dataValidation>
    <dataValidation type="list" allowBlank="1" showInputMessage="1" showErrorMessage="1" sqref="E44:E49">
      <formula1>$AB$2:$AB$127</formula1>
    </dataValidation>
    <dataValidation type="list" allowBlank="1" showInputMessage="1" showErrorMessage="1" sqref="C40">
      <formula1>$Z$2:$Z$141</formula1>
    </dataValidation>
    <dataValidation type="list" allowBlank="1" showInputMessage="1" sqref="C41">
      <formula1>$Z$2:$Z$141</formula1>
    </dataValidation>
    <dataValidation type="list" allowBlank="1" showInputMessage="1" showErrorMessage="1" sqref="C58:C60">
      <formula1>$Z$2:$Z$162</formula1>
    </dataValidation>
    <dataValidation type="list" allowBlank="1" showInputMessage="1" sqref="E173">
      <formula1>$AB$2:$AB$211</formula1>
    </dataValidation>
    <dataValidation type="list" allowBlank="1" showInputMessage="1" showErrorMessage="1" sqref="E125">
      <formula1>$AB$2:$AB$288</formula1>
    </dataValidation>
    <dataValidation type="list" allowBlank="1" showInputMessage="1" showErrorMessage="1" sqref="C61">
      <formula1>$Z$2:$Z$562</formula1>
    </dataValidation>
    <dataValidation type="list" allowBlank="1" showInputMessage="1" sqref="C50">
      <formula1>$Z$2:$Z$522</formula1>
    </dataValidation>
    <dataValidation type="list" allowBlank="1" showInputMessage="1" showErrorMessage="1" sqref="C44:C49 C51">
      <formula1>$Z$2:$Z$522</formula1>
    </dataValidation>
    <dataValidation type="list" allowBlank="1" showInputMessage="1" showErrorMessage="1" sqref="C52:C53">
      <formula1>$Z$2:$Z$529</formula1>
    </dataValidation>
    <dataValidation type="list" allowBlank="1" showInputMessage="1" showErrorMessage="1" sqref="C54">
      <formula1>$Z$2:$Z$530</formula1>
    </dataValidation>
    <dataValidation type="list" allowBlank="1" showInputMessage="1" showErrorMessage="1" sqref="C55:C57">
      <formula1>$Z$2:$Z$531</formula1>
    </dataValidation>
    <dataValidation type="list" allowBlank="1" showInputMessage="1" showErrorMessage="1" sqref="E686:E843">
      <formula1>$AB$2:$AB$304</formula1>
    </dataValidation>
    <dataValidation type="list" allowBlank="1" showInputMessage="1" showErrorMessage="1" sqref="C840:C843">
      <formula1>$Z$2:$Z$390</formula1>
    </dataValidation>
    <dataValidation type="list" allowBlank="1" showInputMessage="1" showErrorMessage="1" sqref="C839">
      <formula1>$Z$2:$Z$427</formula1>
    </dataValidation>
    <dataValidation type="list" allowBlank="1" showInputMessage="1" showErrorMessage="1" sqref="C837:C838">
      <formula1>$Z$2:$Z$474</formula1>
    </dataValidation>
    <dataValidation type="list" allowBlank="1" showInputMessage="1" showErrorMessage="1" sqref="C820:C836">
      <formula1>$Z$2:$Z$501</formula1>
    </dataValidation>
    <dataValidation type="list" allowBlank="1" showInputMessage="1" showErrorMessage="1" sqref="C84:C90">
      <formula1>$Z$2:$Z$728</formula1>
    </dataValidation>
    <dataValidation type="list" allowBlank="1" showInputMessage="1" showErrorMessage="1" sqref="C92:C93">
      <formula1>$Z$2:$Z$718</formula1>
    </dataValidation>
    <dataValidation type="list" allowBlank="1" showInputMessage="1" showErrorMessage="1" sqref="C80:C83 C94:C96">
      <formula1>$Z$2:$Z$727</formula1>
    </dataValidation>
    <dataValidation type="list" allowBlank="1" showInputMessage="1" showErrorMessage="1" sqref="C78:C79 C76">
      <formula1>$Z$2:$Z$720</formula1>
    </dataValidation>
    <dataValidation type="list" allowBlank="1" showInputMessage="1" showErrorMessage="1" sqref="C71:C74">
      <formula1>$Z$2:$Z$711</formula1>
    </dataValidation>
    <dataValidation type="list" allowBlank="1" showInputMessage="1" showErrorMessage="1" sqref="C75">
      <formula1>$Z$2:$Z$716</formula1>
    </dataValidation>
    <dataValidation type="list" allowBlank="1" showInputMessage="1" showErrorMessage="1" sqref="C77">
      <formula1>$Z$2:$Z$717</formula1>
    </dataValidation>
    <dataValidation type="list" allowBlank="1" showInputMessage="1" sqref="C91">
      <formula1>$Z$2:$Z$728</formula1>
    </dataValidation>
    <dataValidation type="list" allowBlank="1" showInputMessage="1" showErrorMessage="1" sqref="C228:C236 C238:C245">
      <formula1>$Z$2:$Z$763</formula1>
    </dataValidation>
    <dataValidation type="list" allowBlank="1" showInputMessage="1" showErrorMessage="1" sqref="C246:C251">
      <formula1>$Z$2:$Z$764</formula1>
    </dataValidation>
    <dataValidation type="list" allowBlank="1" showInputMessage="1" showErrorMessage="1" sqref="C212:C215 C217:C218 C220:C227">
      <formula1>$Z$2:$Z$758</formula1>
    </dataValidation>
    <dataValidation type="list" allowBlank="1" showInputMessage="1" showErrorMessage="1" sqref="C216">
      <formula1>$Z$2:$Z$749</formula1>
    </dataValidation>
    <dataValidation type="list" allowBlank="1" showInputMessage="1" sqref="C237">
      <formula1>$Z$2:$Z$763</formula1>
    </dataValidation>
    <dataValidation type="list" allowBlank="1" showInputMessage="1" showErrorMessage="1" sqref="C42:C43">
      <formula1>$AA$1:$AA$860</formula1>
    </dataValidation>
    <dataValidation type="list" allowBlank="1" showInputMessage="1" showErrorMessage="1" sqref="C752:C819">
      <formula1>$Z$2:$Z$897</formula1>
    </dataValidation>
    <dataValidation type="list" allowBlank="1" showInputMessage="1" showErrorMessage="1" sqref="B891:B939">
      <formula1>$AA$2:$AA$1514</formula1>
    </dataValidation>
    <dataValidation type="list" allowBlank="1" showInputMessage="1" showErrorMessage="1" sqref="B940:B957">
      <formula1>$AA$2:$AA$1511</formula1>
    </dataValidation>
    <dataValidation type="list" allowBlank="1" showInputMessage="1" showErrorMessage="1" sqref="D844:D993">
      <formula1>$AC$2:$AC$8</formula1>
    </dataValidation>
    <dataValidation type="list" allowBlank="1" showInputMessage="1" showErrorMessage="1" sqref="C844:C993">
      <formula1>$Z$2:$Z$391</formula1>
    </dataValidation>
    <dataValidation type="list" allowBlank="1" showInputMessage="1" showErrorMessage="1" sqref="E844:E993">
      <formula1>$AB$2:$AB$305</formula1>
    </dataValidation>
    <dataValidation type="list" allowBlank="1" showInputMessage="1" showErrorMessage="1" sqref="B870:B890 B958:B969">
      <formula1>$AA$2:$AA$1513</formula1>
    </dataValidation>
    <dataValidation type="list" allowBlank="1" showInputMessage="1" showErrorMessage="1" sqref="B686:B776 B781:B843">
      <formula1>$AA$2:$AA$1507</formula1>
    </dataValidation>
    <dataValidation type="list" allowBlank="1" showInputMessage="1" sqref="B777:B780">
      <formula1>$AA$2:$AA$1507</formula1>
    </dataValidation>
    <dataValidation type="list" allowBlank="1" showInputMessage="1" showErrorMessage="1" sqref="B654:B685">
      <formula1>$AA$2:$AA$1499</formula1>
    </dataValidation>
    <dataValidation type="list" allowBlank="1" showInputMessage="1" showErrorMessage="1" sqref="B541:B550">
      <formula1>$AA$2:$AA$1494</formula1>
    </dataValidation>
    <dataValidation type="list" allowBlank="1" showInputMessage="1" showErrorMessage="1" sqref="B474:B512">
      <formula1>$AA$2:$AA$1490</formula1>
    </dataValidation>
    <dataValidation type="list" allowBlank="1" showInputMessage="1" showErrorMessage="1" sqref="B513:B540 B653">
      <formula1>$AA$2:$AA$1492</formula1>
    </dataValidation>
    <dataValidation type="list" allowBlank="1" showInputMessage="1" showErrorMessage="1" sqref="B442:B471">
      <formula1>$AA$2:$AA$1487</formula1>
    </dataValidation>
    <dataValidation type="list" allowBlank="1" showInputMessage="1" sqref="B472:B473">
      <formula1>$AA$2:$AA$1487</formula1>
    </dataValidation>
    <dataValidation type="list" allowBlank="1" showInputMessage="1" showErrorMessage="1" sqref="B363:B403">
      <formula1>$AA$2:$AA$1482</formula1>
    </dataValidation>
    <dataValidation type="list" allowBlank="1" showInputMessage="1" showErrorMessage="1" sqref="B361:B362 B207:B211 B588">
      <formula1>$AA$2:$AA$1356</formula1>
    </dataValidation>
    <dataValidation type="list" allowBlank="1" showInputMessage="1" showErrorMessage="1" sqref="B404:B440">
      <formula1>$AA$2:$AA$1485</formula1>
    </dataValidation>
    <dataValidation type="list" allowBlank="1" showInputMessage="1" sqref="B441">
      <formula1>$AA$2:$AA$1485</formula1>
    </dataValidation>
    <dataValidation type="list" allowBlank="1" showInputMessage="1" showErrorMessage="1" sqref="B551:B587 B589:B614">
      <formula1>$AA$2:$AA$1496</formula1>
    </dataValidation>
    <dataValidation type="list" allowBlank="1" showInputMessage="1" showErrorMessage="1" sqref="B615:B652">
      <formula1>$AA$2:$AA$1498</formula1>
    </dataValidation>
    <dataValidation type="list" allowBlank="1" showInputMessage="1" showErrorMessage="1" sqref="B328:B360 B228:B245">
      <formula1>$AA$2:$AA$1364</formula1>
    </dataValidation>
    <dataValidation type="list" allowBlank="1" showInputMessage="1" showErrorMessage="1" sqref="B308:B327 B260:B285">
      <formula1>$AA$2:$AA$1367</formula1>
    </dataValidation>
    <dataValidation type="list" allowBlank="1" showInputMessage="1" sqref="B259">
      <formula1>$AA$2:$AA$1365</formula1>
    </dataValidation>
    <dataValidation type="list" allowBlank="1" showInputMessage="1" showErrorMessage="1" sqref="B286:B307">
      <formula1>$AA$2:$AA$1370</formula1>
    </dataValidation>
    <dataValidation type="list" allowBlank="1" showInputMessage="1" showErrorMessage="1" sqref="B246:B258">
      <formula1>$AA$2:$AA$1365</formula1>
    </dataValidation>
    <dataValidation type="list" allowBlank="1" showInputMessage="1" showErrorMessage="1" sqref="B212:B227">
      <formula1>$AA$2:$AA$1359</formula1>
    </dataValidation>
    <dataValidation type="list" allowBlank="1" showInputMessage="1" showErrorMessage="1" sqref="B191">
      <formula1>$AA$2:$AA$1345</formula1>
    </dataValidation>
    <dataValidation type="list" allowBlank="1" showInputMessage="1" showErrorMessage="1" sqref="B192:B206">
      <formula1>$AA$2:$AA$1355</formula1>
    </dataValidation>
    <dataValidation type="list" allowBlank="1" showInputMessage="1" showErrorMessage="1" sqref="B183 B143:B156 B119">
      <formula1>$AA$2:$AA$1329</formula1>
    </dataValidation>
    <dataValidation type="list" allowBlank="1" showInputMessage="1" showErrorMessage="1" sqref="B165:B170">
      <formula1>$AA$2:$AA$1349</formula1>
    </dataValidation>
    <dataValidation type="list" allowBlank="1" showInputMessage="1" showErrorMessage="1" sqref="B171:B182">
      <formula1>$AA$2:$AA$1353</formula1>
    </dataValidation>
    <dataValidation type="list" allowBlank="1" showInputMessage="1" showErrorMessage="1" sqref="B184:B190">
      <formula1>$AA$2:$AA$1354</formula1>
    </dataValidation>
    <dataValidation type="list" allowBlank="1" showInputMessage="1" showErrorMessage="1" sqref="B163:B164">
      <formula1>$AA$2:$AA$1346</formula1>
    </dataValidation>
    <dataValidation type="list" allowBlank="1" showInputMessage="1" showErrorMessage="1" sqref="B162">
      <formula1>$AA$2:$AA$1337</formula1>
    </dataValidation>
    <dataValidation type="list" allowBlank="1" showInputMessage="1" showErrorMessage="1" sqref="B157:B158">
      <formula1>$AA$2:$AA$1335</formula1>
    </dataValidation>
    <dataValidation type="list" allowBlank="1" showInputMessage="1" showErrorMessage="1" sqref="B159:B161">
      <formula1>$AA$2:$AA$1338</formula1>
    </dataValidation>
    <dataValidation type="list" allowBlank="1" showInputMessage="1" showErrorMessage="1" sqref="B139:B142 B114:B118">
      <formula1>$AA$2:$AA$1328</formula1>
    </dataValidation>
    <dataValidation type="list" allowBlank="1" showInputMessage="1" showErrorMessage="1" sqref="B129:B138">
      <formula1>$AA$2:$AA$1331</formula1>
    </dataValidation>
    <dataValidation type="list" allowBlank="1" showInputMessage="1" showErrorMessage="1" sqref="B126:B128">
      <formula1>$AA$2:$AA$1332</formula1>
    </dataValidation>
    <dataValidation type="list" allowBlank="1" showInputMessage="1" sqref="B123:B124">
      <formula1>$AA$2:$AA$1330</formula1>
    </dataValidation>
    <dataValidation type="list" allowBlank="1" showInputMessage="1" showErrorMessage="1" sqref="B120:B122">
      <formula1>$AA$2:$AA$1330</formula1>
    </dataValidation>
    <dataValidation type="list" allowBlank="1" showInputMessage="1" showErrorMessage="1" sqref="B109:B113">
      <formula1>$AA$2:$AA$1327</formula1>
    </dataValidation>
    <dataValidation type="list" allowBlank="1" showInputMessage="1" showErrorMessage="1" sqref="B102:B108">
      <formula1>$AA$2:$AA$1324</formula1>
    </dataValidation>
    <dataValidation type="list" allowBlank="1" showInputMessage="1" showErrorMessage="1" sqref="B98:B101 B88:B91 B84">
      <formula1>$AA$2:$AA$1322</formula1>
    </dataValidation>
    <dataValidation type="list" allowBlank="1" showInputMessage="1" showErrorMessage="1" sqref="B125">
      <formula1>$AA$2:$AA$1456</formula1>
    </dataValidation>
    <dataValidation type="list" allowBlank="1" showInputMessage="1" showErrorMessage="1" sqref="B80:B83 B92:B97">
      <formula1>$AA$2:$AA$1321</formula1>
    </dataValidation>
    <dataValidation type="list" allowBlank="1" showInputMessage="1" sqref="B85:B87">
      <formula1>$AA$2:$AA$1322</formula1>
    </dataValidation>
    <dataValidation type="list" allowBlank="1" showInputMessage="1" sqref="B79">
      <formula1>$AA$2:$AA$1311</formula1>
    </dataValidation>
    <dataValidation type="list" allowBlank="1" showInputMessage="1" showErrorMessage="1" sqref="B71:B74">
      <formula1>$AA$2:$AA$1305</formula1>
    </dataValidation>
    <dataValidation type="list" allowBlank="1" showInputMessage="1" showErrorMessage="1" sqref="B75">
      <formula1>$AA$2:$AA$1307</formula1>
    </dataValidation>
    <dataValidation type="list" allowBlank="1" showInputMessage="1" showErrorMessage="1" sqref="B76:B78">
      <formula1>$AA$2:$AA$1311</formula1>
    </dataValidation>
    <dataValidation type="list" allowBlank="1" showInputMessage="1" showErrorMessage="1" sqref="B61">
      <formula1>$AA$2:$AA$1133</formula1>
    </dataValidation>
    <dataValidation type="list" allowBlank="1" showInputMessage="1" showErrorMessage="1" sqref="B62:B65 B68">
      <formula1>$AA$2:$AA$1216</formula1>
    </dataValidation>
    <dataValidation type="list" allowBlank="1" showInputMessage="1" showErrorMessage="1" sqref="B66">
      <formula1>$AA$2:$AA$1217</formula1>
    </dataValidation>
    <dataValidation type="list" allowBlank="1" showInputMessage="1" showErrorMessage="1" sqref="B67">
      <formula1>$AA$2:$AA$1218</formula1>
    </dataValidation>
    <dataValidation type="list" allowBlank="1" showInputMessage="1" showErrorMessage="1" sqref="B70">
      <formula1>$AA$2:$AA$1234</formula1>
    </dataValidation>
    <dataValidation type="list" allowBlank="1" showInputMessage="1" showErrorMessage="1" sqref="B69">
      <formula1>$AA$2:$AA$1225</formula1>
    </dataValidation>
    <dataValidation type="list" allowBlank="1" showInputMessage="1" showErrorMessage="1" sqref="B40">
      <formula1>$AA$2:$AA$1004</formula1>
    </dataValidation>
    <dataValidation type="list" allowBlank="1" showInputMessage="1" sqref="B41">
      <formula1>$AA$2:$AA$1004</formula1>
    </dataValidation>
    <dataValidation type="list" allowBlank="1" showInputMessage="1" showErrorMessage="1" sqref="B33:B39">
      <formula1>$AA$2:$AA$988</formula1>
    </dataValidation>
    <dataValidation type="list" allowBlank="1" showInputMessage="1" showErrorMessage="1" sqref="B32">
      <formula1>$AA$2:$AA$990</formula1>
    </dataValidation>
    <dataValidation type="list" allowBlank="1" showInputMessage="1" showErrorMessage="1" sqref="B50:B51">
      <formula1>$AA$2:$AA$1073</formula1>
    </dataValidation>
    <dataValidation type="list" allowBlank="1" showInputMessage="1" showErrorMessage="1" sqref="B44:B49">
      <formula1>$AA$2:$AA$1069</formula1>
    </dataValidation>
    <dataValidation type="list" allowBlank="1" showInputMessage="1" showErrorMessage="1" sqref="B42:B43">
      <formula1>$AA$2:$AA$1013</formula1>
    </dataValidation>
    <dataValidation type="list" allowBlank="1" showInputMessage="1" showErrorMessage="1" sqref="B52:B53">
      <formula1>$AA$2:$AA$1081</formula1>
    </dataValidation>
    <dataValidation type="list" allowBlank="1" showInputMessage="1" showErrorMessage="1" sqref="B54">
      <formula1>$AA$2:$AA$1083</formula1>
    </dataValidation>
    <dataValidation type="list" allowBlank="1" showInputMessage="1" showErrorMessage="1" sqref="B60">
      <formula1>$AA$2:$AA$1091</formula1>
    </dataValidation>
    <dataValidation type="list" allowBlank="1" showInputMessage="1" showErrorMessage="1" sqref="B59">
      <formula1>$AA$2:$AA$1093</formula1>
    </dataValidation>
    <dataValidation type="list" allowBlank="1" showInputMessage="1" showErrorMessage="1" sqref="B58">
      <formula1>$AA$2:$AA$1096</formula1>
    </dataValidation>
    <dataValidation type="list" allowBlank="1" showInputMessage="1" showErrorMessage="1" sqref="B55:B57">
      <formula1>$AA$2:$AA$1084</formula1>
    </dataValidation>
    <dataValidation type="list" allowBlank="1" showInputMessage="1" showErrorMessage="1" sqref="B844:B869">
      <formula1>$AA$2:$AA$1512</formula1>
    </dataValidation>
    <dataValidation type="list" allowBlank="1" showInputMessage="1" showErrorMessage="1" sqref="B970:B993">
      <formula1>$AA$2:$AA$1510</formula1>
    </dataValidation>
    <dataValidation type="list" allowBlank="1" showInputMessage="1" showErrorMessage="1" sqref="E28 E17:E26">
      <formula1>$AB$2:$AB$102</formula1>
    </dataValidation>
    <dataValidation type="list" allowBlank="1" showInputMessage="1" showErrorMessage="1" sqref="E31:E41 E4">
      <formula1>$AB$2:$AB$118</formula1>
    </dataValidation>
    <dataValidation type="list" allowBlank="1" showInputMessage="1" showErrorMessage="1" sqref="E29:E30">
      <formula1>$AB$2:$AB$115</formula1>
    </dataValidation>
    <dataValidation type="list" allowBlank="1" showInputMessage="1" showErrorMessage="1" sqref="C31:C39">
      <formula1>$Z$2:$Z$140</formula1>
    </dataValidation>
    <dataValidation type="list" allowBlank="1" showInputMessage="1" showErrorMessage="1" sqref="C4">
      <formula1>$Z$2:$Z$472</formula1>
    </dataValidation>
    <dataValidation type="list" allowBlank="1" showInputMessage="1" showErrorMessage="1" sqref="B31">
      <formula1>$AA$2:$AA$991</formula1>
    </dataValidation>
    <dataValidation type="list" allowBlank="1" showInputMessage="1" showErrorMessage="1" sqref="B4">
      <formula1>$AA$2:$AA$987</formula1>
    </dataValidation>
    <dataValidation type="list" allowBlank="1" showInputMessage="1" sqref="C219">
      <formula1>$Z$2:$Z$758</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887"/>
  <sheetViews>
    <sheetView zoomScale="115" zoomScaleNormal="115" workbookViewId="0">
      <pane xSplit="10" ySplit="3" topLeftCell="S195" activePane="bottomRight" state="frozen"/>
      <selection pane="topRight" activeCell="K1" sqref="K1"/>
      <selection pane="bottomLeft" activeCell="A4" sqref="A4"/>
      <selection pane="bottomRight" activeCell="U909" sqref="U909"/>
    </sheetView>
  </sheetViews>
  <sheetFormatPr defaultRowHeight="15" x14ac:dyDescent="0.25"/>
  <cols>
    <col min="1" max="1" width="13.140625" bestFit="1" customWidth="1"/>
    <col min="2" max="2" width="26.140625" bestFit="1" customWidth="1"/>
    <col min="3" max="3" width="11.7109375" bestFit="1" customWidth="1"/>
    <col min="4" max="4" width="10.28515625" bestFit="1" customWidth="1"/>
    <col min="5" max="5" width="23.5703125" bestFit="1" customWidth="1"/>
    <col min="9" max="9" width="12.42578125" bestFit="1" customWidth="1"/>
    <col min="10" max="10" width="4.7109375" bestFit="1" customWidth="1"/>
    <col min="12" max="13" width="11.28515625" bestFit="1" customWidth="1"/>
    <col min="14" max="14" width="10.28515625" bestFit="1" customWidth="1"/>
    <col min="15" max="16" width="11.28515625" bestFit="1" customWidth="1"/>
    <col min="17" max="20" width="10.28515625" bestFit="1" customWidth="1"/>
    <col min="21" max="21" width="11" bestFit="1" customWidth="1"/>
    <col min="22" max="23" width="10.28515625" bestFit="1" customWidth="1"/>
    <col min="24" max="24" width="7.28515625" customWidth="1"/>
    <col min="25" max="25" width="10.5703125" bestFit="1" customWidth="1"/>
    <col min="27" max="27" width="11.7109375" bestFit="1" customWidth="1"/>
    <col min="28" max="28" width="10.28515625" bestFit="1" customWidth="1"/>
  </cols>
  <sheetData>
    <row r="1" spans="1:28" ht="30" x14ac:dyDescent="0.25">
      <c r="A1" s="189" t="s">
        <v>0</v>
      </c>
      <c r="B1" s="190" t="s">
        <v>1</v>
      </c>
      <c r="C1" s="1" t="s">
        <v>889</v>
      </c>
      <c r="D1" s="1"/>
      <c r="E1" s="189" t="s">
        <v>2</v>
      </c>
      <c r="F1" s="189"/>
      <c r="G1" s="189"/>
      <c r="H1" s="189"/>
      <c r="I1" s="189"/>
      <c r="J1" s="191" t="s">
        <v>3</v>
      </c>
      <c r="K1" s="189" t="s">
        <v>4</v>
      </c>
      <c r="L1" s="194" t="s">
        <v>5</v>
      </c>
      <c r="M1" s="194"/>
      <c r="N1" s="194"/>
      <c r="O1" s="194"/>
      <c r="P1" s="194"/>
      <c r="Q1" s="194"/>
      <c r="R1" s="194"/>
      <c r="S1" s="194"/>
      <c r="T1" s="194"/>
      <c r="U1" s="194"/>
      <c r="V1" s="194"/>
      <c r="W1" s="194"/>
      <c r="X1" s="194"/>
      <c r="Y1" s="194"/>
      <c r="Z1" s="194"/>
      <c r="AA1" s="1" t="s">
        <v>890</v>
      </c>
      <c r="AB1" s="192" t="s">
        <v>6</v>
      </c>
    </row>
    <row r="2" spans="1:28" x14ac:dyDescent="0.25">
      <c r="A2" s="189"/>
      <c r="B2" s="190"/>
      <c r="C2" s="189" t="s">
        <v>7</v>
      </c>
      <c r="D2" s="1"/>
      <c r="E2" s="190" t="s">
        <v>8</v>
      </c>
      <c r="F2" s="190" t="s">
        <v>9</v>
      </c>
      <c r="G2" s="189" t="s">
        <v>10</v>
      </c>
      <c r="H2" s="189" t="s">
        <v>11</v>
      </c>
      <c r="I2" s="189"/>
      <c r="J2" s="191"/>
      <c r="K2" s="189"/>
      <c r="L2" s="193" t="s">
        <v>12</v>
      </c>
      <c r="M2" s="193"/>
      <c r="N2" s="193"/>
      <c r="O2" s="193" t="s">
        <v>13</v>
      </c>
      <c r="P2" s="193"/>
      <c r="Q2" s="193"/>
      <c r="R2" s="193" t="s">
        <v>14</v>
      </c>
      <c r="S2" s="193"/>
      <c r="T2" s="193"/>
      <c r="U2" s="194" t="s">
        <v>15</v>
      </c>
      <c r="V2" s="194"/>
      <c r="W2" s="194"/>
      <c r="X2" s="194" t="s">
        <v>16</v>
      </c>
      <c r="Y2" s="194"/>
      <c r="Z2" s="194"/>
      <c r="AA2" s="189" t="s">
        <v>7</v>
      </c>
      <c r="AB2" s="192"/>
    </row>
    <row r="3" spans="1:28" x14ac:dyDescent="0.25">
      <c r="A3" s="189"/>
      <c r="B3" s="190"/>
      <c r="C3" s="189"/>
      <c r="D3" s="1"/>
      <c r="E3" s="190"/>
      <c r="F3" s="190"/>
      <c r="G3" s="189"/>
      <c r="H3" s="2" t="s">
        <v>17</v>
      </c>
      <c r="I3" s="1" t="s">
        <v>18</v>
      </c>
      <c r="J3" s="191"/>
      <c r="K3" s="189"/>
      <c r="L3" s="3" t="s">
        <v>19</v>
      </c>
      <c r="M3" s="3" t="s">
        <v>891</v>
      </c>
      <c r="N3" s="3"/>
      <c r="O3" s="3" t="s">
        <v>19</v>
      </c>
      <c r="P3" s="3" t="s">
        <v>891</v>
      </c>
      <c r="Q3" s="3"/>
      <c r="R3" s="3" t="s">
        <v>19</v>
      </c>
      <c r="S3" s="3" t="s">
        <v>891</v>
      </c>
      <c r="T3" s="3"/>
      <c r="U3" s="3" t="s">
        <v>19</v>
      </c>
      <c r="V3" s="3" t="s">
        <v>891</v>
      </c>
      <c r="W3" s="3"/>
      <c r="X3" s="3" t="s">
        <v>19</v>
      </c>
      <c r="Y3" s="3" t="s">
        <v>891</v>
      </c>
      <c r="Z3" s="3"/>
      <c r="AA3" s="189"/>
      <c r="AB3" s="192"/>
    </row>
    <row r="4" spans="1:28" ht="15.75" hidden="1" x14ac:dyDescent="0.25">
      <c r="A4" s="4">
        <v>43670</v>
      </c>
      <c r="B4" s="5" t="s">
        <v>21</v>
      </c>
      <c r="C4" s="6">
        <v>450000</v>
      </c>
      <c r="D4" s="7"/>
      <c r="E4" s="5" t="s">
        <v>22</v>
      </c>
      <c r="F4" s="5">
        <v>1</v>
      </c>
      <c r="G4" s="5" t="s">
        <v>23</v>
      </c>
      <c r="H4" s="5"/>
      <c r="I4" s="5">
        <f t="shared" ref="I4:I17" si="0">F4*H4</f>
        <v>0</v>
      </c>
      <c r="J4" s="8" t="s">
        <v>24</v>
      </c>
      <c r="K4" s="5"/>
      <c r="L4" s="9">
        <f t="shared" ref="L4:L54" si="1">M4+N4</f>
        <v>0</v>
      </c>
      <c r="M4" s="9"/>
      <c r="N4" s="9"/>
      <c r="O4" s="9">
        <f t="shared" ref="O4:O62" si="2">P4+Q4</f>
        <v>0</v>
      </c>
      <c r="P4" s="9"/>
      <c r="Q4" s="9"/>
      <c r="R4" s="9">
        <f t="shared" ref="R4:R54" si="3">S4+T4</f>
        <v>0</v>
      </c>
      <c r="S4" s="9"/>
      <c r="T4" s="9"/>
      <c r="U4" s="9">
        <f t="shared" ref="U4:U54" si="4">V4+W4</f>
        <v>0</v>
      </c>
      <c r="V4" s="9"/>
      <c r="W4" s="9"/>
      <c r="X4" s="9">
        <f t="shared" ref="X4:X54" si="5">Y4+Z4</f>
        <v>0</v>
      </c>
      <c r="Y4" s="9"/>
      <c r="Z4" s="9"/>
      <c r="AA4" s="10">
        <f t="shared" ref="AA4:AA62" si="6">C4+I4-L4-O4-U4-X4-R4</f>
        <v>450000</v>
      </c>
      <c r="AB4" s="11"/>
    </row>
    <row r="5" spans="1:28" ht="15.75" hidden="1"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hidden="1" x14ac:dyDescent="0.25">
      <c r="A6" s="12">
        <v>45059</v>
      </c>
      <c r="B6" s="5" t="s">
        <v>40</v>
      </c>
      <c r="C6" s="13">
        <v>2640500</v>
      </c>
      <c r="D6" s="5" t="s">
        <v>41</v>
      </c>
      <c r="E6" s="5" t="s">
        <v>42</v>
      </c>
      <c r="F6" s="5">
        <v>1750</v>
      </c>
      <c r="G6" s="5" t="s">
        <v>29</v>
      </c>
      <c r="H6" s="5"/>
      <c r="I6" s="5">
        <f t="shared" si="0"/>
        <v>0</v>
      </c>
      <c r="J6" s="16" t="s">
        <v>43</v>
      </c>
      <c r="K6" s="5"/>
      <c r="L6" s="9">
        <f t="shared" si="1"/>
        <v>0</v>
      </c>
      <c r="M6" s="9"/>
      <c r="N6" s="9"/>
      <c r="O6" s="9">
        <f t="shared" si="2"/>
        <v>0</v>
      </c>
      <c r="P6" s="9"/>
      <c r="Q6" s="9"/>
      <c r="R6" s="9">
        <f t="shared" si="3"/>
        <v>0</v>
      </c>
      <c r="S6" s="9"/>
      <c r="T6" s="9"/>
      <c r="U6" s="9">
        <f t="shared" si="4"/>
        <v>0</v>
      </c>
      <c r="V6" s="9"/>
      <c r="W6" s="9"/>
      <c r="X6" s="9">
        <f t="shared" si="5"/>
        <v>0</v>
      </c>
      <c r="Y6" s="9"/>
      <c r="Z6" s="9"/>
      <c r="AA6" s="10">
        <f t="shared" si="6"/>
        <v>2640500</v>
      </c>
      <c r="AB6" s="11"/>
    </row>
    <row r="7" spans="1:28" ht="15.75" hidden="1" x14ac:dyDescent="0.25">
      <c r="A7" s="12">
        <v>45254</v>
      </c>
      <c r="B7" s="5" t="s">
        <v>46</v>
      </c>
      <c r="C7" s="13">
        <v>166250</v>
      </c>
      <c r="D7" s="5" t="s">
        <v>31</v>
      </c>
      <c r="E7" s="5" t="s">
        <v>47</v>
      </c>
      <c r="F7" s="5">
        <v>18250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166250</v>
      </c>
      <c r="AB7" s="11"/>
    </row>
    <row r="8" spans="1:28" ht="15.75" hidden="1" x14ac:dyDescent="0.25">
      <c r="A8" s="12">
        <v>45285</v>
      </c>
      <c r="B8" s="5" t="s">
        <v>48</v>
      </c>
      <c r="C8" s="5">
        <v>-390000</v>
      </c>
      <c r="D8" s="5"/>
      <c r="E8" s="5"/>
      <c r="F8" s="5"/>
      <c r="G8" s="5" t="s">
        <v>51</v>
      </c>
      <c r="H8" s="5"/>
      <c r="I8" s="5">
        <f t="shared" si="0"/>
        <v>0</v>
      </c>
      <c r="J8" s="14" t="s">
        <v>34</v>
      </c>
      <c r="K8" s="5" t="s">
        <v>52</v>
      </c>
      <c r="L8" s="9">
        <f t="shared" si="1"/>
        <v>0</v>
      </c>
      <c r="M8" s="9"/>
      <c r="N8" s="9"/>
      <c r="O8" s="9">
        <f t="shared" si="2"/>
        <v>0</v>
      </c>
      <c r="P8" s="9"/>
      <c r="Q8" s="9"/>
      <c r="R8" s="9">
        <f t="shared" si="3"/>
        <v>0</v>
      </c>
      <c r="S8" s="9"/>
      <c r="T8" s="9"/>
      <c r="U8" s="9">
        <f t="shared" si="4"/>
        <v>0</v>
      </c>
      <c r="V8" s="9"/>
      <c r="W8" s="9"/>
      <c r="X8" s="9">
        <f t="shared" si="5"/>
        <v>0</v>
      </c>
      <c r="Y8" s="9"/>
      <c r="Z8" s="9"/>
      <c r="AA8" s="10">
        <f t="shared" si="6"/>
        <v>-390000</v>
      </c>
      <c r="AB8" s="11"/>
    </row>
    <row r="9" spans="1:28" ht="15.75" hidden="1" x14ac:dyDescent="0.25">
      <c r="A9" s="17">
        <v>45405</v>
      </c>
      <c r="B9" s="20" t="s">
        <v>58</v>
      </c>
      <c r="C9" s="19">
        <v>139800</v>
      </c>
      <c r="D9" s="20" t="s">
        <v>41</v>
      </c>
      <c r="E9" s="20" t="s">
        <v>59</v>
      </c>
      <c r="F9" s="20">
        <v>574</v>
      </c>
      <c r="G9" s="20" t="s">
        <v>51</v>
      </c>
      <c r="H9" s="20"/>
      <c r="I9" s="5">
        <f t="shared" si="0"/>
        <v>0</v>
      </c>
      <c r="J9" s="16" t="s">
        <v>43</v>
      </c>
      <c r="K9" s="5"/>
      <c r="L9" s="9">
        <f t="shared" si="1"/>
        <v>0</v>
      </c>
      <c r="M9" s="9"/>
      <c r="N9" s="9"/>
      <c r="O9" s="9">
        <f t="shared" si="2"/>
        <v>0</v>
      </c>
      <c r="P9" s="9"/>
      <c r="Q9" s="9"/>
      <c r="R9" s="9">
        <f t="shared" si="3"/>
        <v>0</v>
      </c>
      <c r="S9" s="9"/>
      <c r="T9" s="9"/>
      <c r="U9" s="9">
        <f t="shared" si="4"/>
        <v>0</v>
      </c>
      <c r="V9" s="9"/>
      <c r="W9" s="9"/>
      <c r="X9" s="9">
        <f t="shared" si="5"/>
        <v>0</v>
      </c>
      <c r="Y9" s="9"/>
      <c r="Z9" s="9"/>
      <c r="AA9" s="10">
        <f t="shared" si="6"/>
        <v>139800</v>
      </c>
      <c r="AB9" s="11"/>
    </row>
    <row r="10" spans="1:28" ht="15.75" hidden="1" x14ac:dyDescent="0.25">
      <c r="A10" s="17">
        <v>45462</v>
      </c>
      <c r="B10" s="20" t="s">
        <v>60</v>
      </c>
      <c r="C10" s="20">
        <v>-40000</v>
      </c>
      <c r="D10" s="20" t="s">
        <v>41</v>
      </c>
      <c r="E10" s="20" t="s">
        <v>61</v>
      </c>
      <c r="F10" s="20">
        <v>4</v>
      </c>
      <c r="G10" s="20" t="s">
        <v>25</v>
      </c>
      <c r="H10" s="20"/>
      <c r="I10" s="5">
        <f t="shared" si="0"/>
        <v>0</v>
      </c>
      <c r="J10" s="14" t="s">
        <v>34</v>
      </c>
      <c r="K10" s="5"/>
      <c r="L10" s="9">
        <f t="shared" si="1"/>
        <v>0</v>
      </c>
      <c r="M10" s="9"/>
      <c r="N10" s="9"/>
      <c r="O10" s="9">
        <f t="shared" si="2"/>
        <v>0</v>
      </c>
      <c r="P10" s="9"/>
      <c r="Q10" s="9"/>
      <c r="R10" s="9">
        <f t="shared" si="3"/>
        <v>0</v>
      </c>
      <c r="S10" s="9"/>
      <c r="T10" s="9"/>
      <c r="U10" s="9">
        <f t="shared" si="4"/>
        <v>0</v>
      </c>
      <c r="V10" s="9"/>
      <c r="W10" s="9"/>
      <c r="X10" s="9">
        <f t="shared" si="5"/>
        <v>0</v>
      </c>
      <c r="Y10" s="9"/>
      <c r="Z10" s="9"/>
      <c r="AA10" s="10">
        <f t="shared" si="6"/>
        <v>-40000</v>
      </c>
      <c r="AB10" s="11">
        <v>45462</v>
      </c>
    </row>
    <row r="11" spans="1:28" ht="15.75" hidden="1" x14ac:dyDescent="0.25">
      <c r="A11" s="17">
        <v>45476</v>
      </c>
      <c r="B11" s="20" t="s">
        <v>63</v>
      </c>
      <c r="C11" s="20">
        <v>-120000</v>
      </c>
      <c r="D11" s="20" t="s">
        <v>31</v>
      </c>
      <c r="E11" s="20" t="s">
        <v>64</v>
      </c>
      <c r="F11" s="21">
        <v>5</v>
      </c>
      <c r="G11" s="20" t="s">
        <v>33</v>
      </c>
      <c r="H11" s="20"/>
      <c r="I11" s="5">
        <f t="shared" si="0"/>
        <v>0</v>
      </c>
      <c r="J11" s="14" t="s">
        <v>34</v>
      </c>
      <c r="K11" s="5">
        <v>602</v>
      </c>
      <c r="L11" s="9">
        <f t="shared" si="1"/>
        <v>0</v>
      </c>
      <c r="M11" s="9"/>
      <c r="N11" s="9"/>
      <c r="O11" s="9">
        <f t="shared" si="2"/>
        <v>0</v>
      </c>
      <c r="P11" s="9"/>
      <c r="Q11" s="9"/>
      <c r="R11" s="9">
        <f t="shared" si="3"/>
        <v>0</v>
      </c>
      <c r="S11" s="9"/>
      <c r="T11" s="9"/>
      <c r="U11" s="9">
        <f t="shared" si="4"/>
        <v>0</v>
      </c>
      <c r="V11" s="9"/>
      <c r="W11" s="9"/>
      <c r="X11" s="9">
        <f t="shared" si="5"/>
        <v>0</v>
      </c>
      <c r="Y11" s="9"/>
      <c r="Z11" s="9"/>
      <c r="AA11" s="10">
        <f t="shared" si="6"/>
        <v>-120000</v>
      </c>
      <c r="AB11" s="11">
        <v>45474</v>
      </c>
    </row>
    <row r="12" spans="1:28" ht="15.75" hidden="1" x14ac:dyDescent="0.25">
      <c r="A12" s="17">
        <v>45485</v>
      </c>
      <c r="B12" s="20" t="s">
        <v>67</v>
      </c>
      <c r="C12" s="19">
        <v>-100000</v>
      </c>
      <c r="D12" s="20" t="s">
        <v>41</v>
      </c>
      <c r="E12" s="20" t="s">
        <v>68</v>
      </c>
      <c r="F12" s="20">
        <v>298</v>
      </c>
      <c r="G12" s="20" t="s">
        <v>29</v>
      </c>
      <c r="H12" s="20"/>
      <c r="I12" s="5">
        <f t="shared" si="0"/>
        <v>0</v>
      </c>
      <c r="J12" s="14" t="s">
        <v>34</v>
      </c>
      <c r="K12" s="5"/>
      <c r="L12" s="9">
        <f t="shared" si="1"/>
        <v>0</v>
      </c>
      <c r="M12" s="9"/>
      <c r="N12" s="9"/>
      <c r="O12" s="9">
        <f t="shared" si="2"/>
        <v>0</v>
      </c>
      <c r="P12" s="9"/>
      <c r="Q12" s="9"/>
      <c r="R12" s="9">
        <f t="shared" si="3"/>
        <v>0</v>
      </c>
      <c r="S12" s="9"/>
      <c r="T12" s="9"/>
      <c r="U12" s="9">
        <f t="shared" si="4"/>
        <v>0</v>
      </c>
      <c r="V12" s="9"/>
      <c r="W12" s="9"/>
      <c r="X12" s="9">
        <f t="shared" si="5"/>
        <v>0</v>
      </c>
      <c r="Y12" s="9"/>
      <c r="Z12" s="9"/>
      <c r="AA12" s="10">
        <f t="shared" si="6"/>
        <v>-100000</v>
      </c>
      <c r="AB12" s="11">
        <v>45637</v>
      </c>
    </row>
    <row r="13" spans="1:28" ht="15.75" hidden="1" x14ac:dyDescent="0.25">
      <c r="A13" s="17">
        <v>45527</v>
      </c>
      <c r="B13" s="20" t="s">
        <v>75</v>
      </c>
      <c r="C13" s="19">
        <v>6532000</v>
      </c>
      <c r="D13" s="20" t="s">
        <v>31</v>
      </c>
      <c r="E13" s="20" t="s">
        <v>78</v>
      </c>
      <c r="F13" s="20">
        <v>100</v>
      </c>
      <c r="G13" s="20" t="s">
        <v>51</v>
      </c>
      <c r="H13" s="20"/>
      <c r="I13" s="5">
        <f t="shared" si="0"/>
        <v>0</v>
      </c>
      <c r="J13" s="14" t="s">
        <v>241</v>
      </c>
      <c r="K13" s="5"/>
      <c r="L13" s="9">
        <f t="shared" si="1"/>
        <v>0</v>
      </c>
      <c r="M13" s="9"/>
      <c r="N13" s="9"/>
      <c r="O13" s="9">
        <f t="shared" si="2"/>
        <v>0</v>
      </c>
      <c r="P13" s="9"/>
      <c r="Q13" s="9"/>
      <c r="R13" s="9">
        <f t="shared" si="3"/>
        <v>0</v>
      </c>
      <c r="S13" s="9"/>
      <c r="T13" s="9"/>
      <c r="U13" s="9">
        <f t="shared" si="4"/>
        <v>6532000</v>
      </c>
      <c r="V13" s="9">
        <v>6532000</v>
      </c>
      <c r="W13" s="9"/>
      <c r="X13" s="9">
        <f t="shared" si="5"/>
        <v>0</v>
      </c>
      <c r="Y13" s="9"/>
      <c r="Z13" s="9"/>
      <c r="AA13" s="10">
        <f t="shared" si="6"/>
        <v>0</v>
      </c>
      <c r="AB13" s="11">
        <v>45750</v>
      </c>
    </row>
    <row r="14" spans="1:28" ht="15.75" hidden="1" x14ac:dyDescent="0.25">
      <c r="A14" s="17">
        <v>45561</v>
      </c>
      <c r="B14" s="20" t="s">
        <v>92</v>
      </c>
      <c r="C14" s="19">
        <v>-250000</v>
      </c>
      <c r="D14" s="20" t="s">
        <v>31</v>
      </c>
      <c r="E14" s="20" t="s">
        <v>91</v>
      </c>
      <c r="F14" s="20">
        <v>500</v>
      </c>
      <c r="G14" s="20" t="s">
        <v>29</v>
      </c>
      <c r="H14" s="20"/>
      <c r="I14" s="5">
        <f t="shared" si="0"/>
        <v>0</v>
      </c>
      <c r="J14" s="14" t="s">
        <v>34</v>
      </c>
      <c r="K14" s="5" t="s">
        <v>93</v>
      </c>
      <c r="L14" s="9">
        <f t="shared" si="1"/>
        <v>0</v>
      </c>
      <c r="M14" s="9"/>
      <c r="N14" s="9"/>
      <c r="O14" s="9">
        <f t="shared" si="2"/>
        <v>0</v>
      </c>
      <c r="P14" s="9"/>
      <c r="Q14" s="9"/>
      <c r="R14" s="9">
        <f t="shared" si="3"/>
        <v>0</v>
      </c>
      <c r="S14" s="9"/>
      <c r="T14" s="9"/>
      <c r="U14" s="9">
        <f t="shared" si="4"/>
        <v>0</v>
      </c>
      <c r="V14" s="9"/>
      <c r="W14" s="9"/>
      <c r="X14" s="9">
        <f t="shared" si="5"/>
        <v>0</v>
      </c>
      <c r="Y14" s="9"/>
      <c r="Z14" s="9"/>
      <c r="AA14" s="10">
        <f t="shared" si="6"/>
        <v>-250000</v>
      </c>
      <c r="AB14" s="11">
        <v>45684</v>
      </c>
    </row>
    <row r="15" spans="1:28" ht="15.75" hidden="1" x14ac:dyDescent="0.25">
      <c r="A15" s="17">
        <v>45584</v>
      </c>
      <c r="B15" s="20" t="s">
        <v>109</v>
      </c>
      <c r="C15" s="20">
        <v>4850000</v>
      </c>
      <c r="D15" s="20" t="s">
        <v>41</v>
      </c>
      <c r="E15" s="20" t="s">
        <v>110</v>
      </c>
      <c r="F15" s="20">
        <v>5000</v>
      </c>
      <c r="G15" s="20" t="s">
        <v>29</v>
      </c>
      <c r="H15" s="20"/>
      <c r="I15" s="20">
        <f t="shared" si="0"/>
        <v>0</v>
      </c>
      <c r="J15" s="16" t="s">
        <v>43</v>
      </c>
      <c r="K15" s="25"/>
      <c r="L15" s="9">
        <f t="shared" si="1"/>
        <v>0</v>
      </c>
      <c r="M15" s="9"/>
      <c r="N15" s="9"/>
      <c r="O15" s="9">
        <f t="shared" si="2"/>
        <v>0</v>
      </c>
      <c r="P15" s="9"/>
      <c r="Q15" s="9"/>
      <c r="R15" s="9">
        <f t="shared" si="3"/>
        <v>0</v>
      </c>
      <c r="S15" s="9"/>
      <c r="T15" s="9"/>
      <c r="U15" s="9">
        <f t="shared" si="4"/>
        <v>0</v>
      </c>
      <c r="V15" s="9"/>
      <c r="W15" s="9"/>
      <c r="X15" s="9">
        <f t="shared" si="5"/>
        <v>0</v>
      </c>
      <c r="Y15" s="9"/>
      <c r="Z15" s="9"/>
      <c r="AA15" s="10">
        <f t="shared" si="6"/>
        <v>4850000</v>
      </c>
      <c r="AB15" s="11"/>
    </row>
    <row r="16" spans="1:28" ht="15.75" hidden="1" x14ac:dyDescent="0.25">
      <c r="A16" s="12"/>
      <c r="B16" s="5" t="s">
        <v>112</v>
      </c>
      <c r="C16" s="5">
        <v>-240000</v>
      </c>
      <c r="D16" s="5"/>
      <c r="E16" s="5"/>
      <c r="F16" s="5"/>
      <c r="G16" s="5"/>
      <c r="H16" s="5"/>
      <c r="I16" s="5">
        <f t="shared" si="0"/>
        <v>0</v>
      </c>
      <c r="J16" s="14" t="s">
        <v>34</v>
      </c>
      <c r="K16" s="5" t="s">
        <v>113</v>
      </c>
      <c r="L16" s="9">
        <f t="shared" si="1"/>
        <v>0</v>
      </c>
      <c r="M16" s="9"/>
      <c r="N16" s="9"/>
      <c r="O16" s="9">
        <f t="shared" si="2"/>
        <v>0</v>
      </c>
      <c r="P16" s="9"/>
      <c r="Q16" s="9"/>
      <c r="R16" s="9">
        <f t="shared" si="3"/>
        <v>0</v>
      </c>
      <c r="S16" s="9"/>
      <c r="T16" s="9"/>
      <c r="U16" s="9">
        <f t="shared" si="4"/>
        <v>0</v>
      </c>
      <c r="V16" s="9"/>
      <c r="W16" s="9"/>
      <c r="X16" s="9">
        <f t="shared" si="5"/>
        <v>0</v>
      </c>
      <c r="Y16" s="9"/>
      <c r="Z16" s="9"/>
      <c r="AA16" s="10">
        <f t="shared" si="6"/>
        <v>-240000</v>
      </c>
      <c r="AB16" s="11"/>
    </row>
    <row r="17" spans="1:28" ht="15.75" hidden="1" x14ac:dyDescent="0.25">
      <c r="A17" s="17"/>
      <c r="B17" s="20" t="s">
        <v>114</v>
      </c>
      <c r="C17" s="20">
        <v>784000</v>
      </c>
      <c r="D17" s="20" t="s">
        <v>41</v>
      </c>
      <c r="E17" s="20"/>
      <c r="F17" s="20"/>
      <c r="G17" s="20" t="s">
        <v>51</v>
      </c>
      <c r="H17" s="20"/>
      <c r="I17" s="5">
        <f t="shared" si="0"/>
        <v>0</v>
      </c>
      <c r="J17" s="14" t="s">
        <v>34</v>
      </c>
      <c r="K17" s="5"/>
      <c r="L17" s="9">
        <f t="shared" si="1"/>
        <v>0</v>
      </c>
      <c r="M17" s="9"/>
      <c r="N17" s="9"/>
      <c r="O17" s="9">
        <f t="shared" si="2"/>
        <v>0</v>
      </c>
      <c r="P17" s="9"/>
      <c r="Q17" s="9"/>
      <c r="R17" s="9">
        <f t="shared" si="3"/>
        <v>0</v>
      </c>
      <c r="S17" s="9"/>
      <c r="T17" s="9"/>
      <c r="U17" s="9">
        <f t="shared" si="4"/>
        <v>0</v>
      </c>
      <c r="V17" s="9"/>
      <c r="W17" s="9"/>
      <c r="X17" s="9">
        <f t="shared" si="5"/>
        <v>0</v>
      </c>
      <c r="Y17" s="9"/>
      <c r="Z17" s="9"/>
      <c r="AA17" s="10">
        <f t="shared" si="6"/>
        <v>784000</v>
      </c>
      <c r="AB17" s="11"/>
    </row>
    <row r="18" spans="1:28" ht="15.75" hidden="1" x14ac:dyDescent="0.25">
      <c r="A18" s="12"/>
      <c r="B18" s="5" t="s">
        <v>115</v>
      </c>
      <c r="C18" s="6">
        <v>4940000</v>
      </c>
      <c r="D18" s="7"/>
      <c r="E18" s="5"/>
      <c r="F18" s="5"/>
      <c r="G18" s="5"/>
      <c r="H18" s="5"/>
      <c r="I18" s="5"/>
      <c r="J18" s="8" t="s">
        <v>24</v>
      </c>
      <c r="K18" s="5"/>
      <c r="L18" s="9">
        <f t="shared" si="1"/>
        <v>0</v>
      </c>
      <c r="M18" s="9"/>
      <c r="N18" s="9"/>
      <c r="O18" s="9">
        <f t="shared" si="2"/>
        <v>0</v>
      </c>
      <c r="P18" s="9"/>
      <c r="Q18" s="9"/>
      <c r="R18" s="9">
        <f t="shared" si="3"/>
        <v>0</v>
      </c>
      <c r="S18" s="9"/>
      <c r="T18" s="9"/>
      <c r="U18" s="9">
        <f t="shared" si="4"/>
        <v>0</v>
      </c>
      <c r="V18" s="9"/>
      <c r="W18" s="9"/>
      <c r="X18" s="9">
        <f t="shared" si="5"/>
        <v>0</v>
      </c>
      <c r="Y18" s="9"/>
      <c r="Z18" s="9"/>
      <c r="AA18" s="10">
        <f t="shared" si="6"/>
        <v>4940000</v>
      </c>
      <c r="AB18" s="11">
        <v>45590</v>
      </c>
    </row>
    <row r="19" spans="1:28" ht="15.75" hidden="1" x14ac:dyDescent="0.25">
      <c r="A19" s="12"/>
      <c r="B19" s="5" t="s">
        <v>116</v>
      </c>
      <c r="C19" s="5">
        <v>-240000</v>
      </c>
      <c r="D19" s="5" t="s">
        <v>31</v>
      </c>
      <c r="E19" s="5" t="s">
        <v>117</v>
      </c>
      <c r="F19" s="5">
        <v>307.39999999999998</v>
      </c>
      <c r="G19" s="5" t="s">
        <v>51</v>
      </c>
      <c r="H19" s="5"/>
      <c r="I19" s="5">
        <v>0</v>
      </c>
      <c r="J19" s="14" t="s">
        <v>34</v>
      </c>
      <c r="K19" s="5"/>
      <c r="L19" s="9">
        <f t="shared" si="1"/>
        <v>0</v>
      </c>
      <c r="M19" s="9"/>
      <c r="N19" s="9"/>
      <c r="O19" s="9">
        <f t="shared" si="2"/>
        <v>0</v>
      </c>
      <c r="P19" s="9"/>
      <c r="Q19" s="9"/>
      <c r="R19" s="9">
        <f t="shared" si="3"/>
        <v>0</v>
      </c>
      <c r="S19" s="9"/>
      <c r="T19" s="9"/>
      <c r="U19" s="9">
        <f t="shared" si="4"/>
        <v>0</v>
      </c>
      <c r="V19" s="9"/>
      <c r="W19" s="9"/>
      <c r="X19" s="9">
        <f t="shared" si="5"/>
        <v>0</v>
      </c>
      <c r="Y19" s="9"/>
      <c r="Z19" s="9"/>
      <c r="AA19" s="10">
        <f t="shared" si="6"/>
        <v>-240000</v>
      </c>
      <c r="AB19" s="11"/>
    </row>
    <row r="20" spans="1:28" ht="15.75" hidden="1" x14ac:dyDescent="0.25">
      <c r="A20" s="17"/>
      <c r="B20" s="20" t="s">
        <v>118</v>
      </c>
      <c r="C20" s="20">
        <v>-920000</v>
      </c>
      <c r="D20" s="20" t="s">
        <v>41</v>
      </c>
      <c r="E20" s="20"/>
      <c r="F20" s="20"/>
      <c r="G20" s="20" t="s">
        <v>29</v>
      </c>
      <c r="H20" s="20"/>
      <c r="I20" s="5">
        <f>F20*H20</f>
        <v>0</v>
      </c>
      <c r="J20" s="14" t="s">
        <v>34</v>
      </c>
      <c r="K20" s="5" t="s">
        <v>119</v>
      </c>
      <c r="L20" s="9">
        <f t="shared" si="1"/>
        <v>0</v>
      </c>
      <c r="M20" s="9"/>
      <c r="N20" s="9"/>
      <c r="O20" s="9">
        <f t="shared" si="2"/>
        <v>0</v>
      </c>
      <c r="P20" s="9"/>
      <c r="Q20" s="9"/>
      <c r="R20" s="9">
        <f t="shared" si="3"/>
        <v>0</v>
      </c>
      <c r="S20" s="9"/>
      <c r="T20" s="9"/>
      <c r="U20" s="9">
        <f t="shared" si="4"/>
        <v>0</v>
      </c>
      <c r="V20" s="9"/>
      <c r="W20" s="9"/>
      <c r="X20" s="9">
        <f t="shared" si="5"/>
        <v>0</v>
      </c>
      <c r="Y20" s="9"/>
      <c r="Z20" s="9"/>
      <c r="AA20" s="10">
        <f t="shared" si="6"/>
        <v>-920000</v>
      </c>
      <c r="AB20" s="11">
        <v>45523</v>
      </c>
    </row>
    <row r="21" spans="1:28" ht="15.75" hidden="1" x14ac:dyDescent="0.25">
      <c r="A21" s="12"/>
      <c r="B21" s="5" t="s">
        <v>120</v>
      </c>
      <c r="C21" s="6">
        <v>3628</v>
      </c>
      <c r="D21" s="7"/>
      <c r="E21" s="5"/>
      <c r="F21" s="5"/>
      <c r="G21" s="5"/>
      <c r="H21" s="5"/>
      <c r="I21" s="5"/>
      <c r="J21" s="8" t="s">
        <v>24</v>
      </c>
      <c r="K21" s="5"/>
      <c r="L21" s="9">
        <f t="shared" si="1"/>
        <v>0</v>
      </c>
      <c r="M21" s="9"/>
      <c r="N21" s="9"/>
      <c r="O21" s="9">
        <f t="shared" si="2"/>
        <v>0</v>
      </c>
      <c r="P21" s="9"/>
      <c r="Q21" s="9"/>
      <c r="R21" s="9">
        <f t="shared" si="3"/>
        <v>0</v>
      </c>
      <c r="S21" s="9"/>
      <c r="T21" s="9"/>
      <c r="U21" s="9">
        <f t="shared" si="4"/>
        <v>0</v>
      </c>
      <c r="V21" s="9"/>
      <c r="W21" s="9"/>
      <c r="X21" s="9">
        <f t="shared" si="5"/>
        <v>0</v>
      </c>
      <c r="Y21" s="9"/>
      <c r="Z21" s="9"/>
      <c r="AA21" s="10">
        <f t="shared" si="6"/>
        <v>3628</v>
      </c>
      <c r="AB21" s="11"/>
    </row>
    <row r="22" spans="1:28" ht="15.75" hidden="1" x14ac:dyDescent="0.25">
      <c r="A22" s="12"/>
      <c r="B22" s="5" t="s">
        <v>87</v>
      </c>
      <c r="C22" s="5">
        <v>-2642000</v>
      </c>
      <c r="D22" s="5" t="s">
        <v>31</v>
      </c>
      <c r="E22" s="5"/>
      <c r="F22" s="5"/>
      <c r="G22" s="5" t="s">
        <v>29</v>
      </c>
      <c r="H22" s="5"/>
      <c r="I22" s="5">
        <f t="shared" ref="I22:I54" si="7">F22*H22</f>
        <v>0</v>
      </c>
      <c r="J22" s="14" t="s">
        <v>34</v>
      </c>
      <c r="K22" s="5"/>
      <c r="L22" s="9">
        <f t="shared" si="1"/>
        <v>0</v>
      </c>
      <c r="M22" s="9"/>
      <c r="N22" s="9"/>
      <c r="O22" s="9">
        <f t="shared" si="2"/>
        <v>0</v>
      </c>
      <c r="P22" s="9"/>
      <c r="Q22" s="9"/>
      <c r="R22" s="9">
        <f t="shared" si="3"/>
        <v>0</v>
      </c>
      <c r="S22" s="9"/>
      <c r="T22" s="9"/>
      <c r="U22" s="9">
        <f t="shared" si="4"/>
        <v>0</v>
      </c>
      <c r="V22" s="9"/>
      <c r="W22" s="9"/>
      <c r="X22" s="9">
        <f t="shared" si="5"/>
        <v>0</v>
      </c>
      <c r="Y22" s="9"/>
      <c r="Z22" s="9"/>
      <c r="AA22" s="10">
        <f t="shared" si="6"/>
        <v>-2642000</v>
      </c>
      <c r="AB22" s="11"/>
    </row>
    <row r="23" spans="1:28" ht="15.75" hidden="1" x14ac:dyDescent="0.25">
      <c r="A23" s="17"/>
      <c r="B23" s="20" t="s">
        <v>124</v>
      </c>
      <c r="C23" s="20">
        <v>-300000</v>
      </c>
      <c r="D23" s="20"/>
      <c r="E23" s="20"/>
      <c r="F23" s="20"/>
      <c r="G23" s="20"/>
      <c r="H23" s="20"/>
      <c r="I23" s="5">
        <f t="shared" si="7"/>
        <v>0</v>
      </c>
      <c r="J23" s="14" t="s">
        <v>34</v>
      </c>
      <c r="K23" s="20" t="s">
        <v>125</v>
      </c>
      <c r="L23" s="9">
        <f t="shared" si="1"/>
        <v>0</v>
      </c>
      <c r="M23" s="9"/>
      <c r="N23" s="9"/>
      <c r="O23" s="9">
        <f t="shared" si="2"/>
        <v>0</v>
      </c>
      <c r="P23" s="9"/>
      <c r="Q23" s="9"/>
      <c r="R23" s="9">
        <f t="shared" si="3"/>
        <v>0</v>
      </c>
      <c r="S23" s="9"/>
      <c r="T23" s="9"/>
      <c r="U23" s="9">
        <f t="shared" si="4"/>
        <v>0</v>
      </c>
      <c r="V23" s="9"/>
      <c r="W23" s="9"/>
      <c r="X23" s="9">
        <f t="shared" si="5"/>
        <v>0</v>
      </c>
      <c r="Y23" s="9"/>
      <c r="Z23" s="9"/>
      <c r="AA23" s="10">
        <f t="shared" si="6"/>
        <v>-300000</v>
      </c>
      <c r="AB23" s="11">
        <v>45589</v>
      </c>
    </row>
    <row r="24" spans="1:28" ht="15.75" hidden="1" x14ac:dyDescent="0.25">
      <c r="A24" s="17">
        <v>45604</v>
      </c>
      <c r="B24" s="20" t="s">
        <v>142</v>
      </c>
      <c r="C24" s="20">
        <v>-260000</v>
      </c>
      <c r="D24" s="20" t="s">
        <v>31</v>
      </c>
      <c r="E24" s="20" t="s">
        <v>95</v>
      </c>
      <c r="F24" s="20">
        <v>10000</v>
      </c>
      <c r="G24" s="20" t="s">
        <v>29</v>
      </c>
      <c r="H24" s="20"/>
      <c r="I24" s="5">
        <f t="shared" si="7"/>
        <v>0</v>
      </c>
      <c r="J24" s="14" t="s">
        <v>34</v>
      </c>
      <c r="K24" s="25"/>
      <c r="L24" s="9">
        <f t="shared" si="1"/>
        <v>0</v>
      </c>
      <c r="M24" s="9"/>
      <c r="N24" s="9"/>
      <c r="O24" s="9">
        <f t="shared" si="2"/>
        <v>0</v>
      </c>
      <c r="P24" s="9"/>
      <c r="Q24" s="9"/>
      <c r="R24" s="9">
        <f t="shared" si="3"/>
        <v>0</v>
      </c>
      <c r="S24" s="9"/>
      <c r="T24" s="9"/>
      <c r="U24" s="9">
        <f t="shared" si="4"/>
        <v>0</v>
      </c>
      <c r="V24" s="9"/>
      <c r="W24" s="9"/>
      <c r="X24" s="9">
        <f t="shared" si="5"/>
        <v>0</v>
      </c>
      <c r="Y24" s="9"/>
      <c r="Z24" s="9"/>
      <c r="AA24" s="10">
        <f t="shared" si="6"/>
        <v>-260000</v>
      </c>
      <c r="AB24" s="11">
        <v>45635</v>
      </c>
    </row>
    <row r="25" spans="1:28" ht="15.75" hidden="1" x14ac:dyDescent="0.25">
      <c r="A25" s="17">
        <v>45612</v>
      </c>
      <c r="B25" s="20" t="s">
        <v>81</v>
      </c>
      <c r="C25" s="20">
        <v>572899.99999999907</v>
      </c>
      <c r="D25" s="20" t="s">
        <v>36</v>
      </c>
      <c r="E25" s="20" t="s">
        <v>143</v>
      </c>
      <c r="F25" s="20">
        <v>143.69999999999999</v>
      </c>
      <c r="G25" s="20" t="s">
        <v>51</v>
      </c>
      <c r="H25" s="20"/>
      <c r="I25" s="20">
        <f t="shared" si="7"/>
        <v>0</v>
      </c>
      <c r="J25" s="16" t="s">
        <v>38</v>
      </c>
      <c r="K25" s="25"/>
      <c r="L25" s="9">
        <f t="shared" si="1"/>
        <v>0</v>
      </c>
      <c r="M25" s="9"/>
      <c r="N25" s="9"/>
      <c r="O25" s="9">
        <f t="shared" si="2"/>
        <v>0</v>
      </c>
      <c r="P25" s="9"/>
      <c r="Q25" s="9"/>
      <c r="R25" s="9">
        <f t="shared" si="3"/>
        <v>0</v>
      </c>
      <c r="S25" s="9"/>
      <c r="T25" s="9"/>
      <c r="U25" s="9">
        <f t="shared" si="4"/>
        <v>0</v>
      </c>
      <c r="V25" s="9"/>
      <c r="W25" s="9"/>
      <c r="X25" s="9">
        <f t="shared" si="5"/>
        <v>0</v>
      </c>
      <c r="Y25" s="9"/>
      <c r="Z25" s="9"/>
      <c r="AA25" s="10">
        <f t="shared" si="6"/>
        <v>572899.99999999907</v>
      </c>
      <c r="AB25" s="11"/>
    </row>
    <row r="26" spans="1:28" ht="15.75" hidden="1" x14ac:dyDescent="0.25">
      <c r="A26" s="17">
        <v>45616</v>
      </c>
      <c r="B26" s="20" t="s">
        <v>81</v>
      </c>
      <c r="C26" s="20">
        <v>3962100</v>
      </c>
      <c r="D26" s="20" t="s">
        <v>36</v>
      </c>
      <c r="E26" s="20" t="s">
        <v>143</v>
      </c>
      <c r="F26" s="20">
        <v>84.3</v>
      </c>
      <c r="G26" s="20" t="s">
        <v>51</v>
      </c>
      <c r="H26" s="20"/>
      <c r="I26" s="20">
        <f t="shared" si="7"/>
        <v>0</v>
      </c>
      <c r="J26" s="8" t="s">
        <v>26</v>
      </c>
      <c r="K26" s="25"/>
      <c r="L26" s="9">
        <f t="shared" si="1"/>
        <v>0</v>
      </c>
      <c r="M26" s="9"/>
      <c r="N26" s="9"/>
      <c r="O26" s="9">
        <f t="shared" si="2"/>
        <v>0</v>
      </c>
      <c r="P26" s="9"/>
      <c r="Q26" s="9"/>
      <c r="R26" s="9">
        <f t="shared" si="3"/>
        <v>0</v>
      </c>
      <c r="S26" s="9"/>
      <c r="T26" s="9"/>
      <c r="U26" s="9">
        <f t="shared" si="4"/>
        <v>0</v>
      </c>
      <c r="V26" s="9"/>
      <c r="W26" s="9"/>
      <c r="X26" s="9">
        <f t="shared" si="5"/>
        <v>0</v>
      </c>
      <c r="Y26" s="9"/>
      <c r="Z26" s="9"/>
      <c r="AA26" s="10">
        <f t="shared" si="6"/>
        <v>3962100</v>
      </c>
      <c r="AB26" s="11"/>
    </row>
    <row r="27" spans="1:28" ht="15.75" hidden="1" x14ac:dyDescent="0.25">
      <c r="A27" s="17">
        <v>45617</v>
      </c>
      <c r="B27" s="20" t="s">
        <v>81</v>
      </c>
      <c r="C27" s="20">
        <v>4000000</v>
      </c>
      <c r="D27" s="20" t="s">
        <v>36</v>
      </c>
      <c r="E27" s="20" t="s">
        <v>91</v>
      </c>
      <c r="F27" s="20">
        <v>1000</v>
      </c>
      <c r="G27" s="20" t="s">
        <v>29</v>
      </c>
      <c r="H27" s="20"/>
      <c r="I27" s="20">
        <f t="shared" si="7"/>
        <v>0</v>
      </c>
      <c r="J27" s="8" t="s">
        <v>26</v>
      </c>
      <c r="K27" s="25"/>
      <c r="L27" s="9">
        <f t="shared" si="1"/>
        <v>0</v>
      </c>
      <c r="M27" s="9"/>
      <c r="N27" s="9"/>
      <c r="O27" s="9">
        <f t="shared" si="2"/>
        <v>0</v>
      </c>
      <c r="P27" s="9"/>
      <c r="Q27" s="9"/>
      <c r="R27" s="9">
        <f t="shared" si="3"/>
        <v>0</v>
      </c>
      <c r="S27" s="9"/>
      <c r="T27" s="9"/>
      <c r="U27" s="9">
        <f t="shared" si="4"/>
        <v>0</v>
      </c>
      <c r="V27" s="9"/>
      <c r="W27" s="9"/>
      <c r="X27" s="9">
        <f t="shared" si="5"/>
        <v>0</v>
      </c>
      <c r="Y27" s="9"/>
      <c r="Z27" s="9"/>
      <c r="AA27" s="10">
        <f t="shared" si="6"/>
        <v>4000000</v>
      </c>
      <c r="AB27" s="11"/>
    </row>
    <row r="28" spans="1:28" ht="15.75" hidden="1" x14ac:dyDescent="0.25">
      <c r="A28" s="17">
        <v>45619</v>
      </c>
      <c r="B28" s="20" t="s">
        <v>81</v>
      </c>
      <c r="C28" s="20">
        <v>1090400</v>
      </c>
      <c r="D28" s="20" t="s">
        <v>36</v>
      </c>
      <c r="E28" s="20" t="s">
        <v>98</v>
      </c>
      <c r="F28" s="20">
        <v>23.2</v>
      </c>
      <c r="G28" s="20" t="s">
        <v>51</v>
      </c>
      <c r="H28" s="20"/>
      <c r="I28" s="20">
        <f t="shared" si="7"/>
        <v>0</v>
      </c>
      <c r="J28" s="8" t="s">
        <v>26</v>
      </c>
      <c r="K28" s="25"/>
      <c r="L28" s="9">
        <f t="shared" si="1"/>
        <v>0</v>
      </c>
      <c r="M28" s="9"/>
      <c r="N28" s="9"/>
      <c r="O28" s="9">
        <f t="shared" si="2"/>
        <v>0</v>
      </c>
      <c r="P28" s="9"/>
      <c r="Q28" s="9"/>
      <c r="R28" s="9">
        <f t="shared" si="3"/>
        <v>0</v>
      </c>
      <c r="S28" s="9"/>
      <c r="T28" s="9"/>
      <c r="U28" s="9">
        <f t="shared" si="4"/>
        <v>0</v>
      </c>
      <c r="V28" s="9"/>
      <c r="W28" s="9"/>
      <c r="X28" s="9">
        <f t="shared" si="5"/>
        <v>0</v>
      </c>
      <c r="Y28" s="9"/>
      <c r="Z28" s="9"/>
      <c r="AA28" s="10">
        <f t="shared" si="6"/>
        <v>1090400</v>
      </c>
      <c r="AB28" s="11"/>
    </row>
    <row r="29" spans="1:28" ht="15.75" hidden="1" x14ac:dyDescent="0.25">
      <c r="A29" s="26">
        <v>45639</v>
      </c>
      <c r="B29" s="20" t="s">
        <v>196</v>
      </c>
      <c r="C29" s="20">
        <v>-2112000</v>
      </c>
      <c r="D29" s="20" t="s">
        <v>31</v>
      </c>
      <c r="E29" s="20" t="s">
        <v>61</v>
      </c>
      <c r="F29" s="20">
        <v>20</v>
      </c>
      <c r="G29" s="20" t="s">
        <v>25</v>
      </c>
      <c r="H29" s="20"/>
      <c r="I29" s="20">
        <f t="shared" si="7"/>
        <v>0</v>
      </c>
      <c r="J29" s="31" t="s">
        <v>34</v>
      </c>
      <c r="K29" s="20"/>
      <c r="L29" s="9">
        <f t="shared" si="1"/>
        <v>0</v>
      </c>
      <c r="M29" s="9"/>
      <c r="N29" s="9"/>
      <c r="O29" s="9">
        <f t="shared" si="2"/>
        <v>0</v>
      </c>
      <c r="P29" s="9"/>
      <c r="Q29" s="9"/>
      <c r="R29" s="9">
        <f t="shared" si="3"/>
        <v>0</v>
      </c>
      <c r="S29" s="9"/>
      <c r="T29" s="9"/>
      <c r="U29" s="9">
        <f t="shared" si="4"/>
        <v>0</v>
      </c>
      <c r="V29" s="9"/>
      <c r="W29" s="9"/>
      <c r="X29" s="9">
        <f t="shared" si="5"/>
        <v>0</v>
      </c>
      <c r="Y29" s="9"/>
      <c r="Z29" s="9"/>
      <c r="AA29" s="10">
        <f t="shared" si="6"/>
        <v>-2112000</v>
      </c>
      <c r="AB29" s="11">
        <v>45490</v>
      </c>
    </row>
    <row r="30" spans="1:28" ht="15.75" hidden="1" x14ac:dyDescent="0.25">
      <c r="A30" s="26">
        <v>45644</v>
      </c>
      <c r="B30" s="27" t="s">
        <v>165</v>
      </c>
      <c r="C30" s="20">
        <v>-1020000</v>
      </c>
      <c r="D30" s="27" t="s">
        <v>31</v>
      </c>
      <c r="E30" s="20" t="s">
        <v>139</v>
      </c>
      <c r="F30" s="20">
        <v>2</v>
      </c>
      <c r="G30" s="20" t="s">
        <v>23</v>
      </c>
      <c r="H30" s="20"/>
      <c r="I30" s="20">
        <f t="shared" si="7"/>
        <v>0</v>
      </c>
      <c r="J30" s="31" t="s">
        <v>34</v>
      </c>
      <c r="K30" s="20" t="s">
        <v>273</v>
      </c>
      <c r="L30" s="9">
        <f t="shared" si="1"/>
        <v>0</v>
      </c>
      <c r="M30" s="9"/>
      <c r="N30" s="9"/>
      <c r="O30" s="9">
        <f t="shared" si="2"/>
        <v>0</v>
      </c>
      <c r="P30" s="9"/>
      <c r="Q30" s="9"/>
      <c r="R30" s="9">
        <f t="shared" si="3"/>
        <v>0</v>
      </c>
      <c r="S30" s="9"/>
      <c r="T30" s="9"/>
      <c r="U30" s="9">
        <f t="shared" si="4"/>
        <v>0</v>
      </c>
      <c r="V30" s="9"/>
      <c r="W30" s="9"/>
      <c r="X30" s="9">
        <f t="shared" si="5"/>
        <v>0</v>
      </c>
      <c r="Y30" s="9"/>
      <c r="Z30" s="9"/>
      <c r="AA30" s="10">
        <f t="shared" si="6"/>
        <v>-1020000</v>
      </c>
      <c r="AB30" s="11">
        <v>45685</v>
      </c>
    </row>
    <row r="31" spans="1:28" ht="15.75" hidden="1" x14ac:dyDescent="0.25">
      <c r="A31" s="26">
        <v>45645</v>
      </c>
      <c r="B31" s="20" t="s">
        <v>199</v>
      </c>
      <c r="C31" s="20">
        <v>-1056000</v>
      </c>
      <c r="D31" s="20" t="s">
        <v>31</v>
      </c>
      <c r="E31" s="20" t="s">
        <v>70</v>
      </c>
      <c r="F31" s="20">
        <v>100</v>
      </c>
      <c r="G31" s="20" t="s">
        <v>29</v>
      </c>
      <c r="H31" s="20"/>
      <c r="I31" s="20">
        <f t="shared" si="7"/>
        <v>0</v>
      </c>
      <c r="J31" s="14" t="s">
        <v>34</v>
      </c>
      <c r="K31" s="5" t="s">
        <v>200</v>
      </c>
      <c r="L31" s="9">
        <f t="shared" si="1"/>
        <v>0</v>
      </c>
      <c r="M31" s="9"/>
      <c r="N31" s="9"/>
      <c r="O31" s="9">
        <f t="shared" si="2"/>
        <v>0</v>
      </c>
      <c r="P31" s="9"/>
      <c r="Q31" s="9"/>
      <c r="R31" s="9">
        <f t="shared" si="3"/>
        <v>0</v>
      </c>
      <c r="S31" s="9"/>
      <c r="T31" s="9"/>
      <c r="U31" s="9">
        <f t="shared" si="4"/>
        <v>0</v>
      </c>
      <c r="V31" s="9"/>
      <c r="W31" s="9"/>
      <c r="X31" s="9">
        <f t="shared" si="5"/>
        <v>0</v>
      </c>
      <c r="Y31" s="9"/>
      <c r="Z31" s="9"/>
      <c r="AA31" s="10">
        <f t="shared" si="6"/>
        <v>-1056000</v>
      </c>
      <c r="AB31" s="11">
        <v>45390</v>
      </c>
    </row>
    <row r="32" spans="1:28" ht="15.75" hidden="1" x14ac:dyDescent="0.25">
      <c r="A32" s="26">
        <v>45646</v>
      </c>
      <c r="B32" s="20" t="s">
        <v>208</v>
      </c>
      <c r="C32" s="20">
        <v>-1354000</v>
      </c>
      <c r="D32" s="27" t="s">
        <v>31</v>
      </c>
      <c r="E32" s="20" t="s">
        <v>184</v>
      </c>
      <c r="F32" s="20">
        <v>49.1</v>
      </c>
      <c r="G32" s="20" t="s">
        <v>51</v>
      </c>
      <c r="H32" s="27"/>
      <c r="I32" s="20">
        <f t="shared" si="7"/>
        <v>0</v>
      </c>
      <c r="J32" s="14" t="s">
        <v>34</v>
      </c>
      <c r="K32" s="20"/>
      <c r="L32" s="9">
        <f t="shared" si="1"/>
        <v>0</v>
      </c>
      <c r="M32" s="9"/>
      <c r="N32" s="9"/>
      <c r="O32" s="9">
        <f t="shared" si="2"/>
        <v>0</v>
      </c>
      <c r="P32" s="9"/>
      <c r="Q32" s="9"/>
      <c r="R32" s="9">
        <f t="shared" si="3"/>
        <v>0</v>
      </c>
      <c r="S32" s="9"/>
      <c r="T32" s="9"/>
      <c r="U32" s="9">
        <f t="shared" si="4"/>
        <v>0</v>
      </c>
      <c r="V32" s="9"/>
      <c r="W32" s="9"/>
      <c r="X32" s="9">
        <f t="shared" si="5"/>
        <v>0</v>
      </c>
      <c r="Y32" s="9"/>
      <c r="Z32" s="9"/>
      <c r="AA32" s="10">
        <f t="shared" si="6"/>
        <v>-1354000</v>
      </c>
      <c r="AB32" s="11">
        <v>45653</v>
      </c>
    </row>
    <row r="33" spans="1:28" ht="15.75" hidden="1" x14ac:dyDescent="0.25">
      <c r="A33" s="39" t="s">
        <v>242</v>
      </c>
      <c r="B33" s="35" t="s">
        <v>81</v>
      </c>
      <c r="C33" s="35">
        <v>3600000</v>
      </c>
      <c r="D33" s="35" t="s">
        <v>31</v>
      </c>
      <c r="E33" s="35" t="s">
        <v>110</v>
      </c>
      <c r="F33" s="35">
        <v>1600</v>
      </c>
      <c r="G33" s="35" t="s">
        <v>29</v>
      </c>
      <c r="H33" s="35"/>
      <c r="I33" s="20">
        <f t="shared" si="7"/>
        <v>0</v>
      </c>
      <c r="J33" s="36" t="s">
        <v>26</v>
      </c>
      <c r="K33" s="20"/>
      <c r="L33" s="9">
        <f t="shared" si="1"/>
        <v>0</v>
      </c>
      <c r="M33" s="9"/>
      <c r="N33" s="9"/>
      <c r="O33" s="9">
        <f t="shared" si="2"/>
        <v>0</v>
      </c>
      <c r="P33" s="9"/>
      <c r="Q33" s="9"/>
      <c r="R33" s="9">
        <f t="shared" si="3"/>
        <v>0</v>
      </c>
      <c r="S33" s="9"/>
      <c r="T33" s="9"/>
      <c r="U33" s="9">
        <f t="shared" si="4"/>
        <v>0</v>
      </c>
      <c r="V33" s="9"/>
      <c r="W33" s="9"/>
      <c r="X33" s="9">
        <f t="shared" si="5"/>
        <v>0</v>
      </c>
      <c r="Y33" s="9"/>
      <c r="Z33" s="9"/>
      <c r="AA33" s="10">
        <f t="shared" si="6"/>
        <v>3600000</v>
      </c>
      <c r="AB33" s="11"/>
    </row>
    <row r="34" spans="1:28" ht="15.75" hidden="1" x14ac:dyDescent="0.25">
      <c r="A34" s="39">
        <v>45664</v>
      </c>
      <c r="B34" s="33" t="s">
        <v>81</v>
      </c>
      <c r="C34" s="33">
        <v>2700000</v>
      </c>
      <c r="D34" s="33" t="s">
        <v>31</v>
      </c>
      <c r="E34" s="33" t="s">
        <v>110</v>
      </c>
      <c r="F34" s="33">
        <v>1200</v>
      </c>
      <c r="G34" s="35" t="s">
        <v>29</v>
      </c>
      <c r="H34" s="33"/>
      <c r="I34" s="20">
        <f t="shared" si="7"/>
        <v>0</v>
      </c>
      <c r="J34" s="34" t="s">
        <v>26</v>
      </c>
      <c r="K34" s="20"/>
      <c r="L34" s="9">
        <f t="shared" si="1"/>
        <v>0</v>
      </c>
      <c r="M34" s="9"/>
      <c r="N34" s="9"/>
      <c r="O34" s="9">
        <f t="shared" si="2"/>
        <v>0</v>
      </c>
      <c r="P34" s="9"/>
      <c r="Q34" s="9"/>
      <c r="R34" s="9">
        <f t="shared" si="3"/>
        <v>0</v>
      </c>
      <c r="S34" s="9"/>
      <c r="T34" s="9"/>
      <c r="U34" s="9">
        <f t="shared" si="4"/>
        <v>0</v>
      </c>
      <c r="V34" s="9"/>
      <c r="W34" s="9"/>
      <c r="X34" s="9">
        <f t="shared" si="5"/>
        <v>0</v>
      </c>
      <c r="Y34" s="9"/>
      <c r="Z34" s="9"/>
      <c r="AA34" s="10">
        <f t="shared" si="6"/>
        <v>2700000</v>
      </c>
      <c r="AB34" s="11"/>
    </row>
    <row r="35" spans="1:28" ht="15.75" hidden="1" x14ac:dyDescent="0.25">
      <c r="A35" s="39">
        <v>45664</v>
      </c>
      <c r="B35" s="33" t="s">
        <v>81</v>
      </c>
      <c r="C35" s="33">
        <v>328750</v>
      </c>
      <c r="D35" s="33" t="s">
        <v>31</v>
      </c>
      <c r="E35" s="33" t="s">
        <v>213</v>
      </c>
      <c r="F35" s="33">
        <v>125</v>
      </c>
      <c r="G35" s="35" t="s">
        <v>29</v>
      </c>
      <c r="H35" s="33"/>
      <c r="I35" s="20">
        <f t="shared" si="7"/>
        <v>0</v>
      </c>
      <c r="J35" s="34" t="s">
        <v>26</v>
      </c>
      <c r="K35" s="20"/>
      <c r="L35" s="9">
        <f t="shared" si="1"/>
        <v>0</v>
      </c>
      <c r="M35" s="9"/>
      <c r="N35" s="9"/>
      <c r="O35" s="9">
        <f t="shared" si="2"/>
        <v>0</v>
      </c>
      <c r="P35" s="9"/>
      <c r="Q35" s="9"/>
      <c r="R35" s="9">
        <f t="shared" si="3"/>
        <v>0</v>
      </c>
      <c r="S35" s="9"/>
      <c r="T35" s="9"/>
      <c r="U35" s="9">
        <f t="shared" si="4"/>
        <v>0</v>
      </c>
      <c r="V35" s="9"/>
      <c r="W35" s="9"/>
      <c r="X35" s="9">
        <f t="shared" si="5"/>
        <v>0</v>
      </c>
      <c r="Y35" s="9"/>
      <c r="Z35" s="9"/>
      <c r="AA35" s="10">
        <f t="shared" si="6"/>
        <v>328750</v>
      </c>
      <c r="AB35" s="11"/>
    </row>
    <row r="36" spans="1:28" ht="15.75" hidden="1" x14ac:dyDescent="0.25">
      <c r="A36" s="32"/>
      <c r="B36" s="33" t="s">
        <v>53</v>
      </c>
      <c r="C36" s="33">
        <v>-1333000</v>
      </c>
      <c r="D36" s="33"/>
      <c r="E36" s="33"/>
      <c r="F36" s="33"/>
      <c r="G36" s="33"/>
      <c r="H36" s="33"/>
      <c r="I36" s="20">
        <f t="shared" si="7"/>
        <v>0</v>
      </c>
      <c r="J36" s="37" t="s">
        <v>34</v>
      </c>
      <c r="K36" s="20" t="s">
        <v>321</v>
      </c>
      <c r="L36" s="9">
        <f t="shared" si="1"/>
        <v>0</v>
      </c>
      <c r="M36" s="9"/>
      <c r="N36" s="9"/>
      <c r="O36" s="9">
        <f t="shared" si="2"/>
        <v>0</v>
      </c>
      <c r="P36" s="9"/>
      <c r="Q36" s="9"/>
      <c r="R36" s="9">
        <f t="shared" si="3"/>
        <v>0</v>
      </c>
      <c r="S36" s="9"/>
      <c r="T36" s="9"/>
      <c r="U36" s="9">
        <f t="shared" si="4"/>
        <v>0</v>
      </c>
      <c r="V36" s="9"/>
      <c r="W36" s="9"/>
      <c r="X36" s="9">
        <f t="shared" si="5"/>
        <v>0</v>
      </c>
      <c r="Y36" s="9"/>
      <c r="Z36" s="9"/>
      <c r="AA36" s="10">
        <f t="shared" si="6"/>
        <v>-1333000</v>
      </c>
      <c r="AB36" s="11">
        <v>45666</v>
      </c>
    </row>
    <row r="37" spans="1:28" ht="15.75" hidden="1" x14ac:dyDescent="0.25">
      <c r="A37" s="32">
        <v>45674</v>
      </c>
      <c r="B37" s="33" t="s">
        <v>404</v>
      </c>
      <c r="C37" s="33">
        <v>26828000</v>
      </c>
      <c r="D37" s="33" t="s">
        <v>31</v>
      </c>
      <c r="E37" s="33" t="s">
        <v>106</v>
      </c>
      <c r="F37" s="33">
        <v>4350</v>
      </c>
      <c r="G37" s="33" t="s">
        <v>51</v>
      </c>
      <c r="H37" s="33"/>
      <c r="I37" s="20">
        <f t="shared" si="7"/>
        <v>0</v>
      </c>
      <c r="J37" s="42" t="s">
        <v>43</v>
      </c>
      <c r="K37" s="20"/>
      <c r="L37" s="9">
        <f t="shared" si="1"/>
        <v>25900000</v>
      </c>
      <c r="M37" s="9">
        <v>25900000</v>
      </c>
      <c r="N37" s="9"/>
      <c r="O37" s="9">
        <f t="shared" si="2"/>
        <v>0</v>
      </c>
      <c r="P37" s="9"/>
      <c r="Q37" s="9"/>
      <c r="R37" s="9">
        <f t="shared" si="3"/>
        <v>0</v>
      </c>
      <c r="S37" s="9"/>
      <c r="T37" s="9"/>
      <c r="U37" s="9">
        <f t="shared" si="4"/>
        <v>0</v>
      </c>
      <c r="V37" s="9"/>
      <c r="W37" s="9"/>
      <c r="X37" s="9">
        <f t="shared" si="5"/>
        <v>0</v>
      </c>
      <c r="Y37" s="9"/>
      <c r="Z37" s="9"/>
      <c r="AA37" s="10">
        <f t="shared" si="6"/>
        <v>928000</v>
      </c>
      <c r="AB37" s="11">
        <v>45772</v>
      </c>
    </row>
    <row r="38" spans="1:28" ht="15.75" hidden="1" x14ac:dyDescent="0.25">
      <c r="A38" s="32">
        <v>45674</v>
      </c>
      <c r="B38" s="33" t="s">
        <v>404</v>
      </c>
      <c r="C38" s="33">
        <v>1504000</v>
      </c>
      <c r="D38" s="33"/>
      <c r="E38" s="33" t="s">
        <v>411</v>
      </c>
      <c r="F38" s="33">
        <v>1</v>
      </c>
      <c r="G38" s="33"/>
      <c r="H38" s="33"/>
      <c r="I38" s="20">
        <f t="shared" si="7"/>
        <v>0</v>
      </c>
      <c r="J38" s="34" t="s">
        <v>26</v>
      </c>
      <c r="K38" s="20"/>
      <c r="L38" s="9">
        <f t="shared" si="1"/>
        <v>0</v>
      </c>
      <c r="M38" s="9"/>
      <c r="N38" s="9"/>
      <c r="O38" s="9">
        <f t="shared" si="2"/>
        <v>0</v>
      </c>
      <c r="P38" s="9"/>
      <c r="Q38" s="9"/>
      <c r="R38" s="9">
        <f t="shared" si="3"/>
        <v>0</v>
      </c>
      <c r="S38" s="9"/>
      <c r="T38" s="9"/>
      <c r="U38" s="9">
        <f t="shared" si="4"/>
        <v>0</v>
      </c>
      <c r="V38" s="9"/>
      <c r="W38" s="9"/>
      <c r="X38" s="9">
        <f t="shared" si="5"/>
        <v>0</v>
      </c>
      <c r="Y38" s="9"/>
      <c r="Z38" s="9"/>
      <c r="AA38" s="10">
        <f t="shared" si="6"/>
        <v>1504000</v>
      </c>
      <c r="AB38" s="11"/>
    </row>
    <row r="39" spans="1:28" ht="15.75" hidden="1" x14ac:dyDescent="0.25">
      <c r="A39" s="32">
        <v>45674</v>
      </c>
      <c r="B39" s="33" t="s">
        <v>404</v>
      </c>
      <c r="C39" s="33">
        <v>8552320</v>
      </c>
      <c r="D39" s="33" t="s">
        <v>31</v>
      </c>
      <c r="E39" s="33" t="s">
        <v>405</v>
      </c>
      <c r="F39" s="33">
        <v>664</v>
      </c>
      <c r="G39" s="33" t="s">
        <v>51</v>
      </c>
      <c r="H39" s="33"/>
      <c r="I39" s="20">
        <f t="shared" si="7"/>
        <v>0</v>
      </c>
      <c r="J39" s="34" t="s">
        <v>26</v>
      </c>
      <c r="K39" s="20"/>
      <c r="L39" s="9">
        <f t="shared" si="1"/>
        <v>0</v>
      </c>
      <c r="M39" s="9"/>
      <c r="N39" s="9"/>
      <c r="O39" s="9">
        <f t="shared" si="2"/>
        <v>0</v>
      </c>
      <c r="P39" s="9"/>
      <c r="Q39" s="9"/>
      <c r="R39" s="9">
        <f t="shared" si="3"/>
        <v>0</v>
      </c>
      <c r="S39" s="9"/>
      <c r="T39" s="9"/>
      <c r="U39" s="9">
        <f t="shared" si="4"/>
        <v>0</v>
      </c>
      <c r="V39" s="9"/>
      <c r="W39" s="9"/>
      <c r="X39" s="9">
        <f t="shared" si="5"/>
        <v>0</v>
      </c>
      <c r="Y39" s="9"/>
      <c r="Z39" s="9"/>
      <c r="AA39" s="10">
        <f t="shared" si="6"/>
        <v>8552320</v>
      </c>
      <c r="AB39" s="11"/>
    </row>
    <row r="40" spans="1:28" ht="15.75" hidden="1" x14ac:dyDescent="0.25">
      <c r="A40" s="39">
        <v>45677</v>
      </c>
      <c r="B40" s="33" t="s">
        <v>204</v>
      </c>
      <c r="C40" s="33">
        <v>7800000</v>
      </c>
      <c r="D40" s="33" t="s">
        <v>31</v>
      </c>
      <c r="E40" s="33" t="s">
        <v>132</v>
      </c>
      <c r="F40" s="33">
        <v>100</v>
      </c>
      <c r="G40" s="33" t="s">
        <v>51</v>
      </c>
      <c r="H40" s="33"/>
      <c r="I40" s="20">
        <f t="shared" si="7"/>
        <v>0</v>
      </c>
      <c r="J40" s="34" t="s">
        <v>43</v>
      </c>
      <c r="K40" s="20"/>
      <c r="L40" s="9">
        <f t="shared" si="1"/>
        <v>0</v>
      </c>
      <c r="M40" s="9"/>
      <c r="N40" s="9"/>
      <c r="O40" s="9">
        <f t="shared" si="2"/>
        <v>0</v>
      </c>
      <c r="P40" s="9"/>
      <c r="Q40" s="9"/>
      <c r="R40" s="9">
        <f t="shared" si="3"/>
        <v>0</v>
      </c>
      <c r="S40" s="9"/>
      <c r="T40" s="9"/>
      <c r="U40" s="9">
        <f t="shared" si="4"/>
        <v>0</v>
      </c>
      <c r="V40" s="9"/>
      <c r="W40" s="9"/>
      <c r="X40" s="9">
        <f t="shared" si="5"/>
        <v>0</v>
      </c>
      <c r="Y40" s="9"/>
      <c r="Z40" s="9"/>
      <c r="AA40" s="10">
        <f t="shared" si="6"/>
        <v>7800000</v>
      </c>
      <c r="AB40" s="11"/>
    </row>
    <row r="41" spans="1:28" ht="15.75" hidden="1" x14ac:dyDescent="0.25">
      <c r="A41" s="32">
        <v>45677</v>
      </c>
      <c r="B41" s="33" t="s">
        <v>133</v>
      </c>
      <c r="C41" s="33">
        <v>111100</v>
      </c>
      <c r="D41" s="33" t="s">
        <v>223</v>
      </c>
      <c r="E41" s="33" t="s">
        <v>150</v>
      </c>
      <c r="F41" s="33">
        <v>78.3</v>
      </c>
      <c r="G41" s="33" t="s">
        <v>51</v>
      </c>
      <c r="H41" s="33"/>
      <c r="I41" s="20">
        <f t="shared" si="7"/>
        <v>0</v>
      </c>
      <c r="J41" s="14" t="s">
        <v>240</v>
      </c>
      <c r="K41" s="20"/>
      <c r="L41" s="9">
        <f t="shared" si="1"/>
        <v>0</v>
      </c>
      <c r="M41" s="9"/>
      <c r="N41" s="9"/>
      <c r="O41" s="9">
        <f t="shared" si="2"/>
        <v>111100</v>
      </c>
      <c r="P41" s="9">
        <v>111100</v>
      </c>
      <c r="Q41" s="9"/>
      <c r="R41" s="9">
        <f t="shared" si="3"/>
        <v>0</v>
      </c>
      <c r="S41" s="9"/>
      <c r="T41" s="9"/>
      <c r="U41" s="9">
        <f t="shared" si="4"/>
        <v>0</v>
      </c>
      <c r="V41" s="9"/>
      <c r="W41" s="9"/>
      <c r="X41" s="9">
        <f t="shared" si="5"/>
        <v>0</v>
      </c>
      <c r="Y41" s="9"/>
      <c r="Z41" s="9"/>
      <c r="AA41" s="10">
        <f t="shared" si="6"/>
        <v>0</v>
      </c>
      <c r="AB41" s="11">
        <v>45761</v>
      </c>
    </row>
    <row r="42" spans="1:28" ht="15.75" hidden="1" x14ac:dyDescent="0.25">
      <c r="A42" s="39">
        <v>45678</v>
      </c>
      <c r="B42" s="33" t="s">
        <v>96</v>
      </c>
      <c r="C42" s="33">
        <v>260000</v>
      </c>
      <c r="D42" s="35" t="s">
        <v>41</v>
      </c>
      <c r="E42" s="33" t="s">
        <v>426</v>
      </c>
      <c r="F42" s="33">
        <v>60</v>
      </c>
      <c r="G42" s="33" t="s">
        <v>51</v>
      </c>
      <c r="H42" s="33"/>
      <c r="I42" s="20">
        <f t="shared" si="7"/>
        <v>0</v>
      </c>
      <c r="J42" s="37" t="s">
        <v>240</v>
      </c>
      <c r="K42" s="20" t="s">
        <v>485</v>
      </c>
      <c r="L42" s="9">
        <f t="shared" si="1"/>
        <v>0</v>
      </c>
      <c r="M42" s="9"/>
      <c r="N42" s="9"/>
      <c r="O42" s="9">
        <f t="shared" si="2"/>
        <v>260000</v>
      </c>
      <c r="P42" s="9">
        <v>260000</v>
      </c>
      <c r="Q42" s="9"/>
      <c r="R42" s="9">
        <f t="shared" si="3"/>
        <v>0</v>
      </c>
      <c r="S42" s="9"/>
      <c r="T42" s="9"/>
      <c r="U42" s="9">
        <f t="shared" si="4"/>
        <v>0</v>
      </c>
      <c r="V42" s="9"/>
      <c r="W42" s="9"/>
      <c r="X42" s="9">
        <f t="shared" si="5"/>
        <v>0</v>
      </c>
      <c r="Y42" s="9"/>
      <c r="Z42" s="9"/>
      <c r="AA42" s="10">
        <f t="shared" si="6"/>
        <v>0</v>
      </c>
      <c r="AB42" s="11">
        <v>45768</v>
      </c>
    </row>
    <row r="43" spans="1:28" ht="15.75" hidden="1" x14ac:dyDescent="0.25">
      <c r="A43" s="39">
        <v>45679</v>
      </c>
      <c r="B43" s="35" t="s">
        <v>96</v>
      </c>
      <c r="C43" s="35">
        <v>460000</v>
      </c>
      <c r="D43" s="33" t="s">
        <v>41</v>
      </c>
      <c r="E43" s="35" t="s">
        <v>134</v>
      </c>
      <c r="F43" s="35">
        <v>2</v>
      </c>
      <c r="G43" s="35" t="s">
        <v>33</v>
      </c>
      <c r="H43" s="35"/>
      <c r="I43" s="20">
        <f t="shared" si="7"/>
        <v>0</v>
      </c>
      <c r="J43" s="41" t="s">
        <v>240</v>
      </c>
      <c r="K43" s="20" t="s">
        <v>485</v>
      </c>
      <c r="L43" s="9">
        <f t="shared" si="1"/>
        <v>0</v>
      </c>
      <c r="M43" s="9"/>
      <c r="N43" s="9"/>
      <c r="O43" s="9">
        <f t="shared" si="2"/>
        <v>460000</v>
      </c>
      <c r="P43" s="9">
        <v>460000</v>
      </c>
      <c r="Q43" s="9"/>
      <c r="R43" s="9">
        <f t="shared" si="3"/>
        <v>0</v>
      </c>
      <c r="S43" s="9"/>
      <c r="T43" s="9"/>
      <c r="U43" s="9">
        <f t="shared" si="4"/>
        <v>0</v>
      </c>
      <c r="V43" s="9"/>
      <c r="W43" s="9"/>
      <c r="X43" s="9">
        <f t="shared" si="5"/>
        <v>0</v>
      </c>
      <c r="Y43" s="9"/>
      <c r="Z43" s="9"/>
      <c r="AA43" s="10">
        <f t="shared" si="6"/>
        <v>0</v>
      </c>
      <c r="AB43" s="11">
        <v>45768</v>
      </c>
    </row>
    <row r="44" spans="1:28" ht="15.75" hidden="1" x14ac:dyDescent="0.25">
      <c r="A44" s="32">
        <v>45679</v>
      </c>
      <c r="B44" s="33" t="s">
        <v>404</v>
      </c>
      <c r="C44" s="33">
        <v>4600000</v>
      </c>
      <c r="D44" s="33" t="s">
        <v>31</v>
      </c>
      <c r="E44" s="33" t="s">
        <v>294</v>
      </c>
      <c r="F44" s="33">
        <v>20</v>
      </c>
      <c r="G44" s="35" t="s">
        <v>33</v>
      </c>
      <c r="H44" s="33"/>
      <c r="I44" s="20">
        <f t="shared" si="7"/>
        <v>0</v>
      </c>
      <c r="J44" s="34" t="s">
        <v>26</v>
      </c>
      <c r="K44" s="20"/>
      <c r="L44" s="9">
        <f t="shared" si="1"/>
        <v>0</v>
      </c>
      <c r="M44" s="9"/>
      <c r="N44" s="9"/>
      <c r="O44" s="9">
        <f t="shared" si="2"/>
        <v>0</v>
      </c>
      <c r="P44" s="9"/>
      <c r="Q44" s="9"/>
      <c r="R44" s="9">
        <f t="shared" si="3"/>
        <v>0</v>
      </c>
      <c r="S44" s="9"/>
      <c r="T44" s="9"/>
      <c r="U44" s="9">
        <f t="shared" si="4"/>
        <v>0</v>
      </c>
      <c r="V44" s="9"/>
      <c r="W44" s="9"/>
      <c r="X44" s="9">
        <f t="shared" si="5"/>
        <v>0</v>
      </c>
      <c r="Y44" s="9"/>
      <c r="Z44" s="9"/>
      <c r="AA44" s="10">
        <f t="shared" si="6"/>
        <v>4600000</v>
      </c>
      <c r="AB44" s="11"/>
    </row>
    <row r="45" spans="1:28" ht="15.75" hidden="1" x14ac:dyDescent="0.25">
      <c r="A45" s="39">
        <v>45680</v>
      </c>
      <c r="B45" s="35" t="s">
        <v>92</v>
      </c>
      <c r="C45" s="35">
        <v>3150000</v>
      </c>
      <c r="D45" s="35" t="s">
        <v>31</v>
      </c>
      <c r="E45" s="35" t="s">
        <v>91</v>
      </c>
      <c r="F45" s="35">
        <v>700</v>
      </c>
      <c r="G45" s="33" t="s">
        <v>29</v>
      </c>
      <c r="H45" s="35"/>
      <c r="I45" s="20">
        <f t="shared" si="7"/>
        <v>0</v>
      </c>
      <c r="J45" s="41" t="s">
        <v>240</v>
      </c>
      <c r="K45" s="20" t="s">
        <v>636</v>
      </c>
      <c r="L45" s="9">
        <f t="shared" si="1"/>
        <v>0</v>
      </c>
      <c r="M45" s="9"/>
      <c r="N45" s="9"/>
      <c r="O45" s="9">
        <f t="shared" si="2"/>
        <v>3150000</v>
      </c>
      <c r="P45" s="9">
        <v>3150000</v>
      </c>
      <c r="Q45" s="9"/>
      <c r="R45" s="9">
        <f t="shared" si="3"/>
        <v>0</v>
      </c>
      <c r="S45" s="9"/>
      <c r="T45" s="9"/>
      <c r="U45" s="9">
        <f t="shared" si="4"/>
        <v>0</v>
      </c>
      <c r="V45" s="9"/>
      <c r="W45" s="9"/>
      <c r="X45" s="9">
        <f t="shared" si="5"/>
        <v>0</v>
      </c>
      <c r="Y45" s="9"/>
      <c r="Z45" s="9"/>
      <c r="AA45" s="10">
        <f t="shared" si="6"/>
        <v>0</v>
      </c>
      <c r="AB45" s="11">
        <v>45750</v>
      </c>
    </row>
    <row r="46" spans="1:28" ht="15.75" hidden="1" x14ac:dyDescent="0.25">
      <c r="A46" s="39">
        <v>45680</v>
      </c>
      <c r="B46" s="35" t="s">
        <v>92</v>
      </c>
      <c r="C46" s="33">
        <v>1537500</v>
      </c>
      <c r="D46" s="35" t="s">
        <v>31</v>
      </c>
      <c r="E46" s="35" t="s">
        <v>88</v>
      </c>
      <c r="F46" s="33">
        <v>1250</v>
      </c>
      <c r="G46" s="33" t="s">
        <v>29</v>
      </c>
      <c r="H46" s="33"/>
      <c r="I46" s="20">
        <f t="shared" si="7"/>
        <v>0</v>
      </c>
      <c r="J46" s="37" t="s">
        <v>240</v>
      </c>
      <c r="K46" s="20" t="s">
        <v>636</v>
      </c>
      <c r="L46" s="9">
        <f t="shared" si="1"/>
        <v>0</v>
      </c>
      <c r="M46" s="9"/>
      <c r="N46" s="9"/>
      <c r="O46" s="9">
        <f t="shared" si="2"/>
        <v>1537500</v>
      </c>
      <c r="P46" s="9">
        <v>1537500</v>
      </c>
      <c r="Q46" s="9"/>
      <c r="R46" s="9">
        <f t="shared" si="3"/>
        <v>0</v>
      </c>
      <c r="S46" s="9"/>
      <c r="T46" s="9"/>
      <c r="U46" s="9">
        <f t="shared" si="4"/>
        <v>0</v>
      </c>
      <c r="V46" s="9"/>
      <c r="W46" s="9"/>
      <c r="X46" s="9">
        <f t="shared" si="5"/>
        <v>0</v>
      </c>
      <c r="Y46" s="9"/>
      <c r="Z46" s="9"/>
      <c r="AA46" s="10">
        <f t="shared" si="6"/>
        <v>0</v>
      </c>
      <c r="AB46" s="11">
        <v>45750</v>
      </c>
    </row>
    <row r="47" spans="1:28" ht="15.75" hidden="1" x14ac:dyDescent="0.25">
      <c r="A47" s="39">
        <v>45681</v>
      </c>
      <c r="B47" s="33" t="s">
        <v>202</v>
      </c>
      <c r="C47" s="33">
        <v>768200</v>
      </c>
      <c r="D47" s="35" t="s">
        <v>31</v>
      </c>
      <c r="E47" s="33" t="s">
        <v>467</v>
      </c>
      <c r="F47" s="33">
        <v>16.7</v>
      </c>
      <c r="G47" s="33" t="s">
        <v>51</v>
      </c>
      <c r="H47" s="33"/>
      <c r="I47" s="20">
        <f t="shared" si="7"/>
        <v>0</v>
      </c>
      <c r="J47" s="34" t="s">
        <v>26</v>
      </c>
      <c r="K47" s="20"/>
      <c r="L47" s="9">
        <f t="shared" si="1"/>
        <v>0</v>
      </c>
      <c r="M47" s="9"/>
      <c r="N47" s="9"/>
      <c r="O47" s="9">
        <f t="shared" si="2"/>
        <v>0</v>
      </c>
      <c r="P47" s="9"/>
      <c r="Q47" s="9"/>
      <c r="R47" s="9">
        <f t="shared" si="3"/>
        <v>0</v>
      </c>
      <c r="S47" s="9"/>
      <c r="T47" s="9"/>
      <c r="U47" s="9">
        <f t="shared" si="4"/>
        <v>0</v>
      </c>
      <c r="V47" s="9"/>
      <c r="W47" s="9"/>
      <c r="X47" s="9">
        <f t="shared" si="5"/>
        <v>0</v>
      </c>
      <c r="Y47" s="9"/>
      <c r="Z47" s="9"/>
      <c r="AA47" s="10">
        <f t="shared" si="6"/>
        <v>768200</v>
      </c>
      <c r="AB47" s="11"/>
    </row>
    <row r="48" spans="1:28" ht="15.75" hidden="1" x14ac:dyDescent="0.25">
      <c r="A48" s="39">
        <v>45681</v>
      </c>
      <c r="B48" s="33" t="s">
        <v>202</v>
      </c>
      <c r="C48" s="35">
        <v>1536900.0000000002</v>
      </c>
      <c r="D48" s="35" t="s">
        <v>31</v>
      </c>
      <c r="E48" s="35" t="s">
        <v>468</v>
      </c>
      <c r="F48" s="35">
        <v>32.700000000000003</v>
      </c>
      <c r="G48" s="33" t="s">
        <v>51</v>
      </c>
      <c r="H48" s="35"/>
      <c r="I48" s="20">
        <f t="shared" si="7"/>
        <v>0</v>
      </c>
      <c r="J48" s="36" t="s">
        <v>26</v>
      </c>
      <c r="K48" s="20"/>
      <c r="L48" s="9">
        <f t="shared" si="1"/>
        <v>0</v>
      </c>
      <c r="M48" s="9"/>
      <c r="N48" s="9"/>
      <c r="O48" s="9">
        <f t="shared" si="2"/>
        <v>0</v>
      </c>
      <c r="P48" s="9"/>
      <c r="Q48" s="9"/>
      <c r="R48" s="9">
        <f t="shared" si="3"/>
        <v>0</v>
      </c>
      <c r="S48" s="9"/>
      <c r="T48" s="9"/>
      <c r="U48" s="9">
        <f t="shared" si="4"/>
        <v>0</v>
      </c>
      <c r="V48" s="9"/>
      <c r="W48" s="9"/>
      <c r="X48" s="9">
        <f t="shared" si="5"/>
        <v>0</v>
      </c>
      <c r="Y48" s="9"/>
      <c r="Z48" s="9"/>
      <c r="AA48" s="10">
        <f t="shared" si="6"/>
        <v>1536900.0000000002</v>
      </c>
      <c r="AB48" s="11"/>
    </row>
    <row r="49" spans="1:28" ht="15.75" hidden="1" x14ac:dyDescent="0.25">
      <c r="A49" s="39">
        <v>45681</v>
      </c>
      <c r="B49" s="33" t="s">
        <v>202</v>
      </c>
      <c r="C49" s="33">
        <v>639200</v>
      </c>
      <c r="D49" s="35" t="s">
        <v>31</v>
      </c>
      <c r="E49" s="33" t="s">
        <v>203</v>
      </c>
      <c r="F49" s="35">
        <v>13.6</v>
      </c>
      <c r="G49" s="33" t="s">
        <v>51</v>
      </c>
      <c r="H49" s="33"/>
      <c r="I49" s="20">
        <f t="shared" si="7"/>
        <v>0</v>
      </c>
      <c r="J49" s="34" t="s">
        <v>26</v>
      </c>
      <c r="K49" s="20"/>
      <c r="L49" s="9">
        <f t="shared" si="1"/>
        <v>0</v>
      </c>
      <c r="M49" s="9"/>
      <c r="N49" s="9"/>
      <c r="O49" s="9">
        <f t="shared" si="2"/>
        <v>0</v>
      </c>
      <c r="P49" s="9"/>
      <c r="Q49" s="9"/>
      <c r="R49" s="9">
        <f t="shared" si="3"/>
        <v>0</v>
      </c>
      <c r="S49" s="9"/>
      <c r="T49" s="9"/>
      <c r="U49" s="9">
        <f t="shared" si="4"/>
        <v>0</v>
      </c>
      <c r="V49" s="9"/>
      <c r="W49" s="9"/>
      <c r="X49" s="9">
        <f t="shared" si="5"/>
        <v>0</v>
      </c>
      <c r="Y49" s="9"/>
      <c r="Z49" s="9"/>
      <c r="AA49" s="10">
        <f t="shared" si="6"/>
        <v>639200</v>
      </c>
      <c r="AB49" s="11"/>
    </row>
    <row r="50" spans="1:28" ht="15.75" hidden="1" x14ac:dyDescent="0.25">
      <c r="A50" s="39">
        <v>45681</v>
      </c>
      <c r="B50" s="33" t="s">
        <v>202</v>
      </c>
      <c r="C50" s="33">
        <v>150000</v>
      </c>
      <c r="D50" s="35" t="s">
        <v>31</v>
      </c>
      <c r="E50" s="33" t="s">
        <v>357</v>
      </c>
      <c r="F50" s="33">
        <v>1</v>
      </c>
      <c r="G50" s="33" t="s">
        <v>51</v>
      </c>
      <c r="H50" s="33"/>
      <c r="I50" s="20">
        <f t="shared" si="7"/>
        <v>0</v>
      </c>
      <c r="J50" s="34" t="s">
        <v>26</v>
      </c>
      <c r="K50" s="20"/>
      <c r="L50" s="9">
        <f t="shared" si="1"/>
        <v>0</v>
      </c>
      <c r="M50" s="9"/>
      <c r="N50" s="9"/>
      <c r="O50" s="9">
        <f t="shared" si="2"/>
        <v>0</v>
      </c>
      <c r="P50" s="9"/>
      <c r="Q50" s="9"/>
      <c r="R50" s="9">
        <f t="shared" si="3"/>
        <v>0</v>
      </c>
      <c r="S50" s="9"/>
      <c r="T50" s="9"/>
      <c r="U50" s="9">
        <f t="shared" si="4"/>
        <v>0</v>
      </c>
      <c r="V50" s="9"/>
      <c r="W50" s="9"/>
      <c r="X50" s="9">
        <f t="shared" si="5"/>
        <v>0</v>
      </c>
      <c r="Y50" s="9"/>
      <c r="Z50" s="9"/>
      <c r="AA50" s="10">
        <f t="shared" si="6"/>
        <v>150000</v>
      </c>
      <c r="AB50" s="11"/>
    </row>
    <row r="51" spans="1:28" ht="15.75" hidden="1" x14ac:dyDescent="0.25">
      <c r="A51" s="39">
        <v>45682</v>
      </c>
      <c r="B51" s="33" t="s">
        <v>479</v>
      </c>
      <c r="C51" s="35">
        <v>1200000</v>
      </c>
      <c r="D51" s="35" t="s">
        <v>41</v>
      </c>
      <c r="E51" s="35" t="s">
        <v>166</v>
      </c>
      <c r="F51" s="35">
        <v>3</v>
      </c>
      <c r="G51" s="33" t="s">
        <v>23</v>
      </c>
      <c r="H51" s="35"/>
      <c r="I51" s="20">
        <f t="shared" si="7"/>
        <v>0</v>
      </c>
      <c r="J51" s="36" t="s">
        <v>26</v>
      </c>
      <c r="K51" s="20"/>
      <c r="L51" s="9">
        <f t="shared" si="1"/>
        <v>0</v>
      </c>
      <c r="M51" s="9"/>
      <c r="N51" s="9"/>
      <c r="O51" s="9">
        <f t="shared" si="2"/>
        <v>0</v>
      </c>
      <c r="P51" s="9"/>
      <c r="Q51" s="9"/>
      <c r="R51" s="9">
        <f t="shared" si="3"/>
        <v>0</v>
      </c>
      <c r="S51" s="9"/>
      <c r="T51" s="9"/>
      <c r="U51" s="9">
        <f t="shared" si="4"/>
        <v>0</v>
      </c>
      <c r="V51" s="9"/>
      <c r="W51" s="9"/>
      <c r="X51" s="9">
        <f t="shared" si="5"/>
        <v>0</v>
      </c>
      <c r="Y51" s="9"/>
      <c r="Z51" s="9"/>
      <c r="AA51" s="10">
        <f t="shared" si="6"/>
        <v>1200000</v>
      </c>
      <c r="AB51" s="11"/>
    </row>
    <row r="52" spans="1:28" ht="15.75" hidden="1" x14ac:dyDescent="0.25">
      <c r="A52" s="39">
        <v>45684</v>
      </c>
      <c r="B52" s="33" t="s">
        <v>92</v>
      </c>
      <c r="C52" s="35">
        <v>4500000</v>
      </c>
      <c r="D52" s="35" t="s">
        <v>31</v>
      </c>
      <c r="E52" s="35" t="s">
        <v>91</v>
      </c>
      <c r="F52" s="35">
        <v>1000</v>
      </c>
      <c r="G52" s="33" t="s">
        <v>29</v>
      </c>
      <c r="H52" s="35"/>
      <c r="I52" s="20">
        <f t="shared" si="7"/>
        <v>0</v>
      </c>
      <c r="J52" s="37" t="s">
        <v>240</v>
      </c>
      <c r="K52" s="20" t="s">
        <v>685</v>
      </c>
      <c r="L52" s="9">
        <f t="shared" si="1"/>
        <v>0</v>
      </c>
      <c r="M52" s="9"/>
      <c r="N52" s="9"/>
      <c r="O52" s="9">
        <f t="shared" si="2"/>
        <v>4500000</v>
      </c>
      <c r="P52" s="9">
        <v>4500000</v>
      </c>
      <c r="Q52" s="9"/>
      <c r="R52" s="9">
        <f t="shared" si="3"/>
        <v>0</v>
      </c>
      <c r="S52" s="9"/>
      <c r="T52" s="9"/>
      <c r="U52" s="9">
        <f t="shared" si="4"/>
        <v>0</v>
      </c>
      <c r="V52" s="9"/>
      <c r="W52" s="9"/>
      <c r="X52" s="9">
        <f t="shared" si="5"/>
        <v>0</v>
      </c>
      <c r="Y52" s="9"/>
      <c r="Z52" s="9"/>
      <c r="AA52" s="10">
        <f t="shared" si="6"/>
        <v>0</v>
      </c>
      <c r="AB52" s="11">
        <v>45764</v>
      </c>
    </row>
    <row r="53" spans="1:28" ht="15.75" hidden="1" x14ac:dyDescent="0.25">
      <c r="A53" s="39"/>
      <c r="B53" s="33" t="s">
        <v>48</v>
      </c>
      <c r="C53" s="35">
        <v>-650000</v>
      </c>
      <c r="D53" s="35"/>
      <c r="E53" s="35"/>
      <c r="F53" s="35"/>
      <c r="G53" s="33"/>
      <c r="H53" s="35"/>
      <c r="I53" s="20"/>
      <c r="J53" s="37" t="s">
        <v>34</v>
      </c>
      <c r="K53" s="20"/>
      <c r="L53" s="9"/>
      <c r="M53" s="9"/>
      <c r="N53" s="9"/>
      <c r="O53" s="9"/>
      <c r="P53" s="9"/>
      <c r="Q53" s="9"/>
      <c r="R53" s="9"/>
      <c r="S53" s="9"/>
      <c r="T53" s="9"/>
      <c r="U53" s="9"/>
      <c r="V53" s="9"/>
      <c r="W53" s="9"/>
      <c r="X53" s="9"/>
      <c r="Y53" s="9"/>
      <c r="Z53" s="9"/>
      <c r="AA53" s="10">
        <f t="shared" si="6"/>
        <v>-650000</v>
      </c>
      <c r="AB53" s="11">
        <v>45468</v>
      </c>
    </row>
    <row r="54" spans="1:28" ht="15.75" hidden="1" x14ac:dyDescent="0.25">
      <c r="A54" s="32"/>
      <c r="B54" s="33" t="s">
        <v>48</v>
      </c>
      <c r="C54" s="33">
        <v>-818000</v>
      </c>
      <c r="D54" s="33"/>
      <c r="E54" s="33"/>
      <c r="F54" s="33"/>
      <c r="G54" s="33"/>
      <c r="H54" s="33"/>
      <c r="I54" s="20">
        <f t="shared" si="7"/>
        <v>0</v>
      </c>
      <c r="J54" s="37" t="s">
        <v>34</v>
      </c>
      <c r="K54" s="20" t="s">
        <v>498</v>
      </c>
      <c r="L54" s="9">
        <f t="shared" si="1"/>
        <v>0</v>
      </c>
      <c r="M54" s="9"/>
      <c r="N54" s="9"/>
      <c r="O54" s="9">
        <f t="shared" si="2"/>
        <v>0</v>
      </c>
      <c r="P54" s="9"/>
      <c r="Q54" s="9"/>
      <c r="R54" s="9">
        <f t="shared" si="3"/>
        <v>0</v>
      </c>
      <c r="S54" s="9"/>
      <c r="T54" s="9"/>
      <c r="U54" s="9">
        <f t="shared" si="4"/>
        <v>0</v>
      </c>
      <c r="V54" s="9"/>
      <c r="W54" s="9"/>
      <c r="X54" s="9">
        <f t="shared" si="5"/>
        <v>0</v>
      </c>
      <c r="Y54" s="9"/>
      <c r="Z54" s="9"/>
      <c r="AA54" s="10">
        <f t="shared" si="6"/>
        <v>-818000</v>
      </c>
      <c r="AB54" s="11">
        <v>45684</v>
      </c>
    </row>
    <row r="55" spans="1:28" ht="15.75" hidden="1" x14ac:dyDescent="0.25">
      <c r="A55" s="39">
        <v>45687</v>
      </c>
      <c r="B55" s="33" t="s">
        <v>48</v>
      </c>
      <c r="C55" s="33">
        <v>700000</v>
      </c>
      <c r="D55" s="35" t="s">
        <v>41</v>
      </c>
      <c r="E55" s="33" t="s">
        <v>122</v>
      </c>
      <c r="F55" s="35">
        <v>10</v>
      </c>
      <c r="G55" s="33" t="s">
        <v>51</v>
      </c>
      <c r="H55" s="33"/>
      <c r="I55" s="20">
        <v>0</v>
      </c>
      <c r="J55" s="37" t="s">
        <v>240</v>
      </c>
      <c r="K55" s="20" t="s">
        <v>857</v>
      </c>
      <c r="L55" s="9">
        <v>0</v>
      </c>
      <c r="M55" s="9"/>
      <c r="N55" s="9"/>
      <c r="O55" s="9">
        <f t="shared" si="2"/>
        <v>700000</v>
      </c>
      <c r="P55" s="9">
        <v>700000</v>
      </c>
      <c r="Q55" s="9"/>
      <c r="R55" s="9">
        <v>0</v>
      </c>
      <c r="S55" s="9"/>
      <c r="T55" s="9"/>
      <c r="U55" s="9">
        <v>0</v>
      </c>
      <c r="V55" s="9"/>
      <c r="W55" s="9"/>
      <c r="X55" s="9">
        <v>0</v>
      </c>
      <c r="Y55" s="9"/>
      <c r="Z55" s="9"/>
      <c r="AA55" s="10">
        <f t="shared" si="6"/>
        <v>0</v>
      </c>
      <c r="AB55" s="11">
        <v>45758</v>
      </c>
    </row>
    <row r="56" spans="1:28" ht="15.75" hidden="1" x14ac:dyDescent="0.25">
      <c r="A56" s="39">
        <v>45685</v>
      </c>
      <c r="B56" s="35" t="s">
        <v>509</v>
      </c>
      <c r="C56" s="33">
        <v>4472500</v>
      </c>
      <c r="D56" s="35" t="s">
        <v>31</v>
      </c>
      <c r="E56" s="33" t="s">
        <v>88</v>
      </c>
      <c r="F56" s="33">
        <v>4500</v>
      </c>
      <c r="G56" s="33" t="s">
        <v>29</v>
      </c>
      <c r="H56" s="33"/>
      <c r="I56" s="20">
        <f t="shared" ref="I56:I118" si="8">F56*H56</f>
        <v>0</v>
      </c>
      <c r="J56" s="37" t="s">
        <v>240</v>
      </c>
      <c r="K56" s="20" t="s">
        <v>367</v>
      </c>
      <c r="L56" s="9">
        <f t="shared" ref="L56:L118" si="9">M56+N56</f>
        <v>0</v>
      </c>
      <c r="M56" s="9"/>
      <c r="N56" s="9"/>
      <c r="O56" s="9">
        <f t="shared" si="2"/>
        <v>4472500</v>
      </c>
      <c r="P56" s="9">
        <v>4472500</v>
      </c>
      <c r="Q56" s="9"/>
      <c r="R56" s="9">
        <f t="shared" ref="R56:R118" si="10">S56+T56</f>
        <v>0</v>
      </c>
      <c r="S56" s="9"/>
      <c r="T56" s="9"/>
      <c r="U56" s="9">
        <f t="shared" ref="U56:U118" si="11">V56+W56</f>
        <v>0</v>
      </c>
      <c r="V56" s="9"/>
      <c r="W56" s="9"/>
      <c r="X56" s="9">
        <f t="shared" ref="X56:X118" si="12">Y56+Z56</f>
        <v>0</v>
      </c>
      <c r="Y56" s="9"/>
      <c r="Z56" s="9"/>
      <c r="AA56" s="10">
        <f t="shared" si="6"/>
        <v>0</v>
      </c>
      <c r="AB56" s="11">
        <v>45757</v>
      </c>
    </row>
    <row r="57" spans="1:28" ht="15.75" hidden="1" x14ac:dyDescent="0.25">
      <c r="A57" s="39">
        <v>45686</v>
      </c>
      <c r="B57" s="35" t="s">
        <v>133</v>
      </c>
      <c r="C57" s="35">
        <v>13330000</v>
      </c>
      <c r="D57" s="35" t="s">
        <v>31</v>
      </c>
      <c r="E57" s="35" t="s">
        <v>110</v>
      </c>
      <c r="F57" s="35">
        <v>6200</v>
      </c>
      <c r="G57" s="35" t="s">
        <v>29</v>
      </c>
      <c r="H57" s="35"/>
      <c r="I57" s="20">
        <f t="shared" si="8"/>
        <v>0</v>
      </c>
      <c r="J57" s="14" t="s">
        <v>240</v>
      </c>
      <c r="K57" s="20"/>
      <c r="L57" s="9">
        <f t="shared" si="9"/>
        <v>0</v>
      </c>
      <c r="M57" s="9"/>
      <c r="N57" s="9"/>
      <c r="O57" s="9">
        <f t="shared" si="2"/>
        <v>13330000</v>
      </c>
      <c r="P57" s="9">
        <v>9889000</v>
      </c>
      <c r="Q57" s="9">
        <v>3441000</v>
      </c>
      <c r="R57" s="9">
        <f t="shared" si="10"/>
        <v>0</v>
      </c>
      <c r="S57" s="9"/>
      <c r="T57" s="9"/>
      <c r="U57" s="9">
        <f t="shared" si="11"/>
        <v>0</v>
      </c>
      <c r="V57" s="9"/>
      <c r="W57" s="9"/>
      <c r="X57" s="9">
        <f t="shared" si="12"/>
        <v>0</v>
      </c>
      <c r="Y57" s="9"/>
      <c r="Z57" s="9"/>
      <c r="AA57" s="10">
        <f t="shared" si="6"/>
        <v>0</v>
      </c>
      <c r="AB57" s="11">
        <v>45761</v>
      </c>
    </row>
    <row r="58" spans="1:28" ht="15.75" hidden="1" x14ac:dyDescent="0.25">
      <c r="A58" s="39">
        <v>45686</v>
      </c>
      <c r="B58" s="35" t="s">
        <v>133</v>
      </c>
      <c r="C58" s="33">
        <v>465000</v>
      </c>
      <c r="D58" s="35" t="s">
        <v>31</v>
      </c>
      <c r="E58" s="33" t="s">
        <v>517</v>
      </c>
      <c r="F58" s="33">
        <v>500</v>
      </c>
      <c r="G58" s="35" t="s">
        <v>29</v>
      </c>
      <c r="H58" s="33"/>
      <c r="I58" s="20">
        <f t="shared" si="8"/>
        <v>0</v>
      </c>
      <c r="J58" s="14" t="s">
        <v>240</v>
      </c>
      <c r="K58" s="20"/>
      <c r="L58" s="9">
        <f t="shared" si="9"/>
        <v>0</v>
      </c>
      <c r="M58" s="9"/>
      <c r="N58" s="9"/>
      <c r="O58" s="9">
        <f t="shared" si="2"/>
        <v>465000</v>
      </c>
      <c r="P58" s="9"/>
      <c r="Q58" s="9">
        <v>465000</v>
      </c>
      <c r="R58" s="9">
        <f t="shared" si="10"/>
        <v>0</v>
      </c>
      <c r="S58" s="9"/>
      <c r="T58" s="9"/>
      <c r="U58" s="9">
        <f t="shared" si="11"/>
        <v>0</v>
      </c>
      <c r="V58" s="9"/>
      <c r="W58" s="9"/>
      <c r="X58" s="9">
        <f t="shared" si="12"/>
        <v>0</v>
      </c>
      <c r="Y58" s="9"/>
      <c r="Z58" s="9"/>
      <c r="AA58" s="10">
        <f t="shared" si="6"/>
        <v>0</v>
      </c>
      <c r="AB58" s="11">
        <v>45772</v>
      </c>
    </row>
    <row r="59" spans="1:28" ht="15.75" hidden="1" x14ac:dyDescent="0.25">
      <c r="A59" s="39">
        <v>45686</v>
      </c>
      <c r="B59" s="35" t="s">
        <v>133</v>
      </c>
      <c r="C59" s="35">
        <v>921200.00000000012</v>
      </c>
      <c r="D59" s="35" t="s">
        <v>31</v>
      </c>
      <c r="E59" s="35" t="s">
        <v>150</v>
      </c>
      <c r="F59" s="35">
        <v>19.600000000000001</v>
      </c>
      <c r="G59" s="35" t="s">
        <v>51</v>
      </c>
      <c r="H59" s="35"/>
      <c r="I59" s="20">
        <f t="shared" si="8"/>
        <v>0</v>
      </c>
      <c r="J59" s="14" t="s">
        <v>240</v>
      </c>
      <c r="K59" s="20"/>
      <c r="L59" s="9">
        <f t="shared" si="9"/>
        <v>0</v>
      </c>
      <c r="M59" s="9"/>
      <c r="N59" s="9"/>
      <c r="O59" s="9">
        <f t="shared" si="2"/>
        <v>921200</v>
      </c>
      <c r="P59" s="9"/>
      <c r="Q59" s="9">
        <v>921200</v>
      </c>
      <c r="R59" s="9">
        <f t="shared" si="10"/>
        <v>0</v>
      </c>
      <c r="S59" s="9"/>
      <c r="T59" s="9"/>
      <c r="U59" s="9">
        <f t="shared" si="11"/>
        <v>0</v>
      </c>
      <c r="V59" s="9"/>
      <c r="W59" s="9"/>
      <c r="X59" s="9">
        <f t="shared" si="12"/>
        <v>0</v>
      </c>
      <c r="Y59" s="9"/>
      <c r="Z59" s="9"/>
      <c r="AA59" s="10">
        <f t="shared" si="6"/>
        <v>1.1641532182693481E-10</v>
      </c>
      <c r="AB59" s="11">
        <v>45772</v>
      </c>
    </row>
    <row r="60" spans="1:28" ht="15.75" hidden="1" x14ac:dyDescent="0.25">
      <c r="A60" s="39">
        <v>45686</v>
      </c>
      <c r="B60" s="35" t="s">
        <v>133</v>
      </c>
      <c r="C60" s="33">
        <v>540000</v>
      </c>
      <c r="D60" s="35" t="s">
        <v>31</v>
      </c>
      <c r="E60" s="33" t="s">
        <v>518</v>
      </c>
      <c r="F60" s="33">
        <v>12</v>
      </c>
      <c r="G60" s="35" t="s">
        <v>25</v>
      </c>
      <c r="H60" s="33"/>
      <c r="I60" s="20">
        <f t="shared" si="8"/>
        <v>0</v>
      </c>
      <c r="J60" s="14" t="s">
        <v>240</v>
      </c>
      <c r="K60" s="20"/>
      <c r="L60" s="9">
        <f t="shared" si="9"/>
        <v>0</v>
      </c>
      <c r="M60" s="9"/>
      <c r="N60" s="9"/>
      <c r="O60" s="9">
        <f t="shared" si="2"/>
        <v>540000</v>
      </c>
      <c r="P60" s="9"/>
      <c r="Q60" s="9">
        <v>540000</v>
      </c>
      <c r="R60" s="9">
        <f t="shared" si="10"/>
        <v>0</v>
      </c>
      <c r="S60" s="9"/>
      <c r="T60" s="9"/>
      <c r="U60" s="9">
        <f t="shared" si="11"/>
        <v>0</v>
      </c>
      <c r="V60" s="9"/>
      <c r="W60" s="9"/>
      <c r="X60" s="9">
        <f t="shared" si="12"/>
        <v>0</v>
      </c>
      <c r="Y60" s="9"/>
      <c r="Z60" s="9"/>
      <c r="AA60" s="10">
        <f t="shared" si="6"/>
        <v>0</v>
      </c>
      <c r="AB60" s="11">
        <v>45772</v>
      </c>
    </row>
    <row r="61" spans="1:28" ht="15.75" hidden="1" x14ac:dyDescent="0.25">
      <c r="A61" s="39">
        <v>45686</v>
      </c>
      <c r="B61" s="35" t="s">
        <v>133</v>
      </c>
      <c r="C61" s="33">
        <v>1380000</v>
      </c>
      <c r="D61" s="35" t="s">
        <v>31</v>
      </c>
      <c r="E61" s="33" t="s">
        <v>519</v>
      </c>
      <c r="F61" s="33">
        <v>12</v>
      </c>
      <c r="G61" s="35" t="s">
        <v>25</v>
      </c>
      <c r="H61" s="33"/>
      <c r="I61" s="20">
        <f t="shared" si="8"/>
        <v>0</v>
      </c>
      <c r="J61" s="14" t="s">
        <v>240</v>
      </c>
      <c r="K61" s="20"/>
      <c r="L61" s="9">
        <f t="shared" si="9"/>
        <v>0</v>
      </c>
      <c r="M61" s="9"/>
      <c r="N61" s="9"/>
      <c r="O61" s="9">
        <f t="shared" si="2"/>
        <v>1380000</v>
      </c>
      <c r="P61" s="9"/>
      <c r="Q61" s="9">
        <v>1380000</v>
      </c>
      <c r="R61" s="9">
        <f t="shared" si="10"/>
        <v>0</v>
      </c>
      <c r="S61" s="9"/>
      <c r="T61" s="9"/>
      <c r="U61" s="9">
        <f t="shared" si="11"/>
        <v>0</v>
      </c>
      <c r="V61" s="9"/>
      <c r="W61" s="9"/>
      <c r="X61" s="9">
        <f t="shared" si="12"/>
        <v>0</v>
      </c>
      <c r="Y61" s="9"/>
      <c r="Z61" s="9"/>
      <c r="AA61" s="10">
        <f t="shared" si="6"/>
        <v>0</v>
      </c>
      <c r="AB61" s="11">
        <v>45772</v>
      </c>
    </row>
    <row r="62" spans="1:28" ht="15.75" hidden="1" x14ac:dyDescent="0.25">
      <c r="A62" s="39">
        <v>45686</v>
      </c>
      <c r="B62" s="35" t="s">
        <v>133</v>
      </c>
      <c r="C62" s="33">
        <v>2800000</v>
      </c>
      <c r="D62" s="35" t="s">
        <v>31</v>
      </c>
      <c r="E62" s="33" t="s">
        <v>171</v>
      </c>
      <c r="F62" s="33">
        <v>3500</v>
      </c>
      <c r="G62" s="35" t="s">
        <v>29</v>
      </c>
      <c r="H62" s="33"/>
      <c r="I62" s="20">
        <f t="shared" si="8"/>
        <v>0</v>
      </c>
      <c r="J62" s="14" t="s">
        <v>240</v>
      </c>
      <c r="K62" s="20"/>
      <c r="L62" s="9">
        <f t="shared" si="9"/>
        <v>0</v>
      </c>
      <c r="M62" s="9"/>
      <c r="N62" s="9"/>
      <c r="O62" s="9">
        <f t="shared" si="2"/>
        <v>2800000</v>
      </c>
      <c r="P62" s="9"/>
      <c r="Q62" s="9">
        <v>2800000</v>
      </c>
      <c r="R62" s="9">
        <f t="shared" si="10"/>
        <v>0</v>
      </c>
      <c r="S62" s="9"/>
      <c r="T62" s="9"/>
      <c r="U62" s="9">
        <f t="shared" si="11"/>
        <v>0</v>
      </c>
      <c r="V62" s="9"/>
      <c r="W62" s="9"/>
      <c r="X62" s="9">
        <f t="shared" si="12"/>
        <v>0</v>
      </c>
      <c r="Y62" s="9"/>
      <c r="Z62" s="9"/>
      <c r="AA62" s="10">
        <f t="shared" si="6"/>
        <v>0</v>
      </c>
      <c r="AB62" s="11">
        <v>45772</v>
      </c>
    </row>
    <row r="63" spans="1:28" ht="15.75" hidden="1" x14ac:dyDescent="0.25">
      <c r="A63" s="39">
        <v>45686</v>
      </c>
      <c r="B63" s="35" t="s">
        <v>92</v>
      </c>
      <c r="C63" s="33">
        <v>5850000</v>
      </c>
      <c r="D63" s="35" t="s">
        <v>31</v>
      </c>
      <c r="E63" s="33" t="s">
        <v>91</v>
      </c>
      <c r="F63" s="33">
        <v>1300</v>
      </c>
      <c r="G63" s="33" t="s">
        <v>29</v>
      </c>
      <c r="H63" s="33"/>
      <c r="I63" s="20">
        <f t="shared" si="8"/>
        <v>0</v>
      </c>
      <c r="J63" s="37" t="s">
        <v>240</v>
      </c>
      <c r="K63" s="20" t="s">
        <v>684</v>
      </c>
      <c r="L63" s="9">
        <f t="shared" si="9"/>
        <v>0</v>
      </c>
      <c r="M63" s="9"/>
      <c r="N63" s="9"/>
      <c r="O63" s="9">
        <f t="shared" ref="O63:O125" si="13">P63+Q63</f>
        <v>5850000</v>
      </c>
      <c r="P63" s="9">
        <v>5850000</v>
      </c>
      <c r="Q63" s="9"/>
      <c r="R63" s="9">
        <f t="shared" si="10"/>
        <v>0</v>
      </c>
      <c r="S63" s="9"/>
      <c r="T63" s="9"/>
      <c r="U63" s="9">
        <f t="shared" si="11"/>
        <v>0</v>
      </c>
      <c r="V63" s="9"/>
      <c r="W63" s="9"/>
      <c r="X63" s="9">
        <f t="shared" si="12"/>
        <v>0</v>
      </c>
      <c r="Y63" s="9"/>
      <c r="Z63" s="9"/>
      <c r="AA63" s="10">
        <f t="shared" ref="AA63:AA125" si="14">C63+I63-L63-O63-U63-X63-R63</f>
        <v>0</v>
      </c>
      <c r="AB63" s="11">
        <v>45776</v>
      </c>
    </row>
    <row r="64" spans="1:28" ht="15.75" hidden="1" x14ac:dyDescent="0.25">
      <c r="A64" s="39">
        <v>45686</v>
      </c>
      <c r="B64" s="35" t="s">
        <v>92</v>
      </c>
      <c r="C64" s="33">
        <v>615000</v>
      </c>
      <c r="D64" s="35" t="s">
        <v>31</v>
      </c>
      <c r="E64" s="33" t="s">
        <v>88</v>
      </c>
      <c r="F64" s="33">
        <v>500</v>
      </c>
      <c r="G64" s="33" t="s">
        <v>29</v>
      </c>
      <c r="H64" s="33"/>
      <c r="I64" s="20">
        <f t="shared" si="8"/>
        <v>0</v>
      </c>
      <c r="J64" s="37" t="s">
        <v>240</v>
      </c>
      <c r="K64" s="20" t="s">
        <v>684</v>
      </c>
      <c r="L64" s="9">
        <f t="shared" si="9"/>
        <v>0</v>
      </c>
      <c r="M64" s="9"/>
      <c r="N64" s="9"/>
      <c r="O64" s="9">
        <f t="shared" si="13"/>
        <v>615000</v>
      </c>
      <c r="P64" s="9">
        <v>615000</v>
      </c>
      <c r="Q64" s="9"/>
      <c r="R64" s="9">
        <f t="shared" si="10"/>
        <v>0</v>
      </c>
      <c r="S64" s="9"/>
      <c r="T64" s="9"/>
      <c r="U64" s="9">
        <f t="shared" si="11"/>
        <v>0</v>
      </c>
      <c r="V64" s="9"/>
      <c r="W64" s="9"/>
      <c r="X64" s="9">
        <f t="shared" si="12"/>
        <v>0</v>
      </c>
      <c r="Y64" s="9"/>
      <c r="Z64" s="9"/>
      <c r="AA64" s="10">
        <f t="shared" si="14"/>
        <v>0</v>
      </c>
      <c r="AB64" s="11">
        <v>45776</v>
      </c>
    </row>
    <row r="65" spans="1:28" ht="15.75" hidden="1" x14ac:dyDescent="0.25">
      <c r="A65" s="39">
        <v>45686</v>
      </c>
      <c r="B65" s="33" t="s">
        <v>81</v>
      </c>
      <c r="C65" s="33">
        <v>1109200</v>
      </c>
      <c r="D65" s="35" t="s">
        <v>31</v>
      </c>
      <c r="E65" s="33" t="s">
        <v>98</v>
      </c>
      <c r="F65" s="33">
        <v>23.6</v>
      </c>
      <c r="G65" s="33" t="s">
        <v>51</v>
      </c>
      <c r="H65" s="33"/>
      <c r="I65" s="20">
        <f t="shared" si="8"/>
        <v>0</v>
      </c>
      <c r="J65" s="34" t="s">
        <v>26</v>
      </c>
      <c r="K65" s="20"/>
      <c r="L65" s="9">
        <f t="shared" si="9"/>
        <v>0</v>
      </c>
      <c r="M65" s="9"/>
      <c r="N65" s="9"/>
      <c r="O65" s="9">
        <f t="shared" si="13"/>
        <v>0</v>
      </c>
      <c r="P65" s="9"/>
      <c r="Q65" s="9"/>
      <c r="R65" s="9">
        <f t="shared" si="10"/>
        <v>0</v>
      </c>
      <c r="S65" s="9"/>
      <c r="T65" s="9"/>
      <c r="U65" s="9">
        <f t="shared" si="11"/>
        <v>0</v>
      </c>
      <c r="V65" s="9"/>
      <c r="W65" s="9"/>
      <c r="X65" s="9">
        <f t="shared" si="12"/>
        <v>0</v>
      </c>
      <c r="Y65" s="9"/>
      <c r="Z65" s="9"/>
      <c r="AA65" s="10">
        <f t="shared" si="14"/>
        <v>1109200</v>
      </c>
      <c r="AB65" s="11"/>
    </row>
    <row r="66" spans="1:28" ht="15.75" hidden="1" x14ac:dyDescent="0.25">
      <c r="A66" s="32">
        <v>45687</v>
      </c>
      <c r="B66" s="33" t="s">
        <v>545</v>
      </c>
      <c r="C66" s="33">
        <v>0</v>
      </c>
      <c r="D66" s="33"/>
      <c r="E66" s="33" t="s">
        <v>45</v>
      </c>
      <c r="F66" s="33">
        <v>25</v>
      </c>
      <c r="G66" s="33" t="s">
        <v>51</v>
      </c>
      <c r="H66" s="33"/>
      <c r="I66" s="20">
        <f t="shared" si="8"/>
        <v>0</v>
      </c>
      <c r="J66" s="34" t="s">
        <v>26</v>
      </c>
      <c r="K66" s="20"/>
      <c r="L66" s="9">
        <f t="shared" si="9"/>
        <v>0</v>
      </c>
      <c r="M66" s="9"/>
      <c r="N66" s="9"/>
      <c r="O66" s="9">
        <f t="shared" si="13"/>
        <v>0</v>
      </c>
      <c r="P66" s="9"/>
      <c r="Q66" s="9"/>
      <c r="R66" s="9">
        <f t="shared" si="10"/>
        <v>0</v>
      </c>
      <c r="S66" s="9"/>
      <c r="T66" s="9"/>
      <c r="U66" s="9">
        <f t="shared" si="11"/>
        <v>0</v>
      </c>
      <c r="V66" s="9"/>
      <c r="W66" s="9"/>
      <c r="X66" s="9">
        <f t="shared" si="12"/>
        <v>0</v>
      </c>
      <c r="Y66" s="9"/>
      <c r="Z66" s="9"/>
      <c r="AA66" s="10">
        <f t="shared" si="14"/>
        <v>0</v>
      </c>
      <c r="AB66" s="11"/>
    </row>
    <row r="67" spans="1:28" ht="15.75" hidden="1" x14ac:dyDescent="0.25">
      <c r="A67" s="39">
        <v>45688</v>
      </c>
      <c r="B67" s="35" t="s">
        <v>92</v>
      </c>
      <c r="C67" s="33">
        <v>752500</v>
      </c>
      <c r="D67" s="35" t="s">
        <v>31</v>
      </c>
      <c r="E67" s="33" t="s">
        <v>263</v>
      </c>
      <c r="F67" s="33">
        <v>500</v>
      </c>
      <c r="G67" s="35" t="s">
        <v>29</v>
      </c>
      <c r="H67" s="33"/>
      <c r="I67" s="20">
        <f t="shared" si="8"/>
        <v>0</v>
      </c>
      <c r="J67" s="37" t="s">
        <v>240</v>
      </c>
      <c r="K67" s="20" t="s">
        <v>637</v>
      </c>
      <c r="L67" s="9">
        <f t="shared" si="9"/>
        <v>0</v>
      </c>
      <c r="M67" s="9"/>
      <c r="N67" s="9"/>
      <c r="O67" s="9">
        <f t="shared" si="13"/>
        <v>752500</v>
      </c>
      <c r="P67" s="9">
        <v>752500</v>
      </c>
      <c r="Q67" s="9"/>
      <c r="R67" s="9">
        <f t="shared" si="10"/>
        <v>0</v>
      </c>
      <c r="S67" s="9"/>
      <c r="T67" s="9"/>
      <c r="U67" s="9">
        <f t="shared" si="11"/>
        <v>0</v>
      </c>
      <c r="V67" s="9"/>
      <c r="W67" s="9"/>
      <c r="X67" s="9">
        <f t="shared" si="12"/>
        <v>0</v>
      </c>
      <c r="Y67" s="9"/>
      <c r="Z67" s="9"/>
      <c r="AA67" s="10">
        <f t="shared" si="14"/>
        <v>0</v>
      </c>
      <c r="AB67" s="11">
        <v>45749</v>
      </c>
    </row>
    <row r="68" spans="1:28" ht="15.75" hidden="1" x14ac:dyDescent="0.25">
      <c r="A68" s="39">
        <v>45688</v>
      </c>
      <c r="B68" s="35" t="s">
        <v>92</v>
      </c>
      <c r="C68" s="35">
        <v>922500</v>
      </c>
      <c r="D68" s="35" t="s">
        <v>31</v>
      </c>
      <c r="E68" s="35" t="s">
        <v>88</v>
      </c>
      <c r="F68" s="35">
        <v>750</v>
      </c>
      <c r="G68" s="35" t="s">
        <v>29</v>
      </c>
      <c r="H68" s="35"/>
      <c r="I68" s="20">
        <f t="shared" si="8"/>
        <v>0</v>
      </c>
      <c r="J68" s="41" t="s">
        <v>240</v>
      </c>
      <c r="K68" s="20" t="s">
        <v>637</v>
      </c>
      <c r="L68" s="9">
        <f t="shared" si="9"/>
        <v>0</v>
      </c>
      <c r="M68" s="9"/>
      <c r="N68" s="9"/>
      <c r="O68" s="9">
        <f t="shared" si="13"/>
        <v>922500</v>
      </c>
      <c r="P68" s="9">
        <v>922500</v>
      </c>
      <c r="Q68" s="9"/>
      <c r="R68" s="9">
        <f t="shared" si="10"/>
        <v>0</v>
      </c>
      <c r="S68" s="9"/>
      <c r="T68" s="9"/>
      <c r="U68" s="9">
        <f t="shared" si="11"/>
        <v>0</v>
      </c>
      <c r="V68" s="9"/>
      <c r="W68" s="9"/>
      <c r="X68" s="9">
        <f t="shared" si="12"/>
        <v>0</v>
      </c>
      <c r="Y68" s="9"/>
      <c r="Z68" s="9"/>
      <c r="AA68" s="10">
        <f t="shared" si="14"/>
        <v>0</v>
      </c>
      <c r="AB68" s="11">
        <v>45749</v>
      </c>
    </row>
    <row r="69" spans="1:28" ht="15.75" hidden="1" x14ac:dyDescent="0.25">
      <c r="A69" s="32">
        <v>45689</v>
      </c>
      <c r="B69" s="33" t="s">
        <v>257</v>
      </c>
      <c r="C69" s="33">
        <v>400000</v>
      </c>
      <c r="D69" s="33" t="s">
        <v>41</v>
      </c>
      <c r="E69" s="33" t="s">
        <v>139</v>
      </c>
      <c r="F69" s="33">
        <v>1</v>
      </c>
      <c r="G69" s="33" t="s">
        <v>23</v>
      </c>
      <c r="H69" s="33"/>
      <c r="I69" s="20">
        <f t="shared" si="8"/>
        <v>0</v>
      </c>
      <c r="J69" s="34" t="s">
        <v>26</v>
      </c>
      <c r="K69" s="20"/>
      <c r="L69" s="9">
        <f t="shared" si="9"/>
        <v>0</v>
      </c>
      <c r="M69" s="9"/>
      <c r="N69" s="9"/>
      <c r="O69" s="9">
        <f t="shared" si="13"/>
        <v>0</v>
      </c>
      <c r="P69" s="9"/>
      <c r="Q69" s="9"/>
      <c r="R69" s="9">
        <f t="shared" si="10"/>
        <v>0</v>
      </c>
      <c r="S69" s="9"/>
      <c r="T69" s="9"/>
      <c r="U69" s="9">
        <f t="shared" si="11"/>
        <v>0</v>
      </c>
      <c r="V69" s="9"/>
      <c r="W69" s="9"/>
      <c r="X69" s="9">
        <f t="shared" si="12"/>
        <v>0</v>
      </c>
      <c r="Y69" s="9"/>
      <c r="Z69" s="9"/>
      <c r="AA69" s="10">
        <f t="shared" si="14"/>
        <v>400000</v>
      </c>
      <c r="AB69" s="11"/>
    </row>
    <row r="70" spans="1:28" ht="15.75" hidden="1" x14ac:dyDescent="0.25">
      <c r="A70" s="32">
        <v>45689</v>
      </c>
      <c r="B70" s="33" t="s">
        <v>404</v>
      </c>
      <c r="C70" s="33">
        <v>2162000</v>
      </c>
      <c r="D70" s="33" t="s">
        <v>41</v>
      </c>
      <c r="E70" s="33" t="s">
        <v>439</v>
      </c>
      <c r="F70" s="33">
        <v>1.88</v>
      </c>
      <c r="G70" s="33" t="s">
        <v>178</v>
      </c>
      <c r="H70" s="33"/>
      <c r="I70" s="20">
        <f t="shared" si="8"/>
        <v>0</v>
      </c>
      <c r="J70" s="34" t="s">
        <v>26</v>
      </c>
      <c r="K70" s="20"/>
      <c r="L70" s="9">
        <f t="shared" si="9"/>
        <v>0</v>
      </c>
      <c r="M70" s="9"/>
      <c r="N70" s="9"/>
      <c r="O70" s="9">
        <f t="shared" si="13"/>
        <v>0</v>
      </c>
      <c r="P70" s="9"/>
      <c r="Q70" s="9"/>
      <c r="R70" s="9">
        <f t="shared" si="10"/>
        <v>0</v>
      </c>
      <c r="S70" s="9"/>
      <c r="T70" s="9"/>
      <c r="U70" s="9">
        <f t="shared" si="11"/>
        <v>0</v>
      </c>
      <c r="V70" s="9"/>
      <c r="W70" s="9"/>
      <c r="X70" s="9">
        <f t="shared" si="12"/>
        <v>0</v>
      </c>
      <c r="Y70" s="9"/>
      <c r="Z70" s="9"/>
      <c r="AA70" s="10">
        <f t="shared" si="14"/>
        <v>2162000</v>
      </c>
      <c r="AB70" s="11"/>
    </row>
    <row r="71" spans="1:28" ht="15.75" hidden="1" x14ac:dyDescent="0.25">
      <c r="A71" s="39">
        <v>45691</v>
      </c>
      <c r="B71" s="33" t="s">
        <v>566</v>
      </c>
      <c r="C71" s="33">
        <v>4500000</v>
      </c>
      <c r="D71" s="33" t="s">
        <v>31</v>
      </c>
      <c r="E71" s="33" t="s">
        <v>45</v>
      </c>
      <c r="F71" s="33">
        <v>25</v>
      </c>
      <c r="G71" s="33" t="s">
        <v>51</v>
      </c>
      <c r="H71" s="33"/>
      <c r="I71" s="20">
        <f t="shared" si="8"/>
        <v>0</v>
      </c>
      <c r="J71" s="34" t="s">
        <v>26</v>
      </c>
      <c r="K71" s="20"/>
      <c r="L71" s="9">
        <f t="shared" si="9"/>
        <v>0</v>
      </c>
      <c r="M71" s="9"/>
      <c r="N71" s="9"/>
      <c r="O71" s="9">
        <f t="shared" si="13"/>
        <v>0</v>
      </c>
      <c r="P71" s="9"/>
      <c r="Q71" s="9"/>
      <c r="R71" s="9">
        <f t="shared" si="10"/>
        <v>0</v>
      </c>
      <c r="S71" s="9"/>
      <c r="T71" s="9"/>
      <c r="U71" s="9">
        <f t="shared" si="11"/>
        <v>0</v>
      </c>
      <c r="V71" s="9"/>
      <c r="W71" s="9"/>
      <c r="X71" s="9">
        <f t="shared" si="12"/>
        <v>0</v>
      </c>
      <c r="Y71" s="9"/>
      <c r="Z71" s="9"/>
      <c r="AA71" s="10">
        <f t="shared" si="14"/>
        <v>4500000</v>
      </c>
      <c r="AB71" s="11"/>
    </row>
    <row r="72" spans="1:28" ht="15.75" hidden="1" x14ac:dyDescent="0.25">
      <c r="A72" s="39">
        <v>45691</v>
      </c>
      <c r="B72" s="33" t="s">
        <v>154</v>
      </c>
      <c r="C72" s="33">
        <v>12126000</v>
      </c>
      <c r="D72" s="33" t="s">
        <v>31</v>
      </c>
      <c r="E72" s="33" t="s">
        <v>155</v>
      </c>
      <c r="F72" s="33">
        <v>3500</v>
      </c>
      <c r="G72" s="33" t="s">
        <v>29</v>
      </c>
      <c r="H72" s="33"/>
      <c r="I72" s="20">
        <f t="shared" si="8"/>
        <v>0</v>
      </c>
      <c r="J72" s="14" t="s">
        <v>240</v>
      </c>
      <c r="K72" s="20"/>
      <c r="L72" s="9">
        <f t="shared" si="9"/>
        <v>0</v>
      </c>
      <c r="M72" s="9"/>
      <c r="N72" s="9"/>
      <c r="O72" s="9">
        <f t="shared" si="13"/>
        <v>12126000</v>
      </c>
      <c r="P72" s="9">
        <v>12126000</v>
      </c>
      <c r="Q72" s="9"/>
      <c r="R72" s="9">
        <f t="shared" si="10"/>
        <v>0</v>
      </c>
      <c r="S72" s="9"/>
      <c r="T72" s="9"/>
      <c r="U72" s="9">
        <f t="shared" si="11"/>
        <v>0</v>
      </c>
      <c r="V72" s="9"/>
      <c r="W72" s="9"/>
      <c r="X72" s="9">
        <f t="shared" si="12"/>
        <v>0</v>
      </c>
      <c r="Y72" s="9"/>
      <c r="Z72" s="9"/>
      <c r="AA72" s="10">
        <f t="shared" si="14"/>
        <v>0</v>
      </c>
      <c r="AB72" s="11">
        <v>45769</v>
      </c>
    </row>
    <row r="73" spans="1:28" ht="15.75" hidden="1" x14ac:dyDescent="0.25">
      <c r="A73" s="39">
        <v>45694</v>
      </c>
      <c r="B73" s="33" t="s">
        <v>92</v>
      </c>
      <c r="C73" s="33">
        <v>4500000</v>
      </c>
      <c r="D73" s="33" t="s">
        <v>41</v>
      </c>
      <c r="E73" s="33" t="s">
        <v>91</v>
      </c>
      <c r="F73" s="33">
        <v>1000</v>
      </c>
      <c r="G73" s="33" t="s">
        <v>29</v>
      </c>
      <c r="H73" s="33"/>
      <c r="I73" s="20">
        <f t="shared" si="8"/>
        <v>0</v>
      </c>
      <c r="J73" s="41" t="s">
        <v>240</v>
      </c>
      <c r="K73" s="20" t="s">
        <v>638</v>
      </c>
      <c r="L73" s="9">
        <f t="shared" si="9"/>
        <v>0</v>
      </c>
      <c r="M73" s="9"/>
      <c r="N73" s="9"/>
      <c r="O73" s="9">
        <f t="shared" si="13"/>
        <v>4500000</v>
      </c>
      <c r="P73" s="9">
        <v>4500000</v>
      </c>
      <c r="Q73" s="9"/>
      <c r="R73" s="9">
        <f t="shared" si="10"/>
        <v>0</v>
      </c>
      <c r="S73" s="9"/>
      <c r="T73" s="9"/>
      <c r="U73" s="9">
        <f t="shared" si="11"/>
        <v>0</v>
      </c>
      <c r="V73" s="9"/>
      <c r="W73" s="9"/>
      <c r="X73" s="9">
        <f t="shared" si="12"/>
        <v>0</v>
      </c>
      <c r="Y73" s="9"/>
      <c r="Z73" s="9"/>
      <c r="AA73" s="10">
        <f t="shared" si="14"/>
        <v>0</v>
      </c>
      <c r="AB73" s="11">
        <v>45761</v>
      </c>
    </row>
    <row r="74" spans="1:28" ht="15.75" hidden="1" x14ac:dyDescent="0.25">
      <c r="A74" s="39">
        <v>45694</v>
      </c>
      <c r="B74" s="33" t="s">
        <v>92</v>
      </c>
      <c r="C74" s="33">
        <v>215000</v>
      </c>
      <c r="D74" s="33" t="s">
        <v>41</v>
      </c>
      <c r="E74" s="33" t="s">
        <v>198</v>
      </c>
      <c r="F74" s="33">
        <v>250</v>
      </c>
      <c r="G74" s="33" t="s">
        <v>29</v>
      </c>
      <c r="H74" s="33"/>
      <c r="I74" s="20">
        <f t="shared" si="8"/>
        <v>0</v>
      </c>
      <c r="J74" s="41" t="s">
        <v>240</v>
      </c>
      <c r="K74" s="20" t="s">
        <v>638</v>
      </c>
      <c r="L74" s="9">
        <f t="shared" si="9"/>
        <v>0</v>
      </c>
      <c r="M74" s="9"/>
      <c r="N74" s="9"/>
      <c r="O74" s="9">
        <f t="shared" si="13"/>
        <v>215000</v>
      </c>
      <c r="P74" s="9">
        <v>215000</v>
      </c>
      <c r="Q74" s="9"/>
      <c r="R74" s="9">
        <f t="shared" si="10"/>
        <v>0</v>
      </c>
      <c r="S74" s="9"/>
      <c r="T74" s="9"/>
      <c r="U74" s="9">
        <f t="shared" si="11"/>
        <v>0</v>
      </c>
      <c r="V74" s="9"/>
      <c r="W74" s="9"/>
      <c r="X74" s="9">
        <f t="shared" si="12"/>
        <v>0</v>
      </c>
      <c r="Y74" s="9"/>
      <c r="Z74" s="9"/>
      <c r="AA74" s="10">
        <f t="shared" si="14"/>
        <v>0</v>
      </c>
      <c r="AB74" s="11">
        <v>45761</v>
      </c>
    </row>
    <row r="75" spans="1:28" ht="15.75" hidden="1" x14ac:dyDescent="0.25">
      <c r="A75" s="39">
        <v>45694</v>
      </c>
      <c r="B75" s="33" t="s">
        <v>92</v>
      </c>
      <c r="C75" s="33">
        <v>3125000</v>
      </c>
      <c r="D75" s="33" t="s">
        <v>41</v>
      </c>
      <c r="E75" s="33" t="s">
        <v>132</v>
      </c>
      <c r="F75" s="33">
        <v>25</v>
      </c>
      <c r="G75" s="33" t="s">
        <v>51</v>
      </c>
      <c r="H75" s="33"/>
      <c r="I75" s="20">
        <f t="shared" si="8"/>
        <v>0</v>
      </c>
      <c r="J75" s="41" t="s">
        <v>240</v>
      </c>
      <c r="K75" s="20" t="s">
        <v>638</v>
      </c>
      <c r="L75" s="9">
        <f t="shared" si="9"/>
        <v>0</v>
      </c>
      <c r="M75" s="9"/>
      <c r="N75" s="9"/>
      <c r="O75" s="9">
        <f t="shared" si="13"/>
        <v>3125000</v>
      </c>
      <c r="P75" s="9">
        <v>3125000</v>
      </c>
      <c r="Q75" s="9"/>
      <c r="R75" s="9">
        <f t="shared" si="10"/>
        <v>0</v>
      </c>
      <c r="S75" s="9"/>
      <c r="T75" s="9"/>
      <c r="U75" s="9">
        <f t="shared" si="11"/>
        <v>0</v>
      </c>
      <c r="V75" s="9"/>
      <c r="W75" s="9"/>
      <c r="X75" s="9">
        <f t="shared" si="12"/>
        <v>0</v>
      </c>
      <c r="Y75" s="9"/>
      <c r="Z75" s="9"/>
      <c r="AA75" s="10">
        <f t="shared" si="14"/>
        <v>0</v>
      </c>
      <c r="AB75" s="11">
        <v>45761</v>
      </c>
    </row>
    <row r="76" spans="1:28" ht="15.75" hidden="1" x14ac:dyDescent="0.25">
      <c r="A76" s="39">
        <v>45695</v>
      </c>
      <c r="B76" s="33" t="s">
        <v>103</v>
      </c>
      <c r="C76" s="33">
        <v>75250000</v>
      </c>
      <c r="D76" s="33" t="s">
        <v>31</v>
      </c>
      <c r="E76" s="33" t="s">
        <v>110</v>
      </c>
      <c r="F76" s="33">
        <v>35000</v>
      </c>
      <c r="G76" s="33" t="s">
        <v>29</v>
      </c>
      <c r="H76" s="33"/>
      <c r="I76" s="20">
        <f t="shared" si="8"/>
        <v>0</v>
      </c>
      <c r="J76" s="34" t="s">
        <v>26</v>
      </c>
      <c r="K76" s="20"/>
      <c r="L76" s="9">
        <f t="shared" si="9"/>
        <v>0</v>
      </c>
      <c r="M76" s="9"/>
      <c r="N76" s="9"/>
      <c r="O76" s="9">
        <f t="shared" si="13"/>
        <v>0</v>
      </c>
      <c r="P76" s="9"/>
      <c r="Q76" s="9"/>
      <c r="R76" s="9">
        <f t="shared" si="10"/>
        <v>0</v>
      </c>
      <c r="S76" s="9"/>
      <c r="T76" s="9"/>
      <c r="U76" s="9">
        <f t="shared" si="11"/>
        <v>0</v>
      </c>
      <c r="V76" s="9"/>
      <c r="W76" s="9"/>
      <c r="X76" s="9">
        <f t="shared" si="12"/>
        <v>0</v>
      </c>
      <c r="Y76" s="9"/>
      <c r="Z76" s="9"/>
      <c r="AA76" s="10">
        <f t="shared" si="14"/>
        <v>75250000</v>
      </c>
      <c r="AB76" s="11"/>
    </row>
    <row r="77" spans="1:28" ht="15.75" hidden="1" x14ac:dyDescent="0.25">
      <c r="A77" s="39">
        <v>45695</v>
      </c>
      <c r="B77" s="33" t="s">
        <v>133</v>
      </c>
      <c r="C77" s="33">
        <v>5700000</v>
      </c>
      <c r="D77" s="33" t="s">
        <v>31</v>
      </c>
      <c r="E77" s="33" t="s">
        <v>110</v>
      </c>
      <c r="F77" s="33">
        <v>3000</v>
      </c>
      <c r="G77" s="33" t="s">
        <v>29</v>
      </c>
      <c r="H77" s="33"/>
      <c r="I77" s="20">
        <f t="shared" si="8"/>
        <v>0</v>
      </c>
      <c r="J77" s="16" t="s">
        <v>38</v>
      </c>
      <c r="K77" s="20"/>
      <c r="L77" s="9">
        <f t="shared" si="9"/>
        <v>0</v>
      </c>
      <c r="M77" s="9"/>
      <c r="N77" s="9"/>
      <c r="O77" s="9">
        <f t="shared" si="13"/>
        <v>5008000</v>
      </c>
      <c r="P77" s="9"/>
      <c r="Q77" s="9">
        <v>5008000</v>
      </c>
      <c r="R77" s="9">
        <f t="shared" si="10"/>
        <v>0</v>
      </c>
      <c r="S77" s="9"/>
      <c r="T77" s="9"/>
      <c r="U77" s="9">
        <f t="shared" si="11"/>
        <v>0</v>
      </c>
      <c r="V77" s="9"/>
      <c r="W77" s="9"/>
      <c r="X77" s="9">
        <f t="shared" si="12"/>
        <v>0</v>
      </c>
      <c r="Y77" s="9"/>
      <c r="Z77" s="9"/>
      <c r="AA77" s="10">
        <f t="shared" si="14"/>
        <v>692000</v>
      </c>
      <c r="AB77" s="11">
        <v>45772</v>
      </c>
    </row>
    <row r="78" spans="1:28" ht="15.75" hidden="1" x14ac:dyDescent="0.25">
      <c r="A78" s="39">
        <v>45695</v>
      </c>
      <c r="B78" s="33" t="s">
        <v>133</v>
      </c>
      <c r="C78" s="33">
        <v>12500000</v>
      </c>
      <c r="D78" s="33" t="s">
        <v>31</v>
      </c>
      <c r="E78" s="33" t="s">
        <v>86</v>
      </c>
      <c r="F78" s="33">
        <v>100</v>
      </c>
      <c r="G78" s="33" t="s">
        <v>51</v>
      </c>
      <c r="H78" s="33"/>
      <c r="I78" s="20">
        <f t="shared" si="8"/>
        <v>0</v>
      </c>
      <c r="J78" s="34" t="s">
        <v>26</v>
      </c>
      <c r="K78" s="20"/>
      <c r="L78" s="9">
        <f t="shared" si="9"/>
        <v>0</v>
      </c>
      <c r="M78" s="9"/>
      <c r="N78" s="9"/>
      <c r="O78" s="9">
        <f t="shared" si="13"/>
        <v>0</v>
      </c>
      <c r="P78" s="9"/>
      <c r="Q78" s="9"/>
      <c r="R78" s="9">
        <f t="shared" si="10"/>
        <v>0</v>
      </c>
      <c r="S78" s="9"/>
      <c r="T78" s="9"/>
      <c r="U78" s="9">
        <f t="shared" si="11"/>
        <v>0</v>
      </c>
      <c r="V78" s="9"/>
      <c r="W78" s="9"/>
      <c r="X78" s="9">
        <f t="shared" si="12"/>
        <v>0</v>
      </c>
      <c r="Y78" s="9"/>
      <c r="Z78" s="9"/>
      <c r="AA78" s="10">
        <f t="shared" si="14"/>
        <v>12500000</v>
      </c>
      <c r="AB78" s="11"/>
    </row>
    <row r="79" spans="1:28" ht="15.75" hidden="1" x14ac:dyDescent="0.25">
      <c r="A79" s="39">
        <v>45695</v>
      </c>
      <c r="B79" s="33" t="s">
        <v>133</v>
      </c>
      <c r="C79" s="33">
        <v>6808000</v>
      </c>
      <c r="D79" s="33" t="s">
        <v>31</v>
      </c>
      <c r="E79" s="33" t="s">
        <v>567</v>
      </c>
      <c r="F79" s="33">
        <v>148</v>
      </c>
      <c r="G79" s="33" t="s">
        <v>51</v>
      </c>
      <c r="H79" s="33"/>
      <c r="I79" s="20">
        <f t="shared" si="8"/>
        <v>0</v>
      </c>
      <c r="J79" s="34" t="s">
        <v>26</v>
      </c>
      <c r="K79" s="20"/>
      <c r="L79" s="9">
        <f t="shared" si="9"/>
        <v>0</v>
      </c>
      <c r="M79" s="9"/>
      <c r="N79" s="9"/>
      <c r="O79" s="9">
        <f t="shared" si="13"/>
        <v>0</v>
      </c>
      <c r="P79" s="9"/>
      <c r="Q79" s="9"/>
      <c r="R79" s="9">
        <f t="shared" si="10"/>
        <v>0</v>
      </c>
      <c r="S79" s="9"/>
      <c r="T79" s="9"/>
      <c r="U79" s="9">
        <f t="shared" si="11"/>
        <v>0</v>
      </c>
      <c r="V79" s="9"/>
      <c r="W79" s="9"/>
      <c r="X79" s="9">
        <f t="shared" si="12"/>
        <v>0</v>
      </c>
      <c r="Y79" s="9"/>
      <c r="Z79" s="9"/>
      <c r="AA79" s="10">
        <f t="shared" si="14"/>
        <v>6808000</v>
      </c>
      <c r="AB79" s="11"/>
    </row>
    <row r="80" spans="1:28" ht="15.75" hidden="1" x14ac:dyDescent="0.25">
      <c r="A80" s="39">
        <v>45698</v>
      </c>
      <c r="B80" s="33" t="s">
        <v>479</v>
      </c>
      <c r="C80" s="35">
        <v>800000</v>
      </c>
      <c r="D80" s="35" t="s">
        <v>41</v>
      </c>
      <c r="E80" s="35" t="s">
        <v>139</v>
      </c>
      <c r="F80" s="35">
        <v>2</v>
      </c>
      <c r="G80" s="35" t="s">
        <v>23</v>
      </c>
      <c r="H80" s="35"/>
      <c r="I80" s="20">
        <f t="shared" si="8"/>
        <v>0</v>
      </c>
      <c r="J80" s="36" t="s">
        <v>26</v>
      </c>
      <c r="K80" s="20"/>
      <c r="L80" s="9">
        <f t="shared" si="9"/>
        <v>0</v>
      </c>
      <c r="M80" s="9"/>
      <c r="N80" s="9"/>
      <c r="O80" s="9">
        <f t="shared" si="13"/>
        <v>0</v>
      </c>
      <c r="P80" s="9"/>
      <c r="Q80" s="9"/>
      <c r="R80" s="9">
        <f t="shared" si="10"/>
        <v>0</v>
      </c>
      <c r="S80" s="9"/>
      <c r="T80" s="9"/>
      <c r="U80" s="9">
        <f t="shared" si="11"/>
        <v>0</v>
      </c>
      <c r="V80" s="9"/>
      <c r="W80" s="9"/>
      <c r="X80" s="9">
        <f t="shared" si="12"/>
        <v>0</v>
      </c>
      <c r="Y80" s="9"/>
      <c r="Z80" s="9"/>
      <c r="AA80" s="10">
        <f t="shared" si="14"/>
        <v>800000</v>
      </c>
      <c r="AB80" s="11"/>
    </row>
    <row r="81" spans="1:28" ht="15.75" hidden="1" x14ac:dyDescent="0.25">
      <c r="A81" s="39">
        <v>45698</v>
      </c>
      <c r="B81" s="33" t="s">
        <v>488</v>
      </c>
      <c r="C81" s="33">
        <v>500000</v>
      </c>
      <c r="D81" s="33" t="s">
        <v>31</v>
      </c>
      <c r="E81" s="33" t="s">
        <v>73</v>
      </c>
      <c r="F81" s="33">
        <v>10</v>
      </c>
      <c r="G81" s="33" t="s">
        <v>74</v>
      </c>
      <c r="H81" s="33"/>
      <c r="I81" s="20">
        <f t="shared" si="8"/>
        <v>0</v>
      </c>
      <c r="J81" s="37" t="s">
        <v>241</v>
      </c>
      <c r="K81" s="20"/>
      <c r="L81" s="9">
        <f t="shared" si="9"/>
        <v>500000</v>
      </c>
      <c r="M81" s="9">
        <v>500000</v>
      </c>
      <c r="N81" s="9"/>
      <c r="O81" s="9">
        <f t="shared" si="13"/>
        <v>0</v>
      </c>
      <c r="P81" s="9"/>
      <c r="Q81" s="9"/>
      <c r="R81" s="9">
        <f t="shared" si="10"/>
        <v>0</v>
      </c>
      <c r="S81" s="9"/>
      <c r="T81" s="9"/>
      <c r="U81" s="9">
        <f t="shared" si="11"/>
        <v>0</v>
      </c>
      <c r="V81" s="9"/>
      <c r="W81" s="9"/>
      <c r="X81" s="9">
        <f t="shared" si="12"/>
        <v>0</v>
      </c>
      <c r="Y81" s="9"/>
      <c r="Z81" s="9"/>
      <c r="AA81" s="10">
        <f t="shared" si="14"/>
        <v>0</v>
      </c>
      <c r="AB81" s="11">
        <v>45756</v>
      </c>
    </row>
    <row r="82" spans="1:28" ht="15.75" hidden="1" x14ac:dyDescent="0.25">
      <c r="A82" s="39">
        <v>45698</v>
      </c>
      <c r="B82" s="33" t="s">
        <v>488</v>
      </c>
      <c r="C82" s="33">
        <v>500000</v>
      </c>
      <c r="D82" s="33" t="s">
        <v>31</v>
      </c>
      <c r="E82" s="33" t="s">
        <v>130</v>
      </c>
      <c r="F82" s="33">
        <v>10</v>
      </c>
      <c r="G82" s="33" t="s">
        <v>51</v>
      </c>
      <c r="H82" s="33"/>
      <c r="I82" s="20">
        <f t="shared" si="8"/>
        <v>0</v>
      </c>
      <c r="J82" s="37" t="s">
        <v>241</v>
      </c>
      <c r="K82" s="20"/>
      <c r="L82" s="9">
        <f t="shared" si="9"/>
        <v>500000</v>
      </c>
      <c r="M82" s="9">
        <v>500000</v>
      </c>
      <c r="N82" s="9"/>
      <c r="O82" s="9">
        <f t="shared" si="13"/>
        <v>0</v>
      </c>
      <c r="P82" s="9"/>
      <c r="Q82" s="9"/>
      <c r="R82" s="9">
        <f t="shared" si="10"/>
        <v>0</v>
      </c>
      <c r="S82" s="9"/>
      <c r="T82" s="9"/>
      <c r="U82" s="9">
        <f t="shared" si="11"/>
        <v>0</v>
      </c>
      <c r="V82" s="9"/>
      <c r="W82" s="9"/>
      <c r="X82" s="9">
        <f t="shared" si="12"/>
        <v>0</v>
      </c>
      <c r="Y82" s="9"/>
      <c r="Z82" s="9"/>
      <c r="AA82" s="10">
        <f t="shared" si="14"/>
        <v>0</v>
      </c>
      <c r="AB82" s="11">
        <v>45756</v>
      </c>
    </row>
    <row r="83" spans="1:28" ht="15.75" hidden="1" x14ac:dyDescent="0.25">
      <c r="A83" s="39">
        <v>45698</v>
      </c>
      <c r="B83" s="33" t="s">
        <v>92</v>
      </c>
      <c r="C83" s="33">
        <v>3150000</v>
      </c>
      <c r="D83" s="33" t="s">
        <v>31</v>
      </c>
      <c r="E83" s="33" t="s">
        <v>91</v>
      </c>
      <c r="F83" s="33">
        <v>700</v>
      </c>
      <c r="G83" s="33" t="s">
        <v>29</v>
      </c>
      <c r="H83" s="33"/>
      <c r="I83" s="20">
        <f t="shared" si="8"/>
        <v>0</v>
      </c>
      <c r="J83" s="41" t="s">
        <v>240</v>
      </c>
      <c r="K83" s="20" t="s">
        <v>639</v>
      </c>
      <c r="L83" s="9">
        <f t="shared" si="9"/>
        <v>0</v>
      </c>
      <c r="M83" s="9"/>
      <c r="N83" s="9"/>
      <c r="O83" s="9">
        <f t="shared" si="13"/>
        <v>3150000</v>
      </c>
      <c r="P83" s="9">
        <v>3150000</v>
      </c>
      <c r="Q83" s="9"/>
      <c r="R83" s="9">
        <f t="shared" si="10"/>
        <v>0</v>
      </c>
      <c r="S83" s="9"/>
      <c r="T83" s="9"/>
      <c r="U83" s="9">
        <f t="shared" si="11"/>
        <v>0</v>
      </c>
      <c r="V83" s="9"/>
      <c r="W83" s="9"/>
      <c r="X83" s="9">
        <f t="shared" si="12"/>
        <v>0</v>
      </c>
      <c r="Y83" s="9"/>
      <c r="Z83" s="9"/>
      <c r="AA83" s="10">
        <f t="shared" si="14"/>
        <v>0</v>
      </c>
      <c r="AB83" s="11">
        <v>45764</v>
      </c>
    </row>
    <row r="84" spans="1:28" ht="15.75" hidden="1" x14ac:dyDescent="0.25">
      <c r="A84" s="39">
        <v>45698</v>
      </c>
      <c r="B84" s="33" t="s">
        <v>92</v>
      </c>
      <c r="C84" s="33">
        <v>420000</v>
      </c>
      <c r="D84" s="33" t="s">
        <v>31</v>
      </c>
      <c r="E84" s="33" t="s">
        <v>428</v>
      </c>
      <c r="F84" s="33">
        <v>12</v>
      </c>
      <c r="G84" s="33" t="s">
        <v>23</v>
      </c>
      <c r="H84" s="33"/>
      <c r="I84" s="20">
        <f t="shared" si="8"/>
        <v>0</v>
      </c>
      <c r="J84" s="41" t="s">
        <v>34</v>
      </c>
      <c r="K84" s="20" t="s">
        <v>639</v>
      </c>
      <c r="L84" s="9">
        <f t="shared" si="9"/>
        <v>0</v>
      </c>
      <c r="M84" s="9"/>
      <c r="N84" s="9"/>
      <c r="O84" s="9">
        <f t="shared" si="13"/>
        <v>2753000</v>
      </c>
      <c r="P84" s="9">
        <v>2753000</v>
      </c>
      <c r="Q84" s="9"/>
      <c r="R84" s="9">
        <f t="shared" si="10"/>
        <v>0</v>
      </c>
      <c r="S84" s="9"/>
      <c r="T84" s="9"/>
      <c r="U84" s="9">
        <f t="shared" si="11"/>
        <v>0</v>
      </c>
      <c r="V84" s="9"/>
      <c r="W84" s="9"/>
      <c r="X84" s="9">
        <f t="shared" si="12"/>
        <v>0</v>
      </c>
      <c r="Y84" s="9"/>
      <c r="Z84" s="9"/>
      <c r="AA84" s="10">
        <f t="shared" si="14"/>
        <v>-2333000</v>
      </c>
      <c r="AB84" s="11">
        <v>45764</v>
      </c>
    </row>
    <row r="85" spans="1:28" ht="15.75" hidden="1" x14ac:dyDescent="0.25">
      <c r="A85" s="32">
        <v>45686</v>
      </c>
      <c r="B85" s="33" t="s">
        <v>347</v>
      </c>
      <c r="C85" s="33">
        <v>1000000</v>
      </c>
      <c r="D85" s="33" t="s">
        <v>31</v>
      </c>
      <c r="E85" s="33" t="s">
        <v>529</v>
      </c>
      <c r="F85" s="33"/>
      <c r="G85" s="33"/>
      <c r="H85" s="33"/>
      <c r="I85" s="20">
        <f t="shared" si="8"/>
        <v>0</v>
      </c>
      <c r="J85" s="34" t="s">
        <v>26</v>
      </c>
      <c r="K85" s="20"/>
      <c r="L85" s="9">
        <f t="shared" si="9"/>
        <v>0</v>
      </c>
      <c r="M85" s="9"/>
      <c r="N85" s="9"/>
      <c r="O85" s="9">
        <f t="shared" si="13"/>
        <v>0</v>
      </c>
      <c r="P85" s="9"/>
      <c r="Q85" s="9"/>
      <c r="R85" s="9">
        <f t="shared" si="10"/>
        <v>0</v>
      </c>
      <c r="S85" s="9"/>
      <c r="T85" s="9"/>
      <c r="U85" s="9">
        <f t="shared" si="11"/>
        <v>0</v>
      </c>
      <c r="V85" s="9"/>
      <c r="W85" s="9"/>
      <c r="X85" s="9">
        <f t="shared" si="12"/>
        <v>0</v>
      </c>
      <c r="Y85" s="9"/>
      <c r="Z85" s="9"/>
      <c r="AA85" s="10">
        <f t="shared" si="14"/>
        <v>1000000</v>
      </c>
      <c r="AB85" s="11"/>
    </row>
    <row r="86" spans="1:28" ht="15.75" hidden="1" x14ac:dyDescent="0.25">
      <c r="A86" s="39">
        <v>45699</v>
      </c>
      <c r="B86" s="35" t="s">
        <v>105</v>
      </c>
      <c r="C86" s="35">
        <v>9100000</v>
      </c>
      <c r="D86" s="35" t="s">
        <v>41</v>
      </c>
      <c r="E86" s="35" t="s">
        <v>45</v>
      </c>
      <c r="F86" s="35">
        <v>50</v>
      </c>
      <c r="G86" s="35" t="s">
        <v>51</v>
      </c>
      <c r="H86" s="35"/>
      <c r="I86" s="20">
        <f t="shared" si="8"/>
        <v>0</v>
      </c>
      <c r="J86" s="41" t="s">
        <v>241</v>
      </c>
      <c r="K86" s="20"/>
      <c r="L86" s="9">
        <f t="shared" si="9"/>
        <v>9100000</v>
      </c>
      <c r="M86" s="9">
        <v>9100000</v>
      </c>
      <c r="N86" s="9"/>
      <c r="O86" s="9">
        <f t="shared" si="13"/>
        <v>0</v>
      </c>
      <c r="P86" s="9"/>
      <c r="Q86" s="9"/>
      <c r="R86" s="9">
        <f t="shared" si="10"/>
        <v>0</v>
      </c>
      <c r="S86" s="9"/>
      <c r="T86" s="9"/>
      <c r="U86" s="9">
        <f t="shared" si="11"/>
        <v>0</v>
      </c>
      <c r="V86" s="9"/>
      <c r="W86" s="9"/>
      <c r="X86" s="9">
        <f t="shared" si="12"/>
        <v>0</v>
      </c>
      <c r="Y86" s="9"/>
      <c r="Z86" s="9"/>
      <c r="AA86" s="10">
        <f t="shared" si="14"/>
        <v>0</v>
      </c>
      <c r="AB86" s="11">
        <v>45745</v>
      </c>
    </row>
    <row r="87" spans="1:28" ht="15.75" hidden="1" x14ac:dyDescent="0.25">
      <c r="A87" s="39">
        <v>45699</v>
      </c>
      <c r="B87" s="35" t="s">
        <v>105</v>
      </c>
      <c r="C87" s="33">
        <v>10400000</v>
      </c>
      <c r="D87" s="35" t="s">
        <v>41</v>
      </c>
      <c r="E87" s="33" t="s">
        <v>328</v>
      </c>
      <c r="F87" s="33">
        <v>100</v>
      </c>
      <c r="G87" s="35" t="s">
        <v>51</v>
      </c>
      <c r="H87" s="33"/>
      <c r="I87" s="20">
        <f t="shared" si="8"/>
        <v>0</v>
      </c>
      <c r="J87" s="34" t="s">
        <v>43</v>
      </c>
      <c r="K87" s="20"/>
      <c r="L87" s="9">
        <f t="shared" si="9"/>
        <v>3800000</v>
      </c>
      <c r="M87" s="9">
        <v>3800000</v>
      </c>
      <c r="N87" s="9"/>
      <c r="O87" s="9">
        <f t="shared" si="13"/>
        <v>0</v>
      </c>
      <c r="P87" s="9"/>
      <c r="Q87" s="9"/>
      <c r="R87" s="9">
        <f t="shared" si="10"/>
        <v>0</v>
      </c>
      <c r="S87" s="9"/>
      <c r="T87" s="9"/>
      <c r="U87" s="9">
        <f t="shared" si="11"/>
        <v>0</v>
      </c>
      <c r="V87" s="9"/>
      <c r="W87" s="9"/>
      <c r="X87" s="9">
        <f t="shared" si="12"/>
        <v>0</v>
      </c>
      <c r="Y87" s="9"/>
      <c r="Z87" s="9"/>
      <c r="AA87" s="10">
        <f t="shared" si="14"/>
        <v>6600000</v>
      </c>
      <c r="AB87" s="11">
        <v>45745</v>
      </c>
    </row>
    <row r="88" spans="1:28" ht="15.75" hidden="1" x14ac:dyDescent="0.25">
      <c r="A88" s="39">
        <v>45699</v>
      </c>
      <c r="B88" s="59" t="s">
        <v>413</v>
      </c>
      <c r="C88" s="59">
        <v>0</v>
      </c>
      <c r="D88" s="59" t="s">
        <v>41</v>
      </c>
      <c r="E88" s="59" t="s">
        <v>91</v>
      </c>
      <c r="F88" s="59">
        <v>100</v>
      </c>
      <c r="G88" s="59" t="s">
        <v>29</v>
      </c>
      <c r="H88" s="33"/>
      <c r="I88" s="20">
        <f t="shared" si="8"/>
        <v>0</v>
      </c>
      <c r="J88" s="34" t="s">
        <v>26</v>
      </c>
      <c r="K88" s="20"/>
      <c r="L88" s="9">
        <f t="shared" si="9"/>
        <v>0</v>
      </c>
      <c r="M88" s="9"/>
      <c r="N88" s="9"/>
      <c r="O88" s="9">
        <f t="shared" si="13"/>
        <v>0</v>
      </c>
      <c r="P88" s="9"/>
      <c r="Q88" s="9"/>
      <c r="R88" s="9">
        <f t="shared" si="10"/>
        <v>0</v>
      </c>
      <c r="S88" s="9"/>
      <c r="T88" s="9"/>
      <c r="U88" s="9">
        <f t="shared" si="11"/>
        <v>0</v>
      </c>
      <c r="V88" s="9"/>
      <c r="W88" s="9"/>
      <c r="X88" s="9">
        <f t="shared" si="12"/>
        <v>0</v>
      </c>
      <c r="Y88" s="9"/>
      <c r="Z88" s="9"/>
      <c r="AA88" s="10">
        <f t="shared" si="14"/>
        <v>0</v>
      </c>
      <c r="AB88" s="11"/>
    </row>
    <row r="89" spans="1:28" ht="15.75" hidden="1" x14ac:dyDescent="0.25">
      <c r="A89" s="32">
        <v>45699</v>
      </c>
      <c r="B89" s="33" t="s">
        <v>96</v>
      </c>
      <c r="C89" s="33">
        <v>3750000</v>
      </c>
      <c r="D89" s="33" t="s">
        <v>41</v>
      </c>
      <c r="E89" s="33" t="s">
        <v>617</v>
      </c>
      <c r="F89" s="33">
        <v>15</v>
      </c>
      <c r="G89" s="33" t="s">
        <v>33</v>
      </c>
      <c r="H89" s="33"/>
      <c r="I89" s="20">
        <f t="shared" si="8"/>
        <v>0</v>
      </c>
      <c r="J89" s="37" t="s">
        <v>240</v>
      </c>
      <c r="K89" s="20" t="s">
        <v>689</v>
      </c>
      <c r="L89" s="9">
        <f t="shared" si="9"/>
        <v>0</v>
      </c>
      <c r="M89" s="9"/>
      <c r="N89" s="9"/>
      <c r="O89" s="9">
        <f t="shared" si="13"/>
        <v>3750000</v>
      </c>
      <c r="P89" s="9">
        <v>3750000</v>
      </c>
      <c r="Q89" s="9"/>
      <c r="R89" s="9">
        <f t="shared" si="10"/>
        <v>0</v>
      </c>
      <c r="S89" s="9"/>
      <c r="T89" s="9"/>
      <c r="U89" s="9">
        <f t="shared" si="11"/>
        <v>0</v>
      </c>
      <c r="V89" s="9"/>
      <c r="W89" s="9"/>
      <c r="X89" s="9">
        <f t="shared" si="12"/>
        <v>0</v>
      </c>
      <c r="Y89" s="9"/>
      <c r="Z89" s="9"/>
      <c r="AA89" s="10">
        <f t="shared" si="14"/>
        <v>0</v>
      </c>
      <c r="AB89" s="11">
        <v>45768</v>
      </c>
    </row>
    <row r="90" spans="1:28" ht="15.75" hidden="1" x14ac:dyDescent="0.25">
      <c r="A90" s="44">
        <v>45699</v>
      </c>
      <c r="B90" s="46" t="s">
        <v>96</v>
      </c>
      <c r="C90" s="46">
        <v>8820000</v>
      </c>
      <c r="D90" s="46" t="s">
        <v>41</v>
      </c>
      <c r="E90" s="46" t="s">
        <v>190</v>
      </c>
      <c r="F90" s="46">
        <v>210</v>
      </c>
      <c r="G90" s="46" t="s">
        <v>51</v>
      </c>
      <c r="H90" s="46"/>
      <c r="I90" s="47">
        <f t="shared" si="8"/>
        <v>0</v>
      </c>
      <c r="J90" s="53" t="s">
        <v>240</v>
      </c>
      <c r="K90" s="20" t="s">
        <v>689</v>
      </c>
      <c r="L90" s="9">
        <f t="shared" si="9"/>
        <v>0</v>
      </c>
      <c r="M90" s="9"/>
      <c r="N90" s="9"/>
      <c r="O90" s="9">
        <f t="shared" si="13"/>
        <v>8820000</v>
      </c>
      <c r="P90" s="9">
        <v>8820000</v>
      </c>
      <c r="Q90" s="9"/>
      <c r="R90" s="9">
        <f t="shared" si="10"/>
        <v>0</v>
      </c>
      <c r="S90" s="9"/>
      <c r="T90" s="9"/>
      <c r="U90" s="9">
        <f t="shared" si="11"/>
        <v>0</v>
      </c>
      <c r="V90" s="9"/>
      <c r="W90" s="9"/>
      <c r="X90" s="9">
        <f t="shared" si="12"/>
        <v>0</v>
      </c>
      <c r="Y90" s="9"/>
      <c r="Z90" s="9"/>
      <c r="AA90" s="10">
        <f t="shared" si="14"/>
        <v>0</v>
      </c>
      <c r="AB90" s="11">
        <v>45768</v>
      </c>
    </row>
    <row r="91" spans="1:28" ht="15.75" hidden="1" x14ac:dyDescent="0.25">
      <c r="A91" s="39">
        <v>45700</v>
      </c>
      <c r="B91" s="33" t="s">
        <v>153</v>
      </c>
      <c r="C91" s="33">
        <v>1000000</v>
      </c>
      <c r="D91" s="33" t="s">
        <v>31</v>
      </c>
      <c r="E91" s="33" t="s">
        <v>123</v>
      </c>
      <c r="F91" s="33">
        <v>10</v>
      </c>
      <c r="G91" s="33" t="s">
        <v>51</v>
      </c>
      <c r="H91" s="33"/>
      <c r="I91" s="20">
        <f t="shared" si="8"/>
        <v>0</v>
      </c>
      <c r="J91" s="37" t="s">
        <v>240</v>
      </c>
      <c r="K91" s="20"/>
      <c r="L91" s="9">
        <f t="shared" si="9"/>
        <v>0</v>
      </c>
      <c r="M91" s="9"/>
      <c r="N91" s="9"/>
      <c r="O91" s="9">
        <f t="shared" si="13"/>
        <v>1000000</v>
      </c>
      <c r="P91" s="9">
        <v>1000000</v>
      </c>
      <c r="Q91" s="9"/>
      <c r="R91" s="9">
        <f t="shared" si="10"/>
        <v>0</v>
      </c>
      <c r="S91" s="9"/>
      <c r="T91" s="9"/>
      <c r="U91" s="9">
        <f t="shared" si="11"/>
        <v>0</v>
      </c>
      <c r="V91" s="9"/>
      <c r="W91" s="9"/>
      <c r="X91" s="9">
        <f t="shared" si="12"/>
        <v>0</v>
      </c>
      <c r="Y91" s="9"/>
      <c r="Z91" s="9"/>
      <c r="AA91" s="10">
        <f t="shared" si="14"/>
        <v>0</v>
      </c>
      <c r="AB91" s="11">
        <v>45758</v>
      </c>
    </row>
    <row r="92" spans="1:28" ht="15.75" hidden="1" x14ac:dyDescent="0.25">
      <c r="A92" s="32">
        <v>45700</v>
      </c>
      <c r="B92" s="33" t="s">
        <v>141</v>
      </c>
      <c r="C92" s="33">
        <v>10919000</v>
      </c>
      <c r="D92" s="33" t="s">
        <v>31</v>
      </c>
      <c r="E92" s="33" t="s">
        <v>95</v>
      </c>
      <c r="F92" s="33">
        <v>5200</v>
      </c>
      <c r="G92" s="33" t="s">
        <v>29</v>
      </c>
      <c r="H92" s="33"/>
      <c r="I92" s="20">
        <f t="shared" si="8"/>
        <v>0</v>
      </c>
      <c r="J92" s="14" t="s">
        <v>241</v>
      </c>
      <c r="K92" s="20"/>
      <c r="L92" s="9">
        <f t="shared" si="9"/>
        <v>10919000</v>
      </c>
      <c r="M92" s="9"/>
      <c r="N92" s="9">
        <v>10919000</v>
      </c>
      <c r="O92" s="9">
        <f t="shared" si="13"/>
        <v>0</v>
      </c>
      <c r="P92" s="9"/>
      <c r="Q92" s="9"/>
      <c r="R92" s="9">
        <f t="shared" si="10"/>
        <v>0</v>
      </c>
      <c r="S92" s="9"/>
      <c r="T92" s="9"/>
      <c r="U92" s="9">
        <f t="shared" si="11"/>
        <v>0</v>
      </c>
      <c r="V92" s="9"/>
      <c r="W92" s="9"/>
      <c r="X92" s="9">
        <f t="shared" si="12"/>
        <v>0</v>
      </c>
      <c r="Y92" s="9"/>
      <c r="Z92" s="9"/>
      <c r="AA92" s="10">
        <f t="shared" si="14"/>
        <v>0</v>
      </c>
      <c r="AB92" s="11">
        <v>45758</v>
      </c>
    </row>
    <row r="93" spans="1:28" ht="15.75" hidden="1" x14ac:dyDescent="0.25">
      <c r="A93" s="32">
        <v>45700</v>
      </c>
      <c r="B93" s="33" t="s">
        <v>141</v>
      </c>
      <c r="C93" s="33">
        <v>3422400.0000000005</v>
      </c>
      <c r="D93" s="33" t="s">
        <v>31</v>
      </c>
      <c r="E93" s="33" t="s">
        <v>136</v>
      </c>
      <c r="F93" s="33">
        <v>74.400000000000006</v>
      </c>
      <c r="G93" s="33" t="s">
        <v>51</v>
      </c>
      <c r="H93" s="33"/>
      <c r="I93" s="20">
        <f t="shared" si="8"/>
        <v>0</v>
      </c>
      <c r="J93" s="14" t="s">
        <v>241</v>
      </c>
      <c r="K93" s="20"/>
      <c r="L93" s="9">
        <f t="shared" si="9"/>
        <v>3422400</v>
      </c>
      <c r="M93" s="9"/>
      <c r="N93" s="9">
        <v>3422400</v>
      </c>
      <c r="O93" s="9">
        <f t="shared" si="13"/>
        <v>0</v>
      </c>
      <c r="P93" s="9"/>
      <c r="Q93" s="9"/>
      <c r="R93" s="9">
        <f t="shared" si="10"/>
        <v>0</v>
      </c>
      <c r="S93" s="9"/>
      <c r="T93" s="9"/>
      <c r="U93" s="9">
        <f t="shared" si="11"/>
        <v>0</v>
      </c>
      <c r="V93" s="9"/>
      <c r="W93" s="9"/>
      <c r="X93" s="9">
        <f t="shared" si="12"/>
        <v>0</v>
      </c>
      <c r="Y93" s="9"/>
      <c r="Z93" s="9"/>
      <c r="AA93" s="10">
        <f t="shared" si="14"/>
        <v>4.6566128730773926E-10</v>
      </c>
      <c r="AB93" s="11">
        <v>45758</v>
      </c>
    </row>
    <row r="94" spans="1:28" ht="15.75" hidden="1" x14ac:dyDescent="0.25">
      <c r="A94" s="39">
        <v>45700</v>
      </c>
      <c r="B94" s="33" t="s">
        <v>141</v>
      </c>
      <c r="C94" s="33">
        <v>4000000</v>
      </c>
      <c r="D94" s="33" t="s">
        <v>31</v>
      </c>
      <c r="E94" s="33" t="s">
        <v>156</v>
      </c>
      <c r="F94" s="33">
        <v>10</v>
      </c>
      <c r="G94" s="33" t="s">
        <v>23</v>
      </c>
      <c r="H94" s="33"/>
      <c r="I94" s="20">
        <f t="shared" si="8"/>
        <v>0</v>
      </c>
      <c r="J94" s="14" t="s">
        <v>241</v>
      </c>
      <c r="K94" s="20"/>
      <c r="L94" s="9">
        <f t="shared" si="9"/>
        <v>4000000</v>
      </c>
      <c r="M94" s="9"/>
      <c r="N94" s="9">
        <v>4000000</v>
      </c>
      <c r="O94" s="9">
        <f t="shared" si="13"/>
        <v>0</v>
      </c>
      <c r="P94" s="9"/>
      <c r="Q94" s="9"/>
      <c r="R94" s="9">
        <f t="shared" si="10"/>
        <v>0</v>
      </c>
      <c r="S94" s="9"/>
      <c r="T94" s="9"/>
      <c r="U94" s="9">
        <f t="shared" si="11"/>
        <v>0</v>
      </c>
      <c r="V94" s="9"/>
      <c r="W94" s="9"/>
      <c r="X94" s="9">
        <f t="shared" si="12"/>
        <v>0</v>
      </c>
      <c r="Y94" s="9"/>
      <c r="Z94" s="9"/>
      <c r="AA94" s="10">
        <f t="shared" si="14"/>
        <v>0</v>
      </c>
      <c r="AB94" s="11">
        <v>45758</v>
      </c>
    </row>
    <row r="95" spans="1:28" ht="15.75" hidden="1" x14ac:dyDescent="0.25">
      <c r="A95" s="39">
        <v>45701</v>
      </c>
      <c r="B95" s="33" t="s">
        <v>96</v>
      </c>
      <c r="C95" s="33">
        <v>5000000</v>
      </c>
      <c r="D95" s="35" t="s">
        <v>41</v>
      </c>
      <c r="E95" s="33" t="s">
        <v>617</v>
      </c>
      <c r="F95" s="33">
        <v>20</v>
      </c>
      <c r="G95" s="33" t="s">
        <v>33</v>
      </c>
      <c r="H95" s="33"/>
      <c r="I95" s="20">
        <f t="shared" si="8"/>
        <v>0</v>
      </c>
      <c r="J95" s="37" t="s">
        <v>240</v>
      </c>
      <c r="K95" s="20" t="s">
        <v>690</v>
      </c>
      <c r="L95" s="9">
        <f t="shared" si="9"/>
        <v>0</v>
      </c>
      <c r="M95" s="9"/>
      <c r="N95" s="9"/>
      <c r="O95" s="9">
        <f t="shared" si="13"/>
        <v>5000000</v>
      </c>
      <c r="P95" s="9">
        <v>5000000</v>
      </c>
      <c r="Q95" s="9"/>
      <c r="R95" s="9">
        <f t="shared" si="10"/>
        <v>0</v>
      </c>
      <c r="S95" s="9"/>
      <c r="T95" s="9"/>
      <c r="U95" s="9">
        <f t="shared" si="11"/>
        <v>0</v>
      </c>
      <c r="V95" s="9"/>
      <c r="W95" s="9"/>
      <c r="X95" s="9">
        <f t="shared" si="12"/>
        <v>0</v>
      </c>
      <c r="Y95" s="9"/>
      <c r="Z95" s="9"/>
      <c r="AA95" s="10">
        <f t="shared" si="14"/>
        <v>0</v>
      </c>
      <c r="AB95" s="11">
        <v>45768</v>
      </c>
    </row>
    <row r="96" spans="1:28" ht="15.75" hidden="1" x14ac:dyDescent="0.25">
      <c r="A96" s="39">
        <v>45701</v>
      </c>
      <c r="B96" s="33" t="s">
        <v>492</v>
      </c>
      <c r="C96" s="33">
        <v>240000</v>
      </c>
      <c r="D96" s="33" t="s">
        <v>41</v>
      </c>
      <c r="E96" s="33" t="s">
        <v>166</v>
      </c>
      <c r="F96" s="33">
        <v>1</v>
      </c>
      <c r="G96" s="33" t="s">
        <v>23</v>
      </c>
      <c r="H96" s="33"/>
      <c r="I96" s="20">
        <f t="shared" si="8"/>
        <v>0</v>
      </c>
      <c r="J96" s="42" t="s">
        <v>43</v>
      </c>
      <c r="K96" s="20"/>
      <c r="L96" s="9">
        <f t="shared" si="9"/>
        <v>0</v>
      </c>
      <c r="M96" s="9"/>
      <c r="N96" s="9"/>
      <c r="O96" s="9">
        <f t="shared" si="13"/>
        <v>0</v>
      </c>
      <c r="P96" s="9"/>
      <c r="Q96" s="9"/>
      <c r="R96" s="9">
        <f t="shared" si="10"/>
        <v>0</v>
      </c>
      <c r="S96" s="9"/>
      <c r="T96" s="9"/>
      <c r="U96" s="9">
        <f t="shared" si="11"/>
        <v>0</v>
      </c>
      <c r="V96" s="9"/>
      <c r="W96" s="9"/>
      <c r="X96" s="9">
        <f t="shared" si="12"/>
        <v>0</v>
      </c>
      <c r="Y96" s="9"/>
      <c r="Z96" s="9"/>
      <c r="AA96" s="10">
        <f t="shared" si="14"/>
        <v>240000</v>
      </c>
      <c r="AB96" s="11"/>
    </row>
    <row r="97" spans="1:28" ht="15.75" hidden="1" x14ac:dyDescent="0.25">
      <c r="A97" s="39">
        <v>45703</v>
      </c>
      <c r="B97" s="33" t="s">
        <v>492</v>
      </c>
      <c r="C97" s="33">
        <v>200000</v>
      </c>
      <c r="D97" s="33" t="s">
        <v>41</v>
      </c>
      <c r="E97" s="33" t="s">
        <v>102</v>
      </c>
      <c r="F97" s="33">
        <v>12</v>
      </c>
      <c r="G97" s="33" t="s">
        <v>74</v>
      </c>
      <c r="H97" s="33"/>
      <c r="I97" s="20">
        <f t="shared" si="8"/>
        <v>0</v>
      </c>
      <c r="J97" s="42" t="s">
        <v>43</v>
      </c>
      <c r="K97" s="20"/>
      <c r="L97" s="9">
        <f t="shared" si="9"/>
        <v>0</v>
      </c>
      <c r="M97" s="9"/>
      <c r="N97" s="9"/>
      <c r="O97" s="9">
        <f t="shared" si="13"/>
        <v>0</v>
      </c>
      <c r="P97" s="9"/>
      <c r="Q97" s="9"/>
      <c r="R97" s="9">
        <f t="shared" si="10"/>
        <v>0</v>
      </c>
      <c r="S97" s="9"/>
      <c r="T97" s="9"/>
      <c r="U97" s="9">
        <f t="shared" si="11"/>
        <v>0</v>
      </c>
      <c r="V97" s="9"/>
      <c r="W97" s="9"/>
      <c r="X97" s="9">
        <f t="shared" si="12"/>
        <v>0</v>
      </c>
      <c r="Y97" s="9"/>
      <c r="Z97" s="9"/>
      <c r="AA97" s="10">
        <f t="shared" si="14"/>
        <v>200000</v>
      </c>
      <c r="AB97" s="11"/>
    </row>
    <row r="98" spans="1:28" ht="15.75" hidden="1" x14ac:dyDescent="0.25">
      <c r="A98" s="39">
        <v>45705</v>
      </c>
      <c r="B98" s="33" t="s">
        <v>67</v>
      </c>
      <c r="C98" s="33">
        <v>9600000</v>
      </c>
      <c r="D98" s="33" t="s">
        <v>31</v>
      </c>
      <c r="E98" s="33" t="s">
        <v>293</v>
      </c>
      <c r="F98" s="33">
        <v>160</v>
      </c>
      <c r="G98" s="33" t="s">
        <v>74</v>
      </c>
      <c r="H98" s="33"/>
      <c r="I98" s="20">
        <f t="shared" si="8"/>
        <v>0</v>
      </c>
      <c r="J98" s="42" t="s">
        <v>38</v>
      </c>
      <c r="K98" s="20"/>
      <c r="L98" s="9">
        <f t="shared" si="9"/>
        <v>0</v>
      </c>
      <c r="M98" s="9"/>
      <c r="N98" s="9"/>
      <c r="O98" s="9">
        <f t="shared" si="13"/>
        <v>4800000</v>
      </c>
      <c r="P98" s="9">
        <v>4800000</v>
      </c>
      <c r="Q98" s="9"/>
      <c r="R98" s="9">
        <f t="shared" si="10"/>
        <v>0</v>
      </c>
      <c r="S98" s="9"/>
      <c r="T98" s="9"/>
      <c r="U98" s="9">
        <f t="shared" si="11"/>
        <v>0</v>
      </c>
      <c r="V98" s="9"/>
      <c r="W98" s="9"/>
      <c r="X98" s="9">
        <f t="shared" si="12"/>
        <v>0</v>
      </c>
      <c r="Y98" s="9"/>
      <c r="Z98" s="9"/>
      <c r="AA98" s="10">
        <f t="shared" si="14"/>
        <v>4800000</v>
      </c>
      <c r="AB98" s="11">
        <v>45749</v>
      </c>
    </row>
    <row r="99" spans="1:28" ht="15.75" hidden="1" x14ac:dyDescent="0.25">
      <c r="A99" s="39">
        <v>45705</v>
      </c>
      <c r="B99" s="33" t="s">
        <v>208</v>
      </c>
      <c r="C99" s="33">
        <v>6174000</v>
      </c>
      <c r="D99" s="33" t="s">
        <v>31</v>
      </c>
      <c r="E99" s="33" t="s">
        <v>616</v>
      </c>
      <c r="F99" s="33">
        <v>113.4</v>
      </c>
      <c r="G99" s="33" t="s">
        <v>51</v>
      </c>
      <c r="H99" s="33"/>
      <c r="I99" s="20">
        <f t="shared" si="8"/>
        <v>0</v>
      </c>
      <c r="J99" s="37" t="s">
        <v>240</v>
      </c>
      <c r="K99" s="20" t="s">
        <v>692</v>
      </c>
      <c r="L99" s="9">
        <f t="shared" si="9"/>
        <v>0</v>
      </c>
      <c r="M99" s="9"/>
      <c r="N99" s="9"/>
      <c r="O99" s="9">
        <f t="shared" si="13"/>
        <v>6174000</v>
      </c>
      <c r="P99" s="9">
        <v>6174000</v>
      </c>
      <c r="Q99" s="9"/>
      <c r="R99" s="9">
        <f t="shared" si="10"/>
        <v>0</v>
      </c>
      <c r="S99" s="9"/>
      <c r="T99" s="9"/>
      <c r="U99" s="9">
        <f t="shared" si="11"/>
        <v>0</v>
      </c>
      <c r="V99" s="9"/>
      <c r="W99" s="9"/>
      <c r="X99" s="9">
        <f t="shared" si="12"/>
        <v>0</v>
      </c>
      <c r="Y99" s="9"/>
      <c r="Z99" s="9"/>
      <c r="AA99" s="10">
        <f t="shared" si="14"/>
        <v>0</v>
      </c>
      <c r="AB99" s="11">
        <v>45755</v>
      </c>
    </row>
    <row r="100" spans="1:28" ht="15.75" hidden="1" x14ac:dyDescent="0.25">
      <c r="A100" s="39">
        <v>45705</v>
      </c>
      <c r="B100" s="33" t="s">
        <v>208</v>
      </c>
      <c r="C100" s="33">
        <v>9142500</v>
      </c>
      <c r="D100" s="33" t="s">
        <v>31</v>
      </c>
      <c r="E100" s="33" t="s">
        <v>62</v>
      </c>
      <c r="F100" s="33">
        <v>79.5</v>
      </c>
      <c r="G100" s="33" t="s">
        <v>51</v>
      </c>
      <c r="H100" s="33"/>
      <c r="I100" s="20">
        <f t="shared" si="8"/>
        <v>0</v>
      </c>
      <c r="J100" s="37" t="s">
        <v>240</v>
      </c>
      <c r="K100" s="20" t="s">
        <v>692</v>
      </c>
      <c r="L100" s="9">
        <f t="shared" si="9"/>
        <v>0</v>
      </c>
      <c r="M100" s="9"/>
      <c r="N100" s="9"/>
      <c r="O100" s="9">
        <f t="shared" si="13"/>
        <v>9142500</v>
      </c>
      <c r="P100" s="9">
        <v>3826000</v>
      </c>
      <c r="Q100" s="9">
        <v>5316500</v>
      </c>
      <c r="R100" s="9">
        <f t="shared" si="10"/>
        <v>0</v>
      </c>
      <c r="S100" s="9"/>
      <c r="T100" s="9"/>
      <c r="U100" s="9">
        <f t="shared" si="11"/>
        <v>0</v>
      </c>
      <c r="V100" s="9"/>
      <c r="W100" s="9"/>
      <c r="X100" s="9">
        <f t="shared" si="12"/>
        <v>0</v>
      </c>
      <c r="Y100" s="9"/>
      <c r="Z100" s="9"/>
      <c r="AA100" s="10">
        <f t="shared" si="14"/>
        <v>0</v>
      </c>
      <c r="AB100" s="11">
        <v>45755</v>
      </c>
    </row>
    <row r="101" spans="1:28" ht="15.75" hidden="1" x14ac:dyDescent="0.25">
      <c r="A101" s="39">
        <v>45705</v>
      </c>
      <c r="B101" s="33" t="s">
        <v>92</v>
      </c>
      <c r="C101" s="33">
        <v>2250000</v>
      </c>
      <c r="D101" s="33" t="s">
        <v>31</v>
      </c>
      <c r="E101" s="33" t="s">
        <v>91</v>
      </c>
      <c r="F101" s="33">
        <v>500</v>
      </c>
      <c r="G101" s="33" t="s">
        <v>29</v>
      </c>
      <c r="H101" s="33"/>
      <c r="I101" s="20">
        <f t="shared" si="8"/>
        <v>0</v>
      </c>
      <c r="J101" s="34" t="s">
        <v>26</v>
      </c>
      <c r="K101" s="20" t="s">
        <v>921</v>
      </c>
      <c r="L101" s="9">
        <f t="shared" si="9"/>
        <v>0</v>
      </c>
      <c r="M101" s="9"/>
      <c r="N101" s="9"/>
      <c r="O101" s="9">
        <f t="shared" si="13"/>
        <v>0</v>
      </c>
      <c r="P101" s="9"/>
      <c r="Q101" s="9"/>
      <c r="R101" s="9">
        <f t="shared" si="10"/>
        <v>0</v>
      </c>
      <c r="S101" s="9"/>
      <c r="T101" s="9"/>
      <c r="U101" s="9">
        <f t="shared" si="11"/>
        <v>0</v>
      </c>
      <c r="V101" s="9"/>
      <c r="W101" s="9"/>
      <c r="X101" s="9">
        <f t="shared" si="12"/>
        <v>0</v>
      </c>
      <c r="Y101" s="9"/>
      <c r="Z101" s="9"/>
      <c r="AA101" s="10">
        <f t="shared" si="14"/>
        <v>2250000</v>
      </c>
      <c r="AB101" s="11"/>
    </row>
    <row r="102" spans="1:28" ht="15.75" hidden="1" x14ac:dyDescent="0.25">
      <c r="A102" s="39">
        <v>45705</v>
      </c>
      <c r="B102" s="33" t="s">
        <v>92</v>
      </c>
      <c r="C102" s="33">
        <v>560000</v>
      </c>
      <c r="D102" s="33" t="s">
        <v>31</v>
      </c>
      <c r="E102" s="33" t="s">
        <v>270</v>
      </c>
      <c r="F102" s="33">
        <v>500</v>
      </c>
      <c r="G102" s="33" t="s">
        <v>29</v>
      </c>
      <c r="H102" s="33"/>
      <c r="I102" s="20">
        <f t="shared" si="8"/>
        <v>0</v>
      </c>
      <c r="J102" s="34" t="s">
        <v>26</v>
      </c>
      <c r="K102" s="20" t="s">
        <v>921</v>
      </c>
      <c r="L102" s="9">
        <f t="shared" si="9"/>
        <v>0</v>
      </c>
      <c r="M102" s="9"/>
      <c r="N102" s="9"/>
      <c r="O102" s="9">
        <f t="shared" si="13"/>
        <v>0</v>
      </c>
      <c r="P102" s="9"/>
      <c r="Q102" s="9"/>
      <c r="R102" s="9">
        <f t="shared" si="10"/>
        <v>0</v>
      </c>
      <c r="S102" s="9"/>
      <c r="T102" s="9"/>
      <c r="U102" s="9">
        <f t="shared" si="11"/>
        <v>0</v>
      </c>
      <c r="V102" s="9"/>
      <c r="W102" s="9"/>
      <c r="X102" s="9">
        <f t="shared" si="12"/>
        <v>0</v>
      </c>
      <c r="Y102" s="9"/>
      <c r="Z102" s="9"/>
      <c r="AA102" s="10">
        <f t="shared" si="14"/>
        <v>560000</v>
      </c>
      <c r="AB102" s="11"/>
    </row>
    <row r="103" spans="1:28" ht="15.75" hidden="1" x14ac:dyDescent="0.25">
      <c r="A103" s="39">
        <v>45706</v>
      </c>
      <c r="B103" s="33" t="s">
        <v>602</v>
      </c>
      <c r="C103" s="33">
        <v>-50000</v>
      </c>
      <c r="D103" s="33" t="s">
        <v>223</v>
      </c>
      <c r="E103" s="33" t="s">
        <v>64</v>
      </c>
      <c r="F103" s="33">
        <v>4</v>
      </c>
      <c r="G103" s="33" t="s">
        <v>33</v>
      </c>
      <c r="H103" s="33"/>
      <c r="I103" s="20">
        <f t="shared" si="8"/>
        <v>0</v>
      </c>
      <c r="J103" s="37" t="s">
        <v>34</v>
      </c>
      <c r="K103" s="20"/>
      <c r="L103" s="9">
        <f t="shared" si="9"/>
        <v>0</v>
      </c>
      <c r="M103" s="9"/>
      <c r="N103" s="9"/>
      <c r="O103" s="9">
        <f t="shared" si="13"/>
        <v>0</v>
      </c>
      <c r="P103" s="9"/>
      <c r="Q103" s="9"/>
      <c r="R103" s="9">
        <f t="shared" si="10"/>
        <v>0</v>
      </c>
      <c r="S103" s="9"/>
      <c r="T103" s="9"/>
      <c r="U103" s="9">
        <f t="shared" si="11"/>
        <v>0</v>
      </c>
      <c r="V103" s="9"/>
      <c r="W103" s="9"/>
      <c r="X103" s="9">
        <f t="shared" si="12"/>
        <v>0</v>
      </c>
      <c r="Y103" s="9"/>
      <c r="Z103" s="9"/>
      <c r="AA103" s="10">
        <f t="shared" si="14"/>
        <v>-50000</v>
      </c>
      <c r="AB103" s="11">
        <v>45706</v>
      </c>
    </row>
    <row r="104" spans="1:28" ht="15.75" hidden="1" x14ac:dyDescent="0.25">
      <c r="A104" s="32">
        <v>45706</v>
      </c>
      <c r="B104" s="33" t="s">
        <v>412</v>
      </c>
      <c r="C104" s="33">
        <v>5400000</v>
      </c>
      <c r="D104" s="33" t="s">
        <v>41</v>
      </c>
      <c r="E104" s="33" t="s">
        <v>297</v>
      </c>
      <c r="F104" s="33">
        <v>5000</v>
      </c>
      <c r="G104" s="33" t="s">
        <v>29</v>
      </c>
      <c r="H104" s="33"/>
      <c r="I104" s="20">
        <f t="shared" si="8"/>
        <v>0</v>
      </c>
      <c r="J104" s="41" t="s">
        <v>240</v>
      </c>
      <c r="K104" s="20"/>
      <c r="L104" s="9">
        <f t="shared" si="9"/>
        <v>0</v>
      </c>
      <c r="M104" s="9"/>
      <c r="N104" s="9"/>
      <c r="O104" s="9">
        <f t="shared" si="13"/>
        <v>0</v>
      </c>
      <c r="P104" s="9"/>
      <c r="Q104" s="9"/>
      <c r="R104" s="9">
        <f t="shared" si="10"/>
        <v>5400000</v>
      </c>
      <c r="S104" s="9">
        <v>5000000</v>
      </c>
      <c r="T104" s="9">
        <v>400000</v>
      </c>
      <c r="U104" s="9">
        <f t="shared" si="11"/>
        <v>0</v>
      </c>
      <c r="V104" s="9"/>
      <c r="W104" s="9"/>
      <c r="X104" s="9">
        <f t="shared" si="12"/>
        <v>0</v>
      </c>
      <c r="Y104" s="9"/>
      <c r="Z104" s="9"/>
      <c r="AA104" s="10">
        <f t="shared" si="14"/>
        <v>0</v>
      </c>
      <c r="AB104" s="11">
        <v>45754</v>
      </c>
    </row>
    <row r="105" spans="1:28" ht="15.75" hidden="1" x14ac:dyDescent="0.25">
      <c r="A105" s="39">
        <v>45706</v>
      </c>
      <c r="B105" s="33" t="s">
        <v>412</v>
      </c>
      <c r="C105" s="33">
        <v>1000000</v>
      </c>
      <c r="D105" s="33" t="s">
        <v>41</v>
      </c>
      <c r="E105" s="33" t="s">
        <v>111</v>
      </c>
      <c r="F105" s="33">
        <v>400</v>
      </c>
      <c r="G105" s="33" t="s">
        <v>29</v>
      </c>
      <c r="H105" s="33"/>
      <c r="I105" s="20">
        <f t="shared" si="8"/>
        <v>0</v>
      </c>
      <c r="J105" s="41" t="s">
        <v>240</v>
      </c>
      <c r="K105" s="20"/>
      <c r="L105" s="9">
        <f t="shared" si="9"/>
        <v>0</v>
      </c>
      <c r="M105" s="9"/>
      <c r="N105" s="9"/>
      <c r="O105" s="9">
        <f t="shared" si="13"/>
        <v>0</v>
      </c>
      <c r="P105" s="9"/>
      <c r="Q105" s="9"/>
      <c r="R105" s="9">
        <f t="shared" si="10"/>
        <v>1000000</v>
      </c>
      <c r="S105" s="9"/>
      <c r="T105" s="9">
        <v>1000000</v>
      </c>
      <c r="U105" s="9">
        <f t="shared" si="11"/>
        <v>0</v>
      </c>
      <c r="V105" s="9"/>
      <c r="W105" s="9"/>
      <c r="X105" s="9">
        <f t="shared" si="12"/>
        <v>0</v>
      </c>
      <c r="Y105" s="9"/>
      <c r="Z105" s="9"/>
      <c r="AA105" s="10">
        <f t="shared" si="14"/>
        <v>0</v>
      </c>
      <c r="AB105" s="11">
        <v>45754</v>
      </c>
    </row>
    <row r="106" spans="1:28" ht="15.75" hidden="1" x14ac:dyDescent="0.25">
      <c r="A106" s="39">
        <v>45706</v>
      </c>
      <c r="B106" s="33" t="s">
        <v>141</v>
      </c>
      <c r="C106" s="33">
        <v>39520000</v>
      </c>
      <c r="D106" s="33" t="s">
        <v>31</v>
      </c>
      <c r="E106" s="33" t="s">
        <v>95</v>
      </c>
      <c r="F106" s="33">
        <v>10400</v>
      </c>
      <c r="G106" s="33" t="s">
        <v>29</v>
      </c>
      <c r="H106" s="33"/>
      <c r="I106" s="20">
        <f t="shared" si="8"/>
        <v>0</v>
      </c>
      <c r="J106" s="14" t="s">
        <v>241</v>
      </c>
      <c r="K106" s="20"/>
      <c r="L106" s="9">
        <f t="shared" si="9"/>
        <v>39520000</v>
      </c>
      <c r="M106" s="9"/>
      <c r="N106" s="9">
        <v>39520000</v>
      </c>
      <c r="O106" s="9">
        <f t="shared" si="13"/>
        <v>0</v>
      </c>
      <c r="P106" s="9"/>
      <c r="Q106" s="9"/>
      <c r="R106" s="9">
        <f t="shared" si="10"/>
        <v>0</v>
      </c>
      <c r="S106" s="9"/>
      <c r="T106" s="9"/>
      <c r="U106" s="9">
        <f t="shared" si="11"/>
        <v>0</v>
      </c>
      <c r="V106" s="9"/>
      <c r="W106" s="9"/>
      <c r="X106" s="9">
        <f t="shared" si="12"/>
        <v>0</v>
      </c>
      <c r="Y106" s="9"/>
      <c r="Z106" s="9"/>
      <c r="AA106" s="10">
        <f t="shared" si="14"/>
        <v>0</v>
      </c>
      <c r="AB106" s="11">
        <v>45758</v>
      </c>
    </row>
    <row r="107" spans="1:28" ht="15.75" hidden="1" x14ac:dyDescent="0.25">
      <c r="A107" s="39">
        <v>45707</v>
      </c>
      <c r="B107" s="33" t="s">
        <v>96</v>
      </c>
      <c r="C107" s="33">
        <v>8820000</v>
      </c>
      <c r="D107" s="33" t="s">
        <v>41</v>
      </c>
      <c r="E107" s="33" t="s">
        <v>190</v>
      </c>
      <c r="F107" s="33">
        <v>210</v>
      </c>
      <c r="G107" s="33" t="s">
        <v>51</v>
      </c>
      <c r="H107" s="33"/>
      <c r="I107" s="20">
        <f t="shared" si="8"/>
        <v>0</v>
      </c>
      <c r="J107" s="37" t="s">
        <v>240</v>
      </c>
      <c r="K107" s="20" t="s">
        <v>874</v>
      </c>
      <c r="L107" s="9">
        <f t="shared" si="9"/>
        <v>0</v>
      </c>
      <c r="M107" s="9"/>
      <c r="N107" s="9"/>
      <c r="O107" s="9">
        <f t="shared" si="13"/>
        <v>8820000</v>
      </c>
      <c r="P107" s="9">
        <v>8820000</v>
      </c>
      <c r="Q107" s="9"/>
      <c r="R107" s="9">
        <f t="shared" si="10"/>
        <v>0</v>
      </c>
      <c r="S107" s="9"/>
      <c r="T107" s="9"/>
      <c r="U107" s="9">
        <f t="shared" si="11"/>
        <v>0</v>
      </c>
      <c r="V107" s="9"/>
      <c r="W107" s="9"/>
      <c r="X107" s="9">
        <f t="shared" si="12"/>
        <v>0</v>
      </c>
      <c r="Y107" s="9"/>
      <c r="Z107" s="9"/>
      <c r="AA107" s="10">
        <f t="shared" si="14"/>
        <v>0</v>
      </c>
      <c r="AB107" s="11">
        <v>45768</v>
      </c>
    </row>
    <row r="108" spans="1:28" ht="15.75" hidden="1" x14ac:dyDescent="0.25">
      <c r="A108" s="39">
        <v>45708</v>
      </c>
      <c r="B108" s="33" t="s">
        <v>147</v>
      </c>
      <c r="C108" s="33">
        <v>5000000</v>
      </c>
      <c r="D108" s="33" t="s">
        <v>31</v>
      </c>
      <c r="E108" s="33" t="s">
        <v>148</v>
      </c>
      <c r="F108" s="33">
        <v>200</v>
      </c>
      <c r="G108" s="33" t="s">
        <v>51</v>
      </c>
      <c r="H108" s="33"/>
      <c r="I108" s="20">
        <f t="shared" si="8"/>
        <v>0</v>
      </c>
      <c r="J108" s="42" t="s">
        <v>38</v>
      </c>
      <c r="K108" s="20"/>
      <c r="L108" s="9">
        <f t="shared" si="9"/>
        <v>0</v>
      </c>
      <c r="M108" s="9"/>
      <c r="N108" s="9"/>
      <c r="O108" s="9">
        <f t="shared" si="13"/>
        <v>0</v>
      </c>
      <c r="P108" s="9"/>
      <c r="Q108" s="9"/>
      <c r="R108" s="9">
        <f t="shared" si="10"/>
        <v>0</v>
      </c>
      <c r="S108" s="9"/>
      <c r="T108" s="9"/>
      <c r="U108" s="9">
        <f t="shared" si="11"/>
        <v>0</v>
      </c>
      <c r="V108" s="9"/>
      <c r="W108" s="9"/>
      <c r="X108" s="9">
        <f t="shared" si="12"/>
        <v>0</v>
      </c>
      <c r="Y108" s="9"/>
      <c r="Z108" s="9"/>
      <c r="AA108" s="10">
        <f t="shared" si="14"/>
        <v>5000000</v>
      </c>
      <c r="AB108" s="11"/>
    </row>
    <row r="109" spans="1:28" ht="15.75" hidden="1" x14ac:dyDescent="0.25">
      <c r="A109" s="39">
        <v>45708</v>
      </c>
      <c r="B109" s="33" t="s">
        <v>154</v>
      </c>
      <c r="C109" s="33">
        <v>9880000</v>
      </c>
      <c r="D109" s="33" t="s">
        <v>31</v>
      </c>
      <c r="E109" s="33" t="s">
        <v>91</v>
      </c>
      <c r="F109" s="33">
        <v>2600</v>
      </c>
      <c r="G109" s="33" t="s">
        <v>29</v>
      </c>
      <c r="H109" s="33"/>
      <c r="I109" s="20">
        <f t="shared" si="8"/>
        <v>0</v>
      </c>
      <c r="J109" s="14" t="s">
        <v>240</v>
      </c>
      <c r="K109" s="20"/>
      <c r="L109" s="9">
        <f t="shared" si="9"/>
        <v>0</v>
      </c>
      <c r="M109" s="9"/>
      <c r="N109" s="9"/>
      <c r="O109" s="9">
        <f t="shared" si="13"/>
        <v>9880000</v>
      </c>
      <c r="P109" s="9">
        <v>9880000</v>
      </c>
      <c r="Q109" s="9"/>
      <c r="R109" s="9">
        <f t="shared" si="10"/>
        <v>0</v>
      </c>
      <c r="S109" s="9"/>
      <c r="T109" s="9"/>
      <c r="U109" s="9">
        <f t="shared" si="11"/>
        <v>0</v>
      </c>
      <c r="V109" s="9"/>
      <c r="W109" s="9"/>
      <c r="X109" s="9">
        <f t="shared" si="12"/>
        <v>0</v>
      </c>
      <c r="Y109" s="9"/>
      <c r="Z109" s="9"/>
      <c r="AA109" s="10">
        <f t="shared" si="14"/>
        <v>0</v>
      </c>
      <c r="AB109" s="11">
        <v>45769</v>
      </c>
    </row>
    <row r="110" spans="1:28" ht="15.75" hidden="1" x14ac:dyDescent="0.25">
      <c r="A110" s="39">
        <v>45708</v>
      </c>
      <c r="B110" s="33" t="s">
        <v>154</v>
      </c>
      <c r="C110" s="33">
        <v>3125000</v>
      </c>
      <c r="D110" s="33" t="s">
        <v>31</v>
      </c>
      <c r="E110" s="33" t="s">
        <v>86</v>
      </c>
      <c r="F110" s="33">
        <v>25</v>
      </c>
      <c r="G110" s="33" t="s">
        <v>51</v>
      </c>
      <c r="H110" s="33"/>
      <c r="I110" s="20">
        <f t="shared" si="8"/>
        <v>0</v>
      </c>
      <c r="J110" s="14" t="s">
        <v>240</v>
      </c>
      <c r="K110" s="20"/>
      <c r="L110" s="9">
        <f t="shared" si="9"/>
        <v>0</v>
      </c>
      <c r="M110" s="9"/>
      <c r="N110" s="9"/>
      <c r="O110" s="9">
        <f t="shared" si="13"/>
        <v>3125000</v>
      </c>
      <c r="P110" s="9">
        <v>3125000</v>
      </c>
      <c r="Q110" s="9"/>
      <c r="R110" s="9">
        <f t="shared" si="10"/>
        <v>0</v>
      </c>
      <c r="S110" s="9"/>
      <c r="T110" s="9"/>
      <c r="U110" s="9">
        <f t="shared" si="11"/>
        <v>0</v>
      </c>
      <c r="V110" s="9"/>
      <c r="W110" s="9"/>
      <c r="X110" s="9">
        <f t="shared" si="12"/>
        <v>0</v>
      </c>
      <c r="Y110" s="9"/>
      <c r="Z110" s="9"/>
      <c r="AA110" s="10">
        <f t="shared" si="14"/>
        <v>0</v>
      </c>
      <c r="AB110" s="11">
        <v>45769</v>
      </c>
    </row>
    <row r="111" spans="1:28" ht="15.75" hidden="1" x14ac:dyDescent="0.25">
      <c r="A111" s="39">
        <v>45708</v>
      </c>
      <c r="B111" s="33" t="s">
        <v>154</v>
      </c>
      <c r="C111" s="33">
        <v>9880000</v>
      </c>
      <c r="D111" s="33" t="s">
        <v>31</v>
      </c>
      <c r="E111" s="33" t="s">
        <v>707</v>
      </c>
      <c r="F111" s="33">
        <v>2600</v>
      </c>
      <c r="G111" s="33" t="s">
        <v>29</v>
      </c>
      <c r="H111" s="33"/>
      <c r="I111" s="20">
        <f t="shared" si="8"/>
        <v>0</v>
      </c>
      <c r="J111" s="14" t="s">
        <v>241</v>
      </c>
      <c r="K111" s="20"/>
      <c r="L111" s="9">
        <f t="shared" si="9"/>
        <v>0</v>
      </c>
      <c r="M111" s="9"/>
      <c r="N111" s="9"/>
      <c r="O111" s="9">
        <f t="shared" si="13"/>
        <v>4869000</v>
      </c>
      <c r="P111" s="9">
        <v>4869000</v>
      </c>
      <c r="Q111" s="9"/>
      <c r="R111" s="9">
        <f t="shared" si="10"/>
        <v>0</v>
      </c>
      <c r="S111" s="9"/>
      <c r="T111" s="9"/>
      <c r="U111" s="9">
        <f t="shared" si="11"/>
        <v>5011000</v>
      </c>
      <c r="V111" s="9">
        <v>1675000</v>
      </c>
      <c r="W111" s="9">
        <v>3336000</v>
      </c>
      <c r="X111" s="9">
        <f t="shared" si="12"/>
        <v>0</v>
      </c>
      <c r="Y111" s="9"/>
      <c r="Z111" s="9"/>
      <c r="AA111" s="10">
        <f t="shared" si="14"/>
        <v>0</v>
      </c>
      <c r="AB111" s="11">
        <v>45770</v>
      </c>
    </row>
    <row r="112" spans="1:28" ht="15.75" hidden="1" x14ac:dyDescent="0.25">
      <c r="A112" s="39">
        <v>45708</v>
      </c>
      <c r="B112" s="33" t="s">
        <v>92</v>
      </c>
      <c r="C112" s="33">
        <v>3125000</v>
      </c>
      <c r="D112" s="33" t="s">
        <v>41</v>
      </c>
      <c r="E112" s="33" t="s">
        <v>132</v>
      </c>
      <c r="F112" s="33">
        <v>25</v>
      </c>
      <c r="G112" s="33" t="s">
        <v>51</v>
      </c>
      <c r="H112" s="33"/>
      <c r="I112" s="20">
        <f t="shared" si="8"/>
        <v>0</v>
      </c>
      <c r="J112" s="34" t="s">
        <v>26</v>
      </c>
      <c r="K112" s="20" t="s">
        <v>808</v>
      </c>
      <c r="L112" s="9">
        <f t="shared" si="9"/>
        <v>0</v>
      </c>
      <c r="M112" s="9"/>
      <c r="N112" s="9"/>
      <c r="O112" s="9">
        <f t="shared" si="13"/>
        <v>0</v>
      </c>
      <c r="P112" s="9"/>
      <c r="Q112" s="9"/>
      <c r="R112" s="9">
        <f t="shared" si="10"/>
        <v>0</v>
      </c>
      <c r="S112" s="9"/>
      <c r="T112" s="9"/>
      <c r="U112" s="9">
        <f t="shared" si="11"/>
        <v>0</v>
      </c>
      <c r="V112" s="9"/>
      <c r="W112" s="9"/>
      <c r="X112" s="9">
        <f t="shared" si="12"/>
        <v>0</v>
      </c>
      <c r="Y112" s="9"/>
      <c r="Z112" s="9"/>
      <c r="AA112" s="10">
        <f t="shared" si="14"/>
        <v>3125000</v>
      </c>
      <c r="AB112" s="11"/>
    </row>
    <row r="113" spans="1:28" ht="15.75" hidden="1" x14ac:dyDescent="0.25">
      <c r="A113" s="39">
        <v>45709</v>
      </c>
      <c r="B113" s="33" t="s">
        <v>214</v>
      </c>
      <c r="C113" s="33">
        <v>1067500</v>
      </c>
      <c r="D113" s="33" t="s">
        <v>31</v>
      </c>
      <c r="E113" s="33" t="s">
        <v>99</v>
      </c>
      <c r="F113" s="33">
        <v>4</v>
      </c>
      <c r="G113" s="33" t="s">
        <v>25</v>
      </c>
      <c r="H113" s="33"/>
      <c r="I113" s="20">
        <f t="shared" si="8"/>
        <v>0</v>
      </c>
      <c r="J113" s="14" t="s">
        <v>240</v>
      </c>
      <c r="K113" s="20" t="s">
        <v>215</v>
      </c>
      <c r="L113" s="9">
        <f t="shared" si="9"/>
        <v>0</v>
      </c>
      <c r="M113" s="9"/>
      <c r="N113" s="9"/>
      <c r="O113" s="9">
        <f t="shared" si="13"/>
        <v>1067500</v>
      </c>
      <c r="P113" s="9">
        <v>1067500</v>
      </c>
      <c r="Q113" s="9"/>
      <c r="R113" s="9">
        <f t="shared" si="10"/>
        <v>0</v>
      </c>
      <c r="S113" s="9"/>
      <c r="T113" s="9"/>
      <c r="U113" s="9">
        <f t="shared" si="11"/>
        <v>0</v>
      </c>
      <c r="V113" s="9"/>
      <c r="W113" s="9"/>
      <c r="X113" s="9">
        <f t="shared" si="12"/>
        <v>0</v>
      </c>
      <c r="Y113" s="9"/>
      <c r="Z113" s="9"/>
      <c r="AA113" s="10">
        <f t="shared" si="14"/>
        <v>0</v>
      </c>
      <c r="AB113" s="11">
        <v>45750</v>
      </c>
    </row>
    <row r="114" spans="1:28" ht="15.75" hidden="1" x14ac:dyDescent="0.25">
      <c r="A114" s="39">
        <v>45710</v>
      </c>
      <c r="B114" s="33" t="s">
        <v>153</v>
      </c>
      <c r="C114" s="33">
        <v>260000</v>
      </c>
      <c r="D114" s="33" t="s">
        <v>31</v>
      </c>
      <c r="E114" s="33" t="s">
        <v>179</v>
      </c>
      <c r="F114" s="33">
        <v>4</v>
      </c>
      <c r="G114" s="33" t="s">
        <v>25</v>
      </c>
      <c r="H114" s="33"/>
      <c r="I114" s="20">
        <f t="shared" si="8"/>
        <v>0</v>
      </c>
      <c r="J114" s="37" t="s">
        <v>240</v>
      </c>
      <c r="K114" s="20"/>
      <c r="L114" s="9">
        <f t="shared" si="9"/>
        <v>0</v>
      </c>
      <c r="M114" s="9"/>
      <c r="N114" s="9"/>
      <c r="O114" s="9">
        <f t="shared" si="13"/>
        <v>260000</v>
      </c>
      <c r="P114" s="9">
        <v>260000</v>
      </c>
      <c r="Q114" s="9"/>
      <c r="R114" s="9">
        <f t="shared" si="10"/>
        <v>0</v>
      </c>
      <c r="S114" s="9"/>
      <c r="T114" s="9"/>
      <c r="U114" s="9">
        <f t="shared" si="11"/>
        <v>0</v>
      </c>
      <c r="V114" s="9"/>
      <c r="W114" s="9"/>
      <c r="X114" s="9">
        <f t="shared" si="12"/>
        <v>0</v>
      </c>
      <c r="Y114" s="9"/>
      <c r="Z114" s="9"/>
      <c r="AA114" s="10">
        <f t="shared" si="14"/>
        <v>0</v>
      </c>
      <c r="AB114" s="11">
        <v>45758</v>
      </c>
    </row>
    <row r="115" spans="1:28" ht="15.75" hidden="1" x14ac:dyDescent="0.25">
      <c r="A115" s="39">
        <v>45710</v>
      </c>
      <c r="B115" s="33" t="s">
        <v>153</v>
      </c>
      <c r="C115" s="33">
        <v>150000</v>
      </c>
      <c r="D115" s="33" t="s">
        <v>31</v>
      </c>
      <c r="E115" s="33" t="s">
        <v>403</v>
      </c>
      <c r="F115" s="33">
        <v>2</v>
      </c>
      <c r="G115" s="33" t="s">
        <v>25</v>
      </c>
      <c r="H115" s="33"/>
      <c r="I115" s="20">
        <f t="shared" si="8"/>
        <v>0</v>
      </c>
      <c r="J115" s="37" t="s">
        <v>240</v>
      </c>
      <c r="K115" s="20"/>
      <c r="L115" s="9">
        <f t="shared" si="9"/>
        <v>0</v>
      </c>
      <c r="M115" s="9"/>
      <c r="N115" s="9"/>
      <c r="O115" s="9">
        <f t="shared" si="13"/>
        <v>150000</v>
      </c>
      <c r="P115" s="9">
        <v>150000</v>
      </c>
      <c r="Q115" s="9"/>
      <c r="R115" s="9">
        <f t="shared" si="10"/>
        <v>0</v>
      </c>
      <c r="S115" s="9"/>
      <c r="T115" s="9"/>
      <c r="U115" s="9">
        <f t="shared" si="11"/>
        <v>0</v>
      </c>
      <c r="V115" s="9"/>
      <c r="W115" s="9"/>
      <c r="X115" s="9">
        <f t="shared" si="12"/>
        <v>0</v>
      </c>
      <c r="Y115" s="9"/>
      <c r="Z115" s="9"/>
      <c r="AA115" s="10">
        <f t="shared" si="14"/>
        <v>0</v>
      </c>
      <c r="AB115" s="11">
        <v>45758</v>
      </c>
    </row>
    <row r="116" spans="1:28" ht="15.75" hidden="1" x14ac:dyDescent="0.25">
      <c r="A116" s="39">
        <v>45710</v>
      </c>
      <c r="B116" s="33" t="s">
        <v>153</v>
      </c>
      <c r="C116" s="33">
        <v>95000</v>
      </c>
      <c r="D116" s="33" t="s">
        <v>31</v>
      </c>
      <c r="E116" s="33" t="s">
        <v>160</v>
      </c>
      <c r="F116" s="33">
        <v>1</v>
      </c>
      <c r="G116" s="33" t="s">
        <v>25</v>
      </c>
      <c r="H116" s="33"/>
      <c r="I116" s="20">
        <f t="shared" si="8"/>
        <v>0</v>
      </c>
      <c r="J116" s="37" t="s">
        <v>240</v>
      </c>
      <c r="K116" s="20"/>
      <c r="L116" s="9">
        <f t="shared" si="9"/>
        <v>0</v>
      </c>
      <c r="M116" s="9"/>
      <c r="N116" s="9"/>
      <c r="O116" s="9">
        <f t="shared" si="13"/>
        <v>95000</v>
      </c>
      <c r="P116" s="9">
        <v>95000</v>
      </c>
      <c r="Q116" s="9"/>
      <c r="R116" s="9">
        <f t="shared" si="10"/>
        <v>0</v>
      </c>
      <c r="S116" s="9"/>
      <c r="T116" s="9"/>
      <c r="U116" s="9">
        <f t="shared" si="11"/>
        <v>0</v>
      </c>
      <c r="V116" s="9"/>
      <c r="W116" s="9"/>
      <c r="X116" s="9">
        <f t="shared" si="12"/>
        <v>0</v>
      </c>
      <c r="Y116" s="9"/>
      <c r="Z116" s="9"/>
      <c r="AA116" s="10">
        <f t="shared" si="14"/>
        <v>0</v>
      </c>
      <c r="AB116" s="11">
        <v>45758</v>
      </c>
    </row>
    <row r="117" spans="1:28" ht="15.75" hidden="1" x14ac:dyDescent="0.25">
      <c r="A117" s="39">
        <v>45710</v>
      </c>
      <c r="B117" s="33" t="s">
        <v>153</v>
      </c>
      <c r="C117" s="33">
        <v>805000</v>
      </c>
      <c r="D117" s="33" t="s">
        <v>31</v>
      </c>
      <c r="E117" s="33" t="s">
        <v>519</v>
      </c>
      <c r="F117" s="33">
        <v>7</v>
      </c>
      <c r="G117" s="33" t="s">
        <v>25</v>
      </c>
      <c r="H117" s="33"/>
      <c r="I117" s="20">
        <f t="shared" si="8"/>
        <v>0</v>
      </c>
      <c r="J117" s="37" t="s">
        <v>240</v>
      </c>
      <c r="K117" s="20"/>
      <c r="L117" s="9">
        <f t="shared" si="9"/>
        <v>0</v>
      </c>
      <c r="M117" s="9"/>
      <c r="N117" s="9"/>
      <c r="O117" s="9">
        <f t="shared" si="13"/>
        <v>805000</v>
      </c>
      <c r="P117" s="9">
        <v>805000</v>
      </c>
      <c r="Q117" s="9"/>
      <c r="R117" s="9">
        <f t="shared" si="10"/>
        <v>0</v>
      </c>
      <c r="S117" s="9"/>
      <c r="T117" s="9"/>
      <c r="U117" s="9">
        <f t="shared" si="11"/>
        <v>0</v>
      </c>
      <c r="V117" s="9"/>
      <c r="W117" s="9"/>
      <c r="X117" s="9">
        <f t="shared" si="12"/>
        <v>0</v>
      </c>
      <c r="Y117" s="9"/>
      <c r="Z117" s="9"/>
      <c r="AA117" s="10">
        <f t="shared" si="14"/>
        <v>0</v>
      </c>
      <c r="AB117" s="11">
        <v>45758</v>
      </c>
    </row>
    <row r="118" spans="1:28" ht="15.75" hidden="1" x14ac:dyDescent="0.25">
      <c r="A118" s="39">
        <v>45712</v>
      </c>
      <c r="B118" s="33" t="s">
        <v>162</v>
      </c>
      <c r="C118" s="33">
        <v>6200000</v>
      </c>
      <c r="D118" s="33" t="s">
        <v>31</v>
      </c>
      <c r="E118" s="33" t="s">
        <v>155</v>
      </c>
      <c r="F118" s="33">
        <v>5200</v>
      </c>
      <c r="G118" s="33" t="s">
        <v>29</v>
      </c>
      <c r="H118" s="33"/>
      <c r="I118" s="20">
        <f t="shared" si="8"/>
        <v>0</v>
      </c>
      <c r="J118" s="37" t="s">
        <v>241</v>
      </c>
      <c r="K118" s="20"/>
      <c r="L118" s="9">
        <f t="shared" si="9"/>
        <v>0</v>
      </c>
      <c r="M118" s="9"/>
      <c r="N118" s="9"/>
      <c r="O118" s="9">
        <f t="shared" si="13"/>
        <v>0</v>
      </c>
      <c r="P118" s="9"/>
      <c r="Q118" s="9"/>
      <c r="R118" s="9">
        <f t="shared" si="10"/>
        <v>6200000</v>
      </c>
      <c r="S118" s="9">
        <v>6200000</v>
      </c>
      <c r="T118" s="9"/>
      <c r="U118" s="9">
        <f t="shared" si="11"/>
        <v>0</v>
      </c>
      <c r="V118" s="9"/>
      <c r="W118" s="9"/>
      <c r="X118" s="9">
        <f t="shared" si="12"/>
        <v>0</v>
      </c>
      <c r="Y118" s="9"/>
      <c r="Z118" s="9"/>
      <c r="AA118" s="10">
        <f t="shared" si="14"/>
        <v>0</v>
      </c>
      <c r="AB118" s="11">
        <v>45755</v>
      </c>
    </row>
    <row r="119" spans="1:28" ht="15.75" hidden="1" x14ac:dyDescent="0.25">
      <c r="A119" s="39">
        <v>45713</v>
      </c>
      <c r="B119" s="33" t="s">
        <v>153</v>
      </c>
      <c r="C119" s="33">
        <v>150000</v>
      </c>
      <c r="D119" s="33" t="s">
        <v>31</v>
      </c>
      <c r="E119" s="33" t="s">
        <v>403</v>
      </c>
      <c r="F119" s="33">
        <v>2</v>
      </c>
      <c r="G119" s="33" t="s">
        <v>29</v>
      </c>
      <c r="H119" s="33"/>
      <c r="I119" s="20">
        <f t="shared" ref="I119:I162" si="15">F119*H119</f>
        <v>0</v>
      </c>
      <c r="J119" s="37" t="s">
        <v>240</v>
      </c>
      <c r="K119" s="20"/>
      <c r="L119" s="9">
        <f t="shared" ref="L119:L162" si="16">M119+N119</f>
        <v>0</v>
      </c>
      <c r="M119" s="9"/>
      <c r="N119" s="9"/>
      <c r="O119" s="9">
        <f t="shared" si="13"/>
        <v>150000</v>
      </c>
      <c r="P119" s="9">
        <v>150000</v>
      </c>
      <c r="Q119" s="9"/>
      <c r="R119" s="9">
        <f t="shared" ref="R119:R162" si="17">S119+T119</f>
        <v>0</v>
      </c>
      <c r="S119" s="9"/>
      <c r="T119" s="9"/>
      <c r="U119" s="9">
        <f t="shared" ref="U119:U162" si="18">V119+W119</f>
        <v>0</v>
      </c>
      <c r="V119" s="9"/>
      <c r="W119" s="9"/>
      <c r="X119" s="9">
        <f t="shared" ref="X119:X162" si="19">Y119+Z119</f>
        <v>0</v>
      </c>
      <c r="Y119" s="9"/>
      <c r="Z119" s="9"/>
      <c r="AA119" s="10">
        <f t="shared" si="14"/>
        <v>0</v>
      </c>
      <c r="AB119" s="11">
        <v>45758</v>
      </c>
    </row>
    <row r="120" spans="1:28" ht="15.75" hidden="1" x14ac:dyDescent="0.25">
      <c r="A120" s="39">
        <v>45713</v>
      </c>
      <c r="B120" s="33" t="s">
        <v>173</v>
      </c>
      <c r="C120" s="33">
        <v>1000000</v>
      </c>
      <c r="D120" s="33" t="s">
        <v>31</v>
      </c>
      <c r="E120" s="33" t="s">
        <v>123</v>
      </c>
      <c r="F120" s="33">
        <v>10</v>
      </c>
      <c r="G120" s="33" t="s">
        <v>51</v>
      </c>
      <c r="H120" s="33"/>
      <c r="I120" s="20">
        <f t="shared" si="15"/>
        <v>0</v>
      </c>
      <c r="J120" s="37" t="s">
        <v>240</v>
      </c>
      <c r="K120" s="20" t="s">
        <v>744</v>
      </c>
      <c r="L120" s="9">
        <f t="shared" si="16"/>
        <v>0</v>
      </c>
      <c r="M120" s="9"/>
      <c r="N120" s="9"/>
      <c r="O120" s="9">
        <f t="shared" si="13"/>
        <v>1000000</v>
      </c>
      <c r="P120" s="9">
        <v>1000000</v>
      </c>
      <c r="Q120" s="9"/>
      <c r="R120" s="9">
        <f t="shared" si="17"/>
        <v>0</v>
      </c>
      <c r="S120" s="9"/>
      <c r="T120" s="9"/>
      <c r="U120" s="9">
        <f t="shared" si="18"/>
        <v>0</v>
      </c>
      <c r="V120" s="9"/>
      <c r="W120" s="9"/>
      <c r="X120" s="9">
        <f t="shared" si="19"/>
        <v>0</v>
      </c>
      <c r="Y120" s="9"/>
      <c r="Z120" s="9"/>
      <c r="AA120" s="10">
        <f t="shared" si="14"/>
        <v>0</v>
      </c>
      <c r="AB120" s="11">
        <v>45748</v>
      </c>
    </row>
    <row r="121" spans="1:28" ht="15.75" hidden="1" x14ac:dyDescent="0.25">
      <c r="A121" s="32">
        <v>45714</v>
      </c>
      <c r="B121" s="33" t="s">
        <v>186</v>
      </c>
      <c r="C121" s="33">
        <v>4000000</v>
      </c>
      <c r="D121" s="33" t="s">
        <v>31</v>
      </c>
      <c r="E121" s="33" t="s">
        <v>91</v>
      </c>
      <c r="F121" s="33">
        <v>4000</v>
      </c>
      <c r="G121" s="33" t="s">
        <v>29</v>
      </c>
      <c r="H121" s="33"/>
      <c r="I121" s="20">
        <f t="shared" si="15"/>
        <v>0</v>
      </c>
      <c r="J121" s="37" t="s">
        <v>241</v>
      </c>
      <c r="K121" s="20"/>
      <c r="L121" s="9">
        <f t="shared" si="16"/>
        <v>4000000</v>
      </c>
      <c r="M121" s="9">
        <v>4000000</v>
      </c>
      <c r="N121" s="9"/>
      <c r="O121" s="9">
        <f t="shared" si="13"/>
        <v>0</v>
      </c>
      <c r="P121" s="9"/>
      <c r="Q121" s="9"/>
      <c r="R121" s="9">
        <f t="shared" si="17"/>
        <v>0</v>
      </c>
      <c r="S121" s="9"/>
      <c r="T121" s="9"/>
      <c r="U121" s="9">
        <f t="shared" si="18"/>
        <v>0</v>
      </c>
      <c r="V121" s="9"/>
      <c r="W121" s="9"/>
      <c r="X121" s="9">
        <f t="shared" si="19"/>
        <v>0</v>
      </c>
      <c r="Y121" s="9"/>
      <c r="Z121" s="9"/>
      <c r="AA121" s="10">
        <f t="shared" si="14"/>
        <v>0</v>
      </c>
      <c r="AB121" s="11">
        <v>45770</v>
      </c>
    </row>
    <row r="122" spans="1:28" ht="15.75" hidden="1" x14ac:dyDescent="0.25">
      <c r="A122" s="39">
        <v>45714</v>
      </c>
      <c r="B122" s="33" t="s">
        <v>141</v>
      </c>
      <c r="C122" s="33">
        <v>19760000</v>
      </c>
      <c r="D122" s="33" t="s">
        <v>31</v>
      </c>
      <c r="E122" s="33" t="s">
        <v>95</v>
      </c>
      <c r="F122" s="33">
        <v>5200</v>
      </c>
      <c r="G122" s="33" t="s">
        <v>29</v>
      </c>
      <c r="H122" s="33"/>
      <c r="I122" s="20">
        <f t="shared" si="15"/>
        <v>0</v>
      </c>
      <c r="J122" s="14" t="s">
        <v>241</v>
      </c>
      <c r="K122" s="20"/>
      <c r="L122" s="9">
        <f t="shared" si="16"/>
        <v>19760000</v>
      </c>
      <c r="M122" s="9"/>
      <c r="N122" s="9">
        <v>19760000</v>
      </c>
      <c r="O122" s="9">
        <f t="shared" si="13"/>
        <v>0</v>
      </c>
      <c r="P122" s="9"/>
      <c r="Q122" s="9"/>
      <c r="R122" s="9">
        <f t="shared" si="17"/>
        <v>0</v>
      </c>
      <c r="S122" s="9"/>
      <c r="T122" s="9"/>
      <c r="U122" s="9">
        <f t="shared" si="18"/>
        <v>0</v>
      </c>
      <c r="V122" s="9"/>
      <c r="W122" s="9"/>
      <c r="X122" s="9">
        <f t="shared" si="19"/>
        <v>0</v>
      </c>
      <c r="Y122" s="9"/>
      <c r="Z122" s="9"/>
      <c r="AA122" s="10">
        <f t="shared" si="14"/>
        <v>0</v>
      </c>
      <c r="AB122" s="11">
        <v>45758</v>
      </c>
    </row>
    <row r="123" spans="1:28" ht="15.75" hidden="1" x14ac:dyDescent="0.25">
      <c r="A123" s="39">
        <v>45714</v>
      </c>
      <c r="B123" s="33" t="s">
        <v>141</v>
      </c>
      <c r="C123" s="33">
        <v>4500000</v>
      </c>
      <c r="D123" s="33" t="s">
        <v>31</v>
      </c>
      <c r="E123" s="33" t="s">
        <v>45</v>
      </c>
      <c r="F123" s="33">
        <v>25</v>
      </c>
      <c r="G123" s="33" t="s">
        <v>51</v>
      </c>
      <c r="H123" s="33"/>
      <c r="I123" s="20">
        <f t="shared" si="15"/>
        <v>0</v>
      </c>
      <c r="J123" s="14" t="s">
        <v>241</v>
      </c>
      <c r="K123" s="20"/>
      <c r="L123" s="9">
        <f t="shared" si="16"/>
        <v>4500000</v>
      </c>
      <c r="M123" s="9"/>
      <c r="N123" s="9">
        <v>4500000</v>
      </c>
      <c r="O123" s="9">
        <f t="shared" si="13"/>
        <v>0</v>
      </c>
      <c r="P123" s="9"/>
      <c r="Q123" s="9"/>
      <c r="R123" s="9">
        <f t="shared" si="17"/>
        <v>0</v>
      </c>
      <c r="S123" s="9"/>
      <c r="T123" s="9"/>
      <c r="U123" s="9">
        <f t="shared" si="18"/>
        <v>0</v>
      </c>
      <c r="V123" s="9"/>
      <c r="W123" s="9"/>
      <c r="X123" s="9">
        <f t="shared" si="19"/>
        <v>0</v>
      </c>
      <c r="Y123" s="9"/>
      <c r="Z123" s="9"/>
      <c r="AA123" s="10">
        <f t="shared" si="14"/>
        <v>0</v>
      </c>
      <c r="AB123" s="11">
        <v>45758</v>
      </c>
    </row>
    <row r="124" spans="1:28" ht="15.75" hidden="1" x14ac:dyDescent="0.25">
      <c r="A124" s="39">
        <v>45714</v>
      </c>
      <c r="B124" s="33" t="s">
        <v>141</v>
      </c>
      <c r="C124" s="33">
        <v>11520000</v>
      </c>
      <c r="D124" s="33" t="s">
        <v>31</v>
      </c>
      <c r="E124" s="33" t="s">
        <v>587</v>
      </c>
      <c r="F124" s="33">
        <v>80</v>
      </c>
      <c r="G124" s="33" t="s">
        <v>51</v>
      </c>
      <c r="H124" s="33"/>
      <c r="I124" s="20">
        <f t="shared" si="15"/>
        <v>0</v>
      </c>
      <c r="J124" s="14" t="s">
        <v>241</v>
      </c>
      <c r="K124" s="20"/>
      <c r="L124" s="9">
        <f t="shared" si="16"/>
        <v>9824000</v>
      </c>
      <c r="M124" s="9"/>
      <c r="N124" s="9">
        <v>9824000</v>
      </c>
      <c r="O124" s="9">
        <f t="shared" si="13"/>
        <v>1696000</v>
      </c>
      <c r="P124" s="9">
        <v>1696000</v>
      </c>
      <c r="Q124" s="9"/>
      <c r="R124" s="9">
        <f t="shared" si="17"/>
        <v>0</v>
      </c>
      <c r="S124" s="9"/>
      <c r="T124" s="9"/>
      <c r="U124" s="9">
        <f t="shared" si="18"/>
        <v>0</v>
      </c>
      <c r="V124" s="9"/>
      <c r="W124" s="9"/>
      <c r="X124" s="9">
        <f t="shared" si="19"/>
        <v>0</v>
      </c>
      <c r="Y124" s="9"/>
      <c r="Z124" s="9"/>
      <c r="AA124" s="10">
        <f t="shared" si="14"/>
        <v>0</v>
      </c>
      <c r="AB124" s="11">
        <v>45758</v>
      </c>
    </row>
    <row r="125" spans="1:28" ht="15.75" hidden="1" x14ac:dyDescent="0.25">
      <c r="A125" s="39">
        <v>45714</v>
      </c>
      <c r="B125" s="33" t="s">
        <v>208</v>
      </c>
      <c r="C125" s="33">
        <v>4000000</v>
      </c>
      <c r="D125" s="33" t="s">
        <v>31</v>
      </c>
      <c r="E125" s="33" t="s">
        <v>726</v>
      </c>
      <c r="F125" s="33">
        <v>10</v>
      </c>
      <c r="G125" s="33" t="s">
        <v>23</v>
      </c>
      <c r="H125" s="33"/>
      <c r="I125" s="20">
        <f t="shared" si="15"/>
        <v>0</v>
      </c>
      <c r="J125" s="37" t="s">
        <v>240</v>
      </c>
      <c r="K125" s="20"/>
      <c r="L125" s="9">
        <f t="shared" si="16"/>
        <v>0</v>
      </c>
      <c r="M125" s="9"/>
      <c r="N125" s="9"/>
      <c r="O125" s="9">
        <f t="shared" si="13"/>
        <v>4000000</v>
      </c>
      <c r="P125" s="9"/>
      <c r="Q125" s="9">
        <v>4000000</v>
      </c>
      <c r="R125" s="9">
        <f t="shared" si="17"/>
        <v>0</v>
      </c>
      <c r="S125" s="9"/>
      <c r="T125" s="9"/>
      <c r="U125" s="9">
        <f t="shared" si="18"/>
        <v>0</v>
      </c>
      <c r="V125" s="9"/>
      <c r="W125" s="9"/>
      <c r="X125" s="9">
        <f t="shared" si="19"/>
        <v>0</v>
      </c>
      <c r="Y125" s="9"/>
      <c r="Z125" s="9"/>
      <c r="AA125" s="10">
        <f t="shared" si="14"/>
        <v>0</v>
      </c>
      <c r="AB125" s="11">
        <v>45758</v>
      </c>
    </row>
    <row r="126" spans="1:28" ht="15.75" hidden="1" x14ac:dyDescent="0.25">
      <c r="A126" s="39">
        <v>45715</v>
      </c>
      <c r="B126" s="33" t="s">
        <v>193</v>
      </c>
      <c r="C126" s="33">
        <v>3005000</v>
      </c>
      <c r="D126" s="33" t="s">
        <v>31</v>
      </c>
      <c r="E126" s="33" t="s">
        <v>315</v>
      </c>
      <c r="F126" s="33">
        <v>1000</v>
      </c>
      <c r="G126" s="33" t="s">
        <v>29</v>
      </c>
      <c r="H126" s="33"/>
      <c r="I126" s="20">
        <f t="shared" si="15"/>
        <v>0</v>
      </c>
      <c r="J126" s="37" t="s">
        <v>241</v>
      </c>
      <c r="K126" s="20" t="s">
        <v>831</v>
      </c>
      <c r="L126" s="9">
        <f t="shared" si="16"/>
        <v>0</v>
      </c>
      <c r="M126" s="9"/>
      <c r="N126" s="9"/>
      <c r="O126" s="9">
        <f t="shared" ref="O126:O164" si="20">P126+Q126</f>
        <v>3005000</v>
      </c>
      <c r="P126" s="9">
        <v>3005000</v>
      </c>
      <c r="Q126" s="9"/>
      <c r="R126" s="9">
        <f t="shared" si="17"/>
        <v>0</v>
      </c>
      <c r="S126" s="9"/>
      <c r="T126" s="9"/>
      <c r="U126" s="9">
        <f t="shared" si="18"/>
        <v>0</v>
      </c>
      <c r="V126" s="9"/>
      <c r="W126" s="9"/>
      <c r="X126" s="9">
        <f t="shared" si="19"/>
        <v>0</v>
      </c>
      <c r="Y126" s="9"/>
      <c r="Z126" s="9"/>
      <c r="AA126" s="10">
        <f t="shared" ref="AA126:AA164" si="21">C126+I126-L126-O126-U126-X126-R126</f>
        <v>0</v>
      </c>
      <c r="AB126" s="11">
        <v>45775</v>
      </c>
    </row>
    <row r="127" spans="1:28" ht="15.75" hidden="1" x14ac:dyDescent="0.25">
      <c r="A127" s="39">
        <v>45715</v>
      </c>
      <c r="B127" s="33" t="s">
        <v>193</v>
      </c>
      <c r="C127" s="33">
        <v>1000000</v>
      </c>
      <c r="D127" s="33" t="s">
        <v>31</v>
      </c>
      <c r="E127" s="33" t="s">
        <v>123</v>
      </c>
      <c r="F127" s="33">
        <v>10</v>
      </c>
      <c r="G127" s="33" t="s">
        <v>51</v>
      </c>
      <c r="H127" s="33"/>
      <c r="I127" s="20">
        <f t="shared" si="15"/>
        <v>0</v>
      </c>
      <c r="J127" s="37" t="s">
        <v>241</v>
      </c>
      <c r="K127" s="20"/>
      <c r="L127" s="9">
        <f t="shared" si="16"/>
        <v>0</v>
      </c>
      <c r="M127" s="9"/>
      <c r="N127" s="9"/>
      <c r="O127" s="9">
        <f t="shared" si="20"/>
        <v>1000000</v>
      </c>
      <c r="P127" s="9">
        <v>1000000</v>
      </c>
      <c r="Q127" s="9"/>
      <c r="R127" s="9">
        <f t="shared" si="17"/>
        <v>0</v>
      </c>
      <c r="S127" s="9"/>
      <c r="T127" s="9"/>
      <c r="U127" s="9">
        <f t="shared" si="18"/>
        <v>0</v>
      </c>
      <c r="V127" s="9"/>
      <c r="W127" s="9"/>
      <c r="X127" s="9">
        <f t="shared" si="19"/>
        <v>0</v>
      </c>
      <c r="Y127" s="9"/>
      <c r="Z127" s="9"/>
      <c r="AA127" s="10">
        <f t="shared" si="21"/>
        <v>0</v>
      </c>
      <c r="AB127" s="11">
        <v>45775</v>
      </c>
    </row>
    <row r="128" spans="1:28" ht="15.75" hidden="1" x14ac:dyDescent="0.25">
      <c r="A128" s="39">
        <v>45715</v>
      </c>
      <c r="B128" s="33" t="s">
        <v>509</v>
      </c>
      <c r="C128" s="33">
        <v>7380000</v>
      </c>
      <c r="D128" s="33" t="s">
        <v>31</v>
      </c>
      <c r="E128" s="33" t="s">
        <v>197</v>
      </c>
      <c r="F128" s="33">
        <v>3000</v>
      </c>
      <c r="G128" s="33" t="s">
        <v>29</v>
      </c>
      <c r="H128" s="33"/>
      <c r="I128" s="20">
        <f t="shared" si="15"/>
        <v>0</v>
      </c>
      <c r="J128" s="37" t="s">
        <v>240</v>
      </c>
      <c r="K128" s="20"/>
      <c r="L128" s="9">
        <f t="shared" si="16"/>
        <v>0</v>
      </c>
      <c r="M128" s="9"/>
      <c r="N128" s="9"/>
      <c r="O128" s="9">
        <f t="shared" si="20"/>
        <v>7380000</v>
      </c>
      <c r="P128" s="9">
        <v>7380000</v>
      </c>
      <c r="Q128" s="9"/>
      <c r="R128" s="9">
        <f t="shared" si="17"/>
        <v>0</v>
      </c>
      <c r="S128" s="9"/>
      <c r="T128" s="9"/>
      <c r="U128" s="9">
        <f t="shared" si="18"/>
        <v>0</v>
      </c>
      <c r="V128" s="9"/>
      <c r="W128" s="9"/>
      <c r="X128" s="9">
        <f t="shared" si="19"/>
        <v>0</v>
      </c>
      <c r="Y128" s="9"/>
      <c r="Z128" s="9"/>
      <c r="AA128" s="10">
        <f t="shared" si="21"/>
        <v>0</v>
      </c>
      <c r="AB128" s="11">
        <v>45757</v>
      </c>
    </row>
    <row r="129" spans="1:28" ht="15.75" hidden="1" x14ac:dyDescent="0.25">
      <c r="A129" s="39">
        <v>45715</v>
      </c>
      <c r="B129" s="33" t="s">
        <v>509</v>
      </c>
      <c r="C129" s="33">
        <v>7525000</v>
      </c>
      <c r="D129" s="33" t="s">
        <v>31</v>
      </c>
      <c r="E129" s="33" t="s">
        <v>263</v>
      </c>
      <c r="F129" s="33">
        <v>5000</v>
      </c>
      <c r="G129" s="33" t="s">
        <v>29</v>
      </c>
      <c r="H129" s="33"/>
      <c r="I129" s="20">
        <f t="shared" si="15"/>
        <v>0</v>
      </c>
      <c r="J129" s="37" t="s">
        <v>240</v>
      </c>
      <c r="K129" s="20"/>
      <c r="L129" s="9">
        <f t="shared" si="16"/>
        <v>0</v>
      </c>
      <c r="M129" s="9"/>
      <c r="N129" s="9"/>
      <c r="O129" s="9">
        <f t="shared" si="20"/>
        <v>7525000</v>
      </c>
      <c r="P129" s="9">
        <v>7525000</v>
      </c>
      <c r="Q129" s="9"/>
      <c r="R129" s="9">
        <f t="shared" si="17"/>
        <v>0</v>
      </c>
      <c r="S129" s="9"/>
      <c r="T129" s="9"/>
      <c r="U129" s="9">
        <f t="shared" si="18"/>
        <v>0</v>
      </c>
      <c r="V129" s="9"/>
      <c r="W129" s="9"/>
      <c r="X129" s="9">
        <f t="shared" si="19"/>
        <v>0</v>
      </c>
      <c r="Y129" s="9"/>
      <c r="Z129" s="9"/>
      <c r="AA129" s="10">
        <f t="shared" si="21"/>
        <v>0</v>
      </c>
      <c r="AB129" s="11">
        <v>45757</v>
      </c>
    </row>
    <row r="130" spans="1:28" ht="15.75" hidden="1" x14ac:dyDescent="0.25">
      <c r="A130" s="39">
        <v>45715</v>
      </c>
      <c r="B130" s="33" t="s">
        <v>92</v>
      </c>
      <c r="C130" s="33">
        <v>1000000</v>
      </c>
      <c r="D130" s="33" t="s">
        <v>31</v>
      </c>
      <c r="E130" s="33" t="s">
        <v>91</v>
      </c>
      <c r="F130" s="33">
        <v>500</v>
      </c>
      <c r="G130" s="33" t="s">
        <v>29</v>
      </c>
      <c r="H130" s="33"/>
      <c r="I130" s="20">
        <f t="shared" si="15"/>
        <v>0</v>
      </c>
      <c r="J130" s="34" t="s">
        <v>26</v>
      </c>
      <c r="K130" s="20" t="s">
        <v>807</v>
      </c>
      <c r="L130" s="9">
        <f t="shared" si="16"/>
        <v>0</v>
      </c>
      <c r="M130" s="9"/>
      <c r="N130" s="9"/>
      <c r="O130" s="9">
        <f t="shared" si="20"/>
        <v>0</v>
      </c>
      <c r="P130" s="9"/>
      <c r="Q130" s="9"/>
      <c r="R130" s="9">
        <f t="shared" si="17"/>
        <v>0</v>
      </c>
      <c r="S130" s="9"/>
      <c r="T130" s="9"/>
      <c r="U130" s="9">
        <f t="shared" si="18"/>
        <v>0</v>
      </c>
      <c r="V130" s="9"/>
      <c r="W130" s="9"/>
      <c r="X130" s="9">
        <f t="shared" si="19"/>
        <v>0</v>
      </c>
      <c r="Y130" s="9"/>
      <c r="Z130" s="9"/>
      <c r="AA130" s="10">
        <f t="shared" si="21"/>
        <v>1000000</v>
      </c>
      <c r="AB130" s="11"/>
    </row>
    <row r="131" spans="1:28" ht="15.75" hidden="1" x14ac:dyDescent="0.25">
      <c r="A131" s="39">
        <v>45715</v>
      </c>
      <c r="B131" s="33" t="s">
        <v>92</v>
      </c>
      <c r="C131" s="33">
        <v>2437000</v>
      </c>
      <c r="D131" s="33" t="s">
        <v>31</v>
      </c>
      <c r="E131" s="33" t="s">
        <v>197</v>
      </c>
      <c r="F131" s="33">
        <v>1625</v>
      </c>
      <c r="G131" s="33" t="s">
        <v>29</v>
      </c>
      <c r="H131" s="33"/>
      <c r="I131" s="20">
        <f t="shared" si="15"/>
        <v>0</v>
      </c>
      <c r="J131" s="42" t="s">
        <v>38</v>
      </c>
      <c r="K131" s="20" t="s">
        <v>807</v>
      </c>
      <c r="L131" s="9">
        <f t="shared" si="16"/>
        <v>0</v>
      </c>
      <c r="M131" s="9"/>
      <c r="N131" s="9"/>
      <c r="O131" s="9">
        <f t="shared" si="20"/>
        <v>0</v>
      </c>
      <c r="P131" s="9"/>
      <c r="Q131" s="9"/>
      <c r="R131" s="9">
        <f t="shared" si="17"/>
        <v>0</v>
      </c>
      <c r="S131" s="9"/>
      <c r="T131" s="9"/>
      <c r="U131" s="9">
        <f t="shared" si="18"/>
        <v>0</v>
      </c>
      <c r="V131" s="9"/>
      <c r="W131" s="9"/>
      <c r="X131" s="9">
        <f t="shared" si="19"/>
        <v>0</v>
      </c>
      <c r="Y131" s="9"/>
      <c r="Z131" s="9"/>
      <c r="AA131" s="10">
        <f t="shared" si="21"/>
        <v>2437000</v>
      </c>
      <c r="AB131" s="11"/>
    </row>
    <row r="132" spans="1:28" ht="15.75" hidden="1" x14ac:dyDescent="0.25">
      <c r="A132" s="32">
        <v>45715</v>
      </c>
      <c r="B132" s="33" t="s">
        <v>92</v>
      </c>
      <c r="C132" s="33">
        <v>560000</v>
      </c>
      <c r="D132" s="33" t="s">
        <v>31</v>
      </c>
      <c r="E132" s="33" t="s">
        <v>270</v>
      </c>
      <c r="F132" s="33">
        <v>500</v>
      </c>
      <c r="G132" s="33" t="s">
        <v>29</v>
      </c>
      <c r="H132" s="33"/>
      <c r="I132" s="20">
        <f t="shared" si="15"/>
        <v>0</v>
      </c>
      <c r="J132" s="34" t="s">
        <v>26</v>
      </c>
      <c r="K132" s="20" t="s">
        <v>807</v>
      </c>
      <c r="L132" s="9">
        <f t="shared" si="16"/>
        <v>0</v>
      </c>
      <c r="M132" s="9"/>
      <c r="N132" s="9"/>
      <c r="O132" s="9">
        <f t="shared" si="20"/>
        <v>0</v>
      </c>
      <c r="P132" s="9"/>
      <c r="Q132" s="9"/>
      <c r="R132" s="9">
        <f t="shared" si="17"/>
        <v>0</v>
      </c>
      <c r="S132" s="9"/>
      <c r="T132" s="9"/>
      <c r="U132" s="9">
        <f t="shared" si="18"/>
        <v>0</v>
      </c>
      <c r="V132" s="9"/>
      <c r="W132" s="9"/>
      <c r="X132" s="9">
        <f t="shared" si="19"/>
        <v>0</v>
      </c>
      <c r="Y132" s="9"/>
      <c r="Z132" s="9"/>
      <c r="AA132" s="10">
        <f t="shared" si="21"/>
        <v>560000</v>
      </c>
      <c r="AB132" s="11"/>
    </row>
    <row r="133" spans="1:28" ht="15.75" hidden="1" x14ac:dyDescent="0.25">
      <c r="A133" s="32">
        <v>45715</v>
      </c>
      <c r="B133" s="33" t="s">
        <v>358</v>
      </c>
      <c r="C133" s="33">
        <v>165000</v>
      </c>
      <c r="D133" s="33" t="s">
        <v>31</v>
      </c>
      <c r="E133" s="33" t="s">
        <v>527</v>
      </c>
      <c r="F133" s="33">
        <v>1</v>
      </c>
      <c r="G133" s="33" t="s">
        <v>51</v>
      </c>
      <c r="H133" s="33"/>
      <c r="I133" s="20">
        <f t="shared" si="15"/>
        <v>0</v>
      </c>
      <c r="J133" s="37" t="s">
        <v>240</v>
      </c>
      <c r="K133" s="20"/>
      <c r="L133" s="9">
        <f t="shared" si="16"/>
        <v>0</v>
      </c>
      <c r="M133" s="9"/>
      <c r="N133" s="9"/>
      <c r="O133" s="9">
        <f t="shared" si="20"/>
        <v>165000</v>
      </c>
      <c r="P133" s="9">
        <v>165000</v>
      </c>
      <c r="Q133" s="9"/>
      <c r="R133" s="9">
        <f t="shared" si="17"/>
        <v>0</v>
      </c>
      <c r="S133" s="9"/>
      <c r="T133" s="9"/>
      <c r="U133" s="9">
        <f t="shared" si="18"/>
        <v>0</v>
      </c>
      <c r="V133" s="9"/>
      <c r="W133" s="9"/>
      <c r="X133" s="9">
        <f t="shared" si="19"/>
        <v>0</v>
      </c>
      <c r="Y133" s="9"/>
      <c r="Z133" s="9"/>
      <c r="AA133" s="10">
        <f t="shared" si="21"/>
        <v>0</v>
      </c>
      <c r="AB133" s="11">
        <v>45768</v>
      </c>
    </row>
    <row r="134" spans="1:28" ht="15.75" hidden="1" x14ac:dyDescent="0.25">
      <c r="A134" s="39">
        <v>45716</v>
      </c>
      <c r="B134" s="33" t="s">
        <v>141</v>
      </c>
      <c r="C134" s="33">
        <v>5000000</v>
      </c>
      <c r="D134" s="33" t="s">
        <v>31</v>
      </c>
      <c r="E134" s="33" t="s">
        <v>86</v>
      </c>
      <c r="F134" s="33">
        <v>50</v>
      </c>
      <c r="G134" s="33" t="s">
        <v>51</v>
      </c>
      <c r="H134" s="33"/>
      <c r="I134" s="20">
        <f t="shared" si="15"/>
        <v>0</v>
      </c>
      <c r="J134" s="14" t="s">
        <v>241</v>
      </c>
      <c r="K134" s="20"/>
      <c r="L134" s="9">
        <f t="shared" si="16"/>
        <v>0</v>
      </c>
      <c r="M134" s="9"/>
      <c r="N134" s="9"/>
      <c r="O134" s="9">
        <f t="shared" si="20"/>
        <v>5000000</v>
      </c>
      <c r="P134" s="9">
        <v>5000000</v>
      </c>
      <c r="Q134" s="9"/>
      <c r="R134" s="9">
        <f t="shared" si="17"/>
        <v>0</v>
      </c>
      <c r="S134" s="9"/>
      <c r="T134" s="9"/>
      <c r="U134" s="9">
        <f t="shared" si="18"/>
        <v>0</v>
      </c>
      <c r="V134" s="9"/>
      <c r="W134" s="9"/>
      <c r="X134" s="9">
        <f t="shared" si="19"/>
        <v>0</v>
      </c>
      <c r="Y134" s="9"/>
      <c r="Z134" s="9"/>
      <c r="AA134" s="10">
        <f t="shared" si="21"/>
        <v>0</v>
      </c>
      <c r="AB134" s="11">
        <v>45765</v>
      </c>
    </row>
    <row r="135" spans="1:28" ht="15.75" hidden="1" x14ac:dyDescent="0.25">
      <c r="A135" s="39">
        <v>45716</v>
      </c>
      <c r="B135" s="33" t="s">
        <v>216</v>
      </c>
      <c r="C135" s="33">
        <v>135000</v>
      </c>
      <c r="D135" s="33" t="s">
        <v>31</v>
      </c>
      <c r="E135" s="33" t="s">
        <v>234</v>
      </c>
      <c r="F135" s="33">
        <v>2.5</v>
      </c>
      <c r="G135" s="33" t="s">
        <v>51</v>
      </c>
      <c r="H135" s="33"/>
      <c r="I135" s="20">
        <f t="shared" si="15"/>
        <v>0</v>
      </c>
      <c r="J135" s="37" t="s">
        <v>240</v>
      </c>
      <c r="K135" s="20" t="s">
        <v>818</v>
      </c>
      <c r="L135" s="9">
        <f t="shared" si="16"/>
        <v>0</v>
      </c>
      <c r="M135" s="9"/>
      <c r="N135" s="9"/>
      <c r="O135" s="9">
        <f t="shared" si="20"/>
        <v>135000</v>
      </c>
      <c r="P135" s="9">
        <v>135000</v>
      </c>
      <c r="Q135" s="9"/>
      <c r="R135" s="9">
        <f t="shared" si="17"/>
        <v>0</v>
      </c>
      <c r="S135" s="9"/>
      <c r="T135" s="9"/>
      <c r="U135" s="9">
        <f t="shared" si="18"/>
        <v>0</v>
      </c>
      <c r="V135" s="9"/>
      <c r="W135" s="9"/>
      <c r="X135" s="9">
        <f t="shared" si="19"/>
        <v>0</v>
      </c>
      <c r="Y135" s="9"/>
      <c r="Z135" s="9"/>
      <c r="AA135" s="10">
        <f t="shared" si="21"/>
        <v>0</v>
      </c>
      <c r="AB135" s="11">
        <v>45769</v>
      </c>
    </row>
    <row r="136" spans="1:28" ht="15.75" hidden="1" x14ac:dyDescent="0.25">
      <c r="A136" s="39">
        <v>45716</v>
      </c>
      <c r="B136" s="33" t="s">
        <v>216</v>
      </c>
      <c r="C136" s="33">
        <v>450000</v>
      </c>
      <c r="D136" s="33" t="s">
        <v>31</v>
      </c>
      <c r="E136" s="33" t="s">
        <v>235</v>
      </c>
      <c r="F136" s="33">
        <v>5</v>
      </c>
      <c r="G136" s="33" t="s">
        <v>51</v>
      </c>
      <c r="H136" s="33"/>
      <c r="I136" s="20">
        <f t="shared" si="15"/>
        <v>0</v>
      </c>
      <c r="J136" s="37" t="s">
        <v>240</v>
      </c>
      <c r="K136" s="20" t="s">
        <v>818</v>
      </c>
      <c r="L136" s="9">
        <f t="shared" si="16"/>
        <v>0</v>
      </c>
      <c r="M136" s="9"/>
      <c r="N136" s="9"/>
      <c r="O136" s="9">
        <f t="shared" si="20"/>
        <v>450000</v>
      </c>
      <c r="P136" s="9">
        <v>450000</v>
      </c>
      <c r="Q136" s="9"/>
      <c r="R136" s="9">
        <f t="shared" si="17"/>
        <v>0</v>
      </c>
      <c r="S136" s="9"/>
      <c r="T136" s="9"/>
      <c r="U136" s="9">
        <f t="shared" si="18"/>
        <v>0</v>
      </c>
      <c r="V136" s="9"/>
      <c r="W136" s="9"/>
      <c r="X136" s="9">
        <f t="shared" si="19"/>
        <v>0</v>
      </c>
      <c r="Y136" s="9"/>
      <c r="Z136" s="9"/>
      <c r="AA136" s="10">
        <f t="shared" si="21"/>
        <v>0</v>
      </c>
      <c r="AB136" s="11">
        <v>45769</v>
      </c>
    </row>
    <row r="137" spans="1:28" ht="15.75" hidden="1" x14ac:dyDescent="0.25">
      <c r="A137" s="39">
        <v>45716</v>
      </c>
      <c r="B137" s="33" t="s">
        <v>216</v>
      </c>
      <c r="C137" s="33">
        <v>225000</v>
      </c>
      <c r="D137" s="33" t="s">
        <v>31</v>
      </c>
      <c r="E137" s="33" t="s">
        <v>236</v>
      </c>
      <c r="F137" s="33">
        <v>2.5</v>
      </c>
      <c r="G137" s="33" t="s">
        <v>51</v>
      </c>
      <c r="H137" s="33"/>
      <c r="I137" s="20">
        <f t="shared" si="15"/>
        <v>0</v>
      </c>
      <c r="J137" s="37" t="s">
        <v>240</v>
      </c>
      <c r="K137" s="20" t="s">
        <v>818</v>
      </c>
      <c r="L137" s="9">
        <f t="shared" si="16"/>
        <v>0</v>
      </c>
      <c r="M137" s="9"/>
      <c r="N137" s="9"/>
      <c r="O137" s="9">
        <f t="shared" si="20"/>
        <v>225000</v>
      </c>
      <c r="P137" s="9">
        <v>225000</v>
      </c>
      <c r="Q137" s="9"/>
      <c r="R137" s="9">
        <f t="shared" si="17"/>
        <v>0</v>
      </c>
      <c r="S137" s="9"/>
      <c r="T137" s="9"/>
      <c r="U137" s="9">
        <f t="shared" si="18"/>
        <v>0</v>
      </c>
      <c r="V137" s="9"/>
      <c r="W137" s="9"/>
      <c r="X137" s="9">
        <f t="shared" si="19"/>
        <v>0</v>
      </c>
      <c r="Y137" s="9"/>
      <c r="Z137" s="9"/>
      <c r="AA137" s="10">
        <f t="shared" si="21"/>
        <v>0</v>
      </c>
      <c r="AB137" s="11">
        <v>45769</v>
      </c>
    </row>
    <row r="138" spans="1:28" ht="15.75" hidden="1" x14ac:dyDescent="0.25">
      <c r="A138" s="39">
        <v>45716</v>
      </c>
      <c r="B138" s="33" t="s">
        <v>216</v>
      </c>
      <c r="C138" s="33">
        <v>450000</v>
      </c>
      <c r="D138" s="33" t="s">
        <v>31</v>
      </c>
      <c r="E138" s="33" t="s">
        <v>237</v>
      </c>
      <c r="F138" s="33">
        <v>5</v>
      </c>
      <c r="G138" s="33" t="s">
        <v>51</v>
      </c>
      <c r="H138" s="33"/>
      <c r="I138" s="20">
        <f t="shared" si="15"/>
        <v>0</v>
      </c>
      <c r="J138" s="37" t="s">
        <v>240</v>
      </c>
      <c r="K138" s="20" t="s">
        <v>818</v>
      </c>
      <c r="L138" s="9">
        <f t="shared" si="16"/>
        <v>0</v>
      </c>
      <c r="M138" s="9"/>
      <c r="N138" s="9"/>
      <c r="O138" s="9">
        <f t="shared" si="20"/>
        <v>450000</v>
      </c>
      <c r="P138" s="9">
        <v>450000</v>
      </c>
      <c r="Q138" s="9"/>
      <c r="R138" s="9">
        <f t="shared" si="17"/>
        <v>0</v>
      </c>
      <c r="S138" s="9"/>
      <c r="T138" s="9"/>
      <c r="U138" s="9">
        <f t="shared" si="18"/>
        <v>0</v>
      </c>
      <c r="V138" s="9"/>
      <c r="W138" s="9"/>
      <c r="X138" s="9">
        <f t="shared" si="19"/>
        <v>0</v>
      </c>
      <c r="Y138" s="9"/>
      <c r="Z138" s="9"/>
      <c r="AA138" s="10">
        <f t="shared" si="21"/>
        <v>0</v>
      </c>
      <c r="AB138" s="11">
        <v>45769</v>
      </c>
    </row>
    <row r="139" spans="1:28" ht="15.75" hidden="1" x14ac:dyDescent="0.25">
      <c r="A139" s="32">
        <v>45717</v>
      </c>
      <c r="B139" s="33" t="s">
        <v>412</v>
      </c>
      <c r="C139" s="33">
        <v>260000</v>
      </c>
      <c r="D139" s="33" t="s">
        <v>41</v>
      </c>
      <c r="E139" s="33" t="s">
        <v>102</v>
      </c>
      <c r="F139" s="33">
        <v>4</v>
      </c>
      <c r="G139" s="33" t="s">
        <v>74</v>
      </c>
      <c r="H139" s="33"/>
      <c r="I139" s="20">
        <f t="shared" si="15"/>
        <v>0</v>
      </c>
      <c r="J139" s="41" t="s">
        <v>240</v>
      </c>
      <c r="K139" s="20"/>
      <c r="L139" s="9">
        <f t="shared" si="16"/>
        <v>0</v>
      </c>
      <c r="M139" s="9"/>
      <c r="N139" s="9"/>
      <c r="O139" s="9">
        <f t="shared" si="20"/>
        <v>0</v>
      </c>
      <c r="P139" s="9"/>
      <c r="Q139" s="9"/>
      <c r="R139" s="9">
        <f t="shared" si="17"/>
        <v>260000</v>
      </c>
      <c r="S139" s="9"/>
      <c r="T139" s="9">
        <v>260000</v>
      </c>
      <c r="U139" s="9">
        <f t="shared" si="18"/>
        <v>0</v>
      </c>
      <c r="V139" s="9"/>
      <c r="W139" s="9"/>
      <c r="X139" s="9">
        <f t="shared" si="19"/>
        <v>0</v>
      </c>
      <c r="Y139" s="9"/>
      <c r="Z139" s="9"/>
      <c r="AA139" s="10">
        <f t="shared" si="21"/>
        <v>0</v>
      </c>
      <c r="AB139" s="11">
        <v>45754</v>
      </c>
    </row>
    <row r="140" spans="1:28" ht="15.75" hidden="1" x14ac:dyDescent="0.25">
      <c r="A140" s="32">
        <v>45717</v>
      </c>
      <c r="B140" s="33" t="s">
        <v>412</v>
      </c>
      <c r="C140" s="33">
        <v>140000</v>
      </c>
      <c r="D140" s="33" t="s">
        <v>41</v>
      </c>
      <c r="E140" s="33" t="s">
        <v>122</v>
      </c>
      <c r="F140" s="33">
        <v>2</v>
      </c>
      <c r="G140" s="33" t="s">
        <v>51</v>
      </c>
      <c r="H140" s="33"/>
      <c r="I140" s="20">
        <f t="shared" si="15"/>
        <v>0</v>
      </c>
      <c r="J140" s="41" t="s">
        <v>240</v>
      </c>
      <c r="K140" s="20"/>
      <c r="L140" s="9">
        <f t="shared" si="16"/>
        <v>0</v>
      </c>
      <c r="M140" s="9"/>
      <c r="N140" s="9"/>
      <c r="O140" s="9">
        <f t="shared" si="20"/>
        <v>0</v>
      </c>
      <c r="P140" s="9"/>
      <c r="Q140" s="9"/>
      <c r="R140" s="9">
        <f t="shared" si="17"/>
        <v>140000</v>
      </c>
      <c r="S140" s="9"/>
      <c r="T140" s="9">
        <v>140000</v>
      </c>
      <c r="U140" s="9">
        <f t="shared" si="18"/>
        <v>0</v>
      </c>
      <c r="V140" s="9"/>
      <c r="W140" s="9"/>
      <c r="X140" s="9">
        <f t="shared" si="19"/>
        <v>0</v>
      </c>
      <c r="Y140" s="9"/>
      <c r="Z140" s="9"/>
      <c r="AA140" s="10">
        <f t="shared" si="21"/>
        <v>0</v>
      </c>
      <c r="AB140" s="11">
        <v>45754</v>
      </c>
    </row>
    <row r="141" spans="1:28" ht="15.75" hidden="1" x14ac:dyDescent="0.25">
      <c r="A141" s="32">
        <v>45717</v>
      </c>
      <c r="B141" s="33" t="s">
        <v>257</v>
      </c>
      <c r="C141" s="33">
        <v>3348800</v>
      </c>
      <c r="D141" s="33" t="s">
        <v>41</v>
      </c>
      <c r="E141" s="33" t="s">
        <v>136</v>
      </c>
      <c r="F141" s="33">
        <v>72.8</v>
      </c>
      <c r="G141" s="33" t="s">
        <v>51</v>
      </c>
      <c r="H141" s="33"/>
      <c r="I141" s="20">
        <f t="shared" si="15"/>
        <v>0</v>
      </c>
      <c r="J141" s="34" t="s">
        <v>26</v>
      </c>
      <c r="K141" s="20"/>
      <c r="L141" s="9">
        <f t="shared" si="16"/>
        <v>0</v>
      </c>
      <c r="M141" s="9"/>
      <c r="N141" s="9"/>
      <c r="O141" s="9">
        <f t="shared" si="20"/>
        <v>0</v>
      </c>
      <c r="P141" s="9"/>
      <c r="Q141" s="9"/>
      <c r="R141" s="9">
        <f t="shared" si="17"/>
        <v>0</v>
      </c>
      <c r="S141" s="9"/>
      <c r="T141" s="9"/>
      <c r="U141" s="9">
        <f t="shared" si="18"/>
        <v>0</v>
      </c>
      <c r="V141" s="9"/>
      <c r="W141" s="9"/>
      <c r="X141" s="9">
        <f t="shared" si="19"/>
        <v>0</v>
      </c>
      <c r="Y141" s="9"/>
      <c r="Z141" s="9"/>
      <c r="AA141" s="10">
        <f t="shared" si="21"/>
        <v>3348800</v>
      </c>
      <c r="AB141" s="11"/>
    </row>
    <row r="142" spans="1:28" ht="15.75" hidden="1" x14ac:dyDescent="0.25">
      <c r="A142" s="32">
        <v>45717</v>
      </c>
      <c r="B142" s="33" t="s">
        <v>257</v>
      </c>
      <c r="C142" s="33">
        <v>3181900</v>
      </c>
      <c r="D142" s="33" t="s">
        <v>41</v>
      </c>
      <c r="E142" s="33" t="s">
        <v>98</v>
      </c>
      <c r="F142" s="33">
        <v>67.7</v>
      </c>
      <c r="G142" s="33" t="s">
        <v>51</v>
      </c>
      <c r="H142" s="33"/>
      <c r="I142" s="20">
        <f t="shared" si="15"/>
        <v>0</v>
      </c>
      <c r="J142" s="34" t="s">
        <v>26</v>
      </c>
      <c r="K142" s="20"/>
      <c r="L142" s="9">
        <f t="shared" si="16"/>
        <v>0</v>
      </c>
      <c r="M142" s="9"/>
      <c r="N142" s="9"/>
      <c r="O142" s="9">
        <f t="shared" si="20"/>
        <v>0</v>
      </c>
      <c r="P142" s="9"/>
      <c r="Q142" s="9"/>
      <c r="R142" s="9">
        <f t="shared" si="17"/>
        <v>0</v>
      </c>
      <c r="S142" s="9"/>
      <c r="T142" s="9"/>
      <c r="U142" s="9">
        <f t="shared" si="18"/>
        <v>0</v>
      </c>
      <c r="V142" s="9"/>
      <c r="W142" s="9"/>
      <c r="X142" s="9">
        <f t="shared" si="19"/>
        <v>0</v>
      </c>
      <c r="Y142" s="9"/>
      <c r="Z142" s="9"/>
      <c r="AA142" s="10">
        <f t="shared" si="21"/>
        <v>3181900</v>
      </c>
      <c r="AB142" s="11"/>
    </row>
    <row r="143" spans="1:28" ht="15.75" hidden="1" x14ac:dyDescent="0.25">
      <c r="A143" s="39">
        <v>45719</v>
      </c>
      <c r="B143" s="33" t="s">
        <v>48</v>
      </c>
      <c r="C143" s="33">
        <v>225000</v>
      </c>
      <c r="D143" s="33" t="s">
        <v>31</v>
      </c>
      <c r="E143" s="33" t="s">
        <v>769</v>
      </c>
      <c r="F143" s="33">
        <v>1.5</v>
      </c>
      <c r="G143" s="33" t="s">
        <v>51</v>
      </c>
      <c r="H143" s="33"/>
      <c r="I143" s="20">
        <f t="shared" si="15"/>
        <v>0</v>
      </c>
      <c r="J143" s="37" t="s">
        <v>240</v>
      </c>
      <c r="K143" s="20" t="s">
        <v>857</v>
      </c>
      <c r="L143" s="9">
        <f t="shared" si="16"/>
        <v>0</v>
      </c>
      <c r="M143" s="9"/>
      <c r="N143" s="9"/>
      <c r="O143" s="9">
        <f t="shared" si="20"/>
        <v>225000</v>
      </c>
      <c r="P143" s="9">
        <v>225000</v>
      </c>
      <c r="Q143" s="9"/>
      <c r="R143" s="9">
        <f t="shared" si="17"/>
        <v>0</v>
      </c>
      <c r="S143" s="9"/>
      <c r="T143" s="9"/>
      <c r="U143" s="9">
        <f t="shared" si="18"/>
        <v>0</v>
      </c>
      <c r="V143" s="9"/>
      <c r="W143" s="9"/>
      <c r="X143" s="9">
        <f t="shared" si="19"/>
        <v>0</v>
      </c>
      <c r="Y143" s="9"/>
      <c r="Z143" s="9"/>
      <c r="AA143" s="10">
        <f t="shared" si="21"/>
        <v>0</v>
      </c>
      <c r="AB143" s="11">
        <v>45758</v>
      </c>
    </row>
    <row r="144" spans="1:28" ht="15.75" hidden="1" x14ac:dyDescent="0.25">
      <c r="A144" s="39">
        <v>45719</v>
      </c>
      <c r="B144" s="33" t="s">
        <v>92</v>
      </c>
      <c r="C144" s="33">
        <v>2250000</v>
      </c>
      <c r="D144" s="33" t="s">
        <v>31</v>
      </c>
      <c r="E144" s="33" t="s">
        <v>91</v>
      </c>
      <c r="F144" s="33">
        <v>500</v>
      </c>
      <c r="G144" s="33" t="s">
        <v>29</v>
      </c>
      <c r="H144" s="33"/>
      <c r="I144" s="20">
        <f t="shared" si="15"/>
        <v>0</v>
      </c>
      <c r="J144" s="34" t="s">
        <v>26</v>
      </c>
      <c r="K144" s="20" t="s">
        <v>806</v>
      </c>
      <c r="L144" s="9">
        <f t="shared" si="16"/>
        <v>0</v>
      </c>
      <c r="M144" s="9"/>
      <c r="N144" s="9"/>
      <c r="O144" s="9">
        <f t="shared" si="20"/>
        <v>0</v>
      </c>
      <c r="P144" s="9"/>
      <c r="Q144" s="9"/>
      <c r="R144" s="9">
        <f t="shared" si="17"/>
        <v>0</v>
      </c>
      <c r="S144" s="9"/>
      <c r="T144" s="9"/>
      <c r="U144" s="9">
        <f t="shared" si="18"/>
        <v>0</v>
      </c>
      <c r="V144" s="9"/>
      <c r="W144" s="9"/>
      <c r="X144" s="9">
        <f t="shared" si="19"/>
        <v>0</v>
      </c>
      <c r="Y144" s="9"/>
      <c r="Z144" s="9"/>
      <c r="AA144" s="10">
        <f t="shared" si="21"/>
        <v>2250000</v>
      </c>
      <c r="AB144" s="11"/>
    </row>
    <row r="145" spans="1:28" ht="15.75" hidden="1" x14ac:dyDescent="0.25">
      <c r="A145" s="39">
        <v>45719</v>
      </c>
      <c r="B145" s="33" t="s">
        <v>92</v>
      </c>
      <c r="C145" s="33">
        <v>272000</v>
      </c>
      <c r="D145" s="33" t="s">
        <v>31</v>
      </c>
      <c r="E145" s="33" t="s">
        <v>70</v>
      </c>
      <c r="F145" s="33">
        <v>100</v>
      </c>
      <c r="G145" s="33" t="s">
        <v>29</v>
      </c>
      <c r="H145" s="33"/>
      <c r="I145" s="20">
        <f t="shared" si="15"/>
        <v>0</v>
      </c>
      <c r="J145" s="34" t="s">
        <v>26</v>
      </c>
      <c r="K145" s="20" t="s">
        <v>806</v>
      </c>
      <c r="L145" s="9">
        <f t="shared" si="16"/>
        <v>0</v>
      </c>
      <c r="M145" s="9"/>
      <c r="N145" s="9"/>
      <c r="O145" s="9">
        <f t="shared" si="20"/>
        <v>0</v>
      </c>
      <c r="P145" s="9"/>
      <c r="Q145" s="9"/>
      <c r="R145" s="9">
        <f t="shared" si="17"/>
        <v>0</v>
      </c>
      <c r="S145" s="9"/>
      <c r="T145" s="9"/>
      <c r="U145" s="9">
        <f t="shared" si="18"/>
        <v>0</v>
      </c>
      <c r="V145" s="9"/>
      <c r="W145" s="9"/>
      <c r="X145" s="9">
        <f t="shared" si="19"/>
        <v>0</v>
      </c>
      <c r="Y145" s="9"/>
      <c r="Z145" s="9"/>
      <c r="AA145" s="10">
        <f t="shared" si="21"/>
        <v>272000</v>
      </c>
      <c r="AB145" s="11"/>
    </row>
    <row r="146" spans="1:28" ht="15.75" hidden="1" x14ac:dyDescent="0.25">
      <c r="A146" s="39">
        <v>45719</v>
      </c>
      <c r="B146" s="33" t="s">
        <v>186</v>
      </c>
      <c r="C146" s="33">
        <v>2200000</v>
      </c>
      <c r="D146" s="33" t="s">
        <v>31</v>
      </c>
      <c r="E146" s="33" t="s">
        <v>407</v>
      </c>
      <c r="F146" s="33">
        <v>15</v>
      </c>
      <c r="G146" s="33" t="s">
        <v>33</v>
      </c>
      <c r="H146" s="33"/>
      <c r="I146" s="20">
        <f t="shared" si="15"/>
        <v>0</v>
      </c>
      <c r="J146" s="37" t="s">
        <v>241</v>
      </c>
      <c r="K146" s="20"/>
      <c r="L146" s="9">
        <f t="shared" si="16"/>
        <v>2200000</v>
      </c>
      <c r="M146" s="9">
        <v>2200000</v>
      </c>
      <c r="N146" s="9"/>
      <c r="O146" s="9">
        <f t="shared" si="20"/>
        <v>0</v>
      </c>
      <c r="P146" s="9"/>
      <c r="Q146" s="9"/>
      <c r="R146" s="9">
        <f t="shared" si="17"/>
        <v>0</v>
      </c>
      <c r="S146" s="9"/>
      <c r="T146" s="9"/>
      <c r="U146" s="9">
        <f t="shared" si="18"/>
        <v>0</v>
      </c>
      <c r="V146" s="9"/>
      <c r="W146" s="9"/>
      <c r="X146" s="9">
        <f t="shared" si="19"/>
        <v>0</v>
      </c>
      <c r="Y146" s="9"/>
      <c r="Z146" s="9"/>
      <c r="AA146" s="10">
        <f t="shared" si="21"/>
        <v>0</v>
      </c>
      <c r="AB146" s="11">
        <v>45770</v>
      </c>
    </row>
    <row r="147" spans="1:28" ht="15.75" hidden="1" x14ac:dyDescent="0.25">
      <c r="A147" s="39">
        <v>45719</v>
      </c>
      <c r="B147" s="33" t="s">
        <v>191</v>
      </c>
      <c r="C147" s="33">
        <v>4450000</v>
      </c>
      <c r="D147" s="33" t="s">
        <v>31</v>
      </c>
      <c r="E147" s="33" t="s">
        <v>110</v>
      </c>
      <c r="F147" s="33">
        <v>3000</v>
      </c>
      <c r="G147" s="33" t="s">
        <v>29</v>
      </c>
      <c r="H147" s="33"/>
      <c r="I147" s="20">
        <f t="shared" si="15"/>
        <v>0</v>
      </c>
      <c r="J147" s="14" t="s">
        <v>241</v>
      </c>
      <c r="K147" s="20"/>
      <c r="L147" s="9">
        <f t="shared" si="16"/>
        <v>0</v>
      </c>
      <c r="M147" s="9"/>
      <c r="N147" s="9"/>
      <c r="O147" s="9">
        <f t="shared" si="20"/>
        <v>0</v>
      </c>
      <c r="P147" s="9"/>
      <c r="Q147" s="9"/>
      <c r="R147" s="9">
        <f t="shared" si="17"/>
        <v>0</v>
      </c>
      <c r="S147" s="9"/>
      <c r="T147" s="9"/>
      <c r="U147" s="9">
        <f t="shared" si="18"/>
        <v>4450000</v>
      </c>
      <c r="V147" s="9">
        <v>4450000</v>
      </c>
      <c r="W147" s="9"/>
      <c r="X147" s="9">
        <f t="shared" si="19"/>
        <v>0</v>
      </c>
      <c r="Y147" s="9"/>
      <c r="Z147" s="9"/>
      <c r="AA147" s="10">
        <f t="shared" si="21"/>
        <v>0</v>
      </c>
      <c r="AB147" s="11">
        <v>45754</v>
      </c>
    </row>
    <row r="148" spans="1:28" ht="15.75" hidden="1" x14ac:dyDescent="0.25">
      <c r="A148" s="39">
        <v>45720</v>
      </c>
      <c r="B148" s="33" t="s">
        <v>775</v>
      </c>
      <c r="C148" s="33">
        <v>280000</v>
      </c>
      <c r="D148" s="35" t="s">
        <v>31</v>
      </c>
      <c r="E148" s="33" t="s">
        <v>122</v>
      </c>
      <c r="F148" s="33">
        <v>4</v>
      </c>
      <c r="G148" s="33" t="s">
        <v>51</v>
      </c>
      <c r="H148" s="33"/>
      <c r="I148" s="20">
        <f t="shared" si="15"/>
        <v>0</v>
      </c>
      <c r="J148" s="37" t="s">
        <v>240</v>
      </c>
      <c r="K148" s="20"/>
      <c r="L148" s="9">
        <f t="shared" si="16"/>
        <v>0</v>
      </c>
      <c r="M148" s="9"/>
      <c r="N148" s="9"/>
      <c r="O148" s="9">
        <f t="shared" si="20"/>
        <v>280000</v>
      </c>
      <c r="P148" s="9">
        <v>280000</v>
      </c>
      <c r="Q148" s="9"/>
      <c r="R148" s="9">
        <f t="shared" si="17"/>
        <v>0</v>
      </c>
      <c r="S148" s="9"/>
      <c r="T148" s="9"/>
      <c r="U148" s="9">
        <f t="shared" si="18"/>
        <v>0</v>
      </c>
      <c r="V148" s="9"/>
      <c r="W148" s="9"/>
      <c r="X148" s="9">
        <f t="shared" si="19"/>
        <v>0</v>
      </c>
      <c r="Y148" s="9"/>
      <c r="Z148" s="9"/>
      <c r="AA148" s="10">
        <f t="shared" si="21"/>
        <v>0</v>
      </c>
      <c r="AB148" s="11">
        <v>45748</v>
      </c>
    </row>
    <row r="149" spans="1:28" ht="15.75" hidden="1" x14ac:dyDescent="0.25">
      <c r="A149" s="39">
        <v>45720</v>
      </c>
      <c r="B149" s="33" t="s">
        <v>164</v>
      </c>
      <c r="C149" s="33">
        <v>20280000</v>
      </c>
      <c r="D149" s="35" t="s">
        <v>31</v>
      </c>
      <c r="E149" s="33" t="s">
        <v>95</v>
      </c>
      <c r="F149" s="33">
        <v>5200</v>
      </c>
      <c r="G149" s="33" t="s">
        <v>29</v>
      </c>
      <c r="H149" s="33"/>
      <c r="I149" s="20">
        <f t="shared" si="15"/>
        <v>0</v>
      </c>
      <c r="J149" s="37" t="s">
        <v>240</v>
      </c>
      <c r="K149" s="20"/>
      <c r="L149" s="9">
        <f t="shared" si="16"/>
        <v>0</v>
      </c>
      <c r="M149" s="9"/>
      <c r="N149" s="9"/>
      <c r="O149" s="9">
        <f t="shared" si="20"/>
        <v>20280000</v>
      </c>
      <c r="P149" s="9">
        <v>20280000</v>
      </c>
      <c r="Q149" s="9"/>
      <c r="R149" s="9">
        <f t="shared" si="17"/>
        <v>0</v>
      </c>
      <c r="S149" s="9"/>
      <c r="T149" s="9"/>
      <c r="U149" s="9">
        <f t="shared" si="18"/>
        <v>0</v>
      </c>
      <c r="V149" s="9"/>
      <c r="W149" s="9"/>
      <c r="X149" s="9">
        <f t="shared" si="19"/>
        <v>0</v>
      </c>
      <c r="Y149" s="9"/>
      <c r="Z149" s="9"/>
      <c r="AA149" s="10">
        <f t="shared" si="21"/>
        <v>0</v>
      </c>
      <c r="AB149" s="11">
        <v>45762</v>
      </c>
    </row>
    <row r="150" spans="1:28" ht="15.75" hidden="1" x14ac:dyDescent="0.25">
      <c r="A150" s="39">
        <v>45720</v>
      </c>
      <c r="B150" s="33" t="s">
        <v>96</v>
      </c>
      <c r="C150" s="33">
        <v>8820000</v>
      </c>
      <c r="D150" s="33" t="s">
        <v>41</v>
      </c>
      <c r="E150" s="33" t="s">
        <v>190</v>
      </c>
      <c r="F150" s="21">
        <v>210</v>
      </c>
      <c r="G150" s="33" t="s">
        <v>51</v>
      </c>
      <c r="H150" s="21"/>
      <c r="I150" s="20">
        <f t="shared" si="15"/>
        <v>0</v>
      </c>
      <c r="J150" s="34" t="s">
        <v>26</v>
      </c>
      <c r="K150" s="20" t="s">
        <v>875</v>
      </c>
      <c r="L150" s="9">
        <f t="shared" si="16"/>
        <v>0</v>
      </c>
      <c r="M150" s="9"/>
      <c r="N150" s="9"/>
      <c r="O150" s="9">
        <f t="shared" si="20"/>
        <v>0</v>
      </c>
      <c r="P150" s="9"/>
      <c r="Q150" s="9"/>
      <c r="R150" s="9">
        <f t="shared" si="17"/>
        <v>0</v>
      </c>
      <c r="S150" s="9"/>
      <c r="T150" s="9"/>
      <c r="U150" s="9">
        <f t="shared" si="18"/>
        <v>0</v>
      </c>
      <c r="V150" s="9"/>
      <c r="W150" s="9"/>
      <c r="X150" s="9">
        <f t="shared" si="19"/>
        <v>0</v>
      </c>
      <c r="Y150" s="9"/>
      <c r="Z150" s="9"/>
      <c r="AA150" s="10">
        <f t="shared" si="21"/>
        <v>8820000</v>
      </c>
      <c r="AB150" s="11"/>
    </row>
    <row r="151" spans="1:28" ht="15.75" hidden="1" x14ac:dyDescent="0.25">
      <c r="A151" s="39">
        <v>45720</v>
      </c>
      <c r="B151" s="33" t="s">
        <v>141</v>
      </c>
      <c r="C151" s="33">
        <v>19760000</v>
      </c>
      <c r="D151" s="33" t="s">
        <v>31</v>
      </c>
      <c r="E151" s="33" t="s">
        <v>95</v>
      </c>
      <c r="F151" s="21">
        <v>5200</v>
      </c>
      <c r="G151" s="33" t="s">
        <v>29</v>
      </c>
      <c r="H151" s="21"/>
      <c r="I151" s="20">
        <f t="shared" si="15"/>
        <v>0</v>
      </c>
      <c r="J151" s="14" t="s">
        <v>241</v>
      </c>
      <c r="K151" s="20"/>
      <c r="L151" s="9">
        <f t="shared" si="16"/>
        <v>6456000</v>
      </c>
      <c r="M151" s="9">
        <v>6456000</v>
      </c>
      <c r="N151" s="9"/>
      <c r="O151" s="9">
        <f t="shared" si="20"/>
        <v>13304000</v>
      </c>
      <c r="P151" s="9">
        <v>13304000</v>
      </c>
      <c r="Q151" s="9"/>
      <c r="R151" s="9">
        <f t="shared" si="17"/>
        <v>0</v>
      </c>
      <c r="S151" s="9"/>
      <c r="T151" s="9"/>
      <c r="U151" s="9">
        <f t="shared" si="18"/>
        <v>0</v>
      </c>
      <c r="V151" s="9"/>
      <c r="W151" s="9"/>
      <c r="X151" s="9">
        <f t="shared" si="19"/>
        <v>0</v>
      </c>
      <c r="Y151" s="9"/>
      <c r="Z151" s="9"/>
      <c r="AA151" s="10">
        <f t="shared" si="21"/>
        <v>0</v>
      </c>
      <c r="AB151" s="11">
        <v>45765</v>
      </c>
    </row>
    <row r="152" spans="1:28" ht="15.75" hidden="1" x14ac:dyDescent="0.25">
      <c r="A152" s="39"/>
      <c r="B152" s="33" t="s">
        <v>72</v>
      </c>
      <c r="C152" s="33">
        <v>-45500000</v>
      </c>
      <c r="D152" s="33"/>
      <c r="E152" s="33"/>
      <c r="F152" s="21"/>
      <c r="G152" s="33"/>
      <c r="H152" s="21"/>
      <c r="I152" s="20">
        <f t="shared" si="15"/>
        <v>0</v>
      </c>
      <c r="J152" s="37" t="s">
        <v>34</v>
      </c>
      <c r="K152" s="20" t="s">
        <v>788</v>
      </c>
      <c r="L152" s="9">
        <f t="shared" si="16"/>
        <v>0</v>
      </c>
      <c r="M152" s="9"/>
      <c r="N152" s="9"/>
      <c r="O152" s="9">
        <f t="shared" si="20"/>
        <v>0</v>
      </c>
      <c r="P152" s="9"/>
      <c r="Q152" s="9"/>
      <c r="R152" s="9">
        <f t="shared" si="17"/>
        <v>0</v>
      </c>
      <c r="S152" s="9"/>
      <c r="T152" s="9"/>
      <c r="U152" s="9">
        <f t="shared" si="18"/>
        <v>0</v>
      </c>
      <c r="V152" s="9"/>
      <c r="W152" s="9"/>
      <c r="X152" s="9">
        <f t="shared" si="19"/>
        <v>0</v>
      </c>
      <c r="Y152" s="9"/>
      <c r="Z152" s="9"/>
      <c r="AA152" s="10">
        <f t="shared" si="21"/>
        <v>-45500000</v>
      </c>
      <c r="AB152" s="11">
        <v>45720</v>
      </c>
    </row>
    <row r="153" spans="1:28" ht="15.75" hidden="1" x14ac:dyDescent="0.25">
      <c r="A153" s="39">
        <v>45721</v>
      </c>
      <c r="B153" s="33" t="s">
        <v>92</v>
      </c>
      <c r="C153" s="33">
        <v>2250000</v>
      </c>
      <c r="D153" s="33" t="s">
        <v>223</v>
      </c>
      <c r="E153" s="33" t="s">
        <v>91</v>
      </c>
      <c r="F153" s="33">
        <v>500</v>
      </c>
      <c r="G153" s="33" t="s">
        <v>29</v>
      </c>
      <c r="H153" s="33"/>
      <c r="I153" s="20">
        <f t="shared" si="15"/>
        <v>0</v>
      </c>
      <c r="J153" s="34" t="s">
        <v>26</v>
      </c>
      <c r="K153" s="20" t="s">
        <v>805</v>
      </c>
      <c r="L153" s="9">
        <f t="shared" si="16"/>
        <v>0</v>
      </c>
      <c r="M153" s="9"/>
      <c r="N153" s="9"/>
      <c r="O153" s="9">
        <f t="shared" si="20"/>
        <v>0</v>
      </c>
      <c r="P153" s="9"/>
      <c r="Q153" s="9"/>
      <c r="R153" s="9">
        <f t="shared" si="17"/>
        <v>0</v>
      </c>
      <c r="S153" s="9"/>
      <c r="T153" s="9"/>
      <c r="U153" s="9">
        <f t="shared" si="18"/>
        <v>0</v>
      </c>
      <c r="V153" s="9"/>
      <c r="W153" s="9"/>
      <c r="X153" s="9">
        <f t="shared" si="19"/>
        <v>0</v>
      </c>
      <c r="Y153" s="9"/>
      <c r="Z153" s="9"/>
      <c r="AA153" s="10">
        <f t="shared" si="21"/>
        <v>2250000</v>
      </c>
      <c r="AB153" s="11"/>
    </row>
    <row r="154" spans="1:28" ht="15.75" hidden="1" x14ac:dyDescent="0.25">
      <c r="A154" s="39">
        <v>45721</v>
      </c>
      <c r="B154" s="33" t="s">
        <v>92</v>
      </c>
      <c r="C154" s="33">
        <v>752500</v>
      </c>
      <c r="D154" s="33" t="s">
        <v>223</v>
      </c>
      <c r="E154" s="33" t="s">
        <v>263</v>
      </c>
      <c r="F154" s="33">
        <v>500</v>
      </c>
      <c r="G154" s="33" t="s">
        <v>29</v>
      </c>
      <c r="H154" s="33"/>
      <c r="I154" s="20">
        <f t="shared" si="15"/>
        <v>0</v>
      </c>
      <c r="J154" s="34" t="s">
        <v>26</v>
      </c>
      <c r="K154" s="20" t="s">
        <v>805</v>
      </c>
      <c r="L154" s="9">
        <f t="shared" si="16"/>
        <v>0</v>
      </c>
      <c r="M154" s="9"/>
      <c r="N154" s="9"/>
      <c r="O154" s="9">
        <f t="shared" si="20"/>
        <v>0</v>
      </c>
      <c r="P154" s="9"/>
      <c r="Q154" s="9"/>
      <c r="R154" s="9">
        <f t="shared" si="17"/>
        <v>0</v>
      </c>
      <c r="S154" s="9"/>
      <c r="T154" s="9"/>
      <c r="U154" s="9">
        <f t="shared" si="18"/>
        <v>0</v>
      </c>
      <c r="V154" s="9"/>
      <c r="W154" s="9"/>
      <c r="X154" s="9">
        <f t="shared" si="19"/>
        <v>0</v>
      </c>
      <c r="Y154" s="9"/>
      <c r="Z154" s="9"/>
      <c r="AA154" s="10">
        <f t="shared" si="21"/>
        <v>752500</v>
      </c>
      <c r="AB154" s="11"/>
    </row>
    <row r="155" spans="1:28" ht="15.75" hidden="1" x14ac:dyDescent="0.25">
      <c r="A155" s="39">
        <v>45721</v>
      </c>
      <c r="B155" s="33" t="s">
        <v>92</v>
      </c>
      <c r="C155" s="33">
        <v>280000</v>
      </c>
      <c r="D155" s="33" t="s">
        <v>223</v>
      </c>
      <c r="E155" s="33" t="s">
        <v>270</v>
      </c>
      <c r="F155" s="33">
        <v>250</v>
      </c>
      <c r="G155" s="33" t="s">
        <v>29</v>
      </c>
      <c r="H155" s="33"/>
      <c r="I155" s="20">
        <f t="shared" si="15"/>
        <v>0</v>
      </c>
      <c r="J155" s="34" t="s">
        <v>26</v>
      </c>
      <c r="K155" s="20" t="s">
        <v>805</v>
      </c>
      <c r="L155" s="9">
        <f t="shared" si="16"/>
        <v>0</v>
      </c>
      <c r="M155" s="9"/>
      <c r="N155" s="9"/>
      <c r="O155" s="9">
        <f t="shared" si="20"/>
        <v>0</v>
      </c>
      <c r="P155" s="9"/>
      <c r="Q155" s="9"/>
      <c r="R155" s="9">
        <f t="shared" si="17"/>
        <v>0</v>
      </c>
      <c r="S155" s="9"/>
      <c r="T155" s="9"/>
      <c r="U155" s="9">
        <f t="shared" si="18"/>
        <v>0</v>
      </c>
      <c r="V155" s="9"/>
      <c r="W155" s="9"/>
      <c r="X155" s="9">
        <f t="shared" si="19"/>
        <v>0</v>
      </c>
      <c r="Y155" s="9"/>
      <c r="Z155" s="9"/>
      <c r="AA155" s="10">
        <f t="shared" si="21"/>
        <v>280000</v>
      </c>
      <c r="AB155" s="11"/>
    </row>
    <row r="156" spans="1:28" ht="15.75" hidden="1" x14ac:dyDescent="0.25">
      <c r="A156" s="39">
        <v>45721</v>
      </c>
      <c r="B156" s="33" t="s">
        <v>208</v>
      </c>
      <c r="C156" s="33">
        <v>4000000</v>
      </c>
      <c r="D156" s="33" t="s">
        <v>31</v>
      </c>
      <c r="E156" s="33" t="s">
        <v>166</v>
      </c>
      <c r="F156" s="33">
        <v>10</v>
      </c>
      <c r="G156" s="33" t="s">
        <v>23</v>
      </c>
      <c r="H156" s="33"/>
      <c r="I156" s="20">
        <f t="shared" si="15"/>
        <v>0</v>
      </c>
      <c r="J156" s="37" t="s">
        <v>240</v>
      </c>
      <c r="K156" s="20"/>
      <c r="L156" s="9">
        <f t="shared" si="16"/>
        <v>0</v>
      </c>
      <c r="M156" s="9"/>
      <c r="N156" s="9"/>
      <c r="O156" s="9">
        <f t="shared" si="20"/>
        <v>4000000</v>
      </c>
      <c r="P156" s="9"/>
      <c r="Q156" s="9">
        <v>4000000</v>
      </c>
      <c r="R156" s="9">
        <f t="shared" si="17"/>
        <v>0</v>
      </c>
      <c r="S156" s="9"/>
      <c r="T156" s="9"/>
      <c r="U156" s="9">
        <f t="shared" si="18"/>
        <v>0</v>
      </c>
      <c r="V156" s="9"/>
      <c r="W156" s="9"/>
      <c r="X156" s="9">
        <f t="shared" si="19"/>
        <v>0</v>
      </c>
      <c r="Y156" s="9"/>
      <c r="Z156" s="9"/>
      <c r="AA156" s="10">
        <f t="shared" si="21"/>
        <v>0</v>
      </c>
      <c r="AB156" s="11">
        <v>45758</v>
      </c>
    </row>
    <row r="157" spans="1:28" ht="15.75" hidden="1" x14ac:dyDescent="0.25">
      <c r="A157" s="32">
        <v>45721</v>
      </c>
      <c r="B157" s="33" t="s">
        <v>412</v>
      </c>
      <c r="C157" s="33">
        <v>18200000</v>
      </c>
      <c r="D157" s="33" t="s">
        <v>31</v>
      </c>
      <c r="E157" s="33" t="s">
        <v>91</v>
      </c>
      <c r="F157" s="33">
        <v>5200</v>
      </c>
      <c r="G157" s="33" t="s">
        <v>29</v>
      </c>
      <c r="H157" s="33"/>
      <c r="I157" s="20">
        <f t="shared" si="15"/>
        <v>0</v>
      </c>
      <c r="J157" s="41" t="s">
        <v>240</v>
      </c>
      <c r="K157" s="20"/>
      <c r="L157" s="9">
        <f t="shared" si="16"/>
        <v>0</v>
      </c>
      <c r="M157" s="9"/>
      <c r="N157" s="9"/>
      <c r="O157" s="9">
        <f t="shared" si="20"/>
        <v>0</v>
      </c>
      <c r="P157" s="9"/>
      <c r="Q157" s="9"/>
      <c r="R157" s="9">
        <f t="shared" si="17"/>
        <v>18200000</v>
      </c>
      <c r="S157" s="9">
        <v>7000000</v>
      </c>
      <c r="T157" s="9">
        <f>4200000+7000000</f>
        <v>11200000</v>
      </c>
      <c r="U157" s="9">
        <f t="shared" si="18"/>
        <v>0</v>
      </c>
      <c r="V157" s="9"/>
      <c r="W157" s="9"/>
      <c r="X157" s="9">
        <f t="shared" si="19"/>
        <v>0</v>
      </c>
      <c r="Y157" s="9"/>
      <c r="Z157" s="9"/>
      <c r="AA157" s="10">
        <f t="shared" si="21"/>
        <v>0</v>
      </c>
      <c r="AB157" s="11">
        <v>45754</v>
      </c>
    </row>
    <row r="158" spans="1:28" ht="15.75" hidden="1" x14ac:dyDescent="0.25">
      <c r="A158" s="32"/>
      <c r="B158" s="33" t="s">
        <v>53</v>
      </c>
      <c r="C158" s="33">
        <v>-566000</v>
      </c>
      <c r="D158" s="33"/>
      <c r="E158" s="33"/>
      <c r="F158" s="33"/>
      <c r="G158" s="33"/>
      <c r="H158" s="33"/>
      <c r="I158" s="20">
        <f t="shared" si="15"/>
        <v>0</v>
      </c>
      <c r="J158" s="37" t="s">
        <v>34</v>
      </c>
      <c r="K158" s="20" t="s">
        <v>321</v>
      </c>
      <c r="L158" s="9">
        <f t="shared" si="16"/>
        <v>0</v>
      </c>
      <c r="M158" s="9"/>
      <c r="N158" s="9"/>
      <c r="O158" s="9">
        <f t="shared" si="20"/>
        <v>0</v>
      </c>
      <c r="P158" s="9"/>
      <c r="Q158" s="9"/>
      <c r="R158" s="9">
        <f t="shared" si="17"/>
        <v>0</v>
      </c>
      <c r="S158" s="9"/>
      <c r="T158" s="9"/>
      <c r="U158" s="9">
        <f t="shared" si="18"/>
        <v>0</v>
      </c>
      <c r="V158" s="9"/>
      <c r="W158" s="9"/>
      <c r="X158" s="9">
        <f t="shared" si="19"/>
        <v>0</v>
      </c>
      <c r="Y158" s="9"/>
      <c r="Z158" s="9"/>
      <c r="AA158" s="10">
        <f t="shared" si="21"/>
        <v>-566000</v>
      </c>
      <c r="AB158" s="11">
        <v>45721</v>
      </c>
    </row>
    <row r="159" spans="1:28" ht="15.75" hidden="1" x14ac:dyDescent="0.25">
      <c r="A159" s="39">
        <v>45722</v>
      </c>
      <c r="B159" s="33" t="s">
        <v>92</v>
      </c>
      <c r="C159" s="33">
        <v>2250000</v>
      </c>
      <c r="D159" s="33" t="s">
        <v>31</v>
      </c>
      <c r="E159" s="33" t="s">
        <v>91</v>
      </c>
      <c r="F159" s="33">
        <v>500</v>
      </c>
      <c r="G159" s="33" t="s">
        <v>29</v>
      </c>
      <c r="H159" s="33"/>
      <c r="I159" s="20">
        <f t="shared" si="15"/>
        <v>0</v>
      </c>
      <c r="J159" s="34" t="s">
        <v>26</v>
      </c>
      <c r="K159" s="20" t="s">
        <v>809</v>
      </c>
      <c r="L159" s="9">
        <f t="shared" si="16"/>
        <v>0</v>
      </c>
      <c r="M159" s="9"/>
      <c r="N159" s="9"/>
      <c r="O159" s="9">
        <f t="shared" si="20"/>
        <v>0</v>
      </c>
      <c r="P159" s="9"/>
      <c r="Q159" s="9"/>
      <c r="R159" s="9">
        <f t="shared" si="17"/>
        <v>0</v>
      </c>
      <c r="S159" s="9"/>
      <c r="T159" s="9"/>
      <c r="U159" s="9">
        <f t="shared" si="18"/>
        <v>0</v>
      </c>
      <c r="V159" s="9"/>
      <c r="W159" s="9"/>
      <c r="X159" s="9">
        <f t="shared" si="19"/>
        <v>0</v>
      </c>
      <c r="Y159" s="9"/>
      <c r="Z159" s="9"/>
      <c r="AA159" s="10">
        <f t="shared" si="21"/>
        <v>2250000</v>
      </c>
      <c r="AB159" s="11"/>
    </row>
    <row r="160" spans="1:28" ht="15.75" hidden="1" x14ac:dyDescent="0.25">
      <c r="A160" s="39">
        <v>45722</v>
      </c>
      <c r="B160" s="33" t="s">
        <v>48</v>
      </c>
      <c r="C160" s="33">
        <v>2000000</v>
      </c>
      <c r="D160" s="33" t="s">
        <v>41</v>
      </c>
      <c r="E160" s="33" t="s">
        <v>73</v>
      </c>
      <c r="F160" s="33">
        <v>40</v>
      </c>
      <c r="G160" s="33" t="s">
        <v>74</v>
      </c>
      <c r="H160" s="33"/>
      <c r="I160" s="20">
        <f t="shared" si="15"/>
        <v>0</v>
      </c>
      <c r="J160" s="37" t="s">
        <v>240</v>
      </c>
      <c r="K160" s="20" t="s">
        <v>856</v>
      </c>
      <c r="L160" s="9">
        <f t="shared" si="16"/>
        <v>0</v>
      </c>
      <c r="M160" s="9"/>
      <c r="N160" s="9"/>
      <c r="O160" s="9">
        <f t="shared" si="20"/>
        <v>2000000</v>
      </c>
      <c r="P160" s="9">
        <v>2000000</v>
      </c>
      <c r="Q160" s="9"/>
      <c r="R160" s="9">
        <f t="shared" si="17"/>
        <v>0</v>
      </c>
      <c r="S160" s="9"/>
      <c r="T160" s="9"/>
      <c r="U160" s="9">
        <f t="shared" si="18"/>
        <v>0</v>
      </c>
      <c r="V160" s="9"/>
      <c r="W160" s="9"/>
      <c r="X160" s="9">
        <f t="shared" si="19"/>
        <v>0</v>
      </c>
      <c r="Y160" s="9"/>
      <c r="Z160" s="9"/>
      <c r="AA160" s="10">
        <f t="shared" si="21"/>
        <v>0</v>
      </c>
      <c r="AB160" s="11">
        <v>45751</v>
      </c>
    </row>
    <row r="161" spans="1:28" ht="15.75" hidden="1" x14ac:dyDescent="0.25">
      <c r="A161" s="39">
        <v>45722</v>
      </c>
      <c r="B161" s="33" t="s">
        <v>48</v>
      </c>
      <c r="C161" s="33">
        <v>500000</v>
      </c>
      <c r="D161" s="33" t="s">
        <v>41</v>
      </c>
      <c r="E161" s="33" t="s">
        <v>130</v>
      </c>
      <c r="F161" s="33">
        <v>10</v>
      </c>
      <c r="G161" s="33" t="s">
        <v>74</v>
      </c>
      <c r="H161" s="33"/>
      <c r="I161" s="20">
        <f t="shared" si="15"/>
        <v>0</v>
      </c>
      <c r="J161" s="37" t="s">
        <v>240</v>
      </c>
      <c r="K161" s="20" t="s">
        <v>856</v>
      </c>
      <c r="L161" s="9">
        <f t="shared" si="16"/>
        <v>0</v>
      </c>
      <c r="M161" s="9"/>
      <c r="N161" s="9"/>
      <c r="O161" s="9">
        <f t="shared" si="20"/>
        <v>500000</v>
      </c>
      <c r="P161" s="9">
        <v>500000</v>
      </c>
      <c r="Q161" s="9"/>
      <c r="R161" s="9">
        <f t="shared" si="17"/>
        <v>0</v>
      </c>
      <c r="S161" s="9"/>
      <c r="T161" s="9"/>
      <c r="U161" s="9">
        <f t="shared" si="18"/>
        <v>0</v>
      </c>
      <c r="V161" s="9"/>
      <c r="W161" s="9"/>
      <c r="X161" s="9">
        <f t="shared" si="19"/>
        <v>0</v>
      </c>
      <c r="Y161" s="9"/>
      <c r="Z161" s="9"/>
      <c r="AA161" s="10">
        <f t="shared" si="21"/>
        <v>0</v>
      </c>
      <c r="AB161" s="11">
        <v>45751</v>
      </c>
    </row>
    <row r="162" spans="1:28" ht="15.75" hidden="1" x14ac:dyDescent="0.25">
      <c r="A162" s="39">
        <v>45722</v>
      </c>
      <c r="B162" s="33" t="s">
        <v>48</v>
      </c>
      <c r="C162" s="33">
        <v>780000</v>
      </c>
      <c r="D162" s="33" t="s">
        <v>41</v>
      </c>
      <c r="E162" s="33" t="s">
        <v>102</v>
      </c>
      <c r="F162" s="33">
        <v>12</v>
      </c>
      <c r="G162" s="33" t="s">
        <v>74</v>
      </c>
      <c r="H162" s="33"/>
      <c r="I162" s="20">
        <f t="shared" si="15"/>
        <v>0</v>
      </c>
      <c r="J162" s="37" t="s">
        <v>240</v>
      </c>
      <c r="K162" s="20" t="s">
        <v>856</v>
      </c>
      <c r="L162" s="9">
        <f t="shared" si="16"/>
        <v>0</v>
      </c>
      <c r="M162" s="9"/>
      <c r="N162" s="9"/>
      <c r="O162" s="9">
        <f t="shared" si="20"/>
        <v>780000</v>
      </c>
      <c r="P162" s="9">
        <v>780000</v>
      </c>
      <c r="Q162" s="9"/>
      <c r="R162" s="9">
        <f t="shared" si="17"/>
        <v>0</v>
      </c>
      <c r="S162" s="9"/>
      <c r="T162" s="9"/>
      <c r="U162" s="9">
        <f t="shared" si="18"/>
        <v>0</v>
      </c>
      <c r="V162" s="9"/>
      <c r="W162" s="9"/>
      <c r="X162" s="9">
        <f t="shared" si="19"/>
        <v>0</v>
      </c>
      <c r="Y162" s="9"/>
      <c r="Z162" s="9"/>
      <c r="AA162" s="10">
        <f t="shared" si="21"/>
        <v>0</v>
      </c>
      <c r="AB162" s="11">
        <v>45751</v>
      </c>
    </row>
    <row r="163" spans="1:28" ht="15.75" hidden="1" x14ac:dyDescent="0.25">
      <c r="A163" s="39">
        <v>45722</v>
      </c>
      <c r="B163" s="33" t="s">
        <v>48</v>
      </c>
      <c r="C163" s="33">
        <v>700000</v>
      </c>
      <c r="D163" s="33" t="s">
        <v>41</v>
      </c>
      <c r="E163" s="33" t="s">
        <v>122</v>
      </c>
      <c r="F163" s="33">
        <v>10</v>
      </c>
      <c r="G163" s="33" t="s">
        <v>51</v>
      </c>
      <c r="H163" s="33"/>
      <c r="I163" s="20">
        <f t="shared" ref="I163:I206" si="22">F163*H163</f>
        <v>0</v>
      </c>
      <c r="J163" s="37" t="s">
        <v>240</v>
      </c>
      <c r="K163" s="20" t="s">
        <v>856</v>
      </c>
      <c r="L163" s="9">
        <f t="shared" ref="L163:L206" si="23">M163+N163</f>
        <v>0</v>
      </c>
      <c r="M163" s="9"/>
      <c r="N163" s="9"/>
      <c r="O163" s="9">
        <f t="shared" si="20"/>
        <v>700000</v>
      </c>
      <c r="P163" s="9">
        <v>700000</v>
      </c>
      <c r="Q163" s="9"/>
      <c r="R163" s="9">
        <f t="shared" ref="R163:R206" si="24">S163+T163</f>
        <v>0</v>
      </c>
      <c r="S163" s="9"/>
      <c r="T163" s="9"/>
      <c r="U163" s="9">
        <f t="shared" ref="U163:U206" si="25">V163+W163</f>
        <v>0</v>
      </c>
      <c r="V163" s="9"/>
      <c r="W163" s="9"/>
      <c r="X163" s="9">
        <f t="shared" ref="X163:X206" si="26">Y163+Z163</f>
        <v>0</v>
      </c>
      <c r="Y163" s="9"/>
      <c r="Z163" s="9"/>
      <c r="AA163" s="10">
        <f t="shared" si="21"/>
        <v>0</v>
      </c>
      <c r="AB163" s="11">
        <v>45751</v>
      </c>
    </row>
    <row r="164" spans="1:28" ht="15.75" hidden="1" x14ac:dyDescent="0.25">
      <c r="A164" s="39">
        <v>45724</v>
      </c>
      <c r="B164" s="33" t="s">
        <v>48</v>
      </c>
      <c r="C164" s="33">
        <v>1200000</v>
      </c>
      <c r="D164" s="35" t="s">
        <v>31</v>
      </c>
      <c r="E164" s="33" t="s">
        <v>148</v>
      </c>
      <c r="F164" s="33">
        <v>20</v>
      </c>
      <c r="G164" s="33" t="s">
        <v>51</v>
      </c>
      <c r="H164" s="33"/>
      <c r="I164" s="20">
        <f t="shared" si="22"/>
        <v>0</v>
      </c>
      <c r="J164" s="37" t="s">
        <v>240</v>
      </c>
      <c r="K164" s="20" t="s">
        <v>855</v>
      </c>
      <c r="L164" s="9">
        <f t="shared" si="23"/>
        <v>0</v>
      </c>
      <c r="M164" s="9"/>
      <c r="N164" s="9"/>
      <c r="O164" s="9">
        <f t="shared" si="20"/>
        <v>1200000</v>
      </c>
      <c r="P164" s="9">
        <v>1200000</v>
      </c>
      <c r="Q164" s="9"/>
      <c r="R164" s="9">
        <f t="shared" si="24"/>
        <v>0</v>
      </c>
      <c r="S164" s="9"/>
      <c r="T164" s="9"/>
      <c r="U164" s="9">
        <f t="shared" si="25"/>
        <v>0</v>
      </c>
      <c r="V164" s="9"/>
      <c r="W164" s="9"/>
      <c r="X164" s="9">
        <f t="shared" si="26"/>
        <v>0</v>
      </c>
      <c r="Y164" s="9"/>
      <c r="Z164" s="9"/>
      <c r="AA164" s="10">
        <f t="shared" si="21"/>
        <v>0</v>
      </c>
      <c r="AB164" s="11">
        <v>45751</v>
      </c>
    </row>
    <row r="165" spans="1:28" ht="15.75" hidden="1" x14ac:dyDescent="0.25">
      <c r="A165" s="39">
        <v>45726</v>
      </c>
      <c r="B165" s="33" t="s">
        <v>96</v>
      </c>
      <c r="C165" s="33">
        <v>8820000</v>
      </c>
      <c r="D165" s="33" t="s">
        <v>41</v>
      </c>
      <c r="E165" s="33" t="s">
        <v>190</v>
      </c>
      <c r="F165" s="33">
        <v>210</v>
      </c>
      <c r="G165" s="51" t="s">
        <v>51</v>
      </c>
      <c r="H165" s="33"/>
      <c r="I165" s="20">
        <f t="shared" si="22"/>
        <v>0</v>
      </c>
      <c r="J165" s="34" t="s">
        <v>26</v>
      </c>
      <c r="K165" s="20" t="s">
        <v>876</v>
      </c>
      <c r="L165" s="9">
        <f t="shared" si="23"/>
        <v>0</v>
      </c>
      <c r="M165" s="9"/>
      <c r="N165" s="9"/>
      <c r="O165" s="9">
        <f t="shared" ref="O165:O211" si="27">P165+Q165</f>
        <v>0</v>
      </c>
      <c r="P165" s="9"/>
      <c r="Q165" s="9"/>
      <c r="R165" s="9">
        <f t="shared" si="24"/>
        <v>0</v>
      </c>
      <c r="S165" s="9"/>
      <c r="T165" s="9"/>
      <c r="U165" s="9">
        <f t="shared" si="25"/>
        <v>0</v>
      </c>
      <c r="V165" s="9"/>
      <c r="W165" s="9"/>
      <c r="X165" s="9">
        <f t="shared" si="26"/>
        <v>0</v>
      </c>
      <c r="Y165" s="9"/>
      <c r="Z165" s="9"/>
      <c r="AA165" s="10">
        <f t="shared" ref="AA165:AA211" si="28">C165+I165-L165-O165-U165-X165-R165</f>
        <v>8820000</v>
      </c>
      <c r="AB165" s="11"/>
    </row>
    <row r="166" spans="1:28" ht="15.75" hidden="1" x14ac:dyDescent="0.25">
      <c r="A166" s="39">
        <v>45726</v>
      </c>
      <c r="B166" s="33" t="s">
        <v>96</v>
      </c>
      <c r="C166" s="33">
        <v>3240000</v>
      </c>
      <c r="D166" s="33" t="s">
        <v>41</v>
      </c>
      <c r="E166" s="33" t="s">
        <v>426</v>
      </c>
      <c r="F166" s="33">
        <v>60</v>
      </c>
      <c r="G166" s="51" t="s">
        <v>51</v>
      </c>
      <c r="H166" s="33"/>
      <c r="I166" s="20">
        <f t="shared" si="22"/>
        <v>0</v>
      </c>
      <c r="J166" s="34" t="s">
        <v>26</v>
      </c>
      <c r="K166" s="20" t="s">
        <v>876</v>
      </c>
      <c r="L166" s="9">
        <f t="shared" si="23"/>
        <v>0</v>
      </c>
      <c r="M166" s="9"/>
      <c r="N166" s="9"/>
      <c r="O166" s="9">
        <f t="shared" si="27"/>
        <v>0</v>
      </c>
      <c r="P166" s="9"/>
      <c r="Q166" s="9"/>
      <c r="R166" s="9">
        <f t="shared" si="24"/>
        <v>0</v>
      </c>
      <c r="S166" s="9"/>
      <c r="T166" s="9"/>
      <c r="U166" s="9">
        <f t="shared" si="25"/>
        <v>0</v>
      </c>
      <c r="V166" s="9"/>
      <c r="W166" s="9"/>
      <c r="X166" s="9">
        <f t="shared" si="26"/>
        <v>0</v>
      </c>
      <c r="Y166" s="9"/>
      <c r="Z166" s="9"/>
      <c r="AA166" s="10">
        <f t="shared" si="28"/>
        <v>3240000</v>
      </c>
      <c r="AB166" s="11"/>
    </row>
    <row r="167" spans="1:28" ht="15.75" hidden="1" x14ac:dyDescent="0.25">
      <c r="A167" s="32">
        <v>45726</v>
      </c>
      <c r="B167" s="33" t="s">
        <v>92</v>
      </c>
      <c r="C167" s="33">
        <v>2250000</v>
      </c>
      <c r="D167" s="33" t="s">
        <v>31</v>
      </c>
      <c r="E167" s="33" t="s">
        <v>91</v>
      </c>
      <c r="F167" s="33">
        <v>500</v>
      </c>
      <c r="G167" s="51" t="s">
        <v>29</v>
      </c>
      <c r="H167" s="33"/>
      <c r="I167" s="20">
        <f t="shared" si="22"/>
        <v>0</v>
      </c>
      <c r="J167" s="34" t="s">
        <v>26</v>
      </c>
      <c r="K167" s="20" t="s">
        <v>832</v>
      </c>
      <c r="L167" s="9">
        <f t="shared" si="23"/>
        <v>0</v>
      </c>
      <c r="M167" s="9"/>
      <c r="N167" s="9"/>
      <c r="O167" s="9">
        <f t="shared" si="27"/>
        <v>0</v>
      </c>
      <c r="P167" s="9"/>
      <c r="Q167" s="9"/>
      <c r="R167" s="9">
        <f t="shared" si="24"/>
        <v>0</v>
      </c>
      <c r="S167" s="9"/>
      <c r="T167" s="9"/>
      <c r="U167" s="9">
        <f t="shared" si="25"/>
        <v>0</v>
      </c>
      <c r="V167" s="9"/>
      <c r="W167" s="9"/>
      <c r="X167" s="9">
        <f t="shared" si="26"/>
        <v>0</v>
      </c>
      <c r="Y167" s="9"/>
      <c r="Z167" s="9"/>
      <c r="AA167" s="10">
        <f t="shared" si="28"/>
        <v>2250000</v>
      </c>
      <c r="AB167" s="11"/>
    </row>
    <row r="168" spans="1:28" ht="15.75" hidden="1" x14ac:dyDescent="0.25">
      <c r="A168" s="39">
        <v>45726</v>
      </c>
      <c r="B168" s="33" t="s">
        <v>92</v>
      </c>
      <c r="C168" s="33">
        <v>1069500</v>
      </c>
      <c r="D168" s="33" t="s">
        <v>31</v>
      </c>
      <c r="E168" s="33" t="s">
        <v>439</v>
      </c>
      <c r="F168" s="33">
        <v>0.93</v>
      </c>
      <c r="G168" s="51" t="s">
        <v>178</v>
      </c>
      <c r="H168" s="33"/>
      <c r="I168" s="20">
        <f t="shared" si="22"/>
        <v>0</v>
      </c>
      <c r="J168" s="34" t="s">
        <v>26</v>
      </c>
      <c r="K168" s="20" t="s">
        <v>832</v>
      </c>
      <c r="L168" s="9">
        <f t="shared" si="23"/>
        <v>0</v>
      </c>
      <c r="M168" s="9"/>
      <c r="N168" s="9"/>
      <c r="O168" s="9">
        <f t="shared" si="27"/>
        <v>0</v>
      </c>
      <c r="P168" s="9"/>
      <c r="Q168" s="9"/>
      <c r="R168" s="9">
        <f t="shared" si="24"/>
        <v>0</v>
      </c>
      <c r="S168" s="9"/>
      <c r="T168" s="9"/>
      <c r="U168" s="9">
        <f t="shared" si="25"/>
        <v>0</v>
      </c>
      <c r="V168" s="9"/>
      <c r="W168" s="9"/>
      <c r="X168" s="9">
        <f t="shared" si="26"/>
        <v>0</v>
      </c>
      <c r="Y168" s="9"/>
      <c r="Z168" s="9"/>
      <c r="AA168" s="10">
        <f t="shared" si="28"/>
        <v>1069500</v>
      </c>
      <c r="AB168" s="11"/>
    </row>
    <row r="169" spans="1:28" ht="15.75" hidden="1" x14ac:dyDescent="0.25">
      <c r="A169" s="39">
        <v>45727</v>
      </c>
      <c r="B169" s="33" t="s">
        <v>249</v>
      </c>
      <c r="C169" s="33">
        <v>1400000</v>
      </c>
      <c r="D169" s="33" t="s">
        <v>41</v>
      </c>
      <c r="E169" s="33" t="s">
        <v>707</v>
      </c>
      <c r="F169" s="33">
        <v>400</v>
      </c>
      <c r="G169" s="33" t="s">
        <v>29</v>
      </c>
      <c r="H169" s="33"/>
      <c r="I169" s="20">
        <f t="shared" si="22"/>
        <v>0</v>
      </c>
      <c r="J169" s="37" t="s">
        <v>241</v>
      </c>
      <c r="K169" s="20"/>
      <c r="L169" s="9">
        <f t="shared" si="23"/>
        <v>0</v>
      </c>
      <c r="M169" s="9"/>
      <c r="N169" s="9"/>
      <c r="O169" s="9">
        <f t="shared" si="27"/>
        <v>0</v>
      </c>
      <c r="P169" s="9"/>
      <c r="Q169" s="9"/>
      <c r="R169" s="9">
        <f t="shared" si="24"/>
        <v>0</v>
      </c>
      <c r="S169" s="9"/>
      <c r="T169" s="9"/>
      <c r="U169" s="9">
        <f t="shared" si="25"/>
        <v>1400000</v>
      </c>
      <c r="V169" s="9">
        <v>1400000</v>
      </c>
      <c r="W169" s="9"/>
      <c r="X169" s="9">
        <f t="shared" si="26"/>
        <v>0</v>
      </c>
      <c r="Y169" s="9"/>
      <c r="Z169" s="9"/>
      <c r="AA169" s="10">
        <f t="shared" si="28"/>
        <v>0</v>
      </c>
      <c r="AB169" s="11">
        <v>45751</v>
      </c>
    </row>
    <row r="170" spans="1:28" ht="15.75" hidden="1" x14ac:dyDescent="0.25">
      <c r="A170" s="39">
        <v>45727</v>
      </c>
      <c r="B170" s="33" t="s">
        <v>182</v>
      </c>
      <c r="C170" s="33">
        <v>-4400000</v>
      </c>
      <c r="D170" s="33" t="s">
        <v>41</v>
      </c>
      <c r="E170" s="33" t="s">
        <v>183</v>
      </c>
      <c r="F170" s="33">
        <v>4</v>
      </c>
      <c r="G170" s="33" t="s">
        <v>25</v>
      </c>
      <c r="H170" s="33"/>
      <c r="I170" s="20">
        <f t="shared" si="22"/>
        <v>0</v>
      </c>
      <c r="J170" s="14" t="s">
        <v>34</v>
      </c>
      <c r="K170" s="20"/>
      <c r="L170" s="9">
        <f t="shared" si="23"/>
        <v>0</v>
      </c>
      <c r="M170" s="9"/>
      <c r="N170" s="9"/>
      <c r="O170" s="9">
        <f t="shared" si="27"/>
        <v>0</v>
      </c>
      <c r="P170" s="9"/>
      <c r="Q170" s="9"/>
      <c r="R170" s="9">
        <f t="shared" si="24"/>
        <v>0</v>
      </c>
      <c r="S170" s="9"/>
      <c r="T170" s="9"/>
      <c r="U170" s="9">
        <f t="shared" si="25"/>
        <v>0</v>
      </c>
      <c r="V170" s="9"/>
      <c r="W170" s="9"/>
      <c r="X170" s="9">
        <f t="shared" si="26"/>
        <v>0</v>
      </c>
      <c r="Y170" s="9"/>
      <c r="Z170" s="9"/>
      <c r="AA170" s="10">
        <f t="shared" si="28"/>
        <v>-4400000</v>
      </c>
      <c r="AB170" s="11">
        <v>45693</v>
      </c>
    </row>
    <row r="171" spans="1:28" ht="15.75" hidden="1" x14ac:dyDescent="0.25">
      <c r="A171" s="39">
        <v>45727</v>
      </c>
      <c r="B171" s="33" t="s">
        <v>94</v>
      </c>
      <c r="C171" s="33">
        <v>4300000</v>
      </c>
      <c r="D171" s="33" t="s">
        <v>41</v>
      </c>
      <c r="E171" s="33" t="s">
        <v>95</v>
      </c>
      <c r="F171" s="33">
        <v>1000</v>
      </c>
      <c r="G171" s="33" t="s">
        <v>29</v>
      </c>
      <c r="H171" s="33"/>
      <c r="I171" s="20">
        <f t="shared" si="22"/>
        <v>0</v>
      </c>
      <c r="J171" s="37" t="s">
        <v>241</v>
      </c>
      <c r="K171" s="20"/>
      <c r="L171" s="9">
        <f t="shared" si="23"/>
        <v>0</v>
      </c>
      <c r="M171" s="9"/>
      <c r="N171" s="9"/>
      <c r="O171" s="9">
        <f t="shared" si="27"/>
        <v>0</v>
      </c>
      <c r="P171" s="9"/>
      <c r="Q171" s="9"/>
      <c r="R171" s="9">
        <f t="shared" si="24"/>
        <v>0</v>
      </c>
      <c r="S171" s="9"/>
      <c r="T171" s="9"/>
      <c r="U171" s="9">
        <f t="shared" si="25"/>
        <v>4300000</v>
      </c>
      <c r="V171" s="9">
        <v>4300000</v>
      </c>
      <c r="W171" s="9"/>
      <c r="X171" s="9">
        <f t="shared" si="26"/>
        <v>0</v>
      </c>
      <c r="Y171" s="9"/>
      <c r="Z171" s="9"/>
      <c r="AA171" s="10">
        <f t="shared" si="28"/>
        <v>0</v>
      </c>
      <c r="AB171" s="11">
        <v>45752</v>
      </c>
    </row>
    <row r="172" spans="1:28" ht="15.75" hidden="1" x14ac:dyDescent="0.25">
      <c r="A172" s="39">
        <v>45727</v>
      </c>
      <c r="B172" s="33" t="s">
        <v>161</v>
      </c>
      <c r="C172" s="33">
        <v>3125000</v>
      </c>
      <c r="D172" s="33" t="s">
        <v>31</v>
      </c>
      <c r="E172" s="33" t="s">
        <v>86</v>
      </c>
      <c r="F172" s="33">
        <v>25</v>
      </c>
      <c r="G172" s="33" t="s">
        <v>51</v>
      </c>
      <c r="H172" s="33"/>
      <c r="I172" s="20">
        <f t="shared" si="22"/>
        <v>0</v>
      </c>
      <c r="J172" s="37" t="s">
        <v>241</v>
      </c>
      <c r="K172" s="20"/>
      <c r="L172" s="9">
        <f t="shared" si="23"/>
        <v>0</v>
      </c>
      <c r="M172" s="9"/>
      <c r="N172" s="9"/>
      <c r="O172" s="9">
        <f t="shared" si="27"/>
        <v>0</v>
      </c>
      <c r="P172" s="9"/>
      <c r="Q172" s="9"/>
      <c r="R172" s="9">
        <f t="shared" si="24"/>
        <v>0</v>
      </c>
      <c r="S172" s="9"/>
      <c r="T172" s="9"/>
      <c r="U172" s="9">
        <f t="shared" si="25"/>
        <v>3125000</v>
      </c>
      <c r="V172" s="9">
        <v>3125000</v>
      </c>
      <c r="W172" s="9"/>
      <c r="X172" s="9">
        <f t="shared" si="26"/>
        <v>0</v>
      </c>
      <c r="Y172" s="9"/>
      <c r="Z172" s="9"/>
      <c r="AA172" s="10">
        <f t="shared" si="28"/>
        <v>0</v>
      </c>
      <c r="AB172" s="11">
        <v>45755</v>
      </c>
    </row>
    <row r="173" spans="1:28" ht="15.75" hidden="1" x14ac:dyDescent="0.25">
      <c r="A173" s="39">
        <v>45727</v>
      </c>
      <c r="B173" s="33" t="s">
        <v>105</v>
      </c>
      <c r="C173" s="33">
        <v>1000000</v>
      </c>
      <c r="D173" s="33" t="s">
        <v>41</v>
      </c>
      <c r="E173" s="33" t="s">
        <v>73</v>
      </c>
      <c r="F173" s="33">
        <v>20</v>
      </c>
      <c r="G173" s="33" t="s">
        <v>74</v>
      </c>
      <c r="H173" s="33"/>
      <c r="I173" s="20">
        <f t="shared" si="22"/>
        <v>0</v>
      </c>
      <c r="J173" s="37" t="s">
        <v>241</v>
      </c>
      <c r="K173" s="20"/>
      <c r="L173" s="9">
        <f t="shared" si="23"/>
        <v>0</v>
      </c>
      <c r="M173" s="9"/>
      <c r="N173" s="9"/>
      <c r="O173" s="9">
        <f t="shared" si="27"/>
        <v>0</v>
      </c>
      <c r="P173" s="9"/>
      <c r="Q173" s="9"/>
      <c r="R173" s="9">
        <f t="shared" si="24"/>
        <v>0</v>
      </c>
      <c r="S173" s="9"/>
      <c r="T173" s="9"/>
      <c r="U173" s="9">
        <f t="shared" si="25"/>
        <v>1000000</v>
      </c>
      <c r="V173" s="9">
        <v>1000000</v>
      </c>
      <c r="W173" s="9"/>
      <c r="X173" s="9">
        <f t="shared" si="26"/>
        <v>0</v>
      </c>
      <c r="Y173" s="9"/>
      <c r="Z173" s="9"/>
      <c r="AA173" s="10">
        <f t="shared" si="28"/>
        <v>0</v>
      </c>
      <c r="AB173" s="11">
        <v>45750</v>
      </c>
    </row>
    <row r="174" spans="1:28" ht="15.75" hidden="1" x14ac:dyDescent="0.25">
      <c r="A174" s="32">
        <v>45727</v>
      </c>
      <c r="B174" s="33" t="s">
        <v>141</v>
      </c>
      <c r="C174" s="33">
        <v>19760000</v>
      </c>
      <c r="D174" s="35" t="s">
        <v>31</v>
      </c>
      <c r="E174" s="33" t="s">
        <v>95</v>
      </c>
      <c r="F174" s="33">
        <v>5200</v>
      </c>
      <c r="G174" s="33" t="s">
        <v>29</v>
      </c>
      <c r="H174" s="33"/>
      <c r="I174" s="20">
        <f t="shared" si="22"/>
        <v>0</v>
      </c>
      <c r="J174" s="14" t="s">
        <v>241</v>
      </c>
      <c r="K174" s="20"/>
      <c r="L174" s="9">
        <f t="shared" si="23"/>
        <v>19760000</v>
      </c>
      <c r="M174" s="9">
        <v>19760000</v>
      </c>
      <c r="N174" s="9"/>
      <c r="O174" s="9">
        <f t="shared" si="27"/>
        <v>0</v>
      </c>
      <c r="P174" s="9"/>
      <c r="Q174" s="9"/>
      <c r="R174" s="9">
        <f t="shared" si="24"/>
        <v>0</v>
      </c>
      <c r="S174" s="9"/>
      <c r="T174" s="9"/>
      <c r="U174" s="9">
        <f t="shared" si="25"/>
        <v>0</v>
      </c>
      <c r="V174" s="9"/>
      <c r="W174" s="9"/>
      <c r="X174" s="9">
        <f t="shared" si="26"/>
        <v>0</v>
      </c>
      <c r="Y174" s="9"/>
      <c r="Z174" s="9"/>
      <c r="AA174" s="10">
        <f t="shared" si="28"/>
        <v>0</v>
      </c>
      <c r="AB174" s="11">
        <v>45772</v>
      </c>
    </row>
    <row r="175" spans="1:28" ht="15.75" hidden="1" x14ac:dyDescent="0.25">
      <c r="A175" s="39">
        <v>45728</v>
      </c>
      <c r="B175" s="33" t="s">
        <v>261</v>
      </c>
      <c r="C175" s="33">
        <v>6250000</v>
      </c>
      <c r="D175" s="33" t="s">
        <v>31</v>
      </c>
      <c r="E175" s="33" t="s">
        <v>328</v>
      </c>
      <c r="F175" s="33">
        <v>50</v>
      </c>
      <c r="G175" s="33" t="s">
        <v>51</v>
      </c>
      <c r="H175" s="33"/>
      <c r="I175" s="20">
        <f t="shared" si="22"/>
        <v>0</v>
      </c>
      <c r="J175" s="37" t="s">
        <v>241</v>
      </c>
      <c r="K175" s="20"/>
      <c r="L175" s="9">
        <f t="shared" si="23"/>
        <v>0</v>
      </c>
      <c r="M175" s="9"/>
      <c r="N175" s="9"/>
      <c r="O175" s="9">
        <f t="shared" si="27"/>
        <v>0</v>
      </c>
      <c r="P175" s="9"/>
      <c r="Q175" s="9"/>
      <c r="R175" s="9">
        <f t="shared" si="24"/>
        <v>0</v>
      </c>
      <c r="S175" s="9"/>
      <c r="T175" s="9"/>
      <c r="U175" s="9">
        <f t="shared" si="25"/>
        <v>6250000</v>
      </c>
      <c r="V175" s="9">
        <v>5000000</v>
      </c>
      <c r="W175" s="9">
        <v>1250000</v>
      </c>
      <c r="X175" s="9">
        <f t="shared" si="26"/>
        <v>0</v>
      </c>
      <c r="Y175" s="9"/>
      <c r="Z175" s="9"/>
      <c r="AA175" s="10">
        <f t="shared" si="28"/>
        <v>0</v>
      </c>
      <c r="AB175" s="11">
        <v>45754</v>
      </c>
    </row>
    <row r="176" spans="1:28" ht="15.75" hidden="1" x14ac:dyDescent="0.25">
      <c r="A176" s="39">
        <v>45728</v>
      </c>
      <c r="B176" s="33" t="s">
        <v>261</v>
      </c>
      <c r="C176" s="33">
        <v>9000000</v>
      </c>
      <c r="D176" s="33" t="s">
        <v>31</v>
      </c>
      <c r="E176" s="33" t="s">
        <v>45</v>
      </c>
      <c r="F176" s="33">
        <v>50</v>
      </c>
      <c r="G176" s="33" t="s">
        <v>51</v>
      </c>
      <c r="H176" s="33"/>
      <c r="I176" s="20">
        <f t="shared" si="22"/>
        <v>0</v>
      </c>
      <c r="J176" s="37" t="s">
        <v>241</v>
      </c>
      <c r="K176" s="20"/>
      <c r="L176" s="9">
        <f t="shared" si="23"/>
        <v>0</v>
      </c>
      <c r="M176" s="9"/>
      <c r="N176" s="9"/>
      <c r="O176" s="9">
        <f t="shared" si="27"/>
        <v>0</v>
      </c>
      <c r="P176" s="9"/>
      <c r="Q176" s="9"/>
      <c r="R176" s="9">
        <f t="shared" si="24"/>
        <v>4650000</v>
      </c>
      <c r="S176" s="9">
        <v>4650000</v>
      </c>
      <c r="T176" s="9"/>
      <c r="U176" s="9">
        <f t="shared" si="25"/>
        <v>4350000</v>
      </c>
      <c r="V176" s="9"/>
      <c r="W176" s="9">
        <v>4350000</v>
      </c>
      <c r="X176" s="9">
        <f t="shared" si="26"/>
        <v>0</v>
      </c>
      <c r="Y176" s="9"/>
      <c r="Z176" s="9"/>
      <c r="AA176" s="10">
        <f t="shared" si="28"/>
        <v>0</v>
      </c>
      <c r="AB176" s="11">
        <v>45766</v>
      </c>
    </row>
    <row r="177" spans="1:28" ht="15.75" hidden="1" x14ac:dyDescent="0.25">
      <c r="A177" s="39">
        <v>45728</v>
      </c>
      <c r="B177" s="33" t="s">
        <v>261</v>
      </c>
      <c r="C177" s="33">
        <v>10575000</v>
      </c>
      <c r="D177" s="33" t="s">
        <v>31</v>
      </c>
      <c r="E177" s="33" t="s">
        <v>98</v>
      </c>
      <c r="F177" s="33">
        <v>225</v>
      </c>
      <c r="G177" s="33" t="s">
        <v>51</v>
      </c>
      <c r="H177" s="33"/>
      <c r="I177" s="20">
        <f t="shared" si="22"/>
        <v>0</v>
      </c>
      <c r="J177" s="37" t="s">
        <v>241</v>
      </c>
      <c r="K177" s="20"/>
      <c r="L177" s="9">
        <f t="shared" si="23"/>
        <v>0</v>
      </c>
      <c r="M177" s="9"/>
      <c r="N177" s="9"/>
      <c r="O177" s="9">
        <f t="shared" si="27"/>
        <v>0</v>
      </c>
      <c r="P177" s="9"/>
      <c r="Q177" s="9"/>
      <c r="R177" s="9">
        <f t="shared" si="24"/>
        <v>10575000</v>
      </c>
      <c r="S177" s="9">
        <v>10575000</v>
      </c>
      <c r="T177" s="9"/>
      <c r="U177" s="9">
        <f t="shared" si="25"/>
        <v>0</v>
      </c>
      <c r="V177" s="9"/>
      <c r="W177" s="9"/>
      <c r="X177" s="9">
        <f t="shared" si="26"/>
        <v>0</v>
      </c>
      <c r="Y177" s="9"/>
      <c r="Z177" s="9"/>
      <c r="AA177" s="10">
        <f t="shared" si="28"/>
        <v>0</v>
      </c>
      <c r="AB177" s="11">
        <v>45768</v>
      </c>
    </row>
    <row r="178" spans="1:28" ht="15.75" hidden="1" x14ac:dyDescent="0.25">
      <c r="A178" s="39">
        <v>45728</v>
      </c>
      <c r="B178" s="33" t="s">
        <v>261</v>
      </c>
      <c r="C178" s="33">
        <v>7200000</v>
      </c>
      <c r="D178" s="33" t="s">
        <v>31</v>
      </c>
      <c r="E178" s="33" t="s">
        <v>407</v>
      </c>
      <c r="F178" s="33">
        <v>24</v>
      </c>
      <c r="G178" s="33" t="s">
        <v>33</v>
      </c>
      <c r="H178" s="33"/>
      <c r="I178" s="20">
        <f t="shared" si="22"/>
        <v>0</v>
      </c>
      <c r="J178" s="37" t="s">
        <v>241</v>
      </c>
      <c r="K178" s="20"/>
      <c r="L178" s="9">
        <f t="shared" si="23"/>
        <v>0</v>
      </c>
      <c r="M178" s="9"/>
      <c r="N178" s="9"/>
      <c r="O178" s="9">
        <f t="shared" si="27"/>
        <v>0</v>
      </c>
      <c r="P178" s="9"/>
      <c r="Q178" s="9"/>
      <c r="R178" s="9">
        <f t="shared" si="24"/>
        <v>4775000</v>
      </c>
      <c r="S178" s="9">
        <v>4775000</v>
      </c>
      <c r="T178" s="9"/>
      <c r="U178" s="9">
        <f t="shared" si="25"/>
        <v>2425000</v>
      </c>
      <c r="V178" s="9">
        <v>2425000</v>
      </c>
      <c r="W178" s="9"/>
      <c r="X178" s="9">
        <f t="shared" si="26"/>
        <v>0</v>
      </c>
      <c r="Y178" s="9"/>
      <c r="Z178" s="9"/>
      <c r="AA178" s="10">
        <f t="shared" si="28"/>
        <v>0</v>
      </c>
      <c r="AB178" s="11">
        <v>45768</v>
      </c>
    </row>
    <row r="179" spans="1:28" ht="15.75" hidden="1" x14ac:dyDescent="0.25">
      <c r="A179" s="39">
        <v>45728</v>
      </c>
      <c r="B179" s="33" t="s">
        <v>261</v>
      </c>
      <c r="C179" s="33">
        <v>860000</v>
      </c>
      <c r="D179" s="33" t="s">
        <v>31</v>
      </c>
      <c r="E179" s="33" t="s">
        <v>308</v>
      </c>
      <c r="F179" s="33">
        <v>10</v>
      </c>
      <c r="G179" s="33" t="s">
        <v>51</v>
      </c>
      <c r="H179" s="33"/>
      <c r="I179" s="20">
        <f t="shared" si="22"/>
        <v>0</v>
      </c>
      <c r="J179" s="37" t="s">
        <v>241</v>
      </c>
      <c r="K179" s="20"/>
      <c r="L179" s="9">
        <f t="shared" si="23"/>
        <v>0</v>
      </c>
      <c r="M179" s="9"/>
      <c r="N179" s="9"/>
      <c r="O179" s="9">
        <f t="shared" si="27"/>
        <v>0</v>
      </c>
      <c r="P179" s="9"/>
      <c r="Q179" s="9"/>
      <c r="R179" s="9">
        <f t="shared" si="24"/>
        <v>0</v>
      </c>
      <c r="S179" s="9"/>
      <c r="T179" s="9"/>
      <c r="U179" s="9">
        <f t="shared" si="25"/>
        <v>860000</v>
      </c>
      <c r="V179" s="9">
        <v>860000</v>
      </c>
      <c r="W179" s="9"/>
      <c r="X179" s="9">
        <f t="shared" si="26"/>
        <v>0</v>
      </c>
      <c r="Y179" s="9"/>
      <c r="Z179" s="9"/>
      <c r="AA179" s="10">
        <f t="shared" si="28"/>
        <v>0</v>
      </c>
      <c r="AB179" s="11">
        <v>45768</v>
      </c>
    </row>
    <row r="180" spans="1:28" ht="15.75" hidden="1" x14ac:dyDescent="0.25">
      <c r="A180" s="39">
        <v>45728</v>
      </c>
      <c r="B180" s="33" t="s">
        <v>261</v>
      </c>
      <c r="C180" s="33">
        <v>860000</v>
      </c>
      <c r="D180" s="33" t="s">
        <v>31</v>
      </c>
      <c r="E180" s="33" t="s">
        <v>311</v>
      </c>
      <c r="F180" s="33">
        <v>10</v>
      </c>
      <c r="G180" s="33" t="s">
        <v>51</v>
      </c>
      <c r="H180" s="33"/>
      <c r="I180" s="20">
        <f t="shared" si="22"/>
        <v>0</v>
      </c>
      <c r="J180" s="37" t="s">
        <v>241</v>
      </c>
      <c r="K180" s="20"/>
      <c r="L180" s="9">
        <f t="shared" si="23"/>
        <v>0</v>
      </c>
      <c r="M180" s="9"/>
      <c r="N180" s="9"/>
      <c r="O180" s="9">
        <f t="shared" si="27"/>
        <v>0</v>
      </c>
      <c r="P180" s="9"/>
      <c r="Q180" s="9"/>
      <c r="R180" s="9">
        <f t="shared" si="24"/>
        <v>0</v>
      </c>
      <c r="S180" s="9"/>
      <c r="T180" s="9"/>
      <c r="U180" s="9">
        <f t="shared" si="25"/>
        <v>860000</v>
      </c>
      <c r="V180" s="9">
        <v>860000</v>
      </c>
      <c r="W180" s="9"/>
      <c r="X180" s="9">
        <f t="shared" si="26"/>
        <v>0</v>
      </c>
      <c r="Y180" s="9"/>
      <c r="Z180" s="9"/>
      <c r="AA180" s="10">
        <f t="shared" si="28"/>
        <v>0</v>
      </c>
      <c r="AB180" s="11">
        <v>45768</v>
      </c>
    </row>
    <row r="181" spans="1:28" ht="15.75" hidden="1" x14ac:dyDescent="0.25">
      <c r="A181" s="39">
        <v>45728</v>
      </c>
      <c r="B181" s="33" t="s">
        <v>261</v>
      </c>
      <c r="C181" s="33">
        <v>860000</v>
      </c>
      <c r="D181" s="33" t="s">
        <v>31</v>
      </c>
      <c r="E181" s="33" t="s">
        <v>310</v>
      </c>
      <c r="F181" s="33">
        <v>10</v>
      </c>
      <c r="G181" s="33" t="s">
        <v>51</v>
      </c>
      <c r="H181" s="33"/>
      <c r="I181" s="20">
        <f t="shared" si="22"/>
        <v>0</v>
      </c>
      <c r="J181" s="37" t="s">
        <v>241</v>
      </c>
      <c r="K181" s="20"/>
      <c r="L181" s="9">
        <f t="shared" si="23"/>
        <v>0</v>
      </c>
      <c r="M181" s="9"/>
      <c r="N181" s="9"/>
      <c r="O181" s="9">
        <f t="shared" si="27"/>
        <v>0</v>
      </c>
      <c r="P181" s="9"/>
      <c r="Q181" s="9"/>
      <c r="R181" s="9">
        <f t="shared" si="24"/>
        <v>0</v>
      </c>
      <c r="S181" s="9"/>
      <c r="T181" s="9"/>
      <c r="U181" s="9">
        <f t="shared" si="25"/>
        <v>860000</v>
      </c>
      <c r="V181" s="9">
        <v>860000</v>
      </c>
      <c r="W181" s="9"/>
      <c r="X181" s="9">
        <f t="shared" si="26"/>
        <v>0</v>
      </c>
      <c r="Y181" s="9"/>
      <c r="Z181" s="9"/>
      <c r="AA181" s="10">
        <f t="shared" si="28"/>
        <v>0</v>
      </c>
      <c r="AB181" s="11">
        <v>45768</v>
      </c>
    </row>
    <row r="182" spans="1:28" ht="15.75" hidden="1" x14ac:dyDescent="0.25">
      <c r="A182" s="39">
        <v>45728</v>
      </c>
      <c r="B182" s="33" t="s">
        <v>261</v>
      </c>
      <c r="C182" s="33">
        <v>860000</v>
      </c>
      <c r="D182" s="33" t="s">
        <v>31</v>
      </c>
      <c r="E182" s="33" t="s">
        <v>309</v>
      </c>
      <c r="F182" s="33">
        <v>10</v>
      </c>
      <c r="G182" s="33" t="s">
        <v>51</v>
      </c>
      <c r="H182" s="33"/>
      <c r="I182" s="20">
        <f t="shared" si="22"/>
        <v>0</v>
      </c>
      <c r="J182" s="37" t="s">
        <v>241</v>
      </c>
      <c r="K182" s="20"/>
      <c r="L182" s="9">
        <f t="shared" si="23"/>
        <v>0</v>
      </c>
      <c r="M182" s="9"/>
      <c r="N182" s="9"/>
      <c r="O182" s="9">
        <f t="shared" si="27"/>
        <v>0</v>
      </c>
      <c r="P182" s="9"/>
      <c r="Q182" s="9"/>
      <c r="R182" s="9">
        <f t="shared" si="24"/>
        <v>860000</v>
      </c>
      <c r="S182" s="9">
        <v>860000</v>
      </c>
      <c r="T182" s="9"/>
      <c r="U182" s="9">
        <f t="shared" si="25"/>
        <v>0</v>
      </c>
      <c r="V182" s="9"/>
      <c r="W182" s="9"/>
      <c r="X182" s="9">
        <f t="shared" si="26"/>
        <v>0</v>
      </c>
      <c r="Y182" s="9"/>
      <c r="Z182" s="9"/>
      <c r="AA182" s="10">
        <f t="shared" si="28"/>
        <v>0</v>
      </c>
      <c r="AB182" s="11">
        <v>45776</v>
      </c>
    </row>
    <row r="183" spans="1:28" ht="15.75" hidden="1" x14ac:dyDescent="0.25">
      <c r="A183" s="39">
        <v>45728</v>
      </c>
      <c r="B183" s="33" t="s">
        <v>261</v>
      </c>
      <c r="C183" s="33">
        <v>4000000</v>
      </c>
      <c r="D183" s="33" t="s">
        <v>31</v>
      </c>
      <c r="E183" s="33" t="s">
        <v>91</v>
      </c>
      <c r="F183" s="33">
        <v>1000</v>
      </c>
      <c r="G183" s="33" t="s">
        <v>29</v>
      </c>
      <c r="H183" s="33"/>
      <c r="I183" s="20">
        <f t="shared" si="22"/>
        <v>0</v>
      </c>
      <c r="J183" s="37" t="s">
        <v>241</v>
      </c>
      <c r="K183" s="20"/>
      <c r="L183" s="9">
        <f t="shared" si="23"/>
        <v>0</v>
      </c>
      <c r="M183" s="9"/>
      <c r="N183" s="9"/>
      <c r="O183" s="9">
        <f t="shared" si="27"/>
        <v>0</v>
      </c>
      <c r="P183" s="9"/>
      <c r="Q183" s="9"/>
      <c r="R183" s="9">
        <f t="shared" si="24"/>
        <v>4000000</v>
      </c>
      <c r="S183" s="9">
        <v>4000000</v>
      </c>
      <c r="T183" s="9"/>
      <c r="U183" s="9">
        <f t="shared" si="25"/>
        <v>0</v>
      </c>
      <c r="V183" s="9"/>
      <c r="W183" s="9"/>
      <c r="X183" s="9">
        <f t="shared" si="26"/>
        <v>0</v>
      </c>
      <c r="Y183" s="9"/>
      <c r="Z183" s="9"/>
      <c r="AA183" s="10">
        <f t="shared" si="28"/>
        <v>0</v>
      </c>
      <c r="AB183" s="11">
        <v>45776</v>
      </c>
    </row>
    <row r="184" spans="1:28" ht="15.75" hidden="1" x14ac:dyDescent="0.25">
      <c r="A184" s="39">
        <v>45728</v>
      </c>
      <c r="B184" s="33" t="s">
        <v>261</v>
      </c>
      <c r="C184" s="33">
        <v>4000000</v>
      </c>
      <c r="D184" s="33" t="s">
        <v>31</v>
      </c>
      <c r="E184" s="33" t="s">
        <v>297</v>
      </c>
      <c r="F184" s="33">
        <v>2000</v>
      </c>
      <c r="G184" s="33" t="s">
        <v>29</v>
      </c>
      <c r="H184" s="33"/>
      <c r="I184" s="20">
        <f t="shared" si="22"/>
        <v>0</v>
      </c>
      <c r="J184" s="37" t="s">
        <v>241</v>
      </c>
      <c r="K184" s="20"/>
      <c r="L184" s="9">
        <f t="shared" si="23"/>
        <v>0</v>
      </c>
      <c r="M184" s="9"/>
      <c r="N184" s="9"/>
      <c r="O184" s="9">
        <f t="shared" si="27"/>
        <v>0</v>
      </c>
      <c r="P184" s="9"/>
      <c r="Q184" s="9"/>
      <c r="R184" s="9">
        <f t="shared" si="24"/>
        <v>4000000</v>
      </c>
      <c r="S184" s="9">
        <v>4000000</v>
      </c>
      <c r="T184" s="9"/>
      <c r="U184" s="9">
        <f t="shared" si="25"/>
        <v>0</v>
      </c>
      <c r="V184" s="9"/>
      <c r="W184" s="9"/>
      <c r="X184" s="9">
        <f t="shared" si="26"/>
        <v>0</v>
      </c>
      <c r="Y184" s="9"/>
      <c r="Z184" s="9"/>
      <c r="AA184" s="10">
        <f t="shared" si="28"/>
        <v>0</v>
      </c>
      <c r="AB184" s="11">
        <v>45776</v>
      </c>
    </row>
    <row r="185" spans="1:28" ht="15.75" hidden="1" x14ac:dyDescent="0.25">
      <c r="A185" s="39">
        <v>45728</v>
      </c>
      <c r="B185" s="33" t="s">
        <v>121</v>
      </c>
      <c r="C185" s="33">
        <v>2400000</v>
      </c>
      <c r="D185" s="33" t="s">
        <v>31</v>
      </c>
      <c r="E185" s="33" t="s">
        <v>91</v>
      </c>
      <c r="F185" s="33">
        <v>600</v>
      </c>
      <c r="G185" s="33" t="s">
        <v>29</v>
      </c>
      <c r="H185" s="33"/>
      <c r="I185" s="20">
        <f t="shared" si="22"/>
        <v>0</v>
      </c>
      <c r="J185" s="37" t="s">
        <v>240</v>
      </c>
      <c r="K185" s="20" t="s">
        <v>851</v>
      </c>
      <c r="L185" s="9">
        <f t="shared" si="23"/>
        <v>0</v>
      </c>
      <c r="M185" s="9"/>
      <c r="N185" s="9"/>
      <c r="O185" s="9">
        <f t="shared" si="27"/>
        <v>2400000</v>
      </c>
      <c r="P185" s="9">
        <v>2400000</v>
      </c>
      <c r="Q185" s="9"/>
      <c r="R185" s="9">
        <f t="shared" si="24"/>
        <v>0</v>
      </c>
      <c r="S185" s="9"/>
      <c r="T185" s="9"/>
      <c r="U185" s="9">
        <f t="shared" si="25"/>
        <v>0</v>
      </c>
      <c r="V185" s="9"/>
      <c r="W185" s="9"/>
      <c r="X185" s="9">
        <f t="shared" si="26"/>
        <v>0</v>
      </c>
      <c r="Y185" s="9"/>
      <c r="Z185" s="9"/>
      <c r="AA185" s="10">
        <f t="shared" si="28"/>
        <v>0</v>
      </c>
      <c r="AB185" s="11">
        <v>45748</v>
      </c>
    </row>
    <row r="186" spans="1:28" ht="15.75" hidden="1" x14ac:dyDescent="0.25">
      <c r="A186" s="39">
        <v>45728</v>
      </c>
      <c r="B186" s="33" t="s">
        <v>191</v>
      </c>
      <c r="C186" s="33">
        <v>3500000</v>
      </c>
      <c r="D186" s="35" t="s">
        <v>31</v>
      </c>
      <c r="E186" s="33" t="s">
        <v>110</v>
      </c>
      <c r="F186" s="33">
        <v>2000</v>
      </c>
      <c r="G186" s="35" t="s">
        <v>29</v>
      </c>
      <c r="H186" s="33"/>
      <c r="I186" s="20">
        <f t="shared" si="22"/>
        <v>0</v>
      </c>
      <c r="J186" s="14" t="s">
        <v>241</v>
      </c>
      <c r="K186" s="20"/>
      <c r="L186" s="9">
        <f t="shared" si="23"/>
        <v>2950000</v>
      </c>
      <c r="M186" s="9">
        <v>2950000</v>
      </c>
      <c r="N186" s="9"/>
      <c r="O186" s="9">
        <f t="shared" si="27"/>
        <v>0</v>
      </c>
      <c r="P186" s="9"/>
      <c r="Q186" s="9"/>
      <c r="R186" s="9">
        <f t="shared" si="24"/>
        <v>0</v>
      </c>
      <c r="S186" s="9"/>
      <c r="T186" s="9"/>
      <c r="U186" s="9">
        <f t="shared" si="25"/>
        <v>550000</v>
      </c>
      <c r="V186" s="9">
        <v>550000</v>
      </c>
      <c r="W186" s="9"/>
      <c r="X186" s="9">
        <f t="shared" si="26"/>
        <v>0</v>
      </c>
      <c r="Y186" s="9"/>
      <c r="Z186" s="9"/>
      <c r="AA186" s="10">
        <f t="shared" si="28"/>
        <v>0</v>
      </c>
      <c r="AB186" s="11">
        <v>45754</v>
      </c>
    </row>
    <row r="187" spans="1:28" ht="15.75" hidden="1" x14ac:dyDescent="0.25">
      <c r="A187" s="39">
        <v>45728</v>
      </c>
      <c r="B187" s="33" t="s">
        <v>147</v>
      </c>
      <c r="C187" s="33">
        <v>12000000</v>
      </c>
      <c r="D187" s="33" t="s">
        <v>31</v>
      </c>
      <c r="E187" s="33" t="s">
        <v>148</v>
      </c>
      <c r="F187" s="33">
        <v>200</v>
      </c>
      <c r="G187" s="33" t="s">
        <v>51</v>
      </c>
      <c r="H187" s="33"/>
      <c r="I187" s="20">
        <f t="shared" si="22"/>
        <v>0</v>
      </c>
      <c r="J187" s="37" t="s">
        <v>240</v>
      </c>
      <c r="K187" s="20"/>
      <c r="L187" s="9">
        <f t="shared" si="23"/>
        <v>0</v>
      </c>
      <c r="M187" s="9"/>
      <c r="N187" s="9"/>
      <c r="O187" s="9">
        <f t="shared" si="27"/>
        <v>12000000</v>
      </c>
      <c r="P187" s="9">
        <v>12000000</v>
      </c>
      <c r="Q187" s="9"/>
      <c r="R187" s="9">
        <f t="shared" si="24"/>
        <v>0</v>
      </c>
      <c r="S187" s="9"/>
      <c r="T187" s="9"/>
      <c r="U187" s="9">
        <f t="shared" si="25"/>
        <v>0</v>
      </c>
      <c r="V187" s="9"/>
      <c r="W187" s="9"/>
      <c r="X187" s="9">
        <f t="shared" si="26"/>
        <v>0</v>
      </c>
      <c r="Y187" s="9"/>
      <c r="Z187" s="9"/>
      <c r="AA187" s="10">
        <f t="shared" si="28"/>
        <v>0</v>
      </c>
      <c r="AB187" s="11">
        <v>45765</v>
      </c>
    </row>
    <row r="188" spans="1:28" ht="15.75" hidden="1" x14ac:dyDescent="0.25">
      <c r="A188" s="39">
        <v>45729</v>
      </c>
      <c r="B188" s="33" t="s">
        <v>208</v>
      </c>
      <c r="C188" s="33">
        <v>18423000</v>
      </c>
      <c r="D188" s="33" t="s">
        <v>31</v>
      </c>
      <c r="E188" s="33" t="s">
        <v>616</v>
      </c>
      <c r="F188" s="33">
        <v>160.19999999999999</v>
      </c>
      <c r="G188" s="33" t="s">
        <v>51</v>
      </c>
      <c r="H188" s="33"/>
      <c r="I188" s="20">
        <f t="shared" si="22"/>
        <v>0</v>
      </c>
      <c r="J188" s="37" t="s">
        <v>240</v>
      </c>
      <c r="K188" s="20"/>
      <c r="L188" s="9">
        <f t="shared" si="23"/>
        <v>0</v>
      </c>
      <c r="M188" s="9"/>
      <c r="N188" s="9"/>
      <c r="O188" s="9">
        <f t="shared" si="27"/>
        <v>18423000</v>
      </c>
      <c r="P188" s="9">
        <v>10000000</v>
      </c>
      <c r="Q188" s="9">
        <f>3684000+4739000</f>
        <v>8423000</v>
      </c>
      <c r="R188" s="9">
        <f t="shared" si="24"/>
        <v>0</v>
      </c>
      <c r="S188" s="9"/>
      <c r="T188" s="9"/>
      <c r="U188" s="9">
        <f t="shared" si="25"/>
        <v>0</v>
      </c>
      <c r="V188" s="9"/>
      <c r="W188" s="9"/>
      <c r="X188" s="9">
        <f t="shared" si="26"/>
        <v>0</v>
      </c>
      <c r="Y188" s="9"/>
      <c r="Z188" s="9"/>
      <c r="AA188" s="10">
        <f t="shared" si="28"/>
        <v>0</v>
      </c>
      <c r="AB188" s="11">
        <v>45775</v>
      </c>
    </row>
    <row r="189" spans="1:28" ht="15.75" hidden="1" x14ac:dyDescent="0.25">
      <c r="A189" s="39">
        <v>45729</v>
      </c>
      <c r="B189" s="33" t="s">
        <v>208</v>
      </c>
      <c r="C189" s="33">
        <v>9027500</v>
      </c>
      <c r="D189" s="33" t="s">
        <v>31</v>
      </c>
      <c r="E189" s="33" t="s">
        <v>62</v>
      </c>
      <c r="F189" s="33">
        <v>78.5</v>
      </c>
      <c r="G189" s="33" t="s">
        <v>51</v>
      </c>
      <c r="H189" s="33"/>
      <c r="I189" s="20">
        <f t="shared" si="22"/>
        <v>0</v>
      </c>
      <c r="J189" s="37" t="s">
        <v>240</v>
      </c>
      <c r="K189" s="20"/>
      <c r="L189" s="9">
        <f t="shared" si="23"/>
        <v>0</v>
      </c>
      <c r="M189" s="9"/>
      <c r="N189" s="9"/>
      <c r="O189" s="9">
        <f t="shared" si="27"/>
        <v>9027500</v>
      </c>
      <c r="P189" s="9"/>
      <c r="Q189" s="9">
        <v>9027500</v>
      </c>
      <c r="R189" s="9">
        <f t="shared" si="24"/>
        <v>0</v>
      </c>
      <c r="S189" s="9"/>
      <c r="T189" s="9"/>
      <c r="U189" s="9">
        <f t="shared" si="25"/>
        <v>0</v>
      </c>
      <c r="V189" s="9"/>
      <c r="W189" s="9"/>
      <c r="X189" s="9">
        <f t="shared" si="26"/>
        <v>0</v>
      </c>
      <c r="Y189" s="9"/>
      <c r="Z189" s="9"/>
      <c r="AA189" s="10">
        <f t="shared" si="28"/>
        <v>0</v>
      </c>
      <c r="AB189" s="11">
        <v>45775</v>
      </c>
    </row>
    <row r="190" spans="1:28" ht="15.75" hidden="1" x14ac:dyDescent="0.25">
      <c r="A190" s="39">
        <v>45729</v>
      </c>
      <c r="B190" s="33" t="s">
        <v>458</v>
      </c>
      <c r="C190" s="33">
        <v>0</v>
      </c>
      <c r="D190" s="33" t="s">
        <v>31</v>
      </c>
      <c r="E190" s="33" t="s">
        <v>304</v>
      </c>
      <c r="F190" s="33">
        <v>164.3</v>
      </c>
      <c r="G190" s="33" t="s">
        <v>51</v>
      </c>
      <c r="H190" s="33"/>
      <c r="I190" s="20">
        <f t="shared" si="22"/>
        <v>0</v>
      </c>
      <c r="J190" s="34" t="s">
        <v>26</v>
      </c>
      <c r="K190" s="20"/>
      <c r="L190" s="9">
        <f t="shared" si="23"/>
        <v>0</v>
      </c>
      <c r="M190" s="9"/>
      <c r="N190" s="9"/>
      <c r="O190" s="9">
        <f t="shared" si="27"/>
        <v>0</v>
      </c>
      <c r="P190" s="9"/>
      <c r="Q190" s="9"/>
      <c r="R190" s="9">
        <f t="shared" si="24"/>
        <v>0</v>
      </c>
      <c r="S190" s="9"/>
      <c r="T190" s="9"/>
      <c r="U190" s="9">
        <f t="shared" si="25"/>
        <v>0</v>
      </c>
      <c r="V190" s="9"/>
      <c r="W190" s="9"/>
      <c r="X190" s="9">
        <f t="shared" si="26"/>
        <v>0</v>
      </c>
      <c r="Y190" s="9"/>
      <c r="Z190" s="9"/>
      <c r="AA190" s="10">
        <f t="shared" si="28"/>
        <v>0</v>
      </c>
      <c r="AB190" s="11"/>
    </row>
    <row r="191" spans="1:28" ht="15.75" hidden="1" x14ac:dyDescent="0.25">
      <c r="A191" s="39">
        <v>45729</v>
      </c>
      <c r="B191" s="33" t="s">
        <v>141</v>
      </c>
      <c r="C191" s="33">
        <v>19760000</v>
      </c>
      <c r="D191" s="33" t="s">
        <v>31</v>
      </c>
      <c r="E191" s="33" t="s">
        <v>95</v>
      </c>
      <c r="F191" s="33">
        <v>5200</v>
      </c>
      <c r="G191" s="33" t="s">
        <v>29</v>
      </c>
      <c r="H191" s="33"/>
      <c r="I191" s="20">
        <f t="shared" si="22"/>
        <v>0</v>
      </c>
      <c r="J191" s="16" t="s">
        <v>43</v>
      </c>
      <c r="K191" s="20"/>
      <c r="L191" s="9">
        <f t="shared" si="23"/>
        <v>12634000</v>
      </c>
      <c r="M191" s="9">
        <v>12634000</v>
      </c>
      <c r="N191" s="9"/>
      <c r="O191" s="9">
        <f t="shared" si="27"/>
        <v>0</v>
      </c>
      <c r="P191" s="9"/>
      <c r="Q191" s="9"/>
      <c r="R191" s="9">
        <f t="shared" si="24"/>
        <v>0</v>
      </c>
      <c r="S191" s="9"/>
      <c r="T191" s="9"/>
      <c r="U191" s="9">
        <f t="shared" si="25"/>
        <v>0</v>
      </c>
      <c r="V191" s="9"/>
      <c r="W191" s="9"/>
      <c r="X191" s="9">
        <f t="shared" si="26"/>
        <v>0</v>
      </c>
      <c r="Y191" s="9"/>
      <c r="Z191" s="9"/>
      <c r="AA191" s="10">
        <f t="shared" si="28"/>
        <v>7126000</v>
      </c>
      <c r="AB191" s="11">
        <v>45772</v>
      </c>
    </row>
    <row r="192" spans="1:28" ht="15.75" hidden="1" x14ac:dyDescent="0.25">
      <c r="A192" s="39">
        <v>45729</v>
      </c>
      <c r="B192" s="33" t="s">
        <v>141</v>
      </c>
      <c r="C192" s="33">
        <v>4262900</v>
      </c>
      <c r="D192" s="33" t="s">
        <v>31</v>
      </c>
      <c r="E192" s="33" t="s">
        <v>98</v>
      </c>
      <c r="F192" s="33">
        <v>90.7</v>
      </c>
      <c r="G192" s="33" t="s">
        <v>51</v>
      </c>
      <c r="H192" s="33"/>
      <c r="I192" s="20">
        <f t="shared" si="22"/>
        <v>0</v>
      </c>
      <c r="J192" s="34" t="s">
        <v>26</v>
      </c>
      <c r="K192" s="20"/>
      <c r="L192" s="9">
        <f t="shared" si="23"/>
        <v>0</v>
      </c>
      <c r="M192" s="9"/>
      <c r="N192" s="9"/>
      <c r="O192" s="9">
        <f t="shared" si="27"/>
        <v>0</v>
      </c>
      <c r="P192" s="9"/>
      <c r="Q192" s="9"/>
      <c r="R192" s="9">
        <f t="shared" si="24"/>
        <v>0</v>
      </c>
      <c r="S192" s="9"/>
      <c r="T192" s="9"/>
      <c r="U192" s="9">
        <f t="shared" si="25"/>
        <v>0</v>
      </c>
      <c r="V192" s="9"/>
      <c r="W192" s="9"/>
      <c r="X192" s="9">
        <f t="shared" si="26"/>
        <v>0</v>
      </c>
      <c r="Y192" s="9"/>
      <c r="Z192" s="9"/>
      <c r="AA192" s="10">
        <f t="shared" si="28"/>
        <v>4262900</v>
      </c>
      <c r="AB192" s="11"/>
    </row>
    <row r="193" spans="1:28" ht="15.75" hidden="1" x14ac:dyDescent="0.25">
      <c r="A193" s="39">
        <v>45729</v>
      </c>
      <c r="B193" s="33" t="s">
        <v>141</v>
      </c>
      <c r="C193" s="33">
        <v>2500000</v>
      </c>
      <c r="D193" s="33" t="s">
        <v>31</v>
      </c>
      <c r="E193" s="33" t="s">
        <v>123</v>
      </c>
      <c r="F193" s="33">
        <v>25</v>
      </c>
      <c r="G193" s="33" t="s">
        <v>51</v>
      </c>
      <c r="H193" s="33"/>
      <c r="I193" s="20">
        <f t="shared" si="22"/>
        <v>0</v>
      </c>
      <c r="J193" s="34" t="s">
        <v>26</v>
      </c>
      <c r="K193" s="20"/>
      <c r="L193" s="9">
        <f t="shared" si="23"/>
        <v>0</v>
      </c>
      <c r="M193" s="9"/>
      <c r="N193" s="9"/>
      <c r="O193" s="9">
        <f t="shared" si="27"/>
        <v>0</v>
      </c>
      <c r="P193" s="9"/>
      <c r="Q193" s="9"/>
      <c r="R193" s="9">
        <f t="shared" si="24"/>
        <v>0</v>
      </c>
      <c r="S193" s="9"/>
      <c r="T193" s="9"/>
      <c r="U193" s="9">
        <f t="shared" si="25"/>
        <v>0</v>
      </c>
      <c r="V193" s="9"/>
      <c r="W193" s="9"/>
      <c r="X193" s="9">
        <f t="shared" si="26"/>
        <v>0</v>
      </c>
      <c r="Y193" s="9"/>
      <c r="Z193" s="9"/>
      <c r="AA193" s="10">
        <f t="shared" si="28"/>
        <v>2500000</v>
      </c>
      <c r="AB193" s="11"/>
    </row>
    <row r="194" spans="1:28" ht="15.75" hidden="1" x14ac:dyDescent="0.25">
      <c r="A194" s="39">
        <v>45729</v>
      </c>
      <c r="B194" s="33" t="s">
        <v>141</v>
      </c>
      <c r="C194" s="33">
        <v>4000000</v>
      </c>
      <c r="D194" s="33" t="s">
        <v>31</v>
      </c>
      <c r="E194" s="33" t="s">
        <v>156</v>
      </c>
      <c r="F194" s="33">
        <v>10</v>
      </c>
      <c r="G194" s="33" t="s">
        <v>23</v>
      </c>
      <c r="H194" s="33"/>
      <c r="I194" s="20">
        <f t="shared" si="22"/>
        <v>0</v>
      </c>
      <c r="J194" s="34" t="s">
        <v>26</v>
      </c>
      <c r="K194" s="20"/>
      <c r="L194" s="9">
        <f t="shared" si="23"/>
        <v>0</v>
      </c>
      <c r="M194" s="9"/>
      <c r="N194" s="9"/>
      <c r="O194" s="9">
        <f t="shared" si="27"/>
        <v>0</v>
      </c>
      <c r="P194" s="9"/>
      <c r="Q194" s="9"/>
      <c r="R194" s="9">
        <f t="shared" si="24"/>
        <v>0</v>
      </c>
      <c r="S194" s="9"/>
      <c r="T194" s="9"/>
      <c r="U194" s="9">
        <f t="shared" si="25"/>
        <v>0</v>
      </c>
      <c r="V194" s="9"/>
      <c r="W194" s="9"/>
      <c r="X194" s="9">
        <f t="shared" si="26"/>
        <v>0</v>
      </c>
      <c r="Y194" s="9"/>
      <c r="Z194" s="9"/>
      <c r="AA194" s="10">
        <f t="shared" si="28"/>
        <v>4000000</v>
      </c>
      <c r="AB194" s="11"/>
    </row>
    <row r="195" spans="1:28" ht="15.75" x14ac:dyDescent="0.25">
      <c r="A195" s="39">
        <v>45730</v>
      </c>
      <c r="B195" s="33" t="s">
        <v>329</v>
      </c>
      <c r="C195" s="33">
        <v>11500000</v>
      </c>
      <c r="D195" s="33" t="s">
        <v>31</v>
      </c>
      <c r="E195" s="33" t="s">
        <v>205</v>
      </c>
      <c r="F195" s="33">
        <v>100</v>
      </c>
      <c r="G195" s="33" t="s">
        <v>51</v>
      </c>
      <c r="H195" s="33"/>
      <c r="I195" s="20">
        <f t="shared" si="22"/>
        <v>0</v>
      </c>
      <c r="J195" s="34" t="s">
        <v>26</v>
      </c>
      <c r="K195" s="20"/>
      <c r="L195" s="9">
        <f t="shared" si="23"/>
        <v>0</v>
      </c>
      <c r="M195" s="9"/>
      <c r="N195" s="9"/>
      <c r="O195" s="9">
        <f t="shared" si="27"/>
        <v>0</v>
      </c>
      <c r="P195" s="9"/>
      <c r="Q195" s="9"/>
      <c r="R195" s="9">
        <f t="shared" si="24"/>
        <v>0</v>
      </c>
      <c r="S195" s="9"/>
      <c r="T195" s="9"/>
      <c r="U195" s="9">
        <f t="shared" si="25"/>
        <v>0</v>
      </c>
      <c r="V195" s="9"/>
      <c r="W195" s="9"/>
      <c r="X195" s="9">
        <f t="shared" si="26"/>
        <v>0</v>
      </c>
      <c r="Y195" s="9"/>
      <c r="Z195" s="9"/>
      <c r="AA195" s="10">
        <f t="shared" si="28"/>
        <v>11500000</v>
      </c>
      <c r="AB195" s="11"/>
    </row>
    <row r="196" spans="1:28" ht="15.75" hidden="1" x14ac:dyDescent="0.25">
      <c r="A196" s="39">
        <v>45731</v>
      </c>
      <c r="B196" s="33" t="s">
        <v>162</v>
      </c>
      <c r="C196" s="33">
        <v>18200000</v>
      </c>
      <c r="D196" s="33" t="s">
        <v>31</v>
      </c>
      <c r="E196" s="33" t="s">
        <v>155</v>
      </c>
      <c r="F196" s="33">
        <v>5200</v>
      </c>
      <c r="G196" s="33" t="s">
        <v>29</v>
      </c>
      <c r="H196" s="33"/>
      <c r="I196" s="20">
        <f t="shared" si="22"/>
        <v>0</v>
      </c>
      <c r="J196" s="37" t="s">
        <v>241</v>
      </c>
      <c r="K196" s="20"/>
      <c r="L196" s="9">
        <f t="shared" si="23"/>
        <v>0</v>
      </c>
      <c r="M196" s="9"/>
      <c r="N196" s="9"/>
      <c r="O196" s="9">
        <f t="shared" si="27"/>
        <v>0</v>
      </c>
      <c r="P196" s="9"/>
      <c r="Q196" s="9"/>
      <c r="R196" s="9">
        <f t="shared" si="24"/>
        <v>18200000</v>
      </c>
      <c r="S196" s="9">
        <v>6500000</v>
      </c>
      <c r="T196" s="9">
        <f>2300000+9400000</f>
        <v>11700000</v>
      </c>
      <c r="U196" s="9">
        <f t="shared" si="25"/>
        <v>0</v>
      </c>
      <c r="V196" s="9"/>
      <c r="W196" s="9"/>
      <c r="X196" s="9">
        <f t="shared" si="26"/>
        <v>0</v>
      </c>
      <c r="Y196" s="9"/>
      <c r="Z196" s="9"/>
      <c r="AA196" s="10">
        <f t="shared" si="28"/>
        <v>0</v>
      </c>
      <c r="AB196" s="11">
        <v>45768</v>
      </c>
    </row>
    <row r="197" spans="1:28" ht="15.75" hidden="1" x14ac:dyDescent="0.25">
      <c r="A197" s="39">
        <v>45731</v>
      </c>
      <c r="B197" s="33" t="s">
        <v>153</v>
      </c>
      <c r="C197" s="33">
        <v>3120000</v>
      </c>
      <c r="D197" s="33" t="s">
        <v>31</v>
      </c>
      <c r="E197" s="33" t="s">
        <v>102</v>
      </c>
      <c r="F197" s="33">
        <v>48</v>
      </c>
      <c r="G197" s="33" t="s">
        <v>74</v>
      </c>
      <c r="H197" s="33"/>
      <c r="I197" s="20">
        <f t="shared" si="22"/>
        <v>0</v>
      </c>
      <c r="J197" s="37" t="s">
        <v>240</v>
      </c>
      <c r="K197" s="20"/>
      <c r="L197" s="9">
        <f t="shared" si="23"/>
        <v>0</v>
      </c>
      <c r="M197" s="9"/>
      <c r="N197" s="9"/>
      <c r="O197" s="9">
        <f t="shared" si="27"/>
        <v>3120000</v>
      </c>
      <c r="P197" s="9">
        <v>3120000</v>
      </c>
      <c r="Q197" s="9"/>
      <c r="R197" s="9">
        <f t="shared" si="24"/>
        <v>0</v>
      </c>
      <c r="S197" s="9"/>
      <c r="T197" s="9"/>
      <c r="U197" s="9">
        <f t="shared" si="25"/>
        <v>0</v>
      </c>
      <c r="V197" s="9"/>
      <c r="W197" s="9"/>
      <c r="X197" s="9">
        <f t="shared" si="26"/>
        <v>0</v>
      </c>
      <c r="Y197" s="9"/>
      <c r="Z197" s="9"/>
      <c r="AA197" s="10">
        <f t="shared" si="28"/>
        <v>0</v>
      </c>
      <c r="AB197" s="11">
        <v>45758</v>
      </c>
    </row>
    <row r="198" spans="1:28" ht="15.75" hidden="1" x14ac:dyDescent="0.25">
      <c r="A198" s="39">
        <v>45731</v>
      </c>
      <c r="B198" s="33" t="s">
        <v>260</v>
      </c>
      <c r="C198" s="33">
        <v>3820000</v>
      </c>
      <c r="D198" s="33" t="s">
        <v>41</v>
      </c>
      <c r="E198" s="33" t="s">
        <v>158</v>
      </c>
      <c r="F198" s="33">
        <v>2300</v>
      </c>
      <c r="G198" s="33" t="s">
        <v>29</v>
      </c>
      <c r="H198" s="33"/>
      <c r="I198" s="20">
        <f t="shared" si="22"/>
        <v>0</v>
      </c>
      <c r="J198" s="37" t="s">
        <v>241</v>
      </c>
      <c r="K198" s="20"/>
      <c r="L198" s="9">
        <f t="shared" si="23"/>
        <v>0</v>
      </c>
      <c r="M198" s="9"/>
      <c r="N198" s="9"/>
      <c r="O198" s="9">
        <f t="shared" si="27"/>
        <v>0</v>
      </c>
      <c r="P198" s="9"/>
      <c r="Q198" s="9"/>
      <c r="R198" s="9">
        <f t="shared" si="24"/>
        <v>0</v>
      </c>
      <c r="S198" s="9"/>
      <c r="T198" s="9"/>
      <c r="U198" s="9">
        <f t="shared" si="25"/>
        <v>3820000</v>
      </c>
      <c r="V198" s="9">
        <v>3820000</v>
      </c>
      <c r="W198" s="9"/>
      <c r="X198" s="9">
        <f t="shared" si="26"/>
        <v>0</v>
      </c>
      <c r="Y198" s="9"/>
      <c r="Z198" s="9"/>
      <c r="AA198" s="10">
        <f t="shared" si="28"/>
        <v>0</v>
      </c>
      <c r="AB198" s="11">
        <v>45762</v>
      </c>
    </row>
    <row r="199" spans="1:28" ht="15.75" hidden="1" x14ac:dyDescent="0.25">
      <c r="A199" s="39">
        <v>45731</v>
      </c>
      <c r="B199" s="33" t="s">
        <v>260</v>
      </c>
      <c r="C199" s="33">
        <v>140000</v>
      </c>
      <c r="D199" s="33" t="s">
        <v>41</v>
      </c>
      <c r="E199" s="33" t="s">
        <v>122</v>
      </c>
      <c r="F199" s="33">
        <v>2</v>
      </c>
      <c r="G199" s="33" t="s">
        <v>51</v>
      </c>
      <c r="H199" s="33"/>
      <c r="I199" s="20">
        <f t="shared" si="22"/>
        <v>0</v>
      </c>
      <c r="J199" s="37" t="s">
        <v>241</v>
      </c>
      <c r="K199" s="20"/>
      <c r="L199" s="9">
        <f t="shared" si="23"/>
        <v>0</v>
      </c>
      <c r="M199" s="9"/>
      <c r="N199" s="9"/>
      <c r="O199" s="9">
        <f t="shared" si="27"/>
        <v>0</v>
      </c>
      <c r="P199" s="9"/>
      <c r="Q199" s="9"/>
      <c r="R199" s="9">
        <f t="shared" si="24"/>
        <v>0</v>
      </c>
      <c r="S199" s="9"/>
      <c r="T199" s="9"/>
      <c r="U199" s="9">
        <f t="shared" si="25"/>
        <v>140000</v>
      </c>
      <c r="V199" s="9">
        <v>140000</v>
      </c>
      <c r="W199" s="9"/>
      <c r="X199" s="9">
        <f t="shared" si="26"/>
        <v>0</v>
      </c>
      <c r="Y199" s="9"/>
      <c r="Z199" s="9"/>
      <c r="AA199" s="10">
        <f t="shared" si="28"/>
        <v>0</v>
      </c>
      <c r="AB199" s="11">
        <v>45762</v>
      </c>
    </row>
    <row r="200" spans="1:28" ht="15.75" hidden="1" x14ac:dyDescent="0.25">
      <c r="A200" s="39">
        <v>45731</v>
      </c>
      <c r="B200" s="33" t="s">
        <v>472</v>
      </c>
      <c r="C200" s="33">
        <v>400000</v>
      </c>
      <c r="D200" s="33" t="s">
        <v>31</v>
      </c>
      <c r="E200" s="33" t="s">
        <v>167</v>
      </c>
      <c r="F200" s="33">
        <v>1</v>
      </c>
      <c r="G200" s="33" t="s">
        <v>23</v>
      </c>
      <c r="H200" s="33"/>
      <c r="I200" s="20">
        <f t="shared" si="22"/>
        <v>0</v>
      </c>
      <c r="J200" s="37" t="s">
        <v>240</v>
      </c>
      <c r="K200" s="20"/>
      <c r="L200" s="9">
        <f t="shared" si="23"/>
        <v>0</v>
      </c>
      <c r="M200" s="9"/>
      <c r="N200" s="9"/>
      <c r="O200" s="9">
        <f t="shared" si="27"/>
        <v>400000</v>
      </c>
      <c r="P200" s="9">
        <v>400000</v>
      </c>
      <c r="Q200" s="9"/>
      <c r="R200" s="9">
        <f t="shared" si="24"/>
        <v>0</v>
      </c>
      <c r="S200" s="9"/>
      <c r="T200" s="9"/>
      <c r="U200" s="9">
        <f t="shared" si="25"/>
        <v>0</v>
      </c>
      <c r="V200" s="9"/>
      <c r="W200" s="9"/>
      <c r="X200" s="9">
        <f t="shared" si="26"/>
        <v>0</v>
      </c>
      <c r="Y200" s="9"/>
      <c r="Z200" s="9"/>
      <c r="AA200" s="10">
        <f t="shared" si="28"/>
        <v>0</v>
      </c>
      <c r="AB200" s="11">
        <v>45761</v>
      </c>
    </row>
    <row r="201" spans="1:28" ht="15.75" hidden="1" x14ac:dyDescent="0.25">
      <c r="A201" s="39">
        <v>45731</v>
      </c>
      <c r="B201" s="33" t="s">
        <v>191</v>
      </c>
      <c r="C201" s="33">
        <v>1500000</v>
      </c>
      <c r="D201" s="33" t="s">
        <v>31</v>
      </c>
      <c r="E201" s="33" t="s">
        <v>64</v>
      </c>
      <c r="F201" s="33">
        <v>10</v>
      </c>
      <c r="G201" s="33" t="s">
        <v>33</v>
      </c>
      <c r="H201" s="33"/>
      <c r="I201" s="20">
        <f t="shared" si="22"/>
        <v>0</v>
      </c>
      <c r="J201" s="14" t="s">
        <v>241</v>
      </c>
      <c r="K201" s="20"/>
      <c r="L201" s="9">
        <f t="shared" si="23"/>
        <v>1500000</v>
      </c>
      <c r="M201" s="9">
        <v>1500000</v>
      </c>
      <c r="N201" s="9"/>
      <c r="O201" s="9">
        <f t="shared" si="27"/>
        <v>0</v>
      </c>
      <c r="P201" s="9"/>
      <c r="Q201" s="9"/>
      <c r="R201" s="9">
        <f t="shared" si="24"/>
        <v>0</v>
      </c>
      <c r="S201" s="9"/>
      <c r="T201" s="9"/>
      <c r="U201" s="9">
        <f t="shared" si="25"/>
        <v>0</v>
      </c>
      <c r="V201" s="9"/>
      <c r="W201" s="9"/>
      <c r="X201" s="9">
        <f t="shared" si="26"/>
        <v>0</v>
      </c>
      <c r="Y201" s="9"/>
      <c r="Z201" s="9"/>
      <c r="AA201" s="10">
        <f t="shared" si="28"/>
        <v>0</v>
      </c>
      <c r="AB201" s="11">
        <v>45754</v>
      </c>
    </row>
    <row r="202" spans="1:28" ht="15.75" hidden="1" x14ac:dyDescent="0.25">
      <c r="A202" s="39">
        <v>45731</v>
      </c>
      <c r="B202" s="33" t="s">
        <v>191</v>
      </c>
      <c r="C202" s="33">
        <v>780000</v>
      </c>
      <c r="D202" s="33" t="s">
        <v>31</v>
      </c>
      <c r="E202" s="33" t="s">
        <v>102</v>
      </c>
      <c r="F202" s="33">
        <v>12</v>
      </c>
      <c r="G202" s="33" t="s">
        <v>74</v>
      </c>
      <c r="H202" s="33"/>
      <c r="I202" s="20">
        <f t="shared" si="22"/>
        <v>0</v>
      </c>
      <c r="J202" s="16" t="s">
        <v>43</v>
      </c>
      <c r="K202" s="20"/>
      <c r="L202" s="9">
        <f t="shared" si="23"/>
        <v>550000</v>
      </c>
      <c r="M202" s="9">
        <v>550000</v>
      </c>
      <c r="N202" s="9"/>
      <c r="O202" s="9">
        <f t="shared" si="27"/>
        <v>0</v>
      </c>
      <c r="P202" s="9"/>
      <c r="Q202" s="9"/>
      <c r="R202" s="9">
        <f t="shared" si="24"/>
        <v>0</v>
      </c>
      <c r="S202" s="9"/>
      <c r="T202" s="9"/>
      <c r="U202" s="9">
        <f t="shared" si="25"/>
        <v>0</v>
      </c>
      <c r="V202" s="9"/>
      <c r="W202" s="9"/>
      <c r="X202" s="9">
        <f t="shared" si="26"/>
        <v>0</v>
      </c>
      <c r="Y202" s="9"/>
      <c r="Z202" s="9"/>
      <c r="AA202" s="10">
        <f t="shared" si="28"/>
        <v>230000</v>
      </c>
      <c r="AB202" s="11">
        <v>45754</v>
      </c>
    </row>
    <row r="203" spans="1:28" ht="15.75" hidden="1" x14ac:dyDescent="0.25">
      <c r="A203" s="32">
        <v>45731</v>
      </c>
      <c r="B203" s="33" t="s">
        <v>249</v>
      </c>
      <c r="C203" s="33">
        <v>700000</v>
      </c>
      <c r="D203" s="33" t="s">
        <v>41</v>
      </c>
      <c r="E203" s="33" t="s">
        <v>707</v>
      </c>
      <c r="F203" s="33">
        <v>200</v>
      </c>
      <c r="G203" s="33" t="s">
        <v>29</v>
      </c>
      <c r="H203" s="33"/>
      <c r="I203" s="20">
        <f t="shared" si="22"/>
        <v>0</v>
      </c>
      <c r="J203" s="37" t="s">
        <v>241</v>
      </c>
      <c r="K203" s="20"/>
      <c r="L203" s="9">
        <f t="shared" si="23"/>
        <v>0</v>
      </c>
      <c r="M203" s="9"/>
      <c r="N203" s="9"/>
      <c r="O203" s="9">
        <f t="shared" si="27"/>
        <v>400000</v>
      </c>
      <c r="P203" s="9">
        <v>400000</v>
      </c>
      <c r="Q203" s="9"/>
      <c r="R203" s="9">
        <f t="shared" si="24"/>
        <v>0</v>
      </c>
      <c r="S203" s="9"/>
      <c r="T203" s="9"/>
      <c r="U203" s="9">
        <f t="shared" si="25"/>
        <v>300000</v>
      </c>
      <c r="V203" s="9">
        <v>300000</v>
      </c>
      <c r="W203" s="9"/>
      <c r="X203" s="9">
        <f t="shared" si="26"/>
        <v>0</v>
      </c>
      <c r="Y203" s="9"/>
      <c r="Z203" s="9"/>
      <c r="AA203" s="10">
        <f t="shared" si="28"/>
        <v>0</v>
      </c>
      <c r="AB203" s="11">
        <v>45756</v>
      </c>
    </row>
    <row r="204" spans="1:28" ht="15.75" hidden="1" x14ac:dyDescent="0.25">
      <c r="A204" s="39">
        <v>45733</v>
      </c>
      <c r="B204" s="35" t="s">
        <v>545</v>
      </c>
      <c r="C204" s="35">
        <v>0</v>
      </c>
      <c r="D204" s="35"/>
      <c r="E204" s="35" t="s">
        <v>45</v>
      </c>
      <c r="F204" s="35">
        <v>25</v>
      </c>
      <c r="G204" s="35" t="s">
        <v>51</v>
      </c>
      <c r="H204" s="35"/>
      <c r="I204" s="20">
        <f t="shared" si="22"/>
        <v>0</v>
      </c>
      <c r="J204" s="36" t="s">
        <v>26</v>
      </c>
      <c r="K204" s="20"/>
      <c r="L204" s="9">
        <f t="shared" si="23"/>
        <v>0</v>
      </c>
      <c r="M204" s="9"/>
      <c r="N204" s="9"/>
      <c r="O204" s="9">
        <f t="shared" si="27"/>
        <v>0</v>
      </c>
      <c r="P204" s="9"/>
      <c r="Q204" s="9"/>
      <c r="R204" s="9">
        <f t="shared" si="24"/>
        <v>0</v>
      </c>
      <c r="S204" s="9"/>
      <c r="T204" s="9"/>
      <c r="U204" s="9">
        <f t="shared" si="25"/>
        <v>0</v>
      </c>
      <c r="V204" s="9"/>
      <c r="W204" s="9"/>
      <c r="X204" s="9">
        <f t="shared" si="26"/>
        <v>0</v>
      </c>
      <c r="Y204" s="9"/>
      <c r="Z204" s="9"/>
      <c r="AA204" s="10">
        <f t="shared" si="28"/>
        <v>0</v>
      </c>
      <c r="AB204" s="11"/>
    </row>
    <row r="205" spans="1:28" ht="15.75" hidden="1" x14ac:dyDescent="0.25">
      <c r="A205" s="39">
        <v>45733</v>
      </c>
      <c r="B205" s="33" t="s">
        <v>173</v>
      </c>
      <c r="C205" s="33">
        <v>1200000</v>
      </c>
      <c r="D205" s="33" t="s">
        <v>31</v>
      </c>
      <c r="E205" s="33" t="s">
        <v>110</v>
      </c>
      <c r="F205" s="33">
        <v>600</v>
      </c>
      <c r="G205" s="33" t="s">
        <v>29</v>
      </c>
      <c r="H205" s="33"/>
      <c r="I205" s="20">
        <f t="shared" si="22"/>
        <v>0</v>
      </c>
      <c r="J205" s="37" t="s">
        <v>240</v>
      </c>
      <c r="K205" s="20"/>
      <c r="L205" s="9">
        <f t="shared" si="23"/>
        <v>0</v>
      </c>
      <c r="M205" s="9"/>
      <c r="N205" s="9"/>
      <c r="O205" s="9">
        <f t="shared" si="27"/>
        <v>1200000</v>
      </c>
      <c r="P205" s="9">
        <v>1200000</v>
      </c>
      <c r="Q205" s="9"/>
      <c r="R205" s="9">
        <f t="shared" si="24"/>
        <v>0</v>
      </c>
      <c r="S205" s="9"/>
      <c r="T205" s="9"/>
      <c r="U205" s="9">
        <f t="shared" si="25"/>
        <v>0</v>
      </c>
      <c r="V205" s="9"/>
      <c r="W205" s="9"/>
      <c r="X205" s="9">
        <f t="shared" si="26"/>
        <v>0</v>
      </c>
      <c r="Y205" s="9"/>
      <c r="Z205" s="9"/>
      <c r="AA205" s="10">
        <f t="shared" si="28"/>
        <v>0</v>
      </c>
      <c r="AB205" s="11">
        <v>45764</v>
      </c>
    </row>
    <row r="206" spans="1:28" ht="15.75" hidden="1" x14ac:dyDescent="0.25">
      <c r="A206" s="39">
        <v>45733</v>
      </c>
      <c r="B206" s="33" t="s">
        <v>204</v>
      </c>
      <c r="C206" s="33">
        <v>25250000</v>
      </c>
      <c r="D206" s="33" t="s">
        <v>31</v>
      </c>
      <c r="E206" s="33" t="s">
        <v>205</v>
      </c>
      <c r="F206" s="33">
        <v>300</v>
      </c>
      <c r="G206" s="33" t="s">
        <v>51</v>
      </c>
      <c r="H206" s="33"/>
      <c r="I206" s="20">
        <f t="shared" si="22"/>
        <v>0</v>
      </c>
      <c r="J206" s="37" t="s">
        <v>241</v>
      </c>
      <c r="K206" s="20"/>
      <c r="L206" s="9">
        <f t="shared" si="23"/>
        <v>25250000</v>
      </c>
      <c r="M206" s="9">
        <v>25250000</v>
      </c>
      <c r="N206" s="9"/>
      <c r="O206" s="9">
        <f t="shared" si="27"/>
        <v>0</v>
      </c>
      <c r="P206" s="9"/>
      <c r="Q206" s="9"/>
      <c r="R206" s="9">
        <f t="shared" si="24"/>
        <v>0</v>
      </c>
      <c r="S206" s="9"/>
      <c r="T206" s="9"/>
      <c r="U206" s="9">
        <f t="shared" si="25"/>
        <v>0</v>
      </c>
      <c r="V206" s="9"/>
      <c r="W206" s="9"/>
      <c r="X206" s="9">
        <f t="shared" si="26"/>
        <v>0</v>
      </c>
      <c r="Y206" s="9"/>
      <c r="Z206" s="9"/>
      <c r="AA206" s="10">
        <f t="shared" si="28"/>
        <v>0</v>
      </c>
      <c r="AB206" s="11">
        <v>45759</v>
      </c>
    </row>
    <row r="207" spans="1:28" ht="15.75" hidden="1" x14ac:dyDescent="0.25">
      <c r="A207" s="39">
        <v>45733</v>
      </c>
      <c r="B207" s="33" t="s">
        <v>126</v>
      </c>
      <c r="C207" s="33">
        <v>12566000</v>
      </c>
      <c r="D207" s="33" t="s">
        <v>31</v>
      </c>
      <c r="E207" s="33" t="s">
        <v>184</v>
      </c>
      <c r="F207" s="33">
        <v>142.6</v>
      </c>
      <c r="G207" s="33" t="s">
        <v>51</v>
      </c>
      <c r="H207" s="33"/>
      <c r="I207" s="20">
        <f t="shared" ref="I207:I263" si="29">F207*H207</f>
        <v>0</v>
      </c>
      <c r="J207" s="37" t="s">
        <v>240</v>
      </c>
      <c r="K207" s="20"/>
      <c r="L207" s="9">
        <f t="shared" ref="L207:L263" si="30">M207+N207</f>
        <v>0</v>
      </c>
      <c r="M207" s="9"/>
      <c r="N207" s="9"/>
      <c r="O207" s="9">
        <f t="shared" si="27"/>
        <v>12566000</v>
      </c>
      <c r="P207" s="9">
        <v>12566000</v>
      </c>
      <c r="Q207" s="9"/>
      <c r="R207" s="9">
        <f t="shared" ref="R207:R263" si="31">S207+T207</f>
        <v>0</v>
      </c>
      <c r="S207" s="9"/>
      <c r="T207" s="9"/>
      <c r="U207" s="9">
        <f t="shared" ref="U207:U263" si="32">V207+W207</f>
        <v>0</v>
      </c>
      <c r="V207" s="9"/>
      <c r="W207" s="9"/>
      <c r="X207" s="9">
        <f t="shared" ref="X207:X263" si="33">Y207+Z207</f>
        <v>0</v>
      </c>
      <c r="Y207" s="9"/>
      <c r="Z207" s="9"/>
      <c r="AA207" s="10">
        <f t="shared" si="28"/>
        <v>0</v>
      </c>
      <c r="AB207" s="11">
        <v>45776</v>
      </c>
    </row>
    <row r="208" spans="1:28" ht="15.75" hidden="1" x14ac:dyDescent="0.25">
      <c r="A208" s="39">
        <v>45733</v>
      </c>
      <c r="B208" s="33" t="s">
        <v>862</v>
      </c>
      <c r="C208" s="33">
        <v>36180000</v>
      </c>
      <c r="D208" s="33" t="s">
        <v>31</v>
      </c>
      <c r="E208" s="33" t="s">
        <v>382</v>
      </c>
      <c r="F208" s="33">
        <v>8040</v>
      </c>
      <c r="G208" s="33" t="s">
        <v>51</v>
      </c>
      <c r="H208" s="33"/>
      <c r="I208" s="20">
        <f t="shared" si="29"/>
        <v>0</v>
      </c>
      <c r="J208" s="37" t="s">
        <v>240</v>
      </c>
      <c r="K208" s="20"/>
      <c r="L208" s="9">
        <f t="shared" si="30"/>
        <v>0</v>
      </c>
      <c r="M208" s="9"/>
      <c r="N208" s="9"/>
      <c r="O208" s="9">
        <f t="shared" si="27"/>
        <v>36180000</v>
      </c>
      <c r="P208" s="9">
        <f>20000000+10000000+6180000</f>
        <v>36180000</v>
      </c>
      <c r="Q208" s="9"/>
      <c r="R208" s="9">
        <f t="shared" si="31"/>
        <v>0</v>
      </c>
      <c r="S208" s="9"/>
      <c r="T208" s="9"/>
      <c r="U208" s="9">
        <f t="shared" si="32"/>
        <v>0</v>
      </c>
      <c r="V208" s="9"/>
      <c r="W208" s="9"/>
      <c r="X208" s="9">
        <f t="shared" si="33"/>
        <v>0</v>
      </c>
      <c r="Y208" s="9"/>
      <c r="Z208" s="9"/>
      <c r="AA208" s="10">
        <f t="shared" si="28"/>
        <v>0</v>
      </c>
      <c r="AB208" s="11">
        <v>45755</v>
      </c>
    </row>
    <row r="209" spans="1:28" ht="15.75" hidden="1" x14ac:dyDescent="0.25">
      <c r="A209" s="32">
        <v>45733</v>
      </c>
      <c r="B209" s="33" t="s">
        <v>191</v>
      </c>
      <c r="C209" s="33">
        <v>3125000</v>
      </c>
      <c r="D209" s="33" t="s">
        <v>31</v>
      </c>
      <c r="E209" s="33" t="s">
        <v>86</v>
      </c>
      <c r="F209" s="33">
        <v>25</v>
      </c>
      <c r="G209" s="33" t="s">
        <v>51</v>
      </c>
      <c r="H209" s="33"/>
      <c r="I209" s="20">
        <f t="shared" si="29"/>
        <v>0</v>
      </c>
      <c r="J209" s="34" t="s">
        <v>26</v>
      </c>
      <c r="K209" s="20"/>
      <c r="L209" s="9">
        <f t="shared" si="30"/>
        <v>0</v>
      </c>
      <c r="M209" s="9"/>
      <c r="N209" s="9"/>
      <c r="O209" s="9">
        <f t="shared" si="27"/>
        <v>0</v>
      </c>
      <c r="P209" s="9"/>
      <c r="Q209" s="9"/>
      <c r="R209" s="9">
        <f t="shared" si="31"/>
        <v>0</v>
      </c>
      <c r="S209" s="9"/>
      <c r="T209" s="9"/>
      <c r="U209" s="9">
        <f t="shared" si="32"/>
        <v>0</v>
      </c>
      <c r="V209" s="9"/>
      <c r="W209" s="9"/>
      <c r="X209" s="9">
        <f t="shared" si="33"/>
        <v>0</v>
      </c>
      <c r="Y209" s="9"/>
      <c r="Z209" s="9"/>
      <c r="AA209" s="10">
        <f t="shared" si="28"/>
        <v>3125000</v>
      </c>
      <c r="AB209" s="11"/>
    </row>
    <row r="210" spans="1:28" ht="15.75" hidden="1" x14ac:dyDescent="0.25">
      <c r="A210" s="39">
        <v>45734</v>
      </c>
      <c r="B210" s="35" t="s">
        <v>173</v>
      </c>
      <c r="C210" s="35">
        <v>1500000</v>
      </c>
      <c r="D210" s="35" t="s">
        <v>31</v>
      </c>
      <c r="E210" s="35" t="s">
        <v>123</v>
      </c>
      <c r="F210" s="35">
        <v>15</v>
      </c>
      <c r="G210" s="35" t="s">
        <v>51</v>
      </c>
      <c r="H210" s="35"/>
      <c r="I210" s="20">
        <f t="shared" si="29"/>
        <v>0</v>
      </c>
      <c r="J210" s="41" t="s">
        <v>240</v>
      </c>
      <c r="K210" s="20"/>
      <c r="L210" s="9">
        <f t="shared" si="30"/>
        <v>0</v>
      </c>
      <c r="M210" s="9"/>
      <c r="N210" s="9"/>
      <c r="O210" s="9">
        <f t="shared" si="27"/>
        <v>1500000</v>
      </c>
      <c r="P210" s="9">
        <v>1500000</v>
      </c>
      <c r="Q210" s="9"/>
      <c r="R210" s="9">
        <f t="shared" si="31"/>
        <v>0</v>
      </c>
      <c r="S210" s="9"/>
      <c r="T210" s="9"/>
      <c r="U210" s="9">
        <f t="shared" si="32"/>
        <v>0</v>
      </c>
      <c r="V210" s="9"/>
      <c r="W210" s="9"/>
      <c r="X210" s="9">
        <f t="shared" si="33"/>
        <v>0</v>
      </c>
      <c r="Y210" s="9"/>
      <c r="Z210" s="9"/>
      <c r="AA210" s="10">
        <f t="shared" si="28"/>
        <v>0</v>
      </c>
      <c r="AB210" s="11">
        <v>45764</v>
      </c>
    </row>
    <row r="211" spans="1:28" ht="15.75" hidden="1" x14ac:dyDescent="0.25">
      <c r="A211" s="39">
        <v>45734</v>
      </c>
      <c r="B211" s="33" t="s">
        <v>869</v>
      </c>
      <c r="C211" s="33">
        <v>17095000</v>
      </c>
      <c r="D211" s="33" t="s">
        <v>41</v>
      </c>
      <c r="E211" s="33" t="s">
        <v>213</v>
      </c>
      <c r="F211" s="33">
        <v>6500</v>
      </c>
      <c r="G211" s="33" t="s">
        <v>29</v>
      </c>
      <c r="H211" s="33"/>
      <c r="I211" s="20">
        <f t="shared" si="29"/>
        <v>0</v>
      </c>
      <c r="J211" s="34" t="s">
        <v>26</v>
      </c>
      <c r="K211" s="20"/>
      <c r="L211" s="9">
        <f t="shared" si="30"/>
        <v>0</v>
      </c>
      <c r="M211" s="9"/>
      <c r="N211" s="9"/>
      <c r="O211" s="9">
        <f t="shared" si="27"/>
        <v>0</v>
      </c>
      <c r="P211" s="9"/>
      <c r="Q211" s="9"/>
      <c r="R211" s="9">
        <f t="shared" si="31"/>
        <v>0</v>
      </c>
      <c r="S211" s="9"/>
      <c r="T211" s="9"/>
      <c r="U211" s="9">
        <f t="shared" si="32"/>
        <v>0</v>
      </c>
      <c r="V211" s="9"/>
      <c r="W211" s="9"/>
      <c r="X211" s="9">
        <f t="shared" si="33"/>
        <v>0</v>
      </c>
      <c r="Y211" s="9"/>
      <c r="Z211" s="9"/>
      <c r="AA211" s="10">
        <f t="shared" si="28"/>
        <v>17095000</v>
      </c>
      <c r="AB211" s="11"/>
    </row>
    <row r="212" spans="1:28" ht="15.75" hidden="1" x14ac:dyDescent="0.25">
      <c r="A212" s="39">
        <v>45734</v>
      </c>
      <c r="B212" s="33" t="s">
        <v>869</v>
      </c>
      <c r="C212" s="33">
        <v>8704000</v>
      </c>
      <c r="D212" s="33" t="s">
        <v>41</v>
      </c>
      <c r="E212" s="33" t="s">
        <v>646</v>
      </c>
      <c r="F212" s="33">
        <v>3200</v>
      </c>
      <c r="G212" s="33" t="s">
        <v>29</v>
      </c>
      <c r="H212" s="33"/>
      <c r="I212" s="20">
        <f t="shared" si="29"/>
        <v>0</v>
      </c>
      <c r="J212" s="34" t="s">
        <v>26</v>
      </c>
      <c r="K212" s="20"/>
      <c r="L212" s="9">
        <f t="shared" si="30"/>
        <v>0</v>
      </c>
      <c r="M212" s="9"/>
      <c r="N212" s="9"/>
      <c r="O212" s="9">
        <f t="shared" ref="O212:O270" si="34">P212+Q212</f>
        <v>0</v>
      </c>
      <c r="P212" s="9"/>
      <c r="Q212" s="9"/>
      <c r="R212" s="9">
        <f t="shared" si="31"/>
        <v>0</v>
      </c>
      <c r="S212" s="9"/>
      <c r="T212" s="9"/>
      <c r="U212" s="9">
        <f t="shared" si="32"/>
        <v>0</v>
      </c>
      <c r="V212" s="9"/>
      <c r="W212" s="9"/>
      <c r="X212" s="9">
        <f t="shared" si="33"/>
        <v>0</v>
      </c>
      <c r="Y212" s="9"/>
      <c r="Z212" s="9"/>
      <c r="AA212" s="10">
        <f t="shared" ref="AA212:AA270" si="35">C212+I212-L212-O212-U212-X212-R212</f>
        <v>8704000</v>
      </c>
      <c r="AB212" s="11"/>
    </row>
    <row r="213" spans="1:28" ht="15.75" hidden="1" x14ac:dyDescent="0.25">
      <c r="A213" s="39">
        <v>45734</v>
      </c>
      <c r="B213" s="33" t="s">
        <v>869</v>
      </c>
      <c r="C213" s="33">
        <v>7995000</v>
      </c>
      <c r="D213" s="33" t="s">
        <v>41</v>
      </c>
      <c r="E213" s="33" t="s">
        <v>197</v>
      </c>
      <c r="F213" s="33">
        <v>3250</v>
      </c>
      <c r="G213" s="33" t="s">
        <v>29</v>
      </c>
      <c r="H213" s="33"/>
      <c r="I213" s="20">
        <f t="shared" si="29"/>
        <v>0</v>
      </c>
      <c r="J213" s="34" t="s">
        <v>26</v>
      </c>
      <c r="K213" s="20"/>
      <c r="L213" s="9">
        <f t="shared" si="30"/>
        <v>0</v>
      </c>
      <c r="M213" s="9"/>
      <c r="N213" s="9"/>
      <c r="O213" s="9">
        <f t="shared" si="34"/>
        <v>0</v>
      </c>
      <c r="P213" s="9"/>
      <c r="Q213" s="9"/>
      <c r="R213" s="9">
        <f t="shared" si="31"/>
        <v>0</v>
      </c>
      <c r="S213" s="9"/>
      <c r="T213" s="9"/>
      <c r="U213" s="9">
        <f t="shared" si="32"/>
        <v>0</v>
      </c>
      <c r="V213" s="9"/>
      <c r="W213" s="9"/>
      <c r="X213" s="9">
        <f t="shared" si="33"/>
        <v>0</v>
      </c>
      <c r="Y213" s="9"/>
      <c r="Z213" s="9"/>
      <c r="AA213" s="10">
        <f t="shared" si="35"/>
        <v>7995000</v>
      </c>
      <c r="AB213" s="11"/>
    </row>
    <row r="214" spans="1:28" ht="15.75" hidden="1" x14ac:dyDescent="0.25">
      <c r="A214" s="39">
        <v>45734</v>
      </c>
      <c r="B214" s="33" t="s">
        <v>869</v>
      </c>
      <c r="C214" s="33">
        <v>2520000</v>
      </c>
      <c r="D214" s="33" t="s">
        <v>41</v>
      </c>
      <c r="E214" s="33" t="s">
        <v>270</v>
      </c>
      <c r="F214" s="33">
        <v>2250</v>
      </c>
      <c r="G214" s="33" t="s">
        <v>29</v>
      </c>
      <c r="H214" s="33"/>
      <c r="I214" s="20">
        <f t="shared" si="29"/>
        <v>0</v>
      </c>
      <c r="J214" s="34" t="s">
        <v>26</v>
      </c>
      <c r="K214" s="20"/>
      <c r="L214" s="9">
        <f t="shared" si="30"/>
        <v>0</v>
      </c>
      <c r="M214" s="9"/>
      <c r="N214" s="9"/>
      <c r="O214" s="9">
        <f t="shared" si="34"/>
        <v>0</v>
      </c>
      <c r="P214" s="9"/>
      <c r="Q214" s="9"/>
      <c r="R214" s="9">
        <f t="shared" si="31"/>
        <v>0</v>
      </c>
      <c r="S214" s="9"/>
      <c r="T214" s="9"/>
      <c r="U214" s="9">
        <f t="shared" si="32"/>
        <v>0</v>
      </c>
      <c r="V214" s="9"/>
      <c r="W214" s="9"/>
      <c r="X214" s="9">
        <f t="shared" si="33"/>
        <v>0</v>
      </c>
      <c r="Y214" s="9"/>
      <c r="Z214" s="9"/>
      <c r="AA214" s="10">
        <f t="shared" si="35"/>
        <v>2520000</v>
      </c>
      <c r="AB214" s="11"/>
    </row>
    <row r="215" spans="1:28" ht="15.75" hidden="1" x14ac:dyDescent="0.25">
      <c r="A215" s="39">
        <v>45734</v>
      </c>
      <c r="B215" s="33" t="s">
        <v>402</v>
      </c>
      <c r="C215" s="33">
        <v>400000</v>
      </c>
      <c r="D215" s="33" t="s">
        <v>31</v>
      </c>
      <c r="E215" s="33" t="s">
        <v>110</v>
      </c>
      <c r="F215" s="33">
        <v>200</v>
      </c>
      <c r="G215" s="33" t="s">
        <v>29</v>
      </c>
      <c r="H215" s="33"/>
      <c r="I215" s="20">
        <f t="shared" si="29"/>
        <v>0</v>
      </c>
      <c r="J215" s="37" t="s">
        <v>240</v>
      </c>
      <c r="K215" s="20"/>
      <c r="L215" s="9">
        <f t="shared" si="30"/>
        <v>0</v>
      </c>
      <c r="M215" s="9"/>
      <c r="N215" s="9"/>
      <c r="O215" s="9">
        <f t="shared" si="34"/>
        <v>400000</v>
      </c>
      <c r="P215" s="9">
        <v>400000</v>
      </c>
      <c r="Q215" s="9"/>
      <c r="R215" s="9">
        <f t="shared" si="31"/>
        <v>0</v>
      </c>
      <c r="S215" s="9"/>
      <c r="T215" s="9"/>
      <c r="U215" s="9">
        <f t="shared" si="32"/>
        <v>0</v>
      </c>
      <c r="V215" s="9"/>
      <c r="W215" s="9"/>
      <c r="X215" s="9">
        <f t="shared" si="33"/>
        <v>0</v>
      </c>
      <c r="Y215" s="9"/>
      <c r="Z215" s="9"/>
      <c r="AA215" s="10">
        <f t="shared" si="35"/>
        <v>0</v>
      </c>
      <c r="AB215" s="11">
        <v>45755</v>
      </c>
    </row>
    <row r="216" spans="1:28" ht="15.75" hidden="1" x14ac:dyDescent="0.25">
      <c r="A216" s="39">
        <v>45734</v>
      </c>
      <c r="B216" s="33" t="s">
        <v>402</v>
      </c>
      <c r="C216" s="33">
        <v>150000</v>
      </c>
      <c r="D216" s="33" t="s">
        <v>31</v>
      </c>
      <c r="E216" s="33" t="s">
        <v>32</v>
      </c>
      <c r="F216" s="33">
        <v>1</v>
      </c>
      <c r="G216" s="33" t="s">
        <v>33</v>
      </c>
      <c r="H216" s="33"/>
      <c r="I216" s="20">
        <f t="shared" si="29"/>
        <v>0</v>
      </c>
      <c r="J216" s="37" t="s">
        <v>240</v>
      </c>
      <c r="K216" s="20"/>
      <c r="L216" s="9">
        <f t="shared" si="30"/>
        <v>0</v>
      </c>
      <c r="M216" s="9"/>
      <c r="N216" s="9"/>
      <c r="O216" s="9">
        <f t="shared" si="34"/>
        <v>150000</v>
      </c>
      <c r="P216" s="9">
        <v>150000</v>
      </c>
      <c r="Q216" s="9"/>
      <c r="R216" s="9">
        <f t="shared" si="31"/>
        <v>0</v>
      </c>
      <c r="S216" s="9"/>
      <c r="T216" s="9"/>
      <c r="U216" s="9">
        <f t="shared" si="32"/>
        <v>0</v>
      </c>
      <c r="V216" s="9"/>
      <c r="W216" s="9"/>
      <c r="X216" s="9">
        <f t="shared" si="33"/>
        <v>0</v>
      </c>
      <c r="Y216" s="9"/>
      <c r="Z216" s="9"/>
      <c r="AA216" s="10">
        <f t="shared" si="35"/>
        <v>0</v>
      </c>
      <c r="AB216" s="11">
        <v>45755</v>
      </c>
    </row>
    <row r="217" spans="1:28" ht="15.75" hidden="1" x14ac:dyDescent="0.25">
      <c r="A217" s="39">
        <v>45734</v>
      </c>
      <c r="B217" s="33" t="s">
        <v>252</v>
      </c>
      <c r="C217" s="33">
        <v>9000000</v>
      </c>
      <c r="D217" s="33" t="s">
        <v>31</v>
      </c>
      <c r="E217" s="33" t="s">
        <v>95</v>
      </c>
      <c r="F217" s="33">
        <v>5200</v>
      </c>
      <c r="G217" s="33" t="s">
        <v>29</v>
      </c>
      <c r="H217" s="33"/>
      <c r="I217" s="20">
        <f t="shared" si="29"/>
        <v>0</v>
      </c>
      <c r="J217" s="37" t="s">
        <v>240</v>
      </c>
      <c r="K217" s="20"/>
      <c r="L217" s="9">
        <f t="shared" si="30"/>
        <v>0</v>
      </c>
      <c r="M217" s="9"/>
      <c r="N217" s="9"/>
      <c r="O217" s="9">
        <f t="shared" si="34"/>
        <v>0</v>
      </c>
      <c r="P217" s="9"/>
      <c r="Q217" s="9"/>
      <c r="R217" s="9">
        <f t="shared" si="31"/>
        <v>9000000</v>
      </c>
      <c r="S217" s="9">
        <v>5230000</v>
      </c>
      <c r="T217" s="9">
        <v>3770000</v>
      </c>
      <c r="U217" s="9">
        <f t="shared" si="32"/>
        <v>0</v>
      </c>
      <c r="V217" s="9"/>
      <c r="W217" s="9"/>
      <c r="X217" s="9">
        <f t="shared" si="33"/>
        <v>0</v>
      </c>
      <c r="Y217" s="9"/>
      <c r="Z217" s="9"/>
      <c r="AA217" s="10">
        <f t="shared" si="35"/>
        <v>0</v>
      </c>
      <c r="AB217" s="11">
        <v>45768</v>
      </c>
    </row>
    <row r="218" spans="1:28" ht="15.75" hidden="1" x14ac:dyDescent="0.25">
      <c r="A218" s="32">
        <v>45734</v>
      </c>
      <c r="B218" s="33" t="s">
        <v>252</v>
      </c>
      <c r="C218" s="33">
        <v>1000000</v>
      </c>
      <c r="D218" s="33" t="s">
        <v>31</v>
      </c>
      <c r="E218" s="33" t="s">
        <v>73</v>
      </c>
      <c r="F218" s="33">
        <v>20</v>
      </c>
      <c r="G218" s="33" t="s">
        <v>74</v>
      </c>
      <c r="H218" s="33"/>
      <c r="I218" s="20">
        <f t="shared" si="29"/>
        <v>0</v>
      </c>
      <c r="J218" s="37" t="s">
        <v>240</v>
      </c>
      <c r="K218" s="20"/>
      <c r="L218" s="9">
        <f t="shared" si="30"/>
        <v>0</v>
      </c>
      <c r="M218" s="9"/>
      <c r="N218" s="9"/>
      <c r="O218" s="9">
        <f t="shared" si="34"/>
        <v>0</v>
      </c>
      <c r="P218" s="9"/>
      <c r="Q218" s="9"/>
      <c r="R218" s="9">
        <f t="shared" si="31"/>
        <v>1000000</v>
      </c>
      <c r="S218" s="9"/>
      <c r="T218" s="9">
        <v>1000000</v>
      </c>
      <c r="U218" s="9">
        <f t="shared" si="32"/>
        <v>0</v>
      </c>
      <c r="V218" s="9"/>
      <c r="W218" s="9"/>
      <c r="X218" s="9">
        <f t="shared" si="33"/>
        <v>0</v>
      </c>
      <c r="Y218" s="9"/>
      <c r="Z218" s="9"/>
      <c r="AA218" s="10">
        <f t="shared" si="35"/>
        <v>0</v>
      </c>
      <c r="AB218" s="11">
        <v>45768</v>
      </c>
    </row>
    <row r="219" spans="1:28" ht="15.75" hidden="1" x14ac:dyDescent="0.25">
      <c r="A219" s="39">
        <v>45734</v>
      </c>
      <c r="B219" s="33" t="s">
        <v>478</v>
      </c>
      <c r="C219" s="33">
        <v>2115000</v>
      </c>
      <c r="D219" s="33" t="s">
        <v>31</v>
      </c>
      <c r="E219" s="33" t="s">
        <v>98</v>
      </c>
      <c r="F219" s="33">
        <v>45</v>
      </c>
      <c r="G219" s="33" t="s">
        <v>51</v>
      </c>
      <c r="H219" s="33"/>
      <c r="I219" s="20">
        <f t="shared" si="29"/>
        <v>0</v>
      </c>
      <c r="J219" s="37" t="s">
        <v>240</v>
      </c>
      <c r="K219" s="20"/>
      <c r="L219" s="9">
        <f t="shared" si="30"/>
        <v>0</v>
      </c>
      <c r="M219" s="9"/>
      <c r="N219" s="9"/>
      <c r="O219" s="9">
        <f t="shared" si="34"/>
        <v>2115000</v>
      </c>
      <c r="P219" s="9">
        <v>2115000</v>
      </c>
      <c r="Q219" s="9"/>
      <c r="R219" s="9">
        <f t="shared" si="31"/>
        <v>0</v>
      </c>
      <c r="S219" s="9"/>
      <c r="T219" s="9"/>
      <c r="U219" s="9">
        <f t="shared" si="32"/>
        <v>0</v>
      </c>
      <c r="V219" s="9"/>
      <c r="W219" s="9"/>
      <c r="X219" s="9">
        <f t="shared" si="33"/>
        <v>0</v>
      </c>
      <c r="Y219" s="9"/>
      <c r="Z219" s="9"/>
      <c r="AA219" s="10">
        <f t="shared" si="35"/>
        <v>0</v>
      </c>
      <c r="AB219" s="11">
        <v>45751</v>
      </c>
    </row>
    <row r="220" spans="1:28" ht="15.75" hidden="1" x14ac:dyDescent="0.25">
      <c r="A220" s="39">
        <v>45734</v>
      </c>
      <c r="B220" s="33" t="s">
        <v>261</v>
      </c>
      <c r="C220" s="33">
        <v>895000</v>
      </c>
      <c r="D220" s="33" t="s">
        <v>31</v>
      </c>
      <c r="E220" s="33" t="s">
        <v>224</v>
      </c>
      <c r="F220" s="33">
        <v>500</v>
      </c>
      <c r="G220" s="33" t="s">
        <v>29</v>
      </c>
      <c r="H220" s="33"/>
      <c r="I220" s="20">
        <f t="shared" si="29"/>
        <v>0</v>
      </c>
      <c r="J220" s="37" t="s">
        <v>241</v>
      </c>
      <c r="K220" s="20"/>
      <c r="L220" s="9">
        <f t="shared" si="30"/>
        <v>0</v>
      </c>
      <c r="M220" s="9"/>
      <c r="N220" s="9"/>
      <c r="O220" s="9">
        <f t="shared" si="34"/>
        <v>0</v>
      </c>
      <c r="P220" s="9"/>
      <c r="Q220" s="9"/>
      <c r="R220" s="9">
        <f t="shared" si="31"/>
        <v>895000</v>
      </c>
      <c r="S220" s="9">
        <v>895000</v>
      </c>
      <c r="T220" s="9"/>
      <c r="U220" s="9">
        <f t="shared" si="32"/>
        <v>0</v>
      </c>
      <c r="V220" s="9"/>
      <c r="W220" s="9"/>
      <c r="X220" s="9">
        <f t="shared" si="33"/>
        <v>0</v>
      </c>
      <c r="Y220" s="9"/>
      <c r="Z220" s="9"/>
      <c r="AA220" s="10">
        <f t="shared" si="35"/>
        <v>0</v>
      </c>
      <c r="AB220" s="11">
        <v>45776</v>
      </c>
    </row>
    <row r="221" spans="1:28" ht="15.75" hidden="1" x14ac:dyDescent="0.25">
      <c r="A221" s="32">
        <v>45734</v>
      </c>
      <c r="B221" s="33" t="s">
        <v>313</v>
      </c>
      <c r="C221" s="33">
        <v>1200000</v>
      </c>
      <c r="D221" s="33" t="s">
        <v>31</v>
      </c>
      <c r="E221" s="33" t="s">
        <v>80</v>
      </c>
      <c r="F221" s="33">
        <v>1</v>
      </c>
      <c r="G221" s="33" t="s">
        <v>23</v>
      </c>
      <c r="H221" s="33"/>
      <c r="I221" s="20">
        <f t="shared" si="29"/>
        <v>0</v>
      </c>
      <c r="J221" s="37" t="s">
        <v>240</v>
      </c>
      <c r="K221" s="20"/>
      <c r="L221" s="9">
        <f t="shared" si="30"/>
        <v>0</v>
      </c>
      <c r="M221" s="9"/>
      <c r="N221" s="9"/>
      <c r="O221" s="9">
        <f t="shared" si="34"/>
        <v>1200000</v>
      </c>
      <c r="P221" s="9">
        <v>1200000</v>
      </c>
      <c r="Q221" s="9"/>
      <c r="R221" s="9">
        <f t="shared" si="31"/>
        <v>0</v>
      </c>
      <c r="S221" s="9"/>
      <c r="T221" s="9"/>
      <c r="U221" s="9">
        <f t="shared" si="32"/>
        <v>0</v>
      </c>
      <c r="V221" s="9"/>
      <c r="W221" s="9"/>
      <c r="X221" s="9">
        <f t="shared" si="33"/>
        <v>0</v>
      </c>
      <c r="Y221" s="9"/>
      <c r="Z221" s="9"/>
      <c r="AA221" s="10">
        <f t="shared" si="35"/>
        <v>0</v>
      </c>
      <c r="AB221" s="11">
        <v>45754</v>
      </c>
    </row>
    <row r="222" spans="1:28" ht="15.75" hidden="1" x14ac:dyDescent="0.25">
      <c r="A222" s="39">
        <v>45735</v>
      </c>
      <c r="B222" s="33" t="s">
        <v>217</v>
      </c>
      <c r="C222" s="33">
        <v>2231000</v>
      </c>
      <c r="D222" s="33" t="s">
        <v>41</v>
      </c>
      <c r="E222" s="33" t="s">
        <v>155</v>
      </c>
      <c r="F222" s="33">
        <v>5200</v>
      </c>
      <c r="G222" s="33" t="s">
        <v>29</v>
      </c>
      <c r="H222" s="33"/>
      <c r="I222" s="20">
        <f t="shared" si="29"/>
        <v>0</v>
      </c>
      <c r="J222" s="31" t="s">
        <v>241</v>
      </c>
      <c r="K222" s="20"/>
      <c r="L222" s="9">
        <f t="shared" si="30"/>
        <v>2231000</v>
      </c>
      <c r="M222" s="9">
        <v>2231000</v>
      </c>
      <c r="N222" s="9"/>
      <c r="O222" s="9">
        <f t="shared" si="34"/>
        <v>0</v>
      </c>
      <c r="P222" s="9"/>
      <c r="Q222" s="9"/>
      <c r="R222" s="9">
        <f t="shared" si="31"/>
        <v>0</v>
      </c>
      <c r="S222" s="9"/>
      <c r="T222" s="9"/>
      <c r="U222" s="9">
        <f t="shared" si="32"/>
        <v>0</v>
      </c>
      <c r="V222" s="9"/>
      <c r="W222" s="9"/>
      <c r="X222" s="9">
        <f t="shared" si="33"/>
        <v>0</v>
      </c>
      <c r="Y222" s="9"/>
      <c r="Z222" s="9"/>
      <c r="AA222" s="10">
        <f t="shared" si="35"/>
        <v>0</v>
      </c>
      <c r="AB222" s="11">
        <v>45748</v>
      </c>
    </row>
    <row r="223" spans="1:28" ht="15.75" hidden="1" x14ac:dyDescent="0.25">
      <c r="A223" s="39">
        <v>45735</v>
      </c>
      <c r="B223" s="33" t="s">
        <v>391</v>
      </c>
      <c r="C223" s="33">
        <v>1880000</v>
      </c>
      <c r="D223" s="33" t="s">
        <v>41</v>
      </c>
      <c r="E223" s="33" t="s">
        <v>73</v>
      </c>
      <c r="F223" s="33">
        <v>40</v>
      </c>
      <c r="G223" s="33" t="s">
        <v>74</v>
      </c>
      <c r="H223" s="33"/>
      <c r="I223" s="20">
        <f t="shared" si="29"/>
        <v>0</v>
      </c>
      <c r="J223" s="37" t="s">
        <v>241</v>
      </c>
      <c r="K223" s="20"/>
      <c r="L223" s="9">
        <f t="shared" si="30"/>
        <v>0</v>
      </c>
      <c r="M223" s="9"/>
      <c r="N223" s="9"/>
      <c r="O223" s="9">
        <f t="shared" si="34"/>
        <v>0</v>
      </c>
      <c r="P223" s="9"/>
      <c r="Q223" s="9"/>
      <c r="R223" s="9">
        <f t="shared" si="31"/>
        <v>0</v>
      </c>
      <c r="S223" s="9"/>
      <c r="T223" s="9"/>
      <c r="U223" s="9">
        <f t="shared" si="32"/>
        <v>1880000</v>
      </c>
      <c r="V223" s="9">
        <v>1880000</v>
      </c>
      <c r="W223" s="9"/>
      <c r="X223" s="9">
        <f t="shared" si="33"/>
        <v>0</v>
      </c>
      <c r="Y223" s="9"/>
      <c r="Z223" s="9"/>
      <c r="AA223" s="10">
        <f t="shared" si="35"/>
        <v>0</v>
      </c>
      <c r="AB223" s="11">
        <v>45750</v>
      </c>
    </row>
    <row r="224" spans="1:28" ht="15.75" hidden="1" x14ac:dyDescent="0.25">
      <c r="A224" s="39">
        <v>45735</v>
      </c>
      <c r="B224" s="33" t="s">
        <v>391</v>
      </c>
      <c r="C224" s="33">
        <v>1800000</v>
      </c>
      <c r="D224" s="33" t="s">
        <v>41</v>
      </c>
      <c r="E224" s="33" t="s">
        <v>439</v>
      </c>
      <c r="F224" s="33">
        <v>1.6</v>
      </c>
      <c r="G224" s="33" t="s">
        <v>178</v>
      </c>
      <c r="H224" s="33"/>
      <c r="I224" s="20">
        <f t="shared" si="29"/>
        <v>0</v>
      </c>
      <c r="J224" s="37" t="s">
        <v>241</v>
      </c>
      <c r="K224" s="20"/>
      <c r="L224" s="9">
        <f t="shared" si="30"/>
        <v>0</v>
      </c>
      <c r="M224" s="9"/>
      <c r="N224" s="9"/>
      <c r="O224" s="9">
        <f t="shared" si="34"/>
        <v>0</v>
      </c>
      <c r="P224" s="9"/>
      <c r="Q224" s="9"/>
      <c r="R224" s="9">
        <f t="shared" si="31"/>
        <v>0</v>
      </c>
      <c r="S224" s="9"/>
      <c r="T224" s="9"/>
      <c r="U224" s="9">
        <f t="shared" si="32"/>
        <v>1800000</v>
      </c>
      <c r="V224" s="9">
        <v>590000</v>
      </c>
      <c r="W224" s="9">
        <v>1210000</v>
      </c>
      <c r="X224" s="9">
        <f t="shared" si="33"/>
        <v>0</v>
      </c>
      <c r="Y224" s="9"/>
      <c r="Z224" s="9"/>
      <c r="AA224" s="10">
        <f t="shared" si="35"/>
        <v>0</v>
      </c>
      <c r="AB224" s="11">
        <v>45755</v>
      </c>
    </row>
    <row r="225" spans="1:28" ht="15.75" hidden="1" x14ac:dyDescent="0.25">
      <c r="A225" s="39">
        <v>45735</v>
      </c>
      <c r="B225" s="33" t="s">
        <v>391</v>
      </c>
      <c r="C225" s="33">
        <v>190000</v>
      </c>
      <c r="D225" s="33" t="s">
        <v>41</v>
      </c>
      <c r="E225" s="33" t="s">
        <v>160</v>
      </c>
      <c r="F225" s="33">
        <v>2</v>
      </c>
      <c r="G225" s="33" t="s">
        <v>29</v>
      </c>
      <c r="H225" s="33"/>
      <c r="I225" s="20">
        <f t="shared" si="29"/>
        <v>0</v>
      </c>
      <c r="J225" s="37" t="s">
        <v>241</v>
      </c>
      <c r="K225" s="20"/>
      <c r="L225" s="9">
        <f t="shared" si="30"/>
        <v>0</v>
      </c>
      <c r="M225" s="9"/>
      <c r="N225" s="9"/>
      <c r="O225" s="9">
        <f t="shared" si="34"/>
        <v>0</v>
      </c>
      <c r="P225" s="9"/>
      <c r="Q225" s="9"/>
      <c r="R225" s="9">
        <f t="shared" si="31"/>
        <v>0</v>
      </c>
      <c r="S225" s="9"/>
      <c r="T225" s="9"/>
      <c r="U225" s="9">
        <f t="shared" si="32"/>
        <v>190000</v>
      </c>
      <c r="V225" s="9"/>
      <c r="W225" s="9">
        <v>190000</v>
      </c>
      <c r="X225" s="9">
        <f t="shared" si="33"/>
        <v>0</v>
      </c>
      <c r="Y225" s="9"/>
      <c r="Z225" s="9"/>
      <c r="AA225" s="10">
        <f t="shared" si="35"/>
        <v>0</v>
      </c>
      <c r="AB225" s="11">
        <v>45755</v>
      </c>
    </row>
    <row r="226" spans="1:28" ht="15.75" hidden="1" x14ac:dyDescent="0.25">
      <c r="A226" s="39">
        <v>45735</v>
      </c>
      <c r="B226" s="33" t="s">
        <v>221</v>
      </c>
      <c r="C226" s="33">
        <v>2875000</v>
      </c>
      <c r="D226" s="33" t="s">
        <v>41</v>
      </c>
      <c r="E226" s="33" t="s">
        <v>381</v>
      </c>
      <c r="F226" s="33">
        <v>2.5</v>
      </c>
      <c r="G226" s="33" t="s">
        <v>178</v>
      </c>
      <c r="H226" s="33"/>
      <c r="I226" s="20">
        <f t="shared" si="29"/>
        <v>0</v>
      </c>
      <c r="J226" s="37" t="s">
        <v>240</v>
      </c>
      <c r="K226" s="20"/>
      <c r="L226" s="9">
        <f t="shared" si="30"/>
        <v>0</v>
      </c>
      <c r="M226" s="9"/>
      <c r="N226" s="9"/>
      <c r="O226" s="9">
        <f t="shared" si="34"/>
        <v>2875000</v>
      </c>
      <c r="P226" s="9">
        <v>2875000</v>
      </c>
      <c r="Q226" s="9"/>
      <c r="R226" s="9">
        <f t="shared" si="31"/>
        <v>0</v>
      </c>
      <c r="S226" s="9"/>
      <c r="T226" s="9"/>
      <c r="U226" s="9">
        <f t="shared" si="32"/>
        <v>0</v>
      </c>
      <c r="V226" s="9"/>
      <c r="W226" s="9"/>
      <c r="X226" s="9">
        <f t="shared" si="33"/>
        <v>0</v>
      </c>
      <c r="Y226" s="9"/>
      <c r="Z226" s="9"/>
      <c r="AA226" s="10">
        <f t="shared" si="35"/>
        <v>0</v>
      </c>
      <c r="AB226" s="11">
        <v>45770</v>
      </c>
    </row>
    <row r="227" spans="1:28" ht="15.75" hidden="1" x14ac:dyDescent="0.25">
      <c r="A227" s="39">
        <v>45735</v>
      </c>
      <c r="B227" s="33" t="s">
        <v>126</v>
      </c>
      <c r="C227" s="35">
        <v>16675000</v>
      </c>
      <c r="D227" s="33" t="s">
        <v>31</v>
      </c>
      <c r="E227" s="35" t="s">
        <v>117</v>
      </c>
      <c r="F227" s="35">
        <v>145</v>
      </c>
      <c r="G227" s="35" t="s">
        <v>51</v>
      </c>
      <c r="H227" s="35"/>
      <c r="I227" s="20">
        <f t="shared" si="29"/>
        <v>0</v>
      </c>
      <c r="J227" s="42" t="s">
        <v>38</v>
      </c>
      <c r="K227" s="20"/>
      <c r="L227" s="9">
        <f t="shared" si="30"/>
        <v>0</v>
      </c>
      <c r="M227" s="9"/>
      <c r="N227" s="9"/>
      <c r="O227" s="9">
        <f t="shared" si="34"/>
        <v>1559000</v>
      </c>
      <c r="P227" s="9">
        <v>1559000</v>
      </c>
      <c r="Q227" s="9"/>
      <c r="R227" s="9">
        <f t="shared" si="31"/>
        <v>0</v>
      </c>
      <c r="S227" s="9"/>
      <c r="T227" s="9"/>
      <c r="U227" s="9">
        <f t="shared" si="32"/>
        <v>0</v>
      </c>
      <c r="V227" s="9"/>
      <c r="W227" s="9"/>
      <c r="X227" s="9">
        <f t="shared" si="33"/>
        <v>0</v>
      </c>
      <c r="Y227" s="9"/>
      <c r="Z227" s="9"/>
      <c r="AA227" s="10">
        <f t="shared" si="35"/>
        <v>15116000</v>
      </c>
      <c r="AB227" s="11">
        <v>45776</v>
      </c>
    </row>
    <row r="228" spans="1:28" ht="15.75" hidden="1" x14ac:dyDescent="0.25">
      <c r="A228" s="39">
        <v>45735</v>
      </c>
      <c r="B228" s="33" t="s">
        <v>126</v>
      </c>
      <c r="C228" s="33">
        <v>750000</v>
      </c>
      <c r="D228" s="33" t="s">
        <v>31</v>
      </c>
      <c r="E228" s="33" t="s">
        <v>123</v>
      </c>
      <c r="F228" s="33">
        <v>7.5</v>
      </c>
      <c r="G228" s="35" t="s">
        <v>51</v>
      </c>
      <c r="H228" s="33"/>
      <c r="I228" s="20">
        <f t="shared" si="29"/>
        <v>0</v>
      </c>
      <c r="J228" s="34" t="s">
        <v>26</v>
      </c>
      <c r="K228" s="20"/>
      <c r="L228" s="9">
        <f t="shared" si="30"/>
        <v>0</v>
      </c>
      <c r="M228" s="9"/>
      <c r="N228" s="9"/>
      <c r="O228" s="9">
        <f t="shared" si="34"/>
        <v>0</v>
      </c>
      <c r="P228" s="9"/>
      <c r="Q228" s="9"/>
      <c r="R228" s="9">
        <f t="shared" si="31"/>
        <v>0</v>
      </c>
      <c r="S228" s="9"/>
      <c r="T228" s="9"/>
      <c r="U228" s="9">
        <f t="shared" si="32"/>
        <v>0</v>
      </c>
      <c r="V228" s="9"/>
      <c r="W228" s="9"/>
      <c r="X228" s="9">
        <f t="shared" si="33"/>
        <v>0</v>
      </c>
      <c r="Y228" s="9"/>
      <c r="Z228" s="9"/>
      <c r="AA228" s="10">
        <f t="shared" si="35"/>
        <v>750000</v>
      </c>
      <c r="AB228" s="11"/>
    </row>
    <row r="229" spans="1:28" ht="15.75" hidden="1" x14ac:dyDescent="0.25">
      <c r="A229" s="39">
        <v>45735</v>
      </c>
      <c r="B229" s="33" t="s">
        <v>402</v>
      </c>
      <c r="C229" s="33">
        <v>150000</v>
      </c>
      <c r="D229" s="35" t="s">
        <v>31</v>
      </c>
      <c r="E229" s="33" t="s">
        <v>774</v>
      </c>
      <c r="F229" s="33">
        <v>1</v>
      </c>
      <c r="G229" s="33" t="s">
        <v>33</v>
      </c>
      <c r="H229" s="33"/>
      <c r="I229" s="20">
        <f t="shared" si="29"/>
        <v>0</v>
      </c>
      <c r="J229" s="37" t="s">
        <v>240</v>
      </c>
      <c r="K229" s="20"/>
      <c r="L229" s="9">
        <f t="shared" si="30"/>
        <v>0</v>
      </c>
      <c r="M229" s="9"/>
      <c r="N229" s="9"/>
      <c r="O229" s="9">
        <f t="shared" si="34"/>
        <v>150000</v>
      </c>
      <c r="P229" s="9">
        <v>150000</v>
      </c>
      <c r="Q229" s="9"/>
      <c r="R229" s="9">
        <f t="shared" si="31"/>
        <v>0</v>
      </c>
      <c r="S229" s="9"/>
      <c r="T229" s="9"/>
      <c r="U229" s="9">
        <f t="shared" si="32"/>
        <v>0</v>
      </c>
      <c r="V229" s="9"/>
      <c r="W229" s="9"/>
      <c r="X229" s="9">
        <f t="shared" si="33"/>
        <v>0</v>
      </c>
      <c r="Y229" s="9"/>
      <c r="Z229" s="9"/>
      <c r="AA229" s="10">
        <f t="shared" si="35"/>
        <v>0</v>
      </c>
      <c r="AB229" s="11">
        <v>45755</v>
      </c>
    </row>
    <row r="230" spans="1:28" ht="15.75" hidden="1" x14ac:dyDescent="0.25">
      <c r="A230" s="39">
        <v>45735</v>
      </c>
      <c r="B230" s="33" t="s">
        <v>191</v>
      </c>
      <c r="C230" s="33">
        <v>3500000</v>
      </c>
      <c r="D230" s="33" t="s">
        <v>31</v>
      </c>
      <c r="E230" s="33" t="s">
        <v>110</v>
      </c>
      <c r="F230" s="33">
        <v>2000</v>
      </c>
      <c r="G230" s="33" t="s">
        <v>29</v>
      </c>
      <c r="H230" s="33"/>
      <c r="I230" s="20">
        <f t="shared" si="29"/>
        <v>0</v>
      </c>
      <c r="J230" s="34" t="s">
        <v>26</v>
      </c>
      <c r="K230" s="20"/>
      <c r="L230" s="9">
        <f t="shared" si="30"/>
        <v>0</v>
      </c>
      <c r="M230" s="9"/>
      <c r="N230" s="9"/>
      <c r="O230" s="9">
        <f t="shared" si="34"/>
        <v>0</v>
      </c>
      <c r="P230" s="9"/>
      <c r="Q230" s="9"/>
      <c r="R230" s="9">
        <f t="shared" si="31"/>
        <v>0</v>
      </c>
      <c r="S230" s="9"/>
      <c r="T230" s="9"/>
      <c r="U230" s="9">
        <f t="shared" si="32"/>
        <v>0</v>
      </c>
      <c r="V230" s="9"/>
      <c r="W230" s="9"/>
      <c r="X230" s="9">
        <f t="shared" si="33"/>
        <v>0</v>
      </c>
      <c r="Y230" s="9"/>
      <c r="Z230" s="9"/>
      <c r="AA230" s="10">
        <f t="shared" si="35"/>
        <v>3500000</v>
      </c>
      <c r="AB230" s="11"/>
    </row>
    <row r="231" spans="1:28" ht="15.75" hidden="1" x14ac:dyDescent="0.25">
      <c r="A231" s="39">
        <v>45735</v>
      </c>
      <c r="B231" s="33" t="s">
        <v>151</v>
      </c>
      <c r="C231" s="33">
        <v>1081000</v>
      </c>
      <c r="D231" s="33" t="s">
        <v>31</v>
      </c>
      <c r="E231" s="33" t="s">
        <v>136</v>
      </c>
      <c r="F231" s="33">
        <v>23.5</v>
      </c>
      <c r="G231" s="33" t="s">
        <v>51</v>
      </c>
      <c r="H231" s="33"/>
      <c r="I231" s="20">
        <f t="shared" si="29"/>
        <v>0</v>
      </c>
      <c r="J231" s="34" t="s">
        <v>26</v>
      </c>
      <c r="K231" s="20"/>
      <c r="L231" s="9">
        <f t="shared" si="30"/>
        <v>0</v>
      </c>
      <c r="M231" s="9"/>
      <c r="N231" s="9"/>
      <c r="O231" s="9">
        <f t="shared" si="34"/>
        <v>0</v>
      </c>
      <c r="P231" s="9"/>
      <c r="Q231" s="9"/>
      <c r="R231" s="9">
        <f t="shared" si="31"/>
        <v>0</v>
      </c>
      <c r="S231" s="9"/>
      <c r="T231" s="9"/>
      <c r="U231" s="9">
        <f t="shared" si="32"/>
        <v>0</v>
      </c>
      <c r="V231" s="9"/>
      <c r="W231" s="9"/>
      <c r="X231" s="9">
        <f t="shared" si="33"/>
        <v>0</v>
      </c>
      <c r="Y231" s="9"/>
      <c r="Z231" s="9"/>
      <c r="AA231" s="10">
        <f t="shared" si="35"/>
        <v>1081000</v>
      </c>
      <c r="AB231" s="11"/>
    </row>
    <row r="232" spans="1:28" ht="15.75" hidden="1" x14ac:dyDescent="0.25">
      <c r="A232" s="32">
        <v>45735</v>
      </c>
      <c r="B232" s="33" t="s">
        <v>151</v>
      </c>
      <c r="C232" s="33">
        <v>961399.99999999988</v>
      </c>
      <c r="D232" s="33" t="s">
        <v>31</v>
      </c>
      <c r="E232" s="33" t="s">
        <v>97</v>
      </c>
      <c r="F232" s="33">
        <v>20.9</v>
      </c>
      <c r="G232" s="33" t="s">
        <v>51</v>
      </c>
      <c r="H232" s="33"/>
      <c r="I232" s="20">
        <f t="shared" si="29"/>
        <v>0</v>
      </c>
      <c r="J232" s="34" t="s">
        <v>26</v>
      </c>
      <c r="K232" s="20"/>
      <c r="L232" s="9">
        <f t="shared" si="30"/>
        <v>0</v>
      </c>
      <c r="M232" s="9"/>
      <c r="N232" s="9"/>
      <c r="O232" s="9">
        <f t="shared" si="34"/>
        <v>0</v>
      </c>
      <c r="P232" s="9"/>
      <c r="Q232" s="9"/>
      <c r="R232" s="9">
        <f t="shared" si="31"/>
        <v>0</v>
      </c>
      <c r="S232" s="9"/>
      <c r="T232" s="9"/>
      <c r="U232" s="9">
        <f t="shared" si="32"/>
        <v>0</v>
      </c>
      <c r="V232" s="9"/>
      <c r="W232" s="9"/>
      <c r="X232" s="9">
        <f t="shared" si="33"/>
        <v>0</v>
      </c>
      <c r="Y232" s="9"/>
      <c r="Z232" s="9"/>
      <c r="AA232" s="10">
        <f t="shared" si="35"/>
        <v>961399.99999999988</v>
      </c>
      <c r="AB232" s="11"/>
    </row>
    <row r="233" spans="1:28" ht="15.75" hidden="1" x14ac:dyDescent="0.25">
      <c r="A233" s="39">
        <v>45735</v>
      </c>
      <c r="B233" s="33" t="s">
        <v>151</v>
      </c>
      <c r="C233" s="33">
        <v>676200</v>
      </c>
      <c r="D233" s="33" t="s">
        <v>31</v>
      </c>
      <c r="E233" s="33" t="s">
        <v>362</v>
      </c>
      <c r="F233" s="33">
        <v>14.7</v>
      </c>
      <c r="G233" s="33" t="s">
        <v>51</v>
      </c>
      <c r="H233" s="33"/>
      <c r="I233" s="20">
        <f t="shared" si="29"/>
        <v>0</v>
      </c>
      <c r="J233" s="34" t="s">
        <v>26</v>
      </c>
      <c r="K233" s="20"/>
      <c r="L233" s="9">
        <f t="shared" si="30"/>
        <v>0</v>
      </c>
      <c r="M233" s="9"/>
      <c r="N233" s="9"/>
      <c r="O233" s="9">
        <f t="shared" si="34"/>
        <v>0</v>
      </c>
      <c r="P233" s="9"/>
      <c r="Q233" s="9"/>
      <c r="R233" s="9">
        <f t="shared" si="31"/>
        <v>0</v>
      </c>
      <c r="S233" s="9"/>
      <c r="T233" s="9"/>
      <c r="U233" s="9">
        <f t="shared" si="32"/>
        <v>0</v>
      </c>
      <c r="V233" s="9"/>
      <c r="W233" s="9"/>
      <c r="X233" s="9">
        <f t="shared" si="33"/>
        <v>0</v>
      </c>
      <c r="Y233" s="9"/>
      <c r="Z233" s="9"/>
      <c r="AA233" s="10">
        <f t="shared" si="35"/>
        <v>676200</v>
      </c>
      <c r="AB233" s="11"/>
    </row>
    <row r="234" spans="1:28" ht="15.75" hidden="1" x14ac:dyDescent="0.25">
      <c r="A234" s="39">
        <v>45736</v>
      </c>
      <c r="B234" s="33" t="s">
        <v>674</v>
      </c>
      <c r="C234" s="33">
        <v>2180400</v>
      </c>
      <c r="D234" s="35" t="s">
        <v>31</v>
      </c>
      <c r="E234" s="33" t="s">
        <v>136</v>
      </c>
      <c r="F234" s="33">
        <v>47.4</v>
      </c>
      <c r="G234" s="33" t="s">
        <v>51</v>
      </c>
      <c r="H234" s="33"/>
      <c r="I234" s="20">
        <f t="shared" si="29"/>
        <v>0</v>
      </c>
      <c r="J234" s="37" t="s">
        <v>240</v>
      </c>
      <c r="K234" s="20"/>
      <c r="L234" s="9">
        <f t="shared" si="30"/>
        <v>0</v>
      </c>
      <c r="M234" s="9"/>
      <c r="N234" s="9"/>
      <c r="O234" s="9">
        <f t="shared" si="34"/>
        <v>2180400</v>
      </c>
      <c r="P234" s="9">
        <v>2180400</v>
      </c>
      <c r="Q234" s="9"/>
      <c r="R234" s="9">
        <f t="shared" si="31"/>
        <v>0</v>
      </c>
      <c r="S234" s="9"/>
      <c r="T234" s="9"/>
      <c r="U234" s="9">
        <f t="shared" si="32"/>
        <v>0</v>
      </c>
      <c r="V234" s="9"/>
      <c r="W234" s="9"/>
      <c r="X234" s="9">
        <f t="shared" si="33"/>
        <v>0</v>
      </c>
      <c r="Y234" s="9"/>
      <c r="Z234" s="9"/>
      <c r="AA234" s="10">
        <f t="shared" si="35"/>
        <v>0</v>
      </c>
      <c r="AB234" s="11">
        <v>45769</v>
      </c>
    </row>
    <row r="235" spans="1:28" ht="15.75" hidden="1" x14ac:dyDescent="0.25">
      <c r="A235" s="39">
        <v>45736</v>
      </c>
      <c r="B235" s="33" t="s">
        <v>44</v>
      </c>
      <c r="C235" s="33">
        <v>27550000</v>
      </c>
      <c r="D235" s="35" t="s">
        <v>31</v>
      </c>
      <c r="E235" s="33" t="s">
        <v>45</v>
      </c>
      <c r="F235" s="33">
        <v>175</v>
      </c>
      <c r="G235" s="33" t="s">
        <v>51</v>
      </c>
      <c r="H235" s="33"/>
      <c r="I235" s="20">
        <f t="shared" si="29"/>
        <v>0</v>
      </c>
      <c r="J235" s="42" t="s">
        <v>43</v>
      </c>
      <c r="K235" s="20"/>
      <c r="L235" s="9">
        <f t="shared" si="30"/>
        <v>0</v>
      </c>
      <c r="M235" s="9"/>
      <c r="N235" s="9"/>
      <c r="O235" s="9">
        <f t="shared" si="34"/>
        <v>0</v>
      </c>
      <c r="P235" s="9"/>
      <c r="Q235" s="9"/>
      <c r="R235" s="9">
        <f t="shared" si="31"/>
        <v>0</v>
      </c>
      <c r="S235" s="9"/>
      <c r="T235" s="9"/>
      <c r="U235" s="9">
        <f t="shared" si="32"/>
        <v>19000000</v>
      </c>
      <c r="V235" s="9">
        <v>10000000</v>
      </c>
      <c r="W235" s="9">
        <v>9000000</v>
      </c>
      <c r="X235" s="9">
        <f t="shared" si="33"/>
        <v>0</v>
      </c>
      <c r="Y235" s="9"/>
      <c r="Z235" s="9"/>
      <c r="AA235" s="10">
        <f t="shared" si="35"/>
        <v>8550000</v>
      </c>
      <c r="AB235" s="11">
        <v>45770</v>
      </c>
    </row>
    <row r="236" spans="1:28" ht="15.75" hidden="1" x14ac:dyDescent="0.25">
      <c r="A236" s="39">
        <v>45736</v>
      </c>
      <c r="B236" s="33" t="s">
        <v>53</v>
      </c>
      <c r="C236" s="33">
        <v>1560000</v>
      </c>
      <c r="D236" s="35" t="s">
        <v>31</v>
      </c>
      <c r="E236" s="33" t="s">
        <v>102</v>
      </c>
      <c r="F236" s="33">
        <v>24</v>
      </c>
      <c r="G236" s="33" t="s">
        <v>74</v>
      </c>
      <c r="H236" s="33"/>
      <c r="I236" s="20">
        <f t="shared" si="29"/>
        <v>0</v>
      </c>
      <c r="J236" s="37" t="s">
        <v>240</v>
      </c>
      <c r="K236" s="20"/>
      <c r="L236" s="9">
        <f t="shared" si="30"/>
        <v>0</v>
      </c>
      <c r="M236" s="9"/>
      <c r="N236" s="9"/>
      <c r="O236" s="9">
        <f t="shared" si="34"/>
        <v>1560000</v>
      </c>
      <c r="P236" s="9">
        <v>1560000</v>
      </c>
      <c r="Q236" s="9"/>
      <c r="R236" s="9">
        <f t="shared" si="31"/>
        <v>0</v>
      </c>
      <c r="S236" s="9"/>
      <c r="T236" s="9"/>
      <c r="U236" s="9">
        <f t="shared" si="32"/>
        <v>0</v>
      </c>
      <c r="V236" s="9"/>
      <c r="W236" s="9"/>
      <c r="X236" s="9">
        <f t="shared" si="33"/>
        <v>0</v>
      </c>
      <c r="Y236" s="9"/>
      <c r="Z236" s="9"/>
      <c r="AA236" s="10">
        <f t="shared" si="35"/>
        <v>0</v>
      </c>
      <c r="AB236" s="11">
        <v>45751</v>
      </c>
    </row>
    <row r="237" spans="1:28" ht="15.75" hidden="1" x14ac:dyDescent="0.25">
      <c r="A237" s="39">
        <v>45736</v>
      </c>
      <c r="B237" s="33" t="s">
        <v>53</v>
      </c>
      <c r="C237" s="33">
        <v>700000</v>
      </c>
      <c r="D237" s="35" t="s">
        <v>31</v>
      </c>
      <c r="E237" s="33" t="s">
        <v>122</v>
      </c>
      <c r="F237" s="33">
        <v>10</v>
      </c>
      <c r="G237" s="33" t="s">
        <v>51</v>
      </c>
      <c r="H237" s="33"/>
      <c r="I237" s="20">
        <f t="shared" si="29"/>
        <v>0</v>
      </c>
      <c r="J237" s="37" t="s">
        <v>240</v>
      </c>
      <c r="K237" s="20"/>
      <c r="L237" s="9">
        <f t="shared" si="30"/>
        <v>0</v>
      </c>
      <c r="M237" s="9"/>
      <c r="N237" s="9"/>
      <c r="O237" s="9">
        <f t="shared" si="34"/>
        <v>700000</v>
      </c>
      <c r="P237" s="9">
        <v>700000</v>
      </c>
      <c r="Q237" s="9"/>
      <c r="R237" s="9">
        <f t="shared" si="31"/>
        <v>0</v>
      </c>
      <c r="S237" s="9"/>
      <c r="T237" s="9"/>
      <c r="U237" s="9">
        <f t="shared" si="32"/>
        <v>0</v>
      </c>
      <c r="V237" s="9"/>
      <c r="W237" s="9"/>
      <c r="X237" s="9">
        <f t="shared" si="33"/>
        <v>0</v>
      </c>
      <c r="Y237" s="9"/>
      <c r="Z237" s="9"/>
      <c r="AA237" s="10">
        <f t="shared" si="35"/>
        <v>0</v>
      </c>
      <c r="AB237" s="11">
        <v>45751</v>
      </c>
    </row>
    <row r="238" spans="1:28" ht="15.75" hidden="1" x14ac:dyDescent="0.25">
      <c r="A238" s="39">
        <v>45736</v>
      </c>
      <c r="B238" s="33" t="s">
        <v>96</v>
      </c>
      <c r="C238" s="33">
        <v>8820000</v>
      </c>
      <c r="D238" s="33" t="s">
        <v>41</v>
      </c>
      <c r="E238" s="33" t="s">
        <v>190</v>
      </c>
      <c r="F238" s="33">
        <v>210</v>
      </c>
      <c r="G238" s="33" t="s">
        <v>51</v>
      </c>
      <c r="H238" s="33"/>
      <c r="I238" s="20">
        <f t="shared" si="29"/>
        <v>0</v>
      </c>
      <c r="J238" s="34" t="s">
        <v>26</v>
      </c>
      <c r="K238" s="20" t="s">
        <v>877</v>
      </c>
      <c r="L238" s="9">
        <f t="shared" si="30"/>
        <v>0</v>
      </c>
      <c r="M238" s="9"/>
      <c r="N238" s="9"/>
      <c r="O238" s="9">
        <f t="shared" si="34"/>
        <v>0</v>
      </c>
      <c r="P238" s="9"/>
      <c r="Q238" s="9"/>
      <c r="R238" s="9">
        <f t="shared" si="31"/>
        <v>0</v>
      </c>
      <c r="S238" s="9"/>
      <c r="T238" s="9"/>
      <c r="U238" s="9">
        <f t="shared" si="32"/>
        <v>0</v>
      </c>
      <c r="V238" s="9"/>
      <c r="W238" s="9"/>
      <c r="X238" s="9">
        <f t="shared" si="33"/>
        <v>0</v>
      </c>
      <c r="Y238" s="9"/>
      <c r="Z238" s="9"/>
      <c r="AA238" s="10">
        <f t="shared" si="35"/>
        <v>8820000</v>
      </c>
      <c r="AB238" s="11"/>
    </row>
    <row r="239" spans="1:28" ht="15.75" hidden="1" x14ac:dyDescent="0.25">
      <c r="A239" s="32">
        <v>45736</v>
      </c>
      <c r="B239" s="33" t="s">
        <v>222</v>
      </c>
      <c r="C239" s="33">
        <v>800000</v>
      </c>
      <c r="D239" s="33" t="s">
        <v>31</v>
      </c>
      <c r="E239" s="33" t="s">
        <v>110</v>
      </c>
      <c r="F239" s="33">
        <v>400</v>
      </c>
      <c r="G239" s="33" t="s">
        <v>29</v>
      </c>
      <c r="H239" s="33"/>
      <c r="I239" s="20">
        <f t="shared" si="29"/>
        <v>0</v>
      </c>
      <c r="J239" s="37" t="s">
        <v>240</v>
      </c>
      <c r="K239" s="20"/>
      <c r="L239" s="9">
        <f t="shared" si="30"/>
        <v>0</v>
      </c>
      <c r="M239" s="9"/>
      <c r="N239" s="9"/>
      <c r="O239" s="9">
        <f t="shared" si="34"/>
        <v>0</v>
      </c>
      <c r="P239" s="9"/>
      <c r="Q239" s="9"/>
      <c r="R239" s="9">
        <f t="shared" si="31"/>
        <v>800000</v>
      </c>
      <c r="S239" s="9">
        <v>800000</v>
      </c>
      <c r="T239" s="9"/>
      <c r="U239" s="9">
        <f t="shared" si="32"/>
        <v>0</v>
      </c>
      <c r="V239" s="9"/>
      <c r="W239" s="9"/>
      <c r="X239" s="9">
        <f t="shared" si="33"/>
        <v>0</v>
      </c>
      <c r="Y239" s="9"/>
      <c r="Z239" s="9"/>
      <c r="AA239" s="10">
        <f t="shared" si="35"/>
        <v>0</v>
      </c>
      <c r="AB239" s="11">
        <v>45754</v>
      </c>
    </row>
    <row r="240" spans="1:28" ht="15.75" hidden="1" x14ac:dyDescent="0.25">
      <c r="A240" s="39">
        <v>45738</v>
      </c>
      <c r="B240" s="33" t="s">
        <v>53</v>
      </c>
      <c r="C240" s="33">
        <v>11400000</v>
      </c>
      <c r="D240" s="35" t="s">
        <v>31</v>
      </c>
      <c r="E240" s="33" t="s">
        <v>95</v>
      </c>
      <c r="F240" s="33">
        <v>3000</v>
      </c>
      <c r="G240" s="35" t="s">
        <v>29</v>
      </c>
      <c r="H240" s="33"/>
      <c r="I240" s="20">
        <f t="shared" si="29"/>
        <v>0</v>
      </c>
      <c r="J240" s="37" t="s">
        <v>240</v>
      </c>
      <c r="K240" s="20"/>
      <c r="L240" s="9">
        <f t="shared" si="30"/>
        <v>0</v>
      </c>
      <c r="M240" s="9"/>
      <c r="N240" s="9"/>
      <c r="O240" s="9">
        <f t="shared" si="34"/>
        <v>11400000</v>
      </c>
      <c r="P240" s="9">
        <v>11400000</v>
      </c>
      <c r="Q240" s="9"/>
      <c r="R240" s="9">
        <f t="shared" si="31"/>
        <v>0</v>
      </c>
      <c r="S240" s="9"/>
      <c r="T240" s="9"/>
      <c r="U240" s="9">
        <f t="shared" si="32"/>
        <v>0</v>
      </c>
      <c r="V240" s="9"/>
      <c r="W240" s="9"/>
      <c r="X240" s="9">
        <f t="shared" si="33"/>
        <v>0</v>
      </c>
      <c r="Y240" s="9"/>
      <c r="Z240" s="9"/>
      <c r="AA240" s="10">
        <f t="shared" si="35"/>
        <v>0</v>
      </c>
      <c r="AB240" s="11">
        <v>45754</v>
      </c>
    </row>
    <row r="241" spans="1:28" ht="15.75" hidden="1" x14ac:dyDescent="0.25">
      <c r="A241" s="39">
        <v>45738</v>
      </c>
      <c r="B241" s="33" t="s">
        <v>631</v>
      </c>
      <c r="C241" s="33">
        <v>10122200</v>
      </c>
      <c r="D241" s="33" t="s">
        <v>31</v>
      </c>
      <c r="E241" s="33" t="s">
        <v>117</v>
      </c>
      <c r="F241" s="33">
        <v>94.6</v>
      </c>
      <c r="G241" s="33" t="s">
        <v>51</v>
      </c>
      <c r="H241" s="33"/>
      <c r="I241" s="20">
        <f t="shared" si="29"/>
        <v>0</v>
      </c>
      <c r="J241" s="37" t="s">
        <v>240</v>
      </c>
      <c r="K241" s="20"/>
      <c r="L241" s="9">
        <f t="shared" si="30"/>
        <v>0</v>
      </c>
      <c r="M241" s="9"/>
      <c r="N241" s="9"/>
      <c r="O241" s="9">
        <f t="shared" si="34"/>
        <v>10122200</v>
      </c>
      <c r="P241" s="9">
        <v>10122200</v>
      </c>
      <c r="Q241" s="9"/>
      <c r="R241" s="9">
        <f t="shared" si="31"/>
        <v>0</v>
      </c>
      <c r="S241" s="9"/>
      <c r="T241" s="9"/>
      <c r="U241" s="9">
        <f t="shared" si="32"/>
        <v>0</v>
      </c>
      <c r="V241" s="9"/>
      <c r="W241" s="9"/>
      <c r="X241" s="9">
        <f t="shared" si="33"/>
        <v>0</v>
      </c>
      <c r="Y241" s="9"/>
      <c r="Z241" s="9"/>
      <c r="AA241" s="10">
        <f t="shared" si="35"/>
        <v>0</v>
      </c>
      <c r="AB241" s="11">
        <v>45761</v>
      </c>
    </row>
    <row r="242" spans="1:28" ht="15.75" hidden="1" x14ac:dyDescent="0.25">
      <c r="A242" s="39">
        <v>45738</v>
      </c>
      <c r="B242" s="33" t="s">
        <v>305</v>
      </c>
      <c r="C242" s="33">
        <v>4356200</v>
      </c>
      <c r="D242" s="33" t="s">
        <v>31</v>
      </c>
      <c r="E242" s="33" t="s">
        <v>136</v>
      </c>
      <c r="F242" s="33">
        <v>94.7</v>
      </c>
      <c r="G242" s="33" t="s">
        <v>51</v>
      </c>
      <c r="H242" s="33"/>
      <c r="I242" s="20">
        <f t="shared" si="29"/>
        <v>0</v>
      </c>
      <c r="J242" s="34" t="s">
        <v>26</v>
      </c>
      <c r="K242" s="20"/>
      <c r="L242" s="9">
        <f t="shared" si="30"/>
        <v>0</v>
      </c>
      <c r="M242" s="9"/>
      <c r="N242" s="9"/>
      <c r="O242" s="9">
        <f t="shared" si="34"/>
        <v>0</v>
      </c>
      <c r="P242" s="9"/>
      <c r="Q242" s="9"/>
      <c r="R242" s="9">
        <f t="shared" si="31"/>
        <v>0</v>
      </c>
      <c r="S242" s="9"/>
      <c r="T242" s="9"/>
      <c r="U242" s="9">
        <f t="shared" si="32"/>
        <v>0</v>
      </c>
      <c r="V242" s="9"/>
      <c r="W242" s="9"/>
      <c r="X242" s="9">
        <f t="shared" si="33"/>
        <v>0</v>
      </c>
      <c r="Y242" s="9"/>
      <c r="Z242" s="9"/>
      <c r="AA242" s="10">
        <f t="shared" si="35"/>
        <v>4356200</v>
      </c>
      <c r="AB242" s="11"/>
    </row>
    <row r="243" spans="1:28" ht="15.75" hidden="1" x14ac:dyDescent="0.25">
      <c r="A243" s="39">
        <v>45738</v>
      </c>
      <c r="B243" s="33" t="s">
        <v>305</v>
      </c>
      <c r="C243" s="33">
        <v>3125000</v>
      </c>
      <c r="D243" s="33" t="s">
        <v>31</v>
      </c>
      <c r="E243" s="33" t="s">
        <v>86</v>
      </c>
      <c r="F243" s="33">
        <v>25</v>
      </c>
      <c r="G243" s="33" t="s">
        <v>51</v>
      </c>
      <c r="H243" s="33"/>
      <c r="I243" s="20">
        <f t="shared" si="29"/>
        <v>0</v>
      </c>
      <c r="J243" s="34" t="s">
        <v>26</v>
      </c>
      <c r="K243" s="20"/>
      <c r="L243" s="9">
        <f t="shared" si="30"/>
        <v>0</v>
      </c>
      <c r="M243" s="9"/>
      <c r="N243" s="9"/>
      <c r="O243" s="9">
        <f t="shared" si="34"/>
        <v>0</v>
      </c>
      <c r="P243" s="9"/>
      <c r="Q243" s="9"/>
      <c r="R243" s="9">
        <f t="shared" si="31"/>
        <v>0</v>
      </c>
      <c r="S243" s="9"/>
      <c r="T243" s="9"/>
      <c r="U243" s="9">
        <f t="shared" si="32"/>
        <v>0</v>
      </c>
      <c r="V243" s="9"/>
      <c r="W243" s="9"/>
      <c r="X243" s="9">
        <f t="shared" si="33"/>
        <v>0</v>
      </c>
      <c r="Y243" s="9"/>
      <c r="Z243" s="9"/>
      <c r="AA243" s="10">
        <f t="shared" si="35"/>
        <v>3125000</v>
      </c>
      <c r="AB243" s="11"/>
    </row>
    <row r="244" spans="1:28" ht="15.75" hidden="1" x14ac:dyDescent="0.25">
      <c r="A244" s="32">
        <v>45738</v>
      </c>
      <c r="B244" s="33" t="s">
        <v>141</v>
      </c>
      <c r="C244" s="33">
        <v>1000000</v>
      </c>
      <c r="D244" s="33" t="s">
        <v>31</v>
      </c>
      <c r="E244" s="33" t="s">
        <v>130</v>
      </c>
      <c r="F244" s="33">
        <v>20</v>
      </c>
      <c r="G244" s="33" t="s">
        <v>51</v>
      </c>
      <c r="H244" s="33"/>
      <c r="I244" s="20">
        <f t="shared" si="29"/>
        <v>0</v>
      </c>
      <c r="J244" s="34" t="s">
        <v>26</v>
      </c>
      <c r="K244" s="20"/>
      <c r="L244" s="9">
        <f t="shared" si="30"/>
        <v>0</v>
      </c>
      <c r="M244" s="9"/>
      <c r="N244" s="9"/>
      <c r="O244" s="9">
        <f t="shared" si="34"/>
        <v>0</v>
      </c>
      <c r="P244" s="9"/>
      <c r="Q244" s="9"/>
      <c r="R244" s="9">
        <f t="shared" si="31"/>
        <v>0</v>
      </c>
      <c r="S244" s="9"/>
      <c r="T244" s="9"/>
      <c r="U244" s="9">
        <f t="shared" si="32"/>
        <v>0</v>
      </c>
      <c r="V244" s="9"/>
      <c r="W244" s="9"/>
      <c r="X244" s="9">
        <f t="shared" si="33"/>
        <v>0</v>
      </c>
      <c r="Y244" s="9"/>
      <c r="Z244" s="9"/>
      <c r="AA244" s="10">
        <f t="shared" si="35"/>
        <v>1000000</v>
      </c>
      <c r="AB244" s="11"/>
    </row>
    <row r="245" spans="1:28" ht="15.75" hidden="1" x14ac:dyDescent="0.25">
      <c r="A245" s="32">
        <v>45738</v>
      </c>
      <c r="B245" s="33" t="s">
        <v>141</v>
      </c>
      <c r="C245" s="33">
        <v>780000</v>
      </c>
      <c r="D245" s="33" t="s">
        <v>31</v>
      </c>
      <c r="E245" s="33" t="s">
        <v>102</v>
      </c>
      <c r="F245" s="33">
        <v>12</v>
      </c>
      <c r="G245" s="33" t="s">
        <v>74</v>
      </c>
      <c r="H245" s="33"/>
      <c r="I245" s="20">
        <f t="shared" si="29"/>
        <v>0</v>
      </c>
      <c r="J245" s="34" t="s">
        <v>26</v>
      </c>
      <c r="K245" s="20"/>
      <c r="L245" s="9">
        <f t="shared" si="30"/>
        <v>0</v>
      </c>
      <c r="M245" s="9"/>
      <c r="N245" s="9"/>
      <c r="O245" s="9">
        <f t="shared" si="34"/>
        <v>0</v>
      </c>
      <c r="P245" s="9"/>
      <c r="Q245" s="9"/>
      <c r="R245" s="9">
        <f t="shared" si="31"/>
        <v>0</v>
      </c>
      <c r="S245" s="9"/>
      <c r="T245" s="9"/>
      <c r="U245" s="9">
        <f t="shared" si="32"/>
        <v>0</v>
      </c>
      <c r="V245" s="9"/>
      <c r="W245" s="9"/>
      <c r="X245" s="9">
        <f t="shared" si="33"/>
        <v>0</v>
      </c>
      <c r="Y245" s="9"/>
      <c r="Z245" s="9"/>
      <c r="AA245" s="10">
        <f t="shared" si="35"/>
        <v>780000</v>
      </c>
      <c r="AB245" s="11"/>
    </row>
    <row r="246" spans="1:28" ht="15.75" hidden="1" x14ac:dyDescent="0.25">
      <c r="A246" s="39">
        <v>45740</v>
      </c>
      <c r="B246" s="33" t="s">
        <v>217</v>
      </c>
      <c r="C246" s="33">
        <v>500000</v>
      </c>
      <c r="D246" s="35" t="s">
        <v>41</v>
      </c>
      <c r="E246" s="35" t="s">
        <v>73</v>
      </c>
      <c r="F246" s="33">
        <v>10</v>
      </c>
      <c r="G246" s="33" t="s">
        <v>74</v>
      </c>
      <c r="H246" s="33"/>
      <c r="I246" s="20">
        <f t="shared" si="29"/>
        <v>0</v>
      </c>
      <c r="J246" s="31" t="s">
        <v>241</v>
      </c>
      <c r="K246" s="20"/>
      <c r="L246" s="9">
        <f t="shared" si="30"/>
        <v>500000</v>
      </c>
      <c r="M246" s="9">
        <v>500000</v>
      </c>
      <c r="N246" s="9"/>
      <c r="O246" s="9">
        <f t="shared" si="34"/>
        <v>0</v>
      </c>
      <c r="P246" s="9"/>
      <c r="Q246" s="9"/>
      <c r="R246" s="9">
        <f t="shared" si="31"/>
        <v>0</v>
      </c>
      <c r="S246" s="9"/>
      <c r="T246" s="9"/>
      <c r="U246" s="9">
        <f t="shared" si="32"/>
        <v>0</v>
      </c>
      <c r="V246" s="9"/>
      <c r="W246" s="9"/>
      <c r="X246" s="9">
        <f t="shared" si="33"/>
        <v>0</v>
      </c>
      <c r="Y246" s="9"/>
      <c r="Z246" s="9"/>
      <c r="AA246" s="10">
        <f t="shared" si="35"/>
        <v>0</v>
      </c>
      <c r="AB246" s="11">
        <v>45748</v>
      </c>
    </row>
    <row r="247" spans="1:28" ht="15.75" hidden="1" x14ac:dyDescent="0.25">
      <c r="A247" s="39">
        <v>45740</v>
      </c>
      <c r="B247" s="33" t="s">
        <v>217</v>
      </c>
      <c r="C247" s="33">
        <v>1200000</v>
      </c>
      <c r="D247" s="35" t="s">
        <v>41</v>
      </c>
      <c r="E247" s="33" t="s">
        <v>148</v>
      </c>
      <c r="F247" s="33">
        <v>20</v>
      </c>
      <c r="G247" s="33" t="s">
        <v>51</v>
      </c>
      <c r="H247" s="33"/>
      <c r="I247" s="20">
        <f t="shared" si="29"/>
        <v>0</v>
      </c>
      <c r="J247" s="31" t="s">
        <v>241</v>
      </c>
      <c r="K247" s="20"/>
      <c r="L247" s="9">
        <f t="shared" si="30"/>
        <v>1200000</v>
      </c>
      <c r="M247" s="9">
        <v>1200000</v>
      </c>
      <c r="N247" s="9"/>
      <c r="O247" s="9">
        <f t="shared" si="34"/>
        <v>0</v>
      </c>
      <c r="P247" s="9"/>
      <c r="Q247" s="9"/>
      <c r="R247" s="9">
        <f t="shared" si="31"/>
        <v>0</v>
      </c>
      <c r="S247" s="9"/>
      <c r="T247" s="9"/>
      <c r="U247" s="9">
        <f t="shared" si="32"/>
        <v>0</v>
      </c>
      <c r="V247" s="9"/>
      <c r="W247" s="9"/>
      <c r="X247" s="9">
        <f t="shared" si="33"/>
        <v>0</v>
      </c>
      <c r="Y247" s="9"/>
      <c r="Z247" s="9"/>
      <c r="AA247" s="10">
        <f t="shared" si="35"/>
        <v>0</v>
      </c>
      <c r="AB247" s="11">
        <v>45748</v>
      </c>
    </row>
    <row r="248" spans="1:28" ht="15.75" hidden="1" x14ac:dyDescent="0.25">
      <c r="A248" s="39">
        <v>45740</v>
      </c>
      <c r="B248" s="33" t="s">
        <v>217</v>
      </c>
      <c r="C248" s="33">
        <v>225000</v>
      </c>
      <c r="D248" s="35" t="s">
        <v>41</v>
      </c>
      <c r="E248" s="33" t="s">
        <v>235</v>
      </c>
      <c r="F248" s="33">
        <v>2.5</v>
      </c>
      <c r="G248" s="33" t="s">
        <v>51</v>
      </c>
      <c r="H248" s="33"/>
      <c r="I248" s="20">
        <f t="shared" si="29"/>
        <v>0</v>
      </c>
      <c r="J248" s="31" t="s">
        <v>241</v>
      </c>
      <c r="K248" s="20"/>
      <c r="L248" s="9">
        <f t="shared" si="30"/>
        <v>225000</v>
      </c>
      <c r="M248" s="9">
        <v>225000</v>
      </c>
      <c r="N248" s="9"/>
      <c r="O248" s="9">
        <f t="shared" si="34"/>
        <v>0</v>
      </c>
      <c r="P248" s="9"/>
      <c r="Q248" s="9"/>
      <c r="R248" s="9">
        <f t="shared" si="31"/>
        <v>0</v>
      </c>
      <c r="S248" s="9"/>
      <c r="T248" s="9"/>
      <c r="U248" s="9">
        <f t="shared" si="32"/>
        <v>0</v>
      </c>
      <c r="V248" s="9"/>
      <c r="W248" s="9"/>
      <c r="X248" s="9">
        <f t="shared" si="33"/>
        <v>0</v>
      </c>
      <c r="Y248" s="9"/>
      <c r="Z248" s="9"/>
      <c r="AA248" s="10">
        <f t="shared" si="35"/>
        <v>0</v>
      </c>
      <c r="AB248" s="11">
        <v>45748</v>
      </c>
    </row>
    <row r="249" spans="1:28" ht="15.75" hidden="1" x14ac:dyDescent="0.25">
      <c r="A249" s="39">
        <v>45740</v>
      </c>
      <c r="B249" s="33" t="s">
        <v>217</v>
      </c>
      <c r="C249" s="33">
        <v>225000</v>
      </c>
      <c r="D249" s="35" t="s">
        <v>41</v>
      </c>
      <c r="E249" s="33" t="s">
        <v>237</v>
      </c>
      <c r="F249" s="33">
        <v>2.5</v>
      </c>
      <c r="G249" s="33" t="s">
        <v>51</v>
      </c>
      <c r="H249" s="33"/>
      <c r="I249" s="20">
        <f t="shared" si="29"/>
        <v>0</v>
      </c>
      <c r="J249" s="31" t="s">
        <v>241</v>
      </c>
      <c r="K249" s="20"/>
      <c r="L249" s="9">
        <f t="shared" si="30"/>
        <v>225000</v>
      </c>
      <c r="M249" s="9">
        <v>225000</v>
      </c>
      <c r="N249" s="9"/>
      <c r="O249" s="9">
        <f t="shared" si="34"/>
        <v>0</v>
      </c>
      <c r="P249" s="9"/>
      <c r="Q249" s="9"/>
      <c r="R249" s="9">
        <f t="shared" si="31"/>
        <v>0</v>
      </c>
      <c r="S249" s="9"/>
      <c r="T249" s="9"/>
      <c r="U249" s="9">
        <f t="shared" si="32"/>
        <v>0</v>
      </c>
      <c r="V249" s="9"/>
      <c r="W249" s="9"/>
      <c r="X249" s="9">
        <f t="shared" si="33"/>
        <v>0</v>
      </c>
      <c r="Y249" s="9"/>
      <c r="Z249" s="9"/>
      <c r="AA249" s="10">
        <f t="shared" si="35"/>
        <v>0</v>
      </c>
      <c r="AB249" s="11">
        <v>45748</v>
      </c>
    </row>
    <row r="250" spans="1:28" ht="15.75" hidden="1" x14ac:dyDescent="0.25">
      <c r="A250" s="39">
        <v>45740</v>
      </c>
      <c r="B250" s="33" t="s">
        <v>217</v>
      </c>
      <c r="C250" s="33">
        <v>4000000</v>
      </c>
      <c r="D250" s="35" t="s">
        <v>41</v>
      </c>
      <c r="E250" s="33" t="s">
        <v>155</v>
      </c>
      <c r="F250" s="33">
        <v>2000</v>
      </c>
      <c r="G250" s="33" t="s">
        <v>29</v>
      </c>
      <c r="H250" s="33"/>
      <c r="I250" s="20">
        <f t="shared" si="29"/>
        <v>0</v>
      </c>
      <c r="J250" s="31" t="s">
        <v>241</v>
      </c>
      <c r="K250" s="20"/>
      <c r="L250" s="9">
        <f t="shared" si="30"/>
        <v>4000000</v>
      </c>
      <c r="M250" s="9">
        <v>4000000</v>
      </c>
      <c r="N250" s="9"/>
      <c r="O250" s="9">
        <f t="shared" si="34"/>
        <v>0</v>
      </c>
      <c r="P250" s="9"/>
      <c r="Q250" s="9"/>
      <c r="R250" s="9">
        <f t="shared" si="31"/>
        <v>0</v>
      </c>
      <c r="S250" s="9"/>
      <c r="T250" s="9"/>
      <c r="U250" s="9">
        <f t="shared" si="32"/>
        <v>0</v>
      </c>
      <c r="V250" s="9"/>
      <c r="W250" s="9"/>
      <c r="X250" s="9">
        <f t="shared" si="33"/>
        <v>0</v>
      </c>
      <c r="Y250" s="9"/>
      <c r="Z250" s="9"/>
      <c r="AA250" s="10">
        <f t="shared" si="35"/>
        <v>0</v>
      </c>
      <c r="AB250" s="11">
        <v>45748</v>
      </c>
    </row>
    <row r="251" spans="1:28" ht="15.75" hidden="1" x14ac:dyDescent="0.25">
      <c r="A251" s="39">
        <v>45740</v>
      </c>
      <c r="B251" s="33" t="s">
        <v>217</v>
      </c>
      <c r="C251" s="33">
        <v>3000000</v>
      </c>
      <c r="D251" s="35" t="s">
        <v>41</v>
      </c>
      <c r="E251" s="33" t="s">
        <v>263</v>
      </c>
      <c r="F251" s="33">
        <v>2000</v>
      </c>
      <c r="G251" s="33" t="s">
        <v>29</v>
      </c>
      <c r="H251" s="33"/>
      <c r="I251" s="20">
        <f t="shared" si="29"/>
        <v>0</v>
      </c>
      <c r="J251" s="31" t="s">
        <v>241</v>
      </c>
      <c r="K251" s="20"/>
      <c r="L251" s="9">
        <f t="shared" si="30"/>
        <v>3000000</v>
      </c>
      <c r="M251" s="9">
        <v>3000000</v>
      </c>
      <c r="N251" s="9"/>
      <c r="O251" s="9">
        <f t="shared" si="34"/>
        <v>0</v>
      </c>
      <c r="P251" s="9"/>
      <c r="Q251" s="9"/>
      <c r="R251" s="9">
        <f t="shared" si="31"/>
        <v>0</v>
      </c>
      <c r="S251" s="9"/>
      <c r="T251" s="9"/>
      <c r="U251" s="9">
        <f t="shared" si="32"/>
        <v>0</v>
      </c>
      <c r="V251" s="9"/>
      <c r="W251" s="9"/>
      <c r="X251" s="9">
        <f t="shared" si="33"/>
        <v>0</v>
      </c>
      <c r="Y251" s="9"/>
      <c r="Z251" s="9"/>
      <c r="AA251" s="10">
        <f t="shared" si="35"/>
        <v>0</v>
      </c>
      <c r="AB251" s="11">
        <v>45748</v>
      </c>
    </row>
    <row r="252" spans="1:28" ht="15.75" hidden="1" x14ac:dyDescent="0.25">
      <c r="A252" s="39">
        <v>45740</v>
      </c>
      <c r="B252" s="33" t="s">
        <v>221</v>
      </c>
      <c r="C252" s="33">
        <v>1200000</v>
      </c>
      <c r="D252" s="35" t="s">
        <v>41</v>
      </c>
      <c r="E252" s="33" t="s">
        <v>228</v>
      </c>
      <c r="F252" s="33">
        <v>1</v>
      </c>
      <c r="G252" s="33" t="s">
        <v>779</v>
      </c>
      <c r="H252" s="33"/>
      <c r="I252" s="20">
        <f t="shared" si="29"/>
        <v>0</v>
      </c>
      <c r="J252" s="37" t="s">
        <v>240</v>
      </c>
      <c r="K252" s="20"/>
      <c r="L252" s="9">
        <f t="shared" si="30"/>
        <v>0</v>
      </c>
      <c r="M252" s="9"/>
      <c r="N252" s="9"/>
      <c r="O252" s="9">
        <f t="shared" si="34"/>
        <v>1200000</v>
      </c>
      <c r="P252" s="9">
        <v>1200000</v>
      </c>
      <c r="Q252" s="9"/>
      <c r="R252" s="9">
        <f t="shared" si="31"/>
        <v>0</v>
      </c>
      <c r="S252" s="9"/>
      <c r="T252" s="9"/>
      <c r="U252" s="9">
        <f t="shared" si="32"/>
        <v>0</v>
      </c>
      <c r="V252" s="9"/>
      <c r="W252" s="9"/>
      <c r="X252" s="9">
        <f t="shared" si="33"/>
        <v>0</v>
      </c>
      <c r="Y252" s="9"/>
      <c r="Z252" s="9"/>
      <c r="AA252" s="10">
        <f t="shared" si="35"/>
        <v>0</v>
      </c>
      <c r="AB252" s="11">
        <v>45770</v>
      </c>
    </row>
    <row r="253" spans="1:28" ht="15.75" hidden="1" x14ac:dyDescent="0.25">
      <c r="A253" s="39">
        <v>45740</v>
      </c>
      <c r="B253" s="33" t="s">
        <v>526</v>
      </c>
      <c r="C253" s="33">
        <v>3800000</v>
      </c>
      <c r="D253" s="33" t="s">
        <v>31</v>
      </c>
      <c r="E253" s="33" t="s">
        <v>155</v>
      </c>
      <c r="F253" s="33">
        <v>1000</v>
      </c>
      <c r="G253" s="33" t="s">
        <v>29</v>
      </c>
      <c r="H253" s="33"/>
      <c r="I253" s="20">
        <f t="shared" si="29"/>
        <v>0</v>
      </c>
      <c r="J253" s="37" t="s">
        <v>240</v>
      </c>
      <c r="K253" s="20"/>
      <c r="L253" s="9">
        <f t="shared" si="30"/>
        <v>0</v>
      </c>
      <c r="M253" s="9"/>
      <c r="N253" s="9"/>
      <c r="O253" s="9">
        <f t="shared" si="34"/>
        <v>3800000</v>
      </c>
      <c r="P253" s="9">
        <v>3800000</v>
      </c>
      <c r="Q253" s="9"/>
      <c r="R253" s="9">
        <f t="shared" si="31"/>
        <v>0</v>
      </c>
      <c r="S253" s="9"/>
      <c r="T253" s="9"/>
      <c r="U253" s="9">
        <f t="shared" si="32"/>
        <v>0</v>
      </c>
      <c r="V253" s="9"/>
      <c r="W253" s="9"/>
      <c r="X253" s="9">
        <f t="shared" si="33"/>
        <v>0</v>
      </c>
      <c r="Y253" s="9"/>
      <c r="Z253" s="9"/>
      <c r="AA253" s="10">
        <f t="shared" si="35"/>
        <v>0</v>
      </c>
      <c r="AB253" s="11">
        <v>45749</v>
      </c>
    </row>
    <row r="254" spans="1:28" ht="15.75" hidden="1" x14ac:dyDescent="0.25">
      <c r="A254" s="39">
        <v>45740</v>
      </c>
      <c r="B254" s="33" t="s">
        <v>141</v>
      </c>
      <c r="C254" s="33">
        <v>39520000</v>
      </c>
      <c r="D254" s="33" t="s">
        <v>31</v>
      </c>
      <c r="E254" s="33" t="s">
        <v>95</v>
      </c>
      <c r="F254" s="33">
        <v>10400</v>
      </c>
      <c r="G254" s="33" t="s">
        <v>29</v>
      </c>
      <c r="H254" s="33"/>
      <c r="I254" s="20">
        <f t="shared" si="29"/>
        <v>0</v>
      </c>
      <c r="J254" s="34" t="s">
        <v>26</v>
      </c>
      <c r="K254" s="20"/>
      <c r="L254" s="9">
        <f t="shared" si="30"/>
        <v>0</v>
      </c>
      <c r="M254" s="9"/>
      <c r="N254" s="9"/>
      <c r="O254" s="9">
        <f t="shared" si="34"/>
        <v>0</v>
      </c>
      <c r="P254" s="9"/>
      <c r="Q254" s="9"/>
      <c r="R254" s="9">
        <f t="shared" si="31"/>
        <v>0</v>
      </c>
      <c r="S254" s="9"/>
      <c r="T254" s="9"/>
      <c r="U254" s="9">
        <f t="shared" si="32"/>
        <v>0</v>
      </c>
      <c r="V254" s="9"/>
      <c r="W254" s="9"/>
      <c r="X254" s="9">
        <f t="shared" si="33"/>
        <v>0</v>
      </c>
      <c r="Y254" s="9"/>
      <c r="Z254" s="9"/>
      <c r="AA254" s="10">
        <f t="shared" si="35"/>
        <v>39520000</v>
      </c>
      <c r="AB254" s="11"/>
    </row>
    <row r="255" spans="1:28" ht="15.75" hidden="1" x14ac:dyDescent="0.25">
      <c r="A255" s="32">
        <v>45740</v>
      </c>
      <c r="B255" s="33" t="s">
        <v>141</v>
      </c>
      <c r="C255" s="33">
        <v>6118900.0000000009</v>
      </c>
      <c r="D255" s="33" t="s">
        <v>31</v>
      </c>
      <c r="E255" s="33" t="s">
        <v>136</v>
      </c>
      <c r="F255" s="33">
        <v>142.30000000000001</v>
      </c>
      <c r="G255" s="33" t="s">
        <v>51</v>
      </c>
      <c r="H255" s="33"/>
      <c r="I255" s="20">
        <f t="shared" si="29"/>
        <v>0</v>
      </c>
      <c r="J255" s="34" t="s">
        <v>26</v>
      </c>
      <c r="K255" s="20"/>
      <c r="L255" s="9">
        <f t="shared" si="30"/>
        <v>0</v>
      </c>
      <c r="M255" s="9"/>
      <c r="N255" s="9"/>
      <c r="O255" s="9">
        <f t="shared" si="34"/>
        <v>0</v>
      </c>
      <c r="P255" s="9"/>
      <c r="Q255" s="9"/>
      <c r="R255" s="9">
        <f t="shared" si="31"/>
        <v>0</v>
      </c>
      <c r="S255" s="9"/>
      <c r="T255" s="9"/>
      <c r="U255" s="9">
        <f t="shared" si="32"/>
        <v>0</v>
      </c>
      <c r="V255" s="9"/>
      <c r="W255" s="9"/>
      <c r="X255" s="9">
        <f t="shared" si="33"/>
        <v>0</v>
      </c>
      <c r="Y255" s="9"/>
      <c r="Z255" s="9"/>
      <c r="AA255" s="10">
        <f t="shared" si="35"/>
        <v>6118900.0000000009</v>
      </c>
      <c r="AB255" s="11"/>
    </row>
    <row r="256" spans="1:28" ht="15.75" hidden="1" x14ac:dyDescent="0.25">
      <c r="A256" s="39">
        <v>45741</v>
      </c>
      <c r="B256" s="33" t="s">
        <v>597</v>
      </c>
      <c r="C256" s="33">
        <v>2503000</v>
      </c>
      <c r="D256" s="33" t="s">
        <v>41</v>
      </c>
      <c r="E256" s="33" t="s">
        <v>197</v>
      </c>
      <c r="F256" s="33">
        <v>1500</v>
      </c>
      <c r="G256" s="33" t="s">
        <v>29</v>
      </c>
      <c r="H256" s="33"/>
      <c r="I256" s="20">
        <f t="shared" si="29"/>
        <v>0</v>
      </c>
      <c r="J256" s="37" t="s">
        <v>240</v>
      </c>
      <c r="K256" s="20"/>
      <c r="L256" s="9">
        <f t="shared" si="30"/>
        <v>0</v>
      </c>
      <c r="M256" s="9"/>
      <c r="N256" s="9"/>
      <c r="O256" s="9">
        <f t="shared" si="34"/>
        <v>2503000</v>
      </c>
      <c r="P256" s="9">
        <v>2503000</v>
      </c>
      <c r="Q256" s="9"/>
      <c r="R256" s="9">
        <f t="shared" si="31"/>
        <v>0</v>
      </c>
      <c r="S256" s="9"/>
      <c r="T256" s="9"/>
      <c r="U256" s="9">
        <f t="shared" si="32"/>
        <v>0</v>
      </c>
      <c r="V256" s="9"/>
      <c r="W256" s="9"/>
      <c r="X256" s="9">
        <f t="shared" si="33"/>
        <v>0</v>
      </c>
      <c r="Y256" s="9"/>
      <c r="Z256" s="9"/>
      <c r="AA256" s="10">
        <f t="shared" si="35"/>
        <v>0</v>
      </c>
      <c r="AB256" s="11">
        <v>45765</v>
      </c>
    </row>
    <row r="257" spans="1:28" ht="15.75" hidden="1" x14ac:dyDescent="0.25">
      <c r="A257" s="39">
        <v>45741</v>
      </c>
      <c r="B257" s="33" t="s">
        <v>217</v>
      </c>
      <c r="C257" s="33">
        <v>1920000</v>
      </c>
      <c r="D257" s="33" t="s">
        <v>41</v>
      </c>
      <c r="E257" s="33" t="s">
        <v>99</v>
      </c>
      <c r="F257" s="33">
        <v>4</v>
      </c>
      <c r="G257" s="33" t="s">
        <v>25</v>
      </c>
      <c r="H257" s="33"/>
      <c r="I257" s="20">
        <f t="shared" si="29"/>
        <v>0</v>
      </c>
      <c r="J257" s="31" t="s">
        <v>241</v>
      </c>
      <c r="K257" s="20"/>
      <c r="L257" s="9">
        <f t="shared" si="30"/>
        <v>1920000</v>
      </c>
      <c r="M257" s="9">
        <v>1920000</v>
      </c>
      <c r="N257" s="9"/>
      <c r="O257" s="9">
        <f t="shared" si="34"/>
        <v>0</v>
      </c>
      <c r="P257" s="9"/>
      <c r="Q257" s="9"/>
      <c r="R257" s="9">
        <f t="shared" si="31"/>
        <v>0</v>
      </c>
      <c r="S257" s="9"/>
      <c r="T257" s="9"/>
      <c r="U257" s="9">
        <f t="shared" si="32"/>
        <v>0</v>
      </c>
      <c r="V257" s="9"/>
      <c r="W257" s="9"/>
      <c r="X257" s="9">
        <f t="shared" si="33"/>
        <v>0</v>
      </c>
      <c r="Y257" s="9"/>
      <c r="Z257" s="9"/>
      <c r="AA257" s="10">
        <f t="shared" si="35"/>
        <v>0</v>
      </c>
      <c r="AB257" s="11">
        <v>45748</v>
      </c>
    </row>
    <row r="258" spans="1:28" ht="15.75" hidden="1" x14ac:dyDescent="0.25">
      <c r="A258" s="39">
        <v>45741</v>
      </c>
      <c r="B258" s="33" t="s">
        <v>217</v>
      </c>
      <c r="C258" s="33">
        <v>75000</v>
      </c>
      <c r="D258" s="33" t="s">
        <v>41</v>
      </c>
      <c r="E258" s="33" t="s">
        <v>403</v>
      </c>
      <c r="F258" s="33">
        <v>1</v>
      </c>
      <c r="G258" s="33" t="s">
        <v>25</v>
      </c>
      <c r="H258" s="33"/>
      <c r="I258" s="20">
        <f t="shared" si="29"/>
        <v>0</v>
      </c>
      <c r="J258" s="31" t="s">
        <v>241</v>
      </c>
      <c r="K258" s="20"/>
      <c r="L258" s="9">
        <f t="shared" si="30"/>
        <v>75000</v>
      </c>
      <c r="M258" s="9">
        <v>75000</v>
      </c>
      <c r="N258" s="9"/>
      <c r="O258" s="9">
        <f t="shared" si="34"/>
        <v>0</v>
      </c>
      <c r="P258" s="9"/>
      <c r="Q258" s="9"/>
      <c r="R258" s="9">
        <f t="shared" si="31"/>
        <v>0</v>
      </c>
      <c r="S258" s="9"/>
      <c r="T258" s="9"/>
      <c r="U258" s="9">
        <f t="shared" si="32"/>
        <v>0</v>
      </c>
      <c r="V258" s="9"/>
      <c r="W258" s="9"/>
      <c r="X258" s="9">
        <f t="shared" si="33"/>
        <v>0</v>
      </c>
      <c r="Y258" s="9"/>
      <c r="Z258" s="9"/>
      <c r="AA258" s="10">
        <f t="shared" si="35"/>
        <v>0</v>
      </c>
      <c r="AB258" s="11">
        <v>45748</v>
      </c>
    </row>
    <row r="259" spans="1:28" ht="15.75" hidden="1" x14ac:dyDescent="0.25">
      <c r="A259" s="39">
        <v>45741</v>
      </c>
      <c r="B259" s="33" t="s">
        <v>217</v>
      </c>
      <c r="C259" s="33">
        <v>95000</v>
      </c>
      <c r="D259" s="33" t="s">
        <v>41</v>
      </c>
      <c r="E259" s="33" t="s">
        <v>160</v>
      </c>
      <c r="F259" s="33">
        <v>1</v>
      </c>
      <c r="G259" s="33" t="s">
        <v>25</v>
      </c>
      <c r="H259" s="33"/>
      <c r="I259" s="20">
        <f t="shared" si="29"/>
        <v>0</v>
      </c>
      <c r="J259" s="31" t="s">
        <v>241</v>
      </c>
      <c r="K259" s="20"/>
      <c r="L259" s="9">
        <f t="shared" si="30"/>
        <v>95000</v>
      </c>
      <c r="M259" s="9">
        <v>95000</v>
      </c>
      <c r="N259" s="9"/>
      <c r="O259" s="9">
        <f t="shared" si="34"/>
        <v>0</v>
      </c>
      <c r="P259" s="9"/>
      <c r="Q259" s="9"/>
      <c r="R259" s="9">
        <f t="shared" si="31"/>
        <v>0</v>
      </c>
      <c r="S259" s="9"/>
      <c r="T259" s="9"/>
      <c r="U259" s="9">
        <f t="shared" si="32"/>
        <v>0</v>
      </c>
      <c r="V259" s="9"/>
      <c r="W259" s="9"/>
      <c r="X259" s="9">
        <f t="shared" si="33"/>
        <v>0</v>
      </c>
      <c r="Y259" s="9"/>
      <c r="Z259" s="9"/>
      <c r="AA259" s="10">
        <f t="shared" si="35"/>
        <v>0</v>
      </c>
      <c r="AB259" s="11">
        <v>45748</v>
      </c>
    </row>
    <row r="260" spans="1:28" ht="15.75" hidden="1" x14ac:dyDescent="0.25">
      <c r="A260" s="32">
        <v>45741</v>
      </c>
      <c r="B260" s="33" t="s">
        <v>219</v>
      </c>
      <c r="C260" s="33">
        <v>2400000</v>
      </c>
      <c r="D260" s="33" t="s">
        <v>31</v>
      </c>
      <c r="E260" s="33" t="s">
        <v>91</v>
      </c>
      <c r="F260" s="33">
        <v>600</v>
      </c>
      <c r="G260" s="33" t="s">
        <v>29</v>
      </c>
      <c r="H260" s="33"/>
      <c r="I260" s="20">
        <f t="shared" si="29"/>
        <v>0</v>
      </c>
      <c r="J260" s="34" t="s">
        <v>26</v>
      </c>
      <c r="K260" s="20"/>
      <c r="L260" s="9">
        <f t="shared" si="30"/>
        <v>0</v>
      </c>
      <c r="M260" s="9"/>
      <c r="N260" s="9"/>
      <c r="O260" s="9">
        <f t="shared" si="34"/>
        <v>0</v>
      </c>
      <c r="P260" s="9"/>
      <c r="Q260" s="9"/>
      <c r="R260" s="9">
        <f t="shared" si="31"/>
        <v>0</v>
      </c>
      <c r="S260" s="9"/>
      <c r="T260" s="9"/>
      <c r="U260" s="9">
        <f t="shared" si="32"/>
        <v>0</v>
      </c>
      <c r="V260" s="9"/>
      <c r="W260" s="9"/>
      <c r="X260" s="9">
        <f t="shared" si="33"/>
        <v>0</v>
      </c>
      <c r="Y260" s="9"/>
      <c r="Z260" s="9"/>
      <c r="AA260" s="10">
        <f t="shared" si="35"/>
        <v>2400000</v>
      </c>
      <c r="AB260" s="11"/>
    </row>
    <row r="261" spans="1:28" ht="15.75" hidden="1" x14ac:dyDescent="0.25">
      <c r="A261" s="39">
        <v>45742</v>
      </c>
      <c r="B261" s="35" t="s">
        <v>347</v>
      </c>
      <c r="C261" s="35">
        <v>3960000</v>
      </c>
      <c r="D261" s="35" t="s">
        <v>31</v>
      </c>
      <c r="E261" s="35" t="s">
        <v>95</v>
      </c>
      <c r="F261" s="35">
        <v>1100</v>
      </c>
      <c r="G261" s="35" t="s">
        <v>29</v>
      </c>
      <c r="H261" s="35"/>
      <c r="I261" s="20">
        <f t="shared" si="29"/>
        <v>0</v>
      </c>
      <c r="J261" s="41" t="s">
        <v>241</v>
      </c>
      <c r="K261" s="20"/>
      <c r="L261" s="9">
        <f t="shared" si="30"/>
        <v>0</v>
      </c>
      <c r="M261" s="9"/>
      <c r="N261" s="9"/>
      <c r="O261" s="9">
        <f t="shared" si="34"/>
        <v>0</v>
      </c>
      <c r="P261" s="9"/>
      <c r="Q261" s="9"/>
      <c r="R261" s="9">
        <f t="shared" si="31"/>
        <v>0</v>
      </c>
      <c r="S261" s="9"/>
      <c r="T261" s="9"/>
      <c r="U261" s="9">
        <f t="shared" si="32"/>
        <v>3960000</v>
      </c>
      <c r="V261" s="9">
        <v>3960000</v>
      </c>
      <c r="W261" s="9"/>
      <c r="X261" s="9">
        <f t="shared" si="33"/>
        <v>0</v>
      </c>
      <c r="Y261" s="9"/>
      <c r="Z261" s="9"/>
      <c r="AA261" s="10">
        <f t="shared" si="35"/>
        <v>0</v>
      </c>
      <c r="AB261" s="11">
        <v>45754</v>
      </c>
    </row>
    <row r="262" spans="1:28" ht="15.75" hidden="1" x14ac:dyDescent="0.25">
      <c r="A262" s="39">
        <v>45742</v>
      </c>
      <c r="B262" s="33" t="s">
        <v>221</v>
      </c>
      <c r="C262" s="33">
        <v>1200000</v>
      </c>
      <c r="D262" s="33" t="s">
        <v>41</v>
      </c>
      <c r="E262" s="33" t="s">
        <v>228</v>
      </c>
      <c r="F262" s="33">
        <v>1</v>
      </c>
      <c r="G262" s="33" t="s">
        <v>779</v>
      </c>
      <c r="H262" s="33"/>
      <c r="I262" s="20">
        <f t="shared" si="29"/>
        <v>0</v>
      </c>
      <c r="J262" s="42" t="s">
        <v>38</v>
      </c>
      <c r="K262" s="20"/>
      <c r="L262" s="9">
        <f t="shared" si="30"/>
        <v>0</v>
      </c>
      <c r="M262" s="9"/>
      <c r="N262" s="9"/>
      <c r="O262" s="9">
        <f t="shared" si="34"/>
        <v>925000</v>
      </c>
      <c r="P262" s="9">
        <v>925000</v>
      </c>
      <c r="Q262" s="9"/>
      <c r="R262" s="9">
        <f t="shared" si="31"/>
        <v>0</v>
      </c>
      <c r="S262" s="9"/>
      <c r="T262" s="9"/>
      <c r="U262" s="9">
        <f t="shared" si="32"/>
        <v>0</v>
      </c>
      <c r="V262" s="9"/>
      <c r="W262" s="9"/>
      <c r="X262" s="9">
        <f t="shared" si="33"/>
        <v>0</v>
      </c>
      <c r="Y262" s="9"/>
      <c r="Z262" s="9"/>
      <c r="AA262" s="10">
        <f t="shared" si="35"/>
        <v>275000</v>
      </c>
      <c r="AB262" s="11">
        <v>45770</v>
      </c>
    </row>
    <row r="263" spans="1:28" ht="15.75" hidden="1" x14ac:dyDescent="0.25">
      <c r="A263" s="39">
        <v>45742</v>
      </c>
      <c r="B263" s="33" t="s">
        <v>217</v>
      </c>
      <c r="C263" s="33">
        <v>130000</v>
      </c>
      <c r="D263" s="33" t="s">
        <v>41</v>
      </c>
      <c r="E263" s="33" t="s">
        <v>102</v>
      </c>
      <c r="F263" s="33">
        <v>2</v>
      </c>
      <c r="G263" s="33" t="s">
        <v>74</v>
      </c>
      <c r="H263" s="33"/>
      <c r="I263" s="20">
        <f t="shared" si="29"/>
        <v>0</v>
      </c>
      <c r="J263" s="31" t="s">
        <v>241</v>
      </c>
      <c r="K263" s="20"/>
      <c r="L263" s="9">
        <f t="shared" si="30"/>
        <v>130000</v>
      </c>
      <c r="M263" s="9">
        <v>130000</v>
      </c>
      <c r="N263" s="9"/>
      <c r="O263" s="9">
        <f t="shared" si="34"/>
        <v>0</v>
      </c>
      <c r="P263" s="9"/>
      <c r="Q263" s="9"/>
      <c r="R263" s="9">
        <f t="shared" si="31"/>
        <v>0</v>
      </c>
      <c r="S263" s="9"/>
      <c r="T263" s="9"/>
      <c r="U263" s="9">
        <f t="shared" si="32"/>
        <v>0</v>
      </c>
      <c r="V263" s="9"/>
      <c r="W263" s="9"/>
      <c r="X263" s="9">
        <f t="shared" si="33"/>
        <v>0</v>
      </c>
      <c r="Y263" s="9"/>
      <c r="Z263" s="9"/>
      <c r="AA263" s="10">
        <f t="shared" si="35"/>
        <v>0</v>
      </c>
      <c r="AB263" s="11">
        <v>45748</v>
      </c>
    </row>
    <row r="264" spans="1:28" ht="15.75" hidden="1" x14ac:dyDescent="0.25">
      <c r="A264" s="39">
        <v>45742</v>
      </c>
      <c r="B264" s="33" t="s">
        <v>217</v>
      </c>
      <c r="C264" s="33">
        <v>225000</v>
      </c>
      <c r="D264" s="33" t="s">
        <v>41</v>
      </c>
      <c r="E264" s="33" t="s">
        <v>234</v>
      </c>
      <c r="F264" s="33">
        <v>2.5</v>
      </c>
      <c r="G264" s="33" t="s">
        <v>51</v>
      </c>
      <c r="H264" s="33"/>
      <c r="I264" s="20">
        <f t="shared" ref="I264:I326" si="36">F264*H264</f>
        <v>0</v>
      </c>
      <c r="J264" s="31" t="s">
        <v>241</v>
      </c>
      <c r="K264" s="20"/>
      <c r="L264" s="9">
        <f t="shared" ref="L264:L317" si="37">M264+N264</f>
        <v>225000</v>
      </c>
      <c r="M264" s="9">
        <v>225000</v>
      </c>
      <c r="N264" s="9"/>
      <c r="O264" s="9">
        <f t="shared" si="34"/>
        <v>0</v>
      </c>
      <c r="P264" s="9"/>
      <c r="Q264" s="9"/>
      <c r="R264" s="9">
        <f t="shared" ref="R264:R317" si="38">S264+T264</f>
        <v>0</v>
      </c>
      <c r="S264" s="9"/>
      <c r="T264" s="9"/>
      <c r="U264" s="9">
        <f t="shared" ref="U264:U317" si="39">V264+W264</f>
        <v>0</v>
      </c>
      <c r="V264" s="9"/>
      <c r="W264" s="9"/>
      <c r="X264" s="9">
        <f t="shared" ref="X264:X317" si="40">Y264+Z264</f>
        <v>0</v>
      </c>
      <c r="Y264" s="9"/>
      <c r="Z264" s="9"/>
      <c r="AA264" s="10">
        <f t="shared" si="35"/>
        <v>0</v>
      </c>
      <c r="AB264" s="11">
        <v>45748</v>
      </c>
    </row>
    <row r="265" spans="1:28" ht="15.75" hidden="1" x14ac:dyDescent="0.25">
      <c r="A265" s="39">
        <v>45742</v>
      </c>
      <c r="B265" s="33" t="s">
        <v>217</v>
      </c>
      <c r="C265" s="33">
        <v>225000</v>
      </c>
      <c r="D265" s="33" t="s">
        <v>41</v>
      </c>
      <c r="E265" s="33" t="s">
        <v>235</v>
      </c>
      <c r="F265" s="33">
        <v>2.5</v>
      </c>
      <c r="G265" s="33" t="s">
        <v>51</v>
      </c>
      <c r="H265" s="33"/>
      <c r="I265" s="20">
        <f t="shared" si="36"/>
        <v>0</v>
      </c>
      <c r="J265" s="31" t="s">
        <v>241</v>
      </c>
      <c r="K265" s="20"/>
      <c r="L265" s="9">
        <f t="shared" si="37"/>
        <v>225000</v>
      </c>
      <c r="M265" s="9">
        <v>225000</v>
      </c>
      <c r="N265" s="9"/>
      <c r="O265" s="9">
        <f t="shared" si="34"/>
        <v>0</v>
      </c>
      <c r="P265" s="9"/>
      <c r="Q265" s="9"/>
      <c r="R265" s="9">
        <f t="shared" si="38"/>
        <v>0</v>
      </c>
      <c r="S265" s="9"/>
      <c r="T265" s="9"/>
      <c r="U265" s="9">
        <f t="shared" si="39"/>
        <v>0</v>
      </c>
      <c r="V265" s="9"/>
      <c r="W265" s="9"/>
      <c r="X265" s="9">
        <f t="shared" si="40"/>
        <v>0</v>
      </c>
      <c r="Y265" s="9"/>
      <c r="Z265" s="9"/>
      <c r="AA265" s="10">
        <f t="shared" si="35"/>
        <v>0</v>
      </c>
      <c r="AB265" s="11">
        <v>45748</v>
      </c>
    </row>
    <row r="266" spans="1:28" ht="15.75" hidden="1" x14ac:dyDescent="0.25">
      <c r="A266" s="39">
        <v>45742</v>
      </c>
      <c r="B266" s="33" t="s">
        <v>217</v>
      </c>
      <c r="C266" s="33">
        <v>225000</v>
      </c>
      <c r="D266" s="33" t="s">
        <v>41</v>
      </c>
      <c r="E266" s="33" t="s">
        <v>237</v>
      </c>
      <c r="F266" s="33">
        <v>2.5</v>
      </c>
      <c r="G266" s="33" t="s">
        <v>51</v>
      </c>
      <c r="H266" s="33"/>
      <c r="I266" s="20">
        <f t="shared" si="36"/>
        <v>0</v>
      </c>
      <c r="J266" s="31" t="s">
        <v>241</v>
      </c>
      <c r="K266" s="20"/>
      <c r="L266" s="9">
        <f t="shared" si="37"/>
        <v>225000</v>
      </c>
      <c r="M266" s="9">
        <v>225000</v>
      </c>
      <c r="N266" s="9"/>
      <c r="O266" s="9">
        <f t="shared" si="34"/>
        <v>0</v>
      </c>
      <c r="P266" s="9"/>
      <c r="Q266" s="9"/>
      <c r="R266" s="9">
        <f t="shared" si="38"/>
        <v>0</v>
      </c>
      <c r="S266" s="9"/>
      <c r="T266" s="9"/>
      <c r="U266" s="9">
        <f t="shared" si="39"/>
        <v>0</v>
      </c>
      <c r="V266" s="9"/>
      <c r="W266" s="9"/>
      <c r="X266" s="9">
        <f t="shared" si="40"/>
        <v>0</v>
      </c>
      <c r="Y266" s="9"/>
      <c r="Z266" s="9"/>
      <c r="AA266" s="10">
        <f t="shared" si="35"/>
        <v>0</v>
      </c>
      <c r="AB266" s="11">
        <v>45748</v>
      </c>
    </row>
    <row r="267" spans="1:28" ht="15.75" hidden="1" x14ac:dyDescent="0.25">
      <c r="A267" s="39">
        <v>45742</v>
      </c>
      <c r="B267" s="33" t="s">
        <v>217</v>
      </c>
      <c r="C267" s="33">
        <v>960000</v>
      </c>
      <c r="D267" s="33" t="s">
        <v>41</v>
      </c>
      <c r="E267" s="33" t="s">
        <v>99</v>
      </c>
      <c r="F267" s="33">
        <v>2</v>
      </c>
      <c r="G267" s="33" t="s">
        <v>25</v>
      </c>
      <c r="H267" s="33"/>
      <c r="I267" s="20">
        <f t="shared" si="36"/>
        <v>0</v>
      </c>
      <c r="J267" s="31" t="s">
        <v>241</v>
      </c>
      <c r="K267" s="20"/>
      <c r="L267" s="9">
        <f t="shared" si="37"/>
        <v>960000</v>
      </c>
      <c r="M267" s="9">
        <v>960000</v>
      </c>
      <c r="N267" s="9"/>
      <c r="O267" s="9">
        <f t="shared" si="34"/>
        <v>0</v>
      </c>
      <c r="P267" s="9"/>
      <c r="Q267" s="9"/>
      <c r="R267" s="9">
        <f t="shared" si="38"/>
        <v>0</v>
      </c>
      <c r="S267" s="9"/>
      <c r="T267" s="9"/>
      <c r="U267" s="9">
        <f t="shared" si="39"/>
        <v>0</v>
      </c>
      <c r="V267" s="9"/>
      <c r="W267" s="9"/>
      <c r="X267" s="9">
        <f t="shared" si="40"/>
        <v>0</v>
      </c>
      <c r="Y267" s="9"/>
      <c r="Z267" s="9"/>
      <c r="AA267" s="10">
        <f t="shared" si="35"/>
        <v>0</v>
      </c>
      <c r="AB267" s="11">
        <v>45748</v>
      </c>
    </row>
    <row r="268" spans="1:28" ht="15.75" hidden="1" x14ac:dyDescent="0.25">
      <c r="A268" s="39">
        <v>45742</v>
      </c>
      <c r="B268" s="33" t="s">
        <v>217</v>
      </c>
      <c r="C268" s="33">
        <v>8000000</v>
      </c>
      <c r="D268" s="33" t="s">
        <v>41</v>
      </c>
      <c r="E268" s="33" t="s">
        <v>155</v>
      </c>
      <c r="F268" s="33">
        <v>2000</v>
      </c>
      <c r="G268" s="33" t="s">
        <v>29</v>
      </c>
      <c r="H268" s="33"/>
      <c r="I268" s="20">
        <f t="shared" si="36"/>
        <v>0</v>
      </c>
      <c r="J268" s="31" t="s">
        <v>241</v>
      </c>
      <c r="K268" s="20"/>
      <c r="L268" s="9">
        <f t="shared" si="37"/>
        <v>154000</v>
      </c>
      <c r="M268" s="9">
        <v>154000</v>
      </c>
      <c r="N268" s="9"/>
      <c r="O268" s="9">
        <f t="shared" si="34"/>
        <v>7846000</v>
      </c>
      <c r="P268" s="9">
        <v>5400000</v>
      </c>
      <c r="Q268" s="9">
        <v>2446000</v>
      </c>
      <c r="R268" s="9">
        <f t="shared" si="38"/>
        <v>0</v>
      </c>
      <c r="S268" s="9"/>
      <c r="T268" s="9"/>
      <c r="U268" s="9">
        <f t="shared" si="39"/>
        <v>0</v>
      </c>
      <c r="V268" s="9"/>
      <c r="W268" s="9"/>
      <c r="X268" s="9">
        <f t="shared" si="40"/>
        <v>0</v>
      </c>
      <c r="Y268" s="9"/>
      <c r="Z268" s="9"/>
      <c r="AA268" s="10">
        <f t="shared" si="35"/>
        <v>0</v>
      </c>
      <c r="AB268" s="11">
        <v>45758</v>
      </c>
    </row>
    <row r="269" spans="1:28" ht="15.75" hidden="1" x14ac:dyDescent="0.25">
      <c r="A269" s="39">
        <v>45742</v>
      </c>
      <c r="B269" s="33" t="s">
        <v>217</v>
      </c>
      <c r="C269" s="33">
        <v>75000</v>
      </c>
      <c r="D269" s="33" t="s">
        <v>41</v>
      </c>
      <c r="E269" s="33" t="s">
        <v>403</v>
      </c>
      <c r="F269" s="33">
        <v>1</v>
      </c>
      <c r="G269" s="33" t="s">
        <v>29</v>
      </c>
      <c r="H269" s="33"/>
      <c r="I269" s="20">
        <f t="shared" si="36"/>
        <v>0</v>
      </c>
      <c r="J269" s="31" t="s">
        <v>241</v>
      </c>
      <c r="K269" s="20"/>
      <c r="L269" s="9">
        <f t="shared" si="37"/>
        <v>75000</v>
      </c>
      <c r="M269" s="9">
        <v>75000</v>
      </c>
      <c r="N269" s="9"/>
      <c r="O269" s="9">
        <f t="shared" si="34"/>
        <v>0</v>
      </c>
      <c r="P269" s="9"/>
      <c r="Q269" s="9"/>
      <c r="R269" s="9">
        <f t="shared" si="38"/>
        <v>0</v>
      </c>
      <c r="S269" s="9"/>
      <c r="T269" s="9"/>
      <c r="U269" s="9">
        <f t="shared" si="39"/>
        <v>0</v>
      </c>
      <c r="V269" s="9"/>
      <c r="W269" s="9"/>
      <c r="X269" s="9">
        <f t="shared" si="40"/>
        <v>0</v>
      </c>
      <c r="Y269" s="9"/>
      <c r="Z269" s="9"/>
      <c r="AA269" s="10">
        <f t="shared" si="35"/>
        <v>0</v>
      </c>
      <c r="AB269" s="11">
        <v>45748</v>
      </c>
    </row>
    <row r="270" spans="1:28" ht="15.75" hidden="1" x14ac:dyDescent="0.25">
      <c r="A270" s="39">
        <v>45742</v>
      </c>
      <c r="B270" s="33" t="s">
        <v>217</v>
      </c>
      <c r="C270" s="33">
        <v>95000</v>
      </c>
      <c r="D270" s="33" t="s">
        <v>41</v>
      </c>
      <c r="E270" s="33" t="s">
        <v>160</v>
      </c>
      <c r="F270" s="33">
        <v>1</v>
      </c>
      <c r="G270" s="33" t="s">
        <v>29</v>
      </c>
      <c r="H270" s="33"/>
      <c r="I270" s="20">
        <f t="shared" si="36"/>
        <v>0</v>
      </c>
      <c r="J270" s="31" t="s">
        <v>241</v>
      </c>
      <c r="K270" s="20"/>
      <c r="L270" s="9">
        <f t="shared" si="37"/>
        <v>95000</v>
      </c>
      <c r="M270" s="9">
        <v>95000</v>
      </c>
      <c r="N270" s="9"/>
      <c r="O270" s="9">
        <f t="shared" si="34"/>
        <v>0</v>
      </c>
      <c r="P270" s="9"/>
      <c r="Q270" s="9"/>
      <c r="R270" s="9">
        <f t="shared" si="38"/>
        <v>0</v>
      </c>
      <c r="S270" s="9"/>
      <c r="T270" s="9"/>
      <c r="U270" s="9">
        <f t="shared" si="39"/>
        <v>0</v>
      </c>
      <c r="V270" s="9"/>
      <c r="W270" s="9"/>
      <c r="X270" s="9">
        <f t="shared" si="40"/>
        <v>0</v>
      </c>
      <c r="Y270" s="9"/>
      <c r="Z270" s="9"/>
      <c r="AA270" s="10">
        <f t="shared" si="35"/>
        <v>0</v>
      </c>
      <c r="AB270" s="11">
        <v>45748</v>
      </c>
    </row>
    <row r="271" spans="1:28" ht="15.75" hidden="1" x14ac:dyDescent="0.25">
      <c r="A271" s="39">
        <v>45742</v>
      </c>
      <c r="B271" s="33" t="s">
        <v>191</v>
      </c>
      <c r="C271" s="33">
        <v>3500000</v>
      </c>
      <c r="D271" s="33" t="s">
        <v>31</v>
      </c>
      <c r="E271" s="33" t="s">
        <v>110</v>
      </c>
      <c r="F271" s="33">
        <v>2000</v>
      </c>
      <c r="G271" s="33" t="s">
        <v>29</v>
      </c>
      <c r="H271" s="33"/>
      <c r="I271" s="20">
        <f t="shared" si="36"/>
        <v>0</v>
      </c>
      <c r="J271" s="34" t="s">
        <v>26</v>
      </c>
      <c r="K271" s="20"/>
      <c r="L271" s="9">
        <f t="shared" si="37"/>
        <v>0</v>
      </c>
      <c r="M271" s="9"/>
      <c r="N271" s="9"/>
      <c r="O271" s="9">
        <f t="shared" ref="O271:O317" si="41">P271+Q271</f>
        <v>0</v>
      </c>
      <c r="P271" s="9"/>
      <c r="Q271" s="9"/>
      <c r="R271" s="9">
        <f t="shared" si="38"/>
        <v>0</v>
      </c>
      <c r="S271" s="9"/>
      <c r="T271" s="9"/>
      <c r="U271" s="9">
        <f t="shared" si="39"/>
        <v>0</v>
      </c>
      <c r="V271" s="9"/>
      <c r="W271" s="9"/>
      <c r="X271" s="9">
        <f t="shared" si="40"/>
        <v>0</v>
      </c>
      <c r="Y271" s="9"/>
      <c r="Z271" s="9"/>
      <c r="AA271" s="10">
        <f t="shared" ref="AA271:AA317" si="42">C271+I271-L271-O271-U271-X271-R271</f>
        <v>3500000</v>
      </c>
      <c r="AB271" s="11"/>
    </row>
    <row r="272" spans="1:28" ht="15.75" hidden="1" x14ac:dyDescent="0.25">
      <c r="A272" s="39">
        <v>45742</v>
      </c>
      <c r="B272" s="33" t="s">
        <v>191</v>
      </c>
      <c r="C272" s="33">
        <v>3125000</v>
      </c>
      <c r="D272" s="33" t="s">
        <v>31</v>
      </c>
      <c r="E272" s="33" t="s">
        <v>86</v>
      </c>
      <c r="F272" s="33">
        <v>25</v>
      </c>
      <c r="G272" s="33" t="s">
        <v>51</v>
      </c>
      <c r="H272" s="33"/>
      <c r="I272" s="20">
        <f t="shared" si="36"/>
        <v>0</v>
      </c>
      <c r="J272" s="34" t="s">
        <v>26</v>
      </c>
      <c r="K272" s="20"/>
      <c r="L272" s="9">
        <f t="shared" si="37"/>
        <v>0</v>
      </c>
      <c r="M272" s="9"/>
      <c r="N272" s="9"/>
      <c r="O272" s="9">
        <f t="shared" si="41"/>
        <v>0</v>
      </c>
      <c r="P272" s="9"/>
      <c r="Q272" s="9"/>
      <c r="R272" s="9">
        <f t="shared" si="38"/>
        <v>0</v>
      </c>
      <c r="S272" s="9"/>
      <c r="T272" s="9"/>
      <c r="U272" s="9">
        <f t="shared" si="39"/>
        <v>0</v>
      </c>
      <c r="V272" s="9"/>
      <c r="W272" s="9"/>
      <c r="X272" s="9">
        <f t="shared" si="40"/>
        <v>0</v>
      </c>
      <c r="Y272" s="9"/>
      <c r="Z272" s="9"/>
      <c r="AA272" s="10">
        <f t="shared" si="42"/>
        <v>3125000</v>
      </c>
      <c r="AB272" s="11"/>
    </row>
    <row r="273" spans="1:28" ht="15.75" hidden="1" x14ac:dyDescent="0.25">
      <c r="A273" s="39">
        <v>45742</v>
      </c>
      <c r="B273" s="33" t="s">
        <v>232</v>
      </c>
      <c r="C273" s="33">
        <v>18200000</v>
      </c>
      <c r="D273" s="33" t="s">
        <v>41</v>
      </c>
      <c r="E273" s="33" t="s">
        <v>91</v>
      </c>
      <c r="F273" s="33">
        <v>5200</v>
      </c>
      <c r="G273" s="33" t="s">
        <v>29</v>
      </c>
      <c r="H273" s="33"/>
      <c r="I273" s="20">
        <f t="shared" si="36"/>
        <v>0</v>
      </c>
      <c r="J273" s="37" t="s">
        <v>34</v>
      </c>
      <c r="K273" s="20"/>
      <c r="L273" s="9">
        <f t="shared" si="37"/>
        <v>0</v>
      </c>
      <c r="M273" s="9"/>
      <c r="N273" s="9"/>
      <c r="O273" s="9">
        <f t="shared" si="41"/>
        <v>19760000</v>
      </c>
      <c r="P273" s="9">
        <v>19760000</v>
      </c>
      <c r="Q273" s="9"/>
      <c r="R273" s="9">
        <f t="shared" si="38"/>
        <v>0</v>
      </c>
      <c r="S273" s="9"/>
      <c r="T273" s="9"/>
      <c r="U273" s="9">
        <f t="shared" si="39"/>
        <v>0</v>
      </c>
      <c r="V273" s="9"/>
      <c r="W273" s="9"/>
      <c r="X273" s="9">
        <f t="shared" si="40"/>
        <v>0</v>
      </c>
      <c r="Y273" s="9"/>
      <c r="Z273" s="9"/>
      <c r="AA273" s="10">
        <f t="shared" si="42"/>
        <v>-1560000</v>
      </c>
      <c r="AB273" s="11">
        <v>45761</v>
      </c>
    </row>
    <row r="274" spans="1:28" ht="15.75" hidden="1" x14ac:dyDescent="0.25">
      <c r="A274" s="39">
        <v>45742</v>
      </c>
      <c r="B274" s="33" t="s">
        <v>862</v>
      </c>
      <c r="C274" s="33">
        <v>54540000</v>
      </c>
      <c r="D274" s="33" t="s">
        <v>31</v>
      </c>
      <c r="E274" s="33" t="s">
        <v>382</v>
      </c>
      <c r="F274" s="33">
        <v>12120</v>
      </c>
      <c r="G274" s="33" t="s">
        <v>33</v>
      </c>
      <c r="H274" s="33"/>
      <c r="I274" s="20">
        <f t="shared" si="36"/>
        <v>0</v>
      </c>
      <c r="J274" s="42" t="s">
        <v>38</v>
      </c>
      <c r="K274" s="20"/>
      <c r="L274" s="9">
        <f t="shared" si="37"/>
        <v>0</v>
      </c>
      <c r="M274" s="9"/>
      <c r="N274" s="9"/>
      <c r="O274" s="9">
        <f t="shared" si="41"/>
        <v>34271000</v>
      </c>
      <c r="P274" s="9">
        <v>3820000</v>
      </c>
      <c r="Q274" s="9">
        <f>15000000+15451000</f>
        <v>30451000</v>
      </c>
      <c r="R274" s="9">
        <f t="shared" si="38"/>
        <v>0</v>
      </c>
      <c r="S274" s="9"/>
      <c r="T274" s="9"/>
      <c r="U274" s="9">
        <f t="shared" si="39"/>
        <v>0</v>
      </c>
      <c r="V274" s="9"/>
      <c r="W274" s="9"/>
      <c r="X274" s="9">
        <f t="shared" si="40"/>
        <v>0</v>
      </c>
      <c r="Y274" s="9"/>
      <c r="Z274" s="9"/>
      <c r="AA274" s="10">
        <f t="shared" si="42"/>
        <v>20269000</v>
      </c>
      <c r="AB274" s="11">
        <v>45761</v>
      </c>
    </row>
    <row r="275" spans="1:28" ht="15.75" hidden="1" x14ac:dyDescent="0.25">
      <c r="A275" s="39">
        <v>45742</v>
      </c>
      <c r="B275" s="33" t="s">
        <v>186</v>
      </c>
      <c r="C275" s="33">
        <v>1000000</v>
      </c>
      <c r="D275" s="33" t="s">
        <v>31</v>
      </c>
      <c r="E275" s="33" t="s">
        <v>73</v>
      </c>
      <c r="F275" s="33">
        <v>20</v>
      </c>
      <c r="G275" s="33" t="s">
        <v>74</v>
      </c>
      <c r="H275" s="33"/>
      <c r="I275" s="20">
        <f t="shared" si="36"/>
        <v>0</v>
      </c>
      <c r="J275" s="37" t="s">
        <v>240</v>
      </c>
      <c r="K275" s="20"/>
      <c r="L275" s="9">
        <f t="shared" si="37"/>
        <v>0</v>
      </c>
      <c r="M275" s="9"/>
      <c r="N275" s="9"/>
      <c r="O275" s="9">
        <f t="shared" si="41"/>
        <v>1000000</v>
      </c>
      <c r="P275" s="9">
        <v>1000000</v>
      </c>
      <c r="Q275" s="9"/>
      <c r="R275" s="9">
        <f t="shared" si="38"/>
        <v>0</v>
      </c>
      <c r="S275" s="9"/>
      <c r="T275" s="9"/>
      <c r="U275" s="9">
        <f t="shared" si="39"/>
        <v>0</v>
      </c>
      <c r="V275" s="9"/>
      <c r="W275" s="9"/>
      <c r="X275" s="9">
        <f t="shared" si="40"/>
        <v>0</v>
      </c>
      <c r="Y275" s="9"/>
      <c r="Z275" s="9"/>
      <c r="AA275" s="10">
        <f t="shared" si="42"/>
        <v>0</v>
      </c>
      <c r="AB275" s="11">
        <v>45748</v>
      </c>
    </row>
    <row r="276" spans="1:28" ht="15.75" hidden="1" x14ac:dyDescent="0.25">
      <c r="A276" s="39">
        <v>45742</v>
      </c>
      <c r="B276" s="33" t="s">
        <v>186</v>
      </c>
      <c r="C276" s="33">
        <v>390000</v>
      </c>
      <c r="D276" s="33" t="s">
        <v>31</v>
      </c>
      <c r="E276" s="33" t="s">
        <v>102</v>
      </c>
      <c r="F276" s="33">
        <v>6</v>
      </c>
      <c r="G276" s="33" t="s">
        <v>74</v>
      </c>
      <c r="H276" s="33"/>
      <c r="I276" s="20">
        <f t="shared" si="36"/>
        <v>0</v>
      </c>
      <c r="J276" s="37" t="s">
        <v>240</v>
      </c>
      <c r="K276" s="20"/>
      <c r="L276" s="9">
        <f t="shared" si="37"/>
        <v>0</v>
      </c>
      <c r="M276" s="9"/>
      <c r="N276" s="9"/>
      <c r="O276" s="9">
        <f t="shared" si="41"/>
        <v>390000</v>
      </c>
      <c r="P276" s="9">
        <v>390000</v>
      </c>
      <c r="Q276" s="9"/>
      <c r="R276" s="9">
        <f t="shared" si="38"/>
        <v>0</v>
      </c>
      <c r="S276" s="9"/>
      <c r="T276" s="9"/>
      <c r="U276" s="9">
        <f t="shared" si="39"/>
        <v>0</v>
      </c>
      <c r="V276" s="9"/>
      <c r="W276" s="9"/>
      <c r="X276" s="9">
        <f t="shared" si="40"/>
        <v>0</v>
      </c>
      <c r="Y276" s="9"/>
      <c r="Z276" s="9"/>
      <c r="AA276" s="10">
        <f t="shared" si="42"/>
        <v>0</v>
      </c>
      <c r="AB276" s="11">
        <v>45748</v>
      </c>
    </row>
    <row r="277" spans="1:28" ht="15.75" hidden="1" x14ac:dyDescent="0.25">
      <c r="A277" s="39">
        <v>45742</v>
      </c>
      <c r="B277" s="33" t="s">
        <v>186</v>
      </c>
      <c r="C277" s="33">
        <v>210000</v>
      </c>
      <c r="D277" s="33" t="s">
        <v>31</v>
      </c>
      <c r="E277" s="33" t="s">
        <v>122</v>
      </c>
      <c r="F277" s="33">
        <v>3</v>
      </c>
      <c r="G277" s="33" t="s">
        <v>51</v>
      </c>
      <c r="H277" s="33"/>
      <c r="I277" s="20">
        <f t="shared" si="36"/>
        <v>0</v>
      </c>
      <c r="J277" s="37" t="s">
        <v>240</v>
      </c>
      <c r="K277" s="20"/>
      <c r="L277" s="9">
        <f t="shared" si="37"/>
        <v>0</v>
      </c>
      <c r="M277" s="9"/>
      <c r="N277" s="9"/>
      <c r="O277" s="9">
        <f t="shared" si="41"/>
        <v>210000</v>
      </c>
      <c r="P277" s="9">
        <v>210000</v>
      </c>
      <c r="Q277" s="9"/>
      <c r="R277" s="9">
        <f t="shared" si="38"/>
        <v>0</v>
      </c>
      <c r="S277" s="9"/>
      <c r="T277" s="9"/>
      <c r="U277" s="9">
        <f t="shared" si="39"/>
        <v>0</v>
      </c>
      <c r="V277" s="9"/>
      <c r="W277" s="9"/>
      <c r="X277" s="9">
        <f t="shared" si="40"/>
        <v>0</v>
      </c>
      <c r="Y277" s="9"/>
      <c r="Z277" s="9"/>
      <c r="AA277" s="10">
        <f t="shared" si="42"/>
        <v>0</v>
      </c>
      <c r="AB277" s="11">
        <v>45748</v>
      </c>
    </row>
    <row r="278" spans="1:28" ht="15.75" hidden="1" x14ac:dyDescent="0.25">
      <c r="A278" s="39">
        <v>45742</v>
      </c>
      <c r="B278" s="33" t="s">
        <v>186</v>
      </c>
      <c r="C278" s="33">
        <v>800000</v>
      </c>
      <c r="D278" s="33" t="s">
        <v>31</v>
      </c>
      <c r="E278" s="33" t="s">
        <v>187</v>
      </c>
      <c r="F278" s="33">
        <v>2</v>
      </c>
      <c r="G278" s="33" t="s">
        <v>23</v>
      </c>
      <c r="H278" s="33"/>
      <c r="I278" s="20">
        <f t="shared" si="36"/>
        <v>0</v>
      </c>
      <c r="J278" s="37" t="s">
        <v>240</v>
      </c>
      <c r="K278" s="20"/>
      <c r="L278" s="9">
        <f t="shared" si="37"/>
        <v>0</v>
      </c>
      <c r="M278" s="9"/>
      <c r="N278" s="9"/>
      <c r="O278" s="9">
        <f t="shared" si="41"/>
        <v>800000</v>
      </c>
      <c r="P278" s="9">
        <v>800000</v>
      </c>
      <c r="Q278" s="9"/>
      <c r="R278" s="9">
        <f t="shared" si="38"/>
        <v>0</v>
      </c>
      <c r="S278" s="9"/>
      <c r="T278" s="9"/>
      <c r="U278" s="9">
        <f t="shared" si="39"/>
        <v>0</v>
      </c>
      <c r="V278" s="9"/>
      <c r="W278" s="9"/>
      <c r="X278" s="9">
        <f t="shared" si="40"/>
        <v>0</v>
      </c>
      <c r="Y278" s="9"/>
      <c r="Z278" s="9"/>
      <c r="AA278" s="10">
        <f t="shared" si="42"/>
        <v>0</v>
      </c>
      <c r="AB278" s="11">
        <v>45748</v>
      </c>
    </row>
    <row r="279" spans="1:28" ht="15.75" hidden="1" x14ac:dyDescent="0.25">
      <c r="A279" s="39">
        <v>45742</v>
      </c>
      <c r="B279" s="33" t="s">
        <v>153</v>
      </c>
      <c r="C279" s="33">
        <v>1000000</v>
      </c>
      <c r="D279" s="33" t="s">
        <v>31</v>
      </c>
      <c r="E279" s="33" t="s">
        <v>123</v>
      </c>
      <c r="F279" s="33">
        <v>10</v>
      </c>
      <c r="G279" s="33" t="s">
        <v>51</v>
      </c>
      <c r="H279" s="33"/>
      <c r="I279" s="20">
        <f t="shared" si="36"/>
        <v>0</v>
      </c>
      <c r="J279" s="37" t="s">
        <v>240</v>
      </c>
      <c r="K279" s="20"/>
      <c r="L279" s="9">
        <f t="shared" si="37"/>
        <v>0</v>
      </c>
      <c r="M279" s="9"/>
      <c r="N279" s="9"/>
      <c r="O279" s="9">
        <f t="shared" si="41"/>
        <v>1000000</v>
      </c>
      <c r="P279" s="9">
        <v>1000000</v>
      </c>
      <c r="Q279" s="9"/>
      <c r="R279" s="9">
        <f t="shared" si="38"/>
        <v>0</v>
      </c>
      <c r="S279" s="9"/>
      <c r="T279" s="9"/>
      <c r="U279" s="9">
        <f t="shared" si="39"/>
        <v>0</v>
      </c>
      <c r="V279" s="9"/>
      <c r="W279" s="9"/>
      <c r="X279" s="9">
        <f t="shared" si="40"/>
        <v>0</v>
      </c>
      <c r="Y279" s="9"/>
      <c r="Z279" s="9"/>
      <c r="AA279" s="10">
        <f t="shared" si="42"/>
        <v>0</v>
      </c>
      <c r="AB279" s="11">
        <v>45758</v>
      </c>
    </row>
    <row r="280" spans="1:28" ht="15.75" hidden="1" x14ac:dyDescent="0.25">
      <c r="A280" s="39">
        <v>45742</v>
      </c>
      <c r="B280" s="33" t="s">
        <v>96</v>
      </c>
      <c r="C280" s="33">
        <v>7560000</v>
      </c>
      <c r="D280" s="33" t="s">
        <v>41</v>
      </c>
      <c r="E280" s="33" t="s">
        <v>190</v>
      </c>
      <c r="F280" s="33">
        <v>180</v>
      </c>
      <c r="G280" s="33" t="s">
        <v>51</v>
      </c>
      <c r="H280" s="33"/>
      <c r="I280" s="20">
        <f t="shared" si="36"/>
        <v>0</v>
      </c>
      <c r="J280" s="34" t="s">
        <v>26</v>
      </c>
      <c r="K280" s="20"/>
      <c r="L280" s="9">
        <f t="shared" si="37"/>
        <v>0</v>
      </c>
      <c r="M280" s="9"/>
      <c r="N280" s="9"/>
      <c r="O280" s="9">
        <f t="shared" si="41"/>
        <v>0</v>
      </c>
      <c r="P280" s="9"/>
      <c r="Q280" s="9"/>
      <c r="R280" s="9">
        <f t="shared" si="38"/>
        <v>0</v>
      </c>
      <c r="S280" s="9"/>
      <c r="T280" s="9"/>
      <c r="U280" s="9">
        <f t="shared" si="39"/>
        <v>0</v>
      </c>
      <c r="V280" s="9"/>
      <c r="W280" s="9"/>
      <c r="X280" s="9">
        <f t="shared" si="40"/>
        <v>0</v>
      </c>
      <c r="Y280" s="9"/>
      <c r="Z280" s="9"/>
      <c r="AA280" s="10">
        <f t="shared" si="42"/>
        <v>7560000</v>
      </c>
      <c r="AB280" s="11"/>
    </row>
    <row r="281" spans="1:28" ht="15.75" hidden="1" x14ac:dyDescent="0.25">
      <c r="A281" s="39">
        <v>45742</v>
      </c>
      <c r="B281" s="33" t="s">
        <v>154</v>
      </c>
      <c r="C281" s="33">
        <v>1300000</v>
      </c>
      <c r="D281" s="33" t="s">
        <v>31</v>
      </c>
      <c r="E281" s="33" t="s">
        <v>102</v>
      </c>
      <c r="F281" s="33">
        <v>20</v>
      </c>
      <c r="G281" s="33" t="s">
        <v>74</v>
      </c>
      <c r="H281" s="33"/>
      <c r="I281" s="20">
        <f t="shared" si="36"/>
        <v>0</v>
      </c>
      <c r="J281" s="14" t="s">
        <v>241</v>
      </c>
      <c r="K281" s="20"/>
      <c r="L281" s="9">
        <f t="shared" si="37"/>
        <v>0</v>
      </c>
      <c r="M281" s="9"/>
      <c r="N281" s="9"/>
      <c r="O281" s="9">
        <f t="shared" si="41"/>
        <v>0</v>
      </c>
      <c r="P281" s="9"/>
      <c r="Q281" s="9"/>
      <c r="R281" s="9">
        <f t="shared" si="38"/>
        <v>0</v>
      </c>
      <c r="S281" s="9"/>
      <c r="T281" s="9"/>
      <c r="U281" s="9">
        <f t="shared" si="39"/>
        <v>1300000</v>
      </c>
      <c r="V281" s="9"/>
      <c r="W281" s="9">
        <v>1300000</v>
      </c>
      <c r="X281" s="9">
        <f t="shared" si="40"/>
        <v>0</v>
      </c>
      <c r="Y281" s="9"/>
      <c r="Z281" s="9"/>
      <c r="AA281" s="10">
        <f t="shared" si="42"/>
        <v>0</v>
      </c>
      <c r="AB281" s="11">
        <v>45770</v>
      </c>
    </row>
    <row r="282" spans="1:28" ht="15.75" hidden="1" x14ac:dyDescent="0.25">
      <c r="A282" s="39">
        <v>45742</v>
      </c>
      <c r="B282" s="35" t="s">
        <v>252</v>
      </c>
      <c r="C282" s="35">
        <v>38480000</v>
      </c>
      <c r="D282" s="33" t="s">
        <v>31</v>
      </c>
      <c r="E282" s="35" t="s">
        <v>95</v>
      </c>
      <c r="F282" s="35">
        <v>10400</v>
      </c>
      <c r="G282" s="35" t="s">
        <v>29</v>
      </c>
      <c r="H282" s="35"/>
      <c r="I282" s="20">
        <f t="shared" si="36"/>
        <v>0</v>
      </c>
      <c r="J282" s="42" t="s">
        <v>38</v>
      </c>
      <c r="K282" s="20"/>
      <c r="L282" s="9">
        <f t="shared" si="37"/>
        <v>0</v>
      </c>
      <c r="M282" s="9"/>
      <c r="N282" s="9"/>
      <c r="O282" s="9">
        <f t="shared" si="41"/>
        <v>0</v>
      </c>
      <c r="P282" s="9"/>
      <c r="Q282" s="9"/>
      <c r="R282" s="9">
        <f t="shared" si="38"/>
        <v>24390000</v>
      </c>
      <c r="S282" s="9">
        <v>20000000</v>
      </c>
      <c r="T282" s="9">
        <v>4390000</v>
      </c>
      <c r="U282" s="9">
        <f t="shared" si="39"/>
        <v>0</v>
      </c>
      <c r="V282" s="9"/>
      <c r="W282" s="9"/>
      <c r="X282" s="9">
        <f t="shared" si="40"/>
        <v>0</v>
      </c>
      <c r="Y282" s="9"/>
      <c r="Z282" s="9"/>
      <c r="AA282" s="10">
        <f t="shared" si="42"/>
        <v>14090000</v>
      </c>
      <c r="AB282" s="11">
        <v>45768</v>
      </c>
    </row>
    <row r="283" spans="1:28" ht="15.75" hidden="1" x14ac:dyDescent="0.25">
      <c r="A283" s="32">
        <v>45742</v>
      </c>
      <c r="B283" s="33" t="s">
        <v>252</v>
      </c>
      <c r="C283" s="33">
        <v>6000000</v>
      </c>
      <c r="D283" s="33" t="s">
        <v>31</v>
      </c>
      <c r="E283" s="33" t="s">
        <v>381</v>
      </c>
      <c r="F283" s="33">
        <v>5</v>
      </c>
      <c r="G283" s="33" t="s">
        <v>178</v>
      </c>
      <c r="H283" s="33"/>
      <c r="I283" s="20">
        <f t="shared" si="36"/>
        <v>0</v>
      </c>
      <c r="J283" s="34" t="s">
        <v>26</v>
      </c>
      <c r="K283" s="20"/>
      <c r="L283" s="9">
        <f t="shared" si="37"/>
        <v>0</v>
      </c>
      <c r="M283" s="9"/>
      <c r="N283" s="9"/>
      <c r="O283" s="9">
        <f t="shared" si="41"/>
        <v>0</v>
      </c>
      <c r="P283" s="9"/>
      <c r="Q283" s="9"/>
      <c r="R283" s="9">
        <f t="shared" si="38"/>
        <v>0</v>
      </c>
      <c r="S283" s="9"/>
      <c r="T283" s="9"/>
      <c r="U283" s="9">
        <f t="shared" si="39"/>
        <v>0</v>
      </c>
      <c r="V283" s="9"/>
      <c r="W283" s="9"/>
      <c r="X283" s="9">
        <f t="shared" si="40"/>
        <v>0</v>
      </c>
      <c r="Y283" s="9"/>
      <c r="Z283" s="9"/>
      <c r="AA283" s="10">
        <f t="shared" si="42"/>
        <v>6000000</v>
      </c>
      <c r="AB283" s="11"/>
    </row>
    <row r="284" spans="1:28" ht="15.75" hidden="1" x14ac:dyDescent="0.25">
      <c r="A284" s="39">
        <v>45742</v>
      </c>
      <c r="B284" s="35" t="s">
        <v>252</v>
      </c>
      <c r="C284" s="33">
        <v>500000</v>
      </c>
      <c r="D284" s="33" t="s">
        <v>31</v>
      </c>
      <c r="E284" s="33" t="s">
        <v>73</v>
      </c>
      <c r="F284" s="33">
        <v>10</v>
      </c>
      <c r="G284" s="33" t="s">
        <v>74</v>
      </c>
      <c r="H284" s="33"/>
      <c r="I284" s="20">
        <f t="shared" si="36"/>
        <v>0</v>
      </c>
      <c r="J284" s="34" t="s">
        <v>26</v>
      </c>
      <c r="K284" s="20"/>
      <c r="L284" s="9">
        <f t="shared" si="37"/>
        <v>0</v>
      </c>
      <c r="M284" s="9"/>
      <c r="N284" s="9"/>
      <c r="O284" s="9">
        <f t="shared" si="41"/>
        <v>0</v>
      </c>
      <c r="P284" s="9"/>
      <c r="Q284" s="9"/>
      <c r="R284" s="9">
        <f t="shared" si="38"/>
        <v>0</v>
      </c>
      <c r="S284" s="9"/>
      <c r="T284" s="9"/>
      <c r="U284" s="9">
        <f t="shared" si="39"/>
        <v>0</v>
      </c>
      <c r="V284" s="9"/>
      <c r="W284" s="9"/>
      <c r="X284" s="9">
        <f t="shared" si="40"/>
        <v>0</v>
      </c>
      <c r="Y284" s="9"/>
      <c r="Z284" s="9"/>
      <c r="AA284" s="10">
        <f t="shared" si="42"/>
        <v>500000</v>
      </c>
      <c r="AB284" s="11"/>
    </row>
    <row r="285" spans="1:28" ht="15.75" hidden="1" x14ac:dyDescent="0.25">
      <c r="A285" s="39">
        <v>45742</v>
      </c>
      <c r="B285" s="35" t="s">
        <v>252</v>
      </c>
      <c r="C285" s="33">
        <v>1500000</v>
      </c>
      <c r="D285" s="33" t="s">
        <v>31</v>
      </c>
      <c r="E285" s="33" t="s">
        <v>130</v>
      </c>
      <c r="F285" s="33">
        <v>30</v>
      </c>
      <c r="G285" s="33" t="s">
        <v>51</v>
      </c>
      <c r="H285" s="33"/>
      <c r="I285" s="20">
        <f t="shared" si="36"/>
        <v>0</v>
      </c>
      <c r="J285" s="34" t="s">
        <v>26</v>
      </c>
      <c r="K285" s="20"/>
      <c r="L285" s="9">
        <f t="shared" si="37"/>
        <v>0</v>
      </c>
      <c r="M285" s="9"/>
      <c r="N285" s="9"/>
      <c r="O285" s="9">
        <f t="shared" si="41"/>
        <v>0</v>
      </c>
      <c r="P285" s="9"/>
      <c r="Q285" s="9"/>
      <c r="R285" s="9">
        <f t="shared" si="38"/>
        <v>0</v>
      </c>
      <c r="S285" s="9"/>
      <c r="T285" s="9"/>
      <c r="U285" s="9">
        <f t="shared" si="39"/>
        <v>0</v>
      </c>
      <c r="V285" s="9"/>
      <c r="W285" s="9"/>
      <c r="X285" s="9">
        <f t="shared" si="40"/>
        <v>0</v>
      </c>
      <c r="Y285" s="9"/>
      <c r="Z285" s="9"/>
      <c r="AA285" s="10">
        <f t="shared" si="42"/>
        <v>1500000</v>
      </c>
      <c r="AB285" s="11"/>
    </row>
    <row r="286" spans="1:28" ht="15.75" hidden="1" x14ac:dyDescent="0.25">
      <c r="A286" s="32">
        <v>45742</v>
      </c>
      <c r="B286" s="33" t="s">
        <v>252</v>
      </c>
      <c r="C286" s="33">
        <v>1150000</v>
      </c>
      <c r="D286" s="33" t="s">
        <v>31</v>
      </c>
      <c r="E286" s="33" t="s">
        <v>439</v>
      </c>
      <c r="F286" s="33">
        <v>1</v>
      </c>
      <c r="G286" s="33" t="s">
        <v>178</v>
      </c>
      <c r="H286" s="33"/>
      <c r="I286" s="20">
        <f t="shared" si="36"/>
        <v>0</v>
      </c>
      <c r="J286" s="34" t="s">
        <v>26</v>
      </c>
      <c r="K286" s="20"/>
      <c r="L286" s="9">
        <f t="shared" si="37"/>
        <v>0</v>
      </c>
      <c r="M286" s="9"/>
      <c r="N286" s="9"/>
      <c r="O286" s="9">
        <f t="shared" si="41"/>
        <v>0</v>
      </c>
      <c r="P286" s="9"/>
      <c r="Q286" s="9"/>
      <c r="R286" s="9">
        <f t="shared" si="38"/>
        <v>0</v>
      </c>
      <c r="S286" s="9"/>
      <c r="T286" s="9"/>
      <c r="U286" s="9">
        <f t="shared" si="39"/>
        <v>0</v>
      </c>
      <c r="V286" s="9"/>
      <c r="W286" s="9"/>
      <c r="X286" s="9">
        <f t="shared" si="40"/>
        <v>0</v>
      </c>
      <c r="Y286" s="9"/>
      <c r="Z286" s="9"/>
      <c r="AA286" s="10">
        <f t="shared" si="42"/>
        <v>1150000</v>
      </c>
      <c r="AB286" s="11"/>
    </row>
    <row r="287" spans="1:28" ht="15.75" hidden="1" x14ac:dyDescent="0.25">
      <c r="A287" s="39">
        <v>45743</v>
      </c>
      <c r="B287" s="33" t="s">
        <v>147</v>
      </c>
      <c r="C287" s="33">
        <v>12000000</v>
      </c>
      <c r="D287" s="33" t="s">
        <v>31</v>
      </c>
      <c r="E287" s="33" t="s">
        <v>148</v>
      </c>
      <c r="F287" s="33">
        <v>200</v>
      </c>
      <c r="G287" s="33" t="s">
        <v>51</v>
      </c>
      <c r="H287" s="33"/>
      <c r="I287" s="20">
        <f t="shared" si="36"/>
        <v>0</v>
      </c>
      <c r="J287" s="42" t="s">
        <v>38</v>
      </c>
      <c r="K287" s="20"/>
      <c r="L287" s="9">
        <f t="shared" si="37"/>
        <v>0</v>
      </c>
      <c r="M287" s="9"/>
      <c r="N287" s="9"/>
      <c r="O287" s="9">
        <f t="shared" si="41"/>
        <v>6000000</v>
      </c>
      <c r="P287" s="9">
        <v>6000000</v>
      </c>
      <c r="Q287" s="9"/>
      <c r="R287" s="9">
        <f t="shared" si="38"/>
        <v>0</v>
      </c>
      <c r="S287" s="9"/>
      <c r="T287" s="9"/>
      <c r="U287" s="9">
        <f t="shared" si="39"/>
        <v>0</v>
      </c>
      <c r="V287" s="9"/>
      <c r="W287" s="9"/>
      <c r="X287" s="9">
        <f t="shared" si="40"/>
        <v>0</v>
      </c>
      <c r="Y287" s="9"/>
      <c r="Z287" s="9"/>
      <c r="AA287" s="10">
        <f t="shared" si="42"/>
        <v>6000000</v>
      </c>
      <c r="AB287" s="11">
        <v>45765</v>
      </c>
    </row>
    <row r="288" spans="1:28" ht="15.75" hidden="1" x14ac:dyDescent="0.25">
      <c r="A288" s="39">
        <v>45743</v>
      </c>
      <c r="B288" s="33" t="s">
        <v>374</v>
      </c>
      <c r="C288" s="33">
        <v>800000</v>
      </c>
      <c r="D288" s="33" t="s">
        <v>31</v>
      </c>
      <c r="E288" s="33" t="s">
        <v>139</v>
      </c>
      <c r="F288" s="33">
        <v>2</v>
      </c>
      <c r="G288" s="33" t="s">
        <v>23</v>
      </c>
      <c r="H288" s="33"/>
      <c r="I288" s="20">
        <f t="shared" si="36"/>
        <v>0</v>
      </c>
      <c r="J288" s="37" t="s">
        <v>240</v>
      </c>
      <c r="K288" s="20"/>
      <c r="L288" s="9">
        <f t="shared" si="37"/>
        <v>0</v>
      </c>
      <c r="M288" s="9"/>
      <c r="N288" s="9"/>
      <c r="O288" s="9">
        <f t="shared" si="41"/>
        <v>800000</v>
      </c>
      <c r="P288" s="9">
        <v>800000</v>
      </c>
      <c r="Q288" s="9"/>
      <c r="R288" s="9">
        <f t="shared" si="38"/>
        <v>0</v>
      </c>
      <c r="S288" s="9"/>
      <c r="T288" s="9"/>
      <c r="U288" s="9">
        <f t="shared" si="39"/>
        <v>0</v>
      </c>
      <c r="V288" s="9"/>
      <c r="W288" s="9"/>
      <c r="X288" s="9">
        <f t="shared" si="40"/>
        <v>0</v>
      </c>
      <c r="Y288" s="9"/>
      <c r="Z288" s="9"/>
      <c r="AA288" s="10">
        <f t="shared" si="42"/>
        <v>0</v>
      </c>
      <c r="AB288" s="11">
        <v>45749</v>
      </c>
    </row>
    <row r="289" spans="1:28" ht="15.75" hidden="1" x14ac:dyDescent="0.25">
      <c r="A289" s="39">
        <v>45743</v>
      </c>
      <c r="B289" s="33" t="s">
        <v>208</v>
      </c>
      <c r="C289" s="33">
        <v>24690500</v>
      </c>
      <c r="D289" s="33" t="s">
        <v>31</v>
      </c>
      <c r="E289" s="33" t="s">
        <v>616</v>
      </c>
      <c r="F289" s="33">
        <v>214.7</v>
      </c>
      <c r="G289" s="33" t="s">
        <v>51</v>
      </c>
      <c r="H289" s="33"/>
      <c r="I289" s="20">
        <f t="shared" si="36"/>
        <v>0</v>
      </c>
      <c r="J289" s="42" t="s">
        <v>38</v>
      </c>
      <c r="K289" s="20"/>
      <c r="L289" s="9">
        <f t="shared" si="37"/>
        <v>0</v>
      </c>
      <c r="M289" s="9"/>
      <c r="N289" s="9"/>
      <c r="O289" s="9">
        <f t="shared" si="41"/>
        <v>6180000</v>
      </c>
      <c r="P289" s="9"/>
      <c r="Q289" s="9">
        <v>6180000</v>
      </c>
      <c r="R289" s="9">
        <f t="shared" si="38"/>
        <v>0</v>
      </c>
      <c r="S289" s="9"/>
      <c r="T289" s="9"/>
      <c r="U289" s="9">
        <f t="shared" si="39"/>
        <v>0</v>
      </c>
      <c r="V289" s="9"/>
      <c r="W289" s="9"/>
      <c r="X289" s="9">
        <f t="shared" si="40"/>
        <v>0</v>
      </c>
      <c r="Y289" s="9"/>
      <c r="Z289" s="9"/>
      <c r="AA289" s="10">
        <f t="shared" si="42"/>
        <v>18510500</v>
      </c>
      <c r="AB289" s="11">
        <v>45775</v>
      </c>
    </row>
    <row r="290" spans="1:28" ht="15.75" hidden="1" x14ac:dyDescent="0.25">
      <c r="A290" s="39">
        <v>45743</v>
      </c>
      <c r="B290" s="33" t="s">
        <v>208</v>
      </c>
      <c r="C290" s="33">
        <v>8000000</v>
      </c>
      <c r="D290" s="33" t="s">
        <v>31</v>
      </c>
      <c r="E290" s="33" t="s">
        <v>166</v>
      </c>
      <c r="F290" s="33">
        <v>20</v>
      </c>
      <c r="G290" s="33" t="s">
        <v>23</v>
      </c>
      <c r="H290" s="33"/>
      <c r="I290" s="20">
        <f t="shared" si="36"/>
        <v>0</v>
      </c>
      <c r="J290" s="34" t="s">
        <v>26</v>
      </c>
      <c r="K290" s="20"/>
      <c r="L290" s="9">
        <f t="shared" si="37"/>
        <v>0</v>
      </c>
      <c r="M290" s="9"/>
      <c r="N290" s="9"/>
      <c r="O290" s="9">
        <f t="shared" si="41"/>
        <v>0</v>
      </c>
      <c r="P290" s="9"/>
      <c r="Q290" s="9"/>
      <c r="R290" s="9">
        <f t="shared" si="38"/>
        <v>0</v>
      </c>
      <c r="S290" s="9"/>
      <c r="T290" s="9"/>
      <c r="U290" s="9">
        <f t="shared" si="39"/>
        <v>0</v>
      </c>
      <c r="V290" s="9"/>
      <c r="W290" s="9"/>
      <c r="X290" s="9">
        <f t="shared" si="40"/>
        <v>0</v>
      </c>
      <c r="Y290" s="9"/>
      <c r="Z290" s="9"/>
      <c r="AA290" s="10">
        <f t="shared" si="42"/>
        <v>8000000</v>
      </c>
      <c r="AB290" s="11"/>
    </row>
    <row r="291" spans="1:28" ht="15.75" hidden="1" x14ac:dyDescent="0.25">
      <c r="A291" s="39">
        <v>45743</v>
      </c>
      <c r="B291" s="33" t="s">
        <v>208</v>
      </c>
      <c r="C291" s="33">
        <v>8000000</v>
      </c>
      <c r="D291" s="33" t="s">
        <v>31</v>
      </c>
      <c r="E291" s="33" t="s">
        <v>726</v>
      </c>
      <c r="F291" s="33">
        <v>20</v>
      </c>
      <c r="G291" s="33" t="s">
        <v>23</v>
      </c>
      <c r="H291" s="33"/>
      <c r="I291" s="20">
        <f t="shared" si="36"/>
        <v>0</v>
      </c>
      <c r="J291" s="34" t="s">
        <v>26</v>
      </c>
      <c r="K291" s="20"/>
      <c r="L291" s="9">
        <f t="shared" si="37"/>
        <v>0</v>
      </c>
      <c r="M291" s="9"/>
      <c r="N291" s="9"/>
      <c r="O291" s="9">
        <f t="shared" si="41"/>
        <v>0</v>
      </c>
      <c r="P291" s="9"/>
      <c r="Q291" s="9"/>
      <c r="R291" s="9">
        <f t="shared" si="38"/>
        <v>0</v>
      </c>
      <c r="S291" s="9"/>
      <c r="T291" s="9"/>
      <c r="U291" s="9">
        <f t="shared" si="39"/>
        <v>0</v>
      </c>
      <c r="V291" s="9"/>
      <c r="W291" s="9"/>
      <c r="X291" s="9">
        <f t="shared" si="40"/>
        <v>0</v>
      </c>
      <c r="Y291" s="9"/>
      <c r="Z291" s="9"/>
      <c r="AA291" s="10">
        <f t="shared" si="42"/>
        <v>8000000</v>
      </c>
      <c r="AB291" s="11"/>
    </row>
    <row r="292" spans="1:28" ht="15.75" hidden="1" x14ac:dyDescent="0.25">
      <c r="A292" s="39">
        <v>45743</v>
      </c>
      <c r="B292" s="33" t="s">
        <v>92</v>
      </c>
      <c r="C292" s="33">
        <v>4950000</v>
      </c>
      <c r="D292" s="33" t="s">
        <v>31</v>
      </c>
      <c r="E292" s="33" t="s">
        <v>91</v>
      </c>
      <c r="F292" s="33">
        <v>1100</v>
      </c>
      <c r="G292" s="33" t="s">
        <v>29</v>
      </c>
      <c r="H292" s="33"/>
      <c r="I292" s="20">
        <f t="shared" si="36"/>
        <v>0</v>
      </c>
      <c r="J292" s="34" t="s">
        <v>26</v>
      </c>
      <c r="K292" s="20" t="s">
        <v>923</v>
      </c>
      <c r="L292" s="9">
        <f t="shared" si="37"/>
        <v>0</v>
      </c>
      <c r="M292" s="9"/>
      <c r="N292" s="9"/>
      <c r="O292" s="9">
        <f t="shared" si="41"/>
        <v>0</v>
      </c>
      <c r="P292" s="9"/>
      <c r="Q292" s="9"/>
      <c r="R292" s="9">
        <f t="shared" si="38"/>
        <v>0</v>
      </c>
      <c r="S292" s="9"/>
      <c r="T292" s="9"/>
      <c r="U292" s="9">
        <f t="shared" si="39"/>
        <v>0</v>
      </c>
      <c r="V292" s="9"/>
      <c r="W292" s="9"/>
      <c r="X292" s="9">
        <f t="shared" si="40"/>
        <v>0</v>
      </c>
      <c r="Y292" s="9"/>
      <c r="Z292" s="9"/>
      <c r="AA292" s="10">
        <f t="shared" si="42"/>
        <v>4950000</v>
      </c>
      <c r="AB292" s="11"/>
    </row>
    <row r="293" spans="1:28" ht="15.75" hidden="1" x14ac:dyDescent="0.25">
      <c r="A293" s="39">
        <v>45743</v>
      </c>
      <c r="B293" s="33" t="s">
        <v>92</v>
      </c>
      <c r="C293" s="33">
        <v>3382500</v>
      </c>
      <c r="D293" s="33" t="s">
        <v>31</v>
      </c>
      <c r="E293" s="33" t="s">
        <v>197</v>
      </c>
      <c r="F293" s="33">
        <v>1375</v>
      </c>
      <c r="G293" s="33" t="s">
        <v>29</v>
      </c>
      <c r="H293" s="33"/>
      <c r="I293" s="20">
        <f t="shared" si="36"/>
        <v>0</v>
      </c>
      <c r="J293" s="34" t="s">
        <v>26</v>
      </c>
      <c r="K293" s="20" t="s">
        <v>923</v>
      </c>
      <c r="L293" s="9">
        <f t="shared" si="37"/>
        <v>0</v>
      </c>
      <c r="M293" s="9"/>
      <c r="N293" s="9"/>
      <c r="O293" s="9">
        <f t="shared" si="41"/>
        <v>0</v>
      </c>
      <c r="P293" s="9"/>
      <c r="Q293" s="9"/>
      <c r="R293" s="9">
        <f t="shared" si="38"/>
        <v>0</v>
      </c>
      <c r="S293" s="9"/>
      <c r="T293" s="9"/>
      <c r="U293" s="9">
        <f t="shared" si="39"/>
        <v>0</v>
      </c>
      <c r="V293" s="9"/>
      <c r="W293" s="9"/>
      <c r="X293" s="9">
        <f t="shared" si="40"/>
        <v>0</v>
      </c>
      <c r="Y293" s="9"/>
      <c r="Z293" s="9"/>
      <c r="AA293" s="10">
        <f t="shared" si="42"/>
        <v>3382500</v>
      </c>
      <c r="AB293" s="11"/>
    </row>
    <row r="294" spans="1:28" ht="15.75" hidden="1" x14ac:dyDescent="0.25">
      <c r="A294" s="39">
        <v>45743</v>
      </c>
      <c r="B294" s="33" t="s">
        <v>92</v>
      </c>
      <c r="C294" s="33">
        <v>3125000</v>
      </c>
      <c r="D294" s="33" t="s">
        <v>31</v>
      </c>
      <c r="E294" s="33" t="s">
        <v>205</v>
      </c>
      <c r="F294" s="33">
        <v>25</v>
      </c>
      <c r="G294" s="33" t="s">
        <v>51</v>
      </c>
      <c r="H294" s="33"/>
      <c r="I294" s="20">
        <f t="shared" si="36"/>
        <v>0</v>
      </c>
      <c r="J294" s="34" t="s">
        <v>26</v>
      </c>
      <c r="K294" s="20" t="s">
        <v>923</v>
      </c>
      <c r="L294" s="9">
        <f t="shared" si="37"/>
        <v>0</v>
      </c>
      <c r="M294" s="9"/>
      <c r="N294" s="9"/>
      <c r="O294" s="9">
        <f t="shared" si="41"/>
        <v>0</v>
      </c>
      <c r="P294" s="9"/>
      <c r="Q294" s="9"/>
      <c r="R294" s="9">
        <f t="shared" si="38"/>
        <v>0</v>
      </c>
      <c r="S294" s="9"/>
      <c r="T294" s="9"/>
      <c r="U294" s="9">
        <f t="shared" si="39"/>
        <v>0</v>
      </c>
      <c r="V294" s="9"/>
      <c r="W294" s="9"/>
      <c r="X294" s="9">
        <f t="shared" si="40"/>
        <v>0</v>
      </c>
      <c r="Y294" s="9"/>
      <c r="Z294" s="9"/>
      <c r="AA294" s="10">
        <f t="shared" si="42"/>
        <v>3125000</v>
      </c>
      <c r="AB294" s="11"/>
    </row>
    <row r="295" spans="1:28" ht="15.75" hidden="1" x14ac:dyDescent="0.25">
      <c r="A295" s="32">
        <v>45743</v>
      </c>
      <c r="B295" s="33" t="s">
        <v>191</v>
      </c>
      <c r="C295" s="33">
        <v>150000</v>
      </c>
      <c r="D295" s="33" t="s">
        <v>31</v>
      </c>
      <c r="E295" s="33" t="s">
        <v>470</v>
      </c>
      <c r="F295" s="33">
        <v>1</v>
      </c>
      <c r="G295" s="33" t="s">
        <v>25</v>
      </c>
      <c r="H295" s="33"/>
      <c r="I295" s="20">
        <f t="shared" si="36"/>
        <v>0</v>
      </c>
      <c r="J295" s="34" t="s">
        <v>26</v>
      </c>
      <c r="K295" s="20"/>
      <c r="L295" s="9">
        <f t="shared" si="37"/>
        <v>0</v>
      </c>
      <c r="M295" s="9"/>
      <c r="N295" s="9"/>
      <c r="O295" s="9">
        <f t="shared" si="41"/>
        <v>0</v>
      </c>
      <c r="P295" s="9"/>
      <c r="Q295" s="9"/>
      <c r="R295" s="9">
        <f t="shared" si="38"/>
        <v>0</v>
      </c>
      <c r="S295" s="9"/>
      <c r="T295" s="9"/>
      <c r="U295" s="9">
        <f t="shared" si="39"/>
        <v>0</v>
      </c>
      <c r="V295" s="9"/>
      <c r="W295" s="9"/>
      <c r="X295" s="9">
        <f t="shared" si="40"/>
        <v>0</v>
      </c>
      <c r="Y295" s="9"/>
      <c r="Z295" s="9"/>
      <c r="AA295" s="10">
        <f t="shared" si="42"/>
        <v>150000</v>
      </c>
      <c r="AB295" s="11"/>
    </row>
    <row r="296" spans="1:28" ht="15.75" hidden="1" x14ac:dyDescent="0.25">
      <c r="A296" s="39">
        <v>45744</v>
      </c>
      <c r="B296" s="35" t="s">
        <v>186</v>
      </c>
      <c r="C296" s="35">
        <v>960000</v>
      </c>
      <c r="D296" s="35" t="s">
        <v>31</v>
      </c>
      <c r="E296" s="35" t="s">
        <v>99</v>
      </c>
      <c r="F296" s="35">
        <v>2</v>
      </c>
      <c r="G296" s="35" t="s">
        <v>25</v>
      </c>
      <c r="H296" s="35"/>
      <c r="I296" s="20">
        <f t="shared" si="36"/>
        <v>0</v>
      </c>
      <c r="J296" s="41" t="s">
        <v>240</v>
      </c>
      <c r="K296" s="20"/>
      <c r="L296" s="9">
        <f t="shared" si="37"/>
        <v>0</v>
      </c>
      <c r="M296" s="9"/>
      <c r="N296" s="9"/>
      <c r="O296" s="9">
        <f t="shared" si="41"/>
        <v>960000</v>
      </c>
      <c r="P296" s="9">
        <v>960000</v>
      </c>
      <c r="Q296" s="9"/>
      <c r="R296" s="9">
        <f t="shared" si="38"/>
        <v>0</v>
      </c>
      <c r="S296" s="9"/>
      <c r="T296" s="9"/>
      <c r="U296" s="9">
        <f t="shared" si="39"/>
        <v>0</v>
      </c>
      <c r="V296" s="9"/>
      <c r="W296" s="9"/>
      <c r="X296" s="9">
        <f t="shared" si="40"/>
        <v>0</v>
      </c>
      <c r="Y296" s="9"/>
      <c r="Z296" s="9"/>
      <c r="AA296" s="10">
        <f t="shared" si="42"/>
        <v>0</v>
      </c>
      <c r="AB296" s="11">
        <v>45748</v>
      </c>
    </row>
    <row r="297" spans="1:28" ht="15.75" hidden="1" x14ac:dyDescent="0.25">
      <c r="A297" s="39">
        <v>45744</v>
      </c>
      <c r="B297" s="33" t="s">
        <v>775</v>
      </c>
      <c r="C297" s="33">
        <v>780000</v>
      </c>
      <c r="D297" s="33" t="s">
        <v>31</v>
      </c>
      <c r="E297" s="33" t="s">
        <v>102</v>
      </c>
      <c r="F297" s="33">
        <v>12</v>
      </c>
      <c r="G297" s="33" t="s">
        <v>74</v>
      </c>
      <c r="H297" s="33"/>
      <c r="I297" s="20">
        <f t="shared" si="36"/>
        <v>0</v>
      </c>
      <c r="J297" s="37" t="s">
        <v>240</v>
      </c>
      <c r="K297" s="20"/>
      <c r="L297" s="9">
        <f t="shared" si="37"/>
        <v>0</v>
      </c>
      <c r="M297" s="9"/>
      <c r="N297" s="9"/>
      <c r="O297" s="9">
        <f t="shared" si="41"/>
        <v>780000</v>
      </c>
      <c r="P297" s="9">
        <v>780000</v>
      </c>
      <c r="Q297" s="9"/>
      <c r="R297" s="9">
        <f t="shared" si="38"/>
        <v>0</v>
      </c>
      <c r="S297" s="9"/>
      <c r="T297" s="9"/>
      <c r="U297" s="9">
        <f t="shared" si="39"/>
        <v>0</v>
      </c>
      <c r="V297" s="9"/>
      <c r="W297" s="9"/>
      <c r="X297" s="9">
        <f t="shared" si="40"/>
        <v>0</v>
      </c>
      <c r="Y297" s="9"/>
      <c r="Z297" s="9"/>
      <c r="AA297" s="10">
        <f t="shared" si="42"/>
        <v>0</v>
      </c>
      <c r="AB297" s="11">
        <v>45748</v>
      </c>
    </row>
    <row r="298" spans="1:28" ht="15.75" hidden="1" x14ac:dyDescent="0.25">
      <c r="A298" s="39">
        <v>45744</v>
      </c>
      <c r="B298" s="33" t="s">
        <v>217</v>
      </c>
      <c r="C298" s="33">
        <v>500000</v>
      </c>
      <c r="D298" s="33" t="s">
        <v>41</v>
      </c>
      <c r="E298" s="33" t="s">
        <v>73</v>
      </c>
      <c r="F298" s="33">
        <v>10</v>
      </c>
      <c r="G298" s="33" t="s">
        <v>74</v>
      </c>
      <c r="H298" s="33"/>
      <c r="I298" s="20">
        <f t="shared" si="36"/>
        <v>0</v>
      </c>
      <c r="J298" s="31" t="s">
        <v>241</v>
      </c>
      <c r="K298" s="20"/>
      <c r="L298" s="9">
        <f t="shared" si="37"/>
        <v>500000</v>
      </c>
      <c r="M298" s="9">
        <v>500000</v>
      </c>
      <c r="N298" s="9"/>
      <c r="O298" s="9">
        <f t="shared" si="41"/>
        <v>0</v>
      </c>
      <c r="P298" s="9"/>
      <c r="Q298" s="9"/>
      <c r="R298" s="9">
        <f t="shared" si="38"/>
        <v>0</v>
      </c>
      <c r="S298" s="9"/>
      <c r="T298" s="9"/>
      <c r="U298" s="9">
        <f t="shared" si="39"/>
        <v>0</v>
      </c>
      <c r="V298" s="9"/>
      <c r="W298" s="9"/>
      <c r="X298" s="9">
        <f t="shared" si="40"/>
        <v>0</v>
      </c>
      <c r="Y298" s="9"/>
      <c r="Z298" s="9"/>
      <c r="AA298" s="10">
        <f t="shared" si="42"/>
        <v>0</v>
      </c>
      <c r="AB298" s="11">
        <v>45748</v>
      </c>
    </row>
    <row r="299" spans="1:28" ht="15.75" hidden="1" x14ac:dyDescent="0.25">
      <c r="A299" s="39">
        <v>45744</v>
      </c>
      <c r="B299" s="33" t="s">
        <v>217</v>
      </c>
      <c r="C299" s="33">
        <v>500000</v>
      </c>
      <c r="D299" s="33" t="s">
        <v>41</v>
      </c>
      <c r="E299" s="33" t="s">
        <v>130</v>
      </c>
      <c r="F299" s="33">
        <v>10</v>
      </c>
      <c r="G299" s="33" t="s">
        <v>51</v>
      </c>
      <c r="H299" s="33"/>
      <c r="I299" s="20">
        <f t="shared" si="36"/>
        <v>0</v>
      </c>
      <c r="J299" s="31" t="s">
        <v>241</v>
      </c>
      <c r="K299" s="20"/>
      <c r="L299" s="9">
        <f t="shared" si="37"/>
        <v>500000</v>
      </c>
      <c r="M299" s="9">
        <v>500000</v>
      </c>
      <c r="N299" s="9"/>
      <c r="O299" s="9">
        <f t="shared" si="41"/>
        <v>0</v>
      </c>
      <c r="P299" s="9"/>
      <c r="Q299" s="9"/>
      <c r="R299" s="9">
        <f t="shared" si="38"/>
        <v>0</v>
      </c>
      <c r="S299" s="9"/>
      <c r="T299" s="9"/>
      <c r="U299" s="9">
        <f t="shared" si="39"/>
        <v>0</v>
      </c>
      <c r="V299" s="9"/>
      <c r="W299" s="9"/>
      <c r="X299" s="9">
        <f t="shared" si="40"/>
        <v>0</v>
      </c>
      <c r="Y299" s="9"/>
      <c r="Z299" s="9"/>
      <c r="AA299" s="10">
        <f t="shared" si="42"/>
        <v>0</v>
      </c>
      <c r="AB299" s="11">
        <v>45748</v>
      </c>
    </row>
    <row r="300" spans="1:28" ht="15.75" hidden="1" x14ac:dyDescent="0.25">
      <c r="A300" s="39">
        <v>45744</v>
      </c>
      <c r="B300" s="33" t="s">
        <v>217</v>
      </c>
      <c r="C300" s="33">
        <v>225000</v>
      </c>
      <c r="D300" s="33" t="s">
        <v>41</v>
      </c>
      <c r="E300" s="33" t="s">
        <v>234</v>
      </c>
      <c r="F300" s="33">
        <v>2.5</v>
      </c>
      <c r="G300" s="33" t="s">
        <v>51</v>
      </c>
      <c r="H300" s="33"/>
      <c r="I300" s="20">
        <f t="shared" si="36"/>
        <v>0</v>
      </c>
      <c r="J300" s="31" t="s">
        <v>241</v>
      </c>
      <c r="K300" s="20"/>
      <c r="L300" s="9">
        <f t="shared" si="37"/>
        <v>225000</v>
      </c>
      <c r="M300" s="9">
        <v>225000</v>
      </c>
      <c r="N300" s="9"/>
      <c r="O300" s="9">
        <f t="shared" si="41"/>
        <v>0</v>
      </c>
      <c r="P300" s="9"/>
      <c r="Q300" s="9"/>
      <c r="R300" s="9">
        <f t="shared" si="38"/>
        <v>0</v>
      </c>
      <c r="S300" s="9"/>
      <c r="T300" s="9"/>
      <c r="U300" s="9">
        <f t="shared" si="39"/>
        <v>0</v>
      </c>
      <c r="V300" s="9"/>
      <c r="W300" s="9"/>
      <c r="X300" s="9">
        <f t="shared" si="40"/>
        <v>0</v>
      </c>
      <c r="Y300" s="9"/>
      <c r="Z300" s="9"/>
      <c r="AA300" s="10">
        <f t="shared" si="42"/>
        <v>0</v>
      </c>
      <c r="AB300" s="11">
        <v>45748</v>
      </c>
    </row>
    <row r="301" spans="1:28" ht="15.75" hidden="1" x14ac:dyDescent="0.25">
      <c r="A301" s="39">
        <v>45744</v>
      </c>
      <c r="B301" s="33" t="s">
        <v>217</v>
      </c>
      <c r="C301" s="33">
        <v>225000</v>
      </c>
      <c r="D301" s="33" t="s">
        <v>41</v>
      </c>
      <c r="E301" s="33" t="s">
        <v>235</v>
      </c>
      <c r="F301" s="33">
        <v>2.5</v>
      </c>
      <c r="G301" s="33" t="s">
        <v>51</v>
      </c>
      <c r="H301" s="33"/>
      <c r="I301" s="20">
        <f t="shared" si="36"/>
        <v>0</v>
      </c>
      <c r="J301" s="31" t="s">
        <v>241</v>
      </c>
      <c r="K301" s="20"/>
      <c r="L301" s="9">
        <f t="shared" si="37"/>
        <v>225000</v>
      </c>
      <c r="M301" s="9">
        <v>225000</v>
      </c>
      <c r="N301" s="9"/>
      <c r="O301" s="9">
        <f t="shared" si="41"/>
        <v>0</v>
      </c>
      <c r="P301" s="9"/>
      <c r="Q301" s="9"/>
      <c r="R301" s="9">
        <f t="shared" si="38"/>
        <v>0</v>
      </c>
      <c r="S301" s="9"/>
      <c r="T301" s="9"/>
      <c r="U301" s="9">
        <f t="shared" si="39"/>
        <v>0</v>
      </c>
      <c r="V301" s="9"/>
      <c r="W301" s="9"/>
      <c r="X301" s="9">
        <f t="shared" si="40"/>
        <v>0</v>
      </c>
      <c r="Y301" s="9"/>
      <c r="Z301" s="9"/>
      <c r="AA301" s="10">
        <f t="shared" si="42"/>
        <v>0</v>
      </c>
      <c r="AB301" s="11">
        <v>45748</v>
      </c>
    </row>
    <row r="302" spans="1:28" ht="15.75" hidden="1" x14ac:dyDescent="0.25">
      <c r="A302" s="39">
        <v>45744</v>
      </c>
      <c r="B302" s="33" t="s">
        <v>217</v>
      </c>
      <c r="C302" s="33">
        <v>225000</v>
      </c>
      <c r="D302" s="33" t="s">
        <v>41</v>
      </c>
      <c r="E302" s="33" t="s">
        <v>237</v>
      </c>
      <c r="F302" s="33">
        <v>2.5</v>
      </c>
      <c r="G302" s="33" t="s">
        <v>51</v>
      </c>
      <c r="H302" s="33"/>
      <c r="I302" s="20">
        <f t="shared" si="36"/>
        <v>0</v>
      </c>
      <c r="J302" s="31" t="s">
        <v>241</v>
      </c>
      <c r="K302" s="20"/>
      <c r="L302" s="9">
        <f t="shared" si="37"/>
        <v>225000</v>
      </c>
      <c r="M302" s="9">
        <v>225000</v>
      </c>
      <c r="N302" s="9"/>
      <c r="O302" s="9">
        <f t="shared" si="41"/>
        <v>0</v>
      </c>
      <c r="P302" s="9"/>
      <c r="Q302" s="9"/>
      <c r="R302" s="9">
        <f t="shared" si="38"/>
        <v>0</v>
      </c>
      <c r="S302" s="9"/>
      <c r="T302" s="9"/>
      <c r="U302" s="9">
        <f t="shared" si="39"/>
        <v>0</v>
      </c>
      <c r="V302" s="9"/>
      <c r="W302" s="9"/>
      <c r="X302" s="9">
        <f t="shared" si="40"/>
        <v>0</v>
      </c>
      <c r="Y302" s="9"/>
      <c r="Z302" s="9"/>
      <c r="AA302" s="10">
        <f t="shared" si="42"/>
        <v>0</v>
      </c>
      <c r="AB302" s="11">
        <v>45748</v>
      </c>
    </row>
    <row r="303" spans="1:28" ht="15.75" hidden="1" x14ac:dyDescent="0.25">
      <c r="A303" s="39">
        <v>45744</v>
      </c>
      <c r="B303" s="33" t="s">
        <v>217</v>
      </c>
      <c r="C303" s="33">
        <v>8400000</v>
      </c>
      <c r="D303" s="33" t="s">
        <v>41</v>
      </c>
      <c r="E303" s="33" t="s">
        <v>155</v>
      </c>
      <c r="F303" s="33">
        <v>2100</v>
      </c>
      <c r="G303" s="33" t="s">
        <v>29</v>
      </c>
      <c r="H303" s="33"/>
      <c r="I303" s="20">
        <f t="shared" si="36"/>
        <v>0</v>
      </c>
      <c r="J303" s="31" t="s">
        <v>241</v>
      </c>
      <c r="K303" s="20"/>
      <c r="L303" s="9">
        <f t="shared" si="37"/>
        <v>0</v>
      </c>
      <c r="M303" s="9"/>
      <c r="N303" s="9"/>
      <c r="O303" s="9">
        <f t="shared" si="41"/>
        <v>8400000</v>
      </c>
      <c r="P303" s="9"/>
      <c r="Q303" s="9">
        <v>8400000</v>
      </c>
      <c r="R303" s="9">
        <f t="shared" si="38"/>
        <v>0</v>
      </c>
      <c r="S303" s="9"/>
      <c r="T303" s="9"/>
      <c r="U303" s="9">
        <f t="shared" si="39"/>
        <v>0</v>
      </c>
      <c r="V303" s="9"/>
      <c r="W303" s="9"/>
      <c r="X303" s="9">
        <f t="shared" si="40"/>
        <v>0</v>
      </c>
      <c r="Y303" s="9"/>
      <c r="Z303" s="9"/>
      <c r="AA303" s="10">
        <f t="shared" si="42"/>
        <v>0</v>
      </c>
      <c r="AB303" s="11">
        <v>45758</v>
      </c>
    </row>
    <row r="304" spans="1:28" ht="15.75" hidden="1" x14ac:dyDescent="0.25">
      <c r="A304" s="39">
        <v>45744</v>
      </c>
      <c r="B304" s="33" t="s">
        <v>260</v>
      </c>
      <c r="C304" s="33">
        <v>300000</v>
      </c>
      <c r="D304" s="33" t="s">
        <v>41</v>
      </c>
      <c r="E304" s="33" t="s">
        <v>64</v>
      </c>
      <c r="F304" s="33">
        <v>2</v>
      </c>
      <c r="G304" s="33" t="s">
        <v>33</v>
      </c>
      <c r="H304" s="33"/>
      <c r="I304" s="20">
        <f t="shared" si="36"/>
        <v>0</v>
      </c>
      <c r="J304" s="37" t="s">
        <v>241</v>
      </c>
      <c r="K304" s="20"/>
      <c r="L304" s="9">
        <f t="shared" si="37"/>
        <v>0</v>
      </c>
      <c r="M304" s="9"/>
      <c r="N304" s="9"/>
      <c r="O304" s="9">
        <f t="shared" si="41"/>
        <v>0</v>
      </c>
      <c r="P304" s="9"/>
      <c r="Q304" s="9"/>
      <c r="R304" s="9">
        <f t="shared" si="38"/>
        <v>0</v>
      </c>
      <c r="S304" s="9"/>
      <c r="T304" s="9"/>
      <c r="U304" s="9">
        <f t="shared" si="39"/>
        <v>300000</v>
      </c>
      <c r="V304" s="9">
        <v>300000</v>
      </c>
      <c r="W304" s="9"/>
      <c r="X304" s="9">
        <f t="shared" si="40"/>
        <v>0</v>
      </c>
      <c r="Y304" s="9"/>
      <c r="Z304" s="9"/>
      <c r="AA304" s="10">
        <f t="shared" si="42"/>
        <v>0</v>
      </c>
      <c r="AB304" s="11">
        <v>45762</v>
      </c>
    </row>
    <row r="305" spans="1:28" ht="15.75" hidden="1" x14ac:dyDescent="0.25">
      <c r="A305" s="39">
        <v>45744</v>
      </c>
      <c r="B305" s="33" t="s">
        <v>217</v>
      </c>
      <c r="C305" s="33">
        <v>130000</v>
      </c>
      <c r="D305" s="33" t="s">
        <v>41</v>
      </c>
      <c r="E305" s="33" t="s">
        <v>102</v>
      </c>
      <c r="F305" s="33">
        <v>2</v>
      </c>
      <c r="G305" s="33" t="s">
        <v>74</v>
      </c>
      <c r="H305" s="33"/>
      <c r="I305" s="20">
        <f t="shared" si="36"/>
        <v>0</v>
      </c>
      <c r="J305" s="31" t="s">
        <v>241</v>
      </c>
      <c r="K305" s="20"/>
      <c r="L305" s="9">
        <f t="shared" si="37"/>
        <v>130000</v>
      </c>
      <c r="M305" s="9">
        <v>130000</v>
      </c>
      <c r="N305" s="9"/>
      <c r="O305" s="9">
        <f t="shared" si="41"/>
        <v>0</v>
      </c>
      <c r="P305" s="9"/>
      <c r="Q305" s="9"/>
      <c r="R305" s="9">
        <f t="shared" si="38"/>
        <v>0</v>
      </c>
      <c r="S305" s="9"/>
      <c r="T305" s="9"/>
      <c r="U305" s="9">
        <f t="shared" si="39"/>
        <v>0</v>
      </c>
      <c r="V305" s="9"/>
      <c r="W305" s="9"/>
      <c r="X305" s="9">
        <f t="shared" si="40"/>
        <v>0</v>
      </c>
      <c r="Y305" s="9"/>
      <c r="Z305" s="9"/>
      <c r="AA305" s="10">
        <f t="shared" si="42"/>
        <v>0</v>
      </c>
      <c r="AB305" s="11">
        <v>45748</v>
      </c>
    </row>
    <row r="306" spans="1:28" ht="15.75" hidden="1" x14ac:dyDescent="0.25">
      <c r="A306" s="39">
        <v>45744</v>
      </c>
      <c r="B306" s="33" t="s">
        <v>217</v>
      </c>
      <c r="C306" s="33">
        <v>1600000</v>
      </c>
      <c r="D306" s="33" t="s">
        <v>41</v>
      </c>
      <c r="E306" s="33" t="s">
        <v>155</v>
      </c>
      <c r="F306" s="33">
        <v>400</v>
      </c>
      <c r="G306" s="33" t="s">
        <v>29</v>
      </c>
      <c r="H306" s="33"/>
      <c r="I306" s="20">
        <f t="shared" si="36"/>
        <v>0</v>
      </c>
      <c r="J306" s="31" t="s">
        <v>241</v>
      </c>
      <c r="K306" s="20"/>
      <c r="L306" s="9">
        <f t="shared" si="37"/>
        <v>1600000</v>
      </c>
      <c r="M306" s="9">
        <v>1600000</v>
      </c>
      <c r="N306" s="9"/>
      <c r="O306" s="9">
        <f t="shared" si="41"/>
        <v>0</v>
      </c>
      <c r="P306" s="9"/>
      <c r="Q306" s="9"/>
      <c r="R306" s="9">
        <f t="shared" si="38"/>
        <v>0</v>
      </c>
      <c r="S306" s="9"/>
      <c r="T306" s="9"/>
      <c r="U306" s="9">
        <f t="shared" si="39"/>
        <v>0</v>
      </c>
      <c r="V306" s="9"/>
      <c r="W306" s="9"/>
      <c r="X306" s="9">
        <f t="shared" si="40"/>
        <v>0</v>
      </c>
      <c r="Y306" s="9"/>
      <c r="Z306" s="9"/>
      <c r="AA306" s="10">
        <f t="shared" si="42"/>
        <v>0</v>
      </c>
      <c r="AB306" s="11">
        <v>45748</v>
      </c>
    </row>
    <row r="307" spans="1:28" ht="15.75" hidden="1" x14ac:dyDescent="0.25">
      <c r="A307" s="39">
        <v>45744</v>
      </c>
      <c r="B307" s="33" t="s">
        <v>221</v>
      </c>
      <c r="C307" s="33">
        <v>700000</v>
      </c>
      <c r="D307" s="33" t="s">
        <v>41</v>
      </c>
      <c r="E307" s="33" t="s">
        <v>122</v>
      </c>
      <c r="F307" s="33">
        <v>10</v>
      </c>
      <c r="G307" s="33" t="s">
        <v>51</v>
      </c>
      <c r="H307" s="33"/>
      <c r="I307" s="20">
        <f t="shared" si="36"/>
        <v>0</v>
      </c>
      <c r="J307" s="34" t="s">
        <v>26</v>
      </c>
      <c r="K307" s="20"/>
      <c r="L307" s="9">
        <f t="shared" si="37"/>
        <v>0</v>
      </c>
      <c r="M307" s="9"/>
      <c r="N307" s="9"/>
      <c r="O307" s="9">
        <f t="shared" si="41"/>
        <v>0</v>
      </c>
      <c r="P307" s="9"/>
      <c r="Q307" s="9"/>
      <c r="R307" s="9">
        <f t="shared" si="38"/>
        <v>0</v>
      </c>
      <c r="S307" s="9"/>
      <c r="T307" s="9"/>
      <c r="U307" s="9">
        <f t="shared" si="39"/>
        <v>0</v>
      </c>
      <c r="V307" s="9"/>
      <c r="W307" s="9"/>
      <c r="X307" s="9">
        <f t="shared" si="40"/>
        <v>0</v>
      </c>
      <c r="Y307" s="9"/>
      <c r="Z307" s="9"/>
      <c r="AA307" s="10">
        <f t="shared" si="42"/>
        <v>700000</v>
      </c>
      <c r="AB307" s="11"/>
    </row>
    <row r="308" spans="1:28" ht="15.75" hidden="1" x14ac:dyDescent="0.25">
      <c r="A308" s="39">
        <v>45744</v>
      </c>
      <c r="B308" s="33" t="s">
        <v>221</v>
      </c>
      <c r="C308" s="33">
        <v>800000</v>
      </c>
      <c r="D308" s="33" t="s">
        <v>41</v>
      </c>
      <c r="E308" s="33" t="s">
        <v>166</v>
      </c>
      <c r="F308" s="33">
        <v>2</v>
      </c>
      <c r="G308" s="33" t="s">
        <v>23</v>
      </c>
      <c r="H308" s="33"/>
      <c r="I308" s="20">
        <f t="shared" si="36"/>
        <v>0</v>
      </c>
      <c r="J308" s="34" t="s">
        <v>26</v>
      </c>
      <c r="K308" s="20"/>
      <c r="L308" s="9">
        <f t="shared" si="37"/>
        <v>0</v>
      </c>
      <c r="M308" s="9"/>
      <c r="N308" s="9"/>
      <c r="O308" s="9">
        <f t="shared" si="41"/>
        <v>0</v>
      </c>
      <c r="P308" s="9"/>
      <c r="Q308" s="9"/>
      <c r="R308" s="9">
        <f t="shared" si="38"/>
        <v>0</v>
      </c>
      <c r="S308" s="9"/>
      <c r="T308" s="9"/>
      <c r="U308" s="9">
        <f t="shared" si="39"/>
        <v>0</v>
      </c>
      <c r="V308" s="9"/>
      <c r="W308" s="9"/>
      <c r="X308" s="9">
        <f t="shared" si="40"/>
        <v>0</v>
      </c>
      <c r="Y308" s="9"/>
      <c r="Z308" s="9"/>
      <c r="AA308" s="10">
        <f t="shared" si="42"/>
        <v>800000</v>
      </c>
      <c r="AB308" s="11"/>
    </row>
    <row r="309" spans="1:28" ht="15.75" hidden="1" x14ac:dyDescent="0.25">
      <c r="A309" s="32">
        <v>45744</v>
      </c>
      <c r="B309" s="33" t="s">
        <v>173</v>
      </c>
      <c r="C309" s="33">
        <v>1595000</v>
      </c>
      <c r="D309" s="33" t="s">
        <v>31</v>
      </c>
      <c r="E309" s="33" t="s">
        <v>64</v>
      </c>
      <c r="F309" s="33">
        <v>11</v>
      </c>
      <c r="G309" s="33" t="s">
        <v>33</v>
      </c>
      <c r="H309" s="33"/>
      <c r="I309" s="20">
        <f t="shared" si="36"/>
        <v>0</v>
      </c>
      <c r="J309" s="37" t="s">
        <v>240</v>
      </c>
      <c r="K309" s="20"/>
      <c r="L309" s="9">
        <f t="shared" si="37"/>
        <v>0</v>
      </c>
      <c r="M309" s="9"/>
      <c r="N309" s="9"/>
      <c r="O309" s="9">
        <f t="shared" si="41"/>
        <v>1595000</v>
      </c>
      <c r="P309" s="9">
        <v>1595000</v>
      </c>
      <c r="Q309" s="9"/>
      <c r="R309" s="9">
        <f t="shared" si="38"/>
        <v>0</v>
      </c>
      <c r="S309" s="9"/>
      <c r="T309" s="9"/>
      <c r="U309" s="9">
        <f t="shared" si="39"/>
        <v>0</v>
      </c>
      <c r="V309" s="9"/>
      <c r="W309" s="9"/>
      <c r="X309" s="9">
        <f t="shared" si="40"/>
        <v>0</v>
      </c>
      <c r="Y309" s="9"/>
      <c r="Z309" s="9"/>
      <c r="AA309" s="10">
        <f t="shared" si="42"/>
        <v>0</v>
      </c>
      <c r="AB309" s="11">
        <v>45748</v>
      </c>
    </row>
    <row r="310" spans="1:28" ht="15.75" hidden="1" x14ac:dyDescent="0.25">
      <c r="A310" s="32">
        <v>45744</v>
      </c>
      <c r="B310" s="33" t="s">
        <v>207</v>
      </c>
      <c r="C310" s="33">
        <v>1410000</v>
      </c>
      <c r="D310" s="33" t="s">
        <v>41</v>
      </c>
      <c r="E310" s="33" t="s">
        <v>110</v>
      </c>
      <c r="F310" s="33">
        <v>2000</v>
      </c>
      <c r="G310" s="33" t="s">
        <v>29</v>
      </c>
      <c r="H310" s="33"/>
      <c r="I310" s="20">
        <f t="shared" si="36"/>
        <v>0</v>
      </c>
      <c r="J310" s="37" t="s">
        <v>241</v>
      </c>
      <c r="K310" s="20"/>
      <c r="L310" s="9">
        <f t="shared" si="37"/>
        <v>0</v>
      </c>
      <c r="M310" s="9"/>
      <c r="N310" s="9"/>
      <c r="O310" s="9">
        <f t="shared" si="41"/>
        <v>0</v>
      </c>
      <c r="P310" s="9"/>
      <c r="Q310" s="9"/>
      <c r="R310" s="9">
        <f t="shared" si="38"/>
        <v>0</v>
      </c>
      <c r="S310" s="9"/>
      <c r="T310" s="9"/>
      <c r="U310" s="9">
        <f t="shared" si="39"/>
        <v>1410000</v>
      </c>
      <c r="V310" s="9">
        <v>1000000</v>
      </c>
      <c r="W310" s="9">
        <v>410000</v>
      </c>
      <c r="X310" s="9">
        <f t="shared" si="40"/>
        <v>0</v>
      </c>
      <c r="Y310" s="9"/>
      <c r="Z310" s="9"/>
      <c r="AA310" s="10">
        <f t="shared" si="42"/>
        <v>0</v>
      </c>
      <c r="AB310" s="11">
        <v>45749</v>
      </c>
    </row>
    <row r="311" spans="1:28" ht="15.75" hidden="1" x14ac:dyDescent="0.25">
      <c r="A311" s="39">
        <v>45745</v>
      </c>
      <c r="B311" s="33" t="s">
        <v>374</v>
      </c>
      <c r="C311" s="33">
        <v>690000</v>
      </c>
      <c r="D311" s="33" t="s">
        <v>31</v>
      </c>
      <c r="E311" s="33" t="s">
        <v>361</v>
      </c>
      <c r="F311" s="33">
        <v>3</v>
      </c>
      <c r="G311" s="33" t="s">
        <v>33</v>
      </c>
      <c r="H311" s="33"/>
      <c r="I311" s="20">
        <f t="shared" si="36"/>
        <v>0</v>
      </c>
      <c r="J311" s="37" t="s">
        <v>240</v>
      </c>
      <c r="K311" s="20"/>
      <c r="L311" s="9">
        <f t="shared" si="37"/>
        <v>0</v>
      </c>
      <c r="M311" s="9"/>
      <c r="N311" s="9"/>
      <c r="O311" s="9">
        <f t="shared" si="41"/>
        <v>690000</v>
      </c>
      <c r="P311" s="9">
        <v>690000</v>
      </c>
      <c r="Q311" s="9"/>
      <c r="R311" s="9">
        <f t="shared" si="38"/>
        <v>0</v>
      </c>
      <c r="S311" s="9"/>
      <c r="T311" s="9"/>
      <c r="U311" s="9">
        <f t="shared" si="39"/>
        <v>0</v>
      </c>
      <c r="V311" s="9"/>
      <c r="W311" s="9"/>
      <c r="X311" s="9">
        <f t="shared" si="40"/>
        <v>0</v>
      </c>
      <c r="Y311" s="9"/>
      <c r="Z311" s="9"/>
      <c r="AA311" s="10">
        <f t="shared" si="42"/>
        <v>0</v>
      </c>
      <c r="AB311" s="11">
        <v>45749</v>
      </c>
    </row>
    <row r="312" spans="1:28" ht="15.75" hidden="1" x14ac:dyDescent="0.25">
      <c r="A312" s="39">
        <v>45745</v>
      </c>
      <c r="B312" s="33" t="s">
        <v>862</v>
      </c>
      <c r="C312" s="33">
        <v>47025000</v>
      </c>
      <c r="D312" s="33" t="s">
        <v>31</v>
      </c>
      <c r="E312" s="33" t="s">
        <v>382</v>
      </c>
      <c r="F312" s="33">
        <v>10450</v>
      </c>
      <c r="G312" s="33" t="s">
        <v>267</v>
      </c>
      <c r="H312" s="33"/>
      <c r="I312" s="20">
        <f t="shared" si="36"/>
        <v>0</v>
      </c>
      <c r="J312" s="34" t="s">
        <v>26</v>
      </c>
      <c r="K312" s="20"/>
      <c r="L312" s="9">
        <f t="shared" si="37"/>
        <v>0</v>
      </c>
      <c r="M312" s="9"/>
      <c r="N312" s="9"/>
      <c r="O312" s="9">
        <f t="shared" si="41"/>
        <v>0</v>
      </c>
      <c r="P312" s="9"/>
      <c r="Q312" s="9"/>
      <c r="R312" s="9">
        <f t="shared" si="38"/>
        <v>0</v>
      </c>
      <c r="S312" s="9"/>
      <c r="T312" s="9"/>
      <c r="U312" s="9">
        <f t="shared" si="39"/>
        <v>0</v>
      </c>
      <c r="V312" s="9"/>
      <c r="W312" s="9"/>
      <c r="X312" s="9">
        <f t="shared" si="40"/>
        <v>0</v>
      </c>
      <c r="Y312" s="9"/>
      <c r="Z312" s="9"/>
      <c r="AA312" s="10">
        <f t="shared" si="42"/>
        <v>47025000</v>
      </c>
      <c r="AB312" s="11"/>
    </row>
    <row r="313" spans="1:28" ht="15.75" hidden="1" x14ac:dyDescent="0.25">
      <c r="A313" s="39">
        <v>45745</v>
      </c>
      <c r="B313" s="33" t="s">
        <v>48</v>
      </c>
      <c r="C313" s="33">
        <v>2000000</v>
      </c>
      <c r="D313" s="33" t="s">
        <v>31</v>
      </c>
      <c r="E313" s="33" t="s">
        <v>73</v>
      </c>
      <c r="F313" s="33">
        <v>40</v>
      </c>
      <c r="G313" s="33" t="s">
        <v>74</v>
      </c>
      <c r="H313" s="33"/>
      <c r="I313" s="20">
        <f t="shared" si="36"/>
        <v>0</v>
      </c>
      <c r="J313" s="37" t="s">
        <v>240</v>
      </c>
      <c r="K313" s="20"/>
      <c r="L313" s="9">
        <f t="shared" si="37"/>
        <v>0</v>
      </c>
      <c r="M313" s="9"/>
      <c r="N313" s="9"/>
      <c r="O313" s="9">
        <f t="shared" si="41"/>
        <v>2000000</v>
      </c>
      <c r="P313" s="9">
        <v>2000000</v>
      </c>
      <c r="Q313" s="9"/>
      <c r="R313" s="9">
        <f t="shared" si="38"/>
        <v>0</v>
      </c>
      <c r="S313" s="9"/>
      <c r="T313" s="9"/>
      <c r="U313" s="9">
        <f t="shared" si="39"/>
        <v>0</v>
      </c>
      <c r="V313" s="9"/>
      <c r="W313" s="9"/>
      <c r="X313" s="9">
        <f t="shared" si="40"/>
        <v>0</v>
      </c>
      <c r="Y313" s="9"/>
      <c r="Z313" s="9"/>
      <c r="AA313" s="10">
        <f t="shared" si="42"/>
        <v>0</v>
      </c>
      <c r="AB313" s="11">
        <v>45769</v>
      </c>
    </row>
    <row r="314" spans="1:28" ht="15.75" hidden="1" x14ac:dyDescent="0.25">
      <c r="A314" s="39">
        <v>45745</v>
      </c>
      <c r="B314" s="33" t="s">
        <v>217</v>
      </c>
      <c r="C314" s="33">
        <v>225000</v>
      </c>
      <c r="D314" s="33" t="s">
        <v>41</v>
      </c>
      <c r="E314" s="33" t="s">
        <v>234</v>
      </c>
      <c r="F314" s="33">
        <v>2.5</v>
      </c>
      <c r="G314" s="33" t="s">
        <v>51</v>
      </c>
      <c r="H314" s="33"/>
      <c r="I314" s="20">
        <f t="shared" si="36"/>
        <v>0</v>
      </c>
      <c r="J314" s="31" t="s">
        <v>241</v>
      </c>
      <c r="K314" s="20"/>
      <c r="L314" s="9">
        <f t="shared" si="37"/>
        <v>225000</v>
      </c>
      <c r="M314" s="9">
        <v>225000</v>
      </c>
      <c r="N314" s="9"/>
      <c r="O314" s="9">
        <f t="shared" si="41"/>
        <v>0</v>
      </c>
      <c r="P314" s="9"/>
      <c r="Q314" s="9"/>
      <c r="R314" s="9">
        <f t="shared" si="38"/>
        <v>0</v>
      </c>
      <c r="S314" s="9"/>
      <c r="T314" s="9"/>
      <c r="U314" s="9">
        <f t="shared" si="39"/>
        <v>0</v>
      </c>
      <c r="V314" s="9"/>
      <c r="W314" s="9"/>
      <c r="X314" s="9">
        <f t="shared" si="40"/>
        <v>0</v>
      </c>
      <c r="Y314" s="9"/>
      <c r="Z314" s="9"/>
      <c r="AA314" s="10">
        <f t="shared" si="42"/>
        <v>0</v>
      </c>
      <c r="AB314" s="11">
        <v>45748</v>
      </c>
    </row>
    <row r="315" spans="1:28" ht="15.75" hidden="1" x14ac:dyDescent="0.25">
      <c r="A315" s="39">
        <v>45745</v>
      </c>
      <c r="B315" s="33" t="s">
        <v>217</v>
      </c>
      <c r="C315" s="33">
        <v>225000</v>
      </c>
      <c r="D315" s="33" t="s">
        <v>41</v>
      </c>
      <c r="E315" s="33" t="s">
        <v>235</v>
      </c>
      <c r="F315" s="33">
        <v>2.5</v>
      </c>
      <c r="G315" s="33" t="s">
        <v>51</v>
      </c>
      <c r="H315" s="33"/>
      <c r="I315" s="20">
        <f t="shared" si="36"/>
        <v>0</v>
      </c>
      <c r="J315" s="31" t="s">
        <v>241</v>
      </c>
      <c r="K315" s="20"/>
      <c r="L315" s="9">
        <f t="shared" si="37"/>
        <v>225000</v>
      </c>
      <c r="M315" s="9">
        <v>225000</v>
      </c>
      <c r="N315" s="9"/>
      <c r="O315" s="9">
        <f t="shared" si="41"/>
        <v>0</v>
      </c>
      <c r="P315" s="9"/>
      <c r="Q315" s="9"/>
      <c r="R315" s="9">
        <f t="shared" si="38"/>
        <v>0</v>
      </c>
      <c r="S315" s="9"/>
      <c r="T315" s="9"/>
      <c r="U315" s="9">
        <f t="shared" si="39"/>
        <v>0</v>
      </c>
      <c r="V315" s="9"/>
      <c r="W315" s="9"/>
      <c r="X315" s="9">
        <f t="shared" si="40"/>
        <v>0</v>
      </c>
      <c r="Y315" s="9"/>
      <c r="Z315" s="9"/>
      <c r="AA315" s="10">
        <f t="shared" si="42"/>
        <v>0</v>
      </c>
      <c r="AB315" s="11">
        <v>45748</v>
      </c>
    </row>
    <row r="316" spans="1:28" ht="15.75" hidden="1" x14ac:dyDescent="0.25">
      <c r="A316" s="39">
        <v>45745</v>
      </c>
      <c r="B316" s="33" t="s">
        <v>217</v>
      </c>
      <c r="C316" s="33">
        <v>225000</v>
      </c>
      <c r="D316" s="33" t="s">
        <v>41</v>
      </c>
      <c r="E316" s="33" t="s">
        <v>237</v>
      </c>
      <c r="F316" s="33">
        <v>2.5</v>
      </c>
      <c r="G316" s="33" t="s">
        <v>51</v>
      </c>
      <c r="H316" s="33"/>
      <c r="I316" s="20">
        <f t="shared" si="36"/>
        <v>0</v>
      </c>
      <c r="J316" s="31" t="s">
        <v>241</v>
      </c>
      <c r="K316" s="20"/>
      <c r="L316" s="9">
        <f t="shared" si="37"/>
        <v>225000</v>
      </c>
      <c r="M316" s="9">
        <v>225000</v>
      </c>
      <c r="N316" s="9"/>
      <c r="O316" s="9">
        <f t="shared" si="41"/>
        <v>0</v>
      </c>
      <c r="P316" s="9"/>
      <c r="Q316" s="9"/>
      <c r="R316" s="9">
        <f t="shared" si="38"/>
        <v>0</v>
      </c>
      <c r="S316" s="9"/>
      <c r="T316" s="9"/>
      <c r="U316" s="9">
        <f t="shared" si="39"/>
        <v>0</v>
      </c>
      <c r="V316" s="9"/>
      <c r="W316" s="9"/>
      <c r="X316" s="9">
        <f t="shared" si="40"/>
        <v>0</v>
      </c>
      <c r="Y316" s="9"/>
      <c r="Z316" s="9"/>
      <c r="AA316" s="10">
        <f t="shared" si="42"/>
        <v>0</v>
      </c>
      <c r="AB316" s="11">
        <v>45748</v>
      </c>
    </row>
    <row r="317" spans="1:28" ht="15.75" hidden="1" x14ac:dyDescent="0.25">
      <c r="A317" s="32">
        <v>45745</v>
      </c>
      <c r="B317" s="33" t="s">
        <v>217</v>
      </c>
      <c r="C317" s="33">
        <v>2400000</v>
      </c>
      <c r="D317" s="33" t="s">
        <v>41</v>
      </c>
      <c r="E317" s="33" t="s">
        <v>155</v>
      </c>
      <c r="F317" s="33">
        <v>600</v>
      </c>
      <c r="G317" s="33" t="s">
        <v>29</v>
      </c>
      <c r="H317" s="33"/>
      <c r="I317" s="20">
        <f t="shared" si="36"/>
        <v>0</v>
      </c>
      <c r="J317" s="31" t="s">
        <v>241</v>
      </c>
      <c r="K317" s="20"/>
      <c r="L317" s="9">
        <f t="shared" si="37"/>
        <v>0</v>
      </c>
      <c r="M317" s="9"/>
      <c r="N317" s="9"/>
      <c r="O317" s="9">
        <f t="shared" si="41"/>
        <v>2400000</v>
      </c>
      <c r="P317" s="9"/>
      <c r="Q317" s="9">
        <v>2400000</v>
      </c>
      <c r="R317" s="9">
        <f t="shared" si="38"/>
        <v>0</v>
      </c>
      <c r="S317" s="9"/>
      <c r="T317" s="9"/>
      <c r="U317" s="9">
        <f t="shared" si="39"/>
        <v>0</v>
      </c>
      <c r="V317" s="9"/>
      <c r="W317" s="9"/>
      <c r="X317" s="9">
        <f t="shared" si="40"/>
        <v>0</v>
      </c>
      <c r="Y317" s="9"/>
      <c r="Z317" s="9"/>
      <c r="AA317" s="10">
        <f t="shared" si="42"/>
        <v>0</v>
      </c>
      <c r="AB317" s="11">
        <v>45758</v>
      </c>
    </row>
    <row r="318" spans="1:28" ht="15.75" hidden="1" x14ac:dyDescent="0.25">
      <c r="A318" s="32">
        <v>45748</v>
      </c>
      <c r="B318" s="33" t="s">
        <v>489</v>
      </c>
      <c r="C318" s="33"/>
      <c r="D318" s="33" t="s">
        <v>31</v>
      </c>
      <c r="E318" s="33" t="s">
        <v>65</v>
      </c>
      <c r="F318" s="33">
        <v>375</v>
      </c>
      <c r="G318" s="33" t="s">
        <v>29</v>
      </c>
      <c r="H318" s="33">
        <v>3160</v>
      </c>
      <c r="I318" s="20">
        <f t="shared" si="36"/>
        <v>1185000</v>
      </c>
      <c r="J318" s="37" t="s">
        <v>241</v>
      </c>
      <c r="K318" s="20"/>
      <c r="L318" s="9">
        <f t="shared" ref="L318:L330" si="43">M318+N318</f>
        <v>0</v>
      </c>
      <c r="M318" s="9"/>
      <c r="N318" s="9"/>
      <c r="O318" s="9">
        <f t="shared" ref="O318:O330" si="44">P318+Q318</f>
        <v>0</v>
      </c>
      <c r="P318" s="9"/>
      <c r="Q318" s="9"/>
      <c r="R318" s="9">
        <f t="shared" ref="R318:R330" si="45">S318+T318</f>
        <v>0</v>
      </c>
      <c r="S318" s="9"/>
      <c r="T318" s="9"/>
      <c r="U318" s="9">
        <f t="shared" ref="U318:U330" si="46">V318+W318</f>
        <v>1185000</v>
      </c>
      <c r="V318" s="9">
        <v>1185000</v>
      </c>
      <c r="W318" s="9"/>
      <c r="X318" s="9">
        <f t="shared" ref="X318:X330" si="47">Y318+Z318</f>
        <v>0</v>
      </c>
      <c r="Y318" s="9"/>
      <c r="Z318" s="9"/>
      <c r="AA318" s="10">
        <f t="shared" ref="AA318:AA330" si="48">C318+I318-L318-O318-U318-X318-R318</f>
        <v>0</v>
      </c>
      <c r="AB318" s="11">
        <v>45748</v>
      </c>
    </row>
    <row r="319" spans="1:28" ht="15.75" hidden="1" x14ac:dyDescent="0.25">
      <c r="A319" s="32">
        <v>45748</v>
      </c>
      <c r="B319" s="33" t="s">
        <v>862</v>
      </c>
      <c r="C319" s="33"/>
      <c r="D319" s="33" t="s">
        <v>31</v>
      </c>
      <c r="E319" s="33" t="s">
        <v>382</v>
      </c>
      <c r="F319" s="33">
        <v>10110</v>
      </c>
      <c r="G319" s="33" t="s">
        <v>267</v>
      </c>
      <c r="H319" s="33">
        <v>4500</v>
      </c>
      <c r="I319" s="20">
        <f t="shared" si="36"/>
        <v>45495000</v>
      </c>
      <c r="J319" s="37" t="s">
        <v>240</v>
      </c>
      <c r="K319" s="20"/>
      <c r="L319" s="9">
        <f t="shared" si="43"/>
        <v>0</v>
      </c>
      <c r="M319" s="9"/>
      <c r="N319" s="9"/>
      <c r="O319" s="9">
        <f t="shared" si="44"/>
        <v>45495000</v>
      </c>
      <c r="P319" s="9">
        <v>45495000</v>
      </c>
      <c r="Q319" s="9"/>
      <c r="R319" s="9">
        <f t="shared" si="45"/>
        <v>0</v>
      </c>
      <c r="S319" s="9"/>
      <c r="T319" s="9"/>
      <c r="U319" s="9">
        <f t="shared" si="46"/>
        <v>0</v>
      </c>
      <c r="V319" s="9"/>
      <c r="W319" s="9"/>
      <c r="X319" s="9">
        <f t="shared" si="47"/>
        <v>0</v>
      </c>
      <c r="Y319" s="9"/>
      <c r="Z319" s="9"/>
      <c r="AA319" s="10">
        <f t="shared" si="48"/>
        <v>0</v>
      </c>
      <c r="AB319" s="11">
        <v>45751</v>
      </c>
    </row>
    <row r="320" spans="1:28" ht="15.75" hidden="1" x14ac:dyDescent="0.25">
      <c r="A320" s="32">
        <v>45748</v>
      </c>
      <c r="B320" s="33" t="s">
        <v>312</v>
      </c>
      <c r="C320" s="33"/>
      <c r="D320" s="33" t="s">
        <v>31</v>
      </c>
      <c r="E320" s="33" t="s">
        <v>110</v>
      </c>
      <c r="F320" s="33">
        <v>600</v>
      </c>
      <c r="G320" s="33" t="s">
        <v>29</v>
      </c>
      <c r="H320" s="33">
        <v>1800</v>
      </c>
      <c r="I320" s="20">
        <f t="shared" si="36"/>
        <v>1080000</v>
      </c>
      <c r="J320" s="37" t="s">
        <v>241</v>
      </c>
      <c r="K320" s="20"/>
      <c r="L320" s="9">
        <f t="shared" si="43"/>
        <v>0</v>
      </c>
      <c r="M320" s="9"/>
      <c r="N320" s="9"/>
      <c r="O320" s="9">
        <f t="shared" si="44"/>
        <v>0</v>
      </c>
      <c r="P320" s="9"/>
      <c r="Q320" s="9"/>
      <c r="R320" s="9">
        <f t="shared" si="45"/>
        <v>0</v>
      </c>
      <c r="S320" s="9"/>
      <c r="T320" s="9"/>
      <c r="U320" s="9">
        <f t="shared" si="46"/>
        <v>1080000</v>
      </c>
      <c r="V320" s="9">
        <v>1080000</v>
      </c>
      <c r="W320" s="9"/>
      <c r="X320" s="9">
        <f t="shared" si="47"/>
        <v>0</v>
      </c>
      <c r="Y320" s="9"/>
      <c r="Z320" s="9"/>
      <c r="AA320" s="10">
        <f t="shared" si="48"/>
        <v>0</v>
      </c>
      <c r="AB320" s="11">
        <v>45751</v>
      </c>
    </row>
    <row r="321" spans="1:28" ht="15.75" hidden="1" x14ac:dyDescent="0.25">
      <c r="A321" s="32">
        <v>45748</v>
      </c>
      <c r="B321" s="33" t="s">
        <v>217</v>
      </c>
      <c r="C321" s="33"/>
      <c r="D321" s="33" t="s">
        <v>41</v>
      </c>
      <c r="E321" s="33" t="s">
        <v>99</v>
      </c>
      <c r="F321" s="33">
        <v>4</v>
      </c>
      <c r="G321" s="33" t="s">
        <v>25</v>
      </c>
      <c r="H321" s="33">
        <v>480000</v>
      </c>
      <c r="I321" s="20">
        <f t="shared" si="36"/>
        <v>1920000</v>
      </c>
      <c r="J321" s="31" t="s">
        <v>241</v>
      </c>
      <c r="K321" s="20"/>
      <c r="L321" s="9">
        <f t="shared" si="43"/>
        <v>0</v>
      </c>
      <c r="M321" s="9"/>
      <c r="N321" s="9"/>
      <c r="O321" s="9">
        <f t="shared" si="44"/>
        <v>1920000</v>
      </c>
      <c r="P321" s="9"/>
      <c r="Q321" s="9">
        <v>1920000</v>
      </c>
      <c r="R321" s="9">
        <f t="shared" si="45"/>
        <v>0</v>
      </c>
      <c r="S321" s="9"/>
      <c r="T321" s="9"/>
      <c r="U321" s="9">
        <f t="shared" si="46"/>
        <v>0</v>
      </c>
      <c r="V321" s="9"/>
      <c r="W321" s="9"/>
      <c r="X321" s="9">
        <f t="shared" si="47"/>
        <v>0</v>
      </c>
      <c r="Y321" s="9"/>
      <c r="Z321" s="9"/>
      <c r="AA321" s="10">
        <f t="shared" si="48"/>
        <v>0</v>
      </c>
      <c r="AB321" s="11">
        <v>45758</v>
      </c>
    </row>
    <row r="322" spans="1:28" ht="15.75" hidden="1" x14ac:dyDescent="0.25">
      <c r="A322" s="32">
        <v>45748</v>
      </c>
      <c r="B322" s="33" t="s">
        <v>217</v>
      </c>
      <c r="C322" s="33"/>
      <c r="D322" s="33" t="s">
        <v>41</v>
      </c>
      <c r="E322" s="33" t="s">
        <v>707</v>
      </c>
      <c r="F322" s="33">
        <v>2500</v>
      </c>
      <c r="G322" s="33" t="s">
        <v>29</v>
      </c>
      <c r="H322" s="33">
        <v>4000</v>
      </c>
      <c r="I322" s="20">
        <f t="shared" si="36"/>
        <v>10000000</v>
      </c>
      <c r="J322" s="30" t="s">
        <v>43</v>
      </c>
      <c r="K322" s="20"/>
      <c r="L322" s="9">
        <f t="shared" si="43"/>
        <v>0</v>
      </c>
      <c r="M322" s="9"/>
      <c r="N322" s="9"/>
      <c r="O322" s="9">
        <f t="shared" si="44"/>
        <v>9432000</v>
      </c>
      <c r="P322" s="9"/>
      <c r="Q322" s="9">
        <v>9432000</v>
      </c>
      <c r="R322" s="9">
        <f t="shared" si="45"/>
        <v>0</v>
      </c>
      <c r="S322" s="9"/>
      <c r="T322" s="9"/>
      <c r="U322" s="9">
        <f t="shared" si="46"/>
        <v>0</v>
      </c>
      <c r="V322" s="9"/>
      <c r="W322" s="9"/>
      <c r="X322" s="9">
        <f t="shared" si="47"/>
        <v>0</v>
      </c>
      <c r="Y322" s="9"/>
      <c r="Z322" s="9"/>
      <c r="AA322" s="10">
        <f t="shared" si="48"/>
        <v>568000</v>
      </c>
      <c r="AB322" s="11">
        <v>45758</v>
      </c>
    </row>
    <row r="323" spans="1:28" ht="15.75" hidden="1" x14ac:dyDescent="0.25">
      <c r="A323" s="32">
        <v>45748</v>
      </c>
      <c r="B323" s="33" t="s">
        <v>217</v>
      </c>
      <c r="C323" s="35"/>
      <c r="D323" s="33" t="s">
        <v>41</v>
      </c>
      <c r="E323" s="35" t="s">
        <v>403</v>
      </c>
      <c r="F323" s="35">
        <v>1</v>
      </c>
      <c r="G323" s="33" t="s">
        <v>25</v>
      </c>
      <c r="H323" s="35">
        <v>75000</v>
      </c>
      <c r="I323" s="20">
        <f t="shared" si="36"/>
        <v>75000</v>
      </c>
      <c r="J323" s="31" t="s">
        <v>241</v>
      </c>
      <c r="K323" s="20"/>
      <c r="L323" s="9">
        <f t="shared" si="43"/>
        <v>75000</v>
      </c>
      <c r="M323" s="9">
        <v>75000</v>
      </c>
      <c r="N323" s="9"/>
      <c r="O323" s="9">
        <f t="shared" si="44"/>
        <v>0</v>
      </c>
      <c r="P323" s="9"/>
      <c r="Q323" s="9"/>
      <c r="R323" s="9">
        <f t="shared" si="45"/>
        <v>0</v>
      </c>
      <c r="S323" s="9"/>
      <c r="T323" s="9"/>
      <c r="U323" s="9">
        <f t="shared" si="46"/>
        <v>0</v>
      </c>
      <c r="V323" s="9"/>
      <c r="W323" s="9"/>
      <c r="X323" s="9">
        <f t="shared" si="47"/>
        <v>0</v>
      </c>
      <c r="Y323" s="9"/>
      <c r="Z323" s="9"/>
      <c r="AA323" s="10">
        <f t="shared" si="48"/>
        <v>0</v>
      </c>
      <c r="AB323" s="11">
        <v>45748</v>
      </c>
    </row>
    <row r="324" spans="1:28" ht="15.75" hidden="1" x14ac:dyDescent="0.25">
      <c r="A324" s="32">
        <v>45748</v>
      </c>
      <c r="B324" s="33" t="s">
        <v>217</v>
      </c>
      <c r="C324" s="33"/>
      <c r="D324" s="33" t="s">
        <v>41</v>
      </c>
      <c r="E324" s="35" t="s">
        <v>160</v>
      </c>
      <c r="F324" s="35">
        <v>1</v>
      </c>
      <c r="G324" s="33" t="s">
        <v>25</v>
      </c>
      <c r="H324" s="33">
        <v>95000</v>
      </c>
      <c r="I324" s="20">
        <f t="shared" si="36"/>
        <v>95000</v>
      </c>
      <c r="J324" s="31" t="s">
        <v>241</v>
      </c>
      <c r="K324" s="20"/>
      <c r="L324" s="9">
        <f t="shared" si="43"/>
        <v>95000</v>
      </c>
      <c r="M324" s="9">
        <v>95000</v>
      </c>
      <c r="N324" s="9"/>
      <c r="O324" s="9">
        <f t="shared" si="44"/>
        <v>0</v>
      </c>
      <c r="P324" s="9"/>
      <c r="Q324" s="9"/>
      <c r="R324" s="9">
        <f t="shared" si="45"/>
        <v>0</v>
      </c>
      <c r="S324" s="9"/>
      <c r="T324" s="9"/>
      <c r="U324" s="9">
        <f t="shared" si="46"/>
        <v>0</v>
      </c>
      <c r="V324" s="9"/>
      <c r="W324" s="9"/>
      <c r="X324" s="9">
        <f t="shared" si="47"/>
        <v>0</v>
      </c>
      <c r="Y324" s="9"/>
      <c r="Z324" s="9"/>
      <c r="AA324" s="10">
        <f t="shared" si="48"/>
        <v>0</v>
      </c>
      <c r="AB324" s="11">
        <v>45748</v>
      </c>
    </row>
    <row r="325" spans="1:28" ht="15.75" hidden="1" x14ac:dyDescent="0.25">
      <c r="A325" s="32">
        <v>45748</v>
      </c>
      <c r="B325" s="33" t="s">
        <v>217</v>
      </c>
      <c r="C325" s="33"/>
      <c r="D325" s="33" t="s">
        <v>41</v>
      </c>
      <c r="E325" s="33" t="s">
        <v>192</v>
      </c>
      <c r="F325" s="33">
        <v>190</v>
      </c>
      <c r="G325" s="33" t="s">
        <v>29</v>
      </c>
      <c r="H325" s="33">
        <v>1000</v>
      </c>
      <c r="I325" s="20">
        <f t="shared" si="36"/>
        <v>190000</v>
      </c>
      <c r="J325" s="31" t="s">
        <v>241</v>
      </c>
      <c r="K325" s="20"/>
      <c r="L325" s="9">
        <f t="shared" si="43"/>
        <v>190000</v>
      </c>
      <c r="M325" s="9">
        <v>190000</v>
      </c>
      <c r="N325" s="9"/>
      <c r="O325" s="9">
        <f t="shared" si="44"/>
        <v>0</v>
      </c>
      <c r="P325" s="9"/>
      <c r="Q325" s="9"/>
      <c r="R325" s="9">
        <f t="shared" si="45"/>
        <v>0</v>
      </c>
      <c r="S325" s="9"/>
      <c r="T325" s="9"/>
      <c r="U325" s="9">
        <f t="shared" si="46"/>
        <v>0</v>
      </c>
      <c r="V325" s="9"/>
      <c r="W325" s="9"/>
      <c r="X325" s="9">
        <f t="shared" si="47"/>
        <v>0</v>
      </c>
      <c r="Y325" s="9"/>
      <c r="Z325" s="9"/>
      <c r="AA325" s="10">
        <f t="shared" si="48"/>
        <v>0</v>
      </c>
      <c r="AB325" s="11">
        <v>45748</v>
      </c>
    </row>
    <row r="326" spans="1:28" ht="15.75" hidden="1" x14ac:dyDescent="0.25">
      <c r="A326" s="32">
        <v>45748</v>
      </c>
      <c r="B326" s="33" t="s">
        <v>645</v>
      </c>
      <c r="C326" s="33"/>
      <c r="D326" s="33" t="s">
        <v>31</v>
      </c>
      <c r="E326" s="33" t="s">
        <v>64</v>
      </c>
      <c r="F326" s="33">
        <v>7</v>
      </c>
      <c r="G326" s="33" t="s">
        <v>33</v>
      </c>
      <c r="H326" s="33">
        <v>150000</v>
      </c>
      <c r="I326" s="20">
        <f t="shared" si="36"/>
        <v>1050000</v>
      </c>
      <c r="J326" s="37" t="s">
        <v>241</v>
      </c>
      <c r="K326" s="20"/>
      <c r="L326" s="9">
        <f t="shared" si="43"/>
        <v>150000</v>
      </c>
      <c r="M326" s="9">
        <v>150000</v>
      </c>
      <c r="N326" s="9"/>
      <c r="O326" s="9">
        <f t="shared" si="44"/>
        <v>900000</v>
      </c>
      <c r="P326" s="9">
        <v>900000</v>
      </c>
      <c r="Q326" s="9"/>
      <c r="R326" s="9">
        <f t="shared" si="45"/>
        <v>0</v>
      </c>
      <c r="S326" s="9"/>
      <c r="T326" s="9"/>
      <c r="U326" s="9">
        <f t="shared" si="46"/>
        <v>0</v>
      </c>
      <c r="V326" s="9"/>
      <c r="W326" s="9"/>
      <c r="X326" s="9">
        <f t="shared" si="47"/>
        <v>0</v>
      </c>
      <c r="Y326" s="9"/>
      <c r="Z326" s="9"/>
      <c r="AA326" s="10">
        <f t="shared" si="48"/>
        <v>0</v>
      </c>
      <c r="AB326" s="11">
        <v>45748</v>
      </c>
    </row>
    <row r="327" spans="1:28" ht="15.75" hidden="1" x14ac:dyDescent="0.25">
      <c r="A327" s="32">
        <v>45748</v>
      </c>
      <c r="B327" s="33" t="s">
        <v>221</v>
      </c>
      <c r="C327" s="33"/>
      <c r="D327" s="33" t="s">
        <v>41</v>
      </c>
      <c r="E327" s="33" t="s">
        <v>228</v>
      </c>
      <c r="F327" s="33">
        <v>1</v>
      </c>
      <c r="G327" s="33" t="s">
        <v>138</v>
      </c>
      <c r="H327" s="33">
        <v>1200000</v>
      </c>
      <c r="I327" s="20">
        <f>F327*H327</f>
        <v>1200000</v>
      </c>
      <c r="J327" s="34" t="s">
        <v>26</v>
      </c>
      <c r="K327" s="20"/>
      <c r="L327" s="9">
        <f t="shared" si="43"/>
        <v>0</v>
      </c>
      <c r="M327" s="9"/>
      <c r="N327" s="9"/>
      <c r="O327" s="9">
        <f t="shared" si="44"/>
        <v>0</v>
      </c>
      <c r="P327" s="9"/>
      <c r="Q327" s="9"/>
      <c r="R327" s="9">
        <f t="shared" si="45"/>
        <v>0</v>
      </c>
      <c r="S327" s="9"/>
      <c r="T327" s="9"/>
      <c r="U327" s="9">
        <f t="shared" si="46"/>
        <v>0</v>
      </c>
      <c r="V327" s="9"/>
      <c r="W327" s="9"/>
      <c r="X327" s="9">
        <f t="shared" si="47"/>
        <v>0</v>
      </c>
      <c r="Y327" s="9"/>
      <c r="Z327" s="9"/>
      <c r="AA327" s="10">
        <f t="shared" si="48"/>
        <v>1200000</v>
      </c>
      <c r="AB327" s="11"/>
    </row>
    <row r="328" spans="1:28" ht="15.75" hidden="1" x14ac:dyDescent="0.25">
      <c r="A328" s="32">
        <v>45748</v>
      </c>
      <c r="B328" s="33" t="s">
        <v>892</v>
      </c>
      <c r="C328" s="33"/>
      <c r="D328" s="33" t="s">
        <v>31</v>
      </c>
      <c r="E328" s="33" t="s">
        <v>552</v>
      </c>
      <c r="F328" s="33">
        <v>1</v>
      </c>
      <c r="G328" s="33" t="s">
        <v>33</v>
      </c>
      <c r="H328" s="33">
        <v>390000</v>
      </c>
      <c r="I328" s="20">
        <f>F328*H328</f>
        <v>390000</v>
      </c>
      <c r="J328" s="37" t="s">
        <v>240</v>
      </c>
      <c r="K328" s="20"/>
      <c r="L328" s="9">
        <f t="shared" si="43"/>
        <v>0</v>
      </c>
      <c r="M328" s="9"/>
      <c r="N328" s="9"/>
      <c r="O328" s="9">
        <f t="shared" si="44"/>
        <v>390000</v>
      </c>
      <c r="P328" s="9">
        <v>390000</v>
      </c>
      <c r="Q328" s="9"/>
      <c r="R328" s="9">
        <f t="shared" si="45"/>
        <v>0</v>
      </c>
      <c r="S328" s="9"/>
      <c r="T328" s="9"/>
      <c r="U328" s="9">
        <f t="shared" si="46"/>
        <v>0</v>
      </c>
      <c r="V328" s="9"/>
      <c r="W328" s="9"/>
      <c r="X328" s="9">
        <f t="shared" si="47"/>
        <v>0</v>
      </c>
      <c r="Y328" s="9"/>
      <c r="Z328" s="9"/>
      <c r="AA328" s="10">
        <f t="shared" si="48"/>
        <v>0</v>
      </c>
      <c r="AB328" s="11">
        <v>45749</v>
      </c>
    </row>
    <row r="329" spans="1:28" ht="15.75" hidden="1" x14ac:dyDescent="0.25">
      <c r="A329" s="32">
        <v>45748</v>
      </c>
      <c r="B329" s="33" t="s">
        <v>892</v>
      </c>
      <c r="C329" s="33"/>
      <c r="D329" s="33" t="s">
        <v>31</v>
      </c>
      <c r="E329" s="33" t="s">
        <v>294</v>
      </c>
      <c r="F329" s="33">
        <v>10</v>
      </c>
      <c r="G329" s="33" t="s">
        <v>33</v>
      </c>
      <c r="H329" s="33">
        <v>225000</v>
      </c>
      <c r="I329" s="20">
        <f>F329*H329</f>
        <v>2250000</v>
      </c>
      <c r="J329" s="37" t="s">
        <v>240</v>
      </c>
      <c r="K329" s="20"/>
      <c r="L329" s="9">
        <f t="shared" si="43"/>
        <v>0</v>
      </c>
      <c r="M329" s="9"/>
      <c r="N329" s="9"/>
      <c r="O329" s="9">
        <f t="shared" si="44"/>
        <v>2250000</v>
      </c>
      <c r="P329" s="9">
        <v>2250000</v>
      </c>
      <c r="Q329" s="9"/>
      <c r="R329" s="9">
        <f t="shared" si="45"/>
        <v>0</v>
      </c>
      <c r="S329" s="9"/>
      <c r="T329" s="9"/>
      <c r="U329" s="9">
        <f t="shared" si="46"/>
        <v>0</v>
      </c>
      <c r="V329" s="9"/>
      <c r="W329" s="9"/>
      <c r="X329" s="9">
        <f t="shared" si="47"/>
        <v>0</v>
      </c>
      <c r="Y329" s="9"/>
      <c r="Z329" s="9"/>
      <c r="AA329" s="10">
        <f t="shared" si="48"/>
        <v>0</v>
      </c>
      <c r="AB329" s="11">
        <v>45749</v>
      </c>
    </row>
    <row r="330" spans="1:28" ht="15.75" hidden="1" x14ac:dyDescent="0.25">
      <c r="A330" s="32">
        <v>45748</v>
      </c>
      <c r="B330" s="33" t="s">
        <v>886</v>
      </c>
      <c r="C330" s="33"/>
      <c r="D330" s="33" t="s">
        <v>41</v>
      </c>
      <c r="E330" s="33" t="s">
        <v>197</v>
      </c>
      <c r="F330" s="33">
        <v>250</v>
      </c>
      <c r="G330" s="33" t="s">
        <v>29</v>
      </c>
      <c r="H330" s="33">
        <v>2460</v>
      </c>
      <c r="I330" s="20">
        <f>F330*H330</f>
        <v>615000</v>
      </c>
      <c r="J330" s="37" t="s">
        <v>240</v>
      </c>
      <c r="K330" s="20"/>
      <c r="L330" s="9">
        <f t="shared" si="43"/>
        <v>0</v>
      </c>
      <c r="M330" s="9"/>
      <c r="N330" s="9"/>
      <c r="O330" s="9">
        <f t="shared" si="44"/>
        <v>615000</v>
      </c>
      <c r="P330" s="9">
        <v>615000</v>
      </c>
      <c r="Q330" s="9"/>
      <c r="R330" s="9">
        <f t="shared" si="45"/>
        <v>0</v>
      </c>
      <c r="S330" s="9"/>
      <c r="T330" s="9"/>
      <c r="U330" s="9">
        <f t="shared" si="46"/>
        <v>0</v>
      </c>
      <c r="V330" s="9"/>
      <c r="W330" s="9"/>
      <c r="X330" s="9">
        <f t="shared" si="47"/>
        <v>0</v>
      </c>
      <c r="Y330" s="9"/>
      <c r="Z330" s="9"/>
      <c r="AA330" s="10">
        <f t="shared" si="48"/>
        <v>0</v>
      </c>
      <c r="AB330" s="11">
        <v>45748</v>
      </c>
    </row>
    <row r="331" spans="1:28" ht="15.75" hidden="1" x14ac:dyDescent="0.25">
      <c r="A331" s="32">
        <v>45748</v>
      </c>
      <c r="B331" s="33" t="s">
        <v>255</v>
      </c>
      <c r="C331" s="33"/>
      <c r="D331" s="33" t="s">
        <v>31</v>
      </c>
      <c r="E331" s="33" t="s">
        <v>567</v>
      </c>
      <c r="F331" s="33">
        <v>29.7</v>
      </c>
      <c r="G331" s="33" t="s">
        <v>51</v>
      </c>
      <c r="H331" s="33">
        <v>46000</v>
      </c>
      <c r="I331" s="20">
        <f t="shared" ref="I331:I362" si="49">F331*H331</f>
        <v>1366200</v>
      </c>
      <c r="J331" s="37" t="s">
        <v>241</v>
      </c>
      <c r="K331" s="20"/>
      <c r="L331" s="9">
        <f t="shared" ref="L331:L362" si="50">M331+N331</f>
        <v>0</v>
      </c>
      <c r="M331" s="9"/>
      <c r="N331" s="9"/>
      <c r="O331" s="9">
        <f t="shared" ref="O331:O362" si="51">P331+Q331</f>
        <v>0</v>
      </c>
      <c r="P331" s="9"/>
      <c r="Q331" s="9"/>
      <c r="R331" s="9">
        <f t="shared" ref="R331:R362" si="52">S331+T331</f>
        <v>0</v>
      </c>
      <c r="S331" s="9"/>
      <c r="T331" s="9"/>
      <c r="U331" s="9">
        <f t="shared" ref="U331:U362" si="53">V331+W331</f>
        <v>1366200</v>
      </c>
      <c r="V331" s="9">
        <v>1366200</v>
      </c>
      <c r="W331" s="9"/>
      <c r="X331" s="9">
        <f t="shared" ref="X331:X362" si="54">Y331+Z331</f>
        <v>0</v>
      </c>
      <c r="Y331" s="9"/>
      <c r="Z331" s="9"/>
      <c r="AA331" s="10">
        <f t="shared" ref="AA331:AA362" si="55">C331+I331-L331-O331-U331-X331-R331</f>
        <v>0</v>
      </c>
      <c r="AB331" s="11">
        <v>45749</v>
      </c>
    </row>
    <row r="332" spans="1:28" ht="15.75" hidden="1" x14ac:dyDescent="0.25">
      <c r="A332" s="32">
        <v>45748</v>
      </c>
      <c r="B332" s="33" t="s">
        <v>186</v>
      </c>
      <c r="C332" s="33"/>
      <c r="D332" s="33" t="s">
        <v>31</v>
      </c>
      <c r="E332" s="33" t="s">
        <v>707</v>
      </c>
      <c r="F332" s="33">
        <v>300</v>
      </c>
      <c r="G332" s="33" t="s">
        <v>29</v>
      </c>
      <c r="H332" s="33">
        <v>3500</v>
      </c>
      <c r="I332" s="20">
        <f t="shared" si="49"/>
        <v>1050000</v>
      </c>
      <c r="J332" s="37" t="s">
        <v>241</v>
      </c>
      <c r="K332" s="20"/>
      <c r="L332" s="9">
        <f t="shared" si="50"/>
        <v>0</v>
      </c>
      <c r="M332" s="9"/>
      <c r="N332" s="9"/>
      <c r="O332" s="9">
        <f t="shared" si="51"/>
        <v>0</v>
      </c>
      <c r="P332" s="9"/>
      <c r="Q332" s="9"/>
      <c r="R332" s="9">
        <f t="shared" si="52"/>
        <v>0</v>
      </c>
      <c r="S332" s="9"/>
      <c r="T332" s="9"/>
      <c r="U332" s="9">
        <f t="shared" si="53"/>
        <v>1050000</v>
      </c>
      <c r="V332" s="9">
        <v>1050000</v>
      </c>
      <c r="W332" s="9"/>
      <c r="X332" s="9">
        <f t="shared" si="54"/>
        <v>0</v>
      </c>
      <c r="Y332" s="9"/>
      <c r="Z332" s="9"/>
      <c r="AA332" s="10">
        <f t="shared" si="55"/>
        <v>0</v>
      </c>
      <c r="AB332" s="11">
        <v>45748</v>
      </c>
    </row>
    <row r="333" spans="1:28" ht="15.75" hidden="1" x14ac:dyDescent="0.25">
      <c r="A333" s="32">
        <v>45748</v>
      </c>
      <c r="B333" s="35" t="s">
        <v>194</v>
      </c>
      <c r="C333" s="35"/>
      <c r="D333" s="33" t="s">
        <v>31</v>
      </c>
      <c r="E333" s="35" t="s">
        <v>185</v>
      </c>
      <c r="F333" s="35">
        <v>20000</v>
      </c>
      <c r="G333" s="33" t="s">
        <v>29</v>
      </c>
      <c r="H333" s="35">
        <v>1100</v>
      </c>
      <c r="I333" s="20">
        <f t="shared" si="49"/>
        <v>22000000</v>
      </c>
      <c r="J333" s="41" t="s">
        <v>240</v>
      </c>
      <c r="K333" s="20"/>
      <c r="L333" s="9">
        <f t="shared" si="50"/>
        <v>0</v>
      </c>
      <c r="M333" s="9"/>
      <c r="N333" s="9"/>
      <c r="O333" s="9">
        <f t="shared" si="51"/>
        <v>22000000</v>
      </c>
      <c r="P333" s="9">
        <v>22000000</v>
      </c>
      <c r="Q333" s="9"/>
      <c r="R333" s="9">
        <f t="shared" si="52"/>
        <v>0</v>
      </c>
      <c r="S333" s="9"/>
      <c r="T333" s="9"/>
      <c r="U333" s="9">
        <f t="shared" si="53"/>
        <v>0</v>
      </c>
      <c r="V333" s="9"/>
      <c r="W333" s="9"/>
      <c r="X333" s="9">
        <f t="shared" si="54"/>
        <v>0</v>
      </c>
      <c r="Y333" s="9"/>
      <c r="Z333" s="9"/>
      <c r="AA333" s="10">
        <f t="shared" si="55"/>
        <v>0</v>
      </c>
      <c r="AB333" s="11">
        <v>45730</v>
      </c>
    </row>
    <row r="334" spans="1:28" ht="15.75" hidden="1" x14ac:dyDescent="0.25">
      <c r="A334" s="32">
        <v>45748</v>
      </c>
      <c r="B334" s="35" t="s">
        <v>863</v>
      </c>
      <c r="C334" s="33"/>
      <c r="D334" s="33" t="s">
        <v>31</v>
      </c>
      <c r="E334" s="33" t="s">
        <v>45</v>
      </c>
      <c r="F334" s="33">
        <v>25</v>
      </c>
      <c r="G334" s="35" t="s">
        <v>51</v>
      </c>
      <c r="H334" s="33">
        <v>180000</v>
      </c>
      <c r="I334" s="20">
        <f t="shared" si="49"/>
        <v>4500000</v>
      </c>
      <c r="J334" s="37" t="s">
        <v>241</v>
      </c>
      <c r="K334" s="20"/>
      <c r="L334" s="9">
        <f t="shared" si="50"/>
        <v>4500000</v>
      </c>
      <c r="M334" s="9">
        <v>4500000</v>
      </c>
      <c r="N334" s="9"/>
      <c r="O334" s="9">
        <f t="shared" si="51"/>
        <v>0</v>
      </c>
      <c r="P334" s="9"/>
      <c r="Q334" s="9"/>
      <c r="R334" s="9">
        <f t="shared" si="52"/>
        <v>0</v>
      </c>
      <c r="S334" s="9"/>
      <c r="T334" s="9"/>
      <c r="U334" s="9">
        <f t="shared" si="53"/>
        <v>0</v>
      </c>
      <c r="V334" s="9"/>
      <c r="W334" s="9"/>
      <c r="X334" s="9">
        <f t="shared" si="54"/>
        <v>0</v>
      </c>
      <c r="Y334" s="9"/>
      <c r="Z334" s="9"/>
      <c r="AA334" s="10">
        <f t="shared" si="55"/>
        <v>0</v>
      </c>
      <c r="AB334" s="11">
        <v>45748</v>
      </c>
    </row>
    <row r="335" spans="1:28" ht="15.75" hidden="1" x14ac:dyDescent="0.25">
      <c r="A335" s="32">
        <v>45748</v>
      </c>
      <c r="B335" s="33" t="s">
        <v>264</v>
      </c>
      <c r="C335" s="33"/>
      <c r="D335" s="33" t="s">
        <v>31</v>
      </c>
      <c r="E335" s="33" t="s">
        <v>185</v>
      </c>
      <c r="F335" s="33">
        <v>600</v>
      </c>
      <c r="G335" s="33" t="s">
        <v>29</v>
      </c>
      <c r="H335" s="33">
        <v>1150</v>
      </c>
      <c r="I335" s="20">
        <f t="shared" si="49"/>
        <v>690000</v>
      </c>
      <c r="J335" s="37" t="s">
        <v>241</v>
      </c>
      <c r="K335" s="20"/>
      <c r="L335" s="9">
        <f t="shared" si="50"/>
        <v>0</v>
      </c>
      <c r="M335" s="9"/>
      <c r="N335" s="9"/>
      <c r="O335" s="9">
        <f t="shared" si="51"/>
        <v>0</v>
      </c>
      <c r="P335" s="9"/>
      <c r="Q335" s="9"/>
      <c r="R335" s="9">
        <f t="shared" si="52"/>
        <v>690000</v>
      </c>
      <c r="S335" s="9">
        <v>690000</v>
      </c>
      <c r="T335" s="9"/>
      <c r="U335" s="9">
        <f t="shared" si="53"/>
        <v>0</v>
      </c>
      <c r="V335" s="9"/>
      <c r="W335" s="9"/>
      <c r="X335" s="9">
        <f t="shared" si="54"/>
        <v>0</v>
      </c>
      <c r="Y335" s="9"/>
      <c r="Z335" s="9"/>
      <c r="AA335" s="10">
        <f t="shared" si="55"/>
        <v>0</v>
      </c>
      <c r="AB335" s="11">
        <v>45748</v>
      </c>
    </row>
    <row r="336" spans="1:28" ht="15.75" hidden="1" x14ac:dyDescent="0.25">
      <c r="A336" s="32">
        <v>45748</v>
      </c>
      <c r="B336" s="33" t="s">
        <v>348</v>
      </c>
      <c r="C336" s="33"/>
      <c r="D336" s="33" t="s">
        <v>41</v>
      </c>
      <c r="E336" s="33" t="s">
        <v>102</v>
      </c>
      <c r="F336" s="33">
        <v>24</v>
      </c>
      <c r="G336" s="33" t="s">
        <v>74</v>
      </c>
      <c r="H336" s="33">
        <v>65000</v>
      </c>
      <c r="I336" s="20">
        <f t="shared" si="49"/>
        <v>1560000</v>
      </c>
      <c r="J336" s="37" t="s">
        <v>240</v>
      </c>
      <c r="K336" s="20"/>
      <c r="L336" s="9">
        <f t="shared" si="50"/>
        <v>0</v>
      </c>
      <c r="M336" s="9"/>
      <c r="N336" s="9"/>
      <c r="O336" s="9">
        <f t="shared" si="51"/>
        <v>1560000</v>
      </c>
      <c r="P336" s="9">
        <v>1560000</v>
      </c>
      <c r="Q336" s="9"/>
      <c r="R336" s="9">
        <f t="shared" si="52"/>
        <v>0</v>
      </c>
      <c r="S336" s="9"/>
      <c r="T336" s="9"/>
      <c r="U336" s="9">
        <f t="shared" si="53"/>
        <v>0</v>
      </c>
      <c r="V336" s="9"/>
      <c r="W336" s="9"/>
      <c r="X336" s="9">
        <f t="shared" si="54"/>
        <v>0</v>
      </c>
      <c r="Y336" s="9"/>
      <c r="Z336" s="9"/>
      <c r="AA336" s="10">
        <f t="shared" si="55"/>
        <v>0</v>
      </c>
      <c r="AB336" s="11">
        <v>45748</v>
      </c>
    </row>
    <row r="337" spans="1:28" ht="15.75" hidden="1" x14ac:dyDescent="0.25">
      <c r="A337" s="32">
        <v>45748</v>
      </c>
      <c r="B337" s="33" t="s">
        <v>30</v>
      </c>
      <c r="C337" s="33"/>
      <c r="D337" s="33" t="s">
        <v>31</v>
      </c>
      <c r="E337" s="33" t="s">
        <v>64</v>
      </c>
      <c r="F337" s="33">
        <v>10</v>
      </c>
      <c r="G337" s="33" t="s">
        <v>33</v>
      </c>
      <c r="H337" s="33">
        <v>145000</v>
      </c>
      <c r="I337" s="20">
        <f t="shared" si="49"/>
        <v>1450000</v>
      </c>
      <c r="J337" s="37" t="s">
        <v>241</v>
      </c>
      <c r="K337" s="20"/>
      <c r="L337" s="9">
        <f t="shared" si="50"/>
        <v>1450000</v>
      </c>
      <c r="M337" s="9">
        <v>1450000</v>
      </c>
      <c r="N337" s="9"/>
      <c r="O337" s="9">
        <f t="shared" si="51"/>
        <v>0</v>
      </c>
      <c r="P337" s="9"/>
      <c r="Q337" s="9"/>
      <c r="R337" s="9">
        <f t="shared" si="52"/>
        <v>0</v>
      </c>
      <c r="S337" s="9"/>
      <c r="T337" s="9"/>
      <c r="U337" s="9">
        <f t="shared" si="53"/>
        <v>0</v>
      </c>
      <c r="V337" s="9"/>
      <c r="W337" s="9"/>
      <c r="X337" s="9">
        <f t="shared" si="54"/>
        <v>0</v>
      </c>
      <c r="Y337" s="9"/>
      <c r="Z337" s="9"/>
      <c r="AA337" s="10">
        <f t="shared" si="55"/>
        <v>0</v>
      </c>
      <c r="AB337" s="11">
        <v>45761</v>
      </c>
    </row>
    <row r="338" spans="1:28" ht="15.75" hidden="1" x14ac:dyDescent="0.25">
      <c r="A338" s="32">
        <v>45748</v>
      </c>
      <c r="B338" s="33" t="s">
        <v>30</v>
      </c>
      <c r="C338" s="33"/>
      <c r="D338" s="33" t="s">
        <v>31</v>
      </c>
      <c r="E338" s="33" t="s">
        <v>32</v>
      </c>
      <c r="F338" s="33">
        <v>6</v>
      </c>
      <c r="G338" s="33" t="s">
        <v>33</v>
      </c>
      <c r="H338" s="33">
        <v>145000</v>
      </c>
      <c r="I338" s="20">
        <f t="shared" si="49"/>
        <v>870000</v>
      </c>
      <c r="J338" s="37" t="s">
        <v>241</v>
      </c>
      <c r="K338" s="20"/>
      <c r="L338" s="9">
        <f t="shared" si="50"/>
        <v>870000</v>
      </c>
      <c r="M338" s="9">
        <v>870000</v>
      </c>
      <c r="N338" s="9"/>
      <c r="O338" s="9">
        <f t="shared" si="51"/>
        <v>0</v>
      </c>
      <c r="P338" s="9"/>
      <c r="Q338" s="9"/>
      <c r="R338" s="9">
        <f t="shared" si="52"/>
        <v>0</v>
      </c>
      <c r="S338" s="9"/>
      <c r="T338" s="9"/>
      <c r="U338" s="9">
        <f t="shared" si="53"/>
        <v>0</v>
      </c>
      <c r="V338" s="9"/>
      <c r="W338" s="9"/>
      <c r="X338" s="9">
        <f t="shared" si="54"/>
        <v>0</v>
      </c>
      <c r="Y338" s="9"/>
      <c r="Z338" s="9"/>
      <c r="AA338" s="10">
        <f t="shared" si="55"/>
        <v>0</v>
      </c>
      <c r="AB338" s="11">
        <v>45761</v>
      </c>
    </row>
    <row r="339" spans="1:28" ht="15.75" hidden="1" x14ac:dyDescent="0.25">
      <c r="A339" s="32">
        <v>45748</v>
      </c>
      <c r="B339" s="33" t="s">
        <v>231</v>
      </c>
      <c r="C339" s="33"/>
      <c r="D339" s="33"/>
      <c r="E339" s="33" t="s">
        <v>127</v>
      </c>
      <c r="F339" s="33">
        <v>41.4</v>
      </c>
      <c r="G339" s="33" t="s">
        <v>51</v>
      </c>
      <c r="H339" s="33"/>
      <c r="I339" s="20">
        <f t="shared" si="49"/>
        <v>0</v>
      </c>
      <c r="J339" s="34" t="s">
        <v>26</v>
      </c>
      <c r="K339" s="20"/>
      <c r="L339" s="9">
        <f t="shared" si="50"/>
        <v>0</v>
      </c>
      <c r="M339" s="9"/>
      <c r="N339" s="9"/>
      <c r="O339" s="9">
        <f t="shared" si="51"/>
        <v>0</v>
      </c>
      <c r="P339" s="9"/>
      <c r="Q339" s="9"/>
      <c r="R339" s="9">
        <f t="shared" si="52"/>
        <v>0</v>
      </c>
      <c r="S339" s="9"/>
      <c r="T339" s="9"/>
      <c r="U339" s="9">
        <f t="shared" si="53"/>
        <v>0</v>
      </c>
      <c r="V339" s="9"/>
      <c r="W339" s="9"/>
      <c r="X339" s="9">
        <f t="shared" si="54"/>
        <v>0</v>
      </c>
      <c r="Y339" s="9"/>
      <c r="Z339" s="9"/>
      <c r="AA339" s="10">
        <f t="shared" si="55"/>
        <v>0</v>
      </c>
      <c r="AB339" s="11"/>
    </row>
    <row r="340" spans="1:28" ht="15.75" hidden="1" x14ac:dyDescent="0.25">
      <c r="A340" s="32">
        <v>45748</v>
      </c>
      <c r="B340" s="33" t="s">
        <v>231</v>
      </c>
      <c r="C340" s="33"/>
      <c r="D340" s="33"/>
      <c r="E340" s="33" t="s">
        <v>616</v>
      </c>
      <c r="F340" s="33">
        <v>53.9</v>
      </c>
      <c r="G340" s="33" t="s">
        <v>51</v>
      </c>
      <c r="H340" s="33"/>
      <c r="I340" s="20">
        <f t="shared" si="49"/>
        <v>0</v>
      </c>
      <c r="J340" s="34" t="s">
        <v>26</v>
      </c>
      <c r="K340" s="20"/>
      <c r="L340" s="9">
        <f t="shared" si="50"/>
        <v>0</v>
      </c>
      <c r="M340" s="9"/>
      <c r="N340" s="9"/>
      <c r="O340" s="9">
        <f t="shared" si="51"/>
        <v>0</v>
      </c>
      <c r="P340" s="9"/>
      <c r="Q340" s="9"/>
      <c r="R340" s="9">
        <f t="shared" si="52"/>
        <v>0</v>
      </c>
      <c r="S340" s="9"/>
      <c r="T340" s="9"/>
      <c r="U340" s="9">
        <f t="shared" si="53"/>
        <v>0</v>
      </c>
      <c r="V340" s="9"/>
      <c r="W340" s="9"/>
      <c r="X340" s="9">
        <f t="shared" si="54"/>
        <v>0</v>
      </c>
      <c r="Y340" s="9"/>
      <c r="Z340" s="9"/>
      <c r="AA340" s="10">
        <f t="shared" si="55"/>
        <v>0</v>
      </c>
      <c r="AB340" s="11"/>
    </row>
    <row r="341" spans="1:28" ht="15.75" hidden="1" x14ac:dyDescent="0.25">
      <c r="A341" s="32">
        <v>45748</v>
      </c>
      <c r="B341" s="33" t="s">
        <v>231</v>
      </c>
      <c r="C341" s="33"/>
      <c r="D341" s="33"/>
      <c r="E341" s="33" t="s">
        <v>85</v>
      </c>
      <c r="F341" s="33">
        <v>31.4</v>
      </c>
      <c r="G341" s="33" t="s">
        <v>51</v>
      </c>
      <c r="H341" s="33"/>
      <c r="I341" s="20">
        <f t="shared" si="49"/>
        <v>0</v>
      </c>
      <c r="J341" s="34" t="s">
        <v>26</v>
      </c>
      <c r="K341" s="20"/>
      <c r="L341" s="9">
        <f t="shared" si="50"/>
        <v>0</v>
      </c>
      <c r="M341" s="9"/>
      <c r="N341" s="9"/>
      <c r="O341" s="9">
        <f t="shared" si="51"/>
        <v>0</v>
      </c>
      <c r="P341" s="9"/>
      <c r="Q341" s="9"/>
      <c r="R341" s="9">
        <f t="shared" si="52"/>
        <v>0</v>
      </c>
      <c r="S341" s="9"/>
      <c r="T341" s="9"/>
      <c r="U341" s="9">
        <f t="shared" si="53"/>
        <v>0</v>
      </c>
      <c r="V341" s="9"/>
      <c r="W341" s="9"/>
      <c r="X341" s="9">
        <f t="shared" si="54"/>
        <v>0</v>
      </c>
      <c r="Y341" s="9"/>
      <c r="Z341" s="9"/>
      <c r="AA341" s="10">
        <f t="shared" si="55"/>
        <v>0</v>
      </c>
      <c r="AB341" s="11"/>
    </row>
    <row r="342" spans="1:28" ht="15.75" hidden="1" x14ac:dyDescent="0.25">
      <c r="A342" s="32">
        <v>45748</v>
      </c>
      <c r="B342" s="33" t="s">
        <v>191</v>
      </c>
      <c r="C342" s="33"/>
      <c r="D342" s="33" t="s">
        <v>31</v>
      </c>
      <c r="E342" s="33" t="s">
        <v>110</v>
      </c>
      <c r="F342" s="33">
        <v>2000</v>
      </c>
      <c r="G342" s="33" t="s">
        <v>29</v>
      </c>
      <c r="H342" s="33">
        <v>1750</v>
      </c>
      <c r="I342" s="20">
        <f t="shared" si="49"/>
        <v>3500000</v>
      </c>
      <c r="J342" s="34" t="s">
        <v>26</v>
      </c>
      <c r="K342" s="20"/>
      <c r="L342" s="9">
        <f t="shared" si="50"/>
        <v>0</v>
      </c>
      <c r="M342" s="9"/>
      <c r="N342" s="9"/>
      <c r="O342" s="9">
        <f t="shared" si="51"/>
        <v>0</v>
      </c>
      <c r="P342" s="9"/>
      <c r="Q342" s="9"/>
      <c r="R342" s="9">
        <f t="shared" si="52"/>
        <v>0</v>
      </c>
      <c r="S342" s="9"/>
      <c r="T342" s="9"/>
      <c r="U342" s="9">
        <f t="shared" si="53"/>
        <v>0</v>
      </c>
      <c r="V342" s="9"/>
      <c r="W342" s="9"/>
      <c r="X342" s="9">
        <f t="shared" si="54"/>
        <v>0</v>
      </c>
      <c r="Y342" s="9"/>
      <c r="Z342" s="9"/>
      <c r="AA342" s="10">
        <f t="shared" si="55"/>
        <v>3500000</v>
      </c>
      <c r="AB342" s="11"/>
    </row>
    <row r="343" spans="1:28" ht="15.75" hidden="1" x14ac:dyDescent="0.25">
      <c r="A343" s="32">
        <v>45748</v>
      </c>
      <c r="B343" s="33" t="s">
        <v>191</v>
      </c>
      <c r="C343" s="33"/>
      <c r="D343" s="33" t="s">
        <v>31</v>
      </c>
      <c r="E343" s="33" t="s">
        <v>73</v>
      </c>
      <c r="F343" s="33">
        <v>10</v>
      </c>
      <c r="G343" s="33" t="s">
        <v>74</v>
      </c>
      <c r="H343" s="33">
        <v>50000</v>
      </c>
      <c r="I343" s="20">
        <f t="shared" si="49"/>
        <v>500000</v>
      </c>
      <c r="J343" s="34" t="s">
        <v>26</v>
      </c>
      <c r="K343" s="20"/>
      <c r="L343" s="9">
        <f t="shared" si="50"/>
        <v>0</v>
      </c>
      <c r="M343" s="9"/>
      <c r="N343" s="9"/>
      <c r="O343" s="9">
        <f t="shared" si="51"/>
        <v>0</v>
      </c>
      <c r="P343" s="9"/>
      <c r="Q343" s="9"/>
      <c r="R343" s="9">
        <f t="shared" si="52"/>
        <v>0</v>
      </c>
      <c r="S343" s="9"/>
      <c r="T343" s="9"/>
      <c r="U343" s="9">
        <f t="shared" si="53"/>
        <v>0</v>
      </c>
      <c r="V343" s="9"/>
      <c r="W343" s="9"/>
      <c r="X343" s="9">
        <f t="shared" si="54"/>
        <v>0</v>
      </c>
      <c r="Y343" s="9"/>
      <c r="Z343" s="9"/>
      <c r="AA343" s="10">
        <f t="shared" si="55"/>
        <v>500000</v>
      </c>
      <c r="AB343" s="11"/>
    </row>
    <row r="344" spans="1:28" ht="15.75" hidden="1" x14ac:dyDescent="0.25">
      <c r="A344" s="32">
        <v>45748</v>
      </c>
      <c r="B344" s="33" t="s">
        <v>191</v>
      </c>
      <c r="C344" s="33"/>
      <c r="D344" s="33" t="s">
        <v>31</v>
      </c>
      <c r="E344" s="33" t="s">
        <v>519</v>
      </c>
      <c r="F344" s="33">
        <v>1</v>
      </c>
      <c r="G344" s="33" t="s">
        <v>25</v>
      </c>
      <c r="H344" s="33">
        <v>115000</v>
      </c>
      <c r="I344" s="20">
        <f t="shared" si="49"/>
        <v>115000</v>
      </c>
      <c r="J344" s="34" t="s">
        <v>26</v>
      </c>
      <c r="K344" s="20"/>
      <c r="L344" s="9">
        <f t="shared" si="50"/>
        <v>0</v>
      </c>
      <c r="M344" s="9"/>
      <c r="N344" s="9"/>
      <c r="O344" s="9">
        <f t="shared" si="51"/>
        <v>0</v>
      </c>
      <c r="P344" s="9"/>
      <c r="Q344" s="9"/>
      <c r="R344" s="9">
        <f t="shared" si="52"/>
        <v>0</v>
      </c>
      <c r="S344" s="9"/>
      <c r="T344" s="9"/>
      <c r="U344" s="9">
        <f t="shared" si="53"/>
        <v>0</v>
      </c>
      <c r="V344" s="9"/>
      <c r="W344" s="9"/>
      <c r="X344" s="9">
        <f t="shared" si="54"/>
        <v>0</v>
      </c>
      <c r="Y344" s="9"/>
      <c r="Z344" s="9"/>
      <c r="AA344" s="10">
        <f t="shared" si="55"/>
        <v>115000</v>
      </c>
      <c r="AB344" s="11"/>
    </row>
    <row r="345" spans="1:28" ht="15.75" hidden="1" x14ac:dyDescent="0.25">
      <c r="A345" s="32">
        <v>45748</v>
      </c>
      <c r="B345" s="33" t="s">
        <v>191</v>
      </c>
      <c r="C345" s="33"/>
      <c r="D345" s="33" t="s">
        <v>31</v>
      </c>
      <c r="E345" s="33" t="s">
        <v>403</v>
      </c>
      <c r="F345" s="33">
        <v>1</v>
      </c>
      <c r="G345" s="33" t="s">
        <v>25</v>
      </c>
      <c r="H345" s="33">
        <v>75000</v>
      </c>
      <c r="I345" s="20">
        <f t="shared" si="49"/>
        <v>75000</v>
      </c>
      <c r="J345" s="34" t="s">
        <v>26</v>
      </c>
      <c r="K345" s="20"/>
      <c r="L345" s="9">
        <f t="shared" si="50"/>
        <v>0</v>
      </c>
      <c r="M345" s="9"/>
      <c r="N345" s="9"/>
      <c r="O345" s="9">
        <f t="shared" si="51"/>
        <v>0</v>
      </c>
      <c r="P345" s="9"/>
      <c r="Q345" s="9"/>
      <c r="R345" s="9">
        <f t="shared" si="52"/>
        <v>0</v>
      </c>
      <c r="S345" s="9"/>
      <c r="T345" s="9"/>
      <c r="U345" s="9">
        <f t="shared" si="53"/>
        <v>0</v>
      </c>
      <c r="V345" s="9"/>
      <c r="W345" s="9"/>
      <c r="X345" s="9">
        <f t="shared" si="54"/>
        <v>0</v>
      </c>
      <c r="Y345" s="9"/>
      <c r="Z345" s="9"/>
      <c r="AA345" s="10">
        <f t="shared" si="55"/>
        <v>75000</v>
      </c>
      <c r="AB345" s="11"/>
    </row>
    <row r="346" spans="1:28" ht="15.75" hidden="1" x14ac:dyDescent="0.25">
      <c r="A346" s="32">
        <v>45748</v>
      </c>
      <c r="B346" s="33" t="s">
        <v>724</v>
      </c>
      <c r="C346" s="33"/>
      <c r="D346" s="33" t="s">
        <v>31</v>
      </c>
      <c r="E346" s="33" t="s">
        <v>85</v>
      </c>
      <c r="F346" s="33">
        <v>66.2</v>
      </c>
      <c r="G346" s="33" t="s">
        <v>51</v>
      </c>
      <c r="H346" s="33">
        <v>44000</v>
      </c>
      <c r="I346" s="20">
        <f t="shared" si="49"/>
        <v>2912800</v>
      </c>
      <c r="J346" s="37" t="s">
        <v>241</v>
      </c>
      <c r="K346" s="20"/>
      <c r="L346" s="9">
        <f t="shared" si="50"/>
        <v>0</v>
      </c>
      <c r="M346" s="9"/>
      <c r="N346" s="9"/>
      <c r="O346" s="9">
        <f t="shared" si="51"/>
        <v>0</v>
      </c>
      <c r="P346" s="9"/>
      <c r="Q346" s="9"/>
      <c r="R346" s="9">
        <f t="shared" si="52"/>
        <v>0</v>
      </c>
      <c r="S346" s="9"/>
      <c r="T346" s="9"/>
      <c r="U346" s="9">
        <f t="shared" si="53"/>
        <v>2912800</v>
      </c>
      <c r="V346" s="9">
        <v>2912800</v>
      </c>
      <c r="W346" s="9"/>
      <c r="X346" s="9">
        <f t="shared" si="54"/>
        <v>0</v>
      </c>
      <c r="Y346" s="9"/>
      <c r="Z346" s="9"/>
      <c r="AA346" s="10">
        <f t="shared" si="55"/>
        <v>0</v>
      </c>
      <c r="AB346" s="11">
        <v>45748</v>
      </c>
    </row>
    <row r="347" spans="1:28" ht="15.75" hidden="1" x14ac:dyDescent="0.25">
      <c r="A347" s="32">
        <v>45748</v>
      </c>
      <c r="B347" s="33" t="s">
        <v>885</v>
      </c>
      <c r="C347" s="33"/>
      <c r="D347" s="33" t="s">
        <v>31</v>
      </c>
      <c r="E347" s="33" t="s">
        <v>110</v>
      </c>
      <c r="F347" s="33">
        <v>400</v>
      </c>
      <c r="G347" s="33" t="s">
        <v>29</v>
      </c>
      <c r="H347" s="33">
        <v>2000</v>
      </c>
      <c r="I347" s="20">
        <f t="shared" si="49"/>
        <v>800000</v>
      </c>
      <c r="J347" s="37" t="s">
        <v>241</v>
      </c>
      <c r="K347" s="20"/>
      <c r="L347" s="9">
        <f t="shared" si="50"/>
        <v>0</v>
      </c>
      <c r="M347" s="9"/>
      <c r="N347" s="9"/>
      <c r="O347" s="9">
        <f t="shared" si="51"/>
        <v>0</v>
      </c>
      <c r="P347" s="9"/>
      <c r="Q347" s="9"/>
      <c r="R347" s="9">
        <f t="shared" si="52"/>
        <v>0</v>
      </c>
      <c r="S347" s="9"/>
      <c r="T347" s="9"/>
      <c r="U347" s="9">
        <f t="shared" si="53"/>
        <v>800000</v>
      </c>
      <c r="V347" s="9">
        <v>800000</v>
      </c>
      <c r="W347" s="9"/>
      <c r="X347" s="9">
        <f t="shared" si="54"/>
        <v>0</v>
      </c>
      <c r="Y347" s="9"/>
      <c r="Z347" s="9"/>
      <c r="AA347" s="10">
        <f t="shared" si="55"/>
        <v>0</v>
      </c>
      <c r="AB347" s="11">
        <v>45748</v>
      </c>
    </row>
    <row r="348" spans="1:28" ht="15.75" hidden="1" x14ac:dyDescent="0.25">
      <c r="A348" s="39">
        <v>45749</v>
      </c>
      <c r="B348" s="35" t="s">
        <v>314</v>
      </c>
      <c r="C348" s="35"/>
      <c r="D348" s="35" t="s">
        <v>31</v>
      </c>
      <c r="E348" s="35" t="s">
        <v>110</v>
      </c>
      <c r="F348" s="35">
        <v>3000</v>
      </c>
      <c r="G348" s="35" t="s">
        <v>29</v>
      </c>
      <c r="H348" s="35">
        <v>2000</v>
      </c>
      <c r="I348" s="20">
        <f t="shared" si="49"/>
        <v>6000000</v>
      </c>
      <c r="J348" s="41" t="s">
        <v>240</v>
      </c>
      <c r="K348" s="20"/>
      <c r="L348" s="9">
        <f t="shared" si="50"/>
        <v>0</v>
      </c>
      <c r="M348" s="9"/>
      <c r="N348" s="9"/>
      <c r="O348" s="9">
        <f t="shared" si="51"/>
        <v>6000000</v>
      </c>
      <c r="P348" s="9">
        <v>6000000</v>
      </c>
      <c r="Q348" s="9"/>
      <c r="R348" s="9">
        <f t="shared" si="52"/>
        <v>0</v>
      </c>
      <c r="S348" s="9"/>
      <c r="T348" s="9"/>
      <c r="U348" s="9">
        <f t="shared" si="53"/>
        <v>0</v>
      </c>
      <c r="V348" s="9"/>
      <c r="W348" s="9"/>
      <c r="X348" s="9">
        <f t="shared" si="54"/>
        <v>0</v>
      </c>
      <c r="Y348" s="9"/>
      <c r="Z348" s="9"/>
      <c r="AA348" s="10">
        <f t="shared" si="55"/>
        <v>0</v>
      </c>
      <c r="AB348" s="11">
        <v>45749</v>
      </c>
    </row>
    <row r="349" spans="1:28" ht="15.75" hidden="1" x14ac:dyDescent="0.25">
      <c r="A349" s="39">
        <v>45749</v>
      </c>
      <c r="B349" s="33" t="s">
        <v>893</v>
      </c>
      <c r="C349" s="33"/>
      <c r="D349" s="33" t="s">
        <v>31</v>
      </c>
      <c r="E349" s="33" t="s">
        <v>228</v>
      </c>
      <c r="F349" s="33">
        <v>1</v>
      </c>
      <c r="G349" s="33" t="s">
        <v>138</v>
      </c>
      <c r="H349" s="33">
        <v>1200000</v>
      </c>
      <c r="I349" s="20">
        <f t="shared" si="49"/>
        <v>1200000</v>
      </c>
      <c r="J349" s="37" t="s">
        <v>240</v>
      </c>
      <c r="K349" s="20"/>
      <c r="L349" s="9">
        <f t="shared" si="50"/>
        <v>0</v>
      </c>
      <c r="M349" s="9"/>
      <c r="N349" s="9"/>
      <c r="O349" s="9">
        <f t="shared" si="51"/>
        <v>1200000</v>
      </c>
      <c r="P349" s="9">
        <v>1200000</v>
      </c>
      <c r="Q349" s="9"/>
      <c r="R349" s="9">
        <f t="shared" si="52"/>
        <v>0</v>
      </c>
      <c r="S349" s="9"/>
      <c r="T349" s="9"/>
      <c r="U349" s="9">
        <f t="shared" si="53"/>
        <v>0</v>
      </c>
      <c r="V349" s="9"/>
      <c r="W349" s="9"/>
      <c r="X349" s="9">
        <f t="shared" si="54"/>
        <v>0</v>
      </c>
      <c r="Y349" s="9"/>
      <c r="Z349" s="9"/>
      <c r="AA349" s="10">
        <f t="shared" si="55"/>
        <v>0</v>
      </c>
      <c r="AB349" s="11">
        <v>45749</v>
      </c>
    </row>
    <row r="350" spans="1:28" ht="15.75" hidden="1" x14ac:dyDescent="0.25">
      <c r="A350" s="39">
        <v>45749</v>
      </c>
      <c r="B350" s="33" t="s">
        <v>210</v>
      </c>
      <c r="C350" s="33"/>
      <c r="D350" s="33" t="s">
        <v>41</v>
      </c>
      <c r="E350" s="33" t="s">
        <v>107</v>
      </c>
      <c r="F350" s="33">
        <v>1284</v>
      </c>
      <c r="G350" s="33" t="s">
        <v>51</v>
      </c>
      <c r="H350" s="33">
        <v>15800</v>
      </c>
      <c r="I350" s="20">
        <f t="shared" si="49"/>
        <v>20287200</v>
      </c>
      <c r="J350" s="34" t="s">
        <v>26</v>
      </c>
      <c r="K350" s="20"/>
      <c r="L350" s="9">
        <f t="shared" si="50"/>
        <v>0</v>
      </c>
      <c r="M350" s="9"/>
      <c r="N350" s="9"/>
      <c r="O350" s="9">
        <f t="shared" si="51"/>
        <v>0</v>
      </c>
      <c r="P350" s="9"/>
      <c r="Q350" s="9"/>
      <c r="R350" s="9">
        <f t="shared" si="52"/>
        <v>0</v>
      </c>
      <c r="S350" s="9"/>
      <c r="T350" s="9"/>
      <c r="U350" s="9">
        <f t="shared" si="53"/>
        <v>0</v>
      </c>
      <c r="V350" s="9"/>
      <c r="W350" s="9"/>
      <c r="X350" s="9">
        <f t="shared" si="54"/>
        <v>0</v>
      </c>
      <c r="Y350" s="9"/>
      <c r="Z350" s="9"/>
      <c r="AA350" s="10">
        <f t="shared" si="55"/>
        <v>20287200</v>
      </c>
      <c r="AB350" s="11"/>
    </row>
    <row r="351" spans="1:28" ht="15.75" hidden="1" x14ac:dyDescent="0.25">
      <c r="A351" s="39">
        <v>45749</v>
      </c>
      <c r="B351" s="33" t="s">
        <v>369</v>
      </c>
      <c r="C351" s="33"/>
      <c r="D351" s="33" t="s">
        <v>31</v>
      </c>
      <c r="E351" s="33" t="s">
        <v>95</v>
      </c>
      <c r="F351" s="33">
        <v>600</v>
      </c>
      <c r="G351" s="33" t="s">
        <v>29</v>
      </c>
      <c r="H351" s="33">
        <v>4000</v>
      </c>
      <c r="I351" s="20">
        <f t="shared" si="49"/>
        <v>2400000</v>
      </c>
      <c r="J351" s="37" t="s">
        <v>240</v>
      </c>
      <c r="K351" s="20"/>
      <c r="L351" s="9">
        <f t="shared" si="50"/>
        <v>0</v>
      </c>
      <c r="M351" s="9"/>
      <c r="N351" s="9"/>
      <c r="O351" s="9">
        <f t="shared" si="51"/>
        <v>2400000</v>
      </c>
      <c r="P351" s="9">
        <v>2400000</v>
      </c>
      <c r="Q351" s="9"/>
      <c r="R351" s="9">
        <f t="shared" si="52"/>
        <v>0</v>
      </c>
      <c r="S351" s="9"/>
      <c r="T351" s="9"/>
      <c r="U351" s="9">
        <f t="shared" si="53"/>
        <v>0</v>
      </c>
      <c r="V351" s="9"/>
      <c r="W351" s="9"/>
      <c r="X351" s="9">
        <f t="shared" si="54"/>
        <v>0</v>
      </c>
      <c r="Y351" s="9"/>
      <c r="Z351" s="9"/>
      <c r="AA351" s="10">
        <f t="shared" si="55"/>
        <v>0</v>
      </c>
      <c r="AB351" s="11">
        <v>45749</v>
      </c>
    </row>
    <row r="352" spans="1:28" ht="15.75" hidden="1" x14ac:dyDescent="0.25">
      <c r="A352" s="39">
        <v>45749</v>
      </c>
      <c r="B352" s="33" t="s">
        <v>568</v>
      </c>
      <c r="C352" s="33"/>
      <c r="D352" s="33" t="s">
        <v>31</v>
      </c>
      <c r="E352" s="33" t="s">
        <v>122</v>
      </c>
      <c r="F352" s="33">
        <v>50</v>
      </c>
      <c r="G352" s="33" t="s">
        <v>51</v>
      </c>
      <c r="H352" s="33">
        <v>70000</v>
      </c>
      <c r="I352" s="20">
        <f t="shared" si="49"/>
        <v>3500000</v>
      </c>
      <c r="J352" s="37" t="s">
        <v>240</v>
      </c>
      <c r="K352" s="20"/>
      <c r="L352" s="9">
        <f t="shared" si="50"/>
        <v>0</v>
      </c>
      <c r="M352" s="9"/>
      <c r="N352" s="9"/>
      <c r="O352" s="9">
        <f t="shared" si="51"/>
        <v>3500000</v>
      </c>
      <c r="P352" s="9">
        <v>3500000</v>
      </c>
      <c r="Q352" s="9"/>
      <c r="R352" s="9">
        <f t="shared" si="52"/>
        <v>0</v>
      </c>
      <c r="S352" s="9"/>
      <c r="T352" s="9"/>
      <c r="U352" s="9">
        <f t="shared" si="53"/>
        <v>0</v>
      </c>
      <c r="V352" s="9"/>
      <c r="W352" s="9"/>
      <c r="X352" s="9">
        <f t="shared" si="54"/>
        <v>0</v>
      </c>
      <c r="Y352" s="9"/>
      <c r="Z352" s="9"/>
      <c r="AA352" s="10">
        <f t="shared" si="55"/>
        <v>0</v>
      </c>
      <c r="AB352" s="11">
        <v>45751</v>
      </c>
    </row>
    <row r="353" spans="1:28" ht="15.75" hidden="1" x14ac:dyDescent="0.25">
      <c r="A353" s="39">
        <v>45749</v>
      </c>
      <c r="B353" s="33" t="s">
        <v>210</v>
      </c>
      <c r="C353" s="33"/>
      <c r="D353" s="33" t="s">
        <v>41</v>
      </c>
      <c r="E353" s="33" t="s">
        <v>102</v>
      </c>
      <c r="F353" s="33">
        <v>24</v>
      </c>
      <c r="G353" s="33" t="s">
        <v>74</v>
      </c>
      <c r="H353" s="33">
        <v>65000</v>
      </c>
      <c r="I353" s="20">
        <f t="shared" si="49"/>
        <v>1560000</v>
      </c>
      <c r="J353" s="34" t="s">
        <v>43</v>
      </c>
      <c r="K353" s="20"/>
      <c r="L353" s="9">
        <f t="shared" si="50"/>
        <v>0</v>
      </c>
      <c r="M353" s="9"/>
      <c r="N353" s="9"/>
      <c r="O353" s="9">
        <f t="shared" si="51"/>
        <v>0</v>
      </c>
      <c r="P353" s="9"/>
      <c r="Q353" s="9"/>
      <c r="R353" s="9">
        <f t="shared" si="52"/>
        <v>0</v>
      </c>
      <c r="S353" s="9"/>
      <c r="T353" s="9"/>
      <c r="U353" s="9">
        <f t="shared" si="53"/>
        <v>820000</v>
      </c>
      <c r="V353" s="9">
        <v>820000</v>
      </c>
      <c r="W353" s="9"/>
      <c r="X353" s="9">
        <f t="shared" si="54"/>
        <v>0</v>
      </c>
      <c r="Y353" s="9"/>
      <c r="Z353" s="9"/>
      <c r="AA353" s="10">
        <f t="shared" si="55"/>
        <v>740000</v>
      </c>
      <c r="AB353" s="11">
        <v>45752</v>
      </c>
    </row>
    <row r="354" spans="1:28" ht="15.75" hidden="1" x14ac:dyDescent="0.25">
      <c r="A354" s="39">
        <v>45749</v>
      </c>
      <c r="B354" s="33" t="s">
        <v>491</v>
      </c>
      <c r="C354" s="33"/>
      <c r="D354" s="33" t="s">
        <v>41</v>
      </c>
      <c r="E354" s="33" t="s">
        <v>95</v>
      </c>
      <c r="F354" s="33">
        <v>800</v>
      </c>
      <c r="G354" s="33" t="s">
        <v>29</v>
      </c>
      <c r="H354" s="33">
        <v>3950</v>
      </c>
      <c r="I354" s="20">
        <f t="shared" si="49"/>
        <v>3160000</v>
      </c>
      <c r="J354" s="37" t="s">
        <v>240</v>
      </c>
      <c r="K354" s="20"/>
      <c r="L354" s="9">
        <f t="shared" si="50"/>
        <v>0</v>
      </c>
      <c r="M354" s="9"/>
      <c r="N354" s="9"/>
      <c r="O354" s="9">
        <f t="shared" si="51"/>
        <v>3160000</v>
      </c>
      <c r="P354" s="9">
        <v>3160000</v>
      </c>
      <c r="Q354" s="9"/>
      <c r="R354" s="9">
        <f t="shared" si="52"/>
        <v>0</v>
      </c>
      <c r="S354" s="9"/>
      <c r="T354" s="9"/>
      <c r="U354" s="9">
        <f t="shared" si="53"/>
        <v>0</v>
      </c>
      <c r="V354" s="9"/>
      <c r="W354" s="9"/>
      <c r="X354" s="9">
        <f t="shared" si="54"/>
        <v>0</v>
      </c>
      <c r="Y354" s="9"/>
      <c r="Z354" s="9"/>
      <c r="AA354" s="10">
        <f t="shared" si="55"/>
        <v>0</v>
      </c>
      <c r="AB354" s="11">
        <v>45749</v>
      </c>
    </row>
    <row r="355" spans="1:28" ht="15.75" hidden="1" x14ac:dyDescent="0.25">
      <c r="A355" s="39">
        <v>45749</v>
      </c>
      <c r="B355" s="33" t="s">
        <v>704</v>
      </c>
      <c r="C355" s="33"/>
      <c r="D355" s="33" t="s">
        <v>894</v>
      </c>
      <c r="E355" s="33" t="s">
        <v>148</v>
      </c>
      <c r="F355" s="33">
        <v>20</v>
      </c>
      <c r="G355" s="33" t="s">
        <v>74</v>
      </c>
      <c r="H355" s="33">
        <v>55000</v>
      </c>
      <c r="I355" s="20">
        <f t="shared" si="49"/>
        <v>1100000</v>
      </c>
      <c r="J355" s="37" t="s">
        <v>241</v>
      </c>
      <c r="K355" s="20"/>
      <c r="L355" s="9">
        <f t="shared" si="50"/>
        <v>0</v>
      </c>
      <c r="M355" s="9"/>
      <c r="N355" s="9"/>
      <c r="O355" s="9">
        <f t="shared" si="51"/>
        <v>0</v>
      </c>
      <c r="P355" s="9"/>
      <c r="Q355" s="9"/>
      <c r="R355" s="9">
        <f t="shared" si="52"/>
        <v>0</v>
      </c>
      <c r="S355" s="9"/>
      <c r="T355" s="9"/>
      <c r="U355" s="9">
        <f t="shared" si="53"/>
        <v>1100000</v>
      </c>
      <c r="V355" s="9">
        <v>1100000</v>
      </c>
      <c r="W355" s="9"/>
      <c r="X355" s="9">
        <f t="shared" si="54"/>
        <v>0</v>
      </c>
      <c r="Y355" s="9"/>
      <c r="Z355" s="9"/>
      <c r="AA355" s="10">
        <f t="shared" si="55"/>
        <v>0</v>
      </c>
      <c r="AB355" s="11">
        <v>45749</v>
      </c>
    </row>
    <row r="356" spans="1:28" ht="15.75" hidden="1" x14ac:dyDescent="0.25">
      <c r="A356" s="39">
        <v>45749</v>
      </c>
      <c r="B356" s="33" t="s">
        <v>723</v>
      </c>
      <c r="C356" s="33"/>
      <c r="D356" s="33" t="s">
        <v>31</v>
      </c>
      <c r="E356" s="33" t="s">
        <v>102</v>
      </c>
      <c r="F356" s="33">
        <v>4</v>
      </c>
      <c r="G356" s="33" t="s">
        <v>74</v>
      </c>
      <c r="H356" s="33">
        <v>65000</v>
      </c>
      <c r="I356" s="20">
        <f t="shared" si="49"/>
        <v>260000</v>
      </c>
      <c r="J356" s="37" t="s">
        <v>241</v>
      </c>
      <c r="K356" s="20"/>
      <c r="L356" s="9">
        <f t="shared" si="50"/>
        <v>0</v>
      </c>
      <c r="M356" s="9"/>
      <c r="N356" s="9"/>
      <c r="O356" s="9">
        <f t="shared" si="51"/>
        <v>0</v>
      </c>
      <c r="P356" s="9"/>
      <c r="Q356" s="9"/>
      <c r="R356" s="9">
        <f t="shared" si="52"/>
        <v>0</v>
      </c>
      <c r="S356" s="9"/>
      <c r="T356" s="9"/>
      <c r="U356" s="9">
        <f t="shared" si="53"/>
        <v>260000</v>
      </c>
      <c r="V356" s="9">
        <v>260000</v>
      </c>
      <c r="W356" s="9"/>
      <c r="X356" s="9">
        <f t="shared" si="54"/>
        <v>0</v>
      </c>
      <c r="Y356" s="9"/>
      <c r="Z356" s="9"/>
      <c r="AA356" s="10">
        <f t="shared" si="55"/>
        <v>0</v>
      </c>
      <c r="AB356" s="11">
        <v>45749</v>
      </c>
    </row>
    <row r="357" spans="1:28" ht="15.75" hidden="1" x14ac:dyDescent="0.25">
      <c r="A357" s="39">
        <v>45749</v>
      </c>
      <c r="B357" s="33" t="s">
        <v>268</v>
      </c>
      <c r="C357" s="33"/>
      <c r="D357" s="33" t="s">
        <v>41</v>
      </c>
      <c r="E357" s="33" t="s">
        <v>110</v>
      </c>
      <c r="F357" s="33">
        <v>200</v>
      </c>
      <c r="G357" s="33" t="s">
        <v>29</v>
      </c>
      <c r="H357" s="33">
        <v>2000</v>
      </c>
      <c r="I357" s="20">
        <f t="shared" si="49"/>
        <v>400000</v>
      </c>
      <c r="J357" s="37" t="s">
        <v>241</v>
      </c>
      <c r="K357" s="20"/>
      <c r="L357" s="9">
        <f t="shared" si="50"/>
        <v>0</v>
      </c>
      <c r="M357" s="9"/>
      <c r="N357" s="9"/>
      <c r="O357" s="9">
        <f t="shared" si="51"/>
        <v>0</v>
      </c>
      <c r="P357" s="9"/>
      <c r="Q357" s="9"/>
      <c r="R357" s="9">
        <f t="shared" si="52"/>
        <v>0</v>
      </c>
      <c r="S357" s="9"/>
      <c r="T357" s="9"/>
      <c r="U357" s="9">
        <f t="shared" si="53"/>
        <v>400000</v>
      </c>
      <c r="V357" s="9">
        <v>400000</v>
      </c>
      <c r="W357" s="9"/>
      <c r="X357" s="9">
        <f t="shared" si="54"/>
        <v>0</v>
      </c>
      <c r="Y357" s="9"/>
      <c r="Z357" s="9"/>
      <c r="AA357" s="10">
        <f t="shared" si="55"/>
        <v>0</v>
      </c>
      <c r="AB357" s="11">
        <v>45749</v>
      </c>
    </row>
    <row r="358" spans="1:28" ht="15.75" hidden="1" x14ac:dyDescent="0.25">
      <c r="A358" s="39">
        <v>45749</v>
      </c>
      <c r="B358" s="33" t="s">
        <v>189</v>
      </c>
      <c r="C358" s="33"/>
      <c r="D358" s="33" t="s">
        <v>31</v>
      </c>
      <c r="E358" s="33" t="s">
        <v>110</v>
      </c>
      <c r="F358" s="33">
        <v>2000</v>
      </c>
      <c r="G358" s="33" t="s">
        <v>29</v>
      </c>
      <c r="H358" s="33">
        <v>1800</v>
      </c>
      <c r="I358" s="20">
        <f t="shared" si="49"/>
        <v>3600000</v>
      </c>
      <c r="J358" s="37" t="s">
        <v>241</v>
      </c>
      <c r="K358" s="20"/>
      <c r="L358" s="9">
        <f t="shared" si="50"/>
        <v>3600000</v>
      </c>
      <c r="M358" s="9">
        <v>3600000</v>
      </c>
      <c r="N358" s="9"/>
      <c r="O358" s="9">
        <f t="shared" si="51"/>
        <v>0</v>
      </c>
      <c r="P358" s="9"/>
      <c r="Q358" s="9"/>
      <c r="R358" s="9">
        <f t="shared" si="52"/>
        <v>0</v>
      </c>
      <c r="S358" s="9"/>
      <c r="T358" s="9"/>
      <c r="U358" s="9">
        <f t="shared" si="53"/>
        <v>0</v>
      </c>
      <c r="V358" s="9"/>
      <c r="W358" s="9"/>
      <c r="X358" s="9">
        <f t="shared" si="54"/>
        <v>0</v>
      </c>
      <c r="Y358" s="9"/>
      <c r="Z358" s="9"/>
      <c r="AA358" s="10">
        <f t="shared" si="55"/>
        <v>0</v>
      </c>
      <c r="AB358" s="11">
        <v>45749</v>
      </c>
    </row>
    <row r="359" spans="1:28" ht="15.75" hidden="1" x14ac:dyDescent="0.25">
      <c r="A359" s="39">
        <v>45749</v>
      </c>
      <c r="B359" s="33" t="s">
        <v>662</v>
      </c>
      <c r="C359" s="33"/>
      <c r="D359" s="33" t="s">
        <v>894</v>
      </c>
      <c r="E359" s="33" t="s">
        <v>45</v>
      </c>
      <c r="F359" s="33">
        <v>25</v>
      </c>
      <c r="G359" s="33" t="s">
        <v>51</v>
      </c>
      <c r="H359" s="33">
        <v>180000</v>
      </c>
      <c r="I359" s="20">
        <f t="shared" si="49"/>
        <v>4500000</v>
      </c>
      <c r="J359" s="37" t="s">
        <v>240</v>
      </c>
      <c r="K359" s="20"/>
      <c r="L359" s="9">
        <f t="shared" si="50"/>
        <v>0</v>
      </c>
      <c r="M359" s="9"/>
      <c r="N359" s="9"/>
      <c r="O359" s="9">
        <f t="shared" si="51"/>
        <v>4500000</v>
      </c>
      <c r="P359" s="9">
        <v>4500000</v>
      </c>
      <c r="Q359" s="9"/>
      <c r="R359" s="9">
        <f t="shared" si="52"/>
        <v>0</v>
      </c>
      <c r="S359" s="9"/>
      <c r="T359" s="9"/>
      <c r="U359" s="9">
        <f t="shared" si="53"/>
        <v>0</v>
      </c>
      <c r="V359" s="9"/>
      <c r="W359" s="9"/>
      <c r="X359" s="9">
        <f t="shared" si="54"/>
        <v>0</v>
      </c>
      <c r="Y359" s="9"/>
      <c r="Z359" s="9"/>
      <c r="AA359" s="10">
        <f t="shared" si="55"/>
        <v>0</v>
      </c>
      <c r="AB359" s="11">
        <v>45749</v>
      </c>
    </row>
    <row r="360" spans="1:28" ht="15.75" hidden="1" x14ac:dyDescent="0.25">
      <c r="A360" s="39">
        <v>45749</v>
      </c>
      <c r="B360" s="33" t="s">
        <v>662</v>
      </c>
      <c r="C360" s="33"/>
      <c r="D360" s="33" t="s">
        <v>894</v>
      </c>
      <c r="E360" s="33" t="s">
        <v>102</v>
      </c>
      <c r="F360" s="33">
        <v>12</v>
      </c>
      <c r="G360" s="33" t="s">
        <v>74</v>
      </c>
      <c r="H360" s="33">
        <v>65000</v>
      </c>
      <c r="I360" s="20">
        <f t="shared" si="49"/>
        <v>780000</v>
      </c>
      <c r="J360" s="37" t="s">
        <v>240</v>
      </c>
      <c r="K360" s="20"/>
      <c r="L360" s="9">
        <f t="shared" si="50"/>
        <v>0</v>
      </c>
      <c r="M360" s="9"/>
      <c r="N360" s="9"/>
      <c r="O360" s="9">
        <f t="shared" si="51"/>
        <v>780000</v>
      </c>
      <c r="P360" s="9">
        <v>780000</v>
      </c>
      <c r="Q360" s="9"/>
      <c r="R360" s="9">
        <f t="shared" si="52"/>
        <v>0</v>
      </c>
      <c r="S360" s="9"/>
      <c r="T360" s="9"/>
      <c r="U360" s="9">
        <f t="shared" si="53"/>
        <v>0</v>
      </c>
      <c r="V360" s="9"/>
      <c r="W360" s="9"/>
      <c r="X360" s="9">
        <f t="shared" si="54"/>
        <v>0</v>
      </c>
      <c r="Y360" s="9"/>
      <c r="Z360" s="9"/>
      <c r="AA360" s="10">
        <f t="shared" si="55"/>
        <v>0</v>
      </c>
      <c r="AB360" s="11">
        <v>45749</v>
      </c>
    </row>
    <row r="361" spans="1:28" ht="15.75" hidden="1" x14ac:dyDescent="0.25">
      <c r="A361" s="39">
        <v>45749</v>
      </c>
      <c r="B361" s="33" t="s">
        <v>662</v>
      </c>
      <c r="C361" s="33"/>
      <c r="D361" s="33" t="s">
        <v>894</v>
      </c>
      <c r="E361" s="33" t="s">
        <v>148</v>
      </c>
      <c r="F361" s="33">
        <v>80</v>
      </c>
      <c r="G361" s="33" t="s">
        <v>51</v>
      </c>
      <c r="H361" s="33">
        <v>50000</v>
      </c>
      <c r="I361" s="20">
        <f t="shared" si="49"/>
        <v>4000000</v>
      </c>
      <c r="J361" s="37" t="s">
        <v>240</v>
      </c>
      <c r="K361" s="20"/>
      <c r="L361" s="9">
        <f t="shared" si="50"/>
        <v>0</v>
      </c>
      <c r="M361" s="9"/>
      <c r="N361" s="9"/>
      <c r="O361" s="9">
        <f t="shared" si="51"/>
        <v>4000000</v>
      </c>
      <c r="P361" s="9">
        <v>4000000</v>
      </c>
      <c r="Q361" s="9"/>
      <c r="R361" s="9">
        <f t="shared" si="52"/>
        <v>0</v>
      </c>
      <c r="S361" s="9"/>
      <c r="T361" s="9"/>
      <c r="U361" s="9">
        <f t="shared" si="53"/>
        <v>0</v>
      </c>
      <c r="V361" s="9"/>
      <c r="W361" s="9"/>
      <c r="X361" s="9">
        <f t="shared" si="54"/>
        <v>0</v>
      </c>
      <c r="Y361" s="9"/>
      <c r="Z361" s="9"/>
      <c r="AA361" s="10">
        <f t="shared" si="55"/>
        <v>0</v>
      </c>
      <c r="AB361" s="11">
        <v>45749</v>
      </c>
    </row>
    <row r="362" spans="1:28" ht="15.75" hidden="1" x14ac:dyDescent="0.25">
      <c r="A362" s="39">
        <v>45749</v>
      </c>
      <c r="B362" s="33" t="s">
        <v>539</v>
      </c>
      <c r="C362" s="33"/>
      <c r="D362" s="33" t="s">
        <v>41</v>
      </c>
      <c r="E362" s="33" t="s">
        <v>552</v>
      </c>
      <c r="F362" s="33">
        <v>40</v>
      </c>
      <c r="G362" s="33" t="s">
        <v>33</v>
      </c>
      <c r="H362" s="33">
        <v>450000</v>
      </c>
      <c r="I362" s="20">
        <f t="shared" si="49"/>
        <v>18000000</v>
      </c>
      <c r="J362" s="37" t="s">
        <v>240</v>
      </c>
      <c r="K362" s="20"/>
      <c r="L362" s="9">
        <f t="shared" si="50"/>
        <v>0</v>
      </c>
      <c r="M362" s="9"/>
      <c r="N362" s="9"/>
      <c r="O362" s="9">
        <f t="shared" si="51"/>
        <v>18000000</v>
      </c>
      <c r="P362" s="9">
        <v>9000000</v>
      </c>
      <c r="Q362" s="9">
        <v>9000000</v>
      </c>
      <c r="R362" s="9">
        <f t="shared" si="52"/>
        <v>0</v>
      </c>
      <c r="S362" s="9"/>
      <c r="T362" s="9"/>
      <c r="U362" s="9">
        <f t="shared" si="53"/>
        <v>0</v>
      </c>
      <c r="V362" s="9"/>
      <c r="W362" s="9"/>
      <c r="X362" s="9">
        <f t="shared" si="54"/>
        <v>0</v>
      </c>
      <c r="Y362" s="9"/>
      <c r="Z362" s="9"/>
      <c r="AA362" s="10">
        <f t="shared" si="55"/>
        <v>0</v>
      </c>
      <c r="AB362" s="11">
        <v>45768</v>
      </c>
    </row>
    <row r="363" spans="1:28" ht="15.75" hidden="1" x14ac:dyDescent="0.25">
      <c r="A363" s="39">
        <v>45749</v>
      </c>
      <c r="B363" s="33" t="s">
        <v>695</v>
      </c>
      <c r="C363" s="33"/>
      <c r="D363" s="33" t="s">
        <v>894</v>
      </c>
      <c r="E363" s="33" t="s">
        <v>308</v>
      </c>
      <c r="F363" s="33">
        <v>10</v>
      </c>
      <c r="G363" s="33" t="s">
        <v>51</v>
      </c>
      <c r="H363" s="33">
        <v>86000</v>
      </c>
      <c r="I363" s="20">
        <f t="shared" ref="I363:I394" si="56">F363*H363</f>
        <v>860000</v>
      </c>
      <c r="J363" s="37" t="s">
        <v>241</v>
      </c>
      <c r="K363" s="20"/>
      <c r="L363" s="9">
        <f t="shared" ref="L363:L394" si="57">M363+N363</f>
        <v>0</v>
      </c>
      <c r="M363" s="9"/>
      <c r="N363" s="9"/>
      <c r="O363" s="9">
        <f t="shared" ref="O363:O394" si="58">P363+Q363</f>
        <v>60000</v>
      </c>
      <c r="P363" s="9">
        <v>60000</v>
      </c>
      <c r="Q363" s="9"/>
      <c r="R363" s="9">
        <f t="shared" ref="R363:R394" si="59">S363+T363</f>
        <v>0</v>
      </c>
      <c r="S363" s="9"/>
      <c r="T363" s="9"/>
      <c r="U363" s="9">
        <f t="shared" ref="U363:U394" si="60">V363+W363</f>
        <v>800000</v>
      </c>
      <c r="V363" s="9">
        <v>800000</v>
      </c>
      <c r="W363" s="9"/>
      <c r="X363" s="9">
        <f t="shared" ref="X363:X394" si="61">Y363+Z363</f>
        <v>0</v>
      </c>
      <c r="Y363" s="9"/>
      <c r="Z363" s="9"/>
      <c r="AA363" s="10">
        <f t="shared" ref="AA363:AA394" si="62">C363+I363-L363-O363-U363-X363-R363</f>
        <v>0</v>
      </c>
      <c r="AB363" s="11">
        <v>45736</v>
      </c>
    </row>
    <row r="364" spans="1:28" ht="15.75" hidden="1" x14ac:dyDescent="0.25">
      <c r="A364" s="39">
        <v>45749</v>
      </c>
      <c r="B364" s="33" t="s">
        <v>892</v>
      </c>
      <c r="C364" s="33"/>
      <c r="D364" s="33" t="s">
        <v>31</v>
      </c>
      <c r="E364" s="33" t="s">
        <v>552</v>
      </c>
      <c r="F364" s="33">
        <v>119</v>
      </c>
      <c r="G364" s="33" t="s">
        <v>33</v>
      </c>
      <c r="H364" s="33">
        <v>390000</v>
      </c>
      <c r="I364" s="20">
        <f t="shared" si="56"/>
        <v>46410000</v>
      </c>
      <c r="J364" s="37" t="s">
        <v>240</v>
      </c>
      <c r="K364" s="20"/>
      <c r="L364" s="9">
        <f t="shared" si="57"/>
        <v>0</v>
      </c>
      <c r="M364" s="9"/>
      <c r="N364" s="9"/>
      <c r="O364" s="9">
        <f t="shared" si="58"/>
        <v>46410000</v>
      </c>
      <c r="P364" s="9">
        <v>46410000</v>
      </c>
      <c r="Q364" s="9"/>
      <c r="R364" s="9">
        <f t="shared" si="59"/>
        <v>0</v>
      </c>
      <c r="S364" s="9"/>
      <c r="T364" s="9"/>
      <c r="U364" s="9">
        <f t="shared" si="60"/>
        <v>0</v>
      </c>
      <c r="V364" s="9"/>
      <c r="W364" s="9"/>
      <c r="X364" s="9">
        <f t="shared" si="61"/>
        <v>0</v>
      </c>
      <c r="Y364" s="9"/>
      <c r="Z364" s="9"/>
      <c r="AA364" s="10">
        <f t="shared" si="62"/>
        <v>0</v>
      </c>
      <c r="AB364" s="11">
        <v>45749</v>
      </c>
    </row>
    <row r="365" spans="1:28" ht="15.75" hidden="1" x14ac:dyDescent="0.25">
      <c r="A365" s="39">
        <v>45749</v>
      </c>
      <c r="B365" s="33" t="s">
        <v>892</v>
      </c>
      <c r="C365" s="33"/>
      <c r="D365" s="33" t="s">
        <v>31</v>
      </c>
      <c r="E365" s="33" t="s">
        <v>294</v>
      </c>
      <c r="F365" s="33">
        <v>10</v>
      </c>
      <c r="G365" s="33" t="s">
        <v>33</v>
      </c>
      <c r="H365" s="33">
        <v>225000</v>
      </c>
      <c r="I365" s="20">
        <f t="shared" si="56"/>
        <v>2250000</v>
      </c>
      <c r="J365" s="37" t="s">
        <v>240</v>
      </c>
      <c r="K365" s="20"/>
      <c r="L365" s="9">
        <f t="shared" si="57"/>
        <v>0</v>
      </c>
      <c r="M365" s="9"/>
      <c r="N365" s="9"/>
      <c r="O365" s="9">
        <f t="shared" si="58"/>
        <v>2250000</v>
      </c>
      <c r="P365" s="9">
        <v>2250000</v>
      </c>
      <c r="Q365" s="9"/>
      <c r="R365" s="9">
        <f t="shared" si="59"/>
        <v>0</v>
      </c>
      <c r="S365" s="9"/>
      <c r="T365" s="9"/>
      <c r="U365" s="9">
        <f t="shared" si="60"/>
        <v>0</v>
      </c>
      <c r="V365" s="9"/>
      <c r="W365" s="9"/>
      <c r="X365" s="9">
        <f t="shared" si="61"/>
        <v>0</v>
      </c>
      <c r="Y365" s="9"/>
      <c r="Z365" s="9"/>
      <c r="AA365" s="10">
        <f t="shared" si="62"/>
        <v>0</v>
      </c>
      <c r="AB365" s="11">
        <v>45749</v>
      </c>
    </row>
    <row r="366" spans="1:28" ht="15.75" hidden="1" x14ac:dyDescent="0.25">
      <c r="A366" s="39">
        <v>45749</v>
      </c>
      <c r="B366" s="33" t="s">
        <v>141</v>
      </c>
      <c r="C366" s="33"/>
      <c r="D366" s="33" t="s">
        <v>31</v>
      </c>
      <c r="E366" s="33" t="s">
        <v>156</v>
      </c>
      <c r="F366" s="33">
        <v>10</v>
      </c>
      <c r="G366" s="33" t="s">
        <v>23</v>
      </c>
      <c r="H366" s="33">
        <v>400000</v>
      </c>
      <c r="I366" s="20">
        <f t="shared" si="56"/>
        <v>4000000</v>
      </c>
      <c r="J366" s="34" t="s">
        <v>26</v>
      </c>
      <c r="K366" s="20"/>
      <c r="L366" s="9">
        <f t="shared" si="57"/>
        <v>0</v>
      </c>
      <c r="M366" s="9"/>
      <c r="N366" s="9"/>
      <c r="O366" s="9">
        <f t="shared" si="58"/>
        <v>0</v>
      </c>
      <c r="P366" s="9"/>
      <c r="Q366" s="9"/>
      <c r="R366" s="9">
        <f t="shared" si="59"/>
        <v>0</v>
      </c>
      <c r="S366" s="9"/>
      <c r="T366" s="9"/>
      <c r="U366" s="9">
        <f t="shared" si="60"/>
        <v>0</v>
      </c>
      <c r="V366" s="9"/>
      <c r="W366" s="9"/>
      <c r="X366" s="9">
        <f t="shared" si="61"/>
        <v>0</v>
      </c>
      <c r="Y366" s="9"/>
      <c r="Z366" s="9"/>
      <c r="AA366" s="10">
        <f t="shared" si="62"/>
        <v>4000000</v>
      </c>
      <c r="AB366" s="11"/>
    </row>
    <row r="367" spans="1:28" ht="15.75" hidden="1" x14ac:dyDescent="0.25">
      <c r="A367" s="32">
        <v>45749</v>
      </c>
      <c r="B367" s="33" t="s">
        <v>231</v>
      </c>
      <c r="C367" s="33"/>
      <c r="D367" s="33"/>
      <c r="E367" s="33" t="s">
        <v>127</v>
      </c>
      <c r="F367" s="33">
        <v>38.299999999999997</v>
      </c>
      <c r="G367" s="33" t="s">
        <v>51</v>
      </c>
      <c r="H367" s="33"/>
      <c r="I367" s="20">
        <f t="shared" si="56"/>
        <v>0</v>
      </c>
      <c r="J367" s="34" t="s">
        <v>26</v>
      </c>
      <c r="K367" s="20"/>
      <c r="L367" s="9">
        <f t="shared" si="57"/>
        <v>0</v>
      </c>
      <c r="M367" s="9"/>
      <c r="N367" s="9"/>
      <c r="O367" s="9">
        <f t="shared" si="58"/>
        <v>0</v>
      </c>
      <c r="P367" s="9"/>
      <c r="Q367" s="9"/>
      <c r="R367" s="9">
        <f t="shared" si="59"/>
        <v>0</v>
      </c>
      <c r="S367" s="9"/>
      <c r="T367" s="9"/>
      <c r="U367" s="9">
        <f t="shared" si="60"/>
        <v>0</v>
      </c>
      <c r="V367" s="9"/>
      <c r="W367" s="9"/>
      <c r="X367" s="9">
        <f t="shared" si="61"/>
        <v>0</v>
      </c>
      <c r="Y367" s="9"/>
      <c r="Z367" s="9"/>
      <c r="AA367" s="10">
        <f t="shared" si="62"/>
        <v>0</v>
      </c>
      <c r="AB367" s="11"/>
    </row>
    <row r="368" spans="1:28" ht="15.75" hidden="1" x14ac:dyDescent="0.25">
      <c r="A368" s="39">
        <v>45749</v>
      </c>
      <c r="B368" s="33" t="s">
        <v>231</v>
      </c>
      <c r="C368" s="33"/>
      <c r="D368" s="33"/>
      <c r="E368" s="33" t="s">
        <v>482</v>
      </c>
      <c r="F368" s="33">
        <v>30.5</v>
      </c>
      <c r="G368" s="33" t="s">
        <v>51</v>
      </c>
      <c r="H368" s="33"/>
      <c r="I368" s="20">
        <f t="shared" si="56"/>
        <v>0</v>
      </c>
      <c r="J368" s="34" t="s">
        <v>26</v>
      </c>
      <c r="K368" s="20"/>
      <c r="L368" s="9">
        <f t="shared" si="57"/>
        <v>0</v>
      </c>
      <c r="M368" s="9"/>
      <c r="N368" s="9"/>
      <c r="O368" s="9">
        <f t="shared" si="58"/>
        <v>0</v>
      </c>
      <c r="P368" s="9"/>
      <c r="Q368" s="9"/>
      <c r="R368" s="9">
        <f t="shared" si="59"/>
        <v>0</v>
      </c>
      <c r="S368" s="9"/>
      <c r="T368" s="9"/>
      <c r="U368" s="9">
        <f t="shared" si="60"/>
        <v>0</v>
      </c>
      <c r="V368" s="9"/>
      <c r="W368" s="9"/>
      <c r="X368" s="9">
        <f t="shared" si="61"/>
        <v>0</v>
      </c>
      <c r="Y368" s="9"/>
      <c r="Z368" s="9"/>
      <c r="AA368" s="10">
        <f t="shared" si="62"/>
        <v>0</v>
      </c>
      <c r="AB368" s="11"/>
    </row>
    <row r="369" spans="1:28" ht="15.75" hidden="1" x14ac:dyDescent="0.25">
      <c r="A369" s="39">
        <v>45749</v>
      </c>
      <c r="B369" s="33" t="s">
        <v>231</v>
      </c>
      <c r="C369" s="33"/>
      <c r="D369" s="33"/>
      <c r="E369" s="33" t="s">
        <v>143</v>
      </c>
      <c r="F369" s="33">
        <v>27</v>
      </c>
      <c r="G369" s="33" t="s">
        <v>51</v>
      </c>
      <c r="H369" s="33"/>
      <c r="I369" s="20">
        <f t="shared" si="56"/>
        <v>0</v>
      </c>
      <c r="J369" s="34" t="s">
        <v>26</v>
      </c>
      <c r="K369" s="20"/>
      <c r="L369" s="9">
        <f t="shared" si="57"/>
        <v>0</v>
      </c>
      <c r="M369" s="9"/>
      <c r="N369" s="9"/>
      <c r="O369" s="9">
        <f t="shared" si="58"/>
        <v>0</v>
      </c>
      <c r="P369" s="9"/>
      <c r="Q369" s="9"/>
      <c r="R369" s="9">
        <f t="shared" si="59"/>
        <v>0</v>
      </c>
      <c r="S369" s="9"/>
      <c r="T369" s="9"/>
      <c r="U369" s="9">
        <f t="shared" si="60"/>
        <v>0</v>
      </c>
      <c r="V369" s="9"/>
      <c r="W369" s="9"/>
      <c r="X369" s="9">
        <f t="shared" si="61"/>
        <v>0</v>
      </c>
      <c r="Y369" s="9"/>
      <c r="Z369" s="9"/>
      <c r="AA369" s="10">
        <f t="shared" si="62"/>
        <v>0</v>
      </c>
      <c r="AB369" s="11"/>
    </row>
    <row r="370" spans="1:28" ht="15.75" hidden="1" x14ac:dyDescent="0.25">
      <c r="A370" s="32">
        <v>45749</v>
      </c>
      <c r="B370" s="33" t="s">
        <v>231</v>
      </c>
      <c r="C370" s="33"/>
      <c r="D370" s="33"/>
      <c r="E370" s="33" t="s">
        <v>85</v>
      </c>
      <c r="F370" s="33">
        <v>64.3</v>
      </c>
      <c r="G370" s="33" t="s">
        <v>51</v>
      </c>
      <c r="H370" s="33"/>
      <c r="I370" s="20">
        <f t="shared" si="56"/>
        <v>0</v>
      </c>
      <c r="J370" s="34" t="s">
        <v>26</v>
      </c>
      <c r="K370" s="20"/>
      <c r="L370" s="9">
        <f t="shared" si="57"/>
        <v>0</v>
      </c>
      <c r="M370" s="9"/>
      <c r="N370" s="9"/>
      <c r="O370" s="9">
        <f t="shared" si="58"/>
        <v>0</v>
      </c>
      <c r="P370" s="9"/>
      <c r="Q370" s="9"/>
      <c r="R370" s="9">
        <f t="shared" si="59"/>
        <v>0</v>
      </c>
      <c r="S370" s="9"/>
      <c r="T370" s="9"/>
      <c r="U370" s="9">
        <f t="shared" si="60"/>
        <v>0</v>
      </c>
      <c r="V370" s="9"/>
      <c r="W370" s="9"/>
      <c r="X370" s="9">
        <f t="shared" si="61"/>
        <v>0</v>
      </c>
      <c r="Y370" s="9"/>
      <c r="Z370" s="9"/>
      <c r="AA370" s="10">
        <f t="shared" si="62"/>
        <v>0</v>
      </c>
      <c r="AB370" s="11"/>
    </row>
    <row r="371" spans="1:28" ht="15.75" hidden="1" x14ac:dyDescent="0.25">
      <c r="A371" s="39">
        <v>45750</v>
      </c>
      <c r="B371" s="35" t="s">
        <v>347</v>
      </c>
      <c r="C371" s="35"/>
      <c r="D371" s="35" t="s">
        <v>31</v>
      </c>
      <c r="E371" s="35" t="s">
        <v>95</v>
      </c>
      <c r="F371" s="35">
        <v>500</v>
      </c>
      <c r="G371" s="35" t="s">
        <v>29</v>
      </c>
      <c r="H371" s="35">
        <v>3600</v>
      </c>
      <c r="I371" s="20">
        <f t="shared" si="56"/>
        <v>1800000</v>
      </c>
      <c r="J371" s="41" t="s">
        <v>241</v>
      </c>
      <c r="K371" s="20"/>
      <c r="L371" s="9">
        <f t="shared" si="57"/>
        <v>0</v>
      </c>
      <c r="M371" s="9"/>
      <c r="N371" s="9"/>
      <c r="O371" s="9">
        <f t="shared" si="58"/>
        <v>0</v>
      </c>
      <c r="P371" s="9"/>
      <c r="Q371" s="9"/>
      <c r="R371" s="9">
        <f t="shared" si="59"/>
        <v>0</v>
      </c>
      <c r="S371" s="9"/>
      <c r="T371" s="9"/>
      <c r="U371" s="9">
        <f t="shared" si="60"/>
        <v>1800000</v>
      </c>
      <c r="V371" s="9">
        <v>1800000</v>
      </c>
      <c r="W371" s="9"/>
      <c r="X371" s="9">
        <f t="shared" si="61"/>
        <v>0</v>
      </c>
      <c r="Y371" s="9"/>
      <c r="Z371" s="9"/>
      <c r="AA371" s="10">
        <f t="shared" si="62"/>
        <v>0</v>
      </c>
      <c r="AB371" s="11">
        <v>45755</v>
      </c>
    </row>
    <row r="372" spans="1:28" ht="15.75" hidden="1" x14ac:dyDescent="0.25">
      <c r="A372" s="39">
        <v>45750</v>
      </c>
      <c r="B372" s="33" t="s">
        <v>53</v>
      </c>
      <c r="C372" s="33"/>
      <c r="D372" s="33" t="s">
        <v>31</v>
      </c>
      <c r="E372" s="33" t="s">
        <v>95</v>
      </c>
      <c r="F372" s="33">
        <v>3000</v>
      </c>
      <c r="G372" s="35" t="s">
        <v>29</v>
      </c>
      <c r="H372" s="33">
        <v>3800</v>
      </c>
      <c r="I372" s="20">
        <f t="shared" si="56"/>
        <v>11400000</v>
      </c>
      <c r="J372" s="37" t="s">
        <v>240</v>
      </c>
      <c r="K372" s="20"/>
      <c r="L372" s="9">
        <f t="shared" si="57"/>
        <v>0</v>
      </c>
      <c r="M372" s="9"/>
      <c r="N372" s="9"/>
      <c r="O372" s="9">
        <f t="shared" si="58"/>
        <v>11400000</v>
      </c>
      <c r="P372" s="9">
        <v>11400000</v>
      </c>
      <c r="Q372" s="9"/>
      <c r="R372" s="9">
        <f t="shared" si="59"/>
        <v>0</v>
      </c>
      <c r="S372" s="9"/>
      <c r="T372" s="9"/>
      <c r="U372" s="9">
        <f t="shared" si="60"/>
        <v>0</v>
      </c>
      <c r="V372" s="9"/>
      <c r="W372" s="9"/>
      <c r="X372" s="9">
        <f t="shared" si="61"/>
        <v>0</v>
      </c>
      <c r="Y372" s="9"/>
      <c r="Z372" s="9"/>
      <c r="AA372" s="10">
        <f t="shared" si="62"/>
        <v>0</v>
      </c>
      <c r="AB372" s="11">
        <v>45765</v>
      </c>
    </row>
    <row r="373" spans="1:28" ht="15.75" hidden="1" x14ac:dyDescent="0.25">
      <c r="A373" s="39">
        <v>45750</v>
      </c>
      <c r="B373" s="33" t="s">
        <v>895</v>
      </c>
      <c r="C373" s="33"/>
      <c r="D373" s="33" t="s">
        <v>31</v>
      </c>
      <c r="E373" s="33" t="s">
        <v>135</v>
      </c>
      <c r="F373" s="33">
        <v>27.8</v>
      </c>
      <c r="G373" s="33" t="s">
        <v>51</v>
      </c>
      <c r="H373" s="33">
        <v>45000</v>
      </c>
      <c r="I373" s="20">
        <f t="shared" si="56"/>
        <v>1251000</v>
      </c>
      <c r="J373" s="37" t="s">
        <v>240</v>
      </c>
      <c r="K373" s="20"/>
      <c r="L373" s="9">
        <f t="shared" si="57"/>
        <v>0</v>
      </c>
      <c r="M373" s="9"/>
      <c r="N373" s="9"/>
      <c r="O373" s="9">
        <f t="shared" si="58"/>
        <v>1251000</v>
      </c>
      <c r="P373" s="9">
        <v>1251000</v>
      </c>
      <c r="Q373" s="9"/>
      <c r="R373" s="9">
        <f t="shared" si="59"/>
        <v>0</v>
      </c>
      <c r="S373" s="9"/>
      <c r="T373" s="9"/>
      <c r="U373" s="9">
        <f t="shared" si="60"/>
        <v>0</v>
      </c>
      <c r="V373" s="9"/>
      <c r="W373" s="9"/>
      <c r="X373" s="9">
        <f t="shared" si="61"/>
        <v>0</v>
      </c>
      <c r="Y373" s="9"/>
      <c r="Z373" s="9"/>
      <c r="AA373" s="10">
        <f t="shared" si="62"/>
        <v>0</v>
      </c>
      <c r="AB373" s="11">
        <v>45749</v>
      </c>
    </row>
    <row r="374" spans="1:28" ht="15.75" hidden="1" x14ac:dyDescent="0.25">
      <c r="A374" s="39">
        <v>45750</v>
      </c>
      <c r="B374" s="33" t="s">
        <v>896</v>
      </c>
      <c r="C374" s="33"/>
      <c r="D374" s="33" t="s">
        <v>31</v>
      </c>
      <c r="E374" s="33" t="s">
        <v>148</v>
      </c>
      <c r="F374" s="33">
        <v>400</v>
      </c>
      <c r="G374" s="33" t="s">
        <v>51</v>
      </c>
      <c r="H374" s="33">
        <v>50000</v>
      </c>
      <c r="I374" s="20">
        <f t="shared" si="56"/>
        <v>20000000</v>
      </c>
      <c r="J374" s="37" t="s">
        <v>240</v>
      </c>
      <c r="K374" s="20"/>
      <c r="L374" s="9">
        <f t="shared" si="57"/>
        <v>0</v>
      </c>
      <c r="M374" s="9"/>
      <c r="N374" s="9"/>
      <c r="O374" s="9">
        <f t="shared" si="58"/>
        <v>20000000</v>
      </c>
      <c r="P374" s="9">
        <v>20000000</v>
      </c>
      <c r="Q374" s="9"/>
      <c r="R374" s="9">
        <f t="shared" si="59"/>
        <v>0</v>
      </c>
      <c r="S374" s="9"/>
      <c r="T374" s="9"/>
      <c r="U374" s="9">
        <f t="shared" si="60"/>
        <v>0</v>
      </c>
      <c r="V374" s="9"/>
      <c r="W374" s="9"/>
      <c r="X374" s="9">
        <f t="shared" si="61"/>
        <v>0</v>
      </c>
      <c r="Y374" s="9"/>
      <c r="Z374" s="9"/>
      <c r="AA374" s="10">
        <f t="shared" si="62"/>
        <v>0</v>
      </c>
      <c r="AB374" s="11">
        <v>45750</v>
      </c>
    </row>
    <row r="375" spans="1:28" ht="15.75" hidden="1" x14ac:dyDescent="0.25">
      <c r="A375" s="39">
        <v>45750</v>
      </c>
      <c r="B375" s="33" t="s">
        <v>189</v>
      </c>
      <c r="C375" s="33"/>
      <c r="D375" s="33" t="s">
        <v>31</v>
      </c>
      <c r="E375" s="33" t="s">
        <v>110</v>
      </c>
      <c r="F375" s="33">
        <v>600</v>
      </c>
      <c r="G375" s="33" t="s">
        <v>29</v>
      </c>
      <c r="H375" s="33">
        <v>1800</v>
      </c>
      <c r="I375" s="20">
        <f t="shared" si="56"/>
        <v>1080000</v>
      </c>
      <c r="J375" s="37" t="s">
        <v>240</v>
      </c>
      <c r="K375" s="20"/>
      <c r="L375" s="9">
        <f t="shared" si="57"/>
        <v>0</v>
      </c>
      <c r="M375" s="9"/>
      <c r="N375" s="9"/>
      <c r="O375" s="9">
        <f t="shared" si="58"/>
        <v>0</v>
      </c>
      <c r="P375" s="9"/>
      <c r="Q375" s="9"/>
      <c r="R375" s="9">
        <f t="shared" si="59"/>
        <v>1080000</v>
      </c>
      <c r="S375" s="9">
        <v>1080000</v>
      </c>
      <c r="T375" s="9"/>
      <c r="U375" s="9">
        <f t="shared" si="60"/>
        <v>0</v>
      </c>
      <c r="V375" s="9"/>
      <c r="W375" s="9"/>
      <c r="X375" s="9">
        <f t="shared" si="61"/>
        <v>0</v>
      </c>
      <c r="Y375" s="9"/>
      <c r="Z375" s="9"/>
      <c r="AA375" s="10">
        <f t="shared" si="62"/>
        <v>0</v>
      </c>
      <c r="AB375" s="11">
        <v>45750</v>
      </c>
    </row>
    <row r="376" spans="1:28" ht="15.75" hidden="1" x14ac:dyDescent="0.25">
      <c r="A376" s="39">
        <v>45750</v>
      </c>
      <c r="B376" s="33" t="s">
        <v>520</v>
      </c>
      <c r="C376" s="33"/>
      <c r="D376" s="33" t="s">
        <v>31</v>
      </c>
      <c r="E376" s="33" t="s">
        <v>185</v>
      </c>
      <c r="F376" s="33">
        <v>3000</v>
      </c>
      <c r="G376" s="33" t="s">
        <v>29</v>
      </c>
      <c r="H376" s="33">
        <v>1150</v>
      </c>
      <c r="I376" s="20">
        <f t="shared" si="56"/>
        <v>3450000</v>
      </c>
      <c r="J376" s="37" t="s">
        <v>240</v>
      </c>
      <c r="K376" s="20"/>
      <c r="L376" s="9">
        <f t="shared" si="57"/>
        <v>0</v>
      </c>
      <c r="M376" s="9"/>
      <c r="N376" s="9"/>
      <c r="O376" s="9">
        <f t="shared" si="58"/>
        <v>3450000</v>
      </c>
      <c r="P376" s="9">
        <v>3450000</v>
      </c>
      <c r="Q376" s="9"/>
      <c r="R376" s="9">
        <f t="shared" si="59"/>
        <v>0</v>
      </c>
      <c r="S376" s="9"/>
      <c r="T376" s="9"/>
      <c r="U376" s="9">
        <f t="shared" si="60"/>
        <v>0</v>
      </c>
      <c r="V376" s="9"/>
      <c r="W376" s="9"/>
      <c r="X376" s="9">
        <f t="shared" si="61"/>
        <v>0</v>
      </c>
      <c r="Y376" s="9"/>
      <c r="Z376" s="9"/>
      <c r="AA376" s="10">
        <f t="shared" si="62"/>
        <v>0</v>
      </c>
      <c r="AB376" s="11">
        <v>45757</v>
      </c>
    </row>
    <row r="377" spans="1:28" ht="15.75" hidden="1" x14ac:dyDescent="0.25">
      <c r="A377" s="39">
        <v>45750</v>
      </c>
      <c r="B377" s="33" t="s">
        <v>108</v>
      </c>
      <c r="C377" s="33"/>
      <c r="D377" s="33" t="s">
        <v>31</v>
      </c>
      <c r="E377" s="33" t="s">
        <v>95</v>
      </c>
      <c r="F377" s="33">
        <v>1000</v>
      </c>
      <c r="G377" s="33" t="s">
        <v>29</v>
      </c>
      <c r="H377" s="33">
        <v>4000</v>
      </c>
      <c r="I377" s="20">
        <f t="shared" si="56"/>
        <v>4000000</v>
      </c>
      <c r="J377" s="37" t="s">
        <v>240</v>
      </c>
      <c r="K377" s="20"/>
      <c r="L377" s="9">
        <f t="shared" si="57"/>
        <v>0</v>
      </c>
      <c r="M377" s="9"/>
      <c r="N377" s="9"/>
      <c r="O377" s="9">
        <f t="shared" si="58"/>
        <v>4000000</v>
      </c>
      <c r="P377" s="9">
        <v>4000000</v>
      </c>
      <c r="Q377" s="9"/>
      <c r="R377" s="9">
        <f t="shared" si="59"/>
        <v>0</v>
      </c>
      <c r="S377" s="9"/>
      <c r="T377" s="9"/>
      <c r="U377" s="9">
        <f t="shared" si="60"/>
        <v>0</v>
      </c>
      <c r="V377" s="9"/>
      <c r="W377" s="9"/>
      <c r="X377" s="9">
        <f t="shared" si="61"/>
        <v>0</v>
      </c>
      <c r="Y377" s="9"/>
      <c r="Z377" s="9"/>
      <c r="AA377" s="10">
        <f t="shared" si="62"/>
        <v>0</v>
      </c>
      <c r="AB377" s="11">
        <v>45750</v>
      </c>
    </row>
    <row r="378" spans="1:28" ht="15.75" hidden="1" x14ac:dyDescent="0.25">
      <c r="A378" s="39">
        <v>45750</v>
      </c>
      <c r="B378" s="33" t="s">
        <v>897</v>
      </c>
      <c r="C378" s="33"/>
      <c r="D378" s="33" t="s">
        <v>41</v>
      </c>
      <c r="E378" s="33" t="s">
        <v>707</v>
      </c>
      <c r="F378" s="43">
        <v>1000</v>
      </c>
      <c r="G378" s="33" t="s">
        <v>29</v>
      </c>
      <c r="H378" s="33">
        <v>4000</v>
      </c>
      <c r="I378" s="20">
        <f t="shared" si="56"/>
        <v>4000000</v>
      </c>
      <c r="J378" s="37" t="s">
        <v>240</v>
      </c>
      <c r="K378" s="20"/>
      <c r="L378" s="9">
        <f t="shared" si="57"/>
        <v>0</v>
      </c>
      <c r="M378" s="9"/>
      <c r="N378" s="9"/>
      <c r="O378" s="9">
        <f t="shared" si="58"/>
        <v>4000000</v>
      </c>
      <c r="P378" s="9">
        <v>4000000</v>
      </c>
      <c r="Q378" s="9"/>
      <c r="R378" s="9">
        <f t="shared" si="59"/>
        <v>0</v>
      </c>
      <c r="S378" s="9"/>
      <c r="T378" s="9"/>
      <c r="U378" s="9">
        <f t="shared" si="60"/>
        <v>0</v>
      </c>
      <c r="V378" s="9"/>
      <c r="W378" s="9"/>
      <c r="X378" s="9">
        <f t="shared" si="61"/>
        <v>0</v>
      </c>
      <c r="Y378" s="9"/>
      <c r="Z378" s="9"/>
      <c r="AA378" s="10">
        <f t="shared" si="62"/>
        <v>0</v>
      </c>
      <c r="AB378" s="11">
        <v>45762</v>
      </c>
    </row>
    <row r="379" spans="1:28" ht="15.75" hidden="1" x14ac:dyDescent="0.25">
      <c r="A379" s="39">
        <v>45750</v>
      </c>
      <c r="B379" s="33" t="s">
        <v>219</v>
      </c>
      <c r="C379" s="33"/>
      <c r="D379" s="33" t="s">
        <v>41</v>
      </c>
      <c r="E379" s="33" t="s">
        <v>91</v>
      </c>
      <c r="F379" s="33">
        <v>700</v>
      </c>
      <c r="G379" s="33" t="s">
        <v>29</v>
      </c>
      <c r="H379" s="33">
        <v>4000</v>
      </c>
      <c r="I379" s="20">
        <f t="shared" si="56"/>
        <v>2800000</v>
      </c>
      <c r="J379" s="34" t="s">
        <v>26</v>
      </c>
      <c r="K379" s="20"/>
      <c r="L379" s="9">
        <f t="shared" si="57"/>
        <v>0</v>
      </c>
      <c r="M379" s="9"/>
      <c r="N379" s="9"/>
      <c r="O379" s="9">
        <f t="shared" si="58"/>
        <v>0</v>
      </c>
      <c r="P379" s="9"/>
      <c r="Q379" s="9"/>
      <c r="R379" s="9">
        <f t="shared" si="59"/>
        <v>0</v>
      </c>
      <c r="S379" s="9"/>
      <c r="T379" s="9"/>
      <c r="U379" s="9">
        <f t="shared" si="60"/>
        <v>0</v>
      </c>
      <c r="V379" s="9"/>
      <c r="W379" s="9"/>
      <c r="X379" s="9">
        <f t="shared" si="61"/>
        <v>0</v>
      </c>
      <c r="Y379" s="9"/>
      <c r="Z379" s="9"/>
      <c r="AA379" s="10">
        <f t="shared" si="62"/>
        <v>2800000</v>
      </c>
      <c r="AB379" s="11"/>
    </row>
    <row r="380" spans="1:28" ht="15.75" hidden="1" x14ac:dyDescent="0.25">
      <c r="A380" s="39">
        <v>45750</v>
      </c>
      <c r="B380" s="33" t="s">
        <v>217</v>
      </c>
      <c r="C380" s="33"/>
      <c r="D380" s="33" t="s">
        <v>41</v>
      </c>
      <c r="E380" s="33" t="s">
        <v>102</v>
      </c>
      <c r="F380" s="33">
        <v>2</v>
      </c>
      <c r="G380" s="33" t="s">
        <v>74</v>
      </c>
      <c r="H380" s="33">
        <v>65000</v>
      </c>
      <c r="I380" s="20">
        <f t="shared" si="56"/>
        <v>130000</v>
      </c>
      <c r="J380" s="34" t="s">
        <v>26</v>
      </c>
      <c r="K380" s="20"/>
      <c r="L380" s="9">
        <f t="shared" si="57"/>
        <v>0</v>
      </c>
      <c r="M380" s="9"/>
      <c r="N380" s="9"/>
      <c r="O380" s="9">
        <f t="shared" si="58"/>
        <v>0</v>
      </c>
      <c r="P380" s="9"/>
      <c r="Q380" s="9"/>
      <c r="R380" s="9">
        <f t="shared" si="59"/>
        <v>0</v>
      </c>
      <c r="S380" s="9"/>
      <c r="T380" s="9"/>
      <c r="U380" s="9">
        <f t="shared" si="60"/>
        <v>0</v>
      </c>
      <c r="V380" s="9"/>
      <c r="W380" s="9"/>
      <c r="X380" s="9">
        <f t="shared" si="61"/>
        <v>0</v>
      </c>
      <c r="Y380" s="9"/>
      <c r="Z380" s="9"/>
      <c r="AA380" s="10">
        <f t="shared" si="62"/>
        <v>130000</v>
      </c>
      <c r="AB380" s="11"/>
    </row>
    <row r="381" spans="1:28" ht="15.75" hidden="1" x14ac:dyDescent="0.25">
      <c r="A381" s="39">
        <v>45750</v>
      </c>
      <c r="B381" s="33" t="s">
        <v>217</v>
      </c>
      <c r="C381" s="33"/>
      <c r="D381" s="33" t="s">
        <v>41</v>
      </c>
      <c r="E381" s="33" t="s">
        <v>122</v>
      </c>
      <c r="F381" s="33">
        <v>2</v>
      </c>
      <c r="G381" s="33" t="s">
        <v>51</v>
      </c>
      <c r="H381" s="33">
        <v>70000</v>
      </c>
      <c r="I381" s="20">
        <f t="shared" si="56"/>
        <v>140000</v>
      </c>
      <c r="J381" s="34" t="s">
        <v>26</v>
      </c>
      <c r="K381" s="20"/>
      <c r="L381" s="9">
        <f t="shared" si="57"/>
        <v>0</v>
      </c>
      <c r="M381" s="9"/>
      <c r="N381" s="9"/>
      <c r="O381" s="9">
        <f t="shared" si="58"/>
        <v>0</v>
      </c>
      <c r="P381" s="9"/>
      <c r="Q381" s="9"/>
      <c r="R381" s="9">
        <f t="shared" si="59"/>
        <v>0</v>
      </c>
      <c r="S381" s="9"/>
      <c r="T381" s="9"/>
      <c r="U381" s="9">
        <f t="shared" si="60"/>
        <v>0</v>
      </c>
      <c r="V381" s="9"/>
      <c r="W381" s="9"/>
      <c r="X381" s="9">
        <f t="shared" si="61"/>
        <v>0</v>
      </c>
      <c r="Y381" s="9"/>
      <c r="Z381" s="9"/>
      <c r="AA381" s="10">
        <f t="shared" si="62"/>
        <v>140000</v>
      </c>
      <c r="AB381" s="11"/>
    </row>
    <row r="382" spans="1:28" ht="15.75" hidden="1" x14ac:dyDescent="0.25">
      <c r="A382" s="32">
        <v>45750</v>
      </c>
      <c r="B382" s="33" t="s">
        <v>898</v>
      </c>
      <c r="C382" s="33"/>
      <c r="D382" s="33" t="s">
        <v>31</v>
      </c>
      <c r="E382" s="33" t="s">
        <v>61</v>
      </c>
      <c r="F382" s="33">
        <v>2</v>
      </c>
      <c r="G382" s="33" t="s">
        <v>25</v>
      </c>
      <c r="H382" s="33">
        <v>45000</v>
      </c>
      <c r="I382" s="20">
        <f t="shared" si="56"/>
        <v>90000</v>
      </c>
      <c r="J382" s="37" t="s">
        <v>241</v>
      </c>
      <c r="K382" s="20"/>
      <c r="L382" s="9">
        <f t="shared" si="57"/>
        <v>0</v>
      </c>
      <c r="M382" s="9"/>
      <c r="N382" s="9"/>
      <c r="O382" s="9">
        <f t="shared" si="58"/>
        <v>0</v>
      </c>
      <c r="P382" s="9"/>
      <c r="Q382" s="9"/>
      <c r="R382" s="9">
        <f t="shared" si="59"/>
        <v>0</v>
      </c>
      <c r="S382" s="9"/>
      <c r="T382" s="9"/>
      <c r="U382" s="9">
        <f t="shared" si="60"/>
        <v>90000</v>
      </c>
      <c r="V382" s="9">
        <v>90000</v>
      </c>
      <c r="W382" s="9"/>
      <c r="X382" s="9">
        <f t="shared" si="61"/>
        <v>0</v>
      </c>
      <c r="Y382" s="9"/>
      <c r="Z382" s="9"/>
      <c r="AA382" s="10">
        <f t="shared" si="62"/>
        <v>0</v>
      </c>
      <c r="AB382" s="11">
        <v>45750</v>
      </c>
    </row>
    <row r="383" spans="1:28" ht="15.75" hidden="1" x14ac:dyDescent="0.25">
      <c r="A383" s="39">
        <v>45750</v>
      </c>
      <c r="B383" s="33" t="s">
        <v>507</v>
      </c>
      <c r="C383" s="33"/>
      <c r="D383" s="33" t="s">
        <v>41</v>
      </c>
      <c r="E383" s="33" t="s">
        <v>468</v>
      </c>
      <c r="F383" s="33">
        <v>16.3</v>
      </c>
      <c r="G383" s="33" t="s">
        <v>51</v>
      </c>
      <c r="H383" s="33">
        <v>47000</v>
      </c>
      <c r="I383" s="20">
        <f t="shared" si="56"/>
        <v>766100</v>
      </c>
      <c r="J383" s="37" t="s">
        <v>240</v>
      </c>
      <c r="K383" s="20" t="s">
        <v>713</v>
      </c>
      <c r="L383" s="9">
        <f t="shared" si="57"/>
        <v>0</v>
      </c>
      <c r="M383" s="9"/>
      <c r="N383" s="9"/>
      <c r="O383" s="9">
        <f t="shared" si="58"/>
        <v>766100</v>
      </c>
      <c r="P383" s="9">
        <v>766100</v>
      </c>
      <c r="Q383" s="9"/>
      <c r="R383" s="9">
        <f t="shared" si="59"/>
        <v>0</v>
      </c>
      <c r="S383" s="9"/>
      <c r="T383" s="9"/>
      <c r="U383" s="9">
        <f t="shared" si="60"/>
        <v>0</v>
      </c>
      <c r="V383" s="9"/>
      <c r="W383" s="9"/>
      <c r="X383" s="9">
        <f t="shared" si="61"/>
        <v>0</v>
      </c>
      <c r="Y383" s="9"/>
      <c r="Z383" s="9"/>
      <c r="AA383" s="10">
        <f t="shared" si="62"/>
        <v>0</v>
      </c>
      <c r="AB383" s="11">
        <v>45708</v>
      </c>
    </row>
    <row r="384" spans="1:28" ht="15.75" hidden="1" x14ac:dyDescent="0.25">
      <c r="A384" s="32">
        <v>45750</v>
      </c>
      <c r="B384" s="33" t="s">
        <v>343</v>
      </c>
      <c r="C384" s="33"/>
      <c r="D384" s="33" t="s">
        <v>31</v>
      </c>
      <c r="E384" s="33" t="s">
        <v>98</v>
      </c>
      <c r="F384" s="33">
        <v>22.4</v>
      </c>
      <c r="G384" s="33" t="s">
        <v>51</v>
      </c>
      <c r="H384" s="33">
        <v>47000</v>
      </c>
      <c r="I384" s="20">
        <f t="shared" si="56"/>
        <v>1052800</v>
      </c>
      <c r="J384" s="37" t="s">
        <v>240</v>
      </c>
      <c r="K384" s="20"/>
      <c r="L384" s="9">
        <f t="shared" si="57"/>
        <v>0</v>
      </c>
      <c r="M384" s="9"/>
      <c r="N384" s="9"/>
      <c r="O384" s="9">
        <f t="shared" si="58"/>
        <v>1052800</v>
      </c>
      <c r="P384" s="9">
        <v>1052800</v>
      </c>
      <c r="Q384" s="9"/>
      <c r="R384" s="9">
        <f t="shared" si="59"/>
        <v>0</v>
      </c>
      <c r="S384" s="9"/>
      <c r="T384" s="9"/>
      <c r="U384" s="9">
        <f t="shared" si="60"/>
        <v>0</v>
      </c>
      <c r="V384" s="9"/>
      <c r="W384" s="9"/>
      <c r="X384" s="9">
        <f t="shared" si="61"/>
        <v>0</v>
      </c>
      <c r="Y384" s="9"/>
      <c r="Z384" s="9"/>
      <c r="AA384" s="10">
        <f t="shared" si="62"/>
        <v>0</v>
      </c>
      <c r="AB384" s="11">
        <v>45750</v>
      </c>
    </row>
    <row r="385" spans="1:28" ht="15.75" hidden="1" x14ac:dyDescent="0.25">
      <c r="A385" s="39">
        <v>45751</v>
      </c>
      <c r="B385" s="35" t="s">
        <v>165</v>
      </c>
      <c r="C385" s="35"/>
      <c r="D385" s="35" t="s">
        <v>31</v>
      </c>
      <c r="E385" s="35" t="s">
        <v>190</v>
      </c>
      <c r="F385" s="35">
        <v>300</v>
      </c>
      <c r="G385" s="35" t="s">
        <v>51</v>
      </c>
      <c r="H385" s="35">
        <v>41000</v>
      </c>
      <c r="I385" s="20">
        <f t="shared" si="56"/>
        <v>12300000</v>
      </c>
      <c r="J385" s="41" t="s">
        <v>240</v>
      </c>
      <c r="K385" s="20"/>
      <c r="L385" s="9">
        <f t="shared" si="57"/>
        <v>0</v>
      </c>
      <c r="M385" s="9"/>
      <c r="N385" s="9"/>
      <c r="O385" s="9">
        <f t="shared" si="58"/>
        <v>12300000</v>
      </c>
      <c r="P385" s="9">
        <v>12300000</v>
      </c>
      <c r="Q385" s="9"/>
      <c r="R385" s="9">
        <f t="shared" si="59"/>
        <v>0</v>
      </c>
      <c r="S385" s="9"/>
      <c r="T385" s="9"/>
      <c r="U385" s="9">
        <f t="shared" si="60"/>
        <v>0</v>
      </c>
      <c r="V385" s="9"/>
      <c r="W385" s="9"/>
      <c r="X385" s="9">
        <f t="shared" si="61"/>
        <v>0</v>
      </c>
      <c r="Y385" s="9"/>
      <c r="Z385" s="9"/>
      <c r="AA385" s="10">
        <f t="shared" si="62"/>
        <v>0</v>
      </c>
      <c r="AB385" s="11">
        <v>45750</v>
      </c>
    </row>
    <row r="386" spans="1:28" ht="15.75" hidden="1" x14ac:dyDescent="0.25">
      <c r="A386" s="39">
        <v>45751</v>
      </c>
      <c r="B386" s="33" t="s">
        <v>87</v>
      </c>
      <c r="C386" s="33"/>
      <c r="D386" s="33" t="s">
        <v>31</v>
      </c>
      <c r="E386" s="33" t="s">
        <v>166</v>
      </c>
      <c r="F386" s="33">
        <v>1</v>
      </c>
      <c r="G386" s="33" t="s">
        <v>23</v>
      </c>
      <c r="H386" s="33">
        <v>400000</v>
      </c>
      <c r="I386" s="20">
        <f t="shared" si="56"/>
        <v>400000</v>
      </c>
      <c r="J386" s="37" t="s">
        <v>241</v>
      </c>
      <c r="K386" s="20"/>
      <c r="L386" s="9">
        <f t="shared" si="57"/>
        <v>0</v>
      </c>
      <c r="M386" s="9"/>
      <c r="N386" s="9"/>
      <c r="O386" s="9">
        <f t="shared" si="58"/>
        <v>0</v>
      </c>
      <c r="P386" s="9"/>
      <c r="Q386" s="9"/>
      <c r="R386" s="9">
        <f t="shared" si="59"/>
        <v>0</v>
      </c>
      <c r="S386" s="9"/>
      <c r="T386" s="9"/>
      <c r="U386" s="9">
        <f t="shared" si="60"/>
        <v>400000</v>
      </c>
      <c r="V386" s="9">
        <v>400000</v>
      </c>
      <c r="W386" s="9"/>
      <c r="X386" s="9">
        <f t="shared" si="61"/>
        <v>0</v>
      </c>
      <c r="Y386" s="9"/>
      <c r="Z386" s="9"/>
      <c r="AA386" s="10">
        <f t="shared" si="62"/>
        <v>0</v>
      </c>
      <c r="AB386" s="11">
        <v>45751</v>
      </c>
    </row>
    <row r="387" spans="1:28" ht="15.75" hidden="1" x14ac:dyDescent="0.25">
      <c r="A387" s="39">
        <v>45751</v>
      </c>
      <c r="B387" s="33" t="s">
        <v>87</v>
      </c>
      <c r="C387" s="33"/>
      <c r="D387" s="33" t="s">
        <v>31</v>
      </c>
      <c r="E387" s="33" t="s">
        <v>308</v>
      </c>
      <c r="F387" s="33">
        <v>5</v>
      </c>
      <c r="G387" s="33" t="s">
        <v>51</v>
      </c>
      <c r="H387" s="33">
        <v>86000</v>
      </c>
      <c r="I387" s="20">
        <f t="shared" si="56"/>
        <v>430000</v>
      </c>
      <c r="J387" s="37" t="s">
        <v>241</v>
      </c>
      <c r="K387" s="20"/>
      <c r="L387" s="9">
        <f t="shared" si="57"/>
        <v>0</v>
      </c>
      <c r="M387" s="9"/>
      <c r="N387" s="9"/>
      <c r="O387" s="9">
        <f t="shared" si="58"/>
        <v>0</v>
      </c>
      <c r="P387" s="9"/>
      <c r="Q387" s="9"/>
      <c r="R387" s="9">
        <f t="shared" si="59"/>
        <v>0</v>
      </c>
      <c r="S387" s="9"/>
      <c r="T387" s="9"/>
      <c r="U387" s="9">
        <f t="shared" si="60"/>
        <v>430000</v>
      </c>
      <c r="V387" s="9">
        <v>430000</v>
      </c>
      <c r="W387" s="9"/>
      <c r="X387" s="9">
        <f t="shared" si="61"/>
        <v>0</v>
      </c>
      <c r="Y387" s="9"/>
      <c r="Z387" s="9"/>
      <c r="AA387" s="10">
        <f t="shared" si="62"/>
        <v>0</v>
      </c>
      <c r="AB387" s="11">
        <v>45751</v>
      </c>
    </row>
    <row r="388" spans="1:28" ht="15.75" hidden="1" x14ac:dyDescent="0.25">
      <c r="A388" s="39">
        <v>45751</v>
      </c>
      <c r="B388" s="33" t="s">
        <v>526</v>
      </c>
      <c r="C388" s="33"/>
      <c r="D388" s="33" t="s">
        <v>31</v>
      </c>
      <c r="E388" s="33" t="s">
        <v>294</v>
      </c>
      <c r="F388" s="33">
        <v>2</v>
      </c>
      <c r="G388" s="33" t="s">
        <v>33</v>
      </c>
      <c r="H388" s="33">
        <v>230000</v>
      </c>
      <c r="I388" s="20">
        <f t="shared" si="56"/>
        <v>460000</v>
      </c>
      <c r="J388" s="37" t="s">
        <v>241</v>
      </c>
      <c r="K388" s="20"/>
      <c r="L388" s="9">
        <f t="shared" si="57"/>
        <v>0</v>
      </c>
      <c r="M388" s="9"/>
      <c r="N388" s="9"/>
      <c r="O388" s="9">
        <f t="shared" si="58"/>
        <v>0</v>
      </c>
      <c r="P388" s="9"/>
      <c r="Q388" s="9"/>
      <c r="R388" s="9">
        <f t="shared" si="59"/>
        <v>0</v>
      </c>
      <c r="S388" s="9"/>
      <c r="T388" s="9"/>
      <c r="U388" s="9">
        <f t="shared" si="60"/>
        <v>460000</v>
      </c>
      <c r="V388" s="9">
        <v>460000</v>
      </c>
      <c r="W388" s="9"/>
      <c r="X388" s="9">
        <f t="shared" si="61"/>
        <v>0</v>
      </c>
      <c r="Y388" s="9"/>
      <c r="Z388" s="9"/>
      <c r="AA388" s="10">
        <f t="shared" si="62"/>
        <v>0</v>
      </c>
      <c r="AB388" s="11">
        <v>45765</v>
      </c>
    </row>
    <row r="389" spans="1:28" ht="15.75" hidden="1" x14ac:dyDescent="0.25">
      <c r="A389" s="39">
        <v>45751</v>
      </c>
      <c r="B389" s="33" t="s">
        <v>526</v>
      </c>
      <c r="C389" s="33"/>
      <c r="D389" s="33" t="s">
        <v>31</v>
      </c>
      <c r="E389" s="33" t="s">
        <v>361</v>
      </c>
      <c r="F389" s="33">
        <v>2</v>
      </c>
      <c r="G389" s="33" t="s">
        <v>33</v>
      </c>
      <c r="H389" s="33">
        <v>230000</v>
      </c>
      <c r="I389" s="20">
        <f t="shared" si="56"/>
        <v>460000</v>
      </c>
      <c r="J389" s="37" t="s">
        <v>241</v>
      </c>
      <c r="K389" s="20"/>
      <c r="L389" s="9">
        <f t="shared" si="57"/>
        <v>0</v>
      </c>
      <c r="M389" s="9"/>
      <c r="N389" s="9"/>
      <c r="O389" s="9">
        <f t="shared" si="58"/>
        <v>0</v>
      </c>
      <c r="P389" s="9"/>
      <c r="Q389" s="9"/>
      <c r="R389" s="9">
        <f t="shared" si="59"/>
        <v>0</v>
      </c>
      <c r="S389" s="9"/>
      <c r="T389" s="9"/>
      <c r="U389" s="9">
        <f t="shared" si="60"/>
        <v>460000</v>
      </c>
      <c r="V389" s="9">
        <v>460000</v>
      </c>
      <c r="W389" s="9"/>
      <c r="X389" s="9">
        <f t="shared" si="61"/>
        <v>0</v>
      </c>
      <c r="Y389" s="9"/>
      <c r="Z389" s="9"/>
      <c r="AA389" s="10">
        <f t="shared" si="62"/>
        <v>0</v>
      </c>
      <c r="AB389" s="11">
        <v>45765</v>
      </c>
    </row>
    <row r="390" spans="1:28" ht="15.75" hidden="1" x14ac:dyDescent="0.25">
      <c r="A390" s="39">
        <v>45751</v>
      </c>
      <c r="B390" s="33" t="s">
        <v>194</v>
      </c>
      <c r="C390" s="33"/>
      <c r="D390" s="33" t="s">
        <v>31</v>
      </c>
      <c r="E390" s="33" t="s">
        <v>195</v>
      </c>
      <c r="F390" s="21">
        <v>1398</v>
      </c>
      <c r="G390" s="33" t="s">
        <v>51</v>
      </c>
      <c r="H390" s="33">
        <v>17000</v>
      </c>
      <c r="I390" s="20">
        <f t="shared" si="56"/>
        <v>23766000</v>
      </c>
      <c r="J390" s="41" t="s">
        <v>240</v>
      </c>
      <c r="K390" s="20"/>
      <c r="L390" s="9">
        <f t="shared" si="57"/>
        <v>0</v>
      </c>
      <c r="M390" s="9"/>
      <c r="N390" s="9"/>
      <c r="O390" s="9">
        <f t="shared" si="58"/>
        <v>23766000</v>
      </c>
      <c r="P390" s="9">
        <v>18207000</v>
      </c>
      <c r="Q390" s="9">
        <v>5559000</v>
      </c>
      <c r="R390" s="9">
        <f t="shared" si="59"/>
        <v>0</v>
      </c>
      <c r="S390" s="9"/>
      <c r="T390" s="9"/>
      <c r="U390" s="9">
        <f t="shared" si="60"/>
        <v>0</v>
      </c>
      <c r="V390" s="9"/>
      <c r="W390" s="9"/>
      <c r="X390" s="9">
        <f t="shared" si="61"/>
        <v>0</v>
      </c>
      <c r="Y390" s="9"/>
      <c r="Z390" s="9"/>
      <c r="AA390" s="10">
        <f t="shared" si="62"/>
        <v>0</v>
      </c>
      <c r="AB390" s="11">
        <v>45768</v>
      </c>
    </row>
    <row r="391" spans="1:28" ht="15.75" hidden="1" x14ac:dyDescent="0.25">
      <c r="A391" s="39">
        <v>45751</v>
      </c>
      <c r="B391" s="33" t="s">
        <v>247</v>
      </c>
      <c r="C391" s="33"/>
      <c r="D391" s="33" t="s">
        <v>41</v>
      </c>
      <c r="E391" s="33" t="s">
        <v>148</v>
      </c>
      <c r="F391" s="21">
        <v>40</v>
      </c>
      <c r="G391" s="33" t="s">
        <v>51</v>
      </c>
      <c r="H391" s="21">
        <v>60000</v>
      </c>
      <c r="I391" s="20">
        <f t="shared" si="56"/>
        <v>2400000</v>
      </c>
      <c r="J391" s="37" t="s">
        <v>34</v>
      </c>
      <c r="K391" s="20"/>
      <c r="L391" s="9">
        <f t="shared" si="57"/>
        <v>0</v>
      </c>
      <c r="M391" s="9"/>
      <c r="N391" s="9"/>
      <c r="O391" s="9">
        <f t="shared" si="58"/>
        <v>0</v>
      </c>
      <c r="P391" s="9"/>
      <c r="Q391" s="9"/>
      <c r="R391" s="9">
        <f t="shared" si="59"/>
        <v>0</v>
      </c>
      <c r="S391" s="9"/>
      <c r="T391" s="9"/>
      <c r="U391" s="9">
        <f t="shared" si="60"/>
        <v>2600000</v>
      </c>
      <c r="V391" s="9">
        <v>1300000</v>
      </c>
      <c r="W391" s="9">
        <v>1300000</v>
      </c>
      <c r="X391" s="9">
        <f t="shared" si="61"/>
        <v>0</v>
      </c>
      <c r="Y391" s="9"/>
      <c r="Z391" s="9"/>
      <c r="AA391" s="10">
        <f t="shared" si="62"/>
        <v>-200000</v>
      </c>
      <c r="AB391" s="11">
        <v>45769</v>
      </c>
    </row>
    <row r="392" spans="1:28" ht="15.75" hidden="1" x14ac:dyDescent="0.25">
      <c r="A392" s="39">
        <v>45751</v>
      </c>
      <c r="B392" s="33" t="s">
        <v>230</v>
      </c>
      <c r="C392" s="33"/>
      <c r="D392" s="33" t="s">
        <v>31</v>
      </c>
      <c r="E392" s="33" t="s">
        <v>899</v>
      </c>
      <c r="F392" s="21">
        <v>1</v>
      </c>
      <c r="G392" s="33" t="s">
        <v>51</v>
      </c>
      <c r="H392" s="21">
        <v>155000</v>
      </c>
      <c r="I392" s="20">
        <f t="shared" si="56"/>
        <v>155000</v>
      </c>
      <c r="J392" s="37" t="s">
        <v>241</v>
      </c>
      <c r="K392" s="20"/>
      <c r="L392" s="9">
        <f t="shared" si="57"/>
        <v>0</v>
      </c>
      <c r="M392" s="9"/>
      <c r="N392" s="9"/>
      <c r="O392" s="9">
        <f t="shared" si="58"/>
        <v>0</v>
      </c>
      <c r="P392" s="9"/>
      <c r="Q392" s="9"/>
      <c r="R392" s="9">
        <f t="shared" si="59"/>
        <v>0</v>
      </c>
      <c r="S392" s="9"/>
      <c r="T392" s="9"/>
      <c r="U392" s="9">
        <f t="shared" si="60"/>
        <v>155000</v>
      </c>
      <c r="V392" s="9">
        <v>155000</v>
      </c>
      <c r="W392" s="9"/>
      <c r="X392" s="9">
        <f t="shared" si="61"/>
        <v>0</v>
      </c>
      <c r="Y392" s="9"/>
      <c r="Z392" s="9"/>
      <c r="AA392" s="10">
        <f t="shared" si="62"/>
        <v>0</v>
      </c>
      <c r="AB392" s="11">
        <v>45751</v>
      </c>
    </row>
    <row r="393" spans="1:28" ht="15.75" hidden="1" x14ac:dyDescent="0.25">
      <c r="A393" s="39">
        <v>45751</v>
      </c>
      <c r="B393" s="33" t="s">
        <v>30</v>
      </c>
      <c r="C393" s="33"/>
      <c r="D393" s="33" t="s">
        <v>31</v>
      </c>
      <c r="E393" s="33" t="s">
        <v>64</v>
      </c>
      <c r="F393" s="21">
        <v>20</v>
      </c>
      <c r="G393" s="33" t="s">
        <v>33</v>
      </c>
      <c r="H393" s="21">
        <v>145000</v>
      </c>
      <c r="I393" s="20">
        <f t="shared" si="56"/>
        <v>2900000</v>
      </c>
      <c r="J393" s="37" t="s">
        <v>241</v>
      </c>
      <c r="K393" s="20"/>
      <c r="L393" s="9">
        <f t="shared" si="57"/>
        <v>2900000</v>
      </c>
      <c r="M393" s="9">
        <v>2900000</v>
      </c>
      <c r="N393" s="9"/>
      <c r="O393" s="9">
        <f t="shared" si="58"/>
        <v>0</v>
      </c>
      <c r="P393" s="9"/>
      <c r="Q393" s="9"/>
      <c r="R393" s="9">
        <f t="shared" si="59"/>
        <v>0</v>
      </c>
      <c r="S393" s="9"/>
      <c r="T393" s="9"/>
      <c r="U393" s="9">
        <f t="shared" si="60"/>
        <v>0</v>
      </c>
      <c r="V393" s="9"/>
      <c r="W393" s="9"/>
      <c r="X393" s="9">
        <f t="shared" si="61"/>
        <v>0</v>
      </c>
      <c r="Y393" s="9"/>
      <c r="Z393" s="9"/>
      <c r="AA393" s="10">
        <f t="shared" si="62"/>
        <v>0</v>
      </c>
      <c r="AB393" s="11">
        <v>45761</v>
      </c>
    </row>
    <row r="394" spans="1:28" ht="15.75" hidden="1" x14ac:dyDescent="0.25">
      <c r="A394" s="39">
        <v>45751</v>
      </c>
      <c r="B394" s="33" t="s">
        <v>30</v>
      </c>
      <c r="C394" s="33"/>
      <c r="D394" s="33" t="s">
        <v>31</v>
      </c>
      <c r="E394" s="33" t="s">
        <v>32</v>
      </c>
      <c r="F394" s="21">
        <v>20</v>
      </c>
      <c r="G394" s="33" t="s">
        <v>33</v>
      </c>
      <c r="H394" s="21">
        <v>145000</v>
      </c>
      <c r="I394" s="20">
        <f t="shared" si="56"/>
        <v>2900000</v>
      </c>
      <c r="J394" s="37" t="s">
        <v>241</v>
      </c>
      <c r="K394" s="20"/>
      <c r="L394" s="9">
        <f t="shared" si="57"/>
        <v>2900000</v>
      </c>
      <c r="M394" s="9">
        <v>2900000</v>
      </c>
      <c r="N394" s="9"/>
      <c r="O394" s="9">
        <f t="shared" si="58"/>
        <v>0</v>
      </c>
      <c r="P394" s="9"/>
      <c r="Q394" s="9"/>
      <c r="R394" s="9">
        <f t="shared" si="59"/>
        <v>0</v>
      </c>
      <c r="S394" s="9"/>
      <c r="T394" s="9"/>
      <c r="U394" s="9">
        <f t="shared" si="60"/>
        <v>0</v>
      </c>
      <c r="V394" s="9"/>
      <c r="W394" s="9"/>
      <c r="X394" s="9">
        <f t="shared" si="61"/>
        <v>0</v>
      </c>
      <c r="Y394" s="9"/>
      <c r="Z394" s="9"/>
      <c r="AA394" s="10">
        <f t="shared" si="62"/>
        <v>0</v>
      </c>
      <c r="AB394" s="11">
        <v>45761</v>
      </c>
    </row>
    <row r="395" spans="1:28" ht="15.75" hidden="1" x14ac:dyDescent="0.25">
      <c r="A395" s="39">
        <v>45751</v>
      </c>
      <c r="B395" s="33" t="s">
        <v>900</v>
      </c>
      <c r="C395" s="33"/>
      <c r="D395" s="33" t="s">
        <v>41</v>
      </c>
      <c r="E395" s="33" t="s">
        <v>362</v>
      </c>
      <c r="F395" s="21">
        <v>14.6</v>
      </c>
      <c r="G395" s="33" t="s">
        <v>51</v>
      </c>
      <c r="H395" s="21">
        <v>46000</v>
      </c>
      <c r="I395" s="20">
        <f t="shared" ref="I395:I404" si="63">F395*H395</f>
        <v>671600</v>
      </c>
      <c r="J395" s="37" t="s">
        <v>240</v>
      </c>
      <c r="K395" s="20"/>
      <c r="L395" s="9">
        <f t="shared" ref="L395:L404" si="64">M395+N395</f>
        <v>0</v>
      </c>
      <c r="M395" s="9"/>
      <c r="N395" s="9"/>
      <c r="O395" s="9">
        <f t="shared" ref="O395:O404" si="65">P395+Q395</f>
        <v>0</v>
      </c>
      <c r="P395" s="9"/>
      <c r="Q395" s="9"/>
      <c r="R395" s="9">
        <f t="shared" ref="R395:R404" si="66">S395+T395</f>
        <v>671600</v>
      </c>
      <c r="S395" s="9">
        <v>671600</v>
      </c>
      <c r="T395" s="9"/>
      <c r="U395" s="9">
        <f t="shared" ref="U395:U404" si="67">V395+W395</f>
        <v>0</v>
      </c>
      <c r="V395" s="9"/>
      <c r="W395" s="9"/>
      <c r="X395" s="9">
        <f t="shared" ref="X395:X404" si="68">Y395+Z395</f>
        <v>0</v>
      </c>
      <c r="Y395" s="9"/>
      <c r="Z395" s="9"/>
      <c r="AA395" s="10">
        <f t="shared" ref="AA395:AA404" si="69">C395+I395-L395-O395-U395-X395-R395</f>
        <v>0</v>
      </c>
      <c r="AB395" s="11">
        <v>45751</v>
      </c>
    </row>
    <row r="396" spans="1:28" ht="15.75" hidden="1" x14ac:dyDescent="0.25">
      <c r="A396" s="39">
        <v>45751</v>
      </c>
      <c r="B396" s="33" t="s">
        <v>189</v>
      </c>
      <c r="C396" s="33"/>
      <c r="D396" s="33" t="s">
        <v>31</v>
      </c>
      <c r="E396" s="33" t="s">
        <v>110</v>
      </c>
      <c r="F396" s="21">
        <v>1600</v>
      </c>
      <c r="G396" s="33" t="s">
        <v>29</v>
      </c>
      <c r="H396" s="21">
        <v>1800</v>
      </c>
      <c r="I396" s="20">
        <f t="shared" si="63"/>
        <v>2880000</v>
      </c>
      <c r="J396" s="37" t="s">
        <v>240</v>
      </c>
      <c r="K396" s="20"/>
      <c r="L396" s="9">
        <f t="shared" si="64"/>
        <v>0</v>
      </c>
      <c r="M396" s="9"/>
      <c r="N396" s="9"/>
      <c r="O396" s="9">
        <f t="shared" si="65"/>
        <v>0</v>
      </c>
      <c r="P396" s="9"/>
      <c r="Q396" s="9"/>
      <c r="R396" s="9">
        <f t="shared" si="66"/>
        <v>2880000</v>
      </c>
      <c r="S396" s="9">
        <v>2880000</v>
      </c>
      <c r="T396" s="9"/>
      <c r="U396" s="9">
        <f t="shared" si="67"/>
        <v>0</v>
      </c>
      <c r="V396" s="9"/>
      <c r="W396" s="9"/>
      <c r="X396" s="9">
        <f t="shared" si="68"/>
        <v>0</v>
      </c>
      <c r="Y396" s="9"/>
      <c r="Z396" s="9"/>
      <c r="AA396" s="10">
        <f t="shared" si="69"/>
        <v>0</v>
      </c>
      <c r="AB396" s="11">
        <v>45752</v>
      </c>
    </row>
    <row r="397" spans="1:28" ht="15.75" hidden="1" x14ac:dyDescent="0.25">
      <c r="A397" s="39">
        <v>45751</v>
      </c>
      <c r="B397" s="33" t="s">
        <v>231</v>
      </c>
      <c r="C397" s="33"/>
      <c r="D397" s="33"/>
      <c r="E397" s="33" t="s">
        <v>344</v>
      </c>
      <c r="F397" s="21">
        <v>86.8</v>
      </c>
      <c r="G397" s="33" t="s">
        <v>51</v>
      </c>
      <c r="H397" s="21"/>
      <c r="I397" s="20">
        <f t="shared" si="63"/>
        <v>0</v>
      </c>
      <c r="J397" s="34" t="s">
        <v>26</v>
      </c>
      <c r="K397" s="20"/>
      <c r="L397" s="9">
        <f t="shared" si="64"/>
        <v>0</v>
      </c>
      <c r="M397" s="9"/>
      <c r="N397" s="9"/>
      <c r="O397" s="9">
        <f t="shared" si="65"/>
        <v>0</v>
      </c>
      <c r="P397" s="9"/>
      <c r="Q397" s="9"/>
      <c r="R397" s="9">
        <f t="shared" si="66"/>
        <v>0</v>
      </c>
      <c r="S397" s="9"/>
      <c r="T397" s="9"/>
      <c r="U397" s="9">
        <f t="shared" si="67"/>
        <v>0</v>
      </c>
      <c r="V397" s="9"/>
      <c r="W397" s="9"/>
      <c r="X397" s="9">
        <f t="shared" si="68"/>
        <v>0</v>
      </c>
      <c r="Y397" s="9"/>
      <c r="Z397" s="9"/>
      <c r="AA397" s="10">
        <f t="shared" si="69"/>
        <v>0</v>
      </c>
      <c r="AB397" s="11"/>
    </row>
    <row r="398" spans="1:28" ht="15.75" hidden="1" x14ac:dyDescent="0.25">
      <c r="A398" s="39">
        <v>45751</v>
      </c>
      <c r="B398" s="59" t="s">
        <v>413</v>
      </c>
      <c r="C398" s="59"/>
      <c r="D398" s="59"/>
      <c r="E398" s="59" t="s">
        <v>436</v>
      </c>
      <c r="F398" s="69">
        <v>613</v>
      </c>
      <c r="G398" s="59" t="s">
        <v>51</v>
      </c>
      <c r="H398" s="21"/>
      <c r="I398" s="20">
        <f t="shared" si="63"/>
        <v>0</v>
      </c>
      <c r="J398" s="34" t="s">
        <v>26</v>
      </c>
      <c r="K398" s="20"/>
      <c r="L398" s="9">
        <f t="shared" si="64"/>
        <v>0</v>
      </c>
      <c r="M398" s="9"/>
      <c r="N398" s="9"/>
      <c r="O398" s="9">
        <f t="shared" si="65"/>
        <v>0</v>
      </c>
      <c r="P398" s="9"/>
      <c r="Q398" s="9"/>
      <c r="R398" s="9">
        <f t="shared" si="66"/>
        <v>0</v>
      </c>
      <c r="S398" s="9"/>
      <c r="T398" s="9"/>
      <c r="U398" s="9">
        <f t="shared" si="67"/>
        <v>0</v>
      </c>
      <c r="V398" s="9"/>
      <c r="W398" s="9"/>
      <c r="X398" s="9">
        <f t="shared" si="68"/>
        <v>0</v>
      </c>
      <c r="Y398" s="9"/>
      <c r="Z398" s="9"/>
      <c r="AA398" s="10">
        <f t="shared" si="69"/>
        <v>0</v>
      </c>
      <c r="AB398" s="11"/>
    </row>
    <row r="399" spans="1:28" ht="15.75" hidden="1" x14ac:dyDescent="0.25">
      <c r="A399" s="39">
        <v>45751</v>
      </c>
      <c r="B399" s="33" t="s">
        <v>92</v>
      </c>
      <c r="C399" s="33"/>
      <c r="D399" s="33" t="s">
        <v>31</v>
      </c>
      <c r="E399" s="33" t="s">
        <v>91</v>
      </c>
      <c r="F399" s="21">
        <v>500</v>
      </c>
      <c r="G399" s="33" t="s">
        <v>29</v>
      </c>
      <c r="H399" s="21">
        <v>4000</v>
      </c>
      <c r="I399" s="20">
        <f>F399*H399</f>
        <v>2000000</v>
      </c>
      <c r="J399" s="37" t="s">
        <v>241</v>
      </c>
      <c r="K399" s="20"/>
      <c r="L399" s="9">
        <f>M399+N399</f>
        <v>0</v>
      </c>
      <c r="M399" s="9"/>
      <c r="N399" s="9"/>
      <c r="O399" s="9">
        <f>P399+Q399</f>
        <v>0</v>
      </c>
      <c r="P399" s="9"/>
      <c r="Q399" s="9"/>
      <c r="R399" s="9">
        <f>S399+T399</f>
        <v>0</v>
      </c>
      <c r="S399" s="9"/>
      <c r="T399" s="9"/>
      <c r="U399" s="9">
        <f>V399+W399</f>
        <v>2000000</v>
      </c>
      <c r="V399" s="9">
        <v>2000000</v>
      </c>
      <c r="W399" s="9"/>
      <c r="X399" s="9">
        <f>Y399+Z399</f>
        <v>0</v>
      </c>
      <c r="Y399" s="9"/>
      <c r="Z399" s="9"/>
      <c r="AA399" s="10">
        <f>C399+I399-L399-O399-U399-X399-R399</f>
        <v>0</v>
      </c>
      <c r="AB399" s="11">
        <v>45756</v>
      </c>
    </row>
    <row r="400" spans="1:28" ht="15.75" hidden="1" x14ac:dyDescent="0.25">
      <c r="A400" s="39">
        <v>45751</v>
      </c>
      <c r="B400" s="33" t="s">
        <v>92</v>
      </c>
      <c r="C400" s="33"/>
      <c r="D400" s="33" t="s">
        <v>31</v>
      </c>
      <c r="E400" s="33" t="s">
        <v>91</v>
      </c>
      <c r="F400" s="21">
        <v>1500</v>
      </c>
      <c r="G400" s="33" t="s">
        <v>29</v>
      </c>
      <c r="H400" s="21">
        <v>4500</v>
      </c>
      <c r="I400" s="20">
        <f t="shared" si="63"/>
        <v>6750000</v>
      </c>
      <c r="J400" s="34" t="s">
        <v>26</v>
      </c>
      <c r="K400" s="20" t="s">
        <v>922</v>
      </c>
      <c r="L400" s="9">
        <f t="shared" si="64"/>
        <v>0</v>
      </c>
      <c r="M400" s="9"/>
      <c r="N400" s="9"/>
      <c r="O400" s="9">
        <f t="shared" si="65"/>
        <v>0</v>
      </c>
      <c r="P400" s="9"/>
      <c r="Q400" s="9"/>
      <c r="R400" s="9">
        <f t="shared" si="66"/>
        <v>0</v>
      </c>
      <c r="S400" s="9"/>
      <c r="T400" s="9"/>
      <c r="U400" s="9">
        <f t="shared" si="67"/>
        <v>0</v>
      </c>
      <c r="V400" s="9"/>
      <c r="W400" s="9"/>
      <c r="X400" s="9">
        <f t="shared" si="68"/>
        <v>0</v>
      </c>
      <c r="Y400" s="9"/>
      <c r="Z400" s="9"/>
      <c r="AA400" s="10">
        <f t="shared" si="69"/>
        <v>6750000</v>
      </c>
      <c r="AB400" s="11"/>
    </row>
    <row r="401" spans="1:28" ht="15.75" hidden="1" x14ac:dyDescent="0.25">
      <c r="A401" s="39">
        <v>45751</v>
      </c>
      <c r="B401" s="33" t="s">
        <v>332</v>
      </c>
      <c r="C401" s="33"/>
      <c r="D401" s="33" t="s">
        <v>31</v>
      </c>
      <c r="E401" s="33" t="s">
        <v>102</v>
      </c>
      <c r="F401" s="21">
        <v>4</v>
      </c>
      <c r="G401" s="33" t="s">
        <v>74</v>
      </c>
      <c r="H401" s="33">
        <v>65000</v>
      </c>
      <c r="I401" s="20">
        <f t="shared" si="63"/>
        <v>260000</v>
      </c>
      <c r="J401" s="37" t="s">
        <v>241</v>
      </c>
      <c r="K401" s="20"/>
      <c r="L401" s="9">
        <f t="shared" si="64"/>
        <v>0</v>
      </c>
      <c r="M401" s="9"/>
      <c r="N401" s="9"/>
      <c r="O401" s="9">
        <f t="shared" si="65"/>
        <v>0</v>
      </c>
      <c r="P401" s="9"/>
      <c r="Q401" s="9"/>
      <c r="R401" s="9">
        <f t="shared" si="66"/>
        <v>0</v>
      </c>
      <c r="S401" s="9"/>
      <c r="T401" s="9"/>
      <c r="U401" s="9">
        <f t="shared" si="67"/>
        <v>260000</v>
      </c>
      <c r="V401" s="9">
        <v>260000</v>
      </c>
      <c r="W401" s="9"/>
      <c r="X401" s="9">
        <f t="shared" si="68"/>
        <v>0</v>
      </c>
      <c r="Y401" s="9"/>
      <c r="Z401" s="9"/>
      <c r="AA401" s="10">
        <f t="shared" si="69"/>
        <v>0</v>
      </c>
      <c r="AB401" s="11">
        <v>45751</v>
      </c>
    </row>
    <row r="402" spans="1:28" ht="15.75" hidden="1" x14ac:dyDescent="0.25">
      <c r="A402" s="39">
        <v>45751</v>
      </c>
      <c r="B402" s="33" t="s">
        <v>332</v>
      </c>
      <c r="C402" s="33"/>
      <c r="D402" s="33" t="s">
        <v>31</v>
      </c>
      <c r="E402" s="33" t="s">
        <v>480</v>
      </c>
      <c r="F402" s="33">
        <v>5</v>
      </c>
      <c r="G402" s="33" t="s">
        <v>25</v>
      </c>
      <c r="H402" s="33">
        <v>25000</v>
      </c>
      <c r="I402" s="20">
        <f t="shared" si="63"/>
        <v>125000</v>
      </c>
      <c r="J402" s="37" t="s">
        <v>241</v>
      </c>
      <c r="K402" s="20"/>
      <c r="L402" s="9">
        <f t="shared" si="64"/>
        <v>0</v>
      </c>
      <c r="M402" s="9"/>
      <c r="N402" s="9"/>
      <c r="O402" s="9">
        <f t="shared" si="65"/>
        <v>0</v>
      </c>
      <c r="P402" s="9"/>
      <c r="Q402" s="9"/>
      <c r="R402" s="9">
        <f t="shared" si="66"/>
        <v>0</v>
      </c>
      <c r="S402" s="9"/>
      <c r="T402" s="9"/>
      <c r="U402" s="9">
        <f t="shared" si="67"/>
        <v>125000</v>
      </c>
      <c r="V402" s="9">
        <v>125000</v>
      </c>
      <c r="W402" s="9"/>
      <c r="X402" s="9">
        <f t="shared" si="68"/>
        <v>0</v>
      </c>
      <c r="Y402" s="9"/>
      <c r="Z402" s="9"/>
      <c r="AA402" s="10">
        <f t="shared" si="69"/>
        <v>0</v>
      </c>
      <c r="AB402" s="11">
        <v>45751</v>
      </c>
    </row>
    <row r="403" spans="1:28" ht="15.75" hidden="1" x14ac:dyDescent="0.25">
      <c r="A403" s="39">
        <v>45751</v>
      </c>
      <c r="B403" s="33" t="s">
        <v>697</v>
      </c>
      <c r="C403" s="33"/>
      <c r="D403" s="33" t="s">
        <v>41</v>
      </c>
      <c r="E403" s="33" t="s">
        <v>130</v>
      </c>
      <c r="F403" s="33">
        <v>60</v>
      </c>
      <c r="G403" s="33" t="s">
        <v>51</v>
      </c>
      <c r="H403" s="33">
        <v>50000</v>
      </c>
      <c r="I403" s="20">
        <f t="shared" si="63"/>
        <v>3000000</v>
      </c>
      <c r="J403" s="37" t="s">
        <v>241</v>
      </c>
      <c r="K403" s="20"/>
      <c r="L403" s="9">
        <f t="shared" si="64"/>
        <v>3000000</v>
      </c>
      <c r="M403" s="9">
        <v>3000000</v>
      </c>
      <c r="N403" s="9"/>
      <c r="O403" s="9">
        <f t="shared" si="65"/>
        <v>0</v>
      </c>
      <c r="P403" s="9"/>
      <c r="Q403" s="9"/>
      <c r="R403" s="9">
        <f t="shared" si="66"/>
        <v>0</v>
      </c>
      <c r="S403" s="9"/>
      <c r="T403" s="9"/>
      <c r="U403" s="9">
        <f t="shared" si="67"/>
        <v>0</v>
      </c>
      <c r="V403" s="9"/>
      <c r="W403" s="9"/>
      <c r="X403" s="9">
        <f t="shared" si="68"/>
        <v>0</v>
      </c>
      <c r="Y403" s="9"/>
      <c r="Z403" s="9"/>
      <c r="AA403" s="10">
        <f t="shared" si="69"/>
        <v>0</v>
      </c>
      <c r="AB403" s="11">
        <v>45751</v>
      </c>
    </row>
    <row r="404" spans="1:28" ht="15.75" hidden="1" x14ac:dyDescent="0.25">
      <c r="A404" s="39">
        <v>45751</v>
      </c>
      <c r="B404" s="33" t="s">
        <v>255</v>
      </c>
      <c r="C404" s="33"/>
      <c r="D404" s="33" t="s">
        <v>41</v>
      </c>
      <c r="E404" s="33" t="s">
        <v>190</v>
      </c>
      <c r="F404" s="33">
        <v>300</v>
      </c>
      <c r="G404" s="33" t="s">
        <v>51</v>
      </c>
      <c r="H404" s="33">
        <v>42000</v>
      </c>
      <c r="I404" s="20">
        <f t="shared" si="63"/>
        <v>12600000</v>
      </c>
      <c r="J404" s="37" t="s">
        <v>240</v>
      </c>
      <c r="K404" s="20"/>
      <c r="L404" s="9">
        <f t="shared" si="64"/>
        <v>0</v>
      </c>
      <c r="M404" s="9"/>
      <c r="N404" s="9"/>
      <c r="O404" s="9">
        <f t="shared" si="65"/>
        <v>12600000</v>
      </c>
      <c r="P404" s="9">
        <v>12600000</v>
      </c>
      <c r="Q404" s="9"/>
      <c r="R404" s="9">
        <f t="shared" si="66"/>
        <v>0</v>
      </c>
      <c r="S404" s="9"/>
      <c r="T404" s="9"/>
      <c r="U404" s="9">
        <f t="shared" si="67"/>
        <v>0</v>
      </c>
      <c r="V404" s="9"/>
      <c r="W404" s="9"/>
      <c r="X404" s="9">
        <f t="shared" si="68"/>
        <v>0</v>
      </c>
      <c r="Y404" s="9"/>
      <c r="Z404" s="9"/>
      <c r="AA404" s="10">
        <f t="shared" si="69"/>
        <v>0</v>
      </c>
      <c r="AB404" s="11">
        <v>45751</v>
      </c>
    </row>
    <row r="405" spans="1:28" ht="15.75" hidden="1" x14ac:dyDescent="0.25">
      <c r="A405" s="39">
        <v>45751</v>
      </c>
      <c r="B405" s="33" t="s">
        <v>543</v>
      </c>
      <c r="C405" s="33"/>
      <c r="D405" s="33" t="s">
        <v>31</v>
      </c>
      <c r="E405" s="33" t="s">
        <v>707</v>
      </c>
      <c r="F405" s="33">
        <v>200</v>
      </c>
      <c r="G405" s="33" t="s">
        <v>29</v>
      </c>
      <c r="H405" s="33">
        <v>3800</v>
      </c>
      <c r="I405" s="20">
        <f t="shared" ref="I405:I433" si="70">F405*H405</f>
        <v>760000</v>
      </c>
      <c r="J405" s="37" t="s">
        <v>240</v>
      </c>
      <c r="K405" s="20"/>
      <c r="L405" s="9">
        <f t="shared" ref="L405:L419" si="71">M405+N405</f>
        <v>0</v>
      </c>
      <c r="M405" s="9"/>
      <c r="N405" s="9"/>
      <c r="O405" s="9">
        <f t="shared" ref="O405:O419" si="72">P405+Q405</f>
        <v>760000</v>
      </c>
      <c r="P405" s="9">
        <v>760000</v>
      </c>
      <c r="Q405" s="9"/>
      <c r="R405" s="9">
        <f t="shared" ref="R405:R419" si="73">S405+T405</f>
        <v>0</v>
      </c>
      <c r="S405" s="9"/>
      <c r="T405" s="9"/>
      <c r="U405" s="9">
        <f t="shared" ref="U405:U419" si="74">V405+W405</f>
        <v>0</v>
      </c>
      <c r="V405" s="9"/>
      <c r="W405" s="9"/>
      <c r="X405" s="9">
        <f t="shared" ref="X405:X419" si="75">Y405+Z405</f>
        <v>0</v>
      </c>
      <c r="Y405" s="9"/>
      <c r="Z405" s="9"/>
      <c r="AA405" s="10">
        <f t="shared" ref="AA405:AA419" si="76">C405+I405-L405-O405-U405-X405-R405</f>
        <v>0</v>
      </c>
      <c r="AB405" s="11">
        <v>45751</v>
      </c>
    </row>
    <row r="406" spans="1:28" ht="15.75" hidden="1" x14ac:dyDescent="0.25">
      <c r="A406" s="39">
        <v>45751</v>
      </c>
      <c r="B406" s="33" t="s">
        <v>901</v>
      </c>
      <c r="C406" s="33"/>
      <c r="D406" s="33" t="s">
        <v>31</v>
      </c>
      <c r="E406" s="33" t="s">
        <v>102</v>
      </c>
      <c r="F406" s="33">
        <v>2</v>
      </c>
      <c r="G406" s="33" t="s">
        <v>74</v>
      </c>
      <c r="H406" s="33">
        <v>65000</v>
      </c>
      <c r="I406" s="20">
        <f t="shared" si="70"/>
        <v>130000</v>
      </c>
      <c r="J406" s="37" t="s">
        <v>241</v>
      </c>
      <c r="K406" s="20"/>
      <c r="L406" s="9">
        <f t="shared" si="71"/>
        <v>130000</v>
      </c>
      <c r="M406" s="9">
        <v>130000</v>
      </c>
      <c r="N406" s="9"/>
      <c r="O406" s="9">
        <f t="shared" si="72"/>
        <v>0</v>
      </c>
      <c r="P406" s="9"/>
      <c r="Q406" s="9"/>
      <c r="R406" s="9">
        <f t="shared" si="73"/>
        <v>0</v>
      </c>
      <c r="S406" s="9"/>
      <c r="T406" s="9"/>
      <c r="U406" s="9">
        <f t="shared" si="74"/>
        <v>0</v>
      </c>
      <c r="V406" s="9"/>
      <c r="W406" s="9"/>
      <c r="X406" s="9">
        <f t="shared" si="75"/>
        <v>0</v>
      </c>
      <c r="Y406" s="9"/>
      <c r="Z406" s="9"/>
      <c r="AA406" s="10">
        <f t="shared" si="76"/>
        <v>0</v>
      </c>
      <c r="AB406" s="11">
        <v>45751</v>
      </c>
    </row>
    <row r="407" spans="1:28" ht="15.75" hidden="1" x14ac:dyDescent="0.25">
      <c r="A407" s="39">
        <v>45751</v>
      </c>
      <c r="B407" s="33" t="s">
        <v>471</v>
      </c>
      <c r="C407" s="33"/>
      <c r="D407" s="33" t="s">
        <v>31</v>
      </c>
      <c r="E407" s="33" t="s">
        <v>73</v>
      </c>
      <c r="F407" s="33">
        <v>10</v>
      </c>
      <c r="G407" s="33" t="s">
        <v>74</v>
      </c>
      <c r="H407" s="33">
        <v>50000</v>
      </c>
      <c r="I407" s="20">
        <f t="shared" si="70"/>
        <v>500000</v>
      </c>
      <c r="J407" s="37" t="s">
        <v>241</v>
      </c>
      <c r="K407" s="20"/>
      <c r="L407" s="9">
        <f t="shared" si="71"/>
        <v>0</v>
      </c>
      <c r="M407" s="9"/>
      <c r="N407" s="9"/>
      <c r="O407" s="9">
        <f t="shared" si="72"/>
        <v>0</v>
      </c>
      <c r="P407" s="9"/>
      <c r="Q407" s="9"/>
      <c r="R407" s="9">
        <f t="shared" si="73"/>
        <v>0</v>
      </c>
      <c r="S407" s="9"/>
      <c r="T407" s="9"/>
      <c r="U407" s="9">
        <f t="shared" si="74"/>
        <v>500000</v>
      </c>
      <c r="V407" s="9">
        <v>500000</v>
      </c>
      <c r="W407" s="9"/>
      <c r="X407" s="9">
        <f t="shared" si="75"/>
        <v>0</v>
      </c>
      <c r="Y407" s="9"/>
      <c r="Z407" s="9"/>
      <c r="AA407" s="10">
        <f t="shared" si="76"/>
        <v>0</v>
      </c>
      <c r="AB407" s="11">
        <v>45752</v>
      </c>
    </row>
    <row r="408" spans="1:28" ht="15.75" hidden="1" x14ac:dyDescent="0.25">
      <c r="A408" s="39">
        <v>45751</v>
      </c>
      <c r="B408" s="33" t="s">
        <v>96</v>
      </c>
      <c r="C408" s="33"/>
      <c r="D408" s="33" t="s">
        <v>41</v>
      </c>
      <c r="E408" s="33" t="s">
        <v>190</v>
      </c>
      <c r="F408" s="33">
        <v>210</v>
      </c>
      <c r="G408" s="33" t="s">
        <v>51</v>
      </c>
      <c r="H408" s="33">
        <v>42000</v>
      </c>
      <c r="I408" s="20">
        <f t="shared" si="70"/>
        <v>8820000</v>
      </c>
      <c r="J408" s="34" t="s">
        <v>26</v>
      </c>
      <c r="K408" s="20"/>
      <c r="L408" s="9">
        <f t="shared" si="71"/>
        <v>0</v>
      </c>
      <c r="M408" s="9"/>
      <c r="N408" s="9"/>
      <c r="O408" s="9">
        <f t="shared" si="72"/>
        <v>0</v>
      </c>
      <c r="P408" s="9"/>
      <c r="Q408" s="9"/>
      <c r="R408" s="9">
        <f t="shared" si="73"/>
        <v>0</v>
      </c>
      <c r="S408" s="9"/>
      <c r="T408" s="9"/>
      <c r="U408" s="9">
        <f t="shared" si="74"/>
        <v>0</v>
      </c>
      <c r="V408" s="9"/>
      <c r="W408" s="9"/>
      <c r="X408" s="9">
        <f t="shared" si="75"/>
        <v>0</v>
      </c>
      <c r="Y408" s="9"/>
      <c r="Z408" s="9"/>
      <c r="AA408" s="10">
        <f t="shared" si="76"/>
        <v>8820000</v>
      </c>
      <c r="AB408" s="11"/>
    </row>
    <row r="409" spans="1:28" ht="15.75" hidden="1" x14ac:dyDescent="0.25">
      <c r="A409" s="39">
        <v>45751</v>
      </c>
      <c r="B409" s="33" t="s">
        <v>191</v>
      </c>
      <c r="C409" s="33"/>
      <c r="D409" s="33" t="s">
        <v>31</v>
      </c>
      <c r="E409" s="33" t="s">
        <v>110</v>
      </c>
      <c r="F409" s="33">
        <v>2000</v>
      </c>
      <c r="G409" s="33" t="s">
        <v>29</v>
      </c>
      <c r="H409" s="33">
        <v>1750</v>
      </c>
      <c r="I409" s="20">
        <f t="shared" si="70"/>
        <v>3500000</v>
      </c>
      <c r="J409" s="34" t="s">
        <v>26</v>
      </c>
      <c r="K409" s="20"/>
      <c r="L409" s="9">
        <f t="shared" si="71"/>
        <v>0</v>
      </c>
      <c r="M409" s="9"/>
      <c r="N409" s="9"/>
      <c r="O409" s="9">
        <f t="shared" si="72"/>
        <v>0</v>
      </c>
      <c r="P409" s="9"/>
      <c r="Q409" s="9"/>
      <c r="R409" s="9">
        <f t="shared" si="73"/>
        <v>0</v>
      </c>
      <c r="S409" s="9"/>
      <c r="T409" s="9"/>
      <c r="U409" s="9">
        <f t="shared" si="74"/>
        <v>0</v>
      </c>
      <c r="V409" s="9"/>
      <c r="W409" s="9"/>
      <c r="X409" s="9">
        <f t="shared" si="75"/>
        <v>0</v>
      </c>
      <c r="Y409" s="9"/>
      <c r="Z409" s="9"/>
      <c r="AA409" s="10">
        <f t="shared" si="76"/>
        <v>3500000</v>
      </c>
      <c r="AB409" s="11"/>
    </row>
    <row r="410" spans="1:28" ht="15.75" hidden="1" x14ac:dyDescent="0.25">
      <c r="A410" s="39">
        <v>45751</v>
      </c>
      <c r="B410" s="33" t="s">
        <v>473</v>
      </c>
      <c r="C410" s="33"/>
      <c r="D410" s="33" t="s">
        <v>31</v>
      </c>
      <c r="E410" s="33" t="s">
        <v>102</v>
      </c>
      <c r="F410" s="33">
        <v>2</v>
      </c>
      <c r="G410" s="33" t="s">
        <v>74</v>
      </c>
      <c r="H410" s="33">
        <v>65000</v>
      </c>
      <c r="I410" s="20">
        <f t="shared" si="70"/>
        <v>130000</v>
      </c>
      <c r="J410" s="37" t="s">
        <v>240</v>
      </c>
      <c r="K410" s="20" t="s">
        <v>443</v>
      </c>
      <c r="L410" s="9">
        <f t="shared" si="71"/>
        <v>0</v>
      </c>
      <c r="M410" s="9"/>
      <c r="N410" s="9"/>
      <c r="O410" s="9">
        <f t="shared" si="72"/>
        <v>130000</v>
      </c>
      <c r="P410" s="9">
        <v>130000</v>
      </c>
      <c r="Q410" s="9"/>
      <c r="R410" s="9">
        <f t="shared" si="73"/>
        <v>0</v>
      </c>
      <c r="S410" s="9"/>
      <c r="T410" s="9"/>
      <c r="U410" s="9">
        <f t="shared" si="74"/>
        <v>0</v>
      </c>
      <c r="V410" s="9"/>
      <c r="W410" s="9"/>
      <c r="X410" s="9">
        <f t="shared" si="75"/>
        <v>0</v>
      </c>
      <c r="Y410" s="9"/>
      <c r="Z410" s="9"/>
      <c r="AA410" s="10">
        <f t="shared" si="76"/>
        <v>0</v>
      </c>
      <c r="AB410" s="11">
        <v>45752</v>
      </c>
    </row>
    <row r="411" spans="1:28" ht="15.75" hidden="1" x14ac:dyDescent="0.25">
      <c r="A411" s="39">
        <v>45751</v>
      </c>
      <c r="B411" s="33" t="s">
        <v>473</v>
      </c>
      <c r="C411" s="33"/>
      <c r="D411" s="33" t="s">
        <v>31</v>
      </c>
      <c r="E411" s="33" t="s">
        <v>122</v>
      </c>
      <c r="F411" s="33">
        <v>2</v>
      </c>
      <c r="G411" s="33" t="s">
        <v>51</v>
      </c>
      <c r="H411" s="33">
        <v>70000</v>
      </c>
      <c r="I411" s="20">
        <f t="shared" si="70"/>
        <v>140000</v>
      </c>
      <c r="J411" s="37" t="s">
        <v>240</v>
      </c>
      <c r="K411" s="20" t="s">
        <v>443</v>
      </c>
      <c r="L411" s="9">
        <f t="shared" si="71"/>
        <v>0</v>
      </c>
      <c r="M411" s="9"/>
      <c r="N411" s="9"/>
      <c r="O411" s="9">
        <f t="shared" si="72"/>
        <v>140000</v>
      </c>
      <c r="P411" s="9">
        <v>140000</v>
      </c>
      <c r="Q411" s="9"/>
      <c r="R411" s="9">
        <f t="shared" si="73"/>
        <v>0</v>
      </c>
      <c r="S411" s="9"/>
      <c r="T411" s="9"/>
      <c r="U411" s="9">
        <f t="shared" si="74"/>
        <v>0</v>
      </c>
      <c r="V411" s="9"/>
      <c r="W411" s="9"/>
      <c r="X411" s="9">
        <f t="shared" si="75"/>
        <v>0</v>
      </c>
      <c r="Y411" s="9"/>
      <c r="Z411" s="9"/>
      <c r="AA411" s="10">
        <f t="shared" si="76"/>
        <v>0</v>
      </c>
      <c r="AB411" s="11">
        <v>45752</v>
      </c>
    </row>
    <row r="412" spans="1:28" ht="15.75" hidden="1" x14ac:dyDescent="0.25">
      <c r="A412" s="39">
        <v>45751</v>
      </c>
      <c r="B412" s="33" t="s">
        <v>473</v>
      </c>
      <c r="C412" s="33"/>
      <c r="D412" s="33" t="s">
        <v>31</v>
      </c>
      <c r="E412" s="33" t="s">
        <v>480</v>
      </c>
      <c r="F412" s="33">
        <v>1</v>
      </c>
      <c r="G412" s="33" t="s">
        <v>25</v>
      </c>
      <c r="H412" s="33">
        <v>25000</v>
      </c>
      <c r="I412" s="20">
        <f t="shared" si="70"/>
        <v>25000</v>
      </c>
      <c r="J412" s="37" t="s">
        <v>240</v>
      </c>
      <c r="K412" s="20" t="s">
        <v>443</v>
      </c>
      <c r="L412" s="9">
        <f t="shared" si="71"/>
        <v>0</v>
      </c>
      <c r="M412" s="9"/>
      <c r="N412" s="9"/>
      <c r="O412" s="9">
        <f t="shared" si="72"/>
        <v>25000</v>
      </c>
      <c r="P412" s="9">
        <v>25000</v>
      </c>
      <c r="Q412" s="9"/>
      <c r="R412" s="9">
        <f t="shared" si="73"/>
        <v>0</v>
      </c>
      <c r="S412" s="9"/>
      <c r="T412" s="9"/>
      <c r="U412" s="9">
        <f t="shared" si="74"/>
        <v>0</v>
      </c>
      <c r="V412" s="9"/>
      <c r="W412" s="9"/>
      <c r="X412" s="9">
        <f t="shared" si="75"/>
        <v>0</v>
      </c>
      <c r="Y412" s="9"/>
      <c r="Z412" s="9"/>
      <c r="AA412" s="10">
        <f t="shared" si="76"/>
        <v>0</v>
      </c>
      <c r="AB412" s="11">
        <v>45752</v>
      </c>
    </row>
    <row r="413" spans="1:28" ht="15.75" hidden="1" x14ac:dyDescent="0.25">
      <c r="A413" s="39">
        <v>45751</v>
      </c>
      <c r="B413" s="33" t="s">
        <v>473</v>
      </c>
      <c r="C413" s="33"/>
      <c r="D413" s="33" t="s">
        <v>31</v>
      </c>
      <c r="E413" s="33" t="s">
        <v>234</v>
      </c>
      <c r="F413" s="33">
        <v>2.5</v>
      </c>
      <c r="G413" s="33" t="s">
        <v>51</v>
      </c>
      <c r="H413" s="33">
        <v>90000</v>
      </c>
      <c r="I413" s="20">
        <f t="shared" si="70"/>
        <v>225000</v>
      </c>
      <c r="J413" s="37" t="s">
        <v>240</v>
      </c>
      <c r="K413" s="20" t="s">
        <v>443</v>
      </c>
      <c r="L413" s="9">
        <f t="shared" si="71"/>
        <v>0</v>
      </c>
      <c r="M413" s="9"/>
      <c r="N413" s="9"/>
      <c r="O413" s="9">
        <f t="shared" si="72"/>
        <v>225000</v>
      </c>
      <c r="P413" s="9">
        <v>225000</v>
      </c>
      <c r="Q413" s="9"/>
      <c r="R413" s="9">
        <f t="shared" si="73"/>
        <v>0</v>
      </c>
      <c r="S413" s="9"/>
      <c r="T413" s="9"/>
      <c r="U413" s="9">
        <f t="shared" si="74"/>
        <v>0</v>
      </c>
      <c r="V413" s="9"/>
      <c r="W413" s="9"/>
      <c r="X413" s="9">
        <f t="shared" si="75"/>
        <v>0</v>
      </c>
      <c r="Y413" s="9"/>
      <c r="Z413" s="9"/>
      <c r="AA413" s="10">
        <f t="shared" si="76"/>
        <v>0</v>
      </c>
      <c r="AB413" s="11">
        <v>45752</v>
      </c>
    </row>
    <row r="414" spans="1:28" ht="15.75" hidden="1" x14ac:dyDescent="0.25">
      <c r="A414" s="39">
        <v>45751</v>
      </c>
      <c r="B414" s="33" t="s">
        <v>473</v>
      </c>
      <c r="C414" s="33"/>
      <c r="D414" s="33" t="s">
        <v>31</v>
      </c>
      <c r="E414" s="33" t="s">
        <v>235</v>
      </c>
      <c r="F414" s="33">
        <v>2.5</v>
      </c>
      <c r="G414" s="33" t="s">
        <v>51</v>
      </c>
      <c r="H414" s="33">
        <v>90000</v>
      </c>
      <c r="I414" s="20">
        <f t="shared" si="70"/>
        <v>225000</v>
      </c>
      <c r="J414" s="37" t="s">
        <v>240</v>
      </c>
      <c r="K414" s="20" t="s">
        <v>443</v>
      </c>
      <c r="L414" s="9">
        <f t="shared" si="71"/>
        <v>0</v>
      </c>
      <c r="M414" s="9"/>
      <c r="N414" s="9"/>
      <c r="O414" s="9">
        <f t="shared" si="72"/>
        <v>225000</v>
      </c>
      <c r="P414" s="9">
        <v>225000</v>
      </c>
      <c r="Q414" s="9"/>
      <c r="R414" s="9">
        <f t="shared" si="73"/>
        <v>0</v>
      </c>
      <c r="S414" s="9"/>
      <c r="T414" s="9"/>
      <c r="U414" s="9">
        <f t="shared" si="74"/>
        <v>0</v>
      </c>
      <c r="V414" s="9"/>
      <c r="W414" s="9"/>
      <c r="X414" s="9">
        <f t="shared" si="75"/>
        <v>0</v>
      </c>
      <c r="Y414" s="9"/>
      <c r="Z414" s="9"/>
      <c r="AA414" s="10">
        <f t="shared" si="76"/>
        <v>0</v>
      </c>
      <c r="AB414" s="11">
        <v>45752</v>
      </c>
    </row>
    <row r="415" spans="1:28" ht="15.75" hidden="1" x14ac:dyDescent="0.25">
      <c r="A415" s="39">
        <v>45751</v>
      </c>
      <c r="B415" s="33" t="s">
        <v>473</v>
      </c>
      <c r="C415" s="33"/>
      <c r="D415" s="33" t="s">
        <v>31</v>
      </c>
      <c r="E415" s="33" t="s">
        <v>236</v>
      </c>
      <c r="F415" s="33">
        <v>2.5</v>
      </c>
      <c r="G415" s="33" t="s">
        <v>51</v>
      </c>
      <c r="H415" s="33">
        <v>90000</v>
      </c>
      <c r="I415" s="20">
        <f t="shared" si="70"/>
        <v>225000</v>
      </c>
      <c r="J415" s="37" t="s">
        <v>240</v>
      </c>
      <c r="K415" s="20" t="s">
        <v>443</v>
      </c>
      <c r="L415" s="9">
        <f t="shared" si="71"/>
        <v>0</v>
      </c>
      <c r="M415" s="9"/>
      <c r="N415" s="9"/>
      <c r="O415" s="9">
        <f t="shared" si="72"/>
        <v>225000</v>
      </c>
      <c r="P415" s="9">
        <v>225000</v>
      </c>
      <c r="Q415" s="9"/>
      <c r="R415" s="9">
        <f t="shared" si="73"/>
        <v>0</v>
      </c>
      <c r="S415" s="9"/>
      <c r="T415" s="9"/>
      <c r="U415" s="9">
        <f t="shared" si="74"/>
        <v>0</v>
      </c>
      <c r="V415" s="9"/>
      <c r="W415" s="9"/>
      <c r="X415" s="9">
        <f t="shared" si="75"/>
        <v>0</v>
      </c>
      <c r="Y415" s="9"/>
      <c r="Z415" s="9"/>
      <c r="AA415" s="10">
        <f t="shared" si="76"/>
        <v>0</v>
      </c>
      <c r="AB415" s="11">
        <v>45752</v>
      </c>
    </row>
    <row r="416" spans="1:28" ht="15.75" hidden="1" x14ac:dyDescent="0.25">
      <c r="A416" s="32">
        <v>45751</v>
      </c>
      <c r="B416" s="33" t="s">
        <v>473</v>
      </c>
      <c r="C416" s="33"/>
      <c r="D416" s="33" t="s">
        <v>31</v>
      </c>
      <c r="E416" s="33" t="s">
        <v>237</v>
      </c>
      <c r="F416" s="33">
        <v>2.5</v>
      </c>
      <c r="G416" s="33" t="s">
        <v>51</v>
      </c>
      <c r="H416" s="33">
        <v>90000</v>
      </c>
      <c r="I416" s="20">
        <f t="shared" si="70"/>
        <v>225000</v>
      </c>
      <c r="J416" s="37" t="s">
        <v>240</v>
      </c>
      <c r="K416" s="20" t="s">
        <v>443</v>
      </c>
      <c r="L416" s="9">
        <f t="shared" si="71"/>
        <v>0</v>
      </c>
      <c r="M416" s="9"/>
      <c r="N416" s="9"/>
      <c r="O416" s="9">
        <f t="shared" si="72"/>
        <v>225000</v>
      </c>
      <c r="P416" s="9">
        <v>225000</v>
      </c>
      <c r="Q416" s="9"/>
      <c r="R416" s="9">
        <f t="shared" si="73"/>
        <v>0</v>
      </c>
      <c r="S416" s="9"/>
      <c r="T416" s="9"/>
      <c r="U416" s="9">
        <f t="shared" si="74"/>
        <v>0</v>
      </c>
      <c r="V416" s="9"/>
      <c r="W416" s="9"/>
      <c r="X416" s="9">
        <f t="shared" si="75"/>
        <v>0</v>
      </c>
      <c r="Y416" s="9"/>
      <c r="Z416" s="9"/>
      <c r="AA416" s="10">
        <f t="shared" si="76"/>
        <v>0</v>
      </c>
      <c r="AB416" s="11">
        <v>45752</v>
      </c>
    </row>
    <row r="417" spans="1:28" ht="15.75" hidden="1" x14ac:dyDescent="0.25">
      <c r="A417" s="39">
        <v>45751</v>
      </c>
      <c r="B417" s="33" t="s">
        <v>473</v>
      </c>
      <c r="C417" s="33"/>
      <c r="D417" s="33" t="s">
        <v>31</v>
      </c>
      <c r="E417" s="33" t="s">
        <v>99</v>
      </c>
      <c r="F417" s="33">
        <v>2</v>
      </c>
      <c r="G417" s="33" t="s">
        <v>25</v>
      </c>
      <c r="H417" s="33">
        <v>480000</v>
      </c>
      <c r="I417" s="20">
        <f t="shared" si="70"/>
        <v>960000</v>
      </c>
      <c r="J417" s="37" t="s">
        <v>240</v>
      </c>
      <c r="K417" s="20" t="s">
        <v>443</v>
      </c>
      <c r="L417" s="9">
        <f t="shared" si="71"/>
        <v>0</v>
      </c>
      <c r="M417" s="9"/>
      <c r="N417" s="9"/>
      <c r="O417" s="9">
        <f t="shared" si="72"/>
        <v>960000</v>
      </c>
      <c r="P417" s="9">
        <v>960000</v>
      </c>
      <c r="Q417" s="9"/>
      <c r="R417" s="9">
        <f t="shared" si="73"/>
        <v>0</v>
      </c>
      <c r="S417" s="9"/>
      <c r="T417" s="9"/>
      <c r="U417" s="9">
        <f t="shared" si="74"/>
        <v>0</v>
      </c>
      <c r="V417" s="9"/>
      <c r="W417" s="9"/>
      <c r="X417" s="9">
        <f t="shared" si="75"/>
        <v>0</v>
      </c>
      <c r="Y417" s="9"/>
      <c r="Z417" s="9"/>
      <c r="AA417" s="10">
        <f t="shared" si="76"/>
        <v>0</v>
      </c>
      <c r="AB417" s="11">
        <v>45752</v>
      </c>
    </row>
    <row r="418" spans="1:28" ht="15.75" hidden="1" x14ac:dyDescent="0.25">
      <c r="A418" s="32">
        <v>45751</v>
      </c>
      <c r="B418" s="33" t="s">
        <v>473</v>
      </c>
      <c r="C418" s="33"/>
      <c r="D418" s="33" t="s">
        <v>31</v>
      </c>
      <c r="E418" s="33" t="s">
        <v>403</v>
      </c>
      <c r="F418" s="33">
        <v>1</v>
      </c>
      <c r="G418" s="33" t="s">
        <v>25</v>
      </c>
      <c r="H418" s="33">
        <v>75000</v>
      </c>
      <c r="I418" s="20">
        <f t="shared" si="70"/>
        <v>75000</v>
      </c>
      <c r="J418" s="37" t="s">
        <v>240</v>
      </c>
      <c r="K418" s="20" t="s">
        <v>443</v>
      </c>
      <c r="L418" s="9">
        <f t="shared" si="71"/>
        <v>0</v>
      </c>
      <c r="M418" s="9"/>
      <c r="N418" s="9"/>
      <c r="O418" s="9">
        <f t="shared" si="72"/>
        <v>75000</v>
      </c>
      <c r="P418" s="9">
        <v>75000</v>
      </c>
      <c r="Q418" s="9"/>
      <c r="R418" s="9">
        <f t="shared" si="73"/>
        <v>0</v>
      </c>
      <c r="S418" s="9"/>
      <c r="T418" s="9"/>
      <c r="U418" s="9">
        <f t="shared" si="74"/>
        <v>0</v>
      </c>
      <c r="V418" s="9"/>
      <c r="W418" s="9"/>
      <c r="X418" s="9">
        <f t="shared" si="75"/>
        <v>0</v>
      </c>
      <c r="Y418" s="9"/>
      <c r="Z418" s="9"/>
      <c r="AA418" s="10">
        <f t="shared" si="76"/>
        <v>0</v>
      </c>
      <c r="AB418" s="11">
        <v>45752</v>
      </c>
    </row>
    <row r="419" spans="1:28" ht="15.75" hidden="1" x14ac:dyDescent="0.25">
      <c r="A419" s="39">
        <v>45751</v>
      </c>
      <c r="B419" s="33" t="s">
        <v>298</v>
      </c>
      <c r="C419" s="33"/>
      <c r="D419" s="33" t="s">
        <v>41</v>
      </c>
      <c r="E419" s="33" t="s">
        <v>95</v>
      </c>
      <c r="F419" s="33">
        <v>200</v>
      </c>
      <c r="G419" s="33" t="s">
        <v>29</v>
      </c>
      <c r="H419" s="33">
        <v>3700</v>
      </c>
      <c r="I419" s="20">
        <f t="shared" si="70"/>
        <v>740000</v>
      </c>
      <c r="J419" s="37" t="s">
        <v>241</v>
      </c>
      <c r="K419" s="20"/>
      <c r="L419" s="9">
        <f t="shared" si="71"/>
        <v>740000</v>
      </c>
      <c r="M419" s="9">
        <v>740000</v>
      </c>
      <c r="N419" s="9"/>
      <c r="O419" s="9">
        <f t="shared" si="72"/>
        <v>0</v>
      </c>
      <c r="P419" s="9"/>
      <c r="Q419" s="9"/>
      <c r="R419" s="9">
        <f t="shared" si="73"/>
        <v>0</v>
      </c>
      <c r="S419" s="9"/>
      <c r="T419" s="9"/>
      <c r="U419" s="9">
        <f t="shared" si="74"/>
        <v>0</v>
      </c>
      <c r="V419" s="9"/>
      <c r="W419" s="9"/>
      <c r="X419" s="9">
        <f t="shared" si="75"/>
        <v>0</v>
      </c>
      <c r="Y419" s="9"/>
      <c r="Z419" s="9"/>
      <c r="AA419" s="10">
        <f t="shared" si="76"/>
        <v>0</v>
      </c>
      <c r="AB419" s="11">
        <v>45751</v>
      </c>
    </row>
    <row r="420" spans="1:28" ht="15.75" hidden="1" x14ac:dyDescent="0.25">
      <c r="A420" s="39">
        <v>45752</v>
      </c>
      <c r="B420" s="35" t="s">
        <v>417</v>
      </c>
      <c r="C420" s="35"/>
      <c r="D420" s="35" t="s">
        <v>31</v>
      </c>
      <c r="E420" s="35" t="s">
        <v>403</v>
      </c>
      <c r="F420" s="35">
        <v>5</v>
      </c>
      <c r="G420" s="35" t="s">
        <v>29</v>
      </c>
      <c r="H420" s="35">
        <v>75000</v>
      </c>
      <c r="I420" s="20">
        <f t="shared" si="70"/>
        <v>375000</v>
      </c>
      <c r="J420" s="37" t="s">
        <v>241</v>
      </c>
      <c r="K420" s="20"/>
      <c r="L420" s="9">
        <f>M420+N420</f>
        <v>375000</v>
      </c>
      <c r="M420" s="9">
        <v>375000</v>
      </c>
      <c r="N420" s="9"/>
      <c r="O420" s="9">
        <f>P420+Q420</f>
        <v>0</v>
      </c>
      <c r="P420" s="9"/>
      <c r="Q420" s="9"/>
      <c r="R420" s="9">
        <f>S420+T420</f>
        <v>0</v>
      </c>
      <c r="S420" s="9"/>
      <c r="T420" s="9"/>
      <c r="U420" s="9">
        <f>V420+W420</f>
        <v>0</v>
      </c>
      <c r="V420" s="9"/>
      <c r="W420" s="9"/>
      <c r="X420" s="9">
        <f>Y420+Z420</f>
        <v>0</v>
      </c>
      <c r="Y420" s="9"/>
      <c r="Z420" s="9"/>
      <c r="AA420" s="10">
        <f>C420+I420-L420-O420-U420-X420-R420</f>
        <v>0</v>
      </c>
      <c r="AB420" s="11">
        <v>45752</v>
      </c>
    </row>
    <row r="421" spans="1:28" ht="15.75" hidden="1" x14ac:dyDescent="0.25">
      <c r="A421" s="39">
        <v>45752</v>
      </c>
      <c r="B421" s="35" t="s">
        <v>417</v>
      </c>
      <c r="C421" s="33"/>
      <c r="D421" s="35" t="s">
        <v>31</v>
      </c>
      <c r="E421" s="33" t="s">
        <v>160</v>
      </c>
      <c r="F421" s="33">
        <v>5</v>
      </c>
      <c r="G421" s="35" t="s">
        <v>29</v>
      </c>
      <c r="H421" s="33">
        <v>95000</v>
      </c>
      <c r="I421" s="20">
        <f t="shared" si="70"/>
        <v>475000</v>
      </c>
      <c r="J421" s="37" t="s">
        <v>241</v>
      </c>
      <c r="K421" s="20"/>
      <c r="L421" s="9">
        <f t="shared" ref="L421:L446" si="77">M421+N421</f>
        <v>475000</v>
      </c>
      <c r="M421" s="9">
        <v>475000</v>
      </c>
      <c r="N421" s="9"/>
      <c r="O421" s="9">
        <f t="shared" ref="O421:O446" si="78">P421+Q421</f>
        <v>0</v>
      </c>
      <c r="P421" s="9"/>
      <c r="Q421" s="9"/>
      <c r="R421" s="9">
        <f t="shared" ref="R421:R446" si="79">S421+T421</f>
        <v>0</v>
      </c>
      <c r="S421" s="9"/>
      <c r="T421" s="9"/>
      <c r="U421" s="9">
        <f t="shared" ref="U421:U446" si="80">V421+W421</f>
        <v>0</v>
      </c>
      <c r="V421" s="9"/>
      <c r="W421" s="9"/>
      <c r="X421" s="9">
        <f t="shared" ref="X421:X446" si="81">Y421+Z421</f>
        <v>0</v>
      </c>
      <c r="Y421" s="9"/>
      <c r="Z421" s="9"/>
      <c r="AA421" s="10">
        <f t="shared" ref="AA421:AA446" si="82">C421+I421-L421-O421-U421-X421-R421</f>
        <v>0</v>
      </c>
      <c r="AB421" s="11">
        <v>45752</v>
      </c>
    </row>
    <row r="422" spans="1:28" ht="15.75" hidden="1" x14ac:dyDescent="0.25">
      <c r="A422" s="39">
        <v>45752</v>
      </c>
      <c r="B422" s="33" t="s">
        <v>217</v>
      </c>
      <c r="C422" s="33"/>
      <c r="D422" s="33" t="s">
        <v>31</v>
      </c>
      <c r="E422" s="33" t="s">
        <v>707</v>
      </c>
      <c r="F422" s="33">
        <v>1500</v>
      </c>
      <c r="G422" s="35" t="s">
        <v>29</v>
      </c>
      <c r="H422" s="33">
        <v>4000</v>
      </c>
      <c r="I422" s="20">
        <f t="shared" si="70"/>
        <v>6000000</v>
      </c>
      <c r="J422" s="34" t="s">
        <v>26</v>
      </c>
      <c r="K422" s="20"/>
      <c r="L422" s="9">
        <f t="shared" si="77"/>
        <v>0</v>
      </c>
      <c r="M422" s="9"/>
      <c r="N422" s="9"/>
      <c r="O422" s="9">
        <f t="shared" si="78"/>
        <v>0</v>
      </c>
      <c r="P422" s="9"/>
      <c r="Q422" s="9"/>
      <c r="R422" s="9">
        <f t="shared" si="79"/>
        <v>0</v>
      </c>
      <c r="S422" s="9"/>
      <c r="T422" s="9"/>
      <c r="U422" s="9">
        <f t="shared" si="80"/>
        <v>0</v>
      </c>
      <c r="V422" s="9"/>
      <c r="W422" s="9"/>
      <c r="X422" s="9">
        <f t="shared" si="81"/>
        <v>0</v>
      </c>
      <c r="Y422" s="9"/>
      <c r="Z422" s="9"/>
      <c r="AA422" s="10">
        <f t="shared" si="82"/>
        <v>6000000</v>
      </c>
      <c r="AB422" s="11"/>
    </row>
    <row r="423" spans="1:28" ht="15.75" hidden="1" x14ac:dyDescent="0.25">
      <c r="A423" s="39">
        <v>45752</v>
      </c>
      <c r="B423" s="33" t="s">
        <v>305</v>
      </c>
      <c r="C423" s="33"/>
      <c r="D423" s="33" t="s">
        <v>31</v>
      </c>
      <c r="E423" s="33" t="s">
        <v>110</v>
      </c>
      <c r="F423" s="33">
        <v>1500</v>
      </c>
      <c r="G423" s="35" t="s">
        <v>29</v>
      </c>
      <c r="H423" s="33">
        <v>2000</v>
      </c>
      <c r="I423" s="20">
        <f t="shared" si="70"/>
        <v>3000000</v>
      </c>
      <c r="J423" s="37" t="s">
        <v>240</v>
      </c>
      <c r="K423" s="20"/>
      <c r="L423" s="9">
        <f t="shared" si="77"/>
        <v>0</v>
      </c>
      <c r="M423" s="9"/>
      <c r="N423" s="9"/>
      <c r="O423" s="9">
        <f t="shared" si="78"/>
        <v>3000000</v>
      </c>
      <c r="P423" s="9">
        <v>3000000</v>
      </c>
      <c r="Q423" s="9"/>
      <c r="R423" s="9">
        <f t="shared" si="79"/>
        <v>0</v>
      </c>
      <c r="S423" s="9"/>
      <c r="T423" s="9"/>
      <c r="U423" s="9">
        <f t="shared" si="80"/>
        <v>0</v>
      </c>
      <c r="V423" s="9"/>
      <c r="W423" s="9"/>
      <c r="X423" s="9">
        <f t="shared" si="81"/>
        <v>0</v>
      </c>
      <c r="Y423" s="9"/>
      <c r="Z423" s="9"/>
      <c r="AA423" s="10">
        <f t="shared" si="82"/>
        <v>0</v>
      </c>
      <c r="AB423" s="11">
        <v>45751</v>
      </c>
    </row>
    <row r="424" spans="1:28" ht="15.75" hidden="1" x14ac:dyDescent="0.25">
      <c r="A424" s="39">
        <v>45752</v>
      </c>
      <c r="B424" s="33" t="s">
        <v>478</v>
      </c>
      <c r="C424" s="33"/>
      <c r="D424" s="33" t="s">
        <v>31</v>
      </c>
      <c r="E424" s="33" t="s">
        <v>707</v>
      </c>
      <c r="F424" s="33">
        <v>100</v>
      </c>
      <c r="G424" s="35" t="s">
        <v>29</v>
      </c>
      <c r="H424" s="33">
        <v>4000</v>
      </c>
      <c r="I424" s="20">
        <f t="shared" si="70"/>
        <v>400000</v>
      </c>
      <c r="J424" s="37" t="s">
        <v>240</v>
      </c>
      <c r="K424" s="20"/>
      <c r="L424" s="9">
        <f t="shared" si="77"/>
        <v>0</v>
      </c>
      <c r="M424" s="9"/>
      <c r="N424" s="9"/>
      <c r="O424" s="9">
        <f t="shared" si="78"/>
        <v>400000</v>
      </c>
      <c r="P424" s="9">
        <v>400000</v>
      </c>
      <c r="Q424" s="9"/>
      <c r="R424" s="9">
        <f t="shared" si="79"/>
        <v>0</v>
      </c>
      <c r="S424" s="9"/>
      <c r="T424" s="9"/>
      <c r="U424" s="9">
        <f t="shared" si="80"/>
        <v>0</v>
      </c>
      <c r="V424" s="9"/>
      <c r="W424" s="9"/>
      <c r="X424" s="9">
        <f t="shared" si="81"/>
        <v>0</v>
      </c>
      <c r="Y424" s="9"/>
      <c r="Z424" s="9"/>
      <c r="AA424" s="10">
        <f t="shared" si="82"/>
        <v>0</v>
      </c>
      <c r="AB424" s="11">
        <v>45751</v>
      </c>
    </row>
    <row r="425" spans="1:28" ht="15.75" hidden="1" x14ac:dyDescent="0.25">
      <c r="A425" s="39">
        <v>45752</v>
      </c>
      <c r="B425" s="33" t="s">
        <v>613</v>
      </c>
      <c r="C425" s="33"/>
      <c r="D425" s="33" t="s">
        <v>31</v>
      </c>
      <c r="E425" s="33" t="s">
        <v>64</v>
      </c>
      <c r="F425" s="33">
        <v>5</v>
      </c>
      <c r="G425" s="33" t="s">
        <v>33</v>
      </c>
      <c r="H425" s="33">
        <v>145000</v>
      </c>
      <c r="I425" s="20">
        <f t="shared" si="70"/>
        <v>725000</v>
      </c>
      <c r="J425" s="37" t="s">
        <v>241</v>
      </c>
      <c r="K425" s="20"/>
      <c r="L425" s="9">
        <f t="shared" si="77"/>
        <v>0</v>
      </c>
      <c r="M425" s="9"/>
      <c r="N425" s="9"/>
      <c r="O425" s="9">
        <f t="shared" si="78"/>
        <v>0</v>
      </c>
      <c r="P425" s="9"/>
      <c r="Q425" s="9"/>
      <c r="R425" s="9">
        <f t="shared" si="79"/>
        <v>0</v>
      </c>
      <c r="S425" s="9"/>
      <c r="T425" s="9"/>
      <c r="U425" s="9">
        <f t="shared" si="80"/>
        <v>725000</v>
      </c>
      <c r="V425" s="9">
        <v>725000</v>
      </c>
      <c r="W425" s="9"/>
      <c r="X425" s="9">
        <f t="shared" si="81"/>
        <v>0</v>
      </c>
      <c r="Y425" s="9"/>
      <c r="Z425" s="9"/>
      <c r="AA425" s="10">
        <f t="shared" si="82"/>
        <v>0</v>
      </c>
      <c r="AB425" s="11">
        <v>45752</v>
      </c>
    </row>
    <row r="426" spans="1:28" ht="15.75" hidden="1" x14ac:dyDescent="0.25">
      <c r="A426" s="39">
        <v>45752</v>
      </c>
      <c r="B426" s="33" t="s">
        <v>902</v>
      </c>
      <c r="C426" s="33"/>
      <c r="D426" s="33" t="s">
        <v>31</v>
      </c>
      <c r="E426" s="33" t="s">
        <v>372</v>
      </c>
      <c r="F426" s="33">
        <v>10</v>
      </c>
      <c r="G426" s="33" t="s">
        <v>33</v>
      </c>
      <c r="H426" s="33">
        <v>250000</v>
      </c>
      <c r="I426" s="20">
        <f t="shared" si="70"/>
        <v>2500000</v>
      </c>
      <c r="J426" s="37" t="s">
        <v>241</v>
      </c>
      <c r="K426" s="20"/>
      <c r="L426" s="9">
        <f t="shared" si="77"/>
        <v>2500000</v>
      </c>
      <c r="M426" s="9">
        <v>2500000</v>
      </c>
      <c r="N426" s="9"/>
      <c r="O426" s="9">
        <f t="shared" si="78"/>
        <v>0</v>
      </c>
      <c r="P426" s="9"/>
      <c r="Q426" s="9"/>
      <c r="R426" s="9">
        <f t="shared" si="79"/>
        <v>0</v>
      </c>
      <c r="S426" s="9"/>
      <c r="T426" s="9"/>
      <c r="U426" s="9">
        <f t="shared" si="80"/>
        <v>0</v>
      </c>
      <c r="V426" s="9"/>
      <c r="W426" s="9"/>
      <c r="X426" s="9">
        <f t="shared" si="81"/>
        <v>0</v>
      </c>
      <c r="Y426" s="9"/>
      <c r="Z426" s="9"/>
      <c r="AA426" s="10">
        <f t="shared" si="82"/>
        <v>0</v>
      </c>
      <c r="AB426" s="11">
        <v>45752</v>
      </c>
    </row>
    <row r="427" spans="1:28" ht="15.75" hidden="1" x14ac:dyDescent="0.25">
      <c r="A427" s="39">
        <v>45752</v>
      </c>
      <c r="B427" s="33" t="s">
        <v>258</v>
      </c>
      <c r="C427" s="33"/>
      <c r="D427" s="33" t="s">
        <v>31</v>
      </c>
      <c r="E427" s="33" t="s">
        <v>297</v>
      </c>
      <c r="F427" s="33">
        <v>20800</v>
      </c>
      <c r="G427" s="33" t="s">
        <v>29</v>
      </c>
      <c r="H427" s="33">
        <v>1800</v>
      </c>
      <c r="I427" s="20">
        <f t="shared" si="70"/>
        <v>37440000</v>
      </c>
      <c r="J427" s="37" t="s">
        <v>240</v>
      </c>
      <c r="K427" s="20"/>
      <c r="L427" s="9">
        <f t="shared" si="77"/>
        <v>0</v>
      </c>
      <c r="M427" s="9"/>
      <c r="N427" s="9"/>
      <c r="O427" s="9">
        <f t="shared" si="78"/>
        <v>37440000</v>
      </c>
      <c r="P427" s="9">
        <v>2030000</v>
      </c>
      <c r="Q427" s="9">
        <v>35410000</v>
      </c>
      <c r="R427" s="9">
        <f t="shared" si="79"/>
        <v>0</v>
      </c>
      <c r="S427" s="9"/>
      <c r="T427" s="9"/>
      <c r="U427" s="9">
        <f t="shared" si="80"/>
        <v>0</v>
      </c>
      <c r="V427" s="9"/>
      <c r="W427" s="9"/>
      <c r="X427" s="9">
        <f t="shared" si="81"/>
        <v>0</v>
      </c>
      <c r="Y427" s="9"/>
      <c r="Z427" s="9"/>
      <c r="AA427" s="10">
        <f t="shared" si="82"/>
        <v>0</v>
      </c>
      <c r="AB427" s="11">
        <v>45754</v>
      </c>
    </row>
    <row r="428" spans="1:28" ht="15.75" hidden="1" x14ac:dyDescent="0.25">
      <c r="A428" s="39">
        <v>45752</v>
      </c>
      <c r="B428" s="33" t="s">
        <v>258</v>
      </c>
      <c r="C428" s="33"/>
      <c r="D428" s="33" t="s">
        <v>31</v>
      </c>
      <c r="E428" s="33" t="s">
        <v>102</v>
      </c>
      <c r="F428" s="33">
        <v>24</v>
      </c>
      <c r="G428" s="33" t="s">
        <v>74</v>
      </c>
      <c r="H428" s="33">
        <v>65000</v>
      </c>
      <c r="I428" s="20">
        <f t="shared" si="70"/>
        <v>1560000</v>
      </c>
      <c r="J428" s="37" t="s">
        <v>240</v>
      </c>
      <c r="K428" s="20"/>
      <c r="L428" s="9">
        <f t="shared" si="77"/>
        <v>0</v>
      </c>
      <c r="M428" s="9"/>
      <c r="N428" s="9"/>
      <c r="O428" s="9">
        <f t="shared" si="78"/>
        <v>1560000</v>
      </c>
      <c r="P428" s="9"/>
      <c r="Q428" s="9">
        <v>1560000</v>
      </c>
      <c r="R428" s="9">
        <f t="shared" si="79"/>
        <v>0</v>
      </c>
      <c r="S428" s="9"/>
      <c r="T428" s="9"/>
      <c r="U428" s="9">
        <f t="shared" si="80"/>
        <v>0</v>
      </c>
      <c r="V428" s="9"/>
      <c r="W428" s="9"/>
      <c r="X428" s="9">
        <f t="shared" si="81"/>
        <v>0</v>
      </c>
      <c r="Y428" s="9"/>
      <c r="Z428" s="9"/>
      <c r="AA428" s="10">
        <f t="shared" si="82"/>
        <v>0</v>
      </c>
      <c r="AB428" s="11">
        <v>45754</v>
      </c>
    </row>
    <row r="429" spans="1:28" ht="15.75" hidden="1" x14ac:dyDescent="0.25">
      <c r="A429" s="39">
        <v>45752</v>
      </c>
      <c r="B429" s="33" t="s">
        <v>258</v>
      </c>
      <c r="C429" s="33"/>
      <c r="D429" s="33" t="s">
        <v>31</v>
      </c>
      <c r="E429" s="33" t="s">
        <v>139</v>
      </c>
      <c r="F429" s="33">
        <v>10</v>
      </c>
      <c r="G429" s="33" t="s">
        <v>23</v>
      </c>
      <c r="H429" s="33">
        <v>375000</v>
      </c>
      <c r="I429" s="20">
        <f t="shared" si="70"/>
        <v>3750000</v>
      </c>
      <c r="J429" s="37" t="s">
        <v>240</v>
      </c>
      <c r="K429" s="20"/>
      <c r="L429" s="9">
        <f t="shared" si="77"/>
        <v>0</v>
      </c>
      <c r="M429" s="9"/>
      <c r="N429" s="9"/>
      <c r="O429" s="9">
        <f t="shared" si="78"/>
        <v>3750000</v>
      </c>
      <c r="P429" s="9"/>
      <c r="Q429" s="9">
        <v>3750000</v>
      </c>
      <c r="R429" s="9">
        <f t="shared" si="79"/>
        <v>0</v>
      </c>
      <c r="S429" s="9"/>
      <c r="T429" s="9"/>
      <c r="U429" s="9">
        <f t="shared" si="80"/>
        <v>0</v>
      </c>
      <c r="V429" s="9"/>
      <c r="W429" s="9"/>
      <c r="X429" s="9">
        <f t="shared" si="81"/>
        <v>0</v>
      </c>
      <c r="Y429" s="9"/>
      <c r="Z429" s="9"/>
      <c r="AA429" s="10">
        <f t="shared" si="82"/>
        <v>0</v>
      </c>
      <c r="AB429" s="11">
        <v>45754</v>
      </c>
    </row>
    <row r="430" spans="1:28" ht="15.75" hidden="1" x14ac:dyDescent="0.25">
      <c r="A430" s="39">
        <v>45752</v>
      </c>
      <c r="B430" s="33" t="s">
        <v>258</v>
      </c>
      <c r="C430" s="33"/>
      <c r="D430" s="33" t="s">
        <v>31</v>
      </c>
      <c r="E430" s="33" t="s">
        <v>99</v>
      </c>
      <c r="F430" s="33">
        <v>6</v>
      </c>
      <c r="G430" s="33" t="s">
        <v>25</v>
      </c>
      <c r="H430" s="33">
        <v>460000</v>
      </c>
      <c r="I430" s="20">
        <f t="shared" si="70"/>
        <v>2760000</v>
      </c>
      <c r="J430" s="37" t="s">
        <v>240</v>
      </c>
      <c r="K430" s="20"/>
      <c r="L430" s="9">
        <f t="shared" si="77"/>
        <v>0</v>
      </c>
      <c r="M430" s="9"/>
      <c r="N430" s="9"/>
      <c r="O430" s="9">
        <f t="shared" si="78"/>
        <v>2760000</v>
      </c>
      <c r="P430" s="9"/>
      <c r="Q430" s="9">
        <v>2760000</v>
      </c>
      <c r="R430" s="9">
        <f t="shared" si="79"/>
        <v>0</v>
      </c>
      <c r="S430" s="9"/>
      <c r="T430" s="9"/>
      <c r="U430" s="9">
        <f t="shared" si="80"/>
        <v>0</v>
      </c>
      <c r="V430" s="9"/>
      <c r="W430" s="9"/>
      <c r="X430" s="9">
        <f t="shared" si="81"/>
        <v>0</v>
      </c>
      <c r="Y430" s="9"/>
      <c r="Z430" s="9"/>
      <c r="AA430" s="10">
        <f t="shared" si="82"/>
        <v>0</v>
      </c>
      <c r="AB430" s="11">
        <v>45754</v>
      </c>
    </row>
    <row r="431" spans="1:28" ht="15.75" hidden="1" x14ac:dyDescent="0.25">
      <c r="A431" s="39">
        <v>45752</v>
      </c>
      <c r="B431" s="33" t="s">
        <v>258</v>
      </c>
      <c r="C431" s="33"/>
      <c r="D431" s="33" t="s">
        <v>31</v>
      </c>
      <c r="E431" s="33" t="s">
        <v>429</v>
      </c>
      <c r="F431" s="33">
        <v>6</v>
      </c>
      <c r="G431" s="33" t="s">
        <v>25</v>
      </c>
      <c r="H431" s="33">
        <v>700000</v>
      </c>
      <c r="I431" s="20">
        <f t="shared" si="70"/>
        <v>4200000</v>
      </c>
      <c r="J431" s="37" t="s">
        <v>240</v>
      </c>
      <c r="K431" s="20"/>
      <c r="L431" s="9">
        <f t="shared" si="77"/>
        <v>0</v>
      </c>
      <c r="M431" s="9"/>
      <c r="N431" s="9"/>
      <c r="O431" s="9">
        <f t="shared" si="78"/>
        <v>4200000</v>
      </c>
      <c r="P431" s="9"/>
      <c r="Q431" s="9">
        <v>4200000</v>
      </c>
      <c r="R431" s="9">
        <f t="shared" si="79"/>
        <v>0</v>
      </c>
      <c r="S431" s="9"/>
      <c r="T431" s="9"/>
      <c r="U431" s="9">
        <f t="shared" si="80"/>
        <v>0</v>
      </c>
      <c r="V431" s="9"/>
      <c r="W431" s="9"/>
      <c r="X431" s="9">
        <f t="shared" si="81"/>
        <v>0</v>
      </c>
      <c r="Y431" s="9"/>
      <c r="Z431" s="9"/>
      <c r="AA431" s="10">
        <f t="shared" si="82"/>
        <v>0</v>
      </c>
      <c r="AB431" s="11">
        <v>45754</v>
      </c>
    </row>
    <row r="432" spans="1:28" ht="15.75" hidden="1" x14ac:dyDescent="0.25">
      <c r="A432" s="39">
        <v>45752</v>
      </c>
      <c r="B432" s="33" t="s">
        <v>597</v>
      </c>
      <c r="C432" s="33"/>
      <c r="D432" s="33" t="s">
        <v>41</v>
      </c>
      <c r="E432" s="33" t="s">
        <v>228</v>
      </c>
      <c r="F432" s="33">
        <v>1</v>
      </c>
      <c r="G432" s="33" t="s">
        <v>138</v>
      </c>
      <c r="H432" s="33">
        <v>1200000</v>
      </c>
      <c r="I432" s="20">
        <f t="shared" si="70"/>
        <v>1200000</v>
      </c>
      <c r="J432" s="37" t="s">
        <v>240</v>
      </c>
      <c r="K432" s="20"/>
      <c r="L432" s="9">
        <f t="shared" si="77"/>
        <v>0</v>
      </c>
      <c r="M432" s="9"/>
      <c r="N432" s="9"/>
      <c r="O432" s="9">
        <f t="shared" si="78"/>
        <v>1200000</v>
      </c>
      <c r="P432" s="9">
        <v>1200000</v>
      </c>
      <c r="Q432" s="9"/>
      <c r="R432" s="9">
        <f t="shared" si="79"/>
        <v>0</v>
      </c>
      <c r="S432" s="9"/>
      <c r="T432" s="9"/>
      <c r="U432" s="9">
        <f t="shared" si="80"/>
        <v>0</v>
      </c>
      <c r="V432" s="9"/>
      <c r="W432" s="9"/>
      <c r="X432" s="9">
        <f t="shared" si="81"/>
        <v>0</v>
      </c>
      <c r="Y432" s="9"/>
      <c r="Z432" s="9"/>
      <c r="AA432" s="10">
        <f t="shared" si="82"/>
        <v>0</v>
      </c>
      <c r="AB432" s="11">
        <v>45751</v>
      </c>
    </row>
    <row r="433" spans="1:28" ht="15.75" hidden="1" x14ac:dyDescent="0.25">
      <c r="A433" s="39">
        <v>45752</v>
      </c>
      <c r="B433" s="33" t="s">
        <v>597</v>
      </c>
      <c r="C433" s="33"/>
      <c r="D433" s="33" t="s">
        <v>41</v>
      </c>
      <c r="E433" s="33" t="s">
        <v>137</v>
      </c>
      <c r="F433" s="33">
        <v>1</v>
      </c>
      <c r="G433" s="33" t="s">
        <v>138</v>
      </c>
      <c r="H433" s="33">
        <v>1200000</v>
      </c>
      <c r="I433" s="20">
        <f t="shared" si="70"/>
        <v>1200000</v>
      </c>
      <c r="J433" s="37" t="s">
        <v>240</v>
      </c>
      <c r="K433" s="20"/>
      <c r="L433" s="9">
        <f t="shared" si="77"/>
        <v>0</v>
      </c>
      <c r="M433" s="9"/>
      <c r="N433" s="9"/>
      <c r="O433" s="9">
        <f t="shared" si="78"/>
        <v>1200000</v>
      </c>
      <c r="P433" s="9">
        <v>1200000</v>
      </c>
      <c r="Q433" s="9"/>
      <c r="R433" s="9">
        <f t="shared" si="79"/>
        <v>0</v>
      </c>
      <c r="S433" s="9"/>
      <c r="T433" s="9"/>
      <c r="U433" s="9">
        <f t="shared" si="80"/>
        <v>0</v>
      </c>
      <c r="V433" s="9"/>
      <c r="W433" s="9"/>
      <c r="X433" s="9">
        <f t="shared" si="81"/>
        <v>0</v>
      </c>
      <c r="Y433" s="9"/>
      <c r="Z433" s="9"/>
      <c r="AA433" s="10">
        <f t="shared" si="82"/>
        <v>0</v>
      </c>
      <c r="AB433" s="11">
        <v>45765</v>
      </c>
    </row>
    <row r="434" spans="1:28" ht="15.75" hidden="1" x14ac:dyDescent="0.25">
      <c r="A434" s="39">
        <v>45752</v>
      </c>
      <c r="B434" s="33" t="s">
        <v>53</v>
      </c>
      <c r="C434" s="33"/>
      <c r="D434" s="33" t="s">
        <v>31</v>
      </c>
      <c r="E434" s="33" t="s">
        <v>95</v>
      </c>
      <c r="F434" s="33">
        <v>5200</v>
      </c>
      <c r="G434" s="33" t="s">
        <v>29</v>
      </c>
      <c r="H434" s="33">
        <v>3800</v>
      </c>
      <c r="I434" s="20">
        <f t="shared" ref="I434:I488" si="83">F434*H434</f>
        <v>19760000</v>
      </c>
      <c r="J434" s="37" t="s">
        <v>240</v>
      </c>
      <c r="K434" s="20"/>
      <c r="L434" s="9">
        <f t="shared" si="77"/>
        <v>0</v>
      </c>
      <c r="M434" s="9"/>
      <c r="N434" s="9"/>
      <c r="O434" s="9">
        <f t="shared" si="78"/>
        <v>19760000</v>
      </c>
      <c r="P434" s="9">
        <v>19760000</v>
      </c>
      <c r="Q434" s="9"/>
      <c r="R434" s="9">
        <f t="shared" si="79"/>
        <v>0</v>
      </c>
      <c r="S434" s="9"/>
      <c r="T434" s="9"/>
      <c r="U434" s="9">
        <f t="shared" si="80"/>
        <v>0</v>
      </c>
      <c r="V434" s="9"/>
      <c r="W434" s="9"/>
      <c r="X434" s="9">
        <f t="shared" si="81"/>
        <v>0</v>
      </c>
      <c r="Y434" s="9"/>
      <c r="Z434" s="9"/>
      <c r="AA434" s="10">
        <f t="shared" si="82"/>
        <v>0</v>
      </c>
      <c r="AB434" s="11">
        <v>45765</v>
      </c>
    </row>
    <row r="435" spans="1:28" ht="15.75" hidden="1" x14ac:dyDescent="0.25">
      <c r="A435" s="39">
        <v>45752</v>
      </c>
      <c r="B435" s="33" t="s">
        <v>112</v>
      </c>
      <c r="C435" s="33"/>
      <c r="D435" s="33" t="s">
        <v>41</v>
      </c>
      <c r="E435" s="33" t="s">
        <v>148</v>
      </c>
      <c r="F435" s="33">
        <v>100</v>
      </c>
      <c r="G435" s="33" t="s">
        <v>51</v>
      </c>
      <c r="H435" s="33">
        <v>60000</v>
      </c>
      <c r="I435" s="20">
        <f t="shared" si="83"/>
        <v>6000000</v>
      </c>
      <c r="J435" s="37" t="s">
        <v>240</v>
      </c>
      <c r="K435" s="20"/>
      <c r="L435" s="9">
        <f t="shared" si="77"/>
        <v>0</v>
      </c>
      <c r="M435" s="9"/>
      <c r="N435" s="9"/>
      <c r="O435" s="9">
        <f t="shared" si="78"/>
        <v>3000000</v>
      </c>
      <c r="P435" s="9">
        <v>3000000</v>
      </c>
      <c r="Q435" s="9"/>
      <c r="R435" s="9">
        <f t="shared" si="79"/>
        <v>0</v>
      </c>
      <c r="S435" s="9"/>
      <c r="T435" s="9"/>
      <c r="U435" s="9">
        <f t="shared" si="80"/>
        <v>3000000</v>
      </c>
      <c r="V435" s="9">
        <v>3000000</v>
      </c>
      <c r="W435" s="9"/>
      <c r="X435" s="9">
        <f t="shared" si="81"/>
        <v>0</v>
      </c>
      <c r="Y435" s="9"/>
      <c r="Z435" s="9"/>
      <c r="AA435" s="10">
        <f t="shared" si="82"/>
        <v>0</v>
      </c>
      <c r="AB435" s="11">
        <v>45764</v>
      </c>
    </row>
    <row r="436" spans="1:28" ht="15.75" hidden="1" x14ac:dyDescent="0.25">
      <c r="A436" s="39">
        <v>45752</v>
      </c>
      <c r="B436" s="33" t="s">
        <v>406</v>
      </c>
      <c r="C436" s="33"/>
      <c r="D436" s="33" t="s">
        <v>31</v>
      </c>
      <c r="E436" s="33" t="s">
        <v>91</v>
      </c>
      <c r="F436" s="33">
        <v>100</v>
      </c>
      <c r="G436" s="33" t="s">
        <v>29</v>
      </c>
      <c r="H436" s="33">
        <v>4000</v>
      </c>
      <c r="I436" s="20">
        <f t="shared" si="83"/>
        <v>400000</v>
      </c>
      <c r="J436" s="37" t="s">
        <v>240</v>
      </c>
      <c r="K436" s="20"/>
      <c r="L436" s="9">
        <f t="shared" si="77"/>
        <v>0</v>
      </c>
      <c r="M436" s="9"/>
      <c r="N436" s="9"/>
      <c r="O436" s="9">
        <f t="shared" si="78"/>
        <v>400000</v>
      </c>
      <c r="P436" s="9">
        <v>400000</v>
      </c>
      <c r="Q436" s="9"/>
      <c r="R436" s="9">
        <f t="shared" si="79"/>
        <v>0</v>
      </c>
      <c r="S436" s="9"/>
      <c r="T436" s="9"/>
      <c r="U436" s="9">
        <f t="shared" si="80"/>
        <v>0</v>
      </c>
      <c r="V436" s="9"/>
      <c r="W436" s="9"/>
      <c r="X436" s="9">
        <f t="shared" si="81"/>
        <v>0</v>
      </c>
      <c r="Y436" s="9"/>
      <c r="Z436" s="9"/>
      <c r="AA436" s="10">
        <f t="shared" si="82"/>
        <v>0</v>
      </c>
      <c r="AB436" s="11">
        <v>45756</v>
      </c>
    </row>
    <row r="437" spans="1:28" ht="15.75" hidden="1" x14ac:dyDescent="0.25">
      <c r="A437" s="39">
        <v>45752</v>
      </c>
      <c r="B437" s="33" t="s">
        <v>406</v>
      </c>
      <c r="C437" s="33"/>
      <c r="D437" s="33" t="s">
        <v>31</v>
      </c>
      <c r="E437" s="33" t="s">
        <v>70</v>
      </c>
      <c r="F437" s="33">
        <v>100</v>
      </c>
      <c r="G437" s="33" t="s">
        <v>29</v>
      </c>
      <c r="H437" s="33">
        <v>2720</v>
      </c>
      <c r="I437" s="20">
        <f t="shared" si="83"/>
        <v>272000</v>
      </c>
      <c r="J437" s="37" t="s">
        <v>240</v>
      </c>
      <c r="K437" s="20"/>
      <c r="L437" s="9">
        <f t="shared" si="77"/>
        <v>0</v>
      </c>
      <c r="M437" s="9"/>
      <c r="N437" s="9"/>
      <c r="O437" s="9">
        <f t="shared" si="78"/>
        <v>272000</v>
      </c>
      <c r="P437" s="9">
        <v>272000</v>
      </c>
      <c r="Q437" s="9"/>
      <c r="R437" s="9">
        <f t="shared" si="79"/>
        <v>0</v>
      </c>
      <c r="S437" s="9"/>
      <c r="T437" s="9"/>
      <c r="U437" s="9">
        <f t="shared" si="80"/>
        <v>0</v>
      </c>
      <c r="V437" s="9"/>
      <c r="W437" s="9"/>
      <c r="X437" s="9">
        <f t="shared" si="81"/>
        <v>0</v>
      </c>
      <c r="Y437" s="9"/>
      <c r="Z437" s="9"/>
      <c r="AA437" s="10">
        <f t="shared" si="82"/>
        <v>0</v>
      </c>
      <c r="AB437" s="11">
        <v>45756</v>
      </c>
    </row>
    <row r="438" spans="1:28" ht="15.75" hidden="1" x14ac:dyDescent="0.25">
      <c r="A438" s="39">
        <v>45752</v>
      </c>
      <c r="B438" s="33" t="s">
        <v>815</v>
      </c>
      <c r="C438" s="33"/>
      <c r="D438" s="33" t="s">
        <v>41</v>
      </c>
      <c r="E438" s="33" t="s">
        <v>166</v>
      </c>
      <c r="F438" s="33">
        <v>1</v>
      </c>
      <c r="G438" s="33" t="s">
        <v>23</v>
      </c>
      <c r="H438" s="33">
        <v>400000</v>
      </c>
      <c r="I438" s="20">
        <f t="shared" si="83"/>
        <v>400000</v>
      </c>
      <c r="J438" s="37" t="s">
        <v>240</v>
      </c>
      <c r="K438" s="20"/>
      <c r="L438" s="9">
        <f t="shared" si="77"/>
        <v>0</v>
      </c>
      <c r="M438" s="9"/>
      <c r="N438" s="9"/>
      <c r="O438" s="9">
        <f t="shared" si="78"/>
        <v>400000</v>
      </c>
      <c r="P438" s="9">
        <v>400000</v>
      </c>
      <c r="Q438" s="9"/>
      <c r="R438" s="9">
        <f t="shared" si="79"/>
        <v>0</v>
      </c>
      <c r="S438" s="9"/>
      <c r="T438" s="9"/>
      <c r="U438" s="9">
        <f t="shared" si="80"/>
        <v>0</v>
      </c>
      <c r="V438" s="9"/>
      <c r="W438" s="9"/>
      <c r="X438" s="9">
        <f t="shared" si="81"/>
        <v>0</v>
      </c>
      <c r="Y438" s="9"/>
      <c r="Z438" s="9"/>
      <c r="AA438" s="10">
        <f t="shared" si="82"/>
        <v>0</v>
      </c>
      <c r="AB438" s="11">
        <v>45754</v>
      </c>
    </row>
    <row r="439" spans="1:28" ht="15.75" hidden="1" x14ac:dyDescent="0.25">
      <c r="A439" s="39">
        <v>45752</v>
      </c>
      <c r="B439" s="33" t="s">
        <v>489</v>
      </c>
      <c r="C439" s="33"/>
      <c r="D439" s="33" t="s">
        <v>31</v>
      </c>
      <c r="E439" s="33" t="s">
        <v>228</v>
      </c>
      <c r="F439" s="33">
        <v>1</v>
      </c>
      <c r="G439" s="33" t="s">
        <v>138</v>
      </c>
      <c r="H439" s="33">
        <v>1200000</v>
      </c>
      <c r="I439" s="20">
        <f t="shared" si="83"/>
        <v>1200000</v>
      </c>
      <c r="J439" s="37" t="s">
        <v>240</v>
      </c>
      <c r="K439" s="20"/>
      <c r="L439" s="9">
        <f t="shared" si="77"/>
        <v>0</v>
      </c>
      <c r="M439" s="9"/>
      <c r="N439" s="9"/>
      <c r="O439" s="9">
        <f t="shared" si="78"/>
        <v>1200000</v>
      </c>
      <c r="P439" s="9">
        <v>1200000</v>
      </c>
      <c r="Q439" s="9"/>
      <c r="R439" s="9">
        <f t="shared" si="79"/>
        <v>0</v>
      </c>
      <c r="S439" s="9"/>
      <c r="T439" s="9"/>
      <c r="U439" s="9">
        <f t="shared" si="80"/>
        <v>0</v>
      </c>
      <c r="V439" s="9"/>
      <c r="W439" s="9"/>
      <c r="X439" s="9">
        <f t="shared" si="81"/>
        <v>0</v>
      </c>
      <c r="Y439" s="9"/>
      <c r="Z439" s="9"/>
      <c r="AA439" s="10">
        <f t="shared" si="82"/>
        <v>0</v>
      </c>
      <c r="AB439" s="11">
        <v>45754</v>
      </c>
    </row>
    <row r="440" spans="1:28" ht="15.75" hidden="1" x14ac:dyDescent="0.25">
      <c r="A440" s="39">
        <v>45752</v>
      </c>
      <c r="B440" s="33" t="s">
        <v>201</v>
      </c>
      <c r="C440" s="33"/>
      <c r="D440" s="33" t="s">
        <v>31</v>
      </c>
      <c r="E440" s="33" t="s">
        <v>190</v>
      </c>
      <c r="F440" s="33">
        <v>30</v>
      </c>
      <c r="G440" s="33" t="s">
        <v>51</v>
      </c>
      <c r="H440" s="33">
        <v>41000</v>
      </c>
      <c r="I440" s="20">
        <f t="shared" si="83"/>
        <v>1230000</v>
      </c>
      <c r="J440" s="37" t="s">
        <v>240</v>
      </c>
      <c r="K440" s="20"/>
      <c r="L440" s="9">
        <f t="shared" si="77"/>
        <v>0</v>
      </c>
      <c r="M440" s="9"/>
      <c r="N440" s="9"/>
      <c r="O440" s="9">
        <f t="shared" si="78"/>
        <v>1230000</v>
      </c>
      <c r="P440" s="9">
        <v>1230000</v>
      </c>
      <c r="Q440" s="9"/>
      <c r="R440" s="9">
        <f t="shared" si="79"/>
        <v>0</v>
      </c>
      <c r="S440" s="9"/>
      <c r="T440" s="9"/>
      <c r="U440" s="9">
        <f t="shared" si="80"/>
        <v>0</v>
      </c>
      <c r="V440" s="9"/>
      <c r="W440" s="9"/>
      <c r="X440" s="9">
        <f t="shared" si="81"/>
        <v>0</v>
      </c>
      <c r="Y440" s="9"/>
      <c r="Z440" s="9"/>
      <c r="AA440" s="10">
        <f t="shared" si="82"/>
        <v>0</v>
      </c>
      <c r="AB440" s="11">
        <v>45764</v>
      </c>
    </row>
    <row r="441" spans="1:28" ht="15.75" hidden="1" x14ac:dyDescent="0.25">
      <c r="A441" s="39">
        <v>45752</v>
      </c>
      <c r="B441" s="33" t="s">
        <v>231</v>
      </c>
      <c r="C441" s="33"/>
      <c r="D441" s="33"/>
      <c r="E441" s="33" t="s">
        <v>362</v>
      </c>
      <c r="F441" s="33">
        <v>29</v>
      </c>
      <c r="G441" s="33" t="s">
        <v>51</v>
      </c>
      <c r="H441" s="33"/>
      <c r="I441" s="20">
        <f t="shared" si="83"/>
        <v>0</v>
      </c>
      <c r="J441" s="34" t="s">
        <v>26</v>
      </c>
      <c r="K441" s="20"/>
      <c r="L441" s="9">
        <f t="shared" si="77"/>
        <v>0</v>
      </c>
      <c r="M441" s="9"/>
      <c r="N441" s="9"/>
      <c r="O441" s="9">
        <f t="shared" si="78"/>
        <v>0</v>
      </c>
      <c r="P441" s="9"/>
      <c r="Q441" s="9"/>
      <c r="R441" s="9">
        <f t="shared" si="79"/>
        <v>0</v>
      </c>
      <c r="S441" s="9"/>
      <c r="T441" s="9"/>
      <c r="U441" s="9">
        <f t="shared" si="80"/>
        <v>0</v>
      </c>
      <c r="V441" s="9"/>
      <c r="W441" s="9"/>
      <c r="X441" s="9">
        <f t="shared" si="81"/>
        <v>0</v>
      </c>
      <c r="Y441" s="9"/>
      <c r="Z441" s="9"/>
      <c r="AA441" s="10">
        <f t="shared" si="82"/>
        <v>0</v>
      </c>
      <c r="AB441" s="11"/>
    </row>
    <row r="442" spans="1:28" ht="15.75" hidden="1" x14ac:dyDescent="0.25">
      <c r="A442" s="39">
        <v>45752</v>
      </c>
      <c r="B442" s="33" t="s">
        <v>231</v>
      </c>
      <c r="C442" s="33"/>
      <c r="D442" s="33"/>
      <c r="E442" s="33" t="s">
        <v>150</v>
      </c>
      <c r="F442" s="33">
        <v>19.7</v>
      </c>
      <c r="G442" s="33" t="s">
        <v>51</v>
      </c>
      <c r="H442" s="33"/>
      <c r="I442" s="20">
        <f t="shared" si="83"/>
        <v>0</v>
      </c>
      <c r="J442" s="34" t="s">
        <v>26</v>
      </c>
      <c r="K442" s="20"/>
      <c r="L442" s="9">
        <f t="shared" si="77"/>
        <v>0</v>
      </c>
      <c r="M442" s="9"/>
      <c r="N442" s="9"/>
      <c r="O442" s="9">
        <f t="shared" si="78"/>
        <v>0</v>
      </c>
      <c r="P442" s="9"/>
      <c r="Q442" s="9"/>
      <c r="R442" s="9">
        <f t="shared" si="79"/>
        <v>0</v>
      </c>
      <c r="S442" s="9"/>
      <c r="T442" s="9"/>
      <c r="U442" s="9">
        <f t="shared" si="80"/>
        <v>0</v>
      </c>
      <c r="V442" s="9"/>
      <c r="W442" s="9"/>
      <c r="X442" s="9">
        <f t="shared" si="81"/>
        <v>0</v>
      </c>
      <c r="Y442" s="9"/>
      <c r="Z442" s="9"/>
      <c r="AA442" s="10">
        <f t="shared" si="82"/>
        <v>0</v>
      </c>
      <c r="AB442" s="11"/>
    </row>
    <row r="443" spans="1:28" ht="15.75" hidden="1" x14ac:dyDescent="0.25">
      <c r="A443" s="39">
        <v>45752</v>
      </c>
      <c r="B443" s="33" t="s">
        <v>210</v>
      </c>
      <c r="C443" s="33"/>
      <c r="D443" s="33" t="s">
        <v>41</v>
      </c>
      <c r="E443" s="33" t="s">
        <v>224</v>
      </c>
      <c r="F443" s="33">
        <v>6000</v>
      </c>
      <c r="G443" s="33" t="s">
        <v>29</v>
      </c>
      <c r="H443" s="33">
        <v>1790</v>
      </c>
      <c r="I443" s="20">
        <f t="shared" si="83"/>
        <v>10740000</v>
      </c>
      <c r="J443" s="37" t="s">
        <v>241</v>
      </c>
      <c r="K443" s="20"/>
      <c r="L443" s="9">
        <f t="shared" si="77"/>
        <v>0</v>
      </c>
      <c r="M443" s="9"/>
      <c r="N443" s="9"/>
      <c r="O443" s="9">
        <f t="shared" si="78"/>
        <v>0</v>
      </c>
      <c r="P443" s="9"/>
      <c r="Q443" s="9"/>
      <c r="R443" s="9">
        <f t="shared" si="79"/>
        <v>0</v>
      </c>
      <c r="S443" s="9"/>
      <c r="T443" s="9"/>
      <c r="U443" s="9">
        <f t="shared" si="80"/>
        <v>10740000</v>
      </c>
      <c r="V443" s="9">
        <v>10740000</v>
      </c>
      <c r="W443" s="9"/>
      <c r="X443" s="9">
        <f t="shared" si="81"/>
        <v>0</v>
      </c>
      <c r="Y443" s="9"/>
      <c r="Z443" s="9"/>
      <c r="AA443" s="10">
        <f t="shared" si="82"/>
        <v>0</v>
      </c>
      <c r="AB443" s="11">
        <v>45752</v>
      </c>
    </row>
    <row r="444" spans="1:28" ht="15.75" hidden="1" x14ac:dyDescent="0.25">
      <c r="A444" s="39">
        <v>45752</v>
      </c>
      <c r="B444" s="33" t="s">
        <v>141</v>
      </c>
      <c r="C444" s="33"/>
      <c r="D444" s="33" t="s">
        <v>31</v>
      </c>
      <c r="E444" s="33" t="s">
        <v>95</v>
      </c>
      <c r="F444" s="33">
        <v>10400</v>
      </c>
      <c r="G444" s="33" t="s">
        <v>29</v>
      </c>
      <c r="H444" s="33">
        <v>3800</v>
      </c>
      <c r="I444" s="20">
        <f t="shared" si="83"/>
        <v>39520000</v>
      </c>
      <c r="J444" s="16" t="s">
        <v>43</v>
      </c>
      <c r="K444" s="20"/>
      <c r="L444" s="9">
        <f t="shared" si="77"/>
        <v>38640000</v>
      </c>
      <c r="M444" s="9">
        <v>25760000</v>
      </c>
      <c r="N444" s="9">
        <v>12880000</v>
      </c>
      <c r="O444" s="9">
        <f t="shared" si="78"/>
        <v>0</v>
      </c>
      <c r="P444" s="9"/>
      <c r="Q444" s="9"/>
      <c r="R444" s="9">
        <f t="shared" si="79"/>
        <v>0</v>
      </c>
      <c r="S444" s="9"/>
      <c r="T444" s="9"/>
      <c r="U444" s="9">
        <f t="shared" si="80"/>
        <v>0</v>
      </c>
      <c r="V444" s="9"/>
      <c r="W444" s="9"/>
      <c r="X444" s="9">
        <f t="shared" si="81"/>
        <v>0</v>
      </c>
      <c r="Y444" s="9"/>
      <c r="Z444" s="9"/>
      <c r="AA444" s="10">
        <f t="shared" si="82"/>
        <v>880000</v>
      </c>
      <c r="AB444" s="11">
        <v>45752</v>
      </c>
    </row>
    <row r="445" spans="1:28" ht="15.75" hidden="1" x14ac:dyDescent="0.25">
      <c r="A445" s="39">
        <v>45752</v>
      </c>
      <c r="B445" s="33" t="s">
        <v>863</v>
      </c>
      <c r="C445" s="33"/>
      <c r="D445" s="33" t="s">
        <v>31</v>
      </c>
      <c r="E445" s="33" t="s">
        <v>45</v>
      </c>
      <c r="F445" s="33">
        <v>25</v>
      </c>
      <c r="G445" s="33" t="s">
        <v>51</v>
      </c>
      <c r="H445" s="33">
        <v>180000</v>
      </c>
      <c r="I445" s="20">
        <f t="shared" si="83"/>
        <v>4500000</v>
      </c>
      <c r="J445" s="37" t="s">
        <v>241</v>
      </c>
      <c r="K445" s="20"/>
      <c r="L445" s="9">
        <f t="shared" si="77"/>
        <v>4500000</v>
      </c>
      <c r="M445" s="9">
        <v>4500000</v>
      </c>
      <c r="N445" s="9"/>
      <c r="O445" s="9">
        <f t="shared" si="78"/>
        <v>0</v>
      </c>
      <c r="P445" s="9"/>
      <c r="Q445" s="9"/>
      <c r="R445" s="9">
        <f t="shared" si="79"/>
        <v>0</v>
      </c>
      <c r="S445" s="9"/>
      <c r="T445" s="9"/>
      <c r="U445" s="9">
        <f t="shared" si="80"/>
        <v>0</v>
      </c>
      <c r="V445" s="9"/>
      <c r="W445" s="9"/>
      <c r="X445" s="9">
        <f t="shared" si="81"/>
        <v>0</v>
      </c>
      <c r="Y445" s="9"/>
      <c r="Z445" s="9"/>
      <c r="AA445" s="10">
        <f t="shared" si="82"/>
        <v>0</v>
      </c>
      <c r="AB445" s="11">
        <v>45752</v>
      </c>
    </row>
    <row r="446" spans="1:28" ht="15.75" hidden="1" x14ac:dyDescent="0.25">
      <c r="A446" s="32">
        <v>45752</v>
      </c>
      <c r="B446" s="33" t="s">
        <v>258</v>
      </c>
      <c r="C446" s="33"/>
      <c r="D446" s="33" t="s">
        <v>31</v>
      </c>
      <c r="E446" s="33" t="s">
        <v>903</v>
      </c>
      <c r="F446" s="33">
        <v>2</v>
      </c>
      <c r="G446" s="33" t="s">
        <v>138</v>
      </c>
      <c r="H446" s="33">
        <v>1200000</v>
      </c>
      <c r="I446" s="20">
        <f t="shared" si="83"/>
        <v>2400000</v>
      </c>
      <c r="J446" s="37" t="s">
        <v>240</v>
      </c>
      <c r="K446" s="20"/>
      <c r="L446" s="9">
        <f t="shared" si="77"/>
        <v>0</v>
      </c>
      <c r="M446" s="9"/>
      <c r="N446" s="9"/>
      <c r="O446" s="9">
        <f t="shared" si="78"/>
        <v>2400000</v>
      </c>
      <c r="P446" s="9"/>
      <c r="Q446" s="9">
        <v>2400000</v>
      </c>
      <c r="R446" s="9">
        <f t="shared" si="79"/>
        <v>0</v>
      </c>
      <c r="S446" s="9"/>
      <c r="T446" s="9"/>
      <c r="U446" s="9">
        <f t="shared" si="80"/>
        <v>0</v>
      </c>
      <c r="V446" s="9"/>
      <c r="W446" s="9"/>
      <c r="X446" s="9">
        <f t="shared" si="81"/>
        <v>0</v>
      </c>
      <c r="Y446" s="9"/>
      <c r="Z446" s="9"/>
      <c r="AA446" s="10">
        <f t="shared" si="82"/>
        <v>0</v>
      </c>
      <c r="AB446" s="11">
        <v>45754</v>
      </c>
    </row>
    <row r="447" spans="1:28" ht="15.75" hidden="1" x14ac:dyDescent="0.25">
      <c r="A447" s="39">
        <v>45754</v>
      </c>
      <c r="B447" s="35" t="s">
        <v>360</v>
      </c>
      <c r="C447" s="35"/>
      <c r="D447" s="35" t="s">
        <v>31</v>
      </c>
      <c r="E447" s="35" t="s">
        <v>61</v>
      </c>
      <c r="F447" s="35">
        <v>3</v>
      </c>
      <c r="G447" s="35" t="s">
        <v>25</v>
      </c>
      <c r="H447" s="35">
        <v>45000</v>
      </c>
      <c r="I447" s="20">
        <f t="shared" si="83"/>
        <v>135000</v>
      </c>
      <c r="J447" s="41" t="s">
        <v>241</v>
      </c>
      <c r="K447" s="20"/>
      <c r="L447" s="9">
        <f t="shared" ref="L447:L460" si="84">M447+N447</f>
        <v>0</v>
      </c>
      <c r="M447" s="9"/>
      <c r="N447" s="9"/>
      <c r="O447" s="9">
        <f t="shared" ref="O447:O460" si="85">P447+Q447</f>
        <v>0</v>
      </c>
      <c r="P447" s="9"/>
      <c r="Q447" s="9"/>
      <c r="R447" s="9">
        <f t="shared" ref="R447:R460" si="86">S447+T447</f>
        <v>0</v>
      </c>
      <c r="S447" s="9"/>
      <c r="T447" s="9"/>
      <c r="U447" s="9">
        <f t="shared" ref="U447:U460" si="87">V447+W447</f>
        <v>135000</v>
      </c>
      <c r="V447" s="9">
        <v>135000</v>
      </c>
      <c r="W447" s="9"/>
      <c r="X447" s="9">
        <f t="shared" ref="X447:X460" si="88">Y447+Z447</f>
        <v>0</v>
      </c>
      <c r="Y447" s="9"/>
      <c r="Z447" s="9"/>
      <c r="AA447" s="10">
        <f t="shared" ref="AA447:AA460" si="89">C447+I447-L447-O447-U447-X447-R447</f>
        <v>0</v>
      </c>
      <c r="AB447" s="11">
        <v>45754</v>
      </c>
    </row>
    <row r="448" spans="1:28" ht="15.75" hidden="1" x14ac:dyDescent="0.25">
      <c r="A448" s="39">
        <v>45754</v>
      </c>
      <c r="B448" s="33" t="s">
        <v>222</v>
      </c>
      <c r="C448" s="33"/>
      <c r="D448" s="35" t="s">
        <v>31</v>
      </c>
      <c r="E448" s="33" t="s">
        <v>98</v>
      </c>
      <c r="F448" s="33">
        <v>22.5</v>
      </c>
      <c r="G448" s="33" t="s">
        <v>51</v>
      </c>
      <c r="H448" s="33">
        <v>47000</v>
      </c>
      <c r="I448" s="20">
        <f t="shared" si="83"/>
        <v>1057500</v>
      </c>
      <c r="J448" s="37" t="s">
        <v>240</v>
      </c>
      <c r="K448" s="20"/>
      <c r="L448" s="9">
        <f t="shared" si="84"/>
        <v>0</v>
      </c>
      <c r="M448" s="9"/>
      <c r="N448" s="9"/>
      <c r="O448" s="9">
        <f t="shared" si="85"/>
        <v>0</v>
      </c>
      <c r="P448" s="9"/>
      <c r="Q448" s="9"/>
      <c r="R448" s="9">
        <f t="shared" si="86"/>
        <v>1057500</v>
      </c>
      <c r="S448" s="9">
        <v>1057500</v>
      </c>
      <c r="T448" s="9"/>
      <c r="U448" s="9">
        <f t="shared" si="87"/>
        <v>0</v>
      </c>
      <c r="V448" s="9"/>
      <c r="W448" s="9"/>
      <c r="X448" s="9">
        <f t="shared" si="88"/>
        <v>0</v>
      </c>
      <c r="Y448" s="9"/>
      <c r="Z448" s="9"/>
      <c r="AA448" s="10">
        <f t="shared" si="89"/>
        <v>0</v>
      </c>
      <c r="AB448" s="11">
        <v>45754</v>
      </c>
    </row>
    <row r="449" spans="1:28" ht="15.75" hidden="1" x14ac:dyDescent="0.25">
      <c r="A449" s="39">
        <v>45754</v>
      </c>
      <c r="B449" s="33" t="s">
        <v>222</v>
      </c>
      <c r="C449" s="33"/>
      <c r="D449" s="35" t="s">
        <v>31</v>
      </c>
      <c r="E449" s="33" t="s">
        <v>468</v>
      </c>
      <c r="F449" s="33">
        <v>16.3</v>
      </c>
      <c r="G449" s="33" t="s">
        <v>51</v>
      </c>
      <c r="H449" s="33">
        <v>47000</v>
      </c>
      <c r="I449" s="20">
        <f t="shared" si="83"/>
        <v>766100</v>
      </c>
      <c r="J449" s="37" t="s">
        <v>240</v>
      </c>
      <c r="K449" s="20"/>
      <c r="L449" s="9">
        <f t="shared" si="84"/>
        <v>0</v>
      </c>
      <c r="M449" s="9"/>
      <c r="N449" s="9"/>
      <c r="O449" s="9">
        <f t="shared" si="85"/>
        <v>0</v>
      </c>
      <c r="P449" s="9"/>
      <c r="Q449" s="9"/>
      <c r="R449" s="9">
        <f t="shared" si="86"/>
        <v>766100</v>
      </c>
      <c r="S449" s="9">
        <v>766100</v>
      </c>
      <c r="T449" s="9"/>
      <c r="U449" s="9">
        <f t="shared" si="87"/>
        <v>0</v>
      </c>
      <c r="V449" s="9"/>
      <c r="W449" s="9"/>
      <c r="X449" s="9">
        <f t="shared" si="88"/>
        <v>0</v>
      </c>
      <c r="Y449" s="9"/>
      <c r="Z449" s="9"/>
      <c r="AA449" s="10">
        <f t="shared" si="89"/>
        <v>0</v>
      </c>
      <c r="AB449" s="11">
        <v>45754</v>
      </c>
    </row>
    <row r="450" spans="1:28" ht="15.75" hidden="1" x14ac:dyDescent="0.25">
      <c r="A450" s="39">
        <v>45754</v>
      </c>
      <c r="B450" s="33" t="s">
        <v>40</v>
      </c>
      <c r="C450" s="33"/>
      <c r="D450" s="33" t="s">
        <v>41</v>
      </c>
      <c r="E450" s="33" t="s">
        <v>70</v>
      </c>
      <c r="F450" s="33">
        <v>500</v>
      </c>
      <c r="G450" s="33" t="s">
        <v>29</v>
      </c>
      <c r="H450" s="33">
        <v>2720</v>
      </c>
      <c r="I450" s="20">
        <f t="shared" si="83"/>
        <v>1360000</v>
      </c>
      <c r="J450" s="37" t="s">
        <v>241</v>
      </c>
      <c r="K450" s="20"/>
      <c r="L450" s="9">
        <f t="shared" si="84"/>
        <v>1360000</v>
      </c>
      <c r="M450" s="9">
        <v>1360000</v>
      </c>
      <c r="N450" s="9"/>
      <c r="O450" s="9">
        <f t="shared" si="85"/>
        <v>0</v>
      </c>
      <c r="P450" s="9"/>
      <c r="Q450" s="9"/>
      <c r="R450" s="9">
        <f t="shared" si="86"/>
        <v>0</v>
      </c>
      <c r="S450" s="9"/>
      <c r="T450" s="9"/>
      <c r="U450" s="9">
        <f t="shared" si="87"/>
        <v>0</v>
      </c>
      <c r="V450" s="9"/>
      <c r="W450" s="9"/>
      <c r="X450" s="9">
        <f t="shared" si="88"/>
        <v>0</v>
      </c>
      <c r="Y450" s="9"/>
      <c r="Z450" s="9"/>
      <c r="AA450" s="10">
        <f t="shared" si="89"/>
        <v>0</v>
      </c>
      <c r="AB450" s="11">
        <v>45754</v>
      </c>
    </row>
    <row r="451" spans="1:28" ht="15.75" x14ac:dyDescent="0.25">
      <c r="A451" s="39">
        <v>45754</v>
      </c>
      <c r="B451" s="33" t="s">
        <v>329</v>
      </c>
      <c r="C451" s="33"/>
      <c r="D451" s="33" t="s">
        <v>31</v>
      </c>
      <c r="E451" s="33" t="s">
        <v>205</v>
      </c>
      <c r="F451" s="33">
        <v>125</v>
      </c>
      <c r="G451" s="33" t="s">
        <v>51</v>
      </c>
      <c r="H451" s="33">
        <v>115000</v>
      </c>
      <c r="I451" s="20">
        <f t="shared" si="83"/>
        <v>14375000</v>
      </c>
      <c r="J451" s="34" t="s">
        <v>26</v>
      </c>
      <c r="K451" s="20"/>
      <c r="L451" s="9">
        <f t="shared" si="84"/>
        <v>0</v>
      </c>
      <c r="M451" s="9"/>
      <c r="N451" s="9"/>
      <c r="O451" s="9">
        <f t="shared" si="85"/>
        <v>0</v>
      </c>
      <c r="P451" s="9"/>
      <c r="Q451" s="9"/>
      <c r="R451" s="9">
        <f t="shared" si="86"/>
        <v>0</v>
      </c>
      <c r="S451" s="9"/>
      <c r="T451" s="9"/>
      <c r="U451" s="9">
        <f t="shared" si="87"/>
        <v>0</v>
      </c>
      <c r="V451" s="9"/>
      <c r="W451" s="9"/>
      <c r="X451" s="9">
        <f t="shared" si="88"/>
        <v>0</v>
      </c>
      <c r="Y451" s="9"/>
      <c r="Z451" s="9"/>
      <c r="AA451" s="10">
        <f t="shared" si="89"/>
        <v>14375000</v>
      </c>
      <c r="AB451" s="11"/>
    </row>
    <row r="452" spans="1:28" ht="15.75" hidden="1" x14ac:dyDescent="0.25">
      <c r="A452" s="39">
        <v>45754</v>
      </c>
      <c r="B452" s="33" t="s">
        <v>904</v>
      </c>
      <c r="C452" s="33"/>
      <c r="D452" s="33" t="s">
        <v>31</v>
      </c>
      <c r="E452" s="33" t="s">
        <v>629</v>
      </c>
      <c r="F452" s="33">
        <v>5</v>
      </c>
      <c r="G452" s="33" t="s">
        <v>51</v>
      </c>
      <c r="H452" s="33">
        <v>135000</v>
      </c>
      <c r="I452" s="20">
        <f t="shared" si="83"/>
        <v>675000</v>
      </c>
      <c r="J452" s="37" t="s">
        <v>240</v>
      </c>
      <c r="K452" s="20"/>
      <c r="L452" s="9">
        <f t="shared" si="84"/>
        <v>0</v>
      </c>
      <c r="M452" s="9"/>
      <c r="N452" s="9"/>
      <c r="O452" s="9">
        <f t="shared" si="85"/>
        <v>675000</v>
      </c>
      <c r="P452" s="9">
        <v>675000</v>
      </c>
      <c r="Q452" s="9"/>
      <c r="R452" s="9">
        <f t="shared" si="86"/>
        <v>0</v>
      </c>
      <c r="S452" s="9"/>
      <c r="T452" s="9"/>
      <c r="U452" s="9">
        <f t="shared" si="87"/>
        <v>0</v>
      </c>
      <c r="V452" s="9"/>
      <c r="W452" s="9"/>
      <c r="X452" s="9">
        <f t="shared" si="88"/>
        <v>0</v>
      </c>
      <c r="Y452" s="9"/>
      <c r="Z452" s="9"/>
      <c r="AA452" s="10">
        <f t="shared" si="89"/>
        <v>0</v>
      </c>
      <c r="AB452" s="11">
        <v>45754</v>
      </c>
    </row>
    <row r="453" spans="1:28" ht="15.75" hidden="1" x14ac:dyDescent="0.25">
      <c r="A453" s="39">
        <v>45754</v>
      </c>
      <c r="B453" s="33" t="s">
        <v>502</v>
      </c>
      <c r="C453" s="33"/>
      <c r="D453" s="33" t="s">
        <v>894</v>
      </c>
      <c r="E453" s="33" t="s">
        <v>362</v>
      </c>
      <c r="F453" s="33">
        <v>29.5</v>
      </c>
      <c r="G453" s="33" t="s">
        <v>51</v>
      </c>
      <c r="H453" s="33">
        <v>46000</v>
      </c>
      <c r="I453" s="20">
        <f t="shared" si="83"/>
        <v>1357000</v>
      </c>
      <c r="J453" s="37" t="s">
        <v>241</v>
      </c>
      <c r="K453" s="20"/>
      <c r="L453" s="9">
        <f t="shared" si="84"/>
        <v>0</v>
      </c>
      <c r="M453" s="9"/>
      <c r="N453" s="9"/>
      <c r="O453" s="9">
        <f t="shared" si="85"/>
        <v>0</v>
      </c>
      <c r="P453" s="9"/>
      <c r="Q453" s="9"/>
      <c r="R453" s="9">
        <f t="shared" si="86"/>
        <v>0</v>
      </c>
      <c r="S453" s="9"/>
      <c r="T453" s="9"/>
      <c r="U453" s="9">
        <f t="shared" si="87"/>
        <v>1357000</v>
      </c>
      <c r="V453" s="9">
        <v>1357000</v>
      </c>
      <c r="W453" s="9"/>
      <c r="X453" s="9">
        <f t="shared" si="88"/>
        <v>0</v>
      </c>
      <c r="Y453" s="9"/>
      <c r="Z453" s="9"/>
      <c r="AA453" s="10">
        <f t="shared" si="89"/>
        <v>0</v>
      </c>
      <c r="AB453" s="11">
        <v>45754</v>
      </c>
    </row>
    <row r="454" spans="1:28" ht="15.75" hidden="1" x14ac:dyDescent="0.25">
      <c r="A454" s="39">
        <v>45754</v>
      </c>
      <c r="B454" s="33" t="s">
        <v>905</v>
      </c>
      <c r="C454" s="33"/>
      <c r="D454" s="33" t="s">
        <v>31</v>
      </c>
      <c r="E454" s="33" t="s">
        <v>102</v>
      </c>
      <c r="F454" s="33">
        <v>4</v>
      </c>
      <c r="G454" s="33" t="s">
        <v>74</v>
      </c>
      <c r="H454" s="33">
        <v>65000</v>
      </c>
      <c r="I454" s="20">
        <f t="shared" si="83"/>
        <v>260000</v>
      </c>
      <c r="J454" s="37" t="s">
        <v>241</v>
      </c>
      <c r="K454" s="20"/>
      <c r="L454" s="9">
        <f t="shared" si="84"/>
        <v>0</v>
      </c>
      <c r="M454" s="9"/>
      <c r="N454" s="9"/>
      <c r="O454" s="9">
        <f t="shared" si="85"/>
        <v>0</v>
      </c>
      <c r="P454" s="9"/>
      <c r="Q454" s="9"/>
      <c r="R454" s="9">
        <f t="shared" si="86"/>
        <v>0</v>
      </c>
      <c r="S454" s="9"/>
      <c r="T454" s="9"/>
      <c r="U454" s="9">
        <f t="shared" si="87"/>
        <v>260000</v>
      </c>
      <c r="V454" s="9">
        <v>260000</v>
      </c>
      <c r="W454" s="9"/>
      <c r="X454" s="9">
        <f t="shared" si="88"/>
        <v>0</v>
      </c>
      <c r="Y454" s="9"/>
      <c r="Z454" s="9"/>
      <c r="AA454" s="10">
        <f t="shared" si="89"/>
        <v>0</v>
      </c>
      <c r="AB454" s="11">
        <v>45754</v>
      </c>
    </row>
    <row r="455" spans="1:28" ht="15.75" hidden="1" x14ac:dyDescent="0.25">
      <c r="A455" s="39">
        <v>45754</v>
      </c>
      <c r="B455" s="33" t="s">
        <v>906</v>
      </c>
      <c r="C455" s="33"/>
      <c r="D455" s="33" t="s">
        <v>894</v>
      </c>
      <c r="E455" s="33" t="s">
        <v>110</v>
      </c>
      <c r="F455" s="33">
        <v>1000</v>
      </c>
      <c r="G455" s="33" t="s">
        <v>29</v>
      </c>
      <c r="H455" s="33">
        <v>2000</v>
      </c>
      <c r="I455" s="20">
        <f t="shared" si="83"/>
        <v>2000000</v>
      </c>
      <c r="J455" s="37" t="s">
        <v>241</v>
      </c>
      <c r="K455" s="20"/>
      <c r="L455" s="9">
        <f t="shared" si="84"/>
        <v>0</v>
      </c>
      <c r="M455" s="9"/>
      <c r="N455" s="9"/>
      <c r="O455" s="9">
        <f t="shared" si="85"/>
        <v>0</v>
      </c>
      <c r="P455" s="9"/>
      <c r="Q455" s="9"/>
      <c r="R455" s="9">
        <f t="shared" si="86"/>
        <v>0</v>
      </c>
      <c r="S455" s="9"/>
      <c r="T455" s="9"/>
      <c r="U455" s="9">
        <f t="shared" si="87"/>
        <v>2000000</v>
      </c>
      <c r="V455" s="9">
        <v>2000000</v>
      </c>
      <c r="W455" s="9"/>
      <c r="X455" s="9">
        <f t="shared" si="88"/>
        <v>0</v>
      </c>
      <c r="Y455" s="9"/>
      <c r="Z455" s="9"/>
      <c r="AA455" s="10">
        <f t="shared" si="89"/>
        <v>0</v>
      </c>
      <c r="AB455" s="11">
        <v>45754</v>
      </c>
    </row>
    <row r="456" spans="1:28" ht="15.75" hidden="1" x14ac:dyDescent="0.25">
      <c r="A456" s="39">
        <v>45754</v>
      </c>
      <c r="B456" s="33" t="s">
        <v>347</v>
      </c>
      <c r="C456" s="33"/>
      <c r="D456" s="33" t="s">
        <v>31</v>
      </c>
      <c r="E456" s="33" t="s">
        <v>95</v>
      </c>
      <c r="F456" s="33">
        <v>2100</v>
      </c>
      <c r="G456" s="33" t="s">
        <v>29</v>
      </c>
      <c r="H456" s="33">
        <v>3600</v>
      </c>
      <c r="I456" s="20">
        <f t="shared" si="83"/>
        <v>7560000</v>
      </c>
      <c r="J456" s="41" t="s">
        <v>241</v>
      </c>
      <c r="K456" s="20"/>
      <c r="L456" s="9">
        <f t="shared" si="84"/>
        <v>0</v>
      </c>
      <c r="M456" s="9"/>
      <c r="N456" s="9"/>
      <c r="O456" s="9">
        <f t="shared" si="85"/>
        <v>0</v>
      </c>
      <c r="P456" s="9"/>
      <c r="Q456" s="9"/>
      <c r="R456" s="9">
        <f t="shared" si="86"/>
        <v>0</v>
      </c>
      <c r="S456" s="9"/>
      <c r="T456" s="9"/>
      <c r="U456" s="9">
        <f t="shared" si="87"/>
        <v>7560000</v>
      </c>
      <c r="V456" s="9">
        <v>7560000</v>
      </c>
      <c r="W456" s="9"/>
      <c r="X456" s="9">
        <f t="shared" si="88"/>
        <v>0</v>
      </c>
      <c r="Y456" s="9"/>
      <c r="Z456" s="9"/>
      <c r="AA456" s="10">
        <f t="shared" si="89"/>
        <v>0</v>
      </c>
      <c r="AB456" s="11">
        <v>45776</v>
      </c>
    </row>
    <row r="457" spans="1:28" ht="15.75" hidden="1" x14ac:dyDescent="0.25">
      <c r="A457" s="32">
        <v>45754</v>
      </c>
      <c r="B457" s="33" t="s">
        <v>191</v>
      </c>
      <c r="C457" s="33"/>
      <c r="D457" s="33" t="s">
        <v>31</v>
      </c>
      <c r="E457" s="33" t="s">
        <v>110</v>
      </c>
      <c r="F457" s="33">
        <v>2000</v>
      </c>
      <c r="G457" s="33" t="s">
        <v>29</v>
      </c>
      <c r="H457" s="33">
        <v>1750</v>
      </c>
      <c r="I457" s="20">
        <f t="shared" si="83"/>
        <v>3500000</v>
      </c>
      <c r="J457" s="34" t="s">
        <v>26</v>
      </c>
      <c r="K457" s="20"/>
      <c r="L457" s="9">
        <f t="shared" si="84"/>
        <v>0</v>
      </c>
      <c r="M457" s="9"/>
      <c r="N457" s="9"/>
      <c r="O457" s="9">
        <f t="shared" si="85"/>
        <v>0</v>
      </c>
      <c r="P457" s="9"/>
      <c r="Q457" s="9"/>
      <c r="R457" s="9">
        <f t="shared" si="86"/>
        <v>0</v>
      </c>
      <c r="S457" s="9"/>
      <c r="T457" s="9"/>
      <c r="U457" s="9">
        <f t="shared" si="87"/>
        <v>0</v>
      </c>
      <c r="V457" s="9"/>
      <c r="W457" s="9"/>
      <c r="X457" s="9">
        <f t="shared" si="88"/>
        <v>0</v>
      </c>
      <c r="Y457" s="9"/>
      <c r="Z457" s="9"/>
      <c r="AA457" s="10">
        <f t="shared" si="89"/>
        <v>3500000</v>
      </c>
      <c r="AB457" s="11"/>
    </row>
    <row r="458" spans="1:28" ht="15.75" hidden="1" x14ac:dyDescent="0.25">
      <c r="A458" s="39">
        <v>45754</v>
      </c>
      <c r="B458" s="33" t="s">
        <v>191</v>
      </c>
      <c r="C458" s="33"/>
      <c r="D458" s="33" t="s">
        <v>31</v>
      </c>
      <c r="E458" s="33" t="s">
        <v>361</v>
      </c>
      <c r="F458" s="33">
        <v>3</v>
      </c>
      <c r="G458" s="33" t="s">
        <v>33</v>
      </c>
      <c r="H458" s="33">
        <v>230000</v>
      </c>
      <c r="I458" s="20">
        <f t="shared" si="83"/>
        <v>690000</v>
      </c>
      <c r="J458" s="34" t="s">
        <v>26</v>
      </c>
      <c r="K458" s="20"/>
      <c r="L458" s="9">
        <f t="shared" si="84"/>
        <v>0</v>
      </c>
      <c r="M458" s="9"/>
      <c r="N458" s="9"/>
      <c r="O458" s="9">
        <f t="shared" si="85"/>
        <v>0</v>
      </c>
      <c r="P458" s="9"/>
      <c r="Q458" s="9"/>
      <c r="R458" s="9">
        <f t="shared" si="86"/>
        <v>0</v>
      </c>
      <c r="S458" s="9"/>
      <c r="T458" s="9"/>
      <c r="U458" s="9">
        <f t="shared" si="87"/>
        <v>0</v>
      </c>
      <c r="V458" s="9"/>
      <c r="W458" s="9"/>
      <c r="X458" s="9">
        <f t="shared" si="88"/>
        <v>0</v>
      </c>
      <c r="Y458" s="9"/>
      <c r="Z458" s="9"/>
      <c r="AA458" s="10">
        <f t="shared" si="89"/>
        <v>690000</v>
      </c>
      <c r="AB458" s="11"/>
    </row>
    <row r="459" spans="1:28" ht="15.75" hidden="1" x14ac:dyDescent="0.25">
      <c r="A459" s="32">
        <v>45754</v>
      </c>
      <c r="B459" s="33" t="s">
        <v>217</v>
      </c>
      <c r="C459" s="33"/>
      <c r="D459" s="33" t="s">
        <v>41</v>
      </c>
      <c r="E459" s="33" t="s">
        <v>707</v>
      </c>
      <c r="F459" s="33">
        <v>200</v>
      </c>
      <c r="G459" s="33" t="s">
        <v>29</v>
      </c>
      <c r="H459" s="33">
        <v>4000</v>
      </c>
      <c r="I459" s="20">
        <f t="shared" si="83"/>
        <v>800000</v>
      </c>
      <c r="J459" s="34" t="s">
        <v>26</v>
      </c>
      <c r="K459" s="20"/>
      <c r="L459" s="9">
        <f t="shared" si="84"/>
        <v>0</v>
      </c>
      <c r="M459" s="9"/>
      <c r="N459" s="9"/>
      <c r="O459" s="9">
        <f t="shared" si="85"/>
        <v>0</v>
      </c>
      <c r="P459" s="9"/>
      <c r="Q459" s="9"/>
      <c r="R459" s="9">
        <f t="shared" si="86"/>
        <v>0</v>
      </c>
      <c r="S459" s="9"/>
      <c r="T459" s="9"/>
      <c r="U459" s="9">
        <f t="shared" si="87"/>
        <v>0</v>
      </c>
      <c r="V459" s="9"/>
      <c r="W459" s="9"/>
      <c r="X459" s="9">
        <f t="shared" si="88"/>
        <v>0</v>
      </c>
      <c r="Y459" s="9"/>
      <c r="Z459" s="9"/>
      <c r="AA459" s="10">
        <f t="shared" si="89"/>
        <v>800000</v>
      </c>
      <c r="AB459" s="11"/>
    </row>
    <row r="460" spans="1:28" ht="15.75" hidden="1" x14ac:dyDescent="0.25">
      <c r="A460" s="39">
        <v>45755</v>
      </c>
      <c r="B460" s="35" t="s">
        <v>370</v>
      </c>
      <c r="C460" s="35"/>
      <c r="D460" s="35" t="s">
        <v>41</v>
      </c>
      <c r="E460" s="35" t="s">
        <v>110</v>
      </c>
      <c r="F460" s="35">
        <v>2000</v>
      </c>
      <c r="G460" s="35" t="s">
        <v>29</v>
      </c>
      <c r="H460" s="35">
        <v>2000</v>
      </c>
      <c r="I460" s="20">
        <f t="shared" si="83"/>
        <v>4000000</v>
      </c>
      <c r="J460" s="37" t="s">
        <v>240</v>
      </c>
      <c r="K460" s="20"/>
      <c r="L460" s="9">
        <f t="shared" si="84"/>
        <v>0</v>
      </c>
      <c r="M460" s="9"/>
      <c r="N460" s="9"/>
      <c r="O460" s="9">
        <f t="shared" si="85"/>
        <v>4000000</v>
      </c>
      <c r="P460" s="9">
        <v>400000</v>
      </c>
      <c r="Q460" s="9">
        <v>3600000</v>
      </c>
      <c r="R460" s="9">
        <f t="shared" si="86"/>
        <v>0</v>
      </c>
      <c r="S460" s="9"/>
      <c r="T460" s="9"/>
      <c r="U460" s="9">
        <f t="shared" si="87"/>
        <v>0</v>
      </c>
      <c r="V460" s="9"/>
      <c r="W460" s="9"/>
      <c r="X460" s="9">
        <f t="shared" si="88"/>
        <v>0</v>
      </c>
      <c r="Y460" s="9"/>
      <c r="Z460" s="9"/>
      <c r="AA460" s="10">
        <f t="shared" si="89"/>
        <v>0</v>
      </c>
      <c r="AB460" s="11">
        <v>45770</v>
      </c>
    </row>
    <row r="461" spans="1:28" ht="15.75" hidden="1" x14ac:dyDescent="0.25">
      <c r="A461" s="39">
        <v>45755</v>
      </c>
      <c r="B461" s="33" t="s">
        <v>524</v>
      </c>
      <c r="C461" s="33"/>
      <c r="D461" s="33" t="s">
        <v>31</v>
      </c>
      <c r="E461" s="33" t="s">
        <v>377</v>
      </c>
      <c r="F461" s="33">
        <v>1</v>
      </c>
      <c r="G461" s="33" t="s">
        <v>138</v>
      </c>
      <c r="H461" s="33">
        <v>1200000</v>
      </c>
      <c r="I461" s="20">
        <f t="shared" si="83"/>
        <v>1200000</v>
      </c>
      <c r="J461" s="37" t="s">
        <v>241</v>
      </c>
      <c r="K461" s="20"/>
      <c r="L461" s="9">
        <f t="shared" ref="L461:L488" si="90">M461+N461</f>
        <v>0</v>
      </c>
      <c r="M461" s="9"/>
      <c r="N461" s="9"/>
      <c r="O461" s="9">
        <f t="shared" ref="O461:O488" si="91">P461+Q461</f>
        <v>0</v>
      </c>
      <c r="P461" s="9"/>
      <c r="Q461" s="9"/>
      <c r="R461" s="9">
        <f t="shared" ref="R461:R488" si="92">S461+T461</f>
        <v>0</v>
      </c>
      <c r="S461" s="9"/>
      <c r="T461" s="9"/>
      <c r="U461" s="9">
        <f t="shared" ref="U461:U488" si="93">V461+W461</f>
        <v>1200000</v>
      </c>
      <c r="V461" s="9">
        <v>1200000</v>
      </c>
      <c r="W461" s="9"/>
      <c r="X461" s="9">
        <f t="shared" ref="X461:X488" si="94">Y461+Z461</f>
        <v>0</v>
      </c>
      <c r="Y461" s="9"/>
      <c r="Z461" s="9"/>
      <c r="AA461" s="10">
        <f t="shared" ref="AA461:AA488" si="95">C461+I461-L461-O461-U461-X461-R461</f>
        <v>0</v>
      </c>
      <c r="AB461" s="11">
        <v>45755</v>
      </c>
    </row>
    <row r="462" spans="1:28" ht="15.75" hidden="1" x14ac:dyDescent="0.25">
      <c r="A462" s="39">
        <v>45755</v>
      </c>
      <c r="B462" s="33" t="s">
        <v>374</v>
      </c>
      <c r="C462" s="33"/>
      <c r="D462" s="33" t="s">
        <v>31</v>
      </c>
      <c r="E462" s="33" t="s">
        <v>295</v>
      </c>
      <c r="F462" s="33">
        <v>2</v>
      </c>
      <c r="G462" s="33" t="s">
        <v>138</v>
      </c>
      <c r="H462" s="33">
        <v>230000</v>
      </c>
      <c r="I462" s="20">
        <f t="shared" si="83"/>
        <v>460000</v>
      </c>
      <c r="J462" s="37" t="s">
        <v>240</v>
      </c>
      <c r="K462" s="20"/>
      <c r="L462" s="9">
        <f t="shared" si="90"/>
        <v>0</v>
      </c>
      <c r="M462" s="9"/>
      <c r="N462" s="9"/>
      <c r="O462" s="9">
        <f t="shared" si="91"/>
        <v>460000</v>
      </c>
      <c r="P462" s="9">
        <v>460000</v>
      </c>
      <c r="Q462" s="9"/>
      <c r="R462" s="9">
        <f t="shared" si="92"/>
        <v>0</v>
      </c>
      <c r="S462" s="9"/>
      <c r="T462" s="9"/>
      <c r="U462" s="9">
        <f t="shared" si="93"/>
        <v>0</v>
      </c>
      <c r="V462" s="9"/>
      <c r="W462" s="9"/>
      <c r="X462" s="9">
        <f t="shared" si="94"/>
        <v>0</v>
      </c>
      <c r="Y462" s="9"/>
      <c r="Z462" s="9"/>
      <c r="AA462" s="10">
        <f t="shared" si="95"/>
        <v>0</v>
      </c>
      <c r="AB462" s="11">
        <v>45755</v>
      </c>
    </row>
    <row r="463" spans="1:28" ht="15.75" hidden="1" x14ac:dyDescent="0.25">
      <c r="A463" s="39">
        <v>45755</v>
      </c>
      <c r="B463" s="33" t="s">
        <v>255</v>
      </c>
      <c r="C463" s="33"/>
      <c r="D463" s="33" t="s">
        <v>41</v>
      </c>
      <c r="E463" s="33" t="s">
        <v>135</v>
      </c>
      <c r="F463" s="33">
        <v>29.7</v>
      </c>
      <c r="G463" s="33" t="s">
        <v>51</v>
      </c>
      <c r="H463" s="33">
        <v>46000</v>
      </c>
      <c r="I463" s="20">
        <f t="shared" si="83"/>
        <v>1366200</v>
      </c>
      <c r="J463" s="37" t="s">
        <v>240</v>
      </c>
      <c r="K463" s="20"/>
      <c r="L463" s="9">
        <f t="shared" si="90"/>
        <v>0</v>
      </c>
      <c r="M463" s="9"/>
      <c r="N463" s="9"/>
      <c r="O463" s="9">
        <f t="shared" si="91"/>
        <v>1366200</v>
      </c>
      <c r="P463" s="9">
        <v>1366200</v>
      </c>
      <c r="Q463" s="9"/>
      <c r="R463" s="9">
        <f t="shared" si="92"/>
        <v>0</v>
      </c>
      <c r="S463" s="9"/>
      <c r="T463" s="9"/>
      <c r="U463" s="9">
        <f t="shared" si="93"/>
        <v>0</v>
      </c>
      <c r="V463" s="9"/>
      <c r="W463" s="9"/>
      <c r="X463" s="9">
        <f t="shared" si="94"/>
        <v>0</v>
      </c>
      <c r="Y463" s="9"/>
      <c r="Z463" s="9"/>
      <c r="AA463" s="10">
        <f t="shared" si="95"/>
        <v>0</v>
      </c>
      <c r="AB463" s="11">
        <v>45755</v>
      </c>
    </row>
    <row r="464" spans="1:28" ht="15.75" hidden="1" x14ac:dyDescent="0.25">
      <c r="A464" s="39">
        <v>45755</v>
      </c>
      <c r="B464" s="33" t="s">
        <v>255</v>
      </c>
      <c r="C464" s="33"/>
      <c r="D464" s="33" t="s">
        <v>41</v>
      </c>
      <c r="E464" s="33" t="s">
        <v>190</v>
      </c>
      <c r="F464" s="33">
        <v>500</v>
      </c>
      <c r="G464" s="33" t="s">
        <v>51</v>
      </c>
      <c r="H464" s="33">
        <v>42000</v>
      </c>
      <c r="I464" s="20">
        <f t="shared" si="83"/>
        <v>21000000</v>
      </c>
      <c r="J464" s="37" t="s">
        <v>240</v>
      </c>
      <c r="K464" s="20"/>
      <c r="L464" s="9">
        <f t="shared" si="90"/>
        <v>0</v>
      </c>
      <c r="M464" s="9"/>
      <c r="N464" s="9"/>
      <c r="O464" s="9">
        <f t="shared" si="91"/>
        <v>21000000</v>
      </c>
      <c r="P464" s="9">
        <v>21000000</v>
      </c>
      <c r="Q464" s="9"/>
      <c r="R464" s="9">
        <f t="shared" si="92"/>
        <v>0</v>
      </c>
      <c r="S464" s="9"/>
      <c r="T464" s="9"/>
      <c r="U464" s="9">
        <f t="shared" si="93"/>
        <v>0</v>
      </c>
      <c r="V464" s="9"/>
      <c r="W464" s="9"/>
      <c r="X464" s="9">
        <f t="shared" si="94"/>
        <v>0</v>
      </c>
      <c r="Y464" s="9"/>
      <c r="Z464" s="9"/>
      <c r="AA464" s="10">
        <f t="shared" si="95"/>
        <v>0</v>
      </c>
      <c r="AB464" s="11">
        <v>45755</v>
      </c>
    </row>
    <row r="465" spans="1:28" ht="15.75" hidden="1" x14ac:dyDescent="0.25">
      <c r="A465" s="39">
        <v>45755</v>
      </c>
      <c r="B465" s="33" t="s">
        <v>243</v>
      </c>
      <c r="C465" s="33"/>
      <c r="D465" s="33" t="s">
        <v>31</v>
      </c>
      <c r="E465" s="33" t="s">
        <v>185</v>
      </c>
      <c r="F465" s="33">
        <v>600</v>
      </c>
      <c r="G465" s="33" t="s">
        <v>29</v>
      </c>
      <c r="H465" s="33">
        <v>1150</v>
      </c>
      <c r="I465" s="20">
        <f t="shared" si="83"/>
        <v>690000</v>
      </c>
      <c r="J465" s="37" t="s">
        <v>241</v>
      </c>
      <c r="K465" s="20"/>
      <c r="L465" s="9">
        <f t="shared" si="90"/>
        <v>0</v>
      </c>
      <c r="M465" s="9"/>
      <c r="N465" s="9"/>
      <c r="O465" s="9">
        <f t="shared" si="91"/>
        <v>0</v>
      </c>
      <c r="P465" s="9"/>
      <c r="Q465" s="9"/>
      <c r="R465" s="9">
        <f t="shared" si="92"/>
        <v>0</v>
      </c>
      <c r="S465" s="9"/>
      <c r="T465" s="9"/>
      <c r="U465" s="9">
        <f t="shared" si="93"/>
        <v>690000</v>
      </c>
      <c r="V465" s="9">
        <v>690000</v>
      </c>
      <c r="W465" s="9"/>
      <c r="X465" s="9">
        <f t="shared" si="94"/>
        <v>0</v>
      </c>
      <c r="Y465" s="9"/>
      <c r="Z465" s="9"/>
      <c r="AA465" s="10">
        <f t="shared" si="95"/>
        <v>0</v>
      </c>
      <c r="AB465" s="11">
        <v>45755</v>
      </c>
    </row>
    <row r="466" spans="1:28" ht="15.75" hidden="1" x14ac:dyDescent="0.25">
      <c r="A466" s="39">
        <v>45755</v>
      </c>
      <c r="B466" s="33" t="s">
        <v>217</v>
      </c>
      <c r="C466" s="33"/>
      <c r="D466" s="33" t="s">
        <v>41</v>
      </c>
      <c r="E466" s="33" t="s">
        <v>707</v>
      </c>
      <c r="F466" s="33">
        <v>2500</v>
      </c>
      <c r="G466" s="33" t="s">
        <v>29</v>
      </c>
      <c r="H466" s="33">
        <v>4000</v>
      </c>
      <c r="I466" s="20">
        <f t="shared" si="83"/>
        <v>10000000</v>
      </c>
      <c r="J466" s="34" t="s">
        <v>26</v>
      </c>
      <c r="K466" s="20"/>
      <c r="L466" s="9">
        <f t="shared" si="90"/>
        <v>0</v>
      </c>
      <c r="M466" s="9"/>
      <c r="N466" s="9"/>
      <c r="O466" s="9">
        <f t="shared" si="91"/>
        <v>0</v>
      </c>
      <c r="P466" s="9"/>
      <c r="Q466" s="9"/>
      <c r="R466" s="9">
        <f t="shared" si="92"/>
        <v>0</v>
      </c>
      <c r="S466" s="9"/>
      <c r="T466" s="9"/>
      <c r="U466" s="9">
        <f t="shared" si="93"/>
        <v>0</v>
      </c>
      <c r="V466" s="9"/>
      <c r="W466" s="9"/>
      <c r="X466" s="9">
        <f t="shared" si="94"/>
        <v>0</v>
      </c>
      <c r="Y466" s="9"/>
      <c r="Z466" s="9"/>
      <c r="AA466" s="10">
        <f t="shared" si="95"/>
        <v>10000000</v>
      </c>
      <c r="AB466" s="11"/>
    </row>
    <row r="467" spans="1:28" ht="15.75" hidden="1" x14ac:dyDescent="0.25">
      <c r="A467" s="39">
        <v>45755</v>
      </c>
      <c r="B467" s="33" t="s">
        <v>189</v>
      </c>
      <c r="C467" s="33"/>
      <c r="D467" s="33" t="s">
        <v>31</v>
      </c>
      <c r="E467" s="33" t="s">
        <v>110</v>
      </c>
      <c r="F467" s="33">
        <v>600</v>
      </c>
      <c r="G467" s="33" t="s">
        <v>29</v>
      </c>
      <c r="H467" s="33">
        <v>1800</v>
      </c>
      <c r="I467" s="20">
        <f t="shared" si="83"/>
        <v>1080000</v>
      </c>
      <c r="J467" s="42" t="s">
        <v>43</v>
      </c>
      <c r="K467" s="20"/>
      <c r="L467" s="9">
        <f t="shared" si="90"/>
        <v>0</v>
      </c>
      <c r="M467" s="9"/>
      <c r="N467" s="9"/>
      <c r="O467" s="9">
        <f t="shared" si="91"/>
        <v>0</v>
      </c>
      <c r="P467" s="9"/>
      <c r="Q467" s="9"/>
      <c r="R467" s="9">
        <f t="shared" si="92"/>
        <v>0</v>
      </c>
      <c r="S467" s="9"/>
      <c r="T467" s="9"/>
      <c r="U467" s="9">
        <f t="shared" si="93"/>
        <v>400000</v>
      </c>
      <c r="V467" s="9">
        <v>400000</v>
      </c>
      <c r="W467" s="9"/>
      <c r="X467" s="9">
        <f t="shared" si="94"/>
        <v>0</v>
      </c>
      <c r="Y467" s="9"/>
      <c r="Z467" s="9"/>
      <c r="AA467" s="10">
        <f t="shared" si="95"/>
        <v>680000</v>
      </c>
      <c r="AB467" s="11">
        <v>45769</v>
      </c>
    </row>
    <row r="468" spans="1:28" ht="15.75" hidden="1" x14ac:dyDescent="0.25">
      <c r="A468" s="39">
        <v>45755</v>
      </c>
      <c r="B468" s="33" t="s">
        <v>252</v>
      </c>
      <c r="C468" s="33"/>
      <c r="D468" s="33" t="s">
        <v>31</v>
      </c>
      <c r="E468" s="33" t="s">
        <v>73</v>
      </c>
      <c r="F468" s="33">
        <v>20</v>
      </c>
      <c r="G468" s="33" t="s">
        <v>74</v>
      </c>
      <c r="H468" s="33">
        <v>50000</v>
      </c>
      <c r="I468" s="20">
        <f t="shared" si="83"/>
        <v>1000000</v>
      </c>
      <c r="J468" s="34" t="s">
        <v>26</v>
      </c>
      <c r="K468" s="20"/>
      <c r="L468" s="9">
        <f t="shared" si="90"/>
        <v>0</v>
      </c>
      <c r="M468" s="9"/>
      <c r="N468" s="9"/>
      <c r="O468" s="9">
        <f t="shared" si="91"/>
        <v>0</v>
      </c>
      <c r="P468" s="9"/>
      <c r="Q468" s="9"/>
      <c r="R468" s="9">
        <f t="shared" si="92"/>
        <v>0</v>
      </c>
      <c r="S468" s="9"/>
      <c r="T468" s="9"/>
      <c r="U468" s="9">
        <f t="shared" si="93"/>
        <v>0</v>
      </c>
      <c r="V468" s="9"/>
      <c r="W468" s="9"/>
      <c r="X468" s="9">
        <f t="shared" si="94"/>
        <v>0</v>
      </c>
      <c r="Y468" s="9"/>
      <c r="Z468" s="9"/>
      <c r="AA468" s="10">
        <f t="shared" si="95"/>
        <v>1000000</v>
      </c>
      <c r="AB468" s="11"/>
    </row>
    <row r="469" spans="1:28" ht="15.75" hidden="1" x14ac:dyDescent="0.25">
      <c r="A469" s="39">
        <v>45755</v>
      </c>
      <c r="B469" s="33" t="s">
        <v>252</v>
      </c>
      <c r="C469" s="33"/>
      <c r="D469" s="33" t="s">
        <v>31</v>
      </c>
      <c r="E469" s="33" t="s">
        <v>130</v>
      </c>
      <c r="F469" s="33">
        <v>10</v>
      </c>
      <c r="G469" s="33" t="s">
        <v>74</v>
      </c>
      <c r="H469" s="33">
        <v>50000</v>
      </c>
      <c r="I469" s="20">
        <f t="shared" si="83"/>
        <v>500000</v>
      </c>
      <c r="J469" s="34" t="s">
        <v>26</v>
      </c>
      <c r="K469" s="20"/>
      <c r="L469" s="9">
        <f t="shared" si="90"/>
        <v>0</v>
      </c>
      <c r="M469" s="9"/>
      <c r="N469" s="9"/>
      <c r="O469" s="9">
        <f t="shared" si="91"/>
        <v>0</v>
      </c>
      <c r="P469" s="9"/>
      <c r="Q469" s="9"/>
      <c r="R469" s="9">
        <f t="shared" si="92"/>
        <v>0</v>
      </c>
      <c r="S469" s="9"/>
      <c r="T469" s="9"/>
      <c r="U469" s="9">
        <f t="shared" si="93"/>
        <v>0</v>
      </c>
      <c r="V469" s="9"/>
      <c r="W469" s="9"/>
      <c r="X469" s="9">
        <f t="shared" si="94"/>
        <v>0</v>
      </c>
      <c r="Y469" s="9"/>
      <c r="Z469" s="9"/>
      <c r="AA469" s="10">
        <f t="shared" si="95"/>
        <v>500000</v>
      </c>
      <c r="AB469" s="11"/>
    </row>
    <row r="470" spans="1:28" ht="15.75" hidden="1" x14ac:dyDescent="0.25">
      <c r="A470" s="39">
        <v>45755</v>
      </c>
      <c r="B470" s="33" t="s">
        <v>252</v>
      </c>
      <c r="C470" s="33"/>
      <c r="D470" s="33" t="s">
        <v>31</v>
      </c>
      <c r="E470" s="33" t="s">
        <v>102</v>
      </c>
      <c r="F470" s="33">
        <v>12</v>
      </c>
      <c r="G470" s="33" t="s">
        <v>74</v>
      </c>
      <c r="H470" s="33">
        <v>65000</v>
      </c>
      <c r="I470" s="20">
        <f t="shared" si="83"/>
        <v>780000</v>
      </c>
      <c r="J470" s="34" t="s">
        <v>26</v>
      </c>
      <c r="K470" s="20"/>
      <c r="L470" s="9">
        <f t="shared" si="90"/>
        <v>0</v>
      </c>
      <c r="M470" s="9"/>
      <c r="N470" s="9"/>
      <c r="O470" s="9">
        <f t="shared" si="91"/>
        <v>0</v>
      </c>
      <c r="P470" s="9"/>
      <c r="Q470" s="9"/>
      <c r="R470" s="9">
        <f t="shared" si="92"/>
        <v>0</v>
      </c>
      <c r="S470" s="9"/>
      <c r="T470" s="9"/>
      <c r="U470" s="9">
        <f t="shared" si="93"/>
        <v>0</v>
      </c>
      <c r="V470" s="9"/>
      <c r="W470" s="9"/>
      <c r="X470" s="9">
        <f t="shared" si="94"/>
        <v>0</v>
      </c>
      <c r="Y470" s="9"/>
      <c r="Z470" s="9"/>
      <c r="AA470" s="10">
        <f t="shared" si="95"/>
        <v>780000</v>
      </c>
      <c r="AB470" s="11"/>
    </row>
    <row r="471" spans="1:28" ht="15.75" hidden="1" x14ac:dyDescent="0.25">
      <c r="A471" s="39">
        <v>45755</v>
      </c>
      <c r="B471" s="33" t="s">
        <v>252</v>
      </c>
      <c r="C471" s="33"/>
      <c r="D471" s="33" t="s">
        <v>31</v>
      </c>
      <c r="E471" s="33" t="s">
        <v>234</v>
      </c>
      <c r="F471" s="33">
        <v>40</v>
      </c>
      <c r="G471" s="33" t="s">
        <v>51</v>
      </c>
      <c r="H471" s="33">
        <v>90000</v>
      </c>
      <c r="I471" s="20">
        <f t="shared" si="83"/>
        <v>3600000</v>
      </c>
      <c r="J471" s="34" t="s">
        <v>26</v>
      </c>
      <c r="K471" s="20"/>
      <c r="L471" s="9">
        <f t="shared" si="90"/>
        <v>0</v>
      </c>
      <c r="M471" s="9"/>
      <c r="N471" s="9"/>
      <c r="O471" s="9">
        <f t="shared" si="91"/>
        <v>0</v>
      </c>
      <c r="P471" s="9"/>
      <c r="Q471" s="9"/>
      <c r="R471" s="9">
        <f t="shared" si="92"/>
        <v>0</v>
      </c>
      <c r="S471" s="9"/>
      <c r="T471" s="9"/>
      <c r="U471" s="9">
        <f t="shared" si="93"/>
        <v>0</v>
      </c>
      <c r="V471" s="9"/>
      <c r="W471" s="9"/>
      <c r="X471" s="9">
        <f t="shared" si="94"/>
        <v>0</v>
      </c>
      <c r="Y471" s="9"/>
      <c r="Z471" s="9"/>
      <c r="AA471" s="10">
        <f t="shared" si="95"/>
        <v>3600000</v>
      </c>
      <c r="AB471" s="11"/>
    </row>
    <row r="472" spans="1:28" ht="15.75" hidden="1" x14ac:dyDescent="0.25">
      <c r="A472" s="39">
        <v>45755</v>
      </c>
      <c r="B472" s="33" t="s">
        <v>252</v>
      </c>
      <c r="C472" s="33"/>
      <c r="D472" s="33" t="s">
        <v>31</v>
      </c>
      <c r="E472" s="33" t="s">
        <v>236</v>
      </c>
      <c r="F472" s="33">
        <v>60</v>
      </c>
      <c r="G472" s="33" t="s">
        <v>51</v>
      </c>
      <c r="H472" s="33">
        <v>90000</v>
      </c>
      <c r="I472" s="20">
        <f t="shared" si="83"/>
        <v>5400000</v>
      </c>
      <c r="J472" s="34" t="s">
        <v>26</v>
      </c>
      <c r="K472" s="20"/>
      <c r="L472" s="9">
        <f t="shared" si="90"/>
        <v>0</v>
      </c>
      <c r="M472" s="9"/>
      <c r="N472" s="9"/>
      <c r="O472" s="9">
        <f t="shared" si="91"/>
        <v>0</v>
      </c>
      <c r="P472" s="9"/>
      <c r="Q472" s="9"/>
      <c r="R472" s="9">
        <f t="shared" si="92"/>
        <v>0</v>
      </c>
      <c r="S472" s="9"/>
      <c r="T472" s="9"/>
      <c r="U472" s="9">
        <f t="shared" si="93"/>
        <v>0</v>
      </c>
      <c r="V472" s="9"/>
      <c r="W472" s="9"/>
      <c r="X472" s="9">
        <f t="shared" si="94"/>
        <v>0</v>
      </c>
      <c r="Y472" s="9"/>
      <c r="Z472" s="9"/>
      <c r="AA472" s="10">
        <f t="shared" si="95"/>
        <v>5400000</v>
      </c>
      <c r="AB472" s="11"/>
    </row>
    <row r="473" spans="1:28" ht="15.75" hidden="1" x14ac:dyDescent="0.25">
      <c r="A473" s="39">
        <v>45755</v>
      </c>
      <c r="B473" s="33">
        <v>777</v>
      </c>
      <c r="C473" s="33"/>
      <c r="D473" s="33" t="s">
        <v>31</v>
      </c>
      <c r="E473" s="33" t="s">
        <v>907</v>
      </c>
      <c r="F473" s="33">
        <v>1</v>
      </c>
      <c r="G473" s="33" t="s">
        <v>33</v>
      </c>
      <c r="H473" s="33">
        <v>280000</v>
      </c>
      <c r="I473" s="20">
        <f t="shared" si="83"/>
        <v>280000</v>
      </c>
      <c r="J473" s="37" t="s">
        <v>241</v>
      </c>
      <c r="K473" s="20"/>
      <c r="L473" s="9">
        <f t="shared" si="90"/>
        <v>0</v>
      </c>
      <c r="M473" s="9"/>
      <c r="N473" s="9"/>
      <c r="O473" s="9">
        <f t="shared" si="91"/>
        <v>0</v>
      </c>
      <c r="P473" s="9"/>
      <c r="Q473" s="9"/>
      <c r="R473" s="9">
        <f t="shared" si="92"/>
        <v>0</v>
      </c>
      <c r="S473" s="9"/>
      <c r="T473" s="9"/>
      <c r="U473" s="9">
        <f t="shared" si="93"/>
        <v>280000</v>
      </c>
      <c r="V473" s="9">
        <v>280000</v>
      </c>
      <c r="W473" s="9"/>
      <c r="X473" s="9">
        <f t="shared" si="94"/>
        <v>0</v>
      </c>
      <c r="Y473" s="9"/>
      <c r="Z473" s="9"/>
      <c r="AA473" s="10">
        <f t="shared" si="95"/>
        <v>0</v>
      </c>
      <c r="AB473" s="11">
        <v>45755</v>
      </c>
    </row>
    <row r="474" spans="1:28" ht="15.75" hidden="1" x14ac:dyDescent="0.25">
      <c r="A474" s="39">
        <v>45755</v>
      </c>
      <c r="B474" s="33" t="s">
        <v>53</v>
      </c>
      <c r="C474" s="33"/>
      <c r="D474" s="33" t="s">
        <v>31</v>
      </c>
      <c r="E474" s="33" t="s">
        <v>91</v>
      </c>
      <c r="F474" s="33">
        <v>1000</v>
      </c>
      <c r="G474" s="33" t="s">
        <v>29</v>
      </c>
      <c r="H474" s="33">
        <v>3800</v>
      </c>
      <c r="I474" s="20">
        <f t="shared" si="83"/>
        <v>3800000</v>
      </c>
      <c r="J474" s="37" t="s">
        <v>240</v>
      </c>
      <c r="K474" s="20"/>
      <c r="L474" s="9">
        <f t="shared" si="90"/>
        <v>0</v>
      </c>
      <c r="M474" s="9"/>
      <c r="N474" s="9"/>
      <c r="O474" s="9">
        <f t="shared" si="91"/>
        <v>3800000</v>
      </c>
      <c r="P474" s="9">
        <v>3800000</v>
      </c>
      <c r="Q474" s="9"/>
      <c r="R474" s="9">
        <f t="shared" si="92"/>
        <v>0</v>
      </c>
      <c r="S474" s="9"/>
      <c r="T474" s="9"/>
      <c r="U474" s="9">
        <f t="shared" si="93"/>
        <v>0</v>
      </c>
      <c r="V474" s="9"/>
      <c r="W474" s="9"/>
      <c r="X474" s="9">
        <f t="shared" si="94"/>
        <v>0</v>
      </c>
      <c r="Y474" s="9"/>
      <c r="Z474" s="9"/>
      <c r="AA474" s="10">
        <f t="shared" si="95"/>
        <v>0</v>
      </c>
      <c r="AB474" s="11">
        <v>45757</v>
      </c>
    </row>
    <row r="475" spans="1:28" ht="15.75" hidden="1" x14ac:dyDescent="0.25">
      <c r="A475" s="39">
        <v>45755</v>
      </c>
      <c r="B475" s="33" t="s">
        <v>193</v>
      </c>
      <c r="C475" s="33"/>
      <c r="D475" s="33" t="s">
        <v>31</v>
      </c>
      <c r="E475" s="33" t="s">
        <v>130</v>
      </c>
      <c r="F475" s="33">
        <v>20</v>
      </c>
      <c r="G475" s="33" t="s">
        <v>74</v>
      </c>
      <c r="H475" s="33">
        <v>50000</v>
      </c>
      <c r="I475" s="20">
        <f t="shared" si="83"/>
        <v>1000000</v>
      </c>
      <c r="J475" s="37" t="s">
        <v>241</v>
      </c>
      <c r="K475" s="20"/>
      <c r="L475" s="9">
        <f t="shared" si="90"/>
        <v>0</v>
      </c>
      <c r="M475" s="9"/>
      <c r="N475" s="9"/>
      <c r="O475" s="9">
        <f t="shared" si="91"/>
        <v>1000000</v>
      </c>
      <c r="P475" s="9">
        <v>1000000</v>
      </c>
      <c r="Q475" s="9"/>
      <c r="R475" s="9">
        <f t="shared" si="92"/>
        <v>0</v>
      </c>
      <c r="S475" s="9"/>
      <c r="T475" s="9"/>
      <c r="U475" s="9">
        <f t="shared" si="93"/>
        <v>0</v>
      </c>
      <c r="V475" s="9"/>
      <c r="W475" s="9"/>
      <c r="X475" s="9">
        <f t="shared" si="94"/>
        <v>0</v>
      </c>
      <c r="Y475" s="9"/>
      <c r="Z475" s="9"/>
      <c r="AA475" s="10">
        <f t="shared" si="95"/>
        <v>0</v>
      </c>
      <c r="AB475" s="11">
        <v>45775</v>
      </c>
    </row>
    <row r="476" spans="1:28" ht="15.75" hidden="1" x14ac:dyDescent="0.25">
      <c r="A476" s="39">
        <v>45755</v>
      </c>
      <c r="B476" s="33" t="s">
        <v>478</v>
      </c>
      <c r="C476" s="33"/>
      <c r="D476" s="33" t="s">
        <v>31</v>
      </c>
      <c r="E476" s="33" t="s">
        <v>95</v>
      </c>
      <c r="F476" s="33">
        <v>1300</v>
      </c>
      <c r="G476" s="33" t="s">
        <v>29</v>
      </c>
      <c r="H476" s="33">
        <v>4000</v>
      </c>
      <c r="I476" s="20">
        <f t="shared" si="83"/>
        <v>5200000</v>
      </c>
      <c r="J476" s="37" t="s">
        <v>240</v>
      </c>
      <c r="K476" s="20"/>
      <c r="L476" s="9">
        <f t="shared" si="90"/>
        <v>0</v>
      </c>
      <c r="M476" s="9"/>
      <c r="N476" s="9"/>
      <c r="O476" s="9">
        <f t="shared" si="91"/>
        <v>5200000</v>
      </c>
      <c r="P476" s="9"/>
      <c r="Q476" s="9">
        <v>5200000</v>
      </c>
      <c r="R476" s="9">
        <f t="shared" si="92"/>
        <v>0</v>
      </c>
      <c r="S476" s="9"/>
      <c r="T476" s="9"/>
      <c r="U476" s="9">
        <f t="shared" si="93"/>
        <v>0</v>
      </c>
      <c r="V476" s="9"/>
      <c r="W476" s="9"/>
      <c r="X476" s="9">
        <f t="shared" si="94"/>
        <v>0</v>
      </c>
      <c r="Y476" s="9"/>
      <c r="Z476" s="9"/>
      <c r="AA476" s="10">
        <f t="shared" si="95"/>
        <v>0</v>
      </c>
      <c r="AB476" s="11">
        <v>45755</v>
      </c>
    </row>
    <row r="477" spans="1:28" ht="15.75" hidden="1" x14ac:dyDescent="0.25">
      <c r="A477" s="39">
        <v>45755</v>
      </c>
      <c r="B477" s="33" t="s">
        <v>358</v>
      </c>
      <c r="C477" s="33"/>
      <c r="D477" s="33" t="s">
        <v>31</v>
      </c>
      <c r="E477" s="33" t="s">
        <v>457</v>
      </c>
      <c r="F477" s="33">
        <v>1</v>
      </c>
      <c r="G477" s="33" t="s">
        <v>51</v>
      </c>
      <c r="H477" s="33">
        <v>300000</v>
      </c>
      <c r="I477" s="20">
        <f t="shared" si="83"/>
        <v>300000</v>
      </c>
      <c r="J477" s="37" t="s">
        <v>240</v>
      </c>
      <c r="K477" s="20"/>
      <c r="L477" s="9">
        <f t="shared" si="90"/>
        <v>0</v>
      </c>
      <c r="M477" s="9"/>
      <c r="N477" s="9"/>
      <c r="O477" s="9">
        <f t="shared" si="91"/>
        <v>300000</v>
      </c>
      <c r="P477" s="9">
        <v>300000</v>
      </c>
      <c r="Q477" s="9"/>
      <c r="R477" s="9">
        <f t="shared" si="92"/>
        <v>0</v>
      </c>
      <c r="S477" s="9"/>
      <c r="T477" s="9"/>
      <c r="U477" s="9">
        <f t="shared" si="93"/>
        <v>0</v>
      </c>
      <c r="V477" s="9"/>
      <c r="W477" s="9"/>
      <c r="X477" s="9">
        <f t="shared" si="94"/>
        <v>0</v>
      </c>
      <c r="Y477" s="9"/>
      <c r="Z477" s="9"/>
      <c r="AA477" s="10">
        <f t="shared" si="95"/>
        <v>0</v>
      </c>
      <c r="AB477" s="11">
        <v>45768</v>
      </c>
    </row>
    <row r="478" spans="1:28" ht="15.75" hidden="1" x14ac:dyDescent="0.25">
      <c r="A478" s="39">
        <v>45755</v>
      </c>
      <c r="B478" s="33" t="s">
        <v>358</v>
      </c>
      <c r="C478" s="33"/>
      <c r="D478" s="33" t="s">
        <v>31</v>
      </c>
      <c r="E478" s="33" t="s">
        <v>50</v>
      </c>
      <c r="F478" s="33">
        <v>1</v>
      </c>
      <c r="G478" s="33" t="s">
        <v>51</v>
      </c>
      <c r="H478" s="33">
        <v>170000</v>
      </c>
      <c r="I478" s="20">
        <f t="shared" si="83"/>
        <v>170000</v>
      </c>
      <c r="J478" s="37" t="s">
        <v>240</v>
      </c>
      <c r="K478" s="20"/>
      <c r="L478" s="9">
        <f t="shared" si="90"/>
        <v>0</v>
      </c>
      <c r="M478" s="9"/>
      <c r="N478" s="9"/>
      <c r="O478" s="9">
        <f t="shared" si="91"/>
        <v>170000</v>
      </c>
      <c r="P478" s="9">
        <v>170000</v>
      </c>
      <c r="Q478" s="9"/>
      <c r="R478" s="9">
        <f t="shared" si="92"/>
        <v>0</v>
      </c>
      <c r="S478" s="9"/>
      <c r="T478" s="9"/>
      <c r="U478" s="9">
        <f t="shared" si="93"/>
        <v>0</v>
      </c>
      <c r="V478" s="9"/>
      <c r="W478" s="9"/>
      <c r="X478" s="9">
        <f t="shared" si="94"/>
        <v>0</v>
      </c>
      <c r="Y478" s="9"/>
      <c r="Z478" s="9"/>
      <c r="AA478" s="10">
        <f t="shared" si="95"/>
        <v>0</v>
      </c>
      <c r="AB478" s="11">
        <v>45768</v>
      </c>
    </row>
    <row r="479" spans="1:28" ht="15.75" hidden="1" x14ac:dyDescent="0.25">
      <c r="A479" s="39">
        <v>45755</v>
      </c>
      <c r="B479" s="33" t="s">
        <v>258</v>
      </c>
      <c r="C479" s="33"/>
      <c r="D479" s="33" t="s">
        <v>31</v>
      </c>
      <c r="E479" s="33" t="s">
        <v>86</v>
      </c>
      <c r="F479" s="33">
        <v>250</v>
      </c>
      <c r="G479" s="33" t="s">
        <v>51</v>
      </c>
      <c r="H479" s="33">
        <v>105000</v>
      </c>
      <c r="I479" s="20">
        <f t="shared" si="83"/>
        <v>26250000</v>
      </c>
      <c r="J479" s="37" t="s">
        <v>240</v>
      </c>
      <c r="K479" s="20"/>
      <c r="L479" s="9">
        <f t="shared" si="90"/>
        <v>0</v>
      </c>
      <c r="M479" s="9"/>
      <c r="N479" s="9"/>
      <c r="O479" s="9">
        <f t="shared" si="91"/>
        <v>26250000</v>
      </c>
      <c r="P479" s="9">
        <v>26250000</v>
      </c>
      <c r="Q479" s="9"/>
      <c r="R479" s="9">
        <f t="shared" si="92"/>
        <v>0</v>
      </c>
      <c r="S479" s="9"/>
      <c r="T479" s="9"/>
      <c r="U479" s="9">
        <f t="shared" si="93"/>
        <v>0</v>
      </c>
      <c r="V479" s="9"/>
      <c r="W479" s="9"/>
      <c r="X479" s="9">
        <f t="shared" si="94"/>
        <v>0</v>
      </c>
      <c r="Y479" s="9"/>
      <c r="Z479" s="9"/>
      <c r="AA479" s="10">
        <f t="shared" si="95"/>
        <v>0</v>
      </c>
      <c r="AB479" s="11">
        <v>45756</v>
      </c>
    </row>
    <row r="480" spans="1:28" ht="15.75" hidden="1" x14ac:dyDescent="0.25">
      <c r="A480" s="39">
        <v>45755</v>
      </c>
      <c r="B480" s="33" t="s">
        <v>258</v>
      </c>
      <c r="C480" s="33"/>
      <c r="D480" s="33" t="s">
        <v>31</v>
      </c>
      <c r="E480" s="33" t="s">
        <v>97</v>
      </c>
      <c r="F480" s="33">
        <v>82.3</v>
      </c>
      <c r="G480" s="33" t="s">
        <v>51</v>
      </c>
      <c r="H480" s="33">
        <v>42000</v>
      </c>
      <c r="I480" s="20">
        <f t="shared" si="83"/>
        <v>3456600</v>
      </c>
      <c r="J480" s="37" t="s">
        <v>240</v>
      </c>
      <c r="K480" s="20"/>
      <c r="L480" s="9">
        <f t="shared" si="90"/>
        <v>0</v>
      </c>
      <c r="M480" s="9"/>
      <c r="N480" s="9"/>
      <c r="O480" s="9">
        <f t="shared" si="91"/>
        <v>3456600</v>
      </c>
      <c r="P480" s="9">
        <v>3456600</v>
      </c>
      <c r="Q480" s="9"/>
      <c r="R480" s="9">
        <f t="shared" si="92"/>
        <v>0</v>
      </c>
      <c r="S480" s="9"/>
      <c r="T480" s="9"/>
      <c r="U480" s="9">
        <f t="shared" si="93"/>
        <v>0</v>
      </c>
      <c r="V480" s="9"/>
      <c r="W480" s="9"/>
      <c r="X480" s="9">
        <f t="shared" si="94"/>
        <v>0</v>
      </c>
      <c r="Y480" s="9"/>
      <c r="Z480" s="9"/>
      <c r="AA480" s="10">
        <f t="shared" si="95"/>
        <v>0</v>
      </c>
      <c r="AB480" s="11">
        <v>45756</v>
      </c>
    </row>
    <row r="481" spans="1:28" ht="15.75" hidden="1" x14ac:dyDescent="0.25">
      <c r="A481" s="39">
        <v>45755</v>
      </c>
      <c r="B481" s="33" t="s">
        <v>327</v>
      </c>
      <c r="C481" s="33"/>
      <c r="D481" s="33" t="s">
        <v>31</v>
      </c>
      <c r="E481" s="33" t="s">
        <v>110</v>
      </c>
      <c r="F481" s="33">
        <v>1600</v>
      </c>
      <c r="G481" s="33" t="s">
        <v>29</v>
      </c>
      <c r="H481" s="33">
        <v>1875</v>
      </c>
      <c r="I481" s="20">
        <f t="shared" si="83"/>
        <v>3000000</v>
      </c>
      <c r="J481" s="37" t="s">
        <v>241</v>
      </c>
      <c r="K481" s="20"/>
      <c r="L481" s="9">
        <f t="shared" si="90"/>
        <v>3000000</v>
      </c>
      <c r="M481" s="9">
        <v>3000000</v>
      </c>
      <c r="N481" s="9"/>
      <c r="O481" s="9">
        <f t="shared" si="91"/>
        <v>0</v>
      </c>
      <c r="P481" s="9"/>
      <c r="Q481" s="9"/>
      <c r="R481" s="9">
        <f t="shared" si="92"/>
        <v>0</v>
      </c>
      <c r="S481" s="9"/>
      <c r="T481" s="9"/>
      <c r="U481" s="9">
        <f t="shared" si="93"/>
        <v>0</v>
      </c>
      <c r="V481" s="9"/>
      <c r="W481" s="9"/>
      <c r="X481" s="9">
        <f t="shared" si="94"/>
        <v>0</v>
      </c>
      <c r="Y481" s="9"/>
      <c r="Z481" s="9"/>
      <c r="AA481" s="10">
        <f t="shared" si="95"/>
        <v>0</v>
      </c>
      <c r="AB481" s="11">
        <v>45756</v>
      </c>
    </row>
    <row r="482" spans="1:28" ht="15.75" hidden="1" x14ac:dyDescent="0.25">
      <c r="A482" s="39">
        <v>45755</v>
      </c>
      <c r="B482" s="33" t="s">
        <v>207</v>
      </c>
      <c r="C482" s="33"/>
      <c r="D482" s="33" t="s">
        <v>41</v>
      </c>
      <c r="E482" s="33" t="s">
        <v>110</v>
      </c>
      <c r="F482" s="33">
        <v>2000</v>
      </c>
      <c r="G482" s="33" t="s">
        <v>29</v>
      </c>
      <c r="H482" s="33">
        <v>1950</v>
      </c>
      <c r="I482" s="20">
        <f t="shared" si="83"/>
        <v>3900000</v>
      </c>
      <c r="J482" s="37" t="s">
        <v>241</v>
      </c>
      <c r="K482" s="20"/>
      <c r="L482" s="9">
        <f t="shared" si="90"/>
        <v>0</v>
      </c>
      <c r="M482" s="9"/>
      <c r="N482" s="9"/>
      <c r="O482" s="9">
        <f t="shared" si="91"/>
        <v>0</v>
      </c>
      <c r="P482" s="9"/>
      <c r="Q482" s="9"/>
      <c r="R482" s="9">
        <f t="shared" si="92"/>
        <v>0</v>
      </c>
      <c r="S482" s="9"/>
      <c r="T482" s="9"/>
      <c r="U482" s="9">
        <f t="shared" si="93"/>
        <v>3900000</v>
      </c>
      <c r="V482" s="9">
        <v>2200000</v>
      </c>
      <c r="W482" s="9">
        <v>1700000</v>
      </c>
      <c r="X482" s="9">
        <f t="shared" si="94"/>
        <v>0</v>
      </c>
      <c r="Y482" s="9"/>
      <c r="Z482" s="9"/>
      <c r="AA482" s="10">
        <f t="shared" si="95"/>
        <v>0</v>
      </c>
      <c r="AB482" s="11">
        <v>45755</v>
      </c>
    </row>
    <row r="483" spans="1:28" ht="15.75" hidden="1" x14ac:dyDescent="0.25">
      <c r="A483" s="39">
        <v>45755</v>
      </c>
      <c r="B483" s="33" t="s">
        <v>736</v>
      </c>
      <c r="C483" s="33"/>
      <c r="D483" s="33" t="s">
        <v>41</v>
      </c>
      <c r="E483" s="33" t="s">
        <v>110</v>
      </c>
      <c r="F483" s="33">
        <v>62400</v>
      </c>
      <c r="G483" s="33" t="s">
        <v>29</v>
      </c>
      <c r="H483" s="33">
        <v>1806</v>
      </c>
      <c r="I483" s="20">
        <f t="shared" si="83"/>
        <v>112694400</v>
      </c>
      <c r="J483" s="37" t="s">
        <v>241</v>
      </c>
      <c r="K483" s="20"/>
      <c r="L483" s="9">
        <f t="shared" si="90"/>
        <v>112694400</v>
      </c>
      <c r="M483" s="9">
        <v>112694400</v>
      </c>
      <c r="N483" s="9"/>
      <c r="O483" s="9">
        <f t="shared" si="91"/>
        <v>0</v>
      </c>
      <c r="P483" s="9"/>
      <c r="Q483" s="9"/>
      <c r="R483" s="9">
        <f t="shared" si="92"/>
        <v>0</v>
      </c>
      <c r="S483" s="9"/>
      <c r="T483" s="9"/>
      <c r="U483" s="9">
        <f t="shared" si="93"/>
        <v>0</v>
      </c>
      <c r="V483" s="9"/>
      <c r="W483" s="9"/>
      <c r="X483" s="9">
        <f t="shared" si="94"/>
        <v>0</v>
      </c>
      <c r="Y483" s="9"/>
      <c r="Z483" s="9"/>
      <c r="AA483" s="10">
        <f t="shared" si="95"/>
        <v>0</v>
      </c>
      <c r="AB483" s="11">
        <v>45755</v>
      </c>
    </row>
    <row r="484" spans="1:28" ht="15.75" hidden="1" x14ac:dyDescent="0.25">
      <c r="A484" s="39">
        <v>45755</v>
      </c>
      <c r="B484" s="33" t="s">
        <v>863</v>
      </c>
      <c r="C484" s="33"/>
      <c r="D484" s="33" t="s">
        <v>31</v>
      </c>
      <c r="E484" s="33" t="s">
        <v>45</v>
      </c>
      <c r="F484" s="33">
        <v>25</v>
      </c>
      <c r="G484" s="33" t="s">
        <v>51</v>
      </c>
      <c r="H484" s="33">
        <v>180000</v>
      </c>
      <c r="I484" s="20">
        <f t="shared" si="83"/>
        <v>4500000</v>
      </c>
      <c r="J484" s="37" t="s">
        <v>241</v>
      </c>
      <c r="K484" s="20"/>
      <c r="L484" s="9">
        <f t="shared" si="90"/>
        <v>4500000</v>
      </c>
      <c r="M484" s="9">
        <v>4500000</v>
      </c>
      <c r="N484" s="9"/>
      <c r="O484" s="9">
        <f t="shared" si="91"/>
        <v>0</v>
      </c>
      <c r="P484" s="9"/>
      <c r="Q484" s="9"/>
      <c r="R484" s="9">
        <f t="shared" si="92"/>
        <v>0</v>
      </c>
      <c r="S484" s="9"/>
      <c r="T484" s="9"/>
      <c r="U484" s="9">
        <f t="shared" si="93"/>
        <v>0</v>
      </c>
      <c r="V484" s="9"/>
      <c r="W484" s="9"/>
      <c r="X484" s="9">
        <f t="shared" si="94"/>
        <v>0</v>
      </c>
      <c r="Y484" s="9"/>
      <c r="Z484" s="9"/>
      <c r="AA484" s="10">
        <f t="shared" si="95"/>
        <v>0</v>
      </c>
      <c r="AB484" s="11">
        <v>45755</v>
      </c>
    </row>
    <row r="485" spans="1:28" ht="15.75" hidden="1" x14ac:dyDescent="0.25">
      <c r="A485" s="39">
        <v>45755</v>
      </c>
      <c r="B485" s="33" t="s">
        <v>313</v>
      </c>
      <c r="C485" s="33"/>
      <c r="D485" s="33" t="s">
        <v>31</v>
      </c>
      <c r="E485" s="33" t="s">
        <v>102</v>
      </c>
      <c r="F485" s="33">
        <v>10</v>
      </c>
      <c r="G485" s="33" t="s">
        <v>74</v>
      </c>
      <c r="H485" s="33">
        <v>65000</v>
      </c>
      <c r="I485" s="20">
        <f t="shared" si="83"/>
        <v>650000</v>
      </c>
      <c r="J485" s="37" t="s">
        <v>240</v>
      </c>
      <c r="K485" s="20"/>
      <c r="L485" s="9">
        <f t="shared" si="90"/>
        <v>0</v>
      </c>
      <c r="M485" s="9"/>
      <c r="N485" s="9"/>
      <c r="O485" s="9">
        <f t="shared" si="91"/>
        <v>650000</v>
      </c>
      <c r="P485" s="9">
        <v>650000</v>
      </c>
      <c r="Q485" s="9"/>
      <c r="R485" s="9">
        <f t="shared" si="92"/>
        <v>0</v>
      </c>
      <c r="S485" s="9"/>
      <c r="T485" s="9"/>
      <c r="U485" s="9">
        <f t="shared" si="93"/>
        <v>0</v>
      </c>
      <c r="V485" s="9"/>
      <c r="W485" s="9"/>
      <c r="X485" s="9">
        <f t="shared" si="94"/>
        <v>0</v>
      </c>
      <c r="Y485" s="9"/>
      <c r="Z485" s="9"/>
      <c r="AA485" s="10">
        <f t="shared" si="95"/>
        <v>0</v>
      </c>
      <c r="AB485" s="11">
        <v>45754</v>
      </c>
    </row>
    <row r="486" spans="1:28" ht="15.75" hidden="1" x14ac:dyDescent="0.25">
      <c r="A486" s="32">
        <v>45755</v>
      </c>
      <c r="B486" s="33" t="s">
        <v>313</v>
      </c>
      <c r="C486" s="33"/>
      <c r="D486" s="33" t="s">
        <v>31</v>
      </c>
      <c r="E486" s="33" t="s">
        <v>480</v>
      </c>
      <c r="F486" s="33">
        <v>5</v>
      </c>
      <c r="G486" s="33" t="s">
        <v>25</v>
      </c>
      <c r="H486" s="33">
        <v>25000</v>
      </c>
      <c r="I486" s="20">
        <f t="shared" si="83"/>
        <v>125000</v>
      </c>
      <c r="J486" s="37" t="s">
        <v>240</v>
      </c>
      <c r="K486" s="20"/>
      <c r="L486" s="9">
        <f t="shared" si="90"/>
        <v>0</v>
      </c>
      <c r="M486" s="9"/>
      <c r="N486" s="9"/>
      <c r="O486" s="9">
        <f t="shared" si="91"/>
        <v>125000</v>
      </c>
      <c r="P486" s="9">
        <v>125000</v>
      </c>
      <c r="Q486" s="9"/>
      <c r="R486" s="9">
        <f t="shared" si="92"/>
        <v>0</v>
      </c>
      <c r="S486" s="9"/>
      <c r="T486" s="9"/>
      <c r="U486" s="9">
        <f t="shared" si="93"/>
        <v>0</v>
      </c>
      <c r="V486" s="9"/>
      <c r="W486" s="9"/>
      <c r="X486" s="9">
        <f t="shared" si="94"/>
        <v>0</v>
      </c>
      <c r="Y486" s="9"/>
      <c r="Z486" s="9"/>
      <c r="AA486" s="10">
        <f t="shared" si="95"/>
        <v>0</v>
      </c>
      <c r="AB486" s="11">
        <v>45754</v>
      </c>
    </row>
    <row r="487" spans="1:28" ht="15.75" hidden="1" x14ac:dyDescent="0.25">
      <c r="A487" s="32">
        <v>45755</v>
      </c>
      <c r="B487" s="33" t="s">
        <v>313</v>
      </c>
      <c r="C487" s="33"/>
      <c r="D487" s="33" t="s">
        <v>31</v>
      </c>
      <c r="E487" s="33" t="s">
        <v>80</v>
      </c>
      <c r="F487" s="33">
        <v>5</v>
      </c>
      <c r="G487" s="33" t="s">
        <v>23</v>
      </c>
      <c r="H487" s="33">
        <v>1200000</v>
      </c>
      <c r="I487" s="20">
        <f t="shared" si="83"/>
        <v>6000000</v>
      </c>
      <c r="J487" s="37" t="s">
        <v>240</v>
      </c>
      <c r="K487" s="20"/>
      <c r="L487" s="9">
        <f t="shared" si="90"/>
        <v>0</v>
      </c>
      <c r="M487" s="9"/>
      <c r="N487" s="9"/>
      <c r="O487" s="9">
        <f t="shared" si="91"/>
        <v>6000000</v>
      </c>
      <c r="P487" s="9">
        <v>6000000</v>
      </c>
      <c r="Q487" s="9"/>
      <c r="R487" s="9">
        <f t="shared" si="92"/>
        <v>0</v>
      </c>
      <c r="S487" s="9"/>
      <c r="T487" s="9"/>
      <c r="U487" s="9">
        <f t="shared" si="93"/>
        <v>0</v>
      </c>
      <c r="V487" s="9"/>
      <c r="W487" s="9"/>
      <c r="X487" s="9">
        <f t="shared" si="94"/>
        <v>0</v>
      </c>
      <c r="Y487" s="9"/>
      <c r="Z487" s="9"/>
      <c r="AA487" s="10">
        <f t="shared" si="95"/>
        <v>0</v>
      </c>
      <c r="AB487" s="11">
        <v>45754</v>
      </c>
    </row>
    <row r="488" spans="1:28" ht="15.75" hidden="1" x14ac:dyDescent="0.25">
      <c r="A488" s="39">
        <v>45755</v>
      </c>
      <c r="B488" s="33" t="s">
        <v>313</v>
      </c>
      <c r="C488" s="33"/>
      <c r="D488" s="33" t="s">
        <v>31</v>
      </c>
      <c r="E488" s="33" t="s">
        <v>123</v>
      </c>
      <c r="F488" s="33">
        <v>25</v>
      </c>
      <c r="G488" s="33" t="s">
        <v>51</v>
      </c>
      <c r="H488" s="33">
        <v>100000</v>
      </c>
      <c r="I488" s="20">
        <f t="shared" si="83"/>
        <v>2500000</v>
      </c>
      <c r="J488" s="37" t="s">
        <v>240</v>
      </c>
      <c r="K488" s="20"/>
      <c r="L488" s="9">
        <f t="shared" si="90"/>
        <v>0</v>
      </c>
      <c r="M488" s="9"/>
      <c r="N488" s="9"/>
      <c r="O488" s="9">
        <f t="shared" si="91"/>
        <v>2500000</v>
      </c>
      <c r="P488" s="9">
        <v>2500000</v>
      </c>
      <c r="Q488" s="9"/>
      <c r="R488" s="9">
        <f t="shared" si="92"/>
        <v>0</v>
      </c>
      <c r="S488" s="9"/>
      <c r="T488" s="9"/>
      <c r="U488" s="9">
        <f t="shared" si="93"/>
        <v>0</v>
      </c>
      <c r="V488" s="9"/>
      <c r="W488" s="9"/>
      <c r="X488" s="9">
        <f t="shared" si="94"/>
        <v>0</v>
      </c>
      <c r="Y488" s="9"/>
      <c r="Z488" s="9"/>
      <c r="AA488" s="10">
        <f t="shared" si="95"/>
        <v>0</v>
      </c>
      <c r="AB488" s="11">
        <v>45754</v>
      </c>
    </row>
    <row r="489" spans="1:28" ht="15.75" hidden="1" x14ac:dyDescent="0.25">
      <c r="A489" s="39">
        <v>45756</v>
      </c>
      <c r="B489" s="35">
        <v>777</v>
      </c>
      <c r="C489" s="35"/>
      <c r="D489" s="35" t="s">
        <v>31</v>
      </c>
      <c r="E489" s="35" t="s">
        <v>95</v>
      </c>
      <c r="F489" s="35">
        <v>500</v>
      </c>
      <c r="G489" s="35" t="s">
        <v>29</v>
      </c>
      <c r="H489" s="35">
        <v>4000</v>
      </c>
      <c r="I489" s="20">
        <f t="shared" ref="I489:I552" si="96">F489*H489</f>
        <v>2000000</v>
      </c>
      <c r="J489" s="41" t="s">
        <v>241</v>
      </c>
      <c r="K489" s="20"/>
      <c r="L489" s="9">
        <f>M489+N489</f>
        <v>0</v>
      </c>
      <c r="M489" s="9"/>
      <c r="N489" s="9"/>
      <c r="O489" s="9">
        <f>P489+Q489</f>
        <v>0</v>
      </c>
      <c r="P489" s="9"/>
      <c r="Q489" s="9"/>
      <c r="R489" s="9">
        <f>S489+T489</f>
        <v>0</v>
      </c>
      <c r="S489" s="9"/>
      <c r="T489" s="9"/>
      <c r="U489" s="9">
        <f>V489+W489</f>
        <v>2000000</v>
      </c>
      <c r="V489" s="9">
        <v>2000000</v>
      </c>
      <c r="W489" s="9"/>
      <c r="X489" s="9">
        <f>Y489+Z489</f>
        <v>0</v>
      </c>
      <c r="Y489" s="9"/>
      <c r="Z489" s="9"/>
      <c r="AA489" s="10">
        <f>C489+I489-L489-O489-U489-X489-R489</f>
        <v>0</v>
      </c>
      <c r="AB489" s="11">
        <v>45756</v>
      </c>
    </row>
    <row r="490" spans="1:28" ht="15.75" hidden="1" x14ac:dyDescent="0.25">
      <c r="A490" s="39">
        <v>45756</v>
      </c>
      <c r="B490" s="33" t="s">
        <v>473</v>
      </c>
      <c r="C490" s="33"/>
      <c r="D490" s="35" t="s">
        <v>31</v>
      </c>
      <c r="E490" s="33" t="s">
        <v>457</v>
      </c>
      <c r="F490" s="33">
        <v>1</v>
      </c>
      <c r="G490" s="33" t="s">
        <v>51</v>
      </c>
      <c r="H490" s="33">
        <v>300000</v>
      </c>
      <c r="I490" s="20">
        <f t="shared" si="96"/>
        <v>300000</v>
      </c>
      <c r="J490" s="37" t="s">
        <v>240</v>
      </c>
      <c r="K490" s="20"/>
      <c r="L490" s="9">
        <f t="shared" ref="L490:L519" si="97">M490+N490</f>
        <v>0</v>
      </c>
      <c r="M490" s="9"/>
      <c r="N490" s="9"/>
      <c r="O490" s="9">
        <f t="shared" ref="O490:O519" si="98">P490+Q490</f>
        <v>199000</v>
      </c>
      <c r="P490" s="9">
        <v>14000</v>
      </c>
      <c r="Q490" s="9">
        <v>185000</v>
      </c>
      <c r="R490" s="9">
        <f t="shared" ref="R490:R519" si="99">S490+T490</f>
        <v>0</v>
      </c>
      <c r="S490" s="9"/>
      <c r="T490" s="9"/>
      <c r="U490" s="9">
        <f t="shared" ref="U490:U519" si="100">V490+W490</f>
        <v>101000</v>
      </c>
      <c r="V490" s="9">
        <v>101000</v>
      </c>
      <c r="W490" s="9"/>
      <c r="X490" s="9">
        <f t="shared" ref="X490:X519" si="101">Y490+Z490</f>
        <v>0</v>
      </c>
      <c r="Y490" s="9"/>
      <c r="Z490" s="9"/>
      <c r="AA490" s="10">
        <f t="shared" ref="AA490:AA519" si="102">C490+I490-L490-O490-U490-X490-R490</f>
        <v>0</v>
      </c>
      <c r="AB490" s="11">
        <v>45752</v>
      </c>
    </row>
    <row r="491" spans="1:28" ht="15.75" hidden="1" x14ac:dyDescent="0.25">
      <c r="A491" s="39">
        <v>45756</v>
      </c>
      <c r="B491" s="33" t="s">
        <v>473</v>
      </c>
      <c r="C491" s="33"/>
      <c r="D491" s="35" t="s">
        <v>31</v>
      </c>
      <c r="E491" s="33" t="s">
        <v>160</v>
      </c>
      <c r="F491" s="33">
        <v>1</v>
      </c>
      <c r="G491" s="33" t="s">
        <v>29</v>
      </c>
      <c r="H491" s="33">
        <v>95000</v>
      </c>
      <c r="I491" s="20">
        <f t="shared" si="96"/>
        <v>95000</v>
      </c>
      <c r="J491" s="37" t="s">
        <v>241</v>
      </c>
      <c r="K491" s="20"/>
      <c r="L491" s="9">
        <f t="shared" si="97"/>
        <v>0</v>
      </c>
      <c r="M491" s="9"/>
      <c r="N491" s="9"/>
      <c r="O491" s="9">
        <f t="shared" si="98"/>
        <v>0</v>
      </c>
      <c r="P491" s="9"/>
      <c r="Q491" s="9"/>
      <c r="R491" s="9">
        <f t="shared" si="99"/>
        <v>0</v>
      </c>
      <c r="S491" s="9"/>
      <c r="T491" s="9"/>
      <c r="U491" s="9">
        <f t="shared" si="100"/>
        <v>95000</v>
      </c>
      <c r="V491" s="9">
        <v>95000</v>
      </c>
      <c r="W491" s="9"/>
      <c r="X491" s="9">
        <f t="shared" si="101"/>
        <v>0</v>
      </c>
      <c r="Y491" s="9"/>
      <c r="Z491" s="9"/>
      <c r="AA491" s="10">
        <f t="shared" si="102"/>
        <v>0</v>
      </c>
      <c r="AB491" s="11">
        <v>45752</v>
      </c>
    </row>
    <row r="492" spans="1:28" ht="15.75" hidden="1" x14ac:dyDescent="0.25">
      <c r="A492" s="39">
        <v>45756</v>
      </c>
      <c r="B492" s="33" t="s">
        <v>186</v>
      </c>
      <c r="C492" s="33"/>
      <c r="D492" s="35" t="s">
        <v>31</v>
      </c>
      <c r="E492" s="33" t="s">
        <v>91</v>
      </c>
      <c r="F492" s="33">
        <v>1500</v>
      </c>
      <c r="G492" s="33" t="s">
        <v>29</v>
      </c>
      <c r="H492" s="33">
        <v>3500</v>
      </c>
      <c r="I492" s="20">
        <f t="shared" si="96"/>
        <v>5250000</v>
      </c>
      <c r="J492" s="37" t="s">
        <v>240</v>
      </c>
      <c r="K492" s="20"/>
      <c r="L492" s="9">
        <f t="shared" si="97"/>
        <v>0</v>
      </c>
      <c r="M492" s="9"/>
      <c r="N492" s="9"/>
      <c r="O492" s="9">
        <f t="shared" si="98"/>
        <v>5250000</v>
      </c>
      <c r="P492" s="9">
        <v>5250000</v>
      </c>
      <c r="Q492" s="9"/>
      <c r="R492" s="9">
        <f t="shared" si="99"/>
        <v>0</v>
      </c>
      <c r="S492" s="9"/>
      <c r="T492" s="9"/>
      <c r="U492" s="9">
        <f t="shared" si="100"/>
        <v>0</v>
      </c>
      <c r="V492" s="9"/>
      <c r="W492" s="9"/>
      <c r="X492" s="9">
        <f t="shared" si="101"/>
        <v>0</v>
      </c>
      <c r="Y492" s="9"/>
      <c r="Z492" s="9"/>
      <c r="AA492" s="10">
        <f t="shared" si="102"/>
        <v>0</v>
      </c>
      <c r="AB492" s="11">
        <v>45757</v>
      </c>
    </row>
    <row r="493" spans="1:28" ht="15.75" hidden="1" x14ac:dyDescent="0.25">
      <c r="A493" s="39">
        <v>45756</v>
      </c>
      <c r="B493" s="33" t="s">
        <v>478</v>
      </c>
      <c r="C493" s="33"/>
      <c r="D493" s="35" t="s">
        <v>31</v>
      </c>
      <c r="E493" s="33" t="s">
        <v>95</v>
      </c>
      <c r="F493" s="33">
        <v>500</v>
      </c>
      <c r="G493" s="33" t="s">
        <v>29</v>
      </c>
      <c r="H493" s="33">
        <v>4000</v>
      </c>
      <c r="I493" s="20">
        <f t="shared" si="96"/>
        <v>2000000</v>
      </c>
      <c r="J493" s="37" t="s">
        <v>240</v>
      </c>
      <c r="K493" s="20"/>
      <c r="L493" s="9">
        <f t="shared" si="97"/>
        <v>0</v>
      </c>
      <c r="M493" s="9"/>
      <c r="N493" s="9"/>
      <c r="O493" s="9">
        <f t="shared" si="98"/>
        <v>2000000</v>
      </c>
      <c r="P493" s="9">
        <v>2000000</v>
      </c>
      <c r="Q493" s="9"/>
      <c r="R493" s="9">
        <f t="shared" si="99"/>
        <v>0</v>
      </c>
      <c r="S493" s="9"/>
      <c r="T493" s="9"/>
      <c r="U493" s="9">
        <f t="shared" si="100"/>
        <v>0</v>
      </c>
      <c r="V493" s="9"/>
      <c r="W493" s="9"/>
      <c r="X493" s="9">
        <f t="shared" si="101"/>
        <v>0</v>
      </c>
      <c r="Y493" s="9"/>
      <c r="Z493" s="9"/>
      <c r="AA493" s="10">
        <f t="shared" si="102"/>
        <v>0</v>
      </c>
      <c r="AB493" s="11">
        <v>45756</v>
      </c>
    </row>
    <row r="494" spans="1:28" ht="15.75" hidden="1" x14ac:dyDescent="0.25">
      <c r="A494" s="39">
        <v>45756</v>
      </c>
      <c r="B494" s="33" t="s">
        <v>543</v>
      </c>
      <c r="C494" s="33"/>
      <c r="D494" s="35" t="s">
        <v>31</v>
      </c>
      <c r="E494" s="33" t="s">
        <v>91</v>
      </c>
      <c r="F494" s="33">
        <v>400</v>
      </c>
      <c r="G494" s="33" t="s">
        <v>29</v>
      </c>
      <c r="H494" s="33">
        <v>3800</v>
      </c>
      <c r="I494" s="20">
        <f t="shared" si="96"/>
        <v>1520000</v>
      </c>
      <c r="J494" s="37" t="s">
        <v>241</v>
      </c>
      <c r="K494" s="20"/>
      <c r="L494" s="9">
        <f t="shared" si="97"/>
        <v>1520000</v>
      </c>
      <c r="M494" s="9">
        <v>1520000</v>
      </c>
      <c r="N494" s="9"/>
      <c r="O494" s="9">
        <f t="shared" si="98"/>
        <v>0</v>
      </c>
      <c r="P494" s="9"/>
      <c r="Q494" s="9"/>
      <c r="R494" s="9">
        <f t="shared" si="99"/>
        <v>0</v>
      </c>
      <c r="S494" s="9"/>
      <c r="T494" s="9"/>
      <c r="U494" s="9">
        <f t="shared" si="100"/>
        <v>0</v>
      </c>
      <c r="V494" s="9"/>
      <c r="W494" s="9"/>
      <c r="X494" s="9">
        <f t="shared" si="101"/>
        <v>0</v>
      </c>
      <c r="Y494" s="9"/>
      <c r="Z494" s="9"/>
      <c r="AA494" s="10">
        <f t="shared" si="102"/>
        <v>0</v>
      </c>
      <c r="AB494" s="11">
        <v>45756</v>
      </c>
    </row>
    <row r="495" spans="1:28" ht="15.75" hidden="1" x14ac:dyDescent="0.25">
      <c r="A495" s="39">
        <v>45756</v>
      </c>
      <c r="B495" s="33" t="s">
        <v>543</v>
      </c>
      <c r="C495" s="33"/>
      <c r="D495" s="35" t="s">
        <v>31</v>
      </c>
      <c r="E495" s="33" t="s">
        <v>707</v>
      </c>
      <c r="F495" s="33">
        <v>100</v>
      </c>
      <c r="G495" s="33" t="s">
        <v>29</v>
      </c>
      <c r="H495" s="33">
        <v>3800</v>
      </c>
      <c r="I495" s="20">
        <f t="shared" si="96"/>
        <v>380000</v>
      </c>
      <c r="J495" s="37" t="s">
        <v>241</v>
      </c>
      <c r="K495" s="20"/>
      <c r="L495" s="9">
        <f t="shared" si="97"/>
        <v>380000</v>
      </c>
      <c r="M495" s="9">
        <v>380000</v>
      </c>
      <c r="N495" s="9"/>
      <c r="O495" s="9">
        <f t="shared" si="98"/>
        <v>0</v>
      </c>
      <c r="P495" s="9"/>
      <c r="Q495" s="9"/>
      <c r="R495" s="9">
        <f t="shared" si="99"/>
        <v>0</v>
      </c>
      <c r="S495" s="9"/>
      <c r="T495" s="9"/>
      <c r="U495" s="9">
        <f t="shared" si="100"/>
        <v>0</v>
      </c>
      <c r="V495" s="9"/>
      <c r="W495" s="9"/>
      <c r="X495" s="9">
        <f t="shared" si="101"/>
        <v>0</v>
      </c>
      <c r="Y495" s="9"/>
      <c r="Z495" s="9"/>
      <c r="AA495" s="10">
        <f t="shared" si="102"/>
        <v>0</v>
      </c>
      <c r="AB495" s="11">
        <v>45756</v>
      </c>
    </row>
    <row r="496" spans="1:28" ht="15.75" hidden="1" x14ac:dyDescent="0.25">
      <c r="A496" s="39">
        <v>45756</v>
      </c>
      <c r="B496" s="33" t="s">
        <v>249</v>
      </c>
      <c r="C496" s="33"/>
      <c r="D496" s="35" t="s">
        <v>31</v>
      </c>
      <c r="E496" s="33" t="s">
        <v>91</v>
      </c>
      <c r="F496" s="33">
        <v>800</v>
      </c>
      <c r="G496" s="33" t="s">
        <v>29</v>
      </c>
      <c r="H496" s="33">
        <v>3500</v>
      </c>
      <c r="I496" s="20">
        <f t="shared" si="96"/>
        <v>2800000</v>
      </c>
      <c r="J496" s="37" t="s">
        <v>240</v>
      </c>
      <c r="K496" s="20"/>
      <c r="L496" s="9">
        <f t="shared" si="97"/>
        <v>0</v>
      </c>
      <c r="M496" s="9"/>
      <c r="N496" s="9"/>
      <c r="O496" s="9">
        <f t="shared" si="98"/>
        <v>2800000</v>
      </c>
      <c r="P496" s="9">
        <v>2800000</v>
      </c>
      <c r="Q496" s="9"/>
      <c r="R496" s="9">
        <f t="shared" si="99"/>
        <v>0</v>
      </c>
      <c r="S496" s="9"/>
      <c r="T496" s="9"/>
      <c r="U496" s="9">
        <f t="shared" si="100"/>
        <v>0</v>
      </c>
      <c r="V496" s="9"/>
      <c r="W496" s="9"/>
      <c r="X496" s="9">
        <f t="shared" si="101"/>
        <v>0</v>
      </c>
      <c r="Y496" s="9"/>
      <c r="Z496" s="9"/>
      <c r="AA496" s="10">
        <f t="shared" si="102"/>
        <v>0</v>
      </c>
      <c r="AB496" s="11">
        <v>45756</v>
      </c>
    </row>
    <row r="497" spans="1:28" ht="15.75" hidden="1" x14ac:dyDescent="0.25">
      <c r="A497" s="39">
        <v>45756</v>
      </c>
      <c r="B497" s="33" t="s">
        <v>147</v>
      </c>
      <c r="C497" s="33"/>
      <c r="D497" s="33" t="s">
        <v>31</v>
      </c>
      <c r="E497" s="33" t="s">
        <v>148</v>
      </c>
      <c r="F497" s="57">
        <v>200</v>
      </c>
      <c r="G497" s="33" t="s">
        <v>29</v>
      </c>
      <c r="H497" s="33">
        <v>60000</v>
      </c>
      <c r="I497" s="20">
        <f t="shared" si="96"/>
        <v>12000000</v>
      </c>
      <c r="J497" s="34" t="s">
        <v>26</v>
      </c>
      <c r="K497" s="20"/>
      <c r="L497" s="9">
        <f t="shared" si="97"/>
        <v>0</v>
      </c>
      <c r="M497" s="9"/>
      <c r="N497" s="9"/>
      <c r="O497" s="9">
        <f t="shared" si="98"/>
        <v>0</v>
      </c>
      <c r="P497" s="9"/>
      <c r="Q497" s="9"/>
      <c r="R497" s="9">
        <f t="shared" si="99"/>
        <v>0</v>
      </c>
      <c r="S497" s="9"/>
      <c r="T497" s="9"/>
      <c r="U497" s="9">
        <f t="shared" si="100"/>
        <v>0</v>
      </c>
      <c r="V497" s="9"/>
      <c r="W497" s="9"/>
      <c r="X497" s="9">
        <f t="shared" si="101"/>
        <v>0</v>
      </c>
      <c r="Y497" s="9"/>
      <c r="Z497" s="9"/>
      <c r="AA497" s="10">
        <f t="shared" si="102"/>
        <v>12000000</v>
      </c>
      <c r="AB497" s="11"/>
    </row>
    <row r="498" spans="1:28" ht="15.75" hidden="1" x14ac:dyDescent="0.25">
      <c r="A498" s="39">
        <v>45756</v>
      </c>
      <c r="B498" s="33" t="s">
        <v>253</v>
      </c>
      <c r="C498" s="33"/>
      <c r="D498" s="33" t="s">
        <v>41</v>
      </c>
      <c r="E498" s="33" t="s">
        <v>130</v>
      </c>
      <c r="F498" s="33">
        <v>20</v>
      </c>
      <c r="G498" s="33" t="s">
        <v>51</v>
      </c>
      <c r="H498" s="33">
        <v>50000</v>
      </c>
      <c r="I498" s="20">
        <f t="shared" si="96"/>
        <v>1000000</v>
      </c>
      <c r="J498" s="37" t="s">
        <v>240</v>
      </c>
      <c r="K498" s="20"/>
      <c r="L498" s="9">
        <f t="shared" si="97"/>
        <v>0</v>
      </c>
      <c r="M498" s="9"/>
      <c r="N498" s="9"/>
      <c r="O498" s="9">
        <f t="shared" si="98"/>
        <v>1000000</v>
      </c>
      <c r="P498" s="9">
        <v>1000000</v>
      </c>
      <c r="Q498" s="9"/>
      <c r="R498" s="9">
        <f t="shared" si="99"/>
        <v>0</v>
      </c>
      <c r="S498" s="9"/>
      <c r="T498" s="9"/>
      <c r="U498" s="9">
        <f t="shared" si="100"/>
        <v>0</v>
      </c>
      <c r="V498" s="9"/>
      <c r="W498" s="9"/>
      <c r="X498" s="9">
        <f t="shared" si="101"/>
        <v>0</v>
      </c>
      <c r="Y498" s="9"/>
      <c r="Z498" s="9"/>
      <c r="AA498" s="10">
        <f t="shared" si="102"/>
        <v>0</v>
      </c>
      <c r="AB498" s="11"/>
    </row>
    <row r="499" spans="1:28" ht="15.75" hidden="1" x14ac:dyDescent="0.25">
      <c r="A499" s="39">
        <v>45756</v>
      </c>
      <c r="B499" s="33" t="s">
        <v>253</v>
      </c>
      <c r="C499" s="33"/>
      <c r="D499" s="33" t="s">
        <v>41</v>
      </c>
      <c r="E499" s="33" t="s">
        <v>73</v>
      </c>
      <c r="F499" s="33">
        <v>10</v>
      </c>
      <c r="G499" s="33" t="s">
        <v>74</v>
      </c>
      <c r="H499" s="33">
        <v>50000</v>
      </c>
      <c r="I499" s="20">
        <f t="shared" si="96"/>
        <v>500000</v>
      </c>
      <c r="J499" s="37" t="s">
        <v>240</v>
      </c>
      <c r="K499" s="20"/>
      <c r="L499" s="9">
        <f t="shared" si="97"/>
        <v>0</v>
      </c>
      <c r="M499" s="9"/>
      <c r="N499" s="9"/>
      <c r="O499" s="9">
        <f t="shared" si="98"/>
        <v>500000</v>
      </c>
      <c r="P499" s="9">
        <v>500000</v>
      </c>
      <c r="Q499" s="9"/>
      <c r="R499" s="9">
        <f t="shared" si="99"/>
        <v>0</v>
      </c>
      <c r="S499" s="9"/>
      <c r="T499" s="9"/>
      <c r="U499" s="9">
        <f t="shared" si="100"/>
        <v>0</v>
      </c>
      <c r="V499" s="9"/>
      <c r="W499" s="9"/>
      <c r="X499" s="9">
        <f t="shared" si="101"/>
        <v>0</v>
      </c>
      <c r="Y499" s="9"/>
      <c r="Z499" s="9"/>
      <c r="AA499" s="10">
        <f t="shared" si="102"/>
        <v>0</v>
      </c>
      <c r="AB499" s="11"/>
    </row>
    <row r="500" spans="1:28" ht="15.75" hidden="1" x14ac:dyDescent="0.25">
      <c r="A500" s="39">
        <v>45756</v>
      </c>
      <c r="B500" s="33" t="s">
        <v>883</v>
      </c>
      <c r="C500" s="33"/>
      <c r="D500" s="33" t="s">
        <v>31</v>
      </c>
      <c r="E500" s="33" t="s">
        <v>110</v>
      </c>
      <c r="F500" s="33">
        <v>600</v>
      </c>
      <c r="G500" s="33" t="s">
        <v>29</v>
      </c>
      <c r="H500" s="33">
        <v>1900</v>
      </c>
      <c r="I500" s="20">
        <f t="shared" si="96"/>
        <v>1140000</v>
      </c>
      <c r="J500" s="37" t="s">
        <v>240</v>
      </c>
      <c r="K500" s="20"/>
      <c r="L500" s="9">
        <f t="shared" si="97"/>
        <v>0</v>
      </c>
      <c r="M500" s="9"/>
      <c r="N500" s="9"/>
      <c r="O500" s="9">
        <f t="shared" si="98"/>
        <v>1140000</v>
      </c>
      <c r="P500" s="9">
        <v>1140000</v>
      </c>
      <c r="Q500" s="9"/>
      <c r="R500" s="9">
        <f t="shared" si="99"/>
        <v>0</v>
      </c>
      <c r="S500" s="9"/>
      <c r="T500" s="9"/>
      <c r="U500" s="9">
        <f t="shared" si="100"/>
        <v>0</v>
      </c>
      <c r="V500" s="9"/>
      <c r="W500" s="9"/>
      <c r="X500" s="9">
        <f t="shared" si="101"/>
        <v>0</v>
      </c>
      <c r="Y500" s="9"/>
      <c r="Z500" s="9"/>
      <c r="AA500" s="10">
        <f t="shared" si="102"/>
        <v>0</v>
      </c>
      <c r="AB500" s="11">
        <v>45755</v>
      </c>
    </row>
    <row r="501" spans="1:28" ht="15.75" hidden="1" x14ac:dyDescent="0.25">
      <c r="A501" s="39">
        <v>45756</v>
      </c>
      <c r="B501" s="33" t="s">
        <v>231</v>
      </c>
      <c r="C501" s="33"/>
      <c r="D501" s="33"/>
      <c r="E501" s="33" t="s">
        <v>423</v>
      </c>
      <c r="F501" s="33">
        <v>34.9</v>
      </c>
      <c r="G501" s="33" t="s">
        <v>51</v>
      </c>
      <c r="H501" s="33"/>
      <c r="I501" s="20">
        <f t="shared" si="96"/>
        <v>0</v>
      </c>
      <c r="J501" s="34" t="s">
        <v>26</v>
      </c>
      <c r="K501" s="20"/>
      <c r="L501" s="9">
        <f t="shared" si="97"/>
        <v>0</v>
      </c>
      <c r="M501" s="9"/>
      <c r="N501" s="9"/>
      <c r="O501" s="9">
        <f t="shared" si="98"/>
        <v>0</v>
      </c>
      <c r="P501" s="9"/>
      <c r="Q501" s="9"/>
      <c r="R501" s="9">
        <f t="shared" si="99"/>
        <v>0</v>
      </c>
      <c r="S501" s="9"/>
      <c r="T501" s="9"/>
      <c r="U501" s="9">
        <f t="shared" si="100"/>
        <v>0</v>
      </c>
      <c r="V501" s="9"/>
      <c r="W501" s="9"/>
      <c r="X501" s="9">
        <f t="shared" si="101"/>
        <v>0</v>
      </c>
      <c r="Y501" s="9"/>
      <c r="Z501" s="9"/>
      <c r="AA501" s="10">
        <f t="shared" si="102"/>
        <v>0</v>
      </c>
      <c r="AB501" s="11"/>
    </row>
    <row r="502" spans="1:28" ht="15.75" hidden="1" x14ac:dyDescent="0.25">
      <c r="A502" s="39">
        <v>45756</v>
      </c>
      <c r="B502" s="33" t="s">
        <v>231</v>
      </c>
      <c r="C502" s="33"/>
      <c r="D502" s="33"/>
      <c r="E502" s="33" t="s">
        <v>203</v>
      </c>
      <c r="F502" s="33">
        <v>28</v>
      </c>
      <c r="G502" s="33" t="s">
        <v>51</v>
      </c>
      <c r="H502" s="33"/>
      <c r="I502" s="20">
        <f t="shared" si="96"/>
        <v>0</v>
      </c>
      <c r="J502" s="34" t="s">
        <v>26</v>
      </c>
      <c r="K502" s="20"/>
      <c r="L502" s="9">
        <f t="shared" si="97"/>
        <v>0</v>
      </c>
      <c r="M502" s="9"/>
      <c r="N502" s="9"/>
      <c r="O502" s="9">
        <f t="shared" si="98"/>
        <v>0</v>
      </c>
      <c r="P502" s="9"/>
      <c r="Q502" s="9"/>
      <c r="R502" s="9">
        <f t="shared" si="99"/>
        <v>0</v>
      </c>
      <c r="S502" s="9"/>
      <c r="T502" s="9"/>
      <c r="U502" s="9">
        <f t="shared" si="100"/>
        <v>0</v>
      </c>
      <c r="V502" s="9"/>
      <c r="W502" s="9"/>
      <c r="X502" s="9">
        <f t="shared" si="101"/>
        <v>0</v>
      </c>
      <c r="Y502" s="9"/>
      <c r="Z502" s="9"/>
      <c r="AA502" s="10">
        <f t="shared" si="102"/>
        <v>0</v>
      </c>
      <c r="AB502" s="11"/>
    </row>
    <row r="503" spans="1:28" ht="15.75" hidden="1" x14ac:dyDescent="0.25">
      <c r="A503" s="39">
        <v>45756</v>
      </c>
      <c r="B503" s="33" t="s">
        <v>231</v>
      </c>
      <c r="C503" s="33"/>
      <c r="D503" s="33"/>
      <c r="E503" s="33" t="s">
        <v>135</v>
      </c>
      <c r="F503" s="33">
        <v>28</v>
      </c>
      <c r="G503" s="33" t="s">
        <v>51</v>
      </c>
      <c r="H503" s="33"/>
      <c r="I503" s="20">
        <f t="shared" si="96"/>
        <v>0</v>
      </c>
      <c r="J503" s="34" t="s">
        <v>26</v>
      </c>
      <c r="K503" s="20"/>
      <c r="L503" s="9">
        <f t="shared" si="97"/>
        <v>0</v>
      </c>
      <c r="M503" s="9"/>
      <c r="N503" s="9"/>
      <c r="O503" s="9">
        <f t="shared" si="98"/>
        <v>0</v>
      </c>
      <c r="P503" s="9"/>
      <c r="Q503" s="9"/>
      <c r="R503" s="9">
        <f t="shared" si="99"/>
        <v>0</v>
      </c>
      <c r="S503" s="9"/>
      <c r="T503" s="9"/>
      <c r="U503" s="9">
        <f t="shared" si="100"/>
        <v>0</v>
      </c>
      <c r="V503" s="9"/>
      <c r="W503" s="9"/>
      <c r="X503" s="9">
        <f t="shared" si="101"/>
        <v>0</v>
      </c>
      <c r="Y503" s="9"/>
      <c r="Z503" s="9"/>
      <c r="AA503" s="10">
        <f t="shared" si="102"/>
        <v>0</v>
      </c>
      <c r="AB503" s="11"/>
    </row>
    <row r="504" spans="1:28" ht="15.75" hidden="1" x14ac:dyDescent="0.25">
      <c r="A504" s="39">
        <v>45756</v>
      </c>
      <c r="B504" s="33" t="s">
        <v>231</v>
      </c>
      <c r="C504" s="33"/>
      <c r="D504" s="33"/>
      <c r="E504" s="33" t="s">
        <v>150</v>
      </c>
      <c r="F504" s="33">
        <v>19.5</v>
      </c>
      <c r="G504" s="33" t="s">
        <v>51</v>
      </c>
      <c r="H504" s="33"/>
      <c r="I504" s="20">
        <f t="shared" si="96"/>
        <v>0</v>
      </c>
      <c r="J504" s="34" t="s">
        <v>26</v>
      </c>
      <c r="K504" s="20"/>
      <c r="L504" s="9">
        <f t="shared" si="97"/>
        <v>0</v>
      </c>
      <c r="M504" s="9"/>
      <c r="N504" s="9"/>
      <c r="O504" s="9">
        <f t="shared" si="98"/>
        <v>0</v>
      </c>
      <c r="P504" s="9"/>
      <c r="Q504" s="9"/>
      <c r="R504" s="9">
        <f t="shared" si="99"/>
        <v>0</v>
      </c>
      <c r="S504" s="9"/>
      <c r="T504" s="9"/>
      <c r="U504" s="9">
        <f t="shared" si="100"/>
        <v>0</v>
      </c>
      <c r="V504" s="9"/>
      <c r="W504" s="9"/>
      <c r="X504" s="9">
        <f t="shared" si="101"/>
        <v>0</v>
      </c>
      <c r="Y504" s="9"/>
      <c r="Z504" s="9"/>
      <c r="AA504" s="10">
        <f t="shared" si="102"/>
        <v>0</v>
      </c>
      <c r="AB504" s="11"/>
    </row>
    <row r="505" spans="1:28" ht="15.75" hidden="1" x14ac:dyDescent="0.25">
      <c r="A505" s="39">
        <v>45756</v>
      </c>
      <c r="B505" s="33" t="s">
        <v>231</v>
      </c>
      <c r="C505" s="33"/>
      <c r="D505" s="33"/>
      <c r="E505" s="33" t="s">
        <v>98</v>
      </c>
      <c r="F505" s="33">
        <v>22.6</v>
      </c>
      <c r="G505" s="33" t="s">
        <v>51</v>
      </c>
      <c r="H505" s="33"/>
      <c r="I505" s="20">
        <f t="shared" si="96"/>
        <v>0</v>
      </c>
      <c r="J505" s="34" t="s">
        <v>26</v>
      </c>
      <c r="K505" s="20"/>
      <c r="L505" s="9">
        <f t="shared" si="97"/>
        <v>0</v>
      </c>
      <c r="M505" s="9"/>
      <c r="N505" s="9"/>
      <c r="O505" s="9">
        <f t="shared" si="98"/>
        <v>0</v>
      </c>
      <c r="P505" s="9"/>
      <c r="Q505" s="9"/>
      <c r="R505" s="9">
        <f t="shared" si="99"/>
        <v>0</v>
      </c>
      <c r="S505" s="9"/>
      <c r="T505" s="9"/>
      <c r="U505" s="9">
        <f t="shared" si="100"/>
        <v>0</v>
      </c>
      <c r="V505" s="9"/>
      <c r="W505" s="9"/>
      <c r="X505" s="9">
        <f t="shared" si="101"/>
        <v>0</v>
      </c>
      <c r="Y505" s="9"/>
      <c r="Z505" s="9"/>
      <c r="AA505" s="10">
        <f t="shared" si="102"/>
        <v>0</v>
      </c>
      <c r="AB505" s="11"/>
    </row>
    <row r="506" spans="1:28" ht="15.75" hidden="1" x14ac:dyDescent="0.25">
      <c r="A506" s="39">
        <v>45756</v>
      </c>
      <c r="B506" s="33" t="s">
        <v>194</v>
      </c>
      <c r="C506" s="33"/>
      <c r="D506" s="33" t="s">
        <v>31</v>
      </c>
      <c r="E506" s="33" t="s">
        <v>185</v>
      </c>
      <c r="F506" s="50">
        <v>20000</v>
      </c>
      <c r="G506" s="33" t="s">
        <v>29</v>
      </c>
      <c r="H506" s="33">
        <v>1100</v>
      </c>
      <c r="I506" s="20">
        <f t="shared" si="96"/>
        <v>22000000</v>
      </c>
      <c r="J506" s="41" t="s">
        <v>34</v>
      </c>
      <c r="K506" s="20"/>
      <c r="L506" s="9">
        <f t="shared" si="97"/>
        <v>0</v>
      </c>
      <c r="M506" s="9"/>
      <c r="N506" s="9"/>
      <c r="O506" s="9">
        <f t="shared" si="98"/>
        <v>22000000</v>
      </c>
      <c r="P506" s="9"/>
      <c r="Q506" s="9">
        <v>22000000</v>
      </c>
      <c r="R506" s="9">
        <f t="shared" si="99"/>
        <v>0</v>
      </c>
      <c r="S506" s="9"/>
      <c r="T506" s="9"/>
      <c r="U506" s="9">
        <f t="shared" si="100"/>
        <v>0</v>
      </c>
      <c r="V506" s="9"/>
      <c r="W506" s="9"/>
      <c r="X506" s="9">
        <f t="shared" si="101"/>
        <v>0</v>
      </c>
      <c r="Y506" s="9"/>
      <c r="Z506" s="9"/>
      <c r="AA506" s="10">
        <f t="shared" si="102"/>
        <v>0</v>
      </c>
      <c r="AB506" s="11">
        <v>45768</v>
      </c>
    </row>
    <row r="507" spans="1:28" ht="15.75" hidden="1" x14ac:dyDescent="0.25">
      <c r="A507" s="39">
        <v>45756</v>
      </c>
      <c r="B507" s="33" t="s">
        <v>217</v>
      </c>
      <c r="C507" s="33"/>
      <c r="D507" s="33" t="s">
        <v>41</v>
      </c>
      <c r="E507" s="33" t="s">
        <v>148</v>
      </c>
      <c r="F507" s="33">
        <v>20</v>
      </c>
      <c r="G507" s="33" t="s">
        <v>51</v>
      </c>
      <c r="H507" s="33">
        <v>60000</v>
      </c>
      <c r="I507" s="20">
        <f t="shared" si="96"/>
        <v>1200000</v>
      </c>
      <c r="J507" s="34" t="s">
        <v>26</v>
      </c>
      <c r="K507" s="20"/>
      <c r="L507" s="9">
        <f t="shared" si="97"/>
        <v>0</v>
      </c>
      <c r="M507" s="9"/>
      <c r="N507" s="9"/>
      <c r="O507" s="9">
        <f t="shared" si="98"/>
        <v>0</v>
      </c>
      <c r="P507" s="9"/>
      <c r="Q507" s="9"/>
      <c r="R507" s="9">
        <f t="shared" si="99"/>
        <v>0</v>
      </c>
      <c r="S507" s="9"/>
      <c r="T507" s="9"/>
      <c r="U507" s="9">
        <f t="shared" si="100"/>
        <v>0</v>
      </c>
      <c r="V507" s="9"/>
      <c r="W507" s="9"/>
      <c r="X507" s="9">
        <f t="shared" si="101"/>
        <v>0</v>
      </c>
      <c r="Y507" s="9"/>
      <c r="Z507" s="9"/>
      <c r="AA507" s="10">
        <f t="shared" si="102"/>
        <v>1200000</v>
      </c>
      <c r="AB507" s="11"/>
    </row>
    <row r="508" spans="1:28" ht="15.75" hidden="1" x14ac:dyDescent="0.25">
      <c r="A508" s="39">
        <v>45756</v>
      </c>
      <c r="B508" s="33" t="s">
        <v>346</v>
      </c>
      <c r="C508" s="33"/>
      <c r="D508" s="33" t="s">
        <v>41</v>
      </c>
      <c r="E508" s="33" t="s">
        <v>646</v>
      </c>
      <c r="F508" s="33">
        <v>500</v>
      </c>
      <c r="G508" s="33" t="s">
        <v>29</v>
      </c>
      <c r="H508" s="33">
        <v>2700</v>
      </c>
      <c r="I508" s="20">
        <f t="shared" si="96"/>
        <v>1350000</v>
      </c>
      <c r="J508" s="37" t="s">
        <v>241</v>
      </c>
      <c r="K508" s="20"/>
      <c r="L508" s="9">
        <f t="shared" si="97"/>
        <v>1350000</v>
      </c>
      <c r="M508" s="9">
        <v>1350000</v>
      </c>
      <c r="N508" s="9"/>
      <c r="O508" s="9">
        <f t="shared" si="98"/>
        <v>0</v>
      </c>
      <c r="P508" s="9"/>
      <c r="Q508" s="9"/>
      <c r="R508" s="9">
        <f t="shared" si="99"/>
        <v>0</v>
      </c>
      <c r="S508" s="9"/>
      <c r="T508" s="9"/>
      <c r="U508" s="9">
        <f t="shared" si="100"/>
        <v>0</v>
      </c>
      <c r="V508" s="9"/>
      <c r="W508" s="9"/>
      <c r="X508" s="9">
        <f t="shared" si="101"/>
        <v>0</v>
      </c>
      <c r="Y508" s="9"/>
      <c r="Z508" s="9"/>
      <c r="AA508" s="10">
        <f t="shared" si="102"/>
        <v>0</v>
      </c>
      <c r="AB508" s="11">
        <v>45756</v>
      </c>
    </row>
    <row r="509" spans="1:28" ht="15.75" hidden="1" x14ac:dyDescent="0.25">
      <c r="A509" s="39">
        <v>45756</v>
      </c>
      <c r="B509" s="33" t="s">
        <v>94</v>
      </c>
      <c r="C509" s="33"/>
      <c r="D509" s="33" t="s">
        <v>31</v>
      </c>
      <c r="E509" s="33" t="s">
        <v>95</v>
      </c>
      <c r="F509" s="33">
        <v>1000</v>
      </c>
      <c r="G509" s="33" t="s">
        <v>29</v>
      </c>
      <c r="H509" s="33">
        <v>4300</v>
      </c>
      <c r="I509" s="20">
        <f t="shared" si="96"/>
        <v>4300000</v>
      </c>
      <c r="J509" s="37" t="s">
        <v>241</v>
      </c>
      <c r="K509" s="20"/>
      <c r="L509" s="9">
        <f t="shared" si="97"/>
        <v>0</v>
      </c>
      <c r="M509" s="9"/>
      <c r="N509" s="9"/>
      <c r="O509" s="9">
        <f t="shared" si="98"/>
        <v>0</v>
      </c>
      <c r="P509" s="9"/>
      <c r="Q509" s="9"/>
      <c r="R509" s="9">
        <f t="shared" si="99"/>
        <v>0</v>
      </c>
      <c r="S509" s="9"/>
      <c r="T509" s="9"/>
      <c r="U509" s="9">
        <f t="shared" si="100"/>
        <v>4300000</v>
      </c>
      <c r="V509" s="9">
        <v>4300000</v>
      </c>
      <c r="W509" s="9"/>
      <c r="X509" s="9">
        <f t="shared" si="101"/>
        <v>0</v>
      </c>
      <c r="Y509" s="9"/>
      <c r="Z509" s="9"/>
      <c r="AA509" s="10">
        <f t="shared" si="102"/>
        <v>0</v>
      </c>
      <c r="AB509" s="11">
        <v>45755</v>
      </c>
    </row>
    <row r="510" spans="1:28" ht="15.75" hidden="1" x14ac:dyDescent="0.25">
      <c r="A510" s="39">
        <v>45756</v>
      </c>
      <c r="B510" s="33" t="s">
        <v>478</v>
      </c>
      <c r="C510" s="33"/>
      <c r="D510" s="33" t="s">
        <v>31</v>
      </c>
      <c r="E510" s="33" t="s">
        <v>95</v>
      </c>
      <c r="F510" s="33">
        <v>500</v>
      </c>
      <c r="G510" s="33" t="s">
        <v>29</v>
      </c>
      <c r="H510" s="33">
        <v>4000</v>
      </c>
      <c r="I510" s="20">
        <f t="shared" si="96"/>
        <v>2000000</v>
      </c>
      <c r="J510" s="37" t="s">
        <v>240</v>
      </c>
      <c r="K510" s="20"/>
      <c r="L510" s="9">
        <f t="shared" si="97"/>
        <v>0</v>
      </c>
      <c r="M510" s="9"/>
      <c r="N510" s="9"/>
      <c r="O510" s="9">
        <f t="shared" si="98"/>
        <v>2000000</v>
      </c>
      <c r="P510" s="9">
        <v>400000</v>
      </c>
      <c r="Q510" s="9">
        <v>1600000</v>
      </c>
      <c r="R510" s="9">
        <f t="shared" si="99"/>
        <v>0</v>
      </c>
      <c r="S510" s="9"/>
      <c r="T510" s="9"/>
      <c r="U510" s="9">
        <f t="shared" si="100"/>
        <v>0</v>
      </c>
      <c r="V510" s="9"/>
      <c r="W510" s="9"/>
      <c r="X510" s="9">
        <f t="shared" si="101"/>
        <v>0</v>
      </c>
      <c r="Y510" s="9"/>
      <c r="Z510" s="9"/>
      <c r="AA510" s="10">
        <f t="shared" si="102"/>
        <v>0</v>
      </c>
      <c r="AB510" s="11">
        <v>45756</v>
      </c>
    </row>
    <row r="511" spans="1:28" ht="15.75" hidden="1" x14ac:dyDescent="0.25">
      <c r="A511" s="39">
        <v>45756</v>
      </c>
      <c r="B511" s="33" t="s">
        <v>332</v>
      </c>
      <c r="C511" s="33"/>
      <c r="D511" s="33" t="s">
        <v>31</v>
      </c>
      <c r="E511" s="33" t="s">
        <v>373</v>
      </c>
      <c r="F511" s="33">
        <v>1</v>
      </c>
      <c r="G511" s="33" t="s">
        <v>51</v>
      </c>
      <c r="H511" s="33">
        <v>125000</v>
      </c>
      <c r="I511" s="20">
        <f t="shared" si="96"/>
        <v>125000</v>
      </c>
      <c r="J511" s="37" t="s">
        <v>241</v>
      </c>
      <c r="K511" s="20"/>
      <c r="L511" s="9">
        <f t="shared" si="97"/>
        <v>0</v>
      </c>
      <c r="M511" s="9"/>
      <c r="N511" s="9"/>
      <c r="O511" s="9">
        <f t="shared" si="98"/>
        <v>0</v>
      </c>
      <c r="P511" s="9"/>
      <c r="Q511" s="9"/>
      <c r="R511" s="9">
        <f t="shared" si="99"/>
        <v>0</v>
      </c>
      <c r="S511" s="9"/>
      <c r="T511" s="9"/>
      <c r="U511" s="9">
        <f t="shared" si="100"/>
        <v>125000</v>
      </c>
      <c r="V511" s="9">
        <v>125000</v>
      </c>
      <c r="W511" s="9"/>
      <c r="X511" s="9">
        <f t="shared" si="101"/>
        <v>0</v>
      </c>
      <c r="Y511" s="9"/>
      <c r="Z511" s="9"/>
      <c r="AA511" s="10">
        <f t="shared" si="102"/>
        <v>0</v>
      </c>
      <c r="AB511" s="11">
        <v>45756</v>
      </c>
    </row>
    <row r="512" spans="1:28" ht="15.75" hidden="1" x14ac:dyDescent="0.25">
      <c r="A512" s="39">
        <v>45756</v>
      </c>
      <c r="B512" s="33" t="s">
        <v>332</v>
      </c>
      <c r="C512" s="33"/>
      <c r="D512" s="33" t="s">
        <v>31</v>
      </c>
      <c r="E512" s="33" t="s">
        <v>357</v>
      </c>
      <c r="F512" s="33">
        <v>6</v>
      </c>
      <c r="G512" s="33" t="s">
        <v>51</v>
      </c>
      <c r="H512" s="33">
        <v>135000</v>
      </c>
      <c r="I512" s="20">
        <f t="shared" si="96"/>
        <v>810000</v>
      </c>
      <c r="J512" s="37" t="s">
        <v>241</v>
      </c>
      <c r="K512" s="20"/>
      <c r="L512" s="9">
        <f t="shared" si="97"/>
        <v>0</v>
      </c>
      <c r="M512" s="9"/>
      <c r="N512" s="9"/>
      <c r="O512" s="9">
        <f t="shared" si="98"/>
        <v>0</v>
      </c>
      <c r="P512" s="9"/>
      <c r="Q512" s="9"/>
      <c r="R512" s="9">
        <f t="shared" si="99"/>
        <v>0</v>
      </c>
      <c r="S512" s="9"/>
      <c r="T512" s="9"/>
      <c r="U512" s="9">
        <f t="shared" si="100"/>
        <v>810000</v>
      </c>
      <c r="V512" s="9">
        <v>810000</v>
      </c>
      <c r="W512" s="9"/>
      <c r="X512" s="9">
        <f t="shared" si="101"/>
        <v>0</v>
      </c>
      <c r="Y512" s="9"/>
      <c r="Z512" s="9"/>
      <c r="AA512" s="10">
        <f t="shared" si="102"/>
        <v>0</v>
      </c>
      <c r="AB512" s="11">
        <v>45756</v>
      </c>
    </row>
    <row r="513" spans="1:28" ht="15.75" hidden="1" x14ac:dyDescent="0.25">
      <c r="A513" s="39">
        <v>45756</v>
      </c>
      <c r="B513" s="33" t="s">
        <v>92</v>
      </c>
      <c r="C513" s="33"/>
      <c r="D513" s="33" t="s">
        <v>31</v>
      </c>
      <c r="E513" s="33" t="s">
        <v>91</v>
      </c>
      <c r="F513" s="33">
        <v>700</v>
      </c>
      <c r="G513" s="33" t="s">
        <v>29</v>
      </c>
      <c r="H513" s="33">
        <v>4500</v>
      </c>
      <c r="I513" s="20">
        <f t="shared" si="96"/>
        <v>3150000</v>
      </c>
      <c r="J513" s="34" t="s">
        <v>26</v>
      </c>
      <c r="K513" s="20"/>
      <c r="L513" s="9">
        <f t="shared" si="97"/>
        <v>0</v>
      </c>
      <c r="M513" s="9"/>
      <c r="N513" s="9"/>
      <c r="O513" s="9">
        <f t="shared" si="98"/>
        <v>0</v>
      </c>
      <c r="P513" s="9"/>
      <c r="Q513" s="9"/>
      <c r="R513" s="9">
        <f t="shared" si="99"/>
        <v>0</v>
      </c>
      <c r="S513" s="9"/>
      <c r="T513" s="9"/>
      <c r="U513" s="9">
        <f t="shared" si="100"/>
        <v>0</v>
      </c>
      <c r="V513" s="9"/>
      <c r="W513" s="9"/>
      <c r="X513" s="9">
        <f t="shared" si="101"/>
        <v>0</v>
      </c>
      <c r="Y513" s="9"/>
      <c r="Z513" s="9"/>
      <c r="AA513" s="10">
        <f t="shared" si="102"/>
        <v>3150000</v>
      </c>
      <c r="AB513" s="11"/>
    </row>
    <row r="514" spans="1:28" ht="15.75" hidden="1" x14ac:dyDescent="0.25">
      <c r="A514" s="32">
        <v>45756</v>
      </c>
      <c r="B514" s="33" t="s">
        <v>92</v>
      </c>
      <c r="C514" s="33"/>
      <c r="D514" s="33" t="s">
        <v>31</v>
      </c>
      <c r="E514" s="33" t="s">
        <v>270</v>
      </c>
      <c r="F514" s="33">
        <v>500</v>
      </c>
      <c r="G514" s="33" t="s">
        <v>29</v>
      </c>
      <c r="H514" s="33">
        <v>1120</v>
      </c>
      <c r="I514" s="20">
        <f t="shared" si="96"/>
        <v>560000</v>
      </c>
      <c r="J514" s="34" t="s">
        <v>26</v>
      </c>
      <c r="K514" s="20"/>
      <c r="L514" s="9">
        <f t="shared" si="97"/>
        <v>0</v>
      </c>
      <c r="M514" s="9"/>
      <c r="N514" s="9"/>
      <c r="O514" s="9">
        <f t="shared" si="98"/>
        <v>0</v>
      </c>
      <c r="P514" s="9"/>
      <c r="Q514" s="9"/>
      <c r="R514" s="9">
        <f t="shared" si="99"/>
        <v>0</v>
      </c>
      <c r="S514" s="9"/>
      <c r="T514" s="9"/>
      <c r="U514" s="9">
        <f t="shared" si="100"/>
        <v>0</v>
      </c>
      <c r="V514" s="9"/>
      <c r="W514" s="9"/>
      <c r="X514" s="9">
        <f t="shared" si="101"/>
        <v>0</v>
      </c>
      <c r="Y514" s="9"/>
      <c r="Z514" s="9"/>
      <c r="AA514" s="10">
        <f t="shared" si="102"/>
        <v>560000</v>
      </c>
      <c r="AB514" s="11"/>
    </row>
    <row r="515" spans="1:28" ht="15.75" hidden="1" x14ac:dyDescent="0.25">
      <c r="A515" s="39">
        <v>45756</v>
      </c>
      <c r="B515" s="33" t="s">
        <v>604</v>
      </c>
      <c r="C515" s="33"/>
      <c r="D515" s="33" t="s">
        <v>41</v>
      </c>
      <c r="E515" s="33" t="s">
        <v>80</v>
      </c>
      <c r="F515" s="33">
        <v>2</v>
      </c>
      <c r="G515" s="33" t="s">
        <v>23</v>
      </c>
      <c r="H515" s="33">
        <v>1200000</v>
      </c>
      <c r="I515" s="20">
        <f t="shared" si="96"/>
        <v>2400000</v>
      </c>
      <c r="J515" s="37" t="s">
        <v>241</v>
      </c>
      <c r="K515" s="20"/>
      <c r="L515" s="9">
        <f t="shared" si="97"/>
        <v>0</v>
      </c>
      <c r="M515" s="9"/>
      <c r="N515" s="9"/>
      <c r="O515" s="9">
        <f t="shared" si="98"/>
        <v>0</v>
      </c>
      <c r="P515" s="9"/>
      <c r="Q515" s="9"/>
      <c r="R515" s="9">
        <f t="shared" si="99"/>
        <v>0</v>
      </c>
      <c r="S515" s="9"/>
      <c r="T515" s="9"/>
      <c r="U515" s="9">
        <f t="shared" si="100"/>
        <v>2400000</v>
      </c>
      <c r="V515" s="9">
        <v>2400000</v>
      </c>
      <c r="W515" s="9"/>
      <c r="X515" s="9">
        <f t="shared" si="101"/>
        <v>0</v>
      </c>
      <c r="Y515" s="9"/>
      <c r="Z515" s="9"/>
      <c r="AA515" s="10">
        <f t="shared" si="102"/>
        <v>0</v>
      </c>
      <c r="AB515" s="11">
        <v>45756</v>
      </c>
    </row>
    <row r="516" spans="1:28" ht="15.75" hidden="1" x14ac:dyDescent="0.25">
      <c r="A516" s="39">
        <v>45756</v>
      </c>
      <c r="B516" s="33" t="s">
        <v>488</v>
      </c>
      <c r="C516" s="33"/>
      <c r="D516" s="33" t="s">
        <v>31</v>
      </c>
      <c r="E516" s="33" t="s">
        <v>297</v>
      </c>
      <c r="F516" s="33">
        <v>3800</v>
      </c>
      <c r="G516" s="33" t="s">
        <v>29</v>
      </c>
      <c r="H516" s="33">
        <v>1800</v>
      </c>
      <c r="I516" s="20">
        <f t="shared" si="96"/>
        <v>6840000</v>
      </c>
      <c r="J516" s="37" t="s">
        <v>241</v>
      </c>
      <c r="K516" s="20"/>
      <c r="L516" s="9">
        <f t="shared" si="97"/>
        <v>6840000</v>
      </c>
      <c r="M516" s="9">
        <v>6840000</v>
      </c>
      <c r="N516" s="9"/>
      <c r="O516" s="9">
        <f t="shared" si="98"/>
        <v>0</v>
      </c>
      <c r="P516" s="9"/>
      <c r="Q516" s="9"/>
      <c r="R516" s="9">
        <f t="shared" si="99"/>
        <v>0</v>
      </c>
      <c r="S516" s="9"/>
      <c r="T516" s="9"/>
      <c r="U516" s="9">
        <f t="shared" si="100"/>
        <v>0</v>
      </c>
      <c r="V516" s="9"/>
      <c r="W516" s="9"/>
      <c r="X516" s="9">
        <f t="shared" si="101"/>
        <v>0</v>
      </c>
      <c r="Y516" s="9"/>
      <c r="Z516" s="9"/>
      <c r="AA516" s="10">
        <f t="shared" si="102"/>
        <v>0</v>
      </c>
      <c r="AB516" s="11">
        <v>45756</v>
      </c>
    </row>
    <row r="517" spans="1:28" ht="15.75" hidden="1" x14ac:dyDescent="0.25">
      <c r="A517" s="39">
        <v>45756</v>
      </c>
      <c r="B517" s="33" t="s">
        <v>162</v>
      </c>
      <c r="C517" s="33"/>
      <c r="D517" s="33" t="s">
        <v>31</v>
      </c>
      <c r="E517" s="33" t="s">
        <v>95</v>
      </c>
      <c r="F517" s="33">
        <v>2500</v>
      </c>
      <c r="G517" s="33" t="s">
        <v>29</v>
      </c>
      <c r="H517" s="33">
        <v>3500</v>
      </c>
      <c r="I517" s="20">
        <f t="shared" si="96"/>
        <v>8750000</v>
      </c>
      <c r="J517" s="34" t="s">
        <v>26</v>
      </c>
      <c r="K517" s="20"/>
      <c r="L517" s="9">
        <f t="shared" si="97"/>
        <v>0</v>
      </c>
      <c r="M517" s="9"/>
      <c r="N517" s="9"/>
      <c r="O517" s="9">
        <f t="shared" si="98"/>
        <v>0</v>
      </c>
      <c r="P517" s="9"/>
      <c r="Q517" s="9"/>
      <c r="R517" s="9">
        <f t="shared" si="99"/>
        <v>0</v>
      </c>
      <c r="S517" s="9"/>
      <c r="T517" s="9"/>
      <c r="U517" s="9">
        <f t="shared" si="100"/>
        <v>0</v>
      </c>
      <c r="V517" s="9"/>
      <c r="W517" s="9"/>
      <c r="X517" s="9">
        <f t="shared" si="101"/>
        <v>0</v>
      </c>
      <c r="Y517" s="9"/>
      <c r="Z517" s="9"/>
      <c r="AA517" s="10">
        <f t="shared" si="102"/>
        <v>8750000</v>
      </c>
      <c r="AB517" s="11"/>
    </row>
    <row r="518" spans="1:28" ht="15.75" hidden="1" x14ac:dyDescent="0.25">
      <c r="A518" s="39">
        <v>45756</v>
      </c>
      <c r="B518" s="33" t="s">
        <v>908</v>
      </c>
      <c r="C518" s="33"/>
      <c r="D518" s="33" t="s">
        <v>31</v>
      </c>
      <c r="E518" s="33" t="s">
        <v>228</v>
      </c>
      <c r="F518" s="33">
        <v>1</v>
      </c>
      <c r="G518" s="33" t="s">
        <v>138</v>
      </c>
      <c r="H518" s="33">
        <v>1200000</v>
      </c>
      <c r="I518" s="20">
        <f t="shared" si="96"/>
        <v>1200000</v>
      </c>
      <c r="J518" s="37" t="s">
        <v>241</v>
      </c>
      <c r="K518" s="20"/>
      <c r="L518" s="9">
        <f t="shared" si="97"/>
        <v>1200000</v>
      </c>
      <c r="M518" s="9">
        <v>1200000</v>
      </c>
      <c r="N518" s="9"/>
      <c r="O518" s="9">
        <f t="shared" si="98"/>
        <v>0</v>
      </c>
      <c r="P518" s="9"/>
      <c r="Q518" s="9"/>
      <c r="R518" s="9">
        <f t="shared" si="99"/>
        <v>0</v>
      </c>
      <c r="S518" s="9"/>
      <c r="T518" s="9"/>
      <c r="U518" s="9">
        <f t="shared" si="100"/>
        <v>0</v>
      </c>
      <c r="V518" s="9"/>
      <c r="W518" s="9"/>
      <c r="X518" s="9">
        <f t="shared" si="101"/>
        <v>0</v>
      </c>
      <c r="Y518" s="9"/>
      <c r="Z518" s="9"/>
      <c r="AA518" s="10">
        <f t="shared" si="102"/>
        <v>0</v>
      </c>
      <c r="AB518" s="11">
        <v>45756</v>
      </c>
    </row>
    <row r="519" spans="1:28" ht="15.75" hidden="1" x14ac:dyDescent="0.25">
      <c r="A519" s="32">
        <v>45756</v>
      </c>
      <c r="B519" s="33" t="s">
        <v>472</v>
      </c>
      <c r="C519" s="33"/>
      <c r="D519" s="33" t="s">
        <v>31</v>
      </c>
      <c r="E519" s="33" t="s">
        <v>135</v>
      </c>
      <c r="F519" s="33">
        <v>58.3</v>
      </c>
      <c r="G519" s="51" t="s">
        <v>51</v>
      </c>
      <c r="H519" s="33">
        <v>46000</v>
      </c>
      <c r="I519" s="20">
        <f t="shared" si="96"/>
        <v>2681800</v>
      </c>
      <c r="J519" s="37" t="s">
        <v>240</v>
      </c>
      <c r="K519" s="20"/>
      <c r="L519" s="9">
        <f t="shared" si="97"/>
        <v>0</v>
      </c>
      <c r="M519" s="9"/>
      <c r="N519" s="9"/>
      <c r="O519" s="9">
        <f t="shared" si="98"/>
        <v>2681800</v>
      </c>
      <c r="P519" s="9">
        <v>2681800</v>
      </c>
      <c r="Q519" s="9"/>
      <c r="R519" s="9">
        <f t="shared" si="99"/>
        <v>0</v>
      </c>
      <c r="S519" s="9"/>
      <c r="T519" s="9"/>
      <c r="U519" s="9">
        <f t="shared" si="100"/>
        <v>0</v>
      </c>
      <c r="V519" s="9"/>
      <c r="W519" s="9"/>
      <c r="X519" s="9">
        <f t="shared" si="101"/>
        <v>0</v>
      </c>
      <c r="Y519" s="9"/>
      <c r="Z519" s="9"/>
      <c r="AA519" s="10">
        <f t="shared" si="102"/>
        <v>0</v>
      </c>
      <c r="AB519" s="11">
        <v>45761</v>
      </c>
    </row>
    <row r="520" spans="1:28" ht="15.75" hidden="1" x14ac:dyDescent="0.25">
      <c r="A520" s="39">
        <v>45757</v>
      </c>
      <c r="B520" s="35" t="s">
        <v>165</v>
      </c>
      <c r="C520" s="35"/>
      <c r="D520" s="35" t="s">
        <v>31</v>
      </c>
      <c r="E520" s="35" t="s">
        <v>190</v>
      </c>
      <c r="F520" s="35">
        <v>300</v>
      </c>
      <c r="G520" s="52" t="s">
        <v>51</v>
      </c>
      <c r="H520" s="35">
        <v>41000</v>
      </c>
      <c r="I520" s="20">
        <f t="shared" si="96"/>
        <v>12300000</v>
      </c>
      <c r="J520" s="41" t="s">
        <v>240</v>
      </c>
      <c r="K520" s="20"/>
      <c r="L520" s="9">
        <f>M520+N520</f>
        <v>0</v>
      </c>
      <c r="M520" s="9"/>
      <c r="N520" s="9"/>
      <c r="O520" s="9">
        <f>P520+Q520</f>
        <v>12300000</v>
      </c>
      <c r="P520" s="9">
        <v>12300000</v>
      </c>
      <c r="Q520" s="9"/>
      <c r="R520" s="9">
        <f>S520+T520</f>
        <v>0</v>
      </c>
      <c r="S520" s="9"/>
      <c r="T520" s="9"/>
      <c r="U520" s="9">
        <f>V520+W520</f>
        <v>0</v>
      </c>
      <c r="V520" s="9"/>
      <c r="W520" s="9"/>
      <c r="X520" s="9">
        <f>Y520+Z520</f>
        <v>0</v>
      </c>
      <c r="Y520" s="9"/>
      <c r="Z520" s="9"/>
      <c r="AA520" s="10">
        <f>C520+I520-L520-O520-U520-X520-R520</f>
        <v>0</v>
      </c>
      <c r="AB520" s="11">
        <v>45756</v>
      </c>
    </row>
    <row r="521" spans="1:28" ht="15.75" hidden="1" x14ac:dyDescent="0.25">
      <c r="A521" s="39">
        <v>45757</v>
      </c>
      <c r="B521" s="33" t="s">
        <v>255</v>
      </c>
      <c r="C521" s="33"/>
      <c r="D521" s="33" t="s">
        <v>41</v>
      </c>
      <c r="E521" s="33" t="s">
        <v>122</v>
      </c>
      <c r="F521" s="33">
        <v>20</v>
      </c>
      <c r="G521" s="51" t="s">
        <v>51</v>
      </c>
      <c r="H521" s="33">
        <v>70000</v>
      </c>
      <c r="I521" s="20">
        <f t="shared" si="96"/>
        <v>1400000</v>
      </c>
      <c r="J521" s="37" t="s">
        <v>240</v>
      </c>
      <c r="K521" s="20"/>
      <c r="L521" s="9">
        <f t="shared" ref="L521:L532" si="103">M521+N521</f>
        <v>0</v>
      </c>
      <c r="M521" s="9"/>
      <c r="N521" s="9"/>
      <c r="O521" s="9">
        <f t="shared" ref="O521:O532" si="104">P521+Q521</f>
        <v>1400000</v>
      </c>
      <c r="P521" s="9">
        <v>1400000</v>
      </c>
      <c r="Q521" s="9"/>
      <c r="R521" s="9">
        <f t="shared" ref="R521:R532" si="105">S521+T521</f>
        <v>0</v>
      </c>
      <c r="S521" s="9"/>
      <c r="T521" s="9"/>
      <c r="U521" s="9">
        <f t="shared" ref="U521:U532" si="106">V521+W521</f>
        <v>0</v>
      </c>
      <c r="V521" s="9"/>
      <c r="W521" s="9"/>
      <c r="X521" s="9">
        <f t="shared" ref="X521:X532" si="107">Y521+Z521</f>
        <v>0</v>
      </c>
      <c r="Y521" s="9"/>
      <c r="Z521" s="9"/>
      <c r="AA521" s="10">
        <f t="shared" ref="AA521:AA532" si="108">C521+I521-L521-O521-U521-X521-R521</f>
        <v>0</v>
      </c>
      <c r="AB521" s="11">
        <v>45757</v>
      </c>
    </row>
    <row r="522" spans="1:28" ht="15.75" hidden="1" x14ac:dyDescent="0.25">
      <c r="A522" s="39">
        <v>45757</v>
      </c>
      <c r="B522" s="33" t="s">
        <v>332</v>
      </c>
      <c r="C522" s="33"/>
      <c r="D522" s="33" t="s">
        <v>31</v>
      </c>
      <c r="E522" s="33" t="s">
        <v>150</v>
      </c>
      <c r="F522" s="33">
        <v>19.399999999999999</v>
      </c>
      <c r="G522" s="51" t="s">
        <v>51</v>
      </c>
      <c r="H522" s="33">
        <v>47000</v>
      </c>
      <c r="I522" s="20">
        <f t="shared" si="96"/>
        <v>911799.99999999988</v>
      </c>
      <c r="J522" s="37" t="s">
        <v>241</v>
      </c>
      <c r="K522" s="20"/>
      <c r="L522" s="9">
        <f t="shared" si="103"/>
        <v>0</v>
      </c>
      <c r="M522" s="9"/>
      <c r="N522" s="9"/>
      <c r="O522" s="9">
        <f t="shared" si="104"/>
        <v>0</v>
      </c>
      <c r="P522" s="9"/>
      <c r="Q522" s="9"/>
      <c r="R522" s="9">
        <f t="shared" si="105"/>
        <v>0</v>
      </c>
      <c r="S522" s="9"/>
      <c r="T522" s="9"/>
      <c r="U522" s="9">
        <f t="shared" si="106"/>
        <v>911800</v>
      </c>
      <c r="V522" s="9">
        <v>911800</v>
      </c>
      <c r="W522" s="9"/>
      <c r="X522" s="9">
        <f t="shared" si="107"/>
        <v>0</v>
      </c>
      <c r="Y522" s="9"/>
      <c r="Z522" s="9"/>
      <c r="AA522" s="10">
        <f t="shared" si="108"/>
        <v>-1.1641532182693481E-10</v>
      </c>
      <c r="AB522" s="11">
        <v>45757</v>
      </c>
    </row>
    <row r="523" spans="1:28" ht="15.75" hidden="1" x14ac:dyDescent="0.25">
      <c r="A523" s="39">
        <v>45757</v>
      </c>
      <c r="B523" s="33" t="s">
        <v>196</v>
      </c>
      <c r="C523" s="33"/>
      <c r="D523" s="33" t="s">
        <v>31</v>
      </c>
      <c r="E523" s="33" t="s">
        <v>304</v>
      </c>
      <c r="F523" s="33">
        <v>32.200000000000003</v>
      </c>
      <c r="G523" s="51" t="s">
        <v>51</v>
      </c>
      <c r="H523" s="33">
        <v>47000</v>
      </c>
      <c r="I523" s="20">
        <f t="shared" si="96"/>
        <v>1513400.0000000002</v>
      </c>
      <c r="J523" s="37" t="s">
        <v>241</v>
      </c>
      <c r="K523" s="20"/>
      <c r="L523" s="9">
        <f t="shared" si="103"/>
        <v>1513400</v>
      </c>
      <c r="M523" s="9">
        <v>1513400</v>
      </c>
      <c r="N523" s="9"/>
      <c r="O523" s="9">
        <f t="shared" si="104"/>
        <v>0</v>
      </c>
      <c r="P523" s="9"/>
      <c r="Q523" s="9"/>
      <c r="R523" s="9">
        <f t="shared" si="105"/>
        <v>0</v>
      </c>
      <c r="S523" s="9"/>
      <c r="T523" s="9"/>
      <c r="U523" s="9">
        <f t="shared" si="106"/>
        <v>0</v>
      </c>
      <c r="V523" s="9"/>
      <c r="W523" s="9"/>
      <c r="X523" s="9">
        <f t="shared" si="107"/>
        <v>0</v>
      </c>
      <c r="Y523" s="9"/>
      <c r="Z523" s="9"/>
      <c r="AA523" s="10">
        <f t="shared" si="108"/>
        <v>2.3283064365386963E-10</v>
      </c>
      <c r="AB523" s="11">
        <v>45758</v>
      </c>
    </row>
    <row r="524" spans="1:28" ht="15.75" hidden="1" x14ac:dyDescent="0.25">
      <c r="A524" s="39">
        <v>45757</v>
      </c>
      <c r="B524" s="33" t="s">
        <v>161</v>
      </c>
      <c r="C524" s="33"/>
      <c r="D524" s="33" t="s">
        <v>41</v>
      </c>
      <c r="E524" s="33" t="s">
        <v>91</v>
      </c>
      <c r="F524" s="33">
        <v>1100</v>
      </c>
      <c r="G524" s="51" t="s">
        <v>29</v>
      </c>
      <c r="H524" s="33">
        <v>3800</v>
      </c>
      <c r="I524" s="20">
        <f t="shared" si="96"/>
        <v>4180000</v>
      </c>
      <c r="J524" s="37" t="s">
        <v>241</v>
      </c>
      <c r="K524" s="20"/>
      <c r="L524" s="9">
        <f t="shared" si="103"/>
        <v>0</v>
      </c>
      <c r="M524" s="9"/>
      <c r="N524" s="9"/>
      <c r="O524" s="9">
        <f t="shared" si="104"/>
        <v>0</v>
      </c>
      <c r="P524" s="9"/>
      <c r="Q524" s="9"/>
      <c r="R524" s="9">
        <f t="shared" si="105"/>
        <v>0</v>
      </c>
      <c r="S524" s="9"/>
      <c r="T524" s="9"/>
      <c r="U524" s="9">
        <f t="shared" si="106"/>
        <v>4180000</v>
      </c>
      <c r="V524" s="9">
        <v>4180000</v>
      </c>
      <c r="W524" s="9"/>
      <c r="X524" s="9">
        <f t="shared" si="107"/>
        <v>0</v>
      </c>
      <c r="Y524" s="9"/>
      <c r="Z524" s="9"/>
      <c r="AA524" s="10">
        <f t="shared" si="108"/>
        <v>0</v>
      </c>
      <c r="AB524" s="11">
        <v>45755</v>
      </c>
    </row>
    <row r="525" spans="1:28" ht="15.75" hidden="1" x14ac:dyDescent="0.25">
      <c r="A525" s="39">
        <v>45757</v>
      </c>
      <c r="B525" s="33" t="s">
        <v>909</v>
      </c>
      <c r="C525" s="33"/>
      <c r="D525" s="33" t="s">
        <v>41</v>
      </c>
      <c r="E525" s="33" t="s">
        <v>297</v>
      </c>
      <c r="F525" s="33">
        <v>2200</v>
      </c>
      <c r="G525" s="51" t="s">
        <v>29</v>
      </c>
      <c r="H525" s="33">
        <v>1900</v>
      </c>
      <c r="I525" s="20">
        <f t="shared" si="96"/>
        <v>4180000</v>
      </c>
      <c r="J525" s="37" t="s">
        <v>240</v>
      </c>
      <c r="K525" s="20"/>
      <c r="L525" s="9">
        <f t="shared" si="103"/>
        <v>0</v>
      </c>
      <c r="M525" s="9"/>
      <c r="N525" s="9"/>
      <c r="O525" s="9">
        <f t="shared" si="104"/>
        <v>4180000</v>
      </c>
      <c r="P525" s="9">
        <v>4180000</v>
      </c>
      <c r="Q525" s="9"/>
      <c r="R525" s="9">
        <f t="shared" si="105"/>
        <v>0</v>
      </c>
      <c r="S525" s="9"/>
      <c r="T525" s="9"/>
      <c r="U525" s="9">
        <f t="shared" si="106"/>
        <v>0</v>
      </c>
      <c r="V525" s="9"/>
      <c r="W525" s="9"/>
      <c r="X525" s="9">
        <f t="shared" si="107"/>
        <v>0</v>
      </c>
      <c r="Y525" s="9"/>
      <c r="Z525" s="9"/>
      <c r="AA525" s="10">
        <f t="shared" si="108"/>
        <v>0</v>
      </c>
      <c r="AB525" s="11">
        <v>45757</v>
      </c>
    </row>
    <row r="526" spans="1:28" ht="15.75" hidden="1" x14ac:dyDescent="0.25">
      <c r="A526" s="39">
        <v>45757</v>
      </c>
      <c r="B526" s="33" t="s">
        <v>723</v>
      </c>
      <c r="C526" s="33"/>
      <c r="D526" s="33" t="s">
        <v>31</v>
      </c>
      <c r="E526" s="33" t="s">
        <v>50</v>
      </c>
      <c r="F526" s="33">
        <v>3</v>
      </c>
      <c r="G526" s="51" t="s">
        <v>51</v>
      </c>
      <c r="H526" s="33">
        <v>170000</v>
      </c>
      <c r="I526" s="20">
        <f t="shared" si="96"/>
        <v>510000</v>
      </c>
      <c r="J526" s="37" t="s">
        <v>241</v>
      </c>
      <c r="K526" s="20"/>
      <c r="L526" s="9">
        <f t="shared" si="103"/>
        <v>0</v>
      </c>
      <c r="M526" s="9"/>
      <c r="N526" s="9"/>
      <c r="O526" s="9">
        <f t="shared" si="104"/>
        <v>0</v>
      </c>
      <c r="P526" s="9"/>
      <c r="Q526" s="9"/>
      <c r="R526" s="9">
        <f t="shared" si="105"/>
        <v>0</v>
      </c>
      <c r="S526" s="9"/>
      <c r="T526" s="9"/>
      <c r="U526" s="9">
        <f t="shared" si="106"/>
        <v>510000</v>
      </c>
      <c r="V526" s="9">
        <v>510000</v>
      </c>
      <c r="W526" s="9"/>
      <c r="X526" s="9">
        <f t="shared" si="107"/>
        <v>0</v>
      </c>
      <c r="Y526" s="9"/>
      <c r="Z526" s="9"/>
      <c r="AA526" s="10">
        <f t="shared" si="108"/>
        <v>0</v>
      </c>
      <c r="AB526" s="11">
        <v>45757</v>
      </c>
    </row>
    <row r="527" spans="1:28" ht="15.75" hidden="1" x14ac:dyDescent="0.25">
      <c r="A527" s="39">
        <v>45757</v>
      </c>
      <c r="B527" s="33" t="s">
        <v>141</v>
      </c>
      <c r="C527" s="33"/>
      <c r="D527" s="33" t="s">
        <v>31</v>
      </c>
      <c r="E527" s="33" t="s">
        <v>95</v>
      </c>
      <c r="F527" s="33">
        <v>10400</v>
      </c>
      <c r="G527" s="51" t="s">
        <v>29</v>
      </c>
      <c r="H527" s="33">
        <v>3800</v>
      </c>
      <c r="I527" s="20">
        <f t="shared" si="96"/>
        <v>39520000</v>
      </c>
      <c r="J527" s="34" t="s">
        <v>26</v>
      </c>
      <c r="K527" s="20"/>
      <c r="L527" s="9">
        <f t="shared" si="103"/>
        <v>0</v>
      </c>
      <c r="M527" s="9"/>
      <c r="N527" s="9"/>
      <c r="O527" s="9">
        <f t="shared" si="104"/>
        <v>0</v>
      </c>
      <c r="P527" s="9"/>
      <c r="Q527" s="9"/>
      <c r="R527" s="9">
        <f t="shared" si="105"/>
        <v>0</v>
      </c>
      <c r="S527" s="9"/>
      <c r="T527" s="9"/>
      <c r="U527" s="9">
        <f t="shared" si="106"/>
        <v>0</v>
      </c>
      <c r="V527" s="9"/>
      <c r="W527" s="9"/>
      <c r="X527" s="9">
        <f t="shared" si="107"/>
        <v>0</v>
      </c>
      <c r="Y527" s="9"/>
      <c r="Z527" s="9"/>
      <c r="AA527" s="10">
        <f t="shared" si="108"/>
        <v>39520000</v>
      </c>
      <c r="AB527" s="11"/>
    </row>
    <row r="528" spans="1:28" ht="15.75" hidden="1" x14ac:dyDescent="0.25">
      <c r="A528" s="39">
        <v>45757</v>
      </c>
      <c r="B528" s="33" t="s">
        <v>663</v>
      </c>
      <c r="C528" s="33"/>
      <c r="D528" s="33" t="s">
        <v>41</v>
      </c>
      <c r="E528" s="33" t="s">
        <v>86</v>
      </c>
      <c r="F528" s="33">
        <v>25</v>
      </c>
      <c r="G528" s="51" t="s">
        <v>51</v>
      </c>
      <c r="H528" s="33">
        <v>100000</v>
      </c>
      <c r="I528" s="20">
        <f t="shared" si="96"/>
        <v>2500000</v>
      </c>
      <c r="J528" s="41" t="s">
        <v>240</v>
      </c>
      <c r="K528" s="20"/>
      <c r="L528" s="9">
        <f t="shared" si="103"/>
        <v>0</v>
      </c>
      <c r="M528" s="9"/>
      <c r="N528" s="9"/>
      <c r="O528" s="9">
        <f t="shared" si="104"/>
        <v>170000</v>
      </c>
      <c r="P528" s="9">
        <v>170000</v>
      </c>
      <c r="Q528" s="9"/>
      <c r="R528" s="9">
        <f t="shared" si="105"/>
        <v>0</v>
      </c>
      <c r="S528" s="9"/>
      <c r="T528" s="9"/>
      <c r="U528" s="9">
        <f t="shared" si="106"/>
        <v>0</v>
      </c>
      <c r="V528" s="9"/>
      <c r="W528" s="9"/>
      <c r="X528" s="9">
        <f t="shared" si="107"/>
        <v>2330000</v>
      </c>
      <c r="Y528" s="9">
        <v>2330000</v>
      </c>
      <c r="Z528" s="9"/>
      <c r="AA528" s="10">
        <f t="shared" si="108"/>
        <v>0</v>
      </c>
      <c r="AB528" s="11">
        <v>45757</v>
      </c>
    </row>
    <row r="529" spans="1:28" ht="15.75" hidden="1" x14ac:dyDescent="0.25">
      <c r="A529" s="39">
        <v>45757</v>
      </c>
      <c r="B529" s="33" t="s">
        <v>910</v>
      </c>
      <c r="C529" s="33"/>
      <c r="D529" s="33" t="s">
        <v>31</v>
      </c>
      <c r="E529" s="33" t="s">
        <v>65</v>
      </c>
      <c r="F529" s="33">
        <v>250</v>
      </c>
      <c r="G529" s="51" t="s">
        <v>29</v>
      </c>
      <c r="H529" s="33">
        <v>3160</v>
      </c>
      <c r="I529" s="20">
        <f t="shared" si="96"/>
        <v>790000</v>
      </c>
      <c r="J529" s="37" t="s">
        <v>241</v>
      </c>
      <c r="K529" s="20"/>
      <c r="L529" s="9">
        <f t="shared" si="103"/>
        <v>0</v>
      </c>
      <c r="M529" s="9"/>
      <c r="N529" s="9"/>
      <c r="O529" s="9">
        <f t="shared" si="104"/>
        <v>0</v>
      </c>
      <c r="P529" s="9"/>
      <c r="Q529" s="9"/>
      <c r="R529" s="9">
        <f t="shared" si="105"/>
        <v>0</v>
      </c>
      <c r="S529" s="9"/>
      <c r="T529" s="9"/>
      <c r="U529" s="9">
        <f t="shared" si="106"/>
        <v>790000</v>
      </c>
      <c r="V529" s="9">
        <v>790000</v>
      </c>
      <c r="W529" s="9"/>
      <c r="X529" s="9">
        <f t="shared" si="107"/>
        <v>0</v>
      </c>
      <c r="Y529" s="9"/>
      <c r="Z529" s="9"/>
      <c r="AA529" s="10">
        <f t="shared" si="108"/>
        <v>0</v>
      </c>
      <c r="AB529" s="11">
        <v>45757</v>
      </c>
    </row>
    <row r="530" spans="1:28" ht="15.75" hidden="1" x14ac:dyDescent="0.25">
      <c r="A530" s="32">
        <v>45757</v>
      </c>
      <c r="B530" s="33" t="s">
        <v>911</v>
      </c>
      <c r="C530" s="33"/>
      <c r="D530" s="33" t="s">
        <v>31</v>
      </c>
      <c r="E530" s="33" t="s">
        <v>130</v>
      </c>
      <c r="F530" s="33">
        <v>20</v>
      </c>
      <c r="G530" s="51" t="s">
        <v>74</v>
      </c>
      <c r="H530" s="33">
        <v>50000</v>
      </c>
      <c r="I530" s="20">
        <f t="shared" si="96"/>
        <v>1000000</v>
      </c>
      <c r="J530" s="37" t="s">
        <v>240</v>
      </c>
      <c r="K530" s="20"/>
      <c r="L530" s="9">
        <f t="shared" si="103"/>
        <v>0</v>
      </c>
      <c r="M530" s="9"/>
      <c r="N530" s="9"/>
      <c r="O530" s="9">
        <f t="shared" si="104"/>
        <v>0</v>
      </c>
      <c r="P530" s="9"/>
      <c r="Q530" s="9"/>
      <c r="R530" s="9">
        <f t="shared" si="105"/>
        <v>0</v>
      </c>
      <c r="S530" s="9"/>
      <c r="T530" s="9"/>
      <c r="U530" s="9">
        <f t="shared" si="106"/>
        <v>0</v>
      </c>
      <c r="V530" s="9"/>
      <c r="W530" s="9"/>
      <c r="X530" s="9">
        <f t="shared" si="107"/>
        <v>1000000</v>
      </c>
      <c r="Y530" s="9">
        <v>1000000</v>
      </c>
      <c r="Z530" s="9"/>
      <c r="AA530" s="10">
        <f t="shared" si="108"/>
        <v>0</v>
      </c>
      <c r="AB530" s="11">
        <v>45757</v>
      </c>
    </row>
    <row r="531" spans="1:28" ht="15.75" hidden="1" x14ac:dyDescent="0.25">
      <c r="A531" s="39">
        <v>45757</v>
      </c>
      <c r="B531" s="33" t="s">
        <v>576</v>
      </c>
      <c r="C531" s="33"/>
      <c r="D531" s="33" t="s">
        <v>41</v>
      </c>
      <c r="E531" s="33" t="s">
        <v>361</v>
      </c>
      <c r="F531" s="33">
        <v>2</v>
      </c>
      <c r="G531" s="51" t="s">
        <v>33</v>
      </c>
      <c r="H531" s="33">
        <v>230000</v>
      </c>
      <c r="I531" s="20">
        <f t="shared" si="96"/>
        <v>460000</v>
      </c>
      <c r="J531" s="42" t="s">
        <v>43</v>
      </c>
      <c r="K531" s="20"/>
      <c r="L531" s="9">
        <f t="shared" si="103"/>
        <v>0</v>
      </c>
      <c r="M531" s="9"/>
      <c r="N531" s="9"/>
      <c r="O531" s="9">
        <f t="shared" si="104"/>
        <v>0</v>
      </c>
      <c r="P531" s="9"/>
      <c r="Q531" s="9"/>
      <c r="R531" s="9">
        <f t="shared" si="105"/>
        <v>0</v>
      </c>
      <c r="S531" s="9"/>
      <c r="T531" s="9"/>
      <c r="U531" s="9">
        <f t="shared" si="106"/>
        <v>260000</v>
      </c>
      <c r="V531" s="9">
        <v>260000</v>
      </c>
      <c r="W531" s="9"/>
      <c r="X531" s="9">
        <f t="shared" si="107"/>
        <v>0</v>
      </c>
      <c r="Y531" s="9"/>
      <c r="Z531" s="9"/>
      <c r="AA531" s="10">
        <f t="shared" si="108"/>
        <v>200000</v>
      </c>
      <c r="AB531" s="11">
        <v>45757</v>
      </c>
    </row>
    <row r="532" spans="1:28" ht="15.75" hidden="1" x14ac:dyDescent="0.25">
      <c r="A532" s="32">
        <v>45757</v>
      </c>
      <c r="B532" s="33" t="s">
        <v>313</v>
      </c>
      <c r="C532" s="33"/>
      <c r="D532" s="33" t="s">
        <v>31</v>
      </c>
      <c r="E532" s="33" t="s">
        <v>122</v>
      </c>
      <c r="F532" s="33">
        <v>10</v>
      </c>
      <c r="G532" s="33" t="s">
        <v>51</v>
      </c>
      <c r="H532" s="33">
        <v>70000</v>
      </c>
      <c r="I532" s="20">
        <f t="shared" si="96"/>
        <v>700000</v>
      </c>
      <c r="J532" s="37" t="s">
        <v>241</v>
      </c>
      <c r="K532" s="20"/>
      <c r="L532" s="9">
        <f t="shared" si="103"/>
        <v>700000</v>
      </c>
      <c r="M532" s="9">
        <v>700000</v>
      </c>
      <c r="N532" s="9"/>
      <c r="O532" s="9">
        <f t="shared" si="104"/>
        <v>0</v>
      </c>
      <c r="P532" s="9"/>
      <c r="Q532" s="9"/>
      <c r="R532" s="9">
        <f t="shared" si="105"/>
        <v>0</v>
      </c>
      <c r="S532" s="9"/>
      <c r="T532" s="9"/>
      <c r="U532" s="9">
        <f t="shared" si="106"/>
        <v>0</v>
      </c>
      <c r="V532" s="9"/>
      <c r="W532" s="9"/>
      <c r="X532" s="9">
        <f t="shared" si="107"/>
        <v>0</v>
      </c>
      <c r="Y532" s="9"/>
      <c r="Z532" s="9"/>
      <c r="AA532" s="10">
        <f t="shared" si="108"/>
        <v>0</v>
      </c>
      <c r="AB532" s="11">
        <v>45757</v>
      </c>
    </row>
    <row r="533" spans="1:28" ht="15.75" hidden="1" x14ac:dyDescent="0.25">
      <c r="A533" s="39">
        <v>45758</v>
      </c>
      <c r="B533" s="35" t="s">
        <v>489</v>
      </c>
      <c r="C533" s="35"/>
      <c r="D533" s="35" t="s">
        <v>31</v>
      </c>
      <c r="E533" s="35" t="s">
        <v>65</v>
      </c>
      <c r="F533" s="35">
        <v>250</v>
      </c>
      <c r="G533" s="35" t="s">
        <v>29</v>
      </c>
      <c r="H533" s="35">
        <v>3160</v>
      </c>
      <c r="I533" s="20">
        <f t="shared" si="96"/>
        <v>790000</v>
      </c>
      <c r="J533" s="41" t="s">
        <v>241</v>
      </c>
      <c r="K533" s="20"/>
      <c r="L533" s="9">
        <f>M533+N533</f>
        <v>0</v>
      </c>
      <c r="M533" s="9"/>
      <c r="N533" s="9"/>
      <c r="O533" s="9">
        <f>P533+Q533</f>
        <v>0</v>
      </c>
      <c r="P533" s="9"/>
      <c r="Q533" s="9"/>
      <c r="R533" s="9">
        <f>S533+T533</f>
        <v>0</v>
      </c>
      <c r="S533" s="9"/>
      <c r="T533" s="9"/>
      <c r="U533" s="9">
        <f>V533+W533</f>
        <v>790000</v>
      </c>
      <c r="V533" s="9">
        <v>790000</v>
      </c>
      <c r="W533" s="9"/>
      <c r="X533" s="9">
        <f>Y533+Z533</f>
        <v>0</v>
      </c>
      <c r="Y533" s="9"/>
      <c r="Z533" s="9"/>
      <c r="AA533" s="10">
        <f>C533+I533-L533-O533-U533-X533-R533</f>
        <v>0</v>
      </c>
      <c r="AB533" s="11">
        <v>45761</v>
      </c>
    </row>
    <row r="534" spans="1:28" ht="15.75" hidden="1" x14ac:dyDescent="0.25">
      <c r="A534" s="39">
        <v>45758</v>
      </c>
      <c r="B534" s="33" t="s">
        <v>255</v>
      </c>
      <c r="C534" s="33"/>
      <c r="D534" s="35" t="s">
        <v>31</v>
      </c>
      <c r="E534" s="33" t="s">
        <v>527</v>
      </c>
      <c r="F534" s="33">
        <v>5</v>
      </c>
      <c r="G534" s="33" t="s">
        <v>51</v>
      </c>
      <c r="H534" s="33">
        <v>165000</v>
      </c>
      <c r="I534" s="20">
        <f t="shared" si="96"/>
        <v>825000</v>
      </c>
      <c r="J534" s="37" t="s">
        <v>240</v>
      </c>
      <c r="K534" s="20"/>
      <c r="L534" s="9">
        <f t="shared" ref="L534:L566" si="109">M534+N534</f>
        <v>0</v>
      </c>
      <c r="M534" s="9"/>
      <c r="N534" s="9"/>
      <c r="O534" s="9">
        <f t="shared" ref="O534:O566" si="110">P534+Q534</f>
        <v>825000</v>
      </c>
      <c r="P534" s="9">
        <v>825000</v>
      </c>
      <c r="Q534" s="9"/>
      <c r="R534" s="9">
        <f t="shared" ref="R534:R566" si="111">S534+T534</f>
        <v>0</v>
      </c>
      <c r="S534" s="9"/>
      <c r="T534" s="9"/>
      <c r="U534" s="9">
        <f t="shared" ref="U534:U566" si="112">V534+W534</f>
        <v>0</v>
      </c>
      <c r="V534" s="9"/>
      <c r="W534" s="9"/>
      <c r="X534" s="9">
        <f t="shared" ref="X534:X566" si="113">Y534+Z534</f>
        <v>0</v>
      </c>
      <c r="Y534" s="9"/>
      <c r="Z534" s="9"/>
      <c r="AA534" s="10">
        <f t="shared" ref="AA534:AA566" si="114">C534+I534-L534-O534-U534-X534-R534</f>
        <v>0</v>
      </c>
      <c r="AB534" s="11">
        <v>45758</v>
      </c>
    </row>
    <row r="535" spans="1:28" ht="15.75" hidden="1" x14ac:dyDescent="0.25">
      <c r="A535" s="39">
        <v>45758</v>
      </c>
      <c r="B535" s="33" t="s">
        <v>217</v>
      </c>
      <c r="C535" s="33"/>
      <c r="D535" s="33" t="s">
        <v>31</v>
      </c>
      <c r="E535" s="33" t="s">
        <v>707</v>
      </c>
      <c r="F535" s="33">
        <v>2500</v>
      </c>
      <c r="G535" s="33" t="s">
        <v>29</v>
      </c>
      <c r="H535" s="33">
        <v>4000</v>
      </c>
      <c r="I535" s="20">
        <f t="shared" si="96"/>
        <v>10000000</v>
      </c>
      <c r="J535" s="34" t="s">
        <v>26</v>
      </c>
      <c r="K535" s="20"/>
      <c r="L535" s="9">
        <f t="shared" si="109"/>
        <v>0</v>
      </c>
      <c r="M535" s="9"/>
      <c r="N535" s="9"/>
      <c r="O535" s="9">
        <f t="shared" si="110"/>
        <v>0</v>
      </c>
      <c r="P535" s="9"/>
      <c r="Q535" s="9"/>
      <c r="R535" s="9">
        <f t="shared" si="111"/>
        <v>0</v>
      </c>
      <c r="S535" s="9"/>
      <c r="T535" s="9"/>
      <c r="U535" s="9">
        <f t="shared" si="112"/>
        <v>0</v>
      </c>
      <c r="V535" s="9"/>
      <c r="W535" s="9"/>
      <c r="X535" s="9">
        <f t="shared" si="113"/>
        <v>0</v>
      </c>
      <c r="Y535" s="9"/>
      <c r="Z535" s="9"/>
      <c r="AA535" s="10">
        <f t="shared" si="114"/>
        <v>10000000</v>
      </c>
      <c r="AB535" s="11"/>
    </row>
    <row r="536" spans="1:28" ht="15.75" hidden="1" x14ac:dyDescent="0.25">
      <c r="A536" s="39">
        <v>45758</v>
      </c>
      <c r="B536" s="33" t="s">
        <v>258</v>
      </c>
      <c r="C536" s="33"/>
      <c r="D536" s="33" t="s">
        <v>31</v>
      </c>
      <c r="E536" s="33" t="s">
        <v>297</v>
      </c>
      <c r="F536" s="33">
        <v>13600</v>
      </c>
      <c r="G536" s="33" t="s">
        <v>29</v>
      </c>
      <c r="H536" s="33">
        <v>1800</v>
      </c>
      <c r="I536" s="20">
        <f t="shared" si="96"/>
        <v>24480000</v>
      </c>
      <c r="J536" s="37" t="s">
        <v>240</v>
      </c>
      <c r="K536" s="20"/>
      <c r="L536" s="9">
        <f t="shared" si="109"/>
        <v>0</v>
      </c>
      <c r="M536" s="9"/>
      <c r="N536" s="9"/>
      <c r="O536" s="9">
        <f t="shared" si="110"/>
        <v>24480000</v>
      </c>
      <c r="P536" s="9">
        <v>24480000</v>
      </c>
      <c r="Q536" s="9"/>
      <c r="R536" s="9">
        <f t="shared" si="111"/>
        <v>0</v>
      </c>
      <c r="S536" s="9"/>
      <c r="T536" s="9"/>
      <c r="U536" s="9">
        <f t="shared" si="112"/>
        <v>0</v>
      </c>
      <c r="V536" s="9"/>
      <c r="W536" s="9"/>
      <c r="X536" s="9">
        <f t="shared" si="113"/>
        <v>0</v>
      </c>
      <c r="Y536" s="9"/>
      <c r="Z536" s="9"/>
      <c r="AA536" s="10">
        <f t="shared" si="114"/>
        <v>0</v>
      </c>
      <c r="AB536" s="11">
        <v>45769</v>
      </c>
    </row>
    <row r="537" spans="1:28" ht="15.75" hidden="1" x14ac:dyDescent="0.25">
      <c r="A537" s="39">
        <v>45758</v>
      </c>
      <c r="B537" s="33" t="s">
        <v>186</v>
      </c>
      <c r="C537" s="33"/>
      <c r="D537" s="33" t="s">
        <v>31</v>
      </c>
      <c r="E537" s="33" t="s">
        <v>45</v>
      </c>
      <c r="F537" s="33">
        <v>25</v>
      </c>
      <c r="G537" s="33" t="s">
        <v>51</v>
      </c>
      <c r="H537" s="33">
        <v>180000</v>
      </c>
      <c r="I537" s="20">
        <f t="shared" si="96"/>
        <v>4500000</v>
      </c>
      <c r="J537" s="34" t="s">
        <v>26</v>
      </c>
      <c r="K537" s="20"/>
      <c r="L537" s="9">
        <f t="shared" si="109"/>
        <v>0</v>
      </c>
      <c r="M537" s="9"/>
      <c r="N537" s="9"/>
      <c r="O537" s="9">
        <f t="shared" si="110"/>
        <v>0</v>
      </c>
      <c r="P537" s="9"/>
      <c r="Q537" s="9"/>
      <c r="R537" s="9">
        <f t="shared" si="111"/>
        <v>0</v>
      </c>
      <c r="S537" s="9"/>
      <c r="T537" s="9"/>
      <c r="U537" s="9">
        <f t="shared" si="112"/>
        <v>0</v>
      </c>
      <c r="V537" s="9"/>
      <c r="W537" s="9"/>
      <c r="X537" s="9">
        <f t="shared" si="113"/>
        <v>0</v>
      </c>
      <c r="Y537" s="9"/>
      <c r="Z537" s="9"/>
      <c r="AA537" s="10">
        <f t="shared" si="114"/>
        <v>4500000</v>
      </c>
      <c r="AB537" s="11"/>
    </row>
    <row r="538" spans="1:28" ht="15.75" hidden="1" x14ac:dyDescent="0.25">
      <c r="A538" s="39">
        <v>45758</v>
      </c>
      <c r="B538" s="33" t="s">
        <v>186</v>
      </c>
      <c r="C538" s="33"/>
      <c r="D538" s="33" t="s">
        <v>31</v>
      </c>
      <c r="E538" s="33" t="s">
        <v>86</v>
      </c>
      <c r="F538" s="33">
        <v>25</v>
      </c>
      <c r="G538" s="33" t="s">
        <v>51</v>
      </c>
      <c r="H538" s="33">
        <v>125000</v>
      </c>
      <c r="I538" s="20">
        <f t="shared" si="96"/>
        <v>3125000</v>
      </c>
      <c r="J538" s="34" t="s">
        <v>26</v>
      </c>
      <c r="K538" s="20"/>
      <c r="L538" s="9">
        <f t="shared" si="109"/>
        <v>0</v>
      </c>
      <c r="M538" s="9"/>
      <c r="N538" s="9"/>
      <c r="O538" s="9">
        <f t="shared" si="110"/>
        <v>0</v>
      </c>
      <c r="P538" s="9"/>
      <c r="Q538" s="9"/>
      <c r="R538" s="9">
        <f t="shared" si="111"/>
        <v>0</v>
      </c>
      <c r="S538" s="9"/>
      <c r="T538" s="9"/>
      <c r="U538" s="9">
        <f t="shared" si="112"/>
        <v>0</v>
      </c>
      <c r="V538" s="9"/>
      <c r="W538" s="9"/>
      <c r="X538" s="9">
        <f t="shared" si="113"/>
        <v>0</v>
      </c>
      <c r="Y538" s="9"/>
      <c r="Z538" s="9"/>
      <c r="AA538" s="10">
        <f t="shared" si="114"/>
        <v>3125000</v>
      </c>
      <c r="AB538" s="11"/>
    </row>
    <row r="539" spans="1:28" ht="15.75" hidden="1" x14ac:dyDescent="0.25">
      <c r="A539" s="39">
        <v>45758</v>
      </c>
      <c r="B539" s="33" t="s">
        <v>371</v>
      </c>
      <c r="C539" s="33"/>
      <c r="D539" s="33" t="s">
        <v>31</v>
      </c>
      <c r="E539" s="33" t="s">
        <v>407</v>
      </c>
      <c r="F539" s="33">
        <v>32</v>
      </c>
      <c r="G539" s="33" t="s">
        <v>33</v>
      </c>
      <c r="H539" s="33">
        <v>275000</v>
      </c>
      <c r="I539" s="20">
        <f t="shared" si="96"/>
        <v>8800000</v>
      </c>
      <c r="J539" s="37" t="s">
        <v>241</v>
      </c>
      <c r="K539" s="20"/>
      <c r="L539" s="9">
        <f t="shared" si="109"/>
        <v>8800000</v>
      </c>
      <c r="M539" s="9">
        <v>8800000</v>
      </c>
      <c r="N539" s="9"/>
      <c r="O539" s="9">
        <f t="shared" si="110"/>
        <v>0</v>
      </c>
      <c r="P539" s="9"/>
      <c r="Q539" s="9"/>
      <c r="R539" s="9">
        <f t="shared" si="111"/>
        <v>0</v>
      </c>
      <c r="S539" s="9"/>
      <c r="T539" s="9"/>
      <c r="U539" s="9">
        <f t="shared" si="112"/>
        <v>0</v>
      </c>
      <c r="V539" s="9"/>
      <c r="W539" s="9"/>
      <c r="X539" s="9">
        <f t="shared" si="113"/>
        <v>0</v>
      </c>
      <c r="Y539" s="9"/>
      <c r="Z539" s="9"/>
      <c r="AA539" s="10">
        <f t="shared" si="114"/>
        <v>0</v>
      </c>
      <c r="AB539" s="11">
        <v>45758</v>
      </c>
    </row>
    <row r="540" spans="1:28" ht="15.75" hidden="1" x14ac:dyDescent="0.25">
      <c r="A540" s="39">
        <v>45758</v>
      </c>
      <c r="B540" s="33" t="s">
        <v>210</v>
      </c>
      <c r="C540" s="33"/>
      <c r="D540" s="33" t="s">
        <v>31</v>
      </c>
      <c r="E540" s="33" t="s">
        <v>407</v>
      </c>
      <c r="F540" s="33">
        <v>16</v>
      </c>
      <c r="G540" s="33" t="s">
        <v>33</v>
      </c>
      <c r="H540" s="33">
        <v>300000</v>
      </c>
      <c r="I540" s="20">
        <f t="shared" si="96"/>
        <v>4800000</v>
      </c>
      <c r="J540" s="34" t="s">
        <v>26</v>
      </c>
      <c r="K540" s="20"/>
      <c r="L540" s="9">
        <f t="shared" si="109"/>
        <v>0</v>
      </c>
      <c r="M540" s="9"/>
      <c r="N540" s="9"/>
      <c r="O540" s="9">
        <f t="shared" si="110"/>
        <v>0</v>
      </c>
      <c r="P540" s="9"/>
      <c r="Q540" s="9"/>
      <c r="R540" s="9">
        <f t="shared" si="111"/>
        <v>0</v>
      </c>
      <c r="S540" s="9"/>
      <c r="T540" s="9"/>
      <c r="U540" s="9">
        <f t="shared" si="112"/>
        <v>0</v>
      </c>
      <c r="V540" s="9"/>
      <c r="W540" s="9"/>
      <c r="X540" s="9">
        <f t="shared" si="113"/>
        <v>0</v>
      </c>
      <c r="Y540" s="9"/>
      <c r="Z540" s="9"/>
      <c r="AA540" s="10">
        <f t="shared" si="114"/>
        <v>4800000</v>
      </c>
      <c r="AB540" s="11"/>
    </row>
    <row r="541" spans="1:28" ht="15.75" hidden="1" x14ac:dyDescent="0.25">
      <c r="A541" s="39">
        <v>45758</v>
      </c>
      <c r="B541" s="33" t="s">
        <v>863</v>
      </c>
      <c r="C541" s="33"/>
      <c r="D541" s="33" t="s">
        <v>31</v>
      </c>
      <c r="E541" s="33" t="s">
        <v>45</v>
      </c>
      <c r="F541" s="33">
        <v>25</v>
      </c>
      <c r="G541" s="33" t="s">
        <v>51</v>
      </c>
      <c r="H541" s="33">
        <v>180000</v>
      </c>
      <c r="I541" s="20">
        <f t="shared" si="96"/>
        <v>4500000</v>
      </c>
      <c r="J541" s="37" t="s">
        <v>241</v>
      </c>
      <c r="K541" s="20"/>
      <c r="L541" s="9">
        <f t="shared" si="109"/>
        <v>4500000</v>
      </c>
      <c r="M541" s="9">
        <v>4500000</v>
      </c>
      <c r="N541" s="9"/>
      <c r="O541" s="9">
        <f t="shared" si="110"/>
        <v>0</v>
      </c>
      <c r="P541" s="9"/>
      <c r="Q541" s="9"/>
      <c r="R541" s="9">
        <f t="shared" si="111"/>
        <v>0</v>
      </c>
      <c r="S541" s="9"/>
      <c r="T541" s="9"/>
      <c r="U541" s="9">
        <f t="shared" si="112"/>
        <v>0</v>
      </c>
      <c r="V541" s="9"/>
      <c r="W541" s="9"/>
      <c r="X541" s="9">
        <f t="shared" si="113"/>
        <v>0</v>
      </c>
      <c r="Y541" s="9"/>
      <c r="Z541" s="9"/>
      <c r="AA541" s="10">
        <f t="shared" si="114"/>
        <v>0</v>
      </c>
      <c r="AB541" s="11">
        <v>45758</v>
      </c>
    </row>
    <row r="542" spans="1:28" ht="15.75" hidden="1" x14ac:dyDescent="0.25">
      <c r="A542" s="39">
        <v>45758</v>
      </c>
      <c r="B542" s="33" t="s">
        <v>312</v>
      </c>
      <c r="C542" s="33"/>
      <c r="D542" s="33" t="s">
        <v>31</v>
      </c>
      <c r="E542" s="33" t="s">
        <v>110</v>
      </c>
      <c r="F542" s="33">
        <v>400</v>
      </c>
      <c r="G542" s="33" t="s">
        <v>29</v>
      </c>
      <c r="H542" s="33">
        <v>1800</v>
      </c>
      <c r="I542" s="20">
        <f t="shared" si="96"/>
        <v>720000</v>
      </c>
      <c r="J542" s="37" t="s">
        <v>240</v>
      </c>
      <c r="K542" s="20"/>
      <c r="L542" s="9">
        <f t="shared" si="109"/>
        <v>0</v>
      </c>
      <c r="M542" s="9"/>
      <c r="N542" s="9"/>
      <c r="O542" s="9">
        <f t="shared" si="110"/>
        <v>720000</v>
      </c>
      <c r="P542" s="9">
        <v>720000</v>
      </c>
      <c r="Q542" s="9"/>
      <c r="R542" s="9">
        <f t="shared" si="111"/>
        <v>0</v>
      </c>
      <c r="S542" s="9"/>
      <c r="T542" s="9"/>
      <c r="U542" s="9">
        <f t="shared" si="112"/>
        <v>0</v>
      </c>
      <c r="V542" s="9"/>
      <c r="W542" s="9"/>
      <c r="X542" s="9">
        <f t="shared" si="113"/>
        <v>0</v>
      </c>
      <c r="Y542" s="9"/>
      <c r="Z542" s="9"/>
      <c r="AA542" s="10">
        <f t="shared" si="114"/>
        <v>0</v>
      </c>
      <c r="AB542" s="11">
        <v>45762</v>
      </c>
    </row>
    <row r="543" spans="1:28" ht="15.75" hidden="1" x14ac:dyDescent="0.25">
      <c r="A543" s="39">
        <v>45758</v>
      </c>
      <c r="B543" s="33" t="s">
        <v>161</v>
      </c>
      <c r="C543" s="33"/>
      <c r="D543" s="33" t="s">
        <v>31</v>
      </c>
      <c r="E543" s="33" t="s">
        <v>64</v>
      </c>
      <c r="F543" s="33">
        <v>2</v>
      </c>
      <c r="G543" s="33" t="s">
        <v>33</v>
      </c>
      <c r="H543" s="33">
        <v>150000</v>
      </c>
      <c r="I543" s="20">
        <f t="shared" si="96"/>
        <v>300000</v>
      </c>
      <c r="J543" s="34" t="s">
        <v>26</v>
      </c>
      <c r="K543" s="20"/>
      <c r="L543" s="9">
        <f t="shared" si="109"/>
        <v>0</v>
      </c>
      <c r="M543" s="9"/>
      <c r="N543" s="9"/>
      <c r="O543" s="9">
        <f t="shared" si="110"/>
        <v>0</v>
      </c>
      <c r="P543" s="9"/>
      <c r="Q543" s="9"/>
      <c r="R543" s="9">
        <f t="shared" si="111"/>
        <v>0</v>
      </c>
      <c r="S543" s="9"/>
      <c r="T543" s="9"/>
      <c r="U543" s="9">
        <f t="shared" si="112"/>
        <v>0</v>
      </c>
      <c r="V543" s="9"/>
      <c r="W543" s="9"/>
      <c r="X543" s="9">
        <f t="shared" si="113"/>
        <v>0</v>
      </c>
      <c r="Y543" s="9"/>
      <c r="Z543" s="9"/>
      <c r="AA543" s="10">
        <f t="shared" si="114"/>
        <v>300000</v>
      </c>
      <c r="AB543" s="11"/>
    </row>
    <row r="544" spans="1:28" ht="15.75" hidden="1" x14ac:dyDescent="0.25">
      <c r="A544" s="39">
        <v>45758</v>
      </c>
      <c r="B544" s="33" t="s">
        <v>161</v>
      </c>
      <c r="C544" s="33"/>
      <c r="D544" s="33" t="s">
        <v>31</v>
      </c>
      <c r="E544" s="33" t="s">
        <v>166</v>
      </c>
      <c r="F544" s="33">
        <v>1</v>
      </c>
      <c r="G544" s="33" t="s">
        <v>23</v>
      </c>
      <c r="H544" s="33">
        <v>400000</v>
      </c>
      <c r="I544" s="20">
        <f t="shared" si="96"/>
        <v>400000</v>
      </c>
      <c r="J544" s="34" t="s">
        <v>26</v>
      </c>
      <c r="K544" s="20"/>
      <c r="L544" s="9">
        <f t="shared" si="109"/>
        <v>0</v>
      </c>
      <c r="M544" s="9"/>
      <c r="N544" s="9"/>
      <c r="O544" s="9">
        <f t="shared" si="110"/>
        <v>0</v>
      </c>
      <c r="P544" s="9"/>
      <c r="Q544" s="9"/>
      <c r="R544" s="9">
        <f t="shared" si="111"/>
        <v>0</v>
      </c>
      <c r="S544" s="9"/>
      <c r="T544" s="9"/>
      <c r="U544" s="9">
        <f t="shared" si="112"/>
        <v>0</v>
      </c>
      <c r="V544" s="9"/>
      <c r="W544" s="9"/>
      <c r="X544" s="9">
        <f t="shared" si="113"/>
        <v>0</v>
      </c>
      <c r="Y544" s="9"/>
      <c r="Z544" s="9"/>
      <c r="AA544" s="10">
        <f t="shared" si="114"/>
        <v>400000</v>
      </c>
      <c r="AB544" s="11"/>
    </row>
    <row r="545" spans="1:28" ht="15.75" hidden="1" x14ac:dyDescent="0.25">
      <c r="A545" s="39">
        <v>45758</v>
      </c>
      <c r="B545" s="33" t="s">
        <v>912</v>
      </c>
      <c r="C545" s="33"/>
      <c r="D545" s="33" t="s">
        <v>31</v>
      </c>
      <c r="E545" s="33" t="s">
        <v>187</v>
      </c>
      <c r="F545" s="33">
        <v>1</v>
      </c>
      <c r="G545" s="33" t="s">
        <v>23</v>
      </c>
      <c r="H545" s="33">
        <v>400000</v>
      </c>
      <c r="I545" s="20">
        <f t="shared" si="96"/>
        <v>400000</v>
      </c>
      <c r="J545" s="37" t="s">
        <v>241</v>
      </c>
      <c r="K545" s="20"/>
      <c r="L545" s="9">
        <f t="shared" si="109"/>
        <v>400000</v>
      </c>
      <c r="M545" s="9">
        <v>400000</v>
      </c>
      <c r="N545" s="9"/>
      <c r="O545" s="9">
        <f t="shared" si="110"/>
        <v>0</v>
      </c>
      <c r="P545" s="9"/>
      <c r="Q545" s="9"/>
      <c r="R545" s="9">
        <f t="shared" si="111"/>
        <v>0</v>
      </c>
      <c r="S545" s="9"/>
      <c r="T545" s="9"/>
      <c r="U545" s="9">
        <f t="shared" si="112"/>
        <v>0</v>
      </c>
      <c r="V545" s="9"/>
      <c r="W545" s="9"/>
      <c r="X545" s="9">
        <f t="shared" si="113"/>
        <v>0</v>
      </c>
      <c r="Y545" s="9"/>
      <c r="Z545" s="9"/>
      <c r="AA545" s="10">
        <f t="shared" si="114"/>
        <v>0</v>
      </c>
      <c r="AB545" s="11">
        <v>45758</v>
      </c>
    </row>
    <row r="546" spans="1:28" ht="15.75" hidden="1" x14ac:dyDescent="0.25">
      <c r="A546" s="39">
        <v>45758</v>
      </c>
      <c r="B546" s="33" t="s">
        <v>912</v>
      </c>
      <c r="C546" s="33"/>
      <c r="D546" s="33" t="s">
        <v>31</v>
      </c>
      <c r="E546" s="33" t="s">
        <v>311</v>
      </c>
      <c r="F546" s="33">
        <v>2.5</v>
      </c>
      <c r="G546" s="33" t="s">
        <v>51</v>
      </c>
      <c r="H546" s="33">
        <v>86000</v>
      </c>
      <c r="I546" s="20">
        <f t="shared" si="96"/>
        <v>215000</v>
      </c>
      <c r="J546" s="37" t="s">
        <v>241</v>
      </c>
      <c r="K546" s="20"/>
      <c r="L546" s="9">
        <f t="shared" si="109"/>
        <v>215000</v>
      </c>
      <c r="M546" s="9">
        <v>215000</v>
      </c>
      <c r="N546" s="9"/>
      <c r="O546" s="9">
        <f t="shared" si="110"/>
        <v>0</v>
      </c>
      <c r="P546" s="9"/>
      <c r="Q546" s="9"/>
      <c r="R546" s="9">
        <f t="shared" si="111"/>
        <v>0</v>
      </c>
      <c r="S546" s="9"/>
      <c r="T546" s="9"/>
      <c r="U546" s="9">
        <f t="shared" si="112"/>
        <v>0</v>
      </c>
      <c r="V546" s="9"/>
      <c r="W546" s="9"/>
      <c r="X546" s="9">
        <f t="shared" si="113"/>
        <v>0</v>
      </c>
      <c r="Y546" s="9"/>
      <c r="Z546" s="9"/>
      <c r="AA546" s="10">
        <f t="shared" si="114"/>
        <v>0</v>
      </c>
      <c r="AB546" s="11">
        <v>45758</v>
      </c>
    </row>
    <row r="547" spans="1:28" ht="15.75" hidden="1" x14ac:dyDescent="0.25">
      <c r="A547" s="39">
        <v>45758</v>
      </c>
      <c r="B547" s="33" t="s">
        <v>105</v>
      </c>
      <c r="C547" s="33"/>
      <c r="D547" s="33" t="s">
        <v>41</v>
      </c>
      <c r="E547" s="33" t="s">
        <v>122</v>
      </c>
      <c r="F547" s="33">
        <v>10</v>
      </c>
      <c r="G547" s="33" t="s">
        <v>51</v>
      </c>
      <c r="H547" s="33">
        <v>70000</v>
      </c>
      <c r="I547" s="20">
        <f t="shared" si="96"/>
        <v>700000</v>
      </c>
      <c r="J547" s="37" t="s">
        <v>241</v>
      </c>
      <c r="K547" s="20"/>
      <c r="L547" s="9">
        <f t="shared" si="109"/>
        <v>0</v>
      </c>
      <c r="M547" s="9"/>
      <c r="N547" s="9"/>
      <c r="O547" s="9">
        <f t="shared" si="110"/>
        <v>0</v>
      </c>
      <c r="P547" s="9"/>
      <c r="Q547" s="9"/>
      <c r="R547" s="9">
        <f t="shared" si="111"/>
        <v>0</v>
      </c>
      <c r="S547" s="9"/>
      <c r="T547" s="9"/>
      <c r="U547" s="9">
        <f t="shared" si="112"/>
        <v>700000</v>
      </c>
      <c r="V547" s="9">
        <v>700000</v>
      </c>
      <c r="W547" s="9"/>
      <c r="X547" s="9">
        <f t="shared" si="113"/>
        <v>0</v>
      </c>
      <c r="Y547" s="9"/>
      <c r="Z547" s="9"/>
      <c r="AA547" s="10">
        <f t="shared" si="114"/>
        <v>0</v>
      </c>
      <c r="AB547" s="11">
        <v>45758</v>
      </c>
    </row>
    <row r="548" spans="1:28" ht="15.75" hidden="1" x14ac:dyDescent="0.25">
      <c r="A548" s="39">
        <v>45758</v>
      </c>
      <c r="B548" s="33" t="s">
        <v>105</v>
      </c>
      <c r="C548" s="33"/>
      <c r="D548" s="33" t="s">
        <v>41</v>
      </c>
      <c r="E548" s="33" t="s">
        <v>73</v>
      </c>
      <c r="F548" s="33">
        <v>10</v>
      </c>
      <c r="G548" s="33" t="s">
        <v>74</v>
      </c>
      <c r="H548" s="33">
        <v>50000</v>
      </c>
      <c r="I548" s="20">
        <f t="shared" si="96"/>
        <v>500000</v>
      </c>
      <c r="J548" s="37" t="s">
        <v>241</v>
      </c>
      <c r="K548" s="20"/>
      <c r="L548" s="9">
        <f t="shared" si="109"/>
        <v>0</v>
      </c>
      <c r="M548" s="9"/>
      <c r="N548" s="9"/>
      <c r="O548" s="9">
        <f t="shared" si="110"/>
        <v>0</v>
      </c>
      <c r="P548" s="9"/>
      <c r="Q548" s="9"/>
      <c r="R548" s="9">
        <f t="shared" si="111"/>
        <v>0</v>
      </c>
      <c r="S548" s="9"/>
      <c r="T548" s="9"/>
      <c r="U548" s="9">
        <f t="shared" si="112"/>
        <v>500000</v>
      </c>
      <c r="V548" s="9">
        <v>500000</v>
      </c>
      <c r="W548" s="9"/>
      <c r="X548" s="9">
        <f t="shared" si="113"/>
        <v>0</v>
      </c>
      <c r="Y548" s="9"/>
      <c r="Z548" s="9"/>
      <c r="AA548" s="10">
        <f t="shared" si="114"/>
        <v>0</v>
      </c>
      <c r="AB548" s="11">
        <v>45758</v>
      </c>
    </row>
    <row r="549" spans="1:28" ht="15.75" hidden="1" x14ac:dyDescent="0.25">
      <c r="A549" s="39">
        <v>45758</v>
      </c>
      <c r="B549" s="33" t="s">
        <v>105</v>
      </c>
      <c r="C549" s="33"/>
      <c r="D549" s="33" t="s">
        <v>41</v>
      </c>
      <c r="E549" s="33" t="s">
        <v>130</v>
      </c>
      <c r="F549" s="33">
        <v>10</v>
      </c>
      <c r="G549" s="33" t="s">
        <v>51</v>
      </c>
      <c r="H549" s="33">
        <v>50000</v>
      </c>
      <c r="I549" s="20">
        <f t="shared" si="96"/>
        <v>500000</v>
      </c>
      <c r="J549" s="37" t="s">
        <v>241</v>
      </c>
      <c r="K549" s="20"/>
      <c r="L549" s="9">
        <f t="shared" si="109"/>
        <v>0</v>
      </c>
      <c r="M549" s="9"/>
      <c r="N549" s="9"/>
      <c r="O549" s="9">
        <f t="shared" si="110"/>
        <v>0</v>
      </c>
      <c r="P549" s="9"/>
      <c r="Q549" s="9"/>
      <c r="R549" s="9">
        <f t="shared" si="111"/>
        <v>0</v>
      </c>
      <c r="S549" s="9"/>
      <c r="T549" s="9"/>
      <c r="U549" s="9">
        <f t="shared" si="112"/>
        <v>500000</v>
      </c>
      <c r="V549" s="9">
        <v>500000</v>
      </c>
      <c r="W549" s="9"/>
      <c r="X549" s="9">
        <f t="shared" si="113"/>
        <v>0</v>
      </c>
      <c r="Y549" s="9"/>
      <c r="Z549" s="9"/>
      <c r="AA549" s="10">
        <f t="shared" si="114"/>
        <v>0</v>
      </c>
      <c r="AB549" s="11">
        <v>45758</v>
      </c>
    </row>
    <row r="550" spans="1:28" ht="15.75" hidden="1" x14ac:dyDescent="0.25">
      <c r="A550" s="39">
        <v>45758</v>
      </c>
      <c r="B550" s="33" t="s">
        <v>105</v>
      </c>
      <c r="C550" s="33"/>
      <c r="D550" s="33" t="s">
        <v>41</v>
      </c>
      <c r="E550" s="33" t="s">
        <v>523</v>
      </c>
      <c r="F550" s="33">
        <v>1</v>
      </c>
      <c r="G550" s="33" t="s">
        <v>25</v>
      </c>
      <c r="H550" s="33">
        <v>700000</v>
      </c>
      <c r="I550" s="20">
        <f t="shared" si="96"/>
        <v>700000</v>
      </c>
      <c r="J550" s="37" t="s">
        <v>241</v>
      </c>
      <c r="K550" s="20"/>
      <c r="L550" s="9">
        <f t="shared" si="109"/>
        <v>0</v>
      </c>
      <c r="M550" s="9"/>
      <c r="N550" s="9"/>
      <c r="O550" s="9">
        <f t="shared" si="110"/>
        <v>0</v>
      </c>
      <c r="P550" s="9"/>
      <c r="Q550" s="9"/>
      <c r="R550" s="9">
        <f t="shared" si="111"/>
        <v>0</v>
      </c>
      <c r="S550" s="9"/>
      <c r="T550" s="9"/>
      <c r="U550" s="9">
        <f t="shared" si="112"/>
        <v>700000</v>
      </c>
      <c r="V550" s="9">
        <v>700000</v>
      </c>
      <c r="W550" s="9"/>
      <c r="X550" s="9">
        <f t="shared" si="113"/>
        <v>0</v>
      </c>
      <c r="Y550" s="9"/>
      <c r="Z550" s="9"/>
      <c r="AA550" s="10">
        <f t="shared" si="114"/>
        <v>0</v>
      </c>
      <c r="AB550" s="11">
        <v>45758</v>
      </c>
    </row>
    <row r="551" spans="1:28" ht="15.75" hidden="1" x14ac:dyDescent="0.25">
      <c r="A551" s="32">
        <v>45758</v>
      </c>
      <c r="B551" s="33" t="s">
        <v>631</v>
      </c>
      <c r="C551" s="33"/>
      <c r="D551" s="33" t="s">
        <v>31</v>
      </c>
      <c r="E551" s="33" t="s">
        <v>117</v>
      </c>
      <c r="F551" s="33">
        <v>96.6</v>
      </c>
      <c r="G551" s="33" t="s">
        <v>51</v>
      </c>
      <c r="H551" s="33">
        <v>107000</v>
      </c>
      <c r="I551" s="20">
        <f t="shared" si="96"/>
        <v>10336200</v>
      </c>
      <c r="J551" s="37" t="s">
        <v>240</v>
      </c>
      <c r="K551" s="20"/>
      <c r="L551" s="9">
        <f t="shared" si="109"/>
        <v>0</v>
      </c>
      <c r="M551" s="9"/>
      <c r="N551" s="9"/>
      <c r="O551" s="9">
        <f t="shared" si="110"/>
        <v>10336200</v>
      </c>
      <c r="P551" s="9">
        <v>10336200</v>
      </c>
      <c r="Q551" s="9"/>
      <c r="R551" s="9">
        <f t="shared" si="111"/>
        <v>0</v>
      </c>
      <c r="S551" s="9"/>
      <c r="T551" s="9"/>
      <c r="U551" s="9">
        <f t="shared" si="112"/>
        <v>0</v>
      </c>
      <c r="V551" s="9"/>
      <c r="W551" s="9"/>
      <c r="X551" s="9">
        <f t="shared" si="113"/>
        <v>0</v>
      </c>
      <c r="Y551" s="9"/>
      <c r="Z551" s="9"/>
      <c r="AA551" s="10">
        <f t="shared" si="114"/>
        <v>0</v>
      </c>
      <c r="AB551" s="11">
        <v>45761</v>
      </c>
    </row>
    <row r="552" spans="1:28" ht="15.75" hidden="1" x14ac:dyDescent="0.25">
      <c r="A552" s="39">
        <v>45758</v>
      </c>
      <c r="B552" s="33" t="s">
        <v>913</v>
      </c>
      <c r="C552" s="33"/>
      <c r="D552" s="33" t="s">
        <v>31</v>
      </c>
      <c r="E552" s="33" t="s">
        <v>64</v>
      </c>
      <c r="F552" s="33">
        <v>3</v>
      </c>
      <c r="G552" s="33" t="s">
        <v>33</v>
      </c>
      <c r="H552" s="33">
        <v>150000</v>
      </c>
      <c r="I552" s="20">
        <f t="shared" si="96"/>
        <v>450000</v>
      </c>
      <c r="J552" s="37" t="s">
        <v>241</v>
      </c>
      <c r="K552" s="20"/>
      <c r="L552" s="9">
        <f t="shared" si="109"/>
        <v>0</v>
      </c>
      <c r="M552" s="9"/>
      <c r="N552" s="9"/>
      <c r="O552" s="9">
        <f t="shared" si="110"/>
        <v>0</v>
      </c>
      <c r="P552" s="9"/>
      <c r="Q552" s="9"/>
      <c r="R552" s="9">
        <f t="shared" si="111"/>
        <v>0</v>
      </c>
      <c r="S552" s="9"/>
      <c r="T552" s="9"/>
      <c r="U552" s="9">
        <f t="shared" si="112"/>
        <v>450000</v>
      </c>
      <c r="V552" s="9">
        <v>450000</v>
      </c>
      <c r="W552" s="9"/>
      <c r="X552" s="9">
        <f t="shared" si="113"/>
        <v>0</v>
      </c>
      <c r="Y552" s="9"/>
      <c r="Z552" s="9"/>
      <c r="AA552" s="10">
        <f t="shared" si="114"/>
        <v>0</v>
      </c>
      <c r="AB552" s="11">
        <v>45758</v>
      </c>
    </row>
    <row r="553" spans="1:28" ht="15.75" hidden="1" x14ac:dyDescent="0.25">
      <c r="A553" s="32">
        <v>45758</v>
      </c>
      <c r="B553" s="33" t="s">
        <v>492</v>
      </c>
      <c r="C553" s="33"/>
      <c r="D553" s="33" t="s">
        <v>31</v>
      </c>
      <c r="E553" s="33" t="s">
        <v>552</v>
      </c>
      <c r="F553" s="33">
        <v>1</v>
      </c>
      <c r="G553" s="33" t="s">
        <v>33</v>
      </c>
      <c r="H553" s="33">
        <v>450000</v>
      </c>
      <c r="I553" s="20">
        <f t="shared" ref="I553:I587" si="115">F553*H553</f>
        <v>450000</v>
      </c>
      <c r="J553" s="34" t="s">
        <v>26</v>
      </c>
      <c r="K553" s="20"/>
      <c r="L553" s="9">
        <f t="shared" si="109"/>
        <v>0</v>
      </c>
      <c r="M553" s="9"/>
      <c r="N553" s="9"/>
      <c r="O553" s="9">
        <f t="shared" si="110"/>
        <v>0</v>
      </c>
      <c r="P553" s="9"/>
      <c r="Q553" s="9"/>
      <c r="R553" s="9">
        <f t="shared" si="111"/>
        <v>0</v>
      </c>
      <c r="S553" s="9"/>
      <c r="T553" s="9"/>
      <c r="U553" s="9">
        <f t="shared" si="112"/>
        <v>0</v>
      </c>
      <c r="V553" s="9"/>
      <c r="W553" s="9"/>
      <c r="X553" s="9">
        <f t="shared" si="113"/>
        <v>0</v>
      </c>
      <c r="Y553" s="9"/>
      <c r="Z553" s="9"/>
      <c r="AA553" s="10">
        <f t="shared" si="114"/>
        <v>450000</v>
      </c>
      <c r="AB553" s="11"/>
    </row>
    <row r="554" spans="1:28" ht="15.75" hidden="1" x14ac:dyDescent="0.25">
      <c r="A554" s="39">
        <v>45759</v>
      </c>
      <c r="B554" s="35" t="s">
        <v>217</v>
      </c>
      <c r="C554" s="35"/>
      <c r="D554" s="35" t="s">
        <v>41</v>
      </c>
      <c r="E554" s="35" t="s">
        <v>646</v>
      </c>
      <c r="F554" s="35">
        <v>300</v>
      </c>
      <c r="G554" s="35" t="s">
        <v>29</v>
      </c>
      <c r="H554" s="35">
        <v>2720</v>
      </c>
      <c r="I554" s="27">
        <f t="shared" si="115"/>
        <v>816000</v>
      </c>
      <c r="J554" s="36" t="s">
        <v>26</v>
      </c>
      <c r="K554" s="20"/>
      <c r="L554" s="9">
        <f t="shared" si="109"/>
        <v>0</v>
      </c>
      <c r="M554" s="9"/>
      <c r="N554" s="9"/>
      <c r="O554" s="9">
        <f t="shared" si="110"/>
        <v>0</v>
      </c>
      <c r="P554" s="9"/>
      <c r="Q554" s="9"/>
      <c r="R554" s="9">
        <f t="shared" si="111"/>
        <v>0</v>
      </c>
      <c r="S554" s="9"/>
      <c r="T554" s="9"/>
      <c r="U554" s="9">
        <f t="shared" si="112"/>
        <v>0</v>
      </c>
      <c r="V554" s="9"/>
      <c r="W554" s="9"/>
      <c r="X554" s="9">
        <f t="shared" si="113"/>
        <v>0</v>
      </c>
      <c r="Y554" s="9"/>
      <c r="Z554" s="9"/>
      <c r="AA554" s="10">
        <f t="shared" si="114"/>
        <v>816000</v>
      </c>
      <c r="AB554" s="11"/>
    </row>
    <row r="555" spans="1:28" ht="15.75" hidden="1" x14ac:dyDescent="0.25">
      <c r="A555" s="39">
        <v>45759</v>
      </c>
      <c r="B555" s="33" t="s">
        <v>204</v>
      </c>
      <c r="C555" s="33"/>
      <c r="D555" s="33" t="s">
        <v>31</v>
      </c>
      <c r="E555" s="33" t="s">
        <v>132</v>
      </c>
      <c r="F555" s="33">
        <v>200</v>
      </c>
      <c r="G555" s="35" t="s">
        <v>51</v>
      </c>
      <c r="H555" s="33">
        <v>83200</v>
      </c>
      <c r="I555" s="20">
        <f t="shared" si="115"/>
        <v>16640000</v>
      </c>
      <c r="J555" s="34" t="s">
        <v>26</v>
      </c>
      <c r="K555" s="20"/>
      <c r="L555" s="9">
        <f t="shared" si="109"/>
        <v>0</v>
      </c>
      <c r="M555" s="9"/>
      <c r="N555" s="9"/>
      <c r="O555" s="9">
        <f t="shared" si="110"/>
        <v>0</v>
      </c>
      <c r="P555" s="9"/>
      <c r="Q555" s="9"/>
      <c r="R555" s="9">
        <f t="shared" si="111"/>
        <v>0</v>
      </c>
      <c r="S555" s="9"/>
      <c r="T555" s="9"/>
      <c r="U555" s="9">
        <f t="shared" si="112"/>
        <v>0</v>
      </c>
      <c r="V555" s="9"/>
      <c r="W555" s="9"/>
      <c r="X555" s="9">
        <f t="shared" si="113"/>
        <v>0</v>
      </c>
      <c r="Y555" s="9"/>
      <c r="Z555" s="9"/>
      <c r="AA555" s="10">
        <f t="shared" si="114"/>
        <v>16640000</v>
      </c>
      <c r="AB555" s="11"/>
    </row>
    <row r="556" spans="1:28" ht="15.75" hidden="1" x14ac:dyDescent="0.25">
      <c r="A556" s="39">
        <v>45759</v>
      </c>
      <c r="B556" s="33" t="s">
        <v>204</v>
      </c>
      <c r="C556" s="33"/>
      <c r="D556" s="33" t="s">
        <v>31</v>
      </c>
      <c r="E556" s="33" t="s">
        <v>205</v>
      </c>
      <c r="F556" s="33">
        <v>100</v>
      </c>
      <c r="G556" s="35" t="s">
        <v>51</v>
      </c>
      <c r="H556" s="33">
        <v>83200</v>
      </c>
      <c r="I556" s="20">
        <f t="shared" si="115"/>
        <v>8320000</v>
      </c>
      <c r="J556" s="34" t="s">
        <v>26</v>
      </c>
      <c r="K556" s="20"/>
      <c r="L556" s="9">
        <f t="shared" si="109"/>
        <v>0</v>
      </c>
      <c r="M556" s="9"/>
      <c r="N556" s="9"/>
      <c r="O556" s="9">
        <f t="shared" si="110"/>
        <v>0</v>
      </c>
      <c r="P556" s="9"/>
      <c r="Q556" s="9"/>
      <c r="R556" s="9">
        <f t="shared" si="111"/>
        <v>0</v>
      </c>
      <c r="S556" s="9"/>
      <c r="T556" s="9"/>
      <c r="U556" s="9">
        <f t="shared" si="112"/>
        <v>0</v>
      </c>
      <c r="V556" s="9"/>
      <c r="W556" s="9"/>
      <c r="X556" s="9">
        <f t="shared" si="113"/>
        <v>0</v>
      </c>
      <c r="Y556" s="9"/>
      <c r="Z556" s="9"/>
      <c r="AA556" s="10">
        <f t="shared" si="114"/>
        <v>8320000</v>
      </c>
      <c r="AB556" s="11"/>
    </row>
    <row r="557" spans="1:28" ht="15.75" hidden="1" x14ac:dyDescent="0.25">
      <c r="A557" s="39">
        <v>45759</v>
      </c>
      <c r="B557" s="33" t="s">
        <v>880</v>
      </c>
      <c r="C557" s="33"/>
      <c r="D557" s="33" t="s">
        <v>31</v>
      </c>
      <c r="E557" s="33" t="s">
        <v>132</v>
      </c>
      <c r="F557" s="33">
        <v>25</v>
      </c>
      <c r="G557" s="33" t="s">
        <v>51</v>
      </c>
      <c r="H557" s="33">
        <v>104000</v>
      </c>
      <c r="I557" s="20">
        <f t="shared" si="115"/>
        <v>2600000</v>
      </c>
      <c r="J557" s="37" t="s">
        <v>241</v>
      </c>
      <c r="K557" s="20"/>
      <c r="L557" s="9">
        <f t="shared" si="109"/>
        <v>2600000</v>
      </c>
      <c r="M557" s="9">
        <v>2600000</v>
      </c>
      <c r="N557" s="9"/>
      <c r="O557" s="9">
        <f t="shared" si="110"/>
        <v>0</v>
      </c>
      <c r="P557" s="9"/>
      <c r="Q557" s="9"/>
      <c r="R557" s="9">
        <f t="shared" si="111"/>
        <v>0</v>
      </c>
      <c r="S557" s="9"/>
      <c r="T557" s="9"/>
      <c r="U557" s="9">
        <f t="shared" si="112"/>
        <v>0</v>
      </c>
      <c r="V557" s="9"/>
      <c r="W557" s="9"/>
      <c r="X557" s="9">
        <f t="shared" si="113"/>
        <v>0</v>
      </c>
      <c r="Y557" s="9"/>
      <c r="Z557" s="9"/>
      <c r="AA557" s="10">
        <f t="shared" si="114"/>
        <v>0</v>
      </c>
      <c r="AB557" s="11">
        <v>45759</v>
      </c>
    </row>
    <row r="558" spans="1:28" ht="15.75" hidden="1" x14ac:dyDescent="0.25">
      <c r="A558" s="39">
        <v>45759</v>
      </c>
      <c r="B558" s="33" t="s">
        <v>109</v>
      </c>
      <c r="C558" s="33"/>
      <c r="D558" s="33" t="s">
        <v>31</v>
      </c>
      <c r="E558" s="33" t="s">
        <v>110</v>
      </c>
      <c r="F558" s="33">
        <v>2400</v>
      </c>
      <c r="G558" s="33" t="s">
        <v>29</v>
      </c>
      <c r="H558" s="33">
        <v>1800</v>
      </c>
      <c r="I558" s="20">
        <f t="shared" si="115"/>
        <v>4320000</v>
      </c>
      <c r="J558" s="37" t="s">
        <v>241</v>
      </c>
      <c r="K558" s="20"/>
      <c r="L558" s="9">
        <f t="shared" si="109"/>
        <v>4320000</v>
      </c>
      <c r="M558" s="9">
        <v>4320000</v>
      </c>
      <c r="N558" s="9"/>
      <c r="O558" s="9">
        <f t="shared" si="110"/>
        <v>0</v>
      </c>
      <c r="P558" s="9"/>
      <c r="Q558" s="9"/>
      <c r="R558" s="9">
        <f t="shared" si="111"/>
        <v>0</v>
      </c>
      <c r="S558" s="9"/>
      <c r="T558" s="9"/>
      <c r="U558" s="9">
        <f t="shared" si="112"/>
        <v>0</v>
      </c>
      <c r="V558" s="9"/>
      <c r="W558" s="9"/>
      <c r="X558" s="9">
        <f t="shared" si="113"/>
        <v>0</v>
      </c>
      <c r="Y558" s="9"/>
      <c r="Z558" s="9"/>
      <c r="AA558" s="10">
        <f t="shared" si="114"/>
        <v>0</v>
      </c>
      <c r="AB558" s="11">
        <v>45759</v>
      </c>
    </row>
    <row r="559" spans="1:28" ht="15.75" hidden="1" x14ac:dyDescent="0.25">
      <c r="A559" s="39">
        <v>45759</v>
      </c>
      <c r="B559" s="33" t="s">
        <v>109</v>
      </c>
      <c r="C559" s="33"/>
      <c r="D559" s="33" t="s">
        <v>31</v>
      </c>
      <c r="E559" s="33" t="s">
        <v>99</v>
      </c>
      <c r="F559" s="33">
        <v>1</v>
      </c>
      <c r="G559" s="33" t="s">
        <v>25</v>
      </c>
      <c r="H559" s="33">
        <v>480000</v>
      </c>
      <c r="I559" s="20">
        <f t="shared" si="115"/>
        <v>480000</v>
      </c>
      <c r="J559" s="37" t="s">
        <v>241</v>
      </c>
      <c r="K559" s="20"/>
      <c r="L559" s="9">
        <f t="shared" si="109"/>
        <v>480000</v>
      </c>
      <c r="M559" s="9">
        <v>480000</v>
      </c>
      <c r="N559" s="9"/>
      <c r="O559" s="9">
        <f t="shared" si="110"/>
        <v>0</v>
      </c>
      <c r="P559" s="9"/>
      <c r="Q559" s="9"/>
      <c r="R559" s="9">
        <f t="shared" si="111"/>
        <v>0</v>
      </c>
      <c r="S559" s="9"/>
      <c r="T559" s="9"/>
      <c r="U559" s="9">
        <f t="shared" si="112"/>
        <v>0</v>
      </c>
      <c r="V559" s="9"/>
      <c r="W559" s="9"/>
      <c r="X559" s="9">
        <f t="shared" si="113"/>
        <v>0</v>
      </c>
      <c r="Y559" s="9"/>
      <c r="Z559" s="9"/>
      <c r="AA559" s="10">
        <f t="shared" si="114"/>
        <v>0</v>
      </c>
      <c r="AB559" s="11">
        <v>45759</v>
      </c>
    </row>
    <row r="560" spans="1:28" ht="15.75" hidden="1" x14ac:dyDescent="0.25">
      <c r="A560" s="39">
        <v>45759</v>
      </c>
      <c r="B560" s="33" t="s">
        <v>109</v>
      </c>
      <c r="C560" s="33"/>
      <c r="D560" s="33" t="s">
        <v>31</v>
      </c>
      <c r="E560" s="33" t="s">
        <v>28</v>
      </c>
      <c r="F560" s="33">
        <v>600</v>
      </c>
      <c r="G560" s="33" t="s">
        <v>29</v>
      </c>
      <c r="H560" s="33">
        <v>2700</v>
      </c>
      <c r="I560" s="20">
        <f t="shared" si="115"/>
        <v>1620000</v>
      </c>
      <c r="J560" s="37" t="s">
        <v>241</v>
      </c>
      <c r="K560" s="20"/>
      <c r="L560" s="9">
        <f t="shared" si="109"/>
        <v>1620000</v>
      </c>
      <c r="M560" s="9">
        <v>1620000</v>
      </c>
      <c r="N560" s="9"/>
      <c r="O560" s="9">
        <f t="shared" si="110"/>
        <v>0</v>
      </c>
      <c r="P560" s="9"/>
      <c r="Q560" s="9"/>
      <c r="R560" s="9">
        <f t="shared" si="111"/>
        <v>0</v>
      </c>
      <c r="S560" s="9"/>
      <c r="T560" s="9"/>
      <c r="U560" s="9">
        <f t="shared" si="112"/>
        <v>0</v>
      </c>
      <c r="V560" s="9"/>
      <c r="W560" s="9"/>
      <c r="X560" s="9">
        <f t="shared" si="113"/>
        <v>0</v>
      </c>
      <c r="Y560" s="9"/>
      <c r="Z560" s="9"/>
      <c r="AA560" s="10">
        <f t="shared" si="114"/>
        <v>0</v>
      </c>
      <c r="AB560" s="11">
        <v>45759</v>
      </c>
    </row>
    <row r="561" spans="1:28" ht="15.75" hidden="1" x14ac:dyDescent="0.25">
      <c r="A561" s="39">
        <v>45759</v>
      </c>
      <c r="B561" s="33" t="s">
        <v>109</v>
      </c>
      <c r="C561" s="33"/>
      <c r="D561" s="33" t="s">
        <v>31</v>
      </c>
      <c r="E561" s="33" t="s">
        <v>234</v>
      </c>
      <c r="F561" s="33">
        <v>10</v>
      </c>
      <c r="G561" s="33" t="s">
        <v>51</v>
      </c>
      <c r="H561" s="33">
        <v>90000</v>
      </c>
      <c r="I561" s="20">
        <f t="shared" si="115"/>
        <v>900000</v>
      </c>
      <c r="J561" s="37" t="s">
        <v>241</v>
      </c>
      <c r="K561" s="20"/>
      <c r="L561" s="9">
        <f t="shared" si="109"/>
        <v>30000</v>
      </c>
      <c r="M561" s="9">
        <v>30000</v>
      </c>
      <c r="N561" s="9"/>
      <c r="O561" s="9">
        <f t="shared" si="110"/>
        <v>0</v>
      </c>
      <c r="P561" s="9"/>
      <c r="Q561" s="9"/>
      <c r="R561" s="9">
        <f t="shared" si="111"/>
        <v>0</v>
      </c>
      <c r="S561" s="9"/>
      <c r="T561" s="9"/>
      <c r="U561" s="9">
        <f t="shared" si="112"/>
        <v>870000</v>
      </c>
      <c r="V561" s="9">
        <v>870000</v>
      </c>
      <c r="W561" s="9"/>
      <c r="X561" s="9">
        <f t="shared" si="113"/>
        <v>0</v>
      </c>
      <c r="Y561" s="9"/>
      <c r="Z561" s="9"/>
      <c r="AA561" s="10">
        <f t="shared" si="114"/>
        <v>0</v>
      </c>
      <c r="AB561" s="11">
        <v>45759</v>
      </c>
    </row>
    <row r="562" spans="1:28" ht="15.75" hidden="1" x14ac:dyDescent="0.25">
      <c r="A562" s="39">
        <v>45759</v>
      </c>
      <c r="B562" s="33" t="s">
        <v>109</v>
      </c>
      <c r="C562" s="33"/>
      <c r="D562" s="33" t="s">
        <v>31</v>
      </c>
      <c r="E562" s="33" t="s">
        <v>236</v>
      </c>
      <c r="F562" s="33">
        <v>10</v>
      </c>
      <c r="G562" s="33" t="s">
        <v>51</v>
      </c>
      <c r="H562" s="33">
        <v>90000</v>
      </c>
      <c r="I562" s="20">
        <f t="shared" si="115"/>
        <v>900000</v>
      </c>
      <c r="J562" s="37" t="s">
        <v>241</v>
      </c>
      <c r="K562" s="20"/>
      <c r="L562" s="9">
        <f t="shared" si="109"/>
        <v>0</v>
      </c>
      <c r="M562" s="9"/>
      <c r="N562" s="9"/>
      <c r="O562" s="9">
        <f t="shared" si="110"/>
        <v>0</v>
      </c>
      <c r="P562" s="9"/>
      <c r="Q562" s="9"/>
      <c r="R562" s="9">
        <f t="shared" si="111"/>
        <v>0</v>
      </c>
      <c r="S562" s="9"/>
      <c r="T562" s="9"/>
      <c r="U562" s="9">
        <f t="shared" si="112"/>
        <v>900000</v>
      </c>
      <c r="V562" s="9">
        <v>900000</v>
      </c>
      <c r="W562" s="9"/>
      <c r="X562" s="9">
        <f t="shared" si="113"/>
        <v>0</v>
      </c>
      <c r="Y562" s="9"/>
      <c r="Z562" s="9"/>
      <c r="AA562" s="10">
        <f t="shared" si="114"/>
        <v>0</v>
      </c>
      <c r="AB562" s="11">
        <v>45759</v>
      </c>
    </row>
    <row r="563" spans="1:28" ht="15.75" hidden="1" x14ac:dyDescent="0.25">
      <c r="A563" s="39">
        <v>45759</v>
      </c>
      <c r="B563" s="33" t="s">
        <v>109</v>
      </c>
      <c r="C563" s="33"/>
      <c r="D563" s="33" t="s">
        <v>31</v>
      </c>
      <c r="E563" s="33" t="s">
        <v>237</v>
      </c>
      <c r="F563" s="33">
        <v>10</v>
      </c>
      <c r="G563" s="33" t="s">
        <v>51</v>
      </c>
      <c r="H563" s="33">
        <v>90000</v>
      </c>
      <c r="I563" s="20">
        <f t="shared" si="115"/>
        <v>900000</v>
      </c>
      <c r="J563" s="37" t="s">
        <v>241</v>
      </c>
      <c r="K563" s="20"/>
      <c r="L563" s="9">
        <f t="shared" si="109"/>
        <v>0</v>
      </c>
      <c r="M563" s="9"/>
      <c r="N563" s="9"/>
      <c r="O563" s="9">
        <f t="shared" si="110"/>
        <v>0</v>
      </c>
      <c r="P563" s="9"/>
      <c r="Q563" s="9"/>
      <c r="R563" s="9">
        <f t="shared" si="111"/>
        <v>0</v>
      </c>
      <c r="S563" s="9"/>
      <c r="T563" s="9"/>
      <c r="U563" s="9">
        <f t="shared" si="112"/>
        <v>900000</v>
      </c>
      <c r="V563" s="9">
        <v>900000</v>
      </c>
      <c r="W563" s="9"/>
      <c r="X563" s="9">
        <f t="shared" si="113"/>
        <v>0</v>
      </c>
      <c r="Y563" s="9"/>
      <c r="Z563" s="9"/>
      <c r="AA563" s="10">
        <f t="shared" si="114"/>
        <v>0</v>
      </c>
      <c r="AB563" s="11">
        <v>45759</v>
      </c>
    </row>
    <row r="564" spans="1:28" ht="15.75" hidden="1" x14ac:dyDescent="0.25">
      <c r="A564" s="32">
        <v>45759</v>
      </c>
      <c r="B564" s="33" t="s">
        <v>109</v>
      </c>
      <c r="C564" s="33"/>
      <c r="D564" s="33" t="s">
        <v>31</v>
      </c>
      <c r="E564" s="33" t="s">
        <v>166</v>
      </c>
      <c r="F564" s="33">
        <v>1</v>
      </c>
      <c r="G564" s="33" t="s">
        <v>23</v>
      </c>
      <c r="H564" s="33">
        <v>400000</v>
      </c>
      <c r="I564" s="20">
        <f t="shared" si="115"/>
        <v>400000</v>
      </c>
      <c r="J564" s="16" t="s">
        <v>43</v>
      </c>
      <c r="K564" s="20"/>
      <c r="L564" s="9">
        <f t="shared" si="109"/>
        <v>0</v>
      </c>
      <c r="M564" s="9"/>
      <c r="N564" s="9"/>
      <c r="O564" s="9">
        <f t="shared" si="110"/>
        <v>0</v>
      </c>
      <c r="P564" s="9"/>
      <c r="Q564" s="9"/>
      <c r="R564" s="9">
        <f t="shared" si="111"/>
        <v>0</v>
      </c>
      <c r="S564" s="9"/>
      <c r="T564" s="9"/>
      <c r="U564" s="9">
        <f t="shared" si="112"/>
        <v>330000</v>
      </c>
      <c r="V564" s="9">
        <v>330000</v>
      </c>
      <c r="W564" s="9"/>
      <c r="X564" s="9">
        <f t="shared" si="113"/>
        <v>0</v>
      </c>
      <c r="Y564" s="9"/>
      <c r="Z564" s="9"/>
      <c r="AA564" s="10">
        <f t="shared" si="114"/>
        <v>70000</v>
      </c>
      <c r="AB564" s="11">
        <v>45759</v>
      </c>
    </row>
    <row r="565" spans="1:28" ht="15.75" hidden="1" x14ac:dyDescent="0.25">
      <c r="A565" s="39">
        <v>45759</v>
      </c>
      <c r="B565" s="33" t="s">
        <v>914</v>
      </c>
      <c r="C565" s="33"/>
      <c r="D565" s="33" t="s">
        <v>31</v>
      </c>
      <c r="E565" s="33" t="s">
        <v>394</v>
      </c>
      <c r="F565" s="33">
        <v>2</v>
      </c>
      <c r="G565" s="33" t="s">
        <v>51</v>
      </c>
      <c r="H565" s="33">
        <v>300000</v>
      </c>
      <c r="I565" s="20">
        <f t="shared" si="115"/>
        <v>600000</v>
      </c>
      <c r="J565" s="37" t="s">
        <v>241</v>
      </c>
      <c r="K565" s="20"/>
      <c r="L565" s="9">
        <f t="shared" si="109"/>
        <v>600000</v>
      </c>
      <c r="M565" s="9">
        <v>600000</v>
      </c>
      <c r="N565" s="9"/>
      <c r="O565" s="9">
        <f t="shared" si="110"/>
        <v>0</v>
      </c>
      <c r="P565" s="9"/>
      <c r="Q565" s="9"/>
      <c r="R565" s="9">
        <f t="shared" si="111"/>
        <v>0</v>
      </c>
      <c r="S565" s="9"/>
      <c r="T565" s="9"/>
      <c r="U565" s="9">
        <f t="shared" si="112"/>
        <v>0</v>
      </c>
      <c r="V565" s="9"/>
      <c r="W565" s="9"/>
      <c r="X565" s="9">
        <f t="shared" si="113"/>
        <v>0</v>
      </c>
      <c r="Y565" s="9"/>
      <c r="Z565" s="9"/>
      <c r="AA565" s="10">
        <f t="shared" si="114"/>
        <v>0</v>
      </c>
      <c r="AB565" s="11">
        <v>45759</v>
      </c>
    </row>
    <row r="566" spans="1:28" ht="15.75" hidden="1" x14ac:dyDescent="0.25">
      <c r="A566" s="32">
        <v>45759</v>
      </c>
      <c r="B566" s="33" t="s">
        <v>374</v>
      </c>
      <c r="C566" s="33"/>
      <c r="D566" s="33" t="s">
        <v>31</v>
      </c>
      <c r="E566" s="33" t="s">
        <v>28</v>
      </c>
      <c r="F566" s="33">
        <v>2000</v>
      </c>
      <c r="G566" s="33" t="s">
        <v>29</v>
      </c>
      <c r="H566" s="33">
        <v>2700</v>
      </c>
      <c r="I566" s="20">
        <f t="shared" si="115"/>
        <v>5400000</v>
      </c>
      <c r="J566" s="37" t="s">
        <v>240</v>
      </c>
      <c r="K566" s="20"/>
      <c r="L566" s="9">
        <f t="shared" si="109"/>
        <v>0</v>
      </c>
      <c r="M566" s="9"/>
      <c r="N566" s="9"/>
      <c r="O566" s="9">
        <f t="shared" si="110"/>
        <v>5400000</v>
      </c>
      <c r="P566" s="9">
        <v>5400000</v>
      </c>
      <c r="Q566" s="9"/>
      <c r="R566" s="9">
        <f t="shared" si="111"/>
        <v>0</v>
      </c>
      <c r="S566" s="9"/>
      <c r="T566" s="9"/>
      <c r="U566" s="9">
        <f t="shared" si="112"/>
        <v>0</v>
      </c>
      <c r="V566" s="9"/>
      <c r="W566" s="9"/>
      <c r="X566" s="9">
        <f t="shared" si="113"/>
        <v>0</v>
      </c>
      <c r="Y566" s="9"/>
      <c r="Z566" s="9"/>
      <c r="AA566" s="10">
        <f t="shared" si="114"/>
        <v>0</v>
      </c>
      <c r="AB566" s="11">
        <v>45762</v>
      </c>
    </row>
    <row r="567" spans="1:28" ht="15.75" hidden="1" x14ac:dyDescent="0.25">
      <c r="A567" s="39">
        <v>45761</v>
      </c>
      <c r="B567" s="35" t="s">
        <v>255</v>
      </c>
      <c r="C567" s="35"/>
      <c r="D567" s="35" t="s">
        <v>31</v>
      </c>
      <c r="E567" s="35" t="s">
        <v>304</v>
      </c>
      <c r="F567" s="35">
        <v>65.5</v>
      </c>
      <c r="G567" s="35" t="s">
        <v>51</v>
      </c>
      <c r="H567" s="35">
        <v>47000</v>
      </c>
      <c r="I567" s="20">
        <f t="shared" si="115"/>
        <v>3078500</v>
      </c>
      <c r="J567" s="41" t="s">
        <v>241</v>
      </c>
      <c r="K567" s="20"/>
      <c r="L567" s="9">
        <f t="shared" ref="L567:L587" si="116">M567+N567</f>
        <v>3078500</v>
      </c>
      <c r="M567" s="9">
        <v>3078500</v>
      </c>
      <c r="N567" s="9"/>
      <c r="O567" s="9">
        <f t="shared" ref="O567:O587" si="117">P567+Q567</f>
        <v>0</v>
      </c>
      <c r="P567" s="9"/>
      <c r="Q567" s="9"/>
      <c r="R567" s="9">
        <f t="shared" ref="R567:R587" si="118">S567+T567</f>
        <v>0</v>
      </c>
      <c r="S567" s="9"/>
      <c r="T567" s="9"/>
      <c r="U567" s="9">
        <f t="shared" ref="U567:U587" si="119">V567+W567</f>
        <v>0</v>
      </c>
      <c r="V567" s="9"/>
      <c r="W567" s="9"/>
      <c r="X567" s="9">
        <f t="shared" ref="X567:X587" si="120">Y567+Z567</f>
        <v>0</v>
      </c>
      <c r="Y567" s="9"/>
      <c r="Z567" s="9"/>
      <c r="AA567" s="10">
        <f t="shared" ref="AA567:AA587" si="121">C567+I567-L567-O567-U567-X567-R567</f>
        <v>0</v>
      </c>
      <c r="AB567" s="11">
        <v>45761</v>
      </c>
    </row>
    <row r="568" spans="1:28" ht="15.75" hidden="1" x14ac:dyDescent="0.25">
      <c r="A568" s="39">
        <v>45761</v>
      </c>
      <c r="B568" s="35" t="s">
        <v>255</v>
      </c>
      <c r="C568" s="33"/>
      <c r="D568" s="35" t="s">
        <v>31</v>
      </c>
      <c r="E568" s="33" t="s">
        <v>143</v>
      </c>
      <c r="F568" s="33">
        <v>54</v>
      </c>
      <c r="G568" s="33" t="s">
        <v>51</v>
      </c>
      <c r="H568" s="33">
        <v>47000</v>
      </c>
      <c r="I568" s="20">
        <f t="shared" si="115"/>
        <v>2538000</v>
      </c>
      <c r="J568" s="37" t="s">
        <v>241</v>
      </c>
      <c r="K568" s="20"/>
      <c r="L568" s="9">
        <f t="shared" si="116"/>
        <v>2538000</v>
      </c>
      <c r="M568" s="9">
        <v>2102000</v>
      </c>
      <c r="N568" s="9">
        <v>436000</v>
      </c>
      <c r="O568" s="9">
        <f t="shared" si="117"/>
        <v>0</v>
      </c>
      <c r="P568" s="9"/>
      <c r="Q568" s="9"/>
      <c r="R568" s="9">
        <f t="shared" si="118"/>
        <v>0</v>
      </c>
      <c r="S568" s="9"/>
      <c r="T568" s="9"/>
      <c r="U568" s="9">
        <f t="shared" si="119"/>
        <v>0</v>
      </c>
      <c r="V568" s="9"/>
      <c r="W568" s="9"/>
      <c r="X568" s="9">
        <f t="shared" si="120"/>
        <v>0</v>
      </c>
      <c r="Y568" s="9"/>
      <c r="Z568" s="9"/>
      <c r="AA568" s="10">
        <f t="shared" si="121"/>
        <v>0</v>
      </c>
      <c r="AB568" s="11">
        <v>45761</v>
      </c>
    </row>
    <row r="569" spans="1:28" ht="15.75" hidden="1" x14ac:dyDescent="0.25">
      <c r="A569" s="39">
        <v>45761</v>
      </c>
      <c r="B569" s="33" t="s">
        <v>121</v>
      </c>
      <c r="C569" s="33"/>
      <c r="D569" s="35" t="s">
        <v>31</v>
      </c>
      <c r="E569" s="33" t="s">
        <v>297</v>
      </c>
      <c r="F569" s="33">
        <v>3000</v>
      </c>
      <c r="G569" s="33" t="s">
        <v>29</v>
      </c>
      <c r="H569" s="33">
        <v>2000</v>
      </c>
      <c r="I569" s="20">
        <f t="shared" si="115"/>
        <v>6000000</v>
      </c>
      <c r="J569" s="37" t="s">
        <v>240</v>
      </c>
      <c r="K569" s="20"/>
      <c r="L569" s="9">
        <f t="shared" si="116"/>
        <v>0</v>
      </c>
      <c r="M569" s="9"/>
      <c r="N569" s="9"/>
      <c r="O569" s="9">
        <f t="shared" si="117"/>
        <v>6000000</v>
      </c>
      <c r="P569" s="9">
        <v>6000000</v>
      </c>
      <c r="Q569" s="9"/>
      <c r="R569" s="9">
        <f t="shared" si="118"/>
        <v>0</v>
      </c>
      <c r="S569" s="9"/>
      <c r="T569" s="9"/>
      <c r="U569" s="9">
        <f t="shared" si="119"/>
        <v>0</v>
      </c>
      <c r="V569" s="9"/>
      <c r="W569" s="9"/>
      <c r="X569" s="9">
        <f t="shared" si="120"/>
        <v>0</v>
      </c>
      <c r="Y569" s="9"/>
      <c r="Z569" s="9"/>
      <c r="AA569" s="10">
        <f t="shared" si="121"/>
        <v>0</v>
      </c>
      <c r="AB569" s="11">
        <v>45762</v>
      </c>
    </row>
    <row r="570" spans="1:28" ht="15.75" hidden="1" x14ac:dyDescent="0.25">
      <c r="A570" s="39">
        <v>45761</v>
      </c>
      <c r="B570" s="33" t="s">
        <v>370</v>
      </c>
      <c r="C570" s="33"/>
      <c r="D570" s="33" t="s">
        <v>41</v>
      </c>
      <c r="E570" s="33" t="s">
        <v>110</v>
      </c>
      <c r="F570" s="33">
        <v>800</v>
      </c>
      <c r="G570" s="33" t="s">
        <v>29</v>
      </c>
      <c r="H570" s="33">
        <v>2000</v>
      </c>
      <c r="I570" s="20">
        <f t="shared" si="115"/>
        <v>1600000</v>
      </c>
      <c r="J570" s="37" t="s">
        <v>240</v>
      </c>
      <c r="K570" s="20"/>
      <c r="L570" s="9">
        <f t="shared" si="116"/>
        <v>0</v>
      </c>
      <c r="M570" s="9"/>
      <c r="N570" s="9"/>
      <c r="O570" s="9">
        <f t="shared" si="117"/>
        <v>1600000</v>
      </c>
      <c r="P570" s="9">
        <v>1600000</v>
      </c>
      <c r="Q570" s="9"/>
      <c r="R570" s="9">
        <f t="shared" si="118"/>
        <v>0</v>
      </c>
      <c r="S570" s="9"/>
      <c r="T570" s="9"/>
      <c r="U570" s="9">
        <f t="shared" si="119"/>
        <v>0</v>
      </c>
      <c r="V570" s="9"/>
      <c r="W570" s="9"/>
      <c r="X570" s="9">
        <f t="shared" si="120"/>
        <v>0</v>
      </c>
      <c r="Y570" s="9"/>
      <c r="Z570" s="9"/>
      <c r="AA570" s="10">
        <f t="shared" si="121"/>
        <v>0</v>
      </c>
      <c r="AB570" s="11">
        <v>45762</v>
      </c>
    </row>
    <row r="571" spans="1:28" ht="15.75" hidden="1" x14ac:dyDescent="0.25">
      <c r="A571" s="39">
        <v>45761</v>
      </c>
      <c r="B571" s="33" t="s">
        <v>347</v>
      </c>
      <c r="C571" s="33"/>
      <c r="D571" s="33" t="s">
        <v>31</v>
      </c>
      <c r="E571" s="33" t="s">
        <v>95</v>
      </c>
      <c r="F571" s="33">
        <v>1200</v>
      </c>
      <c r="G571" s="33" t="s">
        <v>29</v>
      </c>
      <c r="H571" s="33">
        <v>3600</v>
      </c>
      <c r="I571" s="20">
        <f t="shared" si="115"/>
        <v>4320000</v>
      </c>
      <c r="J571" s="37" t="s">
        <v>241</v>
      </c>
      <c r="K571" s="20"/>
      <c r="L571" s="9">
        <f t="shared" si="116"/>
        <v>3320000</v>
      </c>
      <c r="M571" s="9">
        <v>740000</v>
      </c>
      <c r="N571" s="9">
        <v>2580000</v>
      </c>
      <c r="O571" s="9">
        <f t="shared" si="117"/>
        <v>0</v>
      </c>
      <c r="P571" s="9"/>
      <c r="Q571" s="9"/>
      <c r="R571" s="9">
        <f t="shared" si="118"/>
        <v>0</v>
      </c>
      <c r="S571" s="9"/>
      <c r="T571" s="9"/>
      <c r="U571" s="9">
        <f t="shared" si="119"/>
        <v>1000000</v>
      </c>
      <c r="V571" s="9">
        <v>1000000</v>
      </c>
      <c r="W571" s="9"/>
      <c r="X571" s="9">
        <f t="shared" si="120"/>
        <v>0</v>
      </c>
      <c r="Y571" s="9"/>
      <c r="Z571" s="9"/>
      <c r="AA571" s="10">
        <f t="shared" si="121"/>
        <v>0</v>
      </c>
      <c r="AB571" s="11">
        <v>45761</v>
      </c>
    </row>
    <row r="572" spans="1:28" ht="15.75" hidden="1" x14ac:dyDescent="0.25">
      <c r="A572" s="39">
        <v>45761</v>
      </c>
      <c r="B572" s="33" t="s">
        <v>92</v>
      </c>
      <c r="C572" s="33"/>
      <c r="D572" s="33" t="s">
        <v>31</v>
      </c>
      <c r="E572" s="33" t="s">
        <v>91</v>
      </c>
      <c r="F572" s="33">
        <v>500</v>
      </c>
      <c r="G572" s="33" t="s">
        <v>29</v>
      </c>
      <c r="H572" s="33">
        <v>4000</v>
      </c>
      <c r="I572" s="20">
        <f t="shared" si="115"/>
        <v>2000000</v>
      </c>
      <c r="J572" s="37" t="s">
        <v>241</v>
      </c>
      <c r="K572" s="20"/>
      <c r="L572" s="9">
        <f t="shared" si="116"/>
        <v>0</v>
      </c>
      <c r="M572" s="9"/>
      <c r="N572" s="9"/>
      <c r="O572" s="9">
        <f t="shared" si="117"/>
        <v>0</v>
      </c>
      <c r="P572" s="9"/>
      <c r="Q572" s="9"/>
      <c r="R572" s="9">
        <f t="shared" si="118"/>
        <v>0</v>
      </c>
      <c r="S572" s="9"/>
      <c r="T572" s="9"/>
      <c r="U572" s="9">
        <f t="shared" si="119"/>
        <v>2000000</v>
      </c>
      <c r="V572" s="9">
        <v>2000000</v>
      </c>
      <c r="W572" s="9"/>
      <c r="X572" s="9">
        <f t="shared" si="120"/>
        <v>0</v>
      </c>
      <c r="Y572" s="9"/>
      <c r="Z572" s="9"/>
      <c r="AA572" s="10">
        <f t="shared" si="121"/>
        <v>0</v>
      </c>
      <c r="AB572" s="11">
        <v>45761</v>
      </c>
    </row>
    <row r="573" spans="1:28" ht="15.75" hidden="1" x14ac:dyDescent="0.25">
      <c r="A573" s="39">
        <v>45761</v>
      </c>
      <c r="B573" s="33" t="s">
        <v>231</v>
      </c>
      <c r="C573" s="33"/>
      <c r="D573" s="33"/>
      <c r="E573" s="33" t="s">
        <v>203</v>
      </c>
      <c r="F573" s="33">
        <v>28.5</v>
      </c>
      <c r="G573" s="33" t="s">
        <v>51</v>
      </c>
      <c r="H573" s="33"/>
      <c r="I573" s="20">
        <f t="shared" si="115"/>
        <v>0</v>
      </c>
      <c r="J573" s="34" t="s">
        <v>26</v>
      </c>
      <c r="K573" s="20"/>
      <c r="L573" s="9">
        <f t="shared" si="116"/>
        <v>0</v>
      </c>
      <c r="M573" s="9"/>
      <c r="N573" s="9"/>
      <c r="O573" s="9">
        <f t="shared" si="117"/>
        <v>0</v>
      </c>
      <c r="P573" s="9"/>
      <c r="Q573" s="9"/>
      <c r="R573" s="9">
        <f t="shared" si="118"/>
        <v>0</v>
      </c>
      <c r="S573" s="9"/>
      <c r="T573" s="9"/>
      <c r="U573" s="9">
        <f t="shared" si="119"/>
        <v>0</v>
      </c>
      <c r="V573" s="9"/>
      <c r="W573" s="9"/>
      <c r="X573" s="9">
        <f t="shared" si="120"/>
        <v>0</v>
      </c>
      <c r="Y573" s="9"/>
      <c r="Z573" s="9"/>
      <c r="AA573" s="10">
        <f t="shared" si="121"/>
        <v>0</v>
      </c>
      <c r="AB573" s="11"/>
    </row>
    <row r="574" spans="1:28" ht="15.75" hidden="1" x14ac:dyDescent="0.25">
      <c r="A574" s="39">
        <v>45761</v>
      </c>
      <c r="B574" s="33" t="s">
        <v>231</v>
      </c>
      <c r="C574" s="33"/>
      <c r="D574" s="33"/>
      <c r="E574" s="33" t="s">
        <v>85</v>
      </c>
      <c r="F574" s="33">
        <v>32</v>
      </c>
      <c r="G574" s="33" t="s">
        <v>51</v>
      </c>
      <c r="H574" s="33"/>
      <c r="I574" s="20">
        <f t="shared" si="115"/>
        <v>0</v>
      </c>
      <c r="J574" s="34" t="s">
        <v>26</v>
      </c>
      <c r="K574" s="20"/>
      <c r="L574" s="9">
        <f t="shared" si="116"/>
        <v>0</v>
      </c>
      <c r="M574" s="9"/>
      <c r="N574" s="9"/>
      <c r="O574" s="9">
        <f t="shared" si="117"/>
        <v>0</v>
      </c>
      <c r="P574" s="9"/>
      <c r="Q574" s="9"/>
      <c r="R574" s="9">
        <f t="shared" si="118"/>
        <v>0</v>
      </c>
      <c r="S574" s="9"/>
      <c r="T574" s="9"/>
      <c r="U574" s="9">
        <f t="shared" si="119"/>
        <v>0</v>
      </c>
      <c r="V574" s="9"/>
      <c r="W574" s="9"/>
      <c r="X574" s="9">
        <f t="shared" si="120"/>
        <v>0</v>
      </c>
      <c r="Y574" s="9"/>
      <c r="Z574" s="9"/>
      <c r="AA574" s="10">
        <f t="shared" si="121"/>
        <v>0</v>
      </c>
      <c r="AB574" s="11"/>
    </row>
    <row r="575" spans="1:28" ht="15.75" hidden="1" x14ac:dyDescent="0.25">
      <c r="A575" s="39">
        <v>45761</v>
      </c>
      <c r="B575" s="33" t="s">
        <v>231</v>
      </c>
      <c r="C575" s="33"/>
      <c r="D575" s="33"/>
      <c r="E575" s="33" t="s">
        <v>468</v>
      </c>
      <c r="F575" s="33">
        <v>15.9</v>
      </c>
      <c r="G575" s="33" t="s">
        <v>51</v>
      </c>
      <c r="H575" s="33"/>
      <c r="I575" s="20">
        <f t="shared" si="115"/>
        <v>0</v>
      </c>
      <c r="J575" s="34" t="s">
        <v>26</v>
      </c>
      <c r="K575" s="20"/>
      <c r="L575" s="9">
        <f t="shared" si="116"/>
        <v>0</v>
      </c>
      <c r="M575" s="9"/>
      <c r="N575" s="9"/>
      <c r="O575" s="9">
        <f t="shared" si="117"/>
        <v>0</v>
      </c>
      <c r="P575" s="9"/>
      <c r="Q575" s="9"/>
      <c r="R575" s="9">
        <f t="shared" si="118"/>
        <v>0</v>
      </c>
      <c r="S575" s="9"/>
      <c r="T575" s="9"/>
      <c r="U575" s="9">
        <f t="shared" si="119"/>
        <v>0</v>
      </c>
      <c r="V575" s="9"/>
      <c r="W575" s="9"/>
      <c r="X575" s="9">
        <f t="shared" si="120"/>
        <v>0</v>
      </c>
      <c r="Y575" s="9"/>
      <c r="Z575" s="9"/>
      <c r="AA575" s="10">
        <f t="shared" si="121"/>
        <v>0</v>
      </c>
      <c r="AB575" s="11"/>
    </row>
    <row r="576" spans="1:28" ht="15.75" hidden="1" x14ac:dyDescent="0.25">
      <c r="A576" s="39">
        <v>45761</v>
      </c>
      <c r="B576" s="33" t="s">
        <v>231</v>
      </c>
      <c r="C576" s="33"/>
      <c r="D576" s="33"/>
      <c r="E576" s="33" t="s">
        <v>136</v>
      </c>
      <c r="F576" s="33">
        <v>24.8</v>
      </c>
      <c r="G576" s="33" t="s">
        <v>51</v>
      </c>
      <c r="H576" s="33"/>
      <c r="I576" s="20">
        <f t="shared" si="115"/>
        <v>0</v>
      </c>
      <c r="J576" s="34" t="s">
        <v>26</v>
      </c>
      <c r="K576" s="20"/>
      <c r="L576" s="9">
        <f t="shared" si="116"/>
        <v>0</v>
      </c>
      <c r="M576" s="9"/>
      <c r="N576" s="9"/>
      <c r="O576" s="9">
        <f t="shared" si="117"/>
        <v>0</v>
      </c>
      <c r="P576" s="9"/>
      <c r="Q576" s="9"/>
      <c r="R576" s="9">
        <f t="shared" si="118"/>
        <v>0</v>
      </c>
      <c r="S576" s="9"/>
      <c r="T576" s="9"/>
      <c r="U576" s="9">
        <f t="shared" si="119"/>
        <v>0</v>
      </c>
      <c r="V576" s="9"/>
      <c r="W576" s="9"/>
      <c r="X576" s="9">
        <f t="shared" si="120"/>
        <v>0</v>
      </c>
      <c r="Y576" s="9"/>
      <c r="Z576" s="9"/>
      <c r="AA576" s="10">
        <f t="shared" si="121"/>
        <v>0</v>
      </c>
      <c r="AB576" s="11"/>
    </row>
    <row r="577" spans="1:28" ht="15.75" hidden="1" x14ac:dyDescent="0.25">
      <c r="A577" s="39">
        <v>45761</v>
      </c>
      <c r="B577" s="33" t="s">
        <v>231</v>
      </c>
      <c r="C577" s="33"/>
      <c r="D577" s="33"/>
      <c r="E577" s="33" t="s">
        <v>423</v>
      </c>
      <c r="F577" s="33">
        <v>34.4</v>
      </c>
      <c r="G577" s="33" t="s">
        <v>51</v>
      </c>
      <c r="H577" s="33"/>
      <c r="I577" s="20">
        <f t="shared" si="115"/>
        <v>0</v>
      </c>
      <c r="J577" s="34" t="s">
        <v>26</v>
      </c>
      <c r="K577" s="20"/>
      <c r="L577" s="9">
        <f t="shared" si="116"/>
        <v>0</v>
      </c>
      <c r="M577" s="9"/>
      <c r="N577" s="9"/>
      <c r="O577" s="9">
        <f t="shared" si="117"/>
        <v>0</v>
      </c>
      <c r="P577" s="9"/>
      <c r="Q577" s="9"/>
      <c r="R577" s="9">
        <f t="shared" si="118"/>
        <v>0</v>
      </c>
      <c r="S577" s="9"/>
      <c r="T577" s="9"/>
      <c r="U577" s="9">
        <f t="shared" si="119"/>
        <v>0</v>
      </c>
      <c r="V577" s="9"/>
      <c r="W577" s="9"/>
      <c r="X577" s="9">
        <f t="shared" si="120"/>
        <v>0</v>
      </c>
      <c r="Y577" s="9"/>
      <c r="Z577" s="9"/>
      <c r="AA577" s="10">
        <f t="shared" si="121"/>
        <v>0</v>
      </c>
      <c r="AB577" s="11"/>
    </row>
    <row r="578" spans="1:28" ht="15.75" hidden="1" x14ac:dyDescent="0.25">
      <c r="A578" s="39">
        <v>45761</v>
      </c>
      <c r="B578" s="33" t="s">
        <v>231</v>
      </c>
      <c r="C578" s="33"/>
      <c r="D578" s="33"/>
      <c r="E578" s="33" t="s">
        <v>143</v>
      </c>
      <c r="F578" s="33">
        <v>55.4</v>
      </c>
      <c r="G578" s="33" t="s">
        <v>51</v>
      </c>
      <c r="H578" s="33"/>
      <c r="I578" s="20">
        <f t="shared" si="115"/>
        <v>0</v>
      </c>
      <c r="J578" s="34" t="s">
        <v>26</v>
      </c>
      <c r="K578" s="20"/>
      <c r="L578" s="9">
        <f t="shared" si="116"/>
        <v>0</v>
      </c>
      <c r="M578" s="9"/>
      <c r="N578" s="9"/>
      <c r="O578" s="9">
        <f t="shared" si="117"/>
        <v>0</v>
      </c>
      <c r="P578" s="9"/>
      <c r="Q578" s="9"/>
      <c r="R578" s="9">
        <f t="shared" si="118"/>
        <v>0</v>
      </c>
      <c r="S578" s="9"/>
      <c r="T578" s="9"/>
      <c r="U578" s="9">
        <f t="shared" si="119"/>
        <v>0</v>
      </c>
      <c r="V578" s="9"/>
      <c r="W578" s="9"/>
      <c r="X578" s="9">
        <f t="shared" si="120"/>
        <v>0</v>
      </c>
      <c r="Y578" s="9"/>
      <c r="Z578" s="9"/>
      <c r="AA578" s="10">
        <f t="shared" si="121"/>
        <v>0</v>
      </c>
      <c r="AB578" s="11"/>
    </row>
    <row r="579" spans="1:28" ht="15.75" hidden="1" x14ac:dyDescent="0.25">
      <c r="A579" s="39">
        <v>45761</v>
      </c>
      <c r="B579" s="33" t="s">
        <v>231</v>
      </c>
      <c r="C579" s="33"/>
      <c r="D579" s="33"/>
      <c r="E579" s="33" t="s">
        <v>344</v>
      </c>
      <c r="F579" s="33">
        <v>58</v>
      </c>
      <c r="G579" s="33" t="s">
        <v>51</v>
      </c>
      <c r="H579" s="33"/>
      <c r="I579" s="20">
        <f t="shared" si="115"/>
        <v>0</v>
      </c>
      <c r="J579" s="34" t="s">
        <v>26</v>
      </c>
      <c r="K579" s="20"/>
      <c r="L579" s="9">
        <f t="shared" si="116"/>
        <v>0</v>
      </c>
      <c r="M579" s="9"/>
      <c r="N579" s="9"/>
      <c r="O579" s="9">
        <f t="shared" si="117"/>
        <v>0</v>
      </c>
      <c r="P579" s="9"/>
      <c r="Q579" s="9"/>
      <c r="R579" s="9">
        <f t="shared" si="118"/>
        <v>0</v>
      </c>
      <c r="S579" s="9"/>
      <c r="T579" s="9"/>
      <c r="U579" s="9">
        <f t="shared" si="119"/>
        <v>0</v>
      </c>
      <c r="V579" s="9"/>
      <c r="W579" s="9"/>
      <c r="X579" s="9">
        <f t="shared" si="120"/>
        <v>0</v>
      </c>
      <c r="Y579" s="9"/>
      <c r="Z579" s="9"/>
      <c r="AA579" s="10">
        <f t="shared" si="121"/>
        <v>0</v>
      </c>
      <c r="AB579" s="11"/>
    </row>
    <row r="580" spans="1:28" ht="15.75" hidden="1" x14ac:dyDescent="0.25">
      <c r="A580" s="39">
        <v>45761</v>
      </c>
      <c r="B580" s="33" t="s">
        <v>217</v>
      </c>
      <c r="C580" s="33"/>
      <c r="D580" s="33" t="s">
        <v>41</v>
      </c>
      <c r="E580" s="33" t="s">
        <v>646</v>
      </c>
      <c r="F580" s="33">
        <v>400</v>
      </c>
      <c r="G580" s="33" t="s">
        <v>29</v>
      </c>
      <c r="H580" s="33">
        <v>2720</v>
      </c>
      <c r="I580" s="20">
        <f t="shared" si="115"/>
        <v>1088000</v>
      </c>
      <c r="J580" s="34" t="s">
        <v>26</v>
      </c>
      <c r="K580" s="20"/>
      <c r="L580" s="9">
        <f t="shared" si="116"/>
        <v>0</v>
      </c>
      <c r="M580" s="9"/>
      <c r="N580" s="9"/>
      <c r="O580" s="9">
        <f t="shared" si="117"/>
        <v>0</v>
      </c>
      <c r="P580" s="9"/>
      <c r="Q580" s="9"/>
      <c r="R580" s="9">
        <f t="shared" si="118"/>
        <v>0</v>
      </c>
      <c r="S580" s="9"/>
      <c r="T580" s="9"/>
      <c r="U580" s="9">
        <f t="shared" si="119"/>
        <v>0</v>
      </c>
      <c r="V580" s="9"/>
      <c r="W580" s="9"/>
      <c r="X580" s="9">
        <f t="shared" si="120"/>
        <v>0</v>
      </c>
      <c r="Y580" s="9"/>
      <c r="Z580" s="9"/>
      <c r="AA580" s="10">
        <f t="shared" si="121"/>
        <v>1088000</v>
      </c>
      <c r="AB580" s="11"/>
    </row>
    <row r="581" spans="1:28" ht="15.75" hidden="1" x14ac:dyDescent="0.25">
      <c r="A581" s="39">
        <v>45761</v>
      </c>
      <c r="B581" s="33" t="s">
        <v>221</v>
      </c>
      <c r="C581" s="33"/>
      <c r="D581" s="33" t="s">
        <v>41</v>
      </c>
      <c r="E581" s="33" t="s">
        <v>480</v>
      </c>
      <c r="F581" s="33">
        <v>20</v>
      </c>
      <c r="G581" s="33" t="s">
        <v>25</v>
      </c>
      <c r="H581" s="33">
        <v>25000</v>
      </c>
      <c r="I581" s="20">
        <f t="shared" si="115"/>
        <v>500000</v>
      </c>
      <c r="J581" s="34" t="s">
        <v>26</v>
      </c>
      <c r="K581" s="20"/>
      <c r="L581" s="9">
        <f t="shared" si="116"/>
        <v>0</v>
      </c>
      <c r="M581" s="9"/>
      <c r="N581" s="9"/>
      <c r="O581" s="9">
        <f t="shared" si="117"/>
        <v>0</v>
      </c>
      <c r="P581" s="9"/>
      <c r="Q581" s="9"/>
      <c r="R581" s="9">
        <f t="shared" si="118"/>
        <v>0</v>
      </c>
      <c r="S581" s="9"/>
      <c r="T581" s="9"/>
      <c r="U581" s="9">
        <f t="shared" si="119"/>
        <v>0</v>
      </c>
      <c r="V581" s="9"/>
      <c r="W581" s="9"/>
      <c r="X581" s="9">
        <f t="shared" si="120"/>
        <v>0</v>
      </c>
      <c r="Y581" s="9"/>
      <c r="Z581" s="9"/>
      <c r="AA581" s="10">
        <f t="shared" si="121"/>
        <v>500000</v>
      </c>
      <c r="AB581" s="11"/>
    </row>
    <row r="582" spans="1:28" ht="15.75" hidden="1" x14ac:dyDescent="0.25">
      <c r="A582" s="39">
        <v>45761</v>
      </c>
      <c r="B582" s="33" t="s">
        <v>723</v>
      </c>
      <c r="C582" s="33"/>
      <c r="D582" s="33" t="s">
        <v>31</v>
      </c>
      <c r="E582" s="33" t="s">
        <v>86</v>
      </c>
      <c r="F582" s="33">
        <v>25</v>
      </c>
      <c r="G582" s="33" t="s">
        <v>51</v>
      </c>
      <c r="H582" s="33">
        <v>120000</v>
      </c>
      <c r="I582" s="20">
        <f t="shared" si="115"/>
        <v>3000000</v>
      </c>
      <c r="J582" s="37" t="s">
        <v>241</v>
      </c>
      <c r="K582" s="20"/>
      <c r="L582" s="9">
        <f t="shared" si="116"/>
        <v>0</v>
      </c>
      <c r="M582" s="9"/>
      <c r="N582" s="9"/>
      <c r="O582" s="9">
        <f t="shared" si="117"/>
        <v>0</v>
      </c>
      <c r="P582" s="9"/>
      <c r="Q582" s="9"/>
      <c r="R582" s="9">
        <f t="shared" si="118"/>
        <v>0</v>
      </c>
      <c r="S582" s="9"/>
      <c r="T582" s="9"/>
      <c r="U582" s="9">
        <f t="shared" si="119"/>
        <v>3000000</v>
      </c>
      <c r="V582" s="9">
        <v>3000000</v>
      </c>
      <c r="W582" s="9"/>
      <c r="X582" s="9">
        <f t="shared" si="120"/>
        <v>0</v>
      </c>
      <c r="Y582" s="9"/>
      <c r="Z582" s="9"/>
      <c r="AA582" s="10">
        <f t="shared" si="121"/>
        <v>0</v>
      </c>
      <c r="AB582" s="11">
        <v>45764</v>
      </c>
    </row>
    <row r="583" spans="1:28" ht="15.75" hidden="1" x14ac:dyDescent="0.25">
      <c r="A583" s="39">
        <v>45761</v>
      </c>
      <c r="B583" s="33" t="s">
        <v>412</v>
      </c>
      <c r="C583" s="33"/>
      <c r="D583" s="33" t="s">
        <v>41</v>
      </c>
      <c r="E583" s="33" t="s">
        <v>122</v>
      </c>
      <c r="F583" s="33">
        <v>3</v>
      </c>
      <c r="G583" s="33" t="s">
        <v>51</v>
      </c>
      <c r="H583" s="33">
        <v>70000</v>
      </c>
      <c r="I583" s="20">
        <f t="shared" si="115"/>
        <v>210000</v>
      </c>
      <c r="J583" s="37" t="s">
        <v>240</v>
      </c>
      <c r="K583" s="20"/>
      <c r="L583" s="9">
        <f t="shared" si="116"/>
        <v>0</v>
      </c>
      <c r="M583" s="9"/>
      <c r="N583" s="9"/>
      <c r="O583" s="9">
        <f t="shared" si="117"/>
        <v>0</v>
      </c>
      <c r="P583" s="9"/>
      <c r="Q583" s="9"/>
      <c r="R583" s="9">
        <f t="shared" si="118"/>
        <v>210000</v>
      </c>
      <c r="S583" s="9">
        <v>210000</v>
      </c>
      <c r="T583" s="9"/>
      <c r="U583" s="9">
        <f t="shared" si="119"/>
        <v>0</v>
      </c>
      <c r="V583" s="9"/>
      <c r="W583" s="9"/>
      <c r="X583" s="9">
        <f t="shared" si="120"/>
        <v>0</v>
      </c>
      <c r="Y583" s="9"/>
      <c r="Z583" s="9"/>
      <c r="AA583" s="10">
        <f t="shared" si="121"/>
        <v>0</v>
      </c>
      <c r="AB583" s="11">
        <v>45761</v>
      </c>
    </row>
    <row r="584" spans="1:28" ht="15.75" hidden="1" x14ac:dyDescent="0.25">
      <c r="A584" s="39">
        <v>45761</v>
      </c>
      <c r="B584" s="33" t="s">
        <v>794</v>
      </c>
      <c r="C584" s="33"/>
      <c r="D584" s="33" t="s">
        <v>223</v>
      </c>
      <c r="E584" s="33" t="s">
        <v>136</v>
      </c>
      <c r="F584" s="33">
        <v>70</v>
      </c>
      <c r="G584" s="33" t="s">
        <v>51</v>
      </c>
      <c r="H584" s="33">
        <v>43000</v>
      </c>
      <c r="I584" s="20">
        <f t="shared" si="115"/>
        <v>3010000</v>
      </c>
      <c r="J584" s="37" t="s">
        <v>240</v>
      </c>
      <c r="K584" s="20"/>
      <c r="L584" s="9">
        <f t="shared" si="116"/>
        <v>0</v>
      </c>
      <c r="M584" s="9"/>
      <c r="N584" s="9"/>
      <c r="O584" s="9">
        <f t="shared" si="117"/>
        <v>3010000</v>
      </c>
      <c r="P584" s="9">
        <v>3010000</v>
      </c>
      <c r="Q584" s="9"/>
      <c r="R584" s="9">
        <f t="shared" si="118"/>
        <v>0</v>
      </c>
      <c r="S584" s="9"/>
      <c r="T584" s="9"/>
      <c r="U584" s="9">
        <f t="shared" si="119"/>
        <v>0</v>
      </c>
      <c r="V584" s="9"/>
      <c r="W584" s="9"/>
      <c r="X584" s="9">
        <f t="shared" si="120"/>
        <v>0</v>
      </c>
      <c r="Y584" s="9"/>
      <c r="Z584" s="9"/>
      <c r="AA584" s="10">
        <f t="shared" si="121"/>
        <v>0</v>
      </c>
      <c r="AB584" s="11">
        <v>45761</v>
      </c>
    </row>
    <row r="585" spans="1:28" ht="15.75" hidden="1" x14ac:dyDescent="0.25">
      <c r="A585" s="32">
        <v>45761</v>
      </c>
      <c r="B585" s="33" t="s">
        <v>794</v>
      </c>
      <c r="C585" s="33"/>
      <c r="D585" s="33" t="s">
        <v>223</v>
      </c>
      <c r="E585" s="33" t="s">
        <v>234</v>
      </c>
      <c r="F585" s="33">
        <v>7.5</v>
      </c>
      <c r="G585" s="33" t="s">
        <v>51</v>
      </c>
      <c r="H585" s="33">
        <v>90000</v>
      </c>
      <c r="I585" s="20">
        <f t="shared" si="115"/>
        <v>675000</v>
      </c>
      <c r="J585" s="37" t="s">
        <v>240</v>
      </c>
      <c r="K585" s="20"/>
      <c r="L585" s="9">
        <f t="shared" si="116"/>
        <v>0</v>
      </c>
      <c r="M585" s="9"/>
      <c r="N585" s="9"/>
      <c r="O585" s="9">
        <f t="shared" si="117"/>
        <v>675000</v>
      </c>
      <c r="P585" s="9">
        <v>675000</v>
      </c>
      <c r="Q585" s="9"/>
      <c r="R585" s="9">
        <f t="shared" si="118"/>
        <v>0</v>
      </c>
      <c r="S585" s="9"/>
      <c r="T585" s="9"/>
      <c r="U585" s="9">
        <f t="shared" si="119"/>
        <v>0</v>
      </c>
      <c r="V585" s="9"/>
      <c r="W585" s="9"/>
      <c r="X585" s="9">
        <f t="shared" si="120"/>
        <v>0</v>
      </c>
      <c r="Y585" s="9"/>
      <c r="Z585" s="9"/>
      <c r="AA585" s="10">
        <f t="shared" si="121"/>
        <v>0</v>
      </c>
      <c r="AB585" s="11">
        <v>45761</v>
      </c>
    </row>
    <row r="586" spans="1:28" ht="15.75" hidden="1" x14ac:dyDescent="0.25">
      <c r="A586" s="39">
        <v>45761</v>
      </c>
      <c r="B586" s="33" t="s">
        <v>794</v>
      </c>
      <c r="C586" s="33"/>
      <c r="D586" s="33" t="s">
        <v>223</v>
      </c>
      <c r="E586" s="33" t="s">
        <v>237</v>
      </c>
      <c r="F586" s="33">
        <v>7.5</v>
      </c>
      <c r="G586" s="33" t="s">
        <v>51</v>
      </c>
      <c r="H586" s="33">
        <v>90000</v>
      </c>
      <c r="I586" s="20">
        <f t="shared" si="115"/>
        <v>675000</v>
      </c>
      <c r="J586" s="37" t="s">
        <v>240</v>
      </c>
      <c r="K586" s="20"/>
      <c r="L586" s="9">
        <f t="shared" si="116"/>
        <v>0</v>
      </c>
      <c r="M586" s="9"/>
      <c r="N586" s="9"/>
      <c r="O586" s="9">
        <f t="shared" si="117"/>
        <v>675000</v>
      </c>
      <c r="P586" s="9">
        <v>675000</v>
      </c>
      <c r="Q586" s="9"/>
      <c r="R586" s="9">
        <f t="shared" si="118"/>
        <v>0</v>
      </c>
      <c r="S586" s="9"/>
      <c r="T586" s="9"/>
      <c r="U586" s="9">
        <f t="shared" si="119"/>
        <v>0</v>
      </c>
      <c r="V586" s="9"/>
      <c r="W586" s="9"/>
      <c r="X586" s="9">
        <f t="shared" si="120"/>
        <v>0</v>
      </c>
      <c r="Y586" s="9"/>
      <c r="Z586" s="9"/>
      <c r="AA586" s="10">
        <f t="shared" si="121"/>
        <v>0</v>
      </c>
      <c r="AB586" s="11">
        <v>45761</v>
      </c>
    </row>
    <row r="587" spans="1:28" ht="15.75" hidden="1" x14ac:dyDescent="0.25">
      <c r="A587" s="32">
        <v>45761</v>
      </c>
      <c r="B587" s="33" t="s">
        <v>492</v>
      </c>
      <c r="C587" s="33"/>
      <c r="D587" s="33" t="s">
        <v>31</v>
      </c>
      <c r="E587" s="33" t="s">
        <v>123</v>
      </c>
      <c r="F587" s="33">
        <v>2.5</v>
      </c>
      <c r="G587" s="33" t="s">
        <v>51</v>
      </c>
      <c r="H587" s="33">
        <v>100000</v>
      </c>
      <c r="I587" s="20">
        <f t="shared" si="115"/>
        <v>250000</v>
      </c>
      <c r="J587" s="37" t="s">
        <v>241</v>
      </c>
      <c r="K587" s="20"/>
      <c r="L587" s="9">
        <f t="shared" si="116"/>
        <v>0</v>
      </c>
      <c r="M587" s="9"/>
      <c r="N587" s="9"/>
      <c r="O587" s="9">
        <f t="shared" si="117"/>
        <v>0</v>
      </c>
      <c r="P587" s="9"/>
      <c r="Q587" s="9"/>
      <c r="R587" s="9">
        <f t="shared" si="118"/>
        <v>0</v>
      </c>
      <c r="S587" s="9"/>
      <c r="T587" s="9"/>
      <c r="U587" s="9">
        <f t="shared" si="119"/>
        <v>250000</v>
      </c>
      <c r="V587" s="9">
        <v>250000</v>
      </c>
      <c r="W587" s="9"/>
      <c r="X587" s="9">
        <f t="shared" si="120"/>
        <v>0</v>
      </c>
      <c r="Y587" s="9"/>
      <c r="Z587" s="9"/>
      <c r="AA587" s="10">
        <f t="shared" si="121"/>
        <v>0</v>
      </c>
      <c r="AB587" s="11">
        <v>45761</v>
      </c>
    </row>
    <row r="588" spans="1:28" ht="15.75" hidden="1" x14ac:dyDescent="0.25">
      <c r="A588" s="32"/>
      <c r="B588" s="33" t="s">
        <v>472</v>
      </c>
      <c r="C588" s="33"/>
      <c r="D588" s="33" t="s">
        <v>31</v>
      </c>
      <c r="E588" s="33"/>
      <c r="F588" s="33">
        <v>3.5</v>
      </c>
      <c r="G588" s="33" t="s">
        <v>51</v>
      </c>
      <c r="H588" s="33"/>
      <c r="I588" s="20">
        <f t="shared" ref="I588:I637" si="122">F588*H588</f>
        <v>0</v>
      </c>
      <c r="J588" s="37" t="s">
        <v>34</v>
      </c>
      <c r="K588" s="20"/>
      <c r="L588" s="9">
        <f>M588+N588</f>
        <v>0</v>
      </c>
      <c r="M588" s="9"/>
      <c r="N588" s="9"/>
      <c r="O588" s="9">
        <f>P588+Q588</f>
        <v>3081000</v>
      </c>
      <c r="P588" s="9">
        <v>3081000</v>
      </c>
      <c r="Q588" s="9"/>
      <c r="R588" s="9">
        <f>S588+T588</f>
        <v>0</v>
      </c>
      <c r="S588" s="9"/>
      <c r="T588" s="9"/>
      <c r="U588" s="9">
        <f>V588+W588</f>
        <v>0</v>
      </c>
      <c r="V588" s="9"/>
      <c r="W588" s="9"/>
      <c r="X588" s="9">
        <f>Y588+Z588</f>
        <v>0</v>
      </c>
      <c r="Y588" s="9"/>
      <c r="Z588" s="9"/>
      <c r="AA588" s="10">
        <f>C588+I588-L588-O588-U588-X588-R588</f>
        <v>-3081000</v>
      </c>
      <c r="AB588" s="11">
        <v>45761</v>
      </c>
    </row>
    <row r="589" spans="1:28" ht="15.75" hidden="1" x14ac:dyDescent="0.25">
      <c r="A589" s="39">
        <v>45762</v>
      </c>
      <c r="B589" s="35" t="s">
        <v>268</v>
      </c>
      <c r="C589" s="35"/>
      <c r="D589" s="35" t="s">
        <v>41</v>
      </c>
      <c r="E589" s="35" t="s">
        <v>110</v>
      </c>
      <c r="F589" s="35">
        <v>200</v>
      </c>
      <c r="G589" s="35" t="s">
        <v>29</v>
      </c>
      <c r="H589" s="35">
        <v>2000</v>
      </c>
      <c r="I589" s="20">
        <f t="shared" si="122"/>
        <v>400000</v>
      </c>
      <c r="J589" s="41" t="s">
        <v>240</v>
      </c>
      <c r="K589" s="20"/>
      <c r="L589" s="9">
        <f>M589+N589</f>
        <v>0</v>
      </c>
      <c r="M589" s="9"/>
      <c r="N589" s="9"/>
      <c r="O589" s="9">
        <f>P589+Q589</f>
        <v>400000</v>
      </c>
      <c r="P589" s="9">
        <v>400000</v>
      </c>
      <c r="Q589" s="9"/>
      <c r="R589" s="9">
        <f>S589+T589</f>
        <v>0</v>
      </c>
      <c r="S589" s="9"/>
      <c r="T589" s="9"/>
      <c r="U589" s="9">
        <f>V589+W589</f>
        <v>0</v>
      </c>
      <c r="V589" s="9"/>
      <c r="W589" s="9"/>
      <c r="X589" s="9">
        <f>Y589+Z589</f>
        <v>0</v>
      </c>
      <c r="Y589" s="9"/>
      <c r="Z589" s="9"/>
      <c r="AA589" s="10">
        <f>C589+I589-L589-O589-U589-X589-R589</f>
        <v>0</v>
      </c>
      <c r="AB589" s="11">
        <v>45762</v>
      </c>
    </row>
    <row r="590" spans="1:28" ht="15.75" hidden="1" x14ac:dyDescent="0.25">
      <c r="A590" s="39">
        <v>45762</v>
      </c>
      <c r="B590" s="33" t="s">
        <v>260</v>
      </c>
      <c r="C590" s="33"/>
      <c r="D590" s="33" t="s">
        <v>41</v>
      </c>
      <c r="E590" s="33" t="s">
        <v>919</v>
      </c>
      <c r="F590" s="33">
        <v>642</v>
      </c>
      <c r="G590" s="33" t="s">
        <v>51</v>
      </c>
      <c r="H590" s="33">
        <v>300</v>
      </c>
      <c r="I590" s="20">
        <f>F590*H590</f>
        <v>192600</v>
      </c>
      <c r="J590" s="34" t="s">
        <v>26</v>
      </c>
      <c r="K590" s="20"/>
      <c r="L590" s="9">
        <f>M590+N590</f>
        <v>0</v>
      </c>
      <c r="M590" s="9"/>
      <c r="N590" s="9"/>
      <c r="O590" s="9">
        <f>P590+Q590</f>
        <v>0</v>
      </c>
      <c r="P590" s="9"/>
      <c r="Q590" s="9"/>
      <c r="R590" s="9">
        <f>S590+T590</f>
        <v>0</v>
      </c>
      <c r="S590" s="9"/>
      <c r="T590" s="9"/>
      <c r="U590" s="9">
        <f>V590+W590</f>
        <v>0</v>
      </c>
      <c r="V590" s="9"/>
      <c r="W590" s="9"/>
      <c r="X590" s="9">
        <f>Y590+Z590</f>
        <v>0</v>
      </c>
      <c r="Y590" s="9"/>
      <c r="Z590" s="9"/>
      <c r="AA590" s="10">
        <f>C590+I590-L590-O590-U590-X590-R590</f>
        <v>192600</v>
      </c>
      <c r="AB590" s="11"/>
    </row>
    <row r="591" spans="1:28" ht="15.75" hidden="1" x14ac:dyDescent="0.25">
      <c r="A591" s="39">
        <v>45762</v>
      </c>
      <c r="B591" s="33" t="s">
        <v>260</v>
      </c>
      <c r="C591" s="33"/>
      <c r="D591" s="33" t="s">
        <v>41</v>
      </c>
      <c r="E591" s="33" t="s">
        <v>107</v>
      </c>
      <c r="F591" s="33">
        <v>642</v>
      </c>
      <c r="G591" s="33" t="s">
        <v>51</v>
      </c>
      <c r="H591" s="33">
        <v>15500</v>
      </c>
      <c r="I591" s="20">
        <f t="shared" si="122"/>
        <v>9951000</v>
      </c>
      <c r="J591" s="34" t="s">
        <v>26</v>
      </c>
      <c r="K591" s="20"/>
      <c r="L591" s="9">
        <f t="shared" ref="L591:L607" si="123">M591+N591</f>
        <v>0</v>
      </c>
      <c r="M591" s="9"/>
      <c r="N591" s="9"/>
      <c r="O591" s="9">
        <f t="shared" ref="O591:O607" si="124">P591+Q591</f>
        <v>0</v>
      </c>
      <c r="P591" s="9"/>
      <c r="Q591" s="9"/>
      <c r="R591" s="9">
        <f t="shared" ref="R591:R607" si="125">S591+T591</f>
        <v>0</v>
      </c>
      <c r="S591" s="9"/>
      <c r="T591" s="9"/>
      <c r="U591" s="9">
        <f t="shared" ref="U591:U607" si="126">V591+W591</f>
        <v>0</v>
      </c>
      <c r="V591" s="9"/>
      <c r="W591" s="9"/>
      <c r="X591" s="9">
        <f t="shared" ref="X591:X607" si="127">Y591+Z591</f>
        <v>0</v>
      </c>
      <c r="Y591" s="9"/>
      <c r="Z591" s="9"/>
      <c r="AA591" s="10">
        <f t="shared" ref="AA591:AA607" si="128">C591+I591-L591-O591-U591-X591-R591</f>
        <v>9951000</v>
      </c>
      <c r="AB591" s="11"/>
    </row>
    <row r="592" spans="1:28" ht="15.75" hidden="1" x14ac:dyDescent="0.25">
      <c r="A592" s="39">
        <v>45762</v>
      </c>
      <c r="B592" s="33" t="s">
        <v>508</v>
      </c>
      <c r="C592" s="33"/>
      <c r="D592" s="33" t="s">
        <v>223</v>
      </c>
      <c r="E592" s="33" t="s">
        <v>148</v>
      </c>
      <c r="F592" s="33">
        <v>20</v>
      </c>
      <c r="G592" s="33" t="s">
        <v>51</v>
      </c>
      <c r="H592" s="33">
        <v>58000</v>
      </c>
      <c r="I592" s="20">
        <f t="shared" si="122"/>
        <v>1160000</v>
      </c>
      <c r="J592" s="37" t="s">
        <v>241</v>
      </c>
      <c r="K592" s="20"/>
      <c r="L592" s="9">
        <f t="shared" si="123"/>
        <v>1160000</v>
      </c>
      <c r="M592" s="9">
        <v>1160000</v>
      </c>
      <c r="N592" s="9"/>
      <c r="O592" s="9">
        <f t="shared" si="124"/>
        <v>0</v>
      </c>
      <c r="P592" s="9"/>
      <c r="Q592" s="9"/>
      <c r="R592" s="9">
        <f t="shared" si="125"/>
        <v>0</v>
      </c>
      <c r="S592" s="9"/>
      <c r="T592" s="9"/>
      <c r="U592" s="9">
        <f t="shared" si="126"/>
        <v>0</v>
      </c>
      <c r="V592" s="9"/>
      <c r="W592" s="9"/>
      <c r="X592" s="9">
        <f t="shared" si="127"/>
        <v>0</v>
      </c>
      <c r="Y592" s="9"/>
      <c r="Z592" s="9"/>
      <c r="AA592" s="10">
        <f t="shared" si="128"/>
        <v>0</v>
      </c>
      <c r="AB592" s="11">
        <v>45762</v>
      </c>
    </row>
    <row r="593" spans="1:28" ht="15.75" hidden="1" x14ac:dyDescent="0.25">
      <c r="A593" s="39">
        <v>45762</v>
      </c>
      <c r="B593" s="33" t="s">
        <v>231</v>
      </c>
      <c r="C593" s="33"/>
      <c r="D593" s="33"/>
      <c r="E593" s="33" t="s">
        <v>915</v>
      </c>
      <c r="F593" s="33">
        <v>32.200000000000003</v>
      </c>
      <c r="G593" s="33" t="s">
        <v>51</v>
      </c>
      <c r="H593" s="33"/>
      <c r="I593" s="20">
        <f t="shared" si="122"/>
        <v>0</v>
      </c>
      <c r="J593" s="34" t="s">
        <v>26</v>
      </c>
      <c r="K593" s="20"/>
      <c r="L593" s="9">
        <f t="shared" si="123"/>
        <v>0</v>
      </c>
      <c r="M593" s="9"/>
      <c r="N593" s="9"/>
      <c r="O593" s="9">
        <f t="shared" si="124"/>
        <v>0</v>
      </c>
      <c r="P593" s="9"/>
      <c r="Q593" s="9"/>
      <c r="R593" s="9">
        <f t="shared" si="125"/>
        <v>0</v>
      </c>
      <c r="S593" s="9"/>
      <c r="T593" s="9"/>
      <c r="U593" s="9">
        <f t="shared" si="126"/>
        <v>0</v>
      </c>
      <c r="V593" s="9"/>
      <c r="W593" s="9"/>
      <c r="X593" s="9">
        <f t="shared" si="127"/>
        <v>0</v>
      </c>
      <c r="Y593" s="9"/>
      <c r="Z593" s="9"/>
      <c r="AA593" s="10">
        <f t="shared" si="128"/>
        <v>0</v>
      </c>
      <c r="AB593" s="11"/>
    </row>
    <row r="594" spans="1:28" ht="15.75" hidden="1" x14ac:dyDescent="0.25">
      <c r="A594" s="39">
        <v>45762</v>
      </c>
      <c r="B594" s="33" t="s">
        <v>231</v>
      </c>
      <c r="C594" s="33"/>
      <c r="D594" s="33"/>
      <c r="E594" s="33" t="s">
        <v>98</v>
      </c>
      <c r="F594" s="33">
        <v>22.2</v>
      </c>
      <c r="G594" s="33" t="s">
        <v>51</v>
      </c>
      <c r="H594" s="33"/>
      <c r="I594" s="20">
        <f t="shared" si="122"/>
        <v>0</v>
      </c>
      <c r="J594" s="34" t="s">
        <v>26</v>
      </c>
      <c r="K594" s="20"/>
      <c r="L594" s="9">
        <f t="shared" si="123"/>
        <v>0</v>
      </c>
      <c r="M594" s="9"/>
      <c r="N594" s="9"/>
      <c r="O594" s="9">
        <f t="shared" si="124"/>
        <v>0</v>
      </c>
      <c r="P594" s="9"/>
      <c r="Q594" s="9"/>
      <c r="R594" s="9">
        <f t="shared" si="125"/>
        <v>0</v>
      </c>
      <c r="S594" s="9"/>
      <c r="T594" s="9"/>
      <c r="U594" s="9">
        <f t="shared" si="126"/>
        <v>0</v>
      </c>
      <c r="V594" s="9"/>
      <c r="W594" s="9"/>
      <c r="X594" s="9">
        <f t="shared" si="127"/>
        <v>0</v>
      </c>
      <c r="Y594" s="9"/>
      <c r="Z594" s="9"/>
      <c r="AA594" s="10">
        <f t="shared" si="128"/>
        <v>0</v>
      </c>
      <c r="AB594" s="11"/>
    </row>
    <row r="595" spans="1:28" ht="15.75" hidden="1" x14ac:dyDescent="0.25">
      <c r="A595" s="39">
        <v>45762</v>
      </c>
      <c r="B595" s="33" t="s">
        <v>231</v>
      </c>
      <c r="C595" s="33"/>
      <c r="D595" s="33"/>
      <c r="E595" s="33" t="s">
        <v>344</v>
      </c>
      <c r="F595" s="33">
        <v>29.7</v>
      </c>
      <c r="G595" s="33" t="s">
        <v>51</v>
      </c>
      <c r="H595" s="33"/>
      <c r="I595" s="20">
        <f t="shared" si="122"/>
        <v>0</v>
      </c>
      <c r="J595" s="34" t="s">
        <v>26</v>
      </c>
      <c r="K595" s="20"/>
      <c r="L595" s="9">
        <f t="shared" si="123"/>
        <v>0</v>
      </c>
      <c r="M595" s="9"/>
      <c r="N595" s="9"/>
      <c r="O595" s="9">
        <f t="shared" si="124"/>
        <v>0</v>
      </c>
      <c r="P595" s="9"/>
      <c r="Q595" s="9"/>
      <c r="R595" s="9">
        <f t="shared" si="125"/>
        <v>0</v>
      </c>
      <c r="S595" s="9"/>
      <c r="T595" s="9"/>
      <c r="U595" s="9">
        <f t="shared" si="126"/>
        <v>0</v>
      </c>
      <c r="V595" s="9"/>
      <c r="W595" s="9"/>
      <c r="X595" s="9">
        <f t="shared" si="127"/>
        <v>0</v>
      </c>
      <c r="Y595" s="9"/>
      <c r="Z595" s="9"/>
      <c r="AA595" s="10">
        <f t="shared" si="128"/>
        <v>0</v>
      </c>
      <c r="AB595" s="11"/>
    </row>
    <row r="596" spans="1:28" ht="15.75" hidden="1" x14ac:dyDescent="0.25">
      <c r="A596" s="39">
        <v>45762</v>
      </c>
      <c r="B596" s="33" t="s">
        <v>268</v>
      </c>
      <c r="C596" s="33"/>
      <c r="D596" s="33" t="s">
        <v>41</v>
      </c>
      <c r="E596" s="33" t="s">
        <v>137</v>
      </c>
      <c r="F596" s="33">
        <v>1</v>
      </c>
      <c r="G596" s="33" t="s">
        <v>138</v>
      </c>
      <c r="H596" s="33">
        <v>1200000</v>
      </c>
      <c r="I596" s="20">
        <f t="shared" si="122"/>
        <v>1200000</v>
      </c>
      <c r="J596" s="37" t="s">
        <v>240</v>
      </c>
      <c r="K596" s="20"/>
      <c r="L596" s="9">
        <f t="shared" si="123"/>
        <v>0</v>
      </c>
      <c r="M596" s="9"/>
      <c r="N596" s="9"/>
      <c r="O596" s="9">
        <f t="shared" si="124"/>
        <v>1200000</v>
      </c>
      <c r="P596" s="9">
        <v>1200000</v>
      </c>
      <c r="Q596" s="9"/>
      <c r="R596" s="9">
        <f t="shared" si="125"/>
        <v>0</v>
      </c>
      <c r="S596" s="9"/>
      <c r="T596" s="9"/>
      <c r="U596" s="9">
        <f t="shared" si="126"/>
        <v>0</v>
      </c>
      <c r="V596" s="9"/>
      <c r="W596" s="9"/>
      <c r="X596" s="9">
        <f t="shared" si="127"/>
        <v>0</v>
      </c>
      <c r="Y596" s="9"/>
      <c r="Z596" s="9"/>
      <c r="AA596" s="10">
        <f t="shared" si="128"/>
        <v>0</v>
      </c>
      <c r="AB596" s="11">
        <v>45762</v>
      </c>
    </row>
    <row r="597" spans="1:28" ht="15.75" hidden="1" x14ac:dyDescent="0.25">
      <c r="A597" s="39">
        <v>45762</v>
      </c>
      <c r="B597" s="33" t="s">
        <v>268</v>
      </c>
      <c r="C597" s="33"/>
      <c r="D597" s="33" t="s">
        <v>41</v>
      </c>
      <c r="E597" s="33" t="s">
        <v>442</v>
      </c>
      <c r="F597" s="33">
        <v>1</v>
      </c>
      <c r="G597" s="33" t="s">
        <v>138</v>
      </c>
      <c r="H597" s="33">
        <v>1200000</v>
      </c>
      <c r="I597" s="20">
        <f t="shared" si="122"/>
        <v>1200000</v>
      </c>
      <c r="J597" s="37" t="s">
        <v>240</v>
      </c>
      <c r="K597" s="20"/>
      <c r="L597" s="9">
        <f t="shared" si="123"/>
        <v>0</v>
      </c>
      <c r="M597" s="9"/>
      <c r="N597" s="9"/>
      <c r="O597" s="9">
        <f t="shared" si="124"/>
        <v>1200000</v>
      </c>
      <c r="P597" s="9">
        <v>1200000</v>
      </c>
      <c r="Q597" s="9"/>
      <c r="R597" s="9">
        <f t="shared" si="125"/>
        <v>0</v>
      </c>
      <c r="S597" s="9"/>
      <c r="T597" s="9"/>
      <c r="U597" s="9">
        <f t="shared" si="126"/>
        <v>0</v>
      </c>
      <c r="V597" s="9"/>
      <c r="W597" s="9"/>
      <c r="X597" s="9">
        <f t="shared" si="127"/>
        <v>0</v>
      </c>
      <c r="Y597" s="9"/>
      <c r="Z597" s="9"/>
      <c r="AA597" s="10">
        <f t="shared" si="128"/>
        <v>0</v>
      </c>
      <c r="AB597" s="11">
        <v>45762</v>
      </c>
    </row>
    <row r="598" spans="1:28" ht="15.75" hidden="1" x14ac:dyDescent="0.25">
      <c r="A598" s="39">
        <v>45762</v>
      </c>
      <c r="B598" s="33" t="s">
        <v>142</v>
      </c>
      <c r="C598" s="33"/>
      <c r="D598" s="33" t="s">
        <v>31</v>
      </c>
      <c r="E598" s="33" t="s">
        <v>95</v>
      </c>
      <c r="F598" s="33">
        <v>3600</v>
      </c>
      <c r="G598" s="33" t="s">
        <v>29</v>
      </c>
      <c r="H598" s="33">
        <v>3600</v>
      </c>
      <c r="I598" s="20">
        <f t="shared" si="122"/>
        <v>12960000</v>
      </c>
      <c r="J598" s="34" t="s">
        <v>26</v>
      </c>
      <c r="K598" s="20"/>
      <c r="L598" s="9">
        <f t="shared" si="123"/>
        <v>0</v>
      </c>
      <c r="M598" s="9"/>
      <c r="N598" s="9"/>
      <c r="O598" s="9">
        <f t="shared" si="124"/>
        <v>0</v>
      </c>
      <c r="P598" s="9"/>
      <c r="Q598" s="9"/>
      <c r="R598" s="9">
        <f t="shared" si="125"/>
        <v>0</v>
      </c>
      <c r="S598" s="9"/>
      <c r="T598" s="9"/>
      <c r="U598" s="9">
        <f t="shared" si="126"/>
        <v>0</v>
      </c>
      <c r="V598" s="9"/>
      <c r="W598" s="9"/>
      <c r="X598" s="9">
        <f t="shared" si="127"/>
        <v>0</v>
      </c>
      <c r="Y598" s="9"/>
      <c r="Z598" s="9"/>
      <c r="AA598" s="10">
        <f t="shared" si="128"/>
        <v>12960000</v>
      </c>
      <c r="AB598" s="11"/>
    </row>
    <row r="599" spans="1:28" ht="15.75" hidden="1" x14ac:dyDescent="0.25">
      <c r="A599" s="39">
        <v>45762</v>
      </c>
      <c r="B599" s="33" t="s">
        <v>151</v>
      </c>
      <c r="C599" s="33"/>
      <c r="D599" s="33" t="s">
        <v>31</v>
      </c>
      <c r="E599" s="33" t="s">
        <v>95</v>
      </c>
      <c r="F599" s="33">
        <v>5200</v>
      </c>
      <c r="G599" s="33" t="s">
        <v>29</v>
      </c>
      <c r="H599" s="33">
        <v>3700</v>
      </c>
      <c r="I599" s="20">
        <f t="shared" si="122"/>
        <v>19240000</v>
      </c>
      <c r="J599" s="34" t="s">
        <v>26</v>
      </c>
      <c r="K599" s="20"/>
      <c r="L599" s="9">
        <f t="shared" si="123"/>
        <v>0</v>
      </c>
      <c r="M599" s="9"/>
      <c r="N599" s="9"/>
      <c r="O599" s="9">
        <f t="shared" si="124"/>
        <v>0</v>
      </c>
      <c r="P599" s="9"/>
      <c r="Q599" s="9"/>
      <c r="R599" s="9">
        <f t="shared" si="125"/>
        <v>0</v>
      </c>
      <c r="S599" s="9"/>
      <c r="T599" s="9"/>
      <c r="U599" s="9">
        <f t="shared" si="126"/>
        <v>0</v>
      </c>
      <c r="V599" s="9"/>
      <c r="W599" s="9"/>
      <c r="X599" s="9">
        <f t="shared" si="127"/>
        <v>0</v>
      </c>
      <c r="Y599" s="9"/>
      <c r="Z599" s="9"/>
      <c r="AA599" s="10">
        <f t="shared" si="128"/>
        <v>19240000</v>
      </c>
      <c r="AB599" s="11"/>
    </row>
    <row r="600" spans="1:28" ht="15.75" hidden="1" x14ac:dyDescent="0.25">
      <c r="A600" s="39">
        <v>45762</v>
      </c>
      <c r="B600" s="33" t="s">
        <v>108</v>
      </c>
      <c r="C600" s="33"/>
      <c r="D600" s="33" t="s">
        <v>31</v>
      </c>
      <c r="E600" s="33" t="s">
        <v>95</v>
      </c>
      <c r="F600" s="33">
        <v>1000</v>
      </c>
      <c r="G600" s="33" t="s">
        <v>29</v>
      </c>
      <c r="H600" s="33">
        <v>4000</v>
      </c>
      <c r="I600" s="20">
        <f t="shared" si="122"/>
        <v>4000000</v>
      </c>
      <c r="J600" s="37" t="s">
        <v>240</v>
      </c>
      <c r="K600" s="20"/>
      <c r="L600" s="9">
        <f t="shared" si="123"/>
        <v>0</v>
      </c>
      <c r="M600" s="9"/>
      <c r="N600" s="9"/>
      <c r="O600" s="9">
        <f t="shared" si="124"/>
        <v>4000000</v>
      </c>
      <c r="P600" s="9">
        <v>4000000</v>
      </c>
      <c r="Q600" s="9"/>
      <c r="R600" s="9">
        <f t="shared" si="125"/>
        <v>0</v>
      </c>
      <c r="S600" s="9"/>
      <c r="T600" s="9"/>
      <c r="U600" s="9">
        <f t="shared" si="126"/>
        <v>0</v>
      </c>
      <c r="V600" s="9"/>
      <c r="W600" s="9"/>
      <c r="X600" s="9">
        <f t="shared" si="127"/>
        <v>0</v>
      </c>
      <c r="Y600" s="9"/>
      <c r="Z600" s="9"/>
      <c r="AA600" s="10">
        <f t="shared" si="128"/>
        <v>0</v>
      </c>
      <c r="AB600" s="11">
        <v>45762</v>
      </c>
    </row>
    <row r="601" spans="1:28" ht="15.75" hidden="1" x14ac:dyDescent="0.25">
      <c r="A601" s="39">
        <v>45762</v>
      </c>
      <c r="B601" s="33" t="s">
        <v>305</v>
      </c>
      <c r="C601" s="33"/>
      <c r="D601" s="33" t="s">
        <v>31</v>
      </c>
      <c r="E601" s="33" t="s">
        <v>86</v>
      </c>
      <c r="F601" s="33">
        <v>25</v>
      </c>
      <c r="G601" s="33" t="s">
        <v>51</v>
      </c>
      <c r="H601" s="33">
        <v>125000</v>
      </c>
      <c r="I601" s="20">
        <f t="shared" si="122"/>
        <v>3125000</v>
      </c>
      <c r="J601" s="34" t="s">
        <v>26</v>
      </c>
      <c r="K601" s="20"/>
      <c r="L601" s="9">
        <f t="shared" si="123"/>
        <v>0</v>
      </c>
      <c r="M601" s="9"/>
      <c r="N601" s="9"/>
      <c r="O601" s="9">
        <f t="shared" si="124"/>
        <v>0</v>
      </c>
      <c r="P601" s="9"/>
      <c r="Q601" s="9"/>
      <c r="R601" s="9">
        <f t="shared" si="125"/>
        <v>0</v>
      </c>
      <c r="S601" s="9"/>
      <c r="T601" s="9"/>
      <c r="U601" s="9">
        <f t="shared" si="126"/>
        <v>0</v>
      </c>
      <c r="V601" s="9"/>
      <c r="W601" s="9"/>
      <c r="X601" s="9">
        <f t="shared" si="127"/>
        <v>0</v>
      </c>
      <c r="Y601" s="9"/>
      <c r="Z601" s="9"/>
      <c r="AA601" s="10">
        <f t="shared" si="128"/>
        <v>3125000</v>
      </c>
      <c r="AB601" s="11"/>
    </row>
    <row r="602" spans="1:28" ht="15.75" hidden="1" x14ac:dyDescent="0.25">
      <c r="A602" s="39">
        <v>45762</v>
      </c>
      <c r="B602" s="33" t="s">
        <v>916</v>
      </c>
      <c r="C602" s="33"/>
      <c r="D602" s="33" t="s">
        <v>223</v>
      </c>
      <c r="E602" s="33" t="s">
        <v>28</v>
      </c>
      <c r="F602" s="33">
        <v>200</v>
      </c>
      <c r="G602" s="33" t="s">
        <v>29</v>
      </c>
      <c r="H602" s="33">
        <v>2700</v>
      </c>
      <c r="I602" s="20">
        <f t="shared" si="122"/>
        <v>540000</v>
      </c>
      <c r="J602" s="37" t="s">
        <v>241</v>
      </c>
      <c r="K602" s="20"/>
      <c r="L602" s="9">
        <f t="shared" si="123"/>
        <v>0</v>
      </c>
      <c r="M602" s="9"/>
      <c r="N602" s="9"/>
      <c r="O602" s="9">
        <f t="shared" si="124"/>
        <v>0</v>
      </c>
      <c r="P602" s="9"/>
      <c r="Q602" s="9"/>
      <c r="R602" s="9">
        <f t="shared" si="125"/>
        <v>0</v>
      </c>
      <c r="S602" s="9"/>
      <c r="T602" s="9"/>
      <c r="U602" s="9">
        <f t="shared" si="126"/>
        <v>540000</v>
      </c>
      <c r="V602" s="9">
        <v>540000</v>
      </c>
      <c r="W602" s="9"/>
      <c r="X602" s="9">
        <f t="shared" si="127"/>
        <v>0</v>
      </c>
      <c r="Y602" s="9"/>
      <c r="Z602" s="9"/>
      <c r="AA602" s="10">
        <f t="shared" si="128"/>
        <v>0</v>
      </c>
      <c r="AB602" s="11">
        <v>45762</v>
      </c>
    </row>
    <row r="603" spans="1:28" ht="15.75" hidden="1" x14ac:dyDescent="0.25">
      <c r="A603" s="39">
        <v>45762</v>
      </c>
      <c r="B603" s="33" t="s">
        <v>230</v>
      </c>
      <c r="C603" s="33"/>
      <c r="D603" s="33" t="s">
        <v>31</v>
      </c>
      <c r="E603" s="33" t="s">
        <v>527</v>
      </c>
      <c r="F603" s="33">
        <v>2</v>
      </c>
      <c r="G603" s="33" t="s">
        <v>51</v>
      </c>
      <c r="H603" s="33">
        <v>165000</v>
      </c>
      <c r="I603" s="20">
        <f t="shared" si="122"/>
        <v>330000</v>
      </c>
      <c r="J603" s="37" t="s">
        <v>241</v>
      </c>
      <c r="K603" s="20"/>
      <c r="L603" s="9">
        <f t="shared" si="123"/>
        <v>0</v>
      </c>
      <c r="M603" s="9"/>
      <c r="N603" s="9"/>
      <c r="O603" s="9">
        <f t="shared" si="124"/>
        <v>0</v>
      </c>
      <c r="P603" s="9"/>
      <c r="Q603" s="9"/>
      <c r="R603" s="9">
        <f t="shared" si="125"/>
        <v>0</v>
      </c>
      <c r="S603" s="9"/>
      <c r="T603" s="9"/>
      <c r="U603" s="9">
        <f t="shared" si="126"/>
        <v>330000</v>
      </c>
      <c r="V603" s="9">
        <v>330000</v>
      </c>
      <c r="W603" s="9"/>
      <c r="X603" s="9">
        <f t="shared" si="127"/>
        <v>0</v>
      </c>
      <c r="Y603" s="9"/>
      <c r="Z603" s="9"/>
      <c r="AA603" s="10">
        <f t="shared" si="128"/>
        <v>0</v>
      </c>
      <c r="AB603" s="11">
        <v>45762</v>
      </c>
    </row>
    <row r="604" spans="1:28" ht="15.75" hidden="1" x14ac:dyDescent="0.25">
      <c r="A604" s="39">
        <v>45762</v>
      </c>
      <c r="B604" s="33" t="s">
        <v>370</v>
      </c>
      <c r="C604" s="33"/>
      <c r="D604" s="33" t="s">
        <v>41</v>
      </c>
      <c r="E604" s="33" t="s">
        <v>110</v>
      </c>
      <c r="F604" s="33">
        <v>5000</v>
      </c>
      <c r="G604" s="33" t="s">
        <v>29</v>
      </c>
      <c r="H604" s="33">
        <v>2000</v>
      </c>
      <c r="I604" s="20">
        <f t="shared" si="122"/>
        <v>10000000</v>
      </c>
      <c r="J604" s="37" t="s">
        <v>240</v>
      </c>
      <c r="K604" s="20"/>
      <c r="L604" s="9">
        <f t="shared" si="123"/>
        <v>0</v>
      </c>
      <c r="M604" s="9"/>
      <c r="N604" s="9"/>
      <c r="O604" s="9">
        <f t="shared" si="124"/>
        <v>10000000</v>
      </c>
      <c r="P604" s="9">
        <v>10000000</v>
      </c>
      <c r="Q604" s="9"/>
      <c r="R604" s="9">
        <f t="shared" si="125"/>
        <v>0</v>
      </c>
      <c r="S604" s="9"/>
      <c r="T604" s="9"/>
      <c r="U604" s="9">
        <f t="shared" si="126"/>
        <v>0</v>
      </c>
      <c r="V604" s="9"/>
      <c r="W604" s="9"/>
      <c r="X604" s="9">
        <f t="shared" si="127"/>
        <v>0</v>
      </c>
      <c r="Y604" s="9"/>
      <c r="Z604" s="9"/>
      <c r="AA604" s="10">
        <f t="shared" si="128"/>
        <v>0</v>
      </c>
      <c r="AB604" s="11">
        <v>45770</v>
      </c>
    </row>
    <row r="605" spans="1:28" ht="15.75" hidden="1" x14ac:dyDescent="0.25">
      <c r="A605" s="32">
        <v>45762</v>
      </c>
      <c r="B605" s="33" t="s">
        <v>162</v>
      </c>
      <c r="C605" s="33"/>
      <c r="D605" s="33" t="s">
        <v>31</v>
      </c>
      <c r="E605" s="33" t="s">
        <v>95</v>
      </c>
      <c r="F605" s="33">
        <v>2700</v>
      </c>
      <c r="G605" s="33" t="s">
        <v>29</v>
      </c>
      <c r="H605" s="33">
        <v>3500</v>
      </c>
      <c r="I605" s="20">
        <f t="shared" si="122"/>
        <v>9450000</v>
      </c>
      <c r="J605" s="34" t="s">
        <v>26</v>
      </c>
      <c r="K605" s="20"/>
      <c r="L605" s="9">
        <f t="shared" si="123"/>
        <v>0</v>
      </c>
      <c r="M605" s="9"/>
      <c r="N605" s="9"/>
      <c r="O605" s="9">
        <f t="shared" si="124"/>
        <v>0</v>
      </c>
      <c r="P605" s="9"/>
      <c r="Q605" s="9"/>
      <c r="R605" s="9">
        <f t="shared" si="125"/>
        <v>0</v>
      </c>
      <c r="S605" s="9"/>
      <c r="T605" s="9"/>
      <c r="U605" s="9">
        <f t="shared" si="126"/>
        <v>0</v>
      </c>
      <c r="V605" s="9"/>
      <c r="W605" s="9"/>
      <c r="X605" s="9">
        <f t="shared" si="127"/>
        <v>0</v>
      </c>
      <c r="Y605" s="9"/>
      <c r="Z605" s="9"/>
      <c r="AA605" s="10">
        <f t="shared" si="128"/>
        <v>9450000</v>
      </c>
      <c r="AB605" s="11"/>
    </row>
    <row r="606" spans="1:28" ht="15.75" hidden="1" x14ac:dyDescent="0.25">
      <c r="A606" s="39">
        <v>45762</v>
      </c>
      <c r="B606" s="33" t="s">
        <v>170</v>
      </c>
      <c r="C606" s="33"/>
      <c r="D606" s="33" t="s">
        <v>31</v>
      </c>
      <c r="E606" s="33" t="s">
        <v>102</v>
      </c>
      <c r="F606" s="33">
        <v>4</v>
      </c>
      <c r="G606" s="33" t="s">
        <v>74</v>
      </c>
      <c r="H606" s="33">
        <v>65000</v>
      </c>
      <c r="I606" s="20">
        <f t="shared" si="122"/>
        <v>260000</v>
      </c>
      <c r="J606" s="37" t="s">
        <v>241</v>
      </c>
      <c r="K606" s="20"/>
      <c r="L606" s="9">
        <f t="shared" si="123"/>
        <v>260000</v>
      </c>
      <c r="M606" s="9">
        <v>260000</v>
      </c>
      <c r="N606" s="9"/>
      <c r="O606" s="9">
        <f t="shared" si="124"/>
        <v>0</v>
      </c>
      <c r="P606" s="9"/>
      <c r="Q606" s="9"/>
      <c r="R606" s="9">
        <f t="shared" si="125"/>
        <v>0</v>
      </c>
      <c r="S606" s="9"/>
      <c r="T606" s="9"/>
      <c r="U606" s="9">
        <f t="shared" si="126"/>
        <v>0</v>
      </c>
      <c r="V606" s="9"/>
      <c r="W606" s="9"/>
      <c r="X606" s="9">
        <f t="shared" si="127"/>
        <v>0</v>
      </c>
      <c r="Y606" s="9"/>
      <c r="Z606" s="9"/>
      <c r="AA606" s="10">
        <f t="shared" si="128"/>
        <v>0</v>
      </c>
      <c r="AB606" s="11">
        <v>45762</v>
      </c>
    </row>
    <row r="607" spans="1:28" ht="15.75" hidden="1" x14ac:dyDescent="0.25">
      <c r="A607" s="32">
        <v>45762</v>
      </c>
      <c r="B607" s="33" t="s">
        <v>191</v>
      </c>
      <c r="C607" s="33"/>
      <c r="D607" s="33" t="s">
        <v>31</v>
      </c>
      <c r="E607" s="33" t="s">
        <v>86</v>
      </c>
      <c r="F607" s="33">
        <v>25</v>
      </c>
      <c r="G607" s="33" t="s">
        <v>51</v>
      </c>
      <c r="H607" s="33">
        <v>125000</v>
      </c>
      <c r="I607" s="20">
        <f t="shared" si="122"/>
        <v>3125000</v>
      </c>
      <c r="J607" s="34" t="s">
        <v>26</v>
      </c>
      <c r="K607" s="20"/>
      <c r="L607" s="9">
        <f t="shared" si="123"/>
        <v>0</v>
      </c>
      <c r="M607" s="9"/>
      <c r="N607" s="9"/>
      <c r="O607" s="9">
        <f t="shared" si="124"/>
        <v>0</v>
      </c>
      <c r="P607" s="9"/>
      <c r="Q607" s="9"/>
      <c r="R607" s="9">
        <f t="shared" si="125"/>
        <v>0</v>
      </c>
      <c r="S607" s="9"/>
      <c r="T607" s="9"/>
      <c r="U607" s="9">
        <f t="shared" si="126"/>
        <v>0</v>
      </c>
      <c r="V607" s="9"/>
      <c r="W607" s="9"/>
      <c r="X607" s="9">
        <f t="shared" si="127"/>
        <v>0</v>
      </c>
      <c r="Y607" s="9"/>
      <c r="Z607" s="9"/>
      <c r="AA607" s="10">
        <f t="shared" si="128"/>
        <v>3125000</v>
      </c>
      <c r="AB607" s="11"/>
    </row>
    <row r="608" spans="1:28" ht="15.75" hidden="1" x14ac:dyDescent="0.25">
      <c r="A608" s="39">
        <v>45763</v>
      </c>
      <c r="B608" s="35" t="s">
        <v>917</v>
      </c>
      <c r="C608" s="35"/>
      <c r="D608" s="35" t="s">
        <v>31</v>
      </c>
      <c r="E608" s="35" t="s">
        <v>110</v>
      </c>
      <c r="F608" s="35">
        <v>1600</v>
      </c>
      <c r="G608" s="35" t="s">
        <v>29</v>
      </c>
      <c r="H608" s="35">
        <v>1900</v>
      </c>
      <c r="I608" s="20">
        <f t="shared" si="122"/>
        <v>3040000</v>
      </c>
      <c r="J608" s="41" t="s">
        <v>240</v>
      </c>
      <c r="K608" s="20"/>
      <c r="L608" s="9">
        <f t="shared" ref="L608:L638" si="129">M608+N608</f>
        <v>0</v>
      </c>
      <c r="M608" s="9"/>
      <c r="N608" s="9"/>
      <c r="O608" s="9">
        <f t="shared" ref="O608:O638" si="130">P608+Q608</f>
        <v>3040000</v>
      </c>
      <c r="P608" s="9">
        <v>3040000</v>
      </c>
      <c r="Q608" s="9"/>
      <c r="R608" s="9">
        <f t="shared" ref="R608:R638" si="131">S608+T608</f>
        <v>0</v>
      </c>
      <c r="S608" s="9"/>
      <c r="T608" s="9"/>
      <c r="U608" s="9">
        <f t="shared" ref="U608:U638" si="132">V608+W608</f>
        <v>0</v>
      </c>
      <c r="V608" s="9"/>
      <c r="W608" s="9"/>
      <c r="X608" s="9">
        <f t="shared" ref="X608:X638" si="133">Y608+Z608</f>
        <v>0</v>
      </c>
      <c r="Y608" s="9"/>
      <c r="Z608" s="9"/>
      <c r="AA608" s="10">
        <f t="shared" ref="AA608:AA637" si="134">C608+I608-L608-O608-U608-X608-R608</f>
        <v>0</v>
      </c>
      <c r="AB608" s="11">
        <v>45763</v>
      </c>
    </row>
    <row r="609" spans="1:28" ht="15.75" hidden="1" x14ac:dyDescent="0.25">
      <c r="A609" s="39">
        <v>45763</v>
      </c>
      <c r="B609" s="33" t="s">
        <v>545</v>
      </c>
      <c r="C609" s="33"/>
      <c r="D609" s="33"/>
      <c r="E609" s="33" t="s">
        <v>45</v>
      </c>
      <c r="F609" s="33">
        <v>25</v>
      </c>
      <c r="G609" s="33" t="s">
        <v>51</v>
      </c>
      <c r="H609" s="33"/>
      <c r="I609" s="20">
        <f t="shared" si="122"/>
        <v>0</v>
      </c>
      <c r="J609" s="34" t="s">
        <v>26</v>
      </c>
      <c r="K609" s="20"/>
      <c r="L609" s="9">
        <f t="shared" si="129"/>
        <v>0</v>
      </c>
      <c r="M609" s="9"/>
      <c r="N609" s="9"/>
      <c r="O609" s="9">
        <f t="shared" si="130"/>
        <v>0</v>
      </c>
      <c r="P609" s="9"/>
      <c r="Q609" s="9"/>
      <c r="R609" s="9">
        <f t="shared" si="131"/>
        <v>0</v>
      </c>
      <c r="S609" s="9"/>
      <c r="T609" s="9"/>
      <c r="U609" s="9">
        <f t="shared" si="132"/>
        <v>0</v>
      </c>
      <c r="V609" s="9"/>
      <c r="W609" s="9"/>
      <c r="X609" s="9">
        <f t="shared" si="133"/>
        <v>0</v>
      </c>
      <c r="Y609" s="9"/>
      <c r="Z609" s="9"/>
      <c r="AA609" s="10">
        <f t="shared" si="134"/>
        <v>0</v>
      </c>
      <c r="AB609" s="11"/>
    </row>
    <row r="610" spans="1:28" ht="15.75" hidden="1" x14ac:dyDescent="0.25">
      <c r="A610" s="39">
        <v>45763</v>
      </c>
      <c r="B610" s="33" t="s">
        <v>305</v>
      </c>
      <c r="C610" s="33"/>
      <c r="D610" s="33" t="s">
        <v>31</v>
      </c>
      <c r="E610" s="33" t="s">
        <v>122</v>
      </c>
      <c r="F610" s="33">
        <v>5</v>
      </c>
      <c r="G610" s="33" t="s">
        <v>51</v>
      </c>
      <c r="H610" s="33">
        <v>70000</v>
      </c>
      <c r="I610" s="20">
        <f t="shared" si="122"/>
        <v>350000</v>
      </c>
      <c r="J610" s="34" t="s">
        <v>26</v>
      </c>
      <c r="K610" s="20"/>
      <c r="L610" s="9">
        <f t="shared" si="129"/>
        <v>0</v>
      </c>
      <c r="M610" s="9"/>
      <c r="N610" s="9"/>
      <c r="O610" s="9">
        <f t="shared" si="130"/>
        <v>0</v>
      </c>
      <c r="P610" s="9"/>
      <c r="Q610" s="9"/>
      <c r="R610" s="9">
        <f t="shared" si="131"/>
        <v>0</v>
      </c>
      <c r="S610" s="9"/>
      <c r="T610" s="9"/>
      <c r="U610" s="9">
        <f t="shared" si="132"/>
        <v>0</v>
      </c>
      <c r="V610" s="9"/>
      <c r="W610" s="9"/>
      <c r="X610" s="9">
        <f t="shared" si="133"/>
        <v>0</v>
      </c>
      <c r="Y610" s="9"/>
      <c r="Z610" s="9"/>
      <c r="AA610" s="10">
        <f t="shared" si="134"/>
        <v>350000</v>
      </c>
      <c r="AB610" s="11"/>
    </row>
    <row r="611" spans="1:28" ht="15.75" hidden="1" x14ac:dyDescent="0.25">
      <c r="A611" s="39">
        <v>45763</v>
      </c>
      <c r="B611" s="33" t="s">
        <v>663</v>
      </c>
      <c r="C611" s="33"/>
      <c r="D611" s="33" t="s">
        <v>41</v>
      </c>
      <c r="E611" s="33" t="s">
        <v>86</v>
      </c>
      <c r="F611" s="33">
        <v>25</v>
      </c>
      <c r="G611" s="33" t="s">
        <v>51</v>
      </c>
      <c r="H611" s="33">
        <v>108000</v>
      </c>
      <c r="I611" s="20">
        <f t="shared" si="122"/>
        <v>2700000</v>
      </c>
      <c r="J611" s="41" t="s">
        <v>240</v>
      </c>
      <c r="K611" s="20"/>
      <c r="L611" s="9">
        <f t="shared" si="129"/>
        <v>0</v>
      </c>
      <c r="M611" s="9"/>
      <c r="N611" s="9"/>
      <c r="O611" s="9">
        <f t="shared" si="130"/>
        <v>2700000</v>
      </c>
      <c r="P611" s="9">
        <v>2700000</v>
      </c>
      <c r="Q611" s="9"/>
      <c r="R611" s="9">
        <f t="shared" si="131"/>
        <v>0</v>
      </c>
      <c r="S611" s="9"/>
      <c r="T611" s="9"/>
      <c r="U611" s="9">
        <f t="shared" si="132"/>
        <v>0</v>
      </c>
      <c r="V611" s="9"/>
      <c r="W611" s="9"/>
      <c r="X611" s="9">
        <f t="shared" si="133"/>
        <v>0</v>
      </c>
      <c r="Y611" s="9"/>
      <c r="Z611" s="9"/>
      <c r="AA611" s="10">
        <f t="shared" si="134"/>
        <v>0</v>
      </c>
      <c r="AB611" s="11">
        <v>45757</v>
      </c>
    </row>
    <row r="612" spans="1:28" ht="15.75" hidden="1" x14ac:dyDescent="0.25">
      <c r="A612" s="39">
        <v>45763</v>
      </c>
      <c r="B612" s="33" t="s">
        <v>231</v>
      </c>
      <c r="C612" s="33"/>
      <c r="D612" s="33"/>
      <c r="E612" s="33" t="s">
        <v>632</v>
      </c>
      <c r="F612" s="33">
        <v>26.8</v>
      </c>
      <c r="G612" s="33" t="s">
        <v>51</v>
      </c>
      <c r="H612" s="33"/>
      <c r="I612" s="20">
        <f t="shared" si="122"/>
        <v>0</v>
      </c>
      <c r="J612" s="34" t="s">
        <v>26</v>
      </c>
      <c r="K612" s="20"/>
      <c r="L612" s="9">
        <f t="shared" si="129"/>
        <v>0</v>
      </c>
      <c r="M612" s="9"/>
      <c r="N612" s="9"/>
      <c r="O612" s="9">
        <f t="shared" si="130"/>
        <v>0</v>
      </c>
      <c r="P612" s="9"/>
      <c r="Q612" s="9"/>
      <c r="R612" s="9">
        <f t="shared" si="131"/>
        <v>0</v>
      </c>
      <c r="S612" s="9"/>
      <c r="T612" s="9"/>
      <c r="U612" s="9">
        <f t="shared" si="132"/>
        <v>0</v>
      </c>
      <c r="V612" s="9"/>
      <c r="W612" s="9"/>
      <c r="X612" s="9">
        <f t="shared" si="133"/>
        <v>0</v>
      </c>
      <c r="Y612" s="9"/>
      <c r="Z612" s="9"/>
      <c r="AA612" s="10">
        <f t="shared" si="134"/>
        <v>0</v>
      </c>
      <c r="AB612" s="11"/>
    </row>
    <row r="613" spans="1:28" ht="15.75" hidden="1" x14ac:dyDescent="0.25">
      <c r="A613" s="39">
        <v>45763</v>
      </c>
      <c r="B613" s="33" t="s">
        <v>231</v>
      </c>
      <c r="C613" s="33"/>
      <c r="D613" s="33"/>
      <c r="E613" s="33" t="s">
        <v>184</v>
      </c>
      <c r="F613" s="33">
        <v>49.1</v>
      </c>
      <c r="G613" s="33" t="s">
        <v>51</v>
      </c>
      <c r="H613" s="33"/>
      <c r="I613" s="20">
        <f t="shared" si="122"/>
        <v>0</v>
      </c>
      <c r="J613" s="34" t="s">
        <v>26</v>
      </c>
      <c r="K613" s="20"/>
      <c r="L613" s="9">
        <f t="shared" si="129"/>
        <v>0</v>
      </c>
      <c r="M613" s="9"/>
      <c r="N613" s="9"/>
      <c r="O613" s="9">
        <f t="shared" si="130"/>
        <v>0</v>
      </c>
      <c r="P613" s="9"/>
      <c r="Q613" s="9"/>
      <c r="R613" s="9">
        <f t="shared" si="131"/>
        <v>0</v>
      </c>
      <c r="S613" s="9"/>
      <c r="T613" s="9"/>
      <c r="U613" s="9">
        <f t="shared" si="132"/>
        <v>0</v>
      </c>
      <c r="V613" s="9"/>
      <c r="W613" s="9"/>
      <c r="X613" s="9">
        <f t="shared" si="133"/>
        <v>0</v>
      </c>
      <c r="Y613" s="9"/>
      <c r="Z613" s="9"/>
      <c r="AA613" s="10">
        <f t="shared" si="134"/>
        <v>0</v>
      </c>
      <c r="AB613" s="11"/>
    </row>
    <row r="614" spans="1:28" ht="15.75" hidden="1" x14ac:dyDescent="0.25">
      <c r="A614" s="39">
        <v>45763</v>
      </c>
      <c r="B614" s="33" t="s">
        <v>231</v>
      </c>
      <c r="C614" s="33"/>
      <c r="D614" s="33"/>
      <c r="E614" s="33" t="s">
        <v>98</v>
      </c>
      <c r="F614" s="33">
        <v>46.1</v>
      </c>
      <c r="G614" s="33" t="s">
        <v>51</v>
      </c>
      <c r="H614" s="33"/>
      <c r="I614" s="20">
        <f t="shared" si="122"/>
        <v>0</v>
      </c>
      <c r="J614" s="34" t="s">
        <v>26</v>
      </c>
      <c r="K614" s="20"/>
      <c r="L614" s="9">
        <f t="shared" si="129"/>
        <v>0</v>
      </c>
      <c r="M614" s="9"/>
      <c r="N614" s="9"/>
      <c r="O614" s="9">
        <f t="shared" si="130"/>
        <v>0</v>
      </c>
      <c r="P614" s="9"/>
      <c r="Q614" s="9"/>
      <c r="R614" s="9">
        <f t="shared" si="131"/>
        <v>0</v>
      </c>
      <c r="S614" s="9"/>
      <c r="T614" s="9"/>
      <c r="U614" s="9">
        <f t="shared" si="132"/>
        <v>0</v>
      </c>
      <c r="V614" s="9"/>
      <c r="W614" s="9"/>
      <c r="X614" s="9">
        <f t="shared" si="133"/>
        <v>0</v>
      </c>
      <c r="Y614" s="9"/>
      <c r="Z614" s="9"/>
      <c r="AA614" s="10">
        <f t="shared" si="134"/>
        <v>0</v>
      </c>
      <c r="AB614" s="11"/>
    </row>
    <row r="615" spans="1:28" ht="15.75" hidden="1" x14ac:dyDescent="0.25">
      <c r="A615" s="39">
        <v>45763</v>
      </c>
      <c r="B615" s="33" t="s">
        <v>231</v>
      </c>
      <c r="C615" s="33"/>
      <c r="D615" s="33"/>
      <c r="E615" s="33" t="s">
        <v>135</v>
      </c>
      <c r="F615" s="33">
        <v>29.3</v>
      </c>
      <c r="G615" s="33" t="s">
        <v>51</v>
      </c>
      <c r="H615" s="33"/>
      <c r="I615" s="20">
        <f t="shared" si="122"/>
        <v>0</v>
      </c>
      <c r="J615" s="34" t="s">
        <v>26</v>
      </c>
      <c r="K615" s="20"/>
      <c r="L615" s="9">
        <f t="shared" si="129"/>
        <v>0</v>
      </c>
      <c r="M615" s="9"/>
      <c r="N615" s="9"/>
      <c r="O615" s="9">
        <f t="shared" si="130"/>
        <v>0</v>
      </c>
      <c r="P615" s="9"/>
      <c r="Q615" s="9"/>
      <c r="R615" s="9">
        <f t="shared" si="131"/>
        <v>0</v>
      </c>
      <c r="S615" s="9"/>
      <c r="T615" s="9"/>
      <c r="U615" s="9">
        <f t="shared" si="132"/>
        <v>0</v>
      </c>
      <c r="V615" s="9"/>
      <c r="W615" s="9"/>
      <c r="X615" s="9">
        <f t="shared" si="133"/>
        <v>0</v>
      </c>
      <c r="Y615" s="9"/>
      <c r="Z615" s="9"/>
      <c r="AA615" s="10">
        <f t="shared" si="134"/>
        <v>0</v>
      </c>
      <c r="AB615" s="11"/>
    </row>
    <row r="616" spans="1:28" ht="15.75" hidden="1" x14ac:dyDescent="0.25">
      <c r="A616" s="39">
        <v>45763</v>
      </c>
      <c r="B616" s="33" t="s">
        <v>358</v>
      </c>
      <c r="C616" s="33"/>
      <c r="D616" s="33" t="s">
        <v>31</v>
      </c>
      <c r="E616" s="33" t="s">
        <v>899</v>
      </c>
      <c r="F616" s="33">
        <v>1</v>
      </c>
      <c r="G616" s="33" t="s">
        <v>51</v>
      </c>
      <c r="H616" s="33">
        <v>155000</v>
      </c>
      <c r="I616" s="20">
        <f t="shared" si="122"/>
        <v>155000</v>
      </c>
      <c r="J616" s="34" t="s">
        <v>26</v>
      </c>
      <c r="K616" s="20"/>
      <c r="L616" s="9">
        <f t="shared" si="129"/>
        <v>0</v>
      </c>
      <c r="M616" s="9"/>
      <c r="N616" s="9"/>
      <c r="O616" s="9">
        <f t="shared" si="130"/>
        <v>0</v>
      </c>
      <c r="P616" s="9"/>
      <c r="Q616" s="9"/>
      <c r="R616" s="9">
        <f t="shared" si="131"/>
        <v>0</v>
      </c>
      <c r="S616" s="9"/>
      <c r="T616" s="9"/>
      <c r="U616" s="9">
        <f t="shared" si="132"/>
        <v>0</v>
      </c>
      <c r="V616" s="9"/>
      <c r="W616" s="9"/>
      <c r="X616" s="9">
        <f t="shared" si="133"/>
        <v>0</v>
      </c>
      <c r="Y616" s="9"/>
      <c r="Z616" s="9"/>
      <c r="AA616" s="10">
        <f t="shared" si="134"/>
        <v>155000</v>
      </c>
      <c r="AB616" s="11"/>
    </row>
    <row r="617" spans="1:28" ht="15.75" hidden="1" x14ac:dyDescent="0.25">
      <c r="A617" s="39">
        <v>45763</v>
      </c>
      <c r="B617" s="33" t="s">
        <v>314</v>
      </c>
      <c r="C617" s="33"/>
      <c r="D617" s="33" t="s">
        <v>31</v>
      </c>
      <c r="E617" s="33" t="s">
        <v>110</v>
      </c>
      <c r="F617" s="33">
        <v>600</v>
      </c>
      <c r="G617" s="33" t="s">
        <v>29</v>
      </c>
      <c r="H617" s="33">
        <v>1900</v>
      </c>
      <c r="I617" s="20">
        <f t="shared" si="122"/>
        <v>1140000</v>
      </c>
      <c r="J617" s="41" t="s">
        <v>240</v>
      </c>
      <c r="K617" s="20"/>
      <c r="L617" s="9">
        <f t="shared" si="129"/>
        <v>0</v>
      </c>
      <c r="M617" s="9"/>
      <c r="N617" s="9"/>
      <c r="O617" s="9">
        <f t="shared" si="130"/>
        <v>1140000</v>
      </c>
      <c r="P617" s="9">
        <v>1140000</v>
      </c>
      <c r="Q617" s="9"/>
      <c r="R617" s="9">
        <f t="shared" si="131"/>
        <v>0</v>
      </c>
      <c r="S617" s="9"/>
      <c r="T617" s="9"/>
      <c r="U617" s="9">
        <f t="shared" si="132"/>
        <v>0</v>
      </c>
      <c r="V617" s="9"/>
      <c r="W617" s="9"/>
      <c r="X617" s="9">
        <f t="shared" si="133"/>
        <v>0</v>
      </c>
      <c r="Y617" s="9"/>
      <c r="Z617" s="9"/>
      <c r="AA617" s="10">
        <f t="shared" si="134"/>
        <v>0</v>
      </c>
      <c r="AB617" s="11">
        <v>45763</v>
      </c>
    </row>
    <row r="618" spans="1:28" ht="15.75" hidden="1" x14ac:dyDescent="0.25">
      <c r="A618" s="39">
        <v>45763</v>
      </c>
      <c r="B618" s="33" t="s">
        <v>252</v>
      </c>
      <c r="C618" s="33"/>
      <c r="D618" s="33" t="s">
        <v>31</v>
      </c>
      <c r="E618" s="33" t="s">
        <v>102</v>
      </c>
      <c r="F618" s="33">
        <v>12</v>
      </c>
      <c r="G618" s="33" t="s">
        <v>74</v>
      </c>
      <c r="H618" s="33">
        <v>65000</v>
      </c>
      <c r="I618" s="20">
        <f t="shared" si="122"/>
        <v>780000</v>
      </c>
      <c r="J618" s="34" t="s">
        <v>26</v>
      </c>
      <c r="K618" s="20"/>
      <c r="L618" s="9">
        <f t="shared" si="129"/>
        <v>0</v>
      </c>
      <c r="M618" s="9"/>
      <c r="N618" s="9"/>
      <c r="O618" s="9">
        <f t="shared" si="130"/>
        <v>0</v>
      </c>
      <c r="P618" s="9"/>
      <c r="Q618" s="9"/>
      <c r="R618" s="9">
        <f t="shared" si="131"/>
        <v>0</v>
      </c>
      <c r="S618" s="9"/>
      <c r="T618" s="9"/>
      <c r="U618" s="9">
        <f t="shared" si="132"/>
        <v>0</v>
      </c>
      <c r="V618" s="9"/>
      <c r="W618" s="9"/>
      <c r="X618" s="9">
        <f t="shared" si="133"/>
        <v>0</v>
      </c>
      <c r="Y618" s="9"/>
      <c r="Z618" s="9"/>
      <c r="AA618" s="10">
        <f t="shared" si="134"/>
        <v>780000</v>
      </c>
      <c r="AB618" s="11"/>
    </row>
    <row r="619" spans="1:28" ht="15.75" hidden="1" x14ac:dyDescent="0.25">
      <c r="A619" s="39">
        <v>45763</v>
      </c>
      <c r="B619" s="33" t="s">
        <v>918</v>
      </c>
      <c r="C619" s="33"/>
      <c r="D619" s="33" t="s">
        <v>223</v>
      </c>
      <c r="E619" s="33" t="s">
        <v>185</v>
      </c>
      <c r="F619" s="33">
        <v>200</v>
      </c>
      <c r="G619" s="33" t="s">
        <v>29</v>
      </c>
      <c r="H619" s="33">
        <v>1150</v>
      </c>
      <c r="I619" s="20">
        <f t="shared" si="122"/>
        <v>230000</v>
      </c>
      <c r="J619" s="37" t="s">
        <v>241</v>
      </c>
      <c r="K619" s="20"/>
      <c r="L619" s="9">
        <f t="shared" si="129"/>
        <v>0</v>
      </c>
      <c r="M619" s="9"/>
      <c r="N619" s="9"/>
      <c r="O619" s="9">
        <f t="shared" si="130"/>
        <v>0</v>
      </c>
      <c r="P619" s="9"/>
      <c r="Q619" s="9"/>
      <c r="R619" s="9">
        <f t="shared" si="131"/>
        <v>0</v>
      </c>
      <c r="S619" s="9"/>
      <c r="T619" s="9"/>
      <c r="U619" s="9">
        <f t="shared" si="132"/>
        <v>230000</v>
      </c>
      <c r="V619" s="9">
        <v>230000</v>
      </c>
      <c r="W619" s="9"/>
      <c r="X619" s="9">
        <f t="shared" si="133"/>
        <v>0</v>
      </c>
      <c r="Y619" s="9"/>
      <c r="Z619" s="9"/>
      <c r="AA619" s="10">
        <f t="shared" si="134"/>
        <v>0</v>
      </c>
      <c r="AB619" s="11">
        <v>45763</v>
      </c>
    </row>
    <row r="620" spans="1:28" ht="15.75" hidden="1" x14ac:dyDescent="0.25">
      <c r="A620" s="39">
        <v>45763</v>
      </c>
      <c r="B620" s="33" t="s">
        <v>863</v>
      </c>
      <c r="C620" s="33"/>
      <c r="D620" s="33" t="s">
        <v>41</v>
      </c>
      <c r="E620" s="33" t="s">
        <v>45</v>
      </c>
      <c r="F620" s="33">
        <v>25</v>
      </c>
      <c r="G620" s="33" t="s">
        <v>51</v>
      </c>
      <c r="H620" s="33">
        <v>180000</v>
      </c>
      <c r="I620" s="20">
        <f t="shared" si="122"/>
        <v>4500000</v>
      </c>
      <c r="J620" s="37" t="s">
        <v>241</v>
      </c>
      <c r="K620" s="20"/>
      <c r="L620" s="9">
        <f t="shared" si="129"/>
        <v>4500000</v>
      </c>
      <c r="M620" s="9">
        <v>4500000</v>
      </c>
      <c r="N620" s="9"/>
      <c r="O620" s="9">
        <f t="shared" si="130"/>
        <v>0</v>
      </c>
      <c r="P620" s="9"/>
      <c r="Q620" s="9"/>
      <c r="R620" s="9">
        <f t="shared" si="131"/>
        <v>0</v>
      </c>
      <c r="S620" s="9"/>
      <c r="T620" s="9"/>
      <c r="U620" s="9">
        <f t="shared" si="132"/>
        <v>0</v>
      </c>
      <c r="V620" s="9"/>
      <c r="W620" s="9"/>
      <c r="X620" s="9">
        <f t="shared" si="133"/>
        <v>0</v>
      </c>
      <c r="Y620" s="9"/>
      <c r="Z620" s="9"/>
      <c r="AA620" s="10">
        <f t="shared" si="134"/>
        <v>0</v>
      </c>
      <c r="AB620" s="11">
        <v>45763</v>
      </c>
    </row>
    <row r="621" spans="1:28" ht="15.75" hidden="1" x14ac:dyDescent="0.25">
      <c r="A621" s="39">
        <v>45763</v>
      </c>
      <c r="B621" s="33" t="s">
        <v>302</v>
      </c>
      <c r="C621" s="33"/>
      <c r="D621" s="33" t="s">
        <v>223</v>
      </c>
      <c r="E621" s="33" t="s">
        <v>61</v>
      </c>
      <c r="F621" s="33">
        <v>10</v>
      </c>
      <c r="G621" s="33" t="s">
        <v>25</v>
      </c>
      <c r="H621" s="33">
        <v>45000</v>
      </c>
      <c r="I621" s="20">
        <f t="shared" si="122"/>
        <v>450000</v>
      </c>
      <c r="J621" s="37" t="s">
        <v>241</v>
      </c>
      <c r="K621" s="20"/>
      <c r="L621" s="9">
        <f t="shared" si="129"/>
        <v>450000</v>
      </c>
      <c r="M621" s="9">
        <v>450000</v>
      </c>
      <c r="N621" s="9"/>
      <c r="O621" s="9">
        <f t="shared" si="130"/>
        <v>0</v>
      </c>
      <c r="P621" s="9"/>
      <c r="Q621" s="9"/>
      <c r="R621" s="9">
        <f t="shared" si="131"/>
        <v>0</v>
      </c>
      <c r="S621" s="9"/>
      <c r="T621" s="9"/>
      <c r="U621" s="9">
        <f t="shared" si="132"/>
        <v>0</v>
      </c>
      <c r="V621" s="9"/>
      <c r="W621" s="9"/>
      <c r="X621" s="9">
        <f t="shared" si="133"/>
        <v>0</v>
      </c>
      <c r="Y621" s="9"/>
      <c r="Z621" s="9"/>
      <c r="AA621" s="10">
        <f t="shared" si="134"/>
        <v>0</v>
      </c>
      <c r="AB621" s="11">
        <v>45763</v>
      </c>
    </row>
    <row r="622" spans="1:28" ht="15.75" hidden="1" x14ac:dyDescent="0.25">
      <c r="A622" s="39">
        <v>45763</v>
      </c>
      <c r="B622" s="33" t="s">
        <v>302</v>
      </c>
      <c r="C622" s="33"/>
      <c r="D622" s="33" t="s">
        <v>223</v>
      </c>
      <c r="E622" s="33" t="s">
        <v>102</v>
      </c>
      <c r="F622" s="33">
        <v>24</v>
      </c>
      <c r="G622" s="33" t="s">
        <v>74</v>
      </c>
      <c r="H622" s="33">
        <v>65000</v>
      </c>
      <c r="I622" s="20">
        <f t="shared" si="122"/>
        <v>1560000</v>
      </c>
      <c r="J622" s="37" t="s">
        <v>241</v>
      </c>
      <c r="K622" s="20"/>
      <c r="L622" s="9">
        <f t="shared" si="129"/>
        <v>1560000</v>
      </c>
      <c r="M622" s="9">
        <v>1560000</v>
      </c>
      <c r="N622" s="9"/>
      <c r="O622" s="9">
        <f t="shared" si="130"/>
        <v>0</v>
      </c>
      <c r="P622" s="9"/>
      <c r="Q622" s="9"/>
      <c r="R622" s="9">
        <f t="shared" si="131"/>
        <v>0</v>
      </c>
      <c r="S622" s="9"/>
      <c r="T622" s="9"/>
      <c r="U622" s="9">
        <f t="shared" si="132"/>
        <v>0</v>
      </c>
      <c r="V622" s="9"/>
      <c r="W622" s="9"/>
      <c r="X622" s="9">
        <f t="shared" si="133"/>
        <v>0</v>
      </c>
      <c r="Y622" s="9"/>
      <c r="Z622" s="9"/>
      <c r="AA622" s="10">
        <f t="shared" si="134"/>
        <v>0</v>
      </c>
      <c r="AB622" s="11">
        <v>45763</v>
      </c>
    </row>
    <row r="623" spans="1:28" ht="15.75" hidden="1" x14ac:dyDescent="0.25">
      <c r="A623" s="39">
        <v>45763</v>
      </c>
      <c r="B623" s="33" t="s">
        <v>701</v>
      </c>
      <c r="C623" s="33"/>
      <c r="D623" s="33" t="s">
        <v>223</v>
      </c>
      <c r="E623" s="33" t="s">
        <v>361</v>
      </c>
      <c r="F623" s="33">
        <v>4</v>
      </c>
      <c r="G623" s="33" t="s">
        <v>25</v>
      </c>
      <c r="H623" s="33">
        <v>230000</v>
      </c>
      <c r="I623" s="20">
        <f t="shared" si="122"/>
        <v>920000</v>
      </c>
      <c r="J623" s="37" t="s">
        <v>240</v>
      </c>
      <c r="K623" s="20"/>
      <c r="L623" s="9">
        <f t="shared" si="129"/>
        <v>0</v>
      </c>
      <c r="M623" s="9"/>
      <c r="N623" s="9"/>
      <c r="O623" s="9">
        <f t="shared" si="130"/>
        <v>920000</v>
      </c>
      <c r="P623" s="9">
        <v>920000</v>
      </c>
      <c r="Q623" s="9"/>
      <c r="R623" s="9">
        <f t="shared" si="131"/>
        <v>0</v>
      </c>
      <c r="S623" s="9"/>
      <c r="T623" s="9"/>
      <c r="U623" s="9">
        <f t="shared" si="132"/>
        <v>0</v>
      </c>
      <c r="V623" s="9"/>
      <c r="W623" s="9"/>
      <c r="X623" s="9">
        <f t="shared" si="133"/>
        <v>0</v>
      </c>
      <c r="Y623" s="9"/>
      <c r="Z623" s="9"/>
      <c r="AA623" s="10">
        <f t="shared" si="134"/>
        <v>0</v>
      </c>
      <c r="AB623" s="11">
        <v>45763</v>
      </c>
    </row>
    <row r="624" spans="1:28" ht="15.75" hidden="1" x14ac:dyDescent="0.25">
      <c r="A624" s="39">
        <v>45763</v>
      </c>
      <c r="B624" s="33" t="s">
        <v>217</v>
      </c>
      <c r="C624" s="33"/>
      <c r="D624" s="33" t="s">
        <v>41</v>
      </c>
      <c r="E624" s="33" t="s">
        <v>73</v>
      </c>
      <c r="F624" s="33">
        <v>10</v>
      </c>
      <c r="G624" s="33" t="s">
        <v>74</v>
      </c>
      <c r="H624" s="33">
        <v>50000</v>
      </c>
      <c r="I624" s="20">
        <f t="shared" si="122"/>
        <v>500000</v>
      </c>
      <c r="J624" s="37" t="s">
        <v>241</v>
      </c>
      <c r="K624" s="20"/>
      <c r="L624" s="9">
        <f t="shared" si="129"/>
        <v>500000</v>
      </c>
      <c r="M624" s="9">
        <v>320000</v>
      </c>
      <c r="N624" s="9">
        <v>180000</v>
      </c>
      <c r="O624" s="9">
        <f t="shared" si="130"/>
        <v>0</v>
      </c>
      <c r="P624" s="9"/>
      <c r="Q624" s="9"/>
      <c r="R624" s="9">
        <f t="shared" si="131"/>
        <v>0</v>
      </c>
      <c r="S624" s="9"/>
      <c r="T624" s="9"/>
      <c r="U624" s="9">
        <f t="shared" si="132"/>
        <v>0</v>
      </c>
      <c r="V624" s="9"/>
      <c r="W624" s="9"/>
      <c r="X624" s="9">
        <f t="shared" si="133"/>
        <v>0</v>
      </c>
      <c r="Y624" s="9"/>
      <c r="Z624" s="9"/>
      <c r="AA624" s="10">
        <f t="shared" si="134"/>
        <v>0</v>
      </c>
      <c r="AB624" s="11">
        <v>45764</v>
      </c>
    </row>
    <row r="625" spans="1:28" ht="15.75" hidden="1" x14ac:dyDescent="0.25">
      <c r="A625" s="39">
        <v>45763</v>
      </c>
      <c r="B625" s="33" t="s">
        <v>217</v>
      </c>
      <c r="C625" s="33"/>
      <c r="D625" s="33" t="s">
        <v>41</v>
      </c>
      <c r="E625" s="33" t="s">
        <v>130</v>
      </c>
      <c r="F625" s="33">
        <v>10</v>
      </c>
      <c r="G625" s="33" t="s">
        <v>74</v>
      </c>
      <c r="H625" s="33">
        <v>50000</v>
      </c>
      <c r="I625" s="20">
        <f t="shared" si="122"/>
        <v>500000</v>
      </c>
      <c r="J625" s="37" t="s">
        <v>241</v>
      </c>
      <c r="K625" s="20"/>
      <c r="L625" s="9">
        <f t="shared" si="129"/>
        <v>500000</v>
      </c>
      <c r="M625" s="9"/>
      <c r="N625" s="9">
        <v>500000</v>
      </c>
      <c r="O625" s="9">
        <f t="shared" si="130"/>
        <v>0</v>
      </c>
      <c r="P625" s="9"/>
      <c r="Q625" s="9"/>
      <c r="R625" s="9">
        <f t="shared" si="131"/>
        <v>0</v>
      </c>
      <c r="S625" s="9"/>
      <c r="T625" s="9"/>
      <c r="U625" s="9">
        <f t="shared" si="132"/>
        <v>0</v>
      </c>
      <c r="V625" s="9"/>
      <c r="W625" s="9"/>
      <c r="X625" s="9">
        <f t="shared" si="133"/>
        <v>0</v>
      </c>
      <c r="Y625" s="9"/>
      <c r="Z625" s="9"/>
      <c r="AA625" s="10">
        <f t="shared" si="134"/>
        <v>0</v>
      </c>
      <c r="AB625" s="11">
        <v>45764</v>
      </c>
    </row>
    <row r="626" spans="1:28" ht="15.75" hidden="1" x14ac:dyDescent="0.25">
      <c r="A626" s="39">
        <v>45763</v>
      </c>
      <c r="B626" s="33" t="s">
        <v>217</v>
      </c>
      <c r="C626" s="33"/>
      <c r="D626" s="33" t="s">
        <v>41</v>
      </c>
      <c r="E626" s="33" t="s">
        <v>102</v>
      </c>
      <c r="F626" s="33">
        <v>4</v>
      </c>
      <c r="G626" s="33" t="s">
        <v>74</v>
      </c>
      <c r="H626" s="33">
        <v>65000</v>
      </c>
      <c r="I626" s="20">
        <f t="shared" si="122"/>
        <v>260000</v>
      </c>
      <c r="J626" s="37" t="s">
        <v>241</v>
      </c>
      <c r="K626" s="20"/>
      <c r="L626" s="9">
        <f t="shared" si="129"/>
        <v>260000</v>
      </c>
      <c r="M626" s="9"/>
      <c r="N626" s="9">
        <v>260000</v>
      </c>
      <c r="O626" s="9">
        <f t="shared" si="130"/>
        <v>0</v>
      </c>
      <c r="P626" s="9"/>
      <c r="Q626" s="9"/>
      <c r="R626" s="9">
        <f t="shared" si="131"/>
        <v>0</v>
      </c>
      <c r="S626" s="9"/>
      <c r="T626" s="9"/>
      <c r="U626" s="9">
        <f t="shared" si="132"/>
        <v>0</v>
      </c>
      <c r="V626" s="9"/>
      <c r="W626" s="9"/>
      <c r="X626" s="9">
        <f t="shared" si="133"/>
        <v>0</v>
      </c>
      <c r="Y626" s="9"/>
      <c r="Z626" s="9"/>
      <c r="AA626" s="10">
        <f t="shared" si="134"/>
        <v>0</v>
      </c>
      <c r="AB626" s="11">
        <v>45764</v>
      </c>
    </row>
    <row r="627" spans="1:28" ht="15.75" hidden="1" x14ac:dyDescent="0.25">
      <c r="A627" s="39">
        <v>45763</v>
      </c>
      <c r="B627" s="33" t="s">
        <v>217</v>
      </c>
      <c r="C627" s="33"/>
      <c r="D627" s="33" t="s">
        <v>41</v>
      </c>
      <c r="E627" s="33" t="s">
        <v>148</v>
      </c>
      <c r="F627" s="33">
        <v>20</v>
      </c>
      <c r="G627" s="33" t="s">
        <v>51</v>
      </c>
      <c r="H627" s="33">
        <v>60000</v>
      </c>
      <c r="I627" s="20">
        <f t="shared" si="122"/>
        <v>1200000</v>
      </c>
      <c r="J627" s="37" t="s">
        <v>241</v>
      </c>
      <c r="K627" s="20"/>
      <c r="L627" s="9">
        <f t="shared" si="129"/>
        <v>1200000</v>
      </c>
      <c r="M627" s="9"/>
      <c r="N627" s="9">
        <v>1200000</v>
      </c>
      <c r="O627" s="9">
        <f t="shared" si="130"/>
        <v>0</v>
      </c>
      <c r="P627" s="9"/>
      <c r="Q627" s="9"/>
      <c r="R627" s="9">
        <f t="shared" si="131"/>
        <v>0</v>
      </c>
      <c r="S627" s="9"/>
      <c r="T627" s="9"/>
      <c r="U627" s="9">
        <f t="shared" si="132"/>
        <v>0</v>
      </c>
      <c r="V627" s="9"/>
      <c r="W627" s="9"/>
      <c r="X627" s="9">
        <f t="shared" si="133"/>
        <v>0</v>
      </c>
      <c r="Y627" s="9"/>
      <c r="Z627" s="9"/>
      <c r="AA627" s="10">
        <f t="shared" si="134"/>
        <v>0</v>
      </c>
      <c r="AB627" s="11">
        <v>45764</v>
      </c>
    </row>
    <row r="628" spans="1:28" ht="15.75" hidden="1" x14ac:dyDescent="0.25">
      <c r="A628" s="39">
        <v>45763</v>
      </c>
      <c r="B628" s="33" t="s">
        <v>217</v>
      </c>
      <c r="C628" s="33"/>
      <c r="D628" s="33" t="s">
        <v>41</v>
      </c>
      <c r="E628" s="33" t="s">
        <v>234</v>
      </c>
      <c r="F628" s="33">
        <v>2.5</v>
      </c>
      <c r="G628" s="33" t="s">
        <v>51</v>
      </c>
      <c r="H628" s="33">
        <v>90000</v>
      </c>
      <c r="I628" s="20">
        <f t="shared" si="122"/>
        <v>225000</v>
      </c>
      <c r="J628" s="37" t="s">
        <v>241</v>
      </c>
      <c r="K628" s="20"/>
      <c r="L628" s="9">
        <f t="shared" si="129"/>
        <v>225000</v>
      </c>
      <c r="M628" s="9"/>
      <c r="N628" s="9">
        <v>225000</v>
      </c>
      <c r="O628" s="9">
        <f t="shared" si="130"/>
        <v>0</v>
      </c>
      <c r="P628" s="9"/>
      <c r="Q628" s="9"/>
      <c r="R628" s="9">
        <f t="shared" si="131"/>
        <v>0</v>
      </c>
      <c r="S628" s="9"/>
      <c r="T628" s="9"/>
      <c r="U628" s="9">
        <f t="shared" si="132"/>
        <v>0</v>
      </c>
      <c r="V628" s="9"/>
      <c r="W628" s="9"/>
      <c r="X628" s="9">
        <f t="shared" si="133"/>
        <v>0</v>
      </c>
      <c r="Y628" s="9"/>
      <c r="Z628" s="9"/>
      <c r="AA628" s="10">
        <f t="shared" si="134"/>
        <v>0</v>
      </c>
      <c r="AB628" s="11">
        <v>45764</v>
      </c>
    </row>
    <row r="629" spans="1:28" ht="15.75" hidden="1" x14ac:dyDescent="0.25">
      <c r="A629" s="39">
        <v>45763</v>
      </c>
      <c r="B629" s="33" t="s">
        <v>217</v>
      </c>
      <c r="C629" s="33"/>
      <c r="D629" s="33" t="s">
        <v>41</v>
      </c>
      <c r="E629" s="33" t="s">
        <v>237</v>
      </c>
      <c r="F629" s="33">
        <v>2.5</v>
      </c>
      <c r="G629" s="33" t="s">
        <v>51</v>
      </c>
      <c r="H629" s="33">
        <v>90000</v>
      </c>
      <c r="I629" s="20">
        <f t="shared" si="122"/>
        <v>225000</v>
      </c>
      <c r="J629" s="37" t="s">
        <v>241</v>
      </c>
      <c r="K629" s="20"/>
      <c r="L629" s="9">
        <f t="shared" si="129"/>
        <v>225000</v>
      </c>
      <c r="M629" s="9"/>
      <c r="N629" s="9">
        <v>225000</v>
      </c>
      <c r="O629" s="9">
        <f t="shared" si="130"/>
        <v>0</v>
      </c>
      <c r="P629" s="9"/>
      <c r="Q629" s="9"/>
      <c r="R629" s="9">
        <f t="shared" si="131"/>
        <v>0</v>
      </c>
      <c r="S629" s="9"/>
      <c r="T629" s="9"/>
      <c r="U629" s="9">
        <f t="shared" si="132"/>
        <v>0</v>
      </c>
      <c r="V629" s="9"/>
      <c r="W629" s="9"/>
      <c r="X629" s="9">
        <f t="shared" si="133"/>
        <v>0</v>
      </c>
      <c r="Y629" s="9"/>
      <c r="Z629" s="9"/>
      <c r="AA629" s="10">
        <f t="shared" si="134"/>
        <v>0</v>
      </c>
      <c r="AB629" s="11">
        <v>45764</v>
      </c>
    </row>
    <row r="630" spans="1:28" ht="15.75" hidden="1" x14ac:dyDescent="0.25">
      <c r="A630" s="39">
        <v>45763</v>
      </c>
      <c r="B630" s="33" t="s">
        <v>189</v>
      </c>
      <c r="C630" s="33"/>
      <c r="D630" s="33" t="s">
        <v>31</v>
      </c>
      <c r="E630" s="33" t="s">
        <v>110</v>
      </c>
      <c r="F630" s="33">
        <v>800</v>
      </c>
      <c r="G630" s="33" t="s">
        <v>29</v>
      </c>
      <c r="H630" s="33">
        <v>1800</v>
      </c>
      <c r="I630" s="20">
        <f t="shared" si="122"/>
        <v>1440000</v>
      </c>
      <c r="J630" s="37" t="s">
        <v>241</v>
      </c>
      <c r="K630" s="20"/>
      <c r="L630" s="9">
        <f t="shared" si="129"/>
        <v>0</v>
      </c>
      <c r="M630" s="9"/>
      <c r="N630" s="9"/>
      <c r="O630" s="9">
        <f t="shared" si="130"/>
        <v>0</v>
      </c>
      <c r="P630" s="9"/>
      <c r="Q630" s="9"/>
      <c r="R630" s="9">
        <f t="shared" si="131"/>
        <v>1440000</v>
      </c>
      <c r="S630" s="9">
        <v>1440000</v>
      </c>
      <c r="T630" s="9"/>
      <c r="U630" s="9">
        <f t="shared" si="132"/>
        <v>0</v>
      </c>
      <c r="V630" s="9"/>
      <c r="W630" s="9"/>
      <c r="X630" s="9">
        <f t="shared" si="133"/>
        <v>0</v>
      </c>
      <c r="Y630" s="9"/>
      <c r="Z630" s="9"/>
      <c r="AA630" s="10">
        <f t="shared" si="134"/>
        <v>0</v>
      </c>
      <c r="AB630" s="11">
        <v>45763</v>
      </c>
    </row>
    <row r="631" spans="1:28" ht="15.75" hidden="1" x14ac:dyDescent="0.25">
      <c r="A631" s="39">
        <v>45763</v>
      </c>
      <c r="B631" s="33" t="s">
        <v>92</v>
      </c>
      <c r="C631" s="33"/>
      <c r="D631" s="33" t="s">
        <v>31</v>
      </c>
      <c r="E631" s="33" t="s">
        <v>263</v>
      </c>
      <c r="F631" s="33">
        <v>500</v>
      </c>
      <c r="G631" s="33" t="s">
        <v>29</v>
      </c>
      <c r="H631" s="33">
        <v>1505</v>
      </c>
      <c r="I631" s="20">
        <f t="shared" si="122"/>
        <v>752500</v>
      </c>
      <c r="J631" s="37" t="s">
        <v>241</v>
      </c>
      <c r="K631" s="20"/>
      <c r="L631" s="9">
        <f t="shared" si="129"/>
        <v>0</v>
      </c>
      <c r="M631" s="9"/>
      <c r="N631" s="9"/>
      <c r="O631" s="9">
        <f t="shared" si="130"/>
        <v>0</v>
      </c>
      <c r="P631" s="9"/>
      <c r="Q631" s="9"/>
      <c r="R631" s="9">
        <f t="shared" si="131"/>
        <v>0</v>
      </c>
      <c r="S631" s="9"/>
      <c r="T631" s="9"/>
      <c r="U631" s="9">
        <f t="shared" si="132"/>
        <v>752500</v>
      </c>
      <c r="V631" s="9">
        <v>752500</v>
      </c>
      <c r="W631" s="9"/>
      <c r="X631" s="9">
        <f t="shared" si="133"/>
        <v>0</v>
      </c>
      <c r="Y631" s="9"/>
      <c r="Z631" s="9"/>
      <c r="AA631" s="10">
        <f t="shared" si="134"/>
        <v>0</v>
      </c>
      <c r="AB631" s="11">
        <v>45773</v>
      </c>
    </row>
    <row r="632" spans="1:28" ht="15.75" hidden="1" x14ac:dyDescent="0.25">
      <c r="A632" s="39">
        <v>45763</v>
      </c>
      <c r="B632" s="33" t="s">
        <v>92</v>
      </c>
      <c r="C632" s="33"/>
      <c r="D632" s="33" t="s">
        <v>31</v>
      </c>
      <c r="E632" s="33" t="s">
        <v>270</v>
      </c>
      <c r="F632" s="33">
        <v>1000</v>
      </c>
      <c r="G632" s="33" t="s">
        <v>29</v>
      </c>
      <c r="H632" s="33">
        <v>1120</v>
      </c>
      <c r="I632" s="20">
        <f t="shared" si="122"/>
        <v>1120000</v>
      </c>
      <c r="J632" s="37" t="s">
        <v>241</v>
      </c>
      <c r="K632" s="20"/>
      <c r="L632" s="9">
        <f t="shared" si="129"/>
        <v>0</v>
      </c>
      <c r="M632" s="9"/>
      <c r="N632" s="9"/>
      <c r="O632" s="9">
        <f t="shared" si="130"/>
        <v>0</v>
      </c>
      <c r="P632" s="9"/>
      <c r="Q632" s="9"/>
      <c r="R632" s="9">
        <f t="shared" si="131"/>
        <v>0</v>
      </c>
      <c r="S632" s="9"/>
      <c r="T632" s="9"/>
      <c r="U632" s="9">
        <f t="shared" si="132"/>
        <v>1120000</v>
      </c>
      <c r="V632" s="9">
        <v>1120000</v>
      </c>
      <c r="W632" s="9"/>
      <c r="X632" s="9">
        <f t="shared" si="133"/>
        <v>0</v>
      </c>
      <c r="Y632" s="9"/>
      <c r="Z632" s="9"/>
      <c r="AA632" s="10">
        <f t="shared" si="134"/>
        <v>0</v>
      </c>
      <c r="AB632" s="11">
        <v>45773</v>
      </c>
    </row>
    <row r="633" spans="1:28" ht="15.75" hidden="1" x14ac:dyDescent="0.25">
      <c r="A633" s="39">
        <v>45763</v>
      </c>
      <c r="B633" s="33" t="s">
        <v>92</v>
      </c>
      <c r="C633" s="33"/>
      <c r="D633" s="33" t="s">
        <v>31</v>
      </c>
      <c r="E633" s="33" t="s">
        <v>91</v>
      </c>
      <c r="F633" s="33">
        <v>500</v>
      </c>
      <c r="G633" s="33" t="s">
        <v>29</v>
      </c>
      <c r="H633" s="33">
        <v>4000</v>
      </c>
      <c r="I633" s="20">
        <f t="shared" si="122"/>
        <v>2000000</v>
      </c>
      <c r="J633" s="37" t="s">
        <v>241</v>
      </c>
      <c r="K633" s="20"/>
      <c r="L633" s="9">
        <f t="shared" si="129"/>
        <v>0</v>
      </c>
      <c r="M633" s="9"/>
      <c r="N633" s="9"/>
      <c r="O633" s="9">
        <f t="shared" si="130"/>
        <v>0</v>
      </c>
      <c r="P633" s="9"/>
      <c r="Q633" s="9"/>
      <c r="R633" s="9">
        <f t="shared" si="131"/>
        <v>0</v>
      </c>
      <c r="S633" s="9"/>
      <c r="T633" s="9"/>
      <c r="U633" s="9">
        <f t="shared" si="132"/>
        <v>2000000</v>
      </c>
      <c r="V633" s="9">
        <v>2000000</v>
      </c>
      <c r="W633" s="9"/>
      <c r="X633" s="9">
        <f t="shared" si="133"/>
        <v>0</v>
      </c>
      <c r="Y633" s="9"/>
      <c r="Z633" s="9"/>
      <c r="AA633" s="10">
        <f t="shared" si="134"/>
        <v>0</v>
      </c>
      <c r="AB633" s="11">
        <v>45773</v>
      </c>
    </row>
    <row r="634" spans="1:28" ht="15.75" hidden="1" x14ac:dyDescent="0.25">
      <c r="A634" s="39">
        <v>45763</v>
      </c>
      <c r="B634" s="33" t="s">
        <v>173</v>
      </c>
      <c r="C634" s="33"/>
      <c r="D634" s="33" t="s">
        <v>31</v>
      </c>
      <c r="E634" s="33" t="s">
        <v>102</v>
      </c>
      <c r="F634" s="33">
        <v>12</v>
      </c>
      <c r="G634" s="33" t="s">
        <v>74</v>
      </c>
      <c r="H634" s="33">
        <v>65000</v>
      </c>
      <c r="I634" s="20">
        <f t="shared" si="122"/>
        <v>780000</v>
      </c>
      <c r="J634" s="37" t="s">
        <v>240</v>
      </c>
      <c r="K634" s="20"/>
      <c r="L634" s="9">
        <f t="shared" si="129"/>
        <v>0</v>
      </c>
      <c r="M634" s="9"/>
      <c r="N634" s="9"/>
      <c r="O634" s="9">
        <f t="shared" si="130"/>
        <v>780000</v>
      </c>
      <c r="P634" s="9">
        <v>780000</v>
      </c>
      <c r="Q634" s="9"/>
      <c r="R634" s="9">
        <f t="shared" si="131"/>
        <v>0</v>
      </c>
      <c r="S634" s="9"/>
      <c r="T634" s="9"/>
      <c r="U634" s="9">
        <f t="shared" si="132"/>
        <v>0</v>
      </c>
      <c r="V634" s="9"/>
      <c r="W634" s="9"/>
      <c r="X634" s="9">
        <f t="shared" si="133"/>
        <v>0</v>
      </c>
      <c r="Y634" s="9"/>
      <c r="Z634" s="9"/>
      <c r="AA634" s="10">
        <f t="shared" si="134"/>
        <v>0</v>
      </c>
      <c r="AB634" s="11">
        <v>45764</v>
      </c>
    </row>
    <row r="635" spans="1:28" ht="15.75" hidden="1" x14ac:dyDescent="0.25">
      <c r="A635" s="32">
        <v>45763</v>
      </c>
      <c r="B635" s="33" t="s">
        <v>173</v>
      </c>
      <c r="C635" s="33"/>
      <c r="D635" s="33" t="s">
        <v>31</v>
      </c>
      <c r="E635" s="33" t="s">
        <v>148</v>
      </c>
      <c r="F635" s="33">
        <v>100</v>
      </c>
      <c r="G635" s="33" t="s">
        <v>51</v>
      </c>
      <c r="H635" s="33">
        <v>55000</v>
      </c>
      <c r="I635" s="20">
        <f t="shared" si="122"/>
        <v>5500000</v>
      </c>
      <c r="J635" s="37" t="s">
        <v>240</v>
      </c>
      <c r="K635" s="20"/>
      <c r="L635" s="9">
        <f t="shared" si="129"/>
        <v>0</v>
      </c>
      <c r="M635" s="9"/>
      <c r="N635" s="9"/>
      <c r="O635" s="9">
        <f t="shared" si="130"/>
        <v>5500000</v>
      </c>
      <c r="P635" s="9">
        <v>5500000</v>
      </c>
      <c r="Q635" s="9"/>
      <c r="R635" s="9">
        <f t="shared" si="131"/>
        <v>0</v>
      </c>
      <c r="S635" s="9"/>
      <c r="T635" s="9"/>
      <c r="U635" s="9">
        <f t="shared" si="132"/>
        <v>0</v>
      </c>
      <c r="V635" s="9"/>
      <c r="W635" s="9"/>
      <c r="X635" s="9">
        <f t="shared" si="133"/>
        <v>0</v>
      </c>
      <c r="Y635" s="9"/>
      <c r="Z635" s="9"/>
      <c r="AA635" s="10">
        <f t="shared" si="134"/>
        <v>0</v>
      </c>
      <c r="AB635" s="11">
        <v>45764</v>
      </c>
    </row>
    <row r="636" spans="1:28" ht="15.75" hidden="1" x14ac:dyDescent="0.25">
      <c r="A636" s="39">
        <v>45763</v>
      </c>
      <c r="B636" s="33" t="s">
        <v>173</v>
      </c>
      <c r="C636" s="33"/>
      <c r="D636" s="33" t="s">
        <v>31</v>
      </c>
      <c r="E636" s="33" t="s">
        <v>166</v>
      </c>
      <c r="F636" s="33">
        <v>2</v>
      </c>
      <c r="G636" s="33" t="s">
        <v>23</v>
      </c>
      <c r="H636" s="33">
        <v>400000</v>
      </c>
      <c r="I636" s="20">
        <f t="shared" si="122"/>
        <v>800000</v>
      </c>
      <c r="J636" s="37" t="s">
        <v>240</v>
      </c>
      <c r="K636" s="20"/>
      <c r="L636" s="9">
        <f t="shared" si="129"/>
        <v>0</v>
      </c>
      <c r="M636" s="9"/>
      <c r="N636" s="9"/>
      <c r="O636" s="9">
        <f t="shared" si="130"/>
        <v>800000</v>
      </c>
      <c r="P636" s="9">
        <v>800000</v>
      </c>
      <c r="Q636" s="9"/>
      <c r="R636" s="9">
        <f t="shared" si="131"/>
        <v>0</v>
      </c>
      <c r="S636" s="9"/>
      <c r="T636" s="9"/>
      <c r="U636" s="9">
        <f t="shared" si="132"/>
        <v>0</v>
      </c>
      <c r="V636" s="9"/>
      <c r="W636" s="9"/>
      <c r="X636" s="9">
        <f t="shared" si="133"/>
        <v>0</v>
      </c>
      <c r="Y636" s="9"/>
      <c r="Z636" s="9"/>
      <c r="AA636" s="10">
        <f t="shared" si="134"/>
        <v>0</v>
      </c>
      <c r="AB636" s="11">
        <v>45764</v>
      </c>
    </row>
    <row r="637" spans="1:28" ht="15.75" hidden="1" x14ac:dyDescent="0.25">
      <c r="A637" s="39">
        <v>45763</v>
      </c>
      <c r="B637" s="33" t="s">
        <v>543</v>
      </c>
      <c r="C637" s="33"/>
      <c r="D637" s="33" t="s">
        <v>31</v>
      </c>
      <c r="E637" s="33" t="s">
        <v>707</v>
      </c>
      <c r="F637" s="33">
        <v>200</v>
      </c>
      <c r="G637" s="33" t="s">
        <v>29</v>
      </c>
      <c r="H637" s="33">
        <v>3500</v>
      </c>
      <c r="I637" s="20">
        <f t="shared" si="122"/>
        <v>700000</v>
      </c>
      <c r="J637" s="37" t="s">
        <v>241</v>
      </c>
      <c r="K637" s="20"/>
      <c r="L637" s="9">
        <f t="shared" si="129"/>
        <v>0</v>
      </c>
      <c r="M637" s="9"/>
      <c r="N637" s="9"/>
      <c r="O637" s="9">
        <f t="shared" si="130"/>
        <v>0</v>
      </c>
      <c r="P637" s="9"/>
      <c r="Q637" s="9"/>
      <c r="R637" s="9">
        <f t="shared" si="131"/>
        <v>0</v>
      </c>
      <c r="S637" s="9"/>
      <c r="T637" s="9"/>
      <c r="U637" s="9">
        <f t="shared" si="132"/>
        <v>700000</v>
      </c>
      <c r="V637" s="9">
        <v>700000</v>
      </c>
      <c r="W637" s="9"/>
      <c r="X637" s="9">
        <f t="shared" si="133"/>
        <v>0</v>
      </c>
      <c r="Y637" s="9"/>
      <c r="Z637" s="9"/>
      <c r="AA637" s="10">
        <f t="shared" si="134"/>
        <v>0</v>
      </c>
      <c r="AB637" s="11">
        <v>45763</v>
      </c>
    </row>
    <row r="638" spans="1:28" ht="15.75" hidden="1" x14ac:dyDescent="0.25">
      <c r="A638" s="32">
        <v>45763</v>
      </c>
      <c r="B638" s="33" t="s">
        <v>96</v>
      </c>
      <c r="C638" s="33"/>
      <c r="D638" s="33" t="s">
        <v>31</v>
      </c>
      <c r="E638" s="33" t="s">
        <v>190</v>
      </c>
      <c r="F638" s="33">
        <v>240</v>
      </c>
      <c r="G638" s="33" t="s">
        <v>51</v>
      </c>
      <c r="H638" s="33">
        <v>42000</v>
      </c>
      <c r="I638" s="20">
        <f>F638*H638</f>
        <v>10080000</v>
      </c>
      <c r="J638" s="34" t="s">
        <v>26</v>
      </c>
      <c r="K638" s="20"/>
      <c r="L638" s="9">
        <f t="shared" si="129"/>
        <v>0</v>
      </c>
      <c r="M638" s="9"/>
      <c r="N638" s="9"/>
      <c r="O638" s="9">
        <f t="shared" si="130"/>
        <v>0</v>
      </c>
      <c r="P638" s="9"/>
      <c r="Q638" s="9"/>
      <c r="R638" s="9">
        <f t="shared" si="131"/>
        <v>0</v>
      </c>
      <c r="S638" s="9"/>
      <c r="T638" s="9"/>
      <c r="U638" s="9">
        <f t="shared" si="132"/>
        <v>0</v>
      </c>
      <c r="V638" s="9"/>
      <c r="W638" s="9"/>
      <c r="X638" s="9">
        <f t="shared" si="133"/>
        <v>0</v>
      </c>
      <c r="Y638" s="9"/>
      <c r="Z638" s="9"/>
      <c r="AA638" s="10">
        <f>C638+I638-L638-O638-U638-X638-R638</f>
        <v>10080000</v>
      </c>
      <c r="AB638" s="11"/>
    </row>
    <row r="639" spans="1:28" ht="15.75" hidden="1" x14ac:dyDescent="0.25">
      <c r="A639" s="39">
        <v>45764</v>
      </c>
      <c r="B639" s="35" t="s">
        <v>231</v>
      </c>
      <c r="C639" s="35"/>
      <c r="D639" s="35"/>
      <c r="E639" s="35" t="s">
        <v>143</v>
      </c>
      <c r="F639" s="35">
        <v>81.8</v>
      </c>
      <c r="G639" s="35" t="s">
        <v>51</v>
      </c>
      <c r="H639" s="35"/>
      <c r="I639" s="20">
        <f t="shared" ref="I639:I701" si="135">F639*H639</f>
        <v>0</v>
      </c>
      <c r="J639" s="36" t="s">
        <v>26</v>
      </c>
      <c r="K639" s="20"/>
      <c r="L639" s="9">
        <f t="shared" ref="L639:L646" si="136">M639+N639</f>
        <v>0</v>
      </c>
      <c r="M639" s="9"/>
      <c r="N639" s="9"/>
      <c r="O639" s="9">
        <f t="shared" ref="O639:O646" si="137">P639+Q639</f>
        <v>0</v>
      </c>
      <c r="P639" s="9"/>
      <c r="Q639" s="9"/>
      <c r="R639" s="9">
        <f t="shared" ref="R639:R646" si="138">S639+T639</f>
        <v>0</v>
      </c>
      <c r="S639" s="9"/>
      <c r="T639" s="9"/>
      <c r="U639" s="9">
        <f t="shared" ref="U639:U646" si="139">V639+W639</f>
        <v>0</v>
      </c>
      <c r="V639" s="9"/>
      <c r="W639" s="9"/>
      <c r="X639" s="9">
        <f t="shared" ref="X639:X646" si="140">Y639+Z639</f>
        <v>0</v>
      </c>
      <c r="Y639" s="9"/>
      <c r="Z639" s="9"/>
      <c r="AA639" s="10">
        <f>C639+I639-L639-O639-U639-X639-R639</f>
        <v>0</v>
      </c>
      <c r="AB639" s="11"/>
    </row>
    <row r="640" spans="1:28" ht="15.75" hidden="1" x14ac:dyDescent="0.25">
      <c r="A640" s="39">
        <v>45764</v>
      </c>
      <c r="B640" s="33" t="s">
        <v>186</v>
      </c>
      <c r="C640" s="33"/>
      <c r="D640" s="33" t="s">
        <v>31</v>
      </c>
      <c r="E640" s="33" t="s">
        <v>91</v>
      </c>
      <c r="F640" s="33">
        <v>3000</v>
      </c>
      <c r="G640" s="33" t="s">
        <v>29</v>
      </c>
      <c r="H640" s="33">
        <v>3500</v>
      </c>
      <c r="I640" s="20">
        <f t="shared" si="135"/>
        <v>10500000</v>
      </c>
      <c r="J640" s="34" t="s">
        <v>26</v>
      </c>
      <c r="K640" s="20"/>
      <c r="L640" s="9">
        <f t="shared" si="136"/>
        <v>0</v>
      </c>
      <c r="M640" s="9"/>
      <c r="N640" s="9"/>
      <c r="O640" s="9">
        <f t="shared" si="137"/>
        <v>0</v>
      </c>
      <c r="P640" s="9"/>
      <c r="Q640" s="9"/>
      <c r="R640" s="9">
        <f t="shared" si="138"/>
        <v>0</v>
      </c>
      <c r="S640" s="9"/>
      <c r="T640" s="9"/>
      <c r="U640" s="9">
        <f t="shared" si="139"/>
        <v>0</v>
      </c>
      <c r="V640" s="9"/>
      <c r="W640" s="9"/>
      <c r="X640" s="9">
        <f t="shared" si="140"/>
        <v>0</v>
      </c>
      <c r="Y640" s="9"/>
      <c r="Z640" s="9"/>
      <c r="AA640" s="10">
        <f t="shared" ref="AA640:AA646" si="141">C640+I640-L640-O640-U640-X640-R640</f>
        <v>10500000</v>
      </c>
      <c r="AB640" s="11">
        <v>45770</v>
      </c>
    </row>
    <row r="641" spans="1:28" ht="15.75" hidden="1" x14ac:dyDescent="0.25">
      <c r="A641" s="39">
        <v>45764</v>
      </c>
      <c r="B641" s="33" t="s">
        <v>186</v>
      </c>
      <c r="C641" s="33"/>
      <c r="D641" s="33" t="s">
        <v>31</v>
      </c>
      <c r="E641" s="33" t="s">
        <v>372</v>
      </c>
      <c r="F641" s="33">
        <v>1</v>
      </c>
      <c r="G641" s="33" t="s">
        <v>33</v>
      </c>
      <c r="H641" s="33">
        <v>250000</v>
      </c>
      <c r="I641" s="20">
        <f t="shared" si="135"/>
        <v>250000</v>
      </c>
      <c r="J641" s="34" t="s">
        <v>26</v>
      </c>
      <c r="K641" s="20"/>
      <c r="L641" s="9">
        <f t="shared" si="136"/>
        <v>0</v>
      </c>
      <c r="M641" s="9"/>
      <c r="N641" s="9"/>
      <c r="O641" s="9">
        <f t="shared" si="137"/>
        <v>0</v>
      </c>
      <c r="P641" s="9"/>
      <c r="Q641" s="9"/>
      <c r="R641" s="9">
        <f t="shared" si="138"/>
        <v>0</v>
      </c>
      <c r="S641" s="9"/>
      <c r="T641" s="9"/>
      <c r="U641" s="9">
        <f t="shared" si="139"/>
        <v>0</v>
      </c>
      <c r="V641" s="9"/>
      <c r="W641" s="9"/>
      <c r="X641" s="9">
        <f t="shared" si="140"/>
        <v>0</v>
      </c>
      <c r="Y641" s="9"/>
      <c r="Z641" s="9"/>
      <c r="AA641" s="10">
        <f t="shared" si="141"/>
        <v>250000</v>
      </c>
      <c r="AB641" s="11"/>
    </row>
    <row r="642" spans="1:28" ht="15.75" hidden="1" x14ac:dyDescent="0.25">
      <c r="A642" s="39">
        <v>45764</v>
      </c>
      <c r="B642" s="33" t="s">
        <v>374</v>
      </c>
      <c r="C642" s="33"/>
      <c r="D642" s="33" t="s">
        <v>31</v>
      </c>
      <c r="E642" s="33" t="s">
        <v>295</v>
      </c>
      <c r="F642" s="33">
        <v>2</v>
      </c>
      <c r="G642" s="33" t="s">
        <v>33</v>
      </c>
      <c r="H642" s="33">
        <v>230000</v>
      </c>
      <c r="I642" s="20">
        <f t="shared" si="135"/>
        <v>460000</v>
      </c>
      <c r="J642" s="37" t="s">
        <v>240</v>
      </c>
      <c r="K642" s="20"/>
      <c r="L642" s="9">
        <f t="shared" si="136"/>
        <v>0</v>
      </c>
      <c r="M642" s="9"/>
      <c r="N642" s="9"/>
      <c r="O642" s="9">
        <f t="shared" si="137"/>
        <v>460000</v>
      </c>
      <c r="P642" s="9">
        <v>460000</v>
      </c>
      <c r="Q642" s="9"/>
      <c r="R642" s="9">
        <f t="shared" si="138"/>
        <v>0</v>
      </c>
      <c r="S642" s="9"/>
      <c r="T642" s="9"/>
      <c r="U642" s="9">
        <f t="shared" si="139"/>
        <v>0</v>
      </c>
      <c r="V642" s="9"/>
      <c r="W642" s="9"/>
      <c r="X642" s="9">
        <f t="shared" si="140"/>
        <v>0</v>
      </c>
      <c r="Y642" s="9"/>
      <c r="Z642" s="9"/>
      <c r="AA642" s="10">
        <f t="shared" si="141"/>
        <v>0</v>
      </c>
      <c r="AB642" s="11">
        <v>45765</v>
      </c>
    </row>
    <row r="643" spans="1:28" ht="15.75" hidden="1" x14ac:dyDescent="0.25">
      <c r="A643" s="39">
        <v>45764</v>
      </c>
      <c r="B643" s="33" t="s">
        <v>901</v>
      </c>
      <c r="C643" s="33"/>
      <c r="D643" s="33" t="s">
        <v>31</v>
      </c>
      <c r="E643" s="33" t="s">
        <v>587</v>
      </c>
      <c r="F643" s="33">
        <v>10</v>
      </c>
      <c r="G643" s="33" t="s">
        <v>51</v>
      </c>
      <c r="H643" s="33">
        <v>200000</v>
      </c>
      <c r="I643" s="20">
        <f t="shared" si="135"/>
        <v>2000000</v>
      </c>
      <c r="J643" s="37" t="s">
        <v>240</v>
      </c>
      <c r="K643" s="20"/>
      <c r="L643" s="9">
        <f t="shared" si="136"/>
        <v>0</v>
      </c>
      <c r="M643" s="9"/>
      <c r="N643" s="9"/>
      <c r="O643" s="9">
        <f t="shared" si="137"/>
        <v>2000000</v>
      </c>
      <c r="P643" s="9">
        <v>2000000</v>
      </c>
      <c r="Q643" s="9"/>
      <c r="R643" s="9">
        <f t="shared" si="138"/>
        <v>0</v>
      </c>
      <c r="S643" s="9"/>
      <c r="T643" s="9"/>
      <c r="U643" s="9">
        <f t="shared" si="139"/>
        <v>0</v>
      </c>
      <c r="V643" s="9"/>
      <c r="W643" s="9"/>
      <c r="X643" s="9">
        <f t="shared" si="140"/>
        <v>0</v>
      </c>
      <c r="Y643" s="9"/>
      <c r="Z643" s="9"/>
      <c r="AA643" s="10">
        <f t="shared" si="141"/>
        <v>0</v>
      </c>
      <c r="AB643" s="11">
        <v>45764</v>
      </c>
    </row>
    <row r="644" spans="1:28" ht="15.75" hidden="1" x14ac:dyDescent="0.25">
      <c r="A644" s="32">
        <v>45764</v>
      </c>
      <c r="B644" s="33" t="s">
        <v>920</v>
      </c>
      <c r="C644" s="33"/>
      <c r="D644" s="33" t="s">
        <v>31</v>
      </c>
      <c r="E644" s="33" t="s">
        <v>407</v>
      </c>
      <c r="F644" s="33">
        <v>8</v>
      </c>
      <c r="G644" s="33" t="s">
        <v>33</v>
      </c>
      <c r="H644" s="33">
        <v>300000</v>
      </c>
      <c r="I644" s="20">
        <f t="shared" si="135"/>
        <v>2400000</v>
      </c>
      <c r="J644" s="37" t="s">
        <v>241</v>
      </c>
      <c r="K644" s="20"/>
      <c r="L644" s="9">
        <f t="shared" si="136"/>
        <v>2400000</v>
      </c>
      <c r="M644" s="9">
        <v>2400000</v>
      </c>
      <c r="N644" s="9"/>
      <c r="O644" s="9">
        <f t="shared" si="137"/>
        <v>0</v>
      </c>
      <c r="P644" s="9"/>
      <c r="Q644" s="9"/>
      <c r="R644" s="9">
        <f t="shared" si="138"/>
        <v>0</v>
      </c>
      <c r="S644" s="9"/>
      <c r="T644" s="9"/>
      <c r="U644" s="9">
        <f t="shared" si="139"/>
        <v>0</v>
      </c>
      <c r="V644" s="9"/>
      <c r="W644" s="9"/>
      <c r="X644" s="9">
        <f t="shared" si="140"/>
        <v>0</v>
      </c>
      <c r="Y644" s="9"/>
      <c r="Z644" s="9"/>
      <c r="AA644" s="10">
        <f t="shared" si="141"/>
        <v>0</v>
      </c>
      <c r="AB644" s="11">
        <v>45764</v>
      </c>
    </row>
    <row r="645" spans="1:28" ht="15.75" hidden="1" x14ac:dyDescent="0.25">
      <c r="A645" s="32">
        <v>45764</v>
      </c>
      <c r="B645" s="33" t="s">
        <v>792</v>
      </c>
      <c r="C645" s="33"/>
      <c r="D645" s="33" t="s">
        <v>31</v>
      </c>
      <c r="E645" s="33" t="s">
        <v>235</v>
      </c>
      <c r="F645" s="33">
        <v>2.5</v>
      </c>
      <c r="G645" s="33" t="s">
        <v>51</v>
      </c>
      <c r="H645" s="33">
        <v>90000</v>
      </c>
      <c r="I645" s="20">
        <f t="shared" si="135"/>
        <v>225000</v>
      </c>
      <c r="J645" s="37" t="s">
        <v>241</v>
      </c>
      <c r="K645" s="20"/>
      <c r="L645" s="9">
        <f t="shared" si="136"/>
        <v>225000</v>
      </c>
      <c r="M645" s="9">
        <v>225000</v>
      </c>
      <c r="N645" s="9"/>
      <c r="O645" s="9">
        <f t="shared" si="137"/>
        <v>0</v>
      </c>
      <c r="P645" s="9"/>
      <c r="Q645" s="9"/>
      <c r="R645" s="9">
        <f t="shared" si="138"/>
        <v>0</v>
      </c>
      <c r="S645" s="9"/>
      <c r="T645" s="9"/>
      <c r="U645" s="9">
        <f t="shared" si="139"/>
        <v>0</v>
      </c>
      <c r="V645" s="9"/>
      <c r="W645" s="9"/>
      <c r="X645" s="9">
        <f t="shared" si="140"/>
        <v>0</v>
      </c>
      <c r="Y645" s="9"/>
      <c r="Z645" s="9"/>
      <c r="AA645" s="10">
        <f t="shared" si="141"/>
        <v>0</v>
      </c>
      <c r="AB645" s="11">
        <v>45764</v>
      </c>
    </row>
    <row r="646" spans="1:28" ht="15.75" hidden="1" x14ac:dyDescent="0.25">
      <c r="A646" s="32">
        <v>45764</v>
      </c>
      <c r="B646" s="33" t="s">
        <v>169</v>
      </c>
      <c r="C646" s="33"/>
      <c r="D646" s="33" t="s">
        <v>31</v>
      </c>
      <c r="E646" s="33" t="s">
        <v>552</v>
      </c>
      <c r="F646" s="33">
        <v>1</v>
      </c>
      <c r="G646" s="33" t="s">
        <v>33</v>
      </c>
      <c r="H646" s="33">
        <v>450000</v>
      </c>
      <c r="I646" s="20">
        <f t="shared" si="135"/>
        <v>450000</v>
      </c>
      <c r="J646" s="34" t="s">
        <v>26</v>
      </c>
      <c r="K646" s="20"/>
      <c r="L646" s="9">
        <f t="shared" si="136"/>
        <v>0</v>
      </c>
      <c r="M646" s="9"/>
      <c r="N646" s="9"/>
      <c r="O646" s="9">
        <f t="shared" si="137"/>
        <v>0</v>
      </c>
      <c r="P646" s="9"/>
      <c r="Q646" s="9"/>
      <c r="R646" s="9">
        <f t="shared" si="138"/>
        <v>0</v>
      </c>
      <c r="S646" s="9"/>
      <c r="T646" s="9"/>
      <c r="U646" s="9">
        <f t="shared" si="139"/>
        <v>0</v>
      </c>
      <c r="V646" s="9"/>
      <c r="W646" s="9"/>
      <c r="X646" s="9">
        <f t="shared" si="140"/>
        <v>0</v>
      </c>
      <c r="Y646" s="9"/>
      <c r="Z646" s="9"/>
      <c r="AA646" s="10">
        <f t="shared" si="141"/>
        <v>450000</v>
      </c>
      <c r="AB646" s="11"/>
    </row>
    <row r="647" spans="1:28" ht="15.75" hidden="1" x14ac:dyDescent="0.25">
      <c r="A647" s="39">
        <v>45765</v>
      </c>
      <c r="B647" s="35" t="s">
        <v>164</v>
      </c>
      <c r="C647" s="35"/>
      <c r="D647" s="35" t="s">
        <v>31</v>
      </c>
      <c r="E647" s="35" t="s">
        <v>95</v>
      </c>
      <c r="F647" s="35">
        <v>5200</v>
      </c>
      <c r="G647" s="35" t="s">
        <v>29</v>
      </c>
      <c r="H647" s="35">
        <v>3900</v>
      </c>
      <c r="I647" s="20">
        <f t="shared" si="135"/>
        <v>20280000</v>
      </c>
      <c r="J647" s="36" t="s">
        <v>26</v>
      </c>
      <c r="K647" s="20"/>
      <c r="L647" s="9">
        <f t="shared" ref="L647:L668" si="142">M647+N647</f>
        <v>0</v>
      </c>
      <c r="M647" s="9"/>
      <c r="N647" s="9"/>
      <c r="O647" s="9">
        <f t="shared" ref="O647:O668" si="143">P647+Q647</f>
        <v>0</v>
      </c>
      <c r="P647" s="9"/>
      <c r="Q647" s="9"/>
      <c r="R647" s="9">
        <f t="shared" ref="R647:R668" si="144">S647+T647</f>
        <v>0</v>
      </c>
      <c r="S647" s="9"/>
      <c r="T647" s="9"/>
      <c r="U647" s="9">
        <f t="shared" ref="U647:U668" si="145">V647+W647</f>
        <v>0</v>
      </c>
      <c r="V647" s="9"/>
      <c r="W647" s="9"/>
      <c r="X647" s="9">
        <f t="shared" ref="X647:X668" si="146">Y647+Z647</f>
        <v>0</v>
      </c>
      <c r="Y647" s="9"/>
      <c r="Z647" s="9"/>
      <c r="AA647" s="10">
        <f t="shared" ref="AA647:AA668" si="147">C647+I647-L647-O647-U647-X647-R647</f>
        <v>20280000</v>
      </c>
      <c r="AB647" s="11"/>
    </row>
    <row r="648" spans="1:28" ht="15.75" hidden="1" x14ac:dyDescent="0.25">
      <c r="A648" s="39">
        <v>45765</v>
      </c>
      <c r="B648" s="33" t="s">
        <v>201</v>
      </c>
      <c r="C648" s="33"/>
      <c r="D648" s="33" t="s">
        <v>31</v>
      </c>
      <c r="E648" s="33" t="s">
        <v>102</v>
      </c>
      <c r="F648" s="33">
        <v>60</v>
      </c>
      <c r="G648" s="33" t="s">
        <v>74</v>
      </c>
      <c r="H648" s="33">
        <v>65000</v>
      </c>
      <c r="I648" s="20">
        <f t="shared" si="135"/>
        <v>3900000</v>
      </c>
      <c r="J648" s="37" t="s">
        <v>240</v>
      </c>
      <c r="K648" s="20"/>
      <c r="L648" s="9">
        <f t="shared" si="142"/>
        <v>0</v>
      </c>
      <c r="M648" s="9"/>
      <c r="N648" s="9"/>
      <c r="O648" s="9">
        <f t="shared" si="143"/>
        <v>3900000</v>
      </c>
      <c r="P648" s="9">
        <v>3900000</v>
      </c>
      <c r="Q648" s="9"/>
      <c r="R648" s="9">
        <f t="shared" si="144"/>
        <v>0</v>
      </c>
      <c r="S648" s="9"/>
      <c r="T648" s="9"/>
      <c r="U648" s="9">
        <f t="shared" si="145"/>
        <v>0</v>
      </c>
      <c r="V648" s="9"/>
      <c r="W648" s="9"/>
      <c r="X648" s="9">
        <f t="shared" si="146"/>
        <v>0</v>
      </c>
      <c r="Y648" s="9"/>
      <c r="Z648" s="9"/>
      <c r="AA648" s="10">
        <f t="shared" si="147"/>
        <v>0</v>
      </c>
      <c r="AB648" s="11">
        <v>45770</v>
      </c>
    </row>
    <row r="649" spans="1:28" ht="15.75" hidden="1" x14ac:dyDescent="0.25">
      <c r="A649" s="39">
        <v>45765</v>
      </c>
      <c r="B649" s="33" t="s">
        <v>219</v>
      </c>
      <c r="C649" s="33"/>
      <c r="D649" s="33" t="s">
        <v>31</v>
      </c>
      <c r="E649" s="33" t="s">
        <v>304</v>
      </c>
      <c r="F649" s="33">
        <v>65.2</v>
      </c>
      <c r="G649" s="33" t="s">
        <v>51</v>
      </c>
      <c r="H649" s="33">
        <v>47000</v>
      </c>
      <c r="I649" s="20">
        <f t="shared" si="135"/>
        <v>3064400</v>
      </c>
      <c r="J649" s="34" t="s">
        <v>26</v>
      </c>
      <c r="K649" s="20"/>
      <c r="L649" s="9">
        <f t="shared" si="142"/>
        <v>0</v>
      </c>
      <c r="M649" s="9"/>
      <c r="N649" s="9"/>
      <c r="O649" s="9">
        <f t="shared" si="143"/>
        <v>0</v>
      </c>
      <c r="P649" s="9"/>
      <c r="Q649" s="9"/>
      <c r="R649" s="9">
        <f t="shared" si="144"/>
        <v>0</v>
      </c>
      <c r="S649" s="9"/>
      <c r="T649" s="9"/>
      <c r="U649" s="9">
        <f t="shared" si="145"/>
        <v>0</v>
      </c>
      <c r="V649" s="9"/>
      <c r="W649" s="9"/>
      <c r="X649" s="9">
        <f t="shared" si="146"/>
        <v>0</v>
      </c>
      <c r="Y649" s="9"/>
      <c r="Z649" s="9"/>
      <c r="AA649" s="10">
        <f t="shared" si="147"/>
        <v>3064400</v>
      </c>
      <c r="AB649" s="11"/>
    </row>
    <row r="650" spans="1:28" ht="15.75" hidden="1" x14ac:dyDescent="0.25">
      <c r="A650" s="39">
        <v>45765</v>
      </c>
      <c r="B650" s="33" t="s">
        <v>871</v>
      </c>
      <c r="C650" s="33"/>
      <c r="D650" s="33" t="s">
        <v>31</v>
      </c>
      <c r="E650" s="33" t="s">
        <v>70</v>
      </c>
      <c r="F650" s="33">
        <v>100</v>
      </c>
      <c r="G650" s="33" t="s">
        <v>29</v>
      </c>
      <c r="H650" s="33">
        <v>2720</v>
      </c>
      <c r="I650" s="20">
        <f t="shared" si="135"/>
        <v>272000</v>
      </c>
      <c r="J650" s="37" t="s">
        <v>240</v>
      </c>
      <c r="K650" s="20"/>
      <c r="L650" s="9">
        <f t="shared" si="142"/>
        <v>0</v>
      </c>
      <c r="M650" s="9"/>
      <c r="N650" s="9"/>
      <c r="O650" s="9">
        <f t="shared" si="143"/>
        <v>0</v>
      </c>
      <c r="P650" s="9"/>
      <c r="Q650" s="9"/>
      <c r="R650" s="9">
        <f t="shared" si="144"/>
        <v>0</v>
      </c>
      <c r="S650" s="9"/>
      <c r="T650" s="9"/>
      <c r="U650" s="9">
        <f t="shared" si="145"/>
        <v>0</v>
      </c>
      <c r="V650" s="9"/>
      <c r="W650" s="9"/>
      <c r="X650" s="9">
        <f t="shared" si="146"/>
        <v>272000</v>
      </c>
      <c r="Y650" s="9">
        <v>272000</v>
      </c>
      <c r="Z650" s="9"/>
      <c r="AA650" s="10">
        <f t="shared" si="147"/>
        <v>0</v>
      </c>
      <c r="AB650" s="11">
        <v>45765</v>
      </c>
    </row>
    <row r="651" spans="1:28" ht="15.75" hidden="1" x14ac:dyDescent="0.25">
      <c r="A651" s="39">
        <v>45765</v>
      </c>
      <c r="B651" s="33" t="s">
        <v>141</v>
      </c>
      <c r="C651" s="33"/>
      <c r="D651" s="33" t="s">
        <v>31</v>
      </c>
      <c r="E651" s="33" t="s">
        <v>95</v>
      </c>
      <c r="F651" s="33">
        <v>10400</v>
      </c>
      <c r="G651" s="33" t="s">
        <v>29</v>
      </c>
      <c r="H651" s="33">
        <v>3800</v>
      </c>
      <c r="I651" s="20">
        <f t="shared" si="135"/>
        <v>39520000</v>
      </c>
      <c r="J651" s="34" t="s">
        <v>26</v>
      </c>
      <c r="K651" s="20"/>
      <c r="L651" s="9">
        <f t="shared" si="142"/>
        <v>0</v>
      </c>
      <c r="M651" s="9"/>
      <c r="N651" s="9"/>
      <c r="O651" s="9">
        <f t="shared" si="143"/>
        <v>0</v>
      </c>
      <c r="P651" s="9"/>
      <c r="Q651" s="9"/>
      <c r="R651" s="9">
        <f t="shared" si="144"/>
        <v>0</v>
      </c>
      <c r="S651" s="9"/>
      <c r="T651" s="9"/>
      <c r="U651" s="9">
        <f t="shared" si="145"/>
        <v>0</v>
      </c>
      <c r="V651" s="9"/>
      <c r="W651" s="9"/>
      <c r="X651" s="9">
        <f t="shared" si="146"/>
        <v>0</v>
      </c>
      <c r="Y651" s="9"/>
      <c r="Z651" s="9"/>
      <c r="AA651" s="10">
        <f t="shared" si="147"/>
        <v>39520000</v>
      </c>
      <c r="AB651" s="11"/>
    </row>
    <row r="652" spans="1:28" ht="15.75" x14ac:dyDescent="0.25">
      <c r="A652" s="39">
        <v>45765</v>
      </c>
      <c r="B652" s="33" t="s">
        <v>329</v>
      </c>
      <c r="C652" s="33"/>
      <c r="D652" s="33" t="s">
        <v>31</v>
      </c>
      <c r="E652" s="33" t="s">
        <v>205</v>
      </c>
      <c r="F652" s="33">
        <v>125</v>
      </c>
      <c r="G652" s="33" t="s">
        <v>51</v>
      </c>
      <c r="H652" s="33">
        <v>115000</v>
      </c>
      <c r="I652" s="20">
        <f t="shared" si="135"/>
        <v>14375000</v>
      </c>
      <c r="J652" s="34" t="s">
        <v>26</v>
      </c>
      <c r="K652" s="20"/>
      <c r="L652" s="9">
        <f t="shared" si="142"/>
        <v>0</v>
      </c>
      <c r="M652" s="9"/>
      <c r="N652" s="9"/>
      <c r="O652" s="9">
        <f t="shared" si="143"/>
        <v>0</v>
      </c>
      <c r="P652" s="9"/>
      <c r="Q652" s="9"/>
      <c r="R652" s="9">
        <f t="shared" si="144"/>
        <v>0</v>
      </c>
      <c r="S652" s="9"/>
      <c r="T652" s="9"/>
      <c r="U652" s="9">
        <f t="shared" si="145"/>
        <v>0</v>
      </c>
      <c r="V652" s="9"/>
      <c r="W652" s="9"/>
      <c r="X652" s="9">
        <f t="shared" si="146"/>
        <v>0</v>
      </c>
      <c r="Y652" s="9"/>
      <c r="Z652" s="9"/>
      <c r="AA652" s="10">
        <f t="shared" si="147"/>
        <v>14375000</v>
      </c>
      <c r="AB652" s="11"/>
    </row>
    <row r="653" spans="1:28" ht="15.75" hidden="1" x14ac:dyDescent="0.25">
      <c r="A653" s="39">
        <v>45765</v>
      </c>
      <c r="B653" s="33" t="s">
        <v>282</v>
      </c>
      <c r="C653" s="33"/>
      <c r="D653" s="33" t="s">
        <v>31</v>
      </c>
      <c r="E653" s="33" t="s">
        <v>95</v>
      </c>
      <c r="F653" s="33">
        <v>15600</v>
      </c>
      <c r="G653" s="33" t="s">
        <v>29</v>
      </c>
      <c r="H653" s="33">
        <v>3500</v>
      </c>
      <c r="I653" s="20">
        <f t="shared" si="135"/>
        <v>54600000</v>
      </c>
      <c r="J653" s="37" t="s">
        <v>240</v>
      </c>
      <c r="K653" s="20"/>
      <c r="L653" s="9">
        <f t="shared" si="142"/>
        <v>0</v>
      </c>
      <c r="M653" s="9"/>
      <c r="N653" s="9"/>
      <c r="O653" s="9">
        <f t="shared" si="143"/>
        <v>54600000</v>
      </c>
      <c r="P653" s="9">
        <v>54600000</v>
      </c>
      <c r="Q653" s="9"/>
      <c r="R653" s="9">
        <f t="shared" si="144"/>
        <v>0</v>
      </c>
      <c r="S653" s="9"/>
      <c r="T653" s="9"/>
      <c r="U653" s="9">
        <f t="shared" si="145"/>
        <v>0</v>
      </c>
      <c r="V653" s="9"/>
      <c r="W653" s="9"/>
      <c r="X653" s="9">
        <f t="shared" si="146"/>
        <v>0</v>
      </c>
      <c r="Y653" s="9"/>
      <c r="Z653" s="9"/>
      <c r="AA653" s="10">
        <f t="shared" si="147"/>
        <v>0</v>
      </c>
      <c r="AB653" s="11">
        <v>45765</v>
      </c>
    </row>
    <row r="654" spans="1:28" ht="15.75" hidden="1" x14ac:dyDescent="0.25">
      <c r="A654" s="39">
        <v>45765</v>
      </c>
      <c r="B654" s="33" t="s">
        <v>715</v>
      </c>
      <c r="C654" s="33"/>
      <c r="D654" s="33" t="s">
        <v>31</v>
      </c>
      <c r="E654" s="33" t="s">
        <v>130</v>
      </c>
      <c r="F654" s="33">
        <v>10</v>
      </c>
      <c r="G654" s="33" t="s">
        <v>51</v>
      </c>
      <c r="H654" s="33">
        <v>50000</v>
      </c>
      <c r="I654" s="20">
        <f t="shared" si="135"/>
        <v>500000</v>
      </c>
      <c r="J654" s="37" t="s">
        <v>241</v>
      </c>
      <c r="K654" s="20"/>
      <c r="L654" s="9">
        <f t="shared" si="142"/>
        <v>500000</v>
      </c>
      <c r="M654" s="9">
        <v>500000</v>
      </c>
      <c r="N654" s="9"/>
      <c r="O654" s="9">
        <f t="shared" si="143"/>
        <v>0</v>
      </c>
      <c r="P654" s="9"/>
      <c r="Q654" s="9"/>
      <c r="R654" s="9">
        <f t="shared" si="144"/>
        <v>0</v>
      </c>
      <c r="S654" s="9"/>
      <c r="T654" s="9"/>
      <c r="U654" s="9">
        <f t="shared" si="145"/>
        <v>0</v>
      </c>
      <c r="V654" s="9"/>
      <c r="W654" s="9"/>
      <c r="X654" s="9">
        <f t="shared" si="146"/>
        <v>0</v>
      </c>
      <c r="Y654" s="9"/>
      <c r="Z654" s="9"/>
      <c r="AA654" s="10">
        <f t="shared" si="147"/>
        <v>0</v>
      </c>
      <c r="AB654" s="11">
        <v>45765</v>
      </c>
    </row>
    <row r="655" spans="1:28" ht="15.75" hidden="1" x14ac:dyDescent="0.25">
      <c r="A655" s="39">
        <v>45765</v>
      </c>
      <c r="B655" s="33" t="s">
        <v>715</v>
      </c>
      <c r="C655" s="33"/>
      <c r="D655" s="33" t="s">
        <v>31</v>
      </c>
      <c r="E655" s="33" t="s">
        <v>308</v>
      </c>
      <c r="F655" s="33">
        <v>5</v>
      </c>
      <c r="G655" s="33" t="s">
        <v>51</v>
      </c>
      <c r="H655" s="33">
        <v>86000</v>
      </c>
      <c r="I655" s="20">
        <f t="shared" si="135"/>
        <v>430000</v>
      </c>
      <c r="J655" s="37" t="s">
        <v>241</v>
      </c>
      <c r="K655" s="20"/>
      <c r="L655" s="9">
        <f t="shared" si="142"/>
        <v>430000</v>
      </c>
      <c r="M655" s="9">
        <v>430000</v>
      </c>
      <c r="N655" s="9"/>
      <c r="O655" s="9">
        <f t="shared" si="143"/>
        <v>0</v>
      </c>
      <c r="P655" s="9"/>
      <c r="Q655" s="9"/>
      <c r="R655" s="9">
        <f t="shared" si="144"/>
        <v>0</v>
      </c>
      <c r="S655" s="9"/>
      <c r="T655" s="9"/>
      <c r="U655" s="9">
        <f t="shared" si="145"/>
        <v>0</v>
      </c>
      <c r="V655" s="9"/>
      <c r="W655" s="9"/>
      <c r="X655" s="9">
        <f t="shared" si="146"/>
        <v>0</v>
      </c>
      <c r="Y655" s="9"/>
      <c r="Z655" s="9"/>
      <c r="AA655" s="10">
        <f t="shared" si="147"/>
        <v>0</v>
      </c>
      <c r="AB655" s="11">
        <v>45765</v>
      </c>
    </row>
    <row r="656" spans="1:28" ht="15.75" hidden="1" x14ac:dyDescent="0.25">
      <c r="A656" s="39">
        <v>45765</v>
      </c>
      <c r="B656" s="33" t="s">
        <v>161</v>
      </c>
      <c r="C656" s="33"/>
      <c r="D656" s="33" t="s">
        <v>31</v>
      </c>
      <c r="E656" s="33" t="s">
        <v>136</v>
      </c>
      <c r="F656" s="33">
        <v>22.9</v>
      </c>
      <c r="G656" s="33" t="s">
        <v>51</v>
      </c>
      <c r="H656" s="33">
        <v>47000</v>
      </c>
      <c r="I656" s="20">
        <f t="shared" si="135"/>
        <v>1076300</v>
      </c>
      <c r="J656" s="34" t="s">
        <v>26</v>
      </c>
      <c r="K656" s="20"/>
      <c r="L656" s="9">
        <f t="shared" si="142"/>
        <v>0</v>
      </c>
      <c r="M656" s="9"/>
      <c r="N656" s="9"/>
      <c r="O656" s="9">
        <f t="shared" si="143"/>
        <v>0</v>
      </c>
      <c r="P656" s="9"/>
      <c r="Q656" s="9"/>
      <c r="R656" s="9">
        <f t="shared" si="144"/>
        <v>0</v>
      </c>
      <c r="S656" s="9"/>
      <c r="T656" s="9"/>
      <c r="U656" s="9">
        <f t="shared" si="145"/>
        <v>0</v>
      </c>
      <c r="V656" s="9"/>
      <c r="W656" s="9"/>
      <c r="X656" s="9">
        <f t="shared" si="146"/>
        <v>0</v>
      </c>
      <c r="Y656" s="9"/>
      <c r="Z656" s="9"/>
      <c r="AA656" s="10">
        <f t="shared" si="147"/>
        <v>1076300</v>
      </c>
      <c r="AB656" s="11"/>
    </row>
    <row r="657" spans="1:28" ht="15.75" hidden="1" x14ac:dyDescent="0.25">
      <c r="A657" s="39">
        <v>45765</v>
      </c>
      <c r="B657" s="33" t="s">
        <v>549</v>
      </c>
      <c r="C657" s="33"/>
      <c r="D657" s="33" t="s">
        <v>223</v>
      </c>
      <c r="E657" s="33" t="s">
        <v>64</v>
      </c>
      <c r="F657" s="33">
        <v>2</v>
      </c>
      <c r="G657" s="33" t="s">
        <v>33</v>
      </c>
      <c r="H657" s="33">
        <v>150000</v>
      </c>
      <c r="I657" s="20">
        <f t="shared" si="135"/>
        <v>300000</v>
      </c>
      <c r="J657" s="37" t="s">
        <v>241</v>
      </c>
      <c r="K657" s="20"/>
      <c r="L657" s="9">
        <f t="shared" si="142"/>
        <v>0</v>
      </c>
      <c r="M657" s="9"/>
      <c r="N657" s="9"/>
      <c r="O657" s="9">
        <f t="shared" si="143"/>
        <v>0</v>
      </c>
      <c r="P657" s="9"/>
      <c r="Q657" s="9"/>
      <c r="R657" s="9">
        <f t="shared" si="144"/>
        <v>0</v>
      </c>
      <c r="S657" s="9"/>
      <c r="T657" s="9"/>
      <c r="U657" s="9">
        <f t="shared" si="145"/>
        <v>300000</v>
      </c>
      <c r="V657" s="9">
        <v>300000</v>
      </c>
      <c r="W657" s="9"/>
      <c r="X657" s="9">
        <f t="shared" si="146"/>
        <v>0</v>
      </c>
      <c r="Y657" s="9"/>
      <c r="Z657" s="9"/>
      <c r="AA657" s="10">
        <f t="shared" si="147"/>
        <v>0</v>
      </c>
      <c r="AB657" s="11">
        <v>45765</v>
      </c>
    </row>
    <row r="658" spans="1:28" ht="15.75" hidden="1" x14ac:dyDescent="0.25">
      <c r="A658" s="39">
        <v>45765</v>
      </c>
      <c r="B658" s="33" t="s">
        <v>438</v>
      </c>
      <c r="C658" s="33"/>
      <c r="D658" s="33" t="s">
        <v>31</v>
      </c>
      <c r="E658" s="33" t="s">
        <v>102</v>
      </c>
      <c r="F658" s="43">
        <v>24</v>
      </c>
      <c r="G658" s="33" t="s">
        <v>74</v>
      </c>
      <c r="H658" s="33">
        <v>65000</v>
      </c>
      <c r="I658" s="20">
        <f t="shared" si="135"/>
        <v>1560000</v>
      </c>
      <c r="J658" s="37" t="s">
        <v>240</v>
      </c>
      <c r="K658" s="20"/>
      <c r="L658" s="9">
        <f t="shared" si="142"/>
        <v>0</v>
      </c>
      <c r="M658" s="9"/>
      <c r="N658" s="9"/>
      <c r="O658" s="9">
        <f t="shared" si="143"/>
        <v>1560000</v>
      </c>
      <c r="P658" s="9">
        <v>1560000</v>
      </c>
      <c r="Q658" s="9"/>
      <c r="R658" s="9">
        <f t="shared" si="144"/>
        <v>0</v>
      </c>
      <c r="S658" s="9"/>
      <c r="T658" s="9"/>
      <c r="U658" s="9">
        <f t="shared" si="145"/>
        <v>0</v>
      </c>
      <c r="V658" s="9"/>
      <c r="W658" s="9"/>
      <c r="X658" s="9">
        <f t="shared" si="146"/>
        <v>0</v>
      </c>
      <c r="Y658" s="9"/>
      <c r="Z658" s="9"/>
      <c r="AA658" s="10">
        <f t="shared" si="147"/>
        <v>0</v>
      </c>
      <c r="AB658" s="11">
        <v>45768</v>
      </c>
    </row>
    <row r="659" spans="1:28" ht="15.75" hidden="1" x14ac:dyDescent="0.25">
      <c r="A659" s="39">
        <v>45765</v>
      </c>
      <c r="B659" s="33" t="s">
        <v>438</v>
      </c>
      <c r="C659" s="33"/>
      <c r="D659" s="33" t="s">
        <v>31</v>
      </c>
      <c r="E659" s="33" t="s">
        <v>234</v>
      </c>
      <c r="F659" s="33">
        <v>20</v>
      </c>
      <c r="G659" s="33" t="s">
        <v>51</v>
      </c>
      <c r="H659" s="33">
        <v>90000</v>
      </c>
      <c r="I659" s="20">
        <f t="shared" si="135"/>
        <v>1800000</v>
      </c>
      <c r="J659" s="37" t="s">
        <v>240</v>
      </c>
      <c r="K659" s="20"/>
      <c r="L659" s="9">
        <f t="shared" si="142"/>
        <v>0</v>
      </c>
      <c r="M659" s="9"/>
      <c r="N659" s="9"/>
      <c r="O659" s="9">
        <f t="shared" si="143"/>
        <v>1800000</v>
      </c>
      <c r="P659" s="9">
        <v>1800000</v>
      </c>
      <c r="Q659" s="9"/>
      <c r="R659" s="9">
        <f t="shared" si="144"/>
        <v>0</v>
      </c>
      <c r="S659" s="9"/>
      <c r="T659" s="9"/>
      <c r="U659" s="9">
        <f t="shared" si="145"/>
        <v>0</v>
      </c>
      <c r="V659" s="9"/>
      <c r="W659" s="9"/>
      <c r="X659" s="9">
        <f t="shared" si="146"/>
        <v>0</v>
      </c>
      <c r="Y659" s="9"/>
      <c r="Z659" s="9"/>
      <c r="AA659" s="10">
        <f t="shared" si="147"/>
        <v>0</v>
      </c>
      <c r="AB659" s="11">
        <v>45768</v>
      </c>
    </row>
    <row r="660" spans="1:28" ht="15.75" hidden="1" x14ac:dyDescent="0.25">
      <c r="A660" s="39">
        <v>45765</v>
      </c>
      <c r="B660" s="33" t="s">
        <v>438</v>
      </c>
      <c r="C660" s="33"/>
      <c r="D660" s="33" t="s">
        <v>31</v>
      </c>
      <c r="E660" s="33" t="s">
        <v>237</v>
      </c>
      <c r="F660" s="33">
        <v>30</v>
      </c>
      <c r="G660" s="33" t="s">
        <v>51</v>
      </c>
      <c r="H660" s="33">
        <v>90000</v>
      </c>
      <c r="I660" s="20">
        <f t="shared" si="135"/>
        <v>2700000</v>
      </c>
      <c r="J660" s="37" t="s">
        <v>240</v>
      </c>
      <c r="K660" s="20"/>
      <c r="L660" s="9">
        <f t="shared" si="142"/>
        <v>0</v>
      </c>
      <c r="M660" s="9"/>
      <c r="N660" s="9"/>
      <c r="O660" s="9">
        <f t="shared" si="143"/>
        <v>2700000</v>
      </c>
      <c r="P660" s="9">
        <v>2700000</v>
      </c>
      <c r="Q660" s="9"/>
      <c r="R660" s="9">
        <f t="shared" si="144"/>
        <v>0</v>
      </c>
      <c r="S660" s="9"/>
      <c r="T660" s="9"/>
      <c r="U660" s="9">
        <f t="shared" si="145"/>
        <v>0</v>
      </c>
      <c r="V660" s="9"/>
      <c r="W660" s="9"/>
      <c r="X660" s="9">
        <f t="shared" si="146"/>
        <v>0</v>
      </c>
      <c r="Y660" s="9"/>
      <c r="Z660" s="9"/>
      <c r="AA660" s="10">
        <f t="shared" si="147"/>
        <v>0</v>
      </c>
      <c r="AB660" s="11">
        <v>45768</v>
      </c>
    </row>
    <row r="661" spans="1:28" ht="15.75" hidden="1" x14ac:dyDescent="0.25">
      <c r="A661" s="39">
        <v>45765</v>
      </c>
      <c r="B661" s="33" t="s">
        <v>370</v>
      </c>
      <c r="C661" s="33"/>
      <c r="D661" s="33" t="s">
        <v>41</v>
      </c>
      <c r="E661" s="33" t="s">
        <v>407</v>
      </c>
      <c r="F661" s="33">
        <v>8</v>
      </c>
      <c r="G661" s="33" t="s">
        <v>33</v>
      </c>
      <c r="H661" s="33">
        <v>300000</v>
      </c>
      <c r="I661" s="20">
        <f t="shared" si="135"/>
        <v>2400000</v>
      </c>
      <c r="J661" s="37" t="s">
        <v>240</v>
      </c>
      <c r="K661" s="20"/>
      <c r="L661" s="9">
        <f t="shared" si="142"/>
        <v>0</v>
      </c>
      <c r="M661" s="9"/>
      <c r="N661" s="9"/>
      <c r="O661" s="9">
        <f t="shared" si="143"/>
        <v>2400000</v>
      </c>
      <c r="P661" s="9">
        <v>2400000</v>
      </c>
      <c r="Q661" s="9"/>
      <c r="R661" s="9">
        <f t="shared" si="144"/>
        <v>0</v>
      </c>
      <c r="S661" s="9"/>
      <c r="T661" s="9"/>
      <c r="U661" s="9">
        <f t="shared" si="145"/>
        <v>0</v>
      </c>
      <c r="V661" s="9"/>
      <c r="W661" s="9"/>
      <c r="X661" s="9">
        <f t="shared" si="146"/>
        <v>0</v>
      </c>
      <c r="Y661" s="9"/>
      <c r="Z661" s="9"/>
      <c r="AA661" s="10">
        <f t="shared" si="147"/>
        <v>0</v>
      </c>
      <c r="AB661" s="11">
        <v>45769</v>
      </c>
    </row>
    <row r="662" spans="1:28" ht="15.75" hidden="1" x14ac:dyDescent="0.25">
      <c r="A662" s="39">
        <v>45765</v>
      </c>
      <c r="B662" s="33" t="s">
        <v>370</v>
      </c>
      <c r="C662" s="33"/>
      <c r="D662" s="33" t="s">
        <v>41</v>
      </c>
      <c r="E662" s="33" t="s">
        <v>166</v>
      </c>
      <c r="F662" s="33">
        <v>5</v>
      </c>
      <c r="G662" s="33" t="s">
        <v>23</v>
      </c>
      <c r="H662" s="33">
        <v>400000</v>
      </c>
      <c r="I662" s="20">
        <f t="shared" si="135"/>
        <v>2000000</v>
      </c>
      <c r="J662" s="37" t="s">
        <v>240</v>
      </c>
      <c r="K662" s="20"/>
      <c r="L662" s="9">
        <f t="shared" si="142"/>
        <v>0</v>
      </c>
      <c r="M662" s="9"/>
      <c r="N662" s="9"/>
      <c r="O662" s="9">
        <f t="shared" si="143"/>
        <v>2000000</v>
      </c>
      <c r="P662" s="9">
        <v>2000000</v>
      </c>
      <c r="Q662" s="9"/>
      <c r="R662" s="9">
        <f t="shared" si="144"/>
        <v>0</v>
      </c>
      <c r="S662" s="9"/>
      <c r="T662" s="9"/>
      <c r="U662" s="9">
        <f t="shared" si="145"/>
        <v>0</v>
      </c>
      <c r="V662" s="9"/>
      <c r="W662" s="9"/>
      <c r="X662" s="9">
        <f t="shared" si="146"/>
        <v>0</v>
      </c>
      <c r="Y662" s="9"/>
      <c r="Z662" s="9"/>
      <c r="AA662" s="10">
        <f t="shared" si="147"/>
        <v>0</v>
      </c>
      <c r="AB662" s="11">
        <v>45769</v>
      </c>
    </row>
    <row r="663" spans="1:28" ht="15.75" hidden="1" x14ac:dyDescent="0.25">
      <c r="A663" s="39">
        <v>45765</v>
      </c>
      <c r="B663" s="33" t="s">
        <v>145</v>
      </c>
      <c r="C663" s="33"/>
      <c r="D663" s="33" t="s">
        <v>31</v>
      </c>
      <c r="E663" s="33" t="s">
        <v>73</v>
      </c>
      <c r="F663" s="33">
        <v>20</v>
      </c>
      <c r="G663" s="33" t="s">
        <v>74</v>
      </c>
      <c r="H663" s="33">
        <v>50000</v>
      </c>
      <c r="I663" s="20">
        <f t="shared" si="135"/>
        <v>1000000</v>
      </c>
      <c r="J663" s="37" t="s">
        <v>240</v>
      </c>
      <c r="K663" s="20"/>
      <c r="L663" s="9">
        <f t="shared" si="142"/>
        <v>0</v>
      </c>
      <c r="M663" s="9"/>
      <c r="N663" s="9"/>
      <c r="O663" s="9">
        <f t="shared" si="143"/>
        <v>1000000</v>
      </c>
      <c r="P663" s="9">
        <v>1000000</v>
      </c>
      <c r="Q663" s="9"/>
      <c r="R663" s="9">
        <f t="shared" si="144"/>
        <v>0</v>
      </c>
      <c r="S663" s="9"/>
      <c r="T663" s="9"/>
      <c r="U663" s="9">
        <f t="shared" si="145"/>
        <v>0</v>
      </c>
      <c r="V663" s="9"/>
      <c r="W663" s="9"/>
      <c r="X663" s="9">
        <f t="shared" si="146"/>
        <v>0</v>
      </c>
      <c r="Y663" s="9"/>
      <c r="Z663" s="9"/>
      <c r="AA663" s="10">
        <f t="shared" si="147"/>
        <v>0</v>
      </c>
      <c r="AB663" s="11">
        <v>45765</v>
      </c>
    </row>
    <row r="664" spans="1:28" ht="15.75" hidden="1" x14ac:dyDescent="0.25">
      <c r="A664" s="39">
        <v>45765</v>
      </c>
      <c r="B664" s="33" t="s">
        <v>145</v>
      </c>
      <c r="C664" s="33"/>
      <c r="D664" s="33" t="s">
        <v>31</v>
      </c>
      <c r="E664" s="33" t="s">
        <v>148</v>
      </c>
      <c r="F664" s="33">
        <v>20</v>
      </c>
      <c r="G664" s="33" t="s">
        <v>51</v>
      </c>
      <c r="H664" s="33">
        <v>60000</v>
      </c>
      <c r="I664" s="20">
        <f t="shared" si="135"/>
        <v>1200000</v>
      </c>
      <c r="J664" s="37" t="s">
        <v>240</v>
      </c>
      <c r="K664" s="20"/>
      <c r="L664" s="9">
        <f t="shared" si="142"/>
        <v>0</v>
      </c>
      <c r="M664" s="9"/>
      <c r="N664" s="9"/>
      <c r="O664" s="9">
        <f t="shared" si="143"/>
        <v>1200000</v>
      </c>
      <c r="P664" s="9">
        <v>1200000</v>
      </c>
      <c r="Q664" s="9"/>
      <c r="R664" s="9">
        <f t="shared" si="144"/>
        <v>0</v>
      </c>
      <c r="S664" s="9"/>
      <c r="T664" s="9"/>
      <c r="U664" s="9">
        <f t="shared" si="145"/>
        <v>0</v>
      </c>
      <c r="V664" s="9"/>
      <c r="W664" s="9"/>
      <c r="X664" s="9">
        <f t="shared" si="146"/>
        <v>0</v>
      </c>
      <c r="Y664" s="9"/>
      <c r="Z664" s="9"/>
      <c r="AA664" s="10">
        <f t="shared" si="147"/>
        <v>0</v>
      </c>
      <c r="AB664" s="11">
        <v>45765</v>
      </c>
    </row>
    <row r="665" spans="1:28" ht="15.75" hidden="1" x14ac:dyDescent="0.25">
      <c r="A665" s="32">
        <v>45765</v>
      </c>
      <c r="B665" s="33" t="s">
        <v>145</v>
      </c>
      <c r="C665" s="33"/>
      <c r="D665" s="33" t="s">
        <v>31</v>
      </c>
      <c r="E665" s="33" t="s">
        <v>80</v>
      </c>
      <c r="F665" s="33">
        <v>1</v>
      </c>
      <c r="G665" s="33" t="s">
        <v>23</v>
      </c>
      <c r="H665" s="33">
        <v>1200000</v>
      </c>
      <c r="I665" s="20">
        <f t="shared" si="135"/>
        <v>1200000</v>
      </c>
      <c r="J665" s="37" t="s">
        <v>240</v>
      </c>
      <c r="K665" s="20"/>
      <c r="L665" s="9">
        <f t="shared" si="142"/>
        <v>0</v>
      </c>
      <c r="M665" s="9"/>
      <c r="N665" s="9"/>
      <c r="O665" s="9">
        <f t="shared" si="143"/>
        <v>1200000</v>
      </c>
      <c r="P665" s="9">
        <v>1200000</v>
      </c>
      <c r="Q665" s="9"/>
      <c r="R665" s="9">
        <f t="shared" si="144"/>
        <v>0</v>
      </c>
      <c r="S665" s="9"/>
      <c r="T665" s="9"/>
      <c r="U665" s="9">
        <f t="shared" si="145"/>
        <v>0</v>
      </c>
      <c r="V665" s="9"/>
      <c r="W665" s="9"/>
      <c r="X665" s="9">
        <f t="shared" si="146"/>
        <v>0</v>
      </c>
      <c r="Y665" s="9"/>
      <c r="Z665" s="9"/>
      <c r="AA665" s="10">
        <f t="shared" si="147"/>
        <v>0</v>
      </c>
      <c r="AB665" s="11">
        <v>45765</v>
      </c>
    </row>
    <row r="666" spans="1:28" ht="15.75" hidden="1" x14ac:dyDescent="0.25">
      <c r="A666" s="39">
        <v>45765</v>
      </c>
      <c r="B666" s="33" t="s">
        <v>345</v>
      </c>
      <c r="C666" s="33"/>
      <c r="D666" s="33" t="s">
        <v>31</v>
      </c>
      <c r="E666" s="33" t="s">
        <v>70</v>
      </c>
      <c r="F666" s="33">
        <v>200</v>
      </c>
      <c r="G666" s="33" t="s">
        <v>29</v>
      </c>
      <c r="H666" s="33">
        <v>2720</v>
      </c>
      <c r="I666" s="20">
        <f t="shared" si="135"/>
        <v>544000</v>
      </c>
      <c r="J666" s="37" t="s">
        <v>241</v>
      </c>
      <c r="K666" s="20"/>
      <c r="L666" s="9">
        <f t="shared" si="142"/>
        <v>0</v>
      </c>
      <c r="M666" s="9"/>
      <c r="N666" s="9"/>
      <c r="O666" s="9">
        <f t="shared" si="143"/>
        <v>0</v>
      </c>
      <c r="P666" s="9"/>
      <c r="Q666" s="9"/>
      <c r="R666" s="9">
        <f t="shared" si="144"/>
        <v>0</v>
      </c>
      <c r="S666" s="9"/>
      <c r="T666" s="9"/>
      <c r="U666" s="9">
        <f t="shared" si="145"/>
        <v>544000</v>
      </c>
      <c r="V666" s="9">
        <v>544000</v>
      </c>
      <c r="W666" s="9"/>
      <c r="X666" s="9">
        <f t="shared" si="146"/>
        <v>0</v>
      </c>
      <c r="Y666" s="9"/>
      <c r="Z666" s="9"/>
      <c r="AA666" s="10">
        <f t="shared" si="147"/>
        <v>0</v>
      </c>
      <c r="AB666" s="11">
        <v>45765</v>
      </c>
    </row>
    <row r="667" spans="1:28" ht="15.75" hidden="1" x14ac:dyDescent="0.25">
      <c r="A667" s="39">
        <v>45765</v>
      </c>
      <c r="B667" s="33" t="s">
        <v>345</v>
      </c>
      <c r="C667" s="33"/>
      <c r="D667" s="33" t="s">
        <v>31</v>
      </c>
      <c r="E667" s="33" t="s">
        <v>185</v>
      </c>
      <c r="F667" s="33">
        <v>600</v>
      </c>
      <c r="G667" s="33" t="s">
        <v>29</v>
      </c>
      <c r="H667" s="33">
        <v>1150</v>
      </c>
      <c r="I667" s="20">
        <f t="shared" si="135"/>
        <v>690000</v>
      </c>
      <c r="J667" s="37" t="s">
        <v>241</v>
      </c>
      <c r="K667" s="20"/>
      <c r="L667" s="9">
        <f t="shared" si="142"/>
        <v>0</v>
      </c>
      <c r="M667" s="9"/>
      <c r="N667" s="9"/>
      <c r="O667" s="9">
        <f t="shared" si="143"/>
        <v>0</v>
      </c>
      <c r="P667" s="9"/>
      <c r="Q667" s="9"/>
      <c r="R667" s="9">
        <f t="shared" si="144"/>
        <v>0</v>
      </c>
      <c r="S667" s="9"/>
      <c r="T667" s="9"/>
      <c r="U667" s="9">
        <f t="shared" si="145"/>
        <v>690000</v>
      </c>
      <c r="V667" s="9">
        <v>690000</v>
      </c>
      <c r="W667" s="9"/>
      <c r="X667" s="9">
        <f t="shared" si="146"/>
        <v>0</v>
      </c>
      <c r="Y667" s="9"/>
      <c r="Z667" s="9"/>
      <c r="AA667" s="10">
        <f t="shared" si="147"/>
        <v>0</v>
      </c>
      <c r="AB667" s="11">
        <v>45765</v>
      </c>
    </row>
    <row r="668" spans="1:28" ht="15.75" hidden="1" x14ac:dyDescent="0.25">
      <c r="A668" s="32">
        <v>45765</v>
      </c>
      <c r="B668" s="33" t="s">
        <v>332</v>
      </c>
      <c r="C668" s="33"/>
      <c r="D668" s="33" t="s">
        <v>31</v>
      </c>
      <c r="E668" s="33" t="s">
        <v>78</v>
      </c>
      <c r="F668" s="33">
        <v>5</v>
      </c>
      <c r="G668" s="33" t="s">
        <v>51</v>
      </c>
      <c r="H668" s="33">
        <v>82000</v>
      </c>
      <c r="I668" s="20">
        <f t="shared" si="135"/>
        <v>410000</v>
      </c>
      <c r="J668" s="37" t="s">
        <v>241</v>
      </c>
      <c r="K668" s="20"/>
      <c r="L668" s="9">
        <f t="shared" si="142"/>
        <v>0</v>
      </c>
      <c r="M668" s="9"/>
      <c r="N668" s="9"/>
      <c r="O668" s="9">
        <f t="shared" si="143"/>
        <v>0</v>
      </c>
      <c r="P668" s="9"/>
      <c r="Q668" s="9"/>
      <c r="R668" s="9">
        <f t="shared" si="144"/>
        <v>0</v>
      </c>
      <c r="S668" s="9"/>
      <c r="T668" s="9"/>
      <c r="U668" s="9">
        <f t="shared" si="145"/>
        <v>410000</v>
      </c>
      <c r="V668" s="9">
        <v>410000</v>
      </c>
      <c r="W668" s="9"/>
      <c r="X668" s="9">
        <f t="shared" si="146"/>
        <v>0</v>
      </c>
      <c r="Y668" s="9"/>
      <c r="Z668" s="9"/>
      <c r="AA668" s="10">
        <f t="shared" si="147"/>
        <v>0</v>
      </c>
      <c r="AB668" s="11">
        <v>45765</v>
      </c>
    </row>
    <row r="669" spans="1:28" ht="15.75" hidden="1" x14ac:dyDescent="0.25">
      <c r="A669" s="39">
        <v>45766</v>
      </c>
      <c r="B669" s="35" t="s">
        <v>147</v>
      </c>
      <c r="C669" s="35"/>
      <c r="D669" s="35" t="s">
        <v>31</v>
      </c>
      <c r="E669" s="35" t="s">
        <v>148</v>
      </c>
      <c r="F669" s="35">
        <v>300</v>
      </c>
      <c r="G669" s="35" t="s">
        <v>51</v>
      </c>
      <c r="H669" s="35">
        <v>60000</v>
      </c>
      <c r="I669" s="20">
        <f t="shared" si="135"/>
        <v>18000000</v>
      </c>
      <c r="J669" s="36" t="s">
        <v>26</v>
      </c>
      <c r="K669" s="20"/>
      <c r="L669" s="9">
        <f>M669+N669</f>
        <v>0</v>
      </c>
      <c r="M669" s="9"/>
      <c r="N669" s="9"/>
      <c r="O669" s="9">
        <f>P669+Q669</f>
        <v>0</v>
      </c>
      <c r="P669" s="9"/>
      <c r="Q669" s="9"/>
      <c r="R669" s="9">
        <f>S669+T669</f>
        <v>0</v>
      </c>
      <c r="S669" s="9"/>
      <c r="T669" s="9"/>
      <c r="U669" s="9">
        <f>V669+W669</f>
        <v>0</v>
      </c>
      <c r="V669" s="9"/>
      <c r="W669" s="9"/>
      <c r="X669" s="9">
        <f>Y669+Z669</f>
        <v>0</v>
      </c>
      <c r="Y669" s="9"/>
      <c r="Z669" s="9"/>
      <c r="AA669" s="10">
        <f>C669+I669-L669-O669-U669-X669-R669</f>
        <v>18000000</v>
      </c>
      <c r="AB669" s="11"/>
    </row>
    <row r="670" spans="1:28" ht="15.75" hidden="1" x14ac:dyDescent="0.25">
      <c r="A670" s="39">
        <v>45766</v>
      </c>
      <c r="B670" s="33" t="s">
        <v>924</v>
      </c>
      <c r="C670" s="33"/>
      <c r="D670" s="35" t="s">
        <v>31</v>
      </c>
      <c r="E670" s="33" t="s">
        <v>102</v>
      </c>
      <c r="F670" s="33">
        <v>6</v>
      </c>
      <c r="G670" s="33" t="s">
        <v>74</v>
      </c>
      <c r="H670" s="33">
        <v>65000</v>
      </c>
      <c r="I670" s="20">
        <f t="shared" si="135"/>
        <v>390000</v>
      </c>
      <c r="J670" s="37" t="s">
        <v>241</v>
      </c>
      <c r="K670" s="20"/>
      <c r="L670" s="9">
        <f t="shared" ref="L670:L693" si="148">M670+N670</f>
        <v>390000</v>
      </c>
      <c r="M670" s="9">
        <v>390000</v>
      </c>
      <c r="N670" s="9"/>
      <c r="O670" s="9">
        <f t="shared" ref="O670:O693" si="149">P670+Q670</f>
        <v>0</v>
      </c>
      <c r="P670" s="9"/>
      <c r="Q670" s="9"/>
      <c r="R670" s="9">
        <f t="shared" ref="R670:R693" si="150">S670+T670</f>
        <v>0</v>
      </c>
      <c r="S670" s="9"/>
      <c r="T670" s="9"/>
      <c r="U670" s="9">
        <f t="shared" ref="U670:U693" si="151">V670+W670</f>
        <v>0</v>
      </c>
      <c r="V670" s="9"/>
      <c r="W670" s="9"/>
      <c r="X670" s="9">
        <f t="shared" ref="X670:X693" si="152">Y670+Z670</f>
        <v>0</v>
      </c>
      <c r="Y670" s="9"/>
      <c r="Z670" s="9"/>
      <c r="AA670" s="10">
        <f t="shared" ref="AA670:AA693" si="153">C670+I670-L670-O670-U670-X670-R670</f>
        <v>0</v>
      </c>
      <c r="AB670" s="11">
        <v>45766</v>
      </c>
    </row>
    <row r="671" spans="1:28" ht="15.75" hidden="1" x14ac:dyDescent="0.25">
      <c r="A671" s="39">
        <v>45766</v>
      </c>
      <c r="B671" s="33" t="s">
        <v>924</v>
      </c>
      <c r="C671" s="33"/>
      <c r="D671" s="35" t="s">
        <v>31</v>
      </c>
      <c r="E671" s="33" t="s">
        <v>439</v>
      </c>
      <c r="F671" s="33">
        <v>1</v>
      </c>
      <c r="G671" s="33" t="s">
        <v>267</v>
      </c>
      <c r="H671" s="33">
        <v>1150000</v>
      </c>
      <c r="I671" s="20">
        <f t="shared" si="135"/>
        <v>1150000</v>
      </c>
      <c r="J671" s="37" t="s">
        <v>241</v>
      </c>
      <c r="K671" s="20"/>
      <c r="L671" s="9">
        <f t="shared" si="148"/>
        <v>1150000</v>
      </c>
      <c r="M671" s="9">
        <v>1150000</v>
      </c>
      <c r="N671" s="9"/>
      <c r="O671" s="9">
        <f t="shared" si="149"/>
        <v>0</v>
      </c>
      <c r="P671" s="9"/>
      <c r="Q671" s="9"/>
      <c r="R671" s="9">
        <f t="shared" si="150"/>
        <v>0</v>
      </c>
      <c r="S671" s="9"/>
      <c r="T671" s="9"/>
      <c r="U671" s="9">
        <f t="shared" si="151"/>
        <v>0</v>
      </c>
      <c r="V671" s="9"/>
      <c r="W671" s="9"/>
      <c r="X671" s="9">
        <f t="shared" si="152"/>
        <v>0</v>
      </c>
      <c r="Y671" s="9"/>
      <c r="Z671" s="9"/>
      <c r="AA671" s="10">
        <f t="shared" si="153"/>
        <v>0</v>
      </c>
      <c r="AB671" s="11">
        <v>45766</v>
      </c>
    </row>
    <row r="672" spans="1:28" ht="15.75" hidden="1" x14ac:dyDescent="0.25">
      <c r="A672" s="39">
        <v>45766</v>
      </c>
      <c r="B672" s="33" t="s">
        <v>397</v>
      </c>
      <c r="C672" s="33"/>
      <c r="D672" s="33" t="s">
        <v>223</v>
      </c>
      <c r="E672" s="33" t="s">
        <v>73</v>
      </c>
      <c r="F672" s="33">
        <v>10</v>
      </c>
      <c r="G672" s="33" t="s">
        <v>74</v>
      </c>
      <c r="H672" s="33">
        <v>50000</v>
      </c>
      <c r="I672" s="20">
        <f t="shared" si="135"/>
        <v>500000</v>
      </c>
      <c r="J672" s="37" t="s">
        <v>240</v>
      </c>
      <c r="K672" s="20"/>
      <c r="L672" s="9">
        <f t="shared" si="148"/>
        <v>0</v>
      </c>
      <c r="M672" s="9"/>
      <c r="N672" s="9"/>
      <c r="O672" s="9">
        <f t="shared" si="149"/>
        <v>500000</v>
      </c>
      <c r="P672" s="9">
        <v>500000</v>
      </c>
      <c r="Q672" s="9"/>
      <c r="R672" s="9">
        <f t="shared" si="150"/>
        <v>0</v>
      </c>
      <c r="S672" s="9"/>
      <c r="T672" s="9"/>
      <c r="U672" s="9">
        <f t="shared" si="151"/>
        <v>0</v>
      </c>
      <c r="V672" s="9"/>
      <c r="W672" s="9"/>
      <c r="X672" s="9">
        <f t="shared" si="152"/>
        <v>0</v>
      </c>
      <c r="Y672" s="9"/>
      <c r="Z672" s="9"/>
      <c r="AA672" s="10">
        <f t="shared" si="153"/>
        <v>0</v>
      </c>
      <c r="AB672" s="11">
        <v>45766</v>
      </c>
    </row>
    <row r="673" spans="1:28" ht="15.75" hidden="1" x14ac:dyDescent="0.25">
      <c r="A673" s="39">
        <v>45766</v>
      </c>
      <c r="B673" s="33" t="s">
        <v>397</v>
      </c>
      <c r="C673" s="33"/>
      <c r="D673" s="33" t="s">
        <v>223</v>
      </c>
      <c r="E673" s="33" t="s">
        <v>122</v>
      </c>
      <c r="F673" s="33">
        <v>4</v>
      </c>
      <c r="G673" s="33" t="s">
        <v>51</v>
      </c>
      <c r="H673" s="33">
        <v>70000</v>
      </c>
      <c r="I673" s="20">
        <f t="shared" si="135"/>
        <v>280000</v>
      </c>
      <c r="J673" s="37" t="s">
        <v>34</v>
      </c>
      <c r="K673" s="20"/>
      <c r="L673" s="9">
        <f t="shared" si="148"/>
        <v>0</v>
      </c>
      <c r="M673" s="9"/>
      <c r="N673" s="9"/>
      <c r="O673" s="9">
        <f t="shared" si="149"/>
        <v>550000</v>
      </c>
      <c r="P673" s="9">
        <v>550000</v>
      </c>
      <c r="Q673" s="9"/>
      <c r="R673" s="9">
        <f t="shared" si="150"/>
        <v>0</v>
      </c>
      <c r="S673" s="9"/>
      <c r="T673" s="9"/>
      <c r="U673" s="9">
        <f t="shared" si="151"/>
        <v>0</v>
      </c>
      <c r="V673" s="9"/>
      <c r="W673" s="9"/>
      <c r="X673" s="9">
        <f t="shared" si="152"/>
        <v>0</v>
      </c>
      <c r="Y673" s="9"/>
      <c r="Z673" s="9"/>
      <c r="AA673" s="10">
        <f t="shared" si="153"/>
        <v>-270000</v>
      </c>
      <c r="AB673" s="11">
        <v>45766</v>
      </c>
    </row>
    <row r="674" spans="1:28" ht="15.75" hidden="1" x14ac:dyDescent="0.25">
      <c r="A674" s="39">
        <v>45766</v>
      </c>
      <c r="B674" s="33" t="s">
        <v>492</v>
      </c>
      <c r="C674" s="33"/>
      <c r="D674" s="33" t="s">
        <v>31</v>
      </c>
      <c r="E674" s="33" t="s">
        <v>552</v>
      </c>
      <c r="F674" s="33">
        <v>2</v>
      </c>
      <c r="G674" s="33" t="s">
        <v>33</v>
      </c>
      <c r="H674" s="33">
        <v>450000</v>
      </c>
      <c r="I674" s="20">
        <f t="shared" si="135"/>
        <v>900000</v>
      </c>
      <c r="J674" s="34" t="s">
        <v>26</v>
      </c>
      <c r="K674" s="20"/>
      <c r="L674" s="9">
        <f t="shared" si="148"/>
        <v>0</v>
      </c>
      <c r="M674" s="9"/>
      <c r="N674" s="9"/>
      <c r="O674" s="9">
        <f t="shared" si="149"/>
        <v>0</v>
      </c>
      <c r="P674" s="9"/>
      <c r="Q674" s="9"/>
      <c r="R674" s="9">
        <f t="shared" si="150"/>
        <v>0</v>
      </c>
      <c r="S674" s="9"/>
      <c r="T674" s="9"/>
      <c r="U674" s="9">
        <f t="shared" si="151"/>
        <v>0</v>
      </c>
      <c r="V674" s="9"/>
      <c r="W674" s="9"/>
      <c r="X674" s="9">
        <f t="shared" si="152"/>
        <v>0</v>
      </c>
      <c r="Y674" s="9"/>
      <c r="Z674" s="9"/>
      <c r="AA674" s="10">
        <f t="shared" si="153"/>
        <v>900000</v>
      </c>
      <c r="AB674" s="11"/>
    </row>
    <row r="675" spans="1:28" ht="15.75" hidden="1" x14ac:dyDescent="0.25">
      <c r="A675" s="39">
        <v>45766</v>
      </c>
      <c r="B675" s="33" t="s">
        <v>230</v>
      </c>
      <c r="C675" s="33"/>
      <c r="D675" s="33" t="s">
        <v>31</v>
      </c>
      <c r="E675" s="33" t="s">
        <v>98</v>
      </c>
      <c r="F675" s="33">
        <v>22.6</v>
      </c>
      <c r="G675" s="33" t="s">
        <v>51</v>
      </c>
      <c r="H675" s="33">
        <v>47000</v>
      </c>
      <c r="I675" s="20">
        <f t="shared" si="135"/>
        <v>1062200</v>
      </c>
      <c r="J675" s="37" t="s">
        <v>241</v>
      </c>
      <c r="K675" s="20"/>
      <c r="L675" s="9">
        <f t="shared" si="148"/>
        <v>0</v>
      </c>
      <c r="M675" s="9"/>
      <c r="N675" s="9"/>
      <c r="O675" s="9">
        <f t="shared" si="149"/>
        <v>0</v>
      </c>
      <c r="P675" s="9"/>
      <c r="Q675" s="9"/>
      <c r="R675" s="9">
        <f t="shared" si="150"/>
        <v>0</v>
      </c>
      <c r="S675" s="9"/>
      <c r="T675" s="9"/>
      <c r="U675" s="9">
        <f t="shared" si="151"/>
        <v>1062200</v>
      </c>
      <c r="V675" s="9">
        <v>1062200</v>
      </c>
      <c r="W675" s="9"/>
      <c r="X675" s="9">
        <f t="shared" si="152"/>
        <v>0</v>
      </c>
      <c r="Y675" s="9"/>
      <c r="Z675" s="9"/>
      <c r="AA675" s="10">
        <f t="shared" si="153"/>
        <v>0</v>
      </c>
      <c r="AB675" s="11">
        <v>45766</v>
      </c>
    </row>
    <row r="676" spans="1:28" ht="15.75" hidden="1" x14ac:dyDescent="0.25">
      <c r="A676" s="39">
        <v>45766</v>
      </c>
      <c r="B676" s="33" t="s">
        <v>261</v>
      </c>
      <c r="C676" s="33"/>
      <c r="D676" s="33" t="s">
        <v>31</v>
      </c>
      <c r="E676" s="33" t="s">
        <v>98</v>
      </c>
      <c r="F676" s="33">
        <v>224.8</v>
      </c>
      <c r="G676" s="33" t="s">
        <v>51</v>
      </c>
      <c r="H676" s="33">
        <v>47000</v>
      </c>
      <c r="I676" s="20">
        <f t="shared" si="135"/>
        <v>10565600</v>
      </c>
      <c r="J676" s="42" t="s">
        <v>43</v>
      </c>
      <c r="K676" s="20"/>
      <c r="L676" s="9">
        <f t="shared" si="148"/>
        <v>0</v>
      </c>
      <c r="M676" s="9"/>
      <c r="N676" s="9"/>
      <c r="O676" s="9">
        <f t="shared" si="149"/>
        <v>0</v>
      </c>
      <c r="P676" s="9"/>
      <c r="Q676" s="9"/>
      <c r="R676" s="9">
        <f t="shared" si="150"/>
        <v>245000</v>
      </c>
      <c r="S676" s="9">
        <v>245000</v>
      </c>
      <c r="T676" s="9"/>
      <c r="U676" s="9">
        <f t="shared" si="151"/>
        <v>0</v>
      </c>
      <c r="V676" s="9"/>
      <c r="W676" s="9"/>
      <c r="X676" s="9">
        <f t="shared" si="152"/>
        <v>0</v>
      </c>
      <c r="Y676" s="9"/>
      <c r="Z676" s="9"/>
      <c r="AA676" s="10">
        <f t="shared" si="153"/>
        <v>10320600</v>
      </c>
      <c r="AB676" s="11">
        <v>45776</v>
      </c>
    </row>
    <row r="677" spans="1:28" ht="15.75" hidden="1" x14ac:dyDescent="0.25">
      <c r="A677" s="39">
        <v>45766</v>
      </c>
      <c r="B677" s="33" t="s">
        <v>261</v>
      </c>
      <c r="C677" s="33"/>
      <c r="D677" s="33" t="s">
        <v>31</v>
      </c>
      <c r="E677" s="33" t="s">
        <v>136</v>
      </c>
      <c r="F677" s="33">
        <v>117.6</v>
      </c>
      <c r="G677" s="33" t="s">
        <v>51</v>
      </c>
      <c r="H677" s="33">
        <v>47000</v>
      </c>
      <c r="I677" s="20">
        <f t="shared" si="135"/>
        <v>5527200</v>
      </c>
      <c r="J677" s="34" t="s">
        <v>26</v>
      </c>
      <c r="K677" s="20"/>
      <c r="L677" s="9">
        <f t="shared" si="148"/>
        <v>0</v>
      </c>
      <c r="M677" s="9"/>
      <c r="N677" s="9"/>
      <c r="O677" s="9">
        <f t="shared" si="149"/>
        <v>0</v>
      </c>
      <c r="P677" s="9"/>
      <c r="Q677" s="9"/>
      <c r="R677" s="9">
        <f t="shared" si="150"/>
        <v>0</v>
      </c>
      <c r="S677" s="9"/>
      <c r="T677" s="9"/>
      <c r="U677" s="9">
        <f t="shared" si="151"/>
        <v>0</v>
      </c>
      <c r="V677" s="9"/>
      <c r="W677" s="9"/>
      <c r="X677" s="9">
        <f t="shared" si="152"/>
        <v>0</v>
      </c>
      <c r="Y677" s="9"/>
      <c r="Z677" s="9"/>
      <c r="AA677" s="10">
        <f t="shared" si="153"/>
        <v>5527200</v>
      </c>
      <c r="AB677" s="11"/>
    </row>
    <row r="678" spans="1:28" ht="15.75" hidden="1" x14ac:dyDescent="0.25">
      <c r="A678" s="39">
        <v>45766</v>
      </c>
      <c r="B678" s="33" t="s">
        <v>261</v>
      </c>
      <c r="C678" s="33"/>
      <c r="D678" s="33" t="s">
        <v>31</v>
      </c>
      <c r="E678" s="33" t="s">
        <v>61</v>
      </c>
      <c r="F678" s="33">
        <v>5</v>
      </c>
      <c r="G678" s="33" t="s">
        <v>25</v>
      </c>
      <c r="H678" s="33">
        <v>45000</v>
      </c>
      <c r="I678" s="20">
        <f t="shared" si="135"/>
        <v>225000</v>
      </c>
      <c r="J678" s="34" t="s">
        <v>26</v>
      </c>
      <c r="K678" s="20"/>
      <c r="L678" s="9">
        <f t="shared" si="148"/>
        <v>0</v>
      </c>
      <c r="M678" s="9"/>
      <c r="N678" s="9"/>
      <c r="O678" s="9">
        <f t="shared" si="149"/>
        <v>0</v>
      </c>
      <c r="P678" s="9"/>
      <c r="Q678" s="9"/>
      <c r="R678" s="9">
        <f t="shared" si="150"/>
        <v>0</v>
      </c>
      <c r="S678" s="9"/>
      <c r="T678" s="9"/>
      <c r="U678" s="9">
        <f t="shared" si="151"/>
        <v>0</v>
      </c>
      <c r="V678" s="9"/>
      <c r="W678" s="9"/>
      <c r="X678" s="9">
        <f t="shared" si="152"/>
        <v>0</v>
      </c>
      <c r="Y678" s="9"/>
      <c r="Z678" s="9"/>
      <c r="AA678" s="10">
        <f t="shared" si="153"/>
        <v>225000</v>
      </c>
      <c r="AB678" s="11"/>
    </row>
    <row r="679" spans="1:28" ht="15.75" hidden="1" x14ac:dyDescent="0.25">
      <c r="A679" s="39">
        <v>45766</v>
      </c>
      <c r="B679" s="33" t="s">
        <v>231</v>
      </c>
      <c r="C679" s="33"/>
      <c r="D679" s="33"/>
      <c r="E679" s="33" t="s">
        <v>482</v>
      </c>
      <c r="F679" s="33">
        <v>30.7</v>
      </c>
      <c r="G679" s="33" t="s">
        <v>51</v>
      </c>
      <c r="H679" s="33"/>
      <c r="I679" s="20">
        <f t="shared" si="135"/>
        <v>0</v>
      </c>
      <c r="J679" s="34" t="s">
        <v>26</v>
      </c>
      <c r="K679" s="20"/>
      <c r="L679" s="9">
        <f t="shared" si="148"/>
        <v>0</v>
      </c>
      <c r="M679" s="9"/>
      <c r="N679" s="9"/>
      <c r="O679" s="9">
        <f t="shared" si="149"/>
        <v>0</v>
      </c>
      <c r="P679" s="9"/>
      <c r="Q679" s="9"/>
      <c r="R679" s="9">
        <f t="shared" si="150"/>
        <v>0</v>
      </c>
      <c r="S679" s="9"/>
      <c r="T679" s="9"/>
      <c r="U679" s="9">
        <f t="shared" si="151"/>
        <v>0</v>
      </c>
      <c r="V679" s="9"/>
      <c r="W679" s="9"/>
      <c r="X679" s="9">
        <f t="shared" si="152"/>
        <v>0</v>
      </c>
      <c r="Y679" s="9"/>
      <c r="Z679" s="9"/>
      <c r="AA679" s="10">
        <f t="shared" si="153"/>
        <v>0</v>
      </c>
      <c r="AB679" s="11"/>
    </row>
    <row r="680" spans="1:28" ht="15.75" hidden="1" x14ac:dyDescent="0.25">
      <c r="A680" s="39">
        <v>45766</v>
      </c>
      <c r="B680" s="33" t="s">
        <v>231</v>
      </c>
      <c r="C680" s="33"/>
      <c r="D680" s="33"/>
      <c r="E680" s="33" t="s">
        <v>143</v>
      </c>
      <c r="F680" s="33">
        <v>78.8</v>
      </c>
      <c r="G680" s="33" t="s">
        <v>51</v>
      </c>
      <c r="H680" s="33"/>
      <c r="I680" s="20">
        <f t="shared" si="135"/>
        <v>0</v>
      </c>
      <c r="J680" s="34" t="s">
        <v>26</v>
      </c>
      <c r="K680" s="20"/>
      <c r="L680" s="9">
        <f t="shared" si="148"/>
        <v>0</v>
      </c>
      <c r="M680" s="9"/>
      <c r="N680" s="9"/>
      <c r="O680" s="9">
        <f t="shared" si="149"/>
        <v>0</v>
      </c>
      <c r="P680" s="9"/>
      <c r="Q680" s="9"/>
      <c r="R680" s="9">
        <f t="shared" si="150"/>
        <v>0</v>
      </c>
      <c r="S680" s="9"/>
      <c r="T680" s="9"/>
      <c r="U680" s="9">
        <f t="shared" si="151"/>
        <v>0</v>
      </c>
      <c r="V680" s="9"/>
      <c r="W680" s="9"/>
      <c r="X680" s="9">
        <f t="shared" si="152"/>
        <v>0</v>
      </c>
      <c r="Y680" s="9"/>
      <c r="Z680" s="9"/>
      <c r="AA680" s="10">
        <f t="shared" si="153"/>
        <v>0</v>
      </c>
      <c r="AB680" s="11"/>
    </row>
    <row r="681" spans="1:28" ht="15.75" hidden="1" x14ac:dyDescent="0.25">
      <c r="A681" s="39">
        <v>45766</v>
      </c>
      <c r="B681" s="33" t="s">
        <v>231</v>
      </c>
      <c r="C681" s="33"/>
      <c r="D681" s="33"/>
      <c r="E681" s="33" t="s">
        <v>616</v>
      </c>
      <c r="F681" s="33">
        <v>56.2</v>
      </c>
      <c r="G681" s="33" t="s">
        <v>51</v>
      </c>
      <c r="H681" s="33"/>
      <c r="I681" s="20">
        <f t="shared" si="135"/>
        <v>0</v>
      </c>
      <c r="J681" s="34" t="s">
        <v>26</v>
      </c>
      <c r="K681" s="20"/>
      <c r="L681" s="9">
        <f t="shared" si="148"/>
        <v>0</v>
      </c>
      <c r="M681" s="9"/>
      <c r="N681" s="9"/>
      <c r="O681" s="9">
        <f t="shared" si="149"/>
        <v>0</v>
      </c>
      <c r="P681" s="9"/>
      <c r="Q681" s="9"/>
      <c r="R681" s="9">
        <f t="shared" si="150"/>
        <v>0</v>
      </c>
      <c r="S681" s="9"/>
      <c r="T681" s="9"/>
      <c r="U681" s="9">
        <f t="shared" si="151"/>
        <v>0</v>
      </c>
      <c r="V681" s="9"/>
      <c r="W681" s="9"/>
      <c r="X681" s="9">
        <f t="shared" si="152"/>
        <v>0</v>
      </c>
      <c r="Y681" s="9"/>
      <c r="Z681" s="9"/>
      <c r="AA681" s="10">
        <f t="shared" si="153"/>
        <v>0</v>
      </c>
      <c r="AB681" s="11"/>
    </row>
    <row r="682" spans="1:28" ht="15.75" hidden="1" x14ac:dyDescent="0.25">
      <c r="A682" s="39">
        <v>45766</v>
      </c>
      <c r="B682" s="33" t="s">
        <v>231</v>
      </c>
      <c r="C682" s="33"/>
      <c r="D682" s="33"/>
      <c r="E682" s="33" t="s">
        <v>62</v>
      </c>
      <c r="F682" s="33">
        <v>40.6</v>
      </c>
      <c r="G682" s="33" t="s">
        <v>51</v>
      </c>
      <c r="H682" s="33"/>
      <c r="I682" s="20">
        <f t="shared" si="135"/>
        <v>0</v>
      </c>
      <c r="J682" s="34" t="s">
        <v>26</v>
      </c>
      <c r="K682" s="20"/>
      <c r="L682" s="9">
        <f t="shared" si="148"/>
        <v>0</v>
      </c>
      <c r="M682" s="9"/>
      <c r="N682" s="9"/>
      <c r="O682" s="9">
        <f t="shared" si="149"/>
        <v>0</v>
      </c>
      <c r="P682" s="9"/>
      <c r="Q682" s="9"/>
      <c r="R682" s="9">
        <f t="shared" si="150"/>
        <v>0</v>
      </c>
      <c r="S682" s="9"/>
      <c r="T682" s="9"/>
      <c r="U682" s="9">
        <f t="shared" si="151"/>
        <v>0</v>
      </c>
      <c r="V682" s="9"/>
      <c r="W682" s="9"/>
      <c r="X682" s="9">
        <f t="shared" si="152"/>
        <v>0</v>
      </c>
      <c r="Y682" s="9"/>
      <c r="Z682" s="9"/>
      <c r="AA682" s="10">
        <f t="shared" si="153"/>
        <v>0</v>
      </c>
      <c r="AB682" s="11"/>
    </row>
    <row r="683" spans="1:28" ht="15.75" hidden="1" x14ac:dyDescent="0.25">
      <c r="A683" s="39">
        <v>45766</v>
      </c>
      <c r="B683" s="33" t="s">
        <v>252</v>
      </c>
      <c r="C683" s="33"/>
      <c r="D683" s="33" t="s">
        <v>31</v>
      </c>
      <c r="E683" s="33" t="s">
        <v>166</v>
      </c>
      <c r="F683" s="33">
        <v>2</v>
      </c>
      <c r="G683" s="33" t="s">
        <v>23</v>
      </c>
      <c r="H683" s="33">
        <v>375000</v>
      </c>
      <c r="I683" s="20">
        <f t="shared" si="135"/>
        <v>750000</v>
      </c>
      <c r="J683" s="37" t="s">
        <v>241</v>
      </c>
      <c r="K683" s="20"/>
      <c r="L683" s="9">
        <f t="shared" si="148"/>
        <v>0</v>
      </c>
      <c r="M683" s="9"/>
      <c r="N683" s="9"/>
      <c r="O683" s="9">
        <f t="shared" si="149"/>
        <v>0</v>
      </c>
      <c r="P683" s="9"/>
      <c r="Q683" s="9"/>
      <c r="R683" s="9">
        <f t="shared" si="150"/>
        <v>750000</v>
      </c>
      <c r="S683" s="9">
        <v>750000</v>
      </c>
      <c r="T683" s="9"/>
      <c r="U683" s="9">
        <f t="shared" si="151"/>
        <v>0</v>
      </c>
      <c r="V683" s="9"/>
      <c r="W683" s="9"/>
      <c r="X683" s="9">
        <f t="shared" si="152"/>
        <v>0</v>
      </c>
      <c r="Y683" s="9"/>
      <c r="Z683" s="9"/>
      <c r="AA683" s="10">
        <f t="shared" si="153"/>
        <v>0</v>
      </c>
      <c r="AB683" s="11">
        <v>45766</v>
      </c>
    </row>
    <row r="684" spans="1:28" ht="15.75" hidden="1" x14ac:dyDescent="0.25">
      <c r="A684" s="39">
        <v>45766</v>
      </c>
      <c r="B684" s="33" t="s">
        <v>92</v>
      </c>
      <c r="C684" s="33"/>
      <c r="D684" s="33" t="s">
        <v>31</v>
      </c>
      <c r="E684" s="33" t="s">
        <v>91</v>
      </c>
      <c r="F684" s="33">
        <v>1000</v>
      </c>
      <c r="G684" s="33" t="s">
        <v>29</v>
      </c>
      <c r="H684" s="33">
        <v>4500</v>
      </c>
      <c r="I684" s="20">
        <f t="shared" si="135"/>
        <v>4500000</v>
      </c>
      <c r="J684" s="34" t="s">
        <v>26</v>
      </c>
      <c r="K684" s="20"/>
      <c r="L684" s="9">
        <f t="shared" si="148"/>
        <v>0</v>
      </c>
      <c r="M684" s="9"/>
      <c r="N684" s="9"/>
      <c r="O684" s="9">
        <f t="shared" si="149"/>
        <v>0</v>
      </c>
      <c r="P684" s="9"/>
      <c r="Q684" s="9"/>
      <c r="R684" s="9">
        <f t="shared" si="150"/>
        <v>0</v>
      </c>
      <c r="S684" s="9"/>
      <c r="T684" s="9"/>
      <c r="U684" s="9">
        <f t="shared" si="151"/>
        <v>0</v>
      </c>
      <c r="V684" s="9"/>
      <c r="W684" s="9"/>
      <c r="X684" s="9">
        <f t="shared" si="152"/>
        <v>0</v>
      </c>
      <c r="Y684" s="9"/>
      <c r="Z684" s="9"/>
      <c r="AA684" s="10">
        <f t="shared" si="153"/>
        <v>4500000</v>
      </c>
      <c r="AB684" s="11"/>
    </row>
    <row r="685" spans="1:28" ht="15.75" hidden="1" x14ac:dyDescent="0.25">
      <c r="A685" s="39">
        <v>45766</v>
      </c>
      <c r="B685" s="33" t="s">
        <v>92</v>
      </c>
      <c r="C685" s="33"/>
      <c r="D685" s="33" t="s">
        <v>31</v>
      </c>
      <c r="E685" s="33" t="s">
        <v>132</v>
      </c>
      <c r="F685" s="33">
        <v>25</v>
      </c>
      <c r="G685" s="33" t="s">
        <v>51</v>
      </c>
      <c r="H685" s="33">
        <v>125000</v>
      </c>
      <c r="I685" s="20">
        <f t="shared" si="135"/>
        <v>3125000</v>
      </c>
      <c r="J685" s="34" t="s">
        <v>26</v>
      </c>
      <c r="K685" s="20"/>
      <c r="L685" s="9">
        <f t="shared" si="148"/>
        <v>0</v>
      </c>
      <c r="M685" s="9"/>
      <c r="N685" s="9"/>
      <c r="O685" s="9">
        <f t="shared" si="149"/>
        <v>0</v>
      </c>
      <c r="P685" s="9"/>
      <c r="Q685" s="9"/>
      <c r="R685" s="9">
        <f t="shared" si="150"/>
        <v>0</v>
      </c>
      <c r="S685" s="9"/>
      <c r="T685" s="9"/>
      <c r="U685" s="9">
        <f t="shared" si="151"/>
        <v>0</v>
      </c>
      <c r="V685" s="9"/>
      <c r="W685" s="9"/>
      <c r="X685" s="9">
        <f t="shared" si="152"/>
        <v>0</v>
      </c>
      <c r="Y685" s="9"/>
      <c r="Z685" s="9"/>
      <c r="AA685" s="10">
        <f t="shared" si="153"/>
        <v>3125000</v>
      </c>
      <c r="AB685" s="11"/>
    </row>
    <row r="686" spans="1:28" ht="15.75" hidden="1" x14ac:dyDescent="0.25">
      <c r="A686" s="39">
        <v>45766</v>
      </c>
      <c r="B686" s="33" t="s">
        <v>108</v>
      </c>
      <c r="C686" s="33"/>
      <c r="D686" s="33" t="s">
        <v>31</v>
      </c>
      <c r="E686" s="33" t="s">
        <v>228</v>
      </c>
      <c r="F686" s="33">
        <v>1</v>
      </c>
      <c r="G686" s="33" t="s">
        <v>138</v>
      </c>
      <c r="H686" s="33">
        <v>1200000</v>
      </c>
      <c r="I686" s="20">
        <f t="shared" si="135"/>
        <v>1200000</v>
      </c>
      <c r="J686" s="37" t="s">
        <v>240</v>
      </c>
      <c r="K686" s="20"/>
      <c r="L686" s="9">
        <f t="shared" si="148"/>
        <v>0</v>
      </c>
      <c r="M686" s="9"/>
      <c r="N686" s="9"/>
      <c r="O686" s="9">
        <f t="shared" si="149"/>
        <v>1200000</v>
      </c>
      <c r="P686" s="9">
        <v>1200000</v>
      </c>
      <c r="Q686" s="9"/>
      <c r="R686" s="9">
        <f t="shared" si="150"/>
        <v>0</v>
      </c>
      <c r="S686" s="9"/>
      <c r="T686" s="9"/>
      <c r="U686" s="9">
        <f t="shared" si="151"/>
        <v>0</v>
      </c>
      <c r="V686" s="9"/>
      <c r="W686" s="9"/>
      <c r="X686" s="9">
        <f t="shared" si="152"/>
        <v>0</v>
      </c>
      <c r="Y686" s="9"/>
      <c r="Z686" s="9"/>
      <c r="AA686" s="10">
        <f t="shared" si="153"/>
        <v>0</v>
      </c>
      <c r="AB686" s="11">
        <v>45768</v>
      </c>
    </row>
    <row r="687" spans="1:28" ht="15.75" hidden="1" x14ac:dyDescent="0.25">
      <c r="A687" s="39">
        <v>45766</v>
      </c>
      <c r="B687" s="33" t="s">
        <v>108</v>
      </c>
      <c r="C687" s="33"/>
      <c r="D687" s="33" t="s">
        <v>31</v>
      </c>
      <c r="E687" s="33" t="s">
        <v>299</v>
      </c>
      <c r="F687" s="33">
        <v>1</v>
      </c>
      <c r="G687" s="33" t="s">
        <v>138</v>
      </c>
      <c r="H687" s="33">
        <v>1200000</v>
      </c>
      <c r="I687" s="20">
        <f t="shared" si="135"/>
        <v>1200000</v>
      </c>
      <c r="J687" s="37" t="s">
        <v>240</v>
      </c>
      <c r="K687" s="20"/>
      <c r="L687" s="9">
        <f t="shared" si="148"/>
        <v>0</v>
      </c>
      <c r="M687" s="9"/>
      <c r="N687" s="9"/>
      <c r="O687" s="9">
        <f t="shared" si="149"/>
        <v>1200000</v>
      </c>
      <c r="P687" s="9">
        <v>1200000</v>
      </c>
      <c r="Q687" s="9"/>
      <c r="R687" s="9">
        <f t="shared" si="150"/>
        <v>0</v>
      </c>
      <c r="S687" s="9"/>
      <c r="T687" s="9"/>
      <c r="U687" s="9">
        <f t="shared" si="151"/>
        <v>0</v>
      </c>
      <c r="V687" s="9"/>
      <c r="W687" s="9"/>
      <c r="X687" s="9">
        <f t="shared" si="152"/>
        <v>0</v>
      </c>
      <c r="Y687" s="9"/>
      <c r="Z687" s="9"/>
      <c r="AA687" s="10">
        <f t="shared" si="153"/>
        <v>0</v>
      </c>
      <c r="AB687" s="11">
        <v>45768</v>
      </c>
    </row>
    <row r="688" spans="1:28" ht="15.75" hidden="1" x14ac:dyDescent="0.25">
      <c r="A688" s="39">
        <v>45766</v>
      </c>
      <c r="B688" s="33" t="s">
        <v>663</v>
      </c>
      <c r="C688" s="33"/>
      <c r="D688" s="33" t="s">
        <v>41</v>
      </c>
      <c r="E688" s="33" t="s">
        <v>86</v>
      </c>
      <c r="F688" s="33">
        <v>25</v>
      </c>
      <c r="G688" s="33" t="s">
        <v>51</v>
      </c>
      <c r="H688" s="33">
        <v>95400</v>
      </c>
      <c r="I688" s="20">
        <f t="shared" si="135"/>
        <v>2385000</v>
      </c>
      <c r="J688" s="41" t="s">
        <v>240</v>
      </c>
      <c r="K688" s="20"/>
      <c r="L688" s="9">
        <f t="shared" si="148"/>
        <v>0</v>
      </c>
      <c r="M688" s="9"/>
      <c r="N688" s="9"/>
      <c r="O688" s="9">
        <f t="shared" si="149"/>
        <v>2385000</v>
      </c>
      <c r="P688" s="9">
        <v>2385000</v>
      </c>
      <c r="Q688" s="9"/>
      <c r="R688" s="9">
        <f t="shared" si="150"/>
        <v>0</v>
      </c>
      <c r="S688" s="9"/>
      <c r="T688" s="9"/>
      <c r="U688" s="9">
        <f t="shared" si="151"/>
        <v>0</v>
      </c>
      <c r="V688" s="9"/>
      <c r="W688" s="9"/>
      <c r="X688" s="9">
        <f t="shared" si="152"/>
        <v>0</v>
      </c>
      <c r="Y688" s="9"/>
      <c r="Z688" s="9"/>
      <c r="AA688" s="10">
        <f t="shared" si="153"/>
        <v>0</v>
      </c>
      <c r="AB688" s="11">
        <v>45768</v>
      </c>
    </row>
    <row r="689" spans="1:28" ht="15.75" hidden="1" x14ac:dyDescent="0.25">
      <c r="A689" s="39">
        <v>45766</v>
      </c>
      <c r="B689" s="33" t="s">
        <v>466</v>
      </c>
      <c r="C689" s="33"/>
      <c r="D689" s="33" t="s">
        <v>31</v>
      </c>
      <c r="E689" s="33" t="s">
        <v>185</v>
      </c>
      <c r="F689" s="33">
        <v>1600</v>
      </c>
      <c r="G689" s="33" t="s">
        <v>29</v>
      </c>
      <c r="H689" s="33">
        <v>1150</v>
      </c>
      <c r="I689" s="20">
        <f t="shared" si="135"/>
        <v>1840000</v>
      </c>
      <c r="J689" s="37" t="s">
        <v>241</v>
      </c>
      <c r="K689" s="20"/>
      <c r="L689" s="9">
        <f t="shared" si="148"/>
        <v>1840000</v>
      </c>
      <c r="M689" s="9">
        <v>1840000</v>
      </c>
      <c r="N689" s="9"/>
      <c r="O689" s="9">
        <f t="shared" si="149"/>
        <v>0</v>
      </c>
      <c r="P689" s="9"/>
      <c r="Q689" s="9"/>
      <c r="R689" s="9">
        <f t="shared" si="150"/>
        <v>0</v>
      </c>
      <c r="S689" s="9"/>
      <c r="T689" s="9"/>
      <c r="U689" s="9">
        <f t="shared" si="151"/>
        <v>0</v>
      </c>
      <c r="V689" s="9"/>
      <c r="W689" s="9"/>
      <c r="X689" s="9">
        <f t="shared" si="152"/>
        <v>0</v>
      </c>
      <c r="Y689" s="9"/>
      <c r="Z689" s="9"/>
      <c r="AA689" s="10">
        <f t="shared" si="153"/>
        <v>0</v>
      </c>
      <c r="AB689" s="11">
        <v>45766</v>
      </c>
    </row>
    <row r="690" spans="1:28" ht="15.75" hidden="1" x14ac:dyDescent="0.25">
      <c r="A690" s="39">
        <v>45766</v>
      </c>
      <c r="B690" s="33" t="s">
        <v>332</v>
      </c>
      <c r="C690" s="33"/>
      <c r="D690" s="33" t="s">
        <v>31</v>
      </c>
      <c r="E690" s="33" t="s">
        <v>403</v>
      </c>
      <c r="F690" s="33">
        <v>2</v>
      </c>
      <c r="G690" s="33" t="s">
        <v>25</v>
      </c>
      <c r="H690" s="33">
        <v>75000</v>
      </c>
      <c r="I690" s="20">
        <f t="shared" si="135"/>
        <v>150000</v>
      </c>
      <c r="J690" s="37" t="s">
        <v>241</v>
      </c>
      <c r="K690" s="20"/>
      <c r="L690" s="9">
        <f t="shared" si="148"/>
        <v>0</v>
      </c>
      <c r="M690" s="9"/>
      <c r="N690" s="9"/>
      <c r="O690" s="9">
        <f t="shared" si="149"/>
        <v>0</v>
      </c>
      <c r="P690" s="9"/>
      <c r="Q690" s="9"/>
      <c r="R690" s="9">
        <f t="shared" si="150"/>
        <v>0</v>
      </c>
      <c r="S690" s="9"/>
      <c r="T690" s="9"/>
      <c r="U690" s="9">
        <f t="shared" si="151"/>
        <v>150000</v>
      </c>
      <c r="V690" s="9">
        <v>150000</v>
      </c>
      <c r="W690" s="9"/>
      <c r="X690" s="9">
        <f t="shared" si="152"/>
        <v>0</v>
      </c>
      <c r="Y690" s="9"/>
      <c r="Z690" s="9"/>
      <c r="AA690" s="10">
        <f t="shared" si="153"/>
        <v>0</v>
      </c>
      <c r="AB690" s="11">
        <v>45766</v>
      </c>
    </row>
    <row r="691" spans="1:28" ht="15.75" hidden="1" x14ac:dyDescent="0.25">
      <c r="A691" s="39">
        <v>45766</v>
      </c>
      <c r="B691" s="33" t="s">
        <v>332</v>
      </c>
      <c r="C691" s="33"/>
      <c r="D691" s="33" t="s">
        <v>31</v>
      </c>
      <c r="E691" s="33" t="s">
        <v>160</v>
      </c>
      <c r="F691" s="33">
        <v>1</v>
      </c>
      <c r="G691" s="33" t="s">
        <v>25</v>
      </c>
      <c r="H691" s="33">
        <v>95000</v>
      </c>
      <c r="I691" s="20">
        <f t="shared" si="135"/>
        <v>95000</v>
      </c>
      <c r="J691" s="37" t="s">
        <v>241</v>
      </c>
      <c r="K691" s="20"/>
      <c r="L691" s="9">
        <f t="shared" si="148"/>
        <v>0</v>
      </c>
      <c r="M691" s="9"/>
      <c r="N691" s="9"/>
      <c r="O691" s="9">
        <f t="shared" si="149"/>
        <v>0</v>
      </c>
      <c r="P691" s="9"/>
      <c r="Q691" s="9"/>
      <c r="R691" s="9">
        <f t="shared" si="150"/>
        <v>0</v>
      </c>
      <c r="S691" s="9"/>
      <c r="T691" s="9"/>
      <c r="U691" s="9">
        <f t="shared" si="151"/>
        <v>95000</v>
      </c>
      <c r="V691" s="9">
        <v>95000</v>
      </c>
      <c r="W691" s="9"/>
      <c r="X691" s="9">
        <f t="shared" si="152"/>
        <v>0</v>
      </c>
      <c r="Y691" s="9"/>
      <c r="Z691" s="9"/>
      <c r="AA691" s="10">
        <f t="shared" si="153"/>
        <v>0</v>
      </c>
      <c r="AB691" s="11">
        <v>45766</v>
      </c>
    </row>
    <row r="692" spans="1:28" ht="15.75" hidden="1" x14ac:dyDescent="0.25">
      <c r="A692" s="39">
        <v>45766</v>
      </c>
      <c r="B692" s="33" t="s">
        <v>332</v>
      </c>
      <c r="C692" s="33"/>
      <c r="D692" s="33" t="s">
        <v>31</v>
      </c>
      <c r="E692" s="33" t="s">
        <v>76</v>
      </c>
      <c r="F692" s="33">
        <v>2.5</v>
      </c>
      <c r="G692" s="33" t="s">
        <v>51</v>
      </c>
      <c r="H692" s="33">
        <v>82000</v>
      </c>
      <c r="I692" s="20">
        <f t="shared" si="135"/>
        <v>205000</v>
      </c>
      <c r="J692" s="37" t="s">
        <v>241</v>
      </c>
      <c r="K692" s="20"/>
      <c r="L692" s="9">
        <f t="shared" si="148"/>
        <v>0</v>
      </c>
      <c r="M692" s="9"/>
      <c r="N692" s="9"/>
      <c r="O692" s="9">
        <f t="shared" si="149"/>
        <v>0</v>
      </c>
      <c r="P692" s="9"/>
      <c r="Q692" s="9"/>
      <c r="R692" s="9">
        <f t="shared" si="150"/>
        <v>0</v>
      </c>
      <c r="S692" s="9"/>
      <c r="T692" s="9"/>
      <c r="U692" s="9">
        <f t="shared" si="151"/>
        <v>205000</v>
      </c>
      <c r="V692" s="9">
        <v>205000</v>
      </c>
      <c r="W692" s="9"/>
      <c r="X692" s="9">
        <f t="shared" si="152"/>
        <v>0</v>
      </c>
      <c r="Y692" s="9"/>
      <c r="Z692" s="9"/>
      <c r="AA692" s="10">
        <f t="shared" si="153"/>
        <v>0</v>
      </c>
      <c r="AB692" s="11">
        <v>45766</v>
      </c>
    </row>
    <row r="693" spans="1:28" ht="15.75" hidden="1" x14ac:dyDescent="0.25">
      <c r="A693" s="39">
        <v>45766</v>
      </c>
      <c r="B693" s="33" t="s">
        <v>332</v>
      </c>
      <c r="C693" s="33"/>
      <c r="D693" s="33" t="s">
        <v>31</v>
      </c>
      <c r="E693" s="33" t="s">
        <v>77</v>
      </c>
      <c r="F693" s="33">
        <v>2.5</v>
      </c>
      <c r="G693" s="33" t="s">
        <v>51</v>
      </c>
      <c r="H693" s="33">
        <v>82000</v>
      </c>
      <c r="I693" s="20">
        <f t="shared" si="135"/>
        <v>205000</v>
      </c>
      <c r="J693" s="37" t="s">
        <v>241</v>
      </c>
      <c r="K693" s="20"/>
      <c r="L693" s="9">
        <f t="shared" si="148"/>
        <v>0</v>
      </c>
      <c r="M693" s="9"/>
      <c r="N693" s="9"/>
      <c r="O693" s="9">
        <f t="shared" si="149"/>
        <v>0</v>
      </c>
      <c r="P693" s="9"/>
      <c r="Q693" s="9"/>
      <c r="R693" s="9">
        <f t="shared" si="150"/>
        <v>0</v>
      </c>
      <c r="S693" s="9"/>
      <c r="T693" s="9"/>
      <c r="U693" s="9">
        <f t="shared" si="151"/>
        <v>205000</v>
      </c>
      <c r="V693" s="9">
        <v>205000</v>
      </c>
      <c r="W693" s="9"/>
      <c r="X693" s="9">
        <f t="shared" si="152"/>
        <v>0</v>
      </c>
      <c r="Y693" s="9"/>
      <c r="Z693" s="9"/>
      <c r="AA693" s="10">
        <f t="shared" si="153"/>
        <v>0</v>
      </c>
      <c r="AB693" s="11">
        <v>45766</v>
      </c>
    </row>
    <row r="694" spans="1:28" ht="15.75" hidden="1" x14ac:dyDescent="0.25">
      <c r="A694" s="39">
        <v>45768</v>
      </c>
      <c r="B694" s="35" t="s">
        <v>219</v>
      </c>
      <c r="C694" s="35"/>
      <c r="D694" s="35" t="s">
        <v>31</v>
      </c>
      <c r="E694" s="35" t="s">
        <v>297</v>
      </c>
      <c r="F694" s="35">
        <v>400</v>
      </c>
      <c r="G694" s="35" t="s">
        <v>29</v>
      </c>
      <c r="H694" s="35">
        <v>2000</v>
      </c>
      <c r="I694" s="20">
        <f t="shared" si="135"/>
        <v>800000</v>
      </c>
      <c r="J694" s="36" t="s">
        <v>26</v>
      </c>
      <c r="K694" s="20"/>
      <c r="L694" s="9">
        <f>M694+N694</f>
        <v>0</v>
      </c>
      <c r="M694" s="9"/>
      <c r="N694" s="9"/>
      <c r="O694" s="9">
        <f>P694+Q694</f>
        <v>0</v>
      </c>
      <c r="P694" s="9"/>
      <c r="Q694" s="9"/>
      <c r="R694" s="9">
        <f>S694+T694</f>
        <v>0</v>
      </c>
      <c r="S694" s="9"/>
      <c r="T694" s="9"/>
      <c r="U694" s="9">
        <f>V694+W694</f>
        <v>0</v>
      </c>
      <c r="V694" s="9"/>
      <c r="W694" s="9"/>
      <c r="X694" s="9">
        <f>Y694+Z694</f>
        <v>0</v>
      </c>
      <c r="Y694" s="9"/>
      <c r="Z694" s="9"/>
      <c r="AA694" s="10">
        <f>C694+I694-L694-O694-U694-X694-R694</f>
        <v>800000</v>
      </c>
      <c r="AB694" s="11"/>
    </row>
    <row r="695" spans="1:28" ht="15.75" hidden="1" x14ac:dyDescent="0.25">
      <c r="A695" s="39">
        <v>45768</v>
      </c>
      <c r="B695" s="33" t="s">
        <v>676</v>
      </c>
      <c r="C695" s="33"/>
      <c r="D695" s="35" t="s">
        <v>31</v>
      </c>
      <c r="E695" s="33" t="s">
        <v>166</v>
      </c>
      <c r="F695" s="33">
        <v>1</v>
      </c>
      <c r="G695" s="33" t="s">
        <v>23</v>
      </c>
      <c r="H695" s="33">
        <v>400000</v>
      </c>
      <c r="I695" s="20">
        <f t="shared" si="135"/>
        <v>400000</v>
      </c>
      <c r="J695" s="37" t="s">
        <v>240</v>
      </c>
      <c r="K695" s="20"/>
      <c r="L695" s="9">
        <f t="shared" ref="L695:L714" si="154">M695+N695</f>
        <v>0</v>
      </c>
      <c r="M695" s="9"/>
      <c r="N695" s="9"/>
      <c r="O695" s="9">
        <f t="shared" ref="O695:O714" si="155">P695+Q695</f>
        <v>400000</v>
      </c>
      <c r="P695" s="9">
        <v>400000</v>
      </c>
      <c r="Q695" s="9"/>
      <c r="R695" s="9">
        <f t="shared" ref="R695:R714" si="156">S695+T695</f>
        <v>0</v>
      </c>
      <c r="S695" s="9"/>
      <c r="T695" s="9"/>
      <c r="U695" s="9">
        <f t="shared" ref="U695:U714" si="157">V695+W695</f>
        <v>0</v>
      </c>
      <c r="V695" s="9"/>
      <c r="W695" s="9"/>
      <c r="X695" s="9">
        <f t="shared" ref="X695:X714" si="158">Y695+Z695</f>
        <v>0</v>
      </c>
      <c r="Y695" s="9"/>
      <c r="Z695" s="9"/>
      <c r="AA695" s="10">
        <f t="shared" ref="AA695:AA714" si="159">C695+I695-L695-O695-U695-X695-R695</f>
        <v>0</v>
      </c>
      <c r="AB695" s="11">
        <v>45768</v>
      </c>
    </row>
    <row r="696" spans="1:28" ht="15.75" hidden="1" x14ac:dyDescent="0.25">
      <c r="A696" s="39">
        <v>45768</v>
      </c>
      <c r="B696" s="33" t="s">
        <v>676</v>
      </c>
      <c r="C696" s="33"/>
      <c r="D696" s="35" t="s">
        <v>31</v>
      </c>
      <c r="E696" s="33" t="s">
        <v>187</v>
      </c>
      <c r="F696" s="33">
        <v>1</v>
      </c>
      <c r="G696" s="33" t="s">
        <v>23</v>
      </c>
      <c r="H696" s="33">
        <v>400000</v>
      </c>
      <c r="I696" s="20">
        <f t="shared" si="135"/>
        <v>400000</v>
      </c>
      <c r="J696" s="37" t="s">
        <v>240</v>
      </c>
      <c r="K696" s="20"/>
      <c r="L696" s="9">
        <f t="shared" si="154"/>
        <v>0</v>
      </c>
      <c r="M696" s="9"/>
      <c r="N696" s="9"/>
      <c r="O696" s="9">
        <f t="shared" si="155"/>
        <v>400000</v>
      </c>
      <c r="P696" s="9">
        <v>400000</v>
      </c>
      <c r="Q696" s="9"/>
      <c r="R696" s="9">
        <f t="shared" si="156"/>
        <v>0</v>
      </c>
      <c r="S696" s="9"/>
      <c r="T696" s="9"/>
      <c r="U696" s="9">
        <f t="shared" si="157"/>
        <v>0</v>
      </c>
      <c r="V696" s="9"/>
      <c r="W696" s="9"/>
      <c r="X696" s="9">
        <f t="shared" si="158"/>
        <v>0</v>
      </c>
      <c r="Y696" s="9"/>
      <c r="Z696" s="9"/>
      <c r="AA696" s="10">
        <f t="shared" si="159"/>
        <v>0</v>
      </c>
      <c r="AB696" s="11">
        <v>45768</v>
      </c>
    </row>
    <row r="697" spans="1:28" ht="15.75" hidden="1" x14ac:dyDescent="0.25">
      <c r="A697" s="39">
        <v>45768</v>
      </c>
      <c r="B697" s="33" t="s">
        <v>264</v>
      </c>
      <c r="C697" s="33"/>
      <c r="D697" s="35" t="s">
        <v>31</v>
      </c>
      <c r="E697" s="33" t="s">
        <v>185</v>
      </c>
      <c r="F697" s="33">
        <v>1200</v>
      </c>
      <c r="G697" s="33" t="s">
        <v>29</v>
      </c>
      <c r="H697" s="33">
        <v>1150</v>
      </c>
      <c r="I697" s="20">
        <f t="shared" si="135"/>
        <v>1380000</v>
      </c>
      <c r="J697" s="37" t="s">
        <v>241</v>
      </c>
      <c r="K697" s="20"/>
      <c r="L697" s="9">
        <f t="shared" si="154"/>
        <v>0</v>
      </c>
      <c r="M697" s="9"/>
      <c r="N697" s="9"/>
      <c r="O697" s="9">
        <f t="shared" si="155"/>
        <v>0</v>
      </c>
      <c r="P697" s="9"/>
      <c r="Q697" s="9"/>
      <c r="R697" s="9">
        <f t="shared" si="156"/>
        <v>1380000</v>
      </c>
      <c r="S697" s="9">
        <v>1380000</v>
      </c>
      <c r="T697" s="9"/>
      <c r="U697" s="9">
        <f t="shared" si="157"/>
        <v>0</v>
      </c>
      <c r="V697" s="9"/>
      <c r="W697" s="9"/>
      <c r="X697" s="9">
        <f t="shared" si="158"/>
        <v>0</v>
      </c>
      <c r="Y697" s="9"/>
      <c r="Z697" s="9"/>
      <c r="AA697" s="10">
        <f t="shared" si="159"/>
        <v>0</v>
      </c>
      <c r="AB697" s="11">
        <v>45768</v>
      </c>
    </row>
    <row r="698" spans="1:28" ht="15.75" hidden="1" x14ac:dyDescent="0.25">
      <c r="A698" s="39">
        <v>45768</v>
      </c>
      <c r="B698" s="33" t="s">
        <v>644</v>
      </c>
      <c r="C698" s="33"/>
      <c r="D698" s="35" t="s">
        <v>31</v>
      </c>
      <c r="E698" s="33" t="s">
        <v>95</v>
      </c>
      <c r="F698" s="33">
        <v>100</v>
      </c>
      <c r="G698" s="33" t="s">
        <v>29</v>
      </c>
      <c r="H698" s="33">
        <v>4000</v>
      </c>
      <c r="I698" s="20">
        <f t="shared" si="135"/>
        <v>400000</v>
      </c>
      <c r="J698" s="37" t="s">
        <v>241</v>
      </c>
      <c r="K698" s="20"/>
      <c r="L698" s="9">
        <f t="shared" si="154"/>
        <v>0</v>
      </c>
      <c r="M698" s="9"/>
      <c r="N698" s="9"/>
      <c r="O698" s="9">
        <f t="shared" si="155"/>
        <v>0</v>
      </c>
      <c r="P698" s="9"/>
      <c r="Q698" s="9"/>
      <c r="R698" s="9">
        <f t="shared" si="156"/>
        <v>0</v>
      </c>
      <c r="S698" s="9"/>
      <c r="T698" s="9"/>
      <c r="U698" s="9">
        <f t="shared" si="157"/>
        <v>0</v>
      </c>
      <c r="V698" s="9"/>
      <c r="W698" s="9"/>
      <c r="X698" s="9">
        <f t="shared" si="158"/>
        <v>400000</v>
      </c>
      <c r="Y698" s="9">
        <v>400000</v>
      </c>
      <c r="Z698" s="9"/>
      <c r="AA698" s="10">
        <f t="shared" si="159"/>
        <v>0</v>
      </c>
      <c r="AB698" s="11">
        <v>45768</v>
      </c>
    </row>
    <row r="699" spans="1:28" ht="15.75" hidden="1" x14ac:dyDescent="0.25">
      <c r="A699" s="39">
        <v>45768</v>
      </c>
      <c r="B699" s="33" t="s">
        <v>565</v>
      </c>
      <c r="C699" s="33"/>
      <c r="D699" s="35" t="s">
        <v>31</v>
      </c>
      <c r="E699" s="33" t="s">
        <v>86</v>
      </c>
      <c r="F699" s="33">
        <v>50</v>
      </c>
      <c r="G699" s="33" t="s">
        <v>51</v>
      </c>
      <c r="H699" s="33">
        <v>100000</v>
      </c>
      <c r="I699" s="20">
        <f t="shared" si="135"/>
        <v>5000000</v>
      </c>
      <c r="J699" s="37" t="s">
        <v>240</v>
      </c>
      <c r="K699" s="20"/>
      <c r="L699" s="9">
        <f t="shared" si="154"/>
        <v>0</v>
      </c>
      <c r="M699" s="9"/>
      <c r="N699" s="9"/>
      <c r="O699" s="9">
        <f t="shared" si="155"/>
        <v>5000000</v>
      </c>
      <c r="P699" s="9">
        <v>5000000</v>
      </c>
      <c r="Q699" s="9"/>
      <c r="R699" s="9">
        <f t="shared" si="156"/>
        <v>0</v>
      </c>
      <c r="S699" s="9"/>
      <c r="T699" s="9"/>
      <c r="U699" s="9">
        <f t="shared" si="157"/>
        <v>0</v>
      </c>
      <c r="V699" s="9"/>
      <c r="W699" s="9"/>
      <c r="X699" s="9">
        <f t="shared" si="158"/>
        <v>0</v>
      </c>
      <c r="Y699" s="9"/>
      <c r="Z699" s="9"/>
      <c r="AA699" s="10">
        <f t="shared" si="159"/>
        <v>0</v>
      </c>
      <c r="AB699" s="11">
        <v>45768</v>
      </c>
    </row>
    <row r="700" spans="1:28" ht="15.75" hidden="1" x14ac:dyDescent="0.25">
      <c r="A700" s="39">
        <v>45768</v>
      </c>
      <c r="B700" s="33" t="s">
        <v>327</v>
      </c>
      <c r="C700" s="33"/>
      <c r="D700" s="33" t="s">
        <v>31</v>
      </c>
      <c r="E700" s="33" t="s">
        <v>98</v>
      </c>
      <c r="F700" s="33">
        <v>22.5</v>
      </c>
      <c r="G700" s="33" t="s">
        <v>51</v>
      </c>
      <c r="H700" s="33">
        <v>44000</v>
      </c>
      <c r="I700" s="20">
        <f t="shared" si="135"/>
        <v>990000</v>
      </c>
      <c r="J700" s="37" t="s">
        <v>241</v>
      </c>
      <c r="K700" s="20"/>
      <c r="L700" s="9">
        <f t="shared" si="154"/>
        <v>990000</v>
      </c>
      <c r="M700" s="9">
        <v>990000</v>
      </c>
      <c r="N700" s="9"/>
      <c r="O700" s="9">
        <f t="shared" si="155"/>
        <v>0</v>
      </c>
      <c r="P700" s="9"/>
      <c r="Q700" s="9"/>
      <c r="R700" s="9">
        <f t="shared" si="156"/>
        <v>0</v>
      </c>
      <c r="S700" s="9"/>
      <c r="T700" s="9"/>
      <c r="U700" s="9">
        <f t="shared" si="157"/>
        <v>0</v>
      </c>
      <c r="V700" s="9"/>
      <c r="W700" s="9"/>
      <c r="X700" s="9">
        <f t="shared" si="158"/>
        <v>0</v>
      </c>
      <c r="Y700" s="9"/>
      <c r="Z700" s="9"/>
      <c r="AA700" s="10">
        <f t="shared" si="159"/>
        <v>0</v>
      </c>
      <c r="AB700" s="11">
        <v>45768</v>
      </c>
    </row>
    <row r="701" spans="1:28" ht="15.75" hidden="1" x14ac:dyDescent="0.25">
      <c r="A701" s="39">
        <v>45768</v>
      </c>
      <c r="B701" s="33" t="s">
        <v>327</v>
      </c>
      <c r="C701" s="33"/>
      <c r="D701" s="33" t="s">
        <v>31</v>
      </c>
      <c r="E701" s="33" t="s">
        <v>148</v>
      </c>
      <c r="F701" s="33">
        <v>40</v>
      </c>
      <c r="G701" s="33" t="s">
        <v>51</v>
      </c>
      <c r="H701" s="33">
        <v>52000</v>
      </c>
      <c r="I701" s="20">
        <f t="shared" si="135"/>
        <v>2080000</v>
      </c>
      <c r="J701" s="37" t="s">
        <v>241</v>
      </c>
      <c r="K701" s="20"/>
      <c r="L701" s="9">
        <f t="shared" si="154"/>
        <v>2080000</v>
      </c>
      <c r="M701" s="9">
        <v>2080000</v>
      </c>
      <c r="N701" s="9"/>
      <c r="O701" s="9">
        <f t="shared" si="155"/>
        <v>0</v>
      </c>
      <c r="P701" s="9"/>
      <c r="Q701" s="9"/>
      <c r="R701" s="9">
        <f t="shared" si="156"/>
        <v>0</v>
      </c>
      <c r="S701" s="9"/>
      <c r="T701" s="9"/>
      <c r="U701" s="9">
        <f t="shared" si="157"/>
        <v>0</v>
      </c>
      <c r="V701" s="9"/>
      <c r="W701" s="9"/>
      <c r="X701" s="9">
        <f t="shared" si="158"/>
        <v>0</v>
      </c>
      <c r="Y701" s="9"/>
      <c r="Z701" s="9"/>
      <c r="AA701" s="10">
        <f t="shared" si="159"/>
        <v>0</v>
      </c>
      <c r="AB701" s="11">
        <v>45768</v>
      </c>
    </row>
    <row r="702" spans="1:28" ht="15.75" hidden="1" x14ac:dyDescent="0.25">
      <c r="A702" s="39">
        <v>45768</v>
      </c>
      <c r="B702" s="33" t="s">
        <v>478</v>
      </c>
      <c r="C702" s="33"/>
      <c r="D702" s="33" t="s">
        <v>31</v>
      </c>
      <c r="E702" s="33" t="s">
        <v>95</v>
      </c>
      <c r="F702" s="33">
        <v>100</v>
      </c>
      <c r="G702" s="33" t="s">
        <v>29</v>
      </c>
      <c r="H702" s="33">
        <v>4000</v>
      </c>
      <c r="I702" s="20">
        <f t="shared" ref="I702:I714" si="160">F702*H702</f>
        <v>400000</v>
      </c>
      <c r="J702" s="37" t="s">
        <v>240</v>
      </c>
      <c r="K702" s="20"/>
      <c r="L702" s="9">
        <f t="shared" si="154"/>
        <v>0</v>
      </c>
      <c r="M702" s="9"/>
      <c r="N702" s="9"/>
      <c r="O702" s="9">
        <f t="shared" si="155"/>
        <v>400000</v>
      </c>
      <c r="P702" s="9"/>
      <c r="Q702" s="9">
        <v>400000</v>
      </c>
      <c r="R702" s="9">
        <f t="shared" si="156"/>
        <v>0</v>
      </c>
      <c r="S702" s="9"/>
      <c r="T702" s="9"/>
      <c r="U702" s="9">
        <f t="shared" si="157"/>
        <v>0</v>
      </c>
      <c r="V702" s="9"/>
      <c r="W702" s="9"/>
      <c r="X702" s="9">
        <f t="shared" si="158"/>
        <v>0</v>
      </c>
      <c r="Y702" s="9"/>
      <c r="Z702" s="9"/>
      <c r="AA702" s="10">
        <f t="shared" si="159"/>
        <v>0</v>
      </c>
      <c r="AB702" s="11">
        <v>45769</v>
      </c>
    </row>
    <row r="703" spans="1:28" ht="15.75" hidden="1" x14ac:dyDescent="0.25">
      <c r="A703" s="39">
        <v>45768</v>
      </c>
      <c r="B703" s="33" t="s">
        <v>231</v>
      </c>
      <c r="C703" s="33"/>
      <c r="D703" s="33"/>
      <c r="E703" s="33" t="s">
        <v>127</v>
      </c>
      <c r="F703" s="33">
        <v>34.799999999999997</v>
      </c>
      <c r="G703" s="33" t="s">
        <v>51</v>
      </c>
      <c r="H703" s="33"/>
      <c r="I703" s="20">
        <f t="shared" si="160"/>
        <v>0</v>
      </c>
      <c r="J703" s="34" t="s">
        <v>26</v>
      </c>
      <c r="K703" s="20"/>
      <c r="L703" s="9">
        <f t="shared" si="154"/>
        <v>0</v>
      </c>
      <c r="M703" s="9"/>
      <c r="N703" s="9"/>
      <c r="O703" s="9">
        <f t="shared" si="155"/>
        <v>0</v>
      </c>
      <c r="P703" s="9"/>
      <c r="Q703" s="9"/>
      <c r="R703" s="9">
        <f t="shared" si="156"/>
        <v>0</v>
      </c>
      <c r="S703" s="9"/>
      <c r="T703" s="9"/>
      <c r="U703" s="9">
        <f t="shared" si="157"/>
        <v>0</v>
      </c>
      <c r="V703" s="9"/>
      <c r="W703" s="9"/>
      <c r="X703" s="9">
        <f t="shared" si="158"/>
        <v>0</v>
      </c>
      <c r="Y703" s="9"/>
      <c r="Z703" s="9"/>
      <c r="AA703" s="10">
        <f t="shared" si="159"/>
        <v>0</v>
      </c>
      <c r="AB703" s="11"/>
    </row>
    <row r="704" spans="1:28" ht="15.75" hidden="1" x14ac:dyDescent="0.25">
      <c r="A704" s="39">
        <v>45768</v>
      </c>
      <c r="B704" s="33" t="s">
        <v>231</v>
      </c>
      <c r="C704" s="33"/>
      <c r="D704" s="33"/>
      <c r="E704" s="33" t="s">
        <v>98</v>
      </c>
      <c r="F704" s="33">
        <v>23.4</v>
      </c>
      <c r="G704" s="33" t="s">
        <v>51</v>
      </c>
      <c r="H704" s="33"/>
      <c r="I704" s="20">
        <f t="shared" si="160"/>
        <v>0</v>
      </c>
      <c r="J704" s="34" t="s">
        <v>26</v>
      </c>
      <c r="K704" s="20"/>
      <c r="L704" s="9">
        <f t="shared" si="154"/>
        <v>0</v>
      </c>
      <c r="M704" s="9"/>
      <c r="N704" s="9"/>
      <c r="O704" s="9">
        <f t="shared" si="155"/>
        <v>0</v>
      </c>
      <c r="P704" s="9"/>
      <c r="Q704" s="9"/>
      <c r="R704" s="9">
        <f t="shared" si="156"/>
        <v>0</v>
      </c>
      <c r="S704" s="9"/>
      <c r="T704" s="9"/>
      <c r="U704" s="9">
        <f t="shared" si="157"/>
        <v>0</v>
      </c>
      <c r="V704" s="9"/>
      <c r="W704" s="9"/>
      <c r="X704" s="9">
        <f t="shared" si="158"/>
        <v>0</v>
      </c>
      <c r="Y704" s="9"/>
      <c r="Z704" s="9"/>
      <c r="AA704" s="10">
        <f t="shared" si="159"/>
        <v>0</v>
      </c>
      <c r="AB704" s="11"/>
    </row>
    <row r="705" spans="1:28" ht="15.75" hidden="1" x14ac:dyDescent="0.25">
      <c r="A705" s="39">
        <v>45768</v>
      </c>
      <c r="B705" s="33" t="s">
        <v>307</v>
      </c>
      <c r="C705" s="33"/>
      <c r="D705" s="33" t="s">
        <v>31</v>
      </c>
      <c r="E705" s="33" t="s">
        <v>61</v>
      </c>
      <c r="F705" s="33">
        <v>2</v>
      </c>
      <c r="G705" s="33" t="s">
        <v>25</v>
      </c>
      <c r="H705" s="33">
        <v>45000</v>
      </c>
      <c r="I705" s="20">
        <f t="shared" si="160"/>
        <v>90000</v>
      </c>
      <c r="J705" s="37" t="s">
        <v>240</v>
      </c>
      <c r="K705" s="20"/>
      <c r="L705" s="9">
        <f t="shared" si="154"/>
        <v>0</v>
      </c>
      <c r="M705" s="9"/>
      <c r="N705" s="9"/>
      <c r="O705" s="9">
        <f t="shared" si="155"/>
        <v>0</v>
      </c>
      <c r="P705" s="9"/>
      <c r="Q705" s="9"/>
      <c r="R705" s="9">
        <f t="shared" si="156"/>
        <v>90000</v>
      </c>
      <c r="S705" s="9">
        <v>90000</v>
      </c>
      <c r="T705" s="9"/>
      <c r="U705" s="9">
        <f t="shared" si="157"/>
        <v>0</v>
      </c>
      <c r="V705" s="9"/>
      <c r="W705" s="9"/>
      <c r="X705" s="9">
        <f t="shared" si="158"/>
        <v>0</v>
      </c>
      <c r="Y705" s="9"/>
      <c r="Z705" s="9"/>
      <c r="AA705" s="10">
        <f t="shared" si="159"/>
        <v>0</v>
      </c>
      <c r="AB705" s="11">
        <v>45768</v>
      </c>
    </row>
    <row r="706" spans="1:28" ht="15.75" hidden="1" x14ac:dyDescent="0.25">
      <c r="A706" s="39">
        <v>45768</v>
      </c>
      <c r="B706" s="33" t="s">
        <v>307</v>
      </c>
      <c r="C706" s="33"/>
      <c r="D706" s="33" t="s">
        <v>31</v>
      </c>
      <c r="E706" s="33" t="s">
        <v>139</v>
      </c>
      <c r="F706" s="33">
        <v>1</v>
      </c>
      <c r="G706" s="33" t="s">
        <v>23</v>
      </c>
      <c r="H706" s="33">
        <v>400000</v>
      </c>
      <c r="I706" s="20">
        <f t="shared" si="160"/>
        <v>400000</v>
      </c>
      <c r="J706" s="37" t="s">
        <v>240</v>
      </c>
      <c r="K706" s="20"/>
      <c r="L706" s="9">
        <f t="shared" si="154"/>
        <v>0</v>
      </c>
      <c r="M706" s="9"/>
      <c r="N706" s="9"/>
      <c r="O706" s="9">
        <f t="shared" si="155"/>
        <v>0</v>
      </c>
      <c r="P706" s="9"/>
      <c r="Q706" s="9"/>
      <c r="R706" s="9">
        <f t="shared" si="156"/>
        <v>400000</v>
      </c>
      <c r="S706" s="9">
        <v>400000</v>
      </c>
      <c r="T706" s="9"/>
      <c r="U706" s="9">
        <f t="shared" si="157"/>
        <v>0</v>
      </c>
      <c r="V706" s="9"/>
      <c r="W706" s="9"/>
      <c r="X706" s="9">
        <f t="shared" si="158"/>
        <v>0</v>
      </c>
      <c r="Y706" s="9"/>
      <c r="Z706" s="9"/>
      <c r="AA706" s="10">
        <f t="shared" si="159"/>
        <v>0</v>
      </c>
      <c r="AB706" s="11">
        <v>45768</v>
      </c>
    </row>
    <row r="707" spans="1:28" ht="15.75" hidden="1" x14ac:dyDescent="0.25">
      <c r="A707" s="39">
        <v>45768</v>
      </c>
      <c r="B707" s="33" t="s">
        <v>314</v>
      </c>
      <c r="C707" s="33"/>
      <c r="D707" s="33" t="s">
        <v>31</v>
      </c>
      <c r="E707" s="33" t="s">
        <v>110</v>
      </c>
      <c r="F707" s="33">
        <v>400</v>
      </c>
      <c r="G707" s="33" t="s">
        <v>29</v>
      </c>
      <c r="H707" s="33">
        <v>2000</v>
      </c>
      <c r="I707" s="20">
        <f t="shared" si="160"/>
        <v>800000</v>
      </c>
      <c r="J707" s="41" t="s">
        <v>240</v>
      </c>
      <c r="K707" s="20"/>
      <c r="L707" s="9">
        <f t="shared" si="154"/>
        <v>0</v>
      </c>
      <c r="M707" s="9"/>
      <c r="N707" s="9"/>
      <c r="O707" s="9">
        <f t="shared" si="155"/>
        <v>800000</v>
      </c>
      <c r="P707" s="9">
        <v>800000</v>
      </c>
      <c r="Q707" s="9"/>
      <c r="R707" s="9">
        <f t="shared" si="156"/>
        <v>0</v>
      </c>
      <c r="S707" s="9"/>
      <c r="T707" s="9"/>
      <c r="U707" s="9">
        <f t="shared" si="157"/>
        <v>0</v>
      </c>
      <c r="V707" s="9"/>
      <c r="W707" s="9"/>
      <c r="X707" s="9">
        <f t="shared" si="158"/>
        <v>0</v>
      </c>
      <c r="Y707" s="9"/>
      <c r="Z707" s="9"/>
      <c r="AA707" s="10">
        <f t="shared" si="159"/>
        <v>0</v>
      </c>
      <c r="AB707" s="11">
        <v>45765</v>
      </c>
    </row>
    <row r="708" spans="1:28" ht="15.75" hidden="1" x14ac:dyDescent="0.25">
      <c r="A708" s="39">
        <v>45768</v>
      </c>
      <c r="B708" s="33" t="s">
        <v>170</v>
      </c>
      <c r="C708" s="33"/>
      <c r="D708" s="33" t="s">
        <v>31</v>
      </c>
      <c r="E708" s="33" t="s">
        <v>468</v>
      </c>
      <c r="F708" s="33">
        <v>16.600000000000001</v>
      </c>
      <c r="G708" s="33" t="s">
        <v>51</v>
      </c>
      <c r="H708" s="33">
        <v>47000</v>
      </c>
      <c r="I708" s="20">
        <f t="shared" si="160"/>
        <v>780200.00000000012</v>
      </c>
      <c r="J708" s="37" t="s">
        <v>241</v>
      </c>
      <c r="K708" s="20"/>
      <c r="L708" s="9">
        <f t="shared" si="154"/>
        <v>780200</v>
      </c>
      <c r="M708" s="9">
        <v>780200</v>
      </c>
      <c r="N708" s="9"/>
      <c r="O708" s="9">
        <f t="shared" si="155"/>
        <v>0</v>
      </c>
      <c r="P708" s="9"/>
      <c r="Q708" s="9"/>
      <c r="R708" s="9">
        <f t="shared" si="156"/>
        <v>0</v>
      </c>
      <c r="S708" s="9"/>
      <c r="T708" s="9"/>
      <c r="U708" s="9">
        <f t="shared" si="157"/>
        <v>0</v>
      </c>
      <c r="V708" s="9"/>
      <c r="W708" s="9"/>
      <c r="X708" s="9">
        <f t="shared" si="158"/>
        <v>0</v>
      </c>
      <c r="Y708" s="9"/>
      <c r="Z708" s="9"/>
      <c r="AA708" s="10">
        <f t="shared" si="159"/>
        <v>1.1641532182693481E-10</v>
      </c>
      <c r="AB708" s="11">
        <v>45768</v>
      </c>
    </row>
    <row r="709" spans="1:28" ht="15.75" hidden="1" x14ac:dyDescent="0.25">
      <c r="A709" s="39">
        <v>45768</v>
      </c>
      <c r="B709" s="33" t="s">
        <v>170</v>
      </c>
      <c r="C709" s="33"/>
      <c r="D709" s="33" t="s">
        <v>31</v>
      </c>
      <c r="E709" s="33" t="s">
        <v>403</v>
      </c>
      <c r="F709" s="33">
        <v>1</v>
      </c>
      <c r="G709" s="33" t="s">
        <v>29</v>
      </c>
      <c r="H709" s="33">
        <v>75000</v>
      </c>
      <c r="I709" s="20">
        <f t="shared" si="160"/>
        <v>75000</v>
      </c>
      <c r="J709" s="37" t="s">
        <v>241</v>
      </c>
      <c r="K709" s="20"/>
      <c r="L709" s="9">
        <f t="shared" si="154"/>
        <v>75000</v>
      </c>
      <c r="M709" s="9">
        <v>75000</v>
      </c>
      <c r="N709" s="9"/>
      <c r="O709" s="9">
        <f t="shared" si="155"/>
        <v>0</v>
      </c>
      <c r="P709" s="9"/>
      <c r="Q709" s="9"/>
      <c r="R709" s="9">
        <f t="shared" si="156"/>
        <v>0</v>
      </c>
      <c r="S709" s="9"/>
      <c r="T709" s="9"/>
      <c r="U709" s="9">
        <f t="shared" si="157"/>
        <v>0</v>
      </c>
      <c r="V709" s="9"/>
      <c r="W709" s="9"/>
      <c r="X709" s="9">
        <f t="shared" si="158"/>
        <v>0</v>
      </c>
      <c r="Y709" s="9"/>
      <c r="Z709" s="9"/>
      <c r="AA709" s="10">
        <f t="shared" si="159"/>
        <v>0</v>
      </c>
      <c r="AB709" s="11">
        <v>45768</v>
      </c>
    </row>
    <row r="710" spans="1:28" ht="15.75" hidden="1" x14ac:dyDescent="0.25">
      <c r="A710" s="39">
        <v>45768</v>
      </c>
      <c r="B710" s="33" t="s">
        <v>170</v>
      </c>
      <c r="C710" s="33"/>
      <c r="D710" s="33" t="s">
        <v>31</v>
      </c>
      <c r="E710" s="33" t="s">
        <v>160</v>
      </c>
      <c r="F710" s="33">
        <v>1</v>
      </c>
      <c r="G710" s="33" t="s">
        <v>29</v>
      </c>
      <c r="H710" s="33">
        <v>95000</v>
      </c>
      <c r="I710" s="20">
        <f t="shared" si="160"/>
        <v>95000</v>
      </c>
      <c r="J710" s="37" t="s">
        <v>241</v>
      </c>
      <c r="K710" s="20"/>
      <c r="L710" s="9">
        <f t="shared" si="154"/>
        <v>95000</v>
      </c>
      <c r="M710" s="9">
        <v>95000</v>
      </c>
      <c r="N710" s="9"/>
      <c r="O710" s="9">
        <f t="shared" si="155"/>
        <v>0</v>
      </c>
      <c r="P710" s="9"/>
      <c r="Q710" s="9"/>
      <c r="R710" s="9">
        <f t="shared" si="156"/>
        <v>0</v>
      </c>
      <c r="S710" s="9"/>
      <c r="T710" s="9"/>
      <c r="U710" s="9">
        <f t="shared" si="157"/>
        <v>0</v>
      </c>
      <c r="V710" s="9"/>
      <c r="W710" s="9"/>
      <c r="X710" s="9">
        <f t="shared" si="158"/>
        <v>0</v>
      </c>
      <c r="Y710" s="9"/>
      <c r="Z710" s="9"/>
      <c r="AA710" s="10">
        <f t="shared" si="159"/>
        <v>0</v>
      </c>
      <c r="AB710" s="11">
        <v>45768</v>
      </c>
    </row>
    <row r="711" spans="1:28" ht="15.75" hidden="1" x14ac:dyDescent="0.25">
      <c r="A711" s="32">
        <v>45768</v>
      </c>
      <c r="B711" s="33" t="s">
        <v>736</v>
      </c>
      <c r="C711" s="33"/>
      <c r="D711" s="33" t="s">
        <v>41</v>
      </c>
      <c r="E711" s="33" t="s">
        <v>95</v>
      </c>
      <c r="F711" s="33">
        <v>26000</v>
      </c>
      <c r="G711" s="33" t="s">
        <v>29</v>
      </c>
      <c r="H711" s="33">
        <v>3560</v>
      </c>
      <c r="I711" s="20">
        <f t="shared" si="160"/>
        <v>92560000</v>
      </c>
      <c r="J711" s="37" t="s">
        <v>241</v>
      </c>
      <c r="K711" s="20"/>
      <c r="L711" s="9">
        <f t="shared" si="154"/>
        <v>92560000</v>
      </c>
      <c r="M711" s="9">
        <v>92560000</v>
      </c>
      <c r="N711" s="9"/>
      <c r="O711" s="9">
        <f t="shared" si="155"/>
        <v>0</v>
      </c>
      <c r="P711" s="9"/>
      <c r="Q711" s="9"/>
      <c r="R711" s="9">
        <f t="shared" si="156"/>
        <v>0</v>
      </c>
      <c r="S711" s="9"/>
      <c r="T711" s="9"/>
      <c r="U711" s="9">
        <f t="shared" si="157"/>
        <v>0</v>
      </c>
      <c r="V711" s="9"/>
      <c r="W711" s="9"/>
      <c r="X711" s="9">
        <f t="shared" si="158"/>
        <v>0</v>
      </c>
      <c r="Y711" s="9"/>
      <c r="Z711" s="9"/>
      <c r="AA711" s="10">
        <f t="shared" si="159"/>
        <v>0</v>
      </c>
      <c r="AB711" s="11">
        <v>45768</v>
      </c>
    </row>
    <row r="712" spans="1:28" ht="15.75" hidden="1" x14ac:dyDescent="0.25">
      <c r="A712" s="39">
        <v>45768</v>
      </c>
      <c r="B712" s="33" t="s">
        <v>736</v>
      </c>
      <c r="C712" s="33"/>
      <c r="D712" s="33" t="s">
        <v>41</v>
      </c>
      <c r="E712" s="33" t="s">
        <v>166</v>
      </c>
      <c r="F712" s="33">
        <v>2</v>
      </c>
      <c r="G712" s="33" t="s">
        <v>23</v>
      </c>
      <c r="H712" s="33">
        <v>388500</v>
      </c>
      <c r="I712" s="20">
        <f t="shared" si="160"/>
        <v>777000</v>
      </c>
      <c r="J712" s="37" t="s">
        <v>241</v>
      </c>
      <c r="K712" s="20"/>
      <c r="L712" s="9">
        <f t="shared" si="154"/>
        <v>777000</v>
      </c>
      <c r="M712" s="9">
        <v>777000</v>
      </c>
      <c r="N712" s="9"/>
      <c r="O712" s="9">
        <f t="shared" si="155"/>
        <v>0</v>
      </c>
      <c r="P712" s="9"/>
      <c r="Q712" s="9"/>
      <c r="R712" s="9">
        <f t="shared" si="156"/>
        <v>0</v>
      </c>
      <c r="S712" s="9"/>
      <c r="T712" s="9"/>
      <c r="U712" s="9">
        <f t="shared" si="157"/>
        <v>0</v>
      </c>
      <c r="V712" s="9"/>
      <c r="W712" s="9"/>
      <c r="X712" s="9">
        <f t="shared" si="158"/>
        <v>0</v>
      </c>
      <c r="Y712" s="9"/>
      <c r="Z712" s="9"/>
      <c r="AA712" s="10">
        <f t="shared" si="159"/>
        <v>0</v>
      </c>
      <c r="AB712" s="11">
        <v>45768</v>
      </c>
    </row>
    <row r="713" spans="1:28" ht="15.75" hidden="1" x14ac:dyDescent="0.25">
      <c r="A713" s="39">
        <v>45768</v>
      </c>
      <c r="B713" s="33" t="s">
        <v>348</v>
      </c>
      <c r="C713" s="33"/>
      <c r="D713" s="33" t="s">
        <v>223</v>
      </c>
      <c r="E713" s="33" t="s">
        <v>102</v>
      </c>
      <c r="F713" s="33">
        <v>24</v>
      </c>
      <c r="G713" s="33" t="s">
        <v>74</v>
      </c>
      <c r="H713" s="33">
        <v>65000</v>
      </c>
      <c r="I713" s="20">
        <f t="shared" si="160"/>
        <v>1560000</v>
      </c>
      <c r="J713" s="37" t="s">
        <v>240</v>
      </c>
      <c r="K713" s="20"/>
      <c r="L713" s="9">
        <f t="shared" si="154"/>
        <v>0</v>
      </c>
      <c r="M713" s="9"/>
      <c r="N713" s="9"/>
      <c r="O713" s="9">
        <f t="shared" si="155"/>
        <v>1560000</v>
      </c>
      <c r="P713" s="9">
        <v>1560000</v>
      </c>
      <c r="Q713" s="9"/>
      <c r="R713" s="9">
        <f t="shared" si="156"/>
        <v>0</v>
      </c>
      <c r="S713" s="9"/>
      <c r="T713" s="9"/>
      <c r="U713" s="9">
        <f t="shared" si="157"/>
        <v>0</v>
      </c>
      <c r="V713" s="9"/>
      <c r="W713" s="9"/>
      <c r="X713" s="9">
        <f t="shared" si="158"/>
        <v>0</v>
      </c>
      <c r="Y713" s="9"/>
      <c r="Z713" s="9"/>
      <c r="AA713" s="10">
        <f t="shared" si="159"/>
        <v>0</v>
      </c>
      <c r="AB713" s="11">
        <v>45768</v>
      </c>
    </row>
    <row r="714" spans="1:28" ht="15.75" hidden="1" x14ac:dyDescent="0.25">
      <c r="A714" s="32">
        <v>45768</v>
      </c>
      <c r="B714" s="33" t="s">
        <v>663</v>
      </c>
      <c r="C714" s="33"/>
      <c r="D714" s="33" t="s">
        <v>41</v>
      </c>
      <c r="E714" s="33" t="s">
        <v>328</v>
      </c>
      <c r="F714" s="33">
        <v>25</v>
      </c>
      <c r="G714" s="33" t="s">
        <v>51</v>
      </c>
      <c r="H714" s="33">
        <v>95400</v>
      </c>
      <c r="I714" s="20">
        <f t="shared" si="160"/>
        <v>2385000</v>
      </c>
      <c r="J714" s="41" t="s">
        <v>240</v>
      </c>
      <c r="K714" s="20"/>
      <c r="L714" s="9">
        <f t="shared" si="154"/>
        <v>0</v>
      </c>
      <c r="M714" s="9"/>
      <c r="N714" s="9"/>
      <c r="O714" s="9">
        <f t="shared" si="155"/>
        <v>2385000</v>
      </c>
      <c r="P714" s="9">
        <v>2385000</v>
      </c>
      <c r="Q714" s="9"/>
      <c r="R714" s="9">
        <f t="shared" si="156"/>
        <v>0</v>
      </c>
      <c r="S714" s="9"/>
      <c r="T714" s="9"/>
      <c r="U714" s="9">
        <f t="shared" si="157"/>
        <v>0</v>
      </c>
      <c r="V714" s="9"/>
      <c r="W714" s="9"/>
      <c r="X714" s="9">
        <f t="shared" si="158"/>
        <v>0</v>
      </c>
      <c r="Y714" s="9"/>
      <c r="Z714" s="9"/>
      <c r="AA714" s="10">
        <f t="shared" si="159"/>
        <v>0</v>
      </c>
      <c r="AB714" s="11">
        <v>45768</v>
      </c>
    </row>
    <row r="715" spans="1:28" ht="15.75" hidden="1" x14ac:dyDescent="0.25">
      <c r="A715" s="39"/>
      <c r="B715" s="33" t="s">
        <v>925</v>
      </c>
      <c r="C715" s="33"/>
      <c r="D715" s="33" t="s">
        <v>223</v>
      </c>
      <c r="E715" s="33"/>
      <c r="F715" s="33"/>
      <c r="G715" s="33" t="s">
        <v>51</v>
      </c>
      <c r="H715" s="33"/>
      <c r="I715" s="20">
        <f>F715*H715</f>
        <v>0</v>
      </c>
      <c r="J715" s="37" t="s">
        <v>34</v>
      </c>
      <c r="K715" s="20"/>
      <c r="L715" s="9">
        <f>M715+N715</f>
        <v>0</v>
      </c>
      <c r="M715" s="9"/>
      <c r="N715" s="9"/>
      <c r="O715" s="9">
        <f>P715+Q715</f>
        <v>0</v>
      </c>
      <c r="P715" s="9"/>
      <c r="Q715" s="9"/>
      <c r="R715" s="9">
        <f>S715+T715</f>
        <v>0</v>
      </c>
      <c r="S715" s="9"/>
      <c r="T715" s="9"/>
      <c r="U715" s="9">
        <f>V715+W715</f>
        <v>660000</v>
      </c>
      <c r="V715" s="9">
        <v>660000</v>
      </c>
      <c r="W715" s="9"/>
      <c r="X715" s="9">
        <f>Y715+Z715</f>
        <v>0</v>
      </c>
      <c r="Y715" s="9"/>
      <c r="Z715" s="9"/>
      <c r="AA715" s="10">
        <f>C715+I715-L715-O715-U715-X715-R715</f>
        <v>-660000</v>
      </c>
      <c r="AB715" s="11">
        <v>45768</v>
      </c>
    </row>
    <row r="716" spans="1:28" ht="15.75" hidden="1" x14ac:dyDescent="0.25">
      <c r="A716" s="39">
        <v>45769</v>
      </c>
      <c r="B716" s="35" t="s">
        <v>96</v>
      </c>
      <c r="C716" s="35"/>
      <c r="D716" s="35" t="s">
        <v>41</v>
      </c>
      <c r="E716" s="35" t="s">
        <v>213</v>
      </c>
      <c r="F716" s="35">
        <v>5125</v>
      </c>
      <c r="G716" s="35" t="s">
        <v>29</v>
      </c>
      <c r="H716" s="35">
        <v>2630</v>
      </c>
      <c r="I716" s="20">
        <f t="shared" ref="I716:I776" si="161">F716*H716</f>
        <v>13478750</v>
      </c>
      <c r="J716" s="36" t="s">
        <v>26</v>
      </c>
      <c r="K716" s="20"/>
      <c r="L716" s="9">
        <f>M716+N716</f>
        <v>0</v>
      </c>
      <c r="M716" s="9"/>
      <c r="N716" s="9"/>
      <c r="O716" s="9">
        <f>P716+Q716</f>
        <v>0</v>
      </c>
      <c r="P716" s="9"/>
      <c r="Q716" s="9"/>
      <c r="R716" s="9">
        <f>S716+T716</f>
        <v>0</v>
      </c>
      <c r="S716" s="9"/>
      <c r="T716" s="9"/>
      <c r="U716" s="9">
        <f>V716+W716</f>
        <v>0</v>
      </c>
      <c r="V716" s="9"/>
      <c r="W716" s="9"/>
      <c r="X716" s="9">
        <f>Y716+Z716</f>
        <v>0</v>
      </c>
      <c r="Y716" s="9"/>
      <c r="Z716" s="9"/>
      <c r="AA716" s="10">
        <f>C716+I716-L716-O716-U716-X716-R716</f>
        <v>13478750</v>
      </c>
      <c r="AB716" s="11"/>
    </row>
    <row r="717" spans="1:28" ht="15.75" hidden="1" x14ac:dyDescent="0.25">
      <c r="A717" s="39">
        <v>45769</v>
      </c>
      <c r="B717" s="33" t="s">
        <v>53</v>
      </c>
      <c r="C717" s="33"/>
      <c r="D717" s="33" t="s">
        <v>31</v>
      </c>
      <c r="E717" s="33" t="s">
        <v>91</v>
      </c>
      <c r="F717" s="33">
        <v>1000</v>
      </c>
      <c r="G717" s="35" t="s">
        <v>29</v>
      </c>
      <c r="H717" s="33">
        <v>3800</v>
      </c>
      <c r="I717" s="20">
        <f t="shared" si="161"/>
        <v>3800000</v>
      </c>
      <c r="J717" s="37" t="s">
        <v>240</v>
      </c>
      <c r="K717" s="20"/>
      <c r="L717" s="9">
        <f t="shared" ref="L717:L776" si="162">M717+N717</f>
        <v>0</v>
      </c>
      <c r="M717" s="9"/>
      <c r="N717" s="9"/>
      <c r="O717" s="9">
        <f t="shared" ref="O717:O776" si="163">P717+Q717</f>
        <v>3800000</v>
      </c>
      <c r="P717" s="9">
        <v>3800000</v>
      </c>
      <c r="Q717" s="9"/>
      <c r="R717" s="9">
        <f t="shared" ref="R717:R776" si="164">S717+T717</f>
        <v>0</v>
      </c>
      <c r="S717" s="9"/>
      <c r="T717" s="9"/>
      <c r="U717" s="9">
        <f t="shared" ref="U717:U776" si="165">V717+W717</f>
        <v>0</v>
      </c>
      <c r="V717" s="9"/>
      <c r="W717" s="9"/>
      <c r="X717" s="9">
        <f t="shared" ref="X717:X776" si="166">Y717+Z717</f>
        <v>0</v>
      </c>
      <c r="Y717" s="9"/>
      <c r="Z717" s="9"/>
      <c r="AA717" s="10">
        <f t="shared" ref="AA717:AA776" si="167">C717+I717-L717-O717-U717-X717-R717</f>
        <v>0</v>
      </c>
      <c r="AB717" s="11">
        <v>45770</v>
      </c>
    </row>
    <row r="718" spans="1:28" ht="15.75" hidden="1" x14ac:dyDescent="0.25">
      <c r="A718" s="39">
        <v>45769</v>
      </c>
      <c r="B718" s="33">
        <v>777</v>
      </c>
      <c r="C718" s="33"/>
      <c r="D718" s="33" t="s">
        <v>41</v>
      </c>
      <c r="E718" s="33" t="s">
        <v>45</v>
      </c>
      <c r="F718" s="33">
        <v>50</v>
      </c>
      <c r="G718" s="33" t="s">
        <v>51</v>
      </c>
      <c r="H718" s="33">
        <v>180000</v>
      </c>
      <c r="I718" s="20">
        <f t="shared" si="161"/>
        <v>9000000</v>
      </c>
      <c r="J718" s="37" t="s">
        <v>240</v>
      </c>
      <c r="K718" s="20"/>
      <c r="L718" s="9">
        <f t="shared" si="162"/>
        <v>0</v>
      </c>
      <c r="M718" s="9"/>
      <c r="N718" s="9"/>
      <c r="O718" s="9">
        <f t="shared" si="163"/>
        <v>9000000</v>
      </c>
      <c r="P718" s="9">
        <v>9000000</v>
      </c>
      <c r="Q718" s="9"/>
      <c r="R718" s="9">
        <f t="shared" si="164"/>
        <v>0</v>
      </c>
      <c r="S718" s="9"/>
      <c r="T718" s="9"/>
      <c r="U718" s="9">
        <f t="shared" si="165"/>
        <v>0</v>
      </c>
      <c r="V718" s="9"/>
      <c r="W718" s="9"/>
      <c r="X718" s="9">
        <f t="shared" si="166"/>
        <v>0</v>
      </c>
      <c r="Y718" s="9"/>
      <c r="Z718" s="9"/>
      <c r="AA718" s="10">
        <f t="shared" si="167"/>
        <v>0</v>
      </c>
      <c r="AB718" s="11">
        <v>45769</v>
      </c>
    </row>
    <row r="719" spans="1:28" ht="15.75" hidden="1" x14ac:dyDescent="0.25">
      <c r="A719" s="39">
        <v>45769</v>
      </c>
      <c r="B719" s="33" t="s">
        <v>193</v>
      </c>
      <c r="C719" s="33"/>
      <c r="D719" s="33" t="s">
        <v>31</v>
      </c>
      <c r="E719" s="33" t="s">
        <v>64</v>
      </c>
      <c r="F719" s="33">
        <v>10</v>
      </c>
      <c r="G719" s="33" t="s">
        <v>33</v>
      </c>
      <c r="H719" s="33">
        <v>150000</v>
      </c>
      <c r="I719" s="20">
        <f t="shared" si="161"/>
        <v>1500000</v>
      </c>
      <c r="J719" s="42" t="s">
        <v>38</v>
      </c>
      <c r="K719" s="20"/>
      <c r="L719" s="9">
        <f t="shared" si="162"/>
        <v>0</v>
      </c>
      <c r="M719" s="9"/>
      <c r="N719" s="9"/>
      <c r="O719" s="9">
        <f t="shared" si="163"/>
        <v>93000</v>
      </c>
      <c r="P719" s="9">
        <v>93000</v>
      </c>
      <c r="Q719" s="9"/>
      <c r="R719" s="9">
        <f t="shared" si="164"/>
        <v>0</v>
      </c>
      <c r="S719" s="9"/>
      <c r="T719" s="9"/>
      <c r="U719" s="9">
        <f t="shared" si="165"/>
        <v>0</v>
      </c>
      <c r="V719" s="9"/>
      <c r="W719" s="9"/>
      <c r="X719" s="9">
        <f t="shared" si="166"/>
        <v>0</v>
      </c>
      <c r="Y719" s="9"/>
      <c r="Z719" s="9"/>
      <c r="AA719" s="10">
        <f t="shared" si="167"/>
        <v>1407000</v>
      </c>
      <c r="AB719" s="11">
        <v>45775</v>
      </c>
    </row>
    <row r="720" spans="1:28" ht="15.75" hidden="1" x14ac:dyDescent="0.25">
      <c r="A720" s="39">
        <v>45769</v>
      </c>
      <c r="B720" s="33" t="s">
        <v>508</v>
      </c>
      <c r="C720" s="33"/>
      <c r="D720" s="33" t="s">
        <v>31</v>
      </c>
      <c r="E720" s="33" t="s">
        <v>102</v>
      </c>
      <c r="F720" s="33">
        <v>12</v>
      </c>
      <c r="G720" s="33" t="s">
        <v>74</v>
      </c>
      <c r="H720" s="33">
        <v>65000</v>
      </c>
      <c r="I720" s="20">
        <f t="shared" si="161"/>
        <v>780000</v>
      </c>
      <c r="J720" s="37" t="s">
        <v>240</v>
      </c>
      <c r="K720" s="20"/>
      <c r="L720" s="9">
        <f t="shared" si="162"/>
        <v>0</v>
      </c>
      <c r="M720" s="9"/>
      <c r="N720" s="9"/>
      <c r="O720" s="9">
        <f t="shared" si="163"/>
        <v>780000</v>
      </c>
      <c r="P720" s="9">
        <v>780000</v>
      </c>
      <c r="Q720" s="9"/>
      <c r="R720" s="9">
        <f t="shared" si="164"/>
        <v>0</v>
      </c>
      <c r="S720" s="9"/>
      <c r="T720" s="9"/>
      <c r="U720" s="9">
        <f t="shared" si="165"/>
        <v>0</v>
      </c>
      <c r="V720" s="9"/>
      <c r="W720" s="9"/>
      <c r="X720" s="9">
        <f t="shared" si="166"/>
        <v>0</v>
      </c>
      <c r="Y720" s="9"/>
      <c r="Z720" s="9"/>
      <c r="AA720" s="10">
        <f t="shared" si="167"/>
        <v>0</v>
      </c>
      <c r="AB720" s="11">
        <v>45769</v>
      </c>
    </row>
    <row r="721" spans="1:28" ht="15.75" hidden="1" x14ac:dyDescent="0.25">
      <c r="A721" s="39">
        <v>45769</v>
      </c>
      <c r="B721" s="33" t="s">
        <v>508</v>
      </c>
      <c r="C721" s="33"/>
      <c r="D721" s="33" t="s">
        <v>31</v>
      </c>
      <c r="E721" s="33" t="s">
        <v>234</v>
      </c>
      <c r="F721" s="33">
        <v>10</v>
      </c>
      <c r="G721" s="33" t="s">
        <v>51</v>
      </c>
      <c r="H721" s="33">
        <v>90000</v>
      </c>
      <c r="I721" s="20">
        <f t="shared" si="161"/>
        <v>900000</v>
      </c>
      <c r="J721" s="37" t="s">
        <v>240</v>
      </c>
      <c r="K721" s="20"/>
      <c r="L721" s="9">
        <f t="shared" si="162"/>
        <v>0</v>
      </c>
      <c r="M721" s="9"/>
      <c r="N721" s="9"/>
      <c r="O721" s="9">
        <f t="shared" si="163"/>
        <v>900000</v>
      </c>
      <c r="P721" s="9">
        <v>900000</v>
      </c>
      <c r="Q721" s="9"/>
      <c r="R721" s="9">
        <f t="shared" si="164"/>
        <v>0</v>
      </c>
      <c r="S721" s="9"/>
      <c r="T721" s="9"/>
      <c r="U721" s="9">
        <f t="shared" si="165"/>
        <v>0</v>
      </c>
      <c r="V721" s="9"/>
      <c r="W721" s="9"/>
      <c r="X721" s="9">
        <f t="shared" si="166"/>
        <v>0</v>
      </c>
      <c r="Y721" s="9"/>
      <c r="Z721" s="9"/>
      <c r="AA721" s="10">
        <f t="shared" si="167"/>
        <v>0</v>
      </c>
      <c r="AB721" s="11">
        <v>45769</v>
      </c>
    </row>
    <row r="722" spans="1:28" ht="15.75" hidden="1" x14ac:dyDescent="0.25">
      <c r="A722" s="39">
        <v>45769</v>
      </c>
      <c r="B722" s="33" t="s">
        <v>508</v>
      </c>
      <c r="C722" s="33"/>
      <c r="D722" s="33" t="s">
        <v>31</v>
      </c>
      <c r="E722" s="33" t="s">
        <v>235</v>
      </c>
      <c r="F722" s="33">
        <v>7.5</v>
      </c>
      <c r="G722" s="33" t="s">
        <v>51</v>
      </c>
      <c r="H722" s="33">
        <v>90000</v>
      </c>
      <c r="I722" s="20">
        <f t="shared" si="161"/>
        <v>675000</v>
      </c>
      <c r="J722" s="37" t="s">
        <v>240</v>
      </c>
      <c r="K722" s="20"/>
      <c r="L722" s="9">
        <f t="shared" si="162"/>
        <v>0</v>
      </c>
      <c r="M722" s="9"/>
      <c r="N722" s="9"/>
      <c r="O722" s="9">
        <f t="shared" si="163"/>
        <v>675000</v>
      </c>
      <c r="P722" s="9">
        <v>675000</v>
      </c>
      <c r="Q722" s="9"/>
      <c r="R722" s="9">
        <f t="shared" si="164"/>
        <v>0</v>
      </c>
      <c r="S722" s="9"/>
      <c r="T722" s="9"/>
      <c r="U722" s="9">
        <f t="shared" si="165"/>
        <v>0</v>
      </c>
      <c r="V722" s="9"/>
      <c r="W722" s="9"/>
      <c r="X722" s="9">
        <f t="shared" si="166"/>
        <v>0</v>
      </c>
      <c r="Y722" s="9"/>
      <c r="Z722" s="9"/>
      <c r="AA722" s="10">
        <f t="shared" si="167"/>
        <v>0</v>
      </c>
      <c r="AB722" s="11">
        <v>45769</v>
      </c>
    </row>
    <row r="723" spans="1:28" ht="15.75" hidden="1" x14ac:dyDescent="0.25">
      <c r="A723" s="39">
        <v>45769</v>
      </c>
      <c r="B723" s="33" t="s">
        <v>508</v>
      </c>
      <c r="C723" s="33"/>
      <c r="D723" s="33" t="s">
        <v>31</v>
      </c>
      <c r="E723" s="33" t="s">
        <v>236</v>
      </c>
      <c r="F723" s="33">
        <v>15</v>
      </c>
      <c r="G723" s="33" t="s">
        <v>51</v>
      </c>
      <c r="H723" s="33">
        <v>90000</v>
      </c>
      <c r="I723" s="20">
        <f t="shared" si="161"/>
        <v>1350000</v>
      </c>
      <c r="J723" s="37" t="s">
        <v>240</v>
      </c>
      <c r="K723" s="20"/>
      <c r="L723" s="9">
        <f t="shared" si="162"/>
        <v>0</v>
      </c>
      <c r="M723" s="9"/>
      <c r="N723" s="9"/>
      <c r="O723" s="9">
        <f t="shared" si="163"/>
        <v>1350000</v>
      </c>
      <c r="P723" s="9">
        <v>1350000</v>
      </c>
      <c r="Q723" s="9"/>
      <c r="R723" s="9">
        <f t="shared" si="164"/>
        <v>0</v>
      </c>
      <c r="S723" s="9"/>
      <c r="T723" s="9"/>
      <c r="U723" s="9">
        <f t="shared" si="165"/>
        <v>0</v>
      </c>
      <c r="V723" s="9"/>
      <c r="W723" s="9"/>
      <c r="X723" s="9">
        <f t="shared" si="166"/>
        <v>0</v>
      </c>
      <c r="Y723" s="9"/>
      <c r="Z723" s="9"/>
      <c r="AA723" s="10">
        <f t="shared" si="167"/>
        <v>0</v>
      </c>
      <c r="AB723" s="11">
        <v>45769</v>
      </c>
    </row>
    <row r="724" spans="1:28" ht="15.75" hidden="1" x14ac:dyDescent="0.25">
      <c r="A724" s="39">
        <v>45769</v>
      </c>
      <c r="B724" s="33" t="s">
        <v>508</v>
      </c>
      <c r="C724" s="33"/>
      <c r="D724" s="33" t="s">
        <v>31</v>
      </c>
      <c r="E724" s="33" t="s">
        <v>237</v>
      </c>
      <c r="F724" s="33">
        <v>5</v>
      </c>
      <c r="G724" s="33" t="s">
        <v>51</v>
      </c>
      <c r="H724" s="33">
        <v>90000</v>
      </c>
      <c r="I724" s="20">
        <f t="shared" si="161"/>
        <v>450000</v>
      </c>
      <c r="J724" s="37" t="s">
        <v>240</v>
      </c>
      <c r="K724" s="20"/>
      <c r="L724" s="9">
        <f t="shared" si="162"/>
        <v>0</v>
      </c>
      <c r="M724" s="9"/>
      <c r="N724" s="9"/>
      <c r="O724" s="9">
        <f t="shared" si="163"/>
        <v>450000</v>
      </c>
      <c r="P724" s="9">
        <v>450000</v>
      </c>
      <c r="Q724" s="9"/>
      <c r="R724" s="9">
        <f t="shared" si="164"/>
        <v>0</v>
      </c>
      <c r="S724" s="9"/>
      <c r="T724" s="9"/>
      <c r="U724" s="9">
        <f t="shared" si="165"/>
        <v>0</v>
      </c>
      <c r="V724" s="9"/>
      <c r="W724" s="9"/>
      <c r="X724" s="9">
        <f t="shared" si="166"/>
        <v>0</v>
      </c>
      <c r="Y724" s="9"/>
      <c r="Z724" s="9"/>
      <c r="AA724" s="10">
        <f t="shared" si="167"/>
        <v>0</v>
      </c>
      <c r="AB724" s="11">
        <v>45769</v>
      </c>
    </row>
    <row r="725" spans="1:28" ht="15.75" hidden="1" x14ac:dyDescent="0.25">
      <c r="A725" s="39">
        <v>45769</v>
      </c>
      <c r="B725" s="33" t="s">
        <v>189</v>
      </c>
      <c r="C725" s="33"/>
      <c r="D725" s="33" t="s">
        <v>31</v>
      </c>
      <c r="E725" s="33" t="s">
        <v>110</v>
      </c>
      <c r="F725" s="33">
        <v>2000</v>
      </c>
      <c r="G725" s="33" t="s">
        <v>29</v>
      </c>
      <c r="H725" s="33">
        <v>1800</v>
      </c>
      <c r="I725" s="20">
        <f t="shared" si="161"/>
        <v>3600000</v>
      </c>
      <c r="J725" s="37" t="s">
        <v>241</v>
      </c>
      <c r="K725" s="20"/>
      <c r="L725" s="9">
        <f t="shared" si="162"/>
        <v>0</v>
      </c>
      <c r="M725" s="9"/>
      <c r="N725" s="9"/>
      <c r="O725" s="9">
        <f t="shared" si="163"/>
        <v>0</v>
      </c>
      <c r="P725" s="9"/>
      <c r="Q725" s="9"/>
      <c r="R725" s="9">
        <f t="shared" si="164"/>
        <v>0</v>
      </c>
      <c r="S725" s="9"/>
      <c r="T725" s="9"/>
      <c r="U725" s="9">
        <f t="shared" si="165"/>
        <v>3600000</v>
      </c>
      <c r="V725" s="9">
        <v>3600000</v>
      </c>
      <c r="W725" s="9"/>
      <c r="X725" s="9">
        <f t="shared" si="166"/>
        <v>0</v>
      </c>
      <c r="Y725" s="9"/>
      <c r="Z725" s="9"/>
      <c r="AA725" s="10">
        <f t="shared" si="167"/>
        <v>0</v>
      </c>
      <c r="AB725" s="11">
        <v>45769</v>
      </c>
    </row>
    <row r="726" spans="1:28" ht="15.75" hidden="1" x14ac:dyDescent="0.25">
      <c r="A726" s="39">
        <v>45769</v>
      </c>
      <c r="B726" s="33" t="s">
        <v>30</v>
      </c>
      <c r="C726" s="33"/>
      <c r="D726" s="33" t="s">
        <v>31</v>
      </c>
      <c r="E726" s="33" t="s">
        <v>32</v>
      </c>
      <c r="F726" s="33">
        <v>20</v>
      </c>
      <c r="G726" s="33" t="s">
        <v>33</v>
      </c>
      <c r="H726" s="33">
        <v>145000</v>
      </c>
      <c r="I726" s="20">
        <f t="shared" si="161"/>
        <v>2900000</v>
      </c>
      <c r="J726" s="37" t="s">
        <v>241</v>
      </c>
      <c r="K726" s="20"/>
      <c r="L726" s="9">
        <f t="shared" si="162"/>
        <v>2900000</v>
      </c>
      <c r="M726" s="9">
        <v>2900000</v>
      </c>
      <c r="N726" s="9"/>
      <c r="O726" s="9">
        <f t="shared" si="163"/>
        <v>0</v>
      </c>
      <c r="P726" s="9"/>
      <c r="Q726" s="9"/>
      <c r="R726" s="9">
        <f t="shared" si="164"/>
        <v>0</v>
      </c>
      <c r="S726" s="9"/>
      <c r="T726" s="9"/>
      <c r="U726" s="9">
        <f t="shared" si="165"/>
        <v>0</v>
      </c>
      <c r="V726" s="9"/>
      <c r="W726" s="9"/>
      <c r="X726" s="9">
        <f t="shared" si="166"/>
        <v>0</v>
      </c>
      <c r="Y726" s="9"/>
      <c r="Z726" s="9"/>
      <c r="AA726" s="10">
        <f t="shared" si="167"/>
        <v>0</v>
      </c>
      <c r="AB726" s="11">
        <v>45776</v>
      </c>
    </row>
    <row r="727" spans="1:28" ht="15.75" hidden="1" x14ac:dyDescent="0.25">
      <c r="A727" s="39">
        <v>45769</v>
      </c>
      <c r="B727" s="33" t="s">
        <v>836</v>
      </c>
      <c r="C727" s="33"/>
      <c r="D727" s="33" t="s">
        <v>31</v>
      </c>
      <c r="E727" s="33" t="s">
        <v>187</v>
      </c>
      <c r="F727" s="33">
        <v>2</v>
      </c>
      <c r="G727" s="33" t="s">
        <v>23</v>
      </c>
      <c r="H727" s="33">
        <v>400000</v>
      </c>
      <c r="I727" s="20">
        <f t="shared" si="161"/>
        <v>800000</v>
      </c>
      <c r="J727" s="37" t="s">
        <v>240</v>
      </c>
      <c r="K727" s="20"/>
      <c r="L727" s="9">
        <f t="shared" si="162"/>
        <v>0</v>
      </c>
      <c r="M727" s="9"/>
      <c r="N727" s="9"/>
      <c r="O727" s="9">
        <f t="shared" si="163"/>
        <v>800000</v>
      </c>
      <c r="P727" s="9">
        <v>800000</v>
      </c>
      <c r="Q727" s="9"/>
      <c r="R727" s="9">
        <f t="shared" si="164"/>
        <v>0</v>
      </c>
      <c r="S727" s="9"/>
      <c r="T727" s="9"/>
      <c r="U727" s="9">
        <f t="shared" si="165"/>
        <v>0</v>
      </c>
      <c r="V727" s="9"/>
      <c r="W727" s="9"/>
      <c r="X727" s="9">
        <f t="shared" si="166"/>
        <v>0</v>
      </c>
      <c r="Y727" s="9"/>
      <c r="Z727" s="9"/>
      <c r="AA727" s="10">
        <f t="shared" si="167"/>
        <v>0</v>
      </c>
      <c r="AB727" s="11">
        <v>45769</v>
      </c>
    </row>
    <row r="728" spans="1:28" ht="15.75" hidden="1" x14ac:dyDescent="0.25">
      <c r="A728" s="39">
        <v>45769</v>
      </c>
      <c r="B728" s="33" t="s">
        <v>926</v>
      </c>
      <c r="C728" s="33"/>
      <c r="D728" s="33" t="s">
        <v>31</v>
      </c>
      <c r="E728" s="33" t="s">
        <v>95</v>
      </c>
      <c r="F728" s="33">
        <v>100</v>
      </c>
      <c r="G728" s="33" t="s">
        <v>29</v>
      </c>
      <c r="H728" s="33">
        <v>4000</v>
      </c>
      <c r="I728" s="20">
        <f t="shared" si="161"/>
        <v>400000</v>
      </c>
      <c r="J728" s="37" t="s">
        <v>241</v>
      </c>
      <c r="K728" s="20"/>
      <c r="L728" s="9">
        <f t="shared" si="162"/>
        <v>0</v>
      </c>
      <c r="M728" s="9"/>
      <c r="N728" s="9"/>
      <c r="O728" s="9">
        <f t="shared" si="163"/>
        <v>0</v>
      </c>
      <c r="P728" s="9"/>
      <c r="Q728" s="9"/>
      <c r="R728" s="9">
        <f t="shared" si="164"/>
        <v>0</v>
      </c>
      <c r="S728" s="9"/>
      <c r="T728" s="9"/>
      <c r="U728" s="9">
        <f t="shared" si="165"/>
        <v>400000</v>
      </c>
      <c r="V728" s="9">
        <v>400000</v>
      </c>
      <c r="W728" s="9"/>
      <c r="X728" s="9">
        <f t="shared" si="166"/>
        <v>0</v>
      </c>
      <c r="Y728" s="9"/>
      <c r="Z728" s="9"/>
      <c r="AA728" s="10">
        <f t="shared" si="167"/>
        <v>0</v>
      </c>
      <c r="AB728" s="11">
        <v>45769</v>
      </c>
    </row>
    <row r="729" spans="1:28" ht="15.75" hidden="1" x14ac:dyDescent="0.25">
      <c r="A729" s="39">
        <v>45769</v>
      </c>
      <c r="B729" s="33" t="s">
        <v>406</v>
      </c>
      <c r="C729" s="33"/>
      <c r="D729" s="33" t="s">
        <v>31</v>
      </c>
      <c r="E729" s="33" t="s">
        <v>95</v>
      </c>
      <c r="F729" s="33">
        <v>300</v>
      </c>
      <c r="G729" s="33" t="s">
        <v>29</v>
      </c>
      <c r="H729" s="33">
        <v>3900</v>
      </c>
      <c r="I729" s="20">
        <f t="shared" si="161"/>
        <v>1170000</v>
      </c>
      <c r="J729" s="37" t="s">
        <v>241</v>
      </c>
      <c r="K729" s="20"/>
      <c r="L729" s="9">
        <f t="shared" si="162"/>
        <v>0</v>
      </c>
      <c r="M729" s="9"/>
      <c r="N729" s="9"/>
      <c r="O729" s="9">
        <f t="shared" si="163"/>
        <v>0</v>
      </c>
      <c r="P729" s="9"/>
      <c r="Q729" s="9"/>
      <c r="R729" s="9">
        <f t="shared" si="164"/>
        <v>0</v>
      </c>
      <c r="S729" s="9"/>
      <c r="T729" s="9"/>
      <c r="U729" s="9">
        <f t="shared" si="165"/>
        <v>1170000</v>
      </c>
      <c r="V729" s="9">
        <v>1170000</v>
      </c>
      <c r="W729" s="9"/>
      <c r="X729" s="9">
        <f t="shared" si="166"/>
        <v>0</v>
      </c>
      <c r="Y729" s="9"/>
      <c r="Z729" s="9"/>
      <c r="AA729" s="10">
        <f t="shared" si="167"/>
        <v>0</v>
      </c>
      <c r="AB729" s="11">
        <v>45769</v>
      </c>
    </row>
    <row r="730" spans="1:28" ht="15.75" hidden="1" x14ac:dyDescent="0.25">
      <c r="A730" s="39">
        <v>45769</v>
      </c>
      <c r="B730" s="33" t="s">
        <v>568</v>
      </c>
      <c r="C730" s="33"/>
      <c r="D730" s="33" t="s">
        <v>31</v>
      </c>
      <c r="E730" s="33" t="s">
        <v>122</v>
      </c>
      <c r="F730" s="33">
        <v>100</v>
      </c>
      <c r="G730" s="33" t="s">
        <v>51</v>
      </c>
      <c r="H730" s="33">
        <v>70000</v>
      </c>
      <c r="I730" s="20">
        <f t="shared" si="161"/>
        <v>7000000</v>
      </c>
      <c r="J730" s="37" t="s">
        <v>240</v>
      </c>
      <c r="K730" s="20"/>
      <c r="L730" s="9">
        <f t="shared" si="162"/>
        <v>0</v>
      </c>
      <c r="M730" s="9"/>
      <c r="N730" s="9"/>
      <c r="O730" s="9">
        <f t="shared" si="163"/>
        <v>7000000</v>
      </c>
      <c r="P730" s="9">
        <v>7000000</v>
      </c>
      <c r="Q730" s="9"/>
      <c r="R730" s="9">
        <f t="shared" si="164"/>
        <v>0</v>
      </c>
      <c r="S730" s="9"/>
      <c r="T730" s="9"/>
      <c r="U730" s="9">
        <f t="shared" si="165"/>
        <v>0</v>
      </c>
      <c r="V730" s="9"/>
      <c r="W730" s="9"/>
      <c r="X730" s="9">
        <f t="shared" si="166"/>
        <v>0</v>
      </c>
      <c r="Y730" s="9"/>
      <c r="Z730" s="9"/>
      <c r="AA730" s="10">
        <f t="shared" si="167"/>
        <v>0</v>
      </c>
      <c r="AB730" s="11">
        <v>45771</v>
      </c>
    </row>
    <row r="731" spans="1:28" ht="15.75" hidden="1" x14ac:dyDescent="0.25">
      <c r="A731" s="39">
        <v>45769</v>
      </c>
      <c r="B731" s="33" t="s">
        <v>333</v>
      </c>
      <c r="C731" s="33"/>
      <c r="D731" s="33" t="s">
        <v>223</v>
      </c>
      <c r="E731" s="33" t="s">
        <v>167</v>
      </c>
      <c r="F731" s="33">
        <v>1</v>
      </c>
      <c r="G731" s="33" t="s">
        <v>23</v>
      </c>
      <c r="H731" s="33">
        <v>400000</v>
      </c>
      <c r="I731" s="20">
        <f t="shared" si="161"/>
        <v>400000</v>
      </c>
      <c r="J731" s="37" t="s">
        <v>241</v>
      </c>
      <c r="K731" s="20"/>
      <c r="L731" s="9">
        <f t="shared" si="162"/>
        <v>0</v>
      </c>
      <c r="M731" s="9"/>
      <c r="N731" s="9"/>
      <c r="O731" s="9">
        <f t="shared" si="163"/>
        <v>0</v>
      </c>
      <c r="P731" s="9"/>
      <c r="Q731" s="9"/>
      <c r="R731" s="9">
        <f t="shared" si="164"/>
        <v>0</v>
      </c>
      <c r="S731" s="9"/>
      <c r="T731" s="9"/>
      <c r="U731" s="9">
        <f t="shared" si="165"/>
        <v>400000</v>
      </c>
      <c r="V731" s="9">
        <v>400000</v>
      </c>
      <c r="W731" s="9"/>
      <c r="X731" s="9">
        <f t="shared" si="166"/>
        <v>0</v>
      </c>
      <c r="Y731" s="9"/>
      <c r="Z731" s="9"/>
      <c r="AA731" s="10">
        <f t="shared" si="167"/>
        <v>0</v>
      </c>
      <c r="AB731" s="11">
        <v>45772</v>
      </c>
    </row>
    <row r="732" spans="1:28" ht="15.75" hidden="1" x14ac:dyDescent="0.25">
      <c r="A732" s="39">
        <v>45769</v>
      </c>
      <c r="B732" s="33" t="s">
        <v>316</v>
      </c>
      <c r="C732" s="33"/>
      <c r="D732" s="33" t="s">
        <v>41</v>
      </c>
      <c r="E732" s="33" t="s">
        <v>315</v>
      </c>
      <c r="F732" s="33">
        <v>600</v>
      </c>
      <c r="G732" s="33" t="s">
        <v>29</v>
      </c>
      <c r="H732" s="33">
        <v>5400</v>
      </c>
      <c r="I732" s="20">
        <f t="shared" si="161"/>
        <v>3240000</v>
      </c>
      <c r="J732" s="37" t="s">
        <v>241</v>
      </c>
      <c r="K732" s="20"/>
      <c r="L732" s="9">
        <f t="shared" si="162"/>
        <v>3240000</v>
      </c>
      <c r="M732" s="9">
        <v>3240000</v>
      </c>
      <c r="N732" s="9"/>
      <c r="O732" s="9">
        <f t="shared" si="163"/>
        <v>0</v>
      </c>
      <c r="P732" s="9"/>
      <c r="Q732" s="9"/>
      <c r="R732" s="9">
        <f t="shared" si="164"/>
        <v>0</v>
      </c>
      <c r="S732" s="9"/>
      <c r="T732" s="9"/>
      <c r="U732" s="9">
        <f t="shared" si="165"/>
        <v>0</v>
      </c>
      <c r="V732" s="9"/>
      <c r="W732" s="9"/>
      <c r="X732" s="9">
        <f t="shared" si="166"/>
        <v>0</v>
      </c>
      <c r="Y732" s="9"/>
      <c r="Z732" s="9"/>
      <c r="AA732" s="10">
        <f t="shared" si="167"/>
        <v>0</v>
      </c>
      <c r="AB732" s="11">
        <v>45769</v>
      </c>
    </row>
    <row r="733" spans="1:28" ht="15.75" hidden="1" x14ac:dyDescent="0.25">
      <c r="A733" s="39">
        <v>45769</v>
      </c>
      <c r="B733" s="33" t="s">
        <v>252</v>
      </c>
      <c r="C733" s="33"/>
      <c r="D733" s="33" t="s">
        <v>31</v>
      </c>
      <c r="E733" s="33" t="s">
        <v>95</v>
      </c>
      <c r="F733" s="33">
        <v>10400</v>
      </c>
      <c r="G733" s="33" t="s">
        <v>29</v>
      </c>
      <c r="H733" s="33">
        <v>3700</v>
      </c>
      <c r="I733" s="20">
        <f t="shared" si="161"/>
        <v>38480000</v>
      </c>
      <c r="J733" s="34" t="s">
        <v>26</v>
      </c>
      <c r="K733" s="20"/>
      <c r="L733" s="9">
        <f t="shared" si="162"/>
        <v>0</v>
      </c>
      <c r="M733" s="9"/>
      <c r="N733" s="9"/>
      <c r="O733" s="9">
        <f t="shared" si="163"/>
        <v>0</v>
      </c>
      <c r="P733" s="9"/>
      <c r="Q733" s="9"/>
      <c r="R733" s="9">
        <f t="shared" si="164"/>
        <v>0</v>
      </c>
      <c r="S733" s="9"/>
      <c r="T733" s="9"/>
      <c r="U733" s="9">
        <f t="shared" si="165"/>
        <v>0</v>
      </c>
      <c r="V733" s="9"/>
      <c r="W733" s="9"/>
      <c r="X733" s="9">
        <f t="shared" si="166"/>
        <v>0</v>
      </c>
      <c r="Y733" s="9"/>
      <c r="Z733" s="9"/>
      <c r="AA733" s="10">
        <f t="shared" si="167"/>
        <v>38480000</v>
      </c>
      <c r="AB733" s="11"/>
    </row>
    <row r="734" spans="1:28" ht="15.75" hidden="1" x14ac:dyDescent="0.25">
      <c r="A734" s="39">
        <v>45769</v>
      </c>
      <c r="B734" s="33" t="s">
        <v>252</v>
      </c>
      <c r="C734" s="33"/>
      <c r="D734" s="33" t="s">
        <v>31</v>
      </c>
      <c r="E734" s="33" t="s">
        <v>73</v>
      </c>
      <c r="F734" s="33">
        <v>10</v>
      </c>
      <c r="G734" s="33" t="s">
        <v>74</v>
      </c>
      <c r="H734" s="33">
        <v>50000</v>
      </c>
      <c r="I734" s="20">
        <f t="shared" si="161"/>
        <v>500000</v>
      </c>
      <c r="J734" s="34" t="s">
        <v>26</v>
      </c>
      <c r="K734" s="20"/>
      <c r="L734" s="9">
        <f t="shared" si="162"/>
        <v>0</v>
      </c>
      <c r="M734" s="9"/>
      <c r="N734" s="9"/>
      <c r="O734" s="9">
        <f t="shared" si="163"/>
        <v>0</v>
      </c>
      <c r="P734" s="9"/>
      <c r="Q734" s="9"/>
      <c r="R734" s="9">
        <f t="shared" si="164"/>
        <v>0</v>
      </c>
      <c r="S734" s="9"/>
      <c r="T734" s="9"/>
      <c r="U734" s="9">
        <f t="shared" si="165"/>
        <v>0</v>
      </c>
      <c r="V734" s="9"/>
      <c r="W734" s="9"/>
      <c r="X734" s="9">
        <f t="shared" si="166"/>
        <v>0</v>
      </c>
      <c r="Y734" s="9"/>
      <c r="Z734" s="9"/>
      <c r="AA734" s="10">
        <f t="shared" si="167"/>
        <v>500000</v>
      </c>
      <c r="AB734" s="11"/>
    </row>
    <row r="735" spans="1:28" ht="15.75" hidden="1" x14ac:dyDescent="0.25">
      <c r="A735" s="39">
        <v>45769</v>
      </c>
      <c r="B735" s="33" t="s">
        <v>252</v>
      </c>
      <c r="C735" s="33"/>
      <c r="D735" s="33" t="s">
        <v>31</v>
      </c>
      <c r="E735" s="33" t="s">
        <v>130</v>
      </c>
      <c r="F735" s="33">
        <v>20</v>
      </c>
      <c r="G735" s="33" t="s">
        <v>74</v>
      </c>
      <c r="H735" s="33">
        <v>50000</v>
      </c>
      <c r="I735" s="20">
        <f t="shared" si="161"/>
        <v>1000000</v>
      </c>
      <c r="J735" s="34" t="s">
        <v>26</v>
      </c>
      <c r="K735" s="20"/>
      <c r="L735" s="9">
        <f t="shared" si="162"/>
        <v>0</v>
      </c>
      <c r="M735" s="9"/>
      <c r="N735" s="9"/>
      <c r="O735" s="9">
        <f t="shared" si="163"/>
        <v>0</v>
      </c>
      <c r="P735" s="9"/>
      <c r="Q735" s="9"/>
      <c r="R735" s="9">
        <f t="shared" si="164"/>
        <v>0</v>
      </c>
      <c r="S735" s="9"/>
      <c r="T735" s="9"/>
      <c r="U735" s="9">
        <f t="shared" si="165"/>
        <v>0</v>
      </c>
      <c r="V735" s="9"/>
      <c r="W735" s="9"/>
      <c r="X735" s="9">
        <f t="shared" si="166"/>
        <v>0</v>
      </c>
      <c r="Y735" s="9"/>
      <c r="Z735" s="9"/>
      <c r="AA735" s="10">
        <f t="shared" si="167"/>
        <v>1000000</v>
      </c>
      <c r="AB735" s="11"/>
    </row>
    <row r="736" spans="1:28" ht="15.75" hidden="1" x14ac:dyDescent="0.25">
      <c r="A736" s="39">
        <v>45769</v>
      </c>
      <c r="B736" s="33" t="s">
        <v>252</v>
      </c>
      <c r="C736" s="33"/>
      <c r="D736" s="33" t="s">
        <v>31</v>
      </c>
      <c r="E736" s="33" t="s">
        <v>123</v>
      </c>
      <c r="F736" s="33">
        <v>5</v>
      </c>
      <c r="G736" s="33" t="s">
        <v>51</v>
      </c>
      <c r="H736" s="33">
        <v>100000</v>
      </c>
      <c r="I736" s="20">
        <f t="shared" si="161"/>
        <v>500000</v>
      </c>
      <c r="J736" s="34" t="s">
        <v>26</v>
      </c>
      <c r="K736" s="20"/>
      <c r="L736" s="9">
        <f t="shared" si="162"/>
        <v>0</v>
      </c>
      <c r="M736" s="9"/>
      <c r="N736" s="9"/>
      <c r="O736" s="9">
        <f t="shared" si="163"/>
        <v>0</v>
      </c>
      <c r="P736" s="9"/>
      <c r="Q736" s="9"/>
      <c r="R736" s="9">
        <f t="shared" si="164"/>
        <v>0</v>
      </c>
      <c r="S736" s="9"/>
      <c r="T736" s="9"/>
      <c r="U736" s="9">
        <f t="shared" si="165"/>
        <v>0</v>
      </c>
      <c r="V736" s="9"/>
      <c r="W736" s="9"/>
      <c r="X736" s="9">
        <f t="shared" si="166"/>
        <v>0</v>
      </c>
      <c r="Y736" s="9"/>
      <c r="Z736" s="9"/>
      <c r="AA736" s="10">
        <f t="shared" si="167"/>
        <v>500000</v>
      </c>
      <c r="AB736" s="11"/>
    </row>
    <row r="737" spans="1:28" ht="15.75" hidden="1" x14ac:dyDescent="0.25">
      <c r="A737" s="39">
        <v>45769</v>
      </c>
      <c r="B737" s="33" t="s">
        <v>252</v>
      </c>
      <c r="C737" s="33"/>
      <c r="D737" s="33" t="s">
        <v>31</v>
      </c>
      <c r="E737" s="33" t="s">
        <v>234</v>
      </c>
      <c r="F737" s="33">
        <v>10</v>
      </c>
      <c r="G737" s="33" t="s">
        <v>51</v>
      </c>
      <c r="H737" s="33">
        <v>90000</v>
      </c>
      <c r="I737" s="20">
        <f t="shared" si="161"/>
        <v>900000</v>
      </c>
      <c r="J737" s="34" t="s">
        <v>26</v>
      </c>
      <c r="K737" s="20"/>
      <c r="L737" s="9">
        <f t="shared" si="162"/>
        <v>0</v>
      </c>
      <c r="M737" s="9"/>
      <c r="N737" s="9"/>
      <c r="O737" s="9">
        <f t="shared" si="163"/>
        <v>0</v>
      </c>
      <c r="P737" s="9"/>
      <c r="Q737" s="9"/>
      <c r="R737" s="9">
        <f t="shared" si="164"/>
        <v>0</v>
      </c>
      <c r="S737" s="9"/>
      <c r="T737" s="9"/>
      <c r="U737" s="9">
        <f t="shared" si="165"/>
        <v>0</v>
      </c>
      <c r="V737" s="9"/>
      <c r="W737" s="9"/>
      <c r="X737" s="9">
        <f t="shared" si="166"/>
        <v>0</v>
      </c>
      <c r="Y737" s="9"/>
      <c r="Z737" s="9"/>
      <c r="AA737" s="10">
        <f t="shared" si="167"/>
        <v>900000</v>
      </c>
      <c r="AB737" s="11"/>
    </row>
    <row r="738" spans="1:28" ht="15.75" hidden="1" x14ac:dyDescent="0.25">
      <c r="A738" s="39">
        <v>45769</v>
      </c>
      <c r="B738" s="33" t="s">
        <v>252</v>
      </c>
      <c r="C738" s="33"/>
      <c r="D738" s="33" t="s">
        <v>31</v>
      </c>
      <c r="E738" s="33" t="s">
        <v>235</v>
      </c>
      <c r="F738" s="33">
        <v>10</v>
      </c>
      <c r="G738" s="33" t="s">
        <v>51</v>
      </c>
      <c r="H738" s="33">
        <v>90000</v>
      </c>
      <c r="I738" s="20">
        <f t="shared" si="161"/>
        <v>900000</v>
      </c>
      <c r="J738" s="34" t="s">
        <v>26</v>
      </c>
      <c r="K738" s="20"/>
      <c r="L738" s="9">
        <f t="shared" si="162"/>
        <v>0</v>
      </c>
      <c r="M738" s="9"/>
      <c r="N738" s="9"/>
      <c r="O738" s="9">
        <f t="shared" si="163"/>
        <v>0</v>
      </c>
      <c r="P738" s="9"/>
      <c r="Q738" s="9"/>
      <c r="R738" s="9">
        <f t="shared" si="164"/>
        <v>0</v>
      </c>
      <c r="S738" s="9"/>
      <c r="T738" s="9"/>
      <c r="U738" s="9">
        <f t="shared" si="165"/>
        <v>0</v>
      </c>
      <c r="V738" s="9"/>
      <c r="W738" s="9"/>
      <c r="X738" s="9">
        <f t="shared" si="166"/>
        <v>0</v>
      </c>
      <c r="Y738" s="9"/>
      <c r="Z738" s="9"/>
      <c r="AA738" s="10">
        <f t="shared" si="167"/>
        <v>900000</v>
      </c>
      <c r="AB738" s="11"/>
    </row>
    <row r="739" spans="1:28" ht="15.75" hidden="1" x14ac:dyDescent="0.25">
      <c r="A739" s="39">
        <v>45769</v>
      </c>
      <c r="B739" s="33" t="s">
        <v>252</v>
      </c>
      <c r="C739" s="33"/>
      <c r="D739" s="33" t="s">
        <v>31</v>
      </c>
      <c r="E739" s="33" t="s">
        <v>236</v>
      </c>
      <c r="F739" s="33">
        <v>40</v>
      </c>
      <c r="G739" s="33" t="s">
        <v>51</v>
      </c>
      <c r="H739" s="33">
        <v>90000</v>
      </c>
      <c r="I739" s="20">
        <f t="shared" si="161"/>
        <v>3600000</v>
      </c>
      <c r="J739" s="34" t="s">
        <v>26</v>
      </c>
      <c r="K739" s="20"/>
      <c r="L739" s="9">
        <f t="shared" si="162"/>
        <v>0</v>
      </c>
      <c r="M739" s="9"/>
      <c r="N739" s="9"/>
      <c r="O739" s="9">
        <f t="shared" si="163"/>
        <v>0</v>
      </c>
      <c r="P739" s="9"/>
      <c r="Q739" s="9"/>
      <c r="R739" s="9">
        <f t="shared" si="164"/>
        <v>0</v>
      </c>
      <c r="S739" s="9"/>
      <c r="T739" s="9"/>
      <c r="U739" s="9">
        <f t="shared" si="165"/>
        <v>0</v>
      </c>
      <c r="V739" s="9"/>
      <c r="W739" s="9"/>
      <c r="X739" s="9">
        <f t="shared" si="166"/>
        <v>0</v>
      </c>
      <c r="Y739" s="9"/>
      <c r="Z739" s="9"/>
      <c r="AA739" s="10">
        <f t="shared" si="167"/>
        <v>3600000</v>
      </c>
      <c r="AB739" s="11"/>
    </row>
    <row r="740" spans="1:28" ht="15.75" hidden="1" x14ac:dyDescent="0.25">
      <c r="A740" s="39">
        <v>45769</v>
      </c>
      <c r="B740" s="33" t="s">
        <v>252</v>
      </c>
      <c r="C740" s="33"/>
      <c r="D740" s="33" t="s">
        <v>31</v>
      </c>
      <c r="E740" s="33" t="s">
        <v>166</v>
      </c>
      <c r="F740" s="33">
        <v>2</v>
      </c>
      <c r="G740" s="33" t="s">
        <v>23</v>
      </c>
      <c r="H740" s="33">
        <v>400000</v>
      </c>
      <c r="I740" s="20">
        <f t="shared" si="161"/>
        <v>800000</v>
      </c>
      <c r="J740" s="34" t="s">
        <v>26</v>
      </c>
      <c r="K740" s="20"/>
      <c r="L740" s="9">
        <f t="shared" si="162"/>
        <v>0</v>
      </c>
      <c r="M740" s="9"/>
      <c r="N740" s="9"/>
      <c r="O740" s="9">
        <f t="shared" si="163"/>
        <v>0</v>
      </c>
      <c r="P740" s="9"/>
      <c r="Q740" s="9"/>
      <c r="R740" s="9">
        <f t="shared" si="164"/>
        <v>0</v>
      </c>
      <c r="S740" s="9"/>
      <c r="T740" s="9"/>
      <c r="U740" s="9">
        <f t="shared" si="165"/>
        <v>0</v>
      </c>
      <c r="V740" s="9"/>
      <c r="W740" s="9"/>
      <c r="X740" s="9">
        <f t="shared" si="166"/>
        <v>0</v>
      </c>
      <c r="Y740" s="9"/>
      <c r="Z740" s="9"/>
      <c r="AA740" s="10">
        <f t="shared" si="167"/>
        <v>800000</v>
      </c>
      <c r="AB740" s="11"/>
    </row>
    <row r="741" spans="1:28" ht="15.75" hidden="1" x14ac:dyDescent="0.25">
      <c r="A741" s="39">
        <v>45769</v>
      </c>
      <c r="B741" s="33" t="s">
        <v>173</v>
      </c>
      <c r="C741" s="33"/>
      <c r="D741" s="33" t="s">
        <v>31</v>
      </c>
      <c r="E741" s="33" t="s">
        <v>213</v>
      </c>
      <c r="F741" s="33">
        <v>1500</v>
      </c>
      <c r="G741" s="33" t="s">
        <v>29</v>
      </c>
      <c r="H741" s="33">
        <v>2630</v>
      </c>
      <c r="I741" s="20">
        <f t="shared" si="161"/>
        <v>3945000</v>
      </c>
      <c r="J741" s="37" t="s">
        <v>240</v>
      </c>
      <c r="K741" s="20"/>
      <c r="L741" s="9">
        <f t="shared" si="162"/>
        <v>0</v>
      </c>
      <c r="M741" s="9"/>
      <c r="N741" s="9"/>
      <c r="O741" s="9">
        <f t="shared" si="163"/>
        <v>3945000</v>
      </c>
      <c r="P741" s="9">
        <v>3945000</v>
      </c>
      <c r="Q741" s="9"/>
      <c r="R741" s="9">
        <f t="shared" si="164"/>
        <v>0</v>
      </c>
      <c r="S741" s="9"/>
      <c r="T741" s="9"/>
      <c r="U741" s="9">
        <f t="shared" si="165"/>
        <v>0</v>
      </c>
      <c r="V741" s="9"/>
      <c r="W741" s="9"/>
      <c r="X741" s="9">
        <f t="shared" si="166"/>
        <v>0</v>
      </c>
      <c r="Y741" s="9"/>
      <c r="Z741" s="9"/>
      <c r="AA741" s="10">
        <f t="shared" si="167"/>
        <v>0</v>
      </c>
      <c r="AB741" s="11">
        <v>45770</v>
      </c>
    </row>
    <row r="742" spans="1:28" ht="15.75" hidden="1" x14ac:dyDescent="0.25">
      <c r="A742" s="39">
        <v>45769</v>
      </c>
      <c r="B742" s="33" t="s">
        <v>92</v>
      </c>
      <c r="C742" s="33"/>
      <c r="D742" s="33" t="s">
        <v>31</v>
      </c>
      <c r="E742" s="33" t="s">
        <v>91</v>
      </c>
      <c r="F742" s="33">
        <v>500</v>
      </c>
      <c r="G742" s="33" t="s">
        <v>29</v>
      </c>
      <c r="H742" s="33">
        <v>4000</v>
      </c>
      <c r="I742" s="20">
        <f t="shared" si="161"/>
        <v>2000000</v>
      </c>
      <c r="J742" s="37" t="s">
        <v>241</v>
      </c>
      <c r="K742" s="20"/>
      <c r="L742" s="9">
        <f t="shared" si="162"/>
        <v>2000000</v>
      </c>
      <c r="M742" s="9">
        <v>2000000</v>
      </c>
      <c r="N742" s="9"/>
      <c r="O742" s="9">
        <f t="shared" si="163"/>
        <v>0</v>
      </c>
      <c r="P742" s="9"/>
      <c r="Q742" s="9"/>
      <c r="R742" s="9">
        <f t="shared" si="164"/>
        <v>0</v>
      </c>
      <c r="S742" s="9"/>
      <c r="T742" s="9"/>
      <c r="U742" s="9">
        <f t="shared" si="165"/>
        <v>0</v>
      </c>
      <c r="V742" s="9"/>
      <c r="W742" s="9"/>
      <c r="X742" s="9">
        <f t="shared" si="166"/>
        <v>0</v>
      </c>
      <c r="Y742" s="9"/>
      <c r="Z742" s="9"/>
      <c r="AA742" s="10">
        <f t="shared" si="167"/>
        <v>0</v>
      </c>
      <c r="AB742" s="11">
        <v>45769</v>
      </c>
    </row>
    <row r="743" spans="1:28" ht="15.75" hidden="1" x14ac:dyDescent="0.25">
      <c r="A743" s="39">
        <v>45769</v>
      </c>
      <c r="B743" s="33" t="s">
        <v>92</v>
      </c>
      <c r="C743" s="33"/>
      <c r="D743" s="33" t="s">
        <v>31</v>
      </c>
      <c r="E743" s="33" t="s">
        <v>224</v>
      </c>
      <c r="F743" s="33">
        <v>750</v>
      </c>
      <c r="G743" s="33" t="s">
        <v>29</v>
      </c>
      <c r="H743" s="33">
        <v>1790</v>
      </c>
      <c r="I743" s="20">
        <f t="shared" si="161"/>
        <v>1342500</v>
      </c>
      <c r="J743" s="37" t="s">
        <v>241</v>
      </c>
      <c r="K743" s="20"/>
      <c r="L743" s="9">
        <f t="shared" si="162"/>
        <v>1342500</v>
      </c>
      <c r="M743" s="9">
        <v>1342500</v>
      </c>
      <c r="N743" s="9"/>
      <c r="O743" s="9">
        <f t="shared" si="163"/>
        <v>0</v>
      </c>
      <c r="P743" s="9"/>
      <c r="Q743" s="9"/>
      <c r="R743" s="9">
        <f t="shared" si="164"/>
        <v>0</v>
      </c>
      <c r="S743" s="9"/>
      <c r="T743" s="9"/>
      <c r="U743" s="9">
        <f t="shared" si="165"/>
        <v>0</v>
      </c>
      <c r="V743" s="9"/>
      <c r="W743" s="9"/>
      <c r="X743" s="9">
        <f t="shared" si="166"/>
        <v>0</v>
      </c>
      <c r="Y743" s="9"/>
      <c r="Z743" s="9"/>
      <c r="AA743" s="10">
        <f t="shared" si="167"/>
        <v>0</v>
      </c>
      <c r="AB743" s="11">
        <v>45769</v>
      </c>
    </row>
    <row r="744" spans="1:28" ht="15.75" hidden="1" x14ac:dyDescent="0.25">
      <c r="A744" s="39">
        <v>45769</v>
      </c>
      <c r="B744" s="33" t="s">
        <v>92</v>
      </c>
      <c r="C744" s="33"/>
      <c r="D744" s="33" t="s">
        <v>31</v>
      </c>
      <c r="E744" s="33" t="s">
        <v>64</v>
      </c>
      <c r="F744" s="33">
        <v>10</v>
      </c>
      <c r="G744" s="33" t="s">
        <v>33</v>
      </c>
      <c r="H744" s="33">
        <v>150000</v>
      </c>
      <c r="I744" s="20">
        <f t="shared" si="161"/>
        <v>1500000</v>
      </c>
      <c r="J744" s="37" t="s">
        <v>241</v>
      </c>
      <c r="K744" s="20"/>
      <c r="L744" s="9">
        <f t="shared" si="162"/>
        <v>1500000</v>
      </c>
      <c r="M744" s="9">
        <v>1500000</v>
      </c>
      <c r="N744" s="9"/>
      <c r="O744" s="9">
        <f t="shared" si="163"/>
        <v>0</v>
      </c>
      <c r="P744" s="9"/>
      <c r="Q744" s="9"/>
      <c r="R744" s="9">
        <f t="shared" si="164"/>
        <v>0</v>
      </c>
      <c r="S744" s="9"/>
      <c r="T744" s="9"/>
      <c r="U744" s="9">
        <f t="shared" si="165"/>
        <v>0</v>
      </c>
      <c r="V744" s="9"/>
      <c r="W744" s="9"/>
      <c r="X744" s="9">
        <f t="shared" si="166"/>
        <v>0</v>
      </c>
      <c r="Y744" s="9"/>
      <c r="Z744" s="9"/>
      <c r="AA744" s="10">
        <f t="shared" si="167"/>
        <v>0</v>
      </c>
      <c r="AB744" s="11">
        <v>45769</v>
      </c>
    </row>
    <row r="745" spans="1:28" ht="15.75" hidden="1" x14ac:dyDescent="0.25">
      <c r="A745" s="39">
        <v>45769</v>
      </c>
      <c r="B745" s="33" t="s">
        <v>121</v>
      </c>
      <c r="C745" s="33"/>
      <c r="D745" s="33" t="s">
        <v>31</v>
      </c>
      <c r="E745" s="33" t="s">
        <v>373</v>
      </c>
      <c r="F745" s="33">
        <v>3</v>
      </c>
      <c r="G745" s="33" t="s">
        <v>51</v>
      </c>
      <c r="H745" s="33">
        <v>135000</v>
      </c>
      <c r="I745" s="20">
        <f t="shared" si="161"/>
        <v>405000</v>
      </c>
      <c r="J745" s="37" t="s">
        <v>240</v>
      </c>
      <c r="K745" s="20"/>
      <c r="L745" s="9">
        <f t="shared" si="162"/>
        <v>0</v>
      </c>
      <c r="M745" s="9"/>
      <c r="N745" s="9"/>
      <c r="O745" s="9">
        <f t="shared" si="163"/>
        <v>405000</v>
      </c>
      <c r="P745" s="9">
        <v>405000</v>
      </c>
      <c r="Q745" s="9"/>
      <c r="R745" s="9">
        <f t="shared" si="164"/>
        <v>0</v>
      </c>
      <c r="S745" s="9"/>
      <c r="T745" s="9"/>
      <c r="U745" s="9">
        <f t="shared" si="165"/>
        <v>0</v>
      </c>
      <c r="V745" s="9"/>
      <c r="W745" s="9"/>
      <c r="X745" s="9">
        <f t="shared" si="166"/>
        <v>0</v>
      </c>
      <c r="Y745" s="9"/>
      <c r="Z745" s="9"/>
      <c r="AA745" s="10">
        <f t="shared" si="167"/>
        <v>0</v>
      </c>
      <c r="AB745" s="11">
        <v>45771</v>
      </c>
    </row>
    <row r="746" spans="1:28" ht="15.75" hidden="1" x14ac:dyDescent="0.25">
      <c r="A746" s="39">
        <v>45769</v>
      </c>
      <c r="B746" s="33" t="s">
        <v>145</v>
      </c>
      <c r="C746" s="33"/>
      <c r="D746" s="33" t="s">
        <v>31</v>
      </c>
      <c r="E746" s="33" t="s">
        <v>646</v>
      </c>
      <c r="F746" s="33">
        <v>500</v>
      </c>
      <c r="G746" s="33" t="s">
        <v>29</v>
      </c>
      <c r="H746" s="33">
        <v>2720</v>
      </c>
      <c r="I746" s="20">
        <f t="shared" si="161"/>
        <v>1360000</v>
      </c>
      <c r="J746" s="37" t="s">
        <v>240</v>
      </c>
      <c r="K746" s="20"/>
      <c r="L746" s="9">
        <f t="shared" si="162"/>
        <v>0</v>
      </c>
      <c r="M746" s="9"/>
      <c r="N746" s="9"/>
      <c r="O746" s="9">
        <f t="shared" si="163"/>
        <v>1360000</v>
      </c>
      <c r="P746" s="9">
        <v>1360000</v>
      </c>
      <c r="Q746" s="9"/>
      <c r="R746" s="9">
        <f t="shared" si="164"/>
        <v>0</v>
      </c>
      <c r="S746" s="9"/>
      <c r="T746" s="9"/>
      <c r="U746" s="9">
        <f t="shared" si="165"/>
        <v>0</v>
      </c>
      <c r="V746" s="9"/>
      <c r="W746" s="9"/>
      <c r="X746" s="9">
        <f t="shared" si="166"/>
        <v>0</v>
      </c>
      <c r="Y746" s="9"/>
      <c r="Z746" s="9"/>
      <c r="AA746" s="10">
        <f t="shared" si="167"/>
        <v>0</v>
      </c>
      <c r="AB746" s="11">
        <v>45769</v>
      </c>
    </row>
    <row r="747" spans="1:28" ht="15.75" hidden="1" x14ac:dyDescent="0.25">
      <c r="A747" s="39">
        <v>45769</v>
      </c>
      <c r="B747" s="33" t="s">
        <v>145</v>
      </c>
      <c r="C747" s="33"/>
      <c r="D747" s="33" t="s">
        <v>31</v>
      </c>
      <c r="E747" s="33" t="s">
        <v>80</v>
      </c>
      <c r="F747" s="33">
        <v>1</v>
      </c>
      <c r="G747" s="33" t="s">
        <v>23</v>
      </c>
      <c r="H747" s="33">
        <v>1200000</v>
      </c>
      <c r="I747" s="20">
        <f t="shared" si="161"/>
        <v>1200000</v>
      </c>
      <c r="J747" s="37" t="s">
        <v>240</v>
      </c>
      <c r="K747" s="20"/>
      <c r="L747" s="9">
        <f t="shared" si="162"/>
        <v>0</v>
      </c>
      <c r="M747" s="9"/>
      <c r="N747" s="9"/>
      <c r="O747" s="9">
        <f t="shared" si="163"/>
        <v>1200000</v>
      </c>
      <c r="P747" s="9">
        <v>1200000</v>
      </c>
      <c r="Q747" s="9"/>
      <c r="R747" s="9">
        <f t="shared" si="164"/>
        <v>0</v>
      </c>
      <c r="S747" s="9"/>
      <c r="T747" s="9"/>
      <c r="U747" s="9">
        <f t="shared" si="165"/>
        <v>0</v>
      </c>
      <c r="V747" s="9"/>
      <c r="W747" s="9"/>
      <c r="X747" s="9">
        <f t="shared" si="166"/>
        <v>0</v>
      </c>
      <c r="Y747" s="9"/>
      <c r="Z747" s="9"/>
      <c r="AA747" s="10">
        <f t="shared" si="167"/>
        <v>0</v>
      </c>
      <c r="AB747" s="11">
        <v>45769</v>
      </c>
    </row>
    <row r="748" spans="1:28" ht="15.75" hidden="1" x14ac:dyDescent="0.25">
      <c r="A748" s="39">
        <v>45769</v>
      </c>
      <c r="B748" s="33" t="s">
        <v>145</v>
      </c>
      <c r="C748" s="33"/>
      <c r="D748" s="33" t="s">
        <v>31</v>
      </c>
      <c r="E748" s="33" t="s">
        <v>632</v>
      </c>
      <c r="F748" s="33">
        <v>26.5</v>
      </c>
      <c r="G748" s="33" t="s">
        <v>51</v>
      </c>
      <c r="H748" s="33">
        <v>46000</v>
      </c>
      <c r="I748" s="20">
        <f t="shared" si="161"/>
        <v>1219000</v>
      </c>
      <c r="J748" s="37" t="s">
        <v>240</v>
      </c>
      <c r="K748" s="20"/>
      <c r="L748" s="9">
        <f t="shared" si="162"/>
        <v>0</v>
      </c>
      <c r="M748" s="9"/>
      <c r="N748" s="9"/>
      <c r="O748" s="9">
        <f t="shared" si="163"/>
        <v>1219000</v>
      </c>
      <c r="P748" s="9">
        <v>1219000</v>
      </c>
      <c r="Q748" s="9"/>
      <c r="R748" s="9">
        <f t="shared" si="164"/>
        <v>0</v>
      </c>
      <c r="S748" s="9"/>
      <c r="T748" s="9"/>
      <c r="U748" s="9">
        <f t="shared" si="165"/>
        <v>0</v>
      </c>
      <c r="V748" s="9"/>
      <c r="W748" s="9"/>
      <c r="X748" s="9">
        <f t="shared" si="166"/>
        <v>0</v>
      </c>
      <c r="Y748" s="9"/>
      <c r="Z748" s="9"/>
      <c r="AA748" s="10">
        <f t="shared" si="167"/>
        <v>0</v>
      </c>
      <c r="AB748" s="11">
        <v>45769</v>
      </c>
    </row>
    <row r="749" spans="1:28" ht="15.75" hidden="1" x14ac:dyDescent="0.25">
      <c r="A749" s="32">
        <v>45769</v>
      </c>
      <c r="B749" s="33" t="s">
        <v>96</v>
      </c>
      <c r="C749" s="33"/>
      <c r="D749" s="33" t="s">
        <v>41</v>
      </c>
      <c r="E749" s="33" t="s">
        <v>190</v>
      </c>
      <c r="F749" s="33">
        <v>240</v>
      </c>
      <c r="G749" s="33" t="s">
        <v>51</v>
      </c>
      <c r="H749" s="33">
        <v>42000</v>
      </c>
      <c r="I749" s="20">
        <f t="shared" si="161"/>
        <v>10080000</v>
      </c>
      <c r="J749" s="34" t="s">
        <v>26</v>
      </c>
      <c r="K749" s="20"/>
      <c r="L749" s="9">
        <f t="shared" si="162"/>
        <v>0</v>
      </c>
      <c r="M749" s="9"/>
      <c r="N749" s="9"/>
      <c r="O749" s="9">
        <f t="shared" si="163"/>
        <v>0</v>
      </c>
      <c r="P749" s="9"/>
      <c r="Q749" s="9"/>
      <c r="R749" s="9">
        <f t="shared" si="164"/>
        <v>0</v>
      </c>
      <c r="S749" s="9"/>
      <c r="T749" s="9"/>
      <c r="U749" s="9">
        <f t="shared" si="165"/>
        <v>0</v>
      </c>
      <c r="V749" s="9"/>
      <c r="W749" s="9"/>
      <c r="X749" s="9">
        <f t="shared" si="166"/>
        <v>0</v>
      </c>
      <c r="Y749" s="9"/>
      <c r="Z749" s="9"/>
      <c r="AA749" s="10">
        <f t="shared" si="167"/>
        <v>10080000</v>
      </c>
      <c r="AB749" s="11"/>
    </row>
    <row r="750" spans="1:28" ht="15.75" hidden="1" x14ac:dyDescent="0.25">
      <c r="A750" s="39">
        <v>45769</v>
      </c>
      <c r="B750" s="33" t="s">
        <v>96</v>
      </c>
      <c r="C750" s="33"/>
      <c r="D750" s="33" t="s">
        <v>41</v>
      </c>
      <c r="E750" s="33" t="s">
        <v>304</v>
      </c>
      <c r="F750" s="33">
        <v>66.7</v>
      </c>
      <c r="G750" s="33" t="s">
        <v>51</v>
      </c>
      <c r="H750" s="33">
        <v>47000</v>
      </c>
      <c r="I750" s="20">
        <f t="shared" si="161"/>
        <v>3134900</v>
      </c>
      <c r="J750" s="34" t="s">
        <v>26</v>
      </c>
      <c r="K750" s="20"/>
      <c r="L750" s="9">
        <f t="shared" si="162"/>
        <v>0</v>
      </c>
      <c r="M750" s="9"/>
      <c r="N750" s="9"/>
      <c r="O750" s="9">
        <f t="shared" si="163"/>
        <v>0</v>
      </c>
      <c r="P750" s="9"/>
      <c r="Q750" s="9"/>
      <c r="R750" s="9">
        <f t="shared" si="164"/>
        <v>0</v>
      </c>
      <c r="S750" s="9"/>
      <c r="T750" s="9"/>
      <c r="U750" s="9">
        <f t="shared" si="165"/>
        <v>0</v>
      </c>
      <c r="V750" s="9"/>
      <c r="W750" s="9"/>
      <c r="X750" s="9">
        <f t="shared" si="166"/>
        <v>0</v>
      </c>
      <c r="Y750" s="9"/>
      <c r="Z750" s="9"/>
      <c r="AA750" s="10">
        <f t="shared" si="167"/>
        <v>3134900</v>
      </c>
      <c r="AB750" s="11"/>
    </row>
    <row r="751" spans="1:28" ht="15.75" hidden="1" x14ac:dyDescent="0.25">
      <c r="A751" s="39">
        <v>45769</v>
      </c>
      <c r="B751" s="33" t="s">
        <v>885</v>
      </c>
      <c r="C751" s="33"/>
      <c r="D751" s="33" t="s">
        <v>31</v>
      </c>
      <c r="E751" s="33" t="s">
        <v>297</v>
      </c>
      <c r="F751" s="33">
        <v>2000</v>
      </c>
      <c r="G751" s="33" t="s">
        <v>29</v>
      </c>
      <c r="H751" s="33">
        <v>1900</v>
      </c>
      <c r="I751" s="20">
        <f t="shared" si="161"/>
        <v>3800000</v>
      </c>
      <c r="J751" s="37" t="s">
        <v>240</v>
      </c>
      <c r="K751" s="20"/>
      <c r="L751" s="9">
        <f t="shared" si="162"/>
        <v>0</v>
      </c>
      <c r="M751" s="9"/>
      <c r="N751" s="9"/>
      <c r="O751" s="9">
        <f t="shared" si="163"/>
        <v>3800000</v>
      </c>
      <c r="P751" s="9">
        <v>3800000</v>
      </c>
      <c r="Q751" s="9"/>
      <c r="R751" s="9">
        <f t="shared" si="164"/>
        <v>0</v>
      </c>
      <c r="S751" s="9"/>
      <c r="T751" s="9"/>
      <c r="U751" s="9">
        <f t="shared" si="165"/>
        <v>0</v>
      </c>
      <c r="V751" s="9"/>
      <c r="W751" s="9"/>
      <c r="X751" s="9">
        <f t="shared" si="166"/>
        <v>0</v>
      </c>
      <c r="Y751" s="9"/>
      <c r="Z751" s="9"/>
      <c r="AA751" s="10">
        <f t="shared" si="167"/>
        <v>0</v>
      </c>
      <c r="AB751" s="11">
        <v>45769</v>
      </c>
    </row>
    <row r="752" spans="1:28" ht="15.75" hidden="1" x14ac:dyDescent="0.25">
      <c r="A752" s="32">
        <v>45769</v>
      </c>
      <c r="B752" s="33" t="s">
        <v>216</v>
      </c>
      <c r="C752" s="33"/>
      <c r="D752" s="33" t="s">
        <v>31</v>
      </c>
      <c r="E752" s="33" t="s">
        <v>166</v>
      </c>
      <c r="F752" s="33">
        <v>4</v>
      </c>
      <c r="G752" s="33" t="s">
        <v>23</v>
      </c>
      <c r="H752" s="33">
        <v>400000</v>
      </c>
      <c r="I752" s="20">
        <f t="shared" si="161"/>
        <v>1600000</v>
      </c>
      <c r="J752" s="37" t="s">
        <v>240</v>
      </c>
      <c r="K752" s="20"/>
      <c r="L752" s="9">
        <f t="shared" si="162"/>
        <v>0</v>
      </c>
      <c r="M752" s="9"/>
      <c r="N752" s="9"/>
      <c r="O752" s="9">
        <f t="shared" si="163"/>
        <v>1600000</v>
      </c>
      <c r="P752" s="9">
        <v>1600000</v>
      </c>
      <c r="Q752" s="9"/>
      <c r="R752" s="9">
        <f t="shared" si="164"/>
        <v>0</v>
      </c>
      <c r="S752" s="9"/>
      <c r="T752" s="9"/>
      <c r="U752" s="9">
        <f t="shared" si="165"/>
        <v>0</v>
      </c>
      <c r="V752" s="9"/>
      <c r="W752" s="9"/>
      <c r="X752" s="9">
        <f t="shared" si="166"/>
        <v>0</v>
      </c>
      <c r="Y752" s="9"/>
      <c r="Z752" s="9"/>
      <c r="AA752" s="10">
        <f t="shared" si="167"/>
        <v>0</v>
      </c>
      <c r="AB752" s="11">
        <v>45769</v>
      </c>
    </row>
    <row r="753" spans="1:28" ht="15.75" hidden="1" x14ac:dyDescent="0.25">
      <c r="A753" s="39">
        <v>45770</v>
      </c>
      <c r="B753" s="35" t="s">
        <v>186</v>
      </c>
      <c r="C753" s="35"/>
      <c r="D753" s="35" t="s">
        <v>31</v>
      </c>
      <c r="E753" s="35" t="s">
        <v>64</v>
      </c>
      <c r="F753" s="35">
        <v>12</v>
      </c>
      <c r="G753" s="35" t="s">
        <v>33</v>
      </c>
      <c r="H753" s="35">
        <v>140000</v>
      </c>
      <c r="I753" s="20">
        <f t="shared" si="161"/>
        <v>1680000</v>
      </c>
      <c r="J753" s="41" t="s">
        <v>241</v>
      </c>
      <c r="K753" s="20"/>
      <c r="L753" s="9">
        <f t="shared" si="162"/>
        <v>1680000</v>
      </c>
      <c r="M753" s="9">
        <v>1680000</v>
      </c>
      <c r="N753" s="9"/>
      <c r="O753" s="9">
        <f t="shared" si="163"/>
        <v>0</v>
      </c>
      <c r="P753" s="9"/>
      <c r="Q753" s="9"/>
      <c r="R753" s="9">
        <f t="shared" si="164"/>
        <v>0</v>
      </c>
      <c r="S753" s="9"/>
      <c r="T753" s="9"/>
      <c r="U753" s="9">
        <f t="shared" si="165"/>
        <v>0</v>
      </c>
      <c r="V753" s="9"/>
      <c r="W753" s="9"/>
      <c r="X753" s="9">
        <f t="shared" si="166"/>
        <v>0</v>
      </c>
      <c r="Y753" s="9"/>
      <c r="Z753" s="9"/>
      <c r="AA753" s="10">
        <f t="shared" si="167"/>
        <v>0</v>
      </c>
      <c r="AB753" s="11">
        <v>45770</v>
      </c>
    </row>
    <row r="754" spans="1:28" ht="15.75" hidden="1" x14ac:dyDescent="0.25">
      <c r="A754" s="39">
        <v>45770</v>
      </c>
      <c r="B754" s="33" t="s">
        <v>597</v>
      </c>
      <c r="C754" s="33"/>
      <c r="D754" s="33" t="s">
        <v>223</v>
      </c>
      <c r="E754" s="33" t="s">
        <v>213</v>
      </c>
      <c r="F754" s="33">
        <v>500</v>
      </c>
      <c r="G754" s="33" t="s">
        <v>29</v>
      </c>
      <c r="H754" s="33">
        <v>2630</v>
      </c>
      <c r="I754" s="20">
        <f t="shared" si="161"/>
        <v>1315000</v>
      </c>
      <c r="J754" s="37" t="s">
        <v>240</v>
      </c>
      <c r="K754" s="20"/>
      <c r="L754" s="9">
        <f t="shared" si="162"/>
        <v>0</v>
      </c>
      <c r="M754" s="9"/>
      <c r="N754" s="9"/>
      <c r="O754" s="9">
        <f t="shared" si="163"/>
        <v>1315000</v>
      </c>
      <c r="P754" s="9">
        <v>1315000</v>
      </c>
      <c r="Q754" s="9"/>
      <c r="R754" s="9">
        <f t="shared" si="164"/>
        <v>0</v>
      </c>
      <c r="S754" s="9"/>
      <c r="T754" s="9"/>
      <c r="U754" s="9">
        <f t="shared" si="165"/>
        <v>0</v>
      </c>
      <c r="V754" s="9"/>
      <c r="W754" s="9"/>
      <c r="X754" s="9">
        <f t="shared" si="166"/>
        <v>0</v>
      </c>
      <c r="Y754" s="9"/>
      <c r="Z754" s="9"/>
      <c r="AA754" s="10">
        <f t="shared" si="167"/>
        <v>0</v>
      </c>
      <c r="AB754" s="11">
        <v>45769</v>
      </c>
    </row>
    <row r="755" spans="1:28" ht="15.75" hidden="1" x14ac:dyDescent="0.25">
      <c r="A755" s="39">
        <v>45770</v>
      </c>
      <c r="B755" s="33" t="s">
        <v>459</v>
      </c>
      <c r="C755" s="33"/>
      <c r="D755" s="33" t="s">
        <v>223</v>
      </c>
      <c r="E755" s="33" t="s">
        <v>203</v>
      </c>
      <c r="F755" s="33">
        <v>28.6</v>
      </c>
      <c r="G755" s="33" t="s">
        <v>51</v>
      </c>
      <c r="H755" s="33">
        <v>47000</v>
      </c>
      <c r="I755" s="20">
        <f t="shared" si="161"/>
        <v>1344200</v>
      </c>
      <c r="J755" s="37" t="s">
        <v>240</v>
      </c>
      <c r="K755" s="20"/>
      <c r="L755" s="9">
        <f t="shared" si="162"/>
        <v>0</v>
      </c>
      <c r="M755" s="9"/>
      <c r="N755" s="9"/>
      <c r="O755" s="9">
        <f t="shared" si="163"/>
        <v>1344200</v>
      </c>
      <c r="P755" s="9">
        <v>1344200</v>
      </c>
      <c r="Q755" s="9"/>
      <c r="R755" s="9">
        <f t="shared" si="164"/>
        <v>0</v>
      </c>
      <c r="S755" s="9"/>
      <c r="T755" s="9"/>
      <c r="U755" s="9">
        <f t="shared" si="165"/>
        <v>0</v>
      </c>
      <c r="V755" s="9"/>
      <c r="W755" s="9"/>
      <c r="X755" s="9">
        <f t="shared" si="166"/>
        <v>0</v>
      </c>
      <c r="Y755" s="9"/>
      <c r="Z755" s="9"/>
      <c r="AA755" s="10">
        <f t="shared" si="167"/>
        <v>0</v>
      </c>
      <c r="AB755" s="11">
        <v>45768</v>
      </c>
    </row>
    <row r="756" spans="1:28" ht="15.75" hidden="1" x14ac:dyDescent="0.25">
      <c r="A756" s="39">
        <v>45770</v>
      </c>
      <c r="B756" s="33" t="s">
        <v>663</v>
      </c>
      <c r="C756" s="33"/>
      <c r="D756" s="33" t="s">
        <v>41</v>
      </c>
      <c r="E756" s="33" t="s">
        <v>86</v>
      </c>
      <c r="F756" s="33">
        <v>50</v>
      </c>
      <c r="G756" s="33" t="s">
        <v>51</v>
      </c>
      <c r="H756" s="33">
        <v>95400</v>
      </c>
      <c r="I756" s="20">
        <f t="shared" si="161"/>
        <v>4770000</v>
      </c>
      <c r="J756" s="41" t="s">
        <v>240</v>
      </c>
      <c r="K756" s="20"/>
      <c r="L756" s="9">
        <f t="shared" si="162"/>
        <v>0</v>
      </c>
      <c r="M756" s="9"/>
      <c r="N756" s="9"/>
      <c r="O756" s="9">
        <f t="shared" si="163"/>
        <v>4770000</v>
      </c>
      <c r="P756" s="9">
        <v>2536000</v>
      </c>
      <c r="Q756" s="9">
        <v>2234000</v>
      </c>
      <c r="R756" s="9">
        <f t="shared" si="164"/>
        <v>0</v>
      </c>
      <c r="S756" s="9"/>
      <c r="T756" s="9"/>
      <c r="U756" s="9">
        <f t="shared" si="165"/>
        <v>0</v>
      </c>
      <c r="V756" s="9"/>
      <c r="W756" s="9"/>
      <c r="X756" s="9">
        <f t="shared" si="166"/>
        <v>0</v>
      </c>
      <c r="Y756" s="9"/>
      <c r="Z756" s="9"/>
      <c r="AA756" s="10">
        <f t="shared" si="167"/>
        <v>0</v>
      </c>
      <c r="AB756" s="11">
        <v>45768</v>
      </c>
    </row>
    <row r="757" spans="1:28" ht="15.75" hidden="1" x14ac:dyDescent="0.25">
      <c r="A757" s="39">
        <v>45770</v>
      </c>
      <c r="B757" s="33" t="s">
        <v>231</v>
      </c>
      <c r="C757" s="33"/>
      <c r="D757" s="33"/>
      <c r="E757" s="33" t="s">
        <v>203</v>
      </c>
      <c r="F757" s="33">
        <v>14.1</v>
      </c>
      <c r="G757" s="33" t="s">
        <v>51</v>
      </c>
      <c r="H757" s="33"/>
      <c r="I757" s="20">
        <f t="shared" si="161"/>
        <v>0</v>
      </c>
      <c r="J757" s="34" t="s">
        <v>26</v>
      </c>
      <c r="K757" s="20"/>
      <c r="L757" s="9">
        <f t="shared" si="162"/>
        <v>0</v>
      </c>
      <c r="M757" s="9"/>
      <c r="N757" s="9"/>
      <c r="O757" s="9">
        <f t="shared" si="163"/>
        <v>0</v>
      </c>
      <c r="P757" s="9"/>
      <c r="Q757" s="9"/>
      <c r="R757" s="9">
        <f t="shared" si="164"/>
        <v>0</v>
      </c>
      <c r="S757" s="9"/>
      <c r="T757" s="9"/>
      <c r="U757" s="9">
        <f t="shared" si="165"/>
        <v>0</v>
      </c>
      <c r="V757" s="9"/>
      <c r="W757" s="9"/>
      <c r="X757" s="9">
        <f t="shared" si="166"/>
        <v>0</v>
      </c>
      <c r="Y757" s="9"/>
      <c r="Z757" s="9"/>
      <c r="AA757" s="10">
        <f t="shared" si="167"/>
        <v>0</v>
      </c>
      <c r="AB757" s="11"/>
    </row>
    <row r="758" spans="1:28" ht="15.75" hidden="1" x14ac:dyDescent="0.25">
      <c r="A758" s="39">
        <v>45770</v>
      </c>
      <c r="B758" s="33" t="s">
        <v>231</v>
      </c>
      <c r="C758" s="33"/>
      <c r="D758" s="33"/>
      <c r="E758" s="33" t="s">
        <v>85</v>
      </c>
      <c r="F758" s="33">
        <v>32.5</v>
      </c>
      <c r="G758" s="33" t="s">
        <v>51</v>
      </c>
      <c r="H758" s="33"/>
      <c r="I758" s="20">
        <f t="shared" si="161"/>
        <v>0</v>
      </c>
      <c r="J758" s="34" t="s">
        <v>26</v>
      </c>
      <c r="K758" s="20"/>
      <c r="L758" s="9">
        <f t="shared" si="162"/>
        <v>0</v>
      </c>
      <c r="M758" s="9"/>
      <c r="N758" s="9"/>
      <c r="O758" s="9">
        <f t="shared" si="163"/>
        <v>0</v>
      </c>
      <c r="P758" s="9"/>
      <c r="Q758" s="9"/>
      <c r="R758" s="9">
        <f t="shared" si="164"/>
        <v>0</v>
      </c>
      <c r="S758" s="9"/>
      <c r="T758" s="9"/>
      <c r="U758" s="9">
        <f t="shared" si="165"/>
        <v>0</v>
      </c>
      <c r="V758" s="9"/>
      <c r="W758" s="9"/>
      <c r="X758" s="9">
        <f t="shared" si="166"/>
        <v>0</v>
      </c>
      <c r="Y758" s="9"/>
      <c r="Z758" s="9"/>
      <c r="AA758" s="10">
        <f t="shared" si="167"/>
        <v>0</v>
      </c>
      <c r="AB758" s="11"/>
    </row>
    <row r="759" spans="1:28" ht="15.75" hidden="1" x14ac:dyDescent="0.25">
      <c r="A759" s="39">
        <v>45770</v>
      </c>
      <c r="B759" s="33" t="s">
        <v>231</v>
      </c>
      <c r="C759" s="33"/>
      <c r="D759" s="33"/>
      <c r="E759" s="33" t="s">
        <v>567</v>
      </c>
      <c r="F759" s="33">
        <v>29.7</v>
      </c>
      <c r="G759" s="33" t="s">
        <v>51</v>
      </c>
      <c r="H759" s="33"/>
      <c r="I759" s="20">
        <f t="shared" si="161"/>
        <v>0</v>
      </c>
      <c r="J759" s="34" t="s">
        <v>26</v>
      </c>
      <c r="K759" s="20"/>
      <c r="L759" s="9">
        <f t="shared" si="162"/>
        <v>0</v>
      </c>
      <c r="M759" s="9"/>
      <c r="N759" s="9"/>
      <c r="O759" s="9">
        <f t="shared" si="163"/>
        <v>0</v>
      </c>
      <c r="P759" s="9"/>
      <c r="Q759" s="9"/>
      <c r="R759" s="9">
        <f t="shared" si="164"/>
        <v>0</v>
      </c>
      <c r="S759" s="9"/>
      <c r="T759" s="9"/>
      <c r="U759" s="9">
        <f t="shared" si="165"/>
        <v>0</v>
      </c>
      <c r="V759" s="9"/>
      <c r="W759" s="9"/>
      <c r="X759" s="9">
        <f t="shared" si="166"/>
        <v>0</v>
      </c>
      <c r="Y759" s="9"/>
      <c r="Z759" s="9"/>
      <c r="AA759" s="10">
        <f t="shared" si="167"/>
        <v>0</v>
      </c>
      <c r="AB759" s="11"/>
    </row>
    <row r="760" spans="1:28" ht="15.75" hidden="1" x14ac:dyDescent="0.25">
      <c r="A760" s="39">
        <v>45770</v>
      </c>
      <c r="B760" s="33" t="s">
        <v>231</v>
      </c>
      <c r="C760" s="33"/>
      <c r="D760" s="33"/>
      <c r="E760" s="33" t="s">
        <v>203</v>
      </c>
      <c r="F760" s="33">
        <v>14</v>
      </c>
      <c r="G760" s="33" t="s">
        <v>51</v>
      </c>
      <c r="H760" s="33"/>
      <c r="I760" s="20">
        <f t="shared" si="161"/>
        <v>0</v>
      </c>
      <c r="J760" s="34" t="s">
        <v>26</v>
      </c>
      <c r="K760" s="20"/>
      <c r="L760" s="9">
        <f t="shared" si="162"/>
        <v>0</v>
      </c>
      <c r="M760" s="9"/>
      <c r="N760" s="9"/>
      <c r="O760" s="9">
        <f t="shared" si="163"/>
        <v>0</v>
      </c>
      <c r="P760" s="9"/>
      <c r="Q760" s="9"/>
      <c r="R760" s="9">
        <f t="shared" si="164"/>
        <v>0</v>
      </c>
      <c r="S760" s="9"/>
      <c r="T760" s="9"/>
      <c r="U760" s="9">
        <f t="shared" si="165"/>
        <v>0</v>
      </c>
      <c r="V760" s="9"/>
      <c r="W760" s="9"/>
      <c r="X760" s="9">
        <f t="shared" si="166"/>
        <v>0</v>
      </c>
      <c r="Y760" s="9"/>
      <c r="Z760" s="9"/>
      <c r="AA760" s="10">
        <f t="shared" si="167"/>
        <v>0</v>
      </c>
      <c r="AB760" s="11"/>
    </row>
    <row r="761" spans="1:28" ht="15.75" hidden="1" x14ac:dyDescent="0.25">
      <c r="A761" s="39">
        <v>45770</v>
      </c>
      <c r="B761" s="33" t="s">
        <v>231</v>
      </c>
      <c r="C761" s="33"/>
      <c r="D761" s="33"/>
      <c r="E761" s="33" t="s">
        <v>143</v>
      </c>
      <c r="F761" s="33">
        <v>25.3</v>
      </c>
      <c r="G761" s="33" t="s">
        <v>51</v>
      </c>
      <c r="H761" s="33"/>
      <c r="I761" s="20">
        <f t="shared" si="161"/>
        <v>0</v>
      </c>
      <c r="J761" s="34" t="s">
        <v>26</v>
      </c>
      <c r="K761" s="20"/>
      <c r="L761" s="9">
        <f t="shared" si="162"/>
        <v>0</v>
      </c>
      <c r="M761" s="9"/>
      <c r="N761" s="9"/>
      <c r="O761" s="9">
        <f t="shared" si="163"/>
        <v>0</v>
      </c>
      <c r="P761" s="9"/>
      <c r="Q761" s="9"/>
      <c r="R761" s="9">
        <f t="shared" si="164"/>
        <v>0</v>
      </c>
      <c r="S761" s="9"/>
      <c r="T761" s="9"/>
      <c r="U761" s="9">
        <f t="shared" si="165"/>
        <v>0</v>
      </c>
      <c r="V761" s="9"/>
      <c r="W761" s="9"/>
      <c r="X761" s="9">
        <f t="shared" si="166"/>
        <v>0</v>
      </c>
      <c r="Y761" s="9"/>
      <c r="Z761" s="9"/>
      <c r="AA761" s="10">
        <f t="shared" si="167"/>
        <v>0</v>
      </c>
      <c r="AB761" s="11"/>
    </row>
    <row r="762" spans="1:28" ht="15.75" hidden="1" x14ac:dyDescent="0.25">
      <c r="A762" s="39">
        <v>45770</v>
      </c>
      <c r="B762" s="33" t="s">
        <v>883</v>
      </c>
      <c r="C762" s="33"/>
      <c r="D762" s="33" t="s">
        <v>31</v>
      </c>
      <c r="E762" s="33" t="s">
        <v>110</v>
      </c>
      <c r="F762" s="33">
        <v>400</v>
      </c>
      <c r="G762" s="33" t="s">
        <v>29</v>
      </c>
      <c r="H762" s="33">
        <v>1900</v>
      </c>
      <c r="I762" s="20">
        <f t="shared" si="161"/>
        <v>760000</v>
      </c>
      <c r="J762" s="37" t="s">
        <v>240</v>
      </c>
      <c r="K762" s="20"/>
      <c r="L762" s="9">
        <f t="shared" si="162"/>
        <v>0</v>
      </c>
      <c r="M762" s="9"/>
      <c r="N762" s="9"/>
      <c r="O762" s="9">
        <f t="shared" si="163"/>
        <v>760000</v>
      </c>
      <c r="P762" s="9">
        <v>760000</v>
      </c>
      <c r="Q762" s="9"/>
      <c r="R762" s="9">
        <f t="shared" si="164"/>
        <v>0</v>
      </c>
      <c r="S762" s="9"/>
      <c r="T762" s="9"/>
      <c r="U762" s="9">
        <f t="shared" si="165"/>
        <v>0</v>
      </c>
      <c r="V762" s="9"/>
      <c r="W762" s="9"/>
      <c r="X762" s="9">
        <f t="shared" si="166"/>
        <v>0</v>
      </c>
      <c r="Y762" s="9"/>
      <c r="Z762" s="9"/>
      <c r="AA762" s="10">
        <f t="shared" si="167"/>
        <v>0</v>
      </c>
      <c r="AB762" s="11">
        <v>45768</v>
      </c>
    </row>
    <row r="763" spans="1:28" ht="15.75" hidden="1" x14ac:dyDescent="0.25">
      <c r="A763" s="39">
        <v>45770</v>
      </c>
      <c r="B763" s="33" t="s">
        <v>927</v>
      </c>
      <c r="C763" s="33"/>
      <c r="D763" s="33" t="s">
        <v>31</v>
      </c>
      <c r="E763" s="33" t="s">
        <v>50</v>
      </c>
      <c r="F763" s="33">
        <v>1</v>
      </c>
      <c r="G763" s="33" t="s">
        <v>51</v>
      </c>
      <c r="H763" s="33">
        <v>170000</v>
      </c>
      <c r="I763" s="20">
        <f t="shared" si="161"/>
        <v>170000</v>
      </c>
      <c r="J763" s="37" t="s">
        <v>241</v>
      </c>
      <c r="K763" s="20"/>
      <c r="L763" s="9">
        <f t="shared" si="162"/>
        <v>170000</v>
      </c>
      <c r="M763" s="9">
        <v>170000</v>
      </c>
      <c r="N763" s="9"/>
      <c r="O763" s="9">
        <f t="shared" si="163"/>
        <v>0</v>
      </c>
      <c r="P763" s="9"/>
      <c r="Q763" s="9"/>
      <c r="R763" s="9">
        <f t="shared" si="164"/>
        <v>0</v>
      </c>
      <c r="S763" s="9"/>
      <c r="T763" s="9"/>
      <c r="U763" s="9">
        <f t="shared" si="165"/>
        <v>0</v>
      </c>
      <c r="V763" s="9"/>
      <c r="W763" s="9"/>
      <c r="X763" s="9">
        <f t="shared" si="166"/>
        <v>0</v>
      </c>
      <c r="Y763" s="9"/>
      <c r="Z763" s="9"/>
      <c r="AA763" s="10">
        <f t="shared" si="167"/>
        <v>0</v>
      </c>
      <c r="AB763" s="11">
        <v>45770</v>
      </c>
    </row>
    <row r="764" spans="1:28" ht="15.75" hidden="1" x14ac:dyDescent="0.25">
      <c r="A764" s="39">
        <v>45770</v>
      </c>
      <c r="B764" s="33" t="s">
        <v>505</v>
      </c>
      <c r="C764" s="33"/>
      <c r="D764" s="33" t="s">
        <v>31</v>
      </c>
      <c r="E764" s="33" t="s">
        <v>423</v>
      </c>
      <c r="F764" s="33">
        <v>32.700000000000003</v>
      </c>
      <c r="G764" s="33" t="s">
        <v>51</v>
      </c>
      <c r="H764" s="33">
        <v>46000</v>
      </c>
      <c r="I764" s="20">
        <f t="shared" si="161"/>
        <v>1504200.0000000002</v>
      </c>
      <c r="J764" s="37" t="s">
        <v>241</v>
      </c>
      <c r="K764" s="20"/>
      <c r="L764" s="9">
        <f t="shared" si="162"/>
        <v>0</v>
      </c>
      <c r="M764" s="9"/>
      <c r="N764" s="9"/>
      <c r="O764" s="9">
        <f t="shared" si="163"/>
        <v>0</v>
      </c>
      <c r="P764" s="9"/>
      <c r="Q764" s="9"/>
      <c r="R764" s="9">
        <f t="shared" si="164"/>
        <v>0</v>
      </c>
      <c r="S764" s="9"/>
      <c r="T764" s="9"/>
      <c r="U764" s="9">
        <f t="shared" si="165"/>
        <v>1504200</v>
      </c>
      <c r="V764" s="9">
        <v>1504200</v>
      </c>
      <c r="W764" s="9"/>
      <c r="X764" s="9">
        <f t="shared" si="166"/>
        <v>0</v>
      </c>
      <c r="Y764" s="9"/>
      <c r="Z764" s="9"/>
      <c r="AA764" s="10">
        <f t="shared" si="167"/>
        <v>2.3283064365386963E-10</v>
      </c>
      <c r="AB764" s="11">
        <v>45770</v>
      </c>
    </row>
    <row r="765" spans="1:28" ht="15.75" hidden="1" x14ac:dyDescent="0.25">
      <c r="A765" s="39">
        <v>45770</v>
      </c>
      <c r="B765" s="33" t="s">
        <v>201</v>
      </c>
      <c r="C765" s="33"/>
      <c r="D765" s="33" t="s">
        <v>31</v>
      </c>
      <c r="E765" s="33" t="s">
        <v>64</v>
      </c>
      <c r="F765" s="33">
        <v>100</v>
      </c>
      <c r="G765" s="33" t="s">
        <v>33</v>
      </c>
      <c r="H765" s="33">
        <v>148000</v>
      </c>
      <c r="I765" s="20">
        <f t="shared" si="161"/>
        <v>14800000</v>
      </c>
      <c r="J765" s="34" t="s">
        <v>26</v>
      </c>
      <c r="K765" s="20"/>
      <c r="L765" s="9">
        <f t="shared" si="162"/>
        <v>0</v>
      </c>
      <c r="M765" s="9"/>
      <c r="N765" s="9"/>
      <c r="O765" s="9">
        <f t="shared" si="163"/>
        <v>0</v>
      </c>
      <c r="P765" s="9"/>
      <c r="Q765" s="9"/>
      <c r="R765" s="9">
        <f t="shared" si="164"/>
        <v>0</v>
      </c>
      <c r="S765" s="9"/>
      <c r="T765" s="9"/>
      <c r="U765" s="9">
        <f t="shared" si="165"/>
        <v>0</v>
      </c>
      <c r="V765" s="9"/>
      <c r="W765" s="9"/>
      <c r="X765" s="9">
        <f t="shared" si="166"/>
        <v>0</v>
      </c>
      <c r="Y765" s="9"/>
      <c r="Z765" s="9"/>
      <c r="AA765" s="10">
        <f t="shared" si="167"/>
        <v>14800000</v>
      </c>
      <c r="AB765" s="11"/>
    </row>
    <row r="766" spans="1:28" ht="15.75" hidden="1" x14ac:dyDescent="0.25">
      <c r="A766" s="39">
        <v>45770</v>
      </c>
      <c r="B766" s="33" t="s">
        <v>253</v>
      </c>
      <c r="C766" s="33"/>
      <c r="D766" s="33" t="s">
        <v>41</v>
      </c>
      <c r="E766" s="33" t="s">
        <v>158</v>
      </c>
      <c r="F766" s="33">
        <v>1100</v>
      </c>
      <c r="G766" s="33" t="s">
        <v>29</v>
      </c>
      <c r="H766" s="33">
        <v>3430</v>
      </c>
      <c r="I766" s="20">
        <f t="shared" si="161"/>
        <v>3773000</v>
      </c>
      <c r="J766" s="37" t="s">
        <v>240</v>
      </c>
      <c r="K766" s="20"/>
      <c r="L766" s="9">
        <f t="shared" si="162"/>
        <v>0</v>
      </c>
      <c r="M766" s="9"/>
      <c r="N766" s="9"/>
      <c r="O766" s="9">
        <f t="shared" si="163"/>
        <v>0</v>
      </c>
      <c r="P766" s="9"/>
      <c r="Q766" s="9"/>
      <c r="R766" s="9">
        <f t="shared" si="164"/>
        <v>3773000</v>
      </c>
      <c r="S766" s="9">
        <v>3773000</v>
      </c>
      <c r="T766" s="9"/>
      <c r="U766" s="9">
        <f t="shared" si="165"/>
        <v>0</v>
      </c>
      <c r="V766" s="9"/>
      <c r="W766" s="9"/>
      <c r="X766" s="9">
        <f t="shared" si="166"/>
        <v>0</v>
      </c>
      <c r="Y766" s="9"/>
      <c r="Z766" s="9"/>
      <c r="AA766" s="10">
        <f t="shared" si="167"/>
        <v>0</v>
      </c>
      <c r="AB766" s="11">
        <v>45770</v>
      </c>
    </row>
    <row r="767" spans="1:28" ht="15.75" hidden="1" x14ac:dyDescent="0.25">
      <c r="A767" s="39">
        <v>45770</v>
      </c>
      <c r="B767" s="33" t="s">
        <v>96</v>
      </c>
      <c r="C767" s="33"/>
      <c r="D767" s="33" t="s">
        <v>41</v>
      </c>
      <c r="E767" s="33" t="s">
        <v>213</v>
      </c>
      <c r="F767" s="33">
        <v>500</v>
      </c>
      <c r="G767" s="33" t="s">
        <v>29</v>
      </c>
      <c r="H767" s="33">
        <v>2630</v>
      </c>
      <c r="I767" s="20">
        <f t="shared" si="161"/>
        <v>1315000</v>
      </c>
      <c r="J767" s="34" t="s">
        <v>26</v>
      </c>
      <c r="K767" s="20"/>
      <c r="L767" s="9">
        <f t="shared" si="162"/>
        <v>0</v>
      </c>
      <c r="M767" s="9"/>
      <c r="N767" s="9"/>
      <c r="O767" s="9">
        <f t="shared" si="163"/>
        <v>0</v>
      </c>
      <c r="P767" s="9"/>
      <c r="Q767" s="9"/>
      <c r="R767" s="9">
        <f t="shared" si="164"/>
        <v>0</v>
      </c>
      <c r="S767" s="9"/>
      <c r="T767" s="9"/>
      <c r="U767" s="9">
        <f t="shared" si="165"/>
        <v>0</v>
      </c>
      <c r="V767" s="9"/>
      <c r="W767" s="9"/>
      <c r="X767" s="9">
        <f t="shared" si="166"/>
        <v>0</v>
      </c>
      <c r="Y767" s="9"/>
      <c r="Z767" s="9"/>
      <c r="AA767" s="10">
        <f t="shared" si="167"/>
        <v>1315000</v>
      </c>
      <c r="AB767" s="11"/>
    </row>
    <row r="768" spans="1:28" ht="15.75" hidden="1" x14ac:dyDescent="0.25">
      <c r="A768" s="39">
        <v>45770</v>
      </c>
      <c r="B768" s="33" t="s">
        <v>253</v>
      </c>
      <c r="C768" s="33"/>
      <c r="D768" s="33" t="s">
        <v>41</v>
      </c>
      <c r="E768" s="33" t="s">
        <v>646</v>
      </c>
      <c r="F768" s="33">
        <v>200</v>
      </c>
      <c r="G768" s="33" t="s">
        <v>29</v>
      </c>
      <c r="H768" s="33">
        <v>2720</v>
      </c>
      <c r="I768" s="20">
        <f t="shared" si="161"/>
        <v>544000</v>
      </c>
      <c r="J768" s="34" t="s">
        <v>26</v>
      </c>
      <c r="K768" s="20"/>
      <c r="L768" s="9">
        <f t="shared" si="162"/>
        <v>0</v>
      </c>
      <c r="M768" s="9"/>
      <c r="N768" s="9"/>
      <c r="O768" s="9">
        <f t="shared" si="163"/>
        <v>0</v>
      </c>
      <c r="P768" s="9"/>
      <c r="Q768" s="9"/>
      <c r="R768" s="9">
        <f t="shared" si="164"/>
        <v>0</v>
      </c>
      <c r="S768" s="9"/>
      <c r="T768" s="9"/>
      <c r="U768" s="9">
        <f t="shared" si="165"/>
        <v>0</v>
      </c>
      <c r="V768" s="9"/>
      <c r="W768" s="9"/>
      <c r="X768" s="9">
        <f t="shared" si="166"/>
        <v>0</v>
      </c>
      <c r="Y768" s="9"/>
      <c r="Z768" s="9"/>
      <c r="AA768" s="10">
        <f t="shared" si="167"/>
        <v>544000</v>
      </c>
      <c r="AB768" s="11"/>
    </row>
    <row r="769" spans="1:28" ht="15.75" hidden="1" x14ac:dyDescent="0.25">
      <c r="A769" s="39">
        <v>45770</v>
      </c>
      <c r="B769" s="33" t="s">
        <v>53</v>
      </c>
      <c r="C769" s="33"/>
      <c r="D769" s="33" t="s">
        <v>31</v>
      </c>
      <c r="E769" s="33" t="s">
        <v>95</v>
      </c>
      <c r="F769" s="33">
        <v>3000</v>
      </c>
      <c r="G769" s="33" t="s">
        <v>29</v>
      </c>
      <c r="H769" s="33">
        <v>3800</v>
      </c>
      <c r="I769" s="20">
        <f t="shared" si="161"/>
        <v>11400000</v>
      </c>
      <c r="J769" s="34" t="s">
        <v>26</v>
      </c>
      <c r="K769" s="20"/>
      <c r="L769" s="9">
        <f t="shared" si="162"/>
        <v>0</v>
      </c>
      <c r="M769" s="9"/>
      <c r="N769" s="9"/>
      <c r="O769" s="9">
        <f t="shared" si="163"/>
        <v>0</v>
      </c>
      <c r="P769" s="9"/>
      <c r="Q769" s="9"/>
      <c r="R769" s="9">
        <f t="shared" si="164"/>
        <v>0</v>
      </c>
      <c r="S769" s="9"/>
      <c r="T769" s="9"/>
      <c r="U769" s="9">
        <f t="shared" si="165"/>
        <v>0</v>
      </c>
      <c r="V769" s="9"/>
      <c r="W769" s="9"/>
      <c r="X769" s="9">
        <f t="shared" si="166"/>
        <v>0</v>
      </c>
      <c r="Y769" s="9"/>
      <c r="Z769" s="9"/>
      <c r="AA769" s="10">
        <f t="shared" si="167"/>
        <v>11400000</v>
      </c>
      <c r="AB769" s="11"/>
    </row>
    <row r="770" spans="1:28" ht="15.75" hidden="1" x14ac:dyDescent="0.25">
      <c r="A770" s="39">
        <v>45770</v>
      </c>
      <c r="B770" s="33" t="s">
        <v>313</v>
      </c>
      <c r="C770" s="33"/>
      <c r="D770" s="33" t="s">
        <v>31</v>
      </c>
      <c r="E770" s="33" t="s">
        <v>64</v>
      </c>
      <c r="F770" s="33">
        <v>20</v>
      </c>
      <c r="G770" s="33" t="s">
        <v>33</v>
      </c>
      <c r="H770" s="33">
        <v>150000</v>
      </c>
      <c r="I770" s="20">
        <f t="shared" si="161"/>
        <v>3000000</v>
      </c>
      <c r="J770" s="37" t="s">
        <v>240</v>
      </c>
      <c r="K770" s="20"/>
      <c r="L770" s="9">
        <f t="shared" si="162"/>
        <v>0</v>
      </c>
      <c r="M770" s="9"/>
      <c r="N770" s="9"/>
      <c r="O770" s="9">
        <f t="shared" si="163"/>
        <v>3000000</v>
      </c>
      <c r="P770" s="9">
        <v>3000000</v>
      </c>
      <c r="Q770" s="9"/>
      <c r="R770" s="9">
        <f t="shared" si="164"/>
        <v>0</v>
      </c>
      <c r="S770" s="9"/>
      <c r="T770" s="9"/>
      <c r="U770" s="9">
        <f t="shared" si="165"/>
        <v>0</v>
      </c>
      <c r="V770" s="9"/>
      <c r="W770" s="9"/>
      <c r="X770" s="9">
        <f t="shared" si="166"/>
        <v>0</v>
      </c>
      <c r="Y770" s="9"/>
      <c r="Z770" s="9"/>
      <c r="AA770" s="10">
        <f t="shared" si="167"/>
        <v>0</v>
      </c>
      <c r="AB770" s="11">
        <v>45769</v>
      </c>
    </row>
    <row r="771" spans="1:28" ht="15.75" hidden="1" x14ac:dyDescent="0.25">
      <c r="A771" s="39">
        <v>45770</v>
      </c>
      <c r="B771" s="33" t="s">
        <v>313</v>
      </c>
      <c r="C771" s="33"/>
      <c r="D771" s="33" t="s">
        <v>31</v>
      </c>
      <c r="E771" s="33" t="s">
        <v>166</v>
      </c>
      <c r="F771" s="33">
        <v>1</v>
      </c>
      <c r="G771" s="33" t="s">
        <v>23</v>
      </c>
      <c r="H771" s="33">
        <v>400000</v>
      </c>
      <c r="I771" s="20">
        <f t="shared" si="161"/>
        <v>400000</v>
      </c>
      <c r="J771" s="37" t="s">
        <v>240</v>
      </c>
      <c r="K771" s="20"/>
      <c r="L771" s="9">
        <f t="shared" si="162"/>
        <v>0</v>
      </c>
      <c r="M771" s="9"/>
      <c r="N771" s="9"/>
      <c r="O771" s="9">
        <f t="shared" si="163"/>
        <v>400000</v>
      </c>
      <c r="P771" s="9">
        <v>400000</v>
      </c>
      <c r="Q771" s="9"/>
      <c r="R771" s="9">
        <f t="shared" si="164"/>
        <v>0</v>
      </c>
      <c r="S771" s="9"/>
      <c r="T771" s="9"/>
      <c r="U771" s="9">
        <f t="shared" si="165"/>
        <v>0</v>
      </c>
      <c r="V771" s="9"/>
      <c r="W771" s="9"/>
      <c r="X771" s="9">
        <f t="shared" si="166"/>
        <v>0</v>
      </c>
      <c r="Y771" s="9"/>
      <c r="Z771" s="9"/>
      <c r="AA771" s="10">
        <f t="shared" si="167"/>
        <v>0</v>
      </c>
      <c r="AB771" s="11">
        <v>45769</v>
      </c>
    </row>
    <row r="772" spans="1:28" ht="15.75" hidden="1" x14ac:dyDescent="0.25">
      <c r="A772" s="39">
        <v>45770</v>
      </c>
      <c r="B772" s="33" t="s">
        <v>109</v>
      </c>
      <c r="C772" s="33"/>
      <c r="D772" s="33" t="s">
        <v>31</v>
      </c>
      <c r="E772" s="33" t="s">
        <v>102</v>
      </c>
      <c r="F772" s="33">
        <v>6</v>
      </c>
      <c r="G772" s="33" t="s">
        <v>74</v>
      </c>
      <c r="H772" s="33">
        <v>65000</v>
      </c>
      <c r="I772" s="20">
        <f t="shared" si="161"/>
        <v>390000</v>
      </c>
      <c r="J772" s="37" t="s">
        <v>241</v>
      </c>
      <c r="K772" s="20"/>
      <c r="L772" s="9">
        <f t="shared" si="162"/>
        <v>390000</v>
      </c>
      <c r="M772" s="9">
        <v>390000</v>
      </c>
      <c r="N772" s="9"/>
      <c r="O772" s="9">
        <f t="shared" si="163"/>
        <v>0</v>
      </c>
      <c r="P772" s="9"/>
      <c r="Q772" s="9"/>
      <c r="R772" s="9">
        <f t="shared" si="164"/>
        <v>0</v>
      </c>
      <c r="S772" s="9"/>
      <c r="T772" s="9"/>
      <c r="U772" s="9">
        <f t="shared" si="165"/>
        <v>0</v>
      </c>
      <c r="V772" s="9"/>
      <c r="W772" s="9"/>
      <c r="X772" s="9">
        <f t="shared" si="166"/>
        <v>0</v>
      </c>
      <c r="Y772" s="9"/>
      <c r="Z772" s="9"/>
      <c r="AA772" s="10">
        <f t="shared" si="167"/>
        <v>0</v>
      </c>
      <c r="AB772" s="11">
        <v>45770</v>
      </c>
    </row>
    <row r="773" spans="1:28" ht="15.75" hidden="1" x14ac:dyDescent="0.25">
      <c r="A773" s="32">
        <v>45770</v>
      </c>
      <c r="B773" s="33" t="s">
        <v>109</v>
      </c>
      <c r="C773" s="33"/>
      <c r="D773" s="33" t="s">
        <v>31</v>
      </c>
      <c r="E773" s="33" t="s">
        <v>122</v>
      </c>
      <c r="F773" s="33">
        <v>4</v>
      </c>
      <c r="G773" s="33" t="s">
        <v>51</v>
      </c>
      <c r="H773" s="33">
        <v>70000</v>
      </c>
      <c r="I773" s="20">
        <f t="shared" si="161"/>
        <v>280000</v>
      </c>
      <c r="J773" s="37" t="s">
        <v>241</v>
      </c>
      <c r="K773" s="20"/>
      <c r="L773" s="9">
        <f t="shared" si="162"/>
        <v>280000</v>
      </c>
      <c r="M773" s="9">
        <v>280000</v>
      </c>
      <c r="N773" s="9"/>
      <c r="O773" s="9">
        <f t="shared" si="163"/>
        <v>0</v>
      </c>
      <c r="P773" s="9"/>
      <c r="Q773" s="9"/>
      <c r="R773" s="9">
        <f t="shared" si="164"/>
        <v>0</v>
      </c>
      <c r="S773" s="9"/>
      <c r="T773" s="9"/>
      <c r="U773" s="9">
        <f t="shared" si="165"/>
        <v>0</v>
      </c>
      <c r="V773" s="9"/>
      <c r="W773" s="9"/>
      <c r="X773" s="9">
        <f t="shared" si="166"/>
        <v>0</v>
      </c>
      <c r="Y773" s="9"/>
      <c r="Z773" s="9"/>
      <c r="AA773" s="10">
        <f t="shared" si="167"/>
        <v>0</v>
      </c>
      <c r="AB773" s="11">
        <v>45770</v>
      </c>
    </row>
    <row r="774" spans="1:28" ht="15.75" hidden="1" x14ac:dyDescent="0.25">
      <c r="A774" s="39">
        <v>45770</v>
      </c>
      <c r="B774" s="33" t="s">
        <v>109</v>
      </c>
      <c r="C774" s="33"/>
      <c r="D774" s="33" t="s">
        <v>31</v>
      </c>
      <c r="E774" s="33" t="s">
        <v>166</v>
      </c>
      <c r="F774" s="33">
        <v>1</v>
      </c>
      <c r="G774" s="33" t="s">
        <v>51</v>
      </c>
      <c r="H774" s="33">
        <v>400000</v>
      </c>
      <c r="I774" s="20">
        <f t="shared" si="161"/>
        <v>400000</v>
      </c>
      <c r="J774" s="37" t="s">
        <v>241</v>
      </c>
      <c r="K774" s="20"/>
      <c r="L774" s="9">
        <f t="shared" si="162"/>
        <v>400000</v>
      </c>
      <c r="M774" s="9">
        <v>400000</v>
      </c>
      <c r="N774" s="9"/>
      <c r="O774" s="9">
        <f t="shared" si="163"/>
        <v>0</v>
      </c>
      <c r="P774" s="9"/>
      <c r="Q774" s="9"/>
      <c r="R774" s="9">
        <f t="shared" si="164"/>
        <v>0</v>
      </c>
      <c r="S774" s="9"/>
      <c r="T774" s="9"/>
      <c r="U774" s="9">
        <f t="shared" si="165"/>
        <v>0</v>
      </c>
      <c r="V774" s="9"/>
      <c r="W774" s="9"/>
      <c r="X774" s="9">
        <f t="shared" si="166"/>
        <v>0</v>
      </c>
      <c r="Y774" s="9"/>
      <c r="Z774" s="9"/>
      <c r="AA774" s="10">
        <f t="shared" si="167"/>
        <v>0</v>
      </c>
      <c r="AB774" s="11">
        <v>45770</v>
      </c>
    </row>
    <row r="775" spans="1:28" ht="15.75" hidden="1" x14ac:dyDescent="0.25">
      <c r="A775" s="39">
        <v>45770</v>
      </c>
      <c r="B775" s="33" t="s">
        <v>231</v>
      </c>
      <c r="C775" s="33"/>
      <c r="D775" s="33"/>
      <c r="E775" s="33" t="s">
        <v>616</v>
      </c>
      <c r="F775" s="33">
        <v>57.7</v>
      </c>
      <c r="G775" s="33" t="s">
        <v>51</v>
      </c>
      <c r="H775" s="33"/>
      <c r="I775" s="20">
        <f t="shared" si="161"/>
        <v>0</v>
      </c>
      <c r="J775" s="34" t="s">
        <v>26</v>
      </c>
      <c r="K775" s="20"/>
      <c r="L775" s="9">
        <f t="shared" si="162"/>
        <v>0</v>
      </c>
      <c r="M775" s="9"/>
      <c r="N775" s="9"/>
      <c r="O775" s="9">
        <f t="shared" si="163"/>
        <v>0</v>
      </c>
      <c r="P775" s="9"/>
      <c r="Q775" s="9"/>
      <c r="R775" s="9">
        <f t="shared" si="164"/>
        <v>0</v>
      </c>
      <c r="S775" s="9"/>
      <c r="T775" s="9"/>
      <c r="U775" s="9">
        <f t="shared" si="165"/>
        <v>0</v>
      </c>
      <c r="V775" s="9"/>
      <c r="W775" s="9"/>
      <c r="X775" s="9">
        <f t="shared" si="166"/>
        <v>0</v>
      </c>
      <c r="Y775" s="9"/>
      <c r="Z775" s="9"/>
      <c r="AA775" s="10">
        <f t="shared" si="167"/>
        <v>0</v>
      </c>
      <c r="AB775" s="11"/>
    </row>
    <row r="776" spans="1:28" ht="15.75" hidden="1" x14ac:dyDescent="0.25">
      <c r="A776" s="32">
        <v>45770</v>
      </c>
      <c r="B776" s="33" t="s">
        <v>231</v>
      </c>
      <c r="C776" s="33"/>
      <c r="D776" s="33"/>
      <c r="E776" s="33" t="s">
        <v>567</v>
      </c>
      <c r="F776" s="33">
        <v>59.7</v>
      </c>
      <c r="G776" s="33" t="s">
        <v>51</v>
      </c>
      <c r="H776" s="33"/>
      <c r="I776" s="20">
        <f t="shared" si="161"/>
        <v>0</v>
      </c>
      <c r="J776" s="34" t="s">
        <v>26</v>
      </c>
      <c r="K776" s="20"/>
      <c r="L776" s="9">
        <f t="shared" si="162"/>
        <v>0</v>
      </c>
      <c r="M776" s="9"/>
      <c r="N776" s="9"/>
      <c r="O776" s="9">
        <f t="shared" si="163"/>
        <v>0</v>
      </c>
      <c r="P776" s="9"/>
      <c r="Q776" s="9"/>
      <c r="R776" s="9">
        <f t="shared" si="164"/>
        <v>0</v>
      </c>
      <c r="S776" s="9"/>
      <c r="T776" s="9"/>
      <c r="U776" s="9">
        <f t="shared" si="165"/>
        <v>0</v>
      </c>
      <c r="V776" s="9"/>
      <c r="W776" s="9"/>
      <c r="X776" s="9">
        <f t="shared" si="166"/>
        <v>0</v>
      </c>
      <c r="Y776" s="9"/>
      <c r="Z776" s="9"/>
      <c r="AA776" s="10">
        <f t="shared" si="167"/>
        <v>0</v>
      </c>
      <c r="AB776" s="11"/>
    </row>
    <row r="777" spans="1:28" ht="15.75" hidden="1" x14ac:dyDescent="0.25">
      <c r="A777" s="39"/>
      <c r="B777" s="33" t="s">
        <v>928</v>
      </c>
      <c r="C777" s="33"/>
      <c r="D777" s="33" t="s">
        <v>223</v>
      </c>
      <c r="E777" s="33"/>
      <c r="F777" s="33"/>
      <c r="G777" s="33" t="s">
        <v>29</v>
      </c>
      <c r="H777" s="33"/>
      <c r="I777" s="20">
        <f t="shared" ref="I777:I840" si="168">F777*H777</f>
        <v>0</v>
      </c>
      <c r="J777" s="37" t="s">
        <v>34</v>
      </c>
      <c r="K777" s="20"/>
      <c r="L777" s="9">
        <f>M777+N777</f>
        <v>0</v>
      </c>
      <c r="M777" s="9"/>
      <c r="N777" s="9"/>
      <c r="O777" s="9">
        <f>P777+Q777</f>
        <v>0</v>
      </c>
      <c r="P777" s="9"/>
      <c r="Q777" s="9"/>
      <c r="R777" s="9">
        <f>S777+T777</f>
        <v>0</v>
      </c>
      <c r="S777" s="9"/>
      <c r="T777" s="9"/>
      <c r="U777" s="9">
        <f>V777+W777</f>
        <v>6000000</v>
      </c>
      <c r="V777" s="9">
        <v>6000000</v>
      </c>
      <c r="W777" s="9"/>
      <c r="X777" s="9">
        <f>Y777+Z777</f>
        <v>0</v>
      </c>
      <c r="Y777" s="9"/>
      <c r="Z777" s="9"/>
      <c r="AA777" s="10">
        <f>C777+I777-L777-O777-U777-X777-R777</f>
        <v>-6000000</v>
      </c>
      <c r="AB777" s="11">
        <v>45769</v>
      </c>
    </row>
    <row r="778" spans="1:28" ht="15.75" hidden="1" x14ac:dyDescent="0.25">
      <c r="A778" s="39">
        <v>45771</v>
      </c>
      <c r="B778" s="35" t="s">
        <v>217</v>
      </c>
      <c r="C778" s="35"/>
      <c r="D778" s="35" t="s">
        <v>41</v>
      </c>
      <c r="E778" s="35" t="s">
        <v>148</v>
      </c>
      <c r="F778" s="35">
        <v>20</v>
      </c>
      <c r="G778" s="35" t="s">
        <v>51</v>
      </c>
      <c r="H778" s="35">
        <v>60000</v>
      </c>
      <c r="I778" s="20">
        <f t="shared" si="168"/>
        <v>1200000</v>
      </c>
      <c r="J778" s="36" t="s">
        <v>26</v>
      </c>
      <c r="K778" s="20"/>
      <c r="L778" s="9">
        <f>M778+N778</f>
        <v>0</v>
      </c>
      <c r="M778" s="9"/>
      <c r="N778" s="9"/>
      <c r="O778" s="9">
        <f>P778+Q778</f>
        <v>0</v>
      </c>
      <c r="P778" s="9"/>
      <c r="Q778" s="9"/>
      <c r="R778" s="9">
        <f>S778+T778</f>
        <v>0</v>
      </c>
      <c r="S778" s="9"/>
      <c r="T778" s="9"/>
      <c r="U778" s="9">
        <f>V778+W778</f>
        <v>0</v>
      </c>
      <c r="V778" s="9"/>
      <c r="W778" s="9"/>
      <c r="X778" s="9">
        <f>Y778+Z778</f>
        <v>0</v>
      </c>
      <c r="Y778" s="9"/>
      <c r="Z778" s="9"/>
      <c r="AA778" s="10">
        <f>C778+I778-L778-O778-U778-X778-R778</f>
        <v>1200000</v>
      </c>
      <c r="AB778" s="11"/>
    </row>
    <row r="779" spans="1:28" ht="15.75" hidden="1" x14ac:dyDescent="0.25">
      <c r="A779" s="39">
        <v>45771</v>
      </c>
      <c r="B779" s="33" t="s">
        <v>162</v>
      </c>
      <c r="C779" s="33"/>
      <c r="D779" s="33" t="s">
        <v>31</v>
      </c>
      <c r="E779" s="33" t="s">
        <v>95</v>
      </c>
      <c r="F779" s="33">
        <v>5200</v>
      </c>
      <c r="G779" s="33" t="s">
        <v>29</v>
      </c>
      <c r="H779" s="33">
        <v>3500</v>
      </c>
      <c r="I779" s="20">
        <f t="shared" si="168"/>
        <v>18200000</v>
      </c>
      <c r="J779" s="34" t="s">
        <v>26</v>
      </c>
      <c r="K779" s="20"/>
      <c r="L779" s="9">
        <f t="shared" ref="L779:L802" si="169">M779+N779</f>
        <v>0</v>
      </c>
      <c r="M779" s="9"/>
      <c r="N779" s="9"/>
      <c r="O779" s="9">
        <f t="shared" ref="O779:O802" si="170">P779+Q779</f>
        <v>0</v>
      </c>
      <c r="P779" s="9"/>
      <c r="Q779" s="9"/>
      <c r="R779" s="9">
        <f t="shared" ref="R779:R802" si="171">S779+T779</f>
        <v>0</v>
      </c>
      <c r="S779" s="9"/>
      <c r="T779" s="9"/>
      <c r="U779" s="9">
        <f t="shared" ref="U779:U802" si="172">V779+W779</f>
        <v>0</v>
      </c>
      <c r="V779" s="9"/>
      <c r="W779" s="9"/>
      <c r="X779" s="9">
        <f t="shared" ref="X779:X802" si="173">Y779+Z779</f>
        <v>0</v>
      </c>
      <c r="Y779" s="9"/>
      <c r="Z779" s="9"/>
      <c r="AA779" s="10">
        <f t="shared" ref="AA779:AA802" si="174">C779+I779-L779-O779-U779-X779-R779</f>
        <v>18200000</v>
      </c>
      <c r="AB779" s="11"/>
    </row>
    <row r="780" spans="1:28" ht="15.75" hidden="1" x14ac:dyDescent="0.25">
      <c r="A780" s="39">
        <v>45771</v>
      </c>
      <c r="B780" s="33" t="s">
        <v>543</v>
      </c>
      <c r="C780" s="33"/>
      <c r="D780" s="33" t="s">
        <v>31</v>
      </c>
      <c r="E780" s="33" t="s">
        <v>95</v>
      </c>
      <c r="F780" s="33">
        <v>400</v>
      </c>
      <c r="G780" s="33" t="s">
        <v>29</v>
      </c>
      <c r="H780" s="33">
        <v>3800</v>
      </c>
      <c r="I780" s="20">
        <f t="shared" si="168"/>
        <v>1520000</v>
      </c>
      <c r="J780" s="37" t="s">
        <v>240</v>
      </c>
      <c r="K780" s="20"/>
      <c r="L780" s="9">
        <f t="shared" si="169"/>
        <v>0</v>
      </c>
      <c r="M780" s="9"/>
      <c r="N780" s="9"/>
      <c r="O780" s="9">
        <f t="shared" si="170"/>
        <v>1520000</v>
      </c>
      <c r="P780" s="9">
        <v>1520000</v>
      </c>
      <c r="Q780" s="9"/>
      <c r="R780" s="9">
        <f t="shared" si="171"/>
        <v>0</v>
      </c>
      <c r="S780" s="9"/>
      <c r="T780" s="9"/>
      <c r="U780" s="9">
        <f t="shared" si="172"/>
        <v>0</v>
      </c>
      <c r="V780" s="9"/>
      <c r="W780" s="9"/>
      <c r="X780" s="9">
        <f t="shared" si="173"/>
        <v>0</v>
      </c>
      <c r="Y780" s="9"/>
      <c r="Z780" s="9"/>
      <c r="AA780" s="10">
        <f t="shared" si="174"/>
        <v>0</v>
      </c>
      <c r="AB780" s="11">
        <v>45770</v>
      </c>
    </row>
    <row r="781" spans="1:28" ht="15.75" hidden="1" x14ac:dyDescent="0.25">
      <c r="A781" s="39">
        <v>45771</v>
      </c>
      <c r="B781" s="33" t="s">
        <v>545</v>
      </c>
      <c r="C781" s="33"/>
      <c r="D781" s="33"/>
      <c r="E781" s="33" t="s">
        <v>45</v>
      </c>
      <c r="F781" s="33">
        <v>25</v>
      </c>
      <c r="G781" s="33" t="s">
        <v>51</v>
      </c>
      <c r="H781" s="33"/>
      <c r="I781" s="20">
        <f t="shared" si="168"/>
        <v>0</v>
      </c>
      <c r="J781" s="34" t="s">
        <v>26</v>
      </c>
      <c r="K781" s="20"/>
      <c r="L781" s="9">
        <f t="shared" si="169"/>
        <v>0</v>
      </c>
      <c r="M781" s="9"/>
      <c r="N781" s="9"/>
      <c r="O781" s="9">
        <f t="shared" si="170"/>
        <v>0</v>
      </c>
      <c r="P781" s="9"/>
      <c r="Q781" s="9"/>
      <c r="R781" s="9">
        <f t="shared" si="171"/>
        <v>0</v>
      </c>
      <c r="S781" s="9"/>
      <c r="T781" s="9"/>
      <c r="U781" s="9">
        <f t="shared" si="172"/>
        <v>0</v>
      </c>
      <c r="V781" s="9"/>
      <c r="W781" s="9"/>
      <c r="X781" s="9">
        <f t="shared" si="173"/>
        <v>0</v>
      </c>
      <c r="Y781" s="9"/>
      <c r="Z781" s="9"/>
      <c r="AA781" s="10">
        <f t="shared" si="174"/>
        <v>0</v>
      </c>
      <c r="AB781" s="11"/>
    </row>
    <row r="782" spans="1:28" ht="15.75" hidden="1" x14ac:dyDescent="0.25">
      <c r="A782" s="39">
        <v>45771</v>
      </c>
      <c r="B782" s="33" t="s">
        <v>492</v>
      </c>
      <c r="C782" s="33"/>
      <c r="D782" s="33" t="s">
        <v>31</v>
      </c>
      <c r="E782" s="33" t="s">
        <v>64</v>
      </c>
      <c r="F782" s="33">
        <v>1</v>
      </c>
      <c r="G782" s="33" t="s">
        <v>33</v>
      </c>
      <c r="H782" s="33">
        <v>150000</v>
      </c>
      <c r="I782" s="20">
        <f t="shared" si="168"/>
        <v>150000</v>
      </c>
      <c r="J782" s="34" t="s">
        <v>26</v>
      </c>
      <c r="K782" s="20"/>
      <c r="L782" s="9">
        <f t="shared" si="169"/>
        <v>0</v>
      </c>
      <c r="M782" s="9"/>
      <c r="N782" s="9"/>
      <c r="O782" s="9">
        <f t="shared" si="170"/>
        <v>0</v>
      </c>
      <c r="P782" s="9"/>
      <c r="Q782" s="9"/>
      <c r="R782" s="9">
        <f t="shared" si="171"/>
        <v>0</v>
      </c>
      <c r="S782" s="9"/>
      <c r="T782" s="9"/>
      <c r="U782" s="9">
        <f t="shared" si="172"/>
        <v>0</v>
      </c>
      <c r="V782" s="9"/>
      <c r="W782" s="9"/>
      <c r="X782" s="9">
        <f t="shared" si="173"/>
        <v>0</v>
      </c>
      <c r="Y782" s="9"/>
      <c r="Z782" s="9"/>
      <c r="AA782" s="10">
        <f t="shared" si="174"/>
        <v>150000</v>
      </c>
      <c r="AB782" s="11"/>
    </row>
    <row r="783" spans="1:28" ht="15.75" hidden="1" x14ac:dyDescent="0.25">
      <c r="A783" s="39">
        <v>45771</v>
      </c>
      <c r="B783" s="33" t="s">
        <v>492</v>
      </c>
      <c r="C783" s="33"/>
      <c r="D783" s="33" t="s">
        <v>31</v>
      </c>
      <c r="E783" s="33" t="s">
        <v>166</v>
      </c>
      <c r="F783" s="33">
        <v>1</v>
      </c>
      <c r="G783" s="33" t="s">
        <v>23</v>
      </c>
      <c r="H783" s="33">
        <v>400000</v>
      </c>
      <c r="I783" s="20">
        <f t="shared" si="168"/>
        <v>400000</v>
      </c>
      <c r="J783" s="34" t="s">
        <v>26</v>
      </c>
      <c r="K783" s="20"/>
      <c r="L783" s="9">
        <f t="shared" si="169"/>
        <v>0</v>
      </c>
      <c r="M783" s="9"/>
      <c r="N783" s="9"/>
      <c r="O783" s="9">
        <f t="shared" si="170"/>
        <v>0</v>
      </c>
      <c r="P783" s="9"/>
      <c r="Q783" s="9"/>
      <c r="R783" s="9">
        <f t="shared" si="171"/>
        <v>0</v>
      </c>
      <c r="S783" s="9"/>
      <c r="T783" s="9"/>
      <c r="U783" s="9">
        <f t="shared" si="172"/>
        <v>0</v>
      </c>
      <c r="V783" s="9"/>
      <c r="W783" s="9"/>
      <c r="X783" s="9">
        <f t="shared" si="173"/>
        <v>0</v>
      </c>
      <c r="Y783" s="9"/>
      <c r="Z783" s="9"/>
      <c r="AA783" s="10">
        <f t="shared" si="174"/>
        <v>400000</v>
      </c>
      <c r="AB783" s="11"/>
    </row>
    <row r="784" spans="1:28" ht="15.75" hidden="1" x14ac:dyDescent="0.25">
      <c r="A784" s="39">
        <v>45771</v>
      </c>
      <c r="B784" s="33" t="s">
        <v>792</v>
      </c>
      <c r="C784" s="33"/>
      <c r="D784" s="33" t="s">
        <v>31</v>
      </c>
      <c r="E784" s="33" t="s">
        <v>64</v>
      </c>
      <c r="F784" s="33">
        <v>1</v>
      </c>
      <c r="G784" s="33" t="s">
        <v>33</v>
      </c>
      <c r="H784" s="33">
        <v>150000</v>
      </c>
      <c r="I784" s="20">
        <f t="shared" si="168"/>
        <v>150000</v>
      </c>
      <c r="J784" s="37" t="s">
        <v>240</v>
      </c>
      <c r="K784" s="20"/>
      <c r="L784" s="9">
        <f t="shared" si="169"/>
        <v>0</v>
      </c>
      <c r="M784" s="9"/>
      <c r="N784" s="9"/>
      <c r="O784" s="9">
        <f t="shared" si="170"/>
        <v>150000</v>
      </c>
      <c r="P784" s="9">
        <v>150000</v>
      </c>
      <c r="Q784" s="9"/>
      <c r="R784" s="9">
        <f t="shared" si="171"/>
        <v>0</v>
      </c>
      <c r="S784" s="9"/>
      <c r="T784" s="9"/>
      <c r="U784" s="9">
        <f t="shared" si="172"/>
        <v>0</v>
      </c>
      <c r="V784" s="9"/>
      <c r="W784" s="9"/>
      <c r="X784" s="9">
        <f t="shared" si="173"/>
        <v>0</v>
      </c>
      <c r="Y784" s="9"/>
      <c r="Z784" s="9"/>
      <c r="AA784" s="10">
        <f t="shared" si="174"/>
        <v>0</v>
      </c>
      <c r="AB784" s="11">
        <v>45771</v>
      </c>
    </row>
    <row r="785" spans="1:28" ht="15.75" hidden="1" x14ac:dyDescent="0.25">
      <c r="A785" s="39">
        <v>45771</v>
      </c>
      <c r="B785" s="33" t="s">
        <v>792</v>
      </c>
      <c r="C785" s="33"/>
      <c r="D785" s="33" t="s">
        <v>31</v>
      </c>
      <c r="E785" s="33" t="s">
        <v>32</v>
      </c>
      <c r="F785" s="33">
        <v>1</v>
      </c>
      <c r="G785" s="33" t="s">
        <v>33</v>
      </c>
      <c r="H785" s="33">
        <v>150000</v>
      </c>
      <c r="I785" s="20">
        <f t="shared" si="168"/>
        <v>150000</v>
      </c>
      <c r="J785" s="37" t="s">
        <v>240</v>
      </c>
      <c r="K785" s="20"/>
      <c r="L785" s="9">
        <f t="shared" si="169"/>
        <v>0</v>
      </c>
      <c r="M785" s="9"/>
      <c r="N785" s="9"/>
      <c r="O785" s="9">
        <f t="shared" si="170"/>
        <v>150000</v>
      </c>
      <c r="P785" s="9">
        <v>150000</v>
      </c>
      <c r="Q785" s="9"/>
      <c r="R785" s="9">
        <f t="shared" si="171"/>
        <v>0</v>
      </c>
      <c r="S785" s="9"/>
      <c r="T785" s="9"/>
      <c r="U785" s="9">
        <f t="shared" si="172"/>
        <v>0</v>
      </c>
      <c r="V785" s="9"/>
      <c r="W785" s="9"/>
      <c r="X785" s="9">
        <f t="shared" si="173"/>
        <v>0</v>
      </c>
      <c r="Y785" s="9"/>
      <c r="Z785" s="9"/>
      <c r="AA785" s="10">
        <f t="shared" si="174"/>
        <v>0</v>
      </c>
      <c r="AB785" s="11">
        <v>45771</v>
      </c>
    </row>
    <row r="786" spans="1:28" ht="15.75" hidden="1" x14ac:dyDescent="0.25">
      <c r="A786" s="39">
        <v>45771</v>
      </c>
      <c r="B786" s="33" t="s">
        <v>478</v>
      </c>
      <c r="C786" s="33"/>
      <c r="D786" s="33" t="s">
        <v>41</v>
      </c>
      <c r="E786" s="33" t="s">
        <v>139</v>
      </c>
      <c r="F786" s="33">
        <v>2</v>
      </c>
      <c r="G786" s="33" t="s">
        <v>23</v>
      </c>
      <c r="H786" s="33">
        <v>400000</v>
      </c>
      <c r="I786" s="20">
        <f t="shared" si="168"/>
        <v>800000</v>
      </c>
      <c r="J786" s="34" t="s">
        <v>26</v>
      </c>
      <c r="K786" s="20"/>
      <c r="L786" s="9">
        <f t="shared" si="169"/>
        <v>0</v>
      </c>
      <c r="M786" s="9"/>
      <c r="N786" s="9"/>
      <c r="O786" s="9">
        <f t="shared" si="170"/>
        <v>0</v>
      </c>
      <c r="P786" s="9"/>
      <c r="Q786" s="9"/>
      <c r="R786" s="9">
        <f t="shared" si="171"/>
        <v>0</v>
      </c>
      <c r="S786" s="9"/>
      <c r="T786" s="9"/>
      <c r="U786" s="9">
        <f t="shared" si="172"/>
        <v>0</v>
      </c>
      <c r="V786" s="9"/>
      <c r="W786" s="9"/>
      <c r="X786" s="9">
        <f t="shared" si="173"/>
        <v>0</v>
      </c>
      <c r="Y786" s="9"/>
      <c r="Z786" s="9"/>
      <c r="AA786" s="10">
        <f t="shared" si="174"/>
        <v>800000</v>
      </c>
      <c r="AB786" s="11"/>
    </row>
    <row r="787" spans="1:28" ht="15.75" hidden="1" x14ac:dyDescent="0.25">
      <c r="A787" s="39">
        <v>45771</v>
      </c>
      <c r="B787" s="33" t="s">
        <v>478</v>
      </c>
      <c r="C787" s="33"/>
      <c r="D787" s="33" t="s">
        <v>41</v>
      </c>
      <c r="E787" s="33" t="s">
        <v>166</v>
      </c>
      <c r="F787" s="33">
        <v>2</v>
      </c>
      <c r="G787" s="33" t="s">
        <v>23</v>
      </c>
      <c r="H787" s="33">
        <v>400000</v>
      </c>
      <c r="I787" s="20">
        <f t="shared" si="168"/>
        <v>800000</v>
      </c>
      <c r="J787" s="34" t="s">
        <v>26</v>
      </c>
      <c r="K787" s="20"/>
      <c r="L787" s="9">
        <f t="shared" si="169"/>
        <v>0</v>
      </c>
      <c r="M787" s="9"/>
      <c r="N787" s="9"/>
      <c r="O787" s="9">
        <f t="shared" si="170"/>
        <v>0</v>
      </c>
      <c r="P787" s="9"/>
      <c r="Q787" s="9"/>
      <c r="R787" s="9">
        <f t="shared" si="171"/>
        <v>0</v>
      </c>
      <c r="S787" s="9"/>
      <c r="T787" s="9"/>
      <c r="U787" s="9">
        <f t="shared" si="172"/>
        <v>0</v>
      </c>
      <c r="V787" s="9"/>
      <c r="W787" s="9"/>
      <c r="X787" s="9">
        <f t="shared" si="173"/>
        <v>0</v>
      </c>
      <c r="Y787" s="9"/>
      <c r="Z787" s="9"/>
      <c r="AA787" s="10">
        <f t="shared" si="174"/>
        <v>800000</v>
      </c>
      <c r="AB787" s="11"/>
    </row>
    <row r="788" spans="1:28" ht="15.75" hidden="1" x14ac:dyDescent="0.25">
      <c r="A788" s="39">
        <v>45771</v>
      </c>
      <c r="B788" s="33" t="s">
        <v>929</v>
      </c>
      <c r="C788" s="33"/>
      <c r="D788" s="33" t="s">
        <v>31</v>
      </c>
      <c r="E788" s="33" t="s">
        <v>183</v>
      </c>
      <c r="F788" s="33">
        <v>10</v>
      </c>
      <c r="G788" s="33" t="s">
        <v>25</v>
      </c>
      <c r="H788" s="33">
        <v>850000</v>
      </c>
      <c r="I788" s="20">
        <f t="shared" si="168"/>
        <v>8500000</v>
      </c>
      <c r="J788" s="37" t="s">
        <v>240</v>
      </c>
      <c r="K788" s="20"/>
      <c r="L788" s="9">
        <f t="shared" si="169"/>
        <v>0</v>
      </c>
      <c r="M788" s="9"/>
      <c r="N788" s="9"/>
      <c r="O788" s="9">
        <f t="shared" si="170"/>
        <v>8500000</v>
      </c>
      <c r="P788" s="9">
        <v>8500000</v>
      </c>
      <c r="Q788" s="9"/>
      <c r="R788" s="9">
        <f t="shared" si="171"/>
        <v>0</v>
      </c>
      <c r="S788" s="9"/>
      <c r="T788" s="9"/>
      <c r="U788" s="9">
        <f t="shared" si="172"/>
        <v>0</v>
      </c>
      <c r="V788" s="9"/>
      <c r="W788" s="9"/>
      <c r="X788" s="9">
        <f t="shared" si="173"/>
        <v>0</v>
      </c>
      <c r="Y788" s="9"/>
      <c r="Z788" s="9"/>
      <c r="AA788" s="10">
        <f t="shared" si="174"/>
        <v>0</v>
      </c>
      <c r="AB788" s="11">
        <v>45771</v>
      </c>
    </row>
    <row r="789" spans="1:28" ht="15.75" hidden="1" x14ac:dyDescent="0.25">
      <c r="A789" s="39">
        <v>45771</v>
      </c>
      <c r="B789" s="33" t="s">
        <v>483</v>
      </c>
      <c r="C789" s="33"/>
      <c r="D789" s="33" t="s">
        <v>223</v>
      </c>
      <c r="E789" s="33" t="s">
        <v>933</v>
      </c>
      <c r="F789" s="33">
        <v>2</v>
      </c>
      <c r="G789" s="33" t="s">
        <v>23</v>
      </c>
      <c r="H789" s="33">
        <v>1200000</v>
      </c>
      <c r="I789" s="20">
        <f>F789*H789</f>
        <v>2400000</v>
      </c>
      <c r="J789" s="37" t="s">
        <v>240</v>
      </c>
      <c r="K789" s="20"/>
      <c r="L789" s="9">
        <f>M789+N789</f>
        <v>0</v>
      </c>
      <c r="M789" s="9"/>
      <c r="N789" s="9"/>
      <c r="O789" s="9">
        <f>P789+Q789</f>
        <v>2400000</v>
      </c>
      <c r="P789" s="9">
        <v>2400000</v>
      </c>
      <c r="Q789" s="9"/>
      <c r="R789" s="9">
        <f>S789+T789</f>
        <v>0</v>
      </c>
      <c r="S789" s="9"/>
      <c r="T789" s="9"/>
      <c r="U789" s="9">
        <f>V789+W789</f>
        <v>0</v>
      </c>
      <c r="V789" s="9"/>
      <c r="W789" s="9"/>
      <c r="X789" s="9">
        <f>Y789+Z789</f>
        <v>0</v>
      </c>
      <c r="Y789" s="9"/>
      <c r="Z789" s="9"/>
      <c r="AA789" s="10">
        <f>C789+I789-L789-O789-U789-X789-R789</f>
        <v>0</v>
      </c>
      <c r="AB789" s="11">
        <v>45771</v>
      </c>
    </row>
    <row r="790" spans="1:28" ht="15.75" hidden="1" x14ac:dyDescent="0.25">
      <c r="A790" s="39">
        <v>45771</v>
      </c>
      <c r="B790" s="33" t="s">
        <v>483</v>
      </c>
      <c r="C790" s="33"/>
      <c r="D790" s="33" t="s">
        <v>223</v>
      </c>
      <c r="E790" s="33" t="s">
        <v>80</v>
      </c>
      <c r="F790" s="33">
        <v>6</v>
      </c>
      <c r="G790" s="33" t="s">
        <v>23</v>
      </c>
      <c r="H790" s="33">
        <v>1150000</v>
      </c>
      <c r="I790" s="20">
        <f t="shared" si="168"/>
        <v>6900000</v>
      </c>
      <c r="J790" s="37" t="s">
        <v>240</v>
      </c>
      <c r="K790" s="20"/>
      <c r="L790" s="9">
        <f t="shared" si="169"/>
        <v>0</v>
      </c>
      <c r="M790" s="9"/>
      <c r="N790" s="9"/>
      <c r="O790" s="9">
        <f t="shared" si="170"/>
        <v>6900000</v>
      </c>
      <c r="P790" s="9">
        <v>6900000</v>
      </c>
      <c r="Q790" s="9"/>
      <c r="R790" s="9">
        <f t="shared" si="171"/>
        <v>0</v>
      </c>
      <c r="S790" s="9"/>
      <c r="T790" s="9"/>
      <c r="U790" s="9">
        <f t="shared" si="172"/>
        <v>0</v>
      </c>
      <c r="V790" s="9"/>
      <c r="W790" s="9"/>
      <c r="X790" s="9">
        <f t="shared" si="173"/>
        <v>0</v>
      </c>
      <c r="Y790" s="9"/>
      <c r="Z790" s="9"/>
      <c r="AA790" s="10">
        <f t="shared" si="174"/>
        <v>0</v>
      </c>
      <c r="AB790" s="11">
        <v>45771</v>
      </c>
    </row>
    <row r="791" spans="1:28" ht="15.75" hidden="1" x14ac:dyDescent="0.25">
      <c r="A791" s="39">
        <v>45771</v>
      </c>
      <c r="B791" s="33" t="s">
        <v>327</v>
      </c>
      <c r="C791" s="33"/>
      <c r="D791" s="33" t="s">
        <v>31</v>
      </c>
      <c r="E791" s="33" t="s">
        <v>407</v>
      </c>
      <c r="F791" s="33">
        <v>2</v>
      </c>
      <c r="G791" s="33" t="s">
        <v>33</v>
      </c>
      <c r="H791" s="33">
        <v>300000</v>
      </c>
      <c r="I791" s="20">
        <f t="shared" si="168"/>
        <v>600000</v>
      </c>
      <c r="J791" s="37" t="s">
        <v>241</v>
      </c>
      <c r="K791" s="20"/>
      <c r="L791" s="9">
        <f t="shared" si="169"/>
        <v>600000</v>
      </c>
      <c r="M791" s="9">
        <v>600000</v>
      </c>
      <c r="N791" s="9"/>
      <c r="O791" s="9">
        <f t="shared" si="170"/>
        <v>0</v>
      </c>
      <c r="P791" s="9"/>
      <c r="Q791" s="9"/>
      <c r="R791" s="9">
        <f t="shared" si="171"/>
        <v>0</v>
      </c>
      <c r="S791" s="9"/>
      <c r="T791" s="9"/>
      <c r="U791" s="9">
        <f t="shared" si="172"/>
        <v>0</v>
      </c>
      <c r="V791" s="9"/>
      <c r="W791" s="9"/>
      <c r="X791" s="9">
        <f t="shared" si="173"/>
        <v>0</v>
      </c>
      <c r="Y791" s="9"/>
      <c r="Z791" s="9"/>
      <c r="AA791" s="10">
        <f t="shared" si="174"/>
        <v>0</v>
      </c>
      <c r="AB791" s="11">
        <v>45771</v>
      </c>
    </row>
    <row r="792" spans="1:28" ht="15.75" hidden="1" x14ac:dyDescent="0.25">
      <c r="A792" s="39">
        <v>45771</v>
      </c>
      <c r="B792" s="33" t="s">
        <v>930</v>
      </c>
      <c r="C792" s="33"/>
      <c r="D792" s="33" t="s">
        <v>41</v>
      </c>
      <c r="E792" s="33" t="s">
        <v>102</v>
      </c>
      <c r="F792" s="33">
        <v>2</v>
      </c>
      <c r="G792" s="33" t="s">
        <v>74</v>
      </c>
      <c r="H792" s="33">
        <v>65000</v>
      </c>
      <c r="I792" s="20">
        <f t="shared" si="168"/>
        <v>130000</v>
      </c>
      <c r="J792" s="37" t="s">
        <v>241</v>
      </c>
      <c r="K792" s="20"/>
      <c r="L792" s="9">
        <f t="shared" si="169"/>
        <v>130000</v>
      </c>
      <c r="M792" s="9">
        <v>130000</v>
      </c>
      <c r="N792" s="9"/>
      <c r="O792" s="9">
        <f t="shared" si="170"/>
        <v>0</v>
      </c>
      <c r="P792" s="9"/>
      <c r="Q792" s="9"/>
      <c r="R792" s="9">
        <f t="shared" si="171"/>
        <v>0</v>
      </c>
      <c r="S792" s="9"/>
      <c r="T792" s="9"/>
      <c r="U792" s="9">
        <f t="shared" si="172"/>
        <v>0</v>
      </c>
      <c r="V792" s="9"/>
      <c r="W792" s="9"/>
      <c r="X792" s="9">
        <f t="shared" si="173"/>
        <v>0</v>
      </c>
      <c r="Y792" s="9"/>
      <c r="Z792" s="9"/>
      <c r="AA792" s="10">
        <f t="shared" si="174"/>
        <v>0</v>
      </c>
      <c r="AB792" s="11">
        <v>45771</v>
      </c>
    </row>
    <row r="793" spans="1:28" ht="15.75" hidden="1" x14ac:dyDescent="0.25">
      <c r="A793" s="39">
        <v>45771</v>
      </c>
      <c r="B793" s="33" t="s">
        <v>509</v>
      </c>
      <c r="C793" s="33"/>
      <c r="D793" s="33" t="s">
        <v>41</v>
      </c>
      <c r="E793" s="33" t="s">
        <v>263</v>
      </c>
      <c r="F793" s="33">
        <v>10250</v>
      </c>
      <c r="G793" s="33" t="s">
        <v>29</v>
      </c>
      <c r="H793" s="33">
        <v>1560</v>
      </c>
      <c r="I793" s="20">
        <f t="shared" si="168"/>
        <v>15990000</v>
      </c>
      <c r="J793" s="34" t="s">
        <v>26</v>
      </c>
      <c r="K793" s="20"/>
      <c r="L793" s="9">
        <f t="shared" si="169"/>
        <v>0</v>
      </c>
      <c r="M793" s="9"/>
      <c r="N793" s="9"/>
      <c r="O793" s="9">
        <f t="shared" si="170"/>
        <v>0</v>
      </c>
      <c r="P793" s="9"/>
      <c r="Q793" s="9"/>
      <c r="R793" s="9">
        <f t="shared" si="171"/>
        <v>0</v>
      </c>
      <c r="S793" s="9"/>
      <c r="T793" s="9"/>
      <c r="U793" s="9">
        <f t="shared" si="172"/>
        <v>0</v>
      </c>
      <c r="V793" s="9"/>
      <c r="W793" s="9"/>
      <c r="X793" s="9">
        <f t="shared" si="173"/>
        <v>0</v>
      </c>
      <c r="Y793" s="9"/>
      <c r="Z793" s="9"/>
      <c r="AA793" s="10">
        <f t="shared" si="174"/>
        <v>15990000</v>
      </c>
      <c r="AB793" s="11"/>
    </row>
    <row r="794" spans="1:28" ht="15.75" hidden="1" x14ac:dyDescent="0.25">
      <c r="A794" s="39">
        <v>45771</v>
      </c>
      <c r="B794" s="33" t="s">
        <v>931</v>
      </c>
      <c r="C794" s="33"/>
      <c r="D794" s="33" t="s">
        <v>31</v>
      </c>
      <c r="E794" s="33" t="s">
        <v>61</v>
      </c>
      <c r="F794" s="33">
        <v>10</v>
      </c>
      <c r="G794" s="33" t="s">
        <v>29</v>
      </c>
      <c r="H794" s="33">
        <v>45000</v>
      </c>
      <c r="I794" s="20">
        <f t="shared" si="168"/>
        <v>450000</v>
      </c>
      <c r="J794" s="37" t="s">
        <v>240</v>
      </c>
      <c r="K794" s="20"/>
      <c r="L794" s="9">
        <f t="shared" si="169"/>
        <v>0</v>
      </c>
      <c r="M794" s="9"/>
      <c r="N794" s="9"/>
      <c r="O794" s="9">
        <f t="shared" si="170"/>
        <v>450000</v>
      </c>
      <c r="P794" s="9">
        <v>450000</v>
      </c>
      <c r="Q794" s="9"/>
      <c r="R794" s="9">
        <f t="shared" si="171"/>
        <v>0</v>
      </c>
      <c r="S794" s="9"/>
      <c r="T794" s="9"/>
      <c r="U794" s="9">
        <f t="shared" si="172"/>
        <v>0</v>
      </c>
      <c r="V794" s="9"/>
      <c r="W794" s="9"/>
      <c r="X794" s="9">
        <f t="shared" si="173"/>
        <v>0</v>
      </c>
      <c r="Y794" s="9"/>
      <c r="Z794" s="9"/>
      <c r="AA794" s="10">
        <f t="shared" si="174"/>
        <v>0</v>
      </c>
      <c r="AB794" s="11">
        <v>45771</v>
      </c>
    </row>
    <row r="795" spans="1:28" ht="15.75" hidden="1" x14ac:dyDescent="0.25">
      <c r="A795" s="39">
        <v>45771</v>
      </c>
      <c r="B795" s="33" t="s">
        <v>931</v>
      </c>
      <c r="C795" s="33"/>
      <c r="D795" s="33" t="s">
        <v>31</v>
      </c>
      <c r="E795" s="33" t="s">
        <v>73</v>
      </c>
      <c r="F795" s="33">
        <v>10</v>
      </c>
      <c r="G795" s="33" t="s">
        <v>74</v>
      </c>
      <c r="H795" s="33">
        <v>50000</v>
      </c>
      <c r="I795" s="20">
        <f t="shared" si="168"/>
        <v>500000</v>
      </c>
      <c r="J795" s="37" t="s">
        <v>240</v>
      </c>
      <c r="K795" s="20"/>
      <c r="L795" s="9">
        <f t="shared" si="169"/>
        <v>0</v>
      </c>
      <c r="M795" s="9"/>
      <c r="N795" s="9"/>
      <c r="O795" s="9">
        <f t="shared" si="170"/>
        <v>500000</v>
      </c>
      <c r="P795" s="9">
        <v>500000</v>
      </c>
      <c r="Q795" s="9"/>
      <c r="R795" s="9">
        <f t="shared" si="171"/>
        <v>0</v>
      </c>
      <c r="S795" s="9"/>
      <c r="T795" s="9"/>
      <c r="U795" s="9">
        <f t="shared" si="172"/>
        <v>0</v>
      </c>
      <c r="V795" s="9"/>
      <c r="W795" s="9"/>
      <c r="X795" s="9">
        <f t="shared" si="173"/>
        <v>0</v>
      </c>
      <c r="Y795" s="9"/>
      <c r="Z795" s="9"/>
      <c r="AA795" s="10">
        <f t="shared" si="174"/>
        <v>0</v>
      </c>
      <c r="AB795" s="11">
        <v>45771</v>
      </c>
    </row>
    <row r="796" spans="1:28" ht="15.75" hidden="1" x14ac:dyDescent="0.25">
      <c r="A796" s="39">
        <v>45771</v>
      </c>
      <c r="B796" s="33" t="s">
        <v>305</v>
      </c>
      <c r="C796" s="33"/>
      <c r="D796" s="33" t="s">
        <v>41</v>
      </c>
      <c r="E796" s="33" t="s">
        <v>136</v>
      </c>
      <c r="F796" s="33">
        <v>23.3</v>
      </c>
      <c r="G796" s="33" t="s">
        <v>51</v>
      </c>
      <c r="H796" s="33">
        <v>47000</v>
      </c>
      <c r="I796" s="20">
        <f t="shared" si="168"/>
        <v>1095100</v>
      </c>
      <c r="J796" s="34" t="s">
        <v>26</v>
      </c>
      <c r="K796" s="20"/>
      <c r="L796" s="9">
        <f t="shared" si="169"/>
        <v>0</v>
      </c>
      <c r="M796" s="9"/>
      <c r="N796" s="9"/>
      <c r="O796" s="9">
        <f t="shared" si="170"/>
        <v>0</v>
      </c>
      <c r="P796" s="9"/>
      <c r="Q796" s="9"/>
      <c r="R796" s="9">
        <f t="shared" si="171"/>
        <v>0</v>
      </c>
      <c r="S796" s="9"/>
      <c r="T796" s="9"/>
      <c r="U796" s="9">
        <f t="shared" si="172"/>
        <v>0</v>
      </c>
      <c r="V796" s="9"/>
      <c r="W796" s="9"/>
      <c r="X796" s="9">
        <f t="shared" si="173"/>
        <v>0</v>
      </c>
      <c r="Y796" s="9"/>
      <c r="Z796" s="9"/>
      <c r="AA796" s="10">
        <f t="shared" si="174"/>
        <v>1095100</v>
      </c>
      <c r="AB796" s="11"/>
    </row>
    <row r="797" spans="1:28" ht="15.75" hidden="1" x14ac:dyDescent="0.25">
      <c r="A797" s="39">
        <v>45771</v>
      </c>
      <c r="B797" s="33" t="s">
        <v>932</v>
      </c>
      <c r="C797" s="33"/>
      <c r="D797" s="33" t="s">
        <v>223</v>
      </c>
      <c r="E797" s="33" t="s">
        <v>139</v>
      </c>
      <c r="F797" s="33">
        <v>20</v>
      </c>
      <c r="G797" s="33" t="s">
        <v>23</v>
      </c>
      <c r="H797" s="33">
        <v>350000</v>
      </c>
      <c r="I797" s="20">
        <f t="shared" si="168"/>
        <v>7000000</v>
      </c>
      <c r="J797" s="37" t="s">
        <v>240</v>
      </c>
      <c r="K797" s="20"/>
      <c r="L797" s="9">
        <f t="shared" si="169"/>
        <v>0</v>
      </c>
      <c r="M797" s="9"/>
      <c r="N797" s="9"/>
      <c r="O797" s="9">
        <f t="shared" si="170"/>
        <v>7000000</v>
      </c>
      <c r="P797" s="9">
        <v>7000000</v>
      </c>
      <c r="Q797" s="9"/>
      <c r="R797" s="9">
        <f t="shared" si="171"/>
        <v>0</v>
      </c>
      <c r="S797" s="9"/>
      <c r="T797" s="9"/>
      <c r="U797" s="9">
        <f t="shared" si="172"/>
        <v>0</v>
      </c>
      <c r="V797" s="9"/>
      <c r="W797" s="9"/>
      <c r="X797" s="9">
        <f t="shared" si="173"/>
        <v>0</v>
      </c>
      <c r="Y797" s="9"/>
      <c r="Z797" s="9"/>
      <c r="AA797" s="10">
        <f t="shared" si="174"/>
        <v>0</v>
      </c>
      <c r="AB797" s="11">
        <v>45771</v>
      </c>
    </row>
    <row r="798" spans="1:28" ht="15.75" hidden="1" x14ac:dyDescent="0.25">
      <c r="A798" s="32">
        <v>45771</v>
      </c>
      <c r="B798" s="33" t="s">
        <v>645</v>
      </c>
      <c r="C798" s="33"/>
      <c r="D798" s="33" t="s">
        <v>31</v>
      </c>
      <c r="E798" s="33" t="s">
        <v>64</v>
      </c>
      <c r="F798" s="33">
        <v>4</v>
      </c>
      <c r="G798" s="33" t="s">
        <v>33</v>
      </c>
      <c r="H798" s="33">
        <v>150000</v>
      </c>
      <c r="I798" s="20">
        <f t="shared" si="168"/>
        <v>600000</v>
      </c>
      <c r="J798" s="37" t="s">
        <v>240</v>
      </c>
      <c r="K798" s="20"/>
      <c r="L798" s="9">
        <f t="shared" si="169"/>
        <v>0</v>
      </c>
      <c r="M798" s="9"/>
      <c r="N798" s="9"/>
      <c r="O798" s="9">
        <f t="shared" si="170"/>
        <v>600000</v>
      </c>
      <c r="P798" s="9">
        <v>600000</v>
      </c>
      <c r="Q798" s="9"/>
      <c r="R798" s="9">
        <f t="shared" si="171"/>
        <v>0</v>
      </c>
      <c r="S798" s="9"/>
      <c r="T798" s="9"/>
      <c r="U798" s="9">
        <f t="shared" si="172"/>
        <v>0</v>
      </c>
      <c r="V798" s="9"/>
      <c r="W798" s="9"/>
      <c r="X798" s="9">
        <f t="shared" si="173"/>
        <v>0</v>
      </c>
      <c r="Y798" s="9"/>
      <c r="Z798" s="9"/>
      <c r="AA798" s="10">
        <f t="shared" si="174"/>
        <v>0</v>
      </c>
      <c r="AB798" s="11">
        <v>45771</v>
      </c>
    </row>
    <row r="799" spans="1:28" ht="15.75" hidden="1" x14ac:dyDescent="0.25">
      <c r="A799" s="39">
        <v>45771</v>
      </c>
      <c r="B799" s="33" t="s">
        <v>645</v>
      </c>
      <c r="C799" s="33"/>
      <c r="D799" s="33" t="s">
        <v>31</v>
      </c>
      <c r="E799" s="33" t="s">
        <v>32</v>
      </c>
      <c r="F799" s="33">
        <v>4</v>
      </c>
      <c r="G799" s="33" t="s">
        <v>33</v>
      </c>
      <c r="H799" s="33">
        <v>150000</v>
      </c>
      <c r="I799" s="20">
        <f t="shared" si="168"/>
        <v>600000</v>
      </c>
      <c r="J799" s="37" t="s">
        <v>240</v>
      </c>
      <c r="K799" s="20"/>
      <c r="L799" s="9">
        <f t="shared" si="169"/>
        <v>0</v>
      </c>
      <c r="M799" s="9"/>
      <c r="N799" s="9"/>
      <c r="O799" s="9">
        <f t="shared" si="170"/>
        <v>600000</v>
      </c>
      <c r="P799" s="9">
        <v>600000</v>
      </c>
      <c r="Q799" s="9"/>
      <c r="R799" s="9">
        <f t="shared" si="171"/>
        <v>0</v>
      </c>
      <c r="S799" s="9"/>
      <c r="T799" s="9"/>
      <c r="U799" s="9">
        <f t="shared" si="172"/>
        <v>0</v>
      </c>
      <c r="V799" s="9"/>
      <c r="W799" s="9"/>
      <c r="X799" s="9">
        <f t="shared" si="173"/>
        <v>0</v>
      </c>
      <c r="Y799" s="9"/>
      <c r="Z799" s="9"/>
      <c r="AA799" s="10">
        <f t="shared" si="174"/>
        <v>0</v>
      </c>
      <c r="AB799" s="11">
        <v>45771</v>
      </c>
    </row>
    <row r="800" spans="1:28" ht="15.75" hidden="1" x14ac:dyDescent="0.25">
      <c r="A800" s="39">
        <v>45771</v>
      </c>
      <c r="B800" s="33" t="s">
        <v>491</v>
      </c>
      <c r="C800" s="33"/>
      <c r="D800" s="33" t="s">
        <v>41</v>
      </c>
      <c r="E800" s="33" t="s">
        <v>95</v>
      </c>
      <c r="F800" s="33">
        <v>800</v>
      </c>
      <c r="G800" s="33" t="s">
        <v>29</v>
      </c>
      <c r="H800" s="33">
        <v>3950</v>
      </c>
      <c r="I800" s="20">
        <f t="shared" si="168"/>
        <v>3160000</v>
      </c>
      <c r="J800" s="37" t="s">
        <v>240</v>
      </c>
      <c r="K800" s="20"/>
      <c r="L800" s="9">
        <f t="shared" si="169"/>
        <v>0</v>
      </c>
      <c r="M800" s="9"/>
      <c r="N800" s="9"/>
      <c r="O800" s="9">
        <f t="shared" si="170"/>
        <v>3160000</v>
      </c>
      <c r="P800" s="9">
        <v>3160000</v>
      </c>
      <c r="Q800" s="9"/>
      <c r="R800" s="9">
        <f t="shared" si="171"/>
        <v>0</v>
      </c>
      <c r="S800" s="9"/>
      <c r="T800" s="9"/>
      <c r="U800" s="9">
        <f t="shared" si="172"/>
        <v>0</v>
      </c>
      <c r="V800" s="9"/>
      <c r="W800" s="9"/>
      <c r="X800" s="9">
        <f t="shared" si="173"/>
        <v>0</v>
      </c>
      <c r="Y800" s="9"/>
      <c r="Z800" s="9"/>
      <c r="AA800" s="10">
        <f t="shared" si="174"/>
        <v>0</v>
      </c>
      <c r="AB800" s="11">
        <v>45769</v>
      </c>
    </row>
    <row r="801" spans="1:28" ht="15.75" hidden="1" x14ac:dyDescent="0.25">
      <c r="A801" s="39">
        <v>45771</v>
      </c>
      <c r="B801" s="33" t="s">
        <v>231</v>
      </c>
      <c r="C801" s="33"/>
      <c r="D801" s="33"/>
      <c r="E801" s="33" t="s">
        <v>423</v>
      </c>
      <c r="F801" s="33">
        <v>101.9</v>
      </c>
      <c r="G801" s="33" t="s">
        <v>51</v>
      </c>
      <c r="H801" s="33"/>
      <c r="I801" s="20">
        <f t="shared" si="168"/>
        <v>0</v>
      </c>
      <c r="J801" s="34" t="s">
        <v>26</v>
      </c>
      <c r="K801" s="20"/>
      <c r="L801" s="9">
        <f t="shared" si="169"/>
        <v>0</v>
      </c>
      <c r="M801" s="9"/>
      <c r="N801" s="9"/>
      <c r="O801" s="9">
        <f t="shared" si="170"/>
        <v>0</v>
      </c>
      <c r="P801" s="9"/>
      <c r="Q801" s="9"/>
      <c r="R801" s="9">
        <f t="shared" si="171"/>
        <v>0</v>
      </c>
      <c r="S801" s="9"/>
      <c r="T801" s="9"/>
      <c r="U801" s="9">
        <f t="shared" si="172"/>
        <v>0</v>
      </c>
      <c r="V801" s="9"/>
      <c r="W801" s="9"/>
      <c r="X801" s="9">
        <f t="shared" si="173"/>
        <v>0</v>
      </c>
      <c r="Y801" s="9"/>
      <c r="Z801" s="9"/>
      <c r="AA801" s="10">
        <f t="shared" si="174"/>
        <v>0</v>
      </c>
      <c r="AB801" s="11"/>
    </row>
    <row r="802" spans="1:28" ht="15.75" hidden="1" x14ac:dyDescent="0.25">
      <c r="A802" s="32">
        <v>45771</v>
      </c>
      <c r="B802" s="33" t="s">
        <v>231</v>
      </c>
      <c r="C802" s="33"/>
      <c r="D802" s="33"/>
      <c r="E802" s="33" t="s">
        <v>203</v>
      </c>
      <c r="F802" s="33">
        <v>28.3</v>
      </c>
      <c r="G802" s="33" t="s">
        <v>51</v>
      </c>
      <c r="H802" s="33"/>
      <c r="I802" s="20">
        <f t="shared" si="168"/>
        <v>0</v>
      </c>
      <c r="J802" s="34" t="s">
        <v>26</v>
      </c>
      <c r="K802" s="20"/>
      <c r="L802" s="9">
        <f t="shared" si="169"/>
        <v>0</v>
      </c>
      <c r="M802" s="9"/>
      <c r="N802" s="9"/>
      <c r="O802" s="9">
        <f t="shared" si="170"/>
        <v>0</v>
      </c>
      <c r="P802" s="9"/>
      <c r="Q802" s="9"/>
      <c r="R802" s="9">
        <f t="shared" si="171"/>
        <v>0</v>
      </c>
      <c r="S802" s="9"/>
      <c r="T802" s="9"/>
      <c r="U802" s="9">
        <f t="shared" si="172"/>
        <v>0</v>
      </c>
      <c r="V802" s="9"/>
      <c r="W802" s="9"/>
      <c r="X802" s="9">
        <f t="shared" si="173"/>
        <v>0</v>
      </c>
      <c r="Y802" s="9"/>
      <c r="Z802" s="9"/>
      <c r="AA802" s="10">
        <f t="shared" si="174"/>
        <v>0</v>
      </c>
      <c r="AB802" s="11"/>
    </row>
    <row r="803" spans="1:28" ht="15.75" hidden="1" x14ac:dyDescent="0.25">
      <c r="A803" s="39">
        <v>45772</v>
      </c>
      <c r="B803" s="35" t="s">
        <v>231</v>
      </c>
      <c r="C803" s="35"/>
      <c r="D803" s="35"/>
      <c r="E803" s="35" t="s">
        <v>135</v>
      </c>
      <c r="F803" s="35">
        <v>29.1</v>
      </c>
      <c r="G803" s="35" t="s">
        <v>51</v>
      </c>
      <c r="H803" s="35"/>
      <c r="I803" s="20">
        <f t="shared" si="168"/>
        <v>0</v>
      </c>
      <c r="J803" s="36" t="s">
        <v>26</v>
      </c>
      <c r="K803" s="20"/>
      <c r="L803" s="9">
        <f t="shared" ref="L803:L829" si="175">M803+N803</f>
        <v>0</v>
      </c>
      <c r="M803" s="9"/>
      <c r="N803" s="9"/>
      <c r="O803" s="9">
        <f t="shared" ref="O803:O829" si="176">P803+Q803</f>
        <v>0</v>
      </c>
      <c r="P803" s="9"/>
      <c r="Q803" s="9"/>
      <c r="R803" s="9">
        <f t="shared" ref="R803:R829" si="177">S803+T803</f>
        <v>0</v>
      </c>
      <c r="S803" s="9"/>
      <c r="T803" s="9"/>
      <c r="U803" s="9">
        <f t="shared" ref="U803:U829" si="178">V803+W803</f>
        <v>0</v>
      </c>
      <c r="V803" s="9"/>
      <c r="W803" s="9"/>
      <c r="X803" s="9">
        <f t="shared" ref="X803:X829" si="179">Y803+Z803</f>
        <v>0</v>
      </c>
      <c r="Y803" s="9"/>
      <c r="Z803" s="9"/>
      <c r="AA803" s="10">
        <f t="shared" ref="AA803:AA829" si="180">C803+I803-L803-O803-U803-X803-R803</f>
        <v>0</v>
      </c>
      <c r="AB803" s="11"/>
    </row>
    <row r="804" spans="1:28" ht="15.75" hidden="1" x14ac:dyDescent="0.25">
      <c r="A804" s="39">
        <v>45772</v>
      </c>
      <c r="B804" s="35" t="s">
        <v>231</v>
      </c>
      <c r="C804" s="33"/>
      <c r="D804" s="33"/>
      <c r="E804" s="33" t="s">
        <v>423</v>
      </c>
      <c r="F804" s="33">
        <v>67.599999999999994</v>
      </c>
      <c r="G804" s="33" t="s">
        <v>51</v>
      </c>
      <c r="H804" s="33"/>
      <c r="I804" s="20">
        <f t="shared" si="168"/>
        <v>0</v>
      </c>
      <c r="J804" s="34" t="s">
        <v>26</v>
      </c>
      <c r="K804" s="20"/>
      <c r="L804" s="9">
        <f t="shared" si="175"/>
        <v>0</v>
      </c>
      <c r="M804" s="9"/>
      <c r="N804" s="9"/>
      <c r="O804" s="9">
        <f t="shared" si="176"/>
        <v>0</v>
      </c>
      <c r="P804" s="9"/>
      <c r="Q804" s="9"/>
      <c r="R804" s="9">
        <f t="shared" si="177"/>
        <v>0</v>
      </c>
      <c r="S804" s="9"/>
      <c r="T804" s="9"/>
      <c r="U804" s="9">
        <f t="shared" si="178"/>
        <v>0</v>
      </c>
      <c r="V804" s="9"/>
      <c r="W804" s="9"/>
      <c r="X804" s="9">
        <f t="shared" si="179"/>
        <v>0</v>
      </c>
      <c r="Y804" s="9"/>
      <c r="Z804" s="9"/>
      <c r="AA804" s="10">
        <f t="shared" si="180"/>
        <v>0</v>
      </c>
      <c r="AB804" s="11"/>
    </row>
    <row r="805" spans="1:28" ht="15.75" hidden="1" x14ac:dyDescent="0.25">
      <c r="A805" s="39">
        <v>45772</v>
      </c>
      <c r="B805" s="33" t="s">
        <v>312</v>
      </c>
      <c r="C805" s="33"/>
      <c r="D805" s="33" t="s">
        <v>31</v>
      </c>
      <c r="E805" s="33" t="s">
        <v>110</v>
      </c>
      <c r="F805" s="33">
        <v>2400</v>
      </c>
      <c r="G805" s="33" t="s">
        <v>29</v>
      </c>
      <c r="H805" s="33">
        <v>1800</v>
      </c>
      <c r="I805" s="20">
        <f t="shared" si="168"/>
        <v>4320000</v>
      </c>
      <c r="J805" s="37" t="s">
        <v>240</v>
      </c>
      <c r="K805" s="20"/>
      <c r="L805" s="9">
        <f t="shared" si="175"/>
        <v>0</v>
      </c>
      <c r="M805" s="9"/>
      <c r="N805" s="9"/>
      <c r="O805" s="9">
        <f t="shared" si="176"/>
        <v>4320000</v>
      </c>
      <c r="P805" s="9">
        <v>4320000</v>
      </c>
      <c r="Q805" s="9"/>
      <c r="R805" s="9">
        <f t="shared" si="177"/>
        <v>0</v>
      </c>
      <c r="S805" s="9"/>
      <c r="T805" s="9"/>
      <c r="U805" s="9">
        <f t="shared" si="178"/>
        <v>0</v>
      </c>
      <c r="V805" s="9"/>
      <c r="W805" s="9"/>
      <c r="X805" s="9">
        <f t="shared" si="179"/>
        <v>0</v>
      </c>
      <c r="Y805" s="9"/>
      <c r="Z805" s="9"/>
      <c r="AA805" s="10">
        <f t="shared" si="180"/>
        <v>0</v>
      </c>
      <c r="AB805" s="11">
        <v>45775</v>
      </c>
    </row>
    <row r="806" spans="1:28" ht="15.75" hidden="1" x14ac:dyDescent="0.25">
      <c r="A806" s="39">
        <v>45772</v>
      </c>
      <c r="B806" s="33" t="s">
        <v>212</v>
      </c>
      <c r="C806" s="33"/>
      <c r="D806" s="33" t="s">
        <v>31</v>
      </c>
      <c r="E806" s="33" t="s">
        <v>197</v>
      </c>
      <c r="F806" s="33">
        <v>500</v>
      </c>
      <c r="G806" s="33" t="s">
        <v>29</v>
      </c>
      <c r="H806" s="33">
        <v>2500</v>
      </c>
      <c r="I806" s="20">
        <f t="shared" si="168"/>
        <v>1250000</v>
      </c>
      <c r="J806" s="37" t="s">
        <v>241</v>
      </c>
      <c r="K806" s="20"/>
      <c r="L806" s="9">
        <f t="shared" si="175"/>
        <v>0</v>
      </c>
      <c r="M806" s="9"/>
      <c r="N806" s="9"/>
      <c r="O806" s="9">
        <f t="shared" si="176"/>
        <v>1250000</v>
      </c>
      <c r="P806" s="9">
        <v>1250000</v>
      </c>
      <c r="Q806" s="9"/>
      <c r="R806" s="9">
        <f t="shared" si="177"/>
        <v>0</v>
      </c>
      <c r="S806" s="9"/>
      <c r="T806" s="9"/>
      <c r="U806" s="9">
        <f t="shared" si="178"/>
        <v>0</v>
      </c>
      <c r="V806" s="9"/>
      <c r="W806" s="9"/>
      <c r="X806" s="9">
        <f t="shared" si="179"/>
        <v>0</v>
      </c>
      <c r="Y806" s="9"/>
      <c r="Z806" s="9"/>
      <c r="AA806" s="10">
        <f t="shared" si="180"/>
        <v>0</v>
      </c>
      <c r="AB806" s="11">
        <v>45772</v>
      </c>
    </row>
    <row r="807" spans="1:28" ht="15.75" hidden="1" x14ac:dyDescent="0.25">
      <c r="A807" s="39">
        <v>45772</v>
      </c>
      <c r="B807" s="33" t="s">
        <v>483</v>
      </c>
      <c r="C807" s="33"/>
      <c r="D807" s="33" t="s">
        <v>223</v>
      </c>
      <c r="E807" s="33" t="s">
        <v>95</v>
      </c>
      <c r="F807" s="33">
        <v>200</v>
      </c>
      <c r="G807" s="33" t="s">
        <v>29</v>
      </c>
      <c r="H807" s="33">
        <v>4000</v>
      </c>
      <c r="I807" s="20">
        <f t="shared" si="168"/>
        <v>800000</v>
      </c>
      <c r="J807" s="37" t="s">
        <v>241</v>
      </c>
      <c r="K807" s="20"/>
      <c r="L807" s="9">
        <f t="shared" si="175"/>
        <v>0</v>
      </c>
      <c r="M807" s="9"/>
      <c r="N807" s="9"/>
      <c r="O807" s="9">
        <f t="shared" si="176"/>
        <v>0</v>
      </c>
      <c r="P807" s="9"/>
      <c r="Q807" s="9"/>
      <c r="R807" s="9">
        <f t="shared" si="177"/>
        <v>0</v>
      </c>
      <c r="S807" s="9"/>
      <c r="T807" s="9"/>
      <c r="U807" s="9">
        <f t="shared" si="178"/>
        <v>800000</v>
      </c>
      <c r="V807" s="9">
        <v>800000</v>
      </c>
      <c r="W807" s="9"/>
      <c r="X807" s="9">
        <f t="shared" si="179"/>
        <v>0</v>
      </c>
      <c r="Y807" s="9"/>
      <c r="Z807" s="9"/>
      <c r="AA807" s="10">
        <f t="shared" si="180"/>
        <v>0</v>
      </c>
      <c r="AB807" s="11">
        <v>45772</v>
      </c>
    </row>
    <row r="808" spans="1:28" ht="15.75" hidden="1" x14ac:dyDescent="0.25">
      <c r="A808" s="39">
        <v>45772</v>
      </c>
      <c r="B808" s="33" t="s">
        <v>348</v>
      </c>
      <c r="C808" s="33"/>
      <c r="D808" s="33" t="s">
        <v>223</v>
      </c>
      <c r="E808" s="33" t="s">
        <v>552</v>
      </c>
      <c r="F808" s="33">
        <v>1</v>
      </c>
      <c r="G808" s="33" t="s">
        <v>33</v>
      </c>
      <c r="H808" s="33">
        <v>450000</v>
      </c>
      <c r="I808" s="20">
        <f t="shared" si="168"/>
        <v>450000</v>
      </c>
      <c r="J808" s="37" t="s">
        <v>240</v>
      </c>
      <c r="K808" s="20"/>
      <c r="L808" s="9">
        <f t="shared" si="175"/>
        <v>0</v>
      </c>
      <c r="M808" s="9"/>
      <c r="N808" s="9"/>
      <c r="O808" s="9">
        <f t="shared" si="176"/>
        <v>450000</v>
      </c>
      <c r="P808" s="9">
        <v>450000</v>
      </c>
      <c r="Q808" s="9"/>
      <c r="R808" s="9">
        <f t="shared" si="177"/>
        <v>0</v>
      </c>
      <c r="S808" s="9"/>
      <c r="T808" s="9"/>
      <c r="U808" s="9">
        <f t="shared" si="178"/>
        <v>0</v>
      </c>
      <c r="V808" s="9"/>
      <c r="W808" s="9"/>
      <c r="X808" s="9">
        <f t="shared" si="179"/>
        <v>0</v>
      </c>
      <c r="Y808" s="9"/>
      <c r="Z808" s="9"/>
      <c r="AA808" s="10">
        <f t="shared" si="180"/>
        <v>0</v>
      </c>
      <c r="AB808" s="11">
        <v>45772</v>
      </c>
    </row>
    <row r="809" spans="1:28" ht="15.75" hidden="1" x14ac:dyDescent="0.25">
      <c r="A809" s="39">
        <v>45772</v>
      </c>
      <c r="B809" s="33" t="s">
        <v>154</v>
      </c>
      <c r="C809" s="33"/>
      <c r="D809" s="33" t="s">
        <v>31</v>
      </c>
      <c r="E809" s="33" t="s">
        <v>91</v>
      </c>
      <c r="F809" s="33">
        <v>5200</v>
      </c>
      <c r="G809" s="33" t="s">
        <v>29</v>
      </c>
      <c r="H809" s="33">
        <v>4000</v>
      </c>
      <c r="I809" s="20">
        <f t="shared" si="168"/>
        <v>20800000</v>
      </c>
      <c r="J809" s="16" t="s">
        <v>43</v>
      </c>
      <c r="K809" s="20"/>
      <c r="L809" s="9">
        <f t="shared" si="175"/>
        <v>0</v>
      </c>
      <c r="M809" s="9"/>
      <c r="N809" s="9"/>
      <c r="O809" s="9">
        <f t="shared" si="176"/>
        <v>0</v>
      </c>
      <c r="P809" s="9"/>
      <c r="Q809" s="9"/>
      <c r="R809" s="9">
        <f t="shared" si="177"/>
        <v>0</v>
      </c>
      <c r="S809" s="9"/>
      <c r="T809" s="9"/>
      <c r="U809" s="9">
        <f t="shared" si="178"/>
        <v>4364000</v>
      </c>
      <c r="V809" s="9"/>
      <c r="W809" s="9">
        <v>4364000</v>
      </c>
      <c r="X809" s="9">
        <f t="shared" si="179"/>
        <v>0</v>
      </c>
      <c r="Y809" s="9"/>
      <c r="Z809" s="9"/>
      <c r="AA809" s="10">
        <f t="shared" si="180"/>
        <v>16436000</v>
      </c>
      <c r="AB809" s="11">
        <v>45770</v>
      </c>
    </row>
    <row r="810" spans="1:28" ht="15.75" hidden="1" x14ac:dyDescent="0.25">
      <c r="A810" s="39">
        <v>45772</v>
      </c>
      <c r="B810" s="33" t="s">
        <v>154</v>
      </c>
      <c r="C810" s="33"/>
      <c r="D810" s="33" t="s">
        <v>31</v>
      </c>
      <c r="E810" s="33" t="s">
        <v>86</v>
      </c>
      <c r="F810" s="33">
        <v>50</v>
      </c>
      <c r="G810" s="33" t="s">
        <v>51</v>
      </c>
      <c r="H810" s="33">
        <v>125000</v>
      </c>
      <c r="I810" s="20">
        <f t="shared" si="168"/>
        <v>6250000</v>
      </c>
      <c r="J810" s="34" t="s">
        <v>26</v>
      </c>
      <c r="K810" s="20"/>
      <c r="L810" s="9">
        <f t="shared" si="175"/>
        <v>0</v>
      </c>
      <c r="M810" s="9"/>
      <c r="N810" s="9"/>
      <c r="O810" s="9">
        <f t="shared" si="176"/>
        <v>0</v>
      </c>
      <c r="P810" s="9"/>
      <c r="Q810" s="9"/>
      <c r="R810" s="9">
        <f t="shared" si="177"/>
        <v>0</v>
      </c>
      <c r="S810" s="9"/>
      <c r="T810" s="9"/>
      <c r="U810" s="9">
        <f t="shared" si="178"/>
        <v>0</v>
      </c>
      <c r="V810" s="9"/>
      <c r="W810" s="9"/>
      <c r="X810" s="9">
        <f t="shared" si="179"/>
        <v>0</v>
      </c>
      <c r="Y810" s="9"/>
      <c r="Z810" s="9"/>
      <c r="AA810" s="10">
        <f t="shared" si="180"/>
        <v>6250000</v>
      </c>
      <c r="AB810" s="11"/>
    </row>
    <row r="811" spans="1:28" ht="15.75" hidden="1" x14ac:dyDescent="0.25">
      <c r="A811" s="39">
        <v>45772</v>
      </c>
      <c r="B811" s="33" t="s">
        <v>258</v>
      </c>
      <c r="C811" s="33"/>
      <c r="D811" s="33" t="s">
        <v>31</v>
      </c>
      <c r="E811" s="33" t="s">
        <v>61</v>
      </c>
      <c r="F811" s="33">
        <v>25</v>
      </c>
      <c r="G811" s="33" t="s">
        <v>25</v>
      </c>
      <c r="H811" s="33">
        <v>45000</v>
      </c>
      <c r="I811" s="20">
        <f t="shared" si="168"/>
        <v>1125000</v>
      </c>
      <c r="J811" s="37" t="s">
        <v>240</v>
      </c>
      <c r="K811" s="20"/>
      <c r="L811" s="9">
        <f t="shared" si="175"/>
        <v>0</v>
      </c>
      <c r="M811" s="9"/>
      <c r="N811" s="9"/>
      <c r="O811" s="9">
        <f t="shared" si="176"/>
        <v>1125000</v>
      </c>
      <c r="P811" s="9">
        <v>1125000</v>
      </c>
      <c r="Q811" s="9"/>
      <c r="R811" s="9">
        <f t="shared" si="177"/>
        <v>0</v>
      </c>
      <c r="S811" s="9"/>
      <c r="T811" s="9"/>
      <c r="U811" s="9">
        <f t="shared" si="178"/>
        <v>0</v>
      </c>
      <c r="V811" s="9"/>
      <c r="W811" s="9"/>
      <c r="X811" s="9">
        <f t="shared" si="179"/>
        <v>0</v>
      </c>
      <c r="Y811" s="9"/>
      <c r="Z811" s="9"/>
      <c r="AA811" s="10">
        <f t="shared" si="180"/>
        <v>0</v>
      </c>
      <c r="AB811" s="11">
        <v>45772</v>
      </c>
    </row>
    <row r="812" spans="1:28" ht="15.75" hidden="1" x14ac:dyDescent="0.25">
      <c r="A812" s="39">
        <v>45772</v>
      </c>
      <c r="B812" s="33" t="s">
        <v>258</v>
      </c>
      <c r="C812" s="33"/>
      <c r="D812" s="33" t="s">
        <v>31</v>
      </c>
      <c r="E812" s="33" t="s">
        <v>429</v>
      </c>
      <c r="F812" s="33">
        <v>4</v>
      </c>
      <c r="G812" s="33" t="s">
        <v>25</v>
      </c>
      <c r="H812" s="33">
        <v>700000</v>
      </c>
      <c r="I812" s="20">
        <f t="shared" si="168"/>
        <v>2800000</v>
      </c>
      <c r="J812" s="34" t="s">
        <v>38</v>
      </c>
      <c r="K812" s="20"/>
      <c r="L812" s="9">
        <f t="shared" si="175"/>
        <v>0</v>
      </c>
      <c r="M812" s="9"/>
      <c r="N812" s="9"/>
      <c r="O812" s="9">
        <f t="shared" si="176"/>
        <v>2555000</v>
      </c>
      <c r="P812" s="9">
        <v>2555000</v>
      </c>
      <c r="Q812" s="9"/>
      <c r="R812" s="9">
        <f t="shared" si="177"/>
        <v>0</v>
      </c>
      <c r="S812" s="9"/>
      <c r="T812" s="9"/>
      <c r="U812" s="9">
        <f t="shared" si="178"/>
        <v>0</v>
      </c>
      <c r="V812" s="9"/>
      <c r="W812" s="9"/>
      <c r="X812" s="9">
        <f t="shared" si="179"/>
        <v>0</v>
      </c>
      <c r="Y812" s="9"/>
      <c r="Z812" s="9"/>
      <c r="AA812" s="10">
        <f t="shared" si="180"/>
        <v>245000</v>
      </c>
      <c r="AB812" s="11">
        <v>45772</v>
      </c>
    </row>
    <row r="813" spans="1:28" ht="15.75" hidden="1" x14ac:dyDescent="0.25">
      <c r="A813" s="39">
        <v>45772</v>
      </c>
      <c r="B813" s="33" t="s">
        <v>471</v>
      </c>
      <c r="C813" s="33"/>
      <c r="D813" s="33" t="s">
        <v>31</v>
      </c>
      <c r="E813" s="33" t="s">
        <v>110</v>
      </c>
      <c r="F813" s="33">
        <v>600</v>
      </c>
      <c r="G813" s="33" t="s">
        <v>29</v>
      </c>
      <c r="H813" s="33">
        <v>1900</v>
      </c>
      <c r="I813" s="20">
        <f t="shared" si="168"/>
        <v>1140000</v>
      </c>
      <c r="J813" s="37" t="s">
        <v>241</v>
      </c>
      <c r="K813" s="20"/>
      <c r="L813" s="9">
        <f t="shared" si="175"/>
        <v>0</v>
      </c>
      <c r="M813" s="9"/>
      <c r="N813" s="9"/>
      <c r="O813" s="9">
        <f t="shared" si="176"/>
        <v>1140000</v>
      </c>
      <c r="P813" s="9">
        <v>1140000</v>
      </c>
      <c r="Q813" s="9"/>
      <c r="R813" s="9">
        <f t="shared" si="177"/>
        <v>0</v>
      </c>
      <c r="S813" s="9"/>
      <c r="T813" s="9"/>
      <c r="U813" s="9">
        <f t="shared" si="178"/>
        <v>0</v>
      </c>
      <c r="V813" s="9"/>
      <c r="W813" s="9"/>
      <c r="X813" s="9">
        <f t="shared" si="179"/>
        <v>0</v>
      </c>
      <c r="Y813" s="9"/>
      <c r="Z813" s="9"/>
      <c r="AA813" s="10">
        <f t="shared" si="180"/>
        <v>0</v>
      </c>
      <c r="AB813" s="11">
        <v>45772</v>
      </c>
    </row>
    <row r="814" spans="1:28" ht="15.75" hidden="1" x14ac:dyDescent="0.25">
      <c r="A814" s="39">
        <v>45772</v>
      </c>
      <c r="B814" s="33" t="s">
        <v>35</v>
      </c>
      <c r="C814" s="33"/>
      <c r="D814" s="33" t="s">
        <v>31</v>
      </c>
      <c r="E814" s="33" t="s">
        <v>236</v>
      </c>
      <c r="F814" s="33">
        <v>2.5</v>
      </c>
      <c r="G814" s="33" t="s">
        <v>51</v>
      </c>
      <c r="H814" s="33">
        <v>90000</v>
      </c>
      <c r="I814" s="20">
        <f t="shared" si="168"/>
        <v>225000</v>
      </c>
      <c r="J814" s="37" t="s">
        <v>241</v>
      </c>
      <c r="K814" s="20"/>
      <c r="L814" s="9">
        <f t="shared" si="175"/>
        <v>0</v>
      </c>
      <c r="M814" s="9"/>
      <c r="N814" s="9"/>
      <c r="O814" s="9">
        <f t="shared" si="176"/>
        <v>0</v>
      </c>
      <c r="P814" s="9"/>
      <c r="Q814" s="9"/>
      <c r="R814" s="9">
        <f t="shared" si="177"/>
        <v>0</v>
      </c>
      <c r="S814" s="9"/>
      <c r="T814" s="9"/>
      <c r="U814" s="9">
        <f t="shared" si="178"/>
        <v>225000</v>
      </c>
      <c r="V814" s="9">
        <v>225000</v>
      </c>
      <c r="W814" s="9"/>
      <c r="X814" s="9">
        <f t="shared" si="179"/>
        <v>0</v>
      </c>
      <c r="Y814" s="9"/>
      <c r="Z814" s="9"/>
      <c r="AA814" s="10">
        <f t="shared" si="180"/>
        <v>0</v>
      </c>
      <c r="AB814" s="11">
        <v>45772</v>
      </c>
    </row>
    <row r="815" spans="1:28" ht="15.75" hidden="1" x14ac:dyDescent="0.25">
      <c r="A815" s="32">
        <v>45772</v>
      </c>
      <c r="B815" s="33" t="s">
        <v>35</v>
      </c>
      <c r="C815" s="33"/>
      <c r="D815" s="33" t="s">
        <v>31</v>
      </c>
      <c r="E815" s="33" t="s">
        <v>166</v>
      </c>
      <c r="F815" s="33">
        <v>1</v>
      </c>
      <c r="G815" s="33" t="s">
        <v>23</v>
      </c>
      <c r="H815" s="33">
        <v>400000</v>
      </c>
      <c r="I815" s="20">
        <f t="shared" si="168"/>
        <v>400000</v>
      </c>
      <c r="J815" s="37" t="s">
        <v>241</v>
      </c>
      <c r="K815" s="20"/>
      <c r="L815" s="9">
        <f t="shared" si="175"/>
        <v>0</v>
      </c>
      <c r="M815" s="9"/>
      <c r="N815" s="9"/>
      <c r="O815" s="9">
        <f t="shared" si="176"/>
        <v>0</v>
      </c>
      <c r="P815" s="9"/>
      <c r="Q815" s="9"/>
      <c r="R815" s="9">
        <f t="shared" si="177"/>
        <v>0</v>
      </c>
      <c r="S815" s="9"/>
      <c r="T815" s="9"/>
      <c r="U815" s="9">
        <f t="shared" si="178"/>
        <v>400000</v>
      </c>
      <c r="V815" s="9">
        <v>400000</v>
      </c>
      <c r="W815" s="9"/>
      <c r="X815" s="9">
        <f t="shared" si="179"/>
        <v>0</v>
      </c>
      <c r="Y815" s="9"/>
      <c r="Z815" s="9"/>
      <c r="AA815" s="10">
        <f t="shared" si="180"/>
        <v>0</v>
      </c>
      <c r="AB815" s="11">
        <v>45772</v>
      </c>
    </row>
    <row r="816" spans="1:28" ht="15.75" hidden="1" x14ac:dyDescent="0.25">
      <c r="A816" s="39">
        <v>45772</v>
      </c>
      <c r="B816" s="33" t="s">
        <v>231</v>
      </c>
      <c r="C816" s="33"/>
      <c r="D816" s="33"/>
      <c r="E816" s="33" t="s">
        <v>98</v>
      </c>
      <c r="F816" s="33">
        <v>23.2</v>
      </c>
      <c r="G816" s="33" t="s">
        <v>51</v>
      </c>
      <c r="H816" s="33"/>
      <c r="I816" s="20">
        <f t="shared" si="168"/>
        <v>0</v>
      </c>
      <c r="J816" s="34" t="s">
        <v>26</v>
      </c>
      <c r="K816" s="20"/>
      <c r="L816" s="9">
        <f t="shared" si="175"/>
        <v>0</v>
      </c>
      <c r="M816" s="9"/>
      <c r="N816" s="9"/>
      <c r="O816" s="9">
        <f t="shared" si="176"/>
        <v>0</v>
      </c>
      <c r="P816" s="9"/>
      <c r="Q816" s="9"/>
      <c r="R816" s="9">
        <f t="shared" si="177"/>
        <v>0</v>
      </c>
      <c r="S816" s="9"/>
      <c r="T816" s="9"/>
      <c r="U816" s="9">
        <f t="shared" si="178"/>
        <v>0</v>
      </c>
      <c r="V816" s="9"/>
      <c r="W816" s="9"/>
      <c r="X816" s="9">
        <f t="shared" si="179"/>
        <v>0</v>
      </c>
      <c r="Y816" s="9"/>
      <c r="Z816" s="9"/>
      <c r="AA816" s="10">
        <f t="shared" si="180"/>
        <v>0</v>
      </c>
      <c r="AB816" s="11"/>
    </row>
    <row r="817" spans="1:28" ht="15.75" hidden="1" x14ac:dyDescent="0.25">
      <c r="A817" s="39">
        <v>45772</v>
      </c>
      <c r="B817" s="33" t="s">
        <v>231</v>
      </c>
      <c r="C817" s="33"/>
      <c r="D817" s="33"/>
      <c r="E817" s="33" t="s">
        <v>203</v>
      </c>
      <c r="F817" s="33">
        <v>14</v>
      </c>
      <c r="G817" s="33" t="s">
        <v>51</v>
      </c>
      <c r="H817" s="33"/>
      <c r="I817" s="20">
        <f t="shared" si="168"/>
        <v>0</v>
      </c>
      <c r="J817" s="34" t="s">
        <v>26</v>
      </c>
      <c r="K817" s="20"/>
      <c r="L817" s="9">
        <f t="shared" si="175"/>
        <v>0</v>
      </c>
      <c r="M817" s="9"/>
      <c r="N817" s="9"/>
      <c r="O817" s="9">
        <f t="shared" si="176"/>
        <v>0</v>
      </c>
      <c r="P817" s="9"/>
      <c r="Q817" s="9"/>
      <c r="R817" s="9">
        <f t="shared" si="177"/>
        <v>0</v>
      </c>
      <c r="S817" s="9"/>
      <c r="T817" s="9"/>
      <c r="U817" s="9">
        <f t="shared" si="178"/>
        <v>0</v>
      </c>
      <c r="V817" s="9"/>
      <c r="W817" s="9"/>
      <c r="X817" s="9">
        <f t="shared" si="179"/>
        <v>0</v>
      </c>
      <c r="Y817" s="9"/>
      <c r="Z817" s="9"/>
      <c r="AA817" s="10">
        <f t="shared" si="180"/>
        <v>0</v>
      </c>
      <c r="AB817" s="11"/>
    </row>
    <row r="818" spans="1:28" ht="15.75" hidden="1" x14ac:dyDescent="0.25">
      <c r="A818" s="32">
        <v>45772</v>
      </c>
      <c r="B818" s="33" t="s">
        <v>934</v>
      </c>
      <c r="C818" s="33"/>
      <c r="D818" s="33" t="s">
        <v>31</v>
      </c>
      <c r="E818" s="33" t="s">
        <v>80</v>
      </c>
      <c r="F818" s="33">
        <v>1</v>
      </c>
      <c r="G818" s="33" t="s">
        <v>23</v>
      </c>
      <c r="H818" s="33">
        <v>1200000</v>
      </c>
      <c r="I818" s="20">
        <f t="shared" si="168"/>
        <v>1200000</v>
      </c>
      <c r="J818" s="37" t="s">
        <v>241</v>
      </c>
      <c r="K818" s="20"/>
      <c r="L818" s="9">
        <f t="shared" si="175"/>
        <v>0</v>
      </c>
      <c r="M818" s="9"/>
      <c r="N818" s="9"/>
      <c r="O818" s="9">
        <f t="shared" si="176"/>
        <v>0</v>
      </c>
      <c r="P818" s="9"/>
      <c r="Q818" s="9"/>
      <c r="R818" s="9">
        <f t="shared" si="177"/>
        <v>0</v>
      </c>
      <c r="S818" s="9"/>
      <c r="T818" s="9"/>
      <c r="U818" s="9">
        <f t="shared" si="178"/>
        <v>1200000</v>
      </c>
      <c r="V818" s="9">
        <v>1200000</v>
      </c>
      <c r="W818" s="9"/>
      <c r="X818" s="9">
        <f t="shared" si="179"/>
        <v>0</v>
      </c>
      <c r="Y818" s="9"/>
      <c r="Z818" s="9"/>
      <c r="AA818" s="10">
        <f t="shared" si="180"/>
        <v>0</v>
      </c>
      <c r="AB818" s="11">
        <v>45772</v>
      </c>
    </row>
    <row r="819" spans="1:28" ht="15.75" hidden="1" x14ac:dyDescent="0.25">
      <c r="A819" s="39">
        <v>45773</v>
      </c>
      <c r="B819" s="35" t="s">
        <v>358</v>
      </c>
      <c r="C819" s="35"/>
      <c r="D819" s="35" t="s">
        <v>31</v>
      </c>
      <c r="E819" s="35" t="s">
        <v>50</v>
      </c>
      <c r="F819" s="35">
        <v>12</v>
      </c>
      <c r="G819" s="35" t="s">
        <v>51</v>
      </c>
      <c r="H819" s="35">
        <v>170000</v>
      </c>
      <c r="I819" s="27">
        <f t="shared" si="168"/>
        <v>2040000</v>
      </c>
      <c r="J819" s="36" t="s">
        <v>26</v>
      </c>
      <c r="K819" s="20"/>
      <c r="L819" s="9">
        <f t="shared" si="175"/>
        <v>0</v>
      </c>
      <c r="M819" s="9"/>
      <c r="N819" s="9"/>
      <c r="O819" s="9">
        <f t="shared" si="176"/>
        <v>0</v>
      </c>
      <c r="P819" s="9"/>
      <c r="Q819" s="9"/>
      <c r="R819" s="9">
        <f t="shared" si="177"/>
        <v>0</v>
      </c>
      <c r="S819" s="9"/>
      <c r="T819" s="9"/>
      <c r="U819" s="9">
        <f t="shared" si="178"/>
        <v>0</v>
      </c>
      <c r="V819" s="9"/>
      <c r="W819" s="9"/>
      <c r="X819" s="9">
        <f t="shared" si="179"/>
        <v>0</v>
      </c>
      <c r="Y819" s="9"/>
      <c r="Z819" s="9"/>
      <c r="AA819" s="10">
        <f t="shared" si="180"/>
        <v>2040000</v>
      </c>
      <c r="AB819" s="11"/>
    </row>
    <row r="820" spans="1:28" ht="15.75" hidden="1" x14ac:dyDescent="0.25">
      <c r="A820" s="39">
        <v>45773</v>
      </c>
      <c r="B820" s="35" t="s">
        <v>358</v>
      </c>
      <c r="C820" s="33"/>
      <c r="D820" s="35" t="s">
        <v>31</v>
      </c>
      <c r="E820" s="33" t="s">
        <v>457</v>
      </c>
      <c r="F820" s="33">
        <v>4</v>
      </c>
      <c r="G820" s="33" t="s">
        <v>51</v>
      </c>
      <c r="H820" s="33">
        <v>300000</v>
      </c>
      <c r="I820" s="20">
        <f t="shared" si="168"/>
        <v>1200000</v>
      </c>
      <c r="J820" s="34" t="s">
        <v>26</v>
      </c>
      <c r="K820" s="20"/>
      <c r="L820" s="9">
        <f t="shared" si="175"/>
        <v>0</v>
      </c>
      <c r="M820" s="9"/>
      <c r="N820" s="9"/>
      <c r="O820" s="9">
        <f t="shared" si="176"/>
        <v>0</v>
      </c>
      <c r="P820" s="9"/>
      <c r="Q820" s="9"/>
      <c r="R820" s="9">
        <f t="shared" si="177"/>
        <v>0</v>
      </c>
      <c r="S820" s="9"/>
      <c r="T820" s="9"/>
      <c r="U820" s="9">
        <f t="shared" si="178"/>
        <v>0</v>
      </c>
      <c r="V820" s="9"/>
      <c r="W820" s="9"/>
      <c r="X820" s="9">
        <f t="shared" si="179"/>
        <v>0</v>
      </c>
      <c r="Y820" s="9"/>
      <c r="Z820" s="9"/>
      <c r="AA820" s="10">
        <f t="shared" si="180"/>
        <v>1200000</v>
      </c>
      <c r="AB820" s="11"/>
    </row>
    <row r="821" spans="1:28" ht="15.75" hidden="1" x14ac:dyDescent="0.25">
      <c r="A821" s="39">
        <v>45773</v>
      </c>
      <c r="B821" s="33" t="s">
        <v>935</v>
      </c>
      <c r="C821" s="33"/>
      <c r="D821" s="35" t="s">
        <v>31</v>
      </c>
      <c r="E821" s="33" t="s">
        <v>297</v>
      </c>
      <c r="F821" s="33">
        <v>2600</v>
      </c>
      <c r="G821" s="33" t="s">
        <v>29</v>
      </c>
      <c r="H821" s="33">
        <v>1900</v>
      </c>
      <c r="I821" s="20">
        <f t="shared" si="168"/>
        <v>4940000</v>
      </c>
      <c r="J821" s="37" t="s">
        <v>241</v>
      </c>
      <c r="K821" s="20"/>
      <c r="L821" s="9">
        <f t="shared" si="175"/>
        <v>4539000</v>
      </c>
      <c r="M821" s="9">
        <v>654000</v>
      </c>
      <c r="N821" s="9">
        <v>3885000</v>
      </c>
      <c r="O821" s="9">
        <f t="shared" si="176"/>
        <v>0</v>
      </c>
      <c r="P821" s="9"/>
      <c r="Q821" s="9"/>
      <c r="R821" s="9">
        <f t="shared" si="177"/>
        <v>0</v>
      </c>
      <c r="S821" s="9"/>
      <c r="T821" s="9"/>
      <c r="U821" s="9">
        <f t="shared" si="178"/>
        <v>401000</v>
      </c>
      <c r="V821" s="9">
        <v>401000</v>
      </c>
      <c r="W821" s="9"/>
      <c r="X821" s="9">
        <f t="shared" si="179"/>
        <v>0</v>
      </c>
      <c r="Y821" s="9"/>
      <c r="Z821" s="9"/>
      <c r="AA821" s="10">
        <f t="shared" si="180"/>
        <v>0</v>
      </c>
      <c r="AB821" s="11">
        <v>45773</v>
      </c>
    </row>
    <row r="822" spans="1:28" ht="15.75" hidden="1" x14ac:dyDescent="0.25">
      <c r="A822" s="39">
        <v>45773</v>
      </c>
      <c r="B822" s="33" t="s">
        <v>231</v>
      </c>
      <c r="C822" s="33"/>
      <c r="D822" s="33"/>
      <c r="E822" s="33" t="s">
        <v>143</v>
      </c>
      <c r="F822" s="33">
        <v>28</v>
      </c>
      <c r="G822" s="33" t="s">
        <v>51</v>
      </c>
      <c r="H822" s="33"/>
      <c r="I822" s="20">
        <f t="shared" si="168"/>
        <v>0</v>
      </c>
      <c r="J822" s="34" t="s">
        <v>26</v>
      </c>
      <c r="K822" s="20"/>
      <c r="L822" s="9">
        <f t="shared" si="175"/>
        <v>0</v>
      </c>
      <c r="M822" s="9"/>
      <c r="N822" s="9"/>
      <c r="O822" s="9">
        <f t="shared" si="176"/>
        <v>0</v>
      </c>
      <c r="P822" s="9"/>
      <c r="Q822" s="9"/>
      <c r="R822" s="9">
        <f t="shared" si="177"/>
        <v>0</v>
      </c>
      <c r="S822" s="9"/>
      <c r="T822" s="9"/>
      <c r="U822" s="9">
        <f t="shared" si="178"/>
        <v>0</v>
      </c>
      <c r="V822" s="9"/>
      <c r="W822" s="9"/>
      <c r="X822" s="9">
        <f t="shared" si="179"/>
        <v>0</v>
      </c>
      <c r="Y822" s="9"/>
      <c r="Z822" s="9"/>
      <c r="AA822" s="10">
        <f t="shared" si="180"/>
        <v>0</v>
      </c>
      <c r="AB822" s="11"/>
    </row>
    <row r="823" spans="1:28" ht="15.75" hidden="1" x14ac:dyDescent="0.25">
      <c r="A823" s="39">
        <v>45773</v>
      </c>
      <c r="B823" s="33" t="s">
        <v>231</v>
      </c>
      <c r="C823" s="33"/>
      <c r="D823" s="33"/>
      <c r="E823" s="33" t="s">
        <v>344</v>
      </c>
      <c r="F823" s="33">
        <v>28.8</v>
      </c>
      <c r="G823" s="33" t="s">
        <v>51</v>
      </c>
      <c r="H823" s="33"/>
      <c r="I823" s="20">
        <f t="shared" si="168"/>
        <v>0</v>
      </c>
      <c r="J823" s="34" t="s">
        <v>26</v>
      </c>
      <c r="K823" s="20"/>
      <c r="L823" s="9">
        <f t="shared" si="175"/>
        <v>0</v>
      </c>
      <c r="M823" s="9"/>
      <c r="N823" s="9"/>
      <c r="O823" s="9">
        <f t="shared" si="176"/>
        <v>0</v>
      </c>
      <c r="P823" s="9"/>
      <c r="Q823" s="9"/>
      <c r="R823" s="9">
        <f t="shared" si="177"/>
        <v>0</v>
      </c>
      <c r="S823" s="9"/>
      <c r="T823" s="9"/>
      <c r="U823" s="9">
        <f t="shared" si="178"/>
        <v>0</v>
      </c>
      <c r="V823" s="9"/>
      <c r="W823" s="9"/>
      <c r="X823" s="9">
        <f t="shared" si="179"/>
        <v>0</v>
      </c>
      <c r="Y823" s="9"/>
      <c r="Z823" s="9"/>
      <c r="AA823" s="10">
        <f t="shared" si="180"/>
        <v>0</v>
      </c>
      <c r="AB823" s="11"/>
    </row>
    <row r="824" spans="1:28" ht="15.75" hidden="1" x14ac:dyDescent="0.25">
      <c r="A824" s="39">
        <v>45773</v>
      </c>
      <c r="B824" s="33" t="s">
        <v>231</v>
      </c>
      <c r="C824" s="33"/>
      <c r="D824" s="33"/>
      <c r="E824" s="33" t="s">
        <v>467</v>
      </c>
      <c r="F824" s="33">
        <v>17.2</v>
      </c>
      <c r="G824" s="33" t="s">
        <v>51</v>
      </c>
      <c r="H824" s="33"/>
      <c r="I824" s="20">
        <f t="shared" si="168"/>
        <v>0</v>
      </c>
      <c r="J824" s="34" t="s">
        <v>26</v>
      </c>
      <c r="K824" s="20"/>
      <c r="L824" s="9">
        <f t="shared" si="175"/>
        <v>0</v>
      </c>
      <c r="M824" s="9"/>
      <c r="N824" s="9"/>
      <c r="O824" s="9">
        <f t="shared" si="176"/>
        <v>0</v>
      </c>
      <c r="P824" s="9"/>
      <c r="Q824" s="9"/>
      <c r="R824" s="9">
        <f t="shared" si="177"/>
        <v>0</v>
      </c>
      <c r="S824" s="9"/>
      <c r="T824" s="9"/>
      <c r="U824" s="9">
        <f t="shared" si="178"/>
        <v>0</v>
      </c>
      <c r="V824" s="9"/>
      <c r="W824" s="9"/>
      <c r="X824" s="9">
        <f t="shared" si="179"/>
        <v>0</v>
      </c>
      <c r="Y824" s="9"/>
      <c r="Z824" s="9"/>
      <c r="AA824" s="10">
        <f t="shared" si="180"/>
        <v>0</v>
      </c>
      <c r="AB824" s="11"/>
    </row>
    <row r="825" spans="1:28" ht="15.75" hidden="1" x14ac:dyDescent="0.25">
      <c r="A825" s="39">
        <v>45773</v>
      </c>
      <c r="B825" s="33" t="s">
        <v>231</v>
      </c>
      <c r="C825" s="33"/>
      <c r="D825" s="33"/>
      <c r="E825" s="33" t="s">
        <v>423</v>
      </c>
      <c r="F825" s="33">
        <v>34</v>
      </c>
      <c r="G825" s="33" t="s">
        <v>51</v>
      </c>
      <c r="H825" s="33"/>
      <c r="I825" s="20">
        <f t="shared" si="168"/>
        <v>0</v>
      </c>
      <c r="J825" s="34" t="s">
        <v>26</v>
      </c>
      <c r="K825" s="20"/>
      <c r="L825" s="9">
        <f t="shared" si="175"/>
        <v>0</v>
      </c>
      <c r="M825" s="9"/>
      <c r="N825" s="9"/>
      <c r="O825" s="9">
        <f t="shared" si="176"/>
        <v>0</v>
      </c>
      <c r="P825" s="9"/>
      <c r="Q825" s="9"/>
      <c r="R825" s="9">
        <f t="shared" si="177"/>
        <v>0</v>
      </c>
      <c r="S825" s="9"/>
      <c r="T825" s="9"/>
      <c r="U825" s="9">
        <f t="shared" si="178"/>
        <v>0</v>
      </c>
      <c r="V825" s="9"/>
      <c r="W825" s="9"/>
      <c r="X825" s="9">
        <f t="shared" si="179"/>
        <v>0</v>
      </c>
      <c r="Y825" s="9"/>
      <c r="Z825" s="9"/>
      <c r="AA825" s="10">
        <f t="shared" si="180"/>
        <v>0</v>
      </c>
      <c r="AB825" s="11"/>
    </row>
    <row r="826" spans="1:28" ht="15.75" hidden="1" x14ac:dyDescent="0.25">
      <c r="A826" s="39">
        <v>45773</v>
      </c>
      <c r="B826" s="33" t="s">
        <v>217</v>
      </c>
      <c r="C826" s="33"/>
      <c r="D826" s="33" t="s">
        <v>41</v>
      </c>
      <c r="E826" s="33" t="s">
        <v>237</v>
      </c>
      <c r="F826" s="33">
        <v>2.5</v>
      </c>
      <c r="G826" s="33" t="s">
        <v>51</v>
      </c>
      <c r="H826" s="33">
        <v>90000</v>
      </c>
      <c r="I826" s="20">
        <f t="shared" si="168"/>
        <v>225000</v>
      </c>
      <c r="J826" s="37" t="s">
        <v>241</v>
      </c>
      <c r="K826" s="20"/>
      <c r="L826" s="9">
        <f t="shared" si="175"/>
        <v>225000</v>
      </c>
      <c r="M826" s="9">
        <v>225000</v>
      </c>
      <c r="N826" s="9"/>
      <c r="O826" s="9">
        <f t="shared" si="176"/>
        <v>0</v>
      </c>
      <c r="P826" s="9"/>
      <c r="Q826" s="9"/>
      <c r="R826" s="9">
        <f t="shared" si="177"/>
        <v>0</v>
      </c>
      <c r="S826" s="9"/>
      <c r="T826" s="9"/>
      <c r="U826" s="9">
        <f t="shared" si="178"/>
        <v>0</v>
      </c>
      <c r="V826" s="9"/>
      <c r="W826" s="9"/>
      <c r="X826" s="9">
        <f t="shared" si="179"/>
        <v>0</v>
      </c>
      <c r="Y826" s="9"/>
      <c r="Z826" s="9"/>
      <c r="AA826" s="10">
        <f t="shared" si="180"/>
        <v>0</v>
      </c>
      <c r="AB826" s="11">
        <v>45773</v>
      </c>
    </row>
    <row r="827" spans="1:28" ht="15.75" hidden="1" x14ac:dyDescent="0.25">
      <c r="A827" s="32">
        <v>45773</v>
      </c>
      <c r="B827" s="33" t="s">
        <v>92</v>
      </c>
      <c r="C827" s="33"/>
      <c r="D827" s="33" t="s">
        <v>31</v>
      </c>
      <c r="E827" s="33" t="s">
        <v>91</v>
      </c>
      <c r="F827" s="33">
        <v>500</v>
      </c>
      <c r="G827" s="33" t="s">
        <v>29</v>
      </c>
      <c r="H827" s="33">
        <v>4000</v>
      </c>
      <c r="I827" s="20">
        <f t="shared" si="168"/>
        <v>2000000</v>
      </c>
      <c r="J827" s="34" t="s">
        <v>26</v>
      </c>
      <c r="K827" s="20"/>
      <c r="L827" s="9">
        <f t="shared" si="175"/>
        <v>0</v>
      </c>
      <c r="M827" s="9"/>
      <c r="N827" s="9"/>
      <c r="O827" s="9">
        <f t="shared" si="176"/>
        <v>0</v>
      </c>
      <c r="P827" s="9"/>
      <c r="Q827" s="9"/>
      <c r="R827" s="9">
        <f t="shared" si="177"/>
        <v>0</v>
      </c>
      <c r="S827" s="9"/>
      <c r="T827" s="9"/>
      <c r="U827" s="9">
        <f t="shared" si="178"/>
        <v>0</v>
      </c>
      <c r="V827" s="9"/>
      <c r="W827" s="9"/>
      <c r="X827" s="9">
        <f t="shared" si="179"/>
        <v>0</v>
      </c>
      <c r="Y827" s="9"/>
      <c r="Z827" s="9"/>
      <c r="AA827" s="10">
        <f t="shared" si="180"/>
        <v>2000000</v>
      </c>
      <c r="AB827" s="11"/>
    </row>
    <row r="828" spans="1:28" ht="15.75" hidden="1" x14ac:dyDescent="0.25">
      <c r="A828" s="39">
        <v>45773</v>
      </c>
      <c r="B828" s="33" t="s">
        <v>663</v>
      </c>
      <c r="C828" s="33"/>
      <c r="D828" s="33" t="s">
        <v>41</v>
      </c>
      <c r="E828" s="33" t="s">
        <v>86</v>
      </c>
      <c r="F828" s="33">
        <v>50</v>
      </c>
      <c r="G828" s="33" t="s">
        <v>51</v>
      </c>
      <c r="H828" s="33">
        <v>95400</v>
      </c>
      <c r="I828" s="20">
        <f t="shared" si="168"/>
        <v>4770000</v>
      </c>
      <c r="J828" s="41" t="s">
        <v>240</v>
      </c>
      <c r="K828" s="20"/>
      <c r="L828" s="9">
        <f t="shared" si="175"/>
        <v>0</v>
      </c>
      <c r="M828" s="9"/>
      <c r="N828" s="9"/>
      <c r="O828" s="9">
        <f t="shared" si="176"/>
        <v>4770000</v>
      </c>
      <c r="P828" s="9">
        <v>4770000</v>
      </c>
      <c r="Q828" s="9"/>
      <c r="R828" s="9">
        <f t="shared" si="177"/>
        <v>0</v>
      </c>
      <c r="S828" s="9"/>
      <c r="T828" s="9"/>
      <c r="U828" s="9">
        <f t="shared" si="178"/>
        <v>0</v>
      </c>
      <c r="V828" s="9"/>
      <c r="W828" s="9"/>
      <c r="X828" s="9">
        <f t="shared" si="179"/>
        <v>0</v>
      </c>
      <c r="Y828" s="9"/>
      <c r="Z828" s="9"/>
      <c r="AA828" s="10">
        <f t="shared" si="180"/>
        <v>0</v>
      </c>
      <c r="AB828" s="11">
        <v>45768</v>
      </c>
    </row>
    <row r="829" spans="1:28" ht="15.75" hidden="1" x14ac:dyDescent="0.25">
      <c r="A829" s="32">
        <v>45773</v>
      </c>
      <c r="B829" s="33" t="s">
        <v>244</v>
      </c>
      <c r="C829" s="33"/>
      <c r="D829" s="33" t="s">
        <v>31</v>
      </c>
      <c r="E829" s="33" t="s">
        <v>102</v>
      </c>
      <c r="F829" s="33">
        <v>4</v>
      </c>
      <c r="G829" s="33" t="s">
        <v>74</v>
      </c>
      <c r="H829" s="33">
        <v>65000</v>
      </c>
      <c r="I829" s="20">
        <f t="shared" si="168"/>
        <v>260000</v>
      </c>
      <c r="J829" s="37" t="s">
        <v>241</v>
      </c>
      <c r="K829" s="20"/>
      <c r="L829" s="9">
        <f t="shared" si="175"/>
        <v>0</v>
      </c>
      <c r="M829" s="9"/>
      <c r="N829" s="9"/>
      <c r="O829" s="9">
        <f t="shared" si="176"/>
        <v>0</v>
      </c>
      <c r="P829" s="9"/>
      <c r="Q829" s="9"/>
      <c r="R829" s="9">
        <f t="shared" si="177"/>
        <v>0</v>
      </c>
      <c r="S829" s="9"/>
      <c r="T829" s="9"/>
      <c r="U829" s="9">
        <f t="shared" si="178"/>
        <v>260000</v>
      </c>
      <c r="V829" s="9">
        <v>260000</v>
      </c>
      <c r="W829" s="9"/>
      <c r="X829" s="9">
        <f t="shared" si="179"/>
        <v>0</v>
      </c>
      <c r="Y829" s="9"/>
      <c r="Z829" s="9"/>
      <c r="AA829" s="10">
        <f t="shared" si="180"/>
        <v>0</v>
      </c>
      <c r="AB829" s="11">
        <v>45773</v>
      </c>
    </row>
    <row r="830" spans="1:28" ht="15.75" hidden="1" x14ac:dyDescent="0.25">
      <c r="A830" s="39">
        <v>45775</v>
      </c>
      <c r="B830" s="35" t="s">
        <v>162</v>
      </c>
      <c r="C830" s="35"/>
      <c r="D830" s="35" t="s">
        <v>31</v>
      </c>
      <c r="E830" s="35" t="s">
        <v>102</v>
      </c>
      <c r="F830" s="35">
        <v>4</v>
      </c>
      <c r="G830" s="35" t="s">
        <v>74</v>
      </c>
      <c r="H830" s="35">
        <v>65000</v>
      </c>
      <c r="I830" s="20">
        <f t="shared" si="168"/>
        <v>260000</v>
      </c>
      <c r="J830" s="36" t="s">
        <v>26</v>
      </c>
      <c r="K830" s="20"/>
      <c r="L830" s="9">
        <f t="shared" ref="L830:L843" si="181">M830+N830</f>
        <v>0</v>
      </c>
      <c r="M830" s="9"/>
      <c r="N830" s="9"/>
      <c r="O830" s="9">
        <f t="shared" ref="O830:O843" si="182">P830+Q830</f>
        <v>0</v>
      </c>
      <c r="P830" s="9"/>
      <c r="Q830" s="9"/>
      <c r="R830" s="9">
        <f t="shared" ref="R830:R843" si="183">S830+T830</f>
        <v>0</v>
      </c>
      <c r="S830" s="9"/>
      <c r="T830" s="9"/>
      <c r="U830" s="9">
        <f t="shared" ref="U830:U843" si="184">V830+W830</f>
        <v>0</v>
      </c>
      <c r="V830" s="9"/>
      <c r="W830" s="9"/>
      <c r="X830" s="9">
        <f t="shared" ref="X830:X843" si="185">Y830+Z830</f>
        <v>0</v>
      </c>
      <c r="Y830" s="9"/>
      <c r="Z830" s="9"/>
      <c r="AA830" s="10">
        <f t="shared" ref="AA830:AA843" si="186">C830+I830-L830-O830-U830-X830-R830</f>
        <v>260000</v>
      </c>
      <c r="AB830" s="11"/>
    </row>
    <row r="831" spans="1:28" ht="15.75" hidden="1" x14ac:dyDescent="0.25">
      <c r="A831" s="39">
        <v>45775</v>
      </c>
      <c r="B831" s="33" t="s">
        <v>243</v>
      </c>
      <c r="C831" s="33"/>
      <c r="D831" s="33" t="s">
        <v>41</v>
      </c>
      <c r="E831" s="33" t="s">
        <v>110</v>
      </c>
      <c r="F831" s="33">
        <v>1000</v>
      </c>
      <c r="G831" s="33" t="s">
        <v>29</v>
      </c>
      <c r="H831" s="33">
        <v>2000</v>
      </c>
      <c r="I831" s="20">
        <f t="shared" si="168"/>
        <v>2000000</v>
      </c>
      <c r="J831" s="37" t="s">
        <v>241</v>
      </c>
      <c r="K831" s="20"/>
      <c r="L831" s="9">
        <f t="shared" si="181"/>
        <v>0</v>
      </c>
      <c r="M831" s="9"/>
      <c r="N831" s="9"/>
      <c r="O831" s="9">
        <f t="shared" si="182"/>
        <v>0</v>
      </c>
      <c r="P831" s="9"/>
      <c r="Q831" s="9"/>
      <c r="R831" s="9">
        <f t="shared" si="183"/>
        <v>0</v>
      </c>
      <c r="S831" s="9"/>
      <c r="T831" s="9"/>
      <c r="U831" s="9">
        <f t="shared" si="184"/>
        <v>2000000</v>
      </c>
      <c r="V831" s="9">
        <v>2000000</v>
      </c>
      <c r="W831" s="9"/>
      <c r="X831" s="9">
        <f t="shared" si="185"/>
        <v>0</v>
      </c>
      <c r="Y831" s="9"/>
      <c r="Z831" s="9"/>
      <c r="AA831" s="10">
        <f t="shared" si="186"/>
        <v>0</v>
      </c>
      <c r="AB831" s="11">
        <v>45775</v>
      </c>
    </row>
    <row r="832" spans="1:28" ht="15.75" hidden="1" x14ac:dyDescent="0.25">
      <c r="A832" s="39">
        <v>45775</v>
      </c>
      <c r="B832" s="33" t="s">
        <v>331</v>
      </c>
      <c r="C832" s="33"/>
      <c r="D832" s="33" t="s">
        <v>223</v>
      </c>
      <c r="E832" s="33" t="s">
        <v>308</v>
      </c>
      <c r="F832" s="33">
        <v>5</v>
      </c>
      <c r="G832" s="33" t="s">
        <v>51</v>
      </c>
      <c r="H832" s="33">
        <v>86000</v>
      </c>
      <c r="I832" s="20">
        <f t="shared" si="168"/>
        <v>430000</v>
      </c>
      <c r="J832" s="37" t="s">
        <v>241</v>
      </c>
      <c r="K832" s="20"/>
      <c r="L832" s="9">
        <f t="shared" si="181"/>
        <v>0</v>
      </c>
      <c r="M832" s="9"/>
      <c r="N832" s="9"/>
      <c r="O832" s="9">
        <f t="shared" si="182"/>
        <v>0</v>
      </c>
      <c r="P832" s="9"/>
      <c r="Q832" s="9"/>
      <c r="R832" s="9">
        <f t="shared" si="183"/>
        <v>0</v>
      </c>
      <c r="S832" s="9"/>
      <c r="T832" s="9"/>
      <c r="U832" s="9">
        <f t="shared" si="184"/>
        <v>430000</v>
      </c>
      <c r="V832" s="9">
        <v>430000</v>
      </c>
      <c r="W832" s="9"/>
      <c r="X832" s="9">
        <f t="shared" si="185"/>
        <v>0</v>
      </c>
      <c r="Y832" s="9"/>
      <c r="Z832" s="9"/>
      <c r="AA832" s="10">
        <f t="shared" si="186"/>
        <v>0</v>
      </c>
      <c r="AB832" s="11">
        <v>45775</v>
      </c>
    </row>
    <row r="833" spans="1:28" ht="15.75" hidden="1" x14ac:dyDescent="0.25">
      <c r="A833" s="39">
        <v>45775</v>
      </c>
      <c r="B833" s="33" t="s">
        <v>331</v>
      </c>
      <c r="C833" s="33"/>
      <c r="D833" s="33" t="s">
        <v>223</v>
      </c>
      <c r="E833" s="33" t="s">
        <v>102</v>
      </c>
      <c r="F833" s="33">
        <v>2</v>
      </c>
      <c r="G833" s="33" t="s">
        <v>74</v>
      </c>
      <c r="H833" s="33">
        <v>65000</v>
      </c>
      <c r="I833" s="20">
        <f t="shared" si="168"/>
        <v>130000</v>
      </c>
      <c r="J833" s="37" t="s">
        <v>241</v>
      </c>
      <c r="K833" s="20"/>
      <c r="L833" s="9">
        <f t="shared" si="181"/>
        <v>0</v>
      </c>
      <c r="M833" s="9"/>
      <c r="N833" s="9"/>
      <c r="O833" s="9">
        <f t="shared" si="182"/>
        <v>0</v>
      </c>
      <c r="P833" s="9"/>
      <c r="Q833" s="9"/>
      <c r="R833" s="9">
        <f t="shared" si="183"/>
        <v>0</v>
      </c>
      <c r="S833" s="9"/>
      <c r="T833" s="9"/>
      <c r="U833" s="9">
        <f t="shared" si="184"/>
        <v>130000</v>
      </c>
      <c r="V833" s="9">
        <v>130000</v>
      </c>
      <c r="W833" s="9"/>
      <c r="X833" s="9">
        <f t="shared" si="185"/>
        <v>0</v>
      </c>
      <c r="Y833" s="9"/>
      <c r="Z833" s="9"/>
      <c r="AA833" s="10">
        <f t="shared" si="186"/>
        <v>0</v>
      </c>
      <c r="AB833" s="11">
        <v>45775</v>
      </c>
    </row>
    <row r="834" spans="1:28" ht="15.75" hidden="1" x14ac:dyDescent="0.25">
      <c r="A834" s="39">
        <v>45775</v>
      </c>
      <c r="B834" s="33" t="s">
        <v>545</v>
      </c>
      <c r="C834" s="33"/>
      <c r="D834" s="33"/>
      <c r="E834" s="33" t="s">
        <v>45</v>
      </c>
      <c r="F834" s="33">
        <v>25</v>
      </c>
      <c r="G834" s="33" t="s">
        <v>51</v>
      </c>
      <c r="H834" s="33"/>
      <c r="I834" s="20">
        <f t="shared" si="168"/>
        <v>0</v>
      </c>
      <c r="J834" s="34" t="s">
        <v>26</v>
      </c>
      <c r="K834" s="20"/>
      <c r="L834" s="9">
        <f t="shared" si="181"/>
        <v>0</v>
      </c>
      <c r="M834" s="9"/>
      <c r="N834" s="9"/>
      <c r="O834" s="9">
        <f t="shared" si="182"/>
        <v>0</v>
      </c>
      <c r="P834" s="9"/>
      <c r="Q834" s="9"/>
      <c r="R834" s="9">
        <f t="shared" si="183"/>
        <v>0</v>
      </c>
      <c r="S834" s="9"/>
      <c r="T834" s="9"/>
      <c r="U834" s="9">
        <f t="shared" si="184"/>
        <v>0</v>
      </c>
      <c r="V834" s="9"/>
      <c r="W834" s="9"/>
      <c r="X834" s="9">
        <f t="shared" si="185"/>
        <v>0</v>
      </c>
      <c r="Y834" s="9"/>
      <c r="Z834" s="9"/>
      <c r="AA834" s="10">
        <f t="shared" si="186"/>
        <v>0</v>
      </c>
      <c r="AB834" s="11"/>
    </row>
    <row r="835" spans="1:28" ht="15.75" hidden="1" x14ac:dyDescent="0.25">
      <c r="A835" s="39">
        <v>45775</v>
      </c>
      <c r="B835" s="33" t="s">
        <v>141</v>
      </c>
      <c r="C835" s="33"/>
      <c r="D835" s="33" t="s">
        <v>41</v>
      </c>
      <c r="E835" s="33" t="s">
        <v>95</v>
      </c>
      <c r="F835" s="33">
        <v>10400</v>
      </c>
      <c r="G835" s="33" t="s">
        <v>29</v>
      </c>
      <c r="H835" s="33">
        <v>3800</v>
      </c>
      <c r="I835" s="20">
        <f t="shared" si="168"/>
        <v>39520000</v>
      </c>
      <c r="J835" s="34" t="s">
        <v>26</v>
      </c>
      <c r="K835" s="20"/>
      <c r="L835" s="9">
        <f t="shared" si="181"/>
        <v>0</v>
      </c>
      <c r="M835" s="9"/>
      <c r="N835" s="9"/>
      <c r="O835" s="9">
        <f t="shared" si="182"/>
        <v>0</v>
      </c>
      <c r="P835" s="9"/>
      <c r="Q835" s="9"/>
      <c r="R835" s="9">
        <f t="shared" si="183"/>
        <v>0</v>
      </c>
      <c r="S835" s="9"/>
      <c r="T835" s="9"/>
      <c r="U835" s="9">
        <f t="shared" si="184"/>
        <v>0</v>
      </c>
      <c r="V835" s="9"/>
      <c r="W835" s="9"/>
      <c r="X835" s="9">
        <f t="shared" si="185"/>
        <v>0</v>
      </c>
      <c r="Y835" s="9"/>
      <c r="Z835" s="9"/>
      <c r="AA835" s="10">
        <f t="shared" si="186"/>
        <v>39520000</v>
      </c>
      <c r="AB835" s="11"/>
    </row>
    <row r="836" spans="1:28" ht="15.75" hidden="1" x14ac:dyDescent="0.25">
      <c r="A836" s="39">
        <v>45775</v>
      </c>
      <c r="B836" s="33" t="s">
        <v>243</v>
      </c>
      <c r="C836" s="33"/>
      <c r="D836" s="33" t="s">
        <v>41</v>
      </c>
      <c r="E836" s="33" t="s">
        <v>65</v>
      </c>
      <c r="F836" s="33">
        <v>250</v>
      </c>
      <c r="G836" s="33" t="s">
        <v>29</v>
      </c>
      <c r="H836" s="33">
        <v>3160</v>
      </c>
      <c r="I836" s="20">
        <f t="shared" si="168"/>
        <v>790000</v>
      </c>
      <c r="J836" s="37" t="s">
        <v>241</v>
      </c>
      <c r="K836" s="20"/>
      <c r="L836" s="9">
        <f t="shared" si="181"/>
        <v>790000</v>
      </c>
      <c r="M836" s="9">
        <v>790000</v>
      </c>
      <c r="N836" s="9"/>
      <c r="O836" s="9">
        <f t="shared" si="182"/>
        <v>0</v>
      </c>
      <c r="P836" s="9"/>
      <c r="Q836" s="9"/>
      <c r="R836" s="9">
        <f t="shared" si="183"/>
        <v>0</v>
      </c>
      <c r="S836" s="9"/>
      <c r="T836" s="9"/>
      <c r="U836" s="9">
        <f t="shared" si="184"/>
        <v>0</v>
      </c>
      <c r="V836" s="9"/>
      <c r="W836" s="9"/>
      <c r="X836" s="9">
        <f t="shared" si="185"/>
        <v>0</v>
      </c>
      <c r="Y836" s="9"/>
      <c r="Z836" s="9"/>
      <c r="AA836" s="10">
        <f t="shared" si="186"/>
        <v>0</v>
      </c>
      <c r="AB836" s="11">
        <v>45775</v>
      </c>
    </row>
    <row r="837" spans="1:28" ht="15.75" hidden="1" x14ac:dyDescent="0.25">
      <c r="A837" s="39">
        <v>45775</v>
      </c>
      <c r="B837" s="33" t="s">
        <v>261</v>
      </c>
      <c r="C837" s="33"/>
      <c r="D837" s="33" t="s">
        <v>41</v>
      </c>
      <c r="E837" s="33" t="s">
        <v>136</v>
      </c>
      <c r="F837" s="33">
        <v>47</v>
      </c>
      <c r="G837" s="33" t="s">
        <v>51</v>
      </c>
      <c r="H837" s="33">
        <v>47000</v>
      </c>
      <c r="I837" s="20">
        <f t="shared" si="168"/>
        <v>2209000</v>
      </c>
      <c r="J837" s="34" t="s">
        <v>26</v>
      </c>
      <c r="K837" s="20"/>
      <c r="L837" s="9">
        <f t="shared" si="181"/>
        <v>0</v>
      </c>
      <c r="M837" s="9"/>
      <c r="N837" s="9"/>
      <c r="O837" s="9">
        <f t="shared" si="182"/>
        <v>0</v>
      </c>
      <c r="P837" s="9"/>
      <c r="Q837" s="9"/>
      <c r="R837" s="9">
        <f t="shared" si="183"/>
        <v>0</v>
      </c>
      <c r="S837" s="9"/>
      <c r="T837" s="9"/>
      <c r="U837" s="9">
        <f t="shared" si="184"/>
        <v>0</v>
      </c>
      <c r="V837" s="9"/>
      <c r="W837" s="9"/>
      <c r="X837" s="9">
        <f t="shared" si="185"/>
        <v>0</v>
      </c>
      <c r="Y837" s="9"/>
      <c r="Z837" s="9"/>
      <c r="AA837" s="10">
        <f t="shared" si="186"/>
        <v>2209000</v>
      </c>
      <c r="AB837" s="11"/>
    </row>
    <row r="838" spans="1:28" ht="15.75" hidden="1" x14ac:dyDescent="0.25">
      <c r="A838" s="39">
        <v>45775</v>
      </c>
      <c r="B838" s="33" t="s">
        <v>261</v>
      </c>
      <c r="C838" s="33"/>
      <c r="D838" s="33" t="s">
        <v>41</v>
      </c>
      <c r="E838" s="33" t="s">
        <v>98</v>
      </c>
      <c r="F838" s="33">
        <v>113.5</v>
      </c>
      <c r="G838" s="33" t="s">
        <v>51</v>
      </c>
      <c r="H838" s="33">
        <v>47000</v>
      </c>
      <c r="I838" s="20">
        <f t="shared" si="168"/>
        <v>5334500</v>
      </c>
      <c r="J838" s="34" t="s">
        <v>26</v>
      </c>
      <c r="K838" s="20"/>
      <c r="L838" s="9">
        <f t="shared" si="181"/>
        <v>0</v>
      </c>
      <c r="M838" s="9"/>
      <c r="N838" s="9"/>
      <c r="O838" s="9">
        <f t="shared" si="182"/>
        <v>0</v>
      </c>
      <c r="P838" s="9"/>
      <c r="Q838" s="9"/>
      <c r="R838" s="9">
        <f t="shared" si="183"/>
        <v>0</v>
      </c>
      <c r="S838" s="9"/>
      <c r="T838" s="9"/>
      <c r="U838" s="9">
        <f t="shared" si="184"/>
        <v>0</v>
      </c>
      <c r="V838" s="9"/>
      <c r="W838" s="9"/>
      <c r="X838" s="9">
        <f t="shared" si="185"/>
        <v>0</v>
      </c>
      <c r="Y838" s="9"/>
      <c r="Z838" s="9"/>
      <c r="AA838" s="10">
        <f t="shared" si="186"/>
        <v>5334500</v>
      </c>
      <c r="AB838" s="11"/>
    </row>
    <row r="839" spans="1:28" ht="15.75" hidden="1" x14ac:dyDescent="0.25">
      <c r="A839" s="39">
        <v>45775</v>
      </c>
      <c r="B839" s="33" t="s">
        <v>261</v>
      </c>
      <c r="C839" s="33"/>
      <c r="D839" s="33" t="s">
        <v>41</v>
      </c>
      <c r="E839" s="33" t="s">
        <v>328</v>
      </c>
      <c r="F839" s="33">
        <v>25</v>
      </c>
      <c r="G839" s="33" t="s">
        <v>51</v>
      </c>
      <c r="H839" s="33">
        <v>125000</v>
      </c>
      <c r="I839" s="20">
        <f t="shared" si="168"/>
        <v>3125000</v>
      </c>
      <c r="J839" s="34" t="s">
        <v>26</v>
      </c>
      <c r="K839" s="20"/>
      <c r="L839" s="9">
        <f t="shared" si="181"/>
        <v>0</v>
      </c>
      <c r="M839" s="9"/>
      <c r="N839" s="9"/>
      <c r="O839" s="9">
        <f t="shared" si="182"/>
        <v>0</v>
      </c>
      <c r="P839" s="9"/>
      <c r="Q839" s="9"/>
      <c r="R839" s="9">
        <f t="shared" si="183"/>
        <v>0</v>
      </c>
      <c r="S839" s="9"/>
      <c r="T839" s="9"/>
      <c r="U839" s="9">
        <f t="shared" si="184"/>
        <v>0</v>
      </c>
      <c r="V839" s="9"/>
      <c r="W839" s="9"/>
      <c r="X839" s="9">
        <f t="shared" si="185"/>
        <v>0</v>
      </c>
      <c r="Y839" s="9"/>
      <c r="Z839" s="9"/>
      <c r="AA839" s="10">
        <f t="shared" si="186"/>
        <v>3125000</v>
      </c>
      <c r="AB839" s="11"/>
    </row>
    <row r="840" spans="1:28" ht="15.75" hidden="1" x14ac:dyDescent="0.25">
      <c r="A840" s="32">
        <v>45775</v>
      </c>
      <c r="B840" s="33" t="s">
        <v>261</v>
      </c>
      <c r="C840" s="33"/>
      <c r="D840" s="33" t="s">
        <v>41</v>
      </c>
      <c r="E840" s="33" t="s">
        <v>587</v>
      </c>
      <c r="F840" s="33">
        <v>30</v>
      </c>
      <c r="G840" s="33" t="s">
        <v>51</v>
      </c>
      <c r="H840" s="33">
        <v>200000</v>
      </c>
      <c r="I840" s="20">
        <f t="shared" si="168"/>
        <v>6000000</v>
      </c>
      <c r="J840" s="34" t="s">
        <v>26</v>
      </c>
      <c r="K840" s="20"/>
      <c r="L840" s="9">
        <f t="shared" si="181"/>
        <v>0</v>
      </c>
      <c r="M840" s="9"/>
      <c r="N840" s="9"/>
      <c r="O840" s="9">
        <f t="shared" si="182"/>
        <v>0</v>
      </c>
      <c r="P840" s="9"/>
      <c r="Q840" s="9"/>
      <c r="R840" s="9">
        <f t="shared" si="183"/>
        <v>0</v>
      </c>
      <c r="S840" s="9"/>
      <c r="T840" s="9"/>
      <c r="U840" s="9">
        <f t="shared" si="184"/>
        <v>0</v>
      </c>
      <c r="V840" s="9"/>
      <c r="W840" s="9"/>
      <c r="X840" s="9">
        <f t="shared" si="185"/>
        <v>0</v>
      </c>
      <c r="Y840" s="9"/>
      <c r="Z840" s="9"/>
      <c r="AA840" s="10">
        <f t="shared" si="186"/>
        <v>6000000</v>
      </c>
      <c r="AB840" s="11"/>
    </row>
    <row r="841" spans="1:28" ht="15.75" hidden="1" x14ac:dyDescent="0.25">
      <c r="A841" s="39">
        <v>45775</v>
      </c>
      <c r="B841" s="33" t="s">
        <v>151</v>
      </c>
      <c r="C841" s="33"/>
      <c r="D841" s="33" t="s">
        <v>41</v>
      </c>
      <c r="E841" s="33" t="s">
        <v>439</v>
      </c>
      <c r="F841" s="33">
        <v>0.94</v>
      </c>
      <c r="G841" s="33" t="s">
        <v>178</v>
      </c>
      <c r="H841" s="33">
        <v>1150000</v>
      </c>
      <c r="I841" s="20">
        <f>F841*H841</f>
        <v>1081000</v>
      </c>
      <c r="J841" s="34" t="s">
        <v>26</v>
      </c>
      <c r="K841" s="20"/>
      <c r="L841" s="9">
        <f t="shared" si="181"/>
        <v>0</v>
      </c>
      <c r="M841" s="9"/>
      <c r="N841" s="9"/>
      <c r="O841" s="9">
        <f t="shared" si="182"/>
        <v>0</v>
      </c>
      <c r="P841" s="9"/>
      <c r="Q841" s="9"/>
      <c r="R841" s="9">
        <f t="shared" si="183"/>
        <v>0</v>
      </c>
      <c r="S841" s="9"/>
      <c r="T841" s="9"/>
      <c r="U841" s="9">
        <f t="shared" si="184"/>
        <v>0</v>
      </c>
      <c r="V841" s="9"/>
      <c r="W841" s="9"/>
      <c r="X841" s="9">
        <f t="shared" si="185"/>
        <v>0</v>
      </c>
      <c r="Y841" s="9"/>
      <c r="Z841" s="9"/>
      <c r="AA841" s="10">
        <f t="shared" si="186"/>
        <v>1081000</v>
      </c>
      <c r="AB841" s="11"/>
    </row>
    <row r="842" spans="1:28" ht="15.75" hidden="1" x14ac:dyDescent="0.25">
      <c r="A842" s="32">
        <v>45775</v>
      </c>
      <c r="B842" s="33" t="s">
        <v>312</v>
      </c>
      <c r="C842" s="33"/>
      <c r="D842" s="33" t="s">
        <v>41</v>
      </c>
      <c r="E842" s="33" t="s">
        <v>95</v>
      </c>
      <c r="F842" s="33">
        <v>400</v>
      </c>
      <c r="G842" s="33" t="s">
        <v>29</v>
      </c>
      <c r="H842" s="33">
        <v>3600</v>
      </c>
      <c r="I842" s="20">
        <f>F842*H842</f>
        <v>1440000</v>
      </c>
      <c r="J842" s="37" t="s">
        <v>34</v>
      </c>
      <c r="K842" s="20"/>
      <c r="L842" s="9">
        <f t="shared" si="181"/>
        <v>0</v>
      </c>
      <c r="M842" s="9"/>
      <c r="N842" s="9"/>
      <c r="O842" s="9">
        <f t="shared" si="182"/>
        <v>1800000</v>
      </c>
      <c r="P842" s="9">
        <v>1800000</v>
      </c>
      <c r="Q842" s="9"/>
      <c r="R842" s="9">
        <f t="shared" si="183"/>
        <v>0</v>
      </c>
      <c r="S842" s="9"/>
      <c r="T842" s="9"/>
      <c r="U842" s="9">
        <f t="shared" si="184"/>
        <v>0</v>
      </c>
      <c r="V842" s="9"/>
      <c r="W842" s="9"/>
      <c r="X842" s="9">
        <f t="shared" si="185"/>
        <v>0</v>
      </c>
      <c r="Y842" s="9"/>
      <c r="Z842" s="9"/>
      <c r="AA842" s="10">
        <f t="shared" si="186"/>
        <v>-360000</v>
      </c>
      <c r="AB842" s="11">
        <v>45775</v>
      </c>
    </row>
    <row r="843" spans="1:28" ht="15.75" hidden="1" x14ac:dyDescent="0.25">
      <c r="A843" s="32">
        <v>45775</v>
      </c>
      <c r="B843" s="33" t="s">
        <v>208</v>
      </c>
      <c r="C843" s="33"/>
      <c r="D843" s="33" t="s">
        <v>41</v>
      </c>
      <c r="E843" s="33" t="s">
        <v>726</v>
      </c>
      <c r="F843" s="33">
        <v>10</v>
      </c>
      <c r="G843" s="33" t="s">
        <v>23</v>
      </c>
      <c r="H843" s="33">
        <v>400000</v>
      </c>
      <c r="I843" s="20">
        <f>F843*H843</f>
        <v>4000000</v>
      </c>
      <c r="J843" s="34" t="s">
        <v>26</v>
      </c>
      <c r="K843" s="20"/>
      <c r="L843" s="9">
        <f t="shared" si="181"/>
        <v>0</v>
      </c>
      <c r="M843" s="9"/>
      <c r="N843" s="9"/>
      <c r="O843" s="9">
        <f t="shared" si="182"/>
        <v>0</v>
      </c>
      <c r="P843" s="9"/>
      <c r="Q843" s="9"/>
      <c r="R843" s="9">
        <f t="shared" si="183"/>
        <v>0</v>
      </c>
      <c r="S843" s="9"/>
      <c r="T843" s="9"/>
      <c r="U843" s="9">
        <f t="shared" si="184"/>
        <v>0</v>
      </c>
      <c r="V843" s="9"/>
      <c r="W843" s="9"/>
      <c r="X843" s="9">
        <f t="shared" si="185"/>
        <v>0</v>
      </c>
      <c r="Y843" s="9"/>
      <c r="Z843" s="9"/>
      <c r="AA843" s="10">
        <f t="shared" si="186"/>
        <v>4000000</v>
      </c>
      <c r="AB843" s="11"/>
    </row>
    <row r="844" spans="1:28" ht="15.75" hidden="1" x14ac:dyDescent="0.25">
      <c r="A844" s="39">
        <v>45776</v>
      </c>
      <c r="B844" s="35" t="s">
        <v>936</v>
      </c>
      <c r="C844" s="35"/>
      <c r="D844" s="35" t="s">
        <v>41</v>
      </c>
      <c r="E844" s="35" t="s">
        <v>362</v>
      </c>
      <c r="F844" s="35">
        <v>74</v>
      </c>
      <c r="G844" s="35" t="s">
        <v>51</v>
      </c>
      <c r="H844" s="35">
        <v>43000</v>
      </c>
      <c r="I844" s="20">
        <f t="shared" ref="I844:I887" si="187">F844*H844</f>
        <v>3182000</v>
      </c>
      <c r="J844" s="37" t="s">
        <v>240</v>
      </c>
      <c r="K844" s="20"/>
      <c r="L844" s="9">
        <f>M844+N844</f>
        <v>0</v>
      </c>
      <c r="M844" s="9"/>
      <c r="N844" s="9"/>
      <c r="O844" s="9">
        <f>P844+Q844</f>
        <v>3182000</v>
      </c>
      <c r="P844" s="9">
        <v>3182000</v>
      </c>
      <c r="Q844" s="9"/>
      <c r="R844" s="9">
        <f>S844+T844</f>
        <v>0</v>
      </c>
      <c r="S844" s="9"/>
      <c r="T844" s="9"/>
      <c r="U844" s="9">
        <f>V844+W844</f>
        <v>0</v>
      </c>
      <c r="V844" s="9"/>
      <c r="W844" s="9"/>
      <c r="X844" s="9">
        <f>Y844+Z844</f>
        <v>0</v>
      </c>
      <c r="Y844" s="9"/>
      <c r="Z844" s="9"/>
      <c r="AA844" s="10">
        <f>C844+I844-L844-O844-U844-X844-R844</f>
        <v>0</v>
      </c>
      <c r="AB844" s="11">
        <v>45775</v>
      </c>
    </row>
    <row r="845" spans="1:28" ht="15.75" hidden="1" x14ac:dyDescent="0.25">
      <c r="A845" s="39">
        <v>45776</v>
      </c>
      <c r="B845" s="35" t="s">
        <v>936</v>
      </c>
      <c r="C845" s="33"/>
      <c r="D845" s="35" t="s">
        <v>41</v>
      </c>
      <c r="E845" s="33" t="s">
        <v>203</v>
      </c>
      <c r="F845" s="33">
        <v>14</v>
      </c>
      <c r="G845" s="33" t="s">
        <v>51</v>
      </c>
      <c r="H845" s="33">
        <v>43000</v>
      </c>
      <c r="I845" s="20">
        <f t="shared" si="187"/>
        <v>602000</v>
      </c>
      <c r="J845" s="37" t="s">
        <v>240</v>
      </c>
      <c r="K845" s="20"/>
      <c r="L845" s="9">
        <f t="shared" ref="L845:L856" si="188">M845+N845</f>
        <v>0</v>
      </c>
      <c r="M845" s="9"/>
      <c r="N845" s="9"/>
      <c r="O845" s="9">
        <f t="shared" ref="O845:O856" si="189">P845+Q845</f>
        <v>602000</v>
      </c>
      <c r="P845" s="9">
        <v>602000</v>
      </c>
      <c r="Q845" s="9"/>
      <c r="R845" s="9">
        <f t="shared" ref="R845:R856" si="190">S845+T845</f>
        <v>0</v>
      </c>
      <c r="S845" s="9"/>
      <c r="T845" s="9"/>
      <c r="U845" s="9">
        <f t="shared" ref="U845:U856" si="191">V845+W845</f>
        <v>0</v>
      </c>
      <c r="V845" s="9"/>
      <c r="W845" s="9"/>
      <c r="X845" s="9">
        <f t="shared" ref="X845:X856" si="192">Y845+Z845</f>
        <v>0</v>
      </c>
      <c r="Y845" s="9"/>
      <c r="Z845" s="9"/>
      <c r="AA845" s="10">
        <f t="shared" ref="AA845:AA856" si="193">C845+I845-L845-O845-U845-X845-R845</f>
        <v>0</v>
      </c>
      <c r="AB845" s="11">
        <v>45775</v>
      </c>
    </row>
    <row r="846" spans="1:28" ht="15.75" hidden="1" x14ac:dyDescent="0.25">
      <c r="A846" s="39">
        <v>45776</v>
      </c>
      <c r="B846" s="35" t="s">
        <v>936</v>
      </c>
      <c r="C846" s="33"/>
      <c r="D846" s="35" t="s">
        <v>41</v>
      </c>
      <c r="E846" s="33" t="s">
        <v>148</v>
      </c>
      <c r="F846" s="33">
        <v>140</v>
      </c>
      <c r="G846" s="33" t="s">
        <v>51</v>
      </c>
      <c r="H846" s="33">
        <v>60000</v>
      </c>
      <c r="I846" s="20">
        <f t="shared" si="187"/>
        <v>8400000</v>
      </c>
      <c r="J846" s="37" t="s">
        <v>240</v>
      </c>
      <c r="K846" s="20"/>
      <c r="L846" s="9">
        <f t="shared" si="188"/>
        <v>0</v>
      </c>
      <c r="M846" s="9"/>
      <c r="N846" s="9"/>
      <c r="O846" s="9">
        <f t="shared" si="189"/>
        <v>8400000</v>
      </c>
      <c r="P846" s="9">
        <v>8400000</v>
      </c>
      <c r="Q846" s="9"/>
      <c r="R846" s="9">
        <f t="shared" si="190"/>
        <v>0</v>
      </c>
      <c r="S846" s="9"/>
      <c r="T846" s="9"/>
      <c r="U846" s="9">
        <f t="shared" si="191"/>
        <v>0</v>
      </c>
      <c r="V846" s="9"/>
      <c r="W846" s="9"/>
      <c r="X846" s="9">
        <f t="shared" si="192"/>
        <v>0</v>
      </c>
      <c r="Y846" s="9"/>
      <c r="Z846" s="9"/>
      <c r="AA846" s="10">
        <f t="shared" si="193"/>
        <v>0</v>
      </c>
      <c r="AB846" s="11">
        <v>45775</v>
      </c>
    </row>
    <row r="847" spans="1:28" ht="15.75" hidden="1" x14ac:dyDescent="0.25">
      <c r="A847" s="39">
        <v>45776</v>
      </c>
      <c r="B847" s="33" t="s">
        <v>219</v>
      </c>
      <c r="C847" s="33"/>
      <c r="D847" s="35" t="s">
        <v>41</v>
      </c>
      <c r="E847" s="33" t="s">
        <v>304</v>
      </c>
      <c r="F847" s="33">
        <v>66</v>
      </c>
      <c r="G847" s="33" t="s">
        <v>51</v>
      </c>
      <c r="H847" s="33">
        <v>47000</v>
      </c>
      <c r="I847" s="20">
        <f t="shared" si="187"/>
        <v>3102000</v>
      </c>
      <c r="J847" s="34" t="s">
        <v>26</v>
      </c>
      <c r="K847" s="20"/>
      <c r="L847" s="9">
        <f t="shared" si="188"/>
        <v>0</v>
      </c>
      <c r="M847" s="9"/>
      <c r="N847" s="9"/>
      <c r="O847" s="9">
        <f t="shared" si="189"/>
        <v>0</v>
      </c>
      <c r="P847" s="9"/>
      <c r="Q847" s="9"/>
      <c r="R847" s="9">
        <f t="shared" si="190"/>
        <v>0</v>
      </c>
      <c r="S847" s="9"/>
      <c r="T847" s="9"/>
      <c r="U847" s="9">
        <f t="shared" si="191"/>
        <v>0</v>
      </c>
      <c r="V847" s="9"/>
      <c r="W847" s="9"/>
      <c r="X847" s="9">
        <f t="shared" si="192"/>
        <v>0</v>
      </c>
      <c r="Y847" s="9"/>
      <c r="Z847" s="9"/>
      <c r="AA847" s="10">
        <f t="shared" si="193"/>
        <v>3102000</v>
      </c>
      <c r="AB847" s="11"/>
    </row>
    <row r="848" spans="1:28" ht="15.75" hidden="1" x14ac:dyDescent="0.25">
      <c r="A848" s="39">
        <v>45776</v>
      </c>
      <c r="B848" s="33" t="s">
        <v>339</v>
      </c>
      <c r="C848" s="33"/>
      <c r="D848" s="35" t="s">
        <v>41</v>
      </c>
      <c r="E848" s="33" t="s">
        <v>110</v>
      </c>
      <c r="F848" s="33">
        <v>1200</v>
      </c>
      <c r="G848" s="33" t="s">
        <v>29</v>
      </c>
      <c r="H848" s="33">
        <v>1750</v>
      </c>
      <c r="I848" s="20">
        <f t="shared" si="187"/>
        <v>2100000</v>
      </c>
      <c r="J848" s="37" t="s">
        <v>240</v>
      </c>
      <c r="K848" s="20"/>
      <c r="L848" s="9">
        <f t="shared" si="188"/>
        <v>0</v>
      </c>
      <c r="M848" s="9"/>
      <c r="N848" s="9"/>
      <c r="O848" s="9">
        <f t="shared" si="189"/>
        <v>2100000</v>
      </c>
      <c r="P848" s="9">
        <v>2100000</v>
      </c>
      <c r="Q848" s="9"/>
      <c r="R848" s="9">
        <f t="shared" si="190"/>
        <v>0</v>
      </c>
      <c r="S848" s="9"/>
      <c r="T848" s="9"/>
      <c r="U848" s="9">
        <f t="shared" si="191"/>
        <v>0</v>
      </c>
      <c r="V848" s="9"/>
      <c r="W848" s="9"/>
      <c r="X848" s="9">
        <f t="shared" si="192"/>
        <v>0</v>
      </c>
      <c r="Y848" s="9"/>
      <c r="Z848" s="9"/>
      <c r="AA848" s="10">
        <f t="shared" si="193"/>
        <v>0</v>
      </c>
      <c r="AB848" s="11">
        <v>45776</v>
      </c>
    </row>
    <row r="849" spans="1:28" ht="15.75" hidden="1" x14ac:dyDescent="0.25">
      <c r="A849" s="39">
        <v>45776</v>
      </c>
      <c r="B849" s="33" t="s">
        <v>339</v>
      </c>
      <c r="C849" s="33"/>
      <c r="D849" s="35" t="s">
        <v>41</v>
      </c>
      <c r="E849" s="33" t="s">
        <v>263</v>
      </c>
      <c r="F849" s="33">
        <v>500</v>
      </c>
      <c r="G849" s="33" t="s">
        <v>29</v>
      </c>
      <c r="H849" s="33">
        <v>1505</v>
      </c>
      <c r="I849" s="20">
        <f t="shared" si="187"/>
        <v>752500</v>
      </c>
      <c r="J849" s="37" t="s">
        <v>240</v>
      </c>
      <c r="K849" s="20"/>
      <c r="L849" s="9">
        <f t="shared" si="188"/>
        <v>0</v>
      </c>
      <c r="M849" s="9"/>
      <c r="N849" s="9"/>
      <c r="O849" s="9">
        <f t="shared" si="189"/>
        <v>752500</v>
      </c>
      <c r="P849" s="9">
        <v>752500</v>
      </c>
      <c r="Q849" s="9"/>
      <c r="R849" s="9">
        <f t="shared" si="190"/>
        <v>0</v>
      </c>
      <c r="S849" s="9"/>
      <c r="T849" s="9"/>
      <c r="U849" s="9">
        <f t="shared" si="191"/>
        <v>0</v>
      </c>
      <c r="V849" s="9"/>
      <c r="W849" s="9"/>
      <c r="X849" s="9">
        <f t="shared" si="192"/>
        <v>0</v>
      </c>
      <c r="Y849" s="9"/>
      <c r="Z849" s="9"/>
      <c r="AA849" s="10">
        <f t="shared" si="193"/>
        <v>0</v>
      </c>
      <c r="AB849" s="11">
        <v>45776</v>
      </c>
    </row>
    <row r="850" spans="1:28" ht="15.75" hidden="1" x14ac:dyDescent="0.25">
      <c r="A850" s="39">
        <v>45776</v>
      </c>
      <c r="B850" s="33" t="s">
        <v>264</v>
      </c>
      <c r="C850" s="33"/>
      <c r="D850" s="35" t="s">
        <v>41</v>
      </c>
      <c r="E850" s="33" t="s">
        <v>185</v>
      </c>
      <c r="F850" s="33">
        <v>600</v>
      </c>
      <c r="G850" s="33" t="s">
        <v>29</v>
      </c>
      <c r="H850" s="33">
        <v>1150</v>
      </c>
      <c r="I850" s="20">
        <f t="shared" si="187"/>
        <v>690000</v>
      </c>
      <c r="J850" s="37" t="s">
        <v>241</v>
      </c>
      <c r="K850" s="20"/>
      <c r="L850" s="9">
        <f t="shared" si="188"/>
        <v>0</v>
      </c>
      <c r="M850" s="9"/>
      <c r="N850" s="9"/>
      <c r="O850" s="9">
        <f t="shared" si="189"/>
        <v>0</v>
      </c>
      <c r="P850" s="9"/>
      <c r="Q850" s="9"/>
      <c r="R850" s="9">
        <f t="shared" si="190"/>
        <v>690000</v>
      </c>
      <c r="S850" s="9">
        <v>690000</v>
      </c>
      <c r="T850" s="9"/>
      <c r="U850" s="9">
        <f t="shared" si="191"/>
        <v>0</v>
      </c>
      <c r="V850" s="9"/>
      <c r="W850" s="9"/>
      <c r="X850" s="9">
        <f t="shared" si="192"/>
        <v>0</v>
      </c>
      <c r="Y850" s="9"/>
      <c r="Z850" s="9"/>
      <c r="AA850" s="10">
        <f t="shared" si="193"/>
        <v>0</v>
      </c>
      <c r="AB850" s="11">
        <v>45776</v>
      </c>
    </row>
    <row r="851" spans="1:28" ht="15.75" hidden="1" x14ac:dyDescent="0.25">
      <c r="A851" s="39">
        <v>45776</v>
      </c>
      <c r="B851" s="33" t="s">
        <v>194</v>
      </c>
      <c r="C851" s="33"/>
      <c r="D851" s="35" t="s">
        <v>41</v>
      </c>
      <c r="E851" s="33" t="s">
        <v>707</v>
      </c>
      <c r="F851" s="33">
        <v>500</v>
      </c>
      <c r="G851" s="33" t="s">
        <v>29</v>
      </c>
      <c r="H851" s="33">
        <v>4000</v>
      </c>
      <c r="I851" s="20">
        <f t="shared" si="187"/>
        <v>2000000</v>
      </c>
      <c r="J851" s="41" t="s">
        <v>34</v>
      </c>
      <c r="K851" s="20"/>
      <c r="L851" s="9">
        <f t="shared" si="188"/>
        <v>0</v>
      </c>
      <c r="M851" s="9"/>
      <c r="N851" s="9"/>
      <c r="O851" s="9">
        <f t="shared" si="189"/>
        <v>22449000</v>
      </c>
      <c r="P851" s="9"/>
      <c r="Q851" s="9">
        <v>22449000</v>
      </c>
      <c r="R851" s="9">
        <f t="shared" si="190"/>
        <v>0</v>
      </c>
      <c r="S851" s="9"/>
      <c r="T851" s="9"/>
      <c r="U851" s="9">
        <f t="shared" si="191"/>
        <v>0</v>
      </c>
      <c r="V851" s="9"/>
      <c r="W851" s="9"/>
      <c r="X851" s="9">
        <f t="shared" si="192"/>
        <v>0</v>
      </c>
      <c r="Y851" s="9"/>
      <c r="Z851" s="9"/>
      <c r="AA851" s="10">
        <f t="shared" si="193"/>
        <v>-20449000</v>
      </c>
      <c r="AB851" s="11">
        <v>45768</v>
      </c>
    </row>
    <row r="852" spans="1:28" ht="15.75" hidden="1" x14ac:dyDescent="0.25">
      <c r="A852" s="39">
        <v>45776</v>
      </c>
      <c r="B852" s="33" t="s">
        <v>317</v>
      </c>
      <c r="C852" s="33"/>
      <c r="D852" s="35" t="s">
        <v>41</v>
      </c>
      <c r="E852" s="33" t="s">
        <v>28</v>
      </c>
      <c r="F852" s="33">
        <v>1400</v>
      </c>
      <c r="G852" s="33" t="s">
        <v>29</v>
      </c>
      <c r="H852" s="33">
        <v>2700</v>
      </c>
      <c r="I852" s="20">
        <f t="shared" si="187"/>
        <v>3780000</v>
      </c>
      <c r="J852" s="37" t="s">
        <v>240</v>
      </c>
      <c r="K852" s="20"/>
      <c r="L852" s="9">
        <f t="shared" si="188"/>
        <v>0</v>
      </c>
      <c r="M852" s="9"/>
      <c r="N852" s="9"/>
      <c r="O852" s="9">
        <f t="shared" si="189"/>
        <v>3780000</v>
      </c>
      <c r="P852" s="9">
        <v>3780000</v>
      </c>
      <c r="Q852" s="9"/>
      <c r="R852" s="9">
        <f t="shared" si="190"/>
        <v>0</v>
      </c>
      <c r="S852" s="9"/>
      <c r="T852" s="9"/>
      <c r="U852" s="9">
        <f t="shared" si="191"/>
        <v>0</v>
      </c>
      <c r="V852" s="9"/>
      <c r="W852" s="9"/>
      <c r="X852" s="9">
        <f t="shared" si="192"/>
        <v>0</v>
      </c>
      <c r="Y852" s="9"/>
      <c r="Z852" s="9"/>
      <c r="AA852" s="10">
        <f t="shared" si="193"/>
        <v>0</v>
      </c>
      <c r="AB852" s="11">
        <v>45776</v>
      </c>
    </row>
    <row r="853" spans="1:28" ht="15.75" hidden="1" x14ac:dyDescent="0.25">
      <c r="A853" s="32">
        <v>45776</v>
      </c>
      <c r="B853" s="33" t="s">
        <v>92</v>
      </c>
      <c r="C853" s="33"/>
      <c r="D853" s="33" t="s">
        <v>41</v>
      </c>
      <c r="E853" s="33" t="s">
        <v>91</v>
      </c>
      <c r="F853" s="33">
        <v>1000</v>
      </c>
      <c r="G853" s="33" t="s">
        <v>29</v>
      </c>
      <c r="H853" s="33">
        <v>4500</v>
      </c>
      <c r="I853" s="20">
        <f t="shared" si="187"/>
        <v>4500000</v>
      </c>
      <c r="J853" s="34" t="s">
        <v>26</v>
      </c>
      <c r="K853" s="20"/>
      <c r="L853" s="9">
        <f t="shared" si="188"/>
        <v>0</v>
      </c>
      <c r="M853" s="9"/>
      <c r="N853" s="9"/>
      <c r="O853" s="9">
        <f t="shared" si="189"/>
        <v>0</v>
      </c>
      <c r="P853" s="9"/>
      <c r="Q853" s="9"/>
      <c r="R853" s="9">
        <f t="shared" si="190"/>
        <v>0</v>
      </c>
      <c r="S853" s="9"/>
      <c r="T853" s="9"/>
      <c r="U853" s="9">
        <f t="shared" si="191"/>
        <v>0</v>
      </c>
      <c r="V853" s="9"/>
      <c r="W853" s="9"/>
      <c r="X853" s="9">
        <f t="shared" si="192"/>
        <v>0</v>
      </c>
      <c r="Y853" s="9"/>
      <c r="Z853" s="9"/>
      <c r="AA853" s="10">
        <f t="shared" si="193"/>
        <v>4500000</v>
      </c>
      <c r="AB853" s="11"/>
    </row>
    <row r="854" spans="1:28" ht="15.75" hidden="1" x14ac:dyDescent="0.25">
      <c r="A854" s="39">
        <v>45776</v>
      </c>
      <c r="B854" s="33" t="s">
        <v>133</v>
      </c>
      <c r="C854" s="33"/>
      <c r="D854" s="35" t="s">
        <v>41</v>
      </c>
      <c r="E854" s="33" t="s">
        <v>91</v>
      </c>
      <c r="F854" s="33">
        <v>1000</v>
      </c>
      <c r="G854" s="33" t="s">
        <v>29</v>
      </c>
      <c r="H854" s="33">
        <v>3800</v>
      </c>
      <c r="I854" s="20">
        <f t="shared" si="187"/>
        <v>3800000</v>
      </c>
      <c r="J854" s="37" t="s">
        <v>241</v>
      </c>
      <c r="K854" s="20"/>
      <c r="L854" s="9">
        <f t="shared" si="188"/>
        <v>3800000</v>
      </c>
      <c r="M854" s="9">
        <v>1150000</v>
      </c>
      <c r="N854" s="9">
        <v>2650000</v>
      </c>
      <c r="O854" s="9">
        <f t="shared" si="189"/>
        <v>0</v>
      </c>
      <c r="P854" s="9"/>
      <c r="Q854" s="9"/>
      <c r="R854" s="9">
        <f t="shared" si="190"/>
        <v>0</v>
      </c>
      <c r="S854" s="9"/>
      <c r="T854" s="9"/>
      <c r="U854" s="9">
        <f t="shared" si="191"/>
        <v>0</v>
      </c>
      <c r="V854" s="9"/>
      <c r="W854" s="9"/>
      <c r="X854" s="9">
        <f t="shared" si="192"/>
        <v>0</v>
      </c>
      <c r="Y854" s="9"/>
      <c r="Z854" s="9"/>
      <c r="AA854" s="10">
        <f t="shared" si="193"/>
        <v>0</v>
      </c>
      <c r="AB854" s="11">
        <v>45776</v>
      </c>
    </row>
    <row r="855" spans="1:28" ht="15.75" hidden="1" x14ac:dyDescent="0.25">
      <c r="A855" s="39">
        <v>45776</v>
      </c>
      <c r="B855" s="33" t="s">
        <v>133</v>
      </c>
      <c r="C855" s="33"/>
      <c r="D855" s="35" t="s">
        <v>41</v>
      </c>
      <c r="E855" s="33" t="s">
        <v>297</v>
      </c>
      <c r="F855" s="33">
        <v>2000</v>
      </c>
      <c r="G855" s="33" t="s">
        <v>29</v>
      </c>
      <c r="H855" s="33">
        <v>1900</v>
      </c>
      <c r="I855" s="20">
        <f t="shared" si="187"/>
        <v>3800000</v>
      </c>
      <c r="J855" s="37" t="s">
        <v>241</v>
      </c>
      <c r="K855" s="20"/>
      <c r="L855" s="9">
        <f t="shared" si="188"/>
        <v>3800000</v>
      </c>
      <c r="M855" s="9"/>
      <c r="N855" s="9">
        <v>3800000</v>
      </c>
      <c r="O855" s="9">
        <f t="shared" si="189"/>
        <v>0</v>
      </c>
      <c r="P855" s="9"/>
      <c r="Q855" s="9"/>
      <c r="R855" s="9">
        <f t="shared" si="190"/>
        <v>0</v>
      </c>
      <c r="S855" s="9"/>
      <c r="T855" s="9"/>
      <c r="U855" s="9">
        <f t="shared" si="191"/>
        <v>0</v>
      </c>
      <c r="V855" s="9"/>
      <c r="W855" s="9"/>
      <c r="X855" s="9">
        <f t="shared" si="192"/>
        <v>0</v>
      </c>
      <c r="Y855" s="9"/>
      <c r="Z855" s="9"/>
      <c r="AA855" s="10">
        <f t="shared" si="193"/>
        <v>0</v>
      </c>
      <c r="AB855" s="11">
        <v>45776</v>
      </c>
    </row>
    <row r="856" spans="1:28" ht="15.75" hidden="1" x14ac:dyDescent="0.25">
      <c r="A856" s="32">
        <v>45776</v>
      </c>
      <c r="B856" s="33" t="s">
        <v>191</v>
      </c>
      <c r="C856" s="33"/>
      <c r="D856" s="33" t="s">
        <v>41</v>
      </c>
      <c r="E856" s="33" t="s">
        <v>294</v>
      </c>
      <c r="F856" s="33">
        <v>2</v>
      </c>
      <c r="G856" s="33" t="s">
        <v>33</v>
      </c>
      <c r="H856" s="33">
        <v>230000</v>
      </c>
      <c r="I856" s="20">
        <f t="shared" si="187"/>
        <v>460000</v>
      </c>
      <c r="J856" s="34" t="s">
        <v>26</v>
      </c>
      <c r="K856" s="20"/>
      <c r="L856" s="9">
        <f t="shared" si="188"/>
        <v>0</v>
      </c>
      <c r="M856" s="9"/>
      <c r="N856" s="9"/>
      <c r="O856" s="9">
        <f t="shared" si="189"/>
        <v>0</v>
      </c>
      <c r="P856" s="9"/>
      <c r="Q856" s="9"/>
      <c r="R856" s="9">
        <f t="shared" si="190"/>
        <v>0</v>
      </c>
      <c r="S856" s="9"/>
      <c r="T856" s="9"/>
      <c r="U856" s="9">
        <f t="shared" si="191"/>
        <v>0</v>
      </c>
      <c r="V856" s="9"/>
      <c r="W856" s="9"/>
      <c r="X856" s="9">
        <f t="shared" si="192"/>
        <v>0</v>
      </c>
      <c r="Y856" s="9"/>
      <c r="Z856" s="9"/>
      <c r="AA856" s="10">
        <f t="shared" si="193"/>
        <v>460000</v>
      </c>
      <c r="AB856" s="11"/>
    </row>
    <row r="857" spans="1:28" ht="15.75" hidden="1" x14ac:dyDescent="0.25">
      <c r="A857" s="39">
        <v>45777</v>
      </c>
      <c r="B857" s="35" t="s">
        <v>173</v>
      </c>
      <c r="C857" s="35"/>
      <c r="D857" s="35" t="s">
        <v>31</v>
      </c>
      <c r="E857" s="35" t="s">
        <v>148</v>
      </c>
      <c r="F857" s="35">
        <v>100</v>
      </c>
      <c r="G857" s="35" t="s">
        <v>51</v>
      </c>
      <c r="H857" s="35">
        <v>60000</v>
      </c>
      <c r="I857" s="20">
        <f t="shared" si="187"/>
        <v>6000000</v>
      </c>
      <c r="J857" s="36" t="s">
        <v>26</v>
      </c>
      <c r="K857" s="20"/>
      <c r="L857" s="9">
        <f t="shared" ref="L857:L887" si="194">M857+N857</f>
        <v>0</v>
      </c>
      <c r="M857" s="9"/>
      <c r="N857" s="9"/>
      <c r="O857" s="9">
        <f t="shared" ref="O857:O887" si="195">P857+Q857</f>
        <v>0</v>
      </c>
      <c r="P857" s="9"/>
      <c r="Q857" s="9"/>
      <c r="R857" s="9">
        <f t="shared" ref="R857:R887" si="196">S857+T857</f>
        <v>0</v>
      </c>
      <c r="S857" s="9"/>
      <c r="T857" s="9"/>
      <c r="U857" s="9">
        <f t="shared" ref="U857:U887" si="197">V857+W857</f>
        <v>0</v>
      </c>
      <c r="V857" s="9"/>
      <c r="W857" s="9"/>
      <c r="X857" s="9">
        <f t="shared" ref="X857:X887" si="198">Y857+Z857</f>
        <v>0</v>
      </c>
      <c r="Y857" s="9"/>
      <c r="Z857" s="9"/>
      <c r="AA857" s="10">
        <f t="shared" ref="AA857:AA887" si="199">C857+I857-L857-O857-U857-X857-R857</f>
        <v>6000000</v>
      </c>
      <c r="AB857" s="11"/>
    </row>
    <row r="858" spans="1:28" ht="15.75" hidden="1" x14ac:dyDescent="0.25">
      <c r="A858" s="39">
        <v>45777</v>
      </c>
      <c r="B858" s="33" t="s">
        <v>79</v>
      </c>
      <c r="C858" s="33"/>
      <c r="D858" s="35" t="s">
        <v>31</v>
      </c>
      <c r="E858" s="33" t="s">
        <v>270</v>
      </c>
      <c r="F858" s="33">
        <v>1500</v>
      </c>
      <c r="G858" s="33" t="s">
        <v>29</v>
      </c>
      <c r="H858" s="33">
        <v>1120</v>
      </c>
      <c r="I858" s="20">
        <f t="shared" si="187"/>
        <v>1680000</v>
      </c>
      <c r="J858" s="37" t="s">
        <v>240</v>
      </c>
      <c r="K858" s="20"/>
      <c r="L858" s="9">
        <f t="shared" si="194"/>
        <v>1200000</v>
      </c>
      <c r="M858" s="9">
        <v>1200000</v>
      </c>
      <c r="N858" s="9"/>
      <c r="O858" s="9">
        <f t="shared" si="195"/>
        <v>0</v>
      </c>
      <c r="P858" s="9"/>
      <c r="Q858" s="9"/>
      <c r="R858" s="9">
        <f t="shared" si="196"/>
        <v>0</v>
      </c>
      <c r="S858" s="9"/>
      <c r="T858" s="9"/>
      <c r="U858" s="9">
        <f t="shared" si="197"/>
        <v>480000</v>
      </c>
      <c r="V858" s="9">
        <v>480000</v>
      </c>
      <c r="W858" s="9"/>
      <c r="X858" s="9">
        <f t="shared" si="198"/>
        <v>0</v>
      </c>
      <c r="Y858" s="9"/>
      <c r="Z858" s="9"/>
      <c r="AA858" s="10">
        <f t="shared" si="199"/>
        <v>0</v>
      </c>
      <c r="AB858" s="11">
        <v>45776</v>
      </c>
    </row>
    <row r="859" spans="1:28" ht="15.75" hidden="1" x14ac:dyDescent="0.25">
      <c r="A859" s="39">
        <v>45777</v>
      </c>
      <c r="B859" s="33" t="s">
        <v>231</v>
      </c>
      <c r="C859" s="33"/>
      <c r="D859" s="33"/>
      <c r="E859" s="33" t="s">
        <v>73</v>
      </c>
      <c r="F859" s="33">
        <v>10</v>
      </c>
      <c r="G859" s="33" t="s">
        <v>74</v>
      </c>
      <c r="H859" s="33"/>
      <c r="I859" s="20">
        <f t="shared" si="187"/>
        <v>0</v>
      </c>
      <c r="J859" s="34" t="s">
        <v>26</v>
      </c>
      <c r="K859" s="20"/>
      <c r="L859" s="9">
        <f t="shared" si="194"/>
        <v>0</v>
      </c>
      <c r="M859" s="9"/>
      <c r="N859" s="9"/>
      <c r="O859" s="9">
        <f t="shared" si="195"/>
        <v>0</v>
      </c>
      <c r="P859" s="9"/>
      <c r="Q859" s="9"/>
      <c r="R859" s="9">
        <f t="shared" si="196"/>
        <v>0</v>
      </c>
      <c r="S859" s="9"/>
      <c r="T859" s="9"/>
      <c r="U859" s="9">
        <f t="shared" si="197"/>
        <v>0</v>
      </c>
      <c r="V859" s="9"/>
      <c r="W859" s="9"/>
      <c r="X859" s="9">
        <f t="shared" si="198"/>
        <v>0</v>
      </c>
      <c r="Y859" s="9"/>
      <c r="Z859" s="9"/>
      <c r="AA859" s="10">
        <f t="shared" si="199"/>
        <v>0</v>
      </c>
      <c r="AB859" s="11"/>
    </row>
    <row r="860" spans="1:28" ht="15.75" hidden="1" x14ac:dyDescent="0.25">
      <c r="A860" s="39">
        <v>45777</v>
      </c>
      <c r="B860" s="33" t="s">
        <v>231</v>
      </c>
      <c r="C860" s="33"/>
      <c r="D860" s="33"/>
      <c r="E860" s="33" t="s">
        <v>184</v>
      </c>
      <c r="F860" s="33">
        <v>50.2</v>
      </c>
      <c r="G860" s="33" t="s">
        <v>51</v>
      </c>
      <c r="H860" s="33"/>
      <c r="I860" s="20">
        <f t="shared" si="187"/>
        <v>0</v>
      </c>
      <c r="J860" s="34" t="s">
        <v>26</v>
      </c>
      <c r="K860" s="20"/>
      <c r="L860" s="9">
        <f t="shared" si="194"/>
        <v>0</v>
      </c>
      <c r="M860" s="9"/>
      <c r="N860" s="9"/>
      <c r="O860" s="9">
        <f t="shared" si="195"/>
        <v>0</v>
      </c>
      <c r="P860" s="9"/>
      <c r="Q860" s="9"/>
      <c r="R860" s="9">
        <f t="shared" si="196"/>
        <v>0</v>
      </c>
      <c r="S860" s="9"/>
      <c r="T860" s="9"/>
      <c r="U860" s="9">
        <f t="shared" si="197"/>
        <v>0</v>
      </c>
      <c r="V860" s="9"/>
      <c r="W860" s="9"/>
      <c r="X860" s="9">
        <f t="shared" si="198"/>
        <v>0</v>
      </c>
      <c r="Y860" s="9"/>
      <c r="Z860" s="9"/>
      <c r="AA860" s="10">
        <f t="shared" si="199"/>
        <v>0</v>
      </c>
      <c r="AB860" s="11"/>
    </row>
    <row r="861" spans="1:28" ht="15.75" hidden="1" x14ac:dyDescent="0.25">
      <c r="A861" s="39">
        <v>45777</v>
      </c>
      <c r="B861" s="33" t="s">
        <v>231</v>
      </c>
      <c r="C861" s="33"/>
      <c r="D861" s="33"/>
      <c r="E861" s="33" t="s">
        <v>467</v>
      </c>
      <c r="F861" s="33">
        <v>16.600000000000001</v>
      </c>
      <c r="G861" s="33" t="s">
        <v>51</v>
      </c>
      <c r="H861" s="33"/>
      <c r="I861" s="20">
        <f t="shared" si="187"/>
        <v>0</v>
      </c>
      <c r="J861" s="34" t="s">
        <v>26</v>
      </c>
      <c r="K861" s="20"/>
      <c r="L861" s="9">
        <f t="shared" si="194"/>
        <v>0</v>
      </c>
      <c r="M861" s="9"/>
      <c r="N861" s="9"/>
      <c r="O861" s="9">
        <f t="shared" si="195"/>
        <v>0</v>
      </c>
      <c r="P861" s="9"/>
      <c r="Q861" s="9"/>
      <c r="R861" s="9">
        <f t="shared" si="196"/>
        <v>0</v>
      </c>
      <c r="S861" s="9"/>
      <c r="T861" s="9"/>
      <c r="U861" s="9">
        <f t="shared" si="197"/>
        <v>0</v>
      </c>
      <c r="V861" s="9"/>
      <c r="W861" s="9"/>
      <c r="X861" s="9">
        <f t="shared" si="198"/>
        <v>0</v>
      </c>
      <c r="Y861" s="9"/>
      <c r="Z861" s="9"/>
      <c r="AA861" s="10">
        <f t="shared" si="199"/>
        <v>0</v>
      </c>
      <c r="AB861" s="11"/>
    </row>
    <row r="862" spans="1:28" ht="15.75" hidden="1" x14ac:dyDescent="0.25">
      <c r="A862" s="39">
        <v>45777</v>
      </c>
      <c r="B862" s="33" t="s">
        <v>231</v>
      </c>
      <c r="C862" s="33"/>
      <c r="D862" s="33"/>
      <c r="E862" s="33" t="s">
        <v>150</v>
      </c>
      <c r="F862" s="33">
        <v>19.600000000000001</v>
      </c>
      <c r="G862" s="33" t="s">
        <v>51</v>
      </c>
      <c r="H862" s="33"/>
      <c r="I862" s="20">
        <f t="shared" si="187"/>
        <v>0</v>
      </c>
      <c r="J862" s="34" t="s">
        <v>26</v>
      </c>
      <c r="K862" s="20"/>
      <c r="L862" s="9">
        <f t="shared" si="194"/>
        <v>0</v>
      </c>
      <c r="M862" s="9"/>
      <c r="N862" s="9"/>
      <c r="O862" s="9">
        <f t="shared" si="195"/>
        <v>0</v>
      </c>
      <c r="P862" s="9"/>
      <c r="Q862" s="9"/>
      <c r="R862" s="9">
        <f t="shared" si="196"/>
        <v>0</v>
      </c>
      <c r="S862" s="9"/>
      <c r="T862" s="9"/>
      <c r="U862" s="9">
        <f t="shared" si="197"/>
        <v>0</v>
      </c>
      <c r="V862" s="9"/>
      <c r="W862" s="9"/>
      <c r="X862" s="9">
        <f t="shared" si="198"/>
        <v>0</v>
      </c>
      <c r="Y862" s="9"/>
      <c r="Z862" s="9"/>
      <c r="AA862" s="10">
        <f t="shared" si="199"/>
        <v>0</v>
      </c>
      <c r="AB862" s="11"/>
    </row>
    <row r="863" spans="1:28" ht="15.75" hidden="1" x14ac:dyDescent="0.25">
      <c r="A863" s="39">
        <v>45777</v>
      </c>
      <c r="B863" s="33" t="s">
        <v>231</v>
      </c>
      <c r="C863" s="33"/>
      <c r="D863" s="33"/>
      <c r="E863" s="33" t="s">
        <v>344</v>
      </c>
      <c r="F863" s="33">
        <v>28.7</v>
      </c>
      <c r="G863" s="33" t="s">
        <v>51</v>
      </c>
      <c r="H863" s="33"/>
      <c r="I863" s="20">
        <f t="shared" si="187"/>
        <v>0</v>
      </c>
      <c r="J863" s="34" t="s">
        <v>26</v>
      </c>
      <c r="K863" s="20"/>
      <c r="L863" s="9">
        <f t="shared" si="194"/>
        <v>0</v>
      </c>
      <c r="M863" s="9"/>
      <c r="N863" s="9"/>
      <c r="O863" s="9">
        <f t="shared" si="195"/>
        <v>0</v>
      </c>
      <c r="P863" s="9"/>
      <c r="Q863" s="9"/>
      <c r="R863" s="9">
        <f t="shared" si="196"/>
        <v>0</v>
      </c>
      <c r="S863" s="9"/>
      <c r="T863" s="9"/>
      <c r="U863" s="9">
        <f t="shared" si="197"/>
        <v>0</v>
      </c>
      <c r="V863" s="9"/>
      <c r="W863" s="9"/>
      <c r="X863" s="9">
        <f t="shared" si="198"/>
        <v>0</v>
      </c>
      <c r="Y863" s="9"/>
      <c r="Z863" s="9"/>
      <c r="AA863" s="10">
        <f t="shared" si="199"/>
        <v>0</v>
      </c>
      <c r="AB863" s="11"/>
    </row>
    <row r="864" spans="1:28" ht="15.75" hidden="1" x14ac:dyDescent="0.25">
      <c r="A864" s="39">
        <v>45777</v>
      </c>
      <c r="B864" s="33" t="s">
        <v>231</v>
      </c>
      <c r="C864" s="33"/>
      <c r="D864" s="33"/>
      <c r="E864" s="33" t="s">
        <v>135</v>
      </c>
      <c r="F864" s="33">
        <v>89.3</v>
      </c>
      <c r="G864" s="33" t="s">
        <v>51</v>
      </c>
      <c r="H864" s="33"/>
      <c r="I864" s="20">
        <f t="shared" si="187"/>
        <v>0</v>
      </c>
      <c r="J864" s="34" t="s">
        <v>26</v>
      </c>
      <c r="K864" s="20"/>
      <c r="L864" s="9">
        <f t="shared" si="194"/>
        <v>0</v>
      </c>
      <c r="M864" s="9"/>
      <c r="N864" s="9"/>
      <c r="O864" s="9">
        <f t="shared" si="195"/>
        <v>0</v>
      </c>
      <c r="P864" s="9"/>
      <c r="Q864" s="9"/>
      <c r="R864" s="9">
        <f t="shared" si="196"/>
        <v>0</v>
      </c>
      <c r="S864" s="9"/>
      <c r="T864" s="9"/>
      <c r="U864" s="9">
        <f t="shared" si="197"/>
        <v>0</v>
      </c>
      <c r="V864" s="9"/>
      <c r="W864" s="9"/>
      <c r="X864" s="9">
        <f t="shared" si="198"/>
        <v>0</v>
      </c>
      <c r="Y864" s="9"/>
      <c r="Z864" s="9"/>
      <c r="AA864" s="10">
        <f t="shared" si="199"/>
        <v>0</v>
      </c>
      <c r="AB864" s="11"/>
    </row>
    <row r="865" spans="1:28" ht="15.75" hidden="1" x14ac:dyDescent="0.25">
      <c r="A865" s="39">
        <v>45777</v>
      </c>
      <c r="B865" s="33" t="s">
        <v>231</v>
      </c>
      <c r="C865" s="33"/>
      <c r="D865" s="33"/>
      <c r="E865" s="33" t="s">
        <v>567</v>
      </c>
      <c r="F865" s="33">
        <v>59</v>
      </c>
      <c r="G865" s="33" t="s">
        <v>51</v>
      </c>
      <c r="H865" s="33"/>
      <c r="I865" s="20">
        <f t="shared" si="187"/>
        <v>0</v>
      </c>
      <c r="J865" s="34" t="s">
        <v>26</v>
      </c>
      <c r="K865" s="20"/>
      <c r="L865" s="9">
        <f t="shared" si="194"/>
        <v>0</v>
      </c>
      <c r="M865" s="9"/>
      <c r="N865" s="9"/>
      <c r="O865" s="9">
        <f t="shared" si="195"/>
        <v>0</v>
      </c>
      <c r="P865" s="9"/>
      <c r="Q865" s="9"/>
      <c r="R865" s="9">
        <f t="shared" si="196"/>
        <v>0</v>
      </c>
      <c r="S865" s="9"/>
      <c r="T865" s="9"/>
      <c r="U865" s="9">
        <f t="shared" si="197"/>
        <v>0</v>
      </c>
      <c r="V865" s="9"/>
      <c r="W865" s="9"/>
      <c r="X865" s="9">
        <f t="shared" si="198"/>
        <v>0</v>
      </c>
      <c r="Y865" s="9"/>
      <c r="Z865" s="9"/>
      <c r="AA865" s="10">
        <f t="shared" si="199"/>
        <v>0</v>
      </c>
      <c r="AB865" s="11"/>
    </row>
    <row r="866" spans="1:28" ht="15.75" hidden="1" x14ac:dyDescent="0.25">
      <c r="A866" s="39">
        <v>45777</v>
      </c>
      <c r="B866" s="33" t="s">
        <v>231</v>
      </c>
      <c r="C866" s="33"/>
      <c r="D866" s="33"/>
      <c r="E866" s="33" t="s">
        <v>85</v>
      </c>
      <c r="F866" s="33">
        <v>32.6</v>
      </c>
      <c r="G866" s="33" t="s">
        <v>51</v>
      </c>
      <c r="H866" s="33"/>
      <c r="I866" s="20">
        <f t="shared" si="187"/>
        <v>0</v>
      </c>
      <c r="J866" s="34" t="s">
        <v>26</v>
      </c>
      <c r="K866" s="20"/>
      <c r="L866" s="9">
        <f t="shared" si="194"/>
        <v>0</v>
      </c>
      <c r="M866" s="9"/>
      <c r="N866" s="9"/>
      <c r="O866" s="9">
        <f t="shared" si="195"/>
        <v>0</v>
      </c>
      <c r="P866" s="9"/>
      <c r="Q866" s="9"/>
      <c r="R866" s="9">
        <f t="shared" si="196"/>
        <v>0</v>
      </c>
      <c r="S866" s="9"/>
      <c r="T866" s="9"/>
      <c r="U866" s="9">
        <f t="shared" si="197"/>
        <v>0</v>
      </c>
      <c r="V866" s="9"/>
      <c r="W866" s="9"/>
      <c r="X866" s="9">
        <f t="shared" si="198"/>
        <v>0</v>
      </c>
      <c r="Y866" s="9"/>
      <c r="Z866" s="9"/>
      <c r="AA866" s="10">
        <f t="shared" si="199"/>
        <v>0</v>
      </c>
      <c r="AB866" s="11"/>
    </row>
    <row r="867" spans="1:28" ht="15.75" hidden="1" x14ac:dyDescent="0.25">
      <c r="A867" s="39">
        <v>45777</v>
      </c>
      <c r="B867" s="33" t="s">
        <v>231</v>
      </c>
      <c r="C867" s="33"/>
      <c r="D867" s="33"/>
      <c r="E867" s="33" t="s">
        <v>632</v>
      </c>
      <c r="F867" s="33">
        <v>78.400000000000006</v>
      </c>
      <c r="G867" s="33" t="s">
        <v>51</v>
      </c>
      <c r="H867" s="33"/>
      <c r="I867" s="20">
        <f t="shared" si="187"/>
        <v>0</v>
      </c>
      <c r="J867" s="34" t="s">
        <v>26</v>
      </c>
      <c r="K867" s="20"/>
      <c r="L867" s="9">
        <f t="shared" si="194"/>
        <v>0</v>
      </c>
      <c r="M867" s="9"/>
      <c r="N867" s="9"/>
      <c r="O867" s="9">
        <f t="shared" si="195"/>
        <v>0</v>
      </c>
      <c r="P867" s="9"/>
      <c r="Q867" s="9"/>
      <c r="R867" s="9">
        <f t="shared" si="196"/>
        <v>0</v>
      </c>
      <c r="S867" s="9"/>
      <c r="T867" s="9"/>
      <c r="U867" s="9">
        <f t="shared" si="197"/>
        <v>0</v>
      </c>
      <c r="V867" s="9"/>
      <c r="W867" s="9"/>
      <c r="X867" s="9">
        <f t="shared" si="198"/>
        <v>0</v>
      </c>
      <c r="Y867" s="9"/>
      <c r="Z867" s="9"/>
      <c r="AA867" s="10">
        <f t="shared" si="199"/>
        <v>0</v>
      </c>
      <c r="AB867" s="11"/>
    </row>
    <row r="868" spans="1:28" ht="15.75" hidden="1" x14ac:dyDescent="0.25">
      <c r="A868" s="39">
        <v>45777</v>
      </c>
      <c r="B868" s="33" t="s">
        <v>231</v>
      </c>
      <c r="C868" s="33"/>
      <c r="D868" s="33"/>
      <c r="E868" s="33" t="s">
        <v>127</v>
      </c>
      <c r="F868" s="33">
        <v>38.799999999999997</v>
      </c>
      <c r="G868" s="33" t="s">
        <v>51</v>
      </c>
      <c r="H868" s="33"/>
      <c r="I868" s="20">
        <f t="shared" si="187"/>
        <v>0</v>
      </c>
      <c r="J868" s="34" t="s">
        <v>26</v>
      </c>
      <c r="K868" s="20"/>
      <c r="L868" s="9">
        <f t="shared" si="194"/>
        <v>0</v>
      </c>
      <c r="M868" s="9"/>
      <c r="N868" s="9"/>
      <c r="O868" s="9">
        <f t="shared" si="195"/>
        <v>0</v>
      </c>
      <c r="P868" s="9"/>
      <c r="Q868" s="9"/>
      <c r="R868" s="9">
        <f t="shared" si="196"/>
        <v>0</v>
      </c>
      <c r="S868" s="9"/>
      <c r="T868" s="9"/>
      <c r="U868" s="9">
        <f t="shared" si="197"/>
        <v>0</v>
      </c>
      <c r="V868" s="9"/>
      <c r="W868" s="9"/>
      <c r="X868" s="9">
        <f t="shared" si="198"/>
        <v>0</v>
      </c>
      <c r="Y868" s="9"/>
      <c r="Z868" s="9"/>
      <c r="AA868" s="10">
        <f t="shared" si="199"/>
        <v>0</v>
      </c>
      <c r="AB868" s="11"/>
    </row>
    <row r="869" spans="1:28" ht="15.75" hidden="1" x14ac:dyDescent="0.25">
      <c r="A869" s="39">
        <v>45777</v>
      </c>
      <c r="B869" s="33" t="s">
        <v>231</v>
      </c>
      <c r="C869" s="33"/>
      <c r="D869" s="33"/>
      <c r="E869" s="33" t="s">
        <v>423</v>
      </c>
      <c r="F869" s="33">
        <v>35.200000000000003</v>
      </c>
      <c r="G869" s="33" t="s">
        <v>51</v>
      </c>
      <c r="H869" s="33"/>
      <c r="I869" s="20">
        <f t="shared" si="187"/>
        <v>0</v>
      </c>
      <c r="J869" s="34" t="s">
        <v>26</v>
      </c>
      <c r="K869" s="20"/>
      <c r="L869" s="9">
        <f t="shared" si="194"/>
        <v>0</v>
      </c>
      <c r="M869" s="9"/>
      <c r="N869" s="9"/>
      <c r="O869" s="9">
        <f t="shared" si="195"/>
        <v>0</v>
      </c>
      <c r="P869" s="9"/>
      <c r="Q869" s="9"/>
      <c r="R869" s="9">
        <f t="shared" si="196"/>
        <v>0</v>
      </c>
      <c r="S869" s="9"/>
      <c r="T869" s="9"/>
      <c r="U869" s="9">
        <f t="shared" si="197"/>
        <v>0</v>
      </c>
      <c r="V869" s="9"/>
      <c r="W869" s="9"/>
      <c r="X869" s="9">
        <f t="shared" si="198"/>
        <v>0</v>
      </c>
      <c r="Y869" s="9"/>
      <c r="Z869" s="9"/>
      <c r="AA869" s="10">
        <f t="shared" si="199"/>
        <v>0</v>
      </c>
      <c r="AB869" s="11"/>
    </row>
    <row r="870" spans="1:28" ht="15.75" hidden="1" x14ac:dyDescent="0.25">
      <c r="A870" s="39">
        <v>45777</v>
      </c>
      <c r="B870" s="33" t="s">
        <v>230</v>
      </c>
      <c r="C870" s="33"/>
      <c r="D870" s="33" t="s">
        <v>31</v>
      </c>
      <c r="E870" s="33" t="s">
        <v>98</v>
      </c>
      <c r="F870" s="33">
        <v>22</v>
      </c>
      <c r="G870" s="33" t="s">
        <v>51</v>
      </c>
      <c r="H870" s="33">
        <v>47000</v>
      </c>
      <c r="I870" s="20">
        <f t="shared" si="187"/>
        <v>1034000</v>
      </c>
      <c r="J870" s="37" t="s">
        <v>241</v>
      </c>
      <c r="K870" s="20"/>
      <c r="L870" s="9">
        <f t="shared" si="194"/>
        <v>0</v>
      </c>
      <c r="M870" s="9"/>
      <c r="N870" s="9"/>
      <c r="O870" s="9">
        <f t="shared" si="195"/>
        <v>0</v>
      </c>
      <c r="P870" s="9"/>
      <c r="Q870" s="9"/>
      <c r="R870" s="9">
        <f t="shared" si="196"/>
        <v>0</v>
      </c>
      <c r="S870" s="9"/>
      <c r="T870" s="9"/>
      <c r="U870" s="9">
        <f t="shared" si="197"/>
        <v>1034000</v>
      </c>
      <c r="V870" s="9">
        <v>1034000</v>
      </c>
      <c r="W870" s="9"/>
      <c r="X870" s="9">
        <f t="shared" si="198"/>
        <v>0</v>
      </c>
      <c r="Y870" s="9"/>
      <c r="Z870" s="9"/>
      <c r="AA870" s="10">
        <f t="shared" si="199"/>
        <v>0</v>
      </c>
      <c r="AB870" s="11">
        <v>45777</v>
      </c>
    </row>
    <row r="871" spans="1:28" ht="15.75" hidden="1" x14ac:dyDescent="0.25">
      <c r="A871" s="39">
        <v>45777</v>
      </c>
      <c r="B871" s="33" t="s">
        <v>230</v>
      </c>
      <c r="C871" s="33"/>
      <c r="D871" s="33" t="s">
        <v>31</v>
      </c>
      <c r="E871" s="33" t="s">
        <v>552</v>
      </c>
      <c r="F871" s="33">
        <v>2</v>
      </c>
      <c r="G871" s="33" t="s">
        <v>33</v>
      </c>
      <c r="H871" s="33">
        <v>450000</v>
      </c>
      <c r="I871" s="20">
        <f t="shared" si="187"/>
        <v>900000</v>
      </c>
      <c r="J871" s="37" t="s">
        <v>241</v>
      </c>
      <c r="K871" s="20"/>
      <c r="L871" s="9">
        <f t="shared" si="194"/>
        <v>0</v>
      </c>
      <c r="M871" s="9"/>
      <c r="N871" s="9"/>
      <c r="O871" s="9">
        <f t="shared" si="195"/>
        <v>0</v>
      </c>
      <c r="P871" s="9"/>
      <c r="Q871" s="9"/>
      <c r="R871" s="9">
        <f t="shared" si="196"/>
        <v>0</v>
      </c>
      <c r="S871" s="9"/>
      <c r="T871" s="9"/>
      <c r="U871" s="9">
        <f t="shared" si="197"/>
        <v>900000</v>
      </c>
      <c r="V871" s="9">
        <v>900000</v>
      </c>
      <c r="W871" s="9"/>
      <c r="X871" s="9">
        <f t="shared" si="198"/>
        <v>0</v>
      </c>
      <c r="Y871" s="9"/>
      <c r="Z871" s="9"/>
      <c r="AA871" s="10">
        <f t="shared" si="199"/>
        <v>0</v>
      </c>
      <c r="AB871" s="11">
        <v>45777</v>
      </c>
    </row>
    <row r="872" spans="1:28" ht="15.75" hidden="1" x14ac:dyDescent="0.25">
      <c r="A872" s="39">
        <v>45777</v>
      </c>
      <c r="B872" s="33" t="s">
        <v>153</v>
      </c>
      <c r="C872" s="33"/>
      <c r="D872" s="33" t="s">
        <v>31</v>
      </c>
      <c r="E872" s="33" t="s">
        <v>197</v>
      </c>
      <c r="F872" s="33">
        <v>625</v>
      </c>
      <c r="G872" s="33" t="s">
        <v>29</v>
      </c>
      <c r="H872" s="33">
        <v>2460</v>
      </c>
      <c r="I872" s="20">
        <f t="shared" si="187"/>
        <v>1537500</v>
      </c>
      <c r="J872" s="34" t="s">
        <v>26</v>
      </c>
      <c r="K872" s="20"/>
      <c r="L872" s="9">
        <f t="shared" si="194"/>
        <v>0</v>
      </c>
      <c r="M872" s="9"/>
      <c r="N872" s="9"/>
      <c r="O872" s="9">
        <f t="shared" si="195"/>
        <v>0</v>
      </c>
      <c r="P872" s="9"/>
      <c r="Q872" s="9"/>
      <c r="R872" s="9">
        <f t="shared" si="196"/>
        <v>0</v>
      </c>
      <c r="S872" s="9"/>
      <c r="T872" s="9"/>
      <c r="U872" s="9">
        <f t="shared" si="197"/>
        <v>0</v>
      </c>
      <c r="V872" s="9"/>
      <c r="W872" s="9"/>
      <c r="X872" s="9">
        <f t="shared" si="198"/>
        <v>0</v>
      </c>
      <c r="Y872" s="9"/>
      <c r="Z872" s="9"/>
      <c r="AA872" s="10">
        <f t="shared" si="199"/>
        <v>1537500</v>
      </c>
      <c r="AB872" s="11"/>
    </row>
    <row r="873" spans="1:28" ht="15.75" hidden="1" x14ac:dyDescent="0.25">
      <c r="A873" s="39">
        <v>45777</v>
      </c>
      <c r="B873" s="33" t="s">
        <v>305</v>
      </c>
      <c r="C873" s="33"/>
      <c r="D873" s="33" t="s">
        <v>41</v>
      </c>
      <c r="E873" s="33" t="s">
        <v>86</v>
      </c>
      <c r="F873" s="33">
        <v>25</v>
      </c>
      <c r="G873" s="33" t="s">
        <v>51</v>
      </c>
      <c r="H873" s="33">
        <v>125000</v>
      </c>
      <c r="I873" s="20">
        <f t="shared" si="187"/>
        <v>3125000</v>
      </c>
      <c r="J873" s="34" t="s">
        <v>26</v>
      </c>
      <c r="K873" s="20"/>
      <c r="L873" s="9">
        <f t="shared" si="194"/>
        <v>0</v>
      </c>
      <c r="M873" s="9"/>
      <c r="N873" s="9"/>
      <c r="O873" s="9">
        <f t="shared" si="195"/>
        <v>0</v>
      </c>
      <c r="P873" s="9"/>
      <c r="Q873" s="9"/>
      <c r="R873" s="9">
        <f t="shared" si="196"/>
        <v>0</v>
      </c>
      <c r="S873" s="9"/>
      <c r="T873" s="9"/>
      <c r="U873" s="9">
        <f t="shared" si="197"/>
        <v>0</v>
      </c>
      <c r="V873" s="9"/>
      <c r="W873" s="9"/>
      <c r="X873" s="9">
        <f t="shared" si="198"/>
        <v>0</v>
      </c>
      <c r="Y873" s="9"/>
      <c r="Z873" s="9"/>
      <c r="AA873" s="10">
        <f t="shared" si="199"/>
        <v>3125000</v>
      </c>
      <c r="AB873" s="11"/>
    </row>
    <row r="874" spans="1:28" ht="15.75" hidden="1" x14ac:dyDescent="0.25">
      <c r="A874" s="39">
        <v>45777</v>
      </c>
      <c r="B874" s="33" t="s">
        <v>305</v>
      </c>
      <c r="C874" s="33"/>
      <c r="D874" s="33" t="s">
        <v>41</v>
      </c>
      <c r="E874" s="33" t="s">
        <v>136</v>
      </c>
      <c r="F874" s="33">
        <v>23.2</v>
      </c>
      <c r="G874" s="33" t="s">
        <v>51</v>
      </c>
      <c r="H874" s="33">
        <v>47000</v>
      </c>
      <c r="I874" s="20">
        <f t="shared" si="187"/>
        <v>1090400</v>
      </c>
      <c r="J874" s="34" t="s">
        <v>26</v>
      </c>
      <c r="K874" s="20"/>
      <c r="L874" s="9">
        <f t="shared" si="194"/>
        <v>0</v>
      </c>
      <c r="M874" s="9"/>
      <c r="N874" s="9"/>
      <c r="O874" s="9">
        <f t="shared" si="195"/>
        <v>0</v>
      </c>
      <c r="P874" s="9"/>
      <c r="Q874" s="9"/>
      <c r="R874" s="9">
        <f t="shared" si="196"/>
        <v>0</v>
      </c>
      <c r="S874" s="9"/>
      <c r="T874" s="9"/>
      <c r="U874" s="9">
        <f t="shared" si="197"/>
        <v>0</v>
      </c>
      <c r="V874" s="9"/>
      <c r="W874" s="9"/>
      <c r="X874" s="9">
        <f t="shared" si="198"/>
        <v>0</v>
      </c>
      <c r="Y874" s="9"/>
      <c r="Z874" s="9"/>
      <c r="AA874" s="10">
        <f t="shared" si="199"/>
        <v>1090400</v>
      </c>
      <c r="AB874" s="11"/>
    </row>
    <row r="875" spans="1:28" ht="15.75" hidden="1" x14ac:dyDescent="0.25">
      <c r="A875" s="39">
        <v>45777</v>
      </c>
      <c r="B875" s="33" t="s">
        <v>937</v>
      </c>
      <c r="C875" s="33"/>
      <c r="D875" s="33" t="s">
        <v>41</v>
      </c>
      <c r="E875" s="33" t="s">
        <v>95</v>
      </c>
      <c r="F875" s="33">
        <v>500</v>
      </c>
      <c r="G875" s="33" t="s">
        <v>29</v>
      </c>
      <c r="H875" s="33">
        <v>3600</v>
      </c>
      <c r="I875" s="20">
        <f t="shared" si="187"/>
        <v>1800000</v>
      </c>
      <c r="J875" s="34" t="s">
        <v>26</v>
      </c>
      <c r="K875" s="20"/>
      <c r="L875" s="9">
        <f t="shared" si="194"/>
        <v>0</v>
      </c>
      <c r="M875" s="9"/>
      <c r="N875" s="9"/>
      <c r="O875" s="9">
        <f t="shared" si="195"/>
        <v>0</v>
      </c>
      <c r="P875" s="9"/>
      <c r="Q875" s="9"/>
      <c r="R875" s="9">
        <f t="shared" si="196"/>
        <v>0</v>
      </c>
      <c r="S875" s="9"/>
      <c r="T875" s="9"/>
      <c r="U875" s="9">
        <f t="shared" si="197"/>
        <v>0</v>
      </c>
      <c r="V875" s="9"/>
      <c r="W875" s="9"/>
      <c r="X875" s="9">
        <f t="shared" si="198"/>
        <v>0</v>
      </c>
      <c r="Y875" s="9"/>
      <c r="Z875" s="9"/>
      <c r="AA875" s="10">
        <f t="shared" si="199"/>
        <v>1800000</v>
      </c>
      <c r="AB875" s="11"/>
    </row>
    <row r="876" spans="1:28" ht="15.75" hidden="1" x14ac:dyDescent="0.25">
      <c r="A876" s="39">
        <v>45777</v>
      </c>
      <c r="B876" s="33" t="s">
        <v>96</v>
      </c>
      <c r="C876" s="33"/>
      <c r="D876" s="33" t="s">
        <v>41</v>
      </c>
      <c r="E876" s="33" t="s">
        <v>190</v>
      </c>
      <c r="F876" s="33">
        <v>240</v>
      </c>
      <c r="G876" s="33" t="s">
        <v>51</v>
      </c>
      <c r="H876" s="33">
        <v>42000</v>
      </c>
      <c r="I876" s="20">
        <f t="shared" si="187"/>
        <v>10080000</v>
      </c>
      <c r="J876" s="34" t="s">
        <v>26</v>
      </c>
      <c r="K876" s="20"/>
      <c r="L876" s="9">
        <f t="shared" si="194"/>
        <v>0</v>
      </c>
      <c r="M876" s="9"/>
      <c r="N876" s="9"/>
      <c r="O876" s="9">
        <f t="shared" si="195"/>
        <v>0</v>
      </c>
      <c r="P876" s="9"/>
      <c r="Q876" s="9"/>
      <c r="R876" s="9">
        <f t="shared" si="196"/>
        <v>0</v>
      </c>
      <c r="S876" s="9"/>
      <c r="T876" s="9"/>
      <c r="U876" s="9">
        <f t="shared" si="197"/>
        <v>0</v>
      </c>
      <c r="V876" s="9"/>
      <c r="W876" s="9"/>
      <c r="X876" s="9">
        <f t="shared" si="198"/>
        <v>0</v>
      </c>
      <c r="Y876" s="9"/>
      <c r="Z876" s="9"/>
      <c r="AA876" s="10">
        <f t="shared" si="199"/>
        <v>10080000</v>
      </c>
      <c r="AB876" s="11"/>
    </row>
    <row r="877" spans="1:28" ht="15.75" hidden="1" x14ac:dyDescent="0.25">
      <c r="A877" s="39">
        <v>45777</v>
      </c>
      <c r="B877" s="33" t="s">
        <v>509</v>
      </c>
      <c r="C877" s="33"/>
      <c r="D877" s="33" t="s">
        <v>31</v>
      </c>
      <c r="E877" s="33" t="s">
        <v>263</v>
      </c>
      <c r="F877" s="33">
        <v>5000</v>
      </c>
      <c r="G877" s="33" t="s">
        <v>29</v>
      </c>
      <c r="H877" s="33">
        <v>1560</v>
      </c>
      <c r="I877" s="20">
        <f t="shared" si="187"/>
        <v>7800000</v>
      </c>
      <c r="J877" s="34" t="s">
        <v>26</v>
      </c>
      <c r="K877" s="20"/>
      <c r="L877" s="9">
        <f t="shared" si="194"/>
        <v>0</v>
      </c>
      <c r="M877" s="9"/>
      <c r="N877" s="9"/>
      <c r="O877" s="9">
        <f t="shared" si="195"/>
        <v>0</v>
      </c>
      <c r="P877" s="9"/>
      <c r="Q877" s="9"/>
      <c r="R877" s="9">
        <f t="shared" si="196"/>
        <v>0</v>
      </c>
      <c r="S877" s="9"/>
      <c r="T877" s="9"/>
      <c r="U877" s="9">
        <f t="shared" si="197"/>
        <v>0</v>
      </c>
      <c r="V877" s="9"/>
      <c r="W877" s="9"/>
      <c r="X877" s="9">
        <f t="shared" si="198"/>
        <v>0</v>
      </c>
      <c r="Y877" s="9"/>
      <c r="Z877" s="9"/>
      <c r="AA877" s="10">
        <f t="shared" si="199"/>
        <v>7800000</v>
      </c>
      <c r="AB877" s="11"/>
    </row>
    <row r="878" spans="1:28" ht="15.75" hidden="1" x14ac:dyDescent="0.25">
      <c r="A878" s="39">
        <v>45777</v>
      </c>
      <c r="B878" s="33" t="s">
        <v>613</v>
      </c>
      <c r="C878" s="33"/>
      <c r="D878" s="33" t="s">
        <v>31</v>
      </c>
      <c r="E878" s="33" t="s">
        <v>295</v>
      </c>
      <c r="F878" s="33">
        <v>1</v>
      </c>
      <c r="G878" s="33" t="s">
        <v>33</v>
      </c>
      <c r="H878" s="33">
        <v>230000</v>
      </c>
      <c r="I878" s="20">
        <f t="shared" si="187"/>
        <v>230000</v>
      </c>
      <c r="J878" s="37" t="s">
        <v>241</v>
      </c>
      <c r="K878" s="20"/>
      <c r="L878" s="9">
        <f t="shared" si="194"/>
        <v>0</v>
      </c>
      <c r="M878" s="9"/>
      <c r="N878" s="9"/>
      <c r="O878" s="9">
        <f t="shared" si="195"/>
        <v>0</v>
      </c>
      <c r="P878" s="9"/>
      <c r="Q878" s="9"/>
      <c r="R878" s="9">
        <f t="shared" si="196"/>
        <v>0</v>
      </c>
      <c r="S878" s="9"/>
      <c r="T878" s="9"/>
      <c r="U878" s="9">
        <f t="shared" si="197"/>
        <v>230000</v>
      </c>
      <c r="V878" s="9">
        <v>230000</v>
      </c>
      <c r="W878" s="9"/>
      <c r="X878" s="9">
        <f t="shared" si="198"/>
        <v>0</v>
      </c>
      <c r="Y878" s="9"/>
      <c r="Z878" s="9"/>
      <c r="AA878" s="10">
        <f t="shared" si="199"/>
        <v>0</v>
      </c>
      <c r="AB878" s="11">
        <v>45777</v>
      </c>
    </row>
    <row r="879" spans="1:28" ht="15.75" hidden="1" x14ac:dyDescent="0.25">
      <c r="A879" s="39">
        <v>45777</v>
      </c>
      <c r="B879" s="33" t="s">
        <v>663</v>
      </c>
      <c r="C879" s="33"/>
      <c r="D879" s="33" t="s">
        <v>41</v>
      </c>
      <c r="E879" s="33" t="s">
        <v>86</v>
      </c>
      <c r="F879" s="33">
        <v>25</v>
      </c>
      <c r="G879" s="33" t="s">
        <v>51</v>
      </c>
      <c r="H879" s="33">
        <v>95400</v>
      </c>
      <c r="I879" s="20">
        <f t="shared" si="187"/>
        <v>2385000</v>
      </c>
      <c r="J879" s="41" t="s">
        <v>34</v>
      </c>
      <c r="K879" s="20"/>
      <c r="L879" s="9">
        <f t="shared" si="194"/>
        <v>0</v>
      </c>
      <c r="M879" s="9"/>
      <c r="N879" s="9"/>
      <c r="O879" s="9">
        <f t="shared" si="195"/>
        <v>2924000</v>
      </c>
      <c r="P879" s="9">
        <v>2924000</v>
      </c>
      <c r="Q879" s="9"/>
      <c r="R879" s="9">
        <f t="shared" si="196"/>
        <v>0</v>
      </c>
      <c r="S879" s="9"/>
      <c r="T879" s="9"/>
      <c r="U879" s="9">
        <f t="shared" si="197"/>
        <v>0</v>
      </c>
      <c r="V879" s="9"/>
      <c r="W879" s="9"/>
      <c r="X879" s="9">
        <f t="shared" si="198"/>
        <v>0</v>
      </c>
      <c r="Y879" s="9"/>
      <c r="Z879" s="9"/>
      <c r="AA879" s="10">
        <f t="shared" si="199"/>
        <v>-539000</v>
      </c>
      <c r="AB879" s="11">
        <v>45768</v>
      </c>
    </row>
    <row r="880" spans="1:28" ht="15.75" hidden="1" x14ac:dyDescent="0.25">
      <c r="A880" s="39">
        <v>45777</v>
      </c>
      <c r="B880" s="33" t="s">
        <v>145</v>
      </c>
      <c r="C880" s="33"/>
      <c r="D880" s="33" t="s">
        <v>223</v>
      </c>
      <c r="E880" s="33" t="s">
        <v>938</v>
      </c>
      <c r="F880" s="33">
        <v>300</v>
      </c>
      <c r="G880" s="33" t="s">
        <v>25</v>
      </c>
      <c r="H880" s="33">
        <v>3100</v>
      </c>
      <c r="I880" s="20">
        <f t="shared" si="187"/>
        <v>930000</v>
      </c>
      <c r="J880" s="37" t="s">
        <v>240</v>
      </c>
      <c r="K880" s="20"/>
      <c r="L880" s="9">
        <f t="shared" si="194"/>
        <v>0</v>
      </c>
      <c r="M880" s="9"/>
      <c r="N880" s="9"/>
      <c r="O880" s="9">
        <f t="shared" si="195"/>
        <v>930000</v>
      </c>
      <c r="P880" s="9">
        <v>930000</v>
      </c>
      <c r="Q880" s="9"/>
      <c r="R880" s="9">
        <f t="shared" si="196"/>
        <v>0</v>
      </c>
      <c r="S880" s="9"/>
      <c r="T880" s="9"/>
      <c r="U880" s="9">
        <f t="shared" si="197"/>
        <v>0</v>
      </c>
      <c r="V880" s="9"/>
      <c r="W880" s="9"/>
      <c r="X880" s="9">
        <f t="shared" si="198"/>
        <v>0</v>
      </c>
      <c r="Y880" s="9"/>
      <c r="Z880" s="9"/>
      <c r="AA880" s="10">
        <f t="shared" si="199"/>
        <v>0</v>
      </c>
      <c r="AB880" s="11">
        <v>45777</v>
      </c>
    </row>
    <row r="881" spans="1:28" ht="15.75" hidden="1" x14ac:dyDescent="0.25">
      <c r="A881" s="39">
        <v>45777</v>
      </c>
      <c r="B881" s="33" t="s">
        <v>162</v>
      </c>
      <c r="C881" s="33"/>
      <c r="D881" s="33" t="s">
        <v>31</v>
      </c>
      <c r="E881" s="33" t="s">
        <v>95</v>
      </c>
      <c r="F881" s="33">
        <v>5200</v>
      </c>
      <c r="G881" s="33" t="s">
        <v>29</v>
      </c>
      <c r="H881" s="33">
        <v>3500</v>
      </c>
      <c r="I881" s="20">
        <f t="shared" si="187"/>
        <v>18200000</v>
      </c>
      <c r="J881" s="34" t="s">
        <v>26</v>
      </c>
      <c r="K881" s="20"/>
      <c r="L881" s="9">
        <f t="shared" si="194"/>
        <v>0</v>
      </c>
      <c r="M881" s="9"/>
      <c r="N881" s="9"/>
      <c r="O881" s="9">
        <f t="shared" si="195"/>
        <v>0</v>
      </c>
      <c r="P881" s="9"/>
      <c r="Q881" s="9"/>
      <c r="R881" s="9">
        <f t="shared" si="196"/>
        <v>0</v>
      </c>
      <c r="S881" s="9"/>
      <c r="T881" s="9"/>
      <c r="U881" s="9">
        <f t="shared" si="197"/>
        <v>0</v>
      </c>
      <c r="V881" s="9"/>
      <c r="W881" s="9"/>
      <c r="X881" s="9">
        <f t="shared" si="198"/>
        <v>0</v>
      </c>
      <c r="Y881" s="9"/>
      <c r="Z881" s="9"/>
      <c r="AA881" s="10">
        <f t="shared" si="199"/>
        <v>18200000</v>
      </c>
      <c r="AB881" s="11"/>
    </row>
    <row r="882" spans="1:28" ht="15.75" hidden="1" x14ac:dyDescent="0.25">
      <c r="A882" s="39">
        <v>45777</v>
      </c>
      <c r="B882" s="33" t="s">
        <v>374</v>
      </c>
      <c r="C882" s="33"/>
      <c r="D882" s="33" t="s">
        <v>31</v>
      </c>
      <c r="E882" s="33" t="s">
        <v>28</v>
      </c>
      <c r="F882" s="33">
        <v>3000</v>
      </c>
      <c r="G882" s="33" t="s">
        <v>29</v>
      </c>
      <c r="H882" s="33">
        <v>2700</v>
      </c>
      <c r="I882" s="20">
        <f t="shared" si="187"/>
        <v>8100000</v>
      </c>
      <c r="J882" s="34" t="s">
        <v>26</v>
      </c>
      <c r="K882" s="20"/>
      <c r="L882" s="9">
        <f t="shared" si="194"/>
        <v>0</v>
      </c>
      <c r="M882" s="9"/>
      <c r="N882" s="9"/>
      <c r="O882" s="9">
        <f t="shared" si="195"/>
        <v>0</v>
      </c>
      <c r="P882" s="9"/>
      <c r="Q882" s="9"/>
      <c r="R882" s="9">
        <f t="shared" si="196"/>
        <v>0</v>
      </c>
      <c r="S882" s="9"/>
      <c r="T882" s="9"/>
      <c r="U882" s="9">
        <f t="shared" si="197"/>
        <v>0</v>
      </c>
      <c r="V882" s="9"/>
      <c r="W882" s="9"/>
      <c r="X882" s="9">
        <f t="shared" si="198"/>
        <v>0</v>
      </c>
      <c r="Y882" s="9"/>
      <c r="Z882" s="9"/>
      <c r="AA882" s="10">
        <f t="shared" si="199"/>
        <v>8100000</v>
      </c>
      <c r="AB882" s="11"/>
    </row>
    <row r="883" spans="1:28" ht="15.75" hidden="1" x14ac:dyDescent="0.25">
      <c r="A883" s="32">
        <v>45777</v>
      </c>
      <c r="B883" s="33" t="s">
        <v>479</v>
      </c>
      <c r="C883" s="33"/>
      <c r="D883" s="33" t="s">
        <v>41</v>
      </c>
      <c r="E883" s="33" t="s">
        <v>262</v>
      </c>
      <c r="F883" s="33">
        <v>1</v>
      </c>
      <c r="G883" s="33" t="s">
        <v>51</v>
      </c>
      <c r="H883" s="33">
        <v>135000</v>
      </c>
      <c r="I883" s="20">
        <f t="shared" si="187"/>
        <v>135000</v>
      </c>
      <c r="J883" s="37" t="s">
        <v>241</v>
      </c>
      <c r="K883" s="20"/>
      <c r="L883" s="9">
        <f t="shared" si="194"/>
        <v>0</v>
      </c>
      <c r="M883" s="9"/>
      <c r="N883" s="9"/>
      <c r="O883" s="9">
        <f t="shared" si="195"/>
        <v>0</v>
      </c>
      <c r="P883" s="9"/>
      <c r="Q883" s="9"/>
      <c r="R883" s="9">
        <f t="shared" si="196"/>
        <v>0</v>
      </c>
      <c r="S883" s="9"/>
      <c r="T883" s="9"/>
      <c r="U883" s="9">
        <f t="shared" si="197"/>
        <v>135000</v>
      </c>
      <c r="V883" s="9">
        <v>135000</v>
      </c>
      <c r="W883" s="9"/>
      <c r="X883" s="9">
        <f t="shared" si="198"/>
        <v>0</v>
      </c>
      <c r="Y883" s="9"/>
      <c r="Z883" s="9"/>
      <c r="AA883" s="10">
        <f t="shared" si="199"/>
        <v>0</v>
      </c>
      <c r="AB883" s="11">
        <v>45777</v>
      </c>
    </row>
    <row r="884" spans="1:28" ht="15.75" hidden="1" x14ac:dyDescent="0.25">
      <c r="A884" s="39">
        <v>45777</v>
      </c>
      <c r="B884" s="33" t="s">
        <v>258</v>
      </c>
      <c r="C884" s="33"/>
      <c r="D884" s="33" t="s">
        <v>31</v>
      </c>
      <c r="E884" s="33" t="s">
        <v>95</v>
      </c>
      <c r="F884" s="33">
        <v>5200</v>
      </c>
      <c r="G884" s="33" t="s">
        <v>29</v>
      </c>
      <c r="H884" s="33">
        <v>3600</v>
      </c>
      <c r="I884" s="20">
        <f t="shared" si="187"/>
        <v>18720000</v>
      </c>
      <c r="J884" s="34" t="s">
        <v>26</v>
      </c>
      <c r="K884" s="20"/>
      <c r="L884" s="9">
        <f t="shared" si="194"/>
        <v>0</v>
      </c>
      <c r="M884" s="9"/>
      <c r="N884" s="9"/>
      <c r="O884" s="9">
        <f t="shared" si="195"/>
        <v>0</v>
      </c>
      <c r="P884" s="9"/>
      <c r="Q884" s="9"/>
      <c r="R884" s="9">
        <f t="shared" si="196"/>
        <v>0</v>
      </c>
      <c r="S884" s="9"/>
      <c r="T884" s="9"/>
      <c r="U884" s="9">
        <f t="shared" si="197"/>
        <v>0</v>
      </c>
      <c r="V884" s="9"/>
      <c r="W884" s="9"/>
      <c r="X884" s="9">
        <f t="shared" si="198"/>
        <v>0</v>
      </c>
      <c r="Y884" s="9"/>
      <c r="Z884" s="9"/>
      <c r="AA884" s="10">
        <f t="shared" si="199"/>
        <v>18720000</v>
      </c>
      <c r="AB884" s="11"/>
    </row>
    <row r="885" spans="1:28" ht="15.75" hidden="1" x14ac:dyDescent="0.25">
      <c r="A885" s="39">
        <v>45777</v>
      </c>
      <c r="B885" s="33" t="s">
        <v>258</v>
      </c>
      <c r="C885" s="33"/>
      <c r="D885" s="33" t="s">
        <v>31</v>
      </c>
      <c r="E885" s="33" t="s">
        <v>102</v>
      </c>
      <c r="F885" s="33">
        <v>24</v>
      </c>
      <c r="G885" s="33" t="s">
        <v>74</v>
      </c>
      <c r="H885" s="33">
        <v>65000</v>
      </c>
      <c r="I885" s="20">
        <f t="shared" si="187"/>
        <v>1560000</v>
      </c>
      <c r="J885" s="34" t="s">
        <v>26</v>
      </c>
      <c r="K885" s="20"/>
      <c r="L885" s="9">
        <f t="shared" si="194"/>
        <v>0</v>
      </c>
      <c r="M885" s="9"/>
      <c r="N885" s="9"/>
      <c r="O885" s="9">
        <f t="shared" si="195"/>
        <v>0</v>
      </c>
      <c r="P885" s="9"/>
      <c r="Q885" s="9"/>
      <c r="R885" s="9">
        <f t="shared" si="196"/>
        <v>0</v>
      </c>
      <c r="S885" s="9"/>
      <c r="T885" s="9"/>
      <c r="U885" s="9">
        <f t="shared" si="197"/>
        <v>0</v>
      </c>
      <c r="V885" s="9"/>
      <c r="W885" s="9"/>
      <c r="X885" s="9">
        <f t="shared" si="198"/>
        <v>0</v>
      </c>
      <c r="Y885" s="9"/>
      <c r="Z885" s="9"/>
      <c r="AA885" s="10">
        <f t="shared" si="199"/>
        <v>1560000</v>
      </c>
      <c r="AB885" s="11"/>
    </row>
    <row r="886" spans="1:28" ht="15.75" hidden="1" x14ac:dyDescent="0.25">
      <c r="A886" s="32">
        <v>45777</v>
      </c>
      <c r="B886" s="33" t="s">
        <v>258</v>
      </c>
      <c r="C886" s="33"/>
      <c r="D886" s="33" t="s">
        <v>31</v>
      </c>
      <c r="E886" s="33" t="s">
        <v>139</v>
      </c>
      <c r="F886" s="33">
        <v>20</v>
      </c>
      <c r="G886" s="33" t="s">
        <v>23</v>
      </c>
      <c r="H886" s="33">
        <v>400000</v>
      </c>
      <c r="I886" s="20">
        <f t="shared" si="187"/>
        <v>8000000</v>
      </c>
      <c r="J886" s="34" t="s">
        <v>26</v>
      </c>
      <c r="K886" s="20"/>
      <c r="L886" s="9">
        <f t="shared" si="194"/>
        <v>0</v>
      </c>
      <c r="M886" s="9"/>
      <c r="N886" s="9"/>
      <c r="O886" s="9">
        <f t="shared" si="195"/>
        <v>0</v>
      </c>
      <c r="P886" s="9"/>
      <c r="Q886" s="9"/>
      <c r="R886" s="9">
        <f t="shared" si="196"/>
        <v>0</v>
      </c>
      <c r="S886" s="9"/>
      <c r="T886" s="9"/>
      <c r="U886" s="9">
        <f t="shared" si="197"/>
        <v>0</v>
      </c>
      <c r="V886" s="9"/>
      <c r="W886" s="9"/>
      <c r="X886" s="9">
        <f t="shared" si="198"/>
        <v>0</v>
      </c>
      <c r="Y886" s="9"/>
      <c r="Z886" s="9"/>
      <c r="AA886" s="10">
        <f t="shared" si="199"/>
        <v>8000000</v>
      </c>
      <c r="AB886" s="11"/>
    </row>
    <row r="887" spans="1:28" ht="15.75" hidden="1" x14ac:dyDescent="0.25">
      <c r="A887" s="39"/>
      <c r="B887" s="33" t="s">
        <v>794</v>
      </c>
      <c r="C887" s="33"/>
      <c r="D887" s="33" t="s">
        <v>223</v>
      </c>
      <c r="E887" s="33" t="s">
        <v>237</v>
      </c>
      <c r="F887" s="33">
        <v>7.5</v>
      </c>
      <c r="G887" s="33" t="s">
        <v>51</v>
      </c>
      <c r="H887" s="33"/>
      <c r="I887" s="20">
        <f t="shared" si="187"/>
        <v>0</v>
      </c>
      <c r="J887" s="37" t="s">
        <v>34</v>
      </c>
      <c r="K887" s="20"/>
      <c r="L887" s="9">
        <f t="shared" si="194"/>
        <v>0</v>
      </c>
      <c r="M887" s="9"/>
      <c r="N887" s="9"/>
      <c r="O887" s="9">
        <f t="shared" si="195"/>
        <v>4011000</v>
      </c>
      <c r="P887" s="9">
        <v>4011000</v>
      </c>
      <c r="Q887" s="9"/>
      <c r="R887" s="9">
        <f t="shared" si="196"/>
        <v>0</v>
      </c>
      <c r="S887" s="9"/>
      <c r="T887" s="9"/>
      <c r="U887" s="9">
        <f t="shared" si="197"/>
        <v>0</v>
      </c>
      <c r="V887" s="9"/>
      <c r="W887" s="9"/>
      <c r="X887" s="9">
        <f t="shared" si="198"/>
        <v>0</v>
      </c>
      <c r="Y887" s="9"/>
      <c r="Z887" s="9"/>
      <c r="AA887" s="10">
        <f t="shared" si="199"/>
        <v>-4011000</v>
      </c>
      <c r="AB887" s="11">
        <v>45777</v>
      </c>
    </row>
  </sheetData>
  <autoFilter ref="A3:AB887">
    <filterColumn colId="1">
      <filters>
        <filter val="принт вел"/>
      </filters>
    </filterColumn>
  </autoFilter>
  <mergeCells count="18">
    <mergeCell ref="A1:A3"/>
    <mergeCell ref="B1:B3"/>
    <mergeCell ref="E1:I1"/>
    <mergeCell ref="J1:J3"/>
    <mergeCell ref="K1:K3"/>
    <mergeCell ref="AA2:AA3"/>
    <mergeCell ref="AB1:AB3"/>
    <mergeCell ref="C2:C3"/>
    <mergeCell ref="E2:E3"/>
    <mergeCell ref="F2:F3"/>
    <mergeCell ref="G2:G3"/>
    <mergeCell ref="H2:I2"/>
    <mergeCell ref="L2:N2"/>
    <mergeCell ref="O2:Q2"/>
    <mergeCell ref="R2:T2"/>
    <mergeCell ref="U2:W2"/>
    <mergeCell ref="L1:Z1"/>
    <mergeCell ref="X2:Z2"/>
  </mergeCells>
  <dataValidations count="150">
    <dataValidation allowBlank="1" showInputMessage="1" sqref="F2:F3 B1:E3 B5:F12 C30:C32 F123 C41:C96 C120:C206 B13:C14"/>
    <dataValidation type="list" allowBlank="1" showInputMessage="1" showErrorMessage="1" sqref="D4 D29:D32 D13:D24">
      <formula1>$AC$2:$AC$5</formula1>
    </dataValidation>
    <dataValidation type="list" allowBlank="1" showInputMessage="1" sqref="D25:D28">
      <formula1>$AC$2:$AC$5</formula1>
    </dataValidation>
    <dataValidation type="list" allowBlank="1" showInputMessage="1" showErrorMessage="1" sqref="C311:C317 C246:C260 C262:C309">
      <formula1>$Z$2:$Z$334</formula1>
    </dataValidation>
    <dataValidation type="list" allowBlank="1" showInputMessage="1" sqref="C310 C261">
      <formula1>$Z$2:$Z$334</formula1>
    </dataValidation>
    <dataValidation type="list" allowBlank="1" showInputMessage="1" showErrorMessage="1" sqref="C244:C245">
      <formula1>$Z$2:$Z$333</formula1>
    </dataValidation>
    <dataValidation type="list" allowBlank="1" showInputMessage="1" showErrorMessage="1" sqref="E246:E317">
      <formula1>$AB$2:$AB$252</formula1>
    </dataValidation>
    <dataValidation type="list" allowBlank="1" showInputMessage="1" showErrorMessage="1" sqref="C243">
      <formula1>$Z$2:$Z$368</formula1>
    </dataValidation>
    <dataValidation type="list" allowBlank="1" showInputMessage="1" showErrorMessage="1" sqref="E318:E384">
      <formula1>$AB$2:$AB$297</formula1>
    </dataValidation>
    <dataValidation type="list" allowBlank="1" showInputMessage="1" showErrorMessage="1" sqref="E385:E419">
      <formula1>$AB$2:$AB$300</formula1>
    </dataValidation>
    <dataValidation type="list" allowBlank="1" showInputMessage="1" showErrorMessage="1" sqref="C241:C242">
      <formula1>$Z$2:$Z$414</formula1>
    </dataValidation>
    <dataValidation type="list" allowBlank="1" showInputMessage="1" showErrorMessage="1" sqref="E118:E138">
      <formula1>$AB$2:$AB$178</formula1>
    </dataValidation>
    <dataValidation type="list" allowBlank="1" showInputMessage="1" showErrorMessage="1" sqref="E56:E72 E39:E54 E37">
      <formula1>$AB$2:$AB$174</formula1>
    </dataValidation>
    <dataValidation type="list" allowBlank="1" showInputMessage="1" showErrorMessage="1" sqref="E73:E75 E77:E102">
      <formula1>$AB$2:$AB$175</formula1>
    </dataValidation>
    <dataValidation type="list" allowBlank="1" showInputMessage="1" sqref="E76">
      <formula1>$AB$2:$AB$175</formula1>
    </dataValidation>
    <dataValidation type="list" allowBlank="1" showInputMessage="1" showErrorMessage="1" sqref="E103:E107">
      <formula1>$AB$2:$AB$176</formula1>
    </dataValidation>
    <dataValidation type="list" allowBlank="1" showInputMessage="1" showErrorMessage="1" sqref="E108:E117">
      <formula1>$AB$2:$AB$177</formula1>
    </dataValidation>
    <dataValidation type="list" allowBlank="1" showInputMessage="1" showErrorMessage="1" sqref="E455:E532 E420:E452">
      <formula1>$AB$2:$AB$302</formula1>
    </dataValidation>
    <dataValidation type="list" allowBlank="1" showInputMessage="1" showErrorMessage="1" sqref="C237:C240">
      <formula1>$Z$2:$Z$439</formula1>
    </dataValidation>
    <dataValidation type="list" allowBlank="1" showInputMessage="1" showErrorMessage="1" sqref="E453:E454">
      <formula1>$AB$2:$AB$301</formula1>
    </dataValidation>
    <dataValidation type="list" allowBlank="1" showInputMessage="1" showErrorMessage="1" sqref="E195:E197 E199:E245">
      <formula1>$AB$2:$AB$251</formula1>
    </dataValidation>
    <dataValidation type="list" allowBlank="1" showInputMessage="1" showErrorMessage="1" sqref="E198">
      <formula1>$AB$2:$AB$293</formula1>
    </dataValidation>
    <dataValidation type="list" allowBlank="1" showInputMessage="1" showErrorMessage="1" sqref="E30:E31">
      <formula1>$AB$2:$AB$142</formula1>
    </dataValidation>
    <dataValidation type="list" allowBlank="1" showInputMessage="1" showErrorMessage="1" sqref="E15:E23 E4">
      <formula1>$AB$2:$AB$112</formula1>
    </dataValidation>
    <dataValidation type="list" allowBlank="1" showInputMessage="1" showErrorMessage="1" sqref="C15:C22">
      <formula1>$Z$2:$Z$134</formula1>
    </dataValidation>
    <dataValidation type="list" allowBlank="1" showInputMessage="1" sqref="C23">
      <formula1>$Z$2:$Z$135</formula1>
    </dataValidation>
    <dataValidation type="list" allowBlank="1" showInputMessage="1" showErrorMessage="1" sqref="E24:E28">
      <formula1>$AB$2:$AB$122</formula1>
    </dataValidation>
    <dataValidation type="list" allowBlank="1" showInputMessage="1" showErrorMessage="1" sqref="E29">
      <formula1>$AB$2:$AB$125</formula1>
    </dataValidation>
    <dataValidation type="list" allowBlank="1" showInputMessage="1" showErrorMessage="1" sqref="C26:C28">
      <formula1>$Z$2:$Z$146</formula1>
    </dataValidation>
    <dataValidation type="list" allowBlank="1" showInputMessage="1" showErrorMessage="1" sqref="E32">
      <formula1>$AB$2:$AB$143</formula1>
    </dataValidation>
    <dataValidation type="list" allowBlank="1" showInputMessage="1" showErrorMessage="1" sqref="E33:E35">
      <formula1>$AB$2:$AB$168</formula1>
    </dataValidation>
    <dataValidation type="list" allowBlank="1" showInputMessage="1" showErrorMessage="1" sqref="E36">
      <formula1>$AB$2:$AB$171</formula1>
    </dataValidation>
    <dataValidation type="list" allowBlank="1" showInputMessage="1" sqref="E38">
      <formula1>$AB$2:$AB$174</formula1>
    </dataValidation>
    <dataValidation type="list" allowBlank="1" showInputMessage="1" showErrorMessage="1" sqref="E589 E716:E777 E591:E714">
      <formula1>$AB$2:$AB$305</formula1>
    </dataValidation>
    <dataValidation type="list" allowBlank="1" showInputMessage="1" sqref="E590">
      <formula1>$AB$2:$AB$305</formula1>
    </dataValidation>
    <dataValidation type="list" allowBlank="1" showInputMessage="1" showErrorMessage="1" sqref="E533:E588 E715 E887">
      <formula1>$AB$2:$AB$304</formula1>
    </dataValidation>
    <dataValidation type="list" allowBlank="1" showInputMessage="1" showErrorMessage="1" sqref="C774:C776">
      <formula1>$Z$2:$Z$501</formula1>
    </dataValidation>
    <dataValidation type="list" allowBlank="1" showInputMessage="1" showErrorMessage="1" sqref="E153:E161 E164:E194">
      <formula1>$AB$2:$AB$247</formula1>
    </dataValidation>
    <dataValidation type="list" allowBlank="1" showInputMessage="1" showErrorMessage="1" sqref="E162:E163">
      <formula1>$AB$2:$AB$246</formula1>
    </dataValidation>
    <dataValidation type="list" allowBlank="1" showInputMessage="1" showErrorMessage="1" sqref="E148:E152">
      <formula1>$AB$2:$AB$245</formula1>
    </dataValidation>
    <dataValidation type="list" allowBlank="1" showInputMessage="1" showErrorMessage="1" sqref="C113:C119">
      <formula1>$Z$2:$Z$238</formula1>
    </dataValidation>
    <dataValidation type="list" allowBlank="1" showInputMessage="1" showErrorMessage="1" sqref="E139:E147">
      <formula1>$AB$2:$AB$244</formula1>
    </dataValidation>
    <dataValidation type="list" allowBlank="1" showInputMessage="1" showErrorMessage="1" sqref="E55">
      <formula1>$AB$2:$AB$237</formula1>
    </dataValidation>
    <dataValidation type="list" allowBlank="1" showInputMessage="1" showErrorMessage="1" sqref="C109:C112">
      <formula1>$Z$2:$Z$323</formula1>
    </dataValidation>
    <dataValidation type="list" allowBlank="1" showInputMessage="1" showErrorMessage="1" sqref="D33:D245">
      <formula1>$AC$2:$AC$7</formula1>
    </dataValidation>
    <dataValidation type="list" allowBlank="1" showInputMessage="1" sqref="C24">
      <formula1>$Z$2:$Z$459</formula1>
    </dataValidation>
    <dataValidation type="list" allowBlank="1" showInputMessage="1" showErrorMessage="1" sqref="C25">
      <formula1>$Z$2:$Z$468</formula1>
    </dataValidation>
    <dataValidation type="list" allowBlank="1" showInputMessage="1" showErrorMessage="1" sqref="C29">
      <formula1>$Z$2:$Z$498</formula1>
    </dataValidation>
    <dataValidation type="list" allowBlank="1" showInputMessage="1" showErrorMessage="1" sqref="C33:C35">
      <formula1>$Z$2:$Z$645</formula1>
    </dataValidation>
    <dataValidation type="list" allowBlank="1" showInputMessage="1" showErrorMessage="1" sqref="C36">
      <formula1>$Z$2:$Z$654</formula1>
    </dataValidation>
    <dataValidation type="list" allowBlank="1" showInputMessage="1" showErrorMessage="1" sqref="C37:C39">
      <formula1>$Z$2:$Z$662</formula1>
    </dataValidation>
    <dataValidation type="list" allowBlank="1" showInputMessage="1" showErrorMessage="1" sqref="C40">
      <formula1>$Z$2:$Z$652</formula1>
    </dataValidation>
    <dataValidation type="list" allowBlank="1" showInputMessage="1" showErrorMessage="1" sqref="C97 C99:C102">
      <formula1>$Z$2:$Z$691</formula1>
    </dataValidation>
    <dataValidation type="list" allowBlank="1" showInputMessage="1" showErrorMessage="1" sqref="C103:C107">
      <formula1>$Z$2:$Z$696</formula1>
    </dataValidation>
    <dataValidation type="list" allowBlank="1" showInputMessage="1" showErrorMessage="1" sqref="C108">
      <formula1>$Z$2:$Z$697</formula1>
    </dataValidation>
    <dataValidation type="list" allowBlank="1" showInputMessage="1" showErrorMessage="1" sqref="C778:C792">
      <formula1>$Z$2:$Z$502</formula1>
    </dataValidation>
    <dataValidation type="list" allowBlank="1" showInputMessage="1" showErrorMessage="1" sqref="C793:C794">
      <formula1>$Z$2:$Z$475</formula1>
    </dataValidation>
    <dataValidation type="list" allowBlank="1" showInputMessage="1" showErrorMessage="1" sqref="C795">
      <formula1>$Z$2:$Z$428</formula1>
    </dataValidation>
    <dataValidation type="list" allowBlank="1" showInputMessage="1" showErrorMessage="1" sqref="C223:C236 C207:C221">
      <formula1>$Z$2:$Z$827</formula1>
    </dataValidation>
    <dataValidation type="list" allowBlank="1" showInputMessage="1" sqref="C222">
      <formula1>$Z$2:$Z$827</formula1>
    </dataValidation>
    <dataValidation type="list" allowBlank="1" showInputMessage="1" showErrorMessage="1" sqref="B320 B841:B856 B803:B836 B542">
      <formula1>$AA$2:$AA$1518</formula1>
    </dataValidation>
    <dataValidation type="list" allowBlank="1" showInputMessage="1" showErrorMessage="1" sqref="C777 C716:C773">
      <formula1>$Z$2:$Z$897</formula1>
    </dataValidation>
    <dataValidation type="list" allowBlank="1" showInputMessage="1" sqref="B777">
      <formula1>$AA$2:$AA$1514</formula1>
    </dataValidation>
    <dataValidation type="list" allowBlank="1" showInputMessage="1" showErrorMessage="1" sqref="B778:B802">
      <formula1>$AA$2:$AA$1517</formula1>
    </dataValidation>
    <dataValidation type="list" allowBlank="1" showInputMessage="1" showErrorMessage="1" sqref="E778:E886">
      <formula1>$AB$2:$AB$306</formula1>
    </dataValidation>
    <dataValidation type="list" allowBlank="1" showInputMessage="1" showErrorMessage="1" sqref="C796:C886">
      <formula1>$Z$2:$Z$391</formula1>
    </dataValidation>
    <dataValidation type="list" allowBlank="1" showInputMessage="1" showErrorMessage="1" sqref="C318:C370">
      <formula1>$Z$2:$Z$879</formula1>
    </dataValidation>
    <dataValidation type="list" allowBlank="1" showInputMessage="1" showErrorMessage="1" sqref="B318:B319 B321:B370">
      <formula1>$AA$2:$AA$1493</formula1>
    </dataValidation>
    <dataValidation type="list" allowBlank="1" showInputMessage="1" showErrorMessage="1" sqref="B716:B776">
      <formula1>$AA$2:$AA$1514</formula1>
    </dataValidation>
    <dataValidation type="list" allowBlank="1" showInputMessage="1" sqref="B715 B588">
      <formula1>$AA$2:$AA$1512</formula1>
    </dataValidation>
    <dataValidation type="list" allowBlank="1" showInputMessage="1" showErrorMessage="1" sqref="B639:B646 B533:B541 B543:B566">
      <formula1>$AA$2:$AA$1511</formula1>
    </dataValidation>
    <dataValidation type="list" allowBlank="1" showInputMessage="1" showErrorMessage="1" sqref="C639:C646 C533:C566">
      <formula1>$Z$2:$Z$895</formula1>
    </dataValidation>
    <dataValidation type="list" allowBlank="1" showInputMessage="1" showErrorMessage="1" sqref="B589:B638 B647:B714 B567:B587 B837:B840 B887">
      <formula1>$AA$2:$AA$1512</formula1>
    </dataValidation>
    <dataValidation type="list" allowBlank="1" showInputMessage="1" showErrorMessage="1" sqref="C520:C532 C451:C452 C421:C439">
      <formula1>$Z$2:$Z$892</formula1>
    </dataValidation>
    <dataValidation type="list" allowBlank="1" showInputMessage="1" showErrorMessage="1" sqref="B520:B532">
      <formula1>$AA$2:$AA$1507</formula1>
    </dataValidation>
    <dataValidation type="list" allowBlank="1" showInputMessage="1" showErrorMessage="1" sqref="B447:B519">
      <formula1>$AA$2:$AA$1506</formula1>
    </dataValidation>
    <dataValidation type="list" allowBlank="1" showInputMessage="1" showErrorMessage="1" sqref="C447:C450 C453:C466 C481:C519">
      <formula1>$Z$2:$Z$891</formula1>
    </dataValidation>
    <dataValidation type="list" allowBlank="1" showInputMessage="1" showErrorMessage="1" sqref="C467:C480">
      <formula1>$Z$2:$Z$894</formula1>
    </dataValidation>
    <dataValidation type="list" allowBlank="1" showInputMessage="1" showErrorMessage="1" sqref="D246:D887">
      <formula1>$AC$2:$AC$8</formula1>
    </dataValidation>
    <dataValidation type="list" allowBlank="1" showInputMessage="1" showErrorMessage="1" sqref="B420:B446">
      <formula1>$AA$2:$AA$1504</formula1>
    </dataValidation>
    <dataValidation type="list" allowBlank="1" showInputMessage="1" showErrorMessage="1" sqref="C420 C440:C446">
      <formula1>$Z$2:$Z$889</formula1>
    </dataValidation>
    <dataValidation type="list" allowBlank="1" showInputMessage="1" showErrorMessage="1" sqref="B385:B390 B392:B419">
      <formula1>$AA$2:$AA$1501</formula1>
    </dataValidation>
    <dataValidation type="list" allowBlank="1" showInputMessage="1" showErrorMessage="1" sqref="C385:C394 C396:C419">
      <formula1>$Z$2:$Z$886</formula1>
    </dataValidation>
    <dataValidation type="list" allowBlank="1" showInputMessage="1" showErrorMessage="1" sqref="B371:B384">
      <formula1>$AA$2:$AA$1497</formula1>
    </dataValidation>
    <dataValidation type="list" allowBlank="1" showInputMessage="1" showErrorMessage="1" sqref="C371:C384">
      <formula1>$Z$2:$Z$882</formula1>
    </dataValidation>
    <dataValidation type="list" allowBlank="1" showInputMessage="1" showErrorMessage="1" sqref="B296:B303 B256:B260">
      <formula1>$AA$2:$AA$1442</formula1>
    </dataValidation>
    <dataValidation type="list" allowBlank="1" showInputMessage="1" showErrorMessage="1" sqref="B304:B317">
      <formula1>$AA$2:$AA$1439</formula1>
    </dataValidation>
    <dataValidation type="list" allowBlank="1" showInputMessage="1" showErrorMessage="1" sqref="B292:B295">
      <formula1>$AA$2:$AA$1440</formula1>
    </dataValidation>
    <dataValidation type="list" allowBlank="1" showInputMessage="1" showErrorMessage="1" sqref="B246:B255">
      <formula1>$AA$2:$AA$1441</formula1>
    </dataValidation>
    <dataValidation type="list" allowBlank="1" showInputMessage="1" showErrorMessage="1" sqref="B261:B291">
      <formula1>$AA$2:$AA$1443</formula1>
    </dataValidation>
    <dataValidation type="list" allowBlank="1" showInputMessage="1" showErrorMessage="1" sqref="B215:B245 B195:B197 B199:B210">
      <formula1>$AA$2:$AA$1436</formula1>
    </dataValidation>
    <dataValidation type="list" allowBlank="1" showInputMessage="1" sqref="B211:B214">
      <formula1>$AA$2:$AA$1436</formula1>
    </dataValidation>
    <dataValidation type="list" allowBlank="1" showInputMessage="1" sqref="B391">
      <formula1>$AA$2:$AA$1501</formula1>
    </dataValidation>
    <dataValidation type="list" allowBlank="1" showInputMessage="1" showErrorMessage="1" sqref="B188:B194">
      <formula1>$AA$2:$AA$1428</formula1>
    </dataValidation>
    <dataValidation type="list" allowBlank="1" showInputMessage="1" showErrorMessage="1" sqref="B198">
      <formula1>$AA$2:$AA$1481</formula1>
    </dataValidation>
    <dataValidation type="list" allowBlank="1" showInputMessage="1" showErrorMessage="1" sqref="C567:C638 C647:C650 C658:C715 C887">
      <formula1>$Z$2:$Z$896</formula1>
    </dataValidation>
    <dataValidation type="list" allowBlank="1" showInputMessage="1" showErrorMessage="1" sqref="C651:C657">
      <formula1>$Z$2:$Z$887</formula1>
    </dataValidation>
    <dataValidation type="list" allowBlank="1" showInputMessage="1" showErrorMessage="1" sqref="B175:B187">
      <formula1>$AA$2:$AA$1427</formula1>
    </dataValidation>
    <dataValidation type="list" allowBlank="1" showInputMessage="1" showErrorMessage="1" sqref="B164">
      <formula1>$AA$2:$AA$1423</formula1>
    </dataValidation>
    <dataValidation type="list" allowBlank="1" showInputMessage="1" showErrorMessage="1" sqref="B165:B174">
      <formula1>$AA$2:$AA$1425</formula1>
    </dataValidation>
    <dataValidation type="list" allowBlank="1" showInputMessage="1" showErrorMessage="1" sqref="B159:B163">
      <formula1>$AA$2:$AA$1419</formula1>
    </dataValidation>
    <dataValidation type="list" allowBlank="1" showInputMessage="1" sqref="B152">
      <formula1>$AA$2:$AA$1414</formula1>
    </dataValidation>
    <dataValidation type="list" allowBlank="1" showInputMessage="1" showErrorMessage="1" sqref="B153:B157">
      <formula1>$AA$2:$AA$1416</formula1>
    </dataValidation>
    <dataValidation type="list" allowBlank="1" showInputMessage="1" sqref="B158">
      <formula1>$AA$2:$AA$1416</formula1>
    </dataValidation>
    <dataValidation type="list" allowBlank="1" showInputMessage="1" showErrorMessage="1" sqref="B148:B151">
      <formula1>$AA$2:$AA$1414</formula1>
    </dataValidation>
    <dataValidation type="list" allowBlank="1" showInputMessage="1" showErrorMessage="1" sqref="B126:B138 B103:B107">
      <formula1>$AA$2:$AA$1293</formula1>
    </dataValidation>
    <dataValidation type="list" allowBlank="1" showInputMessage="1" showErrorMessage="1" sqref="B113:B117 B120:B125">
      <formula1>$AA$2:$AA$1296</formula1>
    </dataValidation>
    <dataValidation type="list" allowBlank="1" showInputMessage="1" showErrorMessage="1" sqref="B118:B119">
      <formula1>$AA$2:$AA$1299</formula1>
    </dataValidation>
    <dataValidation type="list" allowBlank="1" showInputMessage="1" showErrorMessage="1" sqref="B139:B147">
      <formula1>$AA$2:$AA$1411</formula1>
    </dataValidation>
    <dataValidation type="list" allowBlank="1" showInputMessage="1" showErrorMessage="1" sqref="B45:B46">
      <formula1>$AA$2:$AA$1256</formula1>
    </dataValidation>
    <dataValidation type="list" allowBlank="1" showInputMessage="1" showErrorMessage="1" sqref="B47:B50">
      <formula1>$AA$2:$AA$1257</formula1>
    </dataValidation>
    <dataValidation type="list" allowBlank="1" showInputMessage="1" showErrorMessage="1" sqref="B51 B66:B68 B80">
      <formula1>$AA$2:$AA$1258</formula1>
    </dataValidation>
    <dataValidation type="list" allowBlank="1" showInputMessage="1" showErrorMessage="1" sqref="B55">
      <formula1>$AA$2:$AA$1385</formula1>
    </dataValidation>
    <dataValidation type="list" allowBlank="1" showInputMessage="1" showErrorMessage="1" sqref="B52">
      <formula1>$AA$2:$AA$1259</formula1>
    </dataValidation>
    <dataValidation type="list" allowBlank="1" showInputMessage="1" sqref="B53:B54">
      <formula1>$AA$2:$AA$1259</formula1>
    </dataValidation>
    <dataValidation type="list" allowBlank="1" showInputMessage="1" showErrorMessage="1" sqref="B56">
      <formula1>$AA$2:$AA$1261</formula1>
    </dataValidation>
    <dataValidation type="list" allowBlank="1" showInputMessage="1" showErrorMessage="1" sqref="B57:B65">
      <formula1>$AA$2:$AA$1260</formula1>
    </dataValidation>
    <dataValidation type="list" allowBlank="1" showInputMessage="1" showErrorMessage="1" sqref="B71:B72">
      <formula1>$AA$2:$AA$1267</formula1>
    </dataValidation>
    <dataValidation type="list" allowBlank="1" showInputMessage="1" showErrorMessage="1" sqref="B69:B70">
      <formula1>$AA$2:$AA$1264</formula1>
    </dataValidation>
    <dataValidation type="list" allowBlank="1" showInputMessage="1" showErrorMessage="1" sqref="B73:B75">
      <formula1>$AA$2:$AA$1278</formula1>
    </dataValidation>
    <dataValidation type="list" allowBlank="1" showInputMessage="1" showErrorMessage="1" sqref="B76:B79">
      <formula1>$AA$2:$AA$1282</formula1>
    </dataValidation>
    <dataValidation type="list" allowBlank="1" showInputMessage="1" showErrorMessage="1" sqref="B81:B84">
      <formula1>$AA$2:$AA$1283</formula1>
    </dataValidation>
    <dataValidation type="list" allowBlank="1" showInputMessage="1" showErrorMessage="1" sqref="B86:B94">
      <formula1>$AA$2:$AA$1284</formula1>
    </dataValidation>
    <dataValidation type="list" allowBlank="1" showInputMessage="1" showErrorMessage="1" sqref="B85">
      <formula1>$AA$2:$AA$1274</formula1>
    </dataValidation>
    <dataValidation type="list" allowBlank="1" showInputMessage="1" showErrorMessage="1" sqref="B95:B96">
      <formula1>$AA$2:$AA$1285</formula1>
    </dataValidation>
    <dataValidation type="list" allowBlank="1" showInputMessage="1" showErrorMessage="1" sqref="B97:B102">
      <formula1>$AA$2:$AA$1288</formula1>
    </dataValidation>
    <dataValidation type="list" allowBlank="1" showInputMessage="1" showErrorMessage="1" sqref="B108:B112">
      <formula1>$AA$2:$AA$1294</formula1>
    </dataValidation>
    <dataValidation type="list" allowBlank="1" showInputMessage="1" showErrorMessage="1" sqref="B30">
      <formula1>$AA$2:$AA$1145</formula1>
    </dataValidation>
    <dataValidation type="list" allowBlank="1" showInputMessage="1" showErrorMessage="1" sqref="B42">
      <formula1>$AA$2:$AA$1251</formula1>
    </dataValidation>
    <dataValidation type="list" allowBlank="1" showInputMessage="1" showErrorMessage="1" sqref="B43:B44">
      <formula1>$AA$2:$AA$1253</formula1>
    </dataValidation>
    <dataValidation type="list" allowBlank="1" showInputMessage="1" showErrorMessage="1" sqref="B33:B35">
      <formula1>$AA$2:$AA$1234</formula1>
    </dataValidation>
    <dataValidation type="list" allowBlank="1" showInputMessage="1" sqref="B36">
      <formula1>$AA$2:$AA$1240</formula1>
    </dataValidation>
    <dataValidation type="list" allowBlank="1" showInputMessage="1" sqref="B37:B39">
      <formula1>$AA$2:$AA$1251</formula1>
    </dataValidation>
    <dataValidation type="list" allowBlank="1" showInputMessage="1" showErrorMessage="1" sqref="B40:B41">
      <formula1>$AA$2:$AA$1250</formula1>
    </dataValidation>
    <dataValidation type="list" allowBlank="1" showInputMessage="1" showErrorMessage="1" sqref="B15">
      <formula1>$AA$2:$AA$919</formula1>
    </dataValidation>
    <dataValidation type="list" allowBlank="1" showInputMessage="1" showErrorMessage="1" sqref="B16:B22">
      <formula1>$AA$2:$AA$917</formula1>
    </dataValidation>
    <dataValidation type="list" allowBlank="1" showInputMessage="1" sqref="B23">
      <formula1>$AA$2:$AA$933</formula1>
    </dataValidation>
    <dataValidation type="list" allowBlank="1" showInputMessage="1" showErrorMessage="1" sqref="B24">
      <formula1>$AA$2:$AA$1002</formula1>
    </dataValidation>
    <dataValidation type="list" allowBlank="1" showInputMessage="1" showErrorMessage="1" sqref="B25">
      <formula1>$AA$2:$AA$1013</formula1>
    </dataValidation>
    <dataValidation type="list" allowBlank="1" showInputMessage="1" showErrorMessage="1" sqref="B26">
      <formula1>$AA$2:$AA$1025</formula1>
    </dataValidation>
    <dataValidation type="list" allowBlank="1" showInputMessage="1" showErrorMessage="1" sqref="B27">
      <formula1>$AA$2:$AA$1022</formula1>
    </dataValidation>
    <dataValidation type="list" allowBlank="1" showInputMessage="1" showErrorMessage="1" sqref="B28">
      <formula1>$AA$2:$AA$1020</formula1>
    </dataValidation>
    <dataValidation type="list" allowBlank="1" showInputMessage="1" showErrorMessage="1" sqref="B29">
      <formula1>$AA$2:$AA$1062</formula1>
    </dataValidation>
    <dataValidation type="list" allowBlank="1" showInputMessage="1" showErrorMessage="1" sqref="B32">
      <formula1>$AA$2:$AA$1147</formula1>
    </dataValidation>
    <dataValidation type="list" allowBlank="1" showInputMessage="1" showErrorMessage="1" sqref="B31">
      <formula1>$AA$2:$AA$1146</formula1>
    </dataValidation>
    <dataValidation type="list" allowBlank="1" showInputMessage="1" showErrorMessage="1" sqref="B857:B886">
      <formula1>$AA$2:$AA$1519</formula1>
    </dataValidation>
    <dataValidation type="list" allowBlank="1" showInputMessage="1" showErrorMessage="1" sqref="E13:E14">
      <formula1>$AB$2:$AB$97</formula1>
    </dataValidation>
    <dataValidation type="list" allowBlank="1" showInputMessage="1" showErrorMessage="1" sqref="C4">
      <formula1>$Z$2:$Z$412</formula1>
    </dataValidation>
    <dataValidation type="list" allowBlank="1" showInputMessage="1" showErrorMessage="1" sqref="B4">
      <formula1>$AA$2:$AA$916</formula1>
    </dataValidation>
    <dataValidation type="list" allowBlank="1" showInputMessage="1" sqref="C98">
      <formula1>$Z$2:$Z$691</formula1>
    </dataValidation>
  </dataValidations>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837"/>
  <sheetViews>
    <sheetView zoomScale="60" zoomScaleNormal="60" workbookViewId="0">
      <pane xSplit="10" ySplit="3" topLeftCell="K4" activePane="bottomRight" state="frozen"/>
      <selection pane="topRight" activeCell="K1" sqref="K1"/>
      <selection pane="bottomLeft" activeCell="A4" sqref="A4"/>
      <selection pane="bottomRight" activeCell="W869" sqref="W869"/>
    </sheetView>
  </sheetViews>
  <sheetFormatPr defaultRowHeight="15" x14ac:dyDescent="0.25"/>
  <cols>
    <col min="1" max="1" width="13.140625" bestFit="1" customWidth="1"/>
    <col min="2" max="2" width="27.28515625" bestFit="1" customWidth="1"/>
    <col min="3" max="3" width="11.7109375" bestFit="1" customWidth="1"/>
    <col min="4" max="4" width="10.28515625" bestFit="1" customWidth="1"/>
    <col min="5" max="5" width="25.7109375" bestFit="1" customWidth="1"/>
    <col min="6" max="6" width="7.140625" bestFit="1" customWidth="1"/>
    <col min="7" max="7" width="7.5703125" bestFit="1" customWidth="1"/>
    <col min="8" max="8" width="11.5703125" bestFit="1" customWidth="1"/>
    <col min="9" max="9" width="13.140625" bestFit="1" customWidth="1"/>
    <col min="10" max="10" width="4.7109375" bestFit="1" customWidth="1"/>
    <col min="11" max="11" width="10.140625" bestFit="1" customWidth="1"/>
    <col min="12" max="12" width="11.7109375" bestFit="1" customWidth="1"/>
    <col min="13" max="14" width="10.85546875" bestFit="1" customWidth="1"/>
    <col min="15" max="15" width="11.7109375" bestFit="1" customWidth="1"/>
    <col min="16" max="17" width="10.85546875" bestFit="1" customWidth="1"/>
    <col min="18" max="18" width="11.7109375" bestFit="1" customWidth="1"/>
    <col min="19" max="19" width="10.85546875" bestFit="1" customWidth="1"/>
    <col min="20" max="20" width="9.85546875" bestFit="1" customWidth="1"/>
    <col min="21" max="21" width="11.7109375" bestFit="1" customWidth="1"/>
    <col min="22" max="22" width="10.85546875" bestFit="1" customWidth="1"/>
    <col min="23" max="23" width="9.42578125" customWidth="1"/>
    <col min="24" max="24" width="11.7109375" bestFit="1" customWidth="1"/>
    <col min="25" max="25" width="10.85546875" bestFit="1" customWidth="1"/>
    <col min="27" max="27" width="12.28515625" bestFit="1" customWidth="1"/>
    <col min="28" max="28" width="10.85546875" bestFit="1" customWidth="1"/>
  </cols>
  <sheetData>
    <row r="1" spans="1:28" ht="30" x14ac:dyDescent="0.25">
      <c r="A1" s="189" t="s">
        <v>0</v>
      </c>
      <c r="B1" s="190" t="s">
        <v>1</v>
      </c>
      <c r="C1" s="1" t="s">
        <v>942</v>
      </c>
      <c r="D1" s="1"/>
      <c r="E1" s="189" t="s">
        <v>2</v>
      </c>
      <c r="F1" s="189"/>
      <c r="G1" s="189"/>
      <c r="H1" s="189"/>
      <c r="I1" s="189"/>
      <c r="J1" s="191" t="s">
        <v>3</v>
      </c>
      <c r="K1" s="189" t="s">
        <v>4</v>
      </c>
      <c r="L1" s="194" t="s">
        <v>5</v>
      </c>
      <c r="M1" s="194"/>
      <c r="N1" s="194"/>
      <c r="O1" s="194"/>
      <c r="P1" s="194"/>
      <c r="Q1" s="194"/>
      <c r="R1" s="194"/>
      <c r="S1" s="194"/>
      <c r="T1" s="194"/>
      <c r="U1" s="194"/>
      <c r="V1" s="194"/>
      <c r="W1" s="194"/>
      <c r="X1" s="194"/>
      <c r="Y1" s="194"/>
      <c r="Z1" s="194"/>
      <c r="AA1" s="1" t="s">
        <v>941</v>
      </c>
      <c r="AB1" s="192" t="s">
        <v>6</v>
      </c>
    </row>
    <row r="2" spans="1:28" x14ac:dyDescent="0.25">
      <c r="A2" s="189"/>
      <c r="B2" s="190"/>
      <c r="C2" s="189" t="s">
        <v>7</v>
      </c>
      <c r="D2" s="1"/>
      <c r="E2" s="190" t="s">
        <v>8</v>
      </c>
      <c r="F2" s="190" t="s">
        <v>9</v>
      </c>
      <c r="G2" s="189" t="s">
        <v>10</v>
      </c>
      <c r="H2" s="189" t="s">
        <v>11</v>
      </c>
      <c r="I2" s="189"/>
      <c r="J2" s="191"/>
      <c r="K2" s="189"/>
      <c r="L2" s="193" t="s">
        <v>12</v>
      </c>
      <c r="M2" s="193"/>
      <c r="N2" s="193"/>
      <c r="O2" s="193" t="s">
        <v>13</v>
      </c>
      <c r="P2" s="193"/>
      <c r="Q2" s="193"/>
      <c r="R2" s="193" t="s">
        <v>14</v>
      </c>
      <c r="S2" s="193"/>
      <c r="T2" s="193"/>
      <c r="U2" s="194" t="s">
        <v>15</v>
      </c>
      <c r="V2" s="194"/>
      <c r="W2" s="194"/>
      <c r="X2" s="194" t="s">
        <v>16</v>
      </c>
      <c r="Y2" s="194"/>
      <c r="Z2" s="194"/>
      <c r="AA2" s="189" t="s">
        <v>7</v>
      </c>
      <c r="AB2" s="192"/>
    </row>
    <row r="3" spans="1:28" x14ac:dyDescent="0.25">
      <c r="A3" s="189"/>
      <c r="B3" s="190"/>
      <c r="C3" s="189"/>
      <c r="D3" s="1"/>
      <c r="E3" s="190"/>
      <c r="F3" s="190"/>
      <c r="G3" s="189"/>
      <c r="H3" s="2" t="s">
        <v>17</v>
      </c>
      <c r="I3" s="1" t="s">
        <v>18</v>
      </c>
      <c r="J3" s="191"/>
      <c r="K3" s="189"/>
      <c r="L3" s="3" t="s">
        <v>19</v>
      </c>
      <c r="M3" s="3" t="s">
        <v>943</v>
      </c>
      <c r="N3" s="3"/>
      <c r="O3" s="3" t="s">
        <v>19</v>
      </c>
      <c r="P3" s="3" t="s">
        <v>943</v>
      </c>
      <c r="Q3" s="3"/>
      <c r="R3" s="3" t="s">
        <v>19</v>
      </c>
      <c r="S3" s="3" t="s">
        <v>943</v>
      </c>
      <c r="T3" s="3"/>
      <c r="U3" s="3" t="s">
        <v>19</v>
      </c>
      <c r="V3" s="3" t="s">
        <v>943</v>
      </c>
      <c r="W3" s="3"/>
      <c r="X3" s="3" t="s">
        <v>19</v>
      </c>
      <c r="Y3" s="3" t="s">
        <v>943</v>
      </c>
      <c r="Z3" s="3"/>
      <c r="AA3" s="189"/>
      <c r="AB3" s="192"/>
    </row>
    <row r="4" spans="1:28" ht="15.75" hidden="1" x14ac:dyDescent="0.25">
      <c r="A4" s="4">
        <v>43670</v>
      </c>
      <c r="B4" s="5" t="s">
        <v>21</v>
      </c>
      <c r="C4" s="6">
        <v>450000</v>
      </c>
      <c r="D4" s="7"/>
      <c r="E4" s="5" t="s">
        <v>22</v>
      </c>
      <c r="F4" s="5">
        <v>1</v>
      </c>
      <c r="G4" s="5" t="s">
        <v>23</v>
      </c>
      <c r="H4" s="5"/>
      <c r="I4" s="5">
        <f t="shared" ref="I4:I16" si="0">F4*H4</f>
        <v>0</v>
      </c>
      <c r="J4" s="8" t="s">
        <v>24</v>
      </c>
      <c r="K4" s="5"/>
      <c r="L4" s="9">
        <f t="shared" ref="L4:L44" si="1">M4+N4</f>
        <v>0</v>
      </c>
      <c r="M4" s="9"/>
      <c r="N4" s="9"/>
      <c r="O4" s="9">
        <f t="shared" ref="O4:O44" si="2">P4+Q4</f>
        <v>0</v>
      </c>
      <c r="P4" s="9"/>
      <c r="Q4" s="9"/>
      <c r="R4" s="9">
        <f t="shared" ref="R4:R44" si="3">S4+T4</f>
        <v>0</v>
      </c>
      <c r="S4" s="9"/>
      <c r="T4" s="9"/>
      <c r="U4" s="9">
        <f t="shared" ref="U4:U44" si="4">V4+W4</f>
        <v>0</v>
      </c>
      <c r="V4" s="9"/>
      <c r="W4" s="9"/>
      <c r="X4" s="9">
        <f t="shared" ref="X4:X44" si="5">Y4+Z4</f>
        <v>0</v>
      </c>
      <c r="Y4" s="9"/>
      <c r="Z4" s="9"/>
      <c r="AA4" s="10">
        <f t="shared" ref="AA4:AA65" si="6">C4+I4-L4-O4-U4-X4-R4</f>
        <v>450000</v>
      </c>
      <c r="AB4" s="11"/>
    </row>
    <row r="5" spans="1:28" ht="15.75" hidden="1"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hidden="1" x14ac:dyDescent="0.25">
      <c r="A6" s="12">
        <v>45059</v>
      </c>
      <c r="B6" s="5" t="s">
        <v>40</v>
      </c>
      <c r="C6" s="13">
        <v>2640500</v>
      </c>
      <c r="D6" s="5" t="s">
        <v>41</v>
      </c>
      <c r="E6" s="5" t="s">
        <v>42</v>
      </c>
      <c r="F6" s="5">
        <v>1750</v>
      </c>
      <c r="G6" s="5" t="s">
        <v>29</v>
      </c>
      <c r="H6" s="5"/>
      <c r="I6" s="5">
        <f t="shared" si="0"/>
        <v>0</v>
      </c>
      <c r="J6" s="16" t="s">
        <v>43</v>
      </c>
      <c r="K6" s="5"/>
      <c r="L6" s="9">
        <f t="shared" si="1"/>
        <v>0</v>
      </c>
      <c r="M6" s="9"/>
      <c r="N6" s="9"/>
      <c r="O6" s="9">
        <f t="shared" si="2"/>
        <v>0</v>
      </c>
      <c r="P6" s="9"/>
      <c r="Q6" s="9"/>
      <c r="R6" s="9">
        <f t="shared" si="3"/>
        <v>0</v>
      </c>
      <c r="S6" s="9"/>
      <c r="T6" s="9"/>
      <c r="U6" s="9">
        <f t="shared" si="4"/>
        <v>0</v>
      </c>
      <c r="V6" s="9"/>
      <c r="W6" s="9"/>
      <c r="X6" s="9">
        <f t="shared" si="5"/>
        <v>0</v>
      </c>
      <c r="Y6" s="9"/>
      <c r="Z6" s="9"/>
      <c r="AA6" s="10">
        <f t="shared" si="6"/>
        <v>2640500</v>
      </c>
      <c r="AB6" s="11"/>
    </row>
    <row r="7" spans="1:28" ht="15.75" hidden="1" x14ac:dyDescent="0.25">
      <c r="A7" s="12">
        <v>45254</v>
      </c>
      <c r="B7" s="5" t="s">
        <v>46</v>
      </c>
      <c r="C7" s="13">
        <v>166250</v>
      </c>
      <c r="D7" s="5" t="s">
        <v>31</v>
      </c>
      <c r="E7" s="5" t="s">
        <v>47</v>
      </c>
      <c r="F7" s="5">
        <v>18250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166250</v>
      </c>
      <c r="AB7" s="11"/>
    </row>
    <row r="8" spans="1:28" ht="15.75" hidden="1" x14ac:dyDescent="0.25">
      <c r="A8" s="12">
        <v>45285</v>
      </c>
      <c r="B8" s="5" t="s">
        <v>48</v>
      </c>
      <c r="C8" s="5">
        <v>-390000</v>
      </c>
      <c r="D8" s="5"/>
      <c r="E8" s="5"/>
      <c r="F8" s="5"/>
      <c r="G8" s="5" t="s">
        <v>51</v>
      </c>
      <c r="H8" s="5"/>
      <c r="I8" s="5">
        <f t="shared" si="0"/>
        <v>0</v>
      </c>
      <c r="J8" s="14" t="s">
        <v>34</v>
      </c>
      <c r="K8" s="5" t="s">
        <v>52</v>
      </c>
      <c r="L8" s="9">
        <f t="shared" si="1"/>
        <v>0</v>
      </c>
      <c r="M8" s="9"/>
      <c r="N8" s="9"/>
      <c r="O8" s="9">
        <f t="shared" si="2"/>
        <v>0</v>
      </c>
      <c r="P8" s="9"/>
      <c r="Q8" s="9"/>
      <c r="R8" s="9">
        <f t="shared" si="3"/>
        <v>0</v>
      </c>
      <c r="S8" s="9"/>
      <c r="T8" s="9"/>
      <c r="U8" s="9">
        <f t="shared" si="4"/>
        <v>0</v>
      </c>
      <c r="V8" s="9"/>
      <c r="W8" s="9"/>
      <c r="X8" s="9">
        <f t="shared" si="5"/>
        <v>0</v>
      </c>
      <c r="Y8" s="9"/>
      <c r="Z8" s="9"/>
      <c r="AA8" s="10">
        <f t="shared" si="6"/>
        <v>-390000</v>
      </c>
      <c r="AB8" s="11"/>
    </row>
    <row r="9" spans="1:28" ht="15.75" hidden="1" x14ac:dyDescent="0.25">
      <c r="A9" s="17">
        <v>45405</v>
      </c>
      <c r="B9" s="20" t="s">
        <v>58</v>
      </c>
      <c r="C9" s="19">
        <v>139800</v>
      </c>
      <c r="D9" s="20" t="s">
        <v>41</v>
      </c>
      <c r="E9" s="20" t="s">
        <v>59</v>
      </c>
      <c r="F9" s="20">
        <v>574</v>
      </c>
      <c r="G9" s="20" t="s">
        <v>51</v>
      </c>
      <c r="H9" s="20"/>
      <c r="I9" s="5">
        <f t="shared" si="0"/>
        <v>0</v>
      </c>
      <c r="J9" s="16" t="s">
        <v>43</v>
      </c>
      <c r="K9" s="5"/>
      <c r="L9" s="9">
        <f t="shared" si="1"/>
        <v>0</v>
      </c>
      <c r="M9" s="9"/>
      <c r="N9" s="9"/>
      <c r="O9" s="9">
        <f t="shared" si="2"/>
        <v>0</v>
      </c>
      <c r="P9" s="9"/>
      <c r="Q9" s="9"/>
      <c r="R9" s="9">
        <f t="shared" si="3"/>
        <v>0</v>
      </c>
      <c r="S9" s="9"/>
      <c r="T9" s="9"/>
      <c r="U9" s="9">
        <f t="shared" si="4"/>
        <v>0</v>
      </c>
      <c r="V9" s="9"/>
      <c r="W9" s="9"/>
      <c r="X9" s="9">
        <f t="shared" si="5"/>
        <v>0</v>
      </c>
      <c r="Y9" s="9"/>
      <c r="Z9" s="9"/>
      <c r="AA9" s="10">
        <f t="shared" si="6"/>
        <v>139800</v>
      </c>
      <c r="AB9" s="11"/>
    </row>
    <row r="10" spans="1:28" ht="15.75" hidden="1" x14ac:dyDescent="0.25">
      <c r="A10" s="17">
        <v>45462</v>
      </c>
      <c r="B10" s="20" t="s">
        <v>60</v>
      </c>
      <c r="C10" s="20">
        <v>-40000</v>
      </c>
      <c r="D10" s="20" t="s">
        <v>41</v>
      </c>
      <c r="E10" s="20" t="s">
        <v>61</v>
      </c>
      <c r="F10" s="20">
        <v>4</v>
      </c>
      <c r="G10" s="20" t="s">
        <v>25</v>
      </c>
      <c r="H10" s="20"/>
      <c r="I10" s="5">
        <f t="shared" si="0"/>
        <v>0</v>
      </c>
      <c r="J10" s="14" t="s">
        <v>34</v>
      </c>
      <c r="K10" s="5"/>
      <c r="L10" s="9">
        <f t="shared" si="1"/>
        <v>0</v>
      </c>
      <c r="M10" s="9"/>
      <c r="N10" s="9"/>
      <c r="O10" s="9">
        <f t="shared" si="2"/>
        <v>0</v>
      </c>
      <c r="P10" s="9"/>
      <c r="Q10" s="9"/>
      <c r="R10" s="9">
        <f t="shared" si="3"/>
        <v>0</v>
      </c>
      <c r="S10" s="9"/>
      <c r="T10" s="9"/>
      <c r="U10" s="9">
        <f t="shared" si="4"/>
        <v>0</v>
      </c>
      <c r="V10" s="9"/>
      <c r="W10" s="9"/>
      <c r="X10" s="9">
        <f t="shared" si="5"/>
        <v>0</v>
      </c>
      <c r="Y10" s="9"/>
      <c r="Z10" s="9"/>
      <c r="AA10" s="10">
        <f t="shared" si="6"/>
        <v>-40000</v>
      </c>
      <c r="AB10" s="11">
        <v>45462</v>
      </c>
    </row>
    <row r="11" spans="1:28" ht="15.75" hidden="1" x14ac:dyDescent="0.25">
      <c r="A11" s="17">
        <v>45476</v>
      </c>
      <c r="B11" s="20" t="s">
        <v>63</v>
      </c>
      <c r="C11" s="20">
        <v>-120000</v>
      </c>
      <c r="D11" s="20" t="s">
        <v>31</v>
      </c>
      <c r="E11" s="20" t="s">
        <v>64</v>
      </c>
      <c r="F11" s="21">
        <v>5</v>
      </c>
      <c r="G11" s="20" t="s">
        <v>33</v>
      </c>
      <c r="H11" s="20"/>
      <c r="I11" s="5">
        <f t="shared" si="0"/>
        <v>0</v>
      </c>
      <c r="J11" s="14" t="s">
        <v>34</v>
      </c>
      <c r="K11" s="5">
        <v>602</v>
      </c>
      <c r="L11" s="9">
        <f t="shared" si="1"/>
        <v>0</v>
      </c>
      <c r="M11" s="9"/>
      <c r="N11" s="9"/>
      <c r="O11" s="9">
        <f t="shared" si="2"/>
        <v>0</v>
      </c>
      <c r="P11" s="9"/>
      <c r="Q11" s="9"/>
      <c r="R11" s="9">
        <f t="shared" si="3"/>
        <v>0</v>
      </c>
      <c r="S11" s="9"/>
      <c r="T11" s="9"/>
      <c r="U11" s="9">
        <f t="shared" si="4"/>
        <v>0</v>
      </c>
      <c r="V11" s="9"/>
      <c r="W11" s="9"/>
      <c r="X11" s="9">
        <f t="shared" si="5"/>
        <v>0</v>
      </c>
      <c r="Y11" s="9"/>
      <c r="Z11" s="9"/>
      <c r="AA11" s="10">
        <f t="shared" si="6"/>
        <v>-120000</v>
      </c>
      <c r="AB11" s="11">
        <v>45474</v>
      </c>
    </row>
    <row r="12" spans="1:28" ht="15.75" hidden="1" x14ac:dyDescent="0.25">
      <c r="A12" s="17">
        <v>45485</v>
      </c>
      <c r="B12" s="20" t="s">
        <v>67</v>
      </c>
      <c r="C12" s="19">
        <v>-100000</v>
      </c>
      <c r="D12" s="20" t="s">
        <v>41</v>
      </c>
      <c r="E12" s="20" t="s">
        <v>68</v>
      </c>
      <c r="F12" s="20">
        <v>298</v>
      </c>
      <c r="G12" s="20" t="s">
        <v>29</v>
      </c>
      <c r="H12" s="20"/>
      <c r="I12" s="5">
        <f t="shared" si="0"/>
        <v>0</v>
      </c>
      <c r="J12" s="14" t="s">
        <v>34</v>
      </c>
      <c r="K12" s="5"/>
      <c r="L12" s="9">
        <f t="shared" si="1"/>
        <v>0</v>
      </c>
      <c r="M12" s="9"/>
      <c r="N12" s="9"/>
      <c r="O12" s="9">
        <f t="shared" si="2"/>
        <v>0</v>
      </c>
      <c r="P12" s="9"/>
      <c r="Q12" s="9"/>
      <c r="R12" s="9">
        <f t="shared" si="3"/>
        <v>0</v>
      </c>
      <c r="S12" s="9"/>
      <c r="T12" s="9"/>
      <c r="U12" s="9">
        <f t="shared" si="4"/>
        <v>0</v>
      </c>
      <c r="V12" s="9"/>
      <c r="W12" s="9"/>
      <c r="X12" s="9">
        <f t="shared" si="5"/>
        <v>0</v>
      </c>
      <c r="Y12" s="9"/>
      <c r="Z12" s="9"/>
      <c r="AA12" s="10">
        <f t="shared" si="6"/>
        <v>-100000</v>
      </c>
      <c r="AB12" s="11">
        <v>45637</v>
      </c>
    </row>
    <row r="13" spans="1:28" ht="15.75" hidden="1" x14ac:dyDescent="0.25">
      <c r="A13" s="17">
        <v>45561</v>
      </c>
      <c r="B13" s="20" t="s">
        <v>92</v>
      </c>
      <c r="C13" s="19">
        <v>-250000</v>
      </c>
      <c r="D13" s="20" t="s">
        <v>31</v>
      </c>
      <c r="E13" s="20" t="s">
        <v>91</v>
      </c>
      <c r="F13" s="20">
        <v>500</v>
      </c>
      <c r="G13" s="20" t="s">
        <v>29</v>
      </c>
      <c r="H13" s="20"/>
      <c r="I13" s="5">
        <f t="shared" si="0"/>
        <v>0</v>
      </c>
      <c r="J13" s="14" t="s">
        <v>34</v>
      </c>
      <c r="K13" s="5" t="s">
        <v>93</v>
      </c>
      <c r="L13" s="9">
        <f t="shared" si="1"/>
        <v>0</v>
      </c>
      <c r="M13" s="9"/>
      <c r="N13" s="9"/>
      <c r="O13" s="9">
        <f t="shared" si="2"/>
        <v>0</v>
      </c>
      <c r="P13" s="9"/>
      <c r="Q13" s="9"/>
      <c r="R13" s="9">
        <f t="shared" si="3"/>
        <v>0</v>
      </c>
      <c r="S13" s="9"/>
      <c r="T13" s="9"/>
      <c r="U13" s="9">
        <f t="shared" si="4"/>
        <v>0</v>
      </c>
      <c r="V13" s="9"/>
      <c r="W13" s="9"/>
      <c r="X13" s="9">
        <f t="shared" si="5"/>
        <v>0</v>
      </c>
      <c r="Y13" s="9"/>
      <c r="Z13" s="9"/>
      <c r="AA13" s="10">
        <f t="shared" si="6"/>
        <v>-250000</v>
      </c>
      <c r="AB13" s="11">
        <v>45684</v>
      </c>
    </row>
    <row r="14" spans="1:28" ht="15.75" hidden="1" x14ac:dyDescent="0.25">
      <c r="A14" s="17">
        <v>45584</v>
      </c>
      <c r="B14" s="20" t="s">
        <v>109</v>
      </c>
      <c r="C14" s="20">
        <v>4850000</v>
      </c>
      <c r="D14" s="20" t="s">
        <v>41</v>
      </c>
      <c r="E14" s="20" t="s">
        <v>110</v>
      </c>
      <c r="F14" s="20">
        <v>5000</v>
      </c>
      <c r="G14" s="20" t="s">
        <v>29</v>
      </c>
      <c r="H14" s="20"/>
      <c r="I14" s="20">
        <f t="shared" si="0"/>
        <v>0</v>
      </c>
      <c r="J14" s="16" t="s">
        <v>43</v>
      </c>
      <c r="K14" s="25"/>
      <c r="L14" s="9">
        <f t="shared" si="1"/>
        <v>0</v>
      </c>
      <c r="M14" s="9"/>
      <c r="N14" s="9"/>
      <c r="O14" s="9">
        <f t="shared" si="2"/>
        <v>0</v>
      </c>
      <c r="P14" s="9"/>
      <c r="Q14" s="9"/>
      <c r="R14" s="9">
        <f t="shared" si="3"/>
        <v>0</v>
      </c>
      <c r="S14" s="9"/>
      <c r="T14" s="9"/>
      <c r="U14" s="9">
        <f t="shared" si="4"/>
        <v>0</v>
      </c>
      <c r="V14" s="9"/>
      <c r="W14" s="9"/>
      <c r="X14" s="9">
        <f t="shared" si="5"/>
        <v>0</v>
      </c>
      <c r="Y14" s="9"/>
      <c r="Z14" s="9"/>
      <c r="AA14" s="10">
        <f t="shared" si="6"/>
        <v>4850000</v>
      </c>
      <c r="AB14" s="11"/>
    </row>
    <row r="15" spans="1:28" ht="15.75" hidden="1" x14ac:dyDescent="0.25">
      <c r="A15" s="12"/>
      <c r="B15" s="5" t="s">
        <v>112</v>
      </c>
      <c r="C15" s="5">
        <v>-240000</v>
      </c>
      <c r="D15" s="5"/>
      <c r="E15" s="5"/>
      <c r="F15" s="5"/>
      <c r="G15" s="5"/>
      <c r="H15" s="5"/>
      <c r="I15" s="5">
        <f t="shared" si="0"/>
        <v>0</v>
      </c>
      <c r="J15" s="14" t="s">
        <v>34</v>
      </c>
      <c r="K15" s="5" t="s">
        <v>113</v>
      </c>
      <c r="L15" s="9">
        <f t="shared" si="1"/>
        <v>0</v>
      </c>
      <c r="M15" s="9"/>
      <c r="N15" s="9"/>
      <c r="O15" s="9">
        <f t="shared" si="2"/>
        <v>0</v>
      </c>
      <c r="P15" s="9"/>
      <c r="Q15" s="9"/>
      <c r="R15" s="9">
        <f t="shared" si="3"/>
        <v>0</v>
      </c>
      <c r="S15" s="9"/>
      <c r="T15" s="9"/>
      <c r="U15" s="9">
        <f t="shared" si="4"/>
        <v>0</v>
      </c>
      <c r="V15" s="9"/>
      <c r="W15" s="9"/>
      <c r="X15" s="9">
        <f t="shared" si="5"/>
        <v>0</v>
      </c>
      <c r="Y15" s="9"/>
      <c r="Z15" s="9"/>
      <c r="AA15" s="10">
        <f t="shared" si="6"/>
        <v>-240000</v>
      </c>
      <c r="AB15" s="11"/>
    </row>
    <row r="16" spans="1:28" ht="15.75" hidden="1" x14ac:dyDescent="0.25">
      <c r="A16" s="17"/>
      <c r="B16" s="20" t="s">
        <v>114</v>
      </c>
      <c r="C16" s="20">
        <v>784000</v>
      </c>
      <c r="D16" s="20" t="s">
        <v>41</v>
      </c>
      <c r="E16" s="20"/>
      <c r="F16" s="20"/>
      <c r="G16" s="20" t="s">
        <v>51</v>
      </c>
      <c r="H16" s="20"/>
      <c r="I16" s="5">
        <f t="shared" si="0"/>
        <v>0</v>
      </c>
      <c r="J16" s="14" t="s">
        <v>34</v>
      </c>
      <c r="K16" s="5"/>
      <c r="L16" s="9">
        <f t="shared" si="1"/>
        <v>0</v>
      </c>
      <c r="M16" s="9"/>
      <c r="N16" s="9"/>
      <c r="O16" s="9">
        <f t="shared" si="2"/>
        <v>0</v>
      </c>
      <c r="P16" s="9"/>
      <c r="Q16" s="9"/>
      <c r="R16" s="9">
        <f t="shared" si="3"/>
        <v>0</v>
      </c>
      <c r="S16" s="9"/>
      <c r="T16" s="9"/>
      <c r="U16" s="9">
        <f t="shared" si="4"/>
        <v>0</v>
      </c>
      <c r="V16" s="9"/>
      <c r="W16" s="9"/>
      <c r="X16" s="9">
        <f t="shared" si="5"/>
        <v>0</v>
      </c>
      <c r="Y16" s="9"/>
      <c r="Z16" s="9"/>
      <c r="AA16" s="10">
        <f t="shared" si="6"/>
        <v>784000</v>
      </c>
      <c r="AB16" s="11"/>
    </row>
    <row r="17" spans="1:28" ht="15.75" hidden="1" x14ac:dyDescent="0.25">
      <c r="A17" s="12"/>
      <c r="B17" s="5" t="s">
        <v>115</v>
      </c>
      <c r="C17" s="6">
        <v>4940000</v>
      </c>
      <c r="D17" s="7"/>
      <c r="E17" s="5"/>
      <c r="F17" s="5"/>
      <c r="G17" s="5"/>
      <c r="H17" s="5"/>
      <c r="I17" s="5"/>
      <c r="J17" s="8" t="s">
        <v>24</v>
      </c>
      <c r="K17" s="5"/>
      <c r="L17" s="9">
        <f t="shared" si="1"/>
        <v>0</v>
      </c>
      <c r="M17" s="9"/>
      <c r="N17" s="9"/>
      <c r="O17" s="9">
        <f t="shared" si="2"/>
        <v>0</v>
      </c>
      <c r="P17" s="9"/>
      <c r="Q17" s="9"/>
      <c r="R17" s="9">
        <f t="shared" si="3"/>
        <v>0</v>
      </c>
      <c r="S17" s="9"/>
      <c r="T17" s="9"/>
      <c r="U17" s="9">
        <f t="shared" si="4"/>
        <v>0</v>
      </c>
      <c r="V17" s="9"/>
      <c r="W17" s="9"/>
      <c r="X17" s="9">
        <f t="shared" si="5"/>
        <v>0</v>
      </c>
      <c r="Y17" s="9"/>
      <c r="Z17" s="9"/>
      <c r="AA17" s="10">
        <f t="shared" si="6"/>
        <v>4940000</v>
      </c>
      <c r="AB17" s="11">
        <v>45590</v>
      </c>
    </row>
    <row r="18" spans="1:28" ht="15.75" hidden="1" x14ac:dyDescent="0.25">
      <c r="A18" s="12"/>
      <c r="B18" s="5" t="s">
        <v>116</v>
      </c>
      <c r="C18" s="5">
        <v>-240000</v>
      </c>
      <c r="D18" s="5" t="s">
        <v>31</v>
      </c>
      <c r="E18" s="5" t="s">
        <v>117</v>
      </c>
      <c r="F18" s="5">
        <v>307.39999999999998</v>
      </c>
      <c r="G18" s="5" t="s">
        <v>51</v>
      </c>
      <c r="H18" s="5"/>
      <c r="I18" s="5">
        <v>0</v>
      </c>
      <c r="J18" s="14" t="s">
        <v>34</v>
      </c>
      <c r="K18" s="5"/>
      <c r="L18" s="9">
        <f t="shared" si="1"/>
        <v>0</v>
      </c>
      <c r="M18" s="9"/>
      <c r="N18" s="9"/>
      <c r="O18" s="9">
        <f t="shared" si="2"/>
        <v>0</v>
      </c>
      <c r="P18" s="9"/>
      <c r="Q18" s="9"/>
      <c r="R18" s="9">
        <f t="shared" si="3"/>
        <v>0</v>
      </c>
      <c r="S18" s="9"/>
      <c r="T18" s="9"/>
      <c r="U18" s="9">
        <f t="shared" si="4"/>
        <v>0</v>
      </c>
      <c r="V18" s="9"/>
      <c r="W18" s="9"/>
      <c r="X18" s="9">
        <f t="shared" si="5"/>
        <v>0</v>
      </c>
      <c r="Y18" s="9"/>
      <c r="Z18" s="9"/>
      <c r="AA18" s="10">
        <f t="shared" si="6"/>
        <v>-240000</v>
      </c>
      <c r="AB18" s="11"/>
    </row>
    <row r="19" spans="1:28" ht="15.75" hidden="1" x14ac:dyDescent="0.25">
      <c r="A19" s="17"/>
      <c r="B19" s="20" t="s">
        <v>118</v>
      </c>
      <c r="C19" s="20">
        <v>-920000</v>
      </c>
      <c r="D19" s="20" t="s">
        <v>41</v>
      </c>
      <c r="E19" s="20"/>
      <c r="F19" s="20"/>
      <c r="G19" s="20" t="s">
        <v>29</v>
      </c>
      <c r="H19" s="20"/>
      <c r="I19" s="5">
        <f>F19*H19</f>
        <v>0</v>
      </c>
      <c r="J19" s="14" t="s">
        <v>34</v>
      </c>
      <c r="K19" s="5" t="s">
        <v>119</v>
      </c>
      <c r="L19" s="9">
        <f t="shared" si="1"/>
        <v>0</v>
      </c>
      <c r="M19" s="9"/>
      <c r="N19" s="9"/>
      <c r="O19" s="9">
        <f t="shared" si="2"/>
        <v>0</v>
      </c>
      <c r="P19" s="9"/>
      <c r="Q19" s="9"/>
      <c r="R19" s="9">
        <f t="shared" si="3"/>
        <v>0</v>
      </c>
      <c r="S19" s="9"/>
      <c r="T19" s="9"/>
      <c r="U19" s="9">
        <f t="shared" si="4"/>
        <v>0</v>
      </c>
      <c r="V19" s="9"/>
      <c r="W19" s="9"/>
      <c r="X19" s="9">
        <f t="shared" si="5"/>
        <v>0</v>
      </c>
      <c r="Y19" s="9"/>
      <c r="Z19" s="9"/>
      <c r="AA19" s="10">
        <f t="shared" si="6"/>
        <v>-920000</v>
      </c>
      <c r="AB19" s="11">
        <v>45523</v>
      </c>
    </row>
    <row r="20" spans="1:28" ht="15.75" hidden="1" x14ac:dyDescent="0.25">
      <c r="A20" s="12"/>
      <c r="B20" s="5" t="s">
        <v>120</v>
      </c>
      <c r="C20" s="6">
        <v>3628</v>
      </c>
      <c r="D20" s="7"/>
      <c r="E20" s="5"/>
      <c r="F20" s="5"/>
      <c r="G20" s="5"/>
      <c r="H20" s="5"/>
      <c r="I20" s="5"/>
      <c r="J20" s="8" t="s">
        <v>24</v>
      </c>
      <c r="K20" s="5"/>
      <c r="L20" s="9">
        <f t="shared" si="1"/>
        <v>0</v>
      </c>
      <c r="M20" s="9"/>
      <c r="N20" s="9"/>
      <c r="O20" s="9">
        <f t="shared" si="2"/>
        <v>0</v>
      </c>
      <c r="P20" s="9"/>
      <c r="Q20" s="9"/>
      <c r="R20" s="9">
        <f t="shared" si="3"/>
        <v>0</v>
      </c>
      <c r="S20" s="9"/>
      <c r="T20" s="9"/>
      <c r="U20" s="9">
        <f t="shared" si="4"/>
        <v>0</v>
      </c>
      <c r="V20" s="9"/>
      <c r="W20" s="9"/>
      <c r="X20" s="9">
        <f t="shared" si="5"/>
        <v>0</v>
      </c>
      <c r="Y20" s="9"/>
      <c r="Z20" s="9"/>
      <c r="AA20" s="10">
        <f t="shared" si="6"/>
        <v>3628</v>
      </c>
      <c r="AB20" s="11"/>
    </row>
    <row r="21" spans="1:28" ht="15.75" hidden="1" x14ac:dyDescent="0.25">
      <c r="A21" s="12"/>
      <c r="B21" s="5" t="s">
        <v>87</v>
      </c>
      <c r="C21" s="5">
        <v>-2642000</v>
      </c>
      <c r="D21" s="5" t="s">
        <v>31</v>
      </c>
      <c r="E21" s="5"/>
      <c r="F21" s="5"/>
      <c r="G21" s="5" t="s">
        <v>29</v>
      </c>
      <c r="H21" s="5"/>
      <c r="I21" s="5">
        <f t="shared" ref="I21:I44" si="7">F21*H21</f>
        <v>0</v>
      </c>
      <c r="J21" s="14" t="s">
        <v>34</v>
      </c>
      <c r="K21" s="5"/>
      <c r="L21" s="9">
        <f t="shared" si="1"/>
        <v>0</v>
      </c>
      <c r="M21" s="9"/>
      <c r="N21" s="9"/>
      <c r="O21" s="9">
        <f t="shared" si="2"/>
        <v>0</v>
      </c>
      <c r="P21" s="9"/>
      <c r="Q21" s="9"/>
      <c r="R21" s="9">
        <f t="shared" si="3"/>
        <v>0</v>
      </c>
      <c r="S21" s="9"/>
      <c r="T21" s="9"/>
      <c r="U21" s="9">
        <f t="shared" si="4"/>
        <v>0</v>
      </c>
      <c r="V21" s="9"/>
      <c r="W21" s="9"/>
      <c r="X21" s="9">
        <f t="shared" si="5"/>
        <v>0</v>
      </c>
      <c r="Y21" s="9"/>
      <c r="Z21" s="9"/>
      <c r="AA21" s="10">
        <f t="shared" si="6"/>
        <v>-2642000</v>
      </c>
      <c r="AB21" s="11"/>
    </row>
    <row r="22" spans="1:28" ht="15.75" hidden="1" x14ac:dyDescent="0.25">
      <c r="A22" s="17"/>
      <c r="B22" s="20" t="s">
        <v>124</v>
      </c>
      <c r="C22" s="20">
        <v>-300000</v>
      </c>
      <c r="D22" s="20"/>
      <c r="E22" s="20"/>
      <c r="F22" s="20"/>
      <c r="G22" s="20"/>
      <c r="H22" s="20"/>
      <c r="I22" s="5">
        <f t="shared" si="7"/>
        <v>0</v>
      </c>
      <c r="J22" s="14" t="s">
        <v>34</v>
      </c>
      <c r="K22" s="20" t="s">
        <v>125</v>
      </c>
      <c r="L22" s="9">
        <f t="shared" si="1"/>
        <v>0</v>
      </c>
      <c r="M22" s="9"/>
      <c r="N22" s="9"/>
      <c r="O22" s="9">
        <f t="shared" si="2"/>
        <v>0</v>
      </c>
      <c r="P22" s="9"/>
      <c r="Q22" s="9"/>
      <c r="R22" s="9">
        <f t="shared" si="3"/>
        <v>0</v>
      </c>
      <c r="S22" s="9"/>
      <c r="T22" s="9"/>
      <c r="U22" s="9">
        <f t="shared" si="4"/>
        <v>0</v>
      </c>
      <c r="V22" s="9"/>
      <c r="W22" s="9"/>
      <c r="X22" s="9">
        <f t="shared" si="5"/>
        <v>0</v>
      </c>
      <c r="Y22" s="9"/>
      <c r="Z22" s="9"/>
      <c r="AA22" s="10">
        <f t="shared" si="6"/>
        <v>-300000</v>
      </c>
      <c r="AB22" s="11">
        <v>45589</v>
      </c>
    </row>
    <row r="23" spans="1:28" ht="15.75" hidden="1" x14ac:dyDescent="0.25">
      <c r="A23" s="17">
        <v>45612</v>
      </c>
      <c r="B23" s="20" t="s">
        <v>81</v>
      </c>
      <c r="C23" s="20">
        <v>572899.99999999907</v>
      </c>
      <c r="D23" s="20" t="s">
        <v>36</v>
      </c>
      <c r="E23" s="20" t="s">
        <v>143</v>
      </c>
      <c r="F23" s="20">
        <v>143.69999999999999</v>
      </c>
      <c r="G23" s="20" t="s">
        <v>51</v>
      </c>
      <c r="H23" s="20"/>
      <c r="I23" s="20">
        <f t="shared" si="7"/>
        <v>0</v>
      </c>
      <c r="J23" s="14" t="s">
        <v>240</v>
      </c>
      <c r="K23" s="25"/>
      <c r="L23" s="9">
        <f t="shared" si="1"/>
        <v>0</v>
      </c>
      <c r="M23" s="9"/>
      <c r="N23" s="9"/>
      <c r="O23" s="9">
        <f t="shared" si="2"/>
        <v>572900</v>
      </c>
      <c r="P23" s="9">
        <v>572900</v>
      </c>
      <c r="Q23" s="9"/>
      <c r="R23" s="9">
        <f t="shared" si="3"/>
        <v>0</v>
      </c>
      <c r="S23" s="9"/>
      <c r="T23" s="9"/>
      <c r="U23" s="9">
        <f t="shared" si="4"/>
        <v>0</v>
      </c>
      <c r="V23" s="9"/>
      <c r="W23" s="9"/>
      <c r="X23" s="9">
        <f t="shared" si="5"/>
        <v>0</v>
      </c>
      <c r="Y23" s="9"/>
      <c r="Z23" s="9"/>
      <c r="AA23" s="10">
        <f t="shared" si="6"/>
        <v>-9.3132257461547852E-10</v>
      </c>
      <c r="AB23" s="11">
        <v>45793</v>
      </c>
    </row>
    <row r="24" spans="1:28" ht="15.75" hidden="1" x14ac:dyDescent="0.25">
      <c r="A24" s="17">
        <v>45616</v>
      </c>
      <c r="B24" s="20" t="s">
        <v>81</v>
      </c>
      <c r="C24" s="20">
        <v>3962100</v>
      </c>
      <c r="D24" s="20" t="s">
        <v>36</v>
      </c>
      <c r="E24" s="20" t="s">
        <v>143</v>
      </c>
      <c r="F24" s="20">
        <v>84.3</v>
      </c>
      <c r="G24" s="20" t="s">
        <v>51</v>
      </c>
      <c r="H24" s="20"/>
      <c r="I24" s="20">
        <f t="shared" si="7"/>
        <v>0</v>
      </c>
      <c r="J24" s="14" t="s">
        <v>240</v>
      </c>
      <c r="K24" s="25"/>
      <c r="L24" s="9">
        <f t="shared" si="1"/>
        <v>0</v>
      </c>
      <c r="M24" s="9"/>
      <c r="N24" s="9"/>
      <c r="O24" s="9">
        <f t="shared" si="2"/>
        <v>3962100</v>
      </c>
      <c r="P24" s="9">
        <v>3962100</v>
      </c>
      <c r="Q24" s="9"/>
      <c r="R24" s="9">
        <f t="shared" si="3"/>
        <v>0</v>
      </c>
      <c r="S24" s="9"/>
      <c r="T24" s="9"/>
      <c r="U24" s="9">
        <f t="shared" si="4"/>
        <v>0</v>
      </c>
      <c r="V24" s="9"/>
      <c r="W24" s="9"/>
      <c r="X24" s="9">
        <f t="shared" si="5"/>
        <v>0</v>
      </c>
      <c r="Y24" s="9"/>
      <c r="Z24" s="9"/>
      <c r="AA24" s="10">
        <f t="shared" si="6"/>
        <v>0</v>
      </c>
      <c r="AB24" s="11">
        <v>45793</v>
      </c>
    </row>
    <row r="25" spans="1:28" ht="15.75" hidden="1" x14ac:dyDescent="0.25">
      <c r="A25" s="17">
        <v>45617</v>
      </c>
      <c r="B25" s="20" t="s">
        <v>81</v>
      </c>
      <c r="C25" s="20">
        <v>4000000</v>
      </c>
      <c r="D25" s="20" t="s">
        <v>36</v>
      </c>
      <c r="E25" s="20" t="s">
        <v>91</v>
      </c>
      <c r="F25" s="20">
        <v>1000</v>
      </c>
      <c r="G25" s="20" t="s">
        <v>29</v>
      </c>
      <c r="H25" s="20"/>
      <c r="I25" s="20">
        <f t="shared" si="7"/>
        <v>0</v>
      </c>
      <c r="J25" s="14" t="s">
        <v>240</v>
      </c>
      <c r="K25" s="25"/>
      <c r="L25" s="9">
        <f t="shared" si="1"/>
        <v>0</v>
      </c>
      <c r="M25" s="9"/>
      <c r="N25" s="9"/>
      <c r="O25" s="9">
        <f t="shared" si="2"/>
        <v>4000000</v>
      </c>
      <c r="P25" s="9">
        <v>4000000</v>
      </c>
      <c r="Q25" s="9"/>
      <c r="R25" s="9">
        <f t="shared" si="3"/>
        <v>0</v>
      </c>
      <c r="S25" s="9"/>
      <c r="T25" s="9"/>
      <c r="U25" s="9">
        <f t="shared" si="4"/>
        <v>0</v>
      </c>
      <c r="V25" s="9"/>
      <c r="W25" s="9"/>
      <c r="X25" s="9">
        <f t="shared" si="5"/>
        <v>0</v>
      </c>
      <c r="Y25" s="9"/>
      <c r="Z25" s="9"/>
      <c r="AA25" s="10">
        <f t="shared" si="6"/>
        <v>0</v>
      </c>
      <c r="AB25" s="11">
        <v>45793</v>
      </c>
    </row>
    <row r="26" spans="1:28" ht="15.75" hidden="1" x14ac:dyDescent="0.25">
      <c r="A26" s="17">
        <v>45619</v>
      </c>
      <c r="B26" s="20" t="s">
        <v>81</v>
      </c>
      <c r="C26" s="20">
        <v>1090400</v>
      </c>
      <c r="D26" s="20" t="s">
        <v>36</v>
      </c>
      <c r="E26" s="20" t="s">
        <v>98</v>
      </c>
      <c r="F26" s="20">
        <v>23.2</v>
      </c>
      <c r="G26" s="20" t="s">
        <v>51</v>
      </c>
      <c r="H26" s="20"/>
      <c r="I26" s="20">
        <f t="shared" si="7"/>
        <v>0</v>
      </c>
      <c r="J26" s="14" t="s">
        <v>240</v>
      </c>
      <c r="K26" s="25"/>
      <c r="L26" s="9">
        <f t="shared" si="1"/>
        <v>0</v>
      </c>
      <c r="M26" s="9"/>
      <c r="N26" s="9"/>
      <c r="O26" s="9">
        <f t="shared" si="2"/>
        <v>1090400</v>
      </c>
      <c r="P26" s="9">
        <v>1090400</v>
      </c>
      <c r="Q26" s="9"/>
      <c r="R26" s="9">
        <f t="shared" si="3"/>
        <v>0</v>
      </c>
      <c r="S26" s="9"/>
      <c r="T26" s="9"/>
      <c r="U26" s="9">
        <f t="shared" si="4"/>
        <v>0</v>
      </c>
      <c r="V26" s="9"/>
      <c r="W26" s="9"/>
      <c r="X26" s="9">
        <f t="shared" si="5"/>
        <v>0</v>
      </c>
      <c r="Y26" s="9"/>
      <c r="Z26" s="9"/>
      <c r="AA26" s="10">
        <f t="shared" si="6"/>
        <v>0</v>
      </c>
      <c r="AB26" s="11">
        <v>45793</v>
      </c>
    </row>
    <row r="27" spans="1:28" ht="15.75" hidden="1" x14ac:dyDescent="0.25">
      <c r="A27" s="26">
        <v>45639</v>
      </c>
      <c r="B27" s="20" t="s">
        <v>196</v>
      </c>
      <c r="C27" s="20">
        <v>-2112000</v>
      </c>
      <c r="D27" s="20" t="s">
        <v>31</v>
      </c>
      <c r="E27" s="20" t="s">
        <v>61</v>
      </c>
      <c r="F27" s="20">
        <v>20</v>
      </c>
      <c r="G27" s="20" t="s">
        <v>25</v>
      </c>
      <c r="H27" s="20"/>
      <c r="I27" s="20">
        <f t="shared" si="7"/>
        <v>0</v>
      </c>
      <c r="J27" s="31" t="s">
        <v>34</v>
      </c>
      <c r="K27" s="20"/>
      <c r="L27" s="9">
        <f t="shared" si="1"/>
        <v>0</v>
      </c>
      <c r="M27" s="9"/>
      <c r="N27" s="9"/>
      <c r="O27" s="9">
        <f t="shared" si="2"/>
        <v>0</v>
      </c>
      <c r="P27" s="9"/>
      <c r="Q27" s="9"/>
      <c r="R27" s="9">
        <f t="shared" si="3"/>
        <v>0</v>
      </c>
      <c r="S27" s="9"/>
      <c r="T27" s="9"/>
      <c r="U27" s="9">
        <f t="shared" si="4"/>
        <v>0</v>
      </c>
      <c r="V27" s="9"/>
      <c r="W27" s="9"/>
      <c r="X27" s="9">
        <f t="shared" si="5"/>
        <v>0</v>
      </c>
      <c r="Y27" s="9"/>
      <c r="Z27" s="9"/>
      <c r="AA27" s="10">
        <f t="shared" si="6"/>
        <v>-2112000</v>
      </c>
      <c r="AB27" s="11">
        <v>45490</v>
      </c>
    </row>
    <row r="28" spans="1:28" ht="15.75" hidden="1" x14ac:dyDescent="0.25">
      <c r="A28" s="26">
        <v>45644</v>
      </c>
      <c r="B28" s="27" t="s">
        <v>165</v>
      </c>
      <c r="C28" s="20">
        <v>-1020000</v>
      </c>
      <c r="D28" s="27" t="s">
        <v>31</v>
      </c>
      <c r="E28" s="20" t="s">
        <v>139</v>
      </c>
      <c r="F28" s="20">
        <v>2</v>
      </c>
      <c r="G28" s="20" t="s">
        <v>23</v>
      </c>
      <c r="H28" s="20"/>
      <c r="I28" s="20">
        <f t="shared" si="7"/>
        <v>0</v>
      </c>
      <c r="J28" s="31" t="s">
        <v>34</v>
      </c>
      <c r="K28" s="20" t="s">
        <v>273</v>
      </c>
      <c r="L28" s="9">
        <f t="shared" si="1"/>
        <v>0</v>
      </c>
      <c r="M28" s="9"/>
      <c r="N28" s="9"/>
      <c r="O28" s="9">
        <f t="shared" si="2"/>
        <v>0</v>
      </c>
      <c r="P28" s="9"/>
      <c r="Q28" s="9"/>
      <c r="R28" s="9">
        <f t="shared" si="3"/>
        <v>0</v>
      </c>
      <c r="S28" s="9"/>
      <c r="T28" s="9"/>
      <c r="U28" s="9">
        <f t="shared" si="4"/>
        <v>0</v>
      </c>
      <c r="V28" s="9"/>
      <c r="W28" s="9"/>
      <c r="X28" s="9">
        <f t="shared" si="5"/>
        <v>0</v>
      </c>
      <c r="Y28" s="9"/>
      <c r="Z28" s="9"/>
      <c r="AA28" s="10">
        <f t="shared" si="6"/>
        <v>-1020000</v>
      </c>
      <c r="AB28" s="11">
        <v>45685</v>
      </c>
    </row>
    <row r="29" spans="1:28" ht="15.75" hidden="1" x14ac:dyDescent="0.25">
      <c r="A29" s="26">
        <v>45645</v>
      </c>
      <c r="B29" s="20" t="s">
        <v>199</v>
      </c>
      <c r="C29" s="20">
        <v>-1056000</v>
      </c>
      <c r="D29" s="20" t="s">
        <v>31</v>
      </c>
      <c r="E29" s="20" t="s">
        <v>70</v>
      </c>
      <c r="F29" s="20">
        <v>100</v>
      </c>
      <c r="G29" s="20" t="s">
        <v>29</v>
      </c>
      <c r="H29" s="20"/>
      <c r="I29" s="20">
        <f t="shared" si="7"/>
        <v>0</v>
      </c>
      <c r="J29" s="14" t="s">
        <v>34</v>
      </c>
      <c r="K29" s="5" t="s">
        <v>200</v>
      </c>
      <c r="L29" s="9">
        <f t="shared" si="1"/>
        <v>0</v>
      </c>
      <c r="M29" s="9"/>
      <c r="N29" s="9"/>
      <c r="O29" s="9">
        <f t="shared" si="2"/>
        <v>0</v>
      </c>
      <c r="P29" s="9"/>
      <c r="Q29" s="9"/>
      <c r="R29" s="9">
        <f t="shared" si="3"/>
        <v>0</v>
      </c>
      <c r="S29" s="9"/>
      <c r="T29" s="9"/>
      <c r="U29" s="9">
        <f t="shared" si="4"/>
        <v>0</v>
      </c>
      <c r="V29" s="9"/>
      <c r="W29" s="9"/>
      <c r="X29" s="9">
        <f t="shared" si="5"/>
        <v>0</v>
      </c>
      <c r="Y29" s="9"/>
      <c r="Z29" s="9"/>
      <c r="AA29" s="10">
        <f t="shared" si="6"/>
        <v>-1056000</v>
      </c>
      <c r="AB29" s="11">
        <v>45390</v>
      </c>
    </row>
    <row r="30" spans="1:28" ht="15.75" hidden="1" x14ac:dyDescent="0.25">
      <c r="A30" s="26">
        <v>45646</v>
      </c>
      <c r="B30" s="20" t="s">
        <v>208</v>
      </c>
      <c r="C30" s="20">
        <v>-1354000</v>
      </c>
      <c r="D30" s="27" t="s">
        <v>31</v>
      </c>
      <c r="E30" s="20" t="s">
        <v>184</v>
      </c>
      <c r="F30" s="20">
        <v>49.1</v>
      </c>
      <c r="G30" s="20" t="s">
        <v>51</v>
      </c>
      <c r="H30" s="27"/>
      <c r="I30" s="20">
        <f t="shared" si="7"/>
        <v>0</v>
      </c>
      <c r="J30" s="14" t="s">
        <v>34</v>
      </c>
      <c r="K30" s="20"/>
      <c r="L30" s="9">
        <f t="shared" si="1"/>
        <v>0</v>
      </c>
      <c r="M30" s="9"/>
      <c r="N30" s="9"/>
      <c r="O30" s="9">
        <f t="shared" si="2"/>
        <v>0</v>
      </c>
      <c r="P30" s="9"/>
      <c r="Q30" s="9"/>
      <c r="R30" s="9">
        <f t="shared" si="3"/>
        <v>0</v>
      </c>
      <c r="S30" s="9"/>
      <c r="T30" s="9"/>
      <c r="U30" s="9">
        <f t="shared" si="4"/>
        <v>0</v>
      </c>
      <c r="V30" s="9"/>
      <c r="W30" s="9"/>
      <c r="X30" s="9">
        <f t="shared" si="5"/>
        <v>0</v>
      </c>
      <c r="Y30" s="9"/>
      <c r="Z30" s="9"/>
      <c r="AA30" s="10">
        <f t="shared" si="6"/>
        <v>-1354000</v>
      </c>
      <c r="AB30" s="11">
        <v>45653</v>
      </c>
    </row>
    <row r="31" spans="1:28" ht="15.75" hidden="1" x14ac:dyDescent="0.25">
      <c r="A31" s="39" t="s">
        <v>242</v>
      </c>
      <c r="B31" s="35" t="s">
        <v>81</v>
      </c>
      <c r="C31" s="35">
        <v>3600000</v>
      </c>
      <c r="D31" s="35" t="s">
        <v>31</v>
      </c>
      <c r="E31" s="35" t="s">
        <v>110</v>
      </c>
      <c r="F31" s="35">
        <v>1600</v>
      </c>
      <c r="G31" s="35" t="s">
        <v>29</v>
      </c>
      <c r="H31" s="35"/>
      <c r="I31" s="20">
        <f t="shared" si="7"/>
        <v>0</v>
      </c>
      <c r="J31" s="14" t="s">
        <v>240</v>
      </c>
      <c r="K31" s="20"/>
      <c r="L31" s="9">
        <f t="shared" si="1"/>
        <v>0</v>
      </c>
      <c r="M31" s="9"/>
      <c r="N31" s="9"/>
      <c r="O31" s="9">
        <f t="shared" si="2"/>
        <v>3600000</v>
      </c>
      <c r="P31" s="9">
        <v>3600000</v>
      </c>
      <c r="Q31" s="9"/>
      <c r="R31" s="9">
        <f t="shared" si="3"/>
        <v>0</v>
      </c>
      <c r="S31" s="9"/>
      <c r="T31" s="9"/>
      <c r="U31" s="9">
        <f t="shared" si="4"/>
        <v>0</v>
      </c>
      <c r="V31" s="9"/>
      <c r="W31" s="9"/>
      <c r="X31" s="9">
        <f t="shared" si="5"/>
        <v>0</v>
      </c>
      <c r="Y31" s="9"/>
      <c r="Z31" s="9"/>
      <c r="AA31" s="10">
        <f t="shared" si="6"/>
        <v>0</v>
      </c>
      <c r="AB31" s="11">
        <v>45793</v>
      </c>
    </row>
    <row r="32" spans="1:28" ht="15.75" hidden="1" x14ac:dyDescent="0.25">
      <c r="A32" s="39">
        <v>45664</v>
      </c>
      <c r="B32" s="33" t="s">
        <v>81</v>
      </c>
      <c r="C32" s="33">
        <v>2700000</v>
      </c>
      <c r="D32" s="33" t="s">
        <v>31</v>
      </c>
      <c r="E32" s="33" t="s">
        <v>110</v>
      </c>
      <c r="F32" s="33">
        <v>1200</v>
      </c>
      <c r="G32" s="35" t="s">
        <v>29</v>
      </c>
      <c r="H32" s="33"/>
      <c r="I32" s="20">
        <f t="shared" si="7"/>
        <v>0</v>
      </c>
      <c r="J32" s="14" t="s">
        <v>240</v>
      </c>
      <c r="K32" s="20"/>
      <c r="L32" s="9">
        <f t="shared" si="1"/>
        <v>0</v>
      </c>
      <c r="M32" s="9"/>
      <c r="N32" s="9"/>
      <c r="O32" s="9">
        <f t="shared" si="2"/>
        <v>2700000</v>
      </c>
      <c r="P32" s="9">
        <v>1775000</v>
      </c>
      <c r="Q32" s="9">
        <v>925000</v>
      </c>
      <c r="R32" s="9">
        <f t="shared" si="3"/>
        <v>0</v>
      </c>
      <c r="S32" s="9"/>
      <c r="T32" s="9"/>
      <c r="U32" s="9">
        <f t="shared" si="4"/>
        <v>0</v>
      </c>
      <c r="V32" s="9"/>
      <c r="W32" s="9"/>
      <c r="X32" s="9">
        <f t="shared" si="5"/>
        <v>0</v>
      </c>
      <c r="Y32" s="9"/>
      <c r="Z32" s="9"/>
      <c r="AA32" s="10">
        <f t="shared" si="6"/>
        <v>0</v>
      </c>
      <c r="AB32" s="11">
        <v>45807</v>
      </c>
    </row>
    <row r="33" spans="1:28" ht="15.75" hidden="1" x14ac:dyDescent="0.25">
      <c r="A33" s="39">
        <v>45664</v>
      </c>
      <c r="B33" s="33" t="s">
        <v>81</v>
      </c>
      <c r="C33" s="33">
        <v>328750</v>
      </c>
      <c r="D33" s="33" t="s">
        <v>31</v>
      </c>
      <c r="E33" s="33" t="s">
        <v>213</v>
      </c>
      <c r="F33" s="33">
        <v>125</v>
      </c>
      <c r="G33" s="35" t="s">
        <v>29</v>
      </c>
      <c r="H33" s="33"/>
      <c r="I33" s="20">
        <f t="shared" si="7"/>
        <v>0</v>
      </c>
      <c r="J33" s="14" t="s">
        <v>240</v>
      </c>
      <c r="K33" s="20"/>
      <c r="L33" s="9">
        <f t="shared" si="1"/>
        <v>0</v>
      </c>
      <c r="M33" s="9"/>
      <c r="N33" s="9"/>
      <c r="O33" s="9">
        <f t="shared" si="2"/>
        <v>328750</v>
      </c>
      <c r="P33" s="9"/>
      <c r="Q33" s="9">
        <v>328750</v>
      </c>
      <c r="R33" s="9">
        <f t="shared" si="3"/>
        <v>0</v>
      </c>
      <c r="S33" s="9"/>
      <c r="T33" s="9"/>
      <c r="U33" s="9">
        <f t="shared" si="4"/>
        <v>0</v>
      </c>
      <c r="V33" s="9"/>
      <c r="W33" s="9"/>
      <c r="X33" s="9">
        <f t="shared" si="5"/>
        <v>0</v>
      </c>
      <c r="Y33" s="9"/>
      <c r="Z33" s="9"/>
      <c r="AA33" s="10">
        <f t="shared" si="6"/>
        <v>0</v>
      </c>
      <c r="AB33" s="11">
        <v>45807</v>
      </c>
    </row>
    <row r="34" spans="1:28" ht="15.75" hidden="1" x14ac:dyDescent="0.25">
      <c r="A34" s="32"/>
      <c r="B34" s="33" t="s">
        <v>53</v>
      </c>
      <c r="C34" s="33">
        <v>-1333000</v>
      </c>
      <c r="D34" s="33"/>
      <c r="E34" s="33"/>
      <c r="F34" s="33"/>
      <c r="G34" s="33"/>
      <c r="H34" s="33"/>
      <c r="I34" s="20">
        <f t="shared" si="7"/>
        <v>0</v>
      </c>
      <c r="J34" s="37" t="s">
        <v>34</v>
      </c>
      <c r="K34" s="20" t="s">
        <v>321</v>
      </c>
      <c r="L34" s="9">
        <f t="shared" si="1"/>
        <v>0</v>
      </c>
      <c r="M34" s="9"/>
      <c r="N34" s="9"/>
      <c r="O34" s="9">
        <f t="shared" si="2"/>
        <v>0</v>
      </c>
      <c r="P34" s="9"/>
      <c r="Q34" s="9"/>
      <c r="R34" s="9">
        <f t="shared" si="3"/>
        <v>0</v>
      </c>
      <c r="S34" s="9"/>
      <c r="T34" s="9"/>
      <c r="U34" s="9">
        <f t="shared" si="4"/>
        <v>0</v>
      </c>
      <c r="V34" s="9"/>
      <c r="W34" s="9"/>
      <c r="X34" s="9">
        <f t="shared" si="5"/>
        <v>0</v>
      </c>
      <c r="Y34" s="9"/>
      <c r="Z34" s="9"/>
      <c r="AA34" s="10">
        <f t="shared" si="6"/>
        <v>-1333000</v>
      </c>
      <c r="AB34" s="11">
        <v>45666</v>
      </c>
    </row>
    <row r="35" spans="1:28" ht="15.75" hidden="1" x14ac:dyDescent="0.25">
      <c r="A35" s="32">
        <v>45674</v>
      </c>
      <c r="B35" s="33" t="s">
        <v>404</v>
      </c>
      <c r="C35" s="33">
        <v>928000</v>
      </c>
      <c r="D35" s="33" t="s">
        <v>31</v>
      </c>
      <c r="E35" s="33" t="s">
        <v>106</v>
      </c>
      <c r="F35" s="33">
        <v>4350</v>
      </c>
      <c r="G35" s="33" t="s">
        <v>51</v>
      </c>
      <c r="H35" s="33"/>
      <c r="I35" s="20">
        <f t="shared" si="7"/>
        <v>0</v>
      </c>
      <c r="J35" s="42" t="s">
        <v>43</v>
      </c>
      <c r="K35" s="20"/>
      <c r="L35" s="9">
        <f t="shared" si="1"/>
        <v>0</v>
      </c>
      <c r="M35" s="9"/>
      <c r="N35" s="9"/>
      <c r="O35" s="9">
        <f t="shared" si="2"/>
        <v>0</v>
      </c>
      <c r="P35" s="9"/>
      <c r="Q35" s="9"/>
      <c r="R35" s="9">
        <f t="shared" si="3"/>
        <v>0</v>
      </c>
      <c r="S35" s="9"/>
      <c r="T35" s="9"/>
      <c r="U35" s="9">
        <f t="shared" si="4"/>
        <v>0</v>
      </c>
      <c r="V35" s="9"/>
      <c r="W35" s="9"/>
      <c r="X35" s="9">
        <f t="shared" si="5"/>
        <v>0</v>
      </c>
      <c r="Y35" s="9"/>
      <c r="Z35" s="9"/>
      <c r="AA35" s="10">
        <f t="shared" si="6"/>
        <v>928000</v>
      </c>
      <c r="AB35" s="11"/>
    </row>
    <row r="36" spans="1:28" ht="15.75" hidden="1" x14ac:dyDescent="0.25">
      <c r="A36" s="32">
        <v>45674</v>
      </c>
      <c r="B36" s="33" t="s">
        <v>404</v>
      </c>
      <c r="C36" s="33">
        <v>1504000</v>
      </c>
      <c r="D36" s="33"/>
      <c r="E36" s="33" t="s">
        <v>411</v>
      </c>
      <c r="F36" s="33">
        <v>1</v>
      </c>
      <c r="G36" s="33"/>
      <c r="H36" s="33"/>
      <c r="I36" s="20">
        <f t="shared" si="7"/>
        <v>0</v>
      </c>
      <c r="J36" s="34" t="s">
        <v>26</v>
      </c>
      <c r="K36" s="20"/>
      <c r="L36" s="9">
        <f t="shared" si="1"/>
        <v>0</v>
      </c>
      <c r="M36" s="9"/>
      <c r="N36" s="9"/>
      <c r="O36" s="9">
        <f t="shared" si="2"/>
        <v>0</v>
      </c>
      <c r="P36" s="9"/>
      <c r="Q36" s="9"/>
      <c r="R36" s="9">
        <f t="shared" si="3"/>
        <v>0</v>
      </c>
      <c r="S36" s="9"/>
      <c r="T36" s="9"/>
      <c r="U36" s="9">
        <f t="shared" si="4"/>
        <v>0</v>
      </c>
      <c r="V36" s="9"/>
      <c r="W36" s="9"/>
      <c r="X36" s="9">
        <f t="shared" si="5"/>
        <v>0</v>
      </c>
      <c r="Y36" s="9"/>
      <c r="Z36" s="9"/>
      <c r="AA36" s="10">
        <f t="shared" si="6"/>
        <v>1504000</v>
      </c>
      <c r="AB36" s="11"/>
    </row>
    <row r="37" spans="1:28" ht="15.75" hidden="1" x14ac:dyDescent="0.25">
      <c r="A37" s="32">
        <v>45674</v>
      </c>
      <c r="B37" s="33" t="s">
        <v>404</v>
      </c>
      <c r="C37" s="33">
        <v>8552320</v>
      </c>
      <c r="D37" s="33" t="s">
        <v>31</v>
      </c>
      <c r="E37" s="33" t="s">
        <v>405</v>
      </c>
      <c r="F37" s="33">
        <v>664</v>
      </c>
      <c r="G37" s="33" t="s">
        <v>51</v>
      </c>
      <c r="H37" s="33"/>
      <c r="I37" s="20">
        <f t="shared" si="7"/>
        <v>0</v>
      </c>
      <c r="J37" s="34" t="s">
        <v>26</v>
      </c>
      <c r="K37" s="20"/>
      <c r="L37" s="9">
        <f t="shared" si="1"/>
        <v>0</v>
      </c>
      <c r="M37" s="9"/>
      <c r="N37" s="9"/>
      <c r="O37" s="9">
        <f t="shared" si="2"/>
        <v>0</v>
      </c>
      <c r="P37" s="9"/>
      <c r="Q37" s="9"/>
      <c r="R37" s="9">
        <f t="shared" si="3"/>
        <v>0</v>
      </c>
      <c r="S37" s="9"/>
      <c r="T37" s="9"/>
      <c r="U37" s="9">
        <f t="shared" si="4"/>
        <v>0</v>
      </c>
      <c r="V37" s="9"/>
      <c r="W37" s="9"/>
      <c r="X37" s="9">
        <f t="shared" si="5"/>
        <v>0</v>
      </c>
      <c r="Y37" s="9"/>
      <c r="Z37" s="9"/>
      <c r="AA37" s="10">
        <f t="shared" si="6"/>
        <v>8552320</v>
      </c>
      <c r="AB37" s="11"/>
    </row>
    <row r="38" spans="1:28" ht="15.75" hidden="1" x14ac:dyDescent="0.25">
      <c r="A38" s="39">
        <v>45677</v>
      </c>
      <c r="B38" s="33" t="s">
        <v>204</v>
      </c>
      <c r="C38" s="33">
        <v>7800000</v>
      </c>
      <c r="D38" s="33" t="s">
        <v>31</v>
      </c>
      <c r="E38" s="33" t="s">
        <v>132</v>
      </c>
      <c r="F38" s="33">
        <v>100</v>
      </c>
      <c r="G38" s="33" t="s">
        <v>51</v>
      </c>
      <c r="H38" s="33"/>
      <c r="I38" s="20">
        <f t="shared" si="7"/>
        <v>0</v>
      </c>
      <c r="J38" s="42" t="s">
        <v>43</v>
      </c>
      <c r="K38" s="20"/>
      <c r="L38" s="9">
        <f t="shared" si="1"/>
        <v>0</v>
      </c>
      <c r="M38" s="9"/>
      <c r="N38" s="9"/>
      <c r="O38" s="9">
        <f t="shared" si="2"/>
        <v>0</v>
      </c>
      <c r="P38" s="9"/>
      <c r="Q38" s="9"/>
      <c r="R38" s="9">
        <f t="shared" si="3"/>
        <v>0</v>
      </c>
      <c r="S38" s="9"/>
      <c r="T38" s="9"/>
      <c r="U38" s="9">
        <f t="shared" si="4"/>
        <v>0</v>
      </c>
      <c r="V38" s="9"/>
      <c r="W38" s="9"/>
      <c r="X38" s="9">
        <f t="shared" si="5"/>
        <v>0</v>
      </c>
      <c r="Y38" s="9"/>
      <c r="Z38" s="9"/>
      <c r="AA38" s="10">
        <f t="shared" si="6"/>
        <v>7800000</v>
      </c>
      <c r="AB38" s="11"/>
    </row>
    <row r="39" spans="1:28" ht="15.75" hidden="1" x14ac:dyDescent="0.25">
      <c r="A39" s="32">
        <v>45679</v>
      </c>
      <c r="B39" s="33" t="s">
        <v>404</v>
      </c>
      <c r="C39" s="33">
        <v>4600000</v>
      </c>
      <c r="D39" s="33" t="s">
        <v>31</v>
      </c>
      <c r="E39" s="33" t="s">
        <v>294</v>
      </c>
      <c r="F39" s="33">
        <v>20</v>
      </c>
      <c r="G39" s="35" t="s">
        <v>33</v>
      </c>
      <c r="H39" s="33"/>
      <c r="I39" s="20">
        <f t="shared" si="7"/>
        <v>0</v>
      </c>
      <c r="J39" s="34" t="s">
        <v>26</v>
      </c>
      <c r="K39" s="20"/>
      <c r="L39" s="9">
        <f t="shared" si="1"/>
        <v>0</v>
      </c>
      <c r="M39" s="9"/>
      <c r="N39" s="9"/>
      <c r="O39" s="9">
        <f t="shared" si="2"/>
        <v>0</v>
      </c>
      <c r="P39" s="9"/>
      <c r="Q39" s="9"/>
      <c r="R39" s="9">
        <f t="shared" si="3"/>
        <v>0</v>
      </c>
      <c r="S39" s="9"/>
      <c r="T39" s="9"/>
      <c r="U39" s="9">
        <f t="shared" si="4"/>
        <v>0</v>
      </c>
      <c r="V39" s="9"/>
      <c r="W39" s="9"/>
      <c r="X39" s="9">
        <f t="shared" si="5"/>
        <v>0</v>
      </c>
      <c r="Y39" s="9"/>
      <c r="Z39" s="9"/>
      <c r="AA39" s="10">
        <f t="shared" si="6"/>
        <v>4600000</v>
      </c>
      <c r="AB39" s="11"/>
    </row>
    <row r="40" spans="1:28" ht="15.75" hidden="1" x14ac:dyDescent="0.25">
      <c r="A40" s="39">
        <v>45681</v>
      </c>
      <c r="B40" s="33" t="s">
        <v>202</v>
      </c>
      <c r="C40" s="33">
        <v>768200</v>
      </c>
      <c r="D40" s="35" t="s">
        <v>31</v>
      </c>
      <c r="E40" s="33" t="s">
        <v>467</v>
      </c>
      <c r="F40" s="33">
        <v>16.7</v>
      </c>
      <c r="G40" s="33" t="s">
        <v>51</v>
      </c>
      <c r="H40" s="33"/>
      <c r="I40" s="20">
        <f t="shared" si="7"/>
        <v>0</v>
      </c>
      <c r="J40" s="37" t="s">
        <v>240</v>
      </c>
      <c r="K40" s="20"/>
      <c r="L40" s="9">
        <f t="shared" si="1"/>
        <v>0</v>
      </c>
      <c r="M40" s="9"/>
      <c r="N40" s="9"/>
      <c r="O40" s="9">
        <f t="shared" si="2"/>
        <v>768200</v>
      </c>
      <c r="P40" s="9">
        <v>768200</v>
      </c>
      <c r="Q40" s="9"/>
      <c r="R40" s="9">
        <f t="shared" si="3"/>
        <v>0</v>
      </c>
      <c r="S40" s="9"/>
      <c r="T40" s="9"/>
      <c r="U40" s="9">
        <f t="shared" si="4"/>
        <v>0</v>
      </c>
      <c r="V40" s="9"/>
      <c r="W40" s="9"/>
      <c r="X40" s="9">
        <f t="shared" si="5"/>
        <v>0</v>
      </c>
      <c r="Y40" s="9"/>
      <c r="Z40" s="9"/>
      <c r="AA40" s="10">
        <f t="shared" si="6"/>
        <v>0</v>
      </c>
      <c r="AB40" s="11">
        <v>45803</v>
      </c>
    </row>
    <row r="41" spans="1:28" ht="15.75" hidden="1" x14ac:dyDescent="0.25">
      <c r="A41" s="39">
        <v>45681</v>
      </c>
      <c r="B41" s="33" t="s">
        <v>202</v>
      </c>
      <c r="C41" s="35">
        <v>1536900.0000000002</v>
      </c>
      <c r="D41" s="35" t="s">
        <v>31</v>
      </c>
      <c r="E41" s="35" t="s">
        <v>468</v>
      </c>
      <c r="F41" s="35">
        <v>32.700000000000003</v>
      </c>
      <c r="G41" s="33" t="s">
        <v>51</v>
      </c>
      <c r="H41" s="35"/>
      <c r="I41" s="20">
        <f t="shared" si="7"/>
        <v>0</v>
      </c>
      <c r="J41" s="41" t="s">
        <v>240</v>
      </c>
      <c r="K41" s="20"/>
      <c r="L41" s="9">
        <f t="shared" si="1"/>
        <v>0</v>
      </c>
      <c r="M41" s="9"/>
      <c r="N41" s="9"/>
      <c r="O41" s="9">
        <f t="shared" si="2"/>
        <v>1536900</v>
      </c>
      <c r="P41" s="9">
        <v>1536900</v>
      </c>
      <c r="Q41" s="9"/>
      <c r="R41" s="9">
        <f t="shared" si="3"/>
        <v>0</v>
      </c>
      <c r="S41" s="9"/>
      <c r="T41" s="9"/>
      <c r="U41" s="9">
        <f t="shared" si="4"/>
        <v>0</v>
      </c>
      <c r="V41" s="9"/>
      <c r="W41" s="9"/>
      <c r="X41" s="9">
        <f t="shared" si="5"/>
        <v>0</v>
      </c>
      <c r="Y41" s="9"/>
      <c r="Z41" s="9"/>
      <c r="AA41" s="10">
        <f t="shared" si="6"/>
        <v>2.3283064365386963E-10</v>
      </c>
      <c r="AB41" s="11">
        <v>45803</v>
      </c>
    </row>
    <row r="42" spans="1:28" ht="15.75" hidden="1" x14ac:dyDescent="0.25">
      <c r="A42" s="39">
        <v>45681</v>
      </c>
      <c r="B42" s="33" t="s">
        <v>202</v>
      </c>
      <c r="C42" s="33">
        <v>639200</v>
      </c>
      <c r="D42" s="35" t="s">
        <v>31</v>
      </c>
      <c r="E42" s="33" t="s">
        <v>203</v>
      </c>
      <c r="F42" s="35">
        <v>13.6</v>
      </c>
      <c r="G42" s="33" t="s">
        <v>51</v>
      </c>
      <c r="H42" s="33"/>
      <c r="I42" s="20">
        <f t="shared" si="7"/>
        <v>0</v>
      </c>
      <c r="J42" s="37" t="s">
        <v>240</v>
      </c>
      <c r="K42" s="20"/>
      <c r="L42" s="9">
        <f t="shared" si="1"/>
        <v>0</v>
      </c>
      <c r="M42" s="9"/>
      <c r="N42" s="9"/>
      <c r="O42" s="9">
        <f t="shared" si="2"/>
        <v>639200</v>
      </c>
      <c r="P42" s="9">
        <v>639200</v>
      </c>
      <c r="Q42" s="9"/>
      <c r="R42" s="9">
        <f t="shared" si="3"/>
        <v>0</v>
      </c>
      <c r="S42" s="9"/>
      <c r="T42" s="9"/>
      <c r="U42" s="9">
        <f t="shared" si="4"/>
        <v>0</v>
      </c>
      <c r="V42" s="9"/>
      <c r="W42" s="9"/>
      <c r="X42" s="9">
        <f t="shared" si="5"/>
        <v>0</v>
      </c>
      <c r="Y42" s="9"/>
      <c r="Z42" s="9"/>
      <c r="AA42" s="10">
        <f t="shared" si="6"/>
        <v>0</v>
      </c>
      <c r="AB42" s="11">
        <v>45803</v>
      </c>
    </row>
    <row r="43" spans="1:28" ht="15.75" hidden="1" x14ac:dyDescent="0.25">
      <c r="A43" s="39">
        <v>45681</v>
      </c>
      <c r="B43" s="33" t="s">
        <v>202</v>
      </c>
      <c r="C43" s="33">
        <v>150000</v>
      </c>
      <c r="D43" s="35" t="s">
        <v>31</v>
      </c>
      <c r="E43" s="33" t="s">
        <v>357</v>
      </c>
      <c r="F43" s="33">
        <v>1</v>
      </c>
      <c r="G43" s="33" t="s">
        <v>51</v>
      </c>
      <c r="H43" s="33"/>
      <c r="I43" s="20">
        <f t="shared" si="7"/>
        <v>0</v>
      </c>
      <c r="J43" s="37" t="s">
        <v>240</v>
      </c>
      <c r="K43" s="20"/>
      <c r="L43" s="9">
        <f t="shared" si="1"/>
        <v>0</v>
      </c>
      <c r="M43" s="9"/>
      <c r="N43" s="9"/>
      <c r="O43" s="9">
        <f t="shared" si="2"/>
        <v>150000</v>
      </c>
      <c r="P43" s="9">
        <v>150000</v>
      </c>
      <c r="Q43" s="9"/>
      <c r="R43" s="9">
        <f t="shared" si="3"/>
        <v>0</v>
      </c>
      <c r="S43" s="9"/>
      <c r="T43" s="9"/>
      <c r="U43" s="9">
        <f t="shared" si="4"/>
        <v>0</v>
      </c>
      <c r="V43" s="9"/>
      <c r="W43" s="9"/>
      <c r="X43" s="9">
        <f t="shared" si="5"/>
        <v>0</v>
      </c>
      <c r="Y43" s="9"/>
      <c r="Z43" s="9"/>
      <c r="AA43" s="10">
        <f t="shared" si="6"/>
        <v>0</v>
      </c>
      <c r="AB43" s="11">
        <v>45803</v>
      </c>
    </row>
    <row r="44" spans="1:28" ht="15.75" hidden="1" x14ac:dyDescent="0.25">
      <c r="A44" s="39">
        <v>45682</v>
      </c>
      <c r="B44" s="33" t="s">
        <v>479</v>
      </c>
      <c r="C44" s="35">
        <v>1200000</v>
      </c>
      <c r="D44" s="35" t="s">
        <v>41</v>
      </c>
      <c r="E44" s="35" t="s">
        <v>166</v>
      </c>
      <c r="F44" s="35">
        <v>3</v>
      </c>
      <c r="G44" s="33" t="s">
        <v>23</v>
      </c>
      <c r="H44" s="35"/>
      <c r="I44" s="20">
        <f t="shared" si="7"/>
        <v>0</v>
      </c>
      <c r="J44" s="41" t="s">
        <v>241</v>
      </c>
      <c r="K44" s="20"/>
      <c r="L44" s="9">
        <f t="shared" si="1"/>
        <v>1200000</v>
      </c>
      <c r="M44" s="9">
        <v>1200000</v>
      </c>
      <c r="N44" s="9"/>
      <c r="O44" s="9">
        <f t="shared" si="2"/>
        <v>0</v>
      </c>
      <c r="P44" s="9"/>
      <c r="Q44" s="9"/>
      <c r="R44" s="9">
        <f t="shared" si="3"/>
        <v>0</v>
      </c>
      <c r="S44" s="9"/>
      <c r="T44" s="9"/>
      <c r="U44" s="9">
        <f t="shared" si="4"/>
        <v>0</v>
      </c>
      <c r="V44" s="9"/>
      <c r="W44" s="9"/>
      <c r="X44" s="9">
        <f t="shared" si="5"/>
        <v>0</v>
      </c>
      <c r="Y44" s="9"/>
      <c r="Z44" s="9"/>
      <c r="AA44" s="10">
        <f t="shared" si="6"/>
        <v>0</v>
      </c>
      <c r="AB44" s="11">
        <v>45801</v>
      </c>
    </row>
    <row r="45" spans="1:28" ht="15.75" hidden="1" x14ac:dyDescent="0.25">
      <c r="A45" s="39"/>
      <c r="B45" s="33" t="s">
        <v>48</v>
      </c>
      <c r="C45" s="35">
        <v>-650000</v>
      </c>
      <c r="D45" s="35"/>
      <c r="E45" s="35"/>
      <c r="F45" s="35"/>
      <c r="G45" s="33"/>
      <c r="H45" s="35"/>
      <c r="I45" s="20"/>
      <c r="J45" s="37" t="s">
        <v>34</v>
      </c>
      <c r="K45" s="20"/>
      <c r="L45" s="9"/>
      <c r="M45" s="9"/>
      <c r="N45" s="9"/>
      <c r="O45" s="9"/>
      <c r="P45" s="9"/>
      <c r="Q45" s="9"/>
      <c r="R45" s="9"/>
      <c r="S45" s="9"/>
      <c r="T45" s="9"/>
      <c r="U45" s="9"/>
      <c r="V45" s="9"/>
      <c r="W45" s="9"/>
      <c r="X45" s="9"/>
      <c r="Y45" s="9"/>
      <c r="Z45" s="9"/>
      <c r="AA45" s="10">
        <f t="shared" si="6"/>
        <v>-650000</v>
      </c>
      <c r="AB45" s="11">
        <v>45468</v>
      </c>
    </row>
    <row r="46" spans="1:28" ht="15.75" hidden="1" x14ac:dyDescent="0.25">
      <c r="A46" s="32"/>
      <c r="B46" s="33" t="s">
        <v>48</v>
      </c>
      <c r="C46" s="33">
        <v>-818000</v>
      </c>
      <c r="D46" s="33"/>
      <c r="E46" s="33"/>
      <c r="F46" s="33"/>
      <c r="G46" s="33"/>
      <c r="H46" s="33"/>
      <c r="I46" s="20">
        <f t="shared" ref="I46:I105" si="8">F46*H46</f>
        <v>0</v>
      </c>
      <c r="J46" s="37" t="s">
        <v>34</v>
      </c>
      <c r="K46" s="20" t="s">
        <v>498</v>
      </c>
      <c r="L46" s="9">
        <f t="shared" ref="L46:L105" si="9">M46+N46</f>
        <v>0</v>
      </c>
      <c r="M46" s="9"/>
      <c r="N46" s="9"/>
      <c r="O46" s="9">
        <f t="shared" ref="O46:O105" si="10">P46+Q46</f>
        <v>0</v>
      </c>
      <c r="P46" s="9"/>
      <c r="Q46" s="9"/>
      <c r="R46" s="9">
        <f t="shared" ref="R46:R105" si="11">S46+T46</f>
        <v>0</v>
      </c>
      <c r="S46" s="9"/>
      <c r="T46" s="9"/>
      <c r="U46" s="9">
        <f t="shared" ref="U46:U105" si="12">V46+W46</f>
        <v>0</v>
      </c>
      <c r="V46" s="9"/>
      <c r="W46" s="9"/>
      <c r="X46" s="9">
        <f t="shared" ref="X46:X105" si="13">Y46+Z46</f>
        <v>0</v>
      </c>
      <c r="Y46" s="9"/>
      <c r="Z46" s="9"/>
      <c r="AA46" s="10">
        <f t="shared" si="6"/>
        <v>-818000</v>
      </c>
      <c r="AB46" s="11">
        <v>45684</v>
      </c>
    </row>
    <row r="47" spans="1:28" ht="15.75" hidden="1" x14ac:dyDescent="0.25">
      <c r="A47" s="39">
        <v>45686</v>
      </c>
      <c r="B47" s="33" t="s">
        <v>81</v>
      </c>
      <c r="C47" s="33">
        <v>1109200</v>
      </c>
      <c r="D47" s="35" t="s">
        <v>31</v>
      </c>
      <c r="E47" s="33" t="s">
        <v>98</v>
      </c>
      <c r="F47" s="33">
        <v>23.6</v>
      </c>
      <c r="G47" s="33" t="s">
        <v>51</v>
      </c>
      <c r="H47" s="33"/>
      <c r="I47" s="20">
        <f t="shared" si="8"/>
        <v>0</v>
      </c>
      <c r="J47" s="14" t="s">
        <v>240</v>
      </c>
      <c r="K47" s="20"/>
      <c r="L47" s="9">
        <f t="shared" si="9"/>
        <v>0</v>
      </c>
      <c r="M47" s="9"/>
      <c r="N47" s="9"/>
      <c r="O47" s="9">
        <f t="shared" si="10"/>
        <v>1109200</v>
      </c>
      <c r="P47" s="9"/>
      <c r="Q47" s="9">
        <v>1109200</v>
      </c>
      <c r="R47" s="9">
        <f t="shared" si="11"/>
        <v>0</v>
      </c>
      <c r="S47" s="9"/>
      <c r="T47" s="9"/>
      <c r="U47" s="9">
        <f t="shared" si="12"/>
        <v>0</v>
      </c>
      <c r="V47" s="9"/>
      <c r="W47" s="9"/>
      <c r="X47" s="9">
        <f t="shared" si="13"/>
        <v>0</v>
      </c>
      <c r="Y47" s="9"/>
      <c r="Z47" s="9"/>
      <c r="AA47" s="10">
        <f t="shared" si="6"/>
        <v>0</v>
      </c>
      <c r="AB47" s="11">
        <v>45807</v>
      </c>
    </row>
    <row r="48" spans="1:28" ht="15.75" hidden="1" x14ac:dyDescent="0.25">
      <c r="A48" s="32">
        <v>45687</v>
      </c>
      <c r="B48" s="33" t="s">
        <v>545</v>
      </c>
      <c r="C48" s="33">
        <v>0</v>
      </c>
      <c r="D48" s="33"/>
      <c r="E48" s="33" t="s">
        <v>45</v>
      </c>
      <c r="F48" s="33">
        <v>25</v>
      </c>
      <c r="G48" s="33" t="s">
        <v>51</v>
      </c>
      <c r="H48" s="33"/>
      <c r="I48" s="20">
        <f t="shared" si="8"/>
        <v>0</v>
      </c>
      <c r="J48" s="34" t="s">
        <v>26</v>
      </c>
      <c r="K48" s="20"/>
      <c r="L48" s="9">
        <f t="shared" si="9"/>
        <v>0</v>
      </c>
      <c r="M48" s="9"/>
      <c r="N48" s="9"/>
      <c r="O48" s="9">
        <f t="shared" si="10"/>
        <v>0</v>
      </c>
      <c r="P48" s="9"/>
      <c r="Q48" s="9"/>
      <c r="R48" s="9">
        <f t="shared" si="11"/>
        <v>0</v>
      </c>
      <c r="S48" s="9"/>
      <c r="T48" s="9"/>
      <c r="U48" s="9">
        <f t="shared" si="12"/>
        <v>0</v>
      </c>
      <c r="V48" s="9"/>
      <c r="W48" s="9"/>
      <c r="X48" s="9">
        <f t="shared" si="13"/>
        <v>0</v>
      </c>
      <c r="Y48" s="9"/>
      <c r="Z48" s="9"/>
      <c r="AA48" s="10">
        <f t="shared" si="6"/>
        <v>0</v>
      </c>
      <c r="AB48" s="11"/>
    </row>
    <row r="49" spans="1:28" ht="15.75" hidden="1" x14ac:dyDescent="0.25">
      <c r="A49" s="32">
        <v>45689</v>
      </c>
      <c r="B49" s="33" t="s">
        <v>257</v>
      </c>
      <c r="C49" s="33">
        <v>400000</v>
      </c>
      <c r="D49" s="33" t="s">
        <v>41</v>
      </c>
      <c r="E49" s="33" t="s">
        <v>139</v>
      </c>
      <c r="F49" s="33">
        <v>1</v>
      </c>
      <c r="G49" s="33" t="s">
        <v>23</v>
      </c>
      <c r="H49" s="33"/>
      <c r="I49" s="20">
        <f t="shared" si="8"/>
        <v>0</v>
      </c>
      <c r="J49" s="37" t="s">
        <v>240</v>
      </c>
      <c r="K49" s="20"/>
      <c r="L49" s="9">
        <f t="shared" si="9"/>
        <v>0</v>
      </c>
      <c r="M49" s="9"/>
      <c r="N49" s="9"/>
      <c r="O49" s="9">
        <f t="shared" si="10"/>
        <v>400000</v>
      </c>
      <c r="P49" s="9">
        <v>400000</v>
      </c>
      <c r="Q49" s="9"/>
      <c r="R49" s="9">
        <f t="shared" si="11"/>
        <v>0</v>
      </c>
      <c r="S49" s="9"/>
      <c r="T49" s="9"/>
      <c r="U49" s="9">
        <f t="shared" si="12"/>
        <v>0</v>
      </c>
      <c r="V49" s="9"/>
      <c r="W49" s="9"/>
      <c r="X49" s="9">
        <f t="shared" si="13"/>
        <v>0</v>
      </c>
      <c r="Y49" s="9"/>
      <c r="Z49" s="9"/>
      <c r="AA49" s="10">
        <f t="shared" si="6"/>
        <v>0</v>
      </c>
      <c r="AB49" s="11">
        <v>45778</v>
      </c>
    </row>
    <row r="50" spans="1:28" ht="15.75" hidden="1" x14ac:dyDescent="0.25">
      <c r="A50" s="32">
        <v>45689</v>
      </c>
      <c r="B50" s="33" t="s">
        <v>404</v>
      </c>
      <c r="C50" s="33">
        <v>2162000</v>
      </c>
      <c r="D50" s="33" t="s">
        <v>41</v>
      </c>
      <c r="E50" s="33" t="s">
        <v>439</v>
      </c>
      <c r="F50" s="33">
        <v>1.88</v>
      </c>
      <c r="G50" s="33" t="s">
        <v>178</v>
      </c>
      <c r="H50" s="33"/>
      <c r="I50" s="20">
        <f t="shared" si="8"/>
        <v>0</v>
      </c>
      <c r="J50" s="34" t="s">
        <v>26</v>
      </c>
      <c r="K50" s="20"/>
      <c r="L50" s="9">
        <f t="shared" si="9"/>
        <v>0</v>
      </c>
      <c r="M50" s="9"/>
      <c r="N50" s="9"/>
      <c r="O50" s="9">
        <f t="shared" si="10"/>
        <v>0</v>
      </c>
      <c r="P50" s="9"/>
      <c r="Q50" s="9"/>
      <c r="R50" s="9">
        <f t="shared" si="11"/>
        <v>0</v>
      </c>
      <c r="S50" s="9"/>
      <c r="T50" s="9"/>
      <c r="U50" s="9">
        <f t="shared" si="12"/>
        <v>0</v>
      </c>
      <c r="V50" s="9"/>
      <c r="W50" s="9"/>
      <c r="X50" s="9">
        <f t="shared" si="13"/>
        <v>0</v>
      </c>
      <c r="Y50" s="9"/>
      <c r="Z50" s="9"/>
      <c r="AA50" s="10">
        <f t="shared" si="6"/>
        <v>2162000</v>
      </c>
      <c r="AB50" s="11"/>
    </row>
    <row r="51" spans="1:28" ht="15.75" hidden="1" x14ac:dyDescent="0.25">
      <c r="A51" s="39">
        <v>45691</v>
      </c>
      <c r="B51" s="33" t="s">
        <v>566</v>
      </c>
      <c r="C51" s="33">
        <v>4500000</v>
      </c>
      <c r="D51" s="33" t="s">
        <v>31</v>
      </c>
      <c r="E51" s="33" t="s">
        <v>45</v>
      </c>
      <c r="F51" s="33">
        <v>25</v>
      </c>
      <c r="G51" s="33" t="s">
        <v>51</v>
      </c>
      <c r="H51" s="33"/>
      <c r="I51" s="20">
        <f t="shared" si="8"/>
        <v>0</v>
      </c>
      <c r="J51" s="34" t="s">
        <v>26</v>
      </c>
      <c r="K51" s="20"/>
      <c r="L51" s="9">
        <f t="shared" si="9"/>
        <v>0</v>
      </c>
      <c r="M51" s="9"/>
      <c r="N51" s="9"/>
      <c r="O51" s="9">
        <f t="shared" si="10"/>
        <v>0</v>
      </c>
      <c r="P51" s="9"/>
      <c r="Q51" s="9"/>
      <c r="R51" s="9">
        <f t="shared" si="11"/>
        <v>0</v>
      </c>
      <c r="S51" s="9"/>
      <c r="T51" s="9"/>
      <c r="U51" s="9">
        <f t="shared" si="12"/>
        <v>0</v>
      </c>
      <c r="V51" s="9"/>
      <c r="W51" s="9"/>
      <c r="X51" s="9">
        <f t="shared" si="13"/>
        <v>0</v>
      </c>
      <c r="Y51" s="9"/>
      <c r="Z51" s="9"/>
      <c r="AA51" s="10">
        <f t="shared" si="6"/>
        <v>4500000</v>
      </c>
      <c r="AB51" s="11"/>
    </row>
    <row r="52" spans="1:28" ht="15.75" hidden="1" x14ac:dyDescent="0.25">
      <c r="A52" s="39">
        <v>45695</v>
      </c>
      <c r="B52" s="33" t="s">
        <v>103</v>
      </c>
      <c r="C52" s="33">
        <v>75250000</v>
      </c>
      <c r="D52" s="33" t="s">
        <v>31</v>
      </c>
      <c r="E52" s="33" t="s">
        <v>110</v>
      </c>
      <c r="F52" s="33">
        <v>35000</v>
      </c>
      <c r="G52" s="33" t="s">
        <v>29</v>
      </c>
      <c r="H52" s="33"/>
      <c r="I52" s="20">
        <f t="shared" si="8"/>
        <v>0</v>
      </c>
      <c r="J52" s="42" t="s">
        <v>43</v>
      </c>
      <c r="K52" s="20"/>
      <c r="L52" s="9">
        <f t="shared" si="9"/>
        <v>50000000</v>
      </c>
      <c r="M52" s="9">
        <v>10000000</v>
      </c>
      <c r="N52" s="9">
        <v>40000000</v>
      </c>
      <c r="O52" s="9">
        <f t="shared" si="10"/>
        <v>0</v>
      </c>
      <c r="P52" s="9"/>
      <c r="Q52" s="9"/>
      <c r="R52" s="9">
        <f t="shared" si="11"/>
        <v>0</v>
      </c>
      <c r="S52" s="9"/>
      <c r="T52" s="9"/>
      <c r="U52" s="9">
        <f t="shared" si="12"/>
        <v>0</v>
      </c>
      <c r="V52" s="9"/>
      <c r="W52" s="9"/>
      <c r="X52" s="9">
        <f t="shared" si="13"/>
        <v>0</v>
      </c>
      <c r="Y52" s="9"/>
      <c r="Z52" s="9"/>
      <c r="AA52" s="10">
        <f t="shared" si="6"/>
        <v>25250000</v>
      </c>
      <c r="AB52" s="11">
        <v>45808</v>
      </c>
    </row>
    <row r="53" spans="1:28" ht="15.75" hidden="1" x14ac:dyDescent="0.25">
      <c r="A53" s="39">
        <v>45695</v>
      </c>
      <c r="B53" s="33" t="s">
        <v>133</v>
      </c>
      <c r="C53" s="33">
        <v>692000</v>
      </c>
      <c r="D53" s="33" t="s">
        <v>31</v>
      </c>
      <c r="E53" s="33" t="s">
        <v>110</v>
      </c>
      <c r="F53" s="33">
        <v>3000</v>
      </c>
      <c r="G53" s="33" t="s">
        <v>29</v>
      </c>
      <c r="H53" s="33"/>
      <c r="I53" s="20">
        <f t="shared" si="8"/>
        <v>0</v>
      </c>
      <c r="J53" s="16" t="s">
        <v>38</v>
      </c>
      <c r="K53" s="20"/>
      <c r="L53" s="9">
        <f t="shared" si="9"/>
        <v>0</v>
      </c>
      <c r="M53" s="9"/>
      <c r="N53" s="9"/>
      <c r="O53" s="9">
        <f t="shared" si="10"/>
        <v>0</v>
      </c>
      <c r="P53" s="9"/>
      <c r="Q53" s="9"/>
      <c r="R53" s="9">
        <f t="shared" si="11"/>
        <v>0</v>
      </c>
      <c r="S53" s="9"/>
      <c r="T53" s="9"/>
      <c r="U53" s="9">
        <f t="shared" si="12"/>
        <v>0</v>
      </c>
      <c r="V53" s="9"/>
      <c r="W53" s="9"/>
      <c r="X53" s="9">
        <f t="shared" si="13"/>
        <v>0</v>
      </c>
      <c r="Y53" s="9"/>
      <c r="Z53" s="9"/>
      <c r="AA53" s="10">
        <f t="shared" si="6"/>
        <v>692000</v>
      </c>
      <c r="AB53" s="11"/>
    </row>
    <row r="54" spans="1:28" ht="15.75" hidden="1" x14ac:dyDescent="0.25">
      <c r="A54" s="39">
        <v>45695</v>
      </c>
      <c r="B54" s="33" t="s">
        <v>133</v>
      </c>
      <c r="C54" s="33">
        <v>12500000</v>
      </c>
      <c r="D54" s="33" t="s">
        <v>31</v>
      </c>
      <c r="E54" s="33" t="s">
        <v>86</v>
      </c>
      <c r="F54" s="33">
        <v>100</v>
      </c>
      <c r="G54" s="33" t="s">
        <v>51</v>
      </c>
      <c r="H54" s="33"/>
      <c r="I54" s="20">
        <f t="shared" si="8"/>
        <v>0</v>
      </c>
      <c r="J54" s="34" t="s">
        <v>26</v>
      </c>
      <c r="K54" s="20"/>
      <c r="L54" s="9">
        <f t="shared" si="9"/>
        <v>0</v>
      </c>
      <c r="M54" s="9"/>
      <c r="N54" s="9"/>
      <c r="O54" s="9">
        <f t="shared" si="10"/>
        <v>0</v>
      </c>
      <c r="P54" s="9"/>
      <c r="Q54" s="9"/>
      <c r="R54" s="9">
        <f t="shared" si="11"/>
        <v>0</v>
      </c>
      <c r="S54" s="9"/>
      <c r="T54" s="9"/>
      <c r="U54" s="9">
        <f t="shared" si="12"/>
        <v>0</v>
      </c>
      <c r="V54" s="9"/>
      <c r="W54" s="9"/>
      <c r="X54" s="9">
        <f t="shared" si="13"/>
        <v>0</v>
      </c>
      <c r="Y54" s="9"/>
      <c r="Z54" s="9"/>
      <c r="AA54" s="10">
        <f t="shared" si="6"/>
        <v>12500000</v>
      </c>
      <c r="AB54" s="11"/>
    </row>
    <row r="55" spans="1:28" ht="15.75" hidden="1" x14ac:dyDescent="0.25">
      <c r="A55" s="39">
        <v>45695</v>
      </c>
      <c r="B55" s="33" t="s">
        <v>133</v>
      </c>
      <c r="C55" s="33">
        <v>6808000</v>
      </c>
      <c r="D55" s="33" t="s">
        <v>31</v>
      </c>
      <c r="E55" s="33" t="s">
        <v>567</v>
      </c>
      <c r="F55" s="33">
        <v>148</v>
      </c>
      <c r="G55" s="33" t="s">
        <v>51</v>
      </c>
      <c r="H55" s="33"/>
      <c r="I55" s="20">
        <f t="shared" si="8"/>
        <v>0</v>
      </c>
      <c r="J55" s="34" t="s">
        <v>26</v>
      </c>
      <c r="K55" s="20"/>
      <c r="L55" s="9">
        <f t="shared" si="9"/>
        <v>0</v>
      </c>
      <c r="M55" s="9"/>
      <c r="N55" s="9"/>
      <c r="O55" s="9">
        <f t="shared" si="10"/>
        <v>0</v>
      </c>
      <c r="P55" s="9"/>
      <c r="Q55" s="9"/>
      <c r="R55" s="9">
        <f t="shared" si="11"/>
        <v>0</v>
      </c>
      <c r="S55" s="9"/>
      <c r="T55" s="9"/>
      <c r="U55" s="9">
        <f t="shared" si="12"/>
        <v>0</v>
      </c>
      <c r="V55" s="9"/>
      <c r="W55" s="9"/>
      <c r="X55" s="9">
        <f t="shared" si="13"/>
        <v>0</v>
      </c>
      <c r="Y55" s="9"/>
      <c r="Z55" s="9"/>
      <c r="AA55" s="10">
        <f t="shared" si="6"/>
        <v>6808000</v>
      </c>
      <c r="AB55" s="11"/>
    </row>
    <row r="56" spans="1:28" ht="15.75" hidden="1" x14ac:dyDescent="0.25">
      <c r="A56" s="39">
        <v>45698</v>
      </c>
      <c r="B56" s="33" t="s">
        <v>479</v>
      </c>
      <c r="C56" s="35">
        <v>800000</v>
      </c>
      <c r="D56" s="35" t="s">
        <v>41</v>
      </c>
      <c r="E56" s="35" t="s">
        <v>139</v>
      </c>
      <c r="F56" s="35">
        <v>2</v>
      </c>
      <c r="G56" s="35" t="s">
        <v>23</v>
      </c>
      <c r="H56" s="35"/>
      <c r="I56" s="20">
        <f t="shared" si="8"/>
        <v>0</v>
      </c>
      <c r="J56" s="41" t="s">
        <v>241</v>
      </c>
      <c r="K56" s="20"/>
      <c r="L56" s="9">
        <f t="shared" si="9"/>
        <v>800000</v>
      </c>
      <c r="M56" s="9">
        <v>800000</v>
      </c>
      <c r="N56" s="9"/>
      <c r="O56" s="9">
        <f t="shared" si="10"/>
        <v>0</v>
      </c>
      <c r="P56" s="9"/>
      <c r="Q56" s="9"/>
      <c r="R56" s="9">
        <f t="shared" si="11"/>
        <v>0</v>
      </c>
      <c r="S56" s="9"/>
      <c r="T56" s="9"/>
      <c r="U56" s="9">
        <f t="shared" si="12"/>
        <v>0</v>
      </c>
      <c r="V56" s="9"/>
      <c r="W56" s="9"/>
      <c r="X56" s="9">
        <f t="shared" si="13"/>
        <v>0</v>
      </c>
      <c r="Y56" s="9"/>
      <c r="Z56" s="9"/>
      <c r="AA56" s="10">
        <f t="shared" si="6"/>
        <v>0</v>
      </c>
      <c r="AB56" s="11">
        <v>45801</v>
      </c>
    </row>
    <row r="57" spans="1:28" ht="15.75" hidden="1" x14ac:dyDescent="0.25">
      <c r="A57" s="39">
        <v>45698</v>
      </c>
      <c r="B57" s="33" t="s">
        <v>92</v>
      </c>
      <c r="C57" s="33">
        <v>-2333000</v>
      </c>
      <c r="D57" s="33" t="s">
        <v>31</v>
      </c>
      <c r="E57" s="33" t="s">
        <v>428</v>
      </c>
      <c r="F57" s="33">
        <v>12</v>
      </c>
      <c r="G57" s="33" t="s">
        <v>23</v>
      </c>
      <c r="H57" s="33"/>
      <c r="I57" s="20">
        <f t="shared" si="8"/>
        <v>0</v>
      </c>
      <c r="J57" s="41" t="s">
        <v>34</v>
      </c>
      <c r="K57" s="20" t="s">
        <v>639</v>
      </c>
      <c r="L57" s="9">
        <f t="shared" si="9"/>
        <v>0</v>
      </c>
      <c r="M57" s="9"/>
      <c r="N57" s="9"/>
      <c r="O57" s="9">
        <f t="shared" si="10"/>
        <v>0</v>
      </c>
      <c r="P57" s="9"/>
      <c r="Q57" s="9"/>
      <c r="R57" s="9">
        <f t="shared" si="11"/>
        <v>0</v>
      </c>
      <c r="S57" s="9"/>
      <c r="T57" s="9"/>
      <c r="U57" s="9">
        <f t="shared" si="12"/>
        <v>0</v>
      </c>
      <c r="V57" s="9"/>
      <c r="W57" s="9"/>
      <c r="X57" s="9">
        <f t="shared" si="13"/>
        <v>0</v>
      </c>
      <c r="Y57" s="9"/>
      <c r="Z57" s="9"/>
      <c r="AA57" s="10">
        <f t="shared" si="6"/>
        <v>-2333000</v>
      </c>
      <c r="AB57" s="11">
        <v>45764</v>
      </c>
    </row>
    <row r="58" spans="1:28" ht="15.75" hidden="1" x14ac:dyDescent="0.25">
      <c r="A58" s="32">
        <v>45686</v>
      </c>
      <c r="B58" s="33" t="s">
        <v>347</v>
      </c>
      <c r="C58" s="33">
        <v>1000000</v>
      </c>
      <c r="D58" s="33" t="s">
        <v>31</v>
      </c>
      <c r="E58" s="33" t="s">
        <v>529</v>
      </c>
      <c r="F58" s="33"/>
      <c r="G58" s="33"/>
      <c r="H58" s="33"/>
      <c r="I58" s="20">
        <f t="shared" si="8"/>
        <v>0</v>
      </c>
      <c r="J58" s="37" t="s">
        <v>241</v>
      </c>
      <c r="K58" s="20"/>
      <c r="L58" s="9">
        <f t="shared" si="9"/>
        <v>0</v>
      </c>
      <c r="M58" s="9"/>
      <c r="N58" s="9"/>
      <c r="O58" s="9">
        <f t="shared" si="10"/>
        <v>0</v>
      </c>
      <c r="P58" s="9"/>
      <c r="Q58" s="9"/>
      <c r="R58" s="9">
        <f t="shared" si="11"/>
        <v>0</v>
      </c>
      <c r="S58" s="9"/>
      <c r="T58" s="9"/>
      <c r="U58" s="9">
        <f t="shared" si="12"/>
        <v>1000000</v>
      </c>
      <c r="V58" s="9"/>
      <c r="W58" s="9">
        <v>1000000</v>
      </c>
      <c r="X58" s="9">
        <f t="shared" si="13"/>
        <v>0</v>
      </c>
      <c r="Y58" s="9"/>
      <c r="Z58" s="9"/>
      <c r="AA58" s="10">
        <f t="shared" si="6"/>
        <v>0</v>
      </c>
      <c r="AB58" s="11">
        <v>45790</v>
      </c>
    </row>
    <row r="59" spans="1:28" ht="15.75" hidden="1" x14ac:dyDescent="0.25">
      <c r="A59" s="39">
        <v>45699</v>
      </c>
      <c r="B59" s="35" t="s">
        <v>105</v>
      </c>
      <c r="C59" s="33">
        <v>6600000</v>
      </c>
      <c r="D59" s="35" t="s">
        <v>41</v>
      </c>
      <c r="E59" s="33" t="s">
        <v>328</v>
      </c>
      <c r="F59" s="33">
        <v>100</v>
      </c>
      <c r="G59" s="35" t="s">
        <v>51</v>
      </c>
      <c r="H59" s="33"/>
      <c r="I59" s="20">
        <f t="shared" si="8"/>
        <v>0</v>
      </c>
      <c r="J59" s="37" t="s">
        <v>241</v>
      </c>
      <c r="K59" s="20"/>
      <c r="L59" s="9">
        <f t="shared" si="9"/>
        <v>6600000</v>
      </c>
      <c r="M59" s="9">
        <v>6600000</v>
      </c>
      <c r="N59" s="9"/>
      <c r="O59" s="9">
        <f t="shared" si="10"/>
        <v>0</v>
      </c>
      <c r="P59" s="9"/>
      <c r="Q59" s="9"/>
      <c r="R59" s="9">
        <f t="shared" si="11"/>
        <v>0</v>
      </c>
      <c r="S59" s="9"/>
      <c r="T59" s="9"/>
      <c r="U59" s="9">
        <f t="shared" si="12"/>
        <v>0</v>
      </c>
      <c r="V59" s="9"/>
      <c r="W59" s="9"/>
      <c r="X59" s="9">
        <f t="shared" si="13"/>
        <v>0</v>
      </c>
      <c r="Y59" s="9"/>
      <c r="Z59" s="9"/>
      <c r="AA59" s="10">
        <f t="shared" si="6"/>
        <v>0</v>
      </c>
      <c r="AB59" s="11">
        <v>45782</v>
      </c>
    </row>
    <row r="60" spans="1:28" ht="15.75" hidden="1" x14ac:dyDescent="0.25">
      <c r="A60" s="39">
        <v>45701</v>
      </c>
      <c r="B60" s="33" t="s">
        <v>492</v>
      </c>
      <c r="C60" s="33">
        <v>240000</v>
      </c>
      <c r="D60" s="33" t="s">
        <v>41</v>
      </c>
      <c r="E60" s="33" t="s">
        <v>166</v>
      </c>
      <c r="F60" s="33">
        <v>1</v>
      </c>
      <c r="G60" s="33" t="s">
        <v>23</v>
      </c>
      <c r="H60" s="33"/>
      <c r="I60" s="20">
        <f t="shared" si="8"/>
        <v>0</v>
      </c>
      <c r="J60" s="37" t="s">
        <v>241</v>
      </c>
      <c r="K60" s="20"/>
      <c r="L60" s="9">
        <f t="shared" si="9"/>
        <v>240000</v>
      </c>
      <c r="M60" s="9">
        <v>240000</v>
      </c>
      <c r="N60" s="9"/>
      <c r="O60" s="9">
        <f t="shared" si="10"/>
        <v>0</v>
      </c>
      <c r="P60" s="9"/>
      <c r="Q60" s="9"/>
      <c r="R60" s="9">
        <f t="shared" si="11"/>
        <v>0</v>
      </c>
      <c r="S60" s="9"/>
      <c r="T60" s="9"/>
      <c r="U60" s="9">
        <f t="shared" si="12"/>
        <v>0</v>
      </c>
      <c r="V60" s="9"/>
      <c r="W60" s="9"/>
      <c r="X60" s="9">
        <f t="shared" si="13"/>
        <v>0</v>
      </c>
      <c r="Y60" s="9"/>
      <c r="Z60" s="9"/>
      <c r="AA60" s="10">
        <f t="shared" si="6"/>
        <v>0</v>
      </c>
      <c r="AB60" s="11">
        <v>45787</v>
      </c>
    </row>
    <row r="61" spans="1:28" ht="15.75" hidden="1" x14ac:dyDescent="0.25">
      <c r="A61" s="39">
        <v>45703</v>
      </c>
      <c r="B61" s="33" t="s">
        <v>492</v>
      </c>
      <c r="C61" s="33">
        <v>200000</v>
      </c>
      <c r="D61" s="33" t="s">
        <v>41</v>
      </c>
      <c r="E61" s="33" t="s">
        <v>102</v>
      </c>
      <c r="F61" s="33">
        <v>12</v>
      </c>
      <c r="G61" s="33" t="s">
        <v>74</v>
      </c>
      <c r="H61" s="33"/>
      <c r="I61" s="20">
        <f t="shared" si="8"/>
        <v>0</v>
      </c>
      <c r="J61" s="37" t="s">
        <v>241</v>
      </c>
      <c r="K61" s="20"/>
      <c r="L61" s="9">
        <f t="shared" si="9"/>
        <v>200000</v>
      </c>
      <c r="M61" s="9">
        <v>200000</v>
      </c>
      <c r="N61" s="9"/>
      <c r="O61" s="9">
        <f t="shared" si="10"/>
        <v>0</v>
      </c>
      <c r="P61" s="9"/>
      <c r="Q61" s="9"/>
      <c r="R61" s="9">
        <f t="shared" si="11"/>
        <v>0</v>
      </c>
      <c r="S61" s="9"/>
      <c r="T61" s="9"/>
      <c r="U61" s="9">
        <f t="shared" si="12"/>
        <v>0</v>
      </c>
      <c r="V61" s="9"/>
      <c r="W61" s="9"/>
      <c r="X61" s="9">
        <f t="shared" si="13"/>
        <v>0</v>
      </c>
      <c r="Y61" s="9"/>
      <c r="Z61" s="9"/>
      <c r="AA61" s="10">
        <f t="shared" si="6"/>
        <v>0</v>
      </c>
      <c r="AB61" s="11">
        <v>45787</v>
      </c>
    </row>
    <row r="62" spans="1:28" ht="15.75" hidden="1" x14ac:dyDescent="0.25">
      <c r="A62" s="39">
        <v>45705</v>
      </c>
      <c r="B62" s="33" t="s">
        <v>67</v>
      </c>
      <c r="C62" s="33">
        <v>4800000</v>
      </c>
      <c r="D62" s="33" t="s">
        <v>31</v>
      </c>
      <c r="E62" s="33" t="s">
        <v>293</v>
      </c>
      <c r="F62" s="33">
        <v>160</v>
      </c>
      <c r="G62" s="33" t="s">
        <v>74</v>
      </c>
      <c r="H62" s="33"/>
      <c r="I62" s="20">
        <f t="shared" si="8"/>
        <v>0</v>
      </c>
      <c r="J62" s="42" t="s">
        <v>38</v>
      </c>
      <c r="K62" s="20"/>
      <c r="L62" s="9">
        <f t="shared" si="9"/>
        <v>0</v>
      </c>
      <c r="M62" s="9"/>
      <c r="N62" s="9"/>
      <c r="O62" s="9">
        <f t="shared" si="10"/>
        <v>0</v>
      </c>
      <c r="P62" s="9"/>
      <c r="Q62" s="9"/>
      <c r="R62" s="9">
        <f t="shared" si="11"/>
        <v>0</v>
      </c>
      <c r="S62" s="9"/>
      <c r="T62" s="9"/>
      <c r="U62" s="9">
        <f t="shared" si="12"/>
        <v>0</v>
      </c>
      <c r="V62" s="9"/>
      <c r="W62" s="9"/>
      <c r="X62" s="9">
        <f t="shared" si="13"/>
        <v>0</v>
      </c>
      <c r="Y62" s="9"/>
      <c r="Z62" s="9"/>
      <c r="AA62" s="10">
        <f t="shared" si="6"/>
        <v>4800000</v>
      </c>
      <c r="AB62" s="11"/>
    </row>
    <row r="63" spans="1:28" ht="15.75" hidden="1" x14ac:dyDescent="0.25">
      <c r="A63" s="39">
        <v>45705</v>
      </c>
      <c r="B63" s="33" t="s">
        <v>92</v>
      </c>
      <c r="C63" s="33">
        <v>2250000</v>
      </c>
      <c r="D63" s="33" t="s">
        <v>31</v>
      </c>
      <c r="E63" s="33" t="s">
        <v>91</v>
      </c>
      <c r="F63" s="33">
        <v>500</v>
      </c>
      <c r="G63" s="33" t="s">
        <v>29</v>
      </c>
      <c r="H63" s="33"/>
      <c r="I63" s="20">
        <f t="shared" si="8"/>
        <v>0</v>
      </c>
      <c r="J63" s="37" t="s">
        <v>240</v>
      </c>
      <c r="K63" s="20" t="s">
        <v>921</v>
      </c>
      <c r="L63" s="9">
        <f t="shared" si="9"/>
        <v>0</v>
      </c>
      <c r="M63" s="9"/>
      <c r="N63" s="9"/>
      <c r="O63" s="9">
        <f t="shared" si="10"/>
        <v>2250000</v>
      </c>
      <c r="P63" s="9">
        <v>2250000</v>
      </c>
      <c r="Q63" s="9"/>
      <c r="R63" s="9">
        <f t="shared" si="11"/>
        <v>0</v>
      </c>
      <c r="S63" s="9"/>
      <c r="T63" s="9"/>
      <c r="U63" s="9">
        <f t="shared" si="12"/>
        <v>0</v>
      </c>
      <c r="V63" s="9"/>
      <c r="W63" s="9"/>
      <c r="X63" s="9">
        <f t="shared" si="13"/>
        <v>0</v>
      </c>
      <c r="Y63" s="9"/>
      <c r="Z63" s="9"/>
      <c r="AA63" s="10">
        <f t="shared" si="6"/>
        <v>0</v>
      </c>
      <c r="AB63" s="11">
        <v>45792</v>
      </c>
    </row>
    <row r="64" spans="1:28" ht="15.75" hidden="1" x14ac:dyDescent="0.25">
      <c r="A64" s="39">
        <v>45705</v>
      </c>
      <c r="B64" s="33" t="s">
        <v>92</v>
      </c>
      <c r="C64" s="33">
        <v>560000</v>
      </c>
      <c r="D64" s="33" t="s">
        <v>31</v>
      </c>
      <c r="E64" s="33" t="s">
        <v>270</v>
      </c>
      <c r="F64" s="33">
        <v>500</v>
      </c>
      <c r="G64" s="33" t="s">
        <v>29</v>
      </c>
      <c r="H64" s="33"/>
      <c r="I64" s="20">
        <f t="shared" si="8"/>
        <v>0</v>
      </c>
      <c r="J64" s="37" t="s">
        <v>240</v>
      </c>
      <c r="K64" s="20" t="s">
        <v>921</v>
      </c>
      <c r="L64" s="9">
        <f t="shared" si="9"/>
        <v>0</v>
      </c>
      <c r="M64" s="9"/>
      <c r="N64" s="9"/>
      <c r="O64" s="9">
        <f t="shared" si="10"/>
        <v>560000</v>
      </c>
      <c r="P64" s="9">
        <v>560000</v>
      </c>
      <c r="Q64" s="9"/>
      <c r="R64" s="9">
        <f t="shared" si="11"/>
        <v>0</v>
      </c>
      <c r="S64" s="9"/>
      <c r="T64" s="9"/>
      <c r="U64" s="9">
        <f t="shared" si="12"/>
        <v>0</v>
      </c>
      <c r="V64" s="9"/>
      <c r="W64" s="9"/>
      <c r="X64" s="9">
        <f t="shared" si="13"/>
        <v>0</v>
      </c>
      <c r="Y64" s="9"/>
      <c r="Z64" s="9"/>
      <c r="AA64" s="10">
        <f t="shared" si="6"/>
        <v>0</v>
      </c>
      <c r="AB64" s="11">
        <v>45792</v>
      </c>
    </row>
    <row r="65" spans="1:28" ht="15.75" hidden="1" x14ac:dyDescent="0.25">
      <c r="A65" s="39">
        <v>45706</v>
      </c>
      <c r="B65" s="33" t="s">
        <v>602</v>
      </c>
      <c r="C65" s="33">
        <v>-50000</v>
      </c>
      <c r="D65" s="33" t="s">
        <v>223</v>
      </c>
      <c r="E65" s="33" t="s">
        <v>64</v>
      </c>
      <c r="F65" s="33">
        <v>4</v>
      </c>
      <c r="G65" s="33" t="s">
        <v>33</v>
      </c>
      <c r="H65" s="33"/>
      <c r="I65" s="20">
        <f t="shared" si="8"/>
        <v>0</v>
      </c>
      <c r="J65" s="37" t="s">
        <v>34</v>
      </c>
      <c r="K65" s="20"/>
      <c r="L65" s="9">
        <f t="shared" si="9"/>
        <v>0</v>
      </c>
      <c r="M65" s="9"/>
      <c r="N65" s="9"/>
      <c r="O65" s="9">
        <f t="shared" si="10"/>
        <v>0</v>
      </c>
      <c r="P65" s="9"/>
      <c r="Q65" s="9"/>
      <c r="R65" s="9">
        <f t="shared" si="11"/>
        <v>0</v>
      </c>
      <c r="S65" s="9"/>
      <c r="T65" s="9"/>
      <c r="U65" s="9">
        <f t="shared" si="12"/>
        <v>0</v>
      </c>
      <c r="V65" s="9"/>
      <c r="W65" s="9"/>
      <c r="X65" s="9">
        <f t="shared" si="13"/>
        <v>0</v>
      </c>
      <c r="Y65" s="9"/>
      <c r="Z65" s="9"/>
      <c r="AA65" s="10">
        <f t="shared" si="6"/>
        <v>-50000</v>
      </c>
      <c r="AB65" s="11">
        <v>45706</v>
      </c>
    </row>
    <row r="66" spans="1:28" ht="15.75" hidden="1" x14ac:dyDescent="0.25">
      <c r="A66" s="39">
        <v>45708</v>
      </c>
      <c r="B66" s="33" t="s">
        <v>147</v>
      </c>
      <c r="C66" s="33">
        <v>5000000</v>
      </c>
      <c r="D66" s="33" t="s">
        <v>31</v>
      </c>
      <c r="E66" s="33" t="s">
        <v>148</v>
      </c>
      <c r="F66" s="33">
        <v>200</v>
      </c>
      <c r="G66" s="33" t="s">
        <v>51</v>
      </c>
      <c r="H66" s="33"/>
      <c r="I66" s="20">
        <f t="shared" si="8"/>
        <v>0</v>
      </c>
      <c r="J66" s="37" t="s">
        <v>240</v>
      </c>
      <c r="K66" s="20"/>
      <c r="L66" s="9">
        <f t="shared" si="9"/>
        <v>0</v>
      </c>
      <c r="M66" s="9"/>
      <c r="N66" s="9"/>
      <c r="O66" s="9">
        <f t="shared" si="10"/>
        <v>5000000</v>
      </c>
      <c r="P66" s="9">
        <v>5000000</v>
      </c>
      <c r="Q66" s="9"/>
      <c r="R66" s="9">
        <f t="shared" si="11"/>
        <v>0</v>
      </c>
      <c r="S66" s="9"/>
      <c r="T66" s="9"/>
      <c r="U66" s="9">
        <f t="shared" si="12"/>
        <v>0</v>
      </c>
      <c r="V66" s="9"/>
      <c r="W66" s="9"/>
      <c r="X66" s="9">
        <f t="shared" si="13"/>
        <v>0</v>
      </c>
      <c r="Y66" s="9"/>
      <c r="Z66" s="9"/>
      <c r="AA66" s="10">
        <f t="shared" ref="AA66:AA125" si="14">C66+I66-L66-O66-U66-X66-R66</f>
        <v>0</v>
      </c>
      <c r="AB66" s="11">
        <v>45793</v>
      </c>
    </row>
    <row r="67" spans="1:28" ht="15.75" hidden="1" x14ac:dyDescent="0.25">
      <c r="A67" s="39">
        <v>45708</v>
      </c>
      <c r="B67" s="33" t="s">
        <v>92</v>
      </c>
      <c r="C67" s="33">
        <v>3125000</v>
      </c>
      <c r="D67" s="33" t="s">
        <v>41</v>
      </c>
      <c r="E67" s="33" t="s">
        <v>132</v>
      </c>
      <c r="F67" s="33">
        <v>25</v>
      </c>
      <c r="G67" s="33" t="s">
        <v>51</v>
      </c>
      <c r="H67" s="33"/>
      <c r="I67" s="20">
        <f t="shared" si="8"/>
        <v>0</v>
      </c>
      <c r="J67" s="37" t="s">
        <v>240</v>
      </c>
      <c r="K67" s="20" t="s">
        <v>808</v>
      </c>
      <c r="L67" s="9">
        <f t="shared" si="9"/>
        <v>0</v>
      </c>
      <c r="M67" s="9"/>
      <c r="N67" s="9"/>
      <c r="O67" s="9">
        <f t="shared" si="10"/>
        <v>3125000</v>
      </c>
      <c r="P67" s="9">
        <v>3125000</v>
      </c>
      <c r="Q67" s="9"/>
      <c r="R67" s="9">
        <f t="shared" si="11"/>
        <v>0</v>
      </c>
      <c r="S67" s="9"/>
      <c r="T67" s="9"/>
      <c r="U67" s="9">
        <f t="shared" si="12"/>
        <v>0</v>
      </c>
      <c r="V67" s="9"/>
      <c r="W67" s="9"/>
      <c r="X67" s="9">
        <f t="shared" si="13"/>
        <v>0</v>
      </c>
      <c r="Y67" s="9"/>
      <c r="Z67" s="9"/>
      <c r="AA67" s="10">
        <f t="shared" si="14"/>
        <v>0</v>
      </c>
      <c r="AB67" s="11">
        <v>45784</v>
      </c>
    </row>
    <row r="68" spans="1:28" ht="15.75" hidden="1" x14ac:dyDescent="0.25">
      <c r="A68" s="39">
        <v>45715</v>
      </c>
      <c r="B68" s="33" t="s">
        <v>92</v>
      </c>
      <c r="C68" s="33">
        <v>1000000</v>
      </c>
      <c r="D68" s="33" t="s">
        <v>31</v>
      </c>
      <c r="E68" s="33" t="s">
        <v>91</v>
      </c>
      <c r="F68" s="33">
        <v>500</v>
      </c>
      <c r="G68" s="33" t="s">
        <v>29</v>
      </c>
      <c r="H68" s="33"/>
      <c r="I68" s="20">
        <f t="shared" si="8"/>
        <v>0</v>
      </c>
      <c r="J68" s="37" t="s">
        <v>240</v>
      </c>
      <c r="K68" s="20" t="s">
        <v>807</v>
      </c>
      <c r="L68" s="9">
        <f t="shared" si="9"/>
        <v>0</v>
      </c>
      <c r="M68" s="9"/>
      <c r="N68" s="9"/>
      <c r="O68" s="9">
        <f t="shared" si="10"/>
        <v>1000000</v>
      </c>
      <c r="P68" s="9">
        <v>1000000</v>
      </c>
      <c r="Q68" s="9"/>
      <c r="R68" s="9">
        <f t="shared" si="11"/>
        <v>0</v>
      </c>
      <c r="S68" s="9"/>
      <c r="T68" s="9"/>
      <c r="U68" s="9">
        <f t="shared" si="12"/>
        <v>0</v>
      </c>
      <c r="V68" s="9"/>
      <c r="W68" s="9"/>
      <c r="X68" s="9">
        <f t="shared" si="13"/>
        <v>0</v>
      </c>
      <c r="Y68" s="9"/>
      <c r="Z68" s="9"/>
      <c r="AA68" s="10">
        <f t="shared" si="14"/>
        <v>0</v>
      </c>
      <c r="AB68" s="11">
        <v>45784</v>
      </c>
    </row>
    <row r="69" spans="1:28" ht="15.75" hidden="1" x14ac:dyDescent="0.25">
      <c r="A69" s="39">
        <v>45715</v>
      </c>
      <c r="B69" s="33" t="s">
        <v>92</v>
      </c>
      <c r="C69" s="33">
        <v>2437000</v>
      </c>
      <c r="D69" s="33" t="s">
        <v>31</v>
      </c>
      <c r="E69" s="33" t="s">
        <v>197</v>
      </c>
      <c r="F69" s="33">
        <v>1625</v>
      </c>
      <c r="G69" s="33" t="s">
        <v>29</v>
      </c>
      <c r="H69" s="33"/>
      <c r="I69" s="20">
        <f t="shared" si="8"/>
        <v>0</v>
      </c>
      <c r="J69" s="37" t="s">
        <v>240</v>
      </c>
      <c r="K69" s="20" t="s">
        <v>807</v>
      </c>
      <c r="L69" s="9">
        <f t="shared" si="9"/>
        <v>0</v>
      </c>
      <c r="M69" s="9"/>
      <c r="N69" s="9"/>
      <c r="O69" s="9">
        <f t="shared" si="10"/>
        <v>2437000</v>
      </c>
      <c r="P69" s="9">
        <v>2437000</v>
      </c>
      <c r="Q69" s="9"/>
      <c r="R69" s="9">
        <f t="shared" si="11"/>
        <v>0</v>
      </c>
      <c r="S69" s="9"/>
      <c r="T69" s="9"/>
      <c r="U69" s="9">
        <f t="shared" si="12"/>
        <v>0</v>
      </c>
      <c r="V69" s="9"/>
      <c r="W69" s="9"/>
      <c r="X69" s="9">
        <f t="shared" si="13"/>
        <v>0</v>
      </c>
      <c r="Y69" s="9"/>
      <c r="Z69" s="9"/>
      <c r="AA69" s="10">
        <f t="shared" si="14"/>
        <v>0</v>
      </c>
      <c r="AB69" s="11">
        <v>45784</v>
      </c>
    </row>
    <row r="70" spans="1:28" ht="15.75" hidden="1" x14ac:dyDescent="0.25">
      <c r="A70" s="32">
        <v>45715</v>
      </c>
      <c r="B70" s="33" t="s">
        <v>92</v>
      </c>
      <c r="C70" s="33">
        <v>560000</v>
      </c>
      <c r="D70" s="33" t="s">
        <v>31</v>
      </c>
      <c r="E70" s="33" t="s">
        <v>270</v>
      </c>
      <c r="F70" s="33">
        <v>500</v>
      </c>
      <c r="G70" s="33" t="s">
        <v>29</v>
      </c>
      <c r="H70" s="33"/>
      <c r="I70" s="20">
        <f t="shared" si="8"/>
        <v>0</v>
      </c>
      <c r="J70" s="37" t="s">
        <v>240</v>
      </c>
      <c r="K70" s="20" t="s">
        <v>807</v>
      </c>
      <c r="L70" s="9">
        <f t="shared" si="9"/>
        <v>0</v>
      </c>
      <c r="M70" s="9"/>
      <c r="N70" s="9"/>
      <c r="O70" s="9">
        <f t="shared" si="10"/>
        <v>560000</v>
      </c>
      <c r="P70" s="9">
        <v>560000</v>
      </c>
      <c r="Q70" s="9"/>
      <c r="R70" s="9">
        <f t="shared" si="11"/>
        <v>0</v>
      </c>
      <c r="S70" s="9"/>
      <c r="T70" s="9"/>
      <c r="U70" s="9">
        <f t="shared" si="12"/>
        <v>0</v>
      </c>
      <c r="V70" s="9"/>
      <c r="W70" s="9"/>
      <c r="X70" s="9">
        <f t="shared" si="13"/>
        <v>0</v>
      </c>
      <c r="Y70" s="9"/>
      <c r="Z70" s="9"/>
      <c r="AA70" s="10">
        <f t="shared" si="14"/>
        <v>0</v>
      </c>
      <c r="AB70" s="11">
        <v>45784</v>
      </c>
    </row>
    <row r="71" spans="1:28" ht="15.75" hidden="1" x14ac:dyDescent="0.25">
      <c r="A71" s="32">
        <v>45717</v>
      </c>
      <c r="B71" s="33" t="s">
        <v>257</v>
      </c>
      <c r="C71" s="33">
        <v>3348800</v>
      </c>
      <c r="D71" s="33" t="s">
        <v>41</v>
      </c>
      <c r="E71" s="33" t="s">
        <v>136</v>
      </c>
      <c r="F71" s="33">
        <v>72.8</v>
      </c>
      <c r="G71" s="33" t="s">
        <v>51</v>
      </c>
      <c r="H71" s="33"/>
      <c r="I71" s="20">
        <f t="shared" si="8"/>
        <v>0</v>
      </c>
      <c r="J71" s="37" t="s">
        <v>240</v>
      </c>
      <c r="K71" s="20"/>
      <c r="L71" s="9">
        <f t="shared" si="9"/>
        <v>0</v>
      </c>
      <c r="M71" s="9"/>
      <c r="N71" s="9"/>
      <c r="O71" s="9">
        <f t="shared" si="10"/>
        <v>3348800</v>
      </c>
      <c r="P71" s="9">
        <v>3348800</v>
      </c>
      <c r="Q71" s="9"/>
      <c r="R71" s="9">
        <f t="shared" si="11"/>
        <v>0</v>
      </c>
      <c r="S71" s="9"/>
      <c r="T71" s="9"/>
      <c r="U71" s="9">
        <f t="shared" si="12"/>
        <v>0</v>
      </c>
      <c r="V71" s="9"/>
      <c r="W71" s="9"/>
      <c r="X71" s="9">
        <f t="shared" si="13"/>
        <v>0</v>
      </c>
      <c r="Y71" s="9"/>
      <c r="Z71" s="9"/>
      <c r="AA71" s="10">
        <f t="shared" si="14"/>
        <v>0</v>
      </c>
      <c r="AB71" s="11">
        <v>45778</v>
      </c>
    </row>
    <row r="72" spans="1:28" ht="15.75" hidden="1" x14ac:dyDescent="0.25">
      <c r="A72" s="32">
        <v>45717</v>
      </c>
      <c r="B72" s="33" t="s">
        <v>257</v>
      </c>
      <c r="C72" s="33">
        <v>3181900</v>
      </c>
      <c r="D72" s="33" t="s">
        <v>41</v>
      </c>
      <c r="E72" s="33" t="s">
        <v>98</v>
      </c>
      <c r="F72" s="33">
        <v>67.7</v>
      </c>
      <c r="G72" s="33" t="s">
        <v>51</v>
      </c>
      <c r="H72" s="33"/>
      <c r="I72" s="20">
        <f t="shared" si="8"/>
        <v>0</v>
      </c>
      <c r="J72" s="37" t="s">
        <v>240</v>
      </c>
      <c r="K72" s="20"/>
      <c r="L72" s="9">
        <f t="shared" si="9"/>
        <v>0</v>
      </c>
      <c r="M72" s="9"/>
      <c r="N72" s="9"/>
      <c r="O72" s="9">
        <f t="shared" si="10"/>
        <v>3181900</v>
      </c>
      <c r="P72" s="9">
        <v>3181900</v>
      </c>
      <c r="Q72" s="9"/>
      <c r="R72" s="9">
        <f t="shared" si="11"/>
        <v>0</v>
      </c>
      <c r="S72" s="9"/>
      <c r="T72" s="9"/>
      <c r="U72" s="9">
        <f t="shared" si="12"/>
        <v>0</v>
      </c>
      <c r="V72" s="9"/>
      <c r="W72" s="9"/>
      <c r="X72" s="9">
        <f t="shared" si="13"/>
        <v>0</v>
      </c>
      <c r="Y72" s="9"/>
      <c r="Z72" s="9"/>
      <c r="AA72" s="10">
        <f t="shared" si="14"/>
        <v>0</v>
      </c>
      <c r="AB72" s="11">
        <v>45778</v>
      </c>
    </row>
    <row r="73" spans="1:28" ht="15.75" hidden="1" x14ac:dyDescent="0.25">
      <c r="A73" s="39">
        <v>45719</v>
      </c>
      <c r="B73" s="33" t="s">
        <v>92</v>
      </c>
      <c r="C73" s="33">
        <v>2250000</v>
      </c>
      <c r="D73" s="33" t="s">
        <v>31</v>
      </c>
      <c r="E73" s="33" t="s">
        <v>91</v>
      </c>
      <c r="F73" s="33">
        <v>500</v>
      </c>
      <c r="G73" s="33" t="s">
        <v>29</v>
      </c>
      <c r="H73" s="33"/>
      <c r="I73" s="20">
        <f t="shared" si="8"/>
        <v>0</v>
      </c>
      <c r="J73" s="37" t="s">
        <v>240</v>
      </c>
      <c r="K73" s="20" t="s">
        <v>806</v>
      </c>
      <c r="L73" s="9">
        <f t="shared" si="9"/>
        <v>0</v>
      </c>
      <c r="M73" s="9"/>
      <c r="N73" s="9"/>
      <c r="O73" s="9">
        <f t="shared" si="10"/>
        <v>2250000</v>
      </c>
      <c r="P73" s="9">
        <v>2250000</v>
      </c>
      <c r="Q73" s="9"/>
      <c r="R73" s="9">
        <f t="shared" si="11"/>
        <v>0</v>
      </c>
      <c r="S73" s="9"/>
      <c r="T73" s="9"/>
      <c r="U73" s="9">
        <f t="shared" si="12"/>
        <v>0</v>
      </c>
      <c r="V73" s="9"/>
      <c r="W73" s="9"/>
      <c r="X73" s="9">
        <f t="shared" si="13"/>
        <v>0</v>
      </c>
      <c r="Y73" s="9"/>
      <c r="Z73" s="9"/>
      <c r="AA73" s="10">
        <f t="shared" si="14"/>
        <v>0</v>
      </c>
      <c r="AB73" s="11">
        <v>45790</v>
      </c>
    </row>
    <row r="74" spans="1:28" ht="15.75" hidden="1" x14ac:dyDescent="0.25">
      <c r="A74" s="39">
        <v>45719</v>
      </c>
      <c r="B74" s="33" t="s">
        <v>92</v>
      </c>
      <c r="C74" s="33">
        <v>272000</v>
      </c>
      <c r="D74" s="33" t="s">
        <v>31</v>
      </c>
      <c r="E74" s="33" t="s">
        <v>70</v>
      </c>
      <c r="F74" s="33">
        <v>100</v>
      </c>
      <c r="G74" s="33" t="s">
        <v>29</v>
      </c>
      <c r="H74" s="33"/>
      <c r="I74" s="20">
        <f t="shared" si="8"/>
        <v>0</v>
      </c>
      <c r="J74" s="37" t="s">
        <v>240</v>
      </c>
      <c r="K74" s="20" t="s">
        <v>806</v>
      </c>
      <c r="L74" s="9">
        <f t="shared" si="9"/>
        <v>0</v>
      </c>
      <c r="M74" s="9"/>
      <c r="N74" s="9"/>
      <c r="O74" s="9">
        <f t="shared" si="10"/>
        <v>272000</v>
      </c>
      <c r="P74" s="9">
        <v>272000</v>
      </c>
      <c r="Q74" s="9"/>
      <c r="R74" s="9">
        <f t="shared" si="11"/>
        <v>0</v>
      </c>
      <c r="S74" s="9"/>
      <c r="T74" s="9"/>
      <c r="U74" s="9">
        <f t="shared" si="12"/>
        <v>0</v>
      </c>
      <c r="V74" s="9"/>
      <c r="W74" s="9"/>
      <c r="X74" s="9">
        <f t="shared" si="13"/>
        <v>0</v>
      </c>
      <c r="Y74" s="9"/>
      <c r="Z74" s="9"/>
      <c r="AA74" s="10">
        <f t="shared" si="14"/>
        <v>0</v>
      </c>
      <c r="AB74" s="11">
        <v>45790</v>
      </c>
    </row>
    <row r="75" spans="1:28" ht="15.75" hidden="1" x14ac:dyDescent="0.25">
      <c r="A75" s="39">
        <v>45720</v>
      </c>
      <c r="B75" s="33" t="s">
        <v>96</v>
      </c>
      <c r="C75" s="33">
        <v>8820000</v>
      </c>
      <c r="D75" s="33" t="s">
        <v>41</v>
      </c>
      <c r="E75" s="33" t="s">
        <v>190</v>
      </c>
      <c r="F75" s="21">
        <v>210</v>
      </c>
      <c r="G75" s="33" t="s">
        <v>51</v>
      </c>
      <c r="H75" s="21"/>
      <c r="I75" s="20">
        <f t="shared" si="8"/>
        <v>0</v>
      </c>
      <c r="J75" s="37" t="s">
        <v>240</v>
      </c>
      <c r="K75" s="20" t="s">
        <v>875</v>
      </c>
      <c r="L75" s="9">
        <f t="shared" si="9"/>
        <v>0</v>
      </c>
      <c r="M75" s="9"/>
      <c r="N75" s="9"/>
      <c r="O75" s="9">
        <f t="shared" si="10"/>
        <v>8820000</v>
      </c>
      <c r="P75" s="9">
        <v>8820000</v>
      </c>
      <c r="Q75" s="9"/>
      <c r="R75" s="9">
        <f t="shared" si="11"/>
        <v>0</v>
      </c>
      <c r="S75" s="9"/>
      <c r="T75" s="9"/>
      <c r="U75" s="9">
        <f t="shared" si="12"/>
        <v>0</v>
      </c>
      <c r="V75" s="9"/>
      <c r="W75" s="9"/>
      <c r="X75" s="9">
        <f t="shared" si="13"/>
        <v>0</v>
      </c>
      <c r="Y75" s="9"/>
      <c r="Z75" s="9"/>
      <c r="AA75" s="10">
        <f t="shared" si="14"/>
        <v>0</v>
      </c>
      <c r="AB75" s="11">
        <v>45789</v>
      </c>
    </row>
    <row r="76" spans="1:28" ht="15.75" hidden="1" x14ac:dyDescent="0.25">
      <c r="A76" s="39">
        <v>45721</v>
      </c>
      <c r="B76" s="33" t="s">
        <v>92</v>
      </c>
      <c r="C76" s="33">
        <v>2250000</v>
      </c>
      <c r="D76" s="33" t="s">
        <v>223</v>
      </c>
      <c r="E76" s="33" t="s">
        <v>91</v>
      </c>
      <c r="F76" s="33">
        <v>500</v>
      </c>
      <c r="G76" s="33" t="s">
        <v>29</v>
      </c>
      <c r="H76" s="33"/>
      <c r="I76" s="20">
        <f t="shared" si="8"/>
        <v>0</v>
      </c>
      <c r="J76" s="37" t="s">
        <v>240</v>
      </c>
      <c r="K76" s="20" t="s">
        <v>805</v>
      </c>
      <c r="L76" s="9">
        <f t="shared" si="9"/>
        <v>0</v>
      </c>
      <c r="M76" s="9"/>
      <c r="N76" s="9"/>
      <c r="O76" s="9">
        <f t="shared" si="10"/>
        <v>2250000</v>
      </c>
      <c r="P76" s="9">
        <v>2250000</v>
      </c>
      <c r="Q76" s="9"/>
      <c r="R76" s="9">
        <f t="shared" si="11"/>
        <v>0</v>
      </c>
      <c r="S76" s="9"/>
      <c r="T76" s="9"/>
      <c r="U76" s="9">
        <f t="shared" si="12"/>
        <v>0</v>
      </c>
      <c r="V76" s="9"/>
      <c r="W76" s="9"/>
      <c r="X76" s="9">
        <f t="shared" si="13"/>
        <v>0</v>
      </c>
      <c r="Y76" s="9"/>
      <c r="Z76" s="9"/>
      <c r="AA76" s="10">
        <f t="shared" si="14"/>
        <v>0</v>
      </c>
      <c r="AB76" s="11">
        <v>45792</v>
      </c>
    </row>
    <row r="77" spans="1:28" ht="15.75" hidden="1" x14ac:dyDescent="0.25">
      <c r="A77" s="39">
        <v>45721</v>
      </c>
      <c r="B77" s="33" t="s">
        <v>92</v>
      </c>
      <c r="C77" s="33">
        <v>752500</v>
      </c>
      <c r="D77" s="33" t="s">
        <v>223</v>
      </c>
      <c r="E77" s="33" t="s">
        <v>263</v>
      </c>
      <c r="F77" s="33">
        <v>500</v>
      </c>
      <c r="G77" s="33" t="s">
        <v>29</v>
      </c>
      <c r="H77" s="33"/>
      <c r="I77" s="20">
        <f t="shared" si="8"/>
        <v>0</v>
      </c>
      <c r="J77" s="37" t="s">
        <v>240</v>
      </c>
      <c r="K77" s="20" t="s">
        <v>805</v>
      </c>
      <c r="L77" s="9">
        <f t="shared" si="9"/>
        <v>0</v>
      </c>
      <c r="M77" s="9"/>
      <c r="N77" s="9"/>
      <c r="O77" s="9">
        <f t="shared" si="10"/>
        <v>752500</v>
      </c>
      <c r="P77" s="9">
        <v>752500</v>
      </c>
      <c r="Q77" s="9"/>
      <c r="R77" s="9">
        <f t="shared" si="11"/>
        <v>0</v>
      </c>
      <c r="S77" s="9"/>
      <c r="T77" s="9"/>
      <c r="U77" s="9">
        <f t="shared" si="12"/>
        <v>0</v>
      </c>
      <c r="V77" s="9"/>
      <c r="W77" s="9"/>
      <c r="X77" s="9">
        <f t="shared" si="13"/>
        <v>0</v>
      </c>
      <c r="Y77" s="9"/>
      <c r="Z77" s="9"/>
      <c r="AA77" s="10">
        <f t="shared" si="14"/>
        <v>0</v>
      </c>
      <c r="AB77" s="11">
        <v>45792</v>
      </c>
    </row>
    <row r="78" spans="1:28" ht="15.75" hidden="1" x14ac:dyDescent="0.25">
      <c r="A78" s="39">
        <v>45721</v>
      </c>
      <c r="B78" s="33" t="s">
        <v>92</v>
      </c>
      <c r="C78" s="33">
        <v>280000</v>
      </c>
      <c r="D78" s="33" t="s">
        <v>223</v>
      </c>
      <c r="E78" s="33" t="s">
        <v>270</v>
      </c>
      <c r="F78" s="33">
        <v>250</v>
      </c>
      <c r="G78" s="33" t="s">
        <v>29</v>
      </c>
      <c r="H78" s="33"/>
      <c r="I78" s="20">
        <f t="shared" si="8"/>
        <v>0</v>
      </c>
      <c r="J78" s="37" t="s">
        <v>240</v>
      </c>
      <c r="K78" s="20" t="s">
        <v>805</v>
      </c>
      <c r="L78" s="9">
        <f t="shared" si="9"/>
        <v>0</v>
      </c>
      <c r="M78" s="9"/>
      <c r="N78" s="9"/>
      <c r="O78" s="9">
        <f t="shared" si="10"/>
        <v>280000</v>
      </c>
      <c r="P78" s="9">
        <v>280000</v>
      </c>
      <c r="Q78" s="9"/>
      <c r="R78" s="9">
        <f t="shared" si="11"/>
        <v>0</v>
      </c>
      <c r="S78" s="9"/>
      <c r="T78" s="9"/>
      <c r="U78" s="9">
        <f t="shared" si="12"/>
        <v>0</v>
      </c>
      <c r="V78" s="9"/>
      <c r="W78" s="9"/>
      <c r="X78" s="9">
        <f t="shared" si="13"/>
        <v>0</v>
      </c>
      <c r="Y78" s="9"/>
      <c r="Z78" s="9"/>
      <c r="AA78" s="10">
        <f t="shared" si="14"/>
        <v>0</v>
      </c>
      <c r="AB78" s="11">
        <v>45792</v>
      </c>
    </row>
    <row r="79" spans="1:28" ht="15.75" hidden="1" x14ac:dyDescent="0.25">
      <c r="A79" s="32"/>
      <c r="B79" s="33" t="s">
        <v>53</v>
      </c>
      <c r="C79" s="33">
        <v>-566000</v>
      </c>
      <c r="D79" s="33"/>
      <c r="E79" s="33"/>
      <c r="F79" s="33"/>
      <c r="G79" s="33"/>
      <c r="H79" s="33"/>
      <c r="I79" s="20">
        <f t="shared" si="8"/>
        <v>0</v>
      </c>
      <c r="J79" s="37" t="s">
        <v>34</v>
      </c>
      <c r="K79" s="20" t="s">
        <v>321</v>
      </c>
      <c r="L79" s="9">
        <f t="shared" si="9"/>
        <v>0</v>
      </c>
      <c r="M79" s="9"/>
      <c r="N79" s="9"/>
      <c r="O79" s="9">
        <f t="shared" si="10"/>
        <v>0</v>
      </c>
      <c r="P79" s="9"/>
      <c r="Q79" s="9"/>
      <c r="R79" s="9">
        <f t="shared" si="11"/>
        <v>0</v>
      </c>
      <c r="S79" s="9"/>
      <c r="T79" s="9"/>
      <c r="U79" s="9">
        <f t="shared" si="12"/>
        <v>0</v>
      </c>
      <c r="V79" s="9"/>
      <c r="W79" s="9"/>
      <c r="X79" s="9">
        <f t="shared" si="13"/>
        <v>0</v>
      </c>
      <c r="Y79" s="9"/>
      <c r="Z79" s="9"/>
      <c r="AA79" s="10">
        <f t="shared" si="14"/>
        <v>-566000</v>
      </c>
      <c r="AB79" s="11">
        <v>45721</v>
      </c>
    </row>
    <row r="80" spans="1:28" ht="15.75" hidden="1" x14ac:dyDescent="0.25">
      <c r="A80" s="39">
        <v>45722</v>
      </c>
      <c r="B80" s="33" t="s">
        <v>92</v>
      </c>
      <c r="C80" s="33">
        <v>2250000</v>
      </c>
      <c r="D80" s="33" t="s">
        <v>31</v>
      </c>
      <c r="E80" s="33" t="s">
        <v>91</v>
      </c>
      <c r="F80" s="33">
        <v>500</v>
      </c>
      <c r="G80" s="33" t="s">
        <v>29</v>
      </c>
      <c r="H80" s="33"/>
      <c r="I80" s="20">
        <f t="shared" si="8"/>
        <v>0</v>
      </c>
      <c r="J80" s="37" t="s">
        <v>240</v>
      </c>
      <c r="K80" s="20" t="s">
        <v>809</v>
      </c>
      <c r="L80" s="9">
        <f t="shared" si="9"/>
        <v>0</v>
      </c>
      <c r="M80" s="9"/>
      <c r="N80" s="9"/>
      <c r="O80" s="9">
        <f t="shared" si="10"/>
        <v>2250000</v>
      </c>
      <c r="P80" s="9">
        <v>2250000</v>
      </c>
      <c r="Q80" s="9"/>
      <c r="R80" s="9">
        <f t="shared" si="11"/>
        <v>0</v>
      </c>
      <c r="S80" s="9"/>
      <c r="T80" s="9"/>
      <c r="U80" s="9">
        <f t="shared" si="12"/>
        <v>0</v>
      </c>
      <c r="V80" s="9"/>
      <c r="W80" s="9"/>
      <c r="X80" s="9">
        <f t="shared" si="13"/>
        <v>0</v>
      </c>
      <c r="Y80" s="9"/>
      <c r="Z80" s="9"/>
      <c r="AA80" s="10">
        <f t="shared" si="14"/>
        <v>0</v>
      </c>
      <c r="AB80" s="11">
        <v>45792</v>
      </c>
    </row>
    <row r="81" spans="1:28" ht="15.75" hidden="1" x14ac:dyDescent="0.25">
      <c r="A81" s="39">
        <v>45726</v>
      </c>
      <c r="B81" s="33" t="s">
        <v>96</v>
      </c>
      <c r="C81" s="33">
        <v>8820000</v>
      </c>
      <c r="D81" s="33" t="s">
        <v>41</v>
      </c>
      <c r="E81" s="33" t="s">
        <v>190</v>
      </c>
      <c r="F81" s="33">
        <v>210</v>
      </c>
      <c r="G81" s="51" t="s">
        <v>51</v>
      </c>
      <c r="H81" s="33"/>
      <c r="I81" s="20">
        <f t="shared" si="8"/>
        <v>0</v>
      </c>
      <c r="J81" s="37" t="s">
        <v>240</v>
      </c>
      <c r="K81" s="20" t="s">
        <v>876</v>
      </c>
      <c r="L81" s="9">
        <f t="shared" si="9"/>
        <v>0</v>
      </c>
      <c r="M81" s="9"/>
      <c r="N81" s="9"/>
      <c r="O81" s="9">
        <f t="shared" si="10"/>
        <v>8820000</v>
      </c>
      <c r="P81" s="9">
        <v>8820000</v>
      </c>
      <c r="Q81" s="9"/>
      <c r="R81" s="9">
        <f t="shared" si="11"/>
        <v>0</v>
      </c>
      <c r="S81" s="9"/>
      <c r="T81" s="9"/>
      <c r="U81" s="9">
        <f t="shared" si="12"/>
        <v>0</v>
      </c>
      <c r="V81" s="9"/>
      <c r="W81" s="9"/>
      <c r="X81" s="9">
        <f t="shared" si="13"/>
        <v>0</v>
      </c>
      <c r="Y81" s="9"/>
      <c r="Z81" s="9"/>
      <c r="AA81" s="10">
        <f t="shared" si="14"/>
        <v>0</v>
      </c>
      <c r="AB81" s="11">
        <v>45789</v>
      </c>
    </row>
    <row r="82" spans="1:28" ht="15.75" hidden="1" x14ac:dyDescent="0.25">
      <c r="A82" s="39">
        <v>45726</v>
      </c>
      <c r="B82" s="33" t="s">
        <v>96</v>
      </c>
      <c r="C82" s="33">
        <v>3240000</v>
      </c>
      <c r="D82" s="33" t="s">
        <v>41</v>
      </c>
      <c r="E82" s="33" t="s">
        <v>426</v>
      </c>
      <c r="F82" s="33">
        <v>60</v>
      </c>
      <c r="G82" s="51" t="s">
        <v>51</v>
      </c>
      <c r="H82" s="33"/>
      <c r="I82" s="20">
        <f t="shared" si="8"/>
        <v>0</v>
      </c>
      <c r="J82" s="37" t="s">
        <v>240</v>
      </c>
      <c r="K82" s="20" t="s">
        <v>876</v>
      </c>
      <c r="L82" s="9">
        <f t="shared" si="9"/>
        <v>0</v>
      </c>
      <c r="M82" s="9"/>
      <c r="N82" s="9"/>
      <c r="O82" s="9">
        <f t="shared" si="10"/>
        <v>3240000</v>
      </c>
      <c r="P82" s="9">
        <v>3240000</v>
      </c>
      <c r="Q82" s="9"/>
      <c r="R82" s="9">
        <f t="shared" si="11"/>
        <v>0</v>
      </c>
      <c r="S82" s="9"/>
      <c r="T82" s="9"/>
      <c r="U82" s="9">
        <f t="shared" si="12"/>
        <v>0</v>
      </c>
      <c r="V82" s="9"/>
      <c r="W82" s="9"/>
      <c r="X82" s="9">
        <f t="shared" si="13"/>
        <v>0</v>
      </c>
      <c r="Y82" s="9"/>
      <c r="Z82" s="9"/>
      <c r="AA82" s="10">
        <f t="shared" si="14"/>
        <v>0</v>
      </c>
      <c r="AB82" s="11">
        <v>45789</v>
      </c>
    </row>
    <row r="83" spans="1:28" ht="15.75" hidden="1" x14ac:dyDescent="0.25">
      <c r="A83" s="32">
        <v>45726</v>
      </c>
      <c r="B83" s="33" t="s">
        <v>92</v>
      </c>
      <c r="C83" s="33">
        <v>2250000</v>
      </c>
      <c r="D83" s="33" t="s">
        <v>31</v>
      </c>
      <c r="E83" s="33" t="s">
        <v>91</v>
      </c>
      <c r="F83" s="33">
        <v>500</v>
      </c>
      <c r="G83" s="51" t="s">
        <v>29</v>
      </c>
      <c r="H83" s="33"/>
      <c r="I83" s="20">
        <f t="shared" si="8"/>
        <v>0</v>
      </c>
      <c r="J83" s="37" t="s">
        <v>240</v>
      </c>
      <c r="K83" s="20" t="s">
        <v>832</v>
      </c>
      <c r="L83" s="9">
        <f t="shared" si="9"/>
        <v>0</v>
      </c>
      <c r="M83" s="9"/>
      <c r="N83" s="9"/>
      <c r="O83" s="9">
        <f t="shared" si="10"/>
        <v>2250000</v>
      </c>
      <c r="P83" s="9">
        <v>2250000</v>
      </c>
      <c r="Q83" s="9"/>
      <c r="R83" s="9">
        <f t="shared" si="11"/>
        <v>0</v>
      </c>
      <c r="S83" s="9"/>
      <c r="T83" s="9"/>
      <c r="U83" s="9">
        <f t="shared" si="12"/>
        <v>0</v>
      </c>
      <c r="V83" s="9"/>
      <c r="W83" s="9"/>
      <c r="X83" s="9">
        <f t="shared" si="13"/>
        <v>0</v>
      </c>
      <c r="Y83" s="9"/>
      <c r="Z83" s="9"/>
      <c r="AA83" s="10">
        <f t="shared" si="14"/>
        <v>0</v>
      </c>
      <c r="AB83" s="11">
        <v>45792</v>
      </c>
    </row>
    <row r="84" spans="1:28" ht="15.75" hidden="1" x14ac:dyDescent="0.25">
      <c r="A84" s="39">
        <v>45726</v>
      </c>
      <c r="B84" s="33" t="s">
        <v>92</v>
      </c>
      <c r="C84" s="33">
        <v>1069500</v>
      </c>
      <c r="D84" s="33" t="s">
        <v>31</v>
      </c>
      <c r="E84" s="33" t="s">
        <v>439</v>
      </c>
      <c r="F84" s="33">
        <v>0.93</v>
      </c>
      <c r="G84" s="51" t="s">
        <v>178</v>
      </c>
      <c r="H84" s="33"/>
      <c r="I84" s="20">
        <f t="shared" si="8"/>
        <v>0</v>
      </c>
      <c r="J84" s="37" t="s">
        <v>240</v>
      </c>
      <c r="K84" s="20" t="s">
        <v>832</v>
      </c>
      <c r="L84" s="9">
        <f t="shared" si="9"/>
        <v>0</v>
      </c>
      <c r="M84" s="9"/>
      <c r="N84" s="9"/>
      <c r="O84" s="9">
        <f t="shared" si="10"/>
        <v>1069500</v>
      </c>
      <c r="P84" s="9">
        <v>1069500</v>
      </c>
      <c r="Q84" s="9"/>
      <c r="R84" s="9">
        <f t="shared" si="11"/>
        <v>0</v>
      </c>
      <c r="S84" s="9"/>
      <c r="T84" s="9"/>
      <c r="U84" s="9">
        <f t="shared" si="12"/>
        <v>0</v>
      </c>
      <c r="V84" s="9"/>
      <c r="W84" s="9"/>
      <c r="X84" s="9">
        <f t="shared" si="13"/>
        <v>0</v>
      </c>
      <c r="Y84" s="9"/>
      <c r="Z84" s="9"/>
      <c r="AA84" s="10">
        <f t="shared" si="14"/>
        <v>0</v>
      </c>
      <c r="AB84" s="11">
        <v>45792</v>
      </c>
    </row>
    <row r="85" spans="1:28" ht="15.75" hidden="1" x14ac:dyDescent="0.25">
      <c r="A85" s="39">
        <v>45727</v>
      </c>
      <c r="B85" s="33" t="s">
        <v>182</v>
      </c>
      <c r="C85" s="33">
        <v>-4400000</v>
      </c>
      <c r="D85" s="33" t="s">
        <v>41</v>
      </c>
      <c r="E85" s="33" t="s">
        <v>183</v>
      </c>
      <c r="F85" s="33">
        <v>4</v>
      </c>
      <c r="G85" s="33" t="s">
        <v>25</v>
      </c>
      <c r="H85" s="33"/>
      <c r="I85" s="20">
        <f t="shared" si="8"/>
        <v>0</v>
      </c>
      <c r="J85" s="14" t="s">
        <v>34</v>
      </c>
      <c r="K85" s="20"/>
      <c r="L85" s="9">
        <f t="shared" si="9"/>
        <v>0</v>
      </c>
      <c r="M85" s="9"/>
      <c r="N85" s="9"/>
      <c r="O85" s="9">
        <f t="shared" si="10"/>
        <v>0</v>
      </c>
      <c r="P85" s="9"/>
      <c r="Q85" s="9"/>
      <c r="R85" s="9">
        <f t="shared" si="11"/>
        <v>0</v>
      </c>
      <c r="S85" s="9"/>
      <c r="T85" s="9"/>
      <c r="U85" s="9">
        <f t="shared" si="12"/>
        <v>0</v>
      </c>
      <c r="V85" s="9"/>
      <c r="W85" s="9"/>
      <c r="X85" s="9">
        <f t="shared" si="13"/>
        <v>0</v>
      </c>
      <c r="Y85" s="9"/>
      <c r="Z85" s="9"/>
      <c r="AA85" s="10">
        <f t="shared" si="14"/>
        <v>-4400000</v>
      </c>
      <c r="AB85" s="11">
        <v>45693</v>
      </c>
    </row>
    <row r="86" spans="1:28" ht="15.75" hidden="1" x14ac:dyDescent="0.25">
      <c r="A86" s="39">
        <v>45729</v>
      </c>
      <c r="B86" s="33" t="s">
        <v>141</v>
      </c>
      <c r="C86" s="33">
        <v>7126000</v>
      </c>
      <c r="D86" s="33" t="s">
        <v>31</v>
      </c>
      <c r="E86" s="33" t="s">
        <v>95</v>
      </c>
      <c r="F86" s="33">
        <v>5200</v>
      </c>
      <c r="G86" s="33" t="s">
        <v>29</v>
      </c>
      <c r="H86" s="33"/>
      <c r="I86" s="20">
        <f t="shared" si="8"/>
        <v>0</v>
      </c>
      <c r="J86" s="14" t="s">
        <v>240</v>
      </c>
      <c r="K86" s="20"/>
      <c r="L86" s="9">
        <f t="shared" si="9"/>
        <v>0</v>
      </c>
      <c r="M86" s="9"/>
      <c r="N86" s="9"/>
      <c r="O86" s="9">
        <f t="shared" si="10"/>
        <v>7126000</v>
      </c>
      <c r="P86" s="9">
        <v>7126000</v>
      </c>
      <c r="Q86" s="9"/>
      <c r="R86" s="9">
        <f t="shared" si="11"/>
        <v>0</v>
      </c>
      <c r="S86" s="9"/>
      <c r="T86" s="9"/>
      <c r="U86" s="9">
        <f t="shared" si="12"/>
        <v>0</v>
      </c>
      <c r="V86" s="9"/>
      <c r="W86" s="9"/>
      <c r="X86" s="9">
        <f t="shared" si="13"/>
        <v>0</v>
      </c>
      <c r="Y86" s="9"/>
      <c r="Z86" s="9"/>
      <c r="AA86" s="10">
        <f t="shared" si="14"/>
        <v>0</v>
      </c>
      <c r="AB86" s="11">
        <v>45785</v>
      </c>
    </row>
    <row r="87" spans="1:28" ht="15.75" hidden="1" x14ac:dyDescent="0.25">
      <c r="A87" s="39">
        <v>45729</v>
      </c>
      <c r="B87" s="33" t="s">
        <v>141</v>
      </c>
      <c r="C87" s="33">
        <v>4262900</v>
      </c>
      <c r="D87" s="33" t="s">
        <v>31</v>
      </c>
      <c r="E87" s="33" t="s">
        <v>98</v>
      </c>
      <c r="F87" s="33">
        <v>90.7</v>
      </c>
      <c r="G87" s="33" t="s">
        <v>51</v>
      </c>
      <c r="H87" s="33"/>
      <c r="I87" s="20">
        <f t="shared" si="8"/>
        <v>0</v>
      </c>
      <c r="J87" s="14" t="s">
        <v>240</v>
      </c>
      <c r="K87" s="20"/>
      <c r="L87" s="9">
        <f t="shared" si="9"/>
        <v>0</v>
      </c>
      <c r="M87" s="9"/>
      <c r="N87" s="9"/>
      <c r="O87" s="9">
        <f t="shared" si="10"/>
        <v>4262900</v>
      </c>
      <c r="P87" s="9">
        <v>4262900</v>
      </c>
      <c r="Q87" s="9"/>
      <c r="R87" s="9">
        <f t="shared" si="11"/>
        <v>0</v>
      </c>
      <c r="S87" s="9"/>
      <c r="T87" s="9"/>
      <c r="U87" s="9">
        <f t="shared" si="12"/>
        <v>0</v>
      </c>
      <c r="V87" s="9"/>
      <c r="W87" s="9"/>
      <c r="X87" s="9">
        <f t="shared" si="13"/>
        <v>0</v>
      </c>
      <c r="Y87" s="9"/>
      <c r="Z87" s="9"/>
      <c r="AA87" s="10">
        <f t="shared" si="14"/>
        <v>0</v>
      </c>
      <c r="AB87" s="11">
        <v>45785</v>
      </c>
    </row>
    <row r="88" spans="1:28" ht="15.75" hidden="1" x14ac:dyDescent="0.25">
      <c r="A88" s="39">
        <v>45729</v>
      </c>
      <c r="B88" s="33" t="s">
        <v>141</v>
      </c>
      <c r="C88" s="33">
        <v>2500000</v>
      </c>
      <c r="D88" s="33" t="s">
        <v>31</v>
      </c>
      <c r="E88" s="33" t="s">
        <v>123</v>
      </c>
      <c r="F88" s="33">
        <v>25</v>
      </c>
      <c r="G88" s="33" t="s">
        <v>51</v>
      </c>
      <c r="H88" s="33"/>
      <c r="I88" s="20">
        <f t="shared" si="8"/>
        <v>0</v>
      </c>
      <c r="J88" s="14" t="s">
        <v>240</v>
      </c>
      <c r="K88" s="20"/>
      <c r="L88" s="9">
        <f t="shared" si="9"/>
        <v>0</v>
      </c>
      <c r="M88" s="9"/>
      <c r="N88" s="9"/>
      <c r="O88" s="9">
        <f t="shared" si="10"/>
        <v>2500000</v>
      </c>
      <c r="P88" s="9">
        <v>2500000</v>
      </c>
      <c r="Q88" s="9"/>
      <c r="R88" s="9">
        <f t="shared" si="11"/>
        <v>0</v>
      </c>
      <c r="S88" s="9"/>
      <c r="T88" s="9"/>
      <c r="U88" s="9">
        <f t="shared" si="12"/>
        <v>0</v>
      </c>
      <c r="V88" s="9"/>
      <c r="W88" s="9"/>
      <c r="X88" s="9">
        <f t="shared" si="13"/>
        <v>0</v>
      </c>
      <c r="Y88" s="9"/>
      <c r="Z88" s="9"/>
      <c r="AA88" s="10">
        <f t="shared" si="14"/>
        <v>0</v>
      </c>
      <c r="AB88" s="11">
        <v>45785</v>
      </c>
    </row>
    <row r="89" spans="1:28" ht="15.75" hidden="1" x14ac:dyDescent="0.25">
      <c r="A89" s="39">
        <v>45729</v>
      </c>
      <c r="B89" s="33" t="s">
        <v>141</v>
      </c>
      <c r="C89" s="33">
        <v>4000000</v>
      </c>
      <c r="D89" s="33" t="s">
        <v>31</v>
      </c>
      <c r="E89" s="33" t="s">
        <v>156</v>
      </c>
      <c r="F89" s="33">
        <v>10</v>
      </c>
      <c r="G89" s="33" t="s">
        <v>23</v>
      </c>
      <c r="H89" s="33"/>
      <c r="I89" s="20">
        <f t="shared" si="8"/>
        <v>0</v>
      </c>
      <c r="J89" s="14" t="s">
        <v>240</v>
      </c>
      <c r="K89" s="20"/>
      <c r="L89" s="9">
        <f t="shared" si="9"/>
        <v>0</v>
      </c>
      <c r="M89" s="9"/>
      <c r="N89" s="9"/>
      <c r="O89" s="9">
        <f t="shared" si="10"/>
        <v>4000000</v>
      </c>
      <c r="P89" s="9">
        <v>4000000</v>
      </c>
      <c r="Q89" s="9"/>
      <c r="R89" s="9">
        <f t="shared" si="11"/>
        <v>0</v>
      </c>
      <c r="S89" s="9"/>
      <c r="T89" s="9"/>
      <c r="U89" s="9">
        <f t="shared" si="12"/>
        <v>0</v>
      </c>
      <c r="V89" s="9"/>
      <c r="W89" s="9"/>
      <c r="X89" s="9">
        <f t="shared" si="13"/>
        <v>0</v>
      </c>
      <c r="Y89" s="9"/>
      <c r="Z89" s="9"/>
      <c r="AA89" s="10">
        <f t="shared" si="14"/>
        <v>0</v>
      </c>
      <c r="AB89" s="11">
        <v>45785</v>
      </c>
    </row>
    <row r="90" spans="1:28" ht="15.75" x14ac:dyDescent="0.25">
      <c r="A90" s="39">
        <v>45730</v>
      </c>
      <c r="B90" s="33" t="s">
        <v>329</v>
      </c>
      <c r="C90" s="33">
        <v>11500000</v>
      </c>
      <c r="D90" s="33" t="s">
        <v>31</v>
      </c>
      <c r="E90" s="33" t="s">
        <v>205</v>
      </c>
      <c r="F90" s="33">
        <v>100</v>
      </c>
      <c r="G90" s="33" t="s">
        <v>51</v>
      </c>
      <c r="H90" s="33"/>
      <c r="I90" s="20">
        <f t="shared" si="8"/>
        <v>0</v>
      </c>
      <c r="J90" s="37" t="s">
        <v>240</v>
      </c>
      <c r="K90" s="20"/>
      <c r="L90" s="9">
        <f t="shared" si="9"/>
        <v>0</v>
      </c>
      <c r="M90" s="9"/>
      <c r="N90" s="9"/>
      <c r="O90" s="9">
        <f t="shared" si="10"/>
        <v>11500000</v>
      </c>
      <c r="P90" s="9">
        <v>11500000</v>
      </c>
      <c r="Q90" s="9"/>
      <c r="R90" s="9">
        <f t="shared" si="11"/>
        <v>0</v>
      </c>
      <c r="S90" s="9"/>
      <c r="T90" s="9"/>
      <c r="U90" s="9">
        <f t="shared" si="12"/>
        <v>0</v>
      </c>
      <c r="V90" s="9"/>
      <c r="W90" s="9"/>
      <c r="X90" s="9">
        <f t="shared" si="13"/>
        <v>0</v>
      </c>
      <c r="Y90" s="9"/>
      <c r="Z90" s="9"/>
      <c r="AA90" s="10">
        <f t="shared" si="14"/>
        <v>0</v>
      </c>
      <c r="AB90" s="11">
        <v>45783</v>
      </c>
    </row>
    <row r="91" spans="1:28" ht="15.75" hidden="1" x14ac:dyDescent="0.25">
      <c r="A91" s="39">
        <v>45731</v>
      </c>
      <c r="B91" s="33" t="s">
        <v>191</v>
      </c>
      <c r="C91" s="33">
        <v>230000</v>
      </c>
      <c r="D91" s="33" t="s">
        <v>31</v>
      </c>
      <c r="E91" s="33" t="s">
        <v>102</v>
      </c>
      <c r="F91" s="33">
        <v>12</v>
      </c>
      <c r="G91" s="33" t="s">
        <v>74</v>
      </c>
      <c r="H91" s="33"/>
      <c r="I91" s="20">
        <f t="shared" si="8"/>
        <v>0</v>
      </c>
      <c r="J91" s="14" t="s">
        <v>241</v>
      </c>
      <c r="K91" s="20"/>
      <c r="L91" s="9">
        <f t="shared" si="9"/>
        <v>230000</v>
      </c>
      <c r="M91" s="9">
        <v>230000</v>
      </c>
      <c r="N91" s="9"/>
      <c r="O91" s="9">
        <f t="shared" si="10"/>
        <v>0</v>
      </c>
      <c r="P91" s="9"/>
      <c r="Q91" s="9"/>
      <c r="R91" s="9">
        <f t="shared" si="11"/>
        <v>0</v>
      </c>
      <c r="S91" s="9"/>
      <c r="T91" s="9"/>
      <c r="U91" s="9">
        <f t="shared" si="12"/>
        <v>0</v>
      </c>
      <c r="V91" s="9"/>
      <c r="W91" s="9"/>
      <c r="X91" s="9">
        <f t="shared" si="13"/>
        <v>0</v>
      </c>
      <c r="Y91" s="9"/>
      <c r="Z91" s="9"/>
      <c r="AA91" s="10">
        <f t="shared" si="14"/>
        <v>0</v>
      </c>
      <c r="AB91" s="11">
        <v>45779</v>
      </c>
    </row>
    <row r="92" spans="1:28" ht="15.75" hidden="1" x14ac:dyDescent="0.25">
      <c r="A92" s="32">
        <v>45733</v>
      </c>
      <c r="B92" s="33" t="s">
        <v>191</v>
      </c>
      <c r="C92" s="33">
        <v>3125000</v>
      </c>
      <c r="D92" s="33" t="s">
        <v>31</v>
      </c>
      <c r="E92" s="33" t="s">
        <v>86</v>
      </c>
      <c r="F92" s="33">
        <v>25</v>
      </c>
      <c r="G92" s="33" t="s">
        <v>51</v>
      </c>
      <c r="H92" s="33"/>
      <c r="I92" s="20">
        <f t="shared" si="8"/>
        <v>0</v>
      </c>
      <c r="J92" s="14" t="s">
        <v>241</v>
      </c>
      <c r="K92" s="20"/>
      <c r="L92" s="9">
        <f t="shared" si="9"/>
        <v>3125000</v>
      </c>
      <c r="M92" s="9">
        <v>3125000</v>
      </c>
      <c r="N92" s="9"/>
      <c r="O92" s="9">
        <f t="shared" si="10"/>
        <v>0</v>
      </c>
      <c r="P92" s="9"/>
      <c r="Q92" s="9"/>
      <c r="R92" s="9">
        <f t="shared" si="11"/>
        <v>0</v>
      </c>
      <c r="S92" s="9"/>
      <c r="T92" s="9"/>
      <c r="U92" s="9">
        <f t="shared" si="12"/>
        <v>0</v>
      </c>
      <c r="V92" s="9"/>
      <c r="W92" s="9"/>
      <c r="X92" s="9">
        <f t="shared" si="13"/>
        <v>0</v>
      </c>
      <c r="Y92" s="9"/>
      <c r="Z92" s="9"/>
      <c r="AA92" s="10">
        <f t="shared" si="14"/>
        <v>0</v>
      </c>
      <c r="AB92" s="11">
        <v>45779</v>
      </c>
    </row>
    <row r="93" spans="1:28" ht="15.75" hidden="1" x14ac:dyDescent="0.25">
      <c r="A93" s="39">
        <v>45734</v>
      </c>
      <c r="B93" s="33" t="s">
        <v>959</v>
      </c>
      <c r="C93" s="33">
        <v>17095000</v>
      </c>
      <c r="D93" s="33" t="s">
        <v>41</v>
      </c>
      <c r="E93" s="33" t="s">
        <v>213</v>
      </c>
      <c r="F93" s="33">
        <v>6500</v>
      </c>
      <c r="G93" s="33" t="s">
        <v>29</v>
      </c>
      <c r="H93" s="33"/>
      <c r="I93" s="20">
        <f t="shared" si="8"/>
        <v>0</v>
      </c>
      <c r="J93" s="37" t="s">
        <v>241</v>
      </c>
      <c r="K93" s="20"/>
      <c r="L93" s="9">
        <f t="shared" si="9"/>
        <v>0</v>
      </c>
      <c r="M93" s="9"/>
      <c r="N93" s="9"/>
      <c r="O93" s="9">
        <f t="shared" si="10"/>
        <v>0</v>
      </c>
      <c r="P93" s="9"/>
      <c r="Q93" s="9"/>
      <c r="R93" s="9">
        <f t="shared" si="11"/>
        <v>0</v>
      </c>
      <c r="S93" s="9"/>
      <c r="T93" s="9"/>
      <c r="U93" s="9">
        <f t="shared" si="12"/>
        <v>17095000</v>
      </c>
      <c r="V93" s="9">
        <v>17095000</v>
      </c>
      <c r="W93" s="9"/>
      <c r="X93" s="9">
        <f t="shared" si="13"/>
        <v>0</v>
      </c>
      <c r="Y93" s="9"/>
      <c r="Z93" s="9"/>
      <c r="AA93" s="10">
        <f t="shared" si="14"/>
        <v>0</v>
      </c>
      <c r="AB93" s="11">
        <v>45793</v>
      </c>
    </row>
    <row r="94" spans="1:28" ht="15.75" hidden="1" x14ac:dyDescent="0.25">
      <c r="A94" s="39">
        <v>45734</v>
      </c>
      <c r="B94" s="33" t="s">
        <v>959</v>
      </c>
      <c r="C94" s="33">
        <v>8704000</v>
      </c>
      <c r="D94" s="33" t="s">
        <v>41</v>
      </c>
      <c r="E94" s="33" t="s">
        <v>646</v>
      </c>
      <c r="F94" s="33">
        <v>3200</v>
      </c>
      <c r="G94" s="33" t="s">
        <v>29</v>
      </c>
      <c r="H94" s="33"/>
      <c r="I94" s="20">
        <f t="shared" si="8"/>
        <v>0</v>
      </c>
      <c r="J94" s="37" t="s">
        <v>241</v>
      </c>
      <c r="K94" s="20"/>
      <c r="L94" s="9">
        <f t="shared" si="9"/>
        <v>0</v>
      </c>
      <c r="M94" s="9"/>
      <c r="N94" s="9"/>
      <c r="O94" s="9">
        <f t="shared" si="10"/>
        <v>0</v>
      </c>
      <c r="P94" s="9"/>
      <c r="Q94" s="9"/>
      <c r="R94" s="9">
        <f t="shared" si="11"/>
        <v>0</v>
      </c>
      <c r="S94" s="9"/>
      <c r="T94" s="9"/>
      <c r="U94" s="9">
        <f t="shared" si="12"/>
        <v>8704000</v>
      </c>
      <c r="V94" s="9">
        <v>8704000</v>
      </c>
      <c r="W94" s="9"/>
      <c r="X94" s="9">
        <f t="shared" si="13"/>
        <v>0</v>
      </c>
      <c r="Y94" s="9"/>
      <c r="Z94" s="9"/>
      <c r="AA94" s="10">
        <f t="shared" si="14"/>
        <v>0</v>
      </c>
      <c r="AB94" s="11">
        <v>45793</v>
      </c>
    </row>
    <row r="95" spans="1:28" ht="15.75" hidden="1" x14ac:dyDescent="0.25">
      <c r="A95" s="39">
        <v>45734</v>
      </c>
      <c r="B95" s="33" t="s">
        <v>959</v>
      </c>
      <c r="C95" s="33">
        <v>7995000</v>
      </c>
      <c r="D95" s="33" t="s">
        <v>41</v>
      </c>
      <c r="E95" s="33" t="s">
        <v>197</v>
      </c>
      <c r="F95" s="33">
        <v>3250</v>
      </c>
      <c r="G95" s="33" t="s">
        <v>29</v>
      </c>
      <c r="H95" s="33"/>
      <c r="I95" s="20">
        <f t="shared" si="8"/>
        <v>0</v>
      </c>
      <c r="J95" s="37" t="s">
        <v>241</v>
      </c>
      <c r="K95" s="20"/>
      <c r="L95" s="9">
        <f t="shared" si="9"/>
        <v>0</v>
      </c>
      <c r="M95" s="9"/>
      <c r="N95" s="9"/>
      <c r="O95" s="9">
        <f t="shared" si="10"/>
        <v>0</v>
      </c>
      <c r="P95" s="9"/>
      <c r="Q95" s="9"/>
      <c r="R95" s="9">
        <f t="shared" si="11"/>
        <v>0</v>
      </c>
      <c r="S95" s="9"/>
      <c r="T95" s="9"/>
      <c r="U95" s="9">
        <f t="shared" si="12"/>
        <v>7995000</v>
      </c>
      <c r="V95" s="9">
        <v>7995000</v>
      </c>
      <c r="W95" s="9"/>
      <c r="X95" s="9">
        <f t="shared" si="13"/>
        <v>0</v>
      </c>
      <c r="Y95" s="9"/>
      <c r="Z95" s="9"/>
      <c r="AA95" s="10">
        <f t="shared" si="14"/>
        <v>0</v>
      </c>
      <c r="AB95" s="11">
        <v>45793</v>
      </c>
    </row>
    <row r="96" spans="1:28" ht="15.75" hidden="1" x14ac:dyDescent="0.25">
      <c r="A96" s="39">
        <v>45734</v>
      </c>
      <c r="B96" s="33" t="s">
        <v>959</v>
      </c>
      <c r="C96" s="33">
        <v>2520000</v>
      </c>
      <c r="D96" s="33" t="s">
        <v>41</v>
      </c>
      <c r="E96" s="33" t="s">
        <v>270</v>
      </c>
      <c r="F96" s="33">
        <v>2250</v>
      </c>
      <c r="G96" s="33" t="s">
        <v>29</v>
      </c>
      <c r="H96" s="33"/>
      <c r="I96" s="20">
        <f t="shared" si="8"/>
        <v>0</v>
      </c>
      <c r="J96" s="34" t="s">
        <v>26</v>
      </c>
      <c r="K96" s="20"/>
      <c r="L96" s="9">
        <f t="shared" si="9"/>
        <v>0</v>
      </c>
      <c r="M96" s="9"/>
      <c r="N96" s="9"/>
      <c r="O96" s="9">
        <f t="shared" si="10"/>
        <v>0</v>
      </c>
      <c r="P96" s="9"/>
      <c r="Q96" s="9"/>
      <c r="R96" s="9">
        <f t="shared" si="11"/>
        <v>0</v>
      </c>
      <c r="S96" s="9"/>
      <c r="T96" s="9"/>
      <c r="U96" s="9">
        <f t="shared" si="12"/>
        <v>0</v>
      </c>
      <c r="V96" s="9"/>
      <c r="W96" s="9"/>
      <c r="X96" s="9">
        <f t="shared" si="13"/>
        <v>0</v>
      </c>
      <c r="Y96" s="9"/>
      <c r="Z96" s="9"/>
      <c r="AA96" s="10">
        <f t="shared" si="14"/>
        <v>2520000</v>
      </c>
      <c r="AB96" s="11"/>
    </row>
    <row r="97" spans="1:28" ht="15.75" hidden="1" x14ac:dyDescent="0.25">
      <c r="A97" s="39">
        <v>45735</v>
      </c>
      <c r="B97" s="33" t="s">
        <v>126</v>
      </c>
      <c r="C97" s="35">
        <v>15116000</v>
      </c>
      <c r="D97" s="33" t="s">
        <v>31</v>
      </c>
      <c r="E97" s="35" t="s">
        <v>117</v>
      </c>
      <c r="F97" s="35">
        <v>145</v>
      </c>
      <c r="G97" s="35" t="s">
        <v>51</v>
      </c>
      <c r="H97" s="35"/>
      <c r="I97" s="20">
        <f t="shared" si="8"/>
        <v>0</v>
      </c>
      <c r="J97" s="37" t="s">
        <v>240</v>
      </c>
      <c r="K97" s="20"/>
      <c r="L97" s="9">
        <f t="shared" si="9"/>
        <v>0</v>
      </c>
      <c r="M97" s="9"/>
      <c r="N97" s="9"/>
      <c r="O97" s="9">
        <f t="shared" si="10"/>
        <v>15116000</v>
      </c>
      <c r="P97" s="9">
        <v>15116000</v>
      </c>
      <c r="Q97" s="9"/>
      <c r="R97" s="9">
        <f t="shared" si="11"/>
        <v>0</v>
      </c>
      <c r="S97" s="9"/>
      <c r="T97" s="9"/>
      <c r="U97" s="9">
        <f t="shared" si="12"/>
        <v>0</v>
      </c>
      <c r="V97" s="9"/>
      <c r="W97" s="9"/>
      <c r="X97" s="9">
        <f t="shared" si="13"/>
        <v>0</v>
      </c>
      <c r="Y97" s="9"/>
      <c r="Z97" s="9"/>
      <c r="AA97" s="10">
        <f t="shared" si="14"/>
        <v>0</v>
      </c>
      <c r="AB97" s="11">
        <v>45797</v>
      </c>
    </row>
    <row r="98" spans="1:28" ht="15.75" hidden="1" x14ac:dyDescent="0.25">
      <c r="A98" s="39">
        <v>45735</v>
      </c>
      <c r="B98" s="33" t="s">
        <v>126</v>
      </c>
      <c r="C98" s="33">
        <v>750000</v>
      </c>
      <c r="D98" s="33" t="s">
        <v>31</v>
      </c>
      <c r="E98" s="33" t="s">
        <v>123</v>
      </c>
      <c r="F98" s="33">
        <v>7.5</v>
      </c>
      <c r="G98" s="35" t="s">
        <v>51</v>
      </c>
      <c r="H98" s="33"/>
      <c r="I98" s="20">
        <f t="shared" si="8"/>
        <v>0</v>
      </c>
      <c r="J98" s="37" t="s">
        <v>34</v>
      </c>
      <c r="K98" s="20"/>
      <c r="L98" s="9">
        <f t="shared" si="9"/>
        <v>0</v>
      </c>
      <c r="M98" s="9"/>
      <c r="N98" s="9"/>
      <c r="O98" s="9">
        <f t="shared" si="10"/>
        <v>2309000</v>
      </c>
      <c r="P98" s="9">
        <v>2309000</v>
      </c>
      <c r="Q98" s="9"/>
      <c r="R98" s="9">
        <f t="shared" si="11"/>
        <v>0</v>
      </c>
      <c r="S98" s="9"/>
      <c r="T98" s="9"/>
      <c r="U98" s="9">
        <f t="shared" si="12"/>
        <v>0</v>
      </c>
      <c r="V98" s="9"/>
      <c r="W98" s="9"/>
      <c r="X98" s="9">
        <f t="shared" si="13"/>
        <v>0</v>
      </c>
      <c r="Y98" s="9"/>
      <c r="Z98" s="9"/>
      <c r="AA98" s="10">
        <f t="shared" si="14"/>
        <v>-1559000</v>
      </c>
      <c r="AB98" s="11">
        <v>45797</v>
      </c>
    </row>
    <row r="99" spans="1:28" ht="15.75" hidden="1" x14ac:dyDescent="0.25">
      <c r="A99" s="39">
        <v>45735</v>
      </c>
      <c r="B99" s="33" t="s">
        <v>191</v>
      </c>
      <c r="C99" s="33">
        <v>3500000</v>
      </c>
      <c r="D99" s="33" t="s">
        <v>31</v>
      </c>
      <c r="E99" s="33" t="s">
        <v>110</v>
      </c>
      <c r="F99" s="33">
        <v>2000</v>
      </c>
      <c r="G99" s="33" t="s">
        <v>29</v>
      </c>
      <c r="H99" s="33"/>
      <c r="I99" s="20">
        <f t="shared" si="8"/>
        <v>0</v>
      </c>
      <c r="J99" s="14" t="s">
        <v>241</v>
      </c>
      <c r="K99" s="20"/>
      <c r="L99" s="9">
        <f t="shared" si="9"/>
        <v>3500000</v>
      </c>
      <c r="M99" s="9">
        <v>645000</v>
      </c>
      <c r="N99" s="9">
        <f>1625000+1230000</f>
        <v>2855000</v>
      </c>
      <c r="O99" s="9">
        <f t="shared" si="10"/>
        <v>0</v>
      </c>
      <c r="P99" s="9"/>
      <c r="Q99" s="9"/>
      <c r="R99" s="9">
        <f t="shared" si="11"/>
        <v>0</v>
      </c>
      <c r="S99" s="9"/>
      <c r="T99" s="9"/>
      <c r="U99" s="9">
        <f t="shared" si="12"/>
        <v>0</v>
      </c>
      <c r="V99" s="9"/>
      <c r="W99" s="9"/>
      <c r="X99" s="9">
        <f t="shared" si="13"/>
        <v>0</v>
      </c>
      <c r="Y99" s="9"/>
      <c r="Z99" s="9"/>
      <c r="AA99" s="10">
        <f t="shared" si="14"/>
        <v>0</v>
      </c>
      <c r="AB99" s="11">
        <v>45779</v>
      </c>
    </row>
    <row r="100" spans="1:28" ht="15.75" hidden="1" x14ac:dyDescent="0.25">
      <c r="A100" s="39">
        <v>45735</v>
      </c>
      <c r="B100" s="33" t="s">
        <v>151</v>
      </c>
      <c r="C100" s="33">
        <v>1081000</v>
      </c>
      <c r="D100" s="33" t="s">
        <v>31</v>
      </c>
      <c r="E100" s="33" t="s">
        <v>136</v>
      </c>
      <c r="F100" s="33">
        <v>23.5</v>
      </c>
      <c r="G100" s="33" t="s">
        <v>51</v>
      </c>
      <c r="H100" s="33"/>
      <c r="I100" s="20">
        <f t="shared" si="8"/>
        <v>0</v>
      </c>
      <c r="J100" s="37" t="s">
        <v>240</v>
      </c>
      <c r="K100" s="20"/>
      <c r="L100" s="9">
        <f t="shared" si="9"/>
        <v>0</v>
      </c>
      <c r="M100" s="9"/>
      <c r="N100" s="9"/>
      <c r="O100" s="9">
        <f t="shared" si="10"/>
        <v>1081000</v>
      </c>
      <c r="P100" s="9">
        <v>1081000</v>
      </c>
      <c r="Q100" s="9"/>
      <c r="R100" s="9">
        <f t="shared" si="11"/>
        <v>0</v>
      </c>
      <c r="S100" s="9"/>
      <c r="T100" s="9"/>
      <c r="U100" s="9">
        <f t="shared" si="12"/>
        <v>0</v>
      </c>
      <c r="V100" s="9"/>
      <c r="W100" s="9"/>
      <c r="X100" s="9">
        <f t="shared" si="13"/>
        <v>0</v>
      </c>
      <c r="Y100" s="9"/>
      <c r="Z100" s="9"/>
      <c r="AA100" s="10">
        <f t="shared" si="14"/>
        <v>0</v>
      </c>
      <c r="AB100" s="11">
        <v>45784</v>
      </c>
    </row>
    <row r="101" spans="1:28" ht="15.75" hidden="1" x14ac:dyDescent="0.25">
      <c r="A101" s="32">
        <v>45735</v>
      </c>
      <c r="B101" s="33" t="s">
        <v>151</v>
      </c>
      <c r="C101" s="33">
        <v>961399.99999999988</v>
      </c>
      <c r="D101" s="33" t="s">
        <v>31</v>
      </c>
      <c r="E101" s="33" t="s">
        <v>97</v>
      </c>
      <c r="F101" s="33">
        <v>20.9</v>
      </c>
      <c r="G101" s="33" t="s">
        <v>51</v>
      </c>
      <c r="H101" s="33"/>
      <c r="I101" s="20">
        <f t="shared" si="8"/>
        <v>0</v>
      </c>
      <c r="J101" s="37" t="s">
        <v>240</v>
      </c>
      <c r="K101" s="20"/>
      <c r="L101" s="9">
        <f t="shared" si="9"/>
        <v>0</v>
      </c>
      <c r="M101" s="9"/>
      <c r="N101" s="9"/>
      <c r="O101" s="9">
        <f t="shared" si="10"/>
        <v>961400</v>
      </c>
      <c r="P101" s="9">
        <v>961400</v>
      </c>
      <c r="Q101" s="9"/>
      <c r="R101" s="9">
        <f t="shared" si="11"/>
        <v>0</v>
      </c>
      <c r="S101" s="9"/>
      <c r="T101" s="9"/>
      <c r="U101" s="9">
        <f t="shared" si="12"/>
        <v>0</v>
      </c>
      <c r="V101" s="9"/>
      <c r="W101" s="9"/>
      <c r="X101" s="9">
        <f t="shared" si="13"/>
        <v>0</v>
      </c>
      <c r="Y101" s="9"/>
      <c r="Z101" s="9"/>
      <c r="AA101" s="10">
        <f t="shared" si="14"/>
        <v>-1.1641532182693481E-10</v>
      </c>
      <c r="AB101" s="11">
        <v>45784</v>
      </c>
    </row>
    <row r="102" spans="1:28" ht="15.75" hidden="1" x14ac:dyDescent="0.25">
      <c r="A102" s="39">
        <v>45735</v>
      </c>
      <c r="B102" s="33" t="s">
        <v>151</v>
      </c>
      <c r="C102" s="33">
        <v>676200</v>
      </c>
      <c r="D102" s="33" t="s">
        <v>31</v>
      </c>
      <c r="E102" s="33" t="s">
        <v>362</v>
      </c>
      <c r="F102" s="33">
        <v>14.7</v>
      </c>
      <c r="G102" s="33" t="s">
        <v>51</v>
      </c>
      <c r="H102" s="33"/>
      <c r="I102" s="20">
        <f t="shared" si="8"/>
        <v>0</v>
      </c>
      <c r="J102" s="37" t="s">
        <v>240</v>
      </c>
      <c r="K102" s="20"/>
      <c r="L102" s="9">
        <f t="shared" si="9"/>
        <v>0</v>
      </c>
      <c r="M102" s="9"/>
      <c r="N102" s="9"/>
      <c r="O102" s="9">
        <f t="shared" si="10"/>
        <v>676200</v>
      </c>
      <c r="P102" s="9">
        <v>676200</v>
      </c>
      <c r="Q102" s="9"/>
      <c r="R102" s="9">
        <f t="shared" si="11"/>
        <v>0</v>
      </c>
      <c r="S102" s="9"/>
      <c r="T102" s="9"/>
      <c r="U102" s="9">
        <f t="shared" si="12"/>
        <v>0</v>
      </c>
      <c r="V102" s="9"/>
      <c r="W102" s="9"/>
      <c r="X102" s="9">
        <f t="shared" si="13"/>
        <v>0</v>
      </c>
      <c r="Y102" s="9"/>
      <c r="Z102" s="9"/>
      <c r="AA102" s="10">
        <f t="shared" si="14"/>
        <v>0</v>
      </c>
      <c r="AB102" s="11">
        <v>45784</v>
      </c>
    </row>
    <row r="103" spans="1:28" ht="15.75" hidden="1" x14ac:dyDescent="0.25">
      <c r="A103" s="39">
        <v>45736</v>
      </c>
      <c r="B103" s="33" t="s">
        <v>44</v>
      </c>
      <c r="C103" s="33">
        <v>8550000</v>
      </c>
      <c r="D103" s="35" t="s">
        <v>31</v>
      </c>
      <c r="E103" s="33" t="s">
        <v>45</v>
      </c>
      <c r="F103" s="33">
        <v>175</v>
      </c>
      <c r="G103" s="33" t="s">
        <v>51</v>
      </c>
      <c r="H103" s="33"/>
      <c r="I103" s="20">
        <f t="shared" si="8"/>
        <v>0</v>
      </c>
      <c r="J103" s="37" t="s">
        <v>241</v>
      </c>
      <c r="K103" s="20"/>
      <c r="L103" s="9">
        <f t="shared" si="9"/>
        <v>0</v>
      </c>
      <c r="M103" s="9"/>
      <c r="N103" s="9"/>
      <c r="O103" s="9">
        <f t="shared" si="10"/>
        <v>0</v>
      </c>
      <c r="P103" s="9"/>
      <c r="Q103" s="9"/>
      <c r="R103" s="9">
        <f t="shared" si="11"/>
        <v>0</v>
      </c>
      <c r="S103" s="9"/>
      <c r="T103" s="9"/>
      <c r="U103" s="9">
        <f t="shared" si="12"/>
        <v>8550000</v>
      </c>
      <c r="V103" s="9">
        <v>8550000</v>
      </c>
      <c r="W103" s="9"/>
      <c r="X103" s="9">
        <f t="shared" si="13"/>
        <v>0</v>
      </c>
      <c r="Y103" s="9"/>
      <c r="Z103" s="9"/>
      <c r="AA103" s="10">
        <f t="shared" si="14"/>
        <v>0</v>
      </c>
      <c r="AB103" s="11">
        <v>45782</v>
      </c>
    </row>
    <row r="104" spans="1:28" ht="15.75" hidden="1" x14ac:dyDescent="0.25">
      <c r="A104" s="39">
        <v>45736</v>
      </c>
      <c r="B104" s="33" t="s">
        <v>96</v>
      </c>
      <c r="C104" s="33">
        <v>8820000</v>
      </c>
      <c r="D104" s="33" t="s">
        <v>41</v>
      </c>
      <c r="E104" s="33" t="s">
        <v>190</v>
      </c>
      <c r="F104" s="33">
        <v>210</v>
      </c>
      <c r="G104" s="33" t="s">
        <v>51</v>
      </c>
      <c r="H104" s="33"/>
      <c r="I104" s="20">
        <f t="shared" si="8"/>
        <v>0</v>
      </c>
      <c r="J104" s="37" t="s">
        <v>240</v>
      </c>
      <c r="K104" s="20" t="s">
        <v>877</v>
      </c>
      <c r="L104" s="9">
        <f t="shared" si="9"/>
        <v>0</v>
      </c>
      <c r="M104" s="9"/>
      <c r="N104" s="9"/>
      <c r="O104" s="9">
        <f t="shared" si="10"/>
        <v>8820000</v>
      </c>
      <c r="P104" s="9">
        <v>8820000</v>
      </c>
      <c r="Q104" s="9"/>
      <c r="R104" s="9">
        <f t="shared" si="11"/>
        <v>0</v>
      </c>
      <c r="S104" s="9"/>
      <c r="T104" s="9"/>
      <c r="U104" s="9">
        <f t="shared" si="12"/>
        <v>0</v>
      </c>
      <c r="V104" s="9"/>
      <c r="W104" s="9"/>
      <c r="X104" s="9">
        <f t="shared" si="13"/>
        <v>0</v>
      </c>
      <c r="Y104" s="9"/>
      <c r="Z104" s="9"/>
      <c r="AA104" s="10">
        <f t="shared" si="14"/>
        <v>0</v>
      </c>
      <c r="AB104" s="11">
        <v>45790</v>
      </c>
    </row>
    <row r="105" spans="1:28" ht="15.75" hidden="1" x14ac:dyDescent="0.25">
      <c r="A105" s="39">
        <v>45738</v>
      </c>
      <c r="B105" s="33" t="s">
        <v>305</v>
      </c>
      <c r="C105" s="33">
        <v>4356200</v>
      </c>
      <c r="D105" s="33" t="s">
        <v>31</v>
      </c>
      <c r="E105" s="33" t="s">
        <v>136</v>
      </c>
      <c r="F105" s="33">
        <v>94.7</v>
      </c>
      <c r="G105" s="33" t="s">
        <v>51</v>
      </c>
      <c r="H105" s="33"/>
      <c r="I105" s="20">
        <f t="shared" si="8"/>
        <v>0</v>
      </c>
      <c r="J105" s="37" t="s">
        <v>241</v>
      </c>
      <c r="K105" s="20"/>
      <c r="L105" s="9">
        <f t="shared" si="9"/>
        <v>4356200</v>
      </c>
      <c r="M105" s="9">
        <v>4356200</v>
      </c>
      <c r="N105" s="9"/>
      <c r="O105" s="9">
        <f t="shared" si="10"/>
        <v>0</v>
      </c>
      <c r="P105" s="9"/>
      <c r="Q105" s="9"/>
      <c r="R105" s="9">
        <f t="shared" si="11"/>
        <v>0</v>
      </c>
      <c r="S105" s="9"/>
      <c r="T105" s="9"/>
      <c r="U105" s="9">
        <f t="shared" si="12"/>
        <v>0</v>
      </c>
      <c r="V105" s="9"/>
      <c r="W105" s="9"/>
      <c r="X105" s="9">
        <f t="shared" si="13"/>
        <v>0</v>
      </c>
      <c r="Y105" s="9"/>
      <c r="Z105" s="9"/>
      <c r="AA105" s="10">
        <f t="shared" si="14"/>
        <v>0</v>
      </c>
      <c r="AB105" s="11">
        <v>45784</v>
      </c>
    </row>
    <row r="106" spans="1:28" ht="15.75" hidden="1" x14ac:dyDescent="0.25">
      <c r="A106" s="39">
        <v>45738</v>
      </c>
      <c r="B106" s="33" t="s">
        <v>305</v>
      </c>
      <c r="C106" s="33">
        <v>3125000</v>
      </c>
      <c r="D106" s="33" t="s">
        <v>31</v>
      </c>
      <c r="E106" s="33" t="s">
        <v>86</v>
      </c>
      <c r="F106" s="33">
        <v>25</v>
      </c>
      <c r="G106" s="33" t="s">
        <v>51</v>
      </c>
      <c r="H106" s="33"/>
      <c r="I106" s="20">
        <f t="shared" ref="I106:I133" si="15">F106*H106</f>
        <v>0</v>
      </c>
      <c r="J106" s="37" t="s">
        <v>241</v>
      </c>
      <c r="K106" s="20"/>
      <c r="L106" s="9">
        <f t="shared" ref="L106:L157" si="16">M106+N106</f>
        <v>3125000</v>
      </c>
      <c r="M106" s="9">
        <v>3125000</v>
      </c>
      <c r="N106" s="9"/>
      <c r="O106" s="9">
        <f t="shared" ref="O106:O157" si="17">P106+Q106</f>
        <v>0</v>
      </c>
      <c r="P106" s="9"/>
      <c r="Q106" s="9"/>
      <c r="R106" s="9">
        <f t="shared" ref="R106:R157" si="18">S106+T106</f>
        <v>0</v>
      </c>
      <c r="S106" s="9"/>
      <c r="T106" s="9"/>
      <c r="U106" s="9">
        <f t="shared" ref="U106:U157" si="19">V106+W106</f>
        <v>0</v>
      </c>
      <c r="V106" s="9"/>
      <c r="W106" s="9"/>
      <c r="X106" s="9">
        <f t="shared" ref="X106:X157" si="20">Y106+Z106</f>
        <v>0</v>
      </c>
      <c r="Y106" s="9"/>
      <c r="Z106" s="9"/>
      <c r="AA106" s="10">
        <f t="shared" si="14"/>
        <v>0</v>
      </c>
      <c r="AB106" s="11">
        <v>45784</v>
      </c>
    </row>
    <row r="107" spans="1:28" ht="15.75" hidden="1" x14ac:dyDescent="0.25">
      <c r="A107" s="32">
        <v>45738</v>
      </c>
      <c r="B107" s="33" t="s">
        <v>141</v>
      </c>
      <c r="C107" s="33">
        <v>1000000</v>
      </c>
      <c r="D107" s="33" t="s">
        <v>31</v>
      </c>
      <c r="E107" s="33" t="s">
        <v>130</v>
      </c>
      <c r="F107" s="33">
        <v>20</v>
      </c>
      <c r="G107" s="33" t="s">
        <v>51</v>
      </c>
      <c r="H107" s="33"/>
      <c r="I107" s="20">
        <f t="shared" si="15"/>
        <v>0</v>
      </c>
      <c r="J107" s="14" t="s">
        <v>240</v>
      </c>
      <c r="K107" s="20"/>
      <c r="L107" s="9">
        <f t="shared" si="16"/>
        <v>0</v>
      </c>
      <c r="M107" s="9"/>
      <c r="N107" s="9"/>
      <c r="O107" s="9">
        <f t="shared" si="17"/>
        <v>1000000</v>
      </c>
      <c r="P107" s="9">
        <v>1000000</v>
      </c>
      <c r="Q107" s="9"/>
      <c r="R107" s="9">
        <f t="shared" si="18"/>
        <v>0</v>
      </c>
      <c r="S107" s="9"/>
      <c r="T107" s="9"/>
      <c r="U107" s="9">
        <f t="shared" si="19"/>
        <v>0</v>
      </c>
      <c r="V107" s="9"/>
      <c r="W107" s="9"/>
      <c r="X107" s="9">
        <f t="shared" si="20"/>
        <v>0</v>
      </c>
      <c r="Y107" s="9"/>
      <c r="Z107" s="9"/>
      <c r="AA107" s="10">
        <f t="shared" si="14"/>
        <v>0</v>
      </c>
      <c r="AB107" s="11">
        <v>45785</v>
      </c>
    </row>
    <row r="108" spans="1:28" ht="15.75" hidden="1" x14ac:dyDescent="0.25">
      <c r="A108" s="32">
        <v>45738</v>
      </c>
      <c r="B108" s="33" t="s">
        <v>141</v>
      </c>
      <c r="C108" s="33">
        <v>780000</v>
      </c>
      <c r="D108" s="33" t="s">
        <v>31</v>
      </c>
      <c r="E108" s="33" t="s">
        <v>102</v>
      </c>
      <c r="F108" s="33">
        <v>12</v>
      </c>
      <c r="G108" s="33" t="s">
        <v>74</v>
      </c>
      <c r="H108" s="33"/>
      <c r="I108" s="20">
        <f t="shared" si="15"/>
        <v>0</v>
      </c>
      <c r="J108" s="14" t="s">
        <v>240</v>
      </c>
      <c r="K108" s="20"/>
      <c r="L108" s="9">
        <f t="shared" si="16"/>
        <v>0</v>
      </c>
      <c r="M108" s="9"/>
      <c r="N108" s="9"/>
      <c r="O108" s="9">
        <f t="shared" si="17"/>
        <v>780000</v>
      </c>
      <c r="P108" s="9">
        <v>780000</v>
      </c>
      <c r="Q108" s="9"/>
      <c r="R108" s="9">
        <f t="shared" si="18"/>
        <v>0</v>
      </c>
      <c r="S108" s="9"/>
      <c r="T108" s="9"/>
      <c r="U108" s="9">
        <f t="shared" si="19"/>
        <v>0</v>
      </c>
      <c r="V108" s="9"/>
      <c r="W108" s="9"/>
      <c r="X108" s="9">
        <f t="shared" si="20"/>
        <v>0</v>
      </c>
      <c r="Y108" s="9"/>
      <c r="Z108" s="9"/>
      <c r="AA108" s="10">
        <f t="shared" si="14"/>
        <v>0</v>
      </c>
      <c r="AB108" s="11">
        <v>45785</v>
      </c>
    </row>
    <row r="109" spans="1:28" ht="15.75" hidden="1" x14ac:dyDescent="0.25">
      <c r="A109" s="39">
        <v>45740</v>
      </c>
      <c r="B109" s="33" t="s">
        <v>141</v>
      </c>
      <c r="C109" s="33">
        <v>39520000</v>
      </c>
      <c r="D109" s="33" t="s">
        <v>31</v>
      </c>
      <c r="E109" s="33" t="s">
        <v>95</v>
      </c>
      <c r="F109" s="33">
        <v>10400</v>
      </c>
      <c r="G109" s="33" t="s">
        <v>29</v>
      </c>
      <c r="H109" s="33"/>
      <c r="I109" s="20">
        <f t="shared" si="15"/>
        <v>0</v>
      </c>
      <c r="J109" s="14" t="s">
        <v>240</v>
      </c>
      <c r="K109" s="20"/>
      <c r="L109" s="9">
        <f t="shared" si="16"/>
        <v>0</v>
      </c>
      <c r="M109" s="9"/>
      <c r="N109" s="9"/>
      <c r="O109" s="9">
        <f t="shared" si="17"/>
        <v>24520000</v>
      </c>
      <c r="P109" s="9">
        <f>331000+9189000</f>
        <v>9520000</v>
      </c>
      <c r="Q109" s="9">
        <v>15000000</v>
      </c>
      <c r="R109" s="9">
        <f t="shared" si="18"/>
        <v>15000000</v>
      </c>
      <c r="S109" s="9">
        <v>15000000</v>
      </c>
      <c r="T109" s="9"/>
      <c r="U109" s="9">
        <f t="shared" si="19"/>
        <v>0</v>
      </c>
      <c r="V109" s="9"/>
      <c r="W109" s="9"/>
      <c r="X109" s="9">
        <f t="shared" si="20"/>
        <v>0</v>
      </c>
      <c r="Y109" s="9"/>
      <c r="Z109" s="9"/>
      <c r="AA109" s="10">
        <f t="shared" si="14"/>
        <v>0</v>
      </c>
      <c r="AB109" s="11">
        <v>45806</v>
      </c>
    </row>
    <row r="110" spans="1:28" ht="15.75" hidden="1" x14ac:dyDescent="0.25">
      <c r="A110" s="32">
        <v>45740</v>
      </c>
      <c r="B110" s="33" t="s">
        <v>141</v>
      </c>
      <c r="C110" s="33">
        <v>6118900.0000000009</v>
      </c>
      <c r="D110" s="33" t="s">
        <v>31</v>
      </c>
      <c r="E110" s="33" t="s">
        <v>136</v>
      </c>
      <c r="F110" s="33">
        <v>142.30000000000001</v>
      </c>
      <c r="G110" s="33" t="s">
        <v>51</v>
      </c>
      <c r="H110" s="33"/>
      <c r="I110" s="20">
        <f t="shared" si="15"/>
        <v>0</v>
      </c>
      <c r="J110" s="14" t="s">
        <v>240</v>
      </c>
      <c r="K110" s="20"/>
      <c r="L110" s="9">
        <f t="shared" si="16"/>
        <v>0</v>
      </c>
      <c r="M110" s="9"/>
      <c r="N110" s="9"/>
      <c r="O110" s="9">
        <f t="shared" si="17"/>
        <v>6118900</v>
      </c>
      <c r="P110" s="9">
        <v>6118900</v>
      </c>
      <c r="Q110" s="9"/>
      <c r="R110" s="9">
        <f t="shared" si="18"/>
        <v>0</v>
      </c>
      <c r="S110" s="9"/>
      <c r="T110" s="9"/>
      <c r="U110" s="9">
        <f t="shared" si="19"/>
        <v>0</v>
      </c>
      <c r="V110" s="9"/>
      <c r="W110" s="9"/>
      <c r="X110" s="9">
        <f t="shared" si="20"/>
        <v>0</v>
      </c>
      <c r="Y110" s="9"/>
      <c r="Z110" s="9"/>
      <c r="AA110" s="10">
        <f t="shared" si="14"/>
        <v>9.3132257461547852E-10</v>
      </c>
      <c r="AB110" s="11">
        <v>45806</v>
      </c>
    </row>
    <row r="111" spans="1:28" ht="15.75" hidden="1" x14ac:dyDescent="0.25">
      <c r="A111" s="32">
        <v>45741</v>
      </c>
      <c r="B111" s="33" t="s">
        <v>219</v>
      </c>
      <c r="C111" s="33">
        <v>2400000</v>
      </c>
      <c r="D111" s="33" t="s">
        <v>31</v>
      </c>
      <c r="E111" s="33" t="s">
        <v>91</v>
      </c>
      <c r="F111" s="33">
        <v>600</v>
      </c>
      <c r="G111" s="33" t="s">
        <v>29</v>
      </c>
      <c r="H111" s="33"/>
      <c r="I111" s="20">
        <f t="shared" si="15"/>
        <v>0</v>
      </c>
      <c r="J111" s="37" t="s">
        <v>240</v>
      </c>
      <c r="K111" s="20"/>
      <c r="L111" s="9">
        <f t="shared" si="16"/>
        <v>0</v>
      </c>
      <c r="M111" s="9"/>
      <c r="N111" s="9"/>
      <c r="O111" s="9">
        <f t="shared" si="17"/>
        <v>2400000</v>
      </c>
      <c r="P111" s="9">
        <v>2400000</v>
      </c>
      <c r="Q111" s="9"/>
      <c r="R111" s="9">
        <f t="shared" si="18"/>
        <v>0</v>
      </c>
      <c r="S111" s="9"/>
      <c r="T111" s="9"/>
      <c r="U111" s="9">
        <f t="shared" si="19"/>
        <v>0</v>
      </c>
      <c r="V111" s="9"/>
      <c r="W111" s="9"/>
      <c r="X111" s="9">
        <f t="shared" si="20"/>
        <v>0</v>
      </c>
      <c r="Y111" s="9"/>
      <c r="Z111" s="9"/>
      <c r="AA111" s="10">
        <f t="shared" si="14"/>
        <v>0</v>
      </c>
      <c r="AB111" s="11">
        <v>45782</v>
      </c>
    </row>
    <row r="112" spans="1:28" ht="15.75" hidden="1" x14ac:dyDescent="0.25">
      <c r="A112" s="39">
        <v>45742</v>
      </c>
      <c r="B112" s="33" t="s">
        <v>221</v>
      </c>
      <c r="C112" s="33">
        <v>275000</v>
      </c>
      <c r="D112" s="33" t="s">
        <v>41</v>
      </c>
      <c r="E112" s="33" t="s">
        <v>228</v>
      </c>
      <c r="F112" s="33">
        <v>1</v>
      </c>
      <c r="G112" s="33" t="s">
        <v>779</v>
      </c>
      <c r="H112" s="33"/>
      <c r="I112" s="20">
        <f t="shared" si="15"/>
        <v>0</v>
      </c>
      <c r="J112" s="37" t="s">
        <v>240</v>
      </c>
      <c r="K112" s="20"/>
      <c r="L112" s="9">
        <f t="shared" si="16"/>
        <v>0</v>
      </c>
      <c r="M112" s="9"/>
      <c r="N112" s="9"/>
      <c r="O112" s="9">
        <f t="shared" si="17"/>
        <v>275000</v>
      </c>
      <c r="P112" s="9">
        <v>275000</v>
      </c>
      <c r="Q112" s="9"/>
      <c r="R112" s="9">
        <f t="shared" si="18"/>
        <v>0</v>
      </c>
      <c r="S112" s="9"/>
      <c r="T112" s="9"/>
      <c r="U112" s="9">
        <f t="shared" si="19"/>
        <v>0</v>
      </c>
      <c r="V112" s="9"/>
      <c r="W112" s="9"/>
      <c r="X112" s="9">
        <f t="shared" si="20"/>
        <v>0</v>
      </c>
      <c r="Y112" s="9"/>
      <c r="Z112" s="9"/>
      <c r="AA112" s="10">
        <f t="shared" si="14"/>
        <v>0</v>
      </c>
      <c r="AB112" s="11">
        <v>45783</v>
      </c>
    </row>
    <row r="113" spans="1:28" ht="15.75" hidden="1" x14ac:dyDescent="0.25">
      <c r="A113" s="39">
        <v>45742</v>
      </c>
      <c r="B113" s="33" t="s">
        <v>191</v>
      </c>
      <c r="C113" s="33">
        <v>3500000</v>
      </c>
      <c r="D113" s="33" t="s">
        <v>31</v>
      </c>
      <c r="E113" s="33" t="s">
        <v>110</v>
      </c>
      <c r="F113" s="33">
        <v>2000</v>
      </c>
      <c r="G113" s="33" t="s">
        <v>29</v>
      </c>
      <c r="H113" s="33"/>
      <c r="I113" s="20">
        <f t="shared" si="15"/>
        <v>0</v>
      </c>
      <c r="J113" s="14" t="s">
        <v>241</v>
      </c>
      <c r="K113" s="20"/>
      <c r="L113" s="9">
        <f t="shared" si="16"/>
        <v>3500000</v>
      </c>
      <c r="M113" s="9">
        <v>1505000</v>
      </c>
      <c r="N113" s="9">
        <v>1995000</v>
      </c>
      <c r="O113" s="9">
        <f t="shared" si="17"/>
        <v>0</v>
      </c>
      <c r="P113" s="9"/>
      <c r="Q113" s="9"/>
      <c r="R113" s="9">
        <f t="shared" si="18"/>
        <v>0</v>
      </c>
      <c r="S113" s="9"/>
      <c r="T113" s="9"/>
      <c r="U113" s="9">
        <f t="shared" si="19"/>
        <v>0</v>
      </c>
      <c r="V113" s="9"/>
      <c r="W113" s="9"/>
      <c r="X113" s="9">
        <f t="shared" si="20"/>
        <v>0</v>
      </c>
      <c r="Y113" s="9"/>
      <c r="Z113" s="9"/>
      <c r="AA113" s="10">
        <f t="shared" si="14"/>
        <v>0</v>
      </c>
      <c r="AB113" s="11">
        <v>45800</v>
      </c>
    </row>
    <row r="114" spans="1:28" ht="15.75" hidden="1" x14ac:dyDescent="0.25">
      <c r="A114" s="39">
        <v>45742</v>
      </c>
      <c r="B114" s="33" t="s">
        <v>191</v>
      </c>
      <c r="C114" s="33">
        <v>3125000</v>
      </c>
      <c r="D114" s="33" t="s">
        <v>31</v>
      </c>
      <c r="E114" s="33" t="s">
        <v>86</v>
      </c>
      <c r="F114" s="33">
        <v>25</v>
      </c>
      <c r="G114" s="33" t="s">
        <v>51</v>
      </c>
      <c r="H114" s="33"/>
      <c r="I114" s="20">
        <f t="shared" si="15"/>
        <v>0</v>
      </c>
      <c r="J114" s="37" t="s">
        <v>241</v>
      </c>
      <c r="K114" s="20"/>
      <c r="L114" s="9">
        <f t="shared" si="16"/>
        <v>3125000</v>
      </c>
      <c r="M114" s="9">
        <v>3125000</v>
      </c>
      <c r="N114" s="9"/>
      <c r="O114" s="9">
        <f t="shared" si="17"/>
        <v>0</v>
      </c>
      <c r="P114" s="9"/>
      <c r="Q114" s="9"/>
      <c r="R114" s="9">
        <f t="shared" si="18"/>
        <v>0</v>
      </c>
      <c r="S114" s="9"/>
      <c r="T114" s="9"/>
      <c r="U114" s="9">
        <f t="shared" si="19"/>
        <v>0</v>
      </c>
      <c r="V114" s="9"/>
      <c r="W114" s="9"/>
      <c r="X114" s="9">
        <f t="shared" si="20"/>
        <v>0</v>
      </c>
      <c r="Y114" s="9"/>
      <c r="Z114" s="9"/>
      <c r="AA114" s="10">
        <f t="shared" si="14"/>
        <v>0</v>
      </c>
      <c r="AB114" s="11">
        <v>45800</v>
      </c>
    </row>
    <row r="115" spans="1:28" ht="15.75" hidden="1" x14ac:dyDescent="0.25">
      <c r="A115" s="39">
        <v>45742</v>
      </c>
      <c r="B115" s="33" t="s">
        <v>862</v>
      </c>
      <c r="C115" s="33">
        <v>20829000</v>
      </c>
      <c r="D115" s="33" t="s">
        <v>31</v>
      </c>
      <c r="E115" s="33" t="s">
        <v>382</v>
      </c>
      <c r="F115" s="33">
        <v>12120</v>
      </c>
      <c r="G115" s="33" t="s">
        <v>33</v>
      </c>
      <c r="H115" s="33"/>
      <c r="I115" s="20">
        <f t="shared" si="15"/>
        <v>0</v>
      </c>
      <c r="J115" s="37" t="s">
        <v>240</v>
      </c>
      <c r="K115" s="20"/>
      <c r="L115" s="9">
        <f t="shared" si="16"/>
        <v>0</v>
      </c>
      <c r="M115" s="9"/>
      <c r="N115" s="9"/>
      <c r="O115" s="9">
        <f t="shared" si="17"/>
        <v>20829000</v>
      </c>
      <c r="P115" s="9">
        <v>10829000</v>
      </c>
      <c r="Q115" s="9">
        <v>10000000</v>
      </c>
      <c r="R115" s="9">
        <f t="shared" si="18"/>
        <v>0</v>
      </c>
      <c r="S115" s="9"/>
      <c r="T115" s="9"/>
      <c r="U115" s="9">
        <f t="shared" si="19"/>
        <v>0</v>
      </c>
      <c r="V115" s="9"/>
      <c r="W115" s="9"/>
      <c r="X115" s="9">
        <f t="shared" si="20"/>
        <v>0</v>
      </c>
      <c r="Y115" s="9"/>
      <c r="Z115" s="9"/>
      <c r="AA115" s="10">
        <f t="shared" si="14"/>
        <v>0</v>
      </c>
      <c r="AB115" s="11">
        <v>45806</v>
      </c>
    </row>
    <row r="116" spans="1:28" ht="15.75" hidden="1" x14ac:dyDescent="0.25">
      <c r="A116" s="39">
        <v>45742</v>
      </c>
      <c r="B116" s="33" t="s">
        <v>96</v>
      </c>
      <c r="C116" s="33">
        <v>7560000</v>
      </c>
      <c r="D116" s="33" t="s">
        <v>41</v>
      </c>
      <c r="E116" s="33" t="s">
        <v>190</v>
      </c>
      <c r="F116" s="33">
        <v>180</v>
      </c>
      <c r="G116" s="33" t="s">
        <v>51</v>
      </c>
      <c r="H116" s="33"/>
      <c r="I116" s="20">
        <f t="shared" si="15"/>
        <v>0</v>
      </c>
      <c r="J116" s="37" t="s">
        <v>240</v>
      </c>
      <c r="K116" s="20"/>
      <c r="L116" s="9">
        <f t="shared" si="16"/>
        <v>0</v>
      </c>
      <c r="M116" s="9"/>
      <c r="N116" s="9"/>
      <c r="O116" s="9">
        <f t="shared" si="17"/>
        <v>7560000</v>
      </c>
      <c r="P116" s="9">
        <v>7560000</v>
      </c>
      <c r="Q116" s="9"/>
      <c r="R116" s="9">
        <f t="shared" si="18"/>
        <v>0</v>
      </c>
      <c r="S116" s="9"/>
      <c r="T116" s="9"/>
      <c r="U116" s="9">
        <f t="shared" si="19"/>
        <v>0</v>
      </c>
      <c r="V116" s="9"/>
      <c r="W116" s="9"/>
      <c r="X116" s="9">
        <f t="shared" si="20"/>
        <v>0</v>
      </c>
      <c r="Y116" s="9"/>
      <c r="Z116" s="9"/>
      <c r="AA116" s="10">
        <f t="shared" si="14"/>
        <v>0</v>
      </c>
      <c r="AB116" s="11">
        <v>45790</v>
      </c>
    </row>
    <row r="117" spans="1:28" ht="15.75" hidden="1" x14ac:dyDescent="0.25">
      <c r="A117" s="39">
        <v>45742</v>
      </c>
      <c r="B117" s="35" t="s">
        <v>252</v>
      </c>
      <c r="C117" s="35">
        <v>14090000</v>
      </c>
      <c r="D117" s="33" t="s">
        <v>31</v>
      </c>
      <c r="E117" s="35" t="s">
        <v>95</v>
      </c>
      <c r="F117" s="35">
        <v>10400</v>
      </c>
      <c r="G117" s="35" t="s">
        <v>29</v>
      </c>
      <c r="H117" s="35"/>
      <c r="I117" s="20">
        <f t="shared" si="15"/>
        <v>0</v>
      </c>
      <c r="J117" s="37" t="s">
        <v>240</v>
      </c>
      <c r="K117" s="20"/>
      <c r="L117" s="9">
        <f t="shared" si="16"/>
        <v>0</v>
      </c>
      <c r="M117" s="9"/>
      <c r="N117" s="9"/>
      <c r="O117" s="9">
        <f t="shared" si="17"/>
        <v>0</v>
      </c>
      <c r="P117" s="9"/>
      <c r="Q117" s="9"/>
      <c r="R117" s="9">
        <f t="shared" si="18"/>
        <v>14090000</v>
      </c>
      <c r="S117" s="9">
        <v>14090000</v>
      </c>
      <c r="T117" s="9"/>
      <c r="U117" s="9">
        <f t="shared" si="19"/>
        <v>0</v>
      </c>
      <c r="V117" s="9"/>
      <c r="W117" s="9"/>
      <c r="X117" s="9">
        <f t="shared" si="20"/>
        <v>0</v>
      </c>
      <c r="Y117" s="9"/>
      <c r="Z117" s="9"/>
      <c r="AA117" s="10">
        <f t="shared" si="14"/>
        <v>0</v>
      </c>
      <c r="AB117" s="11">
        <v>45783</v>
      </c>
    </row>
    <row r="118" spans="1:28" ht="15.75" hidden="1" x14ac:dyDescent="0.25">
      <c r="A118" s="32">
        <v>45742</v>
      </c>
      <c r="B118" s="33" t="s">
        <v>252</v>
      </c>
      <c r="C118" s="33">
        <v>6000000</v>
      </c>
      <c r="D118" s="33" t="s">
        <v>31</v>
      </c>
      <c r="E118" s="33" t="s">
        <v>381</v>
      </c>
      <c r="F118" s="33">
        <v>5</v>
      </c>
      <c r="G118" s="33" t="s">
        <v>178</v>
      </c>
      <c r="H118" s="33"/>
      <c r="I118" s="20">
        <f t="shared" si="15"/>
        <v>0</v>
      </c>
      <c r="J118" s="37" t="s">
        <v>240</v>
      </c>
      <c r="K118" s="20"/>
      <c r="L118" s="9">
        <f t="shared" si="16"/>
        <v>0</v>
      </c>
      <c r="M118" s="9"/>
      <c r="N118" s="9"/>
      <c r="O118" s="9">
        <f t="shared" si="17"/>
        <v>0</v>
      </c>
      <c r="P118" s="9"/>
      <c r="Q118" s="9"/>
      <c r="R118" s="9">
        <f t="shared" si="18"/>
        <v>6000000</v>
      </c>
      <c r="S118" s="9">
        <v>5910000</v>
      </c>
      <c r="T118" s="9">
        <v>90000</v>
      </c>
      <c r="U118" s="9">
        <f t="shared" si="19"/>
        <v>0</v>
      </c>
      <c r="V118" s="9"/>
      <c r="W118" s="9"/>
      <c r="X118" s="9">
        <f t="shared" si="20"/>
        <v>0</v>
      </c>
      <c r="Y118" s="9"/>
      <c r="Z118" s="9"/>
      <c r="AA118" s="10">
        <f t="shared" si="14"/>
        <v>0</v>
      </c>
      <c r="AB118" s="11">
        <v>45783</v>
      </c>
    </row>
    <row r="119" spans="1:28" ht="15.75" hidden="1" x14ac:dyDescent="0.25">
      <c r="A119" s="39">
        <v>45742</v>
      </c>
      <c r="B119" s="35" t="s">
        <v>252</v>
      </c>
      <c r="C119" s="33">
        <v>500000</v>
      </c>
      <c r="D119" s="33" t="s">
        <v>31</v>
      </c>
      <c r="E119" s="33" t="s">
        <v>73</v>
      </c>
      <c r="F119" s="33">
        <v>10</v>
      </c>
      <c r="G119" s="33" t="s">
        <v>74</v>
      </c>
      <c r="H119" s="33"/>
      <c r="I119" s="20">
        <f t="shared" si="15"/>
        <v>0</v>
      </c>
      <c r="J119" s="37" t="s">
        <v>240</v>
      </c>
      <c r="K119" s="20"/>
      <c r="L119" s="9">
        <f t="shared" si="16"/>
        <v>0</v>
      </c>
      <c r="M119" s="9"/>
      <c r="N119" s="9"/>
      <c r="O119" s="9">
        <f t="shared" si="17"/>
        <v>0</v>
      </c>
      <c r="P119" s="9"/>
      <c r="Q119" s="9"/>
      <c r="R119" s="9">
        <f t="shared" si="18"/>
        <v>500000</v>
      </c>
      <c r="S119" s="9"/>
      <c r="T119" s="9">
        <v>500000</v>
      </c>
      <c r="U119" s="9">
        <f t="shared" si="19"/>
        <v>0</v>
      </c>
      <c r="V119" s="9"/>
      <c r="W119" s="9"/>
      <c r="X119" s="9">
        <f t="shared" si="20"/>
        <v>0</v>
      </c>
      <c r="Y119" s="9"/>
      <c r="Z119" s="9"/>
      <c r="AA119" s="10">
        <f t="shared" si="14"/>
        <v>0</v>
      </c>
      <c r="AB119" s="11">
        <v>45784</v>
      </c>
    </row>
    <row r="120" spans="1:28" ht="15.75" hidden="1" x14ac:dyDescent="0.25">
      <c r="A120" s="39">
        <v>45742</v>
      </c>
      <c r="B120" s="35" t="s">
        <v>252</v>
      </c>
      <c r="C120" s="33">
        <v>1500000</v>
      </c>
      <c r="D120" s="33" t="s">
        <v>31</v>
      </c>
      <c r="E120" s="33" t="s">
        <v>130</v>
      </c>
      <c r="F120" s="33">
        <v>30</v>
      </c>
      <c r="G120" s="33" t="s">
        <v>51</v>
      </c>
      <c r="H120" s="33"/>
      <c r="I120" s="20">
        <f t="shared" si="15"/>
        <v>0</v>
      </c>
      <c r="J120" s="37" t="s">
        <v>240</v>
      </c>
      <c r="K120" s="20"/>
      <c r="L120" s="9">
        <f t="shared" si="16"/>
        <v>0</v>
      </c>
      <c r="M120" s="9"/>
      <c r="N120" s="9"/>
      <c r="O120" s="9">
        <f t="shared" si="17"/>
        <v>0</v>
      </c>
      <c r="P120" s="9"/>
      <c r="Q120" s="9"/>
      <c r="R120" s="9">
        <f t="shared" si="18"/>
        <v>1500000</v>
      </c>
      <c r="S120" s="9"/>
      <c r="T120" s="9">
        <v>1500000</v>
      </c>
      <c r="U120" s="9">
        <f t="shared" si="19"/>
        <v>0</v>
      </c>
      <c r="V120" s="9"/>
      <c r="W120" s="9"/>
      <c r="X120" s="9">
        <f t="shared" si="20"/>
        <v>0</v>
      </c>
      <c r="Y120" s="9"/>
      <c r="Z120" s="9"/>
      <c r="AA120" s="10">
        <f t="shared" si="14"/>
        <v>0</v>
      </c>
      <c r="AB120" s="11">
        <v>45784</v>
      </c>
    </row>
    <row r="121" spans="1:28" ht="15.75" hidden="1" x14ac:dyDescent="0.25">
      <c r="A121" s="32">
        <v>45742</v>
      </c>
      <c r="B121" s="33" t="s">
        <v>252</v>
      </c>
      <c r="C121" s="33">
        <v>1150000</v>
      </c>
      <c r="D121" s="33" t="s">
        <v>31</v>
      </c>
      <c r="E121" s="33" t="s">
        <v>439</v>
      </c>
      <c r="F121" s="33">
        <v>1</v>
      </c>
      <c r="G121" s="33" t="s">
        <v>178</v>
      </c>
      <c r="H121" s="33"/>
      <c r="I121" s="20">
        <f t="shared" si="15"/>
        <v>0</v>
      </c>
      <c r="J121" s="37" t="s">
        <v>240</v>
      </c>
      <c r="K121" s="20"/>
      <c r="L121" s="9">
        <f t="shared" si="16"/>
        <v>0</v>
      </c>
      <c r="M121" s="9"/>
      <c r="N121" s="9"/>
      <c r="O121" s="9">
        <f t="shared" si="17"/>
        <v>0</v>
      </c>
      <c r="P121" s="9"/>
      <c r="Q121" s="9"/>
      <c r="R121" s="9">
        <f t="shared" si="18"/>
        <v>1150000</v>
      </c>
      <c r="S121" s="9"/>
      <c r="T121" s="9">
        <v>1150000</v>
      </c>
      <c r="U121" s="9">
        <f t="shared" si="19"/>
        <v>0</v>
      </c>
      <c r="V121" s="9"/>
      <c r="W121" s="9"/>
      <c r="X121" s="9">
        <f t="shared" si="20"/>
        <v>0</v>
      </c>
      <c r="Y121" s="9"/>
      <c r="Z121" s="9"/>
      <c r="AA121" s="10">
        <f t="shared" si="14"/>
        <v>0</v>
      </c>
      <c r="AB121" s="11">
        <v>45784</v>
      </c>
    </row>
    <row r="122" spans="1:28" ht="15.75" hidden="1" x14ac:dyDescent="0.25">
      <c r="A122" s="39">
        <v>45743</v>
      </c>
      <c r="B122" s="33" t="s">
        <v>147</v>
      </c>
      <c r="C122" s="33">
        <v>6000000</v>
      </c>
      <c r="D122" s="33" t="s">
        <v>31</v>
      </c>
      <c r="E122" s="33" t="s">
        <v>148</v>
      </c>
      <c r="F122" s="33">
        <v>200</v>
      </c>
      <c r="G122" s="33" t="s">
        <v>51</v>
      </c>
      <c r="H122" s="33"/>
      <c r="I122" s="20">
        <f t="shared" si="15"/>
        <v>0</v>
      </c>
      <c r="J122" s="37" t="s">
        <v>240</v>
      </c>
      <c r="K122" s="20"/>
      <c r="L122" s="9">
        <f t="shared" si="16"/>
        <v>0</v>
      </c>
      <c r="M122" s="9"/>
      <c r="N122" s="9"/>
      <c r="O122" s="9">
        <f t="shared" si="17"/>
        <v>6000000</v>
      </c>
      <c r="P122" s="9">
        <v>6000000</v>
      </c>
      <c r="Q122" s="9"/>
      <c r="R122" s="9">
        <f t="shared" si="18"/>
        <v>0</v>
      </c>
      <c r="S122" s="9"/>
      <c r="T122" s="9"/>
      <c r="U122" s="9">
        <f t="shared" si="19"/>
        <v>0</v>
      </c>
      <c r="V122" s="9"/>
      <c r="W122" s="9"/>
      <c r="X122" s="9">
        <f t="shared" si="20"/>
        <v>0</v>
      </c>
      <c r="Y122" s="9"/>
      <c r="Z122" s="9"/>
      <c r="AA122" s="10">
        <f t="shared" si="14"/>
        <v>0</v>
      </c>
      <c r="AB122" s="11">
        <v>45793</v>
      </c>
    </row>
    <row r="123" spans="1:28" ht="15.75" hidden="1" x14ac:dyDescent="0.25">
      <c r="A123" s="39">
        <v>45743</v>
      </c>
      <c r="B123" s="33" t="s">
        <v>208</v>
      </c>
      <c r="C123" s="33">
        <v>18510500</v>
      </c>
      <c r="D123" s="33" t="s">
        <v>31</v>
      </c>
      <c r="E123" s="33" t="s">
        <v>616</v>
      </c>
      <c r="F123" s="33">
        <v>214.7</v>
      </c>
      <c r="G123" s="33" t="s">
        <v>51</v>
      </c>
      <c r="H123" s="33"/>
      <c r="I123" s="20">
        <f t="shared" si="15"/>
        <v>0</v>
      </c>
      <c r="J123" s="37" t="s">
        <v>240</v>
      </c>
      <c r="K123" s="20"/>
      <c r="L123" s="9">
        <f t="shared" si="16"/>
        <v>0</v>
      </c>
      <c r="M123" s="9"/>
      <c r="N123" s="9"/>
      <c r="O123" s="9">
        <f t="shared" si="17"/>
        <v>18510500</v>
      </c>
      <c r="P123" s="9">
        <v>15000000</v>
      </c>
      <c r="Q123" s="9">
        <v>3510500</v>
      </c>
      <c r="R123" s="9">
        <f t="shared" si="18"/>
        <v>0</v>
      </c>
      <c r="S123" s="9"/>
      <c r="T123" s="9"/>
      <c r="U123" s="9">
        <f t="shared" si="19"/>
        <v>0</v>
      </c>
      <c r="V123" s="9"/>
      <c r="W123" s="9"/>
      <c r="X123" s="9">
        <f t="shared" si="20"/>
        <v>0</v>
      </c>
      <c r="Y123" s="9"/>
      <c r="Z123" s="9"/>
      <c r="AA123" s="10">
        <f t="shared" si="14"/>
        <v>0</v>
      </c>
      <c r="AB123" s="11">
        <v>45784</v>
      </c>
    </row>
    <row r="124" spans="1:28" ht="15.75" hidden="1" x14ac:dyDescent="0.25">
      <c r="A124" s="39">
        <v>45743</v>
      </c>
      <c r="B124" s="33" t="s">
        <v>208</v>
      </c>
      <c r="C124" s="33">
        <v>8000000</v>
      </c>
      <c r="D124" s="33" t="s">
        <v>31</v>
      </c>
      <c r="E124" s="33" t="s">
        <v>166</v>
      </c>
      <c r="F124" s="33">
        <v>20</v>
      </c>
      <c r="G124" s="33" t="s">
        <v>23</v>
      </c>
      <c r="H124" s="33"/>
      <c r="I124" s="20">
        <f t="shared" si="15"/>
        <v>0</v>
      </c>
      <c r="J124" s="37" t="s">
        <v>240</v>
      </c>
      <c r="K124" s="20"/>
      <c r="L124" s="9">
        <f t="shared" si="16"/>
        <v>0</v>
      </c>
      <c r="M124" s="9"/>
      <c r="N124" s="9"/>
      <c r="O124" s="9">
        <f t="shared" si="17"/>
        <v>8000000</v>
      </c>
      <c r="P124" s="9"/>
      <c r="Q124" s="9">
        <v>8000000</v>
      </c>
      <c r="R124" s="9">
        <f t="shared" si="18"/>
        <v>0</v>
      </c>
      <c r="S124" s="9"/>
      <c r="T124" s="9"/>
      <c r="U124" s="9">
        <f t="shared" si="19"/>
        <v>0</v>
      </c>
      <c r="V124" s="9"/>
      <c r="W124" s="9"/>
      <c r="X124" s="9">
        <f t="shared" si="20"/>
        <v>0</v>
      </c>
      <c r="Y124" s="9"/>
      <c r="Z124" s="9"/>
      <c r="AA124" s="10">
        <f t="shared" si="14"/>
        <v>0</v>
      </c>
      <c r="AB124" s="11">
        <v>45791</v>
      </c>
    </row>
    <row r="125" spans="1:28" ht="15.75" hidden="1" x14ac:dyDescent="0.25">
      <c r="A125" s="39">
        <v>45743</v>
      </c>
      <c r="B125" s="33" t="s">
        <v>208</v>
      </c>
      <c r="C125" s="33">
        <v>8000000</v>
      </c>
      <c r="D125" s="33" t="s">
        <v>31</v>
      </c>
      <c r="E125" s="33" t="s">
        <v>726</v>
      </c>
      <c r="F125" s="33">
        <v>20</v>
      </c>
      <c r="G125" s="33" t="s">
        <v>23</v>
      </c>
      <c r="H125" s="33"/>
      <c r="I125" s="20">
        <f t="shared" si="15"/>
        <v>0</v>
      </c>
      <c r="J125" s="37" t="s">
        <v>240</v>
      </c>
      <c r="K125" s="20"/>
      <c r="L125" s="9">
        <f t="shared" si="16"/>
        <v>0</v>
      </c>
      <c r="M125" s="9"/>
      <c r="N125" s="9"/>
      <c r="O125" s="9">
        <f t="shared" si="17"/>
        <v>8000000</v>
      </c>
      <c r="P125" s="9"/>
      <c r="Q125" s="9">
        <v>8000000</v>
      </c>
      <c r="R125" s="9">
        <f t="shared" si="18"/>
        <v>0</v>
      </c>
      <c r="S125" s="9"/>
      <c r="T125" s="9"/>
      <c r="U125" s="9">
        <f t="shared" si="19"/>
        <v>0</v>
      </c>
      <c r="V125" s="9"/>
      <c r="W125" s="9"/>
      <c r="X125" s="9">
        <f t="shared" si="20"/>
        <v>0</v>
      </c>
      <c r="Y125" s="9"/>
      <c r="Z125" s="9"/>
      <c r="AA125" s="10">
        <f t="shared" si="14"/>
        <v>0</v>
      </c>
      <c r="AB125" s="11">
        <v>45791</v>
      </c>
    </row>
    <row r="126" spans="1:28" ht="15.75" hidden="1" x14ac:dyDescent="0.25">
      <c r="A126" s="39">
        <v>45743</v>
      </c>
      <c r="B126" s="33" t="s">
        <v>92</v>
      </c>
      <c r="C126" s="33">
        <v>4950000</v>
      </c>
      <c r="D126" s="33" t="s">
        <v>31</v>
      </c>
      <c r="E126" s="33" t="s">
        <v>91</v>
      </c>
      <c r="F126" s="33">
        <v>1100</v>
      </c>
      <c r="G126" s="33" t="s">
        <v>29</v>
      </c>
      <c r="H126" s="33"/>
      <c r="I126" s="20">
        <f t="shared" si="15"/>
        <v>0</v>
      </c>
      <c r="J126" s="37" t="s">
        <v>240</v>
      </c>
      <c r="K126" s="20" t="s">
        <v>923</v>
      </c>
      <c r="L126" s="9">
        <f t="shared" si="16"/>
        <v>0</v>
      </c>
      <c r="M126" s="9"/>
      <c r="N126" s="9"/>
      <c r="O126" s="9">
        <f t="shared" si="17"/>
        <v>4950000</v>
      </c>
      <c r="P126" s="9">
        <v>4456000</v>
      </c>
      <c r="Q126" s="9">
        <v>494000</v>
      </c>
      <c r="R126" s="9">
        <f t="shared" si="18"/>
        <v>0</v>
      </c>
      <c r="S126" s="9"/>
      <c r="T126" s="9"/>
      <c r="U126" s="9">
        <f t="shared" si="19"/>
        <v>0</v>
      </c>
      <c r="V126" s="9"/>
      <c r="W126" s="9"/>
      <c r="X126" s="9">
        <f t="shared" si="20"/>
        <v>0</v>
      </c>
      <c r="Y126" s="9"/>
      <c r="Z126" s="9"/>
      <c r="AA126" s="10">
        <f t="shared" ref="AA126:AA172" si="21">C126+I126-L126-O126-U126-X126-R126</f>
        <v>0</v>
      </c>
      <c r="AB126" s="11">
        <v>45804</v>
      </c>
    </row>
    <row r="127" spans="1:28" ht="15.75" hidden="1" x14ac:dyDescent="0.25">
      <c r="A127" s="39">
        <v>45743</v>
      </c>
      <c r="B127" s="33" t="s">
        <v>92</v>
      </c>
      <c r="C127" s="33">
        <v>3382500</v>
      </c>
      <c r="D127" s="33" t="s">
        <v>31</v>
      </c>
      <c r="E127" s="33" t="s">
        <v>197</v>
      </c>
      <c r="F127" s="33">
        <v>1375</v>
      </c>
      <c r="G127" s="33" t="s">
        <v>29</v>
      </c>
      <c r="H127" s="33"/>
      <c r="I127" s="20">
        <f t="shared" si="15"/>
        <v>0</v>
      </c>
      <c r="J127" s="37" t="s">
        <v>240</v>
      </c>
      <c r="K127" s="20" t="s">
        <v>923</v>
      </c>
      <c r="L127" s="9">
        <f t="shared" si="16"/>
        <v>0</v>
      </c>
      <c r="M127" s="9"/>
      <c r="N127" s="9"/>
      <c r="O127" s="9">
        <f t="shared" si="17"/>
        <v>3382500</v>
      </c>
      <c r="P127" s="9"/>
      <c r="Q127" s="9">
        <v>3382500</v>
      </c>
      <c r="R127" s="9">
        <f t="shared" si="18"/>
        <v>0</v>
      </c>
      <c r="S127" s="9"/>
      <c r="T127" s="9"/>
      <c r="U127" s="9">
        <f t="shared" si="19"/>
        <v>0</v>
      </c>
      <c r="V127" s="9"/>
      <c r="W127" s="9"/>
      <c r="X127" s="9">
        <f t="shared" si="20"/>
        <v>0</v>
      </c>
      <c r="Y127" s="9"/>
      <c r="Z127" s="9"/>
      <c r="AA127" s="10">
        <f t="shared" si="21"/>
        <v>0</v>
      </c>
      <c r="AB127" s="11">
        <v>45804</v>
      </c>
    </row>
    <row r="128" spans="1:28" ht="15.75" hidden="1" x14ac:dyDescent="0.25">
      <c r="A128" s="39">
        <v>45743</v>
      </c>
      <c r="B128" s="33" t="s">
        <v>92</v>
      </c>
      <c r="C128" s="33">
        <v>3125000</v>
      </c>
      <c r="D128" s="33" t="s">
        <v>31</v>
      </c>
      <c r="E128" s="33" t="s">
        <v>205</v>
      </c>
      <c r="F128" s="33">
        <v>25</v>
      </c>
      <c r="G128" s="33" t="s">
        <v>51</v>
      </c>
      <c r="H128" s="33"/>
      <c r="I128" s="20">
        <f t="shared" si="15"/>
        <v>0</v>
      </c>
      <c r="J128" s="37" t="s">
        <v>240</v>
      </c>
      <c r="K128" s="20" t="s">
        <v>923</v>
      </c>
      <c r="L128" s="9">
        <f t="shared" si="16"/>
        <v>0</v>
      </c>
      <c r="M128" s="9"/>
      <c r="N128" s="9"/>
      <c r="O128" s="9">
        <f t="shared" si="17"/>
        <v>3125000</v>
      </c>
      <c r="P128" s="9"/>
      <c r="Q128" s="9">
        <v>3125000</v>
      </c>
      <c r="R128" s="9">
        <f t="shared" si="18"/>
        <v>0</v>
      </c>
      <c r="S128" s="9"/>
      <c r="T128" s="9"/>
      <c r="U128" s="9">
        <f t="shared" si="19"/>
        <v>0</v>
      </c>
      <c r="V128" s="9"/>
      <c r="W128" s="9"/>
      <c r="X128" s="9">
        <f t="shared" si="20"/>
        <v>0</v>
      </c>
      <c r="Y128" s="9"/>
      <c r="Z128" s="9"/>
      <c r="AA128" s="10">
        <f t="shared" si="21"/>
        <v>0</v>
      </c>
      <c r="AB128" s="11">
        <v>45804</v>
      </c>
    </row>
    <row r="129" spans="1:28" ht="15.75" hidden="1" x14ac:dyDescent="0.25">
      <c r="A129" s="32">
        <v>45743</v>
      </c>
      <c r="B129" s="33" t="s">
        <v>191</v>
      </c>
      <c r="C129" s="33">
        <v>150000</v>
      </c>
      <c r="D129" s="33" t="s">
        <v>31</v>
      </c>
      <c r="E129" s="33" t="s">
        <v>470</v>
      </c>
      <c r="F129" s="33">
        <v>1</v>
      </c>
      <c r="G129" s="33" t="s">
        <v>25</v>
      </c>
      <c r="H129" s="33"/>
      <c r="I129" s="20">
        <f t="shared" si="15"/>
        <v>0</v>
      </c>
      <c r="J129" s="37" t="s">
        <v>241</v>
      </c>
      <c r="K129" s="20"/>
      <c r="L129" s="9">
        <f t="shared" si="16"/>
        <v>150000</v>
      </c>
      <c r="M129" s="9">
        <v>150000</v>
      </c>
      <c r="N129" s="9"/>
      <c r="O129" s="9">
        <f t="shared" si="17"/>
        <v>0</v>
      </c>
      <c r="P129" s="9"/>
      <c r="Q129" s="9"/>
      <c r="R129" s="9">
        <f t="shared" si="18"/>
        <v>0</v>
      </c>
      <c r="S129" s="9"/>
      <c r="T129" s="9"/>
      <c r="U129" s="9">
        <f t="shared" si="19"/>
        <v>0</v>
      </c>
      <c r="V129" s="9"/>
      <c r="W129" s="9"/>
      <c r="X129" s="9">
        <f t="shared" si="20"/>
        <v>0</v>
      </c>
      <c r="Y129" s="9"/>
      <c r="Z129" s="9"/>
      <c r="AA129" s="10">
        <f t="shared" si="21"/>
        <v>0</v>
      </c>
      <c r="AB129" s="11">
        <v>45800</v>
      </c>
    </row>
    <row r="130" spans="1:28" ht="15.75" hidden="1" x14ac:dyDescent="0.25">
      <c r="A130" s="39">
        <v>45744</v>
      </c>
      <c r="B130" s="33" t="s">
        <v>221</v>
      </c>
      <c r="C130" s="33">
        <v>700000</v>
      </c>
      <c r="D130" s="33" t="s">
        <v>41</v>
      </c>
      <c r="E130" s="33" t="s">
        <v>122</v>
      </c>
      <c r="F130" s="33">
        <v>10</v>
      </c>
      <c r="G130" s="33" t="s">
        <v>51</v>
      </c>
      <c r="H130" s="33"/>
      <c r="I130" s="20">
        <f t="shared" si="15"/>
        <v>0</v>
      </c>
      <c r="J130" s="37" t="s">
        <v>240</v>
      </c>
      <c r="K130" s="20"/>
      <c r="L130" s="9">
        <f t="shared" si="16"/>
        <v>0</v>
      </c>
      <c r="M130" s="9"/>
      <c r="N130" s="9"/>
      <c r="O130" s="9">
        <f t="shared" si="17"/>
        <v>700000</v>
      </c>
      <c r="P130" s="9">
        <v>700000</v>
      </c>
      <c r="Q130" s="9"/>
      <c r="R130" s="9">
        <f t="shared" si="18"/>
        <v>0</v>
      </c>
      <c r="S130" s="9"/>
      <c r="T130" s="9"/>
      <c r="U130" s="9">
        <f t="shared" si="19"/>
        <v>0</v>
      </c>
      <c r="V130" s="9"/>
      <c r="W130" s="9"/>
      <c r="X130" s="9">
        <f t="shared" si="20"/>
        <v>0</v>
      </c>
      <c r="Y130" s="9"/>
      <c r="Z130" s="9"/>
      <c r="AA130" s="10">
        <f t="shared" si="21"/>
        <v>0</v>
      </c>
      <c r="AB130" s="11">
        <v>45783</v>
      </c>
    </row>
    <row r="131" spans="1:28" ht="15.75" hidden="1" x14ac:dyDescent="0.25">
      <c r="A131" s="39">
        <v>45744</v>
      </c>
      <c r="B131" s="33" t="s">
        <v>221</v>
      </c>
      <c r="C131" s="33">
        <v>800000</v>
      </c>
      <c r="D131" s="33" t="s">
        <v>41</v>
      </c>
      <c r="E131" s="33" t="s">
        <v>166</v>
      </c>
      <c r="F131" s="33">
        <v>2</v>
      </c>
      <c r="G131" s="33" t="s">
        <v>23</v>
      </c>
      <c r="H131" s="33"/>
      <c r="I131" s="20">
        <f t="shared" si="15"/>
        <v>0</v>
      </c>
      <c r="J131" s="37" t="s">
        <v>240</v>
      </c>
      <c r="K131" s="20"/>
      <c r="L131" s="9">
        <f t="shared" si="16"/>
        <v>0</v>
      </c>
      <c r="M131" s="9"/>
      <c r="N131" s="9"/>
      <c r="O131" s="9">
        <f t="shared" si="17"/>
        <v>800000</v>
      </c>
      <c r="P131" s="9"/>
      <c r="Q131" s="9">
        <v>800000</v>
      </c>
      <c r="R131" s="9">
        <f t="shared" si="18"/>
        <v>0</v>
      </c>
      <c r="S131" s="9"/>
      <c r="T131" s="9"/>
      <c r="U131" s="9">
        <f t="shared" si="19"/>
        <v>0</v>
      </c>
      <c r="V131" s="9"/>
      <c r="W131" s="9"/>
      <c r="X131" s="9">
        <f t="shared" si="20"/>
        <v>0</v>
      </c>
      <c r="Y131" s="9"/>
      <c r="Z131" s="9"/>
      <c r="AA131" s="10">
        <f t="shared" si="21"/>
        <v>0</v>
      </c>
      <c r="AB131" s="11">
        <v>45790</v>
      </c>
    </row>
    <row r="132" spans="1:28" ht="15.75" hidden="1" x14ac:dyDescent="0.25">
      <c r="A132" s="39">
        <v>45745</v>
      </c>
      <c r="B132" s="33" t="s">
        <v>862</v>
      </c>
      <c r="C132" s="33">
        <v>47025000</v>
      </c>
      <c r="D132" s="33" t="s">
        <v>31</v>
      </c>
      <c r="E132" s="33" t="s">
        <v>382</v>
      </c>
      <c r="F132" s="33">
        <v>10450</v>
      </c>
      <c r="G132" s="33" t="s">
        <v>267</v>
      </c>
      <c r="H132" s="33"/>
      <c r="I132" s="20">
        <f t="shared" si="15"/>
        <v>0</v>
      </c>
      <c r="J132" s="37" t="s">
        <v>241</v>
      </c>
      <c r="K132" s="20"/>
      <c r="L132" s="9">
        <f t="shared" si="16"/>
        <v>47025000</v>
      </c>
      <c r="M132" s="9">
        <v>31200000</v>
      </c>
      <c r="N132" s="9">
        <v>15825000</v>
      </c>
      <c r="O132" s="9">
        <f t="shared" si="17"/>
        <v>0</v>
      </c>
      <c r="P132" s="9"/>
      <c r="Q132" s="9"/>
      <c r="R132" s="9">
        <f t="shared" si="18"/>
        <v>0</v>
      </c>
      <c r="S132" s="9"/>
      <c r="T132" s="9"/>
      <c r="U132" s="9">
        <f t="shared" si="19"/>
        <v>0</v>
      </c>
      <c r="V132" s="9"/>
      <c r="W132" s="9"/>
      <c r="X132" s="9">
        <f t="shared" si="20"/>
        <v>0</v>
      </c>
      <c r="Y132" s="9"/>
      <c r="Z132" s="9"/>
      <c r="AA132" s="10">
        <f t="shared" si="21"/>
        <v>0</v>
      </c>
      <c r="AB132" s="11">
        <v>45807</v>
      </c>
    </row>
    <row r="133" spans="1:28" ht="15.75" hidden="1" x14ac:dyDescent="0.25">
      <c r="A133" s="32">
        <v>45748</v>
      </c>
      <c r="B133" s="33" t="s">
        <v>217</v>
      </c>
      <c r="C133" s="33">
        <v>568000</v>
      </c>
      <c r="D133" s="33" t="s">
        <v>41</v>
      </c>
      <c r="E133" s="33" t="s">
        <v>707</v>
      </c>
      <c r="F133" s="33">
        <v>2500</v>
      </c>
      <c r="G133" s="33" t="s">
        <v>29</v>
      </c>
      <c r="H133" s="33"/>
      <c r="I133" s="20">
        <f t="shared" si="15"/>
        <v>0</v>
      </c>
      <c r="J133" s="31" t="s">
        <v>241</v>
      </c>
      <c r="K133" s="20"/>
      <c r="L133" s="9">
        <f t="shared" si="16"/>
        <v>568000</v>
      </c>
      <c r="M133" s="9">
        <v>568000</v>
      </c>
      <c r="N133" s="9"/>
      <c r="O133" s="9">
        <f t="shared" si="17"/>
        <v>0</v>
      </c>
      <c r="P133" s="9"/>
      <c r="Q133" s="9"/>
      <c r="R133" s="9">
        <f t="shared" si="18"/>
        <v>0</v>
      </c>
      <c r="S133" s="9"/>
      <c r="T133" s="9"/>
      <c r="U133" s="9">
        <f t="shared" si="19"/>
        <v>0</v>
      </c>
      <c r="V133" s="9"/>
      <c r="W133" s="9"/>
      <c r="X133" s="9">
        <f t="shared" si="20"/>
        <v>0</v>
      </c>
      <c r="Y133" s="9"/>
      <c r="Z133" s="9"/>
      <c r="AA133" s="10">
        <f t="shared" si="21"/>
        <v>0</v>
      </c>
      <c r="AB133" s="11">
        <v>45780</v>
      </c>
    </row>
    <row r="134" spans="1:28" ht="15.75" hidden="1" x14ac:dyDescent="0.25">
      <c r="A134" s="32">
        <v>45748</v>
      </c>
      <c r="B134" s="33" t="s">
        <v>221</v>
      </c>
      <c r="C134" s="33">
        <v>1200000</v>
      </c>
      <c r="D134" s="33" t="s">
        <v>41</v>
      </c>
      <c r="E134" s="33" t="s">
        <v>228</v>
      </c>
      <c r="F134" s="33">
        <v>1</v>
      </c>
      <c r="G134" s="33" t="s">
        <v>138</v>
      </c>
      <c r="H134" s="33"/>
      <c r="I134" s="20">
        <f>F134*H134</f>
        <v>0</v>
      </c>
      <c r="J134" s="37" t="s">
        <v>240</v>
      </c>
      <c r="K134" s="20"/>
      <c r="L134" s="9">
        <f t="shared" si="16"/>
        <v>0</v>
      </c>
      <c r="M134" s="9"/>
      <c r="N134" s="9"/>
      <c r="O134" s="9">
        <f t="shared" si="17"/>
        <v>1200000</v>
      </c>
      <c r="P134" s="9"/>
      <c r="Q134" s="9">
        <f>280000+920000</f>
        <v>1200000</v>
      </c>
      <c r="R134" s="9">
        <f t="shared" si="18"/>
        <v>0</v>
      </c>
      <c r="S134" s="9"/>
      <c r="T134" s="9"/>
      <c r="U134" s="9">
        <f t="shared" si="19"/>
        <v>0</v>
      </c>
      <c r="V134" s="9"/>
      <c r="W134" s="9"/>
      <c r="X134" s="9">
        <f t="shared" si="20"/>
        <v>0</v>
      </c>
      <c r="Y134" s="9"/>
      <c r="Z134" s="9"/>
      <c r="AA134" s="10">
        <f t="shared" si="21"/>
        <v>0</v>
      </c>
      <c r="AB134" s="11">
        <v>45790</v>
      </c>
    </row>
    <row r="135" spans="1:28" ht="15.75" hidden="1" x14ac:dyDescent="0.25">
      <c r="A135" s="32">
        <v>45748</v>
      </c>
      <c r="B135" s="33" t="s">
        <v>191</v>
      </c>
      <c r="C135" s="33">
        <v>3500000</v>
      </c>
      <c r="D135" s="33" t="s">
        <v>31</v>
      </c>
      <c r="E135" s="33" t="s">
        <v>110</v>
      </c>
      <c r="F135" s="33">
        <v>2000</v>
      </c>
      <c r="G135" s="33" t="s">
        <v>29</v>
      </c>
      <c r="H135" s="33"/>
      <c r="I135" s="20">
        <f t="shared" ref="I135:I179" si="22">F135*H135</f>
        <v>0</v>
      </c>
      <c r="J135" s="37" t="s">
        <v>241</v>
      </c>
      <c r="K135" s="20"/>
      <c r="L135" s="9">
        <f t="shared" si="16"/>
        <v>3500000</v>
      </c>
      <c r="M135" s="9">
        <v>370000</v>
      </c>
      <c r="N135" s="9">
        <v>3130000</v>
      </c>
      <c r="O135" s="9">
        <f t="shared" si="17"/>
        <v>0</v>
      </c>
      <c r="P135" s="9"/>
      <c r="Q135" s="9"/>
      <c r="R135" s="9">
        <f t="shared" si="18"/>
        <v>0</v>
      </c>
      <c r="S135" s="9"/>
      <c r="T135" s="9"/>
      <c r="U135" s="9">
        <f t="shared" si="19"/>
        <v>0</v>
      </c>
      <c r="V135" s="9"/>
      <c r="W135" s="9"/>
      <c r="X135" s="9">
        <f t="shared" si="20"/>
        <v>0</v>
      </c>
      <c r="Y135" s="9"/>
      <c r="Z135" s="9"/>
      <c r="AA135" s="10">
        <f t="shared" si="21"/>
        <v>0</v>
      </c>
      <c r="AB135" s="11">
        <v>45805</v>
      </c>
    </row>
    <row r="136" spans="1:28" ht="15.75" hidden="1" x14ac:dyDescent="0.25">
      <c r="A136" s="32">
        <v>45748</v>
      </c>
      <c r="B136" s="33" t="s">
        <v>191</v>
      </c>
      <c r="C136" s="33">
        <v>500000</v>
      </c>
      <c r="D136" s="33" t="s">
        <v>31</v>
      </c>
      <c r="E136" s="33" t="s">
        <v>73</v>
      </c>
      <c r="F136" s="33">
        <v>10</v>
      </c>
      <c r="G136" s="33" t="s">
        <v>74</v>
      </c>
      <c r="H136" s="33"/>
      <c r="I136" s="20">
        <f t="shared" si="22"/>
        <v>0</v>
      </c>
      <c r="J136" s="37" t="s">
        <v>241</v>
      </c>
      <c r="K136" s="20"/>
      <c r="L136" s="9">
        <f t="shared" si="16"/>
        <v>500000</v>
      </c>
      <c r="M136" s="9">
        <v>500000</v>
      </c>
      <c r="N136" s="9"/>
      <c r="O136" s="9">
        <f t="shared" si="17"/>
        <v>0</v>
      </c>
      <c r="P136" s="9"/>
      <c r="Q136" s="9"/>
      <c r="R136" s="9">
        <f t="shared" si="18"/>
        <v>0</v>
      </c>
      <c r="S136" s="9"/>
      <c r="T136" s="9"/>
      <c r="U136" s="9">
        <f t="shared" si="19"/>
        <v>0</v>
      </c>
      <c r="V136" s="9"/>
      <c r="W136" s="9"/>
      <c r="X136" s="9">
        <f t="shared" si="20"/>
        <v>0</v>
      </c>
      <c r="Y136" s="9"/>
      <c r="Z136" s="9"/>
      <c r="AA136" s="10">
        <f t="shared" si="21"/>
        <v>0</v>
      </c>
      <c r="AB136" s="11">
        <v>45800</v>
      </c>
    </row>
    <row r="137" spans="1:28" ht="15.75" hidden="1" x14ac:dyDescent="0.25">
      <c r="A137" s="32">
        <v>45748</v>
      </c>
      <c r="B137" s="33" t="s">
        <v>191</v>
      </c>
      <c r="C137" s="33">
        <v>115000</v>
      </c>
      <c r="D137" s="33" t="s">
        <v>31</v>
      </c>
      <c r="E137" s="33" t="s">
        <v>519</v>
      </c>
      <c r="F137" s="33">
        <v>1</v>
      </c>
      <c r="G137" s="33" t="s">
        <v>25</v>
      </c>
      <c r="H137" s="33"/>
      <c r="I137" s="20">
        <f t="shared" si="22"/>
        <v>0</v>
      </c>
      <c r="J137" s="37" t="s">
        <v>241</v>
      </c>
      <c r="K137" s="20"/>
      <c r="L137" s="9">
        <f t="shared" si="16"/>
        <v>115000</v>
      </c>
      <c r="M137" s="9">
        <v>115000</v>
      </c>
      <c r="N137" s="9"/>
      <c r="O137" s="9">
        <f t="shared" si="17"/>
        <v>0</v>
      </c>
      <c r="P137" s="9"/>
      <c r="Q137" s="9"/>
      <c r="R137" s="9">
        <f t="shared" si="18"/>
        <v>0</v>
      </c>
      <c r="S137" s="9"/>
      <c r="T137" s="9"/>
      <c r="U137" s="9">
        <f t="shared" si="19"/>
        <v>0</v>
      </c>
      <c r="V137" s="9"/>
      <c r="W137" s="9"/>
      <c r="X137" s="9">
        <f t="shared" si="20"/>
        <v>0</v>
      </c>
      <c r="Y137" s="9"/>
      <c r="Z137" s="9"/>
      <c r="AA137" s="10">
        <f t="shared" si="21"/>
        <v>0</v>
      </c>
      <c r="AB137" s="11">
        <v>45800</v>
      </c>
    </row>
    <row r="138" spans="1:28" ht="15.75" hidden="1" x14ac:dyDescent="0.25">
      <c r="A138" s="32">
        <v>45748</v>
      </c>
      <c r="B138" s="33" t="s">
        <v>191</v>
      </c>
      <c r="C138" s="33">
        <v>75000</v>
      </c>
      <c r="D138" s="33" t="s">
        <v>31</v>
      </c>
      <c r="E138" s="33" t="s">
        <v>403</v>
      </c>
      <c r="F138" s="33">
        <v>1</v>
      </c>
      <c r="G138" s="33" t="s">
        <v>25</v>
      </c>
      <c r="H138" s="33"/>
      <c r="I138" s="20">
        <f t="shared" si="22"/>
        <v>0</v>
      </c>
      <c r="J138" s="37" t="s">
        <v>241</v>
      </c>
      <c r="K138" s="20"/>
      <c r="L138" s="9">
        <f t="shared" si="16"/>
        <v>75000</v>
      </c>
      <c r="M138" s="9">
        <v>75000</v>
      </c>
      <c r="N138" s="9"/>
      <c r="O138" s="9">
        <f t="shared" si="17"/>
        <v>0</v>
      </c>
      <c r="P138" s="9"/>
      <c r="Q138" s="9"/>
      <c r="R138" s="9">
        <f t="shared" si="18"/>
        <v>0</v>
      </c>
      <c r="S138" s="9"/>
      <c r="T138" s="9"/>
      <c r="U138" s="9">
        <f t="shared" si="19"/>
        <v>0</v>
      </c>
      <c r="V138" s="9"/>
      <c r="W138" s="9"/>
      <c r="X138" s="9">
        <f t="shared" si="20"/>
        <v>0</v>
      </c>
      <c r="Y138" s="9"/>
      <c r="Z138" s="9"/>
      <c r="AA138" s="10">
        <f t="shared" si="21"/>
        <v>0</v>
      </c>
      <c r="AB138" s="11">
        <v>45800</v>
      </c>
    </row>
    <row r="139" spans="1:28" ht="15.75" hidden="1" x14ac:dyDescent="0.25">
      <c r="A139" s="39">
        <v>45749</v>
      </c>
      <c r="B139" s="33" t="s">
        <v>210</v>
      </c>
      <c r="C139" s="33">
        <v>20287200</v>
      </c>
      <c r="D139" s="33" t="s">
        <v>41</v>
      </c>
      <c r="E139" s="33" t="s">
        <v>107</v>
      </c>
      <c r="F139" s="33">
        <v>1284</v>
      </c>
      <c r="G139" s="33" t="s">
        <v>51</v>
      </c>
      <c r="H139" s="33"/>
      <c r="I139" s="20">
        <f t="shared" si="22"/>
        <v>0</v>
      </c>
      <c r="J139" s="37" t="s">
        <v>241</v>
      </c>
      <c r="K139" s="20"/>
      <c r="L139" s="9">
        <f t="shared" si="16"/>
        <v>19380000</v>
      </c>
      <c r="M139" s="9">
        <v>19380000</v>
      </c>
      <c r="N139" s="9"/>
      <c r="O139" s="9">
        <f t="shared" si="17"/>
        <v>0</v>
      </c>
      <c r="P139" s="9"/>
      <c r="Q139" s="9"/>
      <c r="R139" s="9">
        <f t="shared" si="18"/>
        <v>0</v>
      </c>
      <c r="S139" s="9"/>
      <c r="T139" s="9"/>
      <c r="U139" s="9">
        <f t="shared" si="19"/>
        <v>907200</v>
      </c>
      <c r="V139" s="9">
        <v>907200</v>
      </c>
      <c r="W139" s="9"/>
      <c r="X139" s="9">
        <f t="shared" si="20"/>
        <v>0</v>
      </c>
      <c r="Y139" s="9"/>
      <c r="Z139" s="9"/>
      <c r="AA139" s="10">
        <f t="shared" si="21"/>
        <v>0</v>
      </c>
      <c r="AB139" s="11">
        <v>45805</v>
      </c>
    </row>
    <row r="140" spans="1:28" ht="15.75" hidden="1" x14ac:dyDescent="0.25">
      <c r="A140" s="39">
        <v>45749</v>
      </c>
      <c r="B140" s="33" t="s">
        <v>210</v>
      </c>
      <c r="C140" s="33">
        <v>740000</v>
      </c>
      <c r="D140" s="33" t="s">
        <v>41</v>
      </c>
      <c r="E140" s="33" t="s">
        <v>102</v>
      </c>
      <c r="F140" s="33">
        <v>24</v>
      </c>
      <c r="G140" s="33" t="s">
        <v>74</v>
      </c>
      <c r="H140" s="33"/>
      <c r="I140" s="20">
        <f t="shared" si="22"/>
        <v>0</v>
      </c>
      <c r="J140" s="37" t="s">
        <v>241</v>
      </c>
      <c r="K140" s="20"/>
      <c r="L140" s="9">
        <f t="shared" si="16"/>
        <v>0</v>
      </c>
      <c r="M140" s="9"/>
      <c r="N140" s="9"/>
      <c r="O140" s="9">
        <f t="shared" si="17"/>
        <v>0</v>
      </c>
      <c r="P140" s="9"/>
      <c r="Q140" s="9"/>
      <c r="R140" s="9">
        <f t="shared" si="18"/>
        <v>0</v>
      </c>
      <c r="S140" s="9"/>
      <c r="T140" s="9"/>
      <c r="U140" s="9">
        <f t="shared" si="19"/>
        <v>740000</v>
      </c>
      <c r="V140" s="9">
        <v>740000</v>
      </c>
      <c r="W140" s="9"/>
      <c r="X140" s="9">
        <f t="shared" si="20"/>
        <v>0</v>
      </c>
      <c r="Y140" s="9"/>
      <c r="Z140" s="9"/>
      <c r="AA140" s="10">
        <f t="shared" si="21"/>
        <v>0</v>
      </c>
      <c r="AB140" s="11">
        <v>45805</v>
      </c>
    </row>
    <row r="141" spans="1:28" ht="15.75" hidden="1" x14ac:dyDescent="0.25">
      <c r="A141" s="39">
        <v>45749</v>
      </c>
      <c r="B141" s="33" t="s">
        <v>141</v>
      </c>
      <c r="C141" s="33">
        <v>4000000</v>
      </c>
      <c r="D141" s="33" t="s">
        <v>31</v>
      </c>
      <c r="E141" s="33" t="s">
        <v>156</v>
      </c>
      <c r="F141" s="33">
        <v>10</v>
      </c>
      <c r="G141" s="33" t="s">
        <v>23</v>
      </c>
      <c r="H141" s="33"/>
      <c r="I141" s="20">
        <f t="shared" si="22"/>
        <v>0</v>
      </c>
      <c r="J141" s="14" t="s">
        <v>240</v>
      </c>
      <c r="K141" s="20"/>
      <c r="L141" s="9">
        <f t="shared" si="16"/>
        <v>0</v>
      </c>
      <c r="M141" s="9"/>
      <c r="N141" s="9"/>
      <c r="O141" s="9">
        <f t="shared" si="17"/>
        <v>4000000</v>
      </c>
      <c r="P141" s="9">
        <v>4000000</v>
      </c>
      <c r="Q141" s="9"/>
      <c r="R141" s="9">
        <f t="shared" si="18"/>
        <v>0</v>
      </c>
      <c r="S141" s="9"/>
      <c r="T141" s="9"/>
      <c r="U141" s="9">
        <f t="shared" si="19"/>
        <v>0</v>
      </c>
      <c r="V141" s="9"/>
      <c r="W141" s="9"/>
      <c r="X141" s="9">
        <f t="shared" si="20"/>
        <v>0</v>
      </c>
      <c r="Y141" s="9"/>
      <c r="Z141" s="9"/>
      <c r="AA141" s="10">
        <f t="shared" si="21"/>
        <v>0</v>
      </c>
      <c r="AB141" s="11">
        <v>45806</v>
      </c>
    </row>
    <row r="142" spans="1:28" ht="15.75" hidden="1" x14ac:dyDescent="0.25">
      <c r="A142" s="39">
        <v>45750</v>
      </c>
      <c r="B142" s="33" t="s">
        <v>219</v>
      </c>
      <c r="C142" s="33">
        <v>2800000</v>
      </c>
      <c r="D142" s="33" t="s">
        <v>41</v>
      </c>
      <c r="E142" s="33" t="s">
        <v>91</v>
      </c>
      <c r="F142" s="33">
        <v>700</v>
      </c>
      <c r="G142" s="33" t="s">
        <v>29</v>
      </c>
      <c r="H142" s="33"/>
      <c r="I142" s="20">
        <f t="shared" si="22"/>
        <v>0</v>
      </c>
      <c r="J142" s="37" t="s">
        <v>240</v>
      </c>
      <c r="K142" s="20"/>
      <c r="L142" s="9">
        <f t="shared" si="16"/>
        <v>0</v>
      </c>
      <c r="M142" s="9"/>
      <c r="N142" s="9"/>
      <c r="O142" s="9">
        <f t="shared" si="17"/>
        <v>2800000</v>
      </c>
      <c r="P142" s="9">
        <v>2800000</v>
      </c>
      <c r="Q142" s="9"/>
      <c r="R142" s="9">
        <f t="shared" si="18"/>
        <v>0</v>
      </c>
      <c r="S142" s="9"/>
      <c r="T142" s="9"/>
      <c r="U142" s="9">
        <f t="shared" si="19"/>
        <v>0</v>
      </c>
      <c r="V142" s="9"/>
      <c r="W142" s="9"/>
      <c r="X142" s="9">
        <f t="shared" si="20"/>
        <v>0</v>
      </c>
      <c r="Y142" s="9"/>
      <c r="Z142" s="9"/>
      <c r="AA142" s="10">
        <f t="shared" si="21"/>
        <v>0</v>
      </c>
      <c r="AB142" s="11">
        <v>45782</v>
      </c>
    </row>
    <row r="143" spans="1:28" ht="15.75" hidden="1" x14ac:dyDescent="0.25">
      <c r="A143" s="39">
        <v>45750</v>
      </c>
      <c r="B143" s="33" t="s">
        <v>217</v>
      </c>
      <c r="C143" s="33">
        <v>130000</v>
      </c>
      <c r="D143" s="33" t="s">
        <v>41</v>
      </c>
      <c r="E143" s="33" t="s">
        <v>102</v>
      </c>
      <c r="F143" s="33">
        <v>2</v>
      </c>
      <c r="G143" s="33" t="s">
        <v>74</v>
      </c>
      <c r="H143" s="33"/>
      <c r="I143" s="20">
        <f t="shared" si="22"/>
        <v>0</v>
      </c>
      <c r="J143" s="31" t="s">
        <v>241</v>
      </c>
      <c r="K143" s="20"/>
      <c r="L143" s="9">
        <f t="shared" si="16"/>
        <v>130000</v>
      </c>
      <c r="M143" s="9">
        <v>130000</v>
      </c>
      <c r="N143" s="9"/>
      <c r="O143" s="9">
        <f t="shared" si="17"/>
        <v>0</v>
      </c>
      <c r="P143" s="9"/>
      <c r="Q143" s="9"/>
      <c r="R143" s="9">
        <f t="shared" si="18"/>
        <v>0</v>
      </c>
      <c r="S143" s="9"/>
      <c r="T143" s="9"/>
      <c r="U143" s="9">
        <f t="shared" si="19"/>
        <v>0</v>
      </c>
      <c r="V143" s="9"/>
      <c r="W143" s="9"/>
      <c r="X143" s="9">
        <f t="shared" si="20"/>
        <v>0</v>
      </c>
      <c r="Y143" s="9"/>
      <c r="Z143" s="9"/>
      <c r="AA143" s="10">
        <f t="shared" si="21"/>
        <v>0</v>
      </c>
      <c r="AB143" s="11">
        <v>45780</v>
      </c>
    </row>
    <row r="144" spans="1:28" ht="15.75" hidden="1" x14ac:dyDescent="0.25">
      <c r="A144" s="39">
        <v>45750</v>
      </c>
      <c r="B144" s="33" t="s">
        <v>217</v>
      </c>
      <c r="C144" s="33">
        <v>140000</v>
      </c>
      <c r="D144" s="33" t="s">
        <v>41</v>
      </c>
      <c r="E144" s="33" t="s">
        <v>122</v>
      </c>
      <c r="F144" s="33">
        <v>2</v>
      </c>
      <c r="G144" s="33" t="s">
        <v>51</v>
      </c>
      <c r="H144" s="33"/>
      <c r="I144" s="20">
        <f t="shared" si="22"/>
        <v>0</v>
      </c>
      <c r="J144" s="31" t="s">
        <v>241</v>
      </c>
      <c r="K144" s="20"/>
      <c r="L144" s="9">
        <f t="shared" si="16"/>
        <v>140000</v>
      </c>
      <c r="M144" s="9">
        <v>140000</v>
      </c>
      <c r="N144" s="9"/>
      <c r="O144" s="9">
        <f t="shared" si="17"/>
        <v>0</v>
      </c>
      <c r="P144" s="9"/>
      <c r="Q144" s="9"/>
      <c r="R144" s="9">
        <f t="shared" si="18"/>
        <v>0</v>
      </c>
      <c r="S144" s="9"/>
      <c r="T144" s="9"/>
      <c r="U144" s="9">
        <f t="shared" si="19"/>
        <v>0</v>
      </c>
      <c r="V144" s="9"/>
      <c r="W144" s="9"/>
      <c r="X144" s="9">
        <f t="shared" si="20"/>
        <v>0</v>
      </c>
      <c r="Y144" s="9"/>
      <c r="Z144" s="9"/>
      <c r="AA144" s="10">
        <f t="shared" si="21"/>
        <v>0</v>
      </c>
      <c r="AB144" s="11">
        <v>45780</v>
      </c>
    </row>
    <row r="145" spans="1:28" ht="15.75" hidden="1" x14ac:dyDescent="0.25">
      <c r="A145" s="39">
        <v>45751</v>
      </c>
      <c r="B145" s="33" t="s">
        <v>247</v>
      </c>
      <c r="C145" s="33">
        <v>-200000</v>
      </c>
      <c r="D145" s="33" t="s">
        <v>41</v>
      </c>
      <c r="E145" s="33" t="s">
        <v>148</v>
      </c>
      <c r="F145" s="21">
        <v>40</v>
      </c>
      <c r="G145" s="33" t="s">
        <v>51</v>
      </c>
      <c r="H145" s="21"/>
      <c r="I145" s="20">
        <f t="shared" si="22"/>
        <v>0</v>
      </c>
      <c r="J145" s="37" t="s">
        <v>34</v>
      </c>
      <c r="K145" s="20"/>
      <c r="L145" s="9">
        <f t="shared" si="16"/>
        <v>0</v>
      </c>
      <c r="M145" s="9"/>
      <c r="N145" s="9"/>
      <c r="O145" s="9">
        <f t="shared" si="17"/>
        <v>0</v>
      </c>
      <c r="P145" s="9"/>
      <c r="Q145" s="9"/>
      <c r="R145" s="9">
        <f t="shared" si="18"/>
        <v>0</v>
      </c>
      <c r="S145" s="9"/>
      <c r="T145" s="9"/>
      <c r="U145" s="9">
        <f t="shared" si="19"/>
        <v>0</v>
      </c>
      <c r="V145" s="9"/>
      <c r="W145" s="9"/>
      <c r="X145" s="9">
        <f t="shared" si="20"/>
        <v>0</v>
      </c>
      <c r="Y145" s="9"/>
      <c r="Z145" s="9"/>
      <c r="AA145" s="10">
        <f t="shared" si="21"/>
        <v>-200000</v>
      </c>
      <c r="AB145" s="11">
        <v>45769</v>
      </c>
    </row>
    <row r="146" spans="1:28" ht="15.75" hidden="1" x14ac:dyDescent="0.25">
      <c r="A146" s="39">
        <v>45751</v>
      </c>
      <c r="B146" s="33" t="s">
        <v>92</v>
      </c>
      <c r="C146" s="33">
        <v>6750000</v>
      </c>
      <c r="D146" s="33" t="s">
        <v>31</v>
      </c>
      <c r="E146" s="33" t="s">
        <v>91</v>
      </c>
      <c r="F146" s="21">
        <v>1500</v>
      </c>
      <c r="G146" s="33" t="s">
        <v>29</v>
      </c>
      <c r="H146" s="21"/>
      <c r="I146" s="20">
        <f t="shared" si="22"/>
        <v>0</v>
      </c>
      <c r="J146" s="37" t="s">
        <v>240</v>
      </c>
      <c r="K146" s="20" t="s">
        <v>922</v>
      </c>
      <c r="L146" s="9">
        <f t="shared" si="16"/>
        <v>0</v>
      </c>
      <c r="M146" s="9"/>
      <c r="N146" s="9"/>
      <c r="O146" s="9">
        <f t="shared" si="17"/>
        <v>6750000</v>
      </c>
      <c r="P146" s="9">
        <v>3750000</v>
      </c>
      <c r="Q146" s="9">
        <v>3000000</v>
      </c>
      <c r="R146" s="9">
        <f t="shared" si="18"/>
        <v>0</v>
      </c>
      <c r="S146" s="9"/>
      <c r="T146" s="9"/>
      <c r="U146" s="9">
        <f t="shared" si="19"/>
        <v>0</v>
      </c>
      <c r="V146" s="9"/>
      <c r="W146" s="9"/>
      <c r="X146" s="9">
        <f t="shared" si="20"/>
        <v>0</v>
      </c>
      <c r="Y146" s="9"/>
      <c r="Z146" s="9"/>
      <c r="AA146" s="10">
        <f t="shared" si="21"/>
        <v>0</v>
      </c>
      <c r="AB146" s="11">
        <v>45804</v>
      </c>
    </row>
    <row r="147" spans="1:28" ht="15.75" hidden="1" x14ac:dyDescent="0.25">
      <c r="A147" s="39">
        <v>45751</v>
      </c>
      <c r="B147" s="33" t="s">
        <v>96</v>
      </c>
      <c r="C147" s="33">
        <v>8820000</v>
      </c>
      <c r="D147" s="33" t="s">
        <v>41</v>
      </c>
      <c r="E147" s="33" t="s">
        <v>190</v>
      </c>
      <c r="F147" s="33">
        <v>210</v>
      </c>
      <c r="G147" s="33" t="s">
        <v>51</v>
      </c>
      <c r="H147" s="33"/>
      <c r="I147" s="20">
        <f t="shared" si="22"/>
        <v>0</v>
      </c>
      <c r="J147" s="37" t="s">
        <v>240</v>
      </c>
      <c r="K147" s="20"/>
      <c r="L147" s="9">
        <f t="shared" si="16"/>
        <v>0</v>
      </c>
      <c r="M147" s="9"/>
      <c r="N147" s="9"/>
      <c r="O147" s="9">
        <f t="shared" si="17"/>
        <v>8820000</v>
      </c>
      <c r="P147" s="9">
        <v>8820000</v>
      </c>
      <c r="Q147" s="9"/>
      <c r="R147" s="9">
        <f t="shared" si="18"/>
        <v>0</v>
      </c>
      <c r="S147" s="9"/>
      <c r="T147" s="9"/>
      <c r="U147" s="9">
        <f t="shared" si="19"/>
        <v>0</v>
      </c>
      <c r="V147" s="9"/>
      <c r="W147" s="9"/>
      <c r="X147" s="9">
        <f t="shared" si="20"/>
        <v>0</v>
      </c>
      <c r="Y147" s="9"/>
      <c r="Z147" s="9"/>
      <c r="AA147" s="10">
        <f t="shared" si="21"/>
        <v>0</v>
      </c>
      <c r="AB147" s="11">
        <v>45800</v>
      </c>
    </row>
    <row r="148" spans="1:28" ht="15.75" hidden="1" x14ac:dyDescent="0.25">
      <c r="A148" s="39">
        <v>45751</v>
      </c>
      <c r="B148" s="33" t="s">
        <v>191</v>
      </c>
      <c r="C148" s="33">
        <v>3500000</v>
      </c>
      <c r="D148" s="33" t="s">
        <v>31</v>
      </c>
      <c r="E148" s="33" t="s">
        <v>110</v>
      </c>
      <c r="F148" s="33">
        <v>2000</v>
      </c>
      <c r="G148" s="33" t="s">
        <v>29</v>
      </c>
      <c r="H148" s="33"/>
      <c r="I148" s="20">
        <f t="shared" si="22"/>
        <v>0</v>
      </c>
      <c r="J148" s="16" t="s">
        <v>43</v>
      </c>
      <c r="K148" s="20"/>
      <c r="L148" s="9">
        <f t="shared" si="16"/>
        <v>1870000</v>
      </c>
      <c r="M148" s="9"/>
      <c r="N148" s="9">
        <v>1870000</v>
      </c>
      <c r="O148" s="9">
        <f t="shared" si="17"/>
        <v>0</v>
      </c>
      <c r="P148" s="9"/>
      <c r="Q148" s="9"/>
      <c r="R148" s="9">
        <f t="shared" si="18"/>
        <v>0</v>
      </c>
      <c r="S148" s="9"/>
      <c r="T148" s="9"/>
      <c r="U148" s="9">
        <f t="shared" si="19"/>
        <v>0</v>
      </c>
      <c r="V148" s="9"/>
      <c r="W148" s="9"/>
      <c r="X148" s="9">
        <f t="shared" si="20"/>
        <v>0</v>
      </c>
      <c r="Y148" s="9"/>
      <c r="Z148" s="9"/>
      <c r="AA148" s="10">
        <f t="shared" si="21"/>
        <v>1630000</v>
      </c>
      <c r="AB148" s="11">
        <v>45805</v>
      </c>
    </row>
    <row r="149" spans="1:28" ht="15.75" hidden="1" x14ac:dyDescent="0.25">
      <c r="A149" s="39">
        <v>45752</v>
      </c>
      <c r="B149" s="33" t="s">
        <v>217</v>
      </c>
      <c r="C149" s="33">
        <v>6000000</v>
      </c>
      <c r="D149" s="33" t="s">
        <v>31</v>
      </c>
      <c r="E149" s="33" t="s">
        <v>707</v>
      </c>
      <c r="F149" s="33">
        <v>1500</v>
      </c>
      <c r="G149" s="35" t="s">
        <v>29</v>
      </c>
      <c r="H149" s="33"/>
      <c r="I149" s="20">
        <f t="shared" si="22"/>
        <v>0</v>
      </c>
      <c r="J149" s="37" t="s">
        <v>241</v>
      </c>
      <c r="K149" s="20"/>
      <c r="L149" s="9">
        <f t="shared" si="16"/>
        <v>6000000</v>
      </c>
      <c r="M149" s="9">
        <v>216000</v>
      </c>
      <c r="N149" s="9">
        <f>5140000+644000</f>
        <v>5784000</v>
      </c>
      <c r="O149" s="9">
        <f t="shared" si="17"/>
        <v>0</v>
      </c>
      <c r="P149" s="9"/>
      <c r="Q149" s="9"/>
      <c r="R149" s="9">
        <f t="shared" si="18"/>
        <v>0</v>
      </c>
      <c r="S149" s="9"/>
      <c r="T149" s="9"/>
      <c r="U149" s="9">
        <f t="shared" si="19"/>
        <v>0</v>
      </c>
      <c r="V149" s="9"/>
      <c r="W149" s="9"/>
      <c r="X149" s="9">
        <f t="shared" si="20"/>
        <v>0</v>
      </c>
      <c r="Y149" s="9"/>
      <c r="Z149" s="9"/>
      <c r="AA149" s="10">
        <f t="shared" si="21"/>
        <v>0</v>
      </c>
      <c r="AB149" s="11">
        <v>45796</v>
      </c>
    </row>
    <row r="150" spans="1:28" ht="15.75" hidden="1" x14ac:dyDescent="0.25">
      <c r="A150" s="39">
        <v>45752</v>
      </c>
      <c r="B150" s="33" t="s">
        <v>141</v>
      </c>
      <c r="C150" s="33">
        <v>880000</v>
      </c>
      <c r="D150" s="33" t="s">
        <v>31</v>
      </c>
      <c r="E150" s="33" t="s">
        <v>95</v>
      </c>
      <c r="F150" s="33">
        <v>10400</v>
      </c>
      <c r="G150" s="33" t="s">
        <v>29</v>
      </c>
      <c r="H150" s="33"/>
      <c r="I150" s="20">
        <f t="shared" si="22"/>
        <v>0</v>
      </c>
      <c r="J150" s="14" t="s">
        <v>240</v>
      </c>
      <c r="K150" s="20"/>
      <c r="L150" s="9">
        <f t="shared" si="16"/>
        <v>0</v>
      </c>
      <c r="M150" s="9"/>
      <c r="N150" s="9"/>
      <c r="O150" s="9">
        <f t="shared" si="17"/>
        <v>880000</v>
      </c>
      <c r="P150" s="9">
        <v>880000</v>
      </c>
      <c r="Q150" s="9"/>
      <c r="R150" s="9">
        <f t="shared" si="18"/>
        <v>0</v>
      </c>
      <c r="S150" s="9"/>
      <c r="T150" s="9"/>
      <c r="U150" s="9">
        <f t="shared" si="19"/>
        <v>0</v>
      </c>
      <c r="V150" s="9"/>
      <c r="W150" s="9"/>
      <c r="X150" s="9">
        <f t="shared" si="20"/>
        <v>0</v>
      </c>
      <c r="Y150" s="9"/>
      <c r="Z150" s="9"/>
      <c r="AA150" s="10">
        <f t="shared" si="21"/>
        <v>0</v>
      </c>
      <c r="AB150" s="11">
        <v>45806</v>
      </c>
    </row>
    <row r="151" spans="1:28" ht="15.75" x14ac:dyDescent="0.25">
      <c r="A151" s="39">
        <v>45754</v>
      </c>
      <c r="B151" s="33" t="s">
        <v>329</v>
      </c>
      <c r="C151" s="33">
        <v>14375000</v>
      </c>
      <c r="D151" s="33" t="s">
        <v>31</v>
      </c>
      <c r="E151" s="33" t="s">
        <v>205</v>
      </c>
      <c r="F151" s="33">
        <v>125</v>
      </c>
      <c r="G151" s="33" t="s">
        <v>51</v>
      </c>
      <c r="H151" s="33"/>
      <c r="I151" s="20">
        <f t="shared" si="22"/>
        <v>0</v>
      </c>
      <c r="J151" s="37" t="s">
        <v>240</v>
      </c>
      <c r="K151" s="20"/>
      <c r="L151" s="9">
        <f t="shared" si="16"/>
        <v>0</v>
      </c>
      <c r="M151" s="9"/>
      <c r="N151" s="9"/>
      <c r="O151" s="9">
        <f t="shared" si="17"/>
        <v>14375000</v>
      </c>
      <c r="P151" s="9">
        <v>8500000</v>
      </c>
      <c r="Q151" s="9">
        <v>5875000</v>
      </c>
      <c r="R151" s="9">
        <f t="shared" si="18"/>
        <v>0</v>
      </c>
      <c r="S151" s="9"/>
      <c r="T151" s="9"/>
      <c r="U151" s="9">
        <f t="shared" si="19"/>
        <v>0</v>
      </c>
      <c r="V151" s="9"/>
      <c r="W151" s="9"/>
      <c r="X151" s="9">
        <f t="shared" si="20"/>
        <v>0</v>
      </c>
      <c r="Y151" s="9"/>
      <c r="Z151" s="9"/>
      <c r="AA151" s="10">
        <f t="shared" si="21"/>
        <v>0</v>
      </c>
      <c r="AB151" s="11">
        <v>45783</v>
      </c>
    </row>
    <row r="152" spans="1:28" ht="15.75" hidden="1" x14ac:dyDescent="0.25">
      <c r="A152" s="32">
        <v>45754</v>
      </c>
      <c r="B152" s="33" t="s">
        <v>191</v>
      </c>
      <c r="C152" s="33">
        <v>3500000</v>
      </c>
      <c r="D152" s="33" t="s">
        <v>31</v>
      </c>
      <c r="E152" s="33" t="s">
        <v>110</v>
      </c>
      <c r="F152" s="33">
        <v>2000</v>
      </c>
      <c r="G152" s="33" t="s">
        <v>29</v>
      </c>
      <c r="H152" s="33"/>
      <c r="I152" s="20">
        <f t="shared" si="22"/>
        <v>0</v>
      </c>
      <c r="J152" s="34" t="s">
        <v>26</v>
      </c>
      <c r="K152" s="20"/>
      <c r="L152" s="9">
        <f t="shared" si="16"/>
        <v>0</v>
      </c>
      <c r="M152" s="9"/>
      <c r="N152" s="9"/>
      <c r="O152" s="9">
        <f t="shared" si="17"/>
        <v>0</v>
      </c>
      <c r="P152" s="9"/>
      <c r="Q152" s="9"/>
      <c r="R152" s="9">
        <f t="shared" si="18"/>
        <v>0</v>
      </c>
      <c r="S152" s="9"/>
      <c r="T152" s="9"/>
      <c r="U152" s="9">
        <f t="shared" si="19"/>
        <v>0</v>
      </c>
      <c r="V152" s="9"/>
      <c r="W152" s="9"/>
      <c r="X152" s="9">
        <f t="shared" si="20"/>
        <v>0</v>
      </c>
      <c r="Y152" s="9"/>
      <c r="Z152" s="9"/>
      <c r="AA152" s="10">
        <f t="shared" si="21"/>
        <v>3500000</v>
      </c>
      <c r="AB152" s="11"/>
    </row>
    <row r="153" spans="1:28" ht="15.75" hidden="1" x14ac:dyDescent="0.25">
      <c r="A153" s="39">
        <v>45754</v>
      </c>
      <c r="B153" s="33" t="s">
        <v>191</v>
      </c>
      <c r="C153" s="33">
        <v>690000</v>
      </c>
      <c r="D153" s="33" t="s">
        <v>31</v>
      </c>
      <c r="E153" s="33" t="s">
        <v>361</v>
      </c>
      <c r="F153" s="33">
        <v>3</v>
      </c>
      <c r="G153" s="33" t="s">
        <v>33</v>
      </c>
      <c r="H153" s="33"/>
      <c r="I153" s="20">
        <f t="shared" si="22"/>
        <v>0</v>
      </c>
      <c r="J153" s="37" t="s">
        <v>241</v>
      </c>
      <c r="K153" s="20"/>
      <c r="L153" s="9">
        <f t="shared" si="16"/>
        <v>690000</v>
      </c>
      <c r="M153" s="9">
        <v>690000</v>
      </c>
      <c r="N153" s="9"/>
      <c r="O153" s="9">
        <f t="shared" si="17"/>
        <v>0</v>
      </c>
      <c r="P153" s="9"/>
      <c r="Q153" s="9"/>
      <c r="R153" s="9">
        <f t="shared" si="18"/>
        <v>0</v>
      </c>
      <c r="S153" s="9"/>
      <c r="T153" s="9"/>
      <c r="U153" s="9">
        <f t="shared" si="19"/>
        <v>0</v>
      </c>
      <c r="V153" s="9"/>
      <c r="W153" s="9"/>
      <c r="X153" s="9">
        <f t="shared" si="20"/>
        <v>0</v>
      </c>
      <c r="Y153" s="9"/>
      <c r="Z153" s="9"/>
      <c r="AA153" s="10">
        <f t="shared" si="21"/>
        <v>0</v>
      </c>
      <c r="AB153" s="11">
        <v>45800</v>
      </c>
    </row>
    <row r="154" spans="1:28" ht="15.75" hidden="1" x14ac:dyDescent="0.25">
      <c r="A154" s="32">
        <v>45754</v>
      </c>
      <c r="B154" s="33" t="s">
        <v>217</v>
      </c>
      <c r="C154" s="33">
        <v>800000</v>
      </c>
      <c r="D154" s="33" t="s">
        <v>41</v>
      </c>
      <c r="E154" s="33" t="s">
        <v>707</v>
      </c>
      <c r="F154" s="33">
        <v>200</v>
      </c>
      <c r="G154" s="33" t="s">
        <v>29</v>
      </c>
      <c r="H154" s="33"/>
      <c r="I154" s="20">
        <f t="shared" si="22"/>
        <v>0</v>
      </c>
      <c r="J154" s="37" t="s">
        <v>241</v>
      </c>
      <c r="K154" s="20"/>
      <c r="L154" s="9">
        <f t="shared" si="16"/>
        <v>800000</v>
      </c>
      <c r="M154" s="9">
        <v>800000</v>
      </c>
      <c r="N154" s="9"/>
      <c r="O154" s="9">
        <f t="shared" si="17"/>
        <v>0</v>
      </c>
      <c r="P154" s="9"/>
      <c r="Q154" s="9"/>
      <c r="R154" s="9">
        <f t="shared" si="18"/>
        <v>0</v>
      </c>
      <c r="S154" s="9"/>
      <c r="T154" s="9"/>
      <c r="U154" s="9">
        <f t="shared" si="19"/>
        <v>0</v>
      </c>
      <c r="V154" s="9"/>
      <c r="W154" s="9"/>
      <c r="X154" s="9">
        <f t="shared" si="20"/>
        <v>0</v>
      </c>
      <c r="Y154" s="9"/>
      <c r="Z154" s="9"/>
      <c r="AA154" s="10">
        <f t="shared" si="21"/>
        <v>0</v>
      </c>
      <c r="AB154" s="11">
        <v>45780</v>
      </c>
    </row>
    <row r="155" spans="1:28" ht="15.75" hidden="1" x14ac:dyDescent="0.25">
      <c r="A155" s="39">
        <v>45755</v>
      </c>
      <c r="B155" s="33" t="s">
        <v>217</v>
      </c>
      <c r="C155" s="33">
        <v>10000000</v>
      </c>
      <c r="D155" s="33" t="s">
        <v>41</v>
      </c>
      <c r="E155" s="33" t="s">
        <v>707</v>
      </c>
      <c r="F155" s="33">
        <v>2500</v>
      </c>
      <c r="G155" s="33" t="s">
        <v>29</v>
      </c>
      <c r="H155" s="33"/>
      <c r="I155" s="20">
        <f t="shared" si="22"/>
        <v>0</v>
      </c>
      <c r="J155" s="37" t="s">
        <v>241</v>
      </c>
      <c r="K155" s="20"/>
      <c r="L155" s="9">
        <f t="shared" si="16"/>
        <v>10000000</v>
      </c>
      <c r="M155" s="9"/>
      <c r="N155" s="9">
        <v>10000000</v>
      </c>
      <c r="O155" s="9">
        <f t="shared" si="17"/>
        <v>0</v>
      </c>
      <c r="P155" s="9"/>
      <c r="Q155" s="9"/>
      <c r="R155" s="9">
        <f t="shared" si="18"/>
        <v>0</v>
      </c>
      <c r="S155" s="9"/>
      <c r="T155" s="9"/>
      <c r="U155" s="9">
        <f t="shared" si="19"/>
        <v>0</v>
      </c>
      <c r="V155" s="9"/>
      <c r="W155" s="9"/>
      <c r="X155" s="9">
        <f t="shared" si="20"/>
        <v>0</v>
      </c>
      <c r="Y155" s="9"/>
      <c r="Z155" s="9"/>
      <c r="AA155" s="10">
        <f t="shared" si="21"/>
        <v>0</v>
      </c>
      <c r="AB155" s="11">
        <v>45796</v>
      </c>
    </row>
    <row r="156" spans="1:28" ht="15.75" hidden="1" x14ac:dyDescent="0.25">
      <c r="A156" s="39">
        <v>45755</v>
      </c>
      <c r="B156" s="33" t="s">
        <v>189</v>
      </c>
      <c r="C156" s="33">
        <v>680000</v>
      </c>
      <c r="D156" s="33" t="s">
        <v>31</v>
      </c>
      <c r="E156" s="33" t="s">
        <v>110</v>
      </c>
      <c r="F156" s="33">
        <v>600</v>
      </c>
      <c r="G156" s="33" t="s">
        <v>29</v>
      </c>
      <c r="H156" s="33"/>
      <c r="I156" s="20">
        <f t="shared" si="22"/>
        <v>0</v>
      </c>
      <c r="J156" s="37" t="s">
        <v>241</v>
      </c>
      <c r="K156" s="20"/>
      <c r="L156" s="9">
        <f t="shared" si="16"/>
        <v>0</v>
      </c>
      <c r="M156" s="9"/>
      <c r="N156" s="9"/>
      <c r="O156" s="9">
        <f t="shared" si="17"/>
        <v>0</v>
      </c>
      <c r="P156" s="9"/>
      <c r="Q156" s="9"/>
      <c r="R156" s="9">
        <f t="shared" si="18"/>
        <v>0</v>
      </c>
      <c r="S156" s="9"/>
      <c r="T156" s="9"/>
      <c r="U156" s="9">
        <f t="shared" si="19"/>
        <v>680000</v>
      </c>
      <c r="V156" s="9">
        <v>680000</v>
      </c>
      <c r="W156" s="9"/>
      <c r="X156" s="9">
        <f t="shared" si="20"/>
        <v>0</v>
      </c>
      <c r="Y156" s="9"/>
      <c r="Z156" s="9"/>
      <c r="AA156" s="10">
        <f t="shared" si="21"/>
        <v>0</v>
      </c>
      <c r="AB156" s="11">
        <v>45778</v>
      </c>
    </row>
    <row r="157" spans="1:28" ht="15.75" hidden="1" x14ac:dyDescent="0.25">
      <c r="A157" s="39">
        <v>45755</v>
      </c>
      <c r="B157" s="33" t="s">
        <v>252</v>
      </c>
      <c r="C157" s="33">
        <v>1000000</v>
      </c>
      <c r="D157" s="33" t="s">
        <v>31</v>
      </c>
      <c r="E157" s="33" t="s">
        <v>73</v>
      </c>
      <c r="F157" s="33">
        <v>20</v>
      </c>
      <c r="G157" s="33" t="s">
        <v>74</v>
      </c>
      <c r="H157" s="33"/>
      <c r="I157" s="20">
        <f t="shared" si="22"/>
        <v>0</v>
      </c>
      <c r="J157" s="37" t="s">
        <v>240</v>
      </c>
      <c r="K157" s="20"/>
      <c r="L157" s="9">
        <f t="shared" si="16"/>
        <v>0</v>
      </c>
      <c r="M157" s="9"/>
      <c r="N157" s="9"/>
      <c r="O157" s="9">
        <f t="shared" si="17"/>
        <v>0</v>
      </c>
      <c r="P157" s="9"/>
      <c r="Q157" s="9"/>
      <c r="R157" s="9">
        <f t="shared" si="18"/>
        <v>1000000</v>
      </c>
      <c r="S157" s="9"/>
      <c r="T157" s="9">
        <v>1000000</v>
      </c>
      <c r="U157" s="9">
        <f t="shared" si="19"/>
        <v>0</v>
      </c>
      <c r="V157" s="9"/>
      <c r="W157" s="9"/>
      <c r="X157" s="9">
        <f t="shared" si="20"/>
        <v>0</v>
      </c>
      <c r="Y157" s="9"/>
      <c r="Z157" s="9"/>
      <c r="AA157" s="10">
        <f t="shared" si="21"/>
        <v>0</v>
      </c>
      <c r="AB157" s="11">
        <v>45784</v>
      </c>
    </row>
    <row r="158" spans="1:28" ht="15.75" hidden="1" x14ac:dyDescent="0.25">
      <c r="A158" s="39">
        <v>45755</v>
      </c>
      <c r="B158" s="33" t="s">
        <v>252</v>
      </c>
      <c r="C158" s="33">
        <v>500000</v>
      </c>
      <c r="D158" s="33" t="s">
        <v>31</v>
      </c>
      <c r="E158" s="33" t="s">
        <v>130</v>
      </c>
      <c r="F158" s="33">
        <v>10</v>
      </c>
      <c r="G158" s="33" t="s">
        <v>74</v>
      </c>
      <c r="H158" s="33"/>
      <c r="I158" s="20">
        <f t="shared" si="22"/>
        <v>0</v>
      </c>
      <c r="J158" s="37" t="s">
        <v>240</v>
      </c>
      <c r="K158" s="20"/>
      <c r="L158" s="9">
        <f t="shared" ref="L158:L181" si="23">M158+N158</f>
        <v>0</v>
      </c>
      <c r="M158" s="9"/>
      <c r="N158" s="9"/>
      <c r="O158" s="9">
        <f t="shared" ref="O158:O181" si="24">P158+Q158</f>
        <v>0</v>
      </c>
      <c r="P158" s="9"/>
      <c r="Q158" s="9"/>
      <c r="R158" s="9">
        <f t="shared" ref="R158:R181" si="25">S158+T158</f>
        <v>500000</v>
      </c>
      <c r="S158" s="9"/>
      <c r="T158" s="9">
        <v>500000</v>
      </c>
      <c r="U158" s="9">
        <f t="shared" ref="U158:U181" si="26">V158+W158</f>
        <v>0</v>
      </c>
      <c r="V158" s="9"/>
      <c r="W158" s="9"/>
      <c r="X158" s="9">
        <f t="shared" ref="X158:X181" si="27">Y158+Z158</f>
        <v>0</v>
      </c>
      <c r="Y158" s="9"/>
      <c r="Z158" s="9"/>
      <c r="AA158" s="10">
        <f t="shared" si="21"/>
        <v>0</v>
      </c>
      <c r="AB158" s="11">
        <v>45784</v>
      </c>
    </row>
    <row r="159" spans="1:28" ht="15.75" hidden="1" x14ac:dyDescent="0.25">
      <c r="A159" s="39">
        <v>45755</v>
      </c>
      <c r="B159" s="33" t="s">
        <v>252</v>
      </c>
      <c r="C159" s="33">
        <v>780000</v>
      </c>
      <c r="D159" s="33" t="s">
        <v>31</v>
      </c>
      <c r="E159" s="33" t="s">
        <v>102</v>
      </c>
      <c r="F159" s="33">
        <v>12</v>
      </c>
      <c r="G159" s="33" t="s">
        <v>74</v>
      </c>
      <c r="H159" s="33"/>
      <c r="I159" s="20">
        <f t="shared" si="22"/>
        <v>0</v>
      </c>
      <c r="J159" s="37" t="s">
        <v>240</v>
      </c>
      <c r="K159" s="20"/>
      <c r="L159" s="9">
        <f t="shared" si="23"/>
        <v>0</v>
      </c>
      <c r="M159" s="9"/>
      <c r="N159" s="9"/>
      <c r="O159" s="9">
        <f t="shared" si="24"/>
        <v>0</v>
      </c>
      <c r="P159" s="9"/>
      <c r="Q159" s="9"/>
      <c r="R159" s="9">
        <f t="shared" si="25"/>
        <v>780000</v>
      </c>
      <c r="S159" s="9"/>
      <c r="T159" s="9">
        <v>780000</v>
      </c>
      <c r="U159" s="9">
        <f t="shared" si="26"/>
        <v>0</v>
      </c>
      <c r="V159" s="9"/>
      <c r="W159" s="9"/>
      <c r="X159" s="9">
        <f t="shared" si="27"/>
        <v>0</v>
      </c>
      <c r="Y159" s="9"/>
      <c r="Z159" s="9"/>
      <c r="AA159" s="10">
        <f t="shared" si="21"/>
        <v>0</v>
      </c>
      <c r="AB159" s="11">
        <v>45784</v>
      </c>
    </row>
    <row r="160" spans="1:28" ht="15.75" hidden="1" x14ac:dyDescent="0.25">
      <c r="A160" s="39">
        <v>45755</v>
      </c>
      <c r="B160" s="33" t="s">
        <v>252</v>
      </c>
      <c r="C160" s="33">
        <v>3600000</v>
      </c>
      <c r="D160" s="33" t="s">
        <v>31</v>
      </c>
      <c r="E160" s="33" t="s">
        <v>234</v>
      </c>
      <c r="F160" s="33">
        <v>40</v>
      </c>
      <c r="G160" s="33" t="s">
        <v>51</v>
      </c>
      <c r="H160" s="33"/>
      <c r="I160" s="20">
        <f t="shared" si="22"/>
        <v>0</v>
      </c>
      <c r="J160" s="37" t="s">
        <v>240</v>
      </c>
      <c r="K160" s="20"/>
      <c r="L160" s="9">
        <f t="shared" si="23"/>
        <v>0</v>
      </c>
      <c r="M160" s="9"/>
      <c r="N160" s="9"/>
      <c r="O160" s="9">
        <f t="shared" si="24"/>
        <v>2120000</v>
      </c>
      <c r="P160" s="9">
        <v>2120000</v>
      </c>
      <c r="Q160" s="9"/>
      <c r="R160" s="9">
        <f t="shared" si="25"/>
        <v>1480000</v>
      </c>
      <c r="S160" s="9"/>
      <c r="T160" s="9">
        <v>1480000</v>
      </c>
      <c r="U160" s="9">
        <f t="shared" si="26"/>
        <v>0</v>
      </c>
      <c r="V160" s="9"/>
      <c r="W160" s="9"/>
      <c r="X160" s="9">
        <f t="shared" si="27"/>
        <v>0</v>
      </c>
      <c r="Y160" s="9"/>
      <c r="Z160" s="9"/>
      <c r="AA160" s="10">
        <f t="shared" si="21"/>
        <v>0</v>
      </c>
      <c r="AB160" s="11">
        <v>45784</v>
      </c>
    </row>
    <row r="161" spans="1:28" ht="15.75" hidden="1" x14ac:dyDescent="0.25">
      <c r="A161" s="39">
        <v>45755</v>
      </c>
      <c r="B161" s="33" t="s">
        <v>252</v>
      </c>
      <c r="C161" s="33">
        <v>5400000</v>
      </c>
      <c r="D161" s="33" t="s">
        <v>31</v>
      </c>
      <c r="E161" s="33" t="s">
        <v>236</v>
      </c>
      <c r="F161" s="33">
        <v>60</v>
      </c>
      <c r="G161" s="33" t="s">
        <v>51</v>
      </c>
      <c r="H161" s="33"/>
      <c r="I161" s="20">
        <f t="shared" si="22"/>
        <v>0</v>
      </c>
      <c r="J161" s="37" t="s">
        <v>240</v>
      </c>
      <c r="K161" s="20"/>
      <c r="L161" s="9">
        <f t="shared" si="23"/>
        <v>0</v>
      </c>
      <c r="M161" s="9"/>
      <c r="N161" s="9"/>
      <c r="O161" s="9">
        <f t="shared" si="24"/>
        <v>5400000</v>
      </c>
      <c r="P161" s="9">
        <v>5400000</v>
      </c>
      <c r="Q161" s="9"/>
      <c r="R161" s="9">
        <f t="shared" si="25"/>
        <v>0</v>
      </c>
      <c r="S161" s="9"/>
      <c r="T161" s="9"/>
      <c r="U161" s="9">
        <f t="shared" si="26"/>
        <v>0</v>
      </c>
      <c r="V161" s="9"/>
      <c r="W161" s="9"/>
      <c r="X161" s="9">
        <f t="shared" si="27"/>
        <v>0</v>
      </c>
      <c r="Y161" s="9"/>
      <c r="Z161" s="9"/>
      <c r="AA161" s="10">
        <f t="shared" si="21"/>
        <v>0</v>
      </c>
      <c r="AB161" s="11">
        <v>45790</v>
      </c>
    </row>
    <row r="162" spans="1:28" ht="15.75" hidden="1" x14ac:dyDescent="0.25">
      <c r="A162" s="39">
        <v>45756</v>
      </c>
      <c r="B162" s="33" t="s">
        <v>147</v>
      </c>
      <c r="C162" s="33">
        <v>12000000</v>
      </c>
      <c r="D162" s="33" t="s">
        <v>31</v>
      </c>
      <c r="E162" s="33" t="s">
        <v>148</v>
      </c>
      <c r="F162" s="57">
        <v>200</v>
      </c>
      <c r="G162" s="33" t="s">
        <v>29</v>
      </c>
      <c r="H162" s="33"/>
      <c r="I162" s="20">
        <f t="shared" si="22"/>
        <v>0</v>
      </c>
      <c r="J162" s="37" t="s">
        <v>240</v>
      </c>
      <c r="K162" s="20"/>
      <c r="L162" s="9">
        <f t="shared" si="23"/>
        <v>0</v>
      </c>
      <c r="M162" s="9"/>
      <c r="N162" s="9"/>
      <c r="O162" s="9">
        <f t="shared" si="24"/>
        <v>12000000</v>
      </c>
      <c r="P162" s="9">
        <v>12000000</v>
      </c>
      <c r="Q162" s="9"/>
      <c r="R162" s="9">
        <f t="shared" si="25"/>
        <v>0</v>
      </c>
      <c r="S162" s="9"/>
      <c r="T162" s="9"/>
      <c r="U162" s="9">
        <f t="shared" si="26"/>
        <v>0</v>
      </c>
      <c r="V162" s="9"/>
      <c r="W162" s="9"/>
      <c r="X162" s="9">
        <f t="shared" si="27"/>
        <v>0</v>
      </c>
      <c r="Y162" s="9"/>
      <c r="Z162" s="9"/>
      <c r="AA162" s="10">
        <f t="shared" si="21"/>
        <v>0</v>
      </c>
      <c r="AB162" s="11">
        <v>45793</v>
      </c>
    </row>
    <row r="163" spans="1:28" ht="15.75" hidden="1" x14ac:dyDescent="0.25">
      <c r="A163" s="39">
        <v>45756</v>
      </c>
      <c r="B163" s="33" t="s">
        <v>217</v>
      </c>
      <c r="C163" s="33">
        <v>1200000</v>
      </c>
      <c r="D163" s="33" t="s">
        <v>41</v>
      </c>
      <c r="E163" s="33" t="s">
        <v>148</v>
      </c>
      <c r="F163" s="33">
        <v>20</v>
      </c>
      <c r="G163" s="33" t="s">
        <v>51</v>
      </c>
      <c r="H163" s="33"/>
      <c r="I163" s="20">
        <f t="shared" si="22"/>
        <v>0</v>
      </c>
      <c r="J163" s="37" t="s">
        <v>241</v>
      </c>
      <c r="K163" s="20"/>
      <c r="L163" s="9">
        <f t="shared" si="23"/>
        <v>1200000</v>
      </c>
      <c r="M163" s="9">
        <v>1200000</v>
      </c>
      <c r="N163" s="9"/>
      <c r="O163" s="9">
        <f t="shared" si="24"/>
        <v>0</v>
      </c>
      <c r="P163" s="9"/>
      <c r="Q163" s="9"/>
      <c r="R163" s="9">
        <f t="shared" si="25"/>
        <v>0</v>
      </c>
      <c r="S163" s="9"/>
      <c r="T163" s="9"/>
      <c r="U163" s="9">
        <f t="shared" si="26"/>
        <v>0</v>
      </c>
      <c r="V163" s="9"/>
      <c r="W163" s="9"/>
      <c r="X163" s="9">
        <f t="shared" si="27"/>
        <v>0</v>
      </c>
      <c r="Y163" s="9"/>
      <c r="Z163" s="9"/>
      <c r="AA163" s="10">
        <f t="shared" si="21"/>
        <v>0</v>
      </c>
      <c r="AB163" s="11">
        <v>45780</v>
      </c>
    </row>
    <row r="164" spans="1:28" ht="15.75" hidden="1" x14ac:dyDescent="0.25">
      <c r="A164" s="39">
        <v>45756</v>
      </c>
      <c r="B164" s="33" t="s">
        <v>92</v>
      </c>
      <c r="C164" s="33">
        <v>3150000</v>
      </c>
      <c r="D164" s="33" t="s">
        <v>31</v>
      </c>
      <c r="E164" s="33" t="s">
        <v>91</v>
      </c>
      <c r="F164" s="33">
        <v>700</v>
      </c>
      <c r="G164" s="33" t="s">
        <v>29</v>
      </c>
      <c r="H164" s="33"/>
      <c r="I164" s="20">
        <f t="shared" si="22"/>
        <v>0</v>
      </c>
      <c r="J164" s="37" t="s">
        <v>240</v>
      </c>
      <c r="K164" s="20" t="s">
        <v>979</v>
      </c>
      <c r="L164" s="9">
        <f t="shared" si="23"/>
        <v>0</v>
      </c>
      <c r="M164" s="9"/>
      <c r="N164" s="9"/>
      <c r="O164" s="9">
        <f t="shared" si="24"/>
        <v>3150000</v>
      </c>
      <c r="P164" s="9">
        <v>3150000</v>
      </c>
      <c r="Q164" s="9"/>
      <c r="R164" s="9">
        <f t="shared" si="25"/>
        <v>0</v>
      </c>
      <c r="S164" s="9"/>
      <c r="T164" s="9"/>
      <c r="U164" s="9">
        <f t="shared" si="26"/>
        <v>0</v>
      </c>
      <c r="V164" s="9"/>
      <c r="W164" s="9"/>
      <c r="X164" s="9">
        <f t="shared" si="27"/>
        <v>0</v>
      </c>
      <c r="Y164" s="9"/>
      <c r="Z164" s="9"/>
      <c r="AA164" s="10">
        <f t="shared" si="21"/>
        <v>0</v>
      </c>
      <c r="AB164" s="11">
        <v>45807</v>
      </c>
    </row>
    <row r="165" spans="1:28" ht="15.75" hidden="1" x14ac:dyDescent="0.25">
      <c r="A165" s="32">
        <v>45756</v>
      </c>
      <c r="B165" s="33" t="s">
        <v>92</v>
      </c>
      <c r="C165" s="33">
        <v>560000</v>
      </c>
      <c r="D165" s="33" t="s">
        <v>31</v>
      </c>
      <c r="E165" s="33" t="s">
        <v>270</v>
      </c>
      <c r="F165" s="33">
        <v>500</v>
      </c>
      <c r="G165" s="33" t="s">
        <v>29</v>
      </c>
      <c r="H165" s="33"/>
      <c r="I165" s="20">
        <f t="shared" si="22"/>
        <v>0</v>
      </c>
      <c r="J165" s="37" t="s">
        <v>240</v>
      </c>
      <c r="K165" s="20" t="s">
        <v>979</v>
      </c>
      <c r="L165" s="9">
        <f t="shared" si="23"/>
        <v>0</v>
      </c>
      <c r="M165" s="9"/>
      <c r="N165" s="9"/>
      <c r="O165" s="9">
        <f t="shared" si="24"/>
        <v>560000</v>
      </c>
      <c r="P165" s="9">
        <v>560000</v>
      </c>
      <c r="Q165" s="9"/>
      <c r="R165" s="9">
        <f t="shared" si="25"/>
        <v>0</v>
      </c>
      <c r="S165" s="9"/>
      <c r="T165" s="9"/>
      <c r="U165" s="9">
        <f t="shared" si="26"/>
        <v>0</v>
      </c>
      <c r="V165" s="9"/>
      <c r="W165" s="9"/>
      <c r="X165" s="9">
        <f t="shared" si="27"/>
        <v>0</v>
      </c>
      <c r="Y165" s="9"/>
      <c r="Z165" s="9"/>
      <c r="AA165" s="10">
        <f t="shared" si="21"/>
        <v>0</v>
      </c>
      <c r="AB165" s="11">
        <v>45807</v>
      </c>
    </row>
    <row r="166" spans="1:28" ht="15.75" hidden="1" x14ac:dyDescent="0.25">
      <c r="A166" s="39">
        <v>45756</v>
      </c>
      <c r="B166" s="33" t="s">
        <v>162</v>
      </c>
      <c r="C166" s="33">
        <v>8750000</v>
      </c>
      <c r="D166" s="33" t="s">
        <v>31</v>
      </c>
      <c r="E166" s="33" t="s">
        <v>95</v>
      </c>
      <c r="F166" s="33">
        <v>2500</v>
      </c>
      <c r="G166" s="33" t="s">
        <v>29</v>
      </c>
      <c r="H166" s="33"/>
      <c r="I166" s="20">
        <f t="shared" si="22"/>
        <v>0</v>
      </c>
      <c r="J166" s="37" t="s">
        <v>241</v>
      </c>
      <c r="K166" s="20"/>
      <c r="L166" s="9">
        <f t="shared" si="23"/>
        <v>0</v>
      </c>
      <c r="M166" s="9"/>
      <c r="N166" s="9"/>
      <c r="O166" s="9">
        <f t="shared" si="24"/>
        <v>0</v>
      </c>
      <c r="P166" s="9"/>
      <c r="Q166" s="9"/>
      <c r="R166" s="9">
        <f t="shared" si="25"/>
        <v>8750000</v>
      </c>
      <c r="S166" s="9">
        <v>8750000</v>
      </c>
      <c r="T166" s="9"/>
      <c r="U166" s="9">
        <f t="shared" si="26"/>
        <v>0</v>
      </c>
      <c r="V166" s="9"/>
      <c r="W166" s="9"/>
      <c r="X166" s="9">
        <f t="shared" si="27"/>
        <v>0</v>
      </c>
      <c r="Y166" s="9"/>
      <c r="Z166" s="9"/>
      <c r="AA166" s="10">
        <f t="shared" si="21"/>
        <v>0</v>
      </c>
      <c r="AB166" s="11">
        <v>45785</v>
      </c>
    </row>
    <row r="167" spans="1:28" ht="15.75" hidden="1" x14ac:dyDescent="0.25">
      <c r="A167" s="39">
        <v>45757</v>
      </c>
      <c r="B167" s="33" t="s">
        <v>141</v>
      </c>
      <c r="C167" s="33">
        <v>39520000</v>
      </c>
      <c r="D167" s="33" t="s">
        <v>31</v>
      </c>
      <c r="E167" s="33" t="s">
        <v>95</v>
      </c>
      <c r="F167" s="33">
        <v>10400</v>
      </c>
      <c r="G167" s="51" t="s">
        <v>29</v>
      </c>
      <c r="H167" s="33"/>
      <c r="I167" s="20">
        <f t="shared" si="22"/>
        <v>0</v>
      </c>
      <c r="J167" s="16" t="s">
        <v>43</v>
      </c>
      <c r="K167" s="20"/>
      <c r="L167" s="9">
        <f t="shared" si="23"/>
        <v>0</v>
      </c>
      <c r="M167" s="9"/>
      <c r="N167" s="9"/>
      <c r="O167" s="9">
        <f t="shared" si="24"/>
        <v>9811000</v>
      </c>
      <c r="P167" s="9">
        <v>9811000</v>
      </c>
      <c r="Q167" s="9"/>
      <c r="R167" s="9">
        <f t="shared" si="25"/>
        <v>0</v>
      </c>
      <c r="S167" s="9"/>
      <c r="T167" s="9"/>
      <c r="U167" s="9">
        <f t="shared" si="26"/>
        <v>0</v>
      </c>
      <c r="V167" s="9"/>
      <c r="W167" s="9"/>
      <c r="X167" s="9">
        <f t="shared" si="27"/>
        <v>0</v>
      </c>
      <c r="Y167" s="9"/>
      <c r="Z167" s="9"/>
      <c r="AA167" s="10">
        <f t="shared" si="21"/>
        <v>29709000</v>
      </c>
      <c r="AB167" s="11">
        <v>45806</v>
      </c>
    </row>
    <row r="168" spans="1:28" ht="15.75" hidden="1" x14ac:dyDescent="0.25">
      <c r="A168" s="39">
        <v>45757</v>
      </c>
      <c r="B168" s="33" t="s">
        <v>576</v>
      </c>
      <c r="C168" s="33">
        <v>200000</v>
      </c>
      <c r="D168" s="33" t="s">
        <v>41</v>
      </c>
      <c r="E168" s="33" t="s">
        <v>361</v>
      </c>
      <c r="F168" s="33">
        <v>2</v>
      </c>
      <c r="G168" s="51" t="s">
        <v>33</v>
      </c>
      <c r="H168" s="33"/>
      <c r="I168" s="20">
        <f t="shared" si="22"/>
        <v>0</v>
      </c>
      <c r="J168" s="42" t="s">
        <v>43</v>
      </c>
      <c r="K168" s="20"/>
      <c r="L168" s="9">
        <f t="shared" si="23"/>
        <v>0</v>
      </c>
      <c r="M168" s="9"/>
      <c r="N168" s="9"/>
      <c r="O168" s="9">
        <f t="shared" si="24"/>
        <v>0</v>
      </c>
      <c r="P168" s="9"/>
      <c r="Q168" s="9"/>
      <c r="R168" s="9">
        <f t="shared" si="25"/>
        <v>0</v>
      </c>
      <c r="S168" s="9"/>
      <c r="T168" s="9"/>
      <c r="U168" s="9">
        <f t="shared" si="26"/>
        <v>0</v>
      </c>
      <c r="V168" s="9"/>
      <c r="W168" s="9"/>
      <c r="X168" s="9">
        <f t="shared" si="27"/>
        <v>0</v>
      </c>
      <c r="Y168" s="9"/>
      <c r="Z168" s="9"/>
      <c r="AA168" s="10">
        <f t="shared" si="21"/>
        <v>200000</v>
      </c>
      <c r="AB168" s="11"/>
    </row>
    <row r="169" spans="1:28" ht="15.75" hidden="1" x14ac:dyDescent="0.25">
      <c r="A169" s="39">
        <v>45758</v>
      </c>
      <c r="B169" s="33" t="s">
        <v>217</v>
      </c>
      <c r="C169" s="33">
        <v>10000000</v>
      </c>
      <c r="D169" s="33" t="s">
        <v>31</v>
      </c>
      <c r="E169" s="33" t="s">
        <v>707</v>
      </c>
      <c r="F169" s="33">
        <v>2500</v>
      </c>
      <c r="G169" s="33" t="s">
        <v>29</v>
      </c>
      <c r="H169" s="33"/>
      <c r="I169" s="20">
        <f t="shared" si="22"/>
        <v>0</v>
      </c>
      <c r="J169" s="37" t="s">
        <v>241</v>
      </c>
      <c r="K169" s="20"/>
      <c r="L169" s="9">
        <f t="shared" si="23"/>
        <v>300000</v>
      </c>
      <c r="M169" s="9"/>
      <c r="N169" s="9">
        <v>300000</v>
      </c>
      <c r="O169" s="9">
        <f t="shared" si="24"/>
        <v>0</v>
      </c>
      <c r="P169" s="9"/>
      <c r="Q169" s="9"/>
      <c r="R169" s="9">
        <f t="shared" si="25"/>
        <v>0</v>
      </c>
      <c r="S169" s="9"/>
      <c r="T169" s="9"/>
      <c r="U169" s="9">
        <f t="shared" si="26"/>
        <v>9700000</v>
      </c>
      <c r="V169" s="9">
        <v>9700000</v>
      </c>
      <c r="W169" s="9"/>
      <c r="X169" s="9">
        <f t="shared" si="27"/>
        <v>0</v>
      </c>
      <c r="Y169" s="9"/>
      <c r="Z169" s="9"/>
      <c r="AA169" s="10">
        <f t="shared" si="21"/>
        <v>0</v>
      </c>
      <c r="AB169" s="11">
        <v>45806</v>
      </c>
    </row>
    <row r="170" spans="1:28" ht="15.75" hidden="1" x14ac:dyDescent="0.25">
      <c r="A170" s="39">
        <v>45758</v>
      </c>
      <c r="B170" s="33" t="s">
        <v>186</v>
      </c>
      <c r="C170" s="33">
        <v>4500000</v>
      </c>
      <c r="D170" s="33" t="s">
        <v>31</v>
      </c>
      <c r="E170" s="33" t="s">
        <v>45</v>
      </c>
      <c r="F170" s="33">
        <v>25</v>
      </c>
      <c r="G170" s="33" t="s">
        <v>51</v>
      </c>
      <c r="H170" s="33"/>
      <c r="I170" s="20">
        <f t="shared" si="22"/>
        <v>0</v>
      </c>
      <c r="J170" s="37" t="s">
        <v>240</v>
      </c>
      <c r="K170" s="20" t="s">
        <v>857</v>
      </c>
      <c r="L170" s="9">
        <f t="shared" si="23"/>
        <v>0</v>
      </c>
      <c r="M170" s="9"/>
      <c r="N170" s="9"/>
      <c r="O170" s="9">
        <f t="shared" si="24"/>
        <v>4500000</v>
      </c>
      <c r="P170" s="9">
        <v>4175000</v>
      </c>
      <c r="Q170" s="9">
        <v>325000</v>
      </c>
      <c r="R170" s="9">
        <f t="shared" si="25"/>
        <v>0</v>
      </c>
      <c r="S170" s="9"/>
      <c r="T170" s="9"/>
      <c r="U170" s="9">
        <f t="shared" si="26"/>
        <v>0</v>
      </c>
      <c r="V170" s="9"/>
      <c r="W170" s="9"/>
      <c r="X170" s="9">
        <f t="shared" si="27"/>
        <v>0</v>
      </c>
      <c r="Y170" s="9"/>
      <c r="Z170" s="9"/>
      <c r="AA170" s="10">
        <f t="shared" si="21"/>
        <v>0</v>
      </c>
      <c r="AB170" s="11">
        <v>45784</v>
      </c>
    </row>
    <row r="171" spans="1:28" ht="15.75" hidden="1" x14ac:dyDescent="0.25">
      <c r="A171" s="39">
        <v>45758</v>
      </c>
      <c r="B171" s="33" t="s">
        <v>186</v>
      </c>
      <c r="C171" s="33">
        <v>3125000</v>
      </c>
      <c r="D171" s="33" t="s">
        <v>31</v>
      </c>
      <c r="E171" s="33" t="s">
        <v>86</v>
      </c>
      <c r="F171" s="33">
        <v>25</v>
      </c>
      <c r="G171" s="33" t="s">
        <v>51</v>
      </c>
      <c r="H171" s="33"/>
      <c r="I171" s="20">
        <f t="shared" si="22"/>
        <v>0</v>
      </c>
      <c r="J171" s="37" t="s">
        <v>240</v>
      </c>
      <c r="K171" s="20" t="s">
        <v>857</v>
      </c>
      <c r="L171" s="9">
        <f t="shared" si="23"/>
        <v>0</v>
      </c>
      <c r="M171" s="9"/>
      <c r="N171" s="9"/>
      <c r="O171" s="9">
        <f t="shared" si="24"/>
        <v>3125000</v>
      </c>
      <c r="P171" s="9"/>
      <c r="Q171" s="9">
        <v>3125000</v>
      </c>
      <c r="R171" s="9">
        <f t="shared" si="25"/>
        <v>0</v>
      </c>
      <c r="S171" s="9"/>
      <c r="T171" s="9"/>
      <c r="U171" s="9">
        <f t="shared" si="26"/>
        <v>0</v>
      </c>
      <c r="V171" s="9"/>
      <c r="W171" s="9"/>
      <c r="X171" s="9">
        <f t="shared" si="27"/>
        <v>0</v>
      </c>
      <c r="Y171" s="9"/>
      <c r="Z171" s="9"/>
      <c r="AA171" s="10">
        <f t="shared" si="21"/>
        <v>0</v>
      </c>
      <c r="AB171" s="11">
        <v>45800</v>
      </c>
    </row>
    <row r="172" spans="1:28" ht="15.75" hidden="1" x14ac:dyDescent="0.25">
      <c r="A172" s="39">
        <v>45758</v>
      </c>
      <c r="B172" s="33" t="s">
        <v>210</v>
      </c>
      <c r="C172" s="33">
        <v>4800000</v>
      </c>
      <c r="D172" s="33" t="s">
        <v>31</v>
      </c>
      <c r="E172" s="33" t="s">
        <v>407</v>
      </c>
      <c r="F172" s="33">
        <v>16</v>
      </c>
      <c r="G172" s="33" t="s">
        <v>33</v>
      </c>
      <c r="H172" s="33"/>
      <c r="I172" s="20">
        <f t="shared" si="22"/>
        <v>0</v>
      </c>
      <c r="J172" s="37" t="s">
        <v>241</v>
      </c>
      <c r="K172" s="20"/>
      <c r="L172" s="9">
        <f t="shared" si="23"/>
        <v>0</v>
      </c>
      <c r="M172" s="9"/>
      <c r="N172" s="9"/>
      <c r="O172" s="9">
        <f t="shared" si="24"/>
        <v>0</v>
      </c>
      <c r="P172" s="9"/>
      <c r="Q172" s="9"/>
      <c r="R172" s="9">
        <f t="shared" si="25"/>
        <v>0</v>
      </c>
      <c r="S172" s="9"/>
      <c r="T172" s="9"/>
      <c r="U172" s="9">
        <f t="shared" si="26"/>
        <v>4800000</v>
      </c>
      <c r="V172" s="9">
        <v>4800000</v>
      </c>
      <c r="W172" s="9"/>
      <c r="X172" s="9">
        <f t="shared" si="27"/>
        <v>0</v>
      </c>
      <c r="Y172" s="9"/>
      <c r="Z172" s="9"/>
      <c r="AA172" s="10">
        <f t="shared" si="21"/>
        <v>0</v>
      </c>
      <c r="AB172" s="11">
        <v>45805</v>
      </c>
    </row>
    <row r="173" spans="1:28" ht="15.75" hidden="1" x14ac:dyDescent="0.25">
      <c r="A173" s="39">
        <v>45758</v>
      </c>
      <c r="B173" s="33" t="s">
        <v>161</v>
      </c>
      <c r="C173" s="33">
        <v>300000</v>
      </c>
      <c r="D173" s="33" t="s">
        <v>31</v>
      </c>
      <c r="E173" s="33" t="s">
        <v>64</v>
      </c>
      <c r="F173" s="33">
        <v>2</v>
      </c>
      <c r="G173" s="33" t="s">
        <v>33</v>
      </c>
      <c r="H173" s="33"/>
      <c r="I173" s="20">
        <f t="shared" si="22"/>
        <v>0</v>
      </c>
      <c r="J173" s="37" t="s">
        <v>241</v>
      </c>
      <c r="K173" s="20"/>
      <c r="L173" s="9">
        <f t="shared" si="23"/>
        <v>300000</v>
      </c>
      <c r="M173" s="9">
        <v>300000</v>
      </c>
      <c r="N173" s="9"/>
      <c r="O173" s="9">
        <f t="shared" si="24"/>
        <v>0</v>
      </c>
      <c r="P173" s="9"/>
      <c r="Q173" s="9"/>
      <c r="R173" s="9">
        <f t="shared" si="25"/>
        <v>0</v>
      </c>
      <c r="S173" s="9"/>
      <c r="T173" s="9"/>
      <c r="U173" s="9">
        <f t="shared" si="26"/>
        <v>0</v>
      </c>
      <c r="V173" s="9"/>
      <c r="W173" s="9"/>
      <c r="X173" s="9">
        <f t="shared" si="27"/>
        <v>0</v>
      </c>
      <c r="Y173" s="9"/>
      <c r="Z173" s="9"/>
      <c r="AA173" s="10">
        <f t="shared" ref="AA173:AA181" si="28">C173+I173-L173-O173-U173-X173-R173</f>
        <v>0</v>
      </c>
      <c r="AB173" s="11">
        <v>45782</v>
      </c>
    </row>
    <row r="174" spans="1:28" ht="15.75" hidden="1" x14ac:dyDescent="0.25">
      <c r="A174" s="39">
        <v>45758</v>
      </c>
      <c r="B174" s="33" t="s">
        <v>161</v>
      </c>
      <c r="C174" s="33">
        <v>400000</v>
      </c>
      <c r="D174" s="33" t="s">
        <v>31</v>
      </c>
      <c r="E174" s="33" t="s">
        <v>166</v>
      </c>
      <c r="F174" s="33">
        <v>1</v>
      </c>
      <c r="G174" s="33" t="s">
        <v>23</v>
      </c>
      <c r="H174" s="33"/>
      <c r="I174" s="20">
        <f t="shared" si="22"/>
        <v>0</v>
      </c>
      <c r="J174" s="37" t="s">
        <v>241</v>
      </c>
      <c r="K174" s="20"/>
      <c r="L174" s="9">
        <f t="shared" si="23"/>
        <v>400000</v>
      </c>
      <c r="M174" s="9">
        <v>400000</v>
      </c>
      <c r="N174" s="9"/>
      <c r="O174" s="9">
        <f t="shared" si="24"/>
        <v>0</v>
      </c>
      <c r="P174" s="9"/>
      <c r="Q174" s="9"/>
      <c r="R174" s="9">
        <f t="shared" si="25"/>
        <v>0</v>
      </c>
      <c r="S174" s="9"/>
      <c r="T174" s="9"/>
      <c r="U174" s="9">
        <f t="shared" si="26"/>
        <v>0</v>
      </c>
      <c r="V174" s="9"/>
      <c r="W174" s="9"/>
      <c r="X174" s="9">
        <f t="shared" si="27"/>
        <v>0</v>
      </c>
      <c r="Y174" s="9"/>
      <c r="Z174" s="9"/>
      <c r="AA174" s="10">
        <f t="shared" si="28"/>
        <v>0</v>
      </c>
      <c r="AB174" s="11">
        <v>45782</v>
      </c>
    </row>
    <row r="175" spans="1:28" ht="15.75" hidden="1" x14ac:dyDescent="0.25">
      <c r="A175" s="32">
        <v>45758</v>
      </c>
      <c r="B175" s="33" t="s">
        <v>492</v>
      </c>
      <c r="C175" s="33">
        <v>450000</v>
      </c>
      <c r="D175" s="33" t="s">
        <v>31</v>
      </c>
      <c r="E175" s="33" t="s">
        <v>552</v>
      </c>
      <c r="F175" s="33">
        <v>1</v>
      </c>
      <c r="G175" s="33" t="s">
        <v>33</v>
      </c>
      <c r="H175" s="33"/>
      <c r="I175" s="20">
        <f t="shared" si="22"/>
        <v>0</v>
      </c>
      <c r="J175" s="37" t="s">
        <v>241</v>
      </c>
      <c r="K175" s="20"/>
      <c r="L175" s="9">
        <f t="shared" si="23"/>
        <v>450000</v>
      </c>
      <c r="M175" s="9">
        <v>450000</v>
      </c>
      <c r="N175" s="9"/>
      <c r="O175" s="9">
        <f t="shared" si="24"/>
        <v>0</v>
      </c>
      <c r="P175" s="9"/>
      <c r="Q175" s="9"/>
      <c r="R175" s="9">
        <f t="shared" si="25"/>
        <v>0</v>
      </c>
      <c r="S175" s="9"/>
      <c r="T175" s="9"/>
      <c r="U175" s="9">
        <f t="shared" si="26"/>
        <v>0</v>
      </c>
      <c r="V175" s="9"/>
      <c r="W175" s="9"/>
      <c r="X175" s="9">
        <f t="shared" si="27"/>
        <v>0</v>
      </c>
      <c r="Y175" s="9"/>
      <c r="Z175" s="9"/>
      <c r="AA175" s="10">
        <f t="shared" si="28"/>
        <v>0</v>
      </c>
      <c r="AB175" s="11">
        <v>45787</v>
      </c>
    </row>
    <row r="176" spans="1:28" ht="15.75" hidden="1" x14ac:dyDescent="0.25">
      <c r="A176" s="39">
        <v>45759</v>
      </c>
      <c r="B176" s="35" t="s">
        <v>217</v>
      </c>
      <c r="C176" s="35">
        <v>816000</v>
      </c>
      <c r="D176" s="35" t="s">
        <v>41</v>
      </c>
      <c r="E176" s="35" t="s">
        <v>646</v>
      </c>
      <c r="F176" s="35">
        <v>300</v>
      </c>
      <c r="G176" s="35" t="s">
        <v>29</v>
      </c>
      <c r="H176" s="35"/>
      <c r="I176" s="27">
        <f t="shared" si="22"/>
        <v>0</v>
      </c>
      <c r="J176" s="41" t="s">
        <v>241</v>
      </c>
      <c r="K176" s="20"/>
      <c r="L176" s="9">
        <f t="shared" si="23"/>
        <v>816000</v>
      </c>
      <c r="M176" s="9">
        <v>816000</v>
      </c>
      <c r="N176" s="9"/>
      <c r="O176" s="9">
        <f t="shared" si="24"/>
        <v>0</v>
      </c>
      <c r="P176" s="9"/>
      <c r="Q176" s="9"/>
      <c r="R176" s="9">
        <f t="shared" si="25"/>
        <v>0</v>
      </c>
      <c r="S176" s="9"/>
      <c r="T176" s="9"/>
      <c r="U176" s="9">
        <f t="shared" si="26"/>
        <v>0</v>
      </c>
      <c r="V176" s="9"/>
      <c r="W176" s="9"/>
      <c r="X176" s="9">
        <f t="shared" si="27"/>
        <v>0</v>
      </c>
      <c r="Y176" s="9"/>
      <c r="Z176" s="9"/>
      <c r="AA176" s="10">
        <f t="shared" si="28"/>
        <v>0</v>
      </c>
      <c r="AB176" s="11">
        <v>45780</v>
      </c>
    </row>
    <row r="177" spans="1:28" ht="15.75" hidden="1" x14ac:dyDescent="0.25">
      <c r="A177" s="39">
        <v>45759</v>
      </c>
      <c r="B177" s="33" t="s">
        <v>204</v>
      </c>
      <c r="C177" s="33">
        <v>16900000</v>
      </c>
      <c r="D177" s="33" t="s">
        <v>31</v>
      </c>
      <c r="E177" s="33" t="s">
        <v>132</v>
      </c>
      <c r="F177" s="33">
        <v>200</v>
      </c>
      <c r="G177" s="35" t="s">
        <v>51</v>
      </c>
      <c r="H177" s="33"/>
      <c r="I177" s="20">
        <f t="shared" si="22"/>
        <v>0</v>
      </c>
      <c r="J177" s="34" t="s">
        <v>26</v>
      </c>
      <c r="K177" s="20"/>
      <c r="L177" s="9">
        <f t="shared" si="23"/>
        <v>0</v>
      </c>
      <c r="M177" s="9"/>
      <c r="N177" s="9"/>
      <c r="O177" s="9">
        <f t="shared" si="24"/>
        <v>0</v>
      </c>
      <c r="P177" s="9"/>
      <c r="Q177" s="9"/>
      <c r="R177" s="9">
        <f t="shared" si="25"/>
        <v>0</v>
      </c>
      <c r="S177" s="9"/>
      <c r="T177" s="9"/>
      <c r="U177" s="9">
        <f t="shared" si="26"/>
        <v>0</v>
      </c>
      <c r="V177" s="9"/>
      <c r="W177" s="9"/>
      <c r="X177" s="9">
        <f t="shared" si="27"/>
        <v>0</v>
      </c>
      <c r="Y177" s="9"/>
      <c r="Z177" s="9"/>
      <c r="AA177" s="10">
        <f t="shared" si="28"/>
        <v>16900000</v>
      </c>
      <c r="AB177" s="11"/>
    </row>
    <row r="178" spans="1:28" ht="15.75" hidden="1" x14ac:dyDescent="0.25">
      <c r="A178" s="39">
        <v>45759</v>
      </c>
      <c r="B178" s="33" t="s">
        <v>204</v>
      </c>
      <c r="C178" s="33">
        <v>8450000</v>
      </c>
      <c r="D178" s="33" t="s">
        <v>31</v>
      </c>
      <c r="E178" s="33" t="s">
        <v>205</v>
      </c>
      <c r="F178" s="33">
        <v>100</v>
      </c>
      <c r="G178" s="35" t="s">
        <v>51</v>
      </c>
      <c r="H178" s="33"/>
      <c r="I178" s="20">
        <f t="shared" si="22"/>
        <v>0</v>
      </c>
      <c r="J178" s="34" t="s">
        <v>26</v>
      </c>
      <c r="K178" s="20"/>
      <c r="L178" s="9">
        <f t="shared" si="23"/>
        <v>0</v>
      </c>
      <c r="M178" s="9"/>
      <c r="N178" s="9"/>
      <c r="O178" s="9">
        <f t="shared" si="24"/>
        <v>0</v>
      </c>
      <c r="P178" s="9"/>
      <c r="Q178" s="9"/>
      <c r="R178" s="9">
        <f t="shared" si="25"/>
        <v>0</v>
      </c>
      <c r="S178" s="9"/>
      <c r="T178" s="9"/>
      <c r="U178" s="9">
        <f t="shared" si="26"/>
        <v>0</v>
      </c>
      <c r="V178" s="9"/>
      <c r="W178" s="9"/>
      <c r="X178" s="9">
        <f t="shared" si="27"/>
        <v>0</v>
      </c>
      <c r="Y178" s="9"/>
      <c r="Z178" s="9"/>
      <c r="AA178" s="10">
        <f t="shared" si="28"/>
        <v>8450000</v>
      </c>
      <c r="AB178" s="11"/>
    </row>
    <row r="179" spans="1:28" ht="15.75" hidden="1" x14ac:dyDescent="0.25">
      <c r="A179" s="32">
        <v>45759</v>
      </c>
      <c r="B179" s="33" t="s">
        <v>109</v>
      </c>
      <c r="C179" s="33">
        <v>70000</v>
      </c>
      <c r="D179" s="33" t="s">
        <v>31</v>
      </c>
      <c r="E179" s="33" t="s">
        <v>166</v>
      </c>
      <c r="F179" s="33">
        <v>1</v>
      </c>
      <c r="G179" s="33" t="s">
        <v>23</v>
      </c>
      <c r="H179" s="33"/>
      <c r="I179" s="20">
        <f t="shared" si="22"/>
        <v>0</v>
      </c>
      <c r="J179" s="14" t="s">
        <v>241</v>
      </c>
      <c r="K179" s="20"/>
      <c r="L179" s="9">
        <f t="shared" si="23"/>
        <v>70000</v>
      </c>
      <c r="M179" s="9">
        <v>70000</v>
      </c>
      <c r="N179" s="9"/>
      <c r="O179" s="9">
        <f t="shared" si="24"/>
        <v>0</v>
      </c>
      <c r="P179" s="9"/>
      <c r="Q179" s="9"/>
      <c r="R179" s="9">
        <f t="shared" si="25"/>
        <v>0</v>
      </c>
      <c r="S179" s="9"/>
      <c r="T179" s="9"/>
      <c r="U179" s="9">
        <f t="shared" si="26"/>
        <v>0</v>
      </c>
      <c r="V179" s="9"/>
      <c r="W179" s="9"/>
      <c r="X179" s="9">
        <f t="shared" si="27"/>
        <v>0</v>
      </c>
      <c r="Y179" s="9"/>
      <c r="Z179" s="9"/>
      <c r="AA179" s="10">
        <f t="shared" si="28"/>
        <v>0</v>
      </c>
      <c r="AB179" s="11">
        <v>45778</v>
      </c>
    </row>
    <row r="180" spans="1:28" ht="15.75" hidden="1" x14ac:dyDescent="0.25">
      <c r="A180" s="39">
        <v>45761</v>
      </c>
      <c r="B180" s="33" t="s">
        <v>217</v>
      </c>
      <c r="C180" s="33">
        <v>1088000</v>
      </c>
      <c r="D180" s="33" t="s">
        <v>41</v>
      </c>
      <c r="E180" s="33" t="s">
        <v>646</v>
      </c>
      <c r="F180" s="33">
        <v>400</v>
      </c>
      <c r="G180" s="33" t="s">
        <v>29</v>
      </c>
      <c r="H180" s="33"/>
      <c r="I180" s="20">
        <f>F180*H180</f>
        <v>0</v>
      </c>
      <c r="J180" s="31" t="s">
        <v>241</v>
      </c>
      <c r="K180" s="20"/>
      <c r="L180" s="9">
        <f t="shared" si="23"/>
        <v>788000</v>
      </c>
      <c r="M180" s="9">
        <v>788000</v>
      </c>
      <c r="N180" s="9"/>
      <c r="O180" s="9">
        <f t="shared" si="24"/>
        <v>0</v>
      </c>
      <c r="P180" s="9"/>
      <c r="Q180" s="9"/>
      <c r="R180" s="9">
        <f t="shared" si="25"/>
        <v>0</v>
      </c>
      <c r="S180" s="9"/>
      <c r="T180" s="9"/>
      <c r="U180" s="9">
        <f t="shared" si="26"/>
        <v>300000</v>
      </c>
      <c r="V180" s="9">
        <v>300000</v>
      </c>
      <c r="W180" s="9"/>
      <c r="X180" s="9">
        <f t="shared" si="27"/>
        <v>0</v>
      </c>
      <c r="Y180" s="9"/>
      <c r="Z180" s="9"/>
      <c r="AA180" s="10">
        <f t="shared" si="28"/>
        <v>0</v>
      </c>
      <c r="AB180" s="11">
        <v>45806</v>
      </c>
    </row>
    <row r="181" spans="1:28" ht="15.75" hidden="1" x14ac:dyDescent="0.25">
      <c r="A181" s="39">
        <v>45761</v>
      </c>
      <c r="B181" s="33" t="s">
        <v>221</v>
      </c>
      <c r="C181" s="33">
        <v>500000</v>
      </c>
      <c r="D181" s="33" t="s">
        <v>41</v>
      </c>
      <c r="E181" s="33" t="s">
        <v>480</v>
      </c>
      <c r="F181" s="33">
        <v>20</v>
      </c>
      <c r="G181" s="33" t="s">
        <v>25</v>
      </c>
      <c r="H181" s="33"/>
      <c r="I181" s="20">
        <f>F181*H181</f>
        <v>0</v>
      </c>
      <c r="J181" s="37" t="s">
        <v>240</v>
      </c>
      <c r="K181" s="20"/>
      <c r="L181" s="9">
        <f t="shared" si="23"/>
        <v>0</v>
      </c>
      <c r="M181" s="9"/>
      <c r="N181" s="9"/>
      <c r="O181" s="9">
        <f t="shared" si="24"/>
        <v>500000</v>
      </c>
      <c r="P181" s="9">
        <v>500000</v>
      </c>
      <c r="Q181" s="9"/>
      <c r="R181" s="9">
        <f t="shared" si="25"/>
        <v>0</v>
      </c>
      <c r="S181" s="9"/>
      <c r="T181" s="9"/>
      <c r="U181" s="9">
        <f t="shared" si="26"/>
        <v>0</v>
      </c>
      <c r="V181" s="9"/>
      <c r="W181" s="9"/>
      <c r="X181" s="9">
        <f t="shared" si="27"/>
        <v>0</v>
      </c>
      <c r="Y181" s="9"/>
      <c r="Z181" s="9"/>
      <c r="AA181" s="10">
        <f t="shared" si="28"/>
        <v>0</v>
      </c>
      <c r="AB181" s="11">
        <v>45783</v>
      </c>
    </row>
    <row r="182" spans="1:28" ht="15.75" hidden="1" x14ac:dyDescent="0.25">
      <c r="A182" s="39">
        <v>45762</v>
      </c>
      <c r="B182" s="33" t="s">
        <v>260</v>
      </c>
      <c r="C182" s="33">
        <v>192600</v>
      </c>
      <c r="D182" s="33" t="s">
        <v>41</v>
      </c>
      <c r="E182" s="33" t="s">
        <v>919</v>
      </c>
      <c r="F182" s="33">
        <v>642</v>
      </c>
      <c r="G182" s="33" t="s">
        <v>51</v>
      </c>
      <c r="H182" s="33"/>
      <c r="I182" s="20">
        <f>F182*H182</f>
        <v>0</v>
      </c>
      <c r="J182" s="37" t="s">
        <v>241</v>
      </c>
      <c r="K182" s="20"/>
      <c r="L182" s="9">
        <f>M182+N182</f>
        <v>192600</v>
      </c>
      <c r="M182" s="9">
        <v>192600</v>
      </c>
      <c r="N182" s="9"/>
      <c r="O182" s="9">
        <f>P182+Q182</f>
        <v>0</v>
      </c>
      <c r="P182" s="9"/>
      <c r="Q182" s="9"/>
      <c r="R182" s="9">
        <f>S182+T182</f>
        <v>0</v>
      </c>
      <c r="S182" s="9"/>
      <c r="T182" s="9"/>
      <c r="U182" s="9">
        <f>V182+W182</f>
        <v>0</v>
      </c>
      <c r="V182" s="9"/>
      <c r="W182" s="9"/>
      <c r="X182" s="9">
        <f>Y182+Z182</f>
        <v>0</v>
      </c>
      <c r="Y182" s="9"/>
      <c r="Z182" s="9"/>
      <c r="AA182" s="10">
        <f>C182+I182-L182-O182-U182-X182-R182</f>
        <v>0</v>
      </c>
      <c r="AB182" s="11">
        <v>45790</v>
      </c>
    </row>
    <row r="183" spans="1:28" ht="15.75" hidden="1" x14ac:dyDescent="0.25">
      <c r="A183" s="39">
        <v>45762</v>
      </c>
      <c r="B183" s="33" t="s">
        <v>260</v>
      </c>
      <c r="C183" s="33">
        <v>9951000</v>
      </c>
      <c r="D183" s="33" t="s">
        <v>41</v>
      </c>
      <c r="E183" s="33" t="s">
        <v>107</v>
      </c>
      <c r="F183" s="33">
        <v>642</v>
      </c>
      <c r="G183" s="33" t="s">
        <v>51</v>
      </c>
      <c r="H183" s="33"/>
      <c r="I183" s="20">
        <f t="shared" ref="I183:I191" si="29">F183*H183</f>
        <v>0</v>
      </c>
      <c r="J183" s="37" t="s">
        <v>241</v>
      </c>
      <c r="K183" s="20"/>
      <c r="L183" s="9">
        <f t="shared" ref="L183:L200" si="30">M183+N183</f>
        <v>3208000</v>
      </c>
      <c r="M183" s="9">
        <v>3208000</v>
      </c>
      <c r="N183" s="9"/>
      <c r="O183" s="9">
        <f t="shared" ref="O183:O200" si="31">P183+Q183</f>
        <v>0</v>
      </c>
      <c r="P183" s="9"/>
      <c r="Q183" s="9"/>
      <c r="R183" s="9">
        <f t="shared" ref="R183:R200" si="32">S183+T183</f>
        <v>6743000</v>
      </c>
      <c r="S183" s="9">
        <v>3600000</v>
      </c>
      <c r="T183" s="9">
        <v>3143000</v>
      </c>
      <c r="U183" s="9">
        <f t="shared" ref="U183:U200" si="33">V183+W183</f>
        <v>0</v>
      </c>
      <c r="V183" s="9"/>
      <c r="W183" s="9"/>
      <c r="X183" s="9">
        <f t="shared" ref="X183:X200" si="34">Y183+Z183</f>
        <v>0</v>
      </c>
      <c r="Y183" s="9"/>
      <c r="Z183" s="9"/>
      <c r="AA183" s="10">
        <f t="shared" ref="AA183:AA191" si="35">C183+I183-L183-O183-U183-X183-R183</f>
        <v>0</v>
      </c>
      <c r="AB183" s="11">
        <v>45790</v>
      </c>
    </row>
    <row r="184" spans="1:28" ht="15.75" hidden="1" x14ac:dyDescent="0.25">
      <c r="A184" s="39">
        <v>45762</v>
      </c>
      <c r="B184" s="33" t="s">
        <v>142</v>
      </c>
      <c r="C184" s="33">
        <v>12960000</v>
      </c>
      <c r="D184" s="33" t="s">
        <v>31</v>
      </c>
      <c r="E184" s="33" t="s">
        <v>95</v>
      </c>
      <c r="F184" s="33">
        <v>3600</v>
      </c>
      <c r="G184" s="33" t="s">
        <v>29</v>
      </c>
      <c r="H184" s="33"/>
      <c r="I184" s="20">
        <f t="shared" si="29"/>
        <v>0</v>
      </c>
      <c r="J184" s="37" t="s">
        <v>241</v>
      </c>
      <c r="K184" s="20"/>
      <c r="L184" s="9">
        <f t="shared" si="30"/>
        <v>12960000</v>
      </c>
      <c r="M184" s="9">
        <v>260000</v>
      </c>
      <c r="N184" s="9">
        <v>12700000</v>
      </c>
      <c r="O184" s="9">
        <f t="shared" si="31"/>
        <v>0</v>
      </c>
      <c r="P184" s="9"/>
      <c r="Q184" s="9"/>
      <c r="R184" s="9">
        <f t="shared" si="32"/>
        <v>0</v>
      </c>
      <c r="S184" s="9"/>
      <c r="T184" s="9"/>
      <c r="U184" s="9">
        <f t="shared" si="33"/>
        <v>0</v>
      </c>
      <c r="V184" s="9"/>
      <c r="W184" s="9"/>
      <c r="X184" s="9">
        <f t="shared" si="34"/>
        <v>0</v>
      </c>
      <c r="Y184" s="9"/>
      <c r="Z184" s="9"/>
      <c r="AA184" s="10">
        <f t="shared" si="35"/>
        <v>0</v>
      </c>
      <c r="AB184" s="11">
        <v>45797</v>
      </c>
    </row>
    <row r="185" spans="1:28" ht="15.75" hidden="1" x14ac:dyDescent="0.25">
      <c r="A185" s="39">
        <v>45762</v>
      </c>
      <c r="B185" s="33" t="s">
        <v>151</v>
      </c>
      <c r="C185" s="33">
        <v>19240000</v>
      </c>
      <c r="D185" s="33" t="s">
        <v>31</v>
      </c>
      <c r="E185" s="33" t="s">
        <v>95</v>
      </c>
      <c r="F185" s="33">
        <v>5200</v>
      </c>
      <c r="G185" s="33" t="s">
        <v>29</v>
      </c>
      <c r="H185" s="33"/>
      <c r="I185" s="20">
        <f t="shared" si="29"/>
        <v>0</v>
      </c>
      <c r="J185" s="37" t="s">
        <v>240</v>
      </c>
      <c r="K185" s="20"/>
      <c r="L185" s="9">
        <f t="shared" si="30"/>
        <v>0</v>
      </c>
      <c r="M185" s="9"/>
      <c r="N185" s="9"/>
      <c r="O185" s="9">
        <f t="shared" si="31"/>
        <v>19240000</v>
      </c>
      <c r="P185" s="9">
        <v>14282000</v>
      </c>
      <c r="Q185" s="9">
        <v>4958000</v>
      </c>
      <c r="R185" s="9">
        <f t="shared" si="32"/>
        <v>0</v>
      </c>
      <c r="S185" s="9"/>
      <c r="T185" s="9"/>
      <c r="U185" s="9">
        <f t="shared" si="33"/>
        <v>0</v>
      </c>
      <c r="V185" s="9"/>
      <c r="W185" s="9"/>
      <c r="X185" s="9">
        <f t="shared" si="34"/>
        <v>0</v>
      </c>
      <c r="Y185" s="9"/>
      <c r="Z185" s="9"/>
      <c r="AA185" s="10">
        <f t="shared" si="35"/>
        <v>0</v>
      </c>
      <c r="AB185" s="11">
        <v>45784</v>
      </c>
    </row>
    <row r="186" spans="1:28" ht="15.75" hidden="1" x14ac:dyDescent="0.25">
      <c r="A186" s="39">
        <v>45762</v>
      </c>
      <c r="B186" s="33" t="s">
        <v>305</v>
      </c>
      <c r="C186" s="33">
        <v>3125000</v>
      </c>
      <c r="D186" s="33" t="s">
        <v>31</v>
      </c>
      <c r="E186" s="33" t="s">
        <v>86</v>
      </c>
      <c r="F186" s="33">
        <v>25</v>
      </c>
      <c r="G186" s="33" t="s">
        <v>51</v>
      </c>
      <c r="H186" s="33"/>
      <c r="I186" s="20">
        <f t="shared" si="29"/>
        <v>0</v>
      </c>
      <c r="J186" s="37" t="s">
        <v>241</v>
      </c>
      <c r="K186" s="20"/>
      <c r="L186" s="9">
        <f t="shared" si="30"/>
        <v>3125000</v>
      </c>
      <c r="M186" s="9">
        <v>3125000</v>
      </c>
      <c r="N186" s="9"/>
      <c r="O186" s="9">
        <f t="shared" si="31"/>
        <v>0</v>
      </c>
      <c r="P186" s="9"/>
      <c r="Q186" s="9"/>
      <c r="R186" s="9">
        <f t="shared" si="32"/>
        <v>0</v>
      </c>
      <c r="S186" s="9"/>
      <c r="T186" s="9"/>
      <c r="U186" s="9">
        <f t="shared" si="33"/>
        <v>0</v>
      </c>
      <c r="V186" s="9"/>
      <c r="W186" s="9"/>
      <c r="X186" s="9">
        <f t="shared" si="34"/>
        <v>0</v>
      </c>
      <c r="Y186" s="9"/>
      <c r="Z186" s="9"/>
      <c r="AA186" s="10">
        <f t="shared" si="35"/>
        <v>0</v>
      </c>
      <c r="AB186" s="11">
        <v>45784</v>
      </c>
    </row>
    <row r="187" spans="1:28" ht="15.75" hidden="1" x14ac:dyDescent="0.25">
      <c r="A187" s="32">
        <v>45762</v>
      </c>
      <c r="B187" s="33" t="s">
        <v>162</v>
      </c>
      <c r="C187" s="33">
        <v>9450000</v>
      </c>
      <c r="D187" s="33" t="s">
        <v>31</v>
      </c>
      <c r="E187" s="33" t="s">
        <v>95</v>
      </c>
      <c r="F187" s="33">
        <v>2700</v>
      </c>
      <c r="G187" s="33" t="s">
        <v>29</v>
      </c>
      <c r="H187" s="33"/>
      <c r="I187" s="20">
        <f t="shared" si="29"/>
        <v>0</v>
      </c>
      <c r="J187" s="37" t="s">
        <v>241</v>
      </c>
      <c r="K187" s="20"/>
      <c r="L187" s="9">
        <f t="shared" si="30"/>
        <v>0</v>
      </c>
      <c r="M187" s="9"/>
      <c r="N187" s="9"/>
      <c r="O187" s="9">
        <f t="shared" si="31"/>
        <v>0</v>
      </c>
      <c r="P187" s="9"/>
      <c r="Q187" s="9"/>
      <c r="R187" s="9">
        <f t="shared" si="32"/>
        <v>9450000</v>
      </c>
      <c r="S187" s="9">
        <v>9450000</v>
      </c>
      <c r="T187" s="9"/>
      <c r="U187" s="9">
        <f t="shared" si="33"/>
        <v>0</v>
      </c>
      <c r="V187" s="9"/>
      <c r="W187" s="9"/>
      <c r="X187" s="9">
        <f t="shared" si="34"/>
        <v>0</v>
      </c>
      <c r="Y187" s="9"/>
      <c r="Z187" s="9"/>
      <c r="AA187" s="10">
        <f t="shared" si="35"/>
        <v>0</v>
      </c>
      <c r="AB187" s="11">
        <v>45785</v>
      </c>
    </row>
    <row r="188" spans="1:28" ht="15.75" hidden="1" x14ac:dyDescent="0.25">
      <c r="A188" s="32">
        <v>45762</v>
      </c>
      <c r="B188" s="33" t="s">
        <v>191</v>
      </c>
      <c r="C188" s="33">
        <v>3125000</v>
      </c>
      <c r="D188" s="33" t="s">
        <v>31</v>
      </c>
      <c r="E188" s="33" t="s">
        <v>86</v>
      </c>
      <c r="F188" s="33">
        <v>25</v>
      </c>
      <c r="G188" s="33" t="s">
        <v>51</v>
      </c>
      <c r="H188" s="33"/>
      <c r="I188" s="20">
        <f t="shared" si="29"/>
        <v>0</v>
      </c>
      <c r="J188" s="34" t="s">
        <v>26</v>
      </c>
      <c r="K188" s="20"/>
      <c r="L188" s="9">
        <f t="shared" si="30"/>
        <v>0</v>
      </c>
      <c r="M188" s="9"/>
      <c r="N188" s="9"/>
      <c r="O188" s="9">
        <f t="shared" si="31"/>
        <v>0</v>
      </c>
      <c r="P188" s="9"/>
      <c r="Q188" s="9"/>
      <c r="R188" s="9">
        <f t="shared" si="32"/>
        <v>0</v>
      </c>
      <c r="S188" s="9"/>
      <c r="T188" s="9"/>
      <c r="U188" s="9">
        <f t="shared" si="33"/>
        <v>0</v>
      </c>
      <c r="V188" s="9"/>
      <c r="W188" s="9"/>
      <c r="X188" s="9">
        <f t="shared" si="34"/>
        <v>0</v>
      </c>
      <c r="Y188" s="9"/>
      <c r="Z188" s="9"/>
      <c r="AA188" s="10">
        <f t="shared" si="35"/>
        <v>3125000</v>
      </c>
      <c r="AB188" s="11"/>
    </row>
    <row r="189" spans="1:28" ht="15.75" hidden="1" x14ac:dyDescent="0.25">
      <c r="A189" s="39">
        <v>45763</v>
      </c>
      <c r="B189" s="33" t="s">
        <v>305</v>
      </c>
      <c r="C189" s="33">
        <v>350000</v>
      </c>
      <c r="D189" s="33" t="s">
        <v>31</v>
      </c>
      <c r="E189" s="33" t="s">
        <v>122</v>
      </c>
      <c r="F189" s="33">
        <v>5</v>
      </c>
      <c r="G189" s="33" t="s">
        <v>51</v>
      </c>
      <c r="H189" s="33"/>
      <c r="I189" s="20">
        <f t="shared" si="29"/>
        <v>0</v>
      </c>
      <c r="J189" s="37" t="s">
        <v>240</v>
      </c>
      <c r="K189" s="20"/>
      <c r="L189" s="9">
        <f t="shared" si="30"/>
        <v>0</v>
      </c>
      <c r="M189" s="9"/>
      <c r="N189" s="9"/>
      <c r="O189" s="9">
        <f t="shared" si="31"/>
        <v>350000</v>
      </c>
      <c r="P189" s="9">
        <v>350000</v>
      </c>
      <c r="Q189" s="9"/>
      <c r="R189" s="9">
        <f t="shared" si="32"/>
        <v>0</v>
      </c>
      <c r="S189" s="9"/>
      <c r="T189" s="9"/>
      <c r="U189" s="9">
        <f t="shared" si="33"/>
        <v>0</v>
      </c>
      <c r="V189" s="9"/>
      <c r="W189" s="9"/>
      <c r="X189" s="9">
        <f t="shared" si="34"/>
        <v>0</v>
      </c>
      <c r="Y189" s="9"/>
      <c r="Z189" s="9"/>
      <c r="AA189" s="10">
        <f t="shared" si="35"/>
        <v>0</v>
      </c>
      <c r="AB189" s="11">
        <v>45779</v>
      </c>
    </row>
    <row r="190" spans="1:28" ht="15.75" hidden="1" x14ac:dyDescent="0.25">
      <c r="A190" s="39">
        <v>45763</v>
      </c>
      <c r="B190" s="33" t="s">
        <v>358</v>
      </c>
      <c r="C190" s="33">
        <v>155000</v>
      </c>
      <c r="D190" s="33" t="s">
        <v>31</v>
      </c>
      <c r="E190" s="33" t="s">
        <v>899</v>
      </c>
      <c r="F190" s="33">
        <v>1</v>
      </c>
      <c r="G190" s="33" t="s">
        <v>51</v>
      </c>
      <c r="H190" s="33"/>
      <c r="I190" s="20">
        <f t="shared" si="29"/>
        <v>0</v>
      </c>
      <c r="J190" s="37" t="s">
        <v>240</v>
      </c>
      <c r="K190" s="20"/>
      <c r="L190" s="9">
        <f t="shared" si="30"/>
        <v>0</v>
      </c>
      <c r="M190" s="9"/>
      <c r="N190" s="9"/>
      <c r="O190" s="9">
        <f t="shared" si="31"/>
        <v>155000</v>
      </c>
      <c r="P190" s="9">
        <v>155000</v>
      </c>
      <c r="Q190" s="9"/>
      <c r="R190" s="9">
        <f t="shared" si="32"/>
        <v>0</v>
      </c>
      <c r="S190" s="9"/>
      <c r="T190" s="9"/>
      <c r="U190" s="9">
        <f t="shared" si="33"/>
        <v>0</v>
      </c>
      <c r="V190" s="9"/>
      <c r="W190" s="9"/>
      <c r="X190" s="9">
        <f t="shared" si="34"/>
        <v>0</v>
      </c>
      <c r="Y190" s="9"/>
      <c r="Z190" s="9"/>
      <c r="AA190" s="10">
        <f t="shared" si="35"/>
        <v>0</v>
      </c>
      <c r="AB190" s="11">
        <v>45778</v>
      </c>
    </row>
    <row r="191" spans="1:28" ht="15.75" hidden="1" x14ac:dyDescent="0.25">
      <c r="A191" s="39">
        <v>45763</v>
      </c>
      <c r="B191" s="33" t="s">
        <v>252</v>
      </c>
      <c r="C191" s="33">
        <v>780000</v>
      </c>
      <c r="D191" s="33" t="s">
        <v>31</v>
      </c>
      <c r="E191" s="33" t="s">
        <v>102</v>
      </c>
      <c r="F191" s="33">
        <v>12</v>
      </c>
      <c r="G191" s="33" t="s">
        <v>74</v>
      </c>
      <c r="H191" s="33"/>
      <c r="I191" s="20">
        <f t="shared" si="29"/>
        <v>0</v>
      </c>
      <c r="J191" s="37" t="s">
        <v>240</v>
      </c>
      <c r="K191" s="20"/>
      <c r="L191" s="9">
        <f t="shared" si="30"/>
        <v>0</v>
      </c>
      <c r="M191" s="9"/>
      <c r="N191" s="9"/>
      <c r="O191" s="9">
        <f t="shared" si="31"/>
        <v>780000</v>
      </c>
      <c r="P191" s="9">
        <v>780000</v>
      </c>
      <c r="Q191" s="9"/>
      <c r="R191" s="9">
        <f t="shared" si="32"/>
        <v>0</v>
      </c>
      <c r="S191" s="9"/>
      <c r="T191" s="9"/>
      <c r="U191" s="9">
        <f t="shared" si="33"/>
        <v>0</v>
      </c>
      <c r="V191" s="9"/>
      <c r="W191" s="9"/>
      <c r="X191" s="9">
        <f t="shared" si="34"/>
        <v>0</v>
      </c>
      <c r="Y191" s="9"/>
      <c r="Z191" s="9"/>
      <c r="AA191" s="10">
        <f t="shared" si="35"/>
        <v>0</v>
      </c>
      <c r="AB191" s="11">
        <v>45790</v>
      </c>
    </row>
    <row r="192" spans="1:28" ht="15.75" hidden="1" x14ac:dyDescent="0.25">
      <c r="A192" s="32">
        <v>45763</v>
      </c>
      <c r="B192" s="33" t="s">
        <v>96</v>
      </c>
      <c r="C192" s="33">
        <v>10080000</v>
      </c>
      <c r="D192" s="33" t="s">
        <v>31</v>
      </c>
      <c r="E192" s="33" t="s">
        <v>190</v>
      </c>
      <c r="F192" s="33">
        <v>240</v>
      </c>
      <c r="G192" s="33" t="s">
        <v>51</v>
      </c>
      <c r="H192" s="33"/>
      <c r="I192" s="20">
        <f>F192*H192</f>
        <v>0</v>
      </c>
      <c r="J192" s="34" t="s">
        <v>26</v>
      </c>
      <c r="K192" s="20"/>
      <c r="L192" s="9">
        <f t="shared" si="30"/>
        <v>0</v>
      </c>
      <c r="M192" s="9"/>
      <c r="N192" s="9"/>
      <c r="O192" s="9">
        <f t="shared" si="31"/>
        <v>0</v>
      </c>
      <c r="P192" s="9"/>
      <c r="Q192" s="9"/>
      <c r="R192" s="9">
        <f t="shared" si="32"/>
        <v>0</v>
      </c>
      <c r="S192" s="9"/>
      <c r="T192" s="9"/>
      <c r="U192" s="9">
        <f t="shared" si="33"/>
        <v>0</v>
      </c>
      <c r="V192" s="9"/>
      <c r="W192" s="9"/>
      <c r="X192" s="9">
        <f t="shared" si="34"/>
        <v>0</v>
      </c>
      <c r="Y192" s="9"/>
      <c r="Z192" s="9"/>
      <c r="AA192" s="10">
        <f>C192+I192-L192-O192-U192-X192-R192</f>
        <v>10080000</v>
      </c>
      <c r="AB192" s="11"/>
    </row>
    <row r="193" spans="1:28" ht="15.75" hidden="1" x14ac:dyDescent="0.25">
      <c r="A193" s="39">
        <v>45764</v>
      </c>
      <c r="B193" s="33" t="s">
        <v>186</v>
      </c>
      <c r="C193" s="33">
        <v>10500000</v>
      </c>
      <c r="D193" s="33" t="s">
        <v>31</v>
      </c>
      <c r="E193" s="33" t="s">
        <v>91</v>
      </c>
      <c r="F193" s="33">
        <v>3000</v>
      </c>
      <c r="G193" s="33" t="s">
        <v>29</v>
      </c>
      <c r="H193" s="33"/>
      <c r="I193" s="20">
        <f t="shared" ref="I193:I209" si="36">F193*H193</f>
        <v>0</v>
      </c>
      <c r="J193" s="37" t="s">
        <v>240</v>
      </c>
      <c r="K193" s="20" t="s">
        <v>948</v>
      </c>
      <c r="L193" s="9">
        <f t="shared" si="30"/>
        <v>0</v>
      </c>
      <c r="M193" s="9"/>
      <c r="N193" s="9"/>
      <c r="O193" s="9">
        <f t="shared" si="31"/>
        <v>10500000</v>
      </c>
      <c r="P193" s="9">
        <v>5000000</v>
      </c>
      <c r="Q193" s="9">
        <f>5175000+325000</f>
        <v>5500000</v>
      </c>
      <c r="R193" s="9">
        <f t="shared" si="32"/>
        <v>0</v>
      </c>
      <c r="S193" s="9"/>
      <c r="T193" s="9"/>
      <c r="U193" s="9">
        <f t="shared" si="33"/>
        <v>0</v>
      </c>
      <c r="V193" s="9"/>
      <c r="W193" s="9"/>
      <c r="X193" s="9">
        <f t="shared" si="34"/>
        <v>0</v>
      </c>
      <c r="Y193" s="9"/>
      <c r="Z193" s="9"/>
      <c r="AA193" s="10">
        <f t="shared" ref="AA193:AA200" si="37">C193+I193-L193-O193-U193-X193-R193</f>
        <v>0</v>
      </c>
      <c r="AB193" s="11">
        <v>45806</v>
      </c>
    </row>
    <row r="194" spans="1:28" ht="15.75" hidden="1" x14ac:dyDescent="0.25">
      <c r="A194" s="39">
        <v>45764</v>
      </c>
      <c r="B194" s="33" t="s">
        <v>186</v>
      </c>
      <c r="C194" s="33">
        <v>250000</v>
      </c>
      <c r="D194" s="33" t="s">
        <v>31</v>
      </c>
      <c r="E194" s="33" t="s">
        <v>372</v>
      </c>
      <c r="F194" s="33">
        <v>1</v>
      </c>
      <c r="G194" s="33" t="s">
        <v>33</v>
      </c>
      <c r="H194" s="33"/>
      <c r="I194" s="20">
        <f t="shared" si="36"/>
        <v>0</v>
      </c>
      <c r="J194" s="37" t="s">
        <v>240</v>
      </c>
      <c r="K194" s="20" t="s">
        <v>948</v>
      </c>
      <c r="L194" s="9">
        <f t="shared" si="30"/>
        <v>0</v>
      </c>
      <c r="M194" s="9"/>
      <c r="N194" s="9"/>
      <c r="O194" s="9">
        <f t="shared" si="31"/>
        <v>250000</v>
      </c>
      <c r="P194" s="9"/>
      <c r="Q194" s="9">
        <v>250000</v>
      </c>
      <c r="R194" s="9">
        <f t="shared" si="32"/>
        <v>0</v>
      </c>
      <c r="S194" s="9"/>
      <c r="T194" s="9"/>
      <c r="U194" s="9">
        <f t="shared" si="33"/>
        <v>0</v>
      </c>
      <c r="V194" s="9"/>
      <c r="W194" s="9"/>
      <c r="X194" s="9">
        <f t="shared" si="34"/>
        <v>0</v>
      </c>
      <c r="Y194" s="9"/>
      <c r="Z194" s="9"/>
      <c r="AA194" s="10">
        <f t="shared" si="37"/>
        <v>0</v>
      </c>
      <c r="AB194" s="11">
        <v>45806</v>
      </c>
    </row>
    <row r="195" spans="1:28" ht="15.75" hidden="1" x14ac:dyDescent="0.25">
      <c r="A195" s="32">
        <v>45764</v>
      </c>
      <c r="B195" s="33" t="s">
        <v>169</v>
      </c>
      <c r="C195" s="33">
        <v>450000</v>
      </c>
      <c r="D195" s="33" t="s">
        <v>31</v>
      </c>
      <c r="E195" s="33" t="s">
        <v>552</v>
      </c>
      <c r="F195" s="33">
        <v>1</v>
      </c>
      <c r="G195" s="33" t="s">
        <v>33</v>
      </c>
      <c r="H195" s="33"/>
      <c r="I195" s="20">
        <f t="shared" si="36"/>
        <v>0</v>
      </c>
      <c r="J195" s="34" t="s">
        <v>26</v>
      </c>
      <c r="K195" s="20"/>
      <c r="L195" s="9">
        <f t="shared" si="30"/>
        <v>0</v>
      </c>
      <c r="M195" s="9"/>
      <c r="N195" s="9"/>
      <c r="O195" s="9">
        <f t="shared" si="31"/>
        <v>0</v>
      </c>
      <c r="P195" s="9"/>
      <c r="Q195" s="9"/>
      <c r="R195" s="9">
        <f t="shared" si="32"/>
        <v>0</v>
      </c>
      <c r="S195" s="9"/>
      <c r="T195" s="9"/>
      <c r="U195" s="9">
        <f t="shared" si="33"/>
        <v>0</v>
      </c>
      <c r="V195" s="9"/>
      <c r="W195" s="9"/>
      <c r="X195" s="9">
        <f t="shared" si="34"/>
        <v>0</v>
      </c>
      <c r="Y195" s="9"/>
      <c r="Z195" s="9"/>
      <c r="AA195" s="10">
        <f t="shared" si="37"/>
        <v>450000</v>
      </c>
      <c r="AB195" s="11"/>
    </row>
    <row r="196" spans="1:28" ht="15.75" hidden="1" x14ac:dyDescent="0.25">
      <c r="A196" s="39">
        <v>45765</v>
      </c>
      <c r="B196" s="35" t="s">
        <v>164</v>
      </c>
      <c r="C196" s="35">
        <v>20280000</v>
      </c>
      <c r="D196" s="35" t="s">
        <v>31</v>
      </c>
      <c r="E196" s="35" t="s">
        <v>95</v>
      </c>
      <c r="F196" s="35">
        <v>5200</v>
      </c>
      <c r="G196" s="35" t="s">
        <v>29</v>
      </c>
      <c r="H196" s="35"/>
      <c r="I196" s="20">
        <f t="shared" si="36"/>
        <v>0</v>
      </c>
      <c r="J196" s="36" t="s">
        <v>26</v>
      </c>
      <c r="K196" s="20"/>
      <c r="L196" s="9">
        <f t="shared" si="30"/>
        <v>0</v>
      </c>
      <c r="M196" s="9"/>
      <c r="N196" s="9"/>
      <c r="O196" s="9">
        <f t="shared" si="31"/>
        <v>0</v>
      </c>
      <c r="P196" s="9"/>
      <c r="Q196" s="9"/>
      <c r="R196" s="9">
        <f t="shared" si="32"/>
        <v>0</v>
      </c>
      <c r="S196" s="9"/>
      <c r="T196" s="9"/>
      <c r="U196" s="9">
        <f t="shared" si="33"/>
        <v>0</v>
      </c>
      <c r="V196" s="9"/>
      <c r="W196" s="9"/>
      <c r="X196" s="9">
        <f t="shared" si="34"/>
        <v>0</v>
      </c>
      <c r="Y196" s="9"/>
      <c r="Z196" s="9"/>
      <c r="AA196" s="10">
        <f t="shared" si="37"/>
        <v>20280000</v>
      </c>
      <c r="AB196" s="11"/>
    </row>
    <row r="197" spans="1:28" ht="15.75" hidden="1" x14ac:dyDescent="0.25">
      <c r="A197" s="39">
        <v>45765</v>
      </c>
      <c r="B197" s="33" t="s">
        <v>219</v>
      </c>
      <c r="C197" s="33">
        <v>3064400</v>
      </c>
      <c r="D197" s="33" t="s">
        <v>31</v>
      </c>
      <c r="E197" s="33" t="s">
        <v>304</v>
      </c>
      <c r="F197" s="33">
        <v>65.2</v>
      </c>
      <c r="G197" s="33" t="s">
        <v>51</v>
      </c>
      <c r="H197" s="33"/>
      <c r="I197" s="20">
        <f t="shared" si="36"/>
        <v>0</v>
      </c>
      <c r="J197" s="37" t="s">
        <v>240</v>
      </c>
      <c r="K197" s="20"/>
      <c r="L197" s="9">
        <f t="shared" si="30"/>
        <v>0</v>
      </c>
      <c r="M197" s="9"/>
      <c r="N197" s="9"/>
      <c r="O197" s="9">
        <f t="shared" si="31"/>
        <v>3064400</v>
      </c>
      <c r="P197" s="9">
        <v>3064400</v>
      </c>
      <c r="Q197" s="9"/>
      <c r="R197" s="9">
        <f t="shared" si="32"/>
        <v>0</v>
      </c>
      <c r="S197" s="9"/>
      <c r="T197" s="9"/>
      <c r="U197" s="9">
        <f t="shared" si="33"/>
        <v>0</v>
      </c>
      <c r="V197" s="9"/>
      <c r="W197" s="9"/>
      <c r="X197" s="9">
        <f t="shared" si="34"/>
        <v>0</v>
      </c>
      <c r="Y197" s="9"/>
      <c r="Z197" s="9"/>
      <c r="AA197" s="10">
        <f t="shared" si="37"/>
        <v>0</v>
      </c>
      <c r="AB197" s="11">
        <v>45782</v>
      </c>
    </row>
    <row r="198" spans="1:28" ht="15.75" hidden="1" x14ac:dyDescent="0.25">
      <c r="A198" s="39">
        <v>45765</v>
      </c>
      <c r="B198" s="33" t="s">
        <v>141</v>
      </c>
      <c r="C198" s="33">
        <v>39520000</v>
      </c>
      <c r="D198" s="33" t="s">
        <v>31</v>
      </c>
      <c r="E198" s="33" t="s">
        <v>95</v>
      </c>
      <c r="F198" s="33">
        <v>10400</v>
      </c>
      <c r="G198" s="33" t="s">
        <v>29</v>
      </c>
      <c r="H198" s="33"/>
      <c r="I198" s="20">
        <f t="shared" si="36"/>
        <v>0</v>
      </c>
      <c r="J198" s="34" t="s">
        <v>26</v>
      </c>
      <c r="K198" s="20"/>
      <c r="L198" s="9">
        <f t="shared" si="30"/>
        <v>0</v>
      </c>
      <c r="M198" s="9"/>
      <c r="N198" s="9"/>
      <c r="O198" s="9">
        <f t="shared" si="31"/>
        <v>0</v>
      </c>
      <c r="P198" s="9"/>
      <c r="Q198" s="9"/>
      <c r="R198" s="9">
        <f t="shared" si="32"/>
        <v>0</v>
      </c>
      <c r="S198" s="9"/>
      <c r="T198" s="9"/>
      <c r="U198" s="9">
        <f t="shared" si="33"/>
        <v>0</v>
      </c>
      <c r="V198" s="9"/>
      <c r="W198" s="9"/>
      <c r="X198" s="9">
        <f t="shared" si="34"/>
        <v>0</v>
      </c>
      <c r="Y198" s="9"/>
      <c r="Z198" s="9"/>
      <c r="AA198" s="10">
        <f t="shared" si="37"/>
        <v>39520000</v>
      </c>
      <c r="AB198" s="11"/>
    </row>
    <row r="199" spans="1:28" ht="15.75" x14ac:dyDescent="0.25">
      <c r="A199" s="39">
        <v>45765</v>
      </c>
      <c r="B199" s="33" t="s">
        <v>329</v>
      </c>
      <c r="C199" s="33">
        <v>14375000</v>
      </c>
      <c r="D199" s="33" t="s">
        <v>31</v>
      </c>
      <c r="E199" s="33" t="s">
        <v>205</v>
      </c>
      <c r="F199" s="33">
        <v>125</v>
      </c>
      <c r="G199" s="33" t="s">
        <v>51</v>
      </c>
      <c r="H199" s="33"/>
      <c r="I199" s="20">
        <f t="shared" si="36"/>
        <v>0</v>
      </c>
      <c r="J199" s="37" t="s">
        <v>240</v>
      </c>
      <c r="K199" s="20"/>
      <c r="L199" s="9">
        <f t="shared" si="30"/>
        <v>0</v>
      </c>
      <c r="M199" s="9"/>
      <c r="N199" s="9"/>
      <c r="O199" s="9">
        <f t="shared" si="31"/>
        <v>14375000</v>
      </c>
      <c r="P199" s="9">
        <v>10250000</v>
      </c>
      <c r="Q199" s="9">
        <v>4125000</v>
      </c>
      <c r="R199" s="9">
        <f t="shared" si="32"/>
        <v>0</v>
      </c>
      <c r="S199" s="9"/>
      <c r="T199" s="9"/>
      <c r="U199" s="9">
        <f t="shared" si="33"/>
        <v>0</v>
      </c>
      <c r="V199" s="9"/>
      <c r="W199" s="9"/>
      <c r="X199" s="9">
        <f t="shared" si="34"/>
        <v>0</v>
      </c>
      <c r="Y199" s="9"/>
      <c r="Z199" s="9"/>
      <c r="AA199" s="10">
        <f t="shared" si="37"/>
        <v>0</v>
      </c>
      <c r="AB199" s="11">
        <v>45797</v>
      </c>
    </row>
    <row r="200" spans="1:28" ht="15.75" hidden="1" x14ac:dyDescent="0.25">
      <c r="A200" s="39">
        <v>45765</v>
      </c>
      <c r="B200" s="33" t="s">
        <v>161</v>
      </c>
      <c r="C200" s="33">
        <v>1076300</v>
      </c>
      <c r="D200" s="33" t="s">
        <v>31</v>
      </c>
      <c r="E200" s="33" t="s">
        <v>136</v>
      </c>
      <c r="F200" s="33">
        <v>22.9</v>
      </c>
      <c r="G200" s="33" t="s">
        <v>51</v>
      </c>
      <c r="H200" s="33"/>
      <c r="I200" s="20">
        <f t="shared" si="36"/>
        <v>0</v>
      </c>
      <c r="J200" s="37" t="s">
        <v>241</v>
      </c>
      <c r="K200" s="20"/>
      <c r="L200" s="9">
        <f t="shared" si="30"/>
        <v>1076300</v>
      </c>
      <c r="M200" s="9">
        <v>1076300</v>
      </c>
      <c r="N200" s="9"/>
      <c r="O200" s="9">
        <f t="shared" si="31"/>
        <v>0</v>
      </c>
      <c r="P200" s="9"/>
      <c r="Q200" s="9"/>
      <c r="R200" s="9">
        <f t="shared" si="32"/>
        <v>0</v>
      </c>
      <c r="S200" s="9"/>
      <c r="T200" s="9"/>
      <c r="U200" s="9">
        <f t="shared" si="33"/>
        <v>0</v>
      </c>
      <c r="V200" s="9"/>
      <c r="W200" s="9"/>
      <c r="X200" s="9">
        <f t="shared" si="34"/>
        <v>0</v>
      </c>
      <c r="Y200" s="9"/>
      <c r="Z200" s="9"/>
      <c r="AA200" s="10">
        <f t="shared" si="37"/>
        <v>0</v>
      </c>
      <c r="AB200" s="11">
        <v>45782</v>
      </c>
    </row>
    <row r="201" spans="1:28" ht="15.75" hidden="1" x14ac:dyDescent="0.25">
      <c r="A201" s="39">
        <v>45766</v>
      </c>
      <c r="B201" s="35" t="s">
        <v>147</v>
      </c>
      <c r="C201" s="35">
        <v>18000000</v>
      </c>
      <c r="D201" s="35" t="s">
        <v>31</v>
      </c>
      <c r="E201" s="35" t="s">
        <v>148</v>
      </c>
      <c r="F201" s="35">
        <v>300</v>
      </c>
      <c r="G201" s="35" t="s">
        <v>51</v>
      </c>
      <c r="H201" s="35"/>
      <c r="I201" s="20">
        <f t="shared" si="36"/>
        <v>0</v>
      </c>
      <c r="J201" s="36" t="s">
        <v>26</v>
      </c>
      <c r="K201" s="20"/>
      <c r="L201" s="9">
        <f>M201+N201</f>
        <v>0</v>
      </c>
      <c r="M201" s="9"/>
      <c r="N201" s="9"/>
      <c r="O201" s="9">
        <f>P201+Q201</f>
        <v>0</v>
      </c>
      <c r="P201" s="9"/>
      <c r="Q201" s="9"/>
      <c r="R201" s="9">
        <f>S201+T201</f>
        <v>0</v>
      </c>
      <c r="S201" s="9"/>
      <c r="T201" s="9"/>
      <c r="U201" s="9">
        <f>V201+W201</f>
        <v>0</v>
      </c>
      <c r="V201" s="9"/>
      <c r="W201" s="9"/>
      <c r="X201" s="9">
        <f>Y201+Z201</f>
        <v>0</v>
      </c>
      <c r="Y201" s="9"/>
      <c r="Z201" s="9"/>
      <c r="AA201" s="10">
        <f>C201+I201-L201-O201-U201-X201-R201</f>
        <v>18000000</v>
      </c>
      <c r="AB201" s="11"/>
    </row>
    <row r="202" spans="1:28" ht="15.75" hidden="1" x14ac:dyDescent="0.25">
      <c r="A202" s="39">
        <v>45766</v>
      </c>
      <c r="B202" s="33" t="s">
        <v>397</v>
      </c>
      <c r="C202" s="33">
        <v>-270000</v>
      </c>
      <c r="D202" s="33" t="s">
        <v>223</v>
      </c>
      <c r="E202" s="33" t="s">
        <v>122</v>
      </c>
      <c r="F202" s="33">
        <v>4</v>
      </c>
      <c r="G202" s="33" t="s">
        <v>51</v>
      </c>
      <c r="H202" s="33"/>
      <c r="I202" s="20">
        <f t="shared" si="36"/>
        <v>0</v>
      </c>
      <c r="J202" s="37" t="s">
        <v>34</v>
      </c>
      <c r="K202" s="20"/>
      <c r="L202" s="9">
        <f t="shared" ref="L202:L208" si="38">M202+N202</f>
        <v>0</v>
      </c>
      <c r="M202" s="9"/>
      <c r="N202" s="9"/>
      <c r="O202" s="9">
        <f t="shared" ref="O202:O208" si="39">P202+Q202</f>
        <v>0</v>
      </c>
      <c r="P202" s="9"/>
      <c r="Q202" s="9"/>
      <c r="R202" s="9">
        <f t="shared" ref="R202:R208" si="40">S202+T202</f>
        <v>0</v>
      </c>
      <c r="S202" s="9"/>
      <c r="T202" s="9"/>
      <c r="U202" s="9">
        <f t="shared" ref="U202:U208" si="41">V202+W202</f>
        <v>0</v>
      </c>
      <c r="V202" s="9"/>
      <c r="W202" s="9"/>
      <c r="X202" s="9">
        <f t="shared" ref="X202:X208" si="42">Y202+Z202</f>
        <v>0</v>
      </c>
      <c r="Y202" s="9"/>
      <c r="Z202" s="9"/>
      <c r="AA202" s="10">
        <f t="shared" ref="AA202:AA208" si="43">C202+I202-L202-O202-U202-X202-R202</f>
        <v>-270000</v>
      </c>
      <c r="AB202" s="11">
        <v>45766</v>
      </c>
    </row>
    <row r="203" spans="1:28" ht="15.75" hidden="1" x14ac:dyDescent="0.25">
      <c r="A203" s="39">
        <v>45766</v>
      </c>
      <c r="B203" s="33" t="s">
        <v>492</v>
      </c>
      <c r="C203" s="33">
        <v>900000</v>
      </c>
      <c r="D203" s="33" t="s">
        <v>31</v>
      </c>
      <c r="E203" s="33" t="s">
        <v>552</v>
      </c>
      <c r="F203" s="33">
        <v>2</v>
      </c>
      <c r="G203" s="33" t="s">
        <v>33</v>
      </c>
      <c r="H203" s="33"/>
      <c r="I203" s="20">
        <f t="shared" si="36"/>
        <v>0</v>
      </c>
      <c r="J203" s="37" t="s">
        <v>241</v>
      </c>
      <c r="K203" s="20"/>
      <c r="L203" s="9">
        <f t="shared" si="38"/>
        <v>900000</v>
      </c>
      <c r="M203" s="9">
        <v>900000</v>
      </c>
      <c r="N203" s="9"/>
      <c r="O203" s="9">
        <f t="shared" si="39"/>
        <v>0</v>
      </c>
      <c r="P203" s="9"/>
      <c r="Q203" s="9"/>
      <c r="R203" s="9">
        <f t="shared" si="40"/>
        <v>0</v>
      </c>
      <c r="S203" s="9"/>
      <c r="T203" s="9"/>
      <c r="U203" s="9">
        <f t="shared" si="41"/>
        <v>0</v>
      </c>
      <c r="V203" s="9"/>
      <c r="W203" s="9"/>
      <c r="X203" s="9">
        <f t="shared" si="42"/>
        <v>0</v>
      </c>
      <c r="Y203" s="9"/>
      <c r="Z203" s="9"/>
      <c r="AA203" s="10">
        <f t="shared" si="43"/>
        <v>0</v>
      </c>
      <c r="AB203" s="11">
        <v>45787</v>
      </c>
    </row>
    <row r="204" spans="1:28" ht="15.75" hidden="1" x14ac:dyDescent="0.25">
      <c r="A204" s="39">
        <v>45766</v>
      </c>
      <c r="B204" s="33" t="s">
        <v>261</v>
      </c>
      <c r="C204" s="33">
        <v>10320600</v>
      </c>
      <c r="D204" s="33" t="s">
        <v>31</v>
      </c>
      <c r="E204" s="33" t="s">
        <v>98</v>
      </c>
      <c r="F204" s="33">
        <v>224.8</v>
      </c>
      <c r="G204" s="33" t="s">
        <v>51</v>
      </c>
      <c r="H204" s="33"/>
      <c r="I204" s="20">
        <f t="shared" si="36"/>
        <v>0</v>
      </c>
      <c r="J204" s="42" t="s">
        <v>43</v>
      </c>
      <c r="K204" s="20"/>
      <c r="L204" s="9">
        <f t="shared" si="38"/>
        <v>0</v>
      </c>
      <c r="M204" s="9"/>
      <c r="N204" s="9"/>
      <c r="O204" s="9">
        <f t="shared" si="39"/>
        <v>0</v>
      </c>
      <c r="P204" s="9"/>
      <c r="Q204" s="9"/>
      <c r="R204" s="9">
        <f t="shared" si="40"/>
        <v>7000000</v>
      </c>
      <c r="S204" s="9">
        <v>7000000</v>
      </c>
      <c r="T204" s="9"/>
      <c r="U204" s="9">
        <f t="shared" si="41"/>
        <v>0</v>
      </c>
      <c r="V204" s="9"/>
      <c r="W204" s="9"/>
      <c r="X204" s="9">
        <f t="shared" si="42"/>
        <v>0</v>
      </c>
      <c r="Y204" s="9"/>
      <c r="Z204" s="9"/>
      <c r="AA204" s="10">
        <f t="shared" si="43"/>
        <v>3320600</v>
      </c>
      <c r="AB204" s="11">
        <v>45799</v>
      </c>
    </row>
    <row r="205" spans="1:28" ht="15.75" hidden="1" x14ac:dyDescent="0.25">
      <c r="A205" s="39">
        <v>45766</v>
      </c>
      <c r="B205" s="33" t="s">
        <v>261</v>
      </c>
      <c r="C205" s="33">
        <v>5527200</v>
      </c>
      <c r="D205" s="33" t="s">
        <v>31</v>
      </c>
      <c r="E205" s="33" t="s">
        <v>136</v>
      </c>
      <c r="F205" s="33">
        <v>117.6</v>
      </c>
      <c r="G205" s="33" t="s">
        <v>51</v>
      </c>
      <c r="H205" s="33"/>
      <c r="I205" s="20">
        <f t="shared" si="36"/>
        <v>0</v>
      </c>
      <c r="J205" s="34" t="s">
        <v>26</v>
      </c>
      <c r="K205" s="20"/>
      <c r="L205" s="9">
        <f t="shared" si="38"/>
        <v>0</v>
      </c>
      <c r="M205" s="9"/>
      <c r="N205" s="9"/>
      <c r="O205" s="9">
        <f t="shared" si="39"/>
        <v>0</v>
      </c>
      <c r="P205" s="9"/>
      <c r="Q205" s="9"/>
      <c r="R205" s="9">
        <f t="shared" si="40"/>
        <v>0</v>
      </c>
      <c r="S205" s="9"/>
      <c r="T205" s="9"/>
      <c r="U205" s="9">
        <f t="shared" si="41"/>
        <v>0</v>
      </c>
      <c r="V205" s="9"/>
      <c r="W205" s="9"/>
      <c r="X205" s="9">
        <f t="shared" si="42"/>
        <v>0</v>
      </c>
      <c r="Y205" s="9"/>
      <c r="Z205" s="9"/>
      <c r="AA205" s="10">
        <f t="shared" si="43"/>
        <v>5527200</v>
      </c>
      <c r="AB205" s="11"/>
    </row>
    <row r="206" spans="1:28" ht="15.75" hidden="1" x14ac:dyDescent="0.25">
      <c r="A206" s="39">
        <v>45766</v>
      </c>
      <c r="B206" s="33" t="s">
        <v>261</v>
      </c>
      <c r="C206" s="33">
        <v>225000</v>
      </c>
      <c r="D206" s="33" t="s">
        <v>31</v>
      </c>
      <c r="E206" s="33" t="s">
        <v>61</v>
      </c>
      <c r="F206" s="33">
        <v>5</v>
      </c>
      <c r="G206" s="33" t="s">
        <v>25</v>
      </c>
      <c r="H206" s="33"/>
      <c r="I206" s="20">
        <f t="shared" si="36"/>
        <v>0</v>
      </c>
      <c r="J206" s="34" t="s">
        <v>26</v>
      </c>
      <c r="K206" s="20"/>
      <c r="L206" s="9">
        <f t="shared" si="38"/>
        <v>0</v>
      </c>
      <c r="M206" s="9"/>
      <c r="N206" s="9"/>
      <c r="O206" s="9">
        <f t="shared" si="39"/>
        <v>0</v>
      </c>
      <c r="P206" s="9"/>
      <c r="Q206" s="9"/>
      <c r="R206" s="9">
        <f t="shared" si="40"/>
        <v>0</v>
      </c>
      <c r="S206" s="9"/>
      <c r="T206" s="9"/>
      <c r="U206" s="9">
        <f t="shared" si="41"/>
        <v>0</v>
      </c>
      <c r="V206" s="9"/>
      <c r="W206" s="9"/>
      <c r="X206" s="9">
        <f t="shared" si="42"/>
        <v>0</v>
      </c>
      <c r="Y206" s="9"/>
      <c r="Z206" s="9"/>
      <c r="AA206" s="10">
        <f t="shared" si="43"/>
        <v>225000</v>
      </c>
      <c r="AB206" s="11"/>
    </row>
    <row r="207" spans="1:28" ht="15.75" hidden="1" x14ac:dyDescent="0.25">
      <c r="A207" s="39">
        <v>45766</v>
      </c>
      <c r="B207" s="33" t="s">
        <v>92</v>
      </c>
      <c r="C207" s="33">
        <v>4500000</v>
      </c>
      <c r="D207" s="33" t="s">
        <v>31</v>
      </c>
      <c r="E207" s="33" t="s">
        <v>91</v>
      </c>
      <c r="F207" s="33">
        <v>1000</v>
      </c>
      <c r="G207" s="33" t="s">
        <v>29</v>
      </c>
      <c r="H207" s="33"/>
      <c r="I207" s="20">
        <f t="shared" si="36"/>
        <v>0</v>
      </c>
      <c r="J207" s="37" t="s">
        <v>240</v>
      </c>
      <c r="K207" s="20" t="s">
        <v>978</v>
      </c>
      <c r="L207" s="9">
        <f t="shared" si="38"/>
        <v>0</v>
      </c>
      <c r="M207" s="9"/>
      <c r="N207" s="9"/>
      <c r="O207" s="9">
        <f t="shared" si="39"/>
        <v>4500000</v>
      </c>
      <c r="P207" s="9">
        <v>4500000</v>
      </c>
      <c r="Q207" s="9"/>
      <c r="R207" s="9">
        <f t="shared" si="40"/>
        <v>0</v>
      </c>
      <c r="S207" s="9"/>
      <c r="T207" s="9"/>
      <c r="U207" s="9">
        <f t="shared" si="41"/>
        <v>0</v>
      </c>
      <c r="V207" s="9"/>
      <c r="W207" s="9"/>
      <c r="X207" s="9">
        <f t="shared" si="42"/>
        <v>0</v>
      </c>
      <c r="Y207" s="9"/>
      <c r="Z207" s="9"/>
      <c r="AA207" s="10">
        <f t="shared" si="43"/>
        <v>0</v>
      </c>
      <c r="AB207" s="11">
        <v>45807</v>
      </c>
    </row>
    <row r="208" spans="1:28" ht="15.75" hidden="1" x14ac:dyDescent="0.25">
      <c r="A208" s="39">
        <v>45766</v>
      </c>
      <c r="B208" s="33" t="s">
        <v>92</v>
      </c>
      <c r="C208" s="33">
        <v>3125000</v>
      </c>
      <c r="D208" s="33" t="s">
        <v>31</v>
      </c>
      <c r="E208" s="33" t="s">
        <v>132</v>
      </c>
      <c r="F208" s="33">
        <v>25</v>
      </c>
      <c r="G208" s="33" t="s">
        <v>51</v>
      </c>
      <c r="H208" s="33"/>
      <c r="I208" s="20">
        <f t="shared" si="36"/>
        <v>0</v>
      </c>
      <c r="J208" s="34" t="s">
        <v>26</v>
      </c>
      <c r="K208" s="20" t="s">
        <v>978</v>
      </c>
      <c r="L208" s="9">
        <f t="shared" si="38"/>
        <v>0</v>
      </c>
      <c r="M208" s="9"/>
      <c r="N208" s="9"/>
      <c r="O208" s="9">
        <f t="shared" si="39"/>
        <v>0</v>
      </c>
      <c r="P208" s="9"/>
      <c r="Q208" s="9"/>
      <c r="R208" s="9">
        <f t="shared" si="40"/>
        <v>0</v>
      </c>
      <c r="S208" s="9"/>
      <c r="T208" s="9"/>
      <c r="U208" s="9">
        <f t="shared" si="41"/>
        <v>0</v>
      </c>
      <c r="V208" s="9"/>
      <c r="W208" s="9"/>
      <c r="X208" s="9">
        <f t="shared" si="42"/>
        <v>0</v>
      </c>
      <c r="Y208" s="9"/>
      <c r="Z208" s="9"/>
      <c r="AA208" s="10">
        <f t="shared" si="43"/>
        <v>3125000</v>
      </c>
      <c r="AB208" s="11"/>
    </row>
    <row r="209" spans="1:28" ht="15.75" hidden="1" x14ac:dyDescent="0.25">
      <c r="A209" s="39">
        <v>45768</v>
      </c>
      <c r="B209" s="35" t="s">
        <v>219</v>
      </c>
      <c r="C209" s="35">
        <v>800000</v>
      </c>
      <c r="D209" s="35" t="s">
        <v>31</v>
      </c>
      <c r="E209" s="35" t="s">
        <v>297</v>
      </c>
      <c r="F209" s="35">
        <v>400</v>
      </c>
      <c r="G209" s="35" t="s">
        <v>29</v>
      </c>
      <c r="H209" s="35"/>
      <c r="I209" s="20">
        <f t="shared" si="36"/>
        <v>0</v>
      </c>
      <c r="J209" s="41" t="s">
        <v>240</v>
      </c>
      <c r="K209" s="20"/>
      <c r="L209" s="9">
        <f>M209+N209</f>
        <v>0</v>
      </c>
      <c r="M209" s="9"/>
      <c r="N209" s="9"/>
      <c r="O209" s="9">
        <f>P209+Q209</f>
        <v>800000</v>
      </c>
      <c r="P209" s="9">
        <v>800000</v>
      </c>
      <c r="Q209" s="9"/>
      <c r="R209" s="9">
        <f>S209+T209</f>
        <v>0</v>
      </c>
      <c r="S209" s="9"/>
      <c r="T209" s="9"/>
      <c r="U209" s="9">
        <f>V209+W209</f>
        <v>0</v>
      </c>
      <c r="V209" s="9"/>
      <c r="W209" s="9"/>
      <c r="X209" s="9">
        <f>Y209+Z209</f>
        <v>0</v>
      </c>
      <c r="Y209" s="9"/>
      <c r="Z209" s="9"/>
      <c r="AA209" s="10">
        <f>C209+I209-L209-O209-U209-X209-R209</f>
        <v>0</v>
      </c>
      <c r="AB209" s="11">
        <v>45782</v>
      </c>
    </row>
    <row r="210" spans="1:28" ht="15.75" hidden="1" x14ac:dyDescent="0.25">
      <c r="A210" s="39">
        <v>45769</v>
      </c>
      <c r="B210" s="35" t="s">
        <v>953</v>
      </c>
      <c r="C210" s="35">
        <v>13478750</v>
      </c>
      <c r="D210" s="35" t="s">
        <v>41</v>
      </c>
      <c r="E210" s="35" t="s">
        <v>213</v>
      </c>
      <c r="F210" s="35">
        <v>5125</v>
      </c>
      <c r="G210" s="35" t="s">
        <v>29</v>
      </c>
      <c r="H210" s="35"/>
      <c r="I210" s="20">
        <f t="shared" ref="I210:I252" si="44">F210*H210</f>
        <v>0</v>
      </c>
      <c r="J210" s="41" t="s">
        <v>240</v>
      </c>
      <c r="K210" s="20"/>
      <c r="L210" s="9">
        <f t="shared" ref="L210:L252" si="45">M210+N210</f>
        <v>0</v>
      </c>
      <c r="M210" s="9"/>
      <c r="N210" s="9"/>
      <c r="O210" s="9">
        <f t="shared" ref="O210:O252" si="46">P210+Q210</f>
        <v>13478750</v>
      </c>
      <c r="P210" s="9">
        <v>13478750</v>
      </c>
      <c r="Q210" s="9"/>
      <c r="R210" s="9">
        <f t="shared" ref="R210:R252" si="47">S210+T210</f>
        <v>0</v>
      </c>
      <c r="S210" s="9"/>
      <c r="T210" s="9"/>
      <c r="U210" s="9">
        <f t="shared" ref="U210:U252" si="48">V210+W210</f>
        <v>0</v>
      </c>
      <c r="V210" s="9"/>
      <c r="W210" s="9"/>
      <c r="X210" s="9">
        <f t="shared" ref="X210:X252" si="49">Y210+Z210</f>
        <v>0</v>
      </c>
      <c r="Y210" s="9"/>
      <c r="Z210" s="9"/>
      <c r="AA210" s="10">
        <f t="shared" ref="AA210:AA252" si="50">C210+I210-L210-O210-U210-X210-R210</f>
        <v>0</v>
      </c>
      <c r="AB210" s="11">
        <v>45793</v>
      </c>
    </row>
    <row r="211" spans="1:28" ht="15.75" hidden="1" x14ac:dyDescent="0.25">
      <c r="A211" s="39">
        <v>45769</v>
      </c>
      <c r="B211" s="33" t="s">
        <v>193</v>
      </c>
      <c r="C211" s="33">
        <v>1407000</v>
      </c>
      <c r="D211" s="33" t="s">
        <v>31</v>
      </c>
      <c r="E211" s="33" t="s">
        <v>64</v>
      </c>
      <c r="F211" s="33">
        <v>10</v>
      </c>
      <c r="G211" s="33" t="s">
        <v>33</v>
      </c>
      <c r="H211" s="33"/>
      <c r="I211" s="20">
        <f t="shared" si="44"/>
        <v>0</v>
      </c>
      <c r="J211" s="37" t="s">
        <v>240</v>
      </c>
      <c r="K211" s="20"/>
      <c r="L211" s="9">
        <f t="shared" si="45"/>
        <v>0</v>
      </c>
      <c r="M211" s="9"/>
      <c r="N211" s="9"/>
      <c r="O211" s="9">
        <f t="shared" si="46"/>
        <v>1407000</v>
      </c>
      <c r="P211" s="9">
        <v>1407000</v>
      </c>
      <c r="Q211" s="9"/>
      <c r="R211" s="9">
        <f t="shared" si="47"/>
        <v>0</v>
      </c>
      <c r="S211" s="9"/>
      <c r="T211" s="9"/>
      <c r="U211" s="9">
        <f t="shared" si="48"/>
        <v>0</v>
      </c>
      <c r="V211" s="9"/>
      <c r="W211" s="9"/>
      <c r="X211" s="9">
        <f t="shared" si="49"/>
        <v>0</v>
      </c>
      <c r="Y211" s="9"/>
      <c r="Z211" s="9"/>
      <c r="AA211" s="10">
        <f t="shared" si="50"/>
        <v>0</v>
      </c>
      <c r="AB211" s="11">
        <v>45784</v>
      </c>
    </row>
    <row r="212" spans="1:28" ht="15.75" hidden="1" x14ac:dyDescent="0.25">
      <c r="A212" s="39">
        <v>45769</v>
      </c>
      <c r="B212" s="33" t="s">
        <v>252</v>
      </c>
      <c r="C212" s="33">
        <v>38480000</v>
      </c>
      <c r="D212" s="33" t="s">
        <v>31</v>
      </c>
      <c r="E212" s="33" t="s">
        <v>95</v>
      </c>
      <c r="F212" s="33">
        <v>10400</v>
      </c>
      <c r="G212" s="33" t="s">
        <v>29</v>
      </c>
      <c r="H212" s="33"/>
      <c r="I212" s="20">
        <f t="shared" si="44"/>
        <v>0</v>
      </c>
      <c r="J212" s="37" t="s">
        <v>240</v>
      </c>
      <c r="K212" s="20"/>
      <c r="L212" s="9">
        <f t="shared" si="45"/>
        <v>0</v>
      </c>
      <c r="M212" s="9"/>
      <c r="N212" s="9"/>
      <c r="O212" s="9">
        <f t="shared" si="46"/>
        <v>16700000</v>
      </c>
      <c r="P212" s="9">
        <v>16700000</v>
      </c>
      <c r="Q212" s="9"/>
      <c r="R212" s="9">
        <f t="shared" si="47"/>
        <v>21780000</v>
      </c>
      <c r="S212" s="9">
        <v>18585000</v>
      </c>
      <c r="T212" s="9">
        <v>3195000</v>
      </c>
      <c r="U212" s="9">
        <f t="shared" si="48"/>
        <v>0</v>
      </c>
      <c r="V212" s="9"/>
      <c r="W212" s="9"/>
      <c r="X212" s="9">
        <f t="shared" si="49"/>
        <v>0</v>
      </c>
      <c r="Y212" s="9"/>
      <c r="Z212" s="9"/>
      <c r="AA212" s="10">
        <f t="shared" si="50"/>
        <v>0</v>
      </c>
      <c r="AB212" s="11">
        <v>45798</v>
      </c>
    </row>
    <row r="213" spans="1:28" ht="15.75" hidden="1" x14ac:dyDescent="0.25">
      <c r="A213" s="39">
        <v>45769</v>
      </c>
      <c r="B213" s="33" t="s">
        <v>252</v>
      </c>
      <c r="C213" s="33">
        <v>500000</v>
      </c>
      <c r="D213" s="33" t="s">
        <v>31</v>
      </c>
      <c r="E213" s="33" t="s">
        <v>73</v>
      </c>
      <c r="F213" s="33">
        <v>10</v>
      </c>
      <c r="G213" s="33" t="s">
        <v>74</v>
      </c>
      <c r="H213" s="33"/>
      <c r="I213" s="20">
        <f t="shared" si="44"/>
        <v>0</v>
      </c>
      <c r="J213" s="37" t="s">
        <v>240</v>
      </c>
      <c r="K213" s="20"/>
      <c r="L213" s="9">
        <f t="shared" si="45"/>
        <v>0</v>
      </c>
      <c r="M213" s="9"/>
      <c r="N213" s="9"/>
      <c r="O213" s="9">
        <f t="shared" si="46"/>
        <v>0</v>
      </c>
      <c r="P213" s="9"/>
      <c r="Q213" s="9"/>
      <c r="R213" s="9">
        <f t="shared" si="47"/>
        <v>500000</v>
      </c>
      <c r="S213" s="9"/>
      <c r="T213" s="9">
        <v>500000</v>
      </c>
      <c r="U213" s="9">
        <f t="shared" si="48"/>
        <v>0</v>
      </c>
      <c r="V213" s="9"/>
      <c r="W213" s="9"/>
      <c r="X213" s="9">
        <f t="shared" si="49"/>
        <v>0</v>
      </c>
      <c r="Y213" s="9"/>
      <c r="Z213" s="9"/>
      <c r="AA213" s="10">
        <f t="shared" si="50"/>
        <v>0</v>
      </c>
      <c r="AB213" s="11">
        <v>45799</v>
      </c>
    </row>
    <row r="214" spans="1:28" ht="15.75" hidden="1" x14ac:dyDescent="0.25">
      <c r="A214" s="39">
        <v>45769</v>
      </c>
      <c r="B214" s="33" t="s">
        <v>252</v>
      </c>
      <c r="C214" s="33">
        <v>1000000</v>
      </c>
      <c r="D214" s="33" t="s">
        <v>31</v>
      </c>
      <c r="E214" s="33" t="s">
        <v>130</v>
      </c>
      <c r="F214" s="33">
        <v>20</v>
      </c>
      <c r="G214" s="33" t="s">
        <v>74</v>
      </c>
      <c r="H214" s="33"/>
      <c r="I214" s="20">
        <f t="shared" si="44"/>
        <v>0</v>
      </c>
      <c r="J214" s="37" t="s">
        <v>240</v>
      </c>
      <c r="K214" s="20"/>
      <c r="L214" s="9">
        <f t="shared" si="45"/>
        <v>0</v>
      </c>
      <c r="M214" s="9"/>
      <c r="N214" s="9"/>
      <c r="O214" s="9">
        <f t="shared" si="46"/>
        <v>0</v>
      </c>
      <c r="P214" s="9"/>
      <c r="Q214" s="9"/>
      <c r="R214" s="9">
        <f t="shared" si="47"/>
        <v>1000000</v>
      </c>
      <c r="S214" s="9"/>
      <c r="T214" s="9">
        <v>1000000</v>
      </c>
      <c r="U214" s="9">
        <f t="shared" si="48"/>
        <v>0</v>
      </c>
      <c r="V214" s="9"/>
      <c r="W214" s="9"/>
      <c r="X214" s="9">
        <f t="shared" si="49"/>
        <v>0</v>
      </c>
      <c r="Y214" s="9"/>
      <c r="Z214" s="9"/>
      <c r="AA214" s="10">
        <f t="shared" si="50"/>
        <v>0</v>
      </c>
      <c r="AB214" s="11">
        <v>45799</v>
      </c>
    </row>
    <row r="215" spans="1:28" ht="15.75" hidden="1" x14ac:dyDescent="0.25">
      <c r="A215" s="39">
        <v>45769</v>
      </c>
      <c r="B215" s="33" t="s">
        <v>252</v>
      </c>
      <c r="C215" s="33">
        <v>500000</v>
      </c>
      <c r="D215" s="33" t="s">
        <v>31</v>
      </c>
      <c r="E215" s="33" t="s">
        <v>123</v>
      </c>
      <c r="F215" s="33">
        <v>5</v>
      </c>
      <c r="G215" s="33" t="s">
        <v>51</v>
      </c>
      <c r="H215" s="33"/>
      <c r="I215" s="20">
        <f t="shared" si="44"/>
        <v>0</v>
      </c>
      <c r="J215" s="37" t="s">
        <v>240</v>
      </c>
      <c r="K215" s="20"/>
      <c r="L215" s="9">
        <f t="shared" si="45"/>
        <v>0</v>
      </c>
      <c r="M215" s="9"/>
      <c r="N215" s="9"/>
      <c r="O215" s="9">
        <f t="shared" si="46"/>
        <v>0</v>
      </c>
      <c r="P215" s="9"/>
      <c r="Q215" s="9"/>
      <c r="R215" s="9">
        <f t="shared" si="47"/>
        <v>500000</v>
      </c>
      <c r="S215" s="9"/>
      <c r="T215" s="9">
        <v>500000</v>
      </c>
      <c r="U215" s="9">
        <f t="shared" si="48"/>
        <v>0</v>
      </c>
      <c r="V215" s="9"/>
      <c r="W215" s="9"/>
      <c r="X215" s="9">
        <f t="shared" si="49"/>
        <v>0</v>
      </c>
      <c r="Y215" s="9"/>
      <c r="Z215" s="9"/>
      <c r="AA215" s="10">
        <f t="shared" si="50"/>
        <v>0</v>
      </c>
      <c r="AB215" s="11">
        <v>45799</v>
      </c>
    </row>
    <row r="216" spans="1:28" ht="15.75" hidden="1" x14ac:dyDescent="0.25">
      <c r="A216" s="39">
        <v>45769</v>
      </c>
      <c r="B216" s="33" t="s">
        <v>252</v>
      </c>
      <c r="C216" s="33">
        <v>900000</v>
      </c>
      <c r="D216" s="33" t="s">
        <v>31</v>
      </c>
      <c r="E216" s="33" t="s">
        <v>234</v>
      </c>
      <c r="F216" s="33">
        <v>10</v>
      </c>
      <c r="G216" s="33" t="s">
        <v>51</v>
      </c>
      <c r="H216" s="33"/>
      <c r="I216" s="20">
        <f t="shared" si="44"/>
        <v>0</v>
      </c>
      <c r="J216" s="37" t="s">
        <v>240</v>
      </c>
      <c r="K216" s="20"/>
      <c r="L216" s="9">
        <f t="shared" si="45"/>
        <v>0</v>
      </c>
      <c r="M216" s="9"/>
      <c r="N216" s="9"/>
      <c r="O216" s="9">
        <f t="shared" si="46"/>
        <v>0</v>
      </c>
      <c r="P216" s="9"/>
      <c r="Q216" s="9"/>
      <c r="R216" s="9">
        <f t="shared" si="47"/>
        <v>900000</v>
      </c>
      <c r="S216" s="9"/>
      <c r="T216" s="9">
        <v>900000</v>
      </c>
      <c r="U216" s="9">
        <f t="shared" si="48"/>
        <v>0</v>
      </c>
      <c r="V216" s="9"/>
      <c r="W216" s="9"/>
      <c r="X216" s="9">
        <f t="shared" si="49"/>
        <v>0</v>
      </c>
      <c r="Y216" s="9"/>
      <c r="Z216" s="9"/>
      <c r="AA216" s="10">
        <f t="shared" si="50"/>
        <v>0</v>
      </c>
      <c r="AB216" s="11">
        <v>45799</v>
      </c>
    </row>
    <row r="217" spans="1:28" ht="15.75" hidden="1" x14ac:dyDescent="0.25">
      <c r="A217" s="39">
        <v>45769</v>
      </c>
      <c r="B217" s="33" t="s">
        <v>252</v>
      </c>
      <c r="C217" s="33">
        <v>900000</v>
      </c>
      <c r="D217" s="33" t="s">
        <v>31</v>
      </c>
      <c r="E217" s="33" t="s">
        <v>235</v>
      </c>
      <c r="F217" s="33">
        <v>10</v>
      </c>
      <c r="G217" s="33" t="s">
        <v>51</v>
      </c>
      <c r="H217" s="33"/>
      <c r="I217" s="20">
        <f t="shared" si="44"/>
        <v>0</v>
      </c>
      <c r="J217" s="37" t="s">
        <v>240</v>
      </c>
      <c r="K217" s="20"/>
      <c r="L217" s="9">
        <f t="shared" si="45"/>
        <v>0</v>
      </c>
      <c r="M217" s="9"/>
      <c r="N217" s="9"/>
      <c r="O217" s="9">
        <f t="shared" si="46"/>
        <v>0</v>
      </c>
      <c r="P217" s="9"/>
      <c r="Q217" s="9"/>
      <c r="R217" s="9">
        <f t="shared" si="47"/>
        <v>900000</v>
      </c>
      <c r="S217" s="9"/>
      <c r="T217" s="9">
        <v>900000</v>
      </c>
      <c r="U217" s="9">
        <f t="shared" si="48"/>
        <v>0</v>
      </c>
      <c r="V217" s="9"/>
      <c r="W217" s="9"/>
      <c r="X217" s="9">
        <f t="shared" si="49"/>
        <v>0</v>
      </c>
      <c r="Y217" s="9"/>
      <c r="Z217" s="9"/>
      <c r="AA217" s="10">
        <f t="shared" si="50"/>
        <v>0</v>
      </c>
      <c r="AB217" s="11">
        <v>45799</v>
      </c>
    </row>
    <row r="218" spans="1:28" ht="15.75" hidden="1" x14ac:dyDescent="0.25">
      <c r="A218" s="39">
        <v>45769</v>
      </c>
      <c r="B218" s="33" t="s">
        <v>252</v>
      </c>
      <c r="C218" s="33">
        <v>3600000</v>
      </c>
      <c r="D218" s="33" t="s">
        <v>31</v>
      </c>
      <c r="E218" s="33" t="s">
        <v>236</v>
      </c>
      <c r="F218" s="33">
        <v>40</v>
      </c>
      <c r="G218" s="33" t="s">
        <v>51</v>
      </c>
      <c r="H218" s="33"/>
      <c r="I218" s="20">
        <f t="shared" si="44"/>
        <v>0</v>
      </c>
      <c r="J218" s="37" t="s">
        <v>240</v>
      </c>
      <c r="K218" s="20"/>
      <c r="L218" s="9">
        <f t="shared" si="45"/>
        <v>0</v>
      </c>
      <c r="M218" s="9"/>
      <c r="N218" s="9"/>
      <c r="O218" s="9">
        <f t="shared" si="46"/>
        <v>0</v>
      </c>
      <c r="P218" s="9"/>
      <c r="Q218" s="9"/>
      <c r="R218" s="9">
        <f t="shared" si="47"/>
        <v>3600000</v>
      </c>
      <c r="S218" s="9"/>
      <c r="T218" s="9">
        <v>3600000</v>
      </c>
      <c r="U218" s="9">
        <f t="shared" si="48"/>
        <v>0</v>
      </c>
      <c r="V218" s="9"/>
      <c r="W218" s="9"/>
      <c r="X218" s="9">
        <f t="shared" si="49"/>
        <v>0</v>
      </c>
      <c r="Y218" s="9"/>
      <c r="Z218" s="9"/>
      <c r="AA218" s="10">
        <f t="shared" si="50"/>
        <v>0</v>
      </c>
      <c r="AB218" s="11">
        <v>45799</v>
      </c>
    </row>
    <row r="219" spans="1:28" ht="15.75" hidden="1" x14ac:dyDescent="0.25">
      <c r="A219" s="39">
        <v>45769</v>
      </c>
      <c r="B219" s="33" t="s">
        <v>252</v>
      </c>
      <c r="C219" s="33">
        <v>800000</v>
      </c>
      <c r="D219" s="33" t="s">
        <v>31</v>
      </c>
      <c r="E219" s="33" t="s">
        <v>166</v>
      </c>
      <c r="F219" s="33">
        <v>2</v>
      </c>
      <c r="G219" s="33" t="s">
        <v>23</v>
      </c>
      <c r="H219" s="33"/>
      <c r="I219" s="20">
        <f t="shared" si="44"/>
        <v>0</v>
      </c>
      <c r="J219" s="37" t="s">
        <v>240</v>
      </c>
      <c r="K219" s="20"/>
      <c r="L219" s="9">
        <f t="shared" si="45"/>
        <v>0</v>
      </c>
      <c r="M219" s="9"/>
      <c r="N219" s="9"/>
      <c r="O219" s="9">
        <f t="shared" si="46"/>
        <v>0</v>
      </c>
      <c r="P219" s="9"/>
      <c r="Q219" s="9"/>
      <c r="R219" s="9">
        <f t="shared" si="47"/>
        <v>800000</v>
      </c>
      <c r="S219" s="9"/>
      <c r="T219" s="9">
        <v>800000</v>
      </c>
      <c r="U219" s="9">
        <f t="shared" si="48"/>
        <v>0</v>
      </c>
      <c r="V219" s="9"/>
      <c r="W219" s="9"/>
      <c r="X219" s="9">
        <f t="shared" si="49"/>
        <v>0</v>
      </c>
      <c r="Y219" s="9"/>
      <c r="Z219" s="9"/>
      <c r="AA219" s="10">
        <f t="shared" si="50"/>
        <v>0</v>
      </c>
      <c r="AB219" s="11">
        <v>45799</v>
      </c>
    </row>
    <row r="220" spans="1:28" ht="15.75" hidden="1" x14ac:dyDescent="0.25">
      <c r="A220" s="32">
        <v>45769</v>
      </c>
      <c r="B220" s="33" t="s">
        <v>96</v>
      </c>
      <c r="C220" s="33">
        <v>10080000</v>
      </c>
      <c r="D220" s="33" t="s">
        <v>41</v>
      </c>
      <c r="E220" s="33" t="s">
        <v>190</v>
      </c>
      <c r="F220" s="33">
        <v>240</v>
      </c>
      <c r="G220" s="33" t="s">
        <v>51</v>
      </c>
      <c r="H220" s="33"/>
      <c r="I220" s="20">
        <f t="shared" si="44"/>
        <v>0</v>
      </c>
      <c r="J220" s="34" t="s">
        <v>26</v>
      </c>
      <c r="K220" s="20"/>
      <c r="L220" s="9">
        <f t="shared" si="45"/>
        <v>0</v>
      </c>
      <c r="M220" s="9"/>
      <c r="N220" s="9"/>
      <c r="O220" s="9">
        <f t="shared" si="46"/>
        <v>0</v>
      </c>
      <c r="P220" s="9"/>
      <c r="Q220" s="9"/>
      <c r="R220" s="9">
        <f t="shared" si="47"/>
        <v>0</v>
      </c>
      <c r="S220" s="9"/>
      <c r="T220" s="9"/>
      <c r="U220" s="9">
        <f t="shared" si="48"/>
        <v>0</v>
      </c>
      <c r="V220" s="9"/>
      <c r="W220" s="9"/>
      <c r="X220" s="9">
        <f t="shared" si="49"/>
        <v>0</v>
      </c>
      <c r="Y220" s="9"/>
      <c r="Z220" s="9"/>
      <c r="AA220" s="10">
        <f t="shared" si="50"/>
        <v>10080000</v>
      </c>
      <c r="AB220" s="11"/>
    </row>
    <row r="221" spans="1:28" ht="15.75" hidden="1" x14ac:dyDescent="0.25">
      <c r="A221" s="39">
        <v>45769</v>
      </c>
      <c r="B221" s="33" t="s">
        <v>96</v>
      </c>
      <c r="C221" s="33">
        <v>3134900</v>
      </c>
      <c r="D221" s="33" t="s">
        <v>41</v>
      </c>
      <c r="E221" s="33" t="s">
        <v>304</v>
      </c>
      <c r="F221" s="33">
        <v>66.7</v>
      </c>
      <c r="G221" s="33" t="s">
        <v>51</v>
      </c>
      <c r="H221" s="33"/>
      <c r="I221" s="20">
        <f t="shared" si="44"/>
        <v>0</v>
      </c>
      <c r="J221" s="34" t="s">
        <v>26</v>
      </c>
      <c r="K221" s="20"/>
      <c r="L221" s="9">
        <f t="shared" si="45"/>
        <v>0</v>
      </c>
      <c r="M221" s="9"/>
      <c r="N221" s="9"/>
      <c r="O221" s="9">
        <f t="shared" si="46"/>
        <v>0</v>
      </c>
      <c r="P221" s="9"/>
      <c r="Q221" s="9"/>
      <c r="R221" s="9">
        <f t="shared" si="47"/>
        <v>0</v>
      </c>
      <c r="S221" s="9"/>
      <c r="T221" s="9"/>
      <c r="U221" s="9">
        <f t="shared" si="48"/>
        <v>0</v>
      </c>
      <c r="V221" s="9"/>
      <c r="W221" s="9"/>
      <c r="X221" s="9">
        <f t="shared" si="49"/>
        <v>0</v>
      </c>
      <c r="Y221" s="9"/>
      <c r="Z221" s="9"/>
      <c r="AA221" s="10">
        <f t="shared" si="50"/>
        <v>3134900</v>
      </c>
      <c r="AB221" s="11"/>
    </row>
    <row r="222" spans="1:28" ht="15.75" hidden="1" x14ac:dyDescent="0.25">
      <c r="A222" s="39">
        <v>45770</v>
      </c>
      <c r="B222" s="33" t="s">
        <v>201</v>
      </c>
      <c r="C222" s="33">
        <v>14800000</v>
      </c>
      <c r="D222" s="33" t="s">
        <v>31</v>
      </c>
      <c r="E222" s="33" t="s">
        <v>64</v>
      </c>
      <c r="F222" s="33">
        <v>100</v>
      </c>
      <c r="G222" s="33" t="s">
        <v>33</v>
      </c>
      <c r="H222" s="33"/>
      <c r="I222" s="20">
        <f t="shared" si="44"/>
        <v>0</v>
      </c>
      <c r="J222" s="37" t="s">
        <v>240</v>
      </c>
      <c r="K222" s="20"/>
      <c r="L222" s="9">
        <f t="shared" si="45"/>
        <v>0</v>
      </c>
      <c r="M222" s="9"/>
      <c r="N222" s="9"/>
      <c r="O222" s="9">
        <f t="shared" si="46"/>
        <v>14800000</v>
      </c>
      <c r="P222" s="9">
        <v>14800000</v>
      </c>
      <c r="Q222" s="9"/>
      <c r="R222" s="9">
        <f t="shared" si="47"/>
        <v>0</v>
      </c>
      <c r="S222" s="9"/>
      <c r="T222" s="9"/>
      <c r="U222" s="9">
        <f t="shared" si="48"/>
        <v>0</v>
      </c>
      <c r="V222" s="9"/>
      <c r="W222" s="9"/>
      <c r="X222" s="9">
        <f t="shared" si="49"/>
        <v>0</v>
      </c>
      <c r="Y222" s="9"/>
      <c r="Z222" s="9"/>
      <c r="AA222" s="10">
        <f t="shared" si="50"/>
        <v>0</v>
      </c>
      <c r="AB222" s="11">
        <v>45779</v>
      </c>
    </row>
    <row r="223" spans="1:28" ht="15.75" hidden="1" x14ac:dyDescent="0.25">
      <c r="A223" s="39">
        <v>45770</v>
      </c>
      <c r="B223" s="33" t="s">
        <v>96</v>
      </c>
      <c r="C223" s="33">
        <v>1315000</v>
      </c>
      <c r="D223" s="33" t="s">
        <v>41</v>
      </c>
      <c r="E223" s="33" t="s">
        <v>213</v>
      </c>
      <c r="F223" s="33">
        <v>500</v>
      </c>
      <c r="G223" s="33" t="s">
        <v>29</v>
      </c>
      <c r="H223" s="33"/>
      <c r="I223" s="20">
        <f t="shared" si="44"/>
        <v>0</v>
      </c>
      <c r="J223" s="37" t="s">
        <v>240</v>
      </c>
      <c r="K223" s="20"/>
      <c r="L223" s="9">
        <f t="shared" si="45"/>
        <v>0</v>
      </c>
      <c r="M223" s="9"/>
      <c r="N223" s="9"/>
      <c r="O223" s="9">
        <f t="shared" si="46"/>
        <v>1315000</v>
      </c>
      <c r="P223" s="9">
        <v>1315000</v>
      </c>
      <c r="Q223" s="9"/>
      <c r="R223" s="9">
        <f t="shared" si="47"/>
        <v>0</v>
      </c>
      <c r="S223" s="9"/>
      <c r="T223" s="9"/>
      <c r="U223" s="9">
        <f t="shared" si="48"/>
        <v>0</v>
      </c>
      <c r="V223" s="9"/>
      <c r="W223" s="9"/>
      <c r="X223" s="9">
        <f t="shared" si="49"/>
        <v>0</v>
      </c>
      <c r="Y223" s="9"/>
      <c r="Z223" s="9"/>
      <c r="AA223" s="10">
        <f t="shared" si="50"/>
        <v>0</v>
      </c>
      <c r="AB223" s="11">
        <v>45793</v>
      </c>
    </row>
    <row r="224" spans="1:28" ht="15.75" hidden="1" x14ac:dyDescent="0.25">
      <c r="A224" s="39">
        <v>45770</v>
      </c>
      <c r="B224" s="33" t="s">
        <v>253</v>
      </c>
      <c r="C224" s="33">
        <v>544000</v>
      </c>
      <c r="D224" s="33" t="s">
        <v>41</v>
      </c>
      <c r="E224" s="33" t="s">
        <v>646</v>
      </c>
      <c r="F224" s="33">
        <v>200</v>
      </c>
      <c r="G224" s="33" t="s">
        <v>29</v>
      </c>
      <c r="H224" s="33"/>
      <c r="I224" s="20">
        <f t="shared" si="44"/>
        <v>0</v>
      </c>
      <c r="J224" s="37" t="s">
        <v>241</v>
      </c>
      <c r="K224" s="20"/>
      <c r="L224" s="9">
        <f t="shared" si="45"/>
        <v>544000</v>
      </c>
      <c r="M224" s="9">
        <v>544000</v>
      </c>
      <c r="N224" s="9"/>
      <c r="O224" s="9">
        <f t="shared" si="46"/>
        <v>0</v>
      </c>
      <c r="P224" s="9"/>
      <c r="Q224" s="9"/>
      <c r="R224" s="9">
        <f t="shared" si="47"/>
        <v>0</v>
      </c>
      <c r="S224" s="9"/>
      <c r="T224" s="9"/>
      <c r="U224" s="9">
        <f t="shared" si="48"/>
        <v>0</v>
      </c>
      <c r="V224" s="9"/>
      <c r="W224" s="9"/>
      <c r="X224" s="9">
        <f t="shared" si="49"/>
        <v>0</v>
      </c>
      <c r="Y224" s="9"/>
      <c r="Z224" s="9"/>
      <c r="AA224" s="10">
        <f t="shared" si="50"/>
        <v>0</v>
      </c>
      <c r="AB224" s="11">
        <v>45790</v>
      </c>
    </row>
    <row r="225" spans="1:28" ht="15.75" hidden="1" x14ac:dyDescent="0.25">
      <c r="A225" s="39">
        <v>45770</v>
      </c>
      <c r="B225" s="33" t="s">
        <v>53</v>
      </c>
      <c r="C225" s="33">
        <v>11400000</v>
      </c>
      <c r="D225" s="33" t="s">
        <v>31</v>
      </c>
      <c r="E225" s="33" t="s">
        <v>95</v>
      </c>
      <c r="F225" s="33">
        <v>3000</v>
      </c>
      <c r="G225" s="33" t="s">
        <v>29</v>
      </c>
      <c r="H225" s="33"/>
      <c r="I225" s="20">
        <f t="shared" si="44"/>
        <v>0</v>
      </c>
      <c r="J225" s="37" t="s">
        <v>240</v>
      </c>
      <c r="K225" s="20"/>
      <c r="L225" s="9">
        <f t="shared" si="45"/>
        <v>0</v>
      </c>
      <c r="M225" s="9"/>
      <c r="N225" s="9"/>
      <c r="O225" s="9">
        <f t="shared" si="46"/>
        <v>11400000</v>
      </c>
      <c r="P225" s="9">
        <v>11400000</v>
      </c>
      <c r="Q225" s="9"/>
      <c r="R225" s="9">
        <f t="shared" si="47"/>
        <v>0</v>
      </c>
      <c r="S225" s="9"/>
      <c r="T225" s="9"/>
      <c r="U225" s="9">
        <f t="shared" si="48"/>
        <v>0</v>
      </c>
      <c r="V225" s="9"/>
      <c r="W225" s="9"/>
      <c r="X225" s="9">
        <f t="shared" si="49"/>
        <v>0</v>
      </c>
      <c r="Y225" s="9"/>
      <c r="Z225" s="9"/>
      <c r="AA225" s="10">
        <f t="shared" si="50"/>
        <v>0</v>
      </c>
      <c r="AB225" s="11">
        <v>45782</v>
      </c>
    </row>
    <row r="226" spans="1:28" ht="15.75" hidden="1" x14ac:dyDescent="0.25">
      <c r="A226" s="39"/>
      <c r="B226" s="33" t="s">
        <v>928</v>
      </c>
      <c r="C226" s="33">
        <v>-6000000</v>
      </c>
      <c r="D226" s="33" t="s">
        <v>223</v>
      </c>
      <c r="E226" s="33"/>
      <c r="F226" s="33"/>
      <c r="G226" s="33" t="s">
        <v>29</v>
      </c>
      <c r="H226" s="33"/>
      <c r="I226" s="20">
        <f t="shared" si="44"/>
        <v>0</v>
      </c>
      <c r="J226" s="37" t="s">
        <v>34</v>
      </c>
      <c r="K226" s="20"/>
      <c r="L226" s="9">
        <f t="shared" si="45"/>
        <v>0</v>
      </c>
      <c r="M226" s="9"/>
      <c r="N226" s="9"/>
      <c r="O226" s="9">
        <f t="shared" si="46"/>
        <v>0</v>
      </c>
      <c r="P226" s="9"/>
      <c r="Q226" s="9"/>
      <c r="R226" s="9">
        <f t="shared" si="47"/>
        <v>0</v>
      </c>
      <c r="S226" s="9"/>
      <c r="T226" s="9"/>
      <c r="U226" s="9">
        <f t="shared" si="48"/>
        <v>0</v>
      </c>
      <c r="V226" s="9"/>
      <c r="W226" s="9"/>
      <c r="X226" s="9">
        <f t="shared" si="49"/>
        <v>0</v>
      </c>
      <c r="Y226" s="9"/>
      <c r="Z226" s="9"/>
      <c r="AA226" s="10">
        <f t="shared" si="50"/>
        <v>-6000000</v>
      </c>
      <c r="AB226" s="11">
        <v>45769</v>
      </c>
    </row>
    <row r="227" spans="1:28" ht="15.75" hidden="1" x14ac:dyDescent="0.25">
      <c r="A227" s="39">
        <v>45771</v>
      </c>
      <c r="B227" s="35" t="s">
        <v>217</v>
      </c>
      <c r="C227" s="35">
        <v>1200000</v>
      </c>
      <c r="D227" s="35" t="s">
        <v>41</v>
      </c>
      <c r="E227" s="35" t="s">
        <v>148</v>
      </c>
      <c r="F227" s="35">
        <v>20</v>
      </c>
      <c r="G227" s="35" t="s">
        <v>51</v>
      </c>
      <c r="H227" s="35"/>
      <c r="I227" s="20">
        <f t="shared" si="44"/>
        <v>0</v>
      </c>
      <c r="J227" s="31" t="s">
        <v>241</v>
      </c>
      <c r="K227" s="20"/>
      <c r="L227" s="9">
        <f t="shared" si="45"/>
        <v>1200000</v>
      </c>
      <c r="M227" s="9">
        <v>1200000</v>
      </c>
      <c r="N227" s="9"/>
      <c r="O227" s="9">
        <f t="shared" si="46"/>
        <v>0</v>
      </c>
      <c r="P227" s="9"/>
      <c r="Q227" s="9"/>
      <c r="R227" s="9">
        <f t="shared" si="47"/>
        <v>0</v>
      </c>
      <c r="S227" s="9"/>
      <c r="T227" s="9"/>
      <c r="U227" s="9">
        <f t="shared" si="48"/>
        <v>0</v>
      </c>
      <c r="V227" s="9"/>
      <c r="W227" s="9"/>
      <c r="X227" s="9">
        <f t="shared" si="49"/>
        <v>0</v>
      </c>
      <c r="Y227" s="9"/>
      <c r="Z227" s="9"/>
      <c r="AA227" s="10">
        <f t="shared" si="50"/>
        <v>0</v>
      </c>
      <c r="AB227" s="11">
        <v>45806</v>
      </c>
    </row>
    <row r="228" spans="1:28" ht="15.75" hidden="1" x14ac:dyDescent="0.25">
      <c r="A228" s="39">
        <v>45771</v>
      </c>
      <c r="B228" s="33" t="s">
        <v>162</v>
      </c>
      <c r="C228" s="33">
        <v>18200000</v>
      </c>
      <c r="D228" s="33" t="s">
        <v>31</v>
      </c>
      <c r="E228" s="33" t="s">
        <v>95</v>
      </c>
      <c r="F228" s="33">
        <v>5200</v>
      </c>
      <c r="G228" s="33" t="s">
        <v>29</v>
      </c>
      <c r="H228" s="33"/>
      <c r="I228" s="20">
        <f t="shared" si="44"/>
        <v>0</v>
      </c>
      <c r="J228" s="37" t="s">
        <v>241</v>
      </c>
      <c r="K228" s="20"/>
      <c r="L228" s="9">
        <f t="shared" si="45"/>
        <v>0</v>
      </c>
      <c r="M228" s="9"/>
      <c r="N228" s="9"/>
      <c r="O228" s="9">
        <f t="shared" si="46"/>
        <v>5385000</v>
      </c>
      <c r="P228" s="9">
        <v>5385000</v>
      </c>
      <c r="Q228" s="9"/>
      <c r="R228" s="9">
        <f t="shared" si="47"/>
        <v>12815000</v>
      </c>
      <c r="S228" s="9">
        <v>5000000</v>
      </c>
      <c r="T228" s="9">
        <v>7815000</v>
      </c>
      <c r="U228" s="9">
        <f t="shared" si="48"/>
        <v>0</v>
      </c>
      <c r="V228" s="9"/>
      <c r="W228" s="9"/>
      <c r="X228" s="9">
        <f t="shared" si="49"/>
        <v>0</v>
      </c>
      <c r="Y228" s="9"/>
      <c r="Z228" s="9"/>
      <c r="AA228" s="10">
        <f t="shared" si="50"/>
        <v>0</v>
      </c>
      <c r="AB228" s="11">
        <v>45799</v>
      </c>
    </row>
    <row r="229" spans="1:28" ht="15.75" hidden="1" x14ac:dyDescent="0.25">
      <c r="A229" s="39">
        <v>45771</v>
      </c>
      <c r="B229" s="33" t="s">
        <v>492</v>
      </c>
      <c r="C229" s="33">
        <v>150000</v>
      </c>
      <c r="D229" s="33" t="s">
        <v>31</v>
      </c>
      <c r="E229" s="33" t="s">
        <v>64</v>
      </c>
      <c r="F229" s="33">
        <v>1</v>
      </c>
      <c r="G229" s="33" t="s">
        <v>33</v>
      </c>
      <c r="H229" s="33"/>
      <c r="I229" s="20">
        <f t="shared" si="44"/>
        <v>0</v>
      </c>
      <c r="J229" s="37" t="s">
        <v>241</v>
      </c>
      <c r="K229" s="20"/>
      <c r="L229" s="9">
        <f t="shared" si="45"/>
        <v>150000</v>
      </c>
      <c r="M229" s="9">
        <v>150000</v>
      </c>
      <c r="N229" s="9"/>
      <c r="O229" s="9">
        <f t="shared" si="46"/>
        <v>0</v>
      </c>
      <c r="P229" s="9"/>
      <c r="Q229" s="9"/>
      <c r="R229" s="9">
        <f t="shared" si="47"/>
        <v>0</v>
      </c>
      <c r="S229" s="9"/>
      <c r="T229" s="9"/>
      <c r="U229" s="9">
        <f t="shared" si="48"/>
        <v>0</v>
      </c>
      <c r="V229" s="9"/>
      <c r="W229" s="9"/>
      <c r="X229" s="9">
        <f t="shared" si="49"/>
        <v>0</v>
      </c>
      <c r="Y229" s="9"/>
      <c r="Z229" s="9"/>
      <c r="AA229" s="10">
        <f t="shared" si="50"/>
        <v>0</v>
      </c>
      <c r="AB229" s="11">
        <v>45787</v>
      </c>
    </row>
    <row r="230" spans="1:28" ht="15.75" hidden="1" x14ac:dyDescent="0.25">
      <c r="A230" s="39">
        <v>45771</v>
      </c>
      <c r="B230" s="33" t="s">
        <v>492</v>
      </c>
      <c r="C230" s="33">
        <v>400000</v>
      </c>
      <c r="D230" s="33" t="s">
        <v>31</v>
      </c>
      <c r="E230" s="33" t="s">
        <v>166</v>
      </c>
      <c r="F230" s="33">
        <v>1</v>
      </c>
      <c r="G230" s="33" t="s">
        <v>23</v>
      </c>
      <c r="H230" s="33"/>
      <c r="I230" s="20">
        <f t="shared" si="44"/>
        <v>0</v>
      </c>
      <c r="J230" s="37" t="s">
        <v>241</v>
      </c>
      <c r="K230" s="20"/>
      <c r="L230" s="9">
        <f t="shared" si="45"/>
        <v>400000</v>
      </c>
      <c r="M230" s="9">
        <v>400000</v>
      </c>
      <c r="N230" s="9"/>
      <c r="O230" s="9">
        <f t="shared" si="46"/>
        <v>0</v>
      </c>
      <c r="P230" s="9"/>
      <c r="Q230" s="9"/>
      <c r="R230" s="9">
        <f t="shared" si="47"/>
        <v>0</v>
      </c>
      <c r="S230" s="9"/>
      <c r="T230" s="9"/>
      <c r="U230" s="9">
        <f t="shared" si="48"/>
        <v>0</v>
      </c>
      <c r="V230" s="9"/>
      <c r="W230" s="9"/>
      <c r="X230" s="9">
        <f t="shared" si="49"/>
        <v>0</v>
      </c>
      <c r="Y230" s="9"/>
      <c r="Z230" s="9"/>
      <c r="AA230" s="10">
        <f t="shared" si="50"/>
        <v>0</v>
      </c>
      <c r="AB230" s="11">
        <v>45787</v>
      </c>
    </row>
    <row r="231" spans="1:28" ht="15.75" hidden="1" x14ac:dyDescent="0.25">
      <c r="A231" s="39">
        <v>45771</v>
      </c>
      <c r="B231" s="33" t="s">
        <v>478</v>
      </c>
      <c r="C231" s="33">
        <v>800000</v>
      </c>
      <c r="D231" s="33" t="s">
        <v>41</v>
      </c>
      <c r="E231" s="33" t="s">
        <v>139</v>
      </c>
      <c r="F231" s="33">
        <v>2</v>
      </c>
      <c r="G231" s="33" t="s">
        <v>23</v>
      </c>
      <c r="H231" s="33"/>
      <c r="I231" s="20">
        <f t="shared" si="44"/>
        <v>0</v>
      </c>
      <c r="J231" s="37" t="s">
        <v>240</v>
      </c>
      <c r="K231" s="20"/>
      <c r="L231" s="9">
        <f t="shared" si="45"/>
        <v>0</v>
      </c>
      <c r="M231" s="9"/>
      <c r="N231" s="9"/>
      <c r="O231" s="9">
        <f t="shared" si="46"/>
        <v>800000</v>
      </c>
      <c r="P231" s="9">
        <v>800000</v>
      </c>
      <c r="Q231" s="9"/>
      <c r="R231" s="9">
        <f t="shared" si="47"/>
        <v>0</v>
      </c>
      <c r="S231" s="9"/>
      <c r="T231" s="9"/>
      <c r="U231" s="9">
        <f t="shared" si="48"/>
        <v>0</v>
      </c>
      <c r="V231" s="9"/>
      <c r="W231" s="9"/>
      <c r="X231" s="9">
        <f t="shared" si="49"/>
        <v>0</v>
      </c>
      <c r="Y231" s="9"/>
      <c r="Z231" s="9"/>
      <c r="AA231" s="10">
        <f t="shared" si="50"/>
        <v>0</v>
      </c>
      <c r="AB231" s="11">
        <v>45785</v>
      </c>
    </row>
    <row r="232" spans="1:28" ht="15.75" hidden="1" x14ac:dyDescent="0.25">
      <c r="A232" s="39">
        <v>45771</v>
      </c>
      <c r="B232" s="33" t="s">
        <v>478</v>
      </c>
      <c r="C232" s="33">
        <v>800000</v>
      </c>
      <c r="D232" s="33" t="s">
        <v>41</v>
      </c>
      <c r="E232" s="33" t="s">
        <v>166</v>
      </c>
      <c r="F232" s="33">
        <v>2</v>
      </c>
      <c r="G232" s="33" t="s">
        <v>23</v>
      </c>
      <c r="H232" s="33"/>
      <c r="I232" s="20">
        <f t="shared" si="44"/>
        <v>0</v>
      </c>
      <c r="J232" s="37" t="s">
        <v>240</v>
      </c>
      <c r="K232" s="20"/>
      <c r="L232" s="9">
        <f t="shared" si="45"/>
        <v>0</v>
      </c>
      <c r="M232" s="9"/>
      <c r="N232" s="9"/>
      <c r="O232" s="9">
        <f t="shared" si="46"/>
        <v>800000</v>
      </c>
      <c r="P232" s="9">
        <v>800000</v>
      </c>
      <c r="Q232" s="9"/>
      <c r="R232" s="9">
        <f t="shared" si="47"/>
        <v>0</v>
      </c>
      <c r="S232" s="9"/>
      <c r="T232" s="9"/>
      <c r="U232" s="9">
        <f t="shared" si="48"/>
        <v>0</v>
      </c>
      <c r="V232" s="9"/>
      <c r="W232" s="9"/>
      <c r="X232" s="9">
        <f t="shared" si="49"/>
        <v>0</v>
      </c>
      <c r="Y232" s="9"/>
      <c r="Z232" s="9"/>
      <c r="AA232" s="10">
        <f t="shared" si="50"/>
        <v>0</v>
      </c>
      <c r="AB232" s="11">
        <v>45785</v>
      </c>
    </row>
    <row r="233" spans="1:28" ht="15.75" hidden="1" x14ac:dyDescent="0.25">
      <c r="A233" s="39">
        <v>45771</v>
      </c>
      <c r="B233" s="33" t="s">
        <v>509</v>
      </c>
      <c r="C233" s="33">
        <v>15938750</v>
      </c>
      <c r="D233" s="33" t="s">
        <v>41</v>
      </c>
      <c r="E233" s="33" t="s">
        <v>263</v>
      </c>
      <c r="F233" s="33">
        <v>10250</v>
      </c>
      <c r="G233" s="33" t="s">
        <v>29</v>
      </c>
      <c r="H233" s="33"/>
      <c r="I233" s="20">
        <f t="shared" si="44"/>
        <v>0</v>
      </c>
      <c r="J233" s="34" t="s">
        <v>26</v>
      </c>
      <c r="K233" s="20"/>
      <c r="L233" s="9">
        <f t="shared" si="45"/>
        <v>0</v>
      </c>
      <c r="M233" s="9"/>
      <c r="N233" s="9"/>
      <c r="O233" s="9">
        <f t="shared" si="46"/>
        <v>0</v>
      </c>
      <c r="P233" s="9"/>
      <c r="Q233" s="9"/>
      <c r="R233" s="9">
        <f t="shared" si="47"/>
        <v>0</v>
      </c>
      <c r="S233" s="9"/>
      <c r="T233" s="9"/>
      <c r="U233" s="9">
        <f t="shared" si="48"/>
        <v>0</v>
      </c>
      <c r="V233" s="9"/>
      <c r="W233" s="9"/>
      <c r="X233" s="9">
        <f t="shared" si="49"/>
        <v>0</v>
      </c>
      <c r="Y233" s="9"/>
      <c r="Z233" s="9"/>
      <c r="AA233" s="10">
        <f t="shared" si="50"/>
        <v>15938750</v>
      </c>
      <c r="AB233" s="11"/>
    </row>
    <row r="234" spans="1:28" ht="15.75" hidden="1" x14ac:dyDescent="0.25">
      <c r="A234" s="39">
        <v>45771</v>
      </c>
      <c r="B234" s="33" t="s">
        <v>305</v>
      </c>
      <c r="C234" s="33">
        <v>1095100</v>
      </c>
      <c r="D234" s="33" t="s">
        <v>41</v>
      </c>
      <c r="E234" s="33" t="s">
        <v>136</v>
      </c>
      <c r="F234" s="33">
        <v>23.3</v>
      </c>
      <c r="G234" s="33" t="s">
        <v>51</v>
      </c>
      <c r="H234" s="33"/>
      <c r="I234" s="20">
        <f t="shared" si="44"/>
        <v>0</v>
      </c>
      <c r="J234" s="37" t="s">
        <v>241</v>
      </c>
      <c r="K234" s="20"/>
      <c r="L234" s="9">
        <f t="shared" si="45"/>
        <v>1095100</v>
      </c>
      <c r="M234" s="9">
        <v>1095100</v>
      </c>
      <c r="N234" s="9"/>
      <c r="O234" s="9">
        <f t="shared" si="46"/>
        <v>0</v>
      </c>
      <c r="P234" s="9"/>
      <c r="Q234" s="9"/>
      <c r="R234" s="9">
        <f t="shared" si="47"/>
        <v>0</v>
      </c>
      <c r="S234" s="9"/>
      <c r="T234" s="9"/>
      <c r="U234" s="9">
        <f t="shared" si="48"/>
        <v>0</v>
      </c>
      <c r="V234" s="9"/>
      <c r="W234" s="9"/>
      <c r="X234" s="9">
        <f t="shared" si="49"/>
        <v>0</v>
      </c>
      <c r="Y234" s="9"/>
      <c r="Z234" s="9"/>
      <c r="AA234" s="10">
        <f t="shared" si="50"/>
        <v>0</v>
      </c>
      <c r="AB234" s="11">
        <v>45784</v>
      </c>
    </row>
    <row r="235" spans="1:28" ht="15.75" hidden="1" x14ac:dyDescent="0.25">
      <c r="A235" s="39">
        <v>45772</v>
      </c>
      <c r="B235" s="33" t="s">
        <v>154</v>
      </c>
      <c r="C235" s="33">
        <v>16436000</v>
      </c>
      <c r="D235" s="33" t="s">
        <v>31</v>
      </c>
      <c r="E235" s="33" t="s">
        <v>91</v>
      </c>
      <c r="F235" s="33">
        <v>5200</v>
      </c>
      <c r="G235" s="33" t="s">
        <v>29</v>
      </c>
      <c r="H235" s="33"/>
      <c r="I235" s="20">
        <f t="shared" si="44"/>
        <v>0</v>
      </c>
      <c r="J235" s="14" t="s">
        <v>240</v>
      </c>
      <c r="K235" s="20"/>
      <c r="L235" s="9">
        <f t="shared" si="45"/>
        <v>0</v>
      </c>
      <c r="M235" s="9"/>
      <c r="N235" s="9"/>
      <c r="O235" s="9">
        <f t="shared" si="46"/>
        <v>16436000</v>
      </c>
      <c r="P235" s="9">
        <v>16436000</v>
      </c>
      <c r="Q235" s="9"/>
      <c r="R235" s="9">
        <f t="shared" si="47"/>
        <v>0</v>
      </c>
      <c r="S235" s="9"/>
      <c r="T235" s="9"/>
      <c r="U235" s="9">
        <f t="shared" si="48"/>
        <v>0</v>
      </c>
      <c r="V235" s="9"/>
      <c r="W235" s="9"/>
      <c r="X235" s="9">
        <f t="shared" si="49"/>
        <v>0</v>
      </c>
      <c r="Y235" s="9"/>
      <c r="Z235" s="9"/>
      <c r="AA235" s="10">
        <f t="shared" si="50"/>
        <v>0</v>
      </c>
      <c r="AB235" s="11">
        <v>45800</v>
      </c>
    </row>
    <row r="236" spans="1:28" ht="15.75" hidden="1" x14ac:dyDescent="0.25">
      <c r="A236" s="39">
        <v>45772</v>
      </c>
      <c r="B236" s="33" t="s">
        <v>154</v>
      </c>
      <c r="C236" s="33">
        <v>6250000</v>
      </c>
      <c r="D236" s="33" t="s">
        <v>31</v>
      </c>
      <c r="E236" s="33" t="s">
        <v>86</v>
      </c>
      <c r="F236" s="33">
        <v>50</v>
      </c>
      <c r="G236" s="33" t="s">
        <v>51</v>
      </c>
      <c r="H236" s="33"/>
      <c r="I236" s="20">
        <f t="shared" si="44"/>
        <v>0</v>
      </c>
      <c r="J236" s="16" t="s">
        <v>43</v>
      </c>
      <c r="K236" s="20"/>
      <c r="L236" s="9">
        <f t="shared" si="45"/>
        <v>0</v>
      </c>
      <c r="M236" s="9"/>
      <c r="N236" s="9"/>
      <c r="O236" s="9">
        <f t="shared" si="46"/>
        <v>550000</v>
      </c>
      <c r="P236" s="9">
        <v>550000</v>
      </c>
      <c r="Q236" s="9"/>
      <c r="R236" s="9">
        <f t="shared" si="47"/>
        <v>0</v>
      </c>
      <c r="S236" s="9"/>
      <c r="T236" s="9"/>
      <c r="U236" s="9">
        <f t="shared" si="48"/>
        <v>0</v>
      </c>
      <c r="V236" s="9"/>
      <c r="W236" s="9"/>
      <c r="X236" s="9">
        <f t="shared" si="49"/>
        <v>0</v>
      </c>
      <c r="Y236" s="9"/>
      <c r="Z236" s="9"/>
      <c r="AA236" s="10">
        <f t="shared" si="50"/>
        <v>5700000</v>
      </c>
      <c r="AB236" s="11">
        <v>45800</v>
      </c>
    </row>
    <row r="237" spans="1:28" ht="15.75" hidden="1" x14ac:dyDescent="0.25">
      <c r="A237" s="39">
        <v>45772</v>
      </c>
      <c r="B237" s="33" t="s">
        <v>258</v>
      </c>
      <c r="C237" s="33">
        <v>245000</v>
      </c>
      <c r="D237" s="33" t="s">
        <v>31</v>
      </c>
      <c r="E237" s="33" t="s">
        <v>429</v>
      </c>
      <c r="F237" s="33">
        <v>4</v>
      </c>
      <c r="G237" s="33" t="s">
        <v>25</v>
      </c>
      <c r="H237" s="33"/>
      <c r="I237" s="20">
        <f t="shared" si="44"/>
        <v>0</v>
      </c>
      <c r="J237" s="37" t="s">
        <v>240</v>
      </c>
      <c r="K237" s="20"/>
      <c r="L237" s="9">
        <f t="shared" si="45"/>
        <v>0</v>
      </c>
      <c r="M237" s="9"/>
      <c r="N237" s="9"/>
      <c r="O237" s="9">
        <f t="shared" si="46"/>
        <v>245000</v>
      </c>
      <c r="P237" s="9">
        <v>245000</v>
      </c>
      <c r="Q237" s="9"/>
      <c r="R237" s="9">
        <f t="shared" si="47"/>
        <v>0</v>
      </c>
      <c r="S237" s="9"/>
      <c r="T237" s="9"/>
      <c r="U237" s="9">
        <f t="shared" si="48"/>
        <v>0</v>
      </c>
      <c r="V237" s="9"/>
      <c r="W237" s="9"/>
      <c r="X237" s="9">
        <f t="shared" si="49"/>
        <v>0</v>
      </c>
      <c r="Y237" s="9"/>
      <c r="Z237" s="9"/>
      <c r="AA237" s="10">
        <f t="shared" si="50"/>
        <v>0</v>
      </c>
      <c r="AB237" s="11">
        <v>45789</v>
      </c>
    </row>
    <row r="238" spans="1:28" ht="15.75" hidden="1" x14ac:dyDescent="0.25">
      <c r="A238" s="39">
        <v>45773</v>
      </c>
      <c r="B238" s="35" t="s">
        <v>358</v>
      </c>
      <c r="C238" s="35">
        <v>2040000</v>
      </c>
      <c r="D238" s="35" t="s">
        <v>31</v>
      </c>
      <c r="E238" s="35" t="s">
        <v>50</v>
      </c>
      <c r="F238" s="35">
        <v>12</v>
      </c>
      <c r="G238" s="35" t="s">
        <v>51</v>
      </c>
      <c r="H238" s="35"/>
      <c r="I238" s="27">
        <f t="shared" si="44"/>
        <v>0</v>
      </c>
      <c r="J238" s="37" t="s">
        <v>240</v>
      </c>
      <c r="K238" s="20"/>
      <c r="L238" s="9">
        <f t="shared" si="45"/>
        <v>0</v>
      </c>
      <c r="M238" s="9"/>
      <c r="N238" s="9"/>
      <c r="O238" s="9">
        <f t="shared" si="46"/>
        <v>2040000</v>
      </c>
      <c r="P238" s="9">
        <v>2040000</v>
      </c>
      <c r="Q238" s="9"/>
      <c r="R238" s="9">
        <f t="shared" si="47"/>
        <v>0</v>
      </c>
      <c r="S238" s="9"/>
      <c r="T238" s="9"/>
      <c r="U238" s="9">
        <f t="shared" si="48"/>
        <v>0</v>
      </c>
      <c r="V238" s="9"/>
      <c r="W238" s="9"/>
      <c r="X238" s="9">
        <f t="shared" si="49"/>
        <v>0</v>
      </c>
      <c r="Y238" s="9"/>
      <c r="Z238" s="9"/>
      <c r="AA238" s="10">
        <f t="shared" si="50"/>
        <v>0</v>
      </c>
      <c r="AB238" s="11">
        <v>45778</v>
      </c>
    </row>
    <row r="239" spans="1:28" ht="15.75" hidden="1" x14ac:dyDescent="0.25">
      <c r="A239" s="39">
        <v>45773</v>
      </c>
      <c r="B239" s="35" t="s">
        <v>358</v>
      </c>
      <c r="C239" s="33">
        <v>1200000</v>
      </c>
      <c r="D239" s="35" t="s">
        <v>31</v>
      </c>
      <c r="E239" s="33" t="s">
        <v>457</v>
      </c>
      <c r="F239" s="33">
        <v>4</v>
      </c>
      <c r="G239" s="33" t="s">
        <v>51</v>
      </c>
      <c r="H239" s="33"/>
      <c r="I239" s="20">
        <f t="shared" si="44"/>
        <v>0</v>
      </c>
      <c r="J239" s="37" t="s">
        <v>240</v>
      </c>
      <c r="K239" s="20"/>
      <c r="L239" s="9">
        <f t="shared" si="45"/>
        <v>0</v>
      </c>
      <c r="M239" s="9"/>
      <c r="N239" s="9"/>
      <c r="O239" s="9">
        <f t="shared" si="46"/>
        <v>1200000</v>
      </c>
      <c r="P239" s="9">
        <v>1200000</v>
      </c>
      <c r="Q239" s="9"/>
      <c r="R239" s="9">
        <f t="shared" si="47"/>
        <v>0</v>
      </c>
      <c r="S239" s="9"/>
      <c r="T239" s="9"/>
      <c r="U239" s="9">
        <f t="shared" si="48"/>
        <v>0</v>
      </c>
      <c r="V239" s="9"/>
      <c r="W239" s="9"/>
      <c r="X239" s="9">
        <f t="shared" si="49"/>
        <v>0</v>
      </c>
      <c r="Y239" s="9"/>
      <c r="Z239" s="9"/>
      <c r="AA239" s="10">
        <f t="shared" si="50"/>
        <v>0</v>
      </c>
      <c r="AB239" s="11">
        <v>45778</v>
      </c>
    </row>
    <row r="240" spans="1:28" ht="15.75" hidden="1" x14ac:dyDescent="0.25">
      <c r="A240" s="32">
        <v>45773</v>
      </c>
      <c r="B240" s="33" t="s">
        <v>92</v>
      </c>
      <c r="C240" s="33">
        <v>2000000</v>
      </c>
      <c r="D240" s="33" t="s">
        <v>31</v>
      </c>
      <c r="E240" s="33" t="s">
        <v>91</v>
      </c>
      <c r="F240" s="33">
        <v>500</v>
      </c>
      <c r="G240" s="33" t="s">
        <v>29</v>
      </c>
      <c r="H240" s="33"/>
      <c r="I240" s="20">
        <f t="shared" si="44"/>
        <v>0</v>
      </c>
      <c r="J240" s="37" t="s">
        <v>241</v>
      </c>
      <c r="K240" s="20"/>
      <c r="L240" s="9">
        <f t="shared" si="45"/>
        <v>0</v>
      </c>
      <c r="M240" s="9"/>
      <c r="N240" s="9"/>
      <c r="O240" s="9">
        <f t="shared" si="46"/>
        <v>0</v>
      </c>
      <c r="P240" s="9"/>
      <c r="Q240" s="9"/>
      <c r="R240" s="9">
        <f t="shared" si="47"/>
        <v>0</v>
      </c>
      <c r="S240" s="9"/>
      <c r="T240" s="9"/>
      <c r="U240" s="9">
        <f t="shared" si="48"/>
        <v>2000000</v>
      </c>
      <c r="V240" s="9">
        <v>2000000</v>
      </c>
      <c r="W240" s="9"/>
      <c r="X240" s="9">
        <f t="shared" si="49"/>
        <v>0</v>
      </c>
      <c r="Y240" s="9"/>
      <c r="Z240" s="9"/>
      <c r="AA240" s="10">
        <f t="shared" si="50"/>
        <v>0</v>
      </c>
      <c r="AB240" s="11">
        <v>45778</v>
      </c>
    </row>
    <row r="241" spans="1:28" ht="15.75" hidden="1" x14ac:dyDescent="0.25">
      <c r="A241" s="39">
        <v>45775</v>
      </c>
      <c r="B241" s="35" t="s">
        <v>162</v>
      </c>
      <c r="C241" s="35">
        <v>260000</v>
      </c>
      <c r="D241" s="35" t="s">
        <v>31</v>
      </c>
      <c r="E241" s="35" t="s">
        <v>102</v>
      </c>
      <c r="F241" s="35">
        <v>4</v>
      </c>
      <c r="G241" s="35" t="s">
        <v>74</v>
      </c>
      <c r="H241" s="35"/>
      <c r="I241" s="20">
        <f t="shared" si="44"/>
        <v>0</v>
      </c>
      <c r="J241" s="41" t="s">
        <v>241</v>
      </c>
      <c r="K241" s="20"/>
      <c r="L241" s="9">
        <f t="shared" si="45"/>
        <v>0</v>
      </c>
      <c r="M241" s="9"/>
      <c r="N241" s="9"/>
      <c r="O241" s="9">
        <f t="shared" si="46"/>
        <v>0</v>
      </c>
      <c r="P241" s="9"/>
      <c r="Q241" s="9"/>
      <c r="R241" s="9">
        <f t="shared" si="47"/>
        <v>260000</v>
      </c>
      <c r="S241" s="9">
        <v>260000</v>
      </c>
      <c r="T241" s="9"/>
      <c r="U241" s="9">
        <f t="shared" si="48"/>
        <v>0</v>
      </c>
      <c r="V241" s="9"/>
      <c r="W241" s="9"/>
      <c r="X241" s="9">
        <f t="shared" si="49"/>
        <v>0</v>
      </c>
      <c r="Y241" s="9"/>
      <c r="Z241" s="9"/>
      <c r="AA241" s="10">
        <f t="shared" si="50"/>
        <v>0</v>
      </c>
      <c r="AB241" s="11">
        <v>45785</v>
      </c>
    </row>
    <row r="242" spans="1:28" ht="15.75" hidden="1" x14ac:dyDescent="0.25">
      <c r="A242" s="39">
        <v>45775</v>
      </c>
      <c r="B242" s="33" t="s">
        <v>545</v>
      </c>
      <c r="C242" s="33">
        <v>0</v>
      </c>
      <c r="D242" s="33"/>
      <c r="E242" s="33" t="s">
        <v>45</v>
      </c>
      <c r="F242" s="33">
        <v>25</v>
      </c>
      <c r="G242" s="33" t="s">
        <v>51</v>
      </c>
      <c r="H242" s="33"/>
      <c r="I242" s="20">
        <f t="shared" si="44"/>
        <v>0</v>
      </c>
      <c r="J242" s="34" t="s">
        <v>26</v>
      </c>
      <c r="K242" s="20"/>
      <c r="L242" s="9">
        <f t="shared" si="45"/>
        <v>0</v>
      </c>
      <c r="M242" s="9"/>
      <c r="N242" s="9"/>
      <c r="O242" s="9">
        <f t="shared" si="46"/>
        <v>0</v>
      </c>
      <c r="P242" s="9"/>
      <c r="Q242" s="9"/>
      <c r="R242" s="9">
        <f t="shared" si="47"/>
        <v>0</v>
      </c>
      <c r="S242" s="9"/>
      <c r="T242" s="9"/>
      <c r="U242" s="9">
        <f t="shared" si="48"/>
        <v>0</v>
      </c>
      <c r="V242" s="9"/>
      <c r="W242" s="9"/>
      <c r="X242" s="9">
        <f t="shared" si="49"/>
        <v>0</v>
      </c>
      <c r="Y242" s="9"/>
      <c r="Z242" s="9"/>
      <c r="AA242" s="10">
        <f t="shared" si="50"/>
        <v>0</v>
      </c>
      <c r="AB242" s="11"/>
    </row>
    <row r="243" spans="1:28" ht="15.75" hidden="1" x14ac:dyDescent="0.25">
      <c r="A243" s="39">
        <v>45775</v>
      </c>
      <c r="B243" s="33" t="s">
        <v>141</v>
      </c>
      <c r="C243" s="33">
        <v>39520000</v>
      </c>
      <c r="D243" s="33" t="s">
        <v>41</v>
      </c>
      <c r="E243" s="33" t="s">
        <v>95</v>
      </c>
      <c r="F243" s="33">
        <v>10400</v>
      </c>
      <c r="G243" s="33" t="s">
        <v>29</v>
      </c>
      <c r="H243" s="33"/>
      <c r="I243" s="20">
        <f t="shared" si="44"/>
        <v>0</v>
      </c>
      <c r="J243" s="34" t="s">
        <v>26</v>
      </c>
      <c r="K243" s="20"/>
      <c r="L243" s="9">
        <f t="shared" si="45"/>
        <v>0</v>
      </c>
      <c r="M243" s="9"/>
      <c r="N243" s="9"/>
      <c r="O243" s="9">
        <f t="shared" si="46"/>
        <v>0</v>
      </c>
      <c r="P243" s="9"/>
      <c r="Q243" s="9"/>
      <c r="R243" s="9">
        <f t="shared" si="47"/>
        <v>0</v>
      </c>
      <c r="S243" s="9"/>
      <c r="T243" s="9"/>
      <c r="U243" s="9">
        <f t="shared" si="48"/>
        <v>0</v>
      </c>
      <c r="V243" s="9"/>
      <c r="W243" s="9"/>
      <c r="X243" s="9">
        <f t="shared" si="49"/>
        <v>0</v>
      </c>
      <c r="Y243" s="9"/>
      <c r="Z243" s="9"/>
      <c r="AA243" s="10">
        <f t="shared" si="50"/>
        <v>39520000</v>
      </c>
      <c r="AB243" s="11"/>
    </row>
    <row r="244" spans="1:28" ht="15.75" hidden="1" x14ac:dyDescent="0.25">
      <c r="A244" s="39">
        <v>45775</v>
      </c>
      <c r="B244" s="33" t="s">
        <v>261</v>
      </c>
      <c r="C244" s="33">
        <v>2209000</v>
      </c>
      <c r="D244" s="33" t="s">
        <v>41</v>
      </c>
      <c r="E244" s="33" t="s">
        <v>136</v>
      </c>
      <c r="F244" s="33">
        <v>47</v>
      </c>
      <c r="G244" s="33" t="s">
        <v>51</v>
      </c>
      <c r="H244" s="33"/>
      <c r="I244" s="20">
        <f t="shared" si="44"/>
        <v>0</v>
      </c>
      <c r="J244" s="34" t="s">
        <v>26</v>
      </c>
      <c r="K244" s="20"/>
      <c r="L244" s="9">
        <f t="shared" si="45"/>
        <v>0</v>
      </c>
      <c r="M244" s="9"/>
      <c r="N244" s="9"/>
      <c r="O244" s="9">
        <f t="shared" si="46"/>
        <v>0</v>
      </c>
      <c r="P244" s="9"/>
      <c r="Q244" s="9"/>
      <c r="R244" s="9">
        <f t="shared" si="47"/>
        <v>0</v>
      </c>
      <c r="S244" s="9"/>
      <c r="T244" s="9"/>
      <c r="U244" s="9">
        <f t="shared" si="48"/>
        <v>0</v>
      </c>
      <c r="V244" s="9"/>
      <c r="W244" s="9"/>
      <c r="X244" s="9">
        <f t="shared" si="49"/>
        <v>0</v>
      </c>
      <c r="Y244" s="9"/>
      <c r="Z244" s="9"/>
      <c r="AA244" s="10">
        <f t="shared" si="50"/>
        <v>2209000</v>
      </c>
      <c r="AB244" s="11"/>
    </row>
    <row r="245" spans="1:28" ht="15.75" hidden="1" x14ac:dyDescent="0.25">
      <c r="A245" s="39">
        <v>45775</v>
      </c>
      <c r="B245" s="33" t="s">
        <v>261</v>
      </c>
      <c r="C245" s="33">
        <v>5334500</v>
      </c>
      <c r="D245" s="33" t="s">
        <v>41</v>
      </c>
      <c r="E245" s="33" t="s">
        <v>98</v>
      </c>
      <c r="F245" s="33">
        <v>113.5</v>
      </c>
      <c r="G245" s="33" t="s">
        <v>51</v>
      </c>
      <c r="H245" s="33"/>
      <c r="I245" s="20">
        <f t="shared" si="44"/>
        <v>0</v>
      </c>
      <c r="J245" s="34" t="s">
        <v>26</v>
      </c>
      <c r="K245" s="20"/>
      <c r="L245" s="9">
        <f t="shared" si="45"/>
        <v>0</v>
      </c>
      <c r="M245" s="9"/>
      <c r="N245" s="9"/>
      <c r="O245" s="9">
        <f t="shared" si="46"/>
        <v>0</v>
      </c>
      <c r="P245" s="9"/>
      <c r="Q245" s="9"/>
      <c r="R245" s="9">
        <f t="shared" si="47"/>
        <v>0</v>
      </c>
      <c r="S245" s="9"/>
      <c r="T245" s="9"/>
      <c r="U245" s="9">
        <f t="shared" si="48"/>
        <v>0</v>
      </c>
      <c r="V245" s="9"/>
      <c r="W245" s="9"/>
      <c r="X245" s="9">
        <f t="shared" si="49"/>
        <v>0</v>
      </c>
      <c r="Y245" s="9"/>
      <c r="Z245" s="9"/>
      <c r="AA245" s="10">
        <f t="shared" si="50"/>
        <v>5334500</v>
      </c>
      <c r="AB245" s="11"/>
    </row>
    <row r="246" spans="1:28" ht="15.75" hidden="1" x14ac:dyDescent="0.25">
      <c r="A246" s="39">
        <v>45775</v>
      </c>
      <c r="B246" s="33" t="s">
        <v>261</v>
      </c>
      <c r="C246" s="33">
        <v>3125000</v>
      </c>
      <c r="D246" s="33" t="s">
        <v>41</v>
      </c>
      <c r="E246" s="33" t="s">
        <v>328</v>
      </c>
      <c r="F246" s="33">
        <v>25</v>
      </c>
      <c r="G246" s="33" t="s">
        <v>51</v>
      </c>
      <c r="H246" s="33"/>
      <c r="I246" s="20">
        <f t="shared" si="44"/>
        <v>0</v>
      </c>
      <c r="J246" s="34" t="s">
        <v>26</v>
      </c>
      <c r="K246" s="20"/>
      <c r="L246" s="9">
        <f t="shared" si="45"/>
        <v>0</v>
      </c>
      <c r="M246" s="9"/>
      <c r="N246" s="9"/>
      <c r="O246" s="9">
        <f t="shared" si="46"/>
        <v>0</v>
      </c>
      <c r="P246" s="9"/>
      <c r="Q246" s="9"/>
      <c r="R246" s="9">
        <f t="shared" si="47"/>
        <v>0</v>
      </c>
      <c r="S246" s="9"/>
      <c r="T246" s="9"/>
      <c r="U246" s="9">
        <f t="shared" si="48"/>
        <v>0</v>
      </c>
      <c r="V246" s="9"/>
      <c r="W246" s="9"/>
      <c r="X246" s="9">
        <f t="shared" si="49"/>
        <v>0</v>
      </c>
      <c r="Y246" s="9"/>
      <c r="Z246" s="9"/>
      <c r="AA246" s="10">
        <f t="shared" si="50"/>
        <v>3125000</v>
      </c>
      <c r="AB246" s="11"/>
    </row>
    <row r="247" spans="1:28" ht="15.75" hidden="1" x14ac:dyDescent="0.25">
      <c r="A247" s="32">
        <v>45775</v>
      </c>
      <c r="B247" s="33" t="s">
        <v>261</v>
      </c>
      <c r="C247" s="33">
        <v>6000000</v>
      </c>
      <c r="D247" s="33" t="s">
        <v>41</v>
      </c>
      <c r="E247" s="33" t="s">
        <v>587</v>
      </c>
      <c r="F247" s="33">
        <v>30</v>
      </c>
      <c r="G247" s="33" t="s">
        <v>51</v>
      </c>
      <c r="H247" s="33"/>
      <c r="I247" s="20">
        <f t="shared" si="44"/>
        <v>0</v>
      </c>
      <c r="J247" s="34" t="s">
        <v>26</v>
      </c>
      <c r="K247" s="20"/>
      <c r="L247" s="9">
        <f t="shared" si="45"/>
        <v>0</v>
      </c>
      <c r="M247" s="9"/>
      <c r="N247" s="9"/>
      <c r="O247" s="9">
        <f t="shared" si="46"/>
        <v>0</v>
      </c>
      <c r="P247" s="9"/>
      <c r="Q247" s="9"/>
      <c r="R247" s="9">
        <f t="shared" si="47"/>
        <v>0</v>
      </c>
      <c r="S247" s="9"/>
      <c r="T247" s="9"/>
      <c r="U247" s="9">
        <f t="shared" si="48"/>
        <v>0</v>
      </c>
      <c r="V247" s="9"/>
      <c r="W247" s="9"/>
      <c r="X247" s="9">
        <f t="shared" si="49"/>
        <v>0</v>
      </c>
      <c r="Y247" s="9"/>
      <c r="Z247" s="9"/>
      <c r="AA247" s="10">
        <f t="shared" si="50"/>
        <v>6000000</v>
      </c>
      <c r="AB247" s="11"/>
    </row>
    <row r="248" spans="1:28" ht="15.75" hidden="1" x14ac:dyDescent="0.25">
      <c r="A248" s="39">
        <v>45775</v>
      </c>
      <c r="B248" s="33" t="s">
        <v>151</v>
      </c>
      <c r="C248" s="33">
        <v>1081000</v>
      </c>
      <c r="D248" s="33" t="s">
        <v>41</v>
      </c>
      <c r="E248" s="33" t="s">
        <v>439</v>
      </c>
      <c r="F248" s="33">
        <v>0.94</v>
      </c>
      <c r="G248" s="33" t="s">
        <v>178</v>
      </c>
      <c r="H248" s="33"/>
      <c r="I248" s="20">
        <f t="shared" si="44"/>
        <v>0</v>
      </c>
      <c r="J248" s="37" t="s">
        <v>240</v>
      </c>
      <c r="K248" s="20"/>
      <c r="L248" s="9">
        <f t="shared" si="45"/>
        <v>0</v>
      </c>
      <c r="M248" s="9"/>
      <c r="N248" s="9"/>
      <c r="O248" s="9">
        <f t="shared" si="46"/>
        <v>1081000</v>
      </c>
      <c r="P248" s="9"/>
      <c r="Q248" s="9">
        <v>1081000</v>
      </c>
      <c r="R248" s="9">
        <f t="shared" si="47"/>
        <v>0</v>
      </c>
      <c r="S248" s="9"/>
      <c r="T248" s="9"/>
      <c r="U248" s="9">
        <f t="shared" si="48"/>
        <v>0</v>
      </c>
      <c r="V248" s="9"/>
      <c r="W248" s="9"/>
      <c r="X248" s="9">
        <f t="shared" si="49"/>
        <v>0</v>
      </c>
      <c r="Y248" s="9"/>
      <c r="Z248" s="9"/>
      <c r="AA248" s="10">
        <f t="shared" si="50"/>
        <v>0</v>
      </c>
      <c r="AB248" s="11">
        <v>45785</v>
      </c>
    </row>
    <row r="249" spans="1:28" ht="15.75" hidden="1" x14ac:dyDescent="0.25">
      <c r="A249" s="32">
        <v>45775</v>
      </c>
      <c r="B249" s="33" t="s">
        <v>208</v>
      </c>
      <c r="C249" s="33">
        <v>4000000</v>
      </c>
      <c r="D249" s="33" t="s">
        <v>41</v>
      </c>
      <c r="E249" s="33" t="s">
        <v>726</v>
      </c>
      <c r="F249" s="33">
        <v>10</v>
      </c>
      <c r="G249" s="33" t="s">
        <v>23</v>
      </c>
      <c r="H249" s="33"/>
      <c r="I249" s="20">
        <f t="shared" si="44"/>
        <v>0</v>
      </c>
      <c r="J249" s="37" t="s">
        <v>240</v>
      </c>
      <c r="K249" s="20"/>
      <c r="L249" s="9">
        <f t="shared" si="45"/>
        <v>0</v>
      </c>
      <c r="M249" s="9"/>
      <c r="N249" s="9"/>
      <c r="O249" s="9">
        <f t="shared" si="46"/>
        <v>4000000</v>
      </c>
      <c r="P249" s="9"/>
      <c r="Q249" s="9">
        <v>4000000</v>
      </c>
      <c r="R249" s="9">
        <f t="shared" si="47"/>
        <v>0</v>
      </c>
      <c r="S249" s="9"/>
      <c r="T249" s="9"/>
      <c r="U249" s="9">
        <f t="shared" si="48"/>
        <v>0</v>
      </c>
      <c r="V249" s="9"/>
      <c r="W249" s="9"/>
      <c r="X249" s="9">
        <f t="shared" si="49"/>
        <v>0</v>
      </c>
      <c r="Y249" s="9"/>
      <c r="Z249" s="9"/>
      <c r="AA249" s="10">
        <f t="shared" si="50"/>
        <v>0</v>
      </c>
      <c r="AB249" s="11">
        <v>45791</v>
      </c>
    </row>
    <row r="250" spans="1:28" ht="15.75" hidden="1" x14ac:dyDescent="0.25">
      <c r="A250" s="39">
        <v>45776</v>
      </c>
      <c r="B250" s="33" t="s">
        <v>219</v>
      </c>
      <c r="C250" s="33">
        <v>3102000</v>
      </c>
      <c r="D250" s="35" t="s">
        <v>41</v>
      </c>
      <c r="E250" s="33" t="s">
        <v>304</v>
      </c>
      <c r="F250" s="33">
        <v>66</v>
      </c>
      <c r="G250" s="33" t="s">
        <v>51</v>
      </c>
      <c r="H250" s="33"/>
      <c r="I250" s="20">
        <f t="shared" si="44"/>
        <v>0</v>
      </c>
      <c r="J250" s="37" t="s">
        <v>240</v>
      </c>
      <c r="K250" s="20"/>
      <c r="L250" s="9">
        <f t="shared" si="45"/>
        <v>0</v>
      </c>
      <c r="M250" s="9"/>
      <c r="N250" s="9"/>
      <c r="O250" s="9">
        <f t="shared" si="46"/>
        <v>3102000</v>
      </c>
      <c r="P250" s="9">
        <v>3102000</v>
      </c>
      <c r="Q250" s="9"/>
      <c r="R250" s="9">
        <f t="shared" si="47"/>
        <v>0</v>
      </c>
      <c r="S250" s="9"/>
      <c r="T250" s="9"/>
      <c r="U250" s="9">
        <f t="shared" si="48"/>
        <v>0</v>
      </c>
      <c r="V250" s="9"/>
      <c r="W250" s="9"/>
      <c r="X250" s="9">
        <f t="shared" si="49"/>
        <v>0</v>
      </c>
      <c r="Y250" s="9"/>
      <c r="Z250" s="9"/>
      <c r="AA250" s="10">
        <f t="shared" si="50"/>
        <v>0</v>
      </c>
      <c r="AB250" s="11">
        <v>45782</v>
      </c>
    </row>
    <row r="251" spans="1:28" ht="15.75" hidden="1" x14ac:dyDescent="0.25">
      <c r="A251" s="32">
        <v>45776</v>
      </c>
      <c r="B251" s="33" t="s">
        <v>92</v>
      </c>
      <c r="C251" s="33">
        <v>4500000</v>
      </c>
      <c r="D251" s="33" t="s">
        <v>41</v>
      </c>
      <c r="E251" s="33" t="s">
        <v>91</v>
      </c>
      <c r="F251" s="33">
        <v>1000</v>
      </c>
      <c r="G251" s="33" t="s">
        <v>29</v>
      </c>
      <c r="H251" s="33"/>
      <c r="I251" s="20">
        <f t="shared" si="44"/>
        <v>0</v>
      </c>
      <c r="J251" s="34" t="s">
        <v>26</v>
      </c>
      <c r="K251" s="20" t="s">
        <v>977</v>
      </c>
      <c r="L251" s="9">
        <f t="shared" si="45"/>
        <v>0</v>
      </c>
      <c r="M251" s="9"/>
      <c r="N251" s="9"/>
      <c r="O251" s="9">
        <f t="shared" si="46"/>
        <v>0</v>
      </c>
      <c r="P251" s="9"/>
      <c r="Q251" s="9"/>
      <c r="R251" s="9">
        <f t="shared" si="47"/>
        <v>0</v>
      </c>
      <c r="S251" s="9"/>
      <c r="T251" s="9"/>
      <c r="U251" s="9">
        <f t="shared" si="48"/>
        <v>0</v>
      </c>
      <c r="V251" s="9"/>
      <c r="W251" s="9"/>
      <c r="X251" s="9">
        <f t="shared" si="49"/>
        <v>0</v>
      </c>
      <c r="Y251" s="9"/>
      <c r="Z251" s="9"/>
      <c r="AA251" s="10">
        <f t="shared" si="50"/>
        <v>4500000</v>
      </c>
      <c r="AB251" s="11"/>
    </row>
    <row r="252" spans="1:28" ht="15.75" hidden="1" x14ac:dyDescent="0.25">
      <c r="A252" s="32">
        <v>45776</v>
      </c>
      <c r="B252" s="33" t="s">
        <v>191</v>
      </c>
      <c r="C252" s="33">
        <v>460000</v>
      </c>
      <c r="D252" s="33" t="s">
        <v>41</v>
      </c>
      <c r="E252" s="33" t="s">
        <v>294</v>
      </c>
      <c r="F252" s="33">
        <v>2</v>
      </c>
      <c r="G252" s="33" t="s">
        <v>33</v>
      </c>
      <c r="H252" s="33"/>
      <c r="I252" s="20">
        <f t="shared" si="44"/>
        <v>0</v>
      </c>
      <c r="J252" s="37" t="s">
        <v>241</v>
      </c>
      <c r="K252" s="20"/>
      <c r="L252" s="9">
        <f t="shared" si="45"/>
        <v>460000</v>
      </c>
      <c r="M252" s="9">
        <v>460000</v>
      </c>
      <c r="N252" s="9"/>
      <c r="O252" s="9">
        <f t="shared" si="46"/>
        <v>0</v>
      </c>
      <c r="P252" s="9"/>
      <c r="Q252" s="9"/>
      <c r="R252" s="9">
        <f t="shared" si="47"/>
        <v>0</v>
      </c>
      <c r="S252" s="9"/>
      <c r="T252" s="9"/>
      <c r="U252" s="9">
        <f t="shared" si="48"/>
        <v>0</v>
      </c>
      <c r="V252" s="9"/>
      <c r="W252" s="9"/>
      <c r="X252" s="9">
        <f t="shared" si="49"/>
        <v>0</v>
      </c>
      <c r="Y252" s="9"/>
      <c r="Z252" s="9"/>
      <c r="AA252" s="10">
        <f t="shared" si="50"/>
        <v>0</v>
      </c>
      <c r="AB252" s="11">
        <v>45800</v>
      </c>
    </row>
    <row r="253" spans="1:28" ht="15.75" hidden="1" x14ac:dyDescent="0.25">
      <c r="A253" s="39">
        <v>45777</v>
      </c>
      <c r="B253" s="35" t="s">
        <v>173</v>
      </c>
      <c r="C253" s="35">
        <v>6000000</v>
      </c>
      <c r="D253" s="35" t="s">
        <v>31</v>
      </c>
      <c r="E253" s="35" t="s">
        <v>148</v>
      </c>
      <c r="F253" s="35">
        <v>100</v>
      </c>
      <c r="G253" s="35" t="s">
        <v>51</v>
      </c>
      <c r="H253" s="35"/>
      <c r="I253" s="20">
        <f t="shared" ref="I253:I307" si="51">F253*H253</f>
        <v>0</v>
      </c>
      <c r="J253" s="60" t="s">
        <v>38</v>
      </c>
      <c r="K253" s="20"/>
      <c r="L253" s="9">
        <f t="shared" ref="L253:L264" si="52">M253+N253</f>
        <v>0</v>
      </c>
      <c r="M253" s="9"/>
      <c r="N253" s="9"/>
      <c r="O253" s="9">
        <f t="shared" ref="O253:O264" si="53">P253+Q253</f>
        <v>4000000</v>
      </c>
      <c r="P253" s="9">
        <v>4000000</v>
      </c>
      <c r="Q253" s="9"/>
      <c r="R253" s="9">
        <f t="shared" ref="R253:R264" si="54">S253+T253</f>
        <v>0</v>
      </c>
      <c r="S253" s="9"/>
      <c r="T253" s="9"/>
      <c r="U253" s="9">
        <f t="shared" ref="U253:U264" si="55">V253+W253</f>
        <v>0</v>
      </c>
      <c r="V253" s="9"/>
      <c r="W253" s="9"/>
      <c r="X253" s="9">
        <f t="shared" ref="X253:X264" si="56">Y253+Z253</f>
        <v>0</v>
      </c>
      <c r="Y253" s="9"/>
      <c r="Z253" s="9"/>
      <c r="AA253" s="10">
        <f t="shared" ref="AA253:AA264" si="57">C253+I253-L253-O253-U253-X253-R253</f>
        <v>2000000</v>
      </c>
      <c r="AB253" s="11">
        <v>45798</v>
      </c>
    </row>
    <row r="254" spans="1:28" ht="15.75" hidden="1" x14ac:dyDescent="0.25">
      <c r="A254" s="39">
        <v>45777</v>
      </c>
      <c r="B254" s="33" t="s">
        <v>153</v>
      </c>
      <c r="C254" s="33">
        <v>1537500</v>
      </c>
      <c r="D254" s="33" t="s">
        <v>31</v>
      </c>
      <c r="E254" s="33" t="s">
        <v>197</v>
      </c>
      <c r="F254" s="33">
        <v>625</v>
      </c>
      <c r="G254" s="33" t="s">
        <v>29</v>
      </c>
      <c r="H254" s="33"/>
      <c r="I254" s="20">
        <f t="shared" si="51"/>
        <v>0</v>
      </c>
      <c r="J254" s="37" t="s">
        <v>240</v>
      </c>
      <c r="K254" s="20"/>
      <c r="L254" s="9">
        <f t="shared" si="52"/>
        <v>0</v>
      </c>
      <c r="M254" s="9"/>
      <c r="N254" s="9"/>
      <c r="O254" s="9">
        <f t="shared" si="53"/>
        <v>0</v>
      </c>
      <c r="P254" s="9"/>
      <c r="Q254" s="9"/>
      <c r="R254" s="9">
        <f t="shared" si="54"/>
        <v>0</v>
      </c>
      <c r="S254" s="9"/>
      <c r="T254" s="9"/>
      <c r="U254" s="9">
        <f t="shared" si="55"/>
        <v>1537500</v>
      </c>
      <c r="V254" s="9">
        <v>1537500</v>
      </c>
      <c r="W254" s="9"/>
      <c r="X254" s="9">
        <f t="shared" si="56"/>
        <v>0</v>
      </c>
      <c r="Y254" s="9"/>
      <c r="Z254" s="9"/>
      <c r="AA254" s="10">
        <f t="shared" si="57"/>
        <v>0</v>
      </c>
      <c r="AB254" s="11">
        <v>45783</v>
      </c>
    </row>
    <row r="255" spans="1:28" ht="15.75" hidden="1" x14ac:dyDescent="0.25">
      <c r="A255" s="39">
        <v>45777</v>
      </c>
      <c r="B255" s="33" t="s">
        <v>305</v>
      </c>
      <c r="C255" s="33">
        <v>3125000</v>
      </c>
      <c r="D255" s="33" t="s">
        <v>41</v>
      </c>
      <c r="E255" s="33" t="s">
        <v>86</v>
      </c>
      <c r="F255" s="33">
        <v>25</v>
      </c>
      <c r="G255" s="33" t="s">
        <v>51</v>
      </c>
      <c r="H255" s="33"/>
      <c r="I255" s="20">
        <f t="shared" si="51"/>
        <v>0</v>
      </c>
      <c r="J255" s="42" t="s">
        <v>43</v>
      </c>
      <c r="K255" s="20"/>
      <c r="L255" s="9">
        <f t="shared" si="52"/>
        <v>479000</v>
      </c>
      <c r="M255" s="9">
        <v>479000</v>
      </c>
      <c r="N255" s="9"/>
      <c r="O255" s="9">
        <f t="shared" si="53"/>
        <v>0</v>
      </c>
      <c r="P255" s="9"/>
      <c r="Q255" s="9"/>
      <c r="R255" s="9">
        <f t="shared" si="54"/>
        <v>0</v>
      </c>
      <c r="S255" s="9"/>
      <c r="T255" s="9"/>
      <c r="U255" s="9">
        <f t="shared" si="55"/>
        <v>0</v>
      </c>
      <c r="V255" s="9"/>
      <c r="W255" s="9"/>
      <c r="X255" s="9">
        <f t="shared" si="56"/>
        <v>0</v>
      </c>
      <c r="Y255" s="9"/>
      <c r="Z255" s="9"/>
      <c r="AA255" s="10">
        <f t="shared" si="57"/>
        <v>2646000</v>
      </c>
      <c r="AB255" s="11">
        <v>45784</v>
      </c>
    </row>
    <row r="256" spans="1:28" ht="15.75" hidden="1" x14ac:dyDescent="0.25">
      <c r="A256" s="39">
        <v>45777</v>
      </c>
      <c r="B256" s="33" t="s">
        <v>305</v>
      </c>
      <c r="C256" s="33">
        <v>1090400</v>
      </c>
      <c r="D256" s="33" t="s">
        <v>41</v>
      </c>
      <c r="E256" s="33" t="s">
        <v>136</v>
      </c>
      <c r="F256" s="33">
        <v>23.2</v>
      </c>
      <c r="G256" s="33" t="s">
        <v>51</v>
      </c>
      <c r="H256" s="33"/>
      <c r="I256" s="20">
        <f t="shared" si="51"/>
        <v>0</v>
      </c>
      <c r="J256" s="34" t="s">
        <v>26</v>
      </c>
      <c r="K256" s="20"/>
      <c r="L256" s="9">
        <f t="shared" si="52"/>
        <v>0</v>
      </c>
      <c r="M256" s="9"/>
      <c r="N256" s="9"/>
      <c r="O256" s="9">
        <f t="shared" si="53"/>
        <v>0</v>
      </c>
      <c r="P256" s="9"/>
      <c r="Q256" s="9"/>
      <c r="R256" s="9">
        <f t="shared" si="54"/>
        <v>0</v>
      </c>
      <c r="S256" s="9"/>
      <c r="T256" s="9"/>
      <c r="U256" s="9">
        <f t="shared" si="55"/>
        <v>0</v>
      </c>
      <c r="V256" s="9"/>
      <c r="W256" s="9"/>
      <c r="X256" s="9">
        <f t="shared" si="56"/>
        <v>0</v>
      </c>
      <c r="Y256" s="9"/>
      <c r="Z256" s="9"/>
      <c r="AA256" s="10">
        <f t="shared" si="57"/>
        <v>1090400</v>
      </c>
      <c r="AB256" s="11"/>
    </row>
    <row r="257" spans="1:28" ht="15.75" hidden="1" x14ac:dyDescent="0.25">
      <c r="A257" s="39">
        <v>45777</v>
      </c>
      <c r="B257" s="33" t="s">
        <v>312</v>
      </c>
      <c r="C257" s="33">
        <v>1800000</v>
      </c>
      <c r="D257" s="33" t="s">
        <v>41</v>
      </c>
      <c r="E257" s="33" t="s">
        <v>95</v>
      </c>
      <c r="F257" s="33">
        <v>500</v>
      </c>
      <c r="G257" s="33" t="s">
        <v>29</v>
      </c>
      <c r="H257" s="33"/>
      <c r="I257" s="20">
        <f t="shared" si="51"/>
        <v>0</v>
      </c>
      <c r="J257" s="37" t="s">
        <v>240</v>
      </c>
      <c r="K257" s="20"/>
      <c r="L257" s="9">
        <f t="shared" si="52"/>
        <v>0</v>
      </c>
      <c r="M257" s="9"/>
      <c r="N257" s="9"/>
      <c r="O257" s="9">
        <f t="shared" si="53"/>
        <v>1800000</v>
      </c>
      <c r="P257" s="9">
        <v>360000</v>
      </c>
      <c r="Q257" s="9">
        <v>1440000</v>
      </c>
      <c r="R257" s="9">
        <f t="shared" si="54"/>
        <v>0</v>
      </c>
      <c r="S257" s="9"/>
      <c r="T257" s="9"/>
      <c r="U257" s="9">
        <f t="shared" si="55"/>
        <v>0</v>
      </c>
      <c r="V257" s="9"/>
      <c r="W257" s="9"/>
      <c r="X257" s="9">
        <f t="shared" si="56"/>
        <v>0</v>
      </c>
      <c r="Y257" s="9"/>
      <c r="Z257" s="9"/>
      <c r="AA257" s="10">
        <f t="shared" si="57"/>
        <v>0</v>
      </c>
      <c r="AB257" s="11">
        <v>45782</v>
      </c>
    </row>
    <row r="258" spans="1:28" ht="15.75" hidden="1" x14ac:dyDescent="0.25">
      <c r="A258" s="39">
        <v>45777</v>
      </c>
      <c r="B258" s="33" t="s">
        <v>96</v>
      </c>
      <c r="C258" s="33">
        <v>10080000</v>
      </c>
      <c r="D258" s="33" t="s">
        <v>41</v>
      </c>
      <c r="E258" s="33" t="s">
        <v>190</v>
      </c>
      <c r="F258" s="33">
        <v>240</v>
      </c>
      <c r="G258" s="33" t="s">
        <v>51</v>
      </c>
      <c r="H258" s="33"/>
      <c r="I258" s="20">
        <f t="shared" si="51"/>
        <v>0</v>
      </c>
      <c r="J258" s="34" t="s">
        <v>26</v>
      </c>
      <c r="K258" s="20"/>
      <c r="L258" s="9">
        <f t="shared" si="52"/>
        <v>0</v>
      </c>
      <c r="M258" s="9"/>
      <c r="N258" s="9"/>
      <c r="O258" s="9">
        <f t="shared" si="53"/>
        <v>0</v>
      </c>
      <c r="P258" s="9"/>
      <c r="Q258" s="9"/>
      <c r="R258" s="9">
        <f t="shared" si="54"/>
        <v>0</v>
      </c>
      <c r="S258" s="9"/>
      <c r="T258" s="9"/>
      <c r="U258" s="9">
        <f t="shared" si="55"/>
        <v>0</v>
      </c>
      <c r="V258" s="9"/>
      <c r="W258" s="9"/>
      <c r="X258" s="9">
        <f t="shared" si="56"/>
        <v>0</v>
      </c>
      <c r="Y258" s="9"/>
      <c r="Z258" s="9"/>
      <c r="AA258" s="10">
        <f t="shared" si="57"/>
        <v>10080000</v>
      </c>
      <c r="AB258" s="11"/>
    </row>
    <row r="259" spans="1:28" ht="15.75" hidden="1" x14ac:dyDescent="0.25">
      <c r="A259" s="39">
        <v>45777</v>
      </c>
      <c r="B259" s="33" t="s">
        <v>509</v>
      </c>
      <c r="C259" s="33">
        <v>7800000</v>
      </c>
      <c r="D259" s="33" t="s">
        <v>31</v>
      </c>
      <c r="E259" s="33" t="s">
        <v>263</v>
      </c>
      <c r="F259" s="33">
        <v>5000</v>
      </c>
      <c r="G259" s="33" t="s">
        <v>29</v>
      </c>
      <c r="H259" s="33"/>
      <c r="I259" s="20">
        <f t="shared" si="51"/>
        <v>0</v>
      </c>
      <c r="J259" s="34" t="s">
        <v>26</v>
      </c>
      <c r="K259" s="20"/>
      <c r="L259" s="9">
        <f t="shared" si="52"/>
        <v>0</v>
      </c>
      <c r="M259" s="9"/>
      <c r="N259" s="9"/>
      <c r="O259" s="9">
        <f t="shared" si="53"/>
        <v>0</v>
      </c>
      <c r="P259" s="9"/>
      <c r="Q259" s="9"/>
      <c r="R259" s="9">
        <f t="shared" si="54"/>
        <v>0</v>
      </c>
      <c r="S259" s="9"/>
      <c r="T259" s="9"/>
      <c r="U259" s="9">
        <f t="shared" si="55"/>
        <v>0</v>
      </c>
      <c r="V259" s="9"/>
      <c r="W259" s="9"/>
      <c r="X259" s="9">
        <f t="shared" si="56"/>
        <v>0</v>
      </c>
      <c r="Y259" s="9"/>
      <c r="Z259" s="9"/>
      <c r="AA259" s="10">
        <f t="shared" si="57"/>
        <v>7800000</v>
      </c>
      <c r="AB259" s="11"/>
    </row>
    <row r="260" spans="1:28" ht="15.75" hidden="1" x14ac:dyDescent="0.25">
      <c r="A260" s="39">
        <v>45777</v>
      </c>
      <c r="B260" s="33" t="s">
        <v>162</v>
      </c>
      <c r="C260" s="33">
        <v>18200000</v>
      </c>
      <c r="D260" s="33" t="s">
        <v>31</v>
      </c>
      <c r="E260" s="33" t="s">
        <v>95</v>
      </c>
      <c r="F260" s="33">
        <v>5200</v>
      </c>
      <c r="G260" s="33" t="s">
        <v>29</v>
      </c>
      <c r="H260" s="33"/>
      <c r="I260" s="20">
        <f t="shared" si="51"/>
        <v>0</v>
      </c>
      <c r="J260" s="34" t="s">
        <v>43</v>
      </c>
      <c r="K260" s="20"/>
      <c r="L260" s="9">
        <f t="shared" si="52"/>
        <v>0</v>
      </c>
      <c r="M260" s="9"/>
      <c r="N260" s="9"/>
      <c r="O260" s="9">
        <f t="shared" si="53"/>
        <v>0</v>
      </c>
      <c r="P260" s="9"/>
      <c r="Q260" s="9"/>
      <c r="R260" s="9">
        <f t="shared" si="54"/>
        <v>2200000</v>
      </c>
      <c r="S260" s="9">
        <v>2200000</v>
      </c>
      <c r="T260" s="9"/>
      <c r="U260" s="9">
        <f t="shared" si="55"/>
        <v>0</v>
      </c>
      <c r="V260" s="9"/>
      <c r="W260" s="9"/>
      <c r="X260" s="9">
        <f t="shared" si="56"/>
        <v>0</v>
      </c>
      <c r="Y260" s="9"/>
      <c r="Z260" s="9"/>
      <c r="AA260" s="10">
        <f t="shared" si="57"/>
        <v>16000000</v>
      </c>
      <c r="AB260" s="11">
        <v>45807</v>
      </c>
    </row>
    <row r="261" spans="1:28" ht="15.75" hidden="1" x14ac:dyDescent="0.25">
      <c r="A261" s="39">
        <v>45777</v>
      </c>
      <c r="B261" s="33" t="s">
        <v>374</v>
      </c>
      <c r="C261" s="33">
        <v>8100000</v>
      </c>
      <c r="D261" s="33" t="s">
        <v>31</v>
      </c>
      <c r="E261" s="33" t="s">
        <v>28</v>
      </c>
      <c r="F261" s="33">
        <v>3000</v>
      </c>
      <c r="G261" s="33" t="s">
        <v>29</v>
      </c>
      <c r="H261" s="33"/>
      <c r="I261" s="20">
        <f t="shared" si="51"/>
        <v>0</v>
      </c>
      <c r="J261" s="37" t="s">
        <v>240</v>
      </c>
      <c r="K261" s="20"/>
      <c r="L261" s="9">
        <f t="shared" si="52"/>
        <v>0</v>
      </c>
      <c r="M261" s="9"/>
      <c r="N261" s="9"/>
      <c r="O261" s="9">
        <f t="shared" si="53"/>
        <v>8100000</v>
      </c>
      <c r="P261" s="9">
        <v>8100000</v>
      </c>
      <c r="Q261" s="9"/>
      <c r="R261" s="9">
        <f t="shared" si="54"/>
        <v>0</v>
      </c>
      <c r="S261" s="9"/>
      <c r="T261" s="9"/>
      <c r="U261" s="9">
        <f t="shared" si="55"/>
        <v>0</v>
      </c>
      <c r="V261" s="9"/>
      <c r="W261" s="9"/>
      <c r="X261" s="9">
        <f t="shared" si="56"/>
        <v>0</v>
      </c>
      <c r="Y261" s="9"/>
      <c r="Z261" s="9"/>
      <c r="AA261" s="10">
        <f t="shared" si="57"/>
        <v>0</v>
      </c>
      <c r="AB261" s="11">
        <v>45778</v>
      </c>
    </row>
    <row r="262" spans="1:28" ht="15.75" hidden="1" x14ac:dyDescent="0.25">
      <c r="A262" s="39">
        <v>45777</v>
      </c>
      <c r="B262" s="33" t="s">
        <v>258</v>
      </c>
      <c r="C262" s="33">
        <v>18720000</v>
      </c>
      <c r="D262" s="33" t="s">
        <v>31</v>
      </c>
      <c r="E262" s="33" t="s">
        <v>95</v>
      </c>
      <c r="F262" s="33">
        <v>5200</v>
      </c>
      <c r="G262" s="33" t="s">
        <v>29</v>
      </c>
      <c r="H262" s="33"/>
      <c r="I262" s="20">
        <f t="shared" si="51"/>
        <v>0</v>
      </c>
      <c r="J262" s="37" t="s">
        <v>240</v>
      </c>
      <c r="K262" s="20"/>
      <c r="L262" s="9">
        <f t="shared" si="52"/>
        <v>0</v>
      </c>
      <c r="M262" s="9"/>
      <c r="N262" s="9"/>
      <c r="O262" s="9">
        <f t="shared" si="53"/>
        <v>18720000</v>
      </c>
      <c r="P262" s="9">
        <v>18720000</v>
      </c>
      <c r="Q262" s="9"/>
      <c r="R262" s="9">
        <f t="shared" si="54"/>
        <v>0</v>
      </c>
      <c r="S262" s="9"/>
      <c r="T262" s="9"/>
      <c r="U262" s="9">
        <f t="shared" si="55"/>
        <v>0</v>
      </c>
      <c r="V262" s="9"/>
      <c r="W262" s="9"/>
      <c r="X262" s="9">
        <f t="shared" si="56"/>
        <v>0</v>
      </c>
      <c r="Y262" s="9"/>
      <c r="Z262" s="9"/>
      <c r="AA262" s="10">
        <f t="shared" si="57"/>
        <v>0</v>
      </c>
      <c r="AB262" s="11">
        <v>45789</v>
      </c>
    </row>
    <row r="263" spans="1:28" ht="15.75" hidden="1" x14ac:dyDescent="0.25">
      <c r="A263" s="39">
        <v>45777</v>
      </c>
      <c r="B263" s="33" t="s">
        <v>258</v>
      </c>
      <c r="C263" s="33">
        <v>1560000</v>
      </c>
      <c r="D263" s="33" t="s">
        <v>31</v>
      </c>
      <c r="E263" s="33" t="s">
        <v>102</v>
      </c>
      <c r="F263" s="33">
        <v>24</v>
      </c>
      <c r="G263" s="33" t="s">
        <v>74</v>
      </c>
      <c r="H263" s="33"/>
      <c r="I263" s="20">
        <f t="shared" si="51"/>
        <v>0</v>
      </c>
      <c r="J263" s="37" t="s">
        <v>240</v>
      </c>
      <c r="K263" s="20"/>
      <c r="L263" s="9">
        <f t="shared" si="52"/>
        <v>0</v>
      </c>
      <c r="M263" s="9"/>
      <c r="N263" s="9"/>
      <c r="O263" s="9">
        <f t="shared" si="53"/>
        <v>1560000</v>
      </c>
      <c r="P263" s="9">
        <v>1560000</v>
      </c>
      <c r="Q263" s="9"/>
      <c r="R263" s="9">
        <f t="shared" si="54"/>
        <v>0</v>
      </c>
      <c r="S263" s="9"/>
      <c r="T263" s="9"/>
      <c r="U263" s="9">
        <f t="shared" si="55"/>
        <v>0</v>
      </c>
      <c r="V263" s="9"/>
      <c r="W263" s="9"/>
      <c r="X263" s="9">
        <f t="shared" si="56"/>
        <v>0</v>
      </c>
      <c r="Y263" s="9"/>
      <c r="Z263" s="9"/>
      <c r="AA263" s="10">
        <f t="shared" si="57"/>
        <v>0</v>
      </c>
      <c r="AB263" s="11">
        <v>45789</v>
      </c>
    </row>
    <row r="264" spans="1:28" ht="15.75" hidden="1" x14ac:dyDescent="0.25">
      <c r="A264" s="32">
        <v>45777</v>
      </c>
      <c r="B264" s="33" t="s">
        <v>258</v>
      </c>
      <c r="C264" s="33">
        <v>8000000</v>
      </c>
      <c r="D264" s="33" t="s">
        <v>31</v>
      </c>
      <c r="E264" s="33" t="s">
        <v>139</v>
      </c>
      <c r="F264" s="33">
        <v>20</v>
      </c>
      <c r="G264" s="33" t="s">
        <v>23</v>
      </c>
      <c r="H264" s="33"/>
      <c r="I264" s="20">
        <f t="shared" si="51"/>
        <v>0</v>
      </c>
      <c r="J264" s="37" t="s">
        <v>240</v>
      </c>
      <c r="K264" s="20"/>
      <c r="L264" s="9">
        <f t="shared" si="52"/>
        <v>0</v>
      </c>
      <c r="M264" s="9"/>
      <c r="N264" s="9"/>
      <c r="O264" s="9">
        <f t="shared" si="53"/>
        <v>8000000</v>
      </c>
      <c r="P264" s="9">
        <v>8000000</v>
      </c>
      <c r="Q264" s="9"/>
      <c r="R264" s="9">
        <f t="shared" si="54"/>
        <v>0</v>
      </c>
      <c r="S264" s="9"/>
      <c r="T264" s="9"/>
      <c r="U264" s="9">
        <f t="shared" si="55"/>
        <v>0</v>
      </c>
      <c r="V264" s="9"/>
      <c r="W264" s="9"/>
      <c r="X264" s="9">
        <f t="shared" si="56"/>
        <v>0</v>
      </c>
      <c r="Y264" s="9"/>
      <c r="Z264" s="9"/>
      <c r="AA264" s="10">
        <f t="shared" si="57"/>
        <v>0</v>
      </c>
      <c r="AB264" s="11">
        <v>45789</v>
      </c>
    </row>
    <row r="265" spans="1:28" ht="15.75" hidden="1" x14ac:dyDescent="0.25">
      <c r="A265" s="32">
        <v>45778</v>
      </c>
      <c r="B265" s="33" t="s">
        <v>219</v>
      </c>
      <c r="C265" s="33"/>
      <c r="D265" s="33" t="s">
        <v>31</v>
      </c>
      <c r="E265" s="33" t="s">
        <v>297</v>
      </c>
      <c r="F265" s="33">
        <v>6000</v>
      </c>
      <c r="G265" s="33" t="s">
        <v>29</v>
      </c>
      <c r="H265" s="33">
        <v>2000</v>
      </c>
      <c r="I265" s="20">
        <f t="shared" si="51"/>
        <v>12000000</v>
      </c>
      <c r="J265" s="37" t="s">
        <v>240</v>
      </c>
      <c r="K265" s="20"/>
      <c r="L265" s="9">
        <f>M265+N265</f>
        <v>0</v>
      </c>
      <c r="M265" s="9"/>
      <c r="N265" s="9"/>
      <c r="O265" s="9">
        <f>P265+Q265</f>
        <v>12000000</v>
      </c>
      <c r="P265" s="9">
        <v>12000000</v>
      </c>
      <c r="Q265" s="9"/>
      <c r="R265" s="9">
        <f>S265+T265</f>
        <v>0</v>
      </c>
      <c r="S265" s="9"/>
      <c r="T265" s="9"/>
      <c r="U265" s="9">
        <f>V265+W265</f>
        <v>0</v>
      </c>
      <c r="V265" s="9"/>
      <c r="W265" s="9"/>
      <c r="X265" s="9">
        <f>Y265+Z265</f>
        <v>0</v>
      </c>
      <c r="Y265" s="9"/>
      <c r="Z265" s="9"/>
      <c r="AA265" s="10">
        <f>C265+I265-L265-O265-U265-X265-R265</f>
        <v>0</v>
      </c>
      <c r="AB265" s="11">
        <v>45782</v>
      </c>
    </row>
    <row r="266" spans="1:28" ht="15.75" hidden="1" x14ac:dyDescent="0.25">
      <c r="A266" s="32">
        <v>45778</v>
      </c>
      <c r="B266" s="33" t="s">
        <v>219</v>
      </c>
      <c r="C266" s="33"/>
      <c r="D266" s="33" t="s">
        <v>31</v>
      </c>
      <c r="E266" s="33" t="s">
        <v>270</v>
      </c>
      <c r="F266" s="33">
        <v>1000</v>
      </c>
      <c r="G266" s="33" t="s">
        <v>29</v>
      </c>
      <c r="H266" s="33">
        <v>1120</v>
      </c>
      <c r="I266" s="20">
        <f t="shared" si="51"/>
        <v>1120000</v>
      </c>
      <c r="J266" s="37" t="s">
        <v>240</v>
      </c>
      <c r="K266" s="20"/>
      <c r="L266" s="9">
        <f t="shared" ref="L266:L280" si="58">M266+N266</f>
        <v>0</v>
      </c>
      <c r="M266" s="9"/>
      <c r="N266" s="9"/>
      <c r="O266" s="9">
        <f t="shared" ref="O266:O280" si="59">P266+Q266</f>
        <v>1120000</v>
      </c>
      <c r="P266" s="9">
        <v>1120000</v>
      </c>
      <c r="Q266" s="9"/>
      <c r="R266" s="9">
        <f t="shared" ref="R266:R280" si="60">S266+T266</f>
        <v>0</v>
      </c>
      <c r="S266" s="9"/>
      <c r="T266" s="9"/>
      <c r="U266" s="9">
        <f t="shared" ref="U266:U280" si="61">V266+W266</f>
        <v>0</v>
      </c>
      <c r="V266" s="9"/>
      <c r="W266" s="9"/>
      <c r="X266" s="9">
        <f t="shared" ref="X266:X280" si="62">Y266+Z266</f>
        <v>0</v>
      </c>
      <c r="Y266" s="9"/>
      <c r="Z266" s="9"/>
      <c r="AA266" s="10">
        <f t="shared" ref="AA266:AA280" si="63">C266+I266-L266-O266-U266-X266-R266</f>
        <v>0</v>
      </c>
      <c r="AB266" s="11">
        <v>45782</v>
      </c>
    </row>
    <row r="267" spans="1:28" ht="15.75" hidden="1" x14ac:dyDescent="0.25">
      <c r="A267" s="32">
        <v>45778</v>
      </c>
      <c r="B267" s="33" t="s">
        <v>794</v>
      </c>
      <c r="C267" s="33"/>
      <c r="D267" s="33" t="s">
        <v>223</v>
      </c>
      <c r="E267" s="33" t="s">
        <v>136</v>
      </c>
      <c r="F267" s="33">
        <v>93.3</v>
      </c>
      <c r="G267" s="33" t="s">
        <v>51</v>
      </c>
      <c r="H267" s="33">
        <v>43000</v>
      </c>
      <c r="I267" s="20">
        <f t="shared" si="51"/>
        <v>4011900</v>
      </c>
      <c r="J267" s="37" t="s">
        <v>240</v>
      </c>
      <c r="K267" s="20"/>
      <c r="L267" s="9">
        <f t="shared" si="58"/>
        <v>0</v>
      </c>
      <c r="M267" s="9"/>
      <c r="N267" s="9"/>
      <c r="O267" s="9">
        <f t="shared" si="59"/>
        <v>4011900</v>
      </c>
      <c r="P267" s="9">
        <v>4011900</v>
      </c>
      <c r="Q267" s="9"/>
      <c r="R267" s="9">
        <f t="shared" si="60"/>
        <v>0</v>
      </c>
      <c r="S267" s="9"/>
      <c r="T267" s="9"/>
      <c r="U267" s="9">
        <f t="shared" si="61"/>
        <v>0</v>
      </c>
      <c r="V267" s="9"/>
      <c r="W267" s="9"/>
      <c r="X267" s="9">
        <f t="shared" si="62"/>
        <v>0</v>
      </c>
      <c r="Y267" s="9"/>
      <c r="Z267" s="9"/>
      <c r="AA267" s="10">
        <f t="shared" si="63"/>
        <v>0</v>
      </c>
      <c r="AB267" s="11">
        <v>45777</v>
      </c>
    </row>
    <row r="268" spans="1:28" ht="15.75" hidden="1" x14ac:dyDescent="0.25">
      <c r="A268" s="32">
        <v>45778</v>
      </c>
      <c r="B268" s="33" t="s">
        <v>189</v>
      </c>
      <c r="C268" s="33"/>
      <c r="D268" s="33" t="s">
        <v>31</v>
      </c>
      <c r="E268" s="33" t="s">
        <v>110</v>
      </c>
      <c r="F268" s="33">
        <v>600</v>
      </c>
      <c r="G268" s="33" t="s">
        <v>29</v>
      </c>
      <c r="H268" s="33">
        <v>1800</v>
      </c>
      <c r="I268" s="20">
        <f t="shared" si="51"/>
        <v>1080000</v>
      </c>
      <c r="J268" s="37" t="s">
        <v>241</v>
      </c>
      <c r="K268" s="20"/>
      <c r="L268" s="9">
        <f t="shared" si="58"/>
        <v>0</v>
      </c>
      <c r="M268" s="9"/>
      <c r="N268" s="9"/>
      <c r="O268" s="9">
        <f t="shared" si="59"/>
        <v>0</v>
      </c>
      <c r="P268" s="9"/>
      <c r="Q268" s="9"/>
      <c r="R268" s="9">
        <f t="shared" si="60"/>
        <v>0</v>
      </c>
      <c r="S268" s="9"/>
      <c r="T268" s="9"/>
      <c r="U268" s="9">
        <f t="shared" si="61"/>
        <v>1080000</v>
      </c>
      <c r="V268" s="9">
        <v>1080000</v>
      </c>
      <c r="W268" s="9"/>
      <c r="X268" s="9">
        <f t="shared" si="62"/>
        <v>0</v>
      </c>
      <c r="Y268" s="9"/>
      <c r="Z268" s="9"/>
      <c r="AA268" s="10">
        <f t="shared" si="63"/>
        <v>0</v>
      </c>
      <c r="AB268" s="11">
        <v>45778</v>
      </c>
    </row>
    <row r="269" spans="1:28" ht="15.75" hidden="1" x14ac:dyDescent="0.25">
      <c r="A269" s="32">
        <v>45778</v>
      </c>
      <c r="B269" s="33" t="s">
        <v>701</v>
      </c>
      <c r="C269" s="33"/>
      <c r="D269" s="33" t="s">
        <v>223</v>
      </c>
      <c r="E269" s="33" t="s">
        <v>295</v>
      </c>
      <c r="F269" s="33">
        <v>6</v>
      </c>
      <c r="G269" s="33" t="s">
        <v>33</v>
      </c>
      <c r="H269" s="33">
        <v>230000</v>
      </c>
      <c r="I269" s="20">
        <f t="shared" si="51"/>
        <v>1380000</v>
      </c>
      <c r="J269" s="37" t="s">
        <v>240</v>
      </c>
      <c r="K269" s="20"/>
      <c r="L269" s="9">
        <f t="shared" si="58"/>
        <v>0</v>
      </c>
      <c r="M269" s="9"/>
      <c r="N269" s="9"/>
      <c r="O269" s="9">
        <f t="shared" si="59"/>
        <v>1380000</v>
      </c>
      <c r="P269" s="9">
        <v>1380000</v>
      </c>
      <c r="Q269" s="9"/>
      <c r="R269" s="9">
        <f t="shared" si="60"/>
        <v>0</v>
      </c>
      <c r="S269" s="9"/>
      <c r="T269" s="9"/>
      <c r="U269" s="9">
        <f t="shared" si="61"/>
        <v>0</v>
      </c>
      <c r="V269" s="9"/>
      <c r="W269" s="9"/>
      <c r="X269" s="9">
        <f t="shared" si="62"/>
        <v>0</v>
      </c>
      <c r="Y269" s="9"/>
      <c r="Z269" s="9"/>
      <c r="AA269" s="10">
        <f t="shared" si="63"/>
        <v>0</v>
      </c>
      <c r="AB269" s="11">
        <v>45778</v>
      </c>
    </row>
    <row r="270" spans="1:28" ht="15.75" hidden="1" x14ac:dyDescent="0.25">
      <c r="A270" s="32">
        <v>45778</v>
      </c>
      <c r="B270" s="33" t="s">
        <v>170</v>
      </c>
      <c r="C270" s="33"/>
      <c r="D270" s="33" t="s">
        <v>31</v>
      </c>
      <c r="E270" s="33" t="s">
        <v>468</v>
      </c>
      <c r="F270" s="33">
        <v>16.100000000000001</v>
      </c>
      <c r="G270" s="33" t="s">
        <v>51</v>
      </c>
      <c r="H270" s="33">
        <v>47000</v>
      </c>
      <c r="I270" s="20">
        <f t="shared" si="51"/>
        <v>756700.00000000012</v>
      </c>
      <c r="J270" s="37" t="s">
        <v>241</v>
      </c>
      <c r="K270" s="20"/>
      <c r="L270" s="9">
        <f t="shared" si="58"/>
        <v>756700</v>
      </c>
      <c r="M270" s="9">
        <v>756700</v>
      </c>
      <c r="N270" s="9"/>
      <c r="O270" s="9">
        <f t="shared" si="59"/>
        <v>0</v>
      </c>
      <c r="P270" s="9"/>
      <c r="Q270" s="9"/>
      <c r="R270" s="9">
        <f t="shared" si="60"/>
        <v>0</v>
      </c>
      <c r="S270" s="9"/>
      <c r="T270" s="9"/>
      <c r="U270" s="9">
        <f t="shared" si="61"/>
        <v>0</v>
      </c>
      <c r="V270" s="9"/>
      <c r="W270" s="9"/>
      <c r="X270" s="9">
        <f t="shared" si="62"/>
        <v>0</v>
      </c>
      <c r="Y270" s="9"/>
      <c r="Z270" s="9"/>
      <c r="AA270" s="10">
        <f t="shared" si="63"/>
        <v>1.1641532182693481E-10</v>
      </c>
      <c r="AB270" s="11">
        <v>45778</v>
      </c>
    </row>
    <row r="271" spans="1:28" ht="15.75" hidden="1" x14ac:dyDescent="0.25">
      <c r="A271" s="32">
        <v>45778</v>
      </c>
      <c r="B271" s="33" t="s">
        <v>170</v>
      </c>
      <c r="C271" s="33"/>
      <c r="D271" s="33" t="s">
        <v>31</v>
      </c>
      <c r="E271" s="33" t="s">
        <v>64</v>
      </c>
      <c r="F271" s="33">
        <v>2</v>
      </c>
      <c r="G271" s="33" t="s">
        <v>33</v>
      </c>
      <c r="H271" s="33">
        <v>150000</v>
      </c>
      <c r="I271" s="20">
        <f t="shared" si="51"/>
        <v>300000</v>
      </c>
      <c r="J271" s="37" t="s">
        <v>241</v>
      </c>
      <c r="K271" s="20"/>
      <c r="L271" s="9">
        <f t="shared" si="58"/>
        <v>300000</v>
      </c>
      <c r="M271" s="9">
        <v>300000</v>
      </c>
      <c r="N271" s="9"/>
      <c r="O271" s="9">
        <f t="shared" si="59"/>
        <v>0</v>
      </c>
      <c r="P271" s="9"/>
      <c r="Q271" s="9"/>
      <c r="R271" s="9">
        <f t="shared" si="60"/>
        <v>0</v>
      </c>
      <c r="S271" s="9"/>
      <c r="T271" s="9"/>
      <c r="U271" s="9">
        <f t="shared" si="61"/>
        <v>0</v>
      </c>
      <c r="V271" s="9"/>
      <c r="W271" s="9"/>
      <c r="X271" s="9">
        <f t="shared" si="62"/>
        <v>0</v>
      </c>
      <c r="Y271" s="9"/>
      <c r="Z271" s="9"/>
      <c r="AA271" s="10">
        <f t="shared" si="63"/>
        <v>0</v>
      </c>
      <c r="AB271" s="11">
        <v>45778</v>
      </c>
    </row>
    <row r="272" spans="1:28" ht="15.75" hidden="1" x14ac:dyDescent="0.25">
      <c r="A272" s="32">
        <v>45778</v>
      </c>
      <c r="B272" s="33" t="s">
        <v>170</v>
      </c>
      <c r="C272" s="33"/>
      <c r="D272" s="33" t="s">
        <v>31</v>
      </c>
      <c r="E272" s="33" t="s">
        <v>73</v>
      </c>
      <c r="F272" s="33">
        <v>10</v>
      </c>
      <c r="G272" s="33" t="s">
        <v>74</v>
      </c>
      <c r="H272" s="33">
        <v>50000</v>
      </c>
      <c r="I272" s="20">
        <f t="shared" si="51"/>
        <v>500000</v>
      </c>
      <c r="J272" s="37" t="s">
        <v>241</v>
      </c>
      <c r="K272" s="20"/>
      <c r="L272" s="9">
        <f t="shared" si="58"/>
        <v>500000</v>
      </c>
      <c r="M272" s="9">
        <v>500000</v>
      </c>
      <c r="N272" s="9"/>
      <c r="O272" s="9">
        <f t="shared" si="59"/>
        <v>0</v>
      </c>
      <c r="P272" s="9"/>
      <c r="Q272" s="9"/>
      <c r="R272" s="9">
        <f t="shared" si="60"/>
        <v>0</v>
      </c>
      <c r="S272" s="9"/>
      <c r="T272" s="9"/>
      <c r="U272" s="9">
        <f t="shared" si="61"/>
        <v>0</v>
      </c>
      <c r="V272" s="9"/>
      <c r="W272" s="9"/>
      <c r="X272" s="9">
        <f t="shared" si="62"/>
        <v>0</v>
      </c>
      <c r="Y272" s="9"/>
      <c r="Z272" s="9"/>
      <c r="AA272" s="10">
        <f t="shared" si="63"/>
        <v>0</v>
      </c>
      <c r="AB272" s="11">
        <v>45778</v>
      </c>
    </row>
    <row r="273" spans="1:28" ht="15.75" hidden="1" x14ac:dyDescent="0.25">
      <c r="A273" s="32">
        <v>45778</v>
      </c>
      <c r="B273" s="33" t="s">
        <v>92</v>
      </c>
      <c r="C273" s="33"/>
      <c r="D273" s="33" t="s">
        <v>31</v>
      </c>
      <c r="E273" s="33" t="s">
        <v>64</v>
      </c>
      <c r="F273" s="33">
        <v>10</v>
      </c>
      <c r="G273" s="33" t="s">
        <v>33</v>
      </c>
      <c r="H273" s="33">
        <v>150000</v>
      </c>
      <c r="I273" s="20">
        <f t="shared" si="51"/>
        <v>1500000</v>
      </c>
      <c r="J273" s="37" t="s">
        <v>241</v>
      </c>
      <c r="K273" s="20"/>
      <c r="L273" s="9">
        <f t="shared" si="58"/>
        <v>0</v>
      </c>
      <c r="M273" s="9"/>
      <c r="N273" s="9"/>
      <c r="O273" s="9">
        <f t="shared" si="59"/>
        <v>0</v>
      </c>
      <c r="P273" s="9"/>
      <c r="Q273" s="9"/>
      <c r="R273" s="9">
        <f t="shared" si="60"/>
        <v>0</v>
      </c>
      <c r="S273" s="9"/>
      <c r="T273" s="9"/>
      <c r="U273" s="9">
        <f t="shared" si="61"/>
        <v>1500000</v>
      </c>
      <c r="V273" s="9">
        <v>1500000</v>
      </c>
      <c r="W273" s="9"/>
      <c r="X273" s="9">
        <f t="shared" si="62"/>
        <v>0</v>
      </c>
      <c r="Y273" s="9"/>
      <c r="Z273" s="9"/>
      <c r="AA273" s="10">
        <f t="shared" si="63"/>
        <v>0</v>
      </c>
      <c r="AB273" s="11">
        <v>45789</v>
      </c>
    </row>
    <row r="274" spans="1:28" ht="15.75" hidden="1" x14ac:dyDescent="0.25">
      <c r="A274" s="32">
        <v>45778</v>
      </c>
      <c r="B274" s="33" t="s">
        <v>141</v>
      </c>
      <c r="C274" s="33"/>
      <c r="D274" s="33" t="s">
        <v>31</v>
      </c>
      <c r="E274" s="33" t="s">
        <v>156</v>
      </c>
      <c r="F274" s="33">
        <v>20</v>
      </c>
      <c r="G274" s="33" t="s">
        <v>23</v>
      </c>
      <c r="H274" s="33">
        <v>400000</v>
      </c>
      <c r="I274" s="20">
        <f t="shared" si="51"/>
        <v>8000000</v>
      </c>
      <c r="J274" s="34" t="s">
        <v>26</v>
      </c>
      <c r="K274" s="20"/>
      <c r="L274" s="9">
        <f t="shared" si="58"/>
        <v>0</v>
      </c>
      <c r="M274" s="9"/>
      <c r="N274" s="9"/>
      <c r="O274" s="9">
        <f t="shared" si="59"/>
        <v>0</v>
      </c>
      <c r="P274" s="9"/>
      <c r="Q274" s="9"/>
      <c r="R274" s="9">
        <f t="shared" si="60"/>
        <v>0</v>
      </c>
      <c r="S274" s="9"/>
      <c r="T274" s="9"/>
      <c r="U274" s="9">
        <f t="shared" si="61"/>
        <v>0</v>
      </c>
      <c r="V274" s="9"/>
      <c r="W274" s="9"/>
      <c r="X274" s="9">
        <f t="shared" si="62"/>
        <v>0</v>
      </c>
      <c r="Y274" s="9"/>
      <c r="Z274" s="9"/>
      <c r="AA274" s="10">
        <f t="shared" si="63"/>
        <v>8000000</v>
      </c>
      <c r="AB274" s="11"/>
    </row>
    <row r="275" spans="1:28" ht="15.75" hidden="1" x14ac:dyDescent="0.25">
      <c r="A275" s="32">
        <v>45778</v>
      </c>
      <c r="B275" s="33" t="s">
        <v>794</v>
      </c>
      <c r="C275" s="33"/>
      <c r="D275" s="33" t="s">
        <v>223</v>
      </c>
      <c r="E275" s="33" t="s">
        <v>130</v>
      </c>
      <c r="F275" s="33">
        <v>10</v>
      </c>
      <c r="G275" s="33" t="s">
        <v>74</v>
      </c>
      <c r="H275" s="33">
        <v>50000</v>
      </c>
      <c r="I275" s="20">
        <f t="shared" si="51"/>
        <v>500000</v>
      </c>
      <c r="J275" s="37" t="s">
        <v>240</v>
      </c>
      <c r="K275" s="20"/>
      <c r="L275" s="9">
        <f t="shared" si="58"/>
        <v>0</v>
      </c>
      <c r="M275" s="9"/>
      <c r="N275" s="9"/>
      <c r="O275" s="9">
        <f t="shared" si="59"/>
        <v>500000</v>
      </c>
      <c r="P275" s="9">
        <v>500000</v>
      </c>
      <c r="Q275" s="9"/>
      <c r="R275" s="9">
        <f t="shared" si="60"/>
        <v>0</v>
      </c>
      <c r="S275" s="9"/>
      <c r="T275" s="9"/>
      <c r="U275" s="9">
        <f t="shared" si="61"/>
        <v>0</v>
      </c>
      <c r="V275" s="9"/>
      <c r="W275" s="9"/>
      <c r="X275" s="9">
        <f t="shared" si="62"/>
        <v>0</v>
      </c>
      <c r="Y275" s="9"/>
      <c r="Z275" s="9"/>
      <c r="AA275" s="10">
        <f t="shared" si="63"/>
        <v>0</v>
      </c>
      <c r="AB275" s="11">
        <v>45778</v>
      </c>
    </row>
    <row r="276" spans="1:28" ht="15.75" hidden="1" x14ac:dyDescent="0.25">
      <c r="A276" s="32">
        <v>45778</v>
      </c>
      <c r="B276" s="33" t="s">
        <v>794</v>
      </c>
      <c r="C276" s="33"/>
      <c r="D276" s="33" t="s">
        <v>223</v>
      </c>
      <c r="E276" s="33" t="s">
        <v>102</v>
      </c>
      <c r="F276" s="33">
        <v>4</v>
      </c>
      <c r="G276" s="33" t="s">
        <v>74</v>
      </c>
      <c r="H276" s="33">
        <v>65000</v>
      </c>
      <c r="I276" s="20">
        <f t="shared" si="51"/>
        <v>260000</v>
      </c>
      <c r="J276" s="37" t="s">
        <v>240</v>
      </c>
      <c r="K276" s="20"/>
      <c r="L276" s="9">
        <f t="shared" si="58"/>
        <v>0</v>
      </c>
      <c r="M276" s="9"/>
      <c r="N276" s="9"/>
      <c r="O276" s="9">
        <f t="shared" si="59"/>
        <v>260000</v>
      </c>
      <c r="P276" s="9">
        <v>260000</v>
      </c>
      <c r="Q276" s="9"/>
      <c r="R276" s="9">
        <f t="shared" si="60"/>
        <v>0</v>
      </c>
      <c r="S276" s="9"/>
      <c r="T276" s="9"/>
      <c r="U276" s="9">
        <f t="shared" si="61"/>
        <v>0</v>
      </c>
      <c r="V276" s="9"/>
      <c r="W276" s="9"/>
      <c r="X276" s="9">
        <f t="shared" si="62"/>
        <v>0</v>
      </c>
      <c r="Y276" s="9"/>
      <c r="Z276" s="9"/>
      <c r="AA276" s="10">
        <f t="shared" si="63"/>
        <v>0</v>
      </c>
      <c r="AB276" s="11">
        <v>45778</v>
      </c>
    </row>
    <row r="277" spans="1:28" ht="15.75" hidden="1" x14ac:dyDescent="0.25">
      <c r="A277" s="32">
        <v>45778</v>
      </c>
      <c r="B277" s="33" t="s">
        <v>663</v>
      </c>
      <c r="C277" s="33"/>
      <c r="D277" s="33" t="s">
        <v>31</v>
      </c>
      <c r="E277" s="33" t="s">
        <v>86</v>
      </c>
      <c r="F277" s="33">
        <v>25</v>
      </c>
      <c r="G277" s="33" t="s">
        <v>51</v>
      </c>
      <c r="H277" s="33">
        <v>100000</v>
      </c>
      <c r="I277" s="20">
        <f t="shared" si="51"/>
        <v>2500000</v>
      </c>
      <c r="J277" s="37" t="s">
        <v>241</v>
      </c>
      <c r="K277" s="20"/>
      <c r="L277" s="9">
        <f t="shared" si="58"/>
        <v>250000</v>
      </c>
      <c r="M277" s="9">
        <v>250000</v>
      </c>
      <c r="N277" s="9"/>
      <c r="O277" s="9">
        <f t="shared" si="59"/>
        <v>539000</v>
      </c>
      <c r="P277" s="9">
        <v>539000</v>
      </c>
      <c r="Q277" s="9"/>
      <c r="R277" s="9">
        <f t="shared" si="60"/>
        <v>0</v>
      </c>
      <c r="S277" s="9"/>
      <c r="T277" s="9"/>
      <c r="U277" s="9">
        <f t="shared" si="61"/>
        <v>0</v>
      </c>
      <c r="V277" s="9"/>
      <c r="W277" s="9"/>
      <c r="X277" s="9">
        <f t="shared" si="62"/>
        <v>1711000</v>
      </c>
      <c r="Y277" s="9">
        <v>1711000</v>
      </c>
      <c r="Z277" s="9"/>
      <c r="AA277" s="10">
        <f t="shared" si="63"/>
        <v>0</v>
      </c>
      <c r="AB277" s="11">
        <v>45768</v>
      </c>
    </row>
    <row r="278" spans="1:28" ht="15.75" hidden="1" x14ac:dyDescent="0.25">
      <c r="A278" s="32">
        <v>45778</v>
      </c>
      <c r="B278" s="35" t="s">
        <v>109</v>
      </c>
      <c r="C278" s="35"/>
      <c r="D278" s="33" t="s">
        <v>31</v>
      </c>
      <c r="E278" s="35" t="s">
        <v>28</v>
      </c>
      <c r="F278" s="35">
        <v>800</v>
      </c>
      <c r="G278" s="33" t="s">
        <v>29</v>
      </c>
      <c r="H278" s="35">
        <v>2800</v>
      </c>
      <c r="I278" s="20">
        <f t="shared" si="51"/>
        <v>2240000</v>
      </c>
      <c r="J278" s="41" t="s">
        <v>241</v>
      </c>
      <c r="K278" s="20"/>
      <c r="L278" s="9">
        <f t="shared" si="58"/>
        <v>2240000</v>
      </c>
      <c r="M278" s="9">
        <v>2240000</v>
      </c>
      <c r="N278" s="9"/>
      <c r="O278" s="9">
        <f t="shared" si="59"/>
        <v>0</v>
      </c>
      <c r="P278" s="9"/>
      <c r="Q278" s="9"/>
      <c r="R278" s="9">
        <f t="shared" si="60"/>
        <v>0</v>
      </c>
      <c r="S278" s="9"/>
      <c r="T278" s="9"/>
      <c r="U278" s="9">
        <f t="shared" si="61"/>
        <v>0</v>
      </c>
      <c r="V278" s="9"/>
      <c r="W278" s="9"/>
      <c r="X278" s="9">
        <f t="shared" si="62"/>
        <v>0</v>
      </c>
      <c r="Y278" s="9"/>
      <c r="Z278" s="9"/>
      <c r="AA278" s="10">
        <f t="shared" si="63"/>
        <v>0</v>
      </c>
      <c r="AB278" s="11">
        <v>45778</v>
      </c>
    </row>
    <row r="279" spans="1:28" ht="15.75" hidden="1" x14ac:dyDescent="0.25">
      <c r="A279" s="32">
        <v>45778</v>
      </c>
      <c r="B279" s="33" t="s">
        <v>109</v>
      </c>
      <c r="C279" s="33"/>
      <c r="D279" s="33" t="s">
        <v>31</v>
      </c>
      <c r="E279" s="33" t="s">
        <v>769</v>
      </c>
      <c r="F279" s="33">
        <v>1.5</v>
      </c>
      <c r="G279" s="33" t="s">
        <v>51</v>
      </c>
      <c r="H279" s="33">
        <v>140000</v>
      </c>
      <c r="I279" s="20">
        <f t="shared" si="51"/>
        <v>210000</v>
      </c>
      <c r="J279" s="37" t="s">
        <v>241</v>
      </c>
      <c r="K279" s="20"/>
      <c r="L279" s="9">
        <f t="shared" si="58"/>
        <v>210000</v>
      </c>
      <c r="M279" s="9">
        <v>210000</v>
      </c>
      <c r="N279" s="9"/>
      <c r="O279" s="9">
        <f t="shared" si="59"/>
        <v>0</v>
      </c>
      <c r="P279" s="9"/>
      <c r="Q279" s="9"/>
      <c r="R279" s="9">
        <f t="shared" si="60"/>
        <v>0</v>
      </c>
      <c r="S279" s="9"/>
      <c r="T279" s="9"/>
      <c r="U279" s="9">
        <f t="shared" si="61"/>
        <v>0</v>
      </c>
      <c r="V279" s="9"/>
      <c r="W279" s="9"/>
      <c r="X279" s="9">
        <f t="shared" si="62"/>
        <v>0</v>
      </c>
      <c r="Y279" s="9"/>
      <c r="Z279" s="9"/>
      <c r="AA279" s="10">
        <f t="shared" si="63"/>
        <v>0</v>
      </c>
      <c r="AB279" s="11">
        <v>45778</v>
      </c>
    </row>
    <row r="280" spans="1:28" ht="15.75" hidden="1" x14ac:dyDescent="0.25">
      <c r="A280" s="32">
        <v>45778</v>
      </c>
      <c r="B280" s="33" t="s">
        <v>939</v>
      </c>
      <c r="C280" s="33"/>
      <c r="D280" s="33" t="s">
        <v>223</v>
      </c>
      <c r="E280" s="33" t="s">
        <v>65</v>
      </c>
      <c r="F280" s="33">
        <v>125</v>
      </c>
      <c r="G280" s="33" t="s">
        <v>29</v>
      </c>
      <c r="H280" s="33">
        <v>3160</v>
      </c>
      <c r="I280" s="20">
        <f t="shared" si="51"/>
        <v>395000</v>
      </c>
      <c r="J280" s="37" t="s">
        <v>241</v>
      </c>
      <c r="K280" s="20"/>
      <c r="L280" s="9">
        <f t="shared" si="58"/>
        <v>0</v>
      </c>
      <c r="M280" s="9"/>
      <c r="N280" s="9"/>
      <c r="O280" s="9">
        <f t="shared" si="59"/>
        <v>0</v>
      </c>
      <c r="P280" s="9"/>
      <c r="Q280" s="9"/>
      <c r="R280" s="9">
        <f t="shared" si="60"/>
        <v>0</v>
      </c>
      <c r="S280" s="9"/>
      <c r="T280" s="9"/>
      <c r="U280" s="9">
        <f t="shared" si="61"/>
        <v>395000</v>
      </c>
      <c r="V280" s="9">
        <v>395000</v>
      </c>
      <c r="W280" s="9"/>
      <c r="X280" s="9">
        <f t="shared" si="62"/>
        <v>0</v>
      </c>
      <c r="Y280" s="9"/>
      <c r="Z280" s="9"/>
      <c r="AA280" s="10">
        <f t="shared" si="63"/>
        <v>0</v>
      </c>
      <c r="AB280" s="11">
        <v>45778</v>
      </c>
    </row>
    <row r="281" spans="1:28" ht="15.75" hidden="1" x14ac:dyDescent="0.25">
      <c r="A281" s="39">
        <v>45779</v>
      </c>
      <c r="B281" s="35" t="s">
        <v>231</v>
      </c>
      <c r="C281" s="35"/>
      <c r="D281" s="35"/>
      <c r="E281" s="35" t="s">
        <v>135</v>
      </c>
      <c r="F281" s="35">
        <v>29.3</v>
      </c>
      <c r="G281" s="35" t="s">
        <v>51</v>
      </c>
      <c r="H281" s="35"/>
      <c r="I281" s="20">
        <f t="shared" si="51"/>
        <v>0</v>
      </c>
      <c r="J281" s="36" t="s">
        <v>26</v>
      </c>
      <c r="K281" s="20"/>
      <c r="L281" s="9">
        <f>M281+N281</f>
        <v>0</v>
      </c>
      <c r="M281" s="9"/>
      <c r="N281" s="9"/>
      <c r="O281" s="9">
        <f>P281+Q281</f>
        <v>0</v>
      </c>
      <c r="P281" s="9"/>
      <c r="Q281" s="9"/>
      <c r="R281" s="9">
        <f>S281+T281</f>
        <v>0</v>
      </c>
      <c r="S281" s="9"/>
      <c r="T281" s="9"/>
      <c r="U281" s="9">
        <f>V281+W281</f>
        <v>0</v>
      </c>
      <c r="V281" s="9"/>
      <c r="W281" s="9"/>
      <c r="X281" s="9">
        <f>Y281+Z281</f>
        <v>0</v>
      </c>
      <c r="Y281" s="9"/>
      <c r="Z281" s="9"/>
      <c r="AA281" s="10">
        <f>C281+I281-L281-O281-U281-X281-R281</f>
        <v>0</v>
      </c>
      <c r="AB281" s="11"/>
    </row>
    <row r="282" spans="1:28" ht="15.75" hidden="1" x14ac:dyDescent="0.25">
      <c r="A282" s="39">
        <v>45779</v>
      </c>
      <c r="B282" s="33" t="s">
        <v>193</v>
      </c>
      <c r="C282" s="33"/>
      <c r="D282" s="33" t="s">
        <v>41</v>
      </c>
      <c r="E282" s="33" t="s">
        <v>315</v>
      </c>
      <c r="F282" s="33">
        <v>2000</v>
      </c>
      <c r="G282" s="33" t="s">
        <v>29</v>
      </c>
      <c r="H282" s="33">
        <v>5400</v>
      </c>
      <c r="I282" s="20">
        <f t="shared" si="51"/>
        <v>10800000</v>
      </c>
      <c r="J282" s="37" t="s">
        <v>240</v>
      </c>
      <c r="K282" s="20"/>
      <c r="L282" s="9">
        <f t="shared" ref="L282:L307" si="64">M282+N282</f>
        <v>0</v>
      </c>
      <c r="M282" s="9"/>
      <c r="N282" s="9"/>
      <c r="O282" s="9">
        <f t="shared" ref="O282:O307" si="65">P282+Q282</f>
        <v>10800000</v>
      </c>
      <c r="P282" s="9">
        <v>10800000</v>
      </c>
      <c r="Q282" s="9"/>
      <c r="R282" s="9">
        <f t="shared" ref="R282:R307" si="66">S282+T282</f>
        <v>0</v>
      </c>
      <c r="S282" s="9"/>
      <c r="T282" s="9"/>
      <c r="U282" s="9">
        <f t="shared" ref="U282:U307" si="67">V282+W282</f>
        <v>0</v>
      </c>
      <c r="V282" s="9"/>
      <c r="W282" s="9"/>
      <c r="X282" s="9">
        <f t="shared" ref="X282:X307" si="68">Y282+Z282</f>
        <v>0</v>
      </c>
      <c r="Y282" s="9"/>
      <c r="Z282" s="9"/>
      <c r="AA282" s="10">
        <f t="shared" ref="AA282:AA307" si="69">C282+I282-L282-O282-U282-X282-R282</f>
        <v>0</v>
      </c>
      <c r="AB282" s="11">
        <v>45779</v>
      </c>
    </row>
    <row r="283" spans="1:28" ht="15.75" hidden="1" x14ac:dyDescent="0.25">
      <c r="A283" s="39">
        <v>45779</v>
      </c>
      <c r="B283" s="33" t="s">
        <v>347</v>
      </c>
      <c r="C283" s="33"/>
      <c r="D283" s="33" t="s">
        <v>31</v>
      </c>
      <c r="E283" s="33" t="s">
        <v>373</v>
      </c>
      <c r="F283" s="33">
        <v>1</v>
      </c>
      <c r="G283" s="33" t="s">
        <v>51</v>
      </c>
      <c r="H283" s="33">
        <v>135000</v>
      </c>
      <c r="I283" s="20">
        <f t="shared" si="51"/>
        <v>135000</v>
      </c>
      <c r="J283" s="37" t="s">
        <v>241</v>
      </c>
      <c r="K283" s="20"/>
      <c r="L283" s="9">
        <f t="shared" si="64"/>
        <v>0</v>
      </c>
      <c r="M283" s="9"/>
      <c r="N283" s="9"/>
      <c r="O283" s="9">
        <f t="shared" si="65"/>
        <v>0</v>
      </c>
      <c r="P283" s="9"/>
      <c r="Q283" s="9"/>
      <c r="R283" s="9">
        <f t="shared" si="66"/>
        <v>0</v>
      </c>
      <c r="S283" s="9"/>
      <c r="T283" s="9"/>
      <c r="U283" s="9">
        <f t="shared" si="67"/>
        <v>135000</v>
      </c>
      <c r="V283" s="9">
        <v>135000</v>
      </c>
      <c r="W283" s="9"/>
      <c r="X283" s="9">
        <f t="shared" si="68"/>
        <v>0</v>
      </c>
      <c r="Y283" s="9"/>
      <c r="Z283" s="9"/>
      <c r="AA283" s="10">
        <f t="shared" si="69"/>
        <v>0</v>
      </c>
      <c r="AB283" s="11">
        <v>45780</v>
      </c>
    </row>
    <row r="284" spans="1:28" ht="15.75" hidden="1" x14ac:dyDescent="0.25">
      <c r="A284" s="39">
        <v>45779</v>
      </c>
      <c r="B284" s="33" t="s">
        <v>347</v>
      </c>
      <c r="C284" s="33"/>
      <c r="D284" s="33" t="s">
        <v>31</v>
      </c>
      <c r="E284" s="33" t="s">
        <v>527</v>
      </c>
      <c r="F284" s="33">
        <v>1</v>
      </c>
      <c r="G284" s="33" t="s">
        <v>51</v>
      </c>
      <c r="H284" s="33">
        <v>165000</v>
      </c>
      <c r="I284" s="20">
        <f t="shared" si="51"/>
        <v>165000</v>
      </c>
      <c r="J284" s="37" t="s">
        <v>241</v>
      </c>
      <c r="K284" s="20"/>
      <c r="L284" s="9">
        <f t="shared" si="64"/>
        <v>0</v>
      </c>
      <c r="M284" s="9"/>
      <c r="N284" s="9"/>
      <c r="O284" s="9">
        <f t="shared" si="65"/>
        <v>0</v>
      </c>
      <c r="P284" s="9"/>
      <c r="Q284" s="9"/>
      <c r="R284" s="9">
        <f t="shared" si="66"/>
        <v>0</v>
      </c>
      <c r="S284" s="9"/>
      <c r="T284" s="9"/>
      <c r="U284" s="9">
        <f t="shared" si="67"/>
        <v>165000</v>
      </c>
      <c r="V284" s="9">
        <v>165000</v>
      </c>
      <c r="W284" s="9"/>
      <c r="X284" s="9">
        <f t="shared" si="68"/>
        <v>0</v>
      </c>
      <c r="Y284" s="9"/>
      <c r="Z284" s="9"/>
      <c r="AA284" s="10">
        <f t="shared" si="69"/>
        <v>0</v>
      </c>
      <c r="AB284" s="11">
        <v>45780</v>
      </c>
    </row>
    <row r="285" spans="1:28" ht="15.75" hidden="1" x14ac:dyDescent="0.25">
      <c r="A285" s="39">
        <v>45779</v>
      </c>
      <c r="B285" s="33" t="s">
        <v>133</v>
      </c>
      <c r="C285" s="33"/>
      <c r="D285" s="33" t="s">
        <v>41</v>
      </c>
      <c r="E285" s="33" t="s">
        <v>136</v>
      </c>
      <c r="F285" s="33">
        <v>94.1</v>
      </c>
      <c r="G285" s="33" t="s">
        <v>51</v>
      </c>
      <c r="H285" s="33">
        <v>47000</v>
      </c>
      <c r="I285" s="20">
        <f t="shared" si="51"/>
        <v>4422700</v>
      </c>
      <c r="J285" s="37" t="s">
        <v>241</v>
      </c>
      <c r="K285" s="20"/>
      <c r="L285" s="9">
        <f t="shared" si="64"/>
        <v>4422700</v>
      </c>
      <c r="M285" s="9">
        <v>262000</v>
      </c>
      <c r="N285" s="9">
        <v>4160700</v>
      </c>
      <c r="O285" s="9">
        <f t="shared" si="65"/>
        <v>0</v>
      </c>
      <c r="P285" s="9"/>
      <c r="Q285" s="9"/>
      <c r="R285" s="9">
        <f t="shared" si="66"/>
        <v>0</v>
      </c>
      <c r="S285" s="9"/>
      <c r="T285" s="9"/>
      <c r="U285" s="9">
        <f t="shared" si="67"/>
        <v>0</v>
      </c>
      <c r="V285" s="9"/>
      <c r="W285" s="9"/>
      <c r="X285" s="9">
        <f t="shared" si="68"/>
        <v>0</v>
      </c>
      <c r="Y285" s="9"/>
      <c r="Z285" s="9"/>
      <c r="AA285" s="10">
        <f t="shared" si="69"/>
        <v>0</v>
      </c>
      <c r="AB285" s="11">
        <v>45801</v>
      </c>
    </row>
    <row r="286" spans="1:28" ht="15.75" hidden="1" x14ac:dyDescent="0.25">
      <c r="A286" s="39">
        <v>45779</v>
      </c>
      <c r="B286" s="33" t="s">
        <v>133</v>
      </c>
      <c r="C286" s="33"/>
      <c r="D286" s="33" t="s">
        <v>41</v>
      </c>
      <c r="E286" s="33" t="s">
        <v>150</v>
      </c>
      <c r="F286" s="33">
        <v>78.7</v>
      </c>
      <c r="G286" s="33" t="s">
        <v>51</v>
      </c>
      <c r="H286" s="33">
        <v>47000</v>
      </c>
      <c r="I286" s="20">
        <f t="shared" si="51"/>
        <v>3698900</v>
      </c>
      <c r="J286" s="37" t="s">
        <v>241</v>
      </c>
      <c r="K286" s="20"/>
      <c r="L286" s="9">
        <f t="shared" si="64"/>
        <v>3698900</v>
      </c>
      <c r="M286" s="9"/>
      <c r="N286" s="9">
        <v>3698900</v>
      </c>
      <c r="O286" s="9">
        <f t="shared" si="65"/>
        <v>0</v>
      </c>
      <c r="P286" s="9"/>
      <c r="Q286" s="9"/>
      <c r="R286" s="9">
        <f t="shared" si="66"/>
        <v>0</v>
      </c>
      <c r="S286" s="9"/>
      <c r="T286" s="9"/>
      <c r="U286" s="9">
        <f t="shared" si="67"/>
        <v>0</v>
      </c>
      <c r="V286" s="9"/>
      <c r="W286" s="9"/>
      <c r="X286" s="9">
        <f t="shared" si="68"/>
        <v>0</v>
      </c>
      <c r="Y286" s="9"/>
      <c r="Z286" s="9"/>
      <c r="AA286" s="10">
        <f t="shared" si="69"/>
        <v>0</v>
      </c>
      <c r="AB286" s="11">
        <v>45801</v>
      </c>
    </row>
    <row r="287" spans="1:28" ht="15.75" hidden="1" x14ac:dyDescent="0.25">
      <c r="A287" s="39">
        <v>45779</v>
      </c>
      <c r="B287" s="33">
        <v>777</v>
      </c>
      <c r="C287" s="33"/>
      <c r="D287" s="33" t="s">
        <v>31</v>
      </c>
      <c r="E287" s="33" t="s">
        <v>156</v>
      </c>
      <c r="F287" s="33">
        <v>1</v>
      </c>
      <c r="G287" s="33" t="s">
        <v>23</v>
      </c>
      <c r="H287" s="33">
        <v>400000</v>
      </c>
      <c r="I287" s="20">
        <f t="shared" si="51"/>
        <v>400000</v>
      </c>
      <c r="J287" s="37" t="s">
        <v>241</v>
      </c>
      <c r="K287" s="20"/>
      <c r="L287" s="9">
        <f t="shared" si="64"/>
        <v>0</v>
      </c>
      <c r="M287" s="9"/>
      <c r="N287" s="9"/>
      <c r="O287" s="9">
        <f t="shared" si="65"/>
        <v>0</v>
      </c>
      <c r="P287" s="9"/>
      <c r="Q287" s="9"/>
      <c r="R287" s="9">
        <f t="shared" si="66"/>
        <v>0</v>
      </c>
      <c r="S287" s="9"/>
      <c r="T287" s="9"/>
      <c r="U287" s="9">
        <f t="shared" si="67"/>
        <v>400000</v>
      </c>
      <c r="V287" s="9">
        <v>400000</v>
      </c>
      <c r="W287" s="9"/>
      <c r="X287" s="9">
        <f t="shared" si="68"/>
        <v>0</v>
      </c>
      <c r="Y287" s="9"/>
      <c r="Z287" s="9"/>
      <c r="AA287" s="10">
        <f t="shared" si="69"/>
        <v>0</v>
      </c>
      <c r="AB287" s="11">
        <v>45779</v>
      </c>
    </row>
    <row r="288" spans="1:28" ht="15.75" hidden="1" x14ac:dyDescent="0.25">
      <c r="A288" s="39">
        <v>45779</v>
      </c>
      <c r="B288" s="33" t="s">
        <v>191</v>
      </c>
      <c r="C288" s="33"/>
      <c r="D288" s="33" t="s">
        <v>31</v>
      </c>
      <c r="E288" s="33" t="s">
        <v>86</v>
      </c>
      <c r="F288" s="33">
        <v>25</v>
      </c>
      <c r="G288" s="33" t="s">
        <v>51</v>
      </c>
      <c r="H288" s="33">
        <v>125000</v>
      </c>
      <c r="I288" s="20">
        <f t="shared" si="51"/>
        <v>3125000</v>
      </c>
      <c r="J288" s="34" t="s">
        <v>26</v>
      </c>
      <c r="K288" s="20"/>
      <c r="L288" s="9">
        <f t="shared" si="64"/>
        <v>0</v>
      </c>
      <c r="M288" s="9"/>
      <c r="N288" s="9"/>
      <c r="O288" s="9">
        <f t="shared" si="65"/>
        <v>0</v>
      </c>
      <c r="P288" s="9"/>
      <c r="Q288" s="9"/>
      <c r="R288" s="9">
        <f t="shared" si="66"/>
        <v>0</v>
      </c>
      <c r="S288" s="9"/>
      <c r="T288" s="9"/>
      <c r="U288" s="9">
        <f t="shared" si="67"/>
        <v>0</v>
      </c>
      <c r="V288" s="9"/>
      <c r="W288" s="9"/>
      <c r="X288" s="9">
        <f t="shared" si="68"/>
        <v>0</v>
      </c>
      <c r="Y288" s="9"/>
      <c r="Z288" s="9"/>
      <c r="AA288" s="10">
        <f t="shared" si="69"/>
        <v>3125000</v>
      </c>
      <c r="AB288" s="11"/>
    </row>
    <row r="289" spans="1:28" ht="15.75" hidden="1" x14ac:dyDescent="0.25">
      <c r="A289" s="39">
        <v>45779</v>
      </c>
      <c r="B289" s="33" t="s">
        <v>191</v>
      </c>
      <c r="C289" s="33"/>
      <c r="D289" s="33" t="s">
        <v>31</v>
      </c>
      <c r="E289" s="33" t="s">
        <v>73</v>
      </c>
      <c r="F289" s="33">
        <v>10</v>
      </c>
      <c r="G289" s="33" t="s">
        <v>74</v>
      </c>
      <c r="H289" s="33">
        <v>50000</v>
      </c>
      <c r="I289" s="20">
        <f t="shared" si="51"/>
        <v>500000</v>
      </c>
      <c r="J289" s="37" t="s">
        <v>241</v>
      </c>
      <c r="K289" s="20"/>
      <c r="L289" s="9">
        <f t="shared" si="64"/>
        <v>500000</v>
      </c>
      <c r="M289" s="9">
        <v>500000</v>
      </c>
      <c r="N289" s="9"/>
      <c r="O289" s="9">
        <f t="shared" si="65"/>
        <v>0</v>
      </c>
      <c r="P289" s="9"/>
      <c r="Q289" s="9"/>
      <c r="R289" s="9">
        <f t="shared" si="66"/>
        <v>0</v>
      </c>
      <c r="S289" s="9"/>
      <c r="T289" s="9"/>
      <c r="U289" s="9">
        <f t="shared" si="67"/>
        <v>0</v>
      </c>
      <c r="V289" s="9"/>
      <c r="W289" s="9"/>
      <c r="X289" s="9">
        <f t="shared" si="68"/>
        <v>0</v>
      </c>
      <c r="Y289" s="9"/>
      <c r="Z289" s="9"/>
      <c r="AA289" s="10">
        <f t="shared" si="69"/>
        <v>0</v>
      </c>
      <c r="AB289" s="11">
        <v>45800</v>
      </c>
    </row>
    <row r="290" spans="1:28" ht="15.75" hidden="1" x14ac:dyDescent="0.25">
      <c r="A290" s="39">
        <v>45779</v>
      </c>
      <c r="B290" s="33" t="s">
        <v>231</v>
      </c>
      <c r="C290" s="33"/>
      <c r="D290" s="33"/>
      <c r="E290" s="33" t="s">
        <v>98</v>
      </c>
      <c r="F290" s="33">
        <v>23.4</v>
      </c>
      <c r="G290" s="33" t="s">
        <v>51</v>
      </c>
      <c r="H290" s="33"/>
      <c r="I290" s="20">
        <f t="shared" si="51"/>
        <v>0</v>
      </c>
      <c r="J290" s="34" t="s">
        <v>26</v>
      </c>
      <c r="K290" s="20"/>
      <c r="L290" s="9">
        <f t="shared" si="64"/>
        <v>0</v>
      </c>
      <c r="M290" s="9"/>
      <c r="N290" s="9"/>
      <c r="O290" s="9">
        <f t="shared" si="65"/>
        <v>0</v>
      </c>
      <c r="P290" s="9"/>
      <c r="Q290" s="9"/>
      <c r="R290" s="9">
        <f t="shared" si="66"/>
        <v>0</v>
      </c>
      <c r="S290" s="9"/>
      <c r="T290" s="9"/>
      <c r="U290" s="9">
        <f t="shared" si="67"/>
        <v>0</v>
      </c>
      <c r="V290" s="9"/>
      <c r="W290" s="9"/>
      <c r="X290" s="9">
        <f t="shared" si="68"/>
        <v>0</v>
      </c>
      <c r="Y290" s="9"/>
      <c r="Z290" s="9"/>
      <c r="AA290" s="10">
        <f t="shared" si="69"/>
        <v>0</v>
      </c>
      <c r="AB290" s="11"/>
    </row>
    <row r="291" spans="1:28" ht="15.75" hidden="1" x14ac:dyDescent="0.25">
      <c r="A291" s="39">
        <v>45779</v>
      </c>
      <c r="B291" s="33" t="s">
        <v>231</v>
      </c>
      <c r="C291" s="33"/>
      <c r="D291" s="33"/>
      <c r="E291" s="33" t="s">
        <v>344</v>
      </c>
      <c r="F291" s="33">
        <v>28.8</v>
      </c>
      <c r="G291" s="33" t="s">
        <v>51</v>
      </c>
      <c r="H291" s="33"/>
      <c r="I291" s="20">
        <f t="shared" si="51"/>
        <v>0</v>
      </c>
      <c r="J291" s="34" t="s">
        <v>26</v>
      </c>
      <c r="K291" s="20"/>
      <c r="L291" s="9">
        <f t="shared" si="64"/>
        <v>0</v>
      </c>
      <c r="M291" s="9"/>
      <c r="N291" s="9"/>
      <c r="O291" s="9">
        <f t="shared" si="65"/>
        <v>0</v>
      </c>
      <c r="P291" s="9"/>
      <c r="Q291" s="9"/>
      <c r="R291" s="9">
        <f t="shared" si="66"/>
        <v>0</v>
      </c>
      <c r="S291" s="9"/>
      <c r="T291" s="9"/>
      <c r="U291" s="9">
        <f t="shared" si="67"/>
        <v>0</v>
      </c>
      <c r="V291" s="9"/>
      <c r="W291" s="9"/>
      <c r="X291" s="9">
        <f t="shared" si="68"/>
        <v>0</v>
      </c>
      <c r="Y291" s="9"/>
      <c r="Z291" s="9"/>
      <c r="AA291" s="10">
        <f t="shared" si="69"/>
        <v>0</v>
      </c>
      <c r="AB291" s="11"/>
    </row>
    <row r="292" spans="1:28" ht="15.75" hidden="1" x14ac:dyDescent="0.25">
      <c r="A292" s="39">
        <v>45779</v>
      </c>
      <c r="B292" s="33" t="s">
        <v>231</v>
      </c>
      <c r="C292" s="33"/>
      <c r="D292" s="33"/>
      <c r="E292" s="33" t="s">
        <v>423</v>
      </c>
      <c r="F292" s="33">
        <v>32.700000000000003</v>
      </c>
      <c r="G292" s="33" t="s">
        <v>51</v>
      </c>
      <c r="H292" s="33"/>
      <c r="I292" s="20">
        <f t="shared" si="51"/>
        <v>0</v>
      </c>
      <c r="J292" s="34" t="s">
        <v>26</v>
      </c>
      <c r="K292" s="20"/>
      <c r="L292" s="9">
        <f t="shared" si="64"/>
        <v>0</v>
      </c>
      <c r="M292" s="9"/>
      <c r="N292" s="9"/>
      <c r="O292" s="9">
        <f t="shared" si="65"/>
        <v>0</v>
      </c>
      <c r="P292" s="9"/>
      <c r="Q292" s="9"/>
      <c r="R292" s="9">
        <f t="shared" si="66"/>
        <v>0</v>
      </c>
      <c r="S292" s="9"/>
      <c r="T292" s="9"/>
      <c r="U292" s="9">
        <f t="shared" si="67"/>
        <v>0</v>
      </c>
      <c r="V292" s="9"/>
      <c r="W292" s="9"/>
      <c r="X292" s="9">
        <f t="shared" si="68"/>
        <v>0</v>
      </c>
      <c r="Y292" s="9"/>
      <c r="Z292" s="9"/>
      <c r="AA292" s="10">
        <f t="shared" si="69"/>
        <v>0</v>
      </c>
      <c r="AB292" s="11"/>
    </row>
    <row r="293" spans="1:28" ht="15.75" hidden="1" x14ac:dyDescent="0.25">
      <c r="A293" s="39">
        <v>45779</v>
      </c>
      <c r="B293" s="33" t="s">
        <v>427</v>
      </c>
      <c r="C293" s="33"/>
      <c r="D293" s="33" t="s">
        <v>31</v>
      </c>
      <c r="E293" s="33" t="s">
        <v>148</v>
      </c>
      <c r="F293" s="33">
        <v>20</v>
      </c>
      <c r="G293" s="33" t="s">
        <v>51</v>
      </c>
      <c r="H293" s="33">
        <v>60000</v>
      </c>
      <c r="I293" s="20">
        <f t="shared" si="51"/>
        <v>1200000</v>
      </c>
      <c r="J293" s="37" t="s">
        <v>240</v>
      </c>
      <c r="K293" s="20"/>
      <c r="L293" s="9">
        <f t="shared" si="64"/>
        <v>0</v>
      </c>
      <c r="M293" s="9"/>
      <c r="N293" s="9"/>
      <c r="O293" s="9">
        <f t="shared" si="65"/>
        <v>1200000</v>
      </c>
      <c r="P293" s="9">
        <v>1200000</v>
      </c>
      <c r="Q293" s="9"/>
      <c r="R293" s="9">
        <f t="shared" si="66"/>
        <v>0</v>
      </c>
      <c r="S293" s="9"/>
      <c r="T293" s="9"/>
      <c r="U293" s="9">
        <f t="shared" si="67"/>
        <v>0</v>
      </c>
      <c r="V293" s="9"/>
      <c r="W293" s="9"/>
      <c r="X293" s="9">
        <f t="shared" si="68"/>
        <v>0</v>
      </c>
      <c r="Y293" s="9"/>
      <c r="Z293" s="9"/>
      <c r="AA293" s="10">
        <f t="shared" si="69"/>
        <v>0</v>
      </c>
      <c r="AB293" s="11">
        <v>45779</v>
      </c>
    </row>
    <row r="294" spans="1:28" ht="15.75" hidden="1" x14ac:dyDescent="0.25">
      <c r="A294" s="39">
        <v>45779</v>
      </c>
      <c r="B294" s="33" t="s">
        <v>222</v>
      </c>
      <c r="C294" s="33"/>
      <c r="D294" s="33" t="s">
        <v>31</v>
      </c>
      <c r="E294" s="33" t="s">
        <v>98</v>
      </c>
      <c r="F294" s="33">
        <v>23.5</v>
      </c>
      <c r="G294" s="33" t="s">
        <v>51</v>
      </c>
      <c r="H294" s="33">
        <v>46000</v>
      </c>
      <c r="I294" s="20">
        <f t="shared" si="51"/>
        <v>1081000</v>
      </c>
      <c r="J294" s="37" t="s">
        <v>241</v>
      </c>
      <c r="K294" s="20"/>
      <c r="L294" s="9">
        <f t="shared" si="64"/>
        <v>0</v>
      </c>
      <c r="M294" s="9"/>
      <c r="N294" s="9"/>
      <c r="O294" s="9">
        <f t="shared" si="65"/>
        <v>0</v>
      </c>
      <c r="P294" s="9"/>
      <c r="Q294" s="9"/>
      <c r="R294" s="9">
        <f t="shared" si="66"/>
        <v>1081000</v>
      </c>
      <c r="S294" s="9">
        <v>1081000</v>
      </c>
      <c r="T294" s="9"/>
      <c r="U294" s="9">
        <f t="shared" si="67"/>
        <v>0</v>
      </c>
      <c r="V294" s="9"/>
      <c r="W294" s="9"/>
      <c r="X294" s="9">
        <f t="shared" si="68"/>
        <v>0</v>
      </c>
      <c r="Y294" s="9"/>
      <c r="Z294" s="9"/>
      <c r="AA294" s="10">
        <f t="shared" si="69"/>
        <v>0</v>
      </c>
      <c r="AB294" s="11">
        <v>45779</v>
      </c>
    </row>
    <row r="295" spans="1:28" ht="15.75" hidden="1" x14ac:dyDescent="0.25">
      <c r="A295" s="39">
        <v>45779</v>
      </c>
      <c r="B295" s="33" t="s">
        <v>332</v>
      </c>
      <c r="C295" s="33"/>
      <c r="D295" s="33" t="s">
        <v>31</v>
      </c>
      <c r="E295" s="33" t="s">
        <v>373</v>
      </c>
      <c r="F295" s="33">
        <v>1</v>
      </c>
      <c r="G295" s="33" t="s">
        <v>51</v>
      </c>
      <c r="H295" s="33">
        <v>135000</v>
      </c>
      <c r="I295" s="20">
        <f t="shared" si="51"/>
        <v>135000</v>
      </c>
      <c r="J295" s="37" t="s">
        <v>241</v>
      </c>
      <c r="K295" s="20"/>
      <c r="L295" s="9">
        <f t="shared" si="64"/>
        <v>0</v>
      </c>
      <c r="M295" s="9"/>
      <c r="N295" s="9"/>
      <c r="O295" s="9">
        <f t="shared" si="65"/>
        <v>0</v>
      </c>
      <c r="P295" s="9"/>
      <c r="Q295" s="9"/>
      <c r="R295" s="9">
        <f t="shared" si="66"/>
        <v>0</v>
      </c>
      <c r="S295" s="9"/>
      <c r="T295" s="9"/>
      <c r="U295" s="9">
        <f t="shared" si="67"/>
        <v>135000</v>
      </c>
      <c r="V295" s="9">
        <v>135000</v>
      </c>
      <c r="W295" s="9"/>
      <c r="X295" s="9">
        <f t="shared" si="68"/>
        <v>0</v>
      </c>
      <c r="Y295" s="9"/>
      <c r="Z295" s="9"/>
      <c r="AA295" s="10">
        <f t="shared" si="69"/>
        <v>0</v>
      </c>
      <c r="AB295" s="11">
        <v>45779</v>
      </c>
    </row>
    <row r="296" spans="1:28" ht="15.75" hidden="1" x14ac:dyDescent="0.25">
      <c r="A296" s="39">
        <v>45779</v>
      </c>
      <c r="B296" s="33" t="s">
        <v>332</v>
      </c>
      <c r="C296" s="33"/>
      <c r="D296" s="33" t="s">
        <v>31</v>
      </c>
      <c r="E296" s="33" t="s">
        <v>357</v>
      </c>
      <c r="F296" s="33">
        <v>3</v>
      </c>
      <c r="G296" s="33" t="s">
        <v>51</v>
      </c>
      <c r="H296" s="33">
        <v>150000</v>
      </c>
      <c r="I296" s="20">
        <f t="shared" si="51"/>
        <v>450000</v>
      </c>
      <c r="J296" s="37" t="s">
        <v>241</v>
      </c>
      <c r="K296" s="20"/>
      <c r="L296" s="9">
        <f t="shared" si="64"/>
        <v>0</v>
      </c>
      <c r="M296" s="9"/>
      <c r="N296" s="9"/>
      <c r="O296" s="9">
        <f t="shared" si="65"/>
        <v>0</v>
      </c>
      <c r="P296" s="9"/>
      <c r="Q296" s="9"/>
      <c r="R296" s="9">
        <f t="shared" si="66"/>
        <v>0</v>
      </c>
      <c r="S296" s="9"/>
      <c r="T296" s="9"/>
      <c r="U296" s="9">
        <f t="shared" si="67"/>
        <v>450000</v>
      </c>
      <c r="V296" s="9">
        <v>450000</v>
      </c>
      <c r="W296" s="9"/>
      <c r="X296" s="9">
        <f t="shared" si="68"/>
        <v>0</v>
      </c>
      <c r="Y296" s="9"/>
      <c r="Z296" s="9"/>
      <c r="AA296" s="10">
        <f t="shared" si="69"/>
        <v>0</v>
      </c>
      <c r="AB296" s="11">
        <v>45779</v>
      </c>
    </row>
    <row r="297" spans="1:28" ht="15.75" hidden="1" x14ac:dyDescent="0.25">
      <c r="A297" s="39">
        <v>45779</v>
      </c>
      <c r="B297" s="33" t="s">
        <v>231</v>
      </c>
      <c r="C297" s="33"/>
      <c r="D297" s="33"/>
      <c r="E297" s="33" t="s">
        <v>423</v>
      </c>
      <c r="F297" s="33">
        <v>33.9</v>
      </c>
      <c r="G297" s="33" t="s">
        <v>51</v>
      </c>
      <c r="H297" s="33"/>
      <c r="I297" s="20">
        <f t="shared" si="51"/>
        <v>0</v>
      </c>
      <c r="J297" s="34" t="s">
        <v>26</v>
      </c>
      <c r="K297" s="20"/>
      <c r="L297" s="9">
        <f t="shared" si="64"/>
        <v>0</v>
      </c>
      <c r="M297" s="9"/>
      <c r="N297" s="9"/>
      <c r="O297" s="9">
        <f t="shared" si="65"/>
        <v>0</v>
      </c>
      <c r="P297" s="9"/>
      <c r="Q297" s="9"/>
      <c r="R297" s="9">
        <f t="shared" si="66"/>
        <v>0</v>
      </c>
      <c r="S297" s="9"/>
      <c r="T297" s="9"/>
      <c r="U297" s="9">
        <f t="shared" si="67"/>
        <v>0</v>
      </c>
      <c r="V297" s="9"/>
      <c r="W297" s="9"/>
      <c r="X297" s="9">
        <f t="shared" si="68"/>
        <v>0</v>
      </c>
      <c r="Y297" s="9"/>
      <c r="Z297" s="9"/>
      <c r="AA297" s="10">
        <f t="shared" si="69"/>
        <v>0</v>
      </c>
      <c r="AB297" s="11"/>
    </row>
    <row r="298" spans="1:28" ht="15.75" hidden="1" x14ac:dyDescent="0.25">
      <c r="A298" s="39">
        <v>45779</v>
      </c>
      <c r="B298" s="33" t="s">
        <v>383</v>
      </c>
      <c r="C298" s="33"/>
      <c r="D298" s="33" t="s">
        <v>223</v>
      </c>
      <c r="E298" s="33" t="s">
        <v>136</v>
      </c>
      <c r="F298" s="33">
        <v>23.9</v>
      </c>
      <c r="G298" s="33" t="s">
        <v>51</v>
      </c>
      <c r="H298" s="33">
        <v>43000</v>
      </c>
      <c r="I298" s="20">
        <f t="shared" si="51"/>
        <v>1027699.9999999999</v>
      </c>
      <c r="J298" s="37" t="s">
        <v>240</v>
      </c>
      <c r="K298" s="20"/>
      <c r="L298" s="9">
        <f t="shared" si="64"/>
        <v>0</v>
      </c>
      <c r="M298" s="9"/>
      <c r="N298" s="9"/>
      <c r="O298" s="9">
        <f t="shared" si="65"/>
        <v>1027700</v>
      </c>
      <c r="P298" s="9">
        <v>1027700</v>
      </c>
      <c r="Q298" s="9"/>
      <c r="R298" s="9">
        <f t="shared" si="66"/>
        <v>0</v>
      </c>
      <c r="S298" s="9"/>
      <c r="T298" s="9"/>
      <c r="U298" s="9">
        <f t="shared" si="67"/>
        <v>0</v>
      </c>
      <c r="V298" s="9"/>
      <c r="W298" s="9"/>
      <c r="X298" s="9">
        <f t="shared" si="68"/>
        <v>0</v>
      </c>
      <c r="Y298" s="9"/>
      <c r="Z298" s="9"/>
      <c r="AA298" s="10">
        <f t="shared" si="69"/>
        <v>-1.1641532182693481E-10</v>
      </c>
      <c r="AB298" s="11">
        <v>45779</v>
      </c>
    </row>
    <row r="299" spans="1:28" ht="15.75" hidden="1" x14ac:dyDescent="0.25">
      <c r="A299" s="39">
        <v>45779</v>
      </c>
      <c r="B299" s="33" t="s">
        <v>383</v>
      </c>
      <c r="C299" s="33"/>
      <c r="D299" s="33" t="s">
        <v>223</v>
      </c>
      <c r="E299" s="33" t="s">
        <v>97</v>
      </c>
      <c r="F299" s="33">
        <v>41.5</v>
      </c>
      <c r="G299" s="33" t="s">
        <v>51</v>
      </c>
      <c r="H299" s="33">
        <v>43000</v>
      </c>
      <c r="I299" s="20">
        <f t="shared" si="51"/>
        <v>1784500</v>
      </c>
      <c r="J299" s="37" t="s">
        <v>240</v>
      </c>
      <c r="K299" s="20"/>
      <c r="L299" s="9">
        <f t="shared" si="64"/>
        <v>0</v>
      </c>
      <c r="M299" s="9"/>
      <c r="N299" s="9"/>
      <c r="O299" s="9">
        <f t="shared" si="65"/>
        <v>1784500</v>
      </c>
      <c r="P299" s="9">
        <v>1784500</v>
      </c>
      <c r="Q299" s="9"/>
      <c r="R299" s="9">
        <f t="shared" si="66"/>
        <v>0</v>
      </c>
      <c r="S299" s="9"/>
      <c r="T299" s="9"/>
      <c r="U299" s="9">
        <f t="shared" si="67"/>
        <v>0</v>
      </c>
      <c r="V299" s="9"/>
      <c r="W299" s="9"/>
      <c r="X299" s="9">
        <f t="shared" si="68"/>
        <v>0</v>
      </c>
      <c r="Y299" s="9"/>
      <c r="Z299" s="9"/>
      <c r="AA299" s="10">
        <f t="shared" si="69"/>
        <v>0</v>
      </c>
      <c r="AB299" s="11">
        <v>45779</v>
      </c>
    </row>
    <row r="300" spans="1:28" ht="15.75" hidden="1" x14ac:dyDescent="0.25">
      <c r="A300" s="39">
        <v>45779</v>
      </c>
      <c r="B300" s="33" t="s">
        <v>383</v>
      </c>
      <c r="C300" s="33"/>
      <c r="D300" s="33" t="s">
        <v>223</v>
      </c>
      <c r="E300" s="33" t="s">
        <v>467</v>
      </c>
      <c r="F300" s="33">
        <v>16.399999999999999</v>
      </c>
      <c r="G300" s="33" t="s">
        <v>51</v>
      </c>
      <c r="H300" s="33">
        <v>43000</v>
      </c>
      <c r="I300" s="20">
        <f t="shared" si="51"/>
        <v>705199.99999999988</v>
      </c>
      <c r="J300" s="37" t="s">
        <v>240</v>
      </c>
      <c r="K300" s="20"/>
      <c r="L300" s="9">
        <f t="shared" si="64"/>
        <v>0</v>
      </c>
      <c r="M300" s="9"/>
      <c r="N300" s="9"/>
      <c r="O300" s="9">
        <f t="shared" si="65"/>
        <v>705200</v>
      </c>
      <c r="P300" s="9">
        <v>705200</v>
      </c>
      <c r="Q300" s="9"/>
      <c r="R300" s="9">
        <f t="shared" si="66"/>
        <v>0</v>
      </c>
      <c r="S300" s="9"/>
      <c r="T300" s="9"/>
      <c r="U300" s="9">
        <f t="shared" si="67"/>
        <v>0</v>
      </c>
      <c r="V300" s="9"/>
      <c r="W300" s="9"/>
      <c r="X300" s="9">
        <f t="shared" si="68"/>
        <v>0</v>
      </c>
      <c r="Y300" s="9"/>
      <c r="Z300" s="9"/>
      <c r="AA300" s="10">
        <f t="shared" si="69"/>
        <v>-1.1641532182693481E-10</v>
      </c>
      <c r="AB300" s="11">
        <v>45779</v>
      </c>
    </row>
    <row r="301" spans="1:28" ht="15.75" hidden="1" x14ac:dyDescent="0.25">
      <c r="A301" s="39">
        <v>45779</v>
      </c>
      <c r="B301" s="33" t="s">
        <v>383</v>
      </c>
      <c r="C301" s="33"/>
      <c r="D301" s="33" t="s">
        <v>223</v>
      </c>
      <c r="E301" s="33" t="s">
        <v>102</v>
      </c>
      <c r="F301" s="33">
        <v>2</v>
      </c>
      <c r="G301" s="33" t="s">
        <v>74</v>
      </c>
      <c r="H301" s="33">
        <v>65000</v>
      </c>
      <c r="I301" s="20">
        <f t="shared" si="51"/>
        <v>130000</v>
      </c>
      <c r="J301" s="37" t="s">
        <v>240</v>
      </c>
      <c r="K301" s="20"/>
      <c r="L301" s="9">
        <f t="shared" si="64"/>
        <v>0</v>
      </c>
      <c r="M301" s="9"/>
      <c r="N301" s="9"/>
      <c r="O301" s="9">
        <f t="shared" si="65"/>
        <v>130000</v>
      </c>
      <c r="P301" s="9">
        <v>130000</v>
      </c>
      <c r="Q301" s="9"/>
      <c r="R301" s="9">
        <f t="shared" si="66"/>
        <v>0</v>
      </c>
      <c r="S301" s="9"/>
      <c r="T301" s="9"/>
      <c r="U301" s="9">
        <f t="shared" si="67"/>
        <v>0</v>
      </c>
      <c r="V301" s="9"/>
      <c r="W301" s="9"/>
      <c r="X301" s="9">
        <f t="shared" si="68"/>
        <v>0</v>
      </c>
      <c r="Y301" s="9"/>
      <c r="Z301" s="9"/>
      <c r="AA301" s="10">
        <f t="shared" si="69"/>
        <v>0</v>
      </c>
      <c r="AB301" s="11">
        <v>45779</v>
      </c>
    </row>
    <row r="302" spans="1:28" ht="15.75" hidden="1" x14ac:dyDescent="0.25">
      <c r="A302" s="39">
        <v>45779</v>
      </c>
      <c r="B302" s="33" t="s">
        <v>383</v>
      </c>
      <c r="C302" s="33"/>
      <c r="D302" s="33" t="s">
        <v>223</v>
      </c>
      <c r="E302" s="33" t="s">
        <v>234</v>
      </c>
      <c r="F302" s="33">
        <v>2.5</v>
      </c>
      <c r="G302" s="33" t="s">
        <v>51</v>
      </c>
      <c r="H302" s="33">
        <v>90000</v>
      </c>
      <c r="I302" s="20">
        <f t="shared" si="51"/>
        <v>225000</v>
      </c>
      <c r="J302" s="37" t="s">
        <v>240</v>
      </c>
      <c r="K302" s="20"/>
      <c r="L302" s="9">
        <f t="shared" si="64"/>
        <v>0</v>
      </c>
      <c r="M302" s="9"/>
      <c r="N302" s="9"/>
      <c r="O302" s="9">
        <f t="shared" si="65"/>
        <v>225000</v>
      </c>
      <c r="P302" s="9">
        <v>225000</v>
      </c>
      <c r="Q302" s="9"/>
      <c r="R302" s="9">
        <f t="shared" si="66"/>
        <v>0</v>
      </c>
      <c r="S302" s="9"/>
      <c r="T302" s="9"/>
      <c r="U302" s="9">
        <f t="shared" si="67"/>
        <v>0</v>
      </c>
      <c r="V302" s="9"/>
      <c r="W302" s="9"/>
      <c r="X302" s="9">
        <f t="shared" si="68"/>
        <v>0</v>
      </c>
      <c r="Y302" s="9"/>
      <c r="Z302" s="9"/>
      <c r="AA302" s="10">
        <f t="shared" si="69"/>
        <v>0</v>
      </c>
      <c r="AB302" s="11">
        <v>45779</v>
      </c>
    </row>
    <row r="303" spans="1:28" ht="15.75" hidden="1" x14ac:dyDescent="0.25">
      <c r="A303" s="39">
        <v>45779</v>
      </c>
      <c r="B303" s="33" t="s">
        <v>383</v>
      </c>
      <c r="C303" s="33"/>
      <c r="D303" s="33" t="s">
        <v>223</v>
      </c>
      <c r="E303" s="33" t="s">
        <v>235</v>
      </c>
      <c r="F303" s="33">
        <v>2.5</v>
      </c>
      <c r="G303" s="33" t="s">
        <v>51</v>
      </c>
      <c r="H303" s="33">
        <v>90000</v>
      </c>
      <c r="I303" s="20">
        <f t="shared" si="51"/>
        <v>225000</v>
      </c>
      <c r="J303" s="37" t="s">
        <v>240</v>
      </c>
      <c r="K303" s="20"/>
      <c r="L303" s="9">
        <f t="shared" si="64"/>
        <v>0</v>
      </c>
      <c r="M303" s="9"/>
      <c r="N303" s="9"/>
      <c r="O303" s="9">
        <f t="shared" si="65"/>
        <v>225000</v>
      </c>
      <c r="P303" s="9">
        <v>225000</v>
      </c>
      <c r="Q303" s="9"/>
      <c r="R303" s="9">
        <f t="shared" si="66"/>
        <v>0</v>
      </c>
      <c r="S303" s="9"/>
      <c r="T303" s="9"/>
      <c r="U303" s="9">
        <f t="shared" si="67"/>
        <v>0</v>
      </c>
      <c r="V303" s="9"/>
      <c r="W303" s="9"/>
      <c r="X303" s="9">
        <f t="shared" si="68"/>
        <v>0</v>
      </c>
      <c r="Y303" s="9"/>
      <c r="Z303" s="9"/>
      <c r="AA303" s="10">
        <f t="shared" si="69"/>
        <v>0</v>
      </c>
      <c r="AB303" s="11">
        <v>45779</v>
      </c>
    </row>
    <row r="304" spans="1:28" ht="15.75" hidden="1" x14ac:dyDescent="0.25">
      <c r="A304" s="39">
        <v>45779</v>
      </c>
      <c r="B304" s="33" t="s">
        <v>383</v>
      </c>
      <c r="C304" s="33"/>
      <c r="D304" s="33" t="s">
        <v>223</v>
      </c>
      <c r="E304" s="33" t="s">
        <v>237</v>
      </c>
      <c r="F304" s="33">
        <v>2.5</v>
      </c>
      <c r="G304" s="33" t="s">
        <v>51</v>
      </c>
      <c r="H304" s="33">
        <v>90000</v>
      </c>
      <c r="I304" s="20">
        <f t="shared" si="51"/>
        <v>225000</v>
      </c>
      <c r="J304" s="37" t="s">
        <v>240</v>
      </c>
      <c r="K304" s="20"/>
      <c r="L304" s="9">
        <f t="shared" si="64"/>
        <v>0</v>
      </c>
      <c r="M304" s="9"/>
      <c r="N304" s="9"/>
      <c r="O304" s="9">
        <f t="shared" si="65"/>
        <v>225000</v>
      </c>
      <c r="P304" s="9">
        <v>225000</v>
      </c>
      <c r="Q304" s="9"/>
      <c r="R304" s="9">
        <f t="shared" si="66"/>
        <v>0</v>
      </c>
      <c r="S304" s="9"/>
      <c r="T304" s="9"/>
      <c r="U304" s="9">
        <f t="shared" si="67"/>
        <v>0</v>
      </c>
      <c r="V304" s="9"/>
      <c r="W304" s="9"/>
      <c r="X304" s="9">
        <f t="shared" si="68"/>
        <v>0</v>
      </c>
      <c r="Y304" s="9"/>
      <c r="Z304" s="9"/>
      <c r="AA304" s="10">
        <f t="shared" si="69"/>
        <v>0</v>
      </c>
      <c r="AB304" s="11">
        <v>45779</v>
      </c>
    </row>
    <row r="305" spans="1:28" ht="15.75" hidden="1" x14ac:dyDescent="0.25">
      <c r="A305" s="32">
        <v>45779</v>
      </c>
      <c r="B305" s="33" t="s">
        <v>383</v>
      </c>
      <c r="C305" s="33"/>
      <c r="D305" s="33" t="s">
        <v>223</v>
      </c>
      <c r="E305" s="33" t="s">
        <v>166</v>
      </c>
      <c r="F305" s="33">
        <v>1</v>
      </c>
      <c r="G305" s="33" t="s">
        <v>23</v>
      </c>
      <c r="H305" s="33">
        <v>400000</v>
      </c>
      <c r="I305" s="20">
        <f t="shared" si="51"/>
        <v>400000</v>
      </c>
      <c r="J305" s="37" t="s">
        <v>240</v>
      </c>
      <c r="K305" s="20"/>
      <c r="L305" s="9">
        <f t="shared" si="64"/>
        <v>0</v>
      </c>
      <c r="M305" s="9"/>
      <c r="N305" s="9"/>
      <c r="O305" s="9">
        <f t="shared" si="65"/>
        <v>400000</v>
      </c>
      <c r="P305" s="9">
        <v>400000</v>
      </c>
      <c r="Q305" s="9"/>
      <c r="R305" s="9">
        <f t="shared" si="66"/>
        <v>0</v>
      </c>
      <c r="S305" s="9"/>
      <c r="T305" s="9"/>
      <c r="U305" s="9">
        <f t="shared" si="67"/>
        <v>0</v>
      </c>
      <c r="V305" s="9"/>
      <c r="W305" s="9"/>
      <c r="X305" s="9">
        <f t="shared" si="68"/>
        <v>0</v>
      </c>
      <c r="Y305" s="9"/>
      <c r="Z305" s="9"/>
      <c r="AA305" s="10">
        <f t="shared" si="69"/>
        <v>0</v>
      </c>
      <c r="AB305" s="11">
        <v>45779</v>
      </c>
    </row>
    <row r="306" spans="1:28" ht="15.75" hidden="1" x14ac:dyDescent="0.25">
      <c r="A306" s="39">
        <v>45779</v>
      </c>
      <c r="B306" s="33" t="s">
        <v>940</v>
      </c>
      <c r="C306" s="33"/>
      <c r="D306" s="33" t="s">
        <v>31</v>
      </c>
      <c r="E306" s="33" t="s">
        <v>187</v>
      </c>
      <c r="F306" s="33">
        <v>1</v>
      </c>
      <c r="G306" s="33" t="s">
        <v>23</v>
      </c>
      <c r="H306" s="33">
        <v>400000</v>
      </c>
      <c r="I306" s="20">
        <f t="shared" si="51"/>
        <v>400000</v>
      </c>
      <c r="J306" s="37" t="s">
        <v>241</v>
      </c>
      <c r="K306" s="20"/>
      <c r="L306" s="9">
        <f t="shared" si="64"/>
        <v>0</v>
      </c>
      <c r="M306" s="9"/>
      <c r="N306" s="9"/>
      <c r="O306" s="9">
        <f t="shared" si="65"/>
        <v>0</v>
      </c>
      <c r="P306" s="9"/>
      <c r="Q306" s="9"/>
      <c r="R306" s="9">
        <f t="shared" si="66"/>
        <v>0</v>
      </c>
      <c r="S306" s="9"/>
      <c r="T306" s="9"/>
      <c r="U306" s="9">
        <f t="shared" si="67"/>
        <v>400000</v>
      </c>
      <c r="V306" s="9">
        <v>400000</v>
      </c>
      <c r="W306" s="9"/>
      <c r="X306" s="9">
        <f t="shared" si="68"/>
        <v>0</v>
      </c>
      <c r="Y306" s="9"/>
      <c r="Z306" s="9"/>
      <c r="AA306" s="10">
        <f t="shared" si="69"/>
        <v>0</v>
      </c>
      <c r="AB306" s="11">
        <v>45779</v>
      </c>
    </row>
    <row r="307" spans="1:28" ht="15.75" hidden="1" x14ac:dyDescent="0.25">
      <c r="A307" s="32">
        <v>45779</v>
      </c>
      <c r="B307" s="33" t="s">
        <v>302</v>
      </c>
      <c r="C307" s="33"/>
      <c r="D307" s="33" t="s">
        <v>41</v>
      </c>
      <c r="E307" s="33" t="s">
        <v>303</v>
      </c>
      <c r="F307" s="33">
        <v>100</v>
      </c>
      <c r="G307" s="33" t="s">
        <v>74</v>
      </c>
      <c r="H307" s="33">
        <v>45000</v>
      </c>
      <c r="I307" s="20">
        <f t="shared" si="51"/>
        <v>4500000</v>
      </c>
      <c r="J307" s="37" t="s">
        <v>241</v>
      </c>
      <c r="K307" s="20"/>
      <c r="L307" s="9">
        <f t="shared" si="64"/>
        <v>4500000</v>
      </c>
      <c r="M307" s="9">
        <v>4500000</v>
      </c>
      <c r="N307" s="9"/>
      <c r="O307" s="9">
        <f t="shared" si="65"/>
        <v>0</v>
      </c>
      <c r="P307" s="9"/>
      <c r="Q307" s="9"/>
      <c r="R307" s="9">
        <f t="shared" si="66"/>
        <v>0</v>
      </c>
      <c r="S307" s="9"/>
      <c r="T307" s="9"/>
      <c r="U307" s="9">
        <f t="shared" si="67"/>
        <v>0</v>
      </c>
      <c r="V307" s="9"/>
      <c r="W307" s="9"/>
      <c r="X307" s="9">
        <f t="shared" si="68"/>
        <v>0</v>
      </c>
      <c r="Y307" s="9"/>
      <c r="Z307" s="9"/>
      <c r="AA307" s="10">
        <f t="shared" si="69"/>
        <v>0</v>
      </c>
      <c r="AB307" s="11">
        <v>45787</v>
      </c>
    </row>
    <row r="308" spans="1:28" ht="15.75" hidden="1" x14ac:dyDescent="0.25">
      <c r="A308" s="39">
        <v>45780</v>
      </c>
      <c r="B308" s="35" t="s">
        <v>663</v>
      </c>
      <c r="C308" s="35"/>
      <c r="D308" s="35" t="s">
        <v>41</v>
      </c>
      <c r="E308" s="35" t="s">
        <v>86</v>
      </c>
      <c r="F308" s="35">
        <v>25</v>
      </c>
      <c r="G308" s="35" t="s">
        <v>51</v>
      </c>
      <c r="H308" s="35">
        <v>100000</v>
      </c>
      <c r="I308" s="20">
        <f t="shared" ref="I308:I340" si="70">F308*H308</f>
        <v>2500000</v>
      </c>
      <c r="J308" s="41" t="s">
        <v>241</v>
      </c>
      <c r="K308" s="20"/>
      <c r="L308" s="9">
        <f>M308+N308</f>
        <v>0</v>
      </c>
      <c r="M308" s="9"/>
      <c r="N308" s="9"/>
      <c r="O308" s="9">
        <f>P308+Q308</f>
        <v>0</v>
      </c>
      <c r="P308" s="9"/>
      <c r="Q308" s="9"/>
      <c r="R308" s="9">
        <f>S308+T308</f>
        <v>0</v>
      </c>
      <c r="S308" s="9"/>
      <c r="T308" s="9"/>
      <c r="U308" s="9">
        <f>V308+W308</f>
        <v>2500000</v>
      </c>
      <c r="V308" s="9">
        <v>2500000</v>
      </c>
      <c r="W308" s="9"/>
      <c r="X308" s="9">
        <f>Y308+Z308</f>
        <v>0</v>
      </c>
      <c r="Y308" s="9"/>
      <c r="Z308" s="9"/>
      <c r="AA308" s="10">
        <f>C308+I308-L308-O308-U308-X308-R308</f>
        <v>0</v>
      </c>
      <c r="AB308" s="11">
        <v>45780</v>
      </c>
    </row>
    <row r="309" spans="1:28" ht="15.75" hidden="1" x14ac:dyDescent="0.25">
      <c r="A309" s="39">
        <v>45780</v>
      </c>
      <c r="B309" s="33" t="s">
        <v>217</v>
      </c>
      <c r="C309" s="33"/>
      <c r="D309" s="33" t="s">
        <v>41</v>
      </c>
      <c r="E309" s="33" t="s">
        <v>110</v>
      </c>
      <c r="F309" s="33">
        <v>1000</v>
      </c>
      <c r="G309" s="33" t="s">
        <v>29</v>
      </c>
      <c r="H309" s="33">
        <v>2000</v>
      </c>
      <c r="I309" s="20">
        <f t="shared" si="70"/>
        <v>2000000</v>
      </c>
      <c r="J309" s="30" t="s">
        <v>43</v>
      </c>
      <c r="K309" s="20"/>
      <c r="L309" s="9">
        <f t="shared" ref="L309:L324" si="71">M309+N309</f>
        <v>12000</v>
      </c>
      <c r="M309" s="9">
        <v>12000</v>
      </c>
      <c r="N309" s="9"/>
      <c r="O309" s="9">
        <f t="shared" ref="O309:O324" si="72">P309+Q309</f>
        <v>0</v>
      </c>
      <c r="P309" s="9"/>
      <c r="Q309" s="9"/>
      <c r="R309" s="9">
        <f t="shared" ref="R309:R324" si="73">S309+T309</f>
        <v>0</v>
      </c>
      <c r="S309" s="9"/>
      <c r="T309" s="9"/>
      <c r="U309" s="9">
        <f t="shared" ref="U309:U324" si="74">V309+W309</f>
        <v>0</v>
      </c>
      <c r="V309" s="9"/>
      <c r="W309" s="9"/>
      <c r="X309" s="9">
        <f t="shared" ref="X309:X324" si="75">Y309+Z309</f>
        <v>0</v>
      </c>
      <c r="Y309" s="9"/>
      <c r="Z309" s="9"/>
      <c r="AA309" s="10">
        <f t="shared" ref="AA309:AA324" si="76">C309+I309-L309-O309-U309-X309-R309</f>
        <v>1988000</v>
      </c>
      <c r="AB309" s="11">
        <v>45806</v>
      </c>
    </row>
    <row r="310" spans="1:28" ht="15.75" hidden="1" x14ac:dyDescent="0.25">
      <c r="A310" s="39">
        <v>45780</v>
      </c>
      <c r="B310" s="33" t="s">
        <v>217</v>
      </c>
      <c r="C310" s="33"/>
      <c r="D310" s="33" t="s">
        <v>41</v>
      </c>
      <c r="E310" s="33" t="s">
        <v>155</v>
      </c>
      <c r="F310" s="33">
        <v>500</v>
      </c>
      <c r="G310" s="33" t="s">
        <v>29</v>
      </c>
      <c r="H310" s="33">
        <v>4000</v>
      </c>
      <c r="I310" s="20">
        <f t="shared" si="70"/>
        <v>2000000</v>
      </c>
      <c r="J310" s="34" t="s">
        <v>26</v>
      </c>
      <c r="K310" s="20"/>
      <c r="L310" s="9">
        <f t="shared" si="71"/>
        <v>0</v>
      </c>
      <c r="M310" s="9"/>
      <c r="N310" s="9"/>
      <c r="O310" s="9">
        <f t="shared" si="72"/>
        <v>0</v>
      </c>
      <c r="P310" s="9"/>
      <c r="Q310" s="9"/>
      <c r="R310" s="9">
        <f t="shared" si="73"/>
        <v>0</v>
      </c>
      <c r="S310" s="9"/>
      <c r="T310" s="9"/>
      <c r="U310" s="9">
        <f t="shared" si="74"/>
        <v>0</v>
      </c>
      <c r="V310" s="9"/>
      <c r="W310" s="9"/>
      <c r="X310" s="9">
        <f t="shared" si="75"/>
        <v>0</v>
      </c>
      <c r="Y310" s="9"/>
      <c r="Z310" s="9"/>
      <c r="AA310" s="10">
        <f t="shared" si="76"/>
        <v>2000000</v>
      </c>
      <c r="AB310" s="11"/>
    </row>
    <row r="311" spans="1:28" ht="15.75" hidden="1" x14ac:dyDescent="0.25">
      <c r="A311" s="39">
        <v>45780</v>
      </c>
      <c r="B311" s="33" t="s">
        <v>261</v>
      </c>
      <c r="C311" s="33"/>
      <c r="D311" s="33" t="s">
        <v>31</v>
      </c>
      <c r="E311" s="33" t="s">
        <v>228</v>
      </c>
      <c r="F311" s="33">
        <v>1</v>
      </c>
      <c r="G311" s="33" t="s">
        <v>138</v>
      </c>
      <c r="H311" s="33">
        <v>1200000</v>
      </c>
      <c r="I311" s="20">
        <f t="shared" si="70"/>
        <v>1200000</v>
      </c>
      <c r="J311" s="34" t="s">
        <v>26</v>
      </c>
      <c r="K311" s="20"/>
      <c r="L311" s="9">
        <f t="shared" si="71"/>
        <v>0</v>
      </c>
      <c r="M311" s="9"/>
      <c r="N311" s="9"/>
      <c r="O311" s="9">
        <f t="shared" si="72"/>
        <v>0</v>
      </c>
      <c r="P311" s="9"/>
      <c r="Q311" s="9"/>
      <c r="R311" s="9">
        <f t="shared" si="73"/>
        <v>0</v>
      </c>
      <c r="S311" s="9"/>
      <c r="T311" s="9"/>
      <c r="U311" s="9">
        <f t="shared" si="74"/>
        <v>0</v>
      </c>
      <c r="V311" s="9"/>
      <c r="W311" s="9"/>
      <c r="X311" s="9">
        <f t="shared" si="75"/>
        <v>0</v>
      </c>
      <c r="Y311" s="9"/>
      <c r="Z311" s="9"/>
      <c r="AA311" s="10">
        <f t="shared" si="76"/>
        <v>1200000</v>
      </c>
      <c r="AB311" s="11"/>
    </row>
    <row r="312" spans="1:28" ht="15.75" hidden="1" x14ac:dyDescent="0.25">
      <c r="A312" s="39">
        <v>45780</v>
      </c>
      <c r="B312" s="33" t="s">
        <v>944</v>
      </c>
      <c r="C312" s="33"/>
      <c r="D312" s="33" t="s">
        <v>41</v>
      </c>
      <c r="E312" s="33" t="s">
        <v>99</v>
      </c>
      <c r="F312" s="33">
        <v>3</v>
      </c>
      <c r="G312" s="33" t="s">
        <v>25</v>
      </c>
      <c r="H312" s="33">
        <v>480000</v>
      </c>
      <c r="I312" s="20">
        <f t="shared" si="70"/>
        <v>1440000</v>
      </c>
      <c r="J312" s="37" t="s">
        <v>240</v>
      </c>
      <c r="K312" s="20"/>
      <c r="L312" s="9">
        <f t="shared" si="71"/>
        <v>0</v>
      </c>
      <c r="M312" s="9"/>
      <c r="N312" s="9"/>
      <c r="O312" s="9">
        <f t="shared" si="72"/>
        <v>1440000</v>
      </c>
      <c r="P312" s="9">
        <v>1440000</v>
      </c>
      <c r="Q312" s="9"/>
      <c r="R312" s="9">
        <f t="shared" si="73"/>
        <v>0</v>
      </c>
      <c r="S312" s="9"/>
      <c r="T312" s="9"/>
      <c r="U312" s="9">
        <f t="shared" si="74"/>
        <v>0</v>
      </c>
      <c r="V312" s="9"/>
      <c r="W312" s="9"/>
      <c r="X312" s="9">
        <f t="shared" si="75"/>
        <v>0</v>
      </c>
      <c r="Y312" s="9"/>
      <c r="Z312" s="9"/>
      <c r="AA312" s="10">
        <f t="shared" si="76"/>
        <v>0</v>
      </c>
      <c r="AB312" s="11">
        <v>45780</v>
      </c>
    </row>
    <row r="313" spans="1:28" ht="15.75" hidden="1" x14ac:dyDescent="0.25">
      <c r="A313" s="39">
        <v>45780</v>
      </c>
      <c r="B313" s="33" t="s">
        <v>374</v>
      </c>
      <c r="C313" s="33"/>
      <c r="D313" s="33" t="s">
        <v>31</v>
      </c>
      <c r="E313" s="33" t="s">
        <v>28</v>
      </c>
      <c r="F313" s="33">
        <v>2000</v>
      </c>
      <c r="G313" s="33" t="s">
        <v>29</v>
      </c>
      <c r="H313" s="33">
        <v>2700</v>
      </c>
      <c r="I313" s="20">
        <f t="shared" si="70"/>
        <v>5400000</v>
      </c>
      <c r="J313" s="37" t="s">
        <v>240</v>
      </c>
      <c r="K313" s="20"/>
      <c r="L313" s="9">
        <f t="shared" si="71"/>
        <v>0</v>
      </c>
      <c r="M313" s="9"/>
      <c r="N313" s="9"/>
      <c r="O313" s="9">
        <f t="shared" si="72"/>
        <v>5400000</v>
      </c>
      <c r="P313" s="9">
        <v>5400000</v>
      </c>
      <c r="Q313" s="9"/>
      <c r="R313" s="9">
        <f t="shared" si="73"/>
        <v>0</v>
      </c>
      <c r="S313" s="9"/>
      <c r="T313" s="9"/>
      <c r="U313" s="9">
        <f t="shared" si="74"/>
        <v>0</v>
      </c>
      <c r="V313" s="9"/>
      <c r="W313" s="9"/>
      <c r="X313" s="9">
        <f t="shared" si="75"/>
        <v>0</v>
      </c>
      <c r="Y313" s="9"/>
      <c r="Z313" s="9"/>
      <c r="AA313" s="10">
        <f t="shared" si="76"/>
        <v>0</v>
      </c>
      <c r="AB313" s="11">
        <v>45782</v>
      </c>
    </row>
    <row r="314" spans="1:28" ht="15.75" hidden="1" x14ac:dyDescent="0.25">
      <c r="A314" s="39">
        <v>45780</v>
      </c>
      <c r="B314" s="33" t="s">
        <v>374</v>
      </c>
      <c r="C314" s="33"/>
      <c r="D314" s="33" t="s">
        <v>31</v>
      </c>
      <c r="E314" s="33" t="s">
        <v>134</v>
      </c>
      <c r="F314" s="33">
        <v>10</v>
      </c>
      <c r="G314" s="33" t="s">
        <v>33</v>
      </c>
      <c r="H314" s="33">
        <v>230000</v>
      </c>
      <c r="I314" s="20">
        <f t="shared" si="70"/>
        <v>2300000</v>
      </c>
      <c r="J314" s="37" t="s">
        <v>240</v>
      </c>
      <c r="K314" s="20"/>
      <c r="L314" s="9">
        <f t="shared" si="71"/>
        <v>0</v>
      </c>
      <c r="M314" s="9"/>
      <c r="N314" s="9"/>
      <c r="O314" s="9">
        <f t="shared" si="72"/>
        <v>2300000</v>
      </c>
      <c r="P314" s="9">
        <v>2300000</v>
      </c>
      <c r="Q314" s="9"/>
      <c r="R314" s="9">
        <f t="shared" si="73"/>
        <v>0</v>
      </c>
      <c r="S314" s="9"/>
      <c r="T314" s="9"/>
      <c r="U314" s="9">
        <f t="shared" si="74"/>
        <v>0</v>
      </c>
      <c r="V314" s="9"/>
      <c r="W314" s="9"/>
      <c r="X314" s="9">
        <f t="shared" si="75"/>
        <v>0</v>
      </c>
      <c r="Y314" s="9"/>
      <c r="Z314" s="9"/>
      <c r="AA314" s="10">
        <f t="shared" si="76"/>
        <v>0</v>
      </c>
      <c r="AB314" s="11">
        <v>45782</v>
      </c>
    </row>
    <row r="315" spans="1:28" ht="15.75" hidden="1" x14ac:dyDescent="0.25">
      <c r="A315" s="39">
        <v>45780</v>
      </c>
      <c r="B315" s="33" t="s">
        <v>170</v>
      </c>
      <c r="C315" s="33"/>
      <c r="D315" s="33" t="s">
        <v>31</v>
      </c>
      <c r="E315" s="33" t="s">
        <v>467</v>
      </c>
      <c r="F315" s="33">
        <v>17.3</v>
      </c>
      <c r="G315" s="33" t="s">
        <v>51</v>
      </c>
      <c r="H315" s="33">
        <v>47000</v>
      </c>
      <c r="I315" s="20">
        <f t="shared" si="70"/>
        <v>813100</v>
      </c>
      <c r="J315" s="37" t="s">
        <v>241</v>
      </c>
      <c r="K315" s="20"/>
      <c r="L315" s="9">
        <f t="shared" si="71"/>
        <v>813100</v>
      </c>
      <c r="M315" s="9">
        <v>813100</v>
      </c>
      <c r="N315" s="9"/>
      <c r="O315" s="9">
        <f t="shared" si="72"/>
        <v>0</v>
      </c>
      <c r="P315" s="9"/>
      <c r="Q315" s="9"/>
      <c r="R315" s="9">
        <f t="shared" si="73"/>
        <v>0</v>
      </c>
      <c r="S315" s="9"/>
      <c r="T315" s="9"/>
      <c r="U315" s="9">
        <f t="shared" si="74"/>
        <v>0</v>
      </c>
      <c r="V315" s="9"/>
      <c r="W315" s="9"/>
      <c r="X315" s="9">
        <f t="shared" si="75"/>
        <v>0</v>
      </c>
      <c r="Y315" s="9"/>
      <c r="Z315" s="9"/>
      <c r="AA315" s="10">
        <f t="shared" si="76"/>
        <v>0</v>
      </c>
      <c r="AB315" s="11">
        <v>45780</v>
      </c>
    </row>
    <row r="316" spans="1:28" ht="15.75" hidden="1" x14ac:dyDescent="0.25">
      <c r="A316" s="39">
        <v>45780</v>
      </c>
      <c r="B316" s="33" t="s">
        <v>170</v>
      </c>
      <c r="C316" s="33"/>
      <c r="D316" s="33" t="s">
        <v>31</v>
      </c>
      <c r="E316" s="33" t="s">
        <v>102</v>
      </c>
      <c r="F316" s="33">
        <v>4</v>
      </c>
      <c r="G316" s="33" t="s">
        <v>74</v>
      </c>
      <c r="H316" s="33">
        <v>65000</v>
      </c>
      <c r="I316" s="20">
        <f t="shared" si="70"/>
        <v>260000</v>
      </c>
      <c r="J316" s="37" t="s">
        <v>241</v>
      </c>
      <c r="K316" s="20"/>
      <c r="L316" s="9">
        <f t="shared" si="71"/>
        <v>260000</v>
      </c>
      <c r="M316" s="9">
        <v>260000</v>
      </c>
      <c r="N316" s="9"/>
      <c r="O316" s="9">
        <f t="shared" si="72"/>
        <v>0</v>
      </c>
      <c r="P316" s="9"/>
      <c r="Q316" s="9"/>
      <c r="R316" s="9">
        <f t="shared" si="73"/>
        <v>0</v>
      </c>
      <c r="S316" s="9"/>
      <c r="T316" s="9"/>
      <c r="U316" s="9">
        <f t="shared" si="74"/>
        <v>0</v>
      </c>
      <c r="V316" s="9"/>
      <c r="W316" s="9"/>
      <c r="X316" s="9">
        <f t="shared" si="75"/>
        <v>0</v>
      </c>
      <c r="Y316" s="9"/>
      <c r="Z316" s="9"/>
      <c r="AA316" s="10">
        <f t="shared" si="76"/>
        <v>0</v>
      </c>
      <c r="AB316" s="11">
        <v>45780</v>
      </c>
    </row>
    <row r="317" spans="1:28" ht="15.75" hidden="1" x14ac:dyDescent="0.25">
      <c r="A317" s="39">
        <v>45780</v>
      </c>
      <c r="B317" s="33" t="s">
        <v>347</v>
      </c>
      <c r="C317" s="33"/>
      <c r="D317" s="33" t="s">
        <v>31</v>
      </c>
      <c r="E317" s="33" t="s">
        <v>407</v>
      </c>
      <c r="F317" s="33">
        <v>1</v>
      </c>
      <c r="G317" s="33" t="s">
        <v>33</v>
      </c>
      <c r="H317" s="33">
        <v>300000</v>
      </c>
      <c r="I317" s="20">
        <f t="shared" si="70"/>
        <v>300000</v>
      </c>
      <c r="J317" s="37" t="s">
        <v>241</v>
      </c>
      <c r="K317" s="20"/>
      <c r="L317" s="9">
        <f t="shared" si="71"/>
        <v>0</v>
      </c>
      <c r="M317" s="9"/>
      <c r="N317" s="9"/>
      <c r="O317" s="9">
        <f t="shared" si="72"/>
        <v>0</v>
      </c>
      <c r="P317" s="9"/>
      <c r="Q317" s="9"/>
      <c r="R317" s="9">
        <f t="shared" si="73"/>
        <v>0</v>
      </c>
      <c r="S317" s="9"/>
      <c r="T317" s="9"/>
      <c r="U317" s="9">
        <f t="shared" si="74"/>
        <v>300000</v>
      </c>
      <c r="V317" s="9">
        <v>300000</v>
      </c>
      <c r="W317" s="9"/>
      <c r="X317" s="9">
        <f t="shared" si="75"/>
        <v>0</v>
      </c>
      <c r="Y317" s="9"/>
      <c r="Z317" s="9"/>
      <c r="AA317" s="10">
        <f t="shared" si="76"/>
        <v>0</v>
      </c>
      <c r="AB317" s="11">
        <v>45780</v>
      </c>
    </row>
    <row r="318" spans="1:28" ht="15.75" hidden="1" x14ac:dyDescent="0.25">
      <c r="A318" s="39">
        <v>45780</v>
      </c>
      <c r="B318" s="33" t="s">
        <v>231</v>
      </c>
      <c r="C318" s="33"/>
      <c r="D318" s="33"/>
      <c r="E318" s="33" t="s">
        <v>468</v>
      </c>
      <c r="F318" s="33">
        <v>16.3</v>
      </c>
      <c r="G318" s="33" t="s">
        <v>51</v>
      </c>
      <c r="H318" s="33"/>
      <c r="I318" s="20">
        <f t="shared" si="70"/>
        <v>0</v>
      </c>
      <c r="J318" s="34" t="s">
        <v>26</v>
      </c>
      <c r="K318" s="20"/>
      <c r="L318" s="9">
        <f t="shared" si="71"/>
        <v>0</v>
      </c>
      <c r="M318" s="9"/>
      <c r="N318" s="9"/>
      <c r="O318" s="9">
        <f t="shared" si="72"/>
        <v>0</v>
      </c>
      <c r="P318" s="9"/>
      <c r="Q318" s="9"/>
      <c r="R318" s="9">
        <f t="shared" si="73"/>
        <v>0</v>
      </c>
      <c r="S318" s="9"/>
      <c r="T318" s="9"/>
      <c r="U318" s="9">
        <f t="shared" si="74"/>
        <v>0</v>
      </c>
      <c r="V318" s="9"/>
      <c r="W318" s="9"/>
      <c r="X318" s="9">
        <f t="shared" si="75"/>
        <v>0</v>
      </c>
      <c r="Y318" s="9"/>
      <c r="Z318" s="9"/>
      <c r="AA318" s="10">
        <f t="shared" si="76"/>
        <v>0</v>
      </c>
      <c r="AB318" s="11"/>
    </row>
    <row r="319" spans="1:28" ht="15.75" hidden="1" x14ac:dyDescent="0.25">
      <c r="A319" s="39">
        <v>45780</v>
      </c>
      <c r="B319" s="33" t="s">
        <v>472</v>
      </c>
      <c r="C319" s="33"/>
      <c r="D319" s="33" t="s">
        <v>31</v>
      </c>
      <c r="E319" s="33" t="s">
        <v>407</v>
      </c>
      <c r="F319" s="33">
        <v>10</v>
      </c>
      <c r="G319" s="33" t="s">
        <v>33</v>
      </c>
      <c r="H319" s="33">
        <v>300000</v>
      </c>
      <c r="I319" s="20">
        <f t="shared" si="70"/>
        <v>3000000</v>
      </c>
      <c r="J319" s="37" t="s">
        <v>240</v>
      </c>
      <c r="K319" s="20"/>
      <c r="L319" s="9">
        <f t="shared" si="71"/>
        <v>0</v>
      </c>
      <c r="M319" s="9"/>
      <c r="N319" s="9"/>
      <c r="O319" s="9">
        <f t="shared" si="72"/>
        <v>3000000</v>
      </c>
      <c r="P319" s="9">
        <v>3000000</v>
      </c>
      <c r="Q319" s="9"/>
      <c r="R319" s="9">
        <f t="shared" si="73"/>
        <v>0</v>
      </c>
      <c r="S319" s="9"/>
      <c r="T319" s="9"/>
      <c r="U319" s="9">
        <f t="shared" si="74"/>
        <v>0</v>
      </c>
      <c r="V319" s="9"/>
      <c r="W319" s="9"/>
      <c r="X319" s="9">
        <f t="shared" si="75"/>
        <v>0</v>
      </c>
      <c r="Y319" s="9"/>
      <c r="Z319" s="9"/>
      <c r="AA319" s="10">
        <f t="shared" si="76"/>
        <v>0</v>
      </c>
      <c r="AB319" s="11">
        <v>45761</v>
      </c>
    </row>
    <row r="320" spans="1:28" ht="15.75" hidden="1" x14ac:dyDescent="0.25">
      <c r="A320" s="32">
        <v>45780</v>
      </c>
      <c r="B320" s="33" t="s">
        <v>420</v>
      </c>
      <c r="C320" s="33"/>
      <c r="D320" s="33" t="s">
        <v>31</v>
      </c>
      <c r="E320" s="33" t="s">
        <v>32</v>
      </c>
      <c r="F320" s="33">
        <v>1</v>
      </c>
      <c r="G320" s="33" t="s">
        <v>33</v>
      </c>
      <c r="H320" s="33">
        <v>150000</v>
      </c>
      <c r="I320" s="20">
        <f t="shared" si="70"/>
        <v>150000</v>
      </c>
      <c r="J320" s="37" t="s">
        <v>241</v>
      </c>
      <c r="K320" s="20"/>
      <c r="L320" s="9">
        <f t="shared" si="71"/>
        <v>0</v>
      </c>
      <c r="M320" s="9"/>
      <c r="N320" s="9"/>
      <c r="O320" s="9">
        <f t="shared" si="72"/>
        <v>0</v>
      </c>
      <c r="P320" s="9"/>
      <c r="Q320" s="9"/>
      <c r="R320" s="9">
        <f t="shared" si="73"/>
        <v>0</v>
      </c>
      <c r="S320" s="9"/>
      <c r="T320" s="9"/>
      <c r="U320" s="9">
        <f t="shared" si="74"/>
        <v>150000</v>
      </c>
      <c r="V320" s="9">
        <v>150000</v>
      </c>
      <c r="W320" s="9"/>
      <c r="X320" s="9">
        <f t="shared" si="75"/>
        <v>0</v>
      </c>
      <c r="Y320" s="9"/>
      <c r="Z320" s="9"/>
      <c r="AA320" s="10">
        <f t="shared" si="76"/>
        <v>0</v>
      </c>
      <c r="AB320" s="11">
        <v>45791</v>
      </c>
    </row>
    <row r="321" spans="1:28" ht="15.75" hidden="1" x14ac:dyDescent="0.25">
      <c r="A321" s="39">
        <v>45780</v>
      </c>
      <c r="B321" s="33" t="s">
        <v>391</v>
      </c>
      <c r="C321" s="33"/>
      <c r="D321" s="33" t="s">
        <v>41</v>
      </c>
      <c r="E321" s="33" t="s">
        <v>73</v>
      </c>
      <c r="F321" s="33">
        <v>20</v>
      </c>
      <c r="G321" s="33" t="s">
        <v>74</v>
      </c>
      <c r="H321" s="33">
        <v>47000</v>
      </c>
      <c r="I321" s="20">
        <f t="shared" si="70"/>
        <v>940000</v>
      </c>
      <c r="J321" s="37" t="s">
        <v>241</v>
      </c>
      <c r="K321" s="20"/>
      <c r="L321" s="9">
        <f t="shared" si="71"/>
        <v>0</v>
      </c>
      <c r="M321" s="9"/>
      <c r="N321" s="9"/>
      <c r="O321" s="9">
        <f t="shared" si="72"/>
        <v>0</v>
      </c>
      <c r="P321" s="9"/>
      <c r="Q321" s="9"/>
      <c r="R321" s="9">
        <f t="shared" si="73"/>
        <v>0</v>
      </c>
      <c r="S321" s="9"/>
      <c r="T321" s="9"/>
      <c r="U321" s="9">
        <f t="shared" si="74"/>
        <v>940000</v>
      </c>
      <c r="V321" s="9">
        <v>940000</v>
      </c>
      <c r="W321" s="9"/>
      <c r="X321" s="9">
        <f t="shared" si="75"/>
        <v>0</v>
      </c>
      <c r="Y321" s="9"/>
      <c r="Z321" s="9"/>
      <c r="AA321" s="10">
        <f t="shared" si="76"/>
        <v>0</v>
      </c>
      <c r="AB321" s="11">
        <v>45780</v>
      </c>
    </row>
    <row r="322" spans="1:28" ht="15.75" hidden="1" x14ac:dyDescent="0.25">
      <c r="A322" s="39">
        <v>45780</v>
      </c>
      <c r="B322" s="33" t="s">
        <v>391</v>
      </c>
      <c r="C322" s="33"/>
      <c r="D322" s="33" t="s">
        <v>41</v>
      </c>
      <c r="E322" s="33" t="s">
        <v>102</v>
      </c>
      <c r="F322" s="33">
        <v>12</v>
      </c>
      <c r="G322" s="33" t="s">
        <v>74</v>
      </c>
      <c r="H322" s="33">
        <v>65000</v>
      </c>
      <c r="I322" s="20">
        <f t="shared" si="70"/>
        <v>780000</v>
      </c>
      <c r="J322" s="37" t="s">
        <v>241</v>
      </c>
      <c r="K322" s="20"/>
      <c r="L322" s="9">
        <f t="shared" si="71"/>
        <v>0</v>
      </c>
      <c r="M322" s="9"/>
      <c r="N322" s="9"/>
      <c r="O322" s="9">
        <f t="shared" si="72"/>
        <v>0</v>
      </c>
      <c r="P322" s="9"/>
      <c r="Q322" s="9"/>
      <c r="R322" s="9">
        <f t="shared" si="73"/>
        <v>0</v>
      </c>
      <c r="S322" s="9"/>
      <c r="T322" s="9"/>
      <c r="U322" s="9">
        <f t="shared" si="74"/>
        <v>780000</v>
      </c>
      <c r="V322" s="9">
        <v>780000</v>
      </c>
      <c r="W322" s="9"/>
      <c r="X322" s="9">
        <f t="shared" si="75"/>
        <v>0</v>
      </c>
      <c r="Y322" s="9"/>
      <c r="Z322" s="9"/>
      <c r="AA322" s="10">
        <f t="shared" si="76"/>
        <v>0</v>
      </c>
      <c r="AB322" s="11">
        <v>45780</v>
      </c>
    </row>
    <row r="323" spans="1:28" ht="15.75" hidden="1" x14ac:dyDescent="0.25">
      <c r="A323" s="39">
        <v>45780</v>
      </c>
      <c r="B323" s="33" t="s">
        <v>217</v>
      </c>
      <c r="C323" s="33"/>
      <c r="D323" s="33" t="s">
        <v>41</v>
      </c>
      <c r="E323" s="33" t="s">
        <v>945</v>
      </c>
      <c r="F323" s="43">
        <v>1000</v>
      </c>
      <c r="G323" s="33" t="s">
        <v>29</v>
      </c>
      <c r="H323" s="33">
        <v>2000</v>
      </c>
      <c r="I323" s="20">
        <f t="shared" si="70"/>
        <v>2000000</v>
      </c>
      <c r="J323" s="34" t="s">
        <v>26</v>
      </c>
      <c r="K323" s="20"/>
      <c r="L323" s="9">
        <f t="shared" si="71"/>
        <v>0</v>
      </c>
      <c r="M323" s="9"/>
      <c r="N323" s="9"/>
      <c r="O323" s="9">
        <f t="shared" si="72"/>
        <v>0</v>
      </c>
      <c r="P323" s="9"/>
      <c r="Q323" s="9"/>
      <c r="R323" s="9">
        <f t="shared" si="73"/>
        <v>0</v>
      </c>
      <c r="S323" s="9"/>
      <c r="T323" s="9"/>
      <c r="U323" s="9">
        <f t="shared" si="74"/>
        <v>0</v>
      </c>
      <c r="V323" s="9"/>
      <c r="W323" s="9"/>
      <c r="X323" s="9">
        <f t="shared" si="75"/>
        <v>0</v>
      </c>
      <c r="Y323" s="9"/>
      <c r="Z323" s="9"/>
      <c r="AA323" s="10">
        <f t="shared" si="76"/>
        <v>2000000</v>
      </c>
      <c r="AB323" s="11"/>
    </row>
    <row r="324" spans="1:28" ht="15.75" hidden="1" x14ac:dyDescent="0.25">
      <c r="A324" s="32">
        <v>45780</v>
      </c>
      <c r="B324" s="33" t="s">
        <v>561</v>
      </c>
      <c r="C324" s="33"/>
      <c r="D324" s="33" t="s">
        <v>31</v>
      </c>
      <c r="E324" s="33" t="s">
        <v>407</v>
      </c>
      <c r="F324" s="33">
        <v>3</v>
      </c>
      <c r="G324" s="33" t="s">
        <v>33</v>
      </c>
      <c r="H324" s="33">
        <v>300000</v>
      </c>
      <c r="I324" s="20">
        <f t="shared" si="70"/>
        <v>900000</v>
      </c>
      <c r="J324" s="37" t="s">
        <v>241</v>
      </c>
      <c r="K324" s="20"/>
      <c r="L324" s="9">
        <f t="shared" si="71"/>
        <v>0</v>
      </c>
      <c r="M324" s="9"/>
      <c r="N324" s="9"/>
      <c r="O324" s="9">
        <f t="shared" si="72"/>
        <v>0</v>
      </c>
      <c r="P324" s="9"/>
      <c r="Q324" s="9"/>
      <c r="R324" s="9">
        <f t="shared" si="73"/>
        <v>0</v>
      </c>
      <c r="S324" s="9"/>
      <c r="T324" s="9"/>
      <c r="U324" s="9">
        <f t="shared" si="74"/>
        <v>900000</v>
      </c>
      <c r="V324" s="9">
        <v>900000</v>
      </c>
      <c r="W324" s="9"/>
      <c r="X324" s="9">
        <f t="shared" si="75"/>
        <v>0</v>
      </c>
      <c r="Y324" s="9"/>
      <c r="Z324" s="9"/>
      <c r="AA324" s="10">
        <f t="shared" si="76"/>
        <v>0</v>
      </c>
      <c r="AB324" s="11">
        <v>45780</v>
      </c>
    </row>
    <row r="325" spans="1:28" ht="15.75" hidden="1" x14ac:dyDescent="0.25">
      <c r="A325" s="39">
        <v>45782</v>
      </c>
      <c r="B325" s="35" t="s">
        <v>369</v>
      </c>
      <c r="C325" s="35"/>
      <c r="D325" s="35" t="s">
        <v>31</v>
      </c>
      <c r="E325" s="35" t="s">
        <v>315</v>
      </c>
      <c r="F325" s="35">
        <v>200</v>
      </c>
      <c r="G325" s="35" t="s">
        <v>29</v>
      </c>
      <c r="H325" s="35">
        <v>5400</v>
      </c>
      <c r="I325" s="20">
        <f t="shared" si="70"/>
        <v>1080000</v>
      </c>
      <c r="J325" s="41" t="s">
        <v>240</v>
      </c>
      <c r="K325" s="20"/>
      <c r="L325" s="9">
        <f>M325+N325</f>
        <v>0</v>
      </c>
      <c r="M325" s="9"/>
      <c r="N325" s="9"/>
      <c r="O325" s="9">
        <f>P325+Q325</f>
        <v>1080000</v>
      </c>
      <c r="P325" s="9">
        <v>1080000</v>
      </c>
      <c r="Q325" s="9"/>
      <c r="R325" s="9">
        <f>S325+T325</f>
        <v>0</v>
      </c>
      <c r="S325" s="9"/>
      <c r="T325" s="9"/>
      <c r="U325" s="9">
        <f>V325+W325</f>
        <v>0</v>
      </c>
      <c r="V325" s="9"/>
      <c r="W325" s="9"/>
      <c r="X325" s="9">
        <f>Y325+Z325</f>
        <v>0</v>
      </c>
      <c r="Y325" s="9"/>
      <c r="Z325" s="9"/>
      <c r="AA325" s="10">
        <f>C325+I325-L325-O325-U325-X325-R325</f>
        <v>0</v>
      </c>
      <c r="AB325" s="11">
        <v>45782</v>
      </c>
    </row>
    <row r="326" spans="1:28" ht="15.75" hidden="1" x14ac:dyDescent="0.25">
      <c r="A326" s="39">
        <v>45782</v>
      </c>
      <c r="B326" s="33" t="s">
        <v>543</v>
      </c>
      <c r="C326" s="33"/>
      <c r="D326" s="33" t="s">
        <v>31</v>
      </c>
      <c r="E326" s="33" t="s">
        <v>91</v>
      </c>
      <c r="F326" s="33">
        <v>200</v>
      </c>
      <c r="G326" s="33" t="s">
        <v>29</v>
      </c>
      <c r="H326" s="33">
        <v>3600</v>
      </c>
      <c r="I326" s="20">
        <f t="shared" si="70"/>
        <v>720000</v>
      </c>
      <c r="J326" s="37" t="s">
        <v>241</v>
      </c>
      <c r="K326" s="20"/>
      <c r="L326" s="9">
        <f t="shared" ref="L326:L340" si="77">M326+N326</f>
        <v>0</v>
      </c>
      <c r="M326" s="9"/>
      <c r="N326" s="9"/>
      <c r="O326" s="9">
        <f t="shared" ref="O326:O340" si="78">P326+Q326</f>
        <v>0</v>
      </c>
      <c r="P326" s="9"/>
      <c r="Q326" s="9"/>
      <c r="R326" s="9">
        <f t="shared" ref="R326:R340" si="79">S326+T326</f>
        <v>0</v>
      </c>
      <c r="S326" s="9"/>
      <c r="T326" s="9"/>
      <c r="U326" s="9">
        <f t="shared" ref="U326:U340" si="80">V326+W326</f>
        <v>720000</v>
      </c>
      <c r="V326" s="9">
        <v>720000</v>
      </c>
      <c r="W326" s="9"/>
      <c r="X326" s="9">
        <f t="shared" ref="X326:X340" si="81">Y326+Z326</f>
        <v>0</v>
      </c>
      <c r="Y326" s="9"/>
      <c r="Z326" s="9"/>
      <c r="AA326" s="10">
        <f t="shared" ref="AA326:AA340" si="82">C326+I326-L326-O326-U326-X326-R326</f>
        <v>0</v>
      </c>
      <c r="AB326" s="11">
        <v>45782</v>
      </c>
    </row>
    <row r="327" spans="1:28" ht="15.75" hidden="1" x14ac:dyDescent="0.25">
      <c r="A327" s="39">
        <v>45782</v>
      </c>
      <c r="B327" s="33" t="s">
        <v>543</v>
      </c>
      <c r="C327" s="33"/>
      <c r="D327" s="33" t="s">
        <v>31</v>
      </c>
      <c r="E327" s="33" t="s">
        <v>707</v>
      </c>
      <c r="F327" s="33">
        <v>200</v>
      </c>
      <c r="G327" s="33" t="s">
        <v>29</v>
      </c>
      <c r="H327" s="33">
        <v>3600</v>
      </c>
      <c r="I327" s="20">
        <f t="shared" si="70"/>
        <v>720000</v>
      </c>
      <c r="J327" s="37" t="s">
        <v>241</v>
      </c>
      <c r="K327" s="20"/>
      <c r="L327" s="9">
        <f t="shared" si="77"/>
        <v>0</v>
      </c>
      <c r="M327" s="9"/>
      <c r="N327" s="9"/>
      <c r="O327" s="9">
        <f t="shared" si="78"/>
        <v>0</v>
      </c>
      <c r="P327" s="9"/>
      <c r="Q327" s="9"/>
      <c r="R327" s="9">
        <f t="shared" si="79"/>
        <v>0</v>
      </c>
      <c r="S327" s="9"/>
      <c r="T327" s="9"/>
      <c r="U327" s="9">
        <f t="shared" si="80"/>
        <v>720000</v>
      </c>
      <c r="V327" s="9">
        <v>720000</v>
      </c>
      <c r="W327" s="9"/>
      <c r="X327" s="9">
        <f t="shared" si="81"/>
        <v>0</v>
      </c>
      <c r="Y327" s="9"/>
      <c r="Z327" s="9"/>
      <c r="AA327" s="10">
        <f t="shared" si="82"/>
        <v>0</v>
      </c>
      <c r="AB327" s="11">
        <v>45782</v>
      </c>
    </row>
    <row r="328" spans="1:28" ht="15.75" hidden="1" x14ac:dyDescent="0.25">
      <c r="A328" s="39">
        <v>45782</v>
      </c>
      <c r="B328" s="33" t="s">
        <v>231</v>
      </c>
      <c r="C328" s="33"/>
      <c r="D328" s="33"/>
      <c r="E328" s="33" t="s">
        <v>423</v>
      </c>
      <c r="F328" s="33">
        <v>32.5</v>
      </c>
      <c r="G328" s="33" t="s">
        <v>51</v>
      </c>
      <c r="H328" s="33"/>
      <c r="I328" s="20">
        <f t="shared" si="70"/>
        <v>0</v>
      </c>
      <c r="J328" s="34" t="s">
        <v>26</v>
      </c>
      <c r="K328" s="20"/>
      <c r="L328" s="9">
        <f t="shared" si="77"/>
        <v>0</v>
      </c>
      <c r="M328" s="9"/>
      <c r="N328" s="9"/>
      <c r="O328" s="9">
        <f t="shared" si="78"/>
        <v>0</v>
      </c>
      <c r="P328" s="9"/>
      <c r="Q328" s="9"/>
      <c r="R328" s="9">
        <f t="shared" si="79"/>
        <v>0</v>
      </c>
      <c r="S328" s="9"/>
      <c r="T328" s="9"/>
      <c r="U328" s="9">
        <f t="shared" si="80"/>
        <v>0</v>
      </c>
      <c r="V328" s="9"/>
      <c r="W328" s="9"/>
      <c r="X328" s="9">
        <f t="shared" si="81"/>
        <v>0</v>
      </c>
      <c r="Y328" s="9"/>
      <c r="Z328" s="9"/>
      <c r="AA328" s="10">
        <f t="shared" si="82"/>
        <v>0</v>
      </c>
      <c r="AB328" s="11"/>
    </row>
    <row r="329" spans="1:28" ht="15.75" hidden="1" x14ac:dyDescent="0.25">
      <c r="A329" s="39">
        <v>45782</v>
      </c>
      <c r="B329" s="33" t="s">
        <v>491</v>
      </c>
      <c r="C329" s="33"/>
      <c r="D329" s="33" t="s">
        <v>223</v>
      </c>
      <c r="E329" s="33" t="s">
        <v>95</v>
      </c>
      <c r="F329" s="33">
        <v>1000</v>
      </c>
      <c r="G329" s="33" t="s">
        <v>29</v>
      </c>
      <c r="H329" s="33">
        <v>3950</v>
      </c>
      <c r="I329" s="20">
        <f t="shared" si="70"/>
        <v>3950000</v>
      </c>
      <c r="J329" s="37" t="s">
        <v>240</v>
      </c>
      <c r="K329" s="20"/>
      <c r="L329" s="9">
        <f t="shared" si="77"/>
        <v>0</v>
      </c>
      <c r="M329" s="9"/>
      <c r="N329" s="9"/>
      <c r="O329" s="9">
        <f t="shared" si="78"/>
        <v>3950000</v>
      </c>
      <c r="P329" s="9">
        <v>3950000</v>
      </c>
      <c r="Q329" s="9"/>
      <c r="R329" s="9">
        <f t="shared" si="79"/>
        <v>0</v>
      </c>
      <c r="S329" s="9"/>
      <c r="T329" s="9"/>
      <c r="U329" s="9">
        <f t="shared" si="80"/>
        <v>0</v>
      </c>
      <c r="V329" s="9"/>
      <c r="W329" s="9"/>
      <c r="X329" s="9">
        <f t="shared" si="81"/>
        <v>0</v>
      </c>
      <c r="Y329" s="9"/>
      <c r="Z329" s="9"/>
      <c r="AA329" s="10">
        <f t="shared" si="82"/>
        <v>0</v>
      </c>
      <c r="AB329" s="11">
        <v>45782</v>
      </c>
    </row>
    <row r="330" spans="1:28" ht="15.75" hidden="1" x14ac:dyDescent="0.25">
      <c r="A330" s="39">
        <v>45782</v>
      </c>
      <c r="B330" s="33" t="s">
        <v>161</v>
      </c>
      <c r="C330" s="33"/>
      <c r="D330" s="33" t="s">
        <v>41</v>
      </c>
      <c r="E330" s="33" t="s">
        <v>64</v>
      </c>
      <c r="F330" s="33">
        <v>2</v>
      </c>
      <c r="G330" s="33" t="s">
        <v>33</v>
      </c>
      <c r="H330" s="33">
        <v>150000</v>
      </c>
      <c r="I330" s="20">
        <f t="shared" si="70"/>
        <v>300000</v>
      </c>
      <c r="J330" s="37" t="s">
        <v>241</v>
      </c>
      <c r="K330" s="20"/>
      <c r="L330" s="9">
        <f t="shared" si="77"/>
        <v>0</v>
      </c>
      <c r="M330" s="9"/>
      <c r="N330" s="9"/>
      <c r="O330" s="9">
        <f t="shared" si="78"/>
        <v>0</v>
      </c>
      <c r="P330" s="9"/>
      <c r="Q330" s="9"/>
      <c r="R330" s="9">
        <f t="shared" si="79"/>
        <v>0</v>
      </c>
      <c r="S330" s="9"/>
      <c r="T330" s="9"/>
      <c r="U330" s="9">
        <f t="shared" si="80"/>
        <v>300000</v>
      </c>
      <c r="V330" s="9">
        <v>300000</v>
      </c>
      <c r="W330" s="9"/>
      <c r="X330" s="9">
        <f t="shared" si="81"/>
        <v>0</v>
      </c>
      <c r="Y330" s="9"/>
      <c r="Z330" s="9"/>
      <c r="AA330" s="10">
        <f t="shared" si="82"/>
        <v>0</v>
      </c>
      <c r="AB330" s="11">
        <v>45791</v>
      </c>
    </row>
    <row r="331" spans="1:28" ht="15.75" hidden="1" x14ac:dyDescent="0.25">
      <c r="A331" s="39">
        <v>45782</v>
      </c>
      <c r="B331" s="33" t="s">
        <v>161</v>
      </c>
      <c r="C331" s="33"/>
      <c r="D331" s="33" t="s">
        <v>41</v>
      </c>
      <c r="E331" s="33" t="s">
        <v>361</v>
      </c>
      <c r="F331" s="33">
        <v>1</v>
      </c>
      <c r="G331" s="33" t="s">
        <v>33</v>
      </c>
      <c r="H331" s="33">
        <v>230000</v>
      </c>
      <c r="I331" s="20">
        <f t="shared" si="70"/>
        <v>230000</v>
      </c>
      <c r="J331" s="37" t="s">
        <v>241</v>
      </c>
      <c r="K331" s="20"/>
      <c r="L331" s="9">
        <f t="shared" si="77"/>
        <v>0</v>
      </c>
      <c r="M331" s="9"/>
      <c r="N331" s="9"/>
      <c r="O331" s="9">
        <f t="shared" si="78"/>
        <v>0</v>
      </c>
      <c r="P331" s="9"/>
      <c r="Q331" s="9"/>
      <c r="R331" s="9">
        <f t="shared" si="79"/>
        <v>0</v>
      </c>
      <c r="S331" s="9"/>
      <c r="T331" s="9"/>
      <c r="U331" s="9">
        <f t="shared" si="80"/>
        <v>230000</v>
      </c>
      <c r="V331" s="9">
        <v>230000</v>
      </c>
      <c r="W331" s="9"/>
      <c r="X331" s="9">
        <f t="shared" si="81"/>
        <v>0</v>
      </c>
      <c r="Y331" s="9"/>
      <c r="Z331" s="9"/>
      <c r="AA331" s="10">
        <f t="shared" si="82"/>
        <v>0</v>
      </c>
      <c r="AB331" s="11">
        <v>45791</v>
      </c>
    </row>
    <row r="332" spans="1:28" ht="15.75" hidden="1" x14ac:dyDescent="0.25">
      <c r="A332" s="39">
        <v>45782</v>
      </c>
      <c r="B332" s="33" t="s">
        <v>161</v>
      </c>
      <c r="C332" s="33"/>
      <c r="D332" s="33" t="s">
        <v>41</v>
      </c>
      <c r="E332" s="33" t="s">
        <v>73</v>
      </c>
      <c r="F332" s="33">
        <v>10</v>
      </c>
      <c r="G332" s="33" t="s">
        <v>74</v>
      </c>
      <c r="H332" s="33">
        <v>50000</v>
      </c>
      <c r="I332" s="20">
        <f t="shared" si="70"/>
        <v>500000</v>
      </c>
      <c r="J332" s="37" t="s">
        <v>241</v>
      </c>
      <c r="K332" s="20"/>
      <c r="L332" s="9">
        <f t="shared" si="77"/>
        <v>0</v>
      </c>
      <c r="M332" s="9"/>
      <c r="N332" s="9"/>
      <c r="O332" s="9">
        <f t="shared" si="78"/>
        <v>0</v>
      </c>
      <c r="P332" s="9"/>
      <c r="Q332" s="9"/>
      <c r="R332" s="9">
        <f t="shared" si="79"/>
        <v>0</v>
      </c>
      <c r="S332" s="9"/>
      <c r="T332" s="9"/>
      <c r="U332" s="9">
        <f t="shared" si="80"/>
        <v>500000</v>
      </c>
      <c r="V332" s="9">
        <v>500000</v>
      </c>
      <c r="W332" s="9"/>
      <c r="X332" s="9">
        <f t="shared" si="81"/>
        <v>0</v>
      </c>
      <c r="Y332" s="9"/>
      <c r="Z332" s="9"/>
      <c r="AA332" s="10">
        <f t="shared" si="82"/>
        <v>0</v>
      </c>
      <c r="AB332" s="11">
        <v>45791</v>
      </c>
    </row>
    <row r="333" spans="1:28" ht="15.75" hidden="1" x14ac:dyDescent="0.25">
      <c r="A333" s="39">
        <v>45782</v>
      </c>
      <c r="B333" s="33" t="s">
        <v>186</v>
      </c>
      <c r="C333" s="33"/>
      <c r="D333" s="33" t="s">
        <v>31</v>
      </c>
      <c r="E333" s="33" t="s">
        <v>166</v>
      </c>
      <c r="F333" s="33">
        <v>1</v>
      </c>
      <c r="G333" s="33" t="s">
        <v>23</v>
      </c>
      <c r="H333" s="33">
        <v>400000</v>
      </c>
      <c r="I333" s="20">
        <f t="shared" si="70"/>
        <v>400000</v>
      </c>
      <c r="J333" s="37" t="s">
        <v>240</v>
      </c>
      <c r="K333" s="20" t="s">
        <v>949</v>
      </c>
      <c r="L333" s="9">
        <f t="shared" si="77"/>
        <v>0</v>
      </c>
      <c r="M333" s="9"/>
      <c r="N333" s="9"/>
      <c r="O333" s="9">
        <f t="shared" si="78"/>
        <v>400000</v>
      </c>
      <c r="P333" s="9"/>
      <c r="Q333" s="9">
        <v>400000</v>
      </c>
      <c r="R333" s="9">
        <f t="shared" si="79"/>
        <v>0</v>
      </c>
      <c r="S333" s="9"/>
      <c r="T333" s="9"/>
      <c r="U333" s="9">
        <f t="shared" si="80"/>
        <v>0</v>
      </c>
      <c r="V333" s="9"/>
      <c r="W333" s="9"/>
      <c r="X333" s="9">
        <f t="shared" si="81"/>
        <v>0</v>
      </c>
      <c r="Y333" s="9"/>
      <c r="Z333" s="9"/>
      <c r="AA333" s="10">
        <f t="shared" si="82"/>
        <v>0</v>
      </c>
      <c r="AB333" s="11">
        <v>45806</v>
      </c>
    </row>
    <row r="334" spans="1:28" ht="15.75" hidden="1" x14ac:dyDescent="0.25">
      <c r="A334" s="39">
        <v>45782</v>
      </c>
      <c r="B334" s="33" t="s">
        <v>186</v>
      </c>
      <c r="C334" s="33"/>
      <c r="D334" s="33" t="s">
        <v>31</v>
      </c>
      <c r="E334" s="33" t="s">
        <v>187</v>
      </c>
      <c r="F334" s="33">
        <v>1</v>
      </c>
      <c r="G334" s="33" t="s">
        <v>23</v>
      </c>
      <c r="H334" s="33">
        <v>400000</v>
      </c>
      <c r="I334" s="20">
        <f t="shared" si="70"/>
        <v>400000</v>
      </c>
      <c r="J334" s="37" t="s">
        <v>240</v>
      </c>
      <c r="K334" s="20" t="s">
        <v>949</v>
      </c>
      <c r="L334" s="9">
        <f t="shared" si="77"/>
        <v>0</v>
      </c>
      <c r="M334" s="9"/>
      <c r="N334" s="9"/>
      <c r="O334" s="9">
        <f t="shared" si="78"/>
        <v>400000</v>
      </c>
      <c r="P334" s="9"/>
      <c r="Q334" s="9">
        <v>400000</v>
      </c>
      <c r="R334" s="9">
        <f t="shared" si="79"/>
        <v>0</v>
      </c>
      <c r="S334" s="9"/>
      <c r="T334" s="9"/>
      <c r="U334" s="9">
        <f t="shared" si="80"/>
        <v>0</v>
      </c>
      <c r="V334" s="9"/>
      <c r="W334" s="9"/>
      <c r="X334" s="9">
        <f t="shared" si="81"/>
        <v>0</v>
      </c>
      <c r="Y334" s="9"/>
      <c r="Z334" s="9"/>
      <c r="AA334" s="10">
        <f t="shared" si="82"/>
        <v>0</v>
      </c>
      <c r="AB334" s="11">
        <v>45806</v>
      </c>
    </row>
    <row r="335" spans="1:28" ht="15.75" hidden="1" x14ac:dyDescent="0.25">
      <c r="A335" s="39">
        <v>45782</v>
      </c>
      <c r="B335" s="33" t="s">
        <v>108</v>
      </c>
      <c r="C335" s="33"/>
      <c r="D335" s="33" t="s">
        <v>31</v>
      </c>
      <c r="E335" s="33" t="s">
        <v>95</v>
      </c>
      <c r="F335" s="21">
        <v>500</v>
      </c>
      <c r="G335" s="33" t="s">
        <v>29</v>
      </c>
      <c r="H335" s="33">
        <v>2000</v>
      </c>
      <c r="I335" s="20">
        <f t="shared" si="70"/>
        <v>1000000</v>
      </c>
      <c r="J335" s="37" t="s">
        <v>240</v>
      </c>
      <c r="K335" s="20"/>
      <c r="L335" s="9">
        <f t="shared" si="77"/>
        <v>0</v>
      </c>
      <c r="M335" s="9"/>
      <c r="N335" s="9"/>
      <c r="O335" s="9">
        <f t="shared" si="78"/>
        <v>1000000</v>
      </c>
      <c r="P335" s="9">
        <v>1000000</v>
      </c>
      <c r="Q335" s="9"/>
      <c r="R335" s="9">
        <f t="shared" si="79"/>
        <v>0</v>
      </c>
      <c r="S335" s="9"/>
      <c r="T335" s="9"/>
      <c r="U335" s="9">
        <f t="shared" si="80"/>
        <v>0</v>
      </c>
      <c r="V335" s="9"/>
      <c r="W335" s="9"/>
      <c r="X335" s="9">
        <f t="shared" si="81"/>
        <v>0</v>
      </c>
      <c r="Y335" s="9"/>
      <c r="Z335" s="9"/>
      <c r="AA335" s="10">
        <f t="shared" si="82"/>
        <v>0</v>
      </c>
      <c r="AB335" s="11">
        <v>45782</v>
      </c>
    </row>
    <row r="336" spans="1:28" ht="15.75" hidden="1" x14ac:dyDescent="0.25">
      <c r="A336" s="39">
        <v>45782</v>
      </c>
      <c r="B336" s="33" t="s">
        <v>108</v>
      </c>
      <c r="C336" s="33"/>
      <c r="D336" s="33" t="s">
        <v>31</v>
      </c>
      <c r="E336" s="33" t="s">
        <v>91</v>
      </c>
      <c r="F336" s="21">
        <v>500</v>
      </c>
      <c r="G336" s="33" t="s">
        <v>29</v>
      </c>
      <c r="H336" s="21">
        <v>2000</v>
      </c>
      <c r="I336" s="20">
        <f t="shared" si="70"/>
        <v>1000000</v>
      </c>
      <c r="J336" s="37" t="s">
        <v>240</v>
      </c>
      <c r="K336" s="20"/>
      <c r="L336" s="9">
        <f t="shared" si="77"/>
        <v>0</v>
      </c>
      <c r="M336" s="9"/>
      <c r="N336" s="9"/>
      <c r="O336" s="9">
        <f t="shared" si="78"/>
        <v>1000000</v>
      </c>
      <c r="P336" s="9">
        <v>1000000</v>
      </c>
      <c r="Q336" s="9"/>
      <c r="R336" s="9">
        <f t="shared" si="79"/>
        <v>0</v>
      </c>
      <c r="S336" s="9"/>
      <c r="T336" s="9"/>
      <c r="U336" s="9">
        <f t="shared" si="80"/>
        <v>0</v>
      </c>
      <c r="V336" s="9"/>
      <c r="W336" s="9"/>
      <c r="X336" s="9">
        <f t="shared" si="81"/>
        <v>0</v>
      </c>
      <c r="Y336" s="9"/>
      <c r="Z336" s="9"/>
      <c r="AA336" s="10">
        <f t="shared" si="82"/>
        <v>0</v>
      </c>
      <c r="AB336" s="11">
        <v>45782</v>
      </c>
    </row>
    <row r="337" spans="1:28" ht="15.75" hidden="1" x14ac:dyDescent="0.25">
      <c r="A337" s="39">
        <v>45782</v>
      </c>
      <c r="B337" s="33" t="s">
        <v>600</v>
      </c>
      <c r="C337" s="33"/>
      <c r="D337" s="33" t="s">
        <v>31</v>
      </c>
      <c r="E337" s="33" t="s">
        <v>61</v>
      </c>
      <c r="F337" s="21">
        <v>10</v>
      </c>
      <c r="G337" s="33" t="s">
        <v>25</v>
      </c>
      <c r="H337" s="21">
        <v>45000</v>
      </c>
      <c r="I337" s="20">
        <f t="shared" si="70"/>
        <v>450000</v>
      </c>
      <c r="J337" s="37" t="s">
        <v>241</v>
      </c>
      <c r="K337" s="20"/>
      <c r="L337" s="9">
        <f t="shared" si="77"/>
        <v>0</v>
      </c>
      <c r="M337" s="9"/>
      <c r="N337" s="9"/>
      <c r="O337" s="9">
        <f t="shared" si="78"/>
        <v>0</v>
      </c>
      <c r="P337" s="9"/>
      <c r="Q337" s="9"/>
      <c r="R337" s="9">
        <f t="shared" si="79"/>
        <v>0</v>
      </c>
      <c r="S337" s="9"/>
      <c r="T337" s="9"/>
      <c r="U337" s="9">
        <f t="shared" si="80"/>
        <v>450000</v>
      </c>
      <c r="V337" s="9">
        <v>450000</v>
      </c>
      <c r="W337" s="9"/>
      <c r="X337" s="9">
        <f t="shared" si="81"/>
        <v>0</v>
      </c>
      <c r="Y337" s="9"/>
      <c r="Z337" s="9"/>
      <c r="AA337" s="10">
        <f t="shared" si="82"/>
        <v>0</v>
      </c>
      <c r="AB337" s="11">
        <v>45782</v>
      </c>
    </row>
    <row r="338" spans="1:28" ht="15.75" hidden="1" x14ac:dyDescent="0.25">
      <c r="A338" s="32">
        <v>45782</v>
      </c>
      <c r="B338" s="33" t="s">
        <v>600</v>
      </c>
      <c r="C338" s="33"/>
      <c r="D338" s="33" t="s">
        <v>31</v>
      </c>
      <c r="E338" s="33" t="s">
        <v>102</v>
      </c>
      <c r="F338" s="21">
        <v>4</v>
      </c>
      <c r="G338" s="33" t="s">
        <v>74</v>
      </c>
      <c r="H338" s="21">
        <v>65000</v>
      </c>
      <c r="I338" s="20">
        <f t="shared" si="70"/>
        <v>260000</v>
      </c>
      <c r="J338" s="37" t="s">
        <v>241</v>
      </c>
      <c r="K338" s="20"/>
      <c r="L338" s="9">
        <f t="shared" si="77"/>
        <v>0</v>
      </c>
      <c r="M338" s="9"/>
      <c r="N338" s="9"/>
      <c r="O338" s="9">
        <f t="shared" si="78"/>
        <v>0</v>
      </c>
      <c r="P338" s="9"/>
      <c r="Q338" s="9"/>
      <c r="R338" s="9">
        <f t="shared" si="79"/>
        <v>0</v>
      </c>
      <c r="S338" s="9"/>
      <c r="T338" s="9"/>
      <c r="U338" s="9">
        <f t="shared" si="80"/>
        <v>260000</v>
      </c>
      <c r="V338" s="9">
        <v>260000</v>
      </c>
      <c r="W338" s="9"/>
      <c r="X338" s="9">
        <f t="shared" si="81"/>
        <v>0</v>
      </c>
      <c r="Y338" s="9"/>
      <c r="Z338" s="9"/>
      <c r="AA338" s="10">
        <f t="shared" si="82"/>
        <v>0</v>
      </c>
      <c r="AB338" s="11">
        <v>45782</v>
      </c>
    </row>
    <row r="339" spans="1:28" ht="15.75" hidden="1" x14ac:dyDescent="0.25">
      <c r="A339" s="39">
        <v>45782</v>
      </c>
      <c r="B339" s="33" t="s">
        <v>600</v>
      </c>
      <c r="C339" s="33"/>
      <c r="D339" s="33" t="s">
        <v>31</v>
      </c>
      <c r="E339" s="33" t="s">
        <v>122</v>
      </c>
      <c r="F339" s="21">
        <v>10</v>
      </c>
      <c r="G339" s="33" t="s">
        <v>51</v>
      </c>
      <c r="H339" s="21">
        <v>70000</v>
      </c>
      <c r="I339" s="20">
        <f t="shared" si="70"/>
        <v>700000</v>
      </c>
      <c r="J339" s="37" t="s">
        <v>241</v>
      </c>
      <c r="K339" s="20"/>
      <c r="L339" s="9">
        <f t="shared" si="77"/>
        <v>0</v>
      </c>
      <c r="M339" s="9"/>
      <c r="N339" s="9"/>
      <c r="O339" s="9">
        <f t="shared" si="78"/>
        <v>0</v>
      </c>
      <c r="P339" s="9"/>
      <c r="Q339" s="9"/>
      <c r="R339" s="9">
        <f t="shared" si="79"/>
        <v>0</v>
      </c>
      <c r="S339" s="9"/>
      <c r="T339" s="9"/>
      <c r="U339" s="9">
        <f t="shared" si="80"/>
        <v>700000</v>
      </c>
      <c r="V339" s="9">
        <v>700000</v>
      </c>
      <c r="W339" s="9"/>
      <c r="X339" s="9">
        <f t="shared" si="81"/>
        <v>0</v>
      </c>
      <c r="Y339" s="9"/>
      <c r="Z339" s="9"/>
      <c r="AA339" s="10">
        <f t="shared" si="82"/>
        <v>0</v>
      </c>
      <c r="AB339" s="11">
        <v>45782</v>
      </c>
    </row>
    <row r="340" spans="1:28" ht="15.75" hidden="1" x14ac:dyDescent="0.25">
      <c r="A340" s="32">
        <v>45782</v>
      </c>
      <c r="B340" s="33" t="s">
        <v>811</v>
      </c>
      <c r="C340" s="33"/>
      <c r="D340" s="33" t="s">
        <v>31</v>
      </c>
      <c r="E340" s="33" t="s">
        <v>148</v>
      </c>
      <c r="F340" s="21">
        <v>40</v>
      </c>
      <c r="G340" s="33" t="s">
        <v>51</v>
      </c>
      <c r="H340" s="21">
        <v>60000</v>
      </c>
      <c r="I340" s="20">
        <f t="shared" si="70"/>
        <v>2400000</v>
      </c>
      <c r="J340" s="37" t="s">
        <v>241</v>
      </c>
      <c r="K340" s="20"/>
      <c r="L340" s="9">
        <f t="shared" si="77"/>
        <v>0</v>
      </c>
      <c r="M340" s="9"/>
      <c r="N340" s="9"/>
      <c r="O340" s="9">
        <f t="shared" si="78"/>
        <v>0</v>
      </c>
      <c r="P340" s="9"/>
      <c r="Q340" s="9"/>
      <c r="R340" s="9">
        <f t="shared" si="79"/>
        <v>0</v>
      </c>
      <c r="S340" s="9"/>
      <c r="T340" s="9"/>
      <c r="U340" s="9">
        <f t="shared" si="80"/>
        <v>2400000</v>
      </c>
      <c r="V340" s="9">
        <v>2400000</v>
      </c>
      <c r="W340" s="9"/>
      <c r="X340" s="9">
        <f t="shared" si="81"/>
        <v>0</v>
      </c>
      <c r="Y340" s="9"/>
      <c r="Z340" s="9"/>
      <c r="AA340" s="10">
        <f t="shared" si="82"/>
        <v>0</v>
      </c>
      <c r="AB340" s="11">
        <v>45782</v>
      </c>
    </row>
    <row r="341" spans="1:28" ht="15.75" hidden="1" x14ac:dyDescent="0.25">
      <c r="A341" s="39">
        <v>45783</v>
      </c>
      <c r="B341" s="35" t="s">
        <v>207</v>
      </c>
      <c r="C341" s="35"/>
      <c r="D341" s="35" t="s">
        <v>41</v>
      </c>
      <c r="E341" s="35" t="s">
        <v>110</v>
      </c>
      <c r="F341" s="40">
        <v>2000</v>
      </c>
      <c r="G341" s="35" t="s">
        <v>29</v>
      </c>
      <c r="H341" s="40">
        <v>1900</v>
      </c>
      <c r="I341" s="20">
        <f>F341*H341</f>
        <v>3800000</v>
      </c>
      <c r="J341" s="41" t="s">
        <v>241</v>
      </c>
      <c r="K341" s="20"/>
      <c r="L341" s="9">
        <f>M341+N341</f>
        <v>0</v>
      </c>
      <c r="M341" s="9"/>
      <c r="N341" s="9"/>
      <c r="O341" s="9">
        <f>P341+Q341</f>
        <v>0</v>
      </c>
      <c r="P341" s="9"/>
      <c r="Q341" s="9"/>
      <c r="R341" s="9">
        <f>S341+T341</f>
        <v>0</v>
      </c>
      <c r="S341" s="9"/>
      <c r="T341" s="9"/>
      <c r="U341" s="9">
        <f>V341+W341</f>
        <v>3800000</v>
      </c>
      <c r="V341" s="9">
        <v>3800000</v>
      </c>
      <c r="W341" s="9"/>
      <c r="X341" s="9">
        <f>Y341+Z341</f>
        <v>0</v>
      </c>
      <c r="Y341" s="9"/>
      <c r="Z341" s="9"/>
      <c r="AA341" s="10">
        <f>C341+I341-L341-O341-U341-X341-R341</f>
        <v>0</v>
      </c>
      <c r="AB341" s="11">
        <v>45783</v>
      </c>
    </row>
    <row r="342" spans="1:28" ht="15.75" hidden="1" x14ac:dyDescent="0.25">
      <c r="A342" s="39">
        <v>45783</v>
      </c>
      <c r="B342" s="33" t="s">
        <v>173</v>
      </c>
      <c r="C342" s="33"/>
      <c r="D342" s="33" t="s">
        <v>31</v>
      </c>
      <c r="E342" s="33" t="s">
        <v>148</v>
      </c>
      <c r="F342" s="21">
        <v>100</v>
      </c>
      <c r="G342" s="33" t="s">
        <v>51</v>
      </c>
      <c r="H342" s="21">
        <v>60000</v>
      </c>
      <c r="I342" s="20">
        <f t="shared" ref="I342:I359" si="83">F342*H342</f>
        <v>6000000</v>
      </c>
      <c r="J342" s="36" t="s">
        <v>26</v>
      </c>
      <c r="K342" s="20"/>
      <c r="L342" s="9">
        <f t="shared" ref="L342:L359" si="84">M342+N342</f>
        <v>0</v>
      </c>
      <c r="M342" s="9"/>
      <c r="N342" s="9"/>
      <c r="O342" s="9">
        <f t="shared" ref="O342:O359" si="85">P342+Q342</f>
        <v>0</v>
      </c>
      <c r="P342" s="9"/>
      <c r="Q342" s="9"/>
      <c r="R342" s="9">
        <f t="shared" ref="R342:R359" si="86">S342+T342</f>
        <v>0</v>
      </c>
      <c r="S342" s="9"/>
      <c r="T342" s="9"/>
      <c r="U342" s="9">
        <f t="shared" ref="U342:U359" si="87">V342+W342</f>
        <v>0</v>
      </c>
      <c r="V342" s="9"/>
      <c r="W342" s="9"/>
      <c r="X342" s="9">
        <f t="shared" ref="X342:X359" si="88">Y342+Z342</f>
        <v>0</v>
      </c>
      <c r="Y342" s="9"/>
      <c r="Z342" s="9"/>
      <c r="AA342" s="10">
        <f t="shared" ref="AA342:AA359" si="89">C342+I342-L342-O342-U342-X342-R342</f>
        <v>6000000</v>
      </c>
      <c r="AB342" s="11"/>
    </row>
    <row r="343" spans="1:28" ht="15.75" hidden="1" x14ac:dyDescent="0.25">
      <c r="A343" s="39">
        <v>45783</v>
      </c>
      <c r="B343" s="33" t="s">
        <v>946</v>
      </c>
      <c r="C343" s="33"/>
      <c r="D343" s="33" t="s">
        <v>223</v>
      </c>
      <c r="E343" s="33" t="s">
        <v>945</v>
      </c>
      <c r="F343" s="21">
        <v>1000</v>
      </c>
      <c r="G343" s="33" t="s">
        <v>29</v>
      </c>
      <c r="H343" s="21">
        <v>1900</v>
      </c>
      <c r="I343" s="20">
        <f t="shared" si="83"/>
        <v>1900000</v>
      </c>
      <c r="J343" s="41" t="s">
        <v>240</v>
      </c>
      <c r="K343" s="20"/>
      <c r="L343" s="9">
        <f t="shared" si="84"/>
        <v>0</v>
      </c>
      <c r="M343" s="9"/>
      <c r="N343" s="9"/>
      <c r="O343" s="9">
        <f t="shared" si="85"/>
        <v>1900000</v>
      </c>
      <c r="P343" s="9">
        <v>1900000</v>
      </c>
      <c r="Q343" s="9"/>
      <c r="R343" s="9">
        <f t="shared" si="86"/>
        <v>0</v>
      </c>
      <c r="S343" s="9"/>
      <c r="T343" s="9"/>
      <c r="U343" s="9">
        <f t="shared" si="87"/>
        <v>0</v>
      </c>
      <c r="V343" s="9"/>
      <c r="W343" s="9"/>
      <c r="X343" s="9">
        <f t="shared" si="88"/>
        <v>0</v>
      </c>
      <c r="Y343" s="9"/>
      <c r="Z343" s="9"/>
      <c r="AA343" s="10">
        <f t="shared" si="89"/>
        <v>0</v>
      </c>
      <c r="AB343" s="11">
        <v>45782</v>
      </c>
    </row>
    <row r="344" spans="1:28" ht="15.75" hidden="1" x14ac:dyDescent="0.25">
      <c r="A344" s="39">
        <v>45783</v>
      </c>
      <c r="B344" s="33" t="s">
        <v>347</v>
      </c>
      <c r="C344" s="33"/>
      <c r="D344" s="33" t="s">
        <v>31</v>
      </c>
      <c r="E344" s="33" t="s">
        <v>95</v>
      </c>
      <c r="F344" s="21">
        <v>400</v>
      </c>
      <c r="G344" s="33" t="s">
        <v>29</v>
      </c>
      <c r="H344" s="21">
        <v>3600</v>
      </c>
      <c r="I344" s="20">
        <f t="shared" si="83"/>
        <v>1440000</v>
      </c>
      <c r="J344" s="37" t="s">
        <v>241</v>
      </c>
      <c r="K344" s="20"/>
      <c r="L344" s="9">
        <f t="shared" si="84"/>
        <v>0</v>
      </c>
      <c r="M344" s="9"/>
      <c r="N344" s="9"/>
      <c r="O344" s="9">
        <f t="shared" si="85"/>
        <v>0</v>
      </c>
      <c r="P344" s="9"/>
      <c r="Q344" s="9"/>
      <c r="R344" s="9">
        <f t="shared" si="86"/>
        <v>0</v>
      </c>
      <c r="S344" s="9"/>
      <c r="T344" s="9"/>
      <c r="U344" s="9">
        <f t="shared" si="87"/>
        <v>1440000</v>
      </c>
      <c r="V344" s="9"/>
      <c r="W344" s="9">
        <v>1440000</v>
      </c>
      <c r="X344" s="9">
        <f t="shared" si="88"/>
        <v>0</v>
      </c>
      <c r="Y344" s="9"/>
      <c r="Z344" s="9"/>
      <c r="AA344" s="10">
        <f t="shared" si="89"/>
        <v>0</v>
      </c>
      <c r="AB344" s="11">
        <v>45790</v>
      </c>
    </row>
    <row r="345" spans="1:28" ht="15.75" hidden="1" x14ac:dyDescent="0.25">
      <c r="A345" s="39">
        <v>45783</v>
      </c>
      <c r="B345" s="33" t="s">
        <v>581</v>
      </c>
      <c r="C345" s="33"/>
      <c r="D345" s="33" t="s">
        <v>31</v>
      </c>
      <c r="E345" s="33" t="s">
        <v>102</v>
      </c>
      <c r="F345" s="21">
        <v>12</v>
      </c>
      <c r="G345" s="33" t="s">
        <v>74</v>
      </c>
      <c r="H345" s="33">
        <v>65000</v>
      </c>
      <c r="I345" s="20">
        <f t="shared" si="83"/>
        <v>780000</v>
      </c>
      <c r="J345" s="37" t="s">
        <v>240</v>
      </c>
      <c r="K345" s="20"/>
      <c r="L345" s="9">
        <f t="shared" si="84"/>
        <v>0</v>
      </c>
      <c r="M345" s="9"/>
      <c r="N345" s="9"/>
      <c r="O345" s="9">
        <f t="shared" si="85"/>
        <v>780000</v>
      </c>
      <c r="P345" s="9">
        <v>780000</v>
      </c>
      <c r="Q345" s="9"/>
      <c r="R345" s="9">
        <f t="shared" si="86"/>
        <v>0</v>
      </c>
      <c r="S345" s="9"/>
      <c r="T345" s="9"/>
      <c r="U345" s="9">
        <f t="shared" si="87"/>
        <v>0</v>
      </c>
      <c r="V345" s="9"/>
      <c r="W345" s="9"/>
      <c r="X345" s="9">
        <f t="shared" si="88"/>
        <v>0</v>
      </c>
      <c r="Y345" s="9"/>
      <c r="Z345" s="9"/>
      <c r="AA345" s="10">
        <f t="shared" si="89"/>
        <v>0</v>
      </c>
      <c r="AB345" s="11">
        <v>45779</v>
      </c>
    </row>
    <row r="346" spans="1:28" ht="15.75" hidden="1" x14ac:dyDescent="0.25">
      <c r="A346" s="39">
        <v>45783</v>
      </c>
      <c r="B346" s="33" t="s">
        <v>505</v>
      </c>
      <c r="C346" s="33"/>
      <c r="D346" s="33" t="s">
        <v>31</v>
      </c>
      <c r="E346" s="33" t="s">
        <v>423</v>
      </c>
      <c r="F346" s="33">
        <v>33.799999999999997</v>
      </c>
      <c r="G346" s="33" t="s">
        <v>51</v>
      </c>
      <c r="H346" s="33">
        <v>46000</v>
      </c>
      <c r="I346" s="20">
        <f t="shared" si="83"/>
        <v>1554799.9999999998</v>
      </c>
      <c r="J346" s="41" t="s">
        <v>240</v>
      </c>
      <c r="K346" s="20"/>
      <c r="L346" s="9">
        <f t="shared" si="84"/>
        <v>0</v>
      </c>
      <c r="M346" s="9"/>
      <c r="N346" s="9"/>
      <c r="O346" s="9">
        <f t="shared" si="85"/>
        <v>0</v>
      </c>
      <c r="P346" s="9"/>
      <c r="Q346" s="9"/>
      <c r="R346" s="9">
        <f t="shared" si="86"/>
        <v>0</v>
      </c>
      <c r="S346" s="9"/>
      <c r="T346" s="9"/>
      <c r="U346" s="9">
        <f t="shared" si="87"/>
        <v>1554800</v>
      </c>
      <c r="V346" s="9">
        <v>1554800</v>
      </c>
      <c r="W346" s="9"/>
      <c r="X346" s="9">
        <f t="shared" si="88"/>
        <v>0</v>
      </c>
      <c r="Y346" s="9"/>
      <c r="Z346" s="9"/>
      <c r="AA346" s="10">
        <f t="shared" si="89"/>
        <v>-2.3283064365386963E-10</v>
      </c>
      <c r="AB346" s="11">
        <v>45783</v>
      </c>
    </row>
    <row r="347" spans="1:28" ht="15.75" hidden="1" x14ac:dyDescent="0.25">
      <c r="A347" s="39">
        <v>45783</v>
      </c>
      <c r="B347" s="33" t="s">
        <v>165</v>
      </c>
      <c r="C347" s="33"/>
      <c r="D347" s="33" t="s">
        <v>31</v>
      </c>
      <c r="E347" s="33" t="s">
        <v>134</v>
      </c>
      <c r="F347" s="33">
        <v>20</v>
      </c>
      <c r="G347" s="33" t="s">
        <v>33</v>
      </c>
      <c r="H347" s="33">
        <v>230000</v>
      </c>
      <c r="I347" s="20">
        <f t="shared" si="83"/>
        <v>4600000</v>
      </c>
      <c r="J347" s="41" t="s">
        <v>240</v>
      </c>
      <c r="K347" s="20"/>
      <c r="L347" s="9">
        <f t="shared" si="84"/>
        <v>0</v>
      </c>
      <c r="M347" s="9"/>
      <c r="N347" s="9"/>
      <c r="O347" s="9">
        <f t="shared" si="85"/>
        <v>4600000</v>
      </c>
      <c r="P347" s="9">
        <v>4600000</v>
      </c>
      <c r="Q347" s="9"/>
      <c r="R347" s="9">
        <f t="shared" si="86"/>
        <v>0</v>
      </c>
      <c r="S347" s="9"/>
      <c r="T347" s="9"/>
      <c r="U347" s="9">
        <f t="shared" si="87"/>
        <v>0</v>
      </c>
      <c r="V347" s="9"/>
      <c r="W347" s="9"/>
      <c r="X347" s="9">
        <f t="shared" si="88"/>
        <v>0</v>
      </c>
      <c r="Y347" s="9"/>
      <c r="Z347" s="9"/>
      <c r="AA347" s="10">
        <f t="shared" si="89"/>
        <v>0</v>
      </c>
      <c r="AB347" s="11">
        <v>45783</v>
      </c>
    </row>
    <row r="348" spans="1:28" ht="15.75" hidden="1" x14ac:dyDescent="0.25">
      <c r="A348" s="39">
        <v>45783</v>
      </c>
      <c r="B348" s="33" t="s">
        <v>169</v>
      </c>
      <c r="C348" s="33"/>
      <c r="D348" s="33" t="s">
        <v>41</v>
      </c>
      <c r="E348" s="33" t="s">
        <v>166</v>
      </c>
      <c r="F348" s="33">
        <v>1</v>
      </c>
      <c r="G348" s="33" t="s">
        <v>33</v>
      </c>
      <c r="H348" s="33">
        <v>400000</v>
      </c>
      <c r="I348" s="20">
        <f t="shared" si="83"/>
        <v>400000</v>
      </c>
      <c r="J348" s="36" t="s">
        <v>26</v>
      </c>
      <c r="K348" s="20"/>
      <c r="L348" s="9">
        <f t="shared" si="84"/>
        <v>0</v>
      </c>
      <c r="M348" s="9"/>
      <c r="N348" s="9"/>
      <c r="O348" s="9">
        <f t="shared" si="85"/>
        <v>0</v>
      </c>
      <c r="P348" s="9"/>
      <c r="Q348" s="9"/>
      <c r="R348" s="9">
        <f t="shared" si="86"/>
        <v>0</v>
      </c>
      <c r="S348" s="9"/>
      <c r="T348" s="9"/>
      <c r="U348" s="9">
        <f t="shared" si="87"/>
        <v>0</v>
      </c>
      <c r="V348" s="9"/>
      <c r="W348" s="9"/>
      <c r="X348" s="9">
        <f t="shared" si="88"/>
        <v>0</v>
      </c>
      <c r="Y348" s="9"/>
      <c r="Z348" s="9"/>
      <c r="AA348" s="10">
        <f t="shared" si="89"/>
        <v>400000</v>
      </c>
      <c r="AB348" s="11"/>
    </row>
    <row r="349" spans="1:28" ht="15.75" hidden="1" x14ac:dyDescent="0.25">
      <c r="A349" s="39">
        <v>45783</v>
      </c>
      <c r="B349" s="33" t="s">
        <v>231</v>
      </c>
      <c r="C349" s="33"/>
      <c r="D349" s="33"/>
      <c r="E349" s="33" t="s">
        <v>423</v>
      </c>
      <c r="F349" s="33">
        <v>65.3</v>
      </c>
      <c r="G349" s="33" t="s">
        <v>51</v>
      </c>
      <c r="H349" s="33"/>
      <c r="I349" s="20">
        <f t="shared" si="83"/>
        <v>0</v>
      </c>
      <c r="J349" s="36" t="s">
        <v>26</v>
      </c>
      <c r="K349" s="20"/>
      <c r="L349" s="9">
        <f t="shared" si="84"/>
        <v>0</v>
      </c>
      <c r="M349" s="9"/>
      <c r="N349" s="9"/>
      <c r="O349" s="9">
        <f t="shared" si="85"/>
        <v>0</v>
      </c>
      <c r="P349" s="9"/>
      <c r="Q349" s="9"/>
      <c r="R349" s="9">
        <f t="shared" si="86"/>
        <v>0</v>
      </c>
      <c r="S349" s="9"/>
      <c r="T349" s="9"/>
      <c r="U349" s="9">
        <f t="shared" si="87"/>
        <v>0</v>
      </c>
      <c r="V349" s="9"/>
      <c r="W349" s="9"/>
      <c r="X349" s="9">
        <f t="shared" si="88"/>
        <v>0</v>
      </c>
      <c r="Y349" s="9"/>
      <c r="Z349" s="9"/>
      <c r="AA349" s="10">
        <f t="shared" si="89"/>
        <v>0</v>
      </c>
      <c r="AB349" s="11"/>
    </row>
    <row r="350" spans="1:28" ht="15.75" hidden="1" x14ac:dyDescent="0.25">
      <c r="A350" s="39">
        <v>45783</v>
      </c>
      <c r="B350" s="33" t="s">
        <v>231</v>
      </c>
      <c r="C350" s="33"/>
      <c r="D350" s="33"/>
      <c r="E350" s="33" t="s">
        <v>135</v>
      </c>
      <c r="F350" s="33">
        <v>29.8</v>
      </c>
      <c r="G350" s="33" t="s">
        <v>51</v>
      </c>
      <c r="H350" s="33"/>
      <c r="I350" s="20">
        <f t="shared" si="83"/>
        <v>0</v>
      </c>
      <c r="J350" s="36" t="s">
        <v>26</v>
      </c>
      <c r="K350" s="20"/>
      <c r="L350" s="9">
        <f t="shared" si="84"/>
        <v>0</v>
      </c>
      <c r="M350" s="9"/>
      <c r="N350" s="9"/>
      <c r="O350" s="9">
        <f t="shared" si="85"/>
        <v>0</v>
      </c>
      <c r="P350" s="9"/>
      <c r="Q350" s="9"/>
      <c r="R350" s="9">
        <f t="shared" si="86"/>
        <v>0</v>
      </c>
      <c r="S350" s="9"/>
      <c r="T350" s="9"/>
      <c r="U350" s="9">
        <f t="shared" si="87"/>
        <v>0</v>
      </c>
      <c r="V350" s="9"/>
      <c r="W350" s="9"/>
      <c r="X350" s="9">
        <f t="shared" si="88"/>
        <v>0</v>
      </c>
      <c r="Y350" s="9"/>
      <c r="Z350" s="9"/>
      <c r="AA350" s="10">
        <f t="shared" si="89"/>
        <v>0</v>
      </c>
      <c r="AB350" s="11"/>
    </row>
    <row r="351" spans="1:28" ht="15.75" hidden="1" x14ac:dyDescent="0.25">
      <c r="A351" s="39">
        <v>45783</v>
      </c>
      <c r="B351" s="33" t="s">
        <v>491</v>
      </c>
      <c r="C351" s="33"/>
      <c r="D351" s="33" t="s">
        <v>41</v>
      </c>
      <c r="E351" s="33" t="s">
        <v>407</v>
      </c>
      <c r="F351" s="33">
        <v>6</v>
      </c>
      <c r="G351" s="33" t="s">
        <v>33</v>
      </c>
      <c r="H351" s="33">
        <v>300000</v>
      </c>
      <c r="I351" s="20">
        <f t="shared" si="83"/>
        <v>1800000</v>
      </c>
      <c r="J351" s="41" t="s">
        <v>240</v>
      </c>
      <c r="K351" s="20"/>
      <c r="L351" s="9">
        <f t="shared" si="84"/>
        <v>0</v>
      </c>
      <c r="M351" s="9"/>
      <c r="N351" s="9"/>
      <c r="O351" s="9">
        <f t="shared" si="85"/>
        <v>1800000</v>
      </c>
      <c r="P351" s="9">
        <v>1800000</v>
      </c>
      <c r="Q351" s="9"/>
      <c r="R351" s="9">
        <f t="shared" si="86"/>
        <v>0</v>
      </c>
      <c r="S351" s="9"/>
      <c r="T351" s="9"/>
      <c r="U351" s="9">
        <f t="shared" si="87"/>
        <v>0</v>
      </c>
      <c r="V351" s="9"/>
      <c r="W351" s="9"/>
      <c r="X351" s="9">
        <f t="shared" si="88"/>
        <v>0</v>
      </c>
      <c r="Y351" s="9"/>
      <c r="Z351" s="9"/>
      <c r="AA351" s="10">
        <f t="shared" si="89"/>
        <v>0</v>
      </c>
      <c r="AB351" s="11">
        <v>45782</v>
      </c>
    </row>
    <row r="352" spans="1:28" ht="15.75" x14ac:dyDescent="0.25">
      <c r="A352" s="39">
        <v>45783</v>
      </c>
      <c r="B352" s="33" t="s">
        <v>329</v>
      </c>
      <c r="C352" s="33"/>
      <c r="D352" s="33" t="s">
        <v>31</v>
      </c>
      <c r="E352" s="33" t="s">
        <v>344</v>
      </c>
      <c r="F352" s="33">
        <v>29.6</v>
      </c>
      <c r="G352" s="33" t="s">
        <v>51</v>
      </c>
      <c r="H352" s="33">
        <v>47000</v>
      </c>
      <c r="I352" s="20">
        <f t="shared" si="83"/>
        <v>1391200</v>
      </c>
      <c r="J352" s="82" t="s">
        <v>26</v>
      </c>
      <c r="K352" s="20"/>
      <c r="L352" s="9">
        <f t="shared" si="84"/>
        <v>0</v>
      </c>
      <c r="M352" s="9"/>
      <c r="N352" s="9"/>
      <c r="O352" s="9">
        <f t="shared" si="85"/>
        <v>0</v>
      </c>
      <c r="P352" s="9"/>
      <c r="Q352" s="9"/>
      <c r="R352" s="9">
        <f t="shared" si="86"/>
        <v>0</v>
      </c>
      <c r="S352" s="9"/>
      <c r="T352" s="9"/>
      <c r="U352" s="9">
        <f t="shared" si="87"/>
        <v>0</v>
      </c>
      <c r="V352" s="9"/>
      <c r="W352" s="9"/>
      <c r="X352" s="9">
        <f t="shared" si="88"/>
        <v>0</v>
      </c>
      <c r="Y352" s="9"/>
      <c r="Z352" s="9"/>
      <c r="AA352" s="10">
        <f t="shared" si="89"/>
        <v>1391200</v>
      </c>
      <c r="AB352" s="11"/>
    </row>
    <row r="353" spans="1:28" ht="15.75" hidden="1" x14ac:dyDescent="0.25">
      <c r="A353" s="39">
        <v>45783</v>
      </c>
      <c r="B353" s="33" t="s">
        <v>406</v>
      </c>
      <c r="C353" s="33"/>
      <c r="D353" s="33" t="s">
        <v>31</v>
      </c>
      <c r="E353" s="33" t="s">
        <v>95</v>
      </c>
      <c r="F353" s="33">
        <v>300</v>
      </c>
      <c r="G353" s="33" t="s">
        <v>29</v>
      </c>
      <c r="H353" s="33">
        <v>4000</v>
      </c>
      <c r="I353" s="20">
        <f t="shared" si="83"/>
        <v>1200000</v>
      </c>
      <c r="J353" s="41" t="s">
        <v>241</v>
      </c>
      <c r="K353" s="20"/>
      <c r="L353" s="9">
        <f t="shared" si="84"/>
        <v>0</v>
      </c>
      <c r="M353" s="9"/>
      <c r="N353" s="9"/>
      <c r="O353" s="9">
        <f t="shared" si="85"/>
        <v>0</v>
      </c>
      <c r="P353" s="9"/>
      <c r="Q353" s="9"/>
      <c r="R353" s="9">
        <f t="shared" si="86"/>
        <v>0</v>
      </c>
      <c r="S353" s="9"/>
      <c r="T353" s="9"/>
      <c r="U353" s="9">
        <f t="shared" si="87"/>
        <v>1200000</v>
      </c>
      <c r="V353" s="9">
        <v>1200000</v>
      </c>
      <c r="W353" s="9"/>
      <c r="X353" s="9">
        <f t="shared" si="88"/>
        <v>0</v>
      </c>
      <c r="Y353" s="9"/>
      <c r="Z353" s="9"/>
      <c r="AA353" s="10">
        <f t="shared" si="89"/>
        <v>0</v>
      </c>
      <c r="AB353" s="11">
        <v>45783</v>
      </c>
    </row>
    <row r="354" spans="1:28" ht="15.75" hidden="1" x14ac:dyDescent="0.25">
      <c r="A354" s="39">
        <v>45783</v>
      </c>
      <c r="B354" s="33" t="s">
        <v>472</v>
      </c>
      <c r="C354" s="33"/>
      <c r="D354" s="33" t="s">
        <v>31</v>
      </c>
      <c r="E354" s="33" t="s">
        <v>156</v>
      </c>
      <c r="F354" s="33">
        <v>1</v>
      </c>
      <c r="G354" s="33" t="s">
        <v>23</v>
      </c>
      <c r="H354" s="33">
        <v>360000</v>
      </c>
      <c r="I354" s="20">
        <f t="shared" si="83"/>
        <v>360000</v>
      </c>
      <c r="J354" s="41" t="s">
        <v>241</v>
      </c>
      <c r="K354" s="20"/>
      <c r="L354" s="9">
        <f t="shared" si="84"/>
        <v>0</v>
      </c>
      <c r="M354" s="9"/>
      <c r="N354" s="9"/>
      <c r="O354" s="9">
        <f t="shared" si="85"/>
        <v>0</v>
      </c>
      <c r="P354" s="9"/>
      <c r="Q354" s="9"/>
      <c r="R354" s="9">
        <f t="shared" si="86"/>
        <v>0</v>
      </c>
      <c r="S354" s="9"/>
      <c r="T354" s="9"/>
      <c r="U354" s="9">
        <f t="shared" si="87"/>
        <v>360000</v>
      </c>
      <c r="V354" s="9">
        <v>360000</v>
      </c>
      <c r="W354" s="9"/>
      <c r="X354" s="9">
        <f t="shared" si="88"/>
        <v>0</v>
      </c>
      <c r="Y354" s="9"/>
      <c r="Z354" s="9"/>
      <c r="AA354" s="10">
        <f t="shared" si="89"/>
        <v>0</v>
      </c>
      <c r="AB354" s="11">
        <v>45783</v>
      </c>
    </row>
    <row r="355" spans="1:28" ht="15.75" hidden="1" x14ac:dyDescent="0.25">
      <c r="A355" s="32">
        <v>45783</v>
      </c>
      <c r="B355" s="33" t="s">
        <v>472</v>
      </c>
      <c r="C355" s="33"/>
      <c r="D355" s="33" t="s">
        <v>31</v>
      </c>
      <c r="E355" s="33" t="s">
        <v>167</v>
      </c>
      <c r="F355" s="33">
        <v>1</v>
      </c>
      <c r="G355" s="33" t="s">
        <v>23</v>
      </c>
      <c r="H355" s="33">
        <v>360000</v>
      </c>
      <c r="I355" s="20">
        <f t="shared" si="83"/>
        <v>360000</v>
      </c>
      <c r="J355" s="41" t="s">
        <v>241</v>
      </c>
      <c r="K355" s="20"/>
      <c r="L355" s="9">
        <f t="shared" si="84"/>
        <v>0</v>
      </c>
      <c r="M355" s="9"/>
      <c r="N355" s="9"/>
      <c r="O355" s="9">
        <f t="shared" si="85"/>
        <v>0</v>
      </c>
      <c r="P355" s="9"/>
      <c r="Q355" s="9"/>
      <c r="R355" s="9">
        <f t="shared" si="86"/>
        <v>0</v>
      </c>
      <c r="S355" s="9"/>
      <c r="T355" s="9"/>
      <c r="U355" s="9">
        <f t="shared" si="87"/>
        <v>360000</v>
      </c>
      <c r="V355" s="9">
        <v>360000</v>
      </c>
      <c r="W355" s="9"/>
      <c r="X355" s="9">
        <f t="shared" si="88"/>
        <v>0</v>
      </c>
      <c r="Y355" s="9"/>
      <c r="Z355" s="9"/>
      <c r="AA355" s="10">
        <f t="shared" si="89"/>
        <v>0</v>
      </c>
      <c r="AB355" s="11">
        <v>45783</v>
      </c>
    </row>
    <row r="356" spans="1:28" ht="15.75" hidden="1" x14ac:dyDescent="0.25">
      <c r="A356" s="39">
        <v>45783</v>
      </c>
      <c r="B356" s="33" t="s">
        <v>231</v>
      </c>
      <c r="C356" s="33"/>
      <c r="D356" s="33"/>
      <c r="E356" s="33" t="s">
        <v>423</v>
      </c>
      <c r="F356" s="33">
        <v>32.5</v>
      </c>
      <c r="G356" s="33" t="s">
        <v>51</v>
      </c>
      <c r="H356" s="33"/>
      <c r="I356" s="20">
        <f t="shared" si="83"/>
        <v>0</v>
      </c>
      <c r="J356" s="36" t="s">
        <v>26</v>
      </c>
      <c r="K356" s="20"/>
      <c r="L356" s="9">
        <f t="shared" si="84"/>
        <v>0</v>
      </c>
      <c r="M356" s="9"/>
      <c r="N356" s="9"/>
      <c r="O356" s="9">
        <f t="shared" si="85"/>
        <v>0</v>
      </c>
      <c r="P356" s="9"/>
      <c r="Q356" s="9"/>
      <c r="R356" s="9">
        <f t="shared" si="86"/>
        <v>0</v>
      </c>
      <c r="S356" s="9"/>
      <c r="T356" s="9"/>
      <c r="U356" s="9">
        <f t="shared" si="87"/>
        <v>0</v>
      </c>
      <c r="V356" s="9"/>
      <c r="W356" s="9"/>
      <c r="X356" s="9">
        <f t="shared" si="88"/>
        <v>0</v>
      </c>
      <c r="Y356" s="9"/>
      <c r="Z356" s="9"/>
      <c r="AA356" s="10">
        <f t="shared" si="89"/>
        <v>0</v>
      </c>
      <c r="AB356" s="11"/>
    </row>
    <row r="357" spans="1:28" ht="15.75" hidden="1" x14ac:dyDescent="0.25">
      <c r="A357" s="39">
        <v>45783</v>
      </c>
      <c r="B357" s="33" t="s">
        <v>543</v>
      </c>
      <c r="C357" s="33"/>
      <c r="D357" s="33" t="s">
        <v>31</v>
      </c>
      <c r="E357" s="33" t="s">
        <v>95</v>
      </c>
      <c r="F357" s="33">
        <v>1800</v>
      </c>
      <c r="G357" s="33" t="s">
        <v>29</v>
      </c>
      <c r="H357" s="33">
        <v>3600</v>
      </c>
      <c r="I357" s="20">
        <f t="shared" si="83"/>
        <v>6480000</v>
      </c>
      <c r="J357" s="41" t="s">
        <v>240</v>
      </c>
      <c r="K357" s="20"/>
      <c r="L357" s="9">
        <f t="shared" si="84"/>
        <v>2880000</v>
      </c>
      <c r="M357" s="9">
        <v>2880000</v>
      </c>
      <c r="N357" s="9"/>
      <c r="O357" s="9">
        <f t="shared" si="85"/>
        <v>3600000</v>
      </c>
      <c r="P357" s="9">
        <v>3600000</v>
      </c>
      <c r="Q357" s="9"/>
      <c r="R357" s="9">
        <f t="shared" si="86"/>
        <v>0</v>
      </c>
      <c r="S357" s="9"/>
      <c r="T357" s="9"/>
      <c r="U357" s="9">
        <f t="shared" si="87"/>
        <v>0</v>
      </c>
      <c r="V357" s="9"/>
      <c r="W357" s="9"/>
      <c r="X357" s="9">
        <f t="shared" si="88"/>
        <v>0</v>
      </c>
      <c r="Y357" s="9"/>
      <c r="Z357" s="9"/>
      <c r="AA357" s="10">
        <f t="shared" si="89"/>
        <v>0</v>
      </c>
      <c r="AB357" s="11">
        <v>45783</v>
      </c>
    </row>
    <row r="358" spans="1:28" ht="15.75" hidden="1" x14ac:dyDescent="0.25">
      <c r="A358" s="39">
        <v>45783</v>
      </c>
      <c r="B358" s="33" t="s">
        <v>543</v>
      </c>
      <c r="C358" s="33"/>
      <c r="D358" s="33" t="s">
        <v>31</v>
      </c>
      <c r="E358" s="33" t="s">
        <v>707</v>
      </c>
      <c r="F358" s="33">
        <v>100</v>
      </c>
      <c r="G358" s="33" t="s">
        <v>29</v>
      </c>
      <c r="H358" s="33">
        <v>3600</v>
      </c>
      <c r="I358" s="20">
        <f t="shared" si="83"/>
        <v>360000</v>
      </c>
      <c r="J358" s="41" t="s">
        <v>241</v>
      </c>
      <c r="K358" s="20"/>
      <c r="L358" s="9">
        <f t="shared" si="84"/>
        <v>360000</v>
      </c>
      <c r="M358" s="9">
        <v>360000</v>
      </c>
      <c r="N358" s="9"/>
      <c r="O358" s="9">
        <f t="shared" si="85"/>
        <v>0</v>
      </c>
      <c r="P358" s="9"/>
      <c r="Q358" s="9"/>
      <c r="R358" s="9">
        <f t="shared" si="86"/>
        <v>0</v>
      </c>
      <c r="S358" s="9"/>
      <c r="T358" s="9"/>
      <c r="U358" s="9">
        <f t="shared" si="87"/>
        <v>0</v>
      </c>
      <c r="V358" s="9"/>
      <c r="W358" s="9"/>
      <c r="X358" s="9">
        <f t="shared" si="88"/>
        <v>0</v>
      </c>
      <c r="Y358" s="9"/>
      <c r="Z358" s="9"/>
      <c r="AA358" s="10">
        <f t="shared" si="89"/>
        <v>0</v>
      </c>
      <c r="AB358" s="11">
        <v>45783</v>
      </c>
    </row>
    <row r="359" spans="1:28" ht="15.75" hidden="1" x14ac:dyDescent="0.25">
      <c r="A359" s="32">
        <v>45783</v>
      </c>
      <c r="B359" s="33" t="s">
        <v>305</v>
      </c>
      <c r="C359" s="33"/>
      <c r="D359" s="33" t="s">
        <v>41</v>
      </c>
      <c r="E359" s="33" t="s">
        <v>197</v>
      </c>
      <c r="F359" s="33">
        <v>375</v>
      </c>
      <c r="G359" s="33" t="s">
        <v>29</v>
      </c>
      <c r="H359" s="33">
        <v>2460</v>
      </c>
      <c r="I359" s="20">
        <f t="shared" si="83"/>
        <v>922500</v>
      </c>
      <c r="J359" s="34" t="s">
        <v>26</v>
      </c>
      <c r="K359" s="20"/>
      <c r="L359" s="9">
        <f t="shared" si="84"/>
        <v>0</v>
      </c>
      <c r="M359" s="9"/>
      <c r="N359" s="9"/>
      <c r="O359" s="9">
        <f t="shared" si="85"/>
        <v>0</v>
      </c>
      <c r="P359" s="9"/>
      <c r="Q359" s="9"/>
      <c r="R359" s="9">
        <f t="shared" si="86"/>
        <v>0</v>
      </c>
      <c r="S359" s="9"/>
      <c r="T359" s="9"/>
      <c r="U359" s="9">
        <f t="shared" si="87"/>
        <v>0</v>
      </c>
      <c r="V359" s="9"/>
      <c r="W359" s="9"/>
      <c r="X359" s="9">
        <f t="shared" si="88"/>
        <v>0</v>
      </c>
      <c r="Y359" s="9"/>
      <c r="Z359" s="9"/>
      <c r="AA359" s="10">
        <f t="shared" si="89"/>
        <v>922500</v>
      </c>
      <c r="AB359" s="11"/>
    </row>
    <row r="360" spans="1:28" ht="15.75" hidden="1" x14ac:dyDescent="0.25">
      <c r="A360" s="39">
        <v>45784</v>
      </c>
      <c r="B360" s="35">
        <v>777</v>
      </c>
      <c r="C360" s="35"/>
      <c r="D360" s="35" t="s">
        <v>31</v>
      </c>
      <c r="E360" s="35" t="s">
        <v>64</v>
      </c>
      <c r="F360" s="35">
        <v>1</v>
      </c>
      <c r="G360" s="35" t="s">
        <v>33</v>
      </c>
      <c r="H360" s="35">
        <v>150000</v>
      </c>
      <c r="I360" s="20">
        <f t="shared" ref="I360:I409" si="90">F360*H360</f>
        <v>150000</v>
      </c>
      <c r="J360" s="41" t="s">
        <v>241</v>
      </c>
      <c r="K360" s="20"/>
      <c r="L360" s="9">
        <f>M360+N360</f>
        <v>150000</v>
      </c>
      <c r="M360" s="9">
        <v>150000</v>
      </c>
      <c r="N360" s="9"/>
      <c r="O360" s="9">
        <f>P360+Q360</f>
        <v>0</v>
      </c>
      <c r="P360" s="9"/>
      <c r="Q360" s="9"/>
      <c r="R360" s="9">
        <f>S360+T360</f>
        <v>0</v>
      </c>
      <c r="S360" s="9"/>
      <c r="T360" s="9"/>
      <c r="U360" s="9">
        <f>V360+W360</f>
        <v>0</v>
      </c>
      <c r="V360" s="9"/>
      <c r="W360" s="9"/>
      <c r="X360" s="9">
        <f>Y360+Z360</f>
        <v>0</v>
      </c>
      <c r="Y360" s="9"/>
      <c r="Z360" s="9"/>
      <c r="AA360" s="10">
        <f>C360+I360-L360-O360-U360-X360-R360</f>
        <v>0</v>
      </c>
      <c r="AB360" s="11">
        <v>45784</v>
      </c>
    </row>
    <row r="361" spans="1:28" ht="15.75" hidden="1" x14ac:dyDescent="0.25">
      <c r="A361" s="39">
        <v>45784</v>
      </c>
      <c r="B361" s="33" t="s">
        <v>947</v>
      </c>
      <c r="C361" s="33"/>
      <c r="D361" s="33" t="s">
        <v>223</v>
      </c>
      <c r="E361" s="33" t="s">
        <v>362</v>
      </c>
      <c r="F361" s="33">
        <v>14.8</v>
      </c>
      <c r="G361" s="33" t="s">
        <v>51</v>
      </c>
      <c r="H361" s="33">
        <v>46000</v>
      </c>
      <c r="I361" s="20">
        <f t="shared" si="90"/>
        <v>680800</v>
      </c>
      <c r="J361" s="37" t="s">
        <v>241</v>
      </c>
      <c r="K361" s="20"/>
      <c r="L361" s="9">
        <f t="shared" ref="L361:L389" si="91">M361+N361</f>
        <v>680800</v>
      </c>
      <c r="M361" s="9">
        <v>680800</v>
      </c>
      <c r="N361" s="9"/>
      <c r="O361" s="9">
        <f t="shared" ref="O361:O389" si="92">P361+Q361</f>
        <v>0</v>
      </c>
      <c r="P361" s="9"/>
      <c r="Q361" s="9"/>
      <c r="R361" s="9">
        <f t="shared" ref="R361:R389" si="93">S361+T361</f>
        <v>0</v>
      </c>
      <c r="S361" s="9"/>
      <c r="T361" s="9"/>
      <c r="U361" s="9">
        <f t="shared" ref="U361:U389" si="94">V361+W361</f>
        <v>0</v>
      </c>
      <c r="V361" s="9"/>
      <c r="W361" s="9"/>
      <c r="X361" s="9">
        <f t="shared" ref="X361:X389" si="95">Y361+Z361</f>
        <v>0</v>
      </c>
      <c r="Y361" s="9"/>
      <c r="Z361" s="9"/>
      <c r="AA361" s="10">
        <f t="shared" ref="AA361:AA389" si="96">C361+I361-L361-O361-U361-X361-R361</f>
        <v>0</v>
      </c>
      <c r="AB361" s="11">
        <v>45784</v>
      </c>
    </row>
    <row r="362" spans="1:28" ht="15.75" hidden="1" x14ac:dyDescent="0.25">
      <c r="A362" s="39">
        <v>45784</v>
      </c>
      <c r="B362" s="33" t="s">
        <v>539</v>
      </c>
      <c r="C362" s="33"/>
      <c r="D362" s="33" t="s">
        <v>41</v>
      </c>
      <c r="E362" s="33" t="s">
        <v>552</v>
      </c>
      <c r="F362" s="33">
        <v>28</v>
      </c>
      <c r="G362" s="33" t="s">
        <v>51</v>
      </c>
      <c r="H362" s="33">
        <v>450000</v>
      </c>
      <c r="I362" s="20">
        <f t="shared" si="90"/>
        <v>12600000</v>
      </c>
      <c r="J362" s="37" t="s">
        <v>240</v>
      </c>
      <c r="K362" s="20"/>
      <c r="L362" s="9">
        <f t="shared" si="91"/>
        <v>0</v>
      </c>
      <c r="M362" s="9"/>
      <c r="N362" s="9"/>
      <c r="O362" s="9">
        <f t="shared" si="92"/>
        <v>12600000</v>
      </c>
      <c r="P362" s="9">
        <v>6600000</v>
      </c>
      <c r="Q362" s="9">
        <v>6000000</v>
      </c>
      <c r="R362" s="9">
        <f t="shared" si="93"/>
        <v>0</v>
      </c>
      <c r="S362" s="9"/>
      <c r="T362" s="9"/>
      <c r="U362" s="9">
        <f t="shared" si="94"/>
        <v>0</v>
      </c>
      <c r="V362" s="9"/>
      <c r="W362" s="9"/>
      <c r="X362" s="9">
        <f t="shared" si="95"/>
        <v>0</v>
      </c>
      <c r="Y362" s="9"/>
      <c r="Z362" s="9"/>
      <c r="AA362" s="10">
        <f t="shared" si="96"/>
        <v>0</v>
      </c>
      <c r="AB362" s="11">
        <v>45793</v>
      </c>
    </row>
    <row r="363" spans="1:28" ht="15.75" hidden="1" x14ac:dyDescent="0.25">
      <c r="A363" s="39">
        <v>45784</v>
      </c>
      <c r="B363" s="33" t="s">
        <v>789</v>
      </c>
      <c r="C363" s="33"/>
      <c r="D363" s="33" t="s">
        <v>41</v>
      </c>
      <c r="E363" s="33" t="s">
        <v>297</v>
      </c>
      <c r="F363" s="33">
        <v>1000</v>
      </c>
      <c r="G363" s="33" t="s">
        <v>29</v>
      </c>
      <c r="H363" s="33">
        <v>2000</v>
      </c>
      <c r="I363" s="20">
        <f t="shared" si="90"/>
        <v>2000000</v>
      </c>
      <c r="J363" s="37" t="s">
        <v>240</v>
      </c>
      <c r="K363" s="20"/>
      <c r="L363" s="9">
        <f t="shared" si="91"/>
        <v>0</v>
      </c>
      <c r="M363" s="9"/>
      <c r="N363" s="9"/>
      <c r="O363" s="9">
        <f t="shared" si="92"/>
        <v>2000000</v>
      </c>
      <c r="P363" s="9">
        <v>2000000</v>
      </c>
      <c r="Q363" s="9"/>
      <c r="R363" s="9">
        <f t="shared" si="93"/>
        <v>0</v>
      </c>
      <c r="S363" s="9"/>
      <c r="T363" s="9"/>
      <c r="U363" s="9">
        <f t="shared" si="94"/>
        <v>0</v>
      </c>
      <c r="V363" s="9"/>
      <c r="W363" s="9"/>
      <c r="X363" s="9">
        <f t="shared" si="95"/>
        <v>0</v>
      </c>
      <c r="Y363" s="9"/>
      <c r="Z363" s="9"/>
      <c r="AA363" s="10">
        <f t="shared" si="96"/>
        <v>0</v>
      </c>
      <c r="AB363" s="11">
        <v>45784</v>
      </c>
    </row>
    <row r="364" spans="1:28" ht="15.75" hidden="1" x14ac:dyDescent="0.25">
      <c r="A364" s="39">
        <v>45784</v>
      </c>
      <c r="B364" s="33" t="s">
        <v>343</v>
      </c>
      <c r="C364" s="33"/>
      <c r="D364" s="33" t="s">
        <v>31</v>
      </c>
      <c r="E364" s="33" t="s">
        <v>167</v>
      </c>
      <c r="F364" s="33">
        <v>1</v>
      </c>
      <c r="G364" s="33" t="s">
        <v>23</v>
      </c>
      <c r="H364" s="33">
        <v>400000</v>
      </c>
      <c r="I364" s="20">
        <f t="shared" si="90"/>
        <v>400000</v>
      </c>
      <c r="J364" s="37" t="s">
        <v>241</v>
      </c>
      <c r="K364" s="20"/>
      <c r="L364" s="9">
        <f t="shared" si="91"/>
        <v>400000</v>
      </c>
      <c r="M364" s="9">
        <v>400000</v>
      </c>
      <c r="N364" s="9"/>
      <c r="O364" s="9">
        <f t="shared" si="92"/>
        <v>0</v>
      </c>
      <c r="P364" s="9"/>
      <c r="Q364" s="9"/>
      <c r="R364" s="9">
        <f t="shared" si="93"/>
        <v>0</v>
      </c>
      <c r="S364" s="9"/>
      <c r="T364" s="9"/>
      <c r="U364" s="9">
        <f t="shared" si="94"/>
        <v>0</v>
      </c>
      <c r="V364" s="9"/>
      <c r="W364" s="9"/>
      <c r="X364" s="9">
        <f t="shared" si="95"/>
        <v>0</v>
      </c>
      <c r="Y364" s="9"/>
      <c r="Z364" s="9"/>
      <c r="AA364" s="10">
        <f t="shared" si="96"/>
        <v>0</v>
      </c>
      <c r="AB364" s="11">
        <v>45784</v>
      </c>
    </row>
    <row r="365" spans="1:28" ht="15.75" hidden="1" x14ac:dyDescent="0.25">
      <c r="A365" s="39">
        <v>45784</v>
      </c>
      <c r="B365" s="33" t="s">
        <v>189</v>
      </c>
      <c r="C365" s="33"/>
      <c r="D365" s="33" t="s">
        <v>31</v>
      </c>
      <c r="E365" s="33" t="s">
        <v>110</v>
      </c>
      <c r="F365" s="33">
        <v>600</v>
      </c>
      <c r="G365" s="33" t="s">
        <v>29</v>
      </c>
      <c r="H365" s="33">
        <v>1800</v>
      </c>
      <c r="I365" s="20">
        <f t="shared" si="90"/>
        <v>1080000</v>
      </c>
      <c r="J365" s="37" t="s">
        <v>241</v>
      </c>
      <c r="K365" s="20"/>
      <c r="L365" s="9">
        <f t="shared" si="91"/>
        <v>0</v>
      </c>
      <c r="M365" s="9"/>
      <c r="N365" s="9"/>
      <c r="O365" s="9">
        <f t="shared" si="92"/>
        <v>0</v>
      </c>
      <c r="P365" s="9"/>
      <c r="Q365" s="9"/>
      <c r="R365" s="9">
        <f t="shared" si="93"/>
        <v>0</v>
      </c>
      <c r="S365" s="9"/>
      <c r="T365" s="9"/>
      <c r="U365" s="9">
        <f t="shared" si="94"/>
        <v>1080000</v>
      </c>
      <c r="V365" s="9">
        <v>1080000</v>
      </c>
      <c r="W365" s="9"/>
      <c r="X365" s="9">
        <f t="shared" si="95"/>
        <v>0</v>
      </c>
      <c r="Y365" s="9"/>
      <c r="Z365" s="9"/>
      <c r="AA365" s="10">
        <f t="shared" si="96"/>
        <v>0</v>
      </c>
      <c r="AB365" s="11">
        <v>45784</v>
      </c>
    </row>
    <row r="366" spans="1:28" ht="15.75" hidden="1" x14ac:dyDescent="0.25">
      <c r="A366" s="39">
        <v>45784</v>
      </c>
      <c r="B366" s="33" t="s">
        <v>406</v>
      </c>
      <c r="C366" s="33"/>
      <c r="D366" s="33" t="s">
        <v>31</v>
      </c>
      <c r="E366" s="33" t="s">
        <v>98</v>
      </c>
      <c r="F366" s="33">
        <v>22.2</v>
      </c>
      <c r="G366" s="33" t="s">
        <v>51</v>
      </c>
      <c r="H366" s="33">
        <v>47000</v>
      </c>
      <c r="I366" s="20">
        <f t="shared" si="90"/>
        <v>1043400</v>
      </c>
      <c r="J366" s="41" t="s">
        <v>241</v>
      </c>
      <c r="K366" s="20"/>
      <c r="L366" s="9">
        <f t="shared" si="91"/>
        <v>0</v>
      </c>
      <c r="M366" s="9"/>
      <c r="N366" s="9"/>
      <c r="O366" s="9">
        <f t="shared" si="92"/>
        <v>0</v>
      </c>
      <c r="P366" s="9"/>
      <c r="Q366" s="9"/>
      <c r="R366" s="9">
        <f t="shared" si="93"/>
        <v>243400</v>
      </c>
      <c r="S366" s="9">
        <v>243400</v>
      </c>
      <c r="T366" s="9"/>
      <c r="U366" s="9">
        <f t="shared" si="94"/>
        <v>800000</v>
      </c>
      <c r="V366" s="9">
        <v>300000</v>
      </c>
      <c r="W366" s="9">
        <v>500000</v>
      </c>
      <c r="X366" s="9">
        <f t="shared" si="95"/>
        <v>0</v>
      </c>
      <c r="Y366" s="9"/>
      <c r="Z366" s="9"/>
      <c r="AA366" s="10">
        <f t="shared" si="96"/>
        <v>0</v>
      </c>
      <c r="AB366" s="11">
        <v>45784</v>
      </c>
    </row>
    <row r="367" spans="1:28" ht="15.75" hidden="1" x14ac:dyDescent="0.25">
      <c r="A367" s="39">
        <v>45784</v>
      </c>
      <c r="B367" s="33" t="s">
        <v>108</v>
      </c>
      <c r="C367" s="33"/>
      <c r="D367" s="33" t="s">
        <v>31</v>
      </c>
      <c r="E367" s="33" t="s">
        <v>213</v>
      </c>
      <c r="F367" s="33">
        <v>1000</v>
      </c>
      <c r="G367" s="33" t="s">
        <v>29</v>
      </c>
      <c r="H367" s="33">
        <v>2629</v>
      </c>
      <c r="I367" s="20">
        <f t="shared" si="90"/>
        <v>2629000</v>
      </c>
      <c r="J367" s="37" t="s">
        <v>240</v>
      </c>
      <c r="K367" s="20"/>
      <c r="L367" s="9">
        <f t="shared" si="91"/>
        <v>0</v>
      </c>
      <c r="M367" s="9"/>
      <c r="N367" s="9"/>
      <c r="O367" s="9">
        <f t="shared" si="92"/>
        <v>2629000</v>
      </c>
      <c r="P367" s="9">
        <v>2629000</v>
      </c>
      <c r="Q367" s="9"/>
      <c r="R367" s="9">
        <f t="shared" si="93"/>
        <v>0</v>
      </c>
      <c r="S367" s="9"/>
      <c r="T367" s="9"/>
      <c r="U367" s="9">
        <f t="shared" si="94"/>
        <v>0</v>
      </c>
      <c r="V367" s="9"/>
      <c r="W367" s="9"/>
      <c r="X367" s="9">
        <f t="shared" si="95"/>
        <v>0</v>
      </c>
      <c r="Y367" s="9"/>
      <c r="Z367" s="9"/>
      <c r="AA367" s="10">
        <f t="shared" si="96"/>
        <v>0</v>
      </c>
      <c r="AB367" s="11">
        <v>45784</v>
      </c>
    </row>
    <row r="368" spans="1:28" ht="15.75" hidden="1" x14ac:dyDescent="0.25">
      <c r="A368" s="39">
        <v>45784</v>
      </c>
      <c r="B368" s="33" t="s">
        <v>327</v>
      </c>
      <c r="C368" s="33"/>
      <c r="D368" s="33" t="s">
        <v>31</v>
      </c>
      <c r="E368" s="33" t="s">
        <v>150</v>
      </c>
      <c r="F368" s="33">
        <v>20</v>
      </c>
      <c r="G368" s="33" t="s">
        <v>51</v>
      </c>
      <c r="H368" s="33">
        <v>45000</v>
      </c>
      <c r="I368" s="20">
        <f t="shared" si="90"/>
        <v>900000</v>
      </c>
      <c r="J368" s="37" t="s">
        <v>241</v>
      </c>
      <c r="K368" s="20"/>
      <c r="L368" s="9">
        <f t="shared" si="91"/>
        <v>900000</v>
      </c>
      <c r="M368" s="9">
        <v>900000</v>
      </c>
      <c r="N368" s="9"/>
      <c r="O368" s="9">
        <f t="shared" si="92"/>
        <v>0</v>
      </c>
      <c r="P368" s="9"/>
      <c r="Q368" s="9"/>
      <c r="R368" s="9">
        <f t="shared" si="93"/>
        <v>0</v>
      </c>
      <c r="S368" s="9"/>
      <c r="T368" s="9"/>
      <c r="U368" s="9">
        <f t="shared" si="94"/>
        <v>0</v>
      </c>
      <c r="V368" s="9"/>
      <c r="W368" s="9"/>
      <c r="X368" s="9">
        <f t="shared" si="95"/>
        <v>0</v>
      </c>
      <c r="Y368" s="9"/>
      <c r="Z368" s="9"/>
      <c r="AA368" s="10">
        <f t="shared" si="96"/>
        <v>0</v>
      </c>
      <c r="AB368" s="11">
        <v>45785</v>
      </c>
    </row>
    <row r="369" spans="1:28" ht="15.75" hidden="1" x14ac:dyDescent="0.25">
      <c r="A369" s="39">
        <v>45784</v>
      </c>
      <c r="B369" s="33" t="s">
        <v>92</v>
      </c>
      <c r="C369" s="33"/>
      <c r="D369" s="33" t="s">
        <v>31</v>
      </c>
      <c r="E369" s="33" t="s">
        <v>91</v>
      </c>
      <c r="F369" s="33">
        <v>800</v>
      </c>
      <c r="G369" s="33" t="s">
        <v>29</v>
      </c>
      <c r="H369" s="33">
        <v>4500</v>
      </c>
      <c r="I369" s="20">
        <f t="shared" si="90"/>
        <v>3600000</v>
      </c>
      <c r="J369" s="34" t="s">
        <v>26</v>
      </c>
      <c r="K369" s="20" t="s">
        <v>976</v>
      </c>
      <c r="L369" s="9">
        <f t="shared" si="91"/>
        <v>0</v>
      </c>
      <c r="M369" s="9"/>
      <c r="N369" s="9"/>
      <c r="O369" s="9">
        <f t="shared" si="92"/>
        <v>0</v>
      </c>
      <c r="P369" s="9"/>
      <c r="Q369" s="9"/>
      <c r="R369" s="9">
        <f t="shared" si="93"/>
        <v>0</v>
      </c>
      <c r="S369" s="9"/>
      <c r="T369" s="9"/>
      <c r="U369" s="9">
        <f t="shared" si="94"/>
        <v>0</v>
      </c>
      <c r="V369" s="9"/>
      <c r="W369" s="9"/>
      <c r="X369" s="9">
        <f t="shared" si="95"/>
        <v>0</v>
      </c>
      <c r="Y369" s="9"/>
      <c r="Z369" s="9"/>
      <c r="AA369" s="10">
        <f t="shared" si="96"/>
        <v>3600000</v>
      </c>
      <c r="AB369" s="11"/>
    </row>
    <row r="370" spans="1:28" ht="15.75" hidden="1" x14ac:dyDescent="0.25">
      <c r="A370" s="39">
        <v>45784</v>
      </c>
      <c r="B370" s="33" t="s">
        <v>92</v>
      </c>
      <c r="C370" s="33"/>
      <c r="D370" s="33" t="s">
        <v>31</v>
      </c>
      <c r="E370" s="33" t="s">
        <v>73</v>
      </c>
      <c r="F370" s="33">
        <v>20</v>
      </c>
      <c r="G370" s="33" t="s">
        <v>74</v>
      </c>
      <c r="H370" s="33">
        <v>50000</v>
      </c>
      <c r="I370" s="20">
        <f t="shared" si="90"/>
        <v>1000000</v>
      </c>
      <c r="J370" s="34" t="s">
        <v>26</v>
      </c>
      <c r="K370" s="20" t="s">
        <v>976</v>
      </c>
      <c r="L370" s="9">
        <f t="shared" si="91"/>
        <v>0</v>
      </c>
      <c r="M370" s="9"/>
      <c r="N370" s="9"/>
      <c r="O370" s="9">
        <f t="shared" si="92"/>
        <v>0</v>
      </c>
      <c r="P370" s="9"/>
      <c r="Q370" s="9"/>
      <c r="R370" s="9">
        <f t="shared" si="93"/>
        <v>0</v>
      </c>
      <c r="S370" s="9"/>
      <c r="T370" s="9"/>
      <c r="U370" s="9">
        <f t="shared" si="94"/>
        <v>0</v>
      </c>
      <c r="V370" s="9"/>
      <c r="W370" s="9"/>
      <c r="X370" s="9">
        <f t="shared" si="95"/>
        <v>0</v>
      </c>
      <c r="Y370" s="9"/>
      <c r="Z370" s="9"/>
      <c r="AA370" s="10">
        <f t="shared" si="96"/>
        <v>1000000</v>
      </c>
      <c r="AB370" s="11"/>
    </row>
    <row r="371" spans="1:28" ht="15.75" hidden="1" x14ac:dyDescent="0.25">
      <c r="A371" s="39">
        <v>45784</v>
      </c>
      <c r="B371" s="33" t="s">
        <v>92</v>
      </c>
      <c r="C371" s="33"/>
      <c r="D371" s="33" t="s">
        <v>31</v>
      </c>
      <c r="E371" s="33" t="s">
        <v>102</v>
      </c>
      <c r="F371" s="33">
        <v>4</v>
      </c>
      <c r="G371" s="33" t="s">
        <v>74</v>
      </c>
      <c r="H371" s="33">
        <v>65000</v>
      </c>
      <c r="I371" s="20">
        <f t="shared" si="90"/>
        <v>260000</v>
      </c>
      <c r="J371" s="34" t="s">
        <v>26</v>
      </c>
      <c r="K371" s="20" t="s">
        <v>976</v>
      </c>
      <c r="L371" s="9">
        <f t="shared" si="91"/>
        <v>0</v>
      </c>
      <c r="M371" s="9"/>
      <c r="N371" s="9"/>
      <c r="O371" s="9">
        <f t="shared" si="92"/>
        <v>0</v>
      </c>
      <c r="P371" s="9"/>
      <c r="Q371" s="9"/>
      <c r="R371" s="9">
        <f t="shared" si="93"/>
        <v>0</v>
      </c>
      <c r="S371" s="9"/>
      <c r="T371" s="9"/>
      <c r="U371" s="9">
        <f t="shared" si="94"/>
        <v>0</v>
      </c>
      <c r="V371" s="9"/>
      <c r="W371" s="9"/>
      <c r="X371" s="9">
        <f t="shared" si="95"/>
        <v>0</v>
      </c>
      <c r="Y371" s="9"/>
      <c r="Z371" s="9"/>
      <c r="AA371" s="10">
        <f t="shared" si="96"/>
        <v>260000</v>
      </c>
      <c r="AB371" s="11"/>
    </row>
    <row r="372" spans="1:28" ht="15.75" hidden="1" x14ac:dyDescent="0.25">
      <c r="A372" s="39">
        <v>45784</v>
      </c>
      <c r="B372" s="33" t="s">
        <v>92</v>
      </c>
      <c r="C372" s="33"/>
      <c r="D372" s="33" t="s">
        <v>31</v>
      </c>
      <c r="E372" s="33" t="s">
        <v>122</v>
      </c>
      <c r="F372" s="33">
        <v>10</v>
      </c>
      <c r="G372" s="33" t="s">
        <v>51</v>
      </c>
      <c r="H372" s="33">
        <v>70000</v>
      </c>
      <c r="I372" s="20">
        <f t="shared" si="90"/>
        <v>700000</v>
      </c>
      <c r="J372" s="34" t="s">
        <v>26</v>
      </c>
      <c r="K372" s="20" t="s">
        <v>976</v>
      </c>
      <c r="L372" s="9">
        <f t="shared" si="91"/>
        <v>0</v>
      </c>
      <c r="M372" s="9"/>
      <c r="N372" s="9"/>
      <c r="O372" s="9">
        <f t="shared" si="92"/>
        <v>0</v>
      </c>
      <c r="P372" s="9"/>
      <c r="Q372" s="9"/>
      <c r="R372" s="9">
        <f t="shared" si="93"/>
        <v>0</v>
      </c>
      <c r="S372" s="9"/>
      <c r="T372" s="9"/>
      <c r="U372" s="9">
        <f t="shared" si="94"/>
        <v>0</v>
      </c>
      <c r="V372" s="9"/>
      <c r="W372" s="9"/>
      <c r="X372" s="9">
        <f t="shared" si="95"/>
        <v>0</v>
      </c>
      <c r="Y372" s="9"/>
      <c r="Z372" s="9"/>
      <c r="AA372" s="10">
        <f t="shared" si="96"/>
        <v>700000</v>
      </c>
      <c r="AB372" s="11"/>
    </row>
    <row r="373" spans="1:28" ht="15.75" hidden="1" x14ac:dyDescent="0.25">
      <c r="A373" s="39">
        <v>45784</v>
      </c>
      <c r="B373" s="33" t="s">
        <v>92</v>
      </c>
      <c r="C373" s="33"/>
      <c r="D373" s="33" t="s">
        <v>31</v>
      </c>
      <c r="E373" s="33" t="s">
        <v>428</v>
      </c>
      <c r="F373" s="33">
        <v>8</v>
      </c>
      <c r="G373" s="33" t="s">
        <v>23</v>
      </c>
      <c r="H373" s="33">
        <v>30000</v>
      </c>
      <c r="I373" s="20">
        <f t="shared" si="90"/>
        <v>240000</v>
      </c>
      <c r="J373" s="34" t="s">
        <v>26</v>
      </c>
      <c r="K373" s="20" t="s">
        <v>976</v>
      </c>
      <c r="L373" s="9">
        <f t="shared" si="91"/>
        <v>0</v>
      </c>
      <c r="M373" s="9"/>
      <c r="N373" s="9"/>
      <c r="O373" s="9">
        <f t="shared" si="92"/>
        <v>0</v>
      </c>
      <c r="P373" s="9"/>
      <c r="Q373" s="9"/>
      <c r="R373" s="9">
        <f t="shared" si="93"/>
        <v>0</v>
      </c>
      <c r="S373" s="9"/>
      <c r="T373" s="9"/>
      <c r="U373" s="9">
        <f t="shared" si="94"/>
        <v>0</v>
      </c>
      <c r="V373" s="9"/>
      <c r="W373" s="9"/>
      <c r="X373" s="9">
        <f t="shared" si="95"/>
        <v>0</v>
      </c>
      <c r="Y373" s="9"/>
      <c r="Z373" s="9"/>
      <c r="AA373" s="10">
        <f t="shared" si="96"/>
        <v>240000</v>
      </c>
      <c r="AB373" s="11"/>
    </row>
    <row r="374" spans="1:28" ht="15.75" hidden="1" x14ac:dyDescent="0.25">
      <c r="A374" s="39">
        <v>45784</v>
      </c>
      <c r="B374" s="33" t="s">
        <v>252</v>
      </c>
      <c r="C374" s="33"/>
      <c r="D374" s="33" t="s">
        <v>31</v>
      </c>
      <c r="E374" s="33" t="s">
        <v>73</v>
      </c>
      <c r="F374" s="33">
        <v>20</v>
      </c>
      <c r="G374" s="33" t="s">
        <v>74</v>
      </c>
      <c r="H374" s="33">
        <v>50000</v>
      </c>
      <c r="I374" s="20">
        <f t="shared" si="90"/>
        <v>1000000</v>
      </c>
      <c r="J374" s="37" t="s">
        <v>240</v>
      </c>
      <c r="K374" s="20"/>
      <c r="L374" s="9">
        <f t="shared" si="91"/>
        <v>0</v>
      </c>
      <c r="M374" s="9"/>
      <c r="N374" s="9"/>
      <c r="O374" s="9">
        <f t="shared" si="92"/>
        <v>0</v>
      </c>
      <c r="P374" s="9"/>
      <c r="Q374" s="9"/>
      <c r="R374" s="9">
        <f t="shared" si="93"/>
        <v>1000000</v>
      </c>
      <c r="S374" s="9"/>
      <c r="T374" s="9">
        <v>1000000</v>
      </c>
      <c r="U374" s="9">
        <f t="shared" si="94"/>
        <v>0</v>
      </c>
      <c r="V374" s="9"/>
      <c r="W374" s="9"/>
      <c r="X374" s="9">
        <f t="shared" si="95"/>
        <v>0</v>
      </c>
      <c r="Y374" s="9"/>
      <c r="Z374" s="9"/>
      <c r="AA374" s="10">
        <f t="shared" si="96"/>
        <v>0</v>
      </c>
      <c r="AB374" s="11">
        <v>45799</v>
      </c>
    </row>
    <row r="375" spans="1:28" ht="15.75" hidden="1" x14ac:dyDescent="0.25">
      <c r="A375" s="39">
        <v>45784</v>
      </c>
      <c r="B375" s="33" t="s">
        <v>252</v>
      </c>
      <c r="C375" s="33"/>
      <c r="D375" s="33" t="s">
        <v>31</v>
      </c>
      <c r="E375" s="33" t="s">
        <v>130</v>
      </c>
      <c r="F375" s="33">
        <v>20</v>
      </c>
      <c r="G375" s="33" t="s">
        <v>51</v>
      </c>
      <c r="H375" s="33">
        <v>50000</v>
      </c>
      <c r="I375" s="20">
        <f t="shared" si="90"/>
        <v>1000000</v>
      </c>
      <c r="J375" s="42" t="s">
        <v>38</v>
      </c>
      <c r="K375" s="20"/>
      <c r="L375" s="9">
        <f t="shared" si="91"/>
        <v>0</v>
      </c>
      <c r="M375" s="9"/>
      <c r="N375" s="9"/>
      <c r="O375" s="9">
        <f t="shared" si="92"/>
        <v>0</v>
      </c>
      <c r="P375" s="9"/>
      <c r="Q375" s="9"/>
      <c r="R375" s="9">
        <f t="shared" si="93"/>
        <v>605000</v>
      </c>
      <c r="S375" s="9"/>
      <c r="T375" s="9">
        <v>605000</v>
      </c>
      <c r="U375" s="9">
        <f t="shared" si="94"/>
        <v>0</v>
      </c>
      <c r="V375" s="9"/>
      <c r="W375" s="9"/>
      <c r="X375" s="9">
        <f t="shared" si="95"/>
        <v>0</v>
      </c>
      <c r="Y375" s="9"/>
      <c r="Z375" s="9"/>
      <c r="AA375" s="10">
        <f t="shared" si="96"/>
        <v>395000</v>
      </c>
      <c r="AB375" s="11">
        <v>45799</v>
      </c>
    </row>
    <row r="376" spans="1:28" ht="15.75" hidden="1" x14ac:dyDescent="0.25">
      <c r="A376" s="39">
        <v>45784</v>
      </c>
      <c r="B376" s="33" t="s">
        <v>252</v>
      </c>
      <c r="C376" s="33"/>
      <c r="D376" s="33" t="s">
        <v>31</v>
      </c>
      <c r="E376" s="33" t="s">
        <v>102</v>
      </c>
      <c r="F376" s="33">
        <v>12</v>
      </c>
      <c r="G376" s="33" t="s">
        <v>74</v>
      </c>
      <c r="H376" s="33">
        <v>65000</v>
      </c>
      <c r="I376" s="20">
        <f t="shared" si="90"/>
        <v>780000</v>
      </c>
      <c r="J376" s="34" t="s">
        <v>26</v>
      </c>
      <c r="K376" s="20"/>
      <c r="L376" s="9">
        <f t="shared" si="91"/>
        <v>0</v>
      </c>
      <c r="M376" s="9"/>
      <c r="N376" s="9"/>
      <c r="O376" s="9">
        <f t="shared" si="92"/>
        <v>0</v>
      </c>
      <c r="P376" s="9"/>
      <c r="Q376" s="9"/>
      <c r="R376" s="9">
        <f t="shared" si="93"/>
        <v>0</v>
      </c>
      <c r="S376" s="9"/>
      <c r="T376" s="9"/>
      <c r="U376" s="9">
        <f t="shared" si="94"/>
        <v>0</v>
      </c>
      <c r="V376" s="9"/>
      <c r="W376" s="9"/>
      <c r="X376" s="9">
        <f t="shared" si="95"/>
        <v>0</v>
      </c>
      <c r="Y376" s="9"/>
      <c r="Z376" s="9"/>
      <c r="AA376" s="10">
        <f t="shared" si="96"/>
        <v>780000</v>
      </c>
      <c r="AB376" s="11"/>
    </row>
    <row r="377" spans="1:28" ht="15.75" hidden="1" x14ac:dyDescent="0.25">
      <c r="A377" s="39">
        <v>45784</v>
      </c>
      <c r="B377" s="33" t="s">
        <v>252</v>
      </c>
      <c r="C377" s="33"/>
      <c r="D377" s="33" t="s">
        <v>31</v>
      </c>
      <c r="E377" s="33" t="s">
        <v>234</v>
      </c>
      <c r="F377" s="33">
        <v>20</v>
      </c>
      <c r="G377" s="33" t="s">
        <v>51</v>
      </c>
      <c r="H377" s="33">
        <v>90000</v>
      </c>
      <c r="I377" s="20">
        <f t="shared" si="90"/>
        <v>1800000</v>
      </c>
      <c r="J377" s="34" t="s">
        <v>26</v>
      </c>
      <c r="K377" s="20"/>
      <c r="L377" s="9">
        <f t="shared" si="91"/>
        <v>0</v>
      </c>
      <c r="M377" s="9"/>
      <c r="N377" s="9"/>
      <c r="O377" s="9">
        <f t="shared" si="92"/>
        <v>0</v>
      </c>
      <c r="P377" s="9"/>
      <c r="Q377" s="9"/>
      <c r="R377" s="9">
        <f t="shared" si="93"/>
        <v>0</v>
      </c>
      <c r="S377" s="9"/>
      <c r="T377" s="9"/>
      <c r="U377" s="9">
        <f t="shared" si="94"/>
        <v>0</v>
      </c>
      <c r="V377" s="9"/>
      <c r="W377" s="9"/>
      <c r="X377" s="9">
        <f t="shared" si="95"/>
        <v>0</v>
      </c>
      <c r="Y377" s="9"/>
      <c r="Z377" s="9"/>
      <c r="AA377" s="10">
        <f t="shared" si="96"/>
        <v>1800000</v>
      </c>
      <c r="AB377" s="11"/>
    </row>
    <row r="378" spans="1:28" ht="15.75" hidden="1" x14ac:dyDescent="0.25">
      <c r="A378" s="39">
        <v>45784</v>
      </c>
      <c r="B378" s="33" t="s">
        <v>252</v>
      </c>
      <c r="C378" s="33"/>
      <c r="D378" s="33" t="s">
        <v>31</v>
      </c>
      <c r="E378" s="33" t="s">
        <v>236</v>
      </c>
      <c r="F378" s="33">
        <v>40</v>
      </c>
      <c r="G378" s="33" t="s">
        <v>51</v>
      </c>
      <c r="H378" s="33">
        <v>90000</v>
      </c>
      <c r="I378" s="20">
        <f t="shared" si="90"/>
        <v>3600000</v>
      </c>
      <c r="J378" s="34" t="s">
        <v>26</v>
      </c>
      <c r="K378" s="20"/>
      <c r="L378" s="9">
        <f t="shared" si="91"/>
        <v>0</v>
      </c>
      <c r="M378" s="9"/>
      <c r="N378" s="9"/>
      <c r="O378" s="9">
        <f t="shared" si="92"/>
        <v>0</v>
      </c>
      <c r="P378" s="9"/>
      <c r="Q378" s="9"/>
      <c r="R378" s="9">
        <f t="shared" si="93"/>
        <v>0</v>
      </c>
      <c r="S378" s="9"/>
      <c r="T378" s="9"/>
      <c r="U378" s="9">
        <f t="shared" si="94"/>
        <v>0</v>
      </c>
      <c r="V378" s="9"/>
      <c r="W378" s="9"/>
      <c r="X378" s="9">
        <f t="shared" si="95"/>
        <v>0</v>
      </c>
      <c r="Y378" s="9"/>
      <c r="Z378" s="9"/>
      <c r="AA378" s="10">
        <f t="shared" si="96"/>
        <v>3600000</v>
      </c>
      <c r="AB378" s="11"/>
    </row>
    <row r="379" spans="1:28" ht="15.75" hidden="1" x14ac:dyDescent="0.25">
      <c r="A379" s="39">
        <v>45784</v>
      </c>
      <c r="B379" s="33" t="s">
        <v>252</v>
      </c>
      <c r="C379" s="33"/>
      <c r="D379" s="33" t="s">
        <v>31</v>
      </c>
      <c r="E379" s="33" t="s">
        <v>237</v>
      </c>
      <c r="F379" s="33">
        <v>20</v>
      </c>
      <c r="G379" s="33" t="s">
        <v>51</v>
      </c>
      <c r="H379" s="33">
        <v>90000</v>
      </c>
      <c r="I379" s="20">
        <f t="shared" si="90"/>
        <v>1800000</v>
      </c>
      <c r="J379" s="34" t="s">
        <v>26</v>
      </c>
      <c r="K379" s="20"/>
      <c r="L379" s="9">
        <f t="shared" si="91"/>
        <v>0</v>
      </c>
      <c r="M379" s="9"/>
      <c r="N379" s="9"/>
      <c r="O379" s="9">
        <f t="shared" si="92"/>
        <v>0</v>
      </c>
      <c r="P379" s="9"/>
      <c r="Q379" s="9"/>
      <c r="R379" s="9">
        <f t="shared" si="93"/>
        <v>0</v>
      </c>
      <c r="S379" s="9"/>
      <c r="T379" s="9"/>
      <c r="U379" s="9">
        <f t="shared" si="94"/>
        <v>0</v>
      </c>
      <c r="V379" s="9"/>
      <c r="W379" s="9"/>
      <c r="X379" s="9">
        <f t="shared" si="95"/>
        <v>0</v>
      </c>
      <c r="Y379" s="9"/>
      <c r="Z379" s="9"/>
      <c r="AA379" s="10">
        <f t="shared" si="96"/>
        <v>1800000</v>
      </c>
      <c r="AB379" s="11"/>
    </row>
    <row r="380" spans="1:28" ht="15.75" hidden="1" x14ac:dyDescent="0.25">
      <c r="A380" s="39">
        <v>45784</v>
      </c>
      <c r="B380" s="33" t="s">
        <v>53</v>
      </c>
      <c r="C380" s="33"/>
      <c r="D380" s="33" t="s">
        <v>31</v>
      </c>
      <c r="E380" s="33" t="s">
        <v>91</v>
      </c>
      <c r="F380" s="33">
        <v>1000</v>
      </c>
      <c r="G380" s="33" t="s">
        <v>29</v>
      </c>
      <c r="H380" s="33">
        <v>3800</v>
      </c>
      <c r="I380" s="20">
        <f t="shared" si="90"/>
        <v>3800000</v>
      </c>
      <c r="J380" s="37" t="s">
        <v>240</v>
      </c>
      <c r="K380" s="20"/>
      <c r="L380" s="9">
        <f t="shared" si="91"/>
        <v>0</v>
      </c>
      <c r="M380" s="9"/>
      <c r="N380" s="9"/>
      <c r="O380" s="9">
        <f t="shared" si="92"/>
        <v>3800000</v>
      </c>
      <c r="P380" s="9">
        <v>3800000</v>
      </c>
      <c r="Q380" s="9"/>
      <c r="R380" s="9">
        <f t="shared" si="93"/>
        <v>0</v>
      </c>
      <c r="S380" s="9"/>
      <c r="T380" s="9"/>
      <c r="U380" s="9">
        <f t="shared" si="94"/>
        <v>0</v>
      </c>
      <c r="V380" s="9"/>
      <c r="W380" s="9"/>
      <c r="X380" s="9">
        <f t="shared" si="95"/>
        <v>0</v>
      </c>
      <c r="Y380" s="9"/>
      <c r="Z380" s="9"/>
      <c r="AA380" s="10">
        <f t="shared" si="96"/>
        <v>0</v>
      </c>
      <c r="AB380" s="11">
        <v>45793</v>
      </c>
    </row>
    <row r="381" spans="1:28" ht="15.75" hidden="1" x14ac:dyDescent="0.25">
      <c r="A381" s="39">
        <v>45784</v>
      </c>
      <c r="B381" s="33" t="s">
        <v>231</v>
      </c>
      <c r="C381" s="33"/>
      <c r="D381" s="33"/>
      <c r="E381" s="33" t="s">
        <v>423</v>
      </c>
      <c r="F381" s="33">
        <v>98.1</v>
      </c>
      <c r="G381" s="33" t="s">
        <v>51</v>
      </c>
      <c r="H381" s="33"/>
      <c r="I381" s="20">
        <f t="shared" si="90"/>
        <v>0</v>
      </c>
      <c r="J381" s="34" t="s">
        <v>26</v>
      </c>
      <c r="K381" s="20"/>
      <c r="L381" s="9">
        <f t="shared" si="91"/>
        <v>0</v>
      </c>
      <c r="M381" s="9"/>
      <c r="N381" s="9"/>
      <c r="O381" s="9">
        <f t="shared" si="92"/>
        <v>0</v>
      </c>
      <c r="P381" s="9"/>
      <c r="Q381" s="9"/>
      <c r="R381" s="9">
        <f t="shared" si="93"/>
        <v>0</v>
      </c>
      <c r="S381" s="9"/>
      <c r="T381" s="9"/>
      <c r="U381" s="9">
        <f t="shared" si="94"/>
        <v>0</v>
      </c>
      <c r="V381" s="9"/>
      <c r="W381" s="9"/>
      <c r="X381" s="9">
        <f t="shared" si="95"/>
        <v>0</v>
      </c>
      <c r="Y381" s="9"/>
      <c r="Z381" s="9"/>
      <c r="AA381" s="10">
        <f t="shared" si="96"/>
        <v>0</v>
      </c>
      <c r="AB381" s="11"/>
    </row>
    <row r="382" spans="1:28" ht="15.75" hidden="1" x14ac:dyDescent="0.25">
      <c r="A382" s="39">
        <v>45784</v>
      </c>
      <c r="B382" s="33" t="s">
        <v>231</v>
      </c>
      <c r="C382" s="33"/>
      <c r="D382" s="33"/>
      <c r="E382" s="33" t="s">
        <v>143</v>
      </c>
      <c r="F382" s="33">
        <v>81.7</v>
      </c>
      <c r="G382" s="33" t="s">
        <v>51</v>
      </c>
      <c r="H382" s="33"/>
      <c r="I382" s="20">
        <f t="shared" si="90"/>
        <v>0</v>
      </c>
      <c r="J382" s="34" t="s">
        <v>26</v>
      </c>
      <c r="K382" s="20"/>
      <c r="L382" s="9">
        <f t="shared" si="91"/>
        <v>0</v>
      </c>
      <c r="M382" s="9"/>
      <c r="N382" s="9"/>
      <c r="O382" s="9">
        <f t="shared" si="92"/>
        <v>0</v>
      </c>
      <c r="P382" s="9"/>
      <c r="Q382" s="9"/>
      <c r="R382" s="9">
        <f t="shared" si="93"/>
        <v>0</v>
      </c>
      <c r="S382" s="9"/>
      <c r="T382" s="9"/>
      <c r="U382" s="9">
        <f t="shared" si="94"/>
        <v>0</v>
      </c>
      <c r="V382" s="9"/>
      <c r="W382" s="9"/>
      <c r="X382" s="9">
        <f t="shared" si="95"/>
        <v>0</v>
      </c>
      <c r="Y382" s="9"/>
      <c r="Z382" s="9"/>
      <c r="AA382" s="10">
        <f t="shared" si="96"/>
        <v>0</v>
      </c>
      <c r="AB382" s="11"/>
    </row>
    <row r="383" spans="1:28" ht="15.75" hidden="1" x14ac:dyDescent="0.25">
      <c r="A383" s="39">
        <v>45784</v>
      </c>
      <c r="B383" s="33" t="s">
        <v>393</v>
      </c>
      <c r="C383" s="33"/>
      <c r="D383" s="33" t="s">
        <v>223</v>
      </c>
      <c r="E383" s="33" t="s">
        <v>166</v>
      </c>
      <c r="F383" s="33">
        <v>1</v>
      </c>
      <c r="G383" s="33" t="s">
        <v>23</v>
      </c>
      <c r="H383" s="33">
        <v>400000</v>
      </c>
      <c r="I383" s="20">
        <f t="shared" si="90"/>
        <v>400000</v>
      </c>
      <c r="J383" s="37" t="s">
        <v>241</v>
      </c>
      <c r="K383" s="20"/>
      <c r="L383" s="9">
        <f t="shared" si="91"/>
        <v>0</v>
      </c>
      <c r="M383" s="9"/>
      <c r="N383" s="9"/>
      <c r="O383" s="9">
        <f t="shared" si="92"/>
        <v>0</v>
      </c>
      <c r="P383" s="9"/>
      <c r="Q383" s="9"/>
      <c r="R383" s="9">
        <f t="shared" si="93"/>
        <v>0</v>
      </c>
      <c r="S383" s="9"/>
      <c r="T383" s="9"/>
      <c r="U383" s="9">
        <f t="shared" si="94"/>
        <v>400000</v>
      </c>
      <c r="V383" s="9">
        <v>400000</v>
      </c>
      <c r="W383" s="9"/>
      <c r="X383" s="9">
        <f t="shared" si="95"/>
        <v>0</v>
      </c>
      <c r="Y383" s="9"/>
      <c r="Z383" s="9"/>
      <c r="AA383" s="10">
        <f t="shared" si="96"/>
        <v>0</v>
      </c>
      <c r="AB383" s="11">
        <v>45784</v>
      </c>
    </row>
    <row r="384" spans="1:28" ht="15.75" hidden="1" x14ac:dyDescent="0.25">
      <c r="A384" s="39">
        <v>45784</v>
      </c>
      <c r="B384" s="33" t="s">
        <v>282</v>
      </c>
      <c r="C384" s="33"/>
      <c r="D384" s="33" t="s">
        <v>41</v>
      </c>
      <c r="E384" s="33" t="s">
        <v>95</v>
      </c>
      <c r="F384" s="33">
        <v>8000</v>
      </c>
      <c r="G384" s="33" t="s">
        <v>29</v>
      </c>
      <c r="H384" s="33">
        <v>3500</v>
      </c>
      <c r="I384" s="20">
        <f t="shared" si="90"/>
        <v>28000000</v>
      </c>
      <c r="J384" s="37" t="s">
        <v>240</v>
      </c>
      <c r="K384" s="20"/>
      <c r="L384" s="9">
        <f t="shared" si="91"/>
        <v>0</v>
      </c>
      <c r="M384" s="9"/>
      <c r="N384" s="9"/>
      <c r="O384" s="9">
        <f t="shared" si="92"/>
        <v>28000000</v>
      </c>
      <c r="P384" s="9">
        <v>28000000</v>
      </c>
      <c r="Q384" s="9"/>
      <c r="R384" s="9">
        <f t="shared" si="93"/>
        <v>0</v>
      </c>
      <c r="S384" s="9"/>
      <c r="T384" s="9"/>
      <c r="U384" s="9">
        <f t="shared" si="94"/>
        <v>0</v>
      </c>
      <c r="V384" s="9"/>
      <c r="W384" s="9"/>
      <c r="X384" s="9">
        <f t="shared" si="95"/>
        <v>0</v>
      </c>
      <c r="Y384" s="9"/>
      <c r="Z384" s="9"/>
      <c r="AA384" s="10">
        <f t="shared" si="96"/>
        <v>0</v>
      </c>
      <c r="AB384" s="11">
        <v>45784</v>
      </c>
    </row>
    <row r="385" spans="1:28" ht="15.75" hidden="1" x14ac:dyDescent="0.25">
      <c r="A385" s="39">
        <v>45784</v>
      </c>
      <c r="B385" s="33" t="s">
        <v>561</v>
      </c>
      <c r="C385" s="33"/>
      <c r="D385" s="33" t="s">
        <v>31</v>
      </c>
      <c r="E385" s="33" t="s">
        <v>407</v>
      </c>
      <c r="F385" s="33">
        <v>1</v>
      </c>
      <c r="G385" s="33" t="s">
        <v>33</v>
      </c>
      <c r="H385" s="33">
        <v>300000</v>
      </c>
      <c r="I385" s="20">
        <f t="shared" si="90"/>
        <v>300000</v>
      </c>
      <c r="J385" s="37" t="s">
        <v>241</v>
      </c>
      <c r="K385" s="20"/>
      <c r="L385" s="9">
        <f t="shared" si="91"/>
        <v>0</v>
      </c>
      <c r="M385" s="9"/>
      <c r="N385" s="9"/>
      <c r="O385" s="9">
        <f t="shared" si="92"/>
        <v>0</v>
      </c>
      <c r="P385" s="9"/>
      <c r="Q385" s="9"/>
      <c r="R385" s="9">
        <f t="shared" si="93"/>
        <v>0</v>
      </c>
      <c r="S385" s="9"/>
      <c r="T385" s="9"/>
      <c r="U385" s="9">
        <f t="shared" si="94"/>
        <v>300000</v>
      </c>
      <c r="V385" s="9">
        <v>300000</v>
      </c>
      <c r="W385" s="9"/>
      <c r="X385" s="9">
        <f t="shared" si="95"/>
        <v>0</v>
      </c>
      <c r="Y385" s="9"/>
      <c r="Z385" s="9"/>
      <c r="AA385" s="10">
        <f t="shared" si="96"/>
        <v>0</v>
      </c>
      <c r="AB385" s="11">
        <v>45783</v>
      </c>
    </row>
    <row r="386" spans="1:28" ht="15.75" hidden="1" x14ac:dyDescent="0.25">
      <c r="A386" s="32">
        <v>45784</v>
      </c>
      <c r="B386" s="33" t="s">
        <v>776</v>
      </c>
      <c r="C386" s="33"/>
      <c r="D386" s="33" t="s">
        <v>41</v>
      </c>
      <c r="E386" s="33" t="s">
        <v>77</v>
      </c>
      <c r="F386" s="33">
        <v>2.5</v>
      </c>
      <c r="G386" s="33" t="s">
        <v>51</v>
      </c>
      <c r="H386" s="33">
        <v>82000</v>
      </c>
      <c r="I386" s="20">
        <f t="shared" si="90"/>
        <v>205000</v>
      </c>
      <c r="J386" s="37" t="s">
        <v>241</v>
      </c>
      <c r="K386" s="20"/>
      <c r="L386" s="9">
        <f t="shared" si="91"/>
        <v>205000</v>
      </c>
      <c r="M386" s="9">
        <v>205000</v>
      </c>
      <c r="N386" s="9"/>
      <c r="O386" s="9">
        <f t="shared" si="92"/>
        <v>0</v>
      </c>
      <c r="P386" s="9"/>
      <c r="Q386" s="9"/>
      <c r="R386" s="9">
        <f t="shared" si="93"/>
        <v>0</v>
      </c>
      <c r="S386" s="9"/>
      <c r="T386" s="9"/>
      <c r="U386" s="9">
        <f t="shared" si="94"/>
        <v>0</v>
      </c>
      <c r="V386" s="9"/>
      <c r="W386" s="9"/>
      <c r="X386" s="9">
        <f t="shared" si="95"/>
        <v>0</v>
      </c>
      <c r="Y386" s="9"/>
      <c r="Z386" s="9"/>
      <c r="AA386" s="10">
        <f t="shared" si="96"/>
        <v>0</v>
      </c>
      <c r="AB386" s="11">
        <v>45784</v>
      </c>
    </row>
    <row r="387" spans="1:28" ht="15.75" hidden="1" x14ac:dyDescent="0.25">
      <c r="A387" s="39">
        <v>45784</v>
      </c>
      <c r="B387" s="33" t="s">
        <v>776</v>
      </c>
      <c r="C387" s="33"/>
      <c r="D387" s="33" t="s">
        <v>41</v>
      </c>
      <c r="E387" s="33" t="s">
        <v>76</v>
      </c>
      <c r="F387" s="33">
        <v>2.5</v>
      </c>
      <c r="G387" s="33" t="s">
        <v>51</v>
      </c>
      <c r="H387" s="33">
        <v>82000</v>
      </c>
      <c r="I387" s="20">
        <f t="shared" si="90"/>
        <v>205000</v>
      </c>
      <c r="J387" s="37" t="s">
        <v>241</v>
      </c>
      <c r="K387" s="20"/>
      <c r="L387" s="9">
        <f t="shared" si="91"/>
        <v>205000</v>
      </c>
      <c r="M387" s="9">
        <v>205000</v>
      </c>
      <c r="N387" s="9"/>
      <c r="O387" s="9">
        <f t="shared" si="92"/>
        <v>0</v>
      </c>
      <c r="P387" s="9"/>
      <c r="Q387" s="9"/>
      <c r="R387" s="9">
        <f t="shared" si="93"/>
        <v>0</v>
      </c>
      <c r="S387" s="9"/>
      <c r="T387" s="9"/>
      <c r="U387" s="9">
        <f t="shared" si="94"/>
        <v>0</v>
      </c>
      <c r="V387" s="9"/>
      <c r="W387" s="9"/>
      <c r="X387" s="9">
        <f t="shared" si="95"/>
        <v>0</v>
      </c>
      <c r="Y387" s="9"/>
      <c r="Z387" s="9"/>
      <c r="AA387" s="10">
        <f t="shared" si="96"/>
        <v>0</v>
      </c>
      <c r="AB387" s="11">
        <v>45784</v>
      </c>
    </row>
    <row r="388" spans="1:28" ht="15.75" hidden="1" x14ac:dyDescent="0.25">
      <c r="A388" s="39">
        <v>45784</v>
      </c>
      <c r="B388" s="33" t="s">
        <v>776</v>
      </c>
      <c r="C388" s="33"/>
      <c r="D388" s="33" t="s">
        <v>41</v>
      </c>
      <c r="E388" s="33" t="s">
        <v>78</v>
      </c>
      <c r="F388" s="33">
        <v>2.5</v>
      </c>
      <c r="G388" s="33" t="s">
        <v>51</v>
      </c>
      <c r="H388" s="33">
        <v>82000</v>
      </c>
      <c r="I388" s="20">
        <f t="shared" si="90"/>
        <v>205000</v>
      </c>
      <c r="J388" s="37" t="s">
        <v>241</v>
      </c>
      <c r="K388" s="20"/>
      <c r="L388" s="9">
        <f t="shared" si="91"/>
        <v>205000</v>
      </c>
      <c r="M388" s="9">
        <v>205000</v>
      </c>
      <c r="N388" s="9"/>
      <c r="O388" s="9">
        <f t="shared" si="92"/>
        <v>0</v>
      </c>
      <c r="P388" s="9"/>
      <c r="Q388" s="9"/>
      <c r="R388" s="9">
        <f t="shared" si="93"/>
        <v>0</v>
      </c>
      <c r="S388" s="9"/>
      <c r="T388" s="9"/>
      <c r="U388" s="9">
        <f t="shared" si="94"/>
        <v>0</v>
      </c>
      <c r="V388" s="9"/>
      <c r="W388" s="9"/>
      <c r="X388" s="9">
        <f t="shared" si="95"/>
        <v>0</v>
      </c>
      <c r="Y388" s="9"/>
      <c r="Z388" s="9"/>
      <c r="AA388" s="10">
        <f t="shared" si="96"/>
        <v>0</v>
      </c>
      <c r="AB388" s="11">
        <v>45784</v>
      </c>
    </row>
    <row r="389" spans="1:28" ht="15.75" hidden="1" x14ac:dyDescent="0.25">
      <c r="A389" s="32">
        <v>45784</v>
      </c>
      <c r="B389" s="33" t="s">
        <v>776</v>
      </c>
      <c r="C389" s="33"/>
      <c r="D389" s="33" t="s">
        <v>41</v>
      </c>
      <c r="E389" s="33" t="s">
        <v>308</v>
      </c>
      <c r="F389" s="33">
        <v>2.5</v>
      </c>
      <c r="G389" s="33" t="s">
        <v>51</v>
      </c>
      <c r="H389" s="33">
        <v>86000</v>
      </c>
      <c r="I389" s="20">
        <f t="shared" si="90"/>
        <v>215000</v>
      </c>
      <c r="J389" s="37" t="s">
        <v>241</v>
      </c>
      <c r="K389" s="20"/>
      <c r="L389" s="9">
        <f t="shared" si="91"/>
        <v>215000</v>
      </c>
      <c r="M389" s="9">
        <v>215000</v>
      </c>
      <c r="N389" s="9"/>
      <c r="O389" s="9">
        <f t="shared" si="92"/>
        <v>0</v>
      </c>
      <c r="P389" s="9"/>
      <c r="Q389" s="9"/>
      <c r="R389" s="9">
        <f t="shared" si="93"/>
        <v>0</v>
      </c>
      <c r="S389" s="9"/>
      <c r="T389" s="9"/>
      <c r="U389" s="9">
        <f t="shared" si="94"/>
        <v>0</v>
      </c>
      <c r="V389" s="9"/>
      <c r="W389" s="9"/>
      <c r="X389" s="9">
        <f t="shared" si="95"/>
        <v>0</v>
      </c>
      <c r="Y389" s="9"/>
      <c r="Z389" s="9"/>
      <c r="AA389" s="10">
        <f t="shared" si="96"/>
        <v>0</v>
      </c>
      <c r="AB389" s="11">
        <v>45784</v>
      </c>
    </row>
    <row r="390" spans="1:28" ht="15.75" hidden="1" x14ac:dyDescent="0.25">
      <c r="A390" s="39">
        <v>45785</v>
      </c>
      <c r="B390" s="35" t="s">
        <v>364</v>
      </c>
      <c r="C390" s="35"/>
      <c r="D390" s="35" t="s">
        <v>31</v>
      </c>
      <c r="E390" s="35" t="s">
        <v>416</v>
      </c>
      <c r="F390" s="35">
        <v>1</v>
      </c>
      <c r="G390" s="35" t="s">
        <v>138</v>
      </c>
      <c r="H390" s="35">
        <v>1200000</v>
      </c>
      <c r="I390" s="20">
        <f t="shared" si="90"/>
        <v>1200000</v>
      </c>
      <c r="J390" s="37" t="s">
        <v>240</v>
      </c>
      <c r="K390" s="20"/>
      <c r="L390" s="9">
        <f>M390+N390</f>
        <v>0</v>
      </c>
      <c r="M390" s="9"/>
      <c r="N390" s="9"/>
      <c r="O390" s="9">
        <f>P390+Q390</f>
        <v>1200000</v>
      </c>
      <c r="P390" s="9">
        <v>1200000</v>
      </c>
      <c r="Q390" s="9"/>
      <c r="R390" s="9">
        <f>S390+T390</f>
        <v>0</v>
      </c>
      <c r="S390" s="9"/>
      <c r="T390" s="9"/>
      <c r="U390" s="9">
        <f>V390+W390</f>
        <v>0</v>
      </c>
      <c r="V390" s="9"/>
      <c r="W390" s="9"/>
      <c r="X390" s="9">
        <f>Y390+Z390</f>
        <v>0</v>
      </c>
      <c r="Y390" s="9"/>
      <c r="Z390" s="9"/>
      <c r="AA390" s="10">
        <f>C390+I390-L390-O390-U390-X390-R390</f>
        <v>0</v>
      </c>
      <c r="AB390" s="11">
        <v>45779</v>
      </c>
    </row>
    <row r="391" spans="1:28" ht="15.75" hidden="1" x14ac:dyDescent="0.25">
      <c r="A391" s="39">
        <v>45785</v>
      </c>
      <c r="B391" s="33" t="s">
        <v>232</v>
      </c>
      <c r="C391" s="33"/>
      <c r="D391" s="33" t="s">
        <v>31</v>
      </c>
      <c r="E391" s="33" t="s">
        <v>91</v>
      </c>
      <c r="F391" s="33">
        <v>5200</v>
      </c>
      <c r="G391" s="33" t="s">
        <v>29</v>
      </c>
      <c r="H391" s="33">
        <v>3500</v>
      </c>
      <c r="I391" s="20">
        <f t="shared" si="90"/>
        <v>18200000</v>
      </c>
      <c r="J391" s="37" t="s">
        <v>240</v>
      </c>
      <c r="K391" s="20"/>
      <c r="L391" s="9">
        <f t="shared" ref="L391:L409" si="97">M391+N391</f>
        <v>0</v>
      </c>
      <c r="M391" s="9"/>
      <c r="N391" s="9"/>
      <c r="O391" s="9">
        <f t="shared" ref="O391:O409" si="98">P391+Q391</f>
        <v>18200000</v>
      </c>
      <c r="P391" s="9">
        <v>1560000</v>
      </c>
      <c r="Q391" s="9">
        <v>16640000</v>
      </c>
      <c r="R391" s="9">
        <f t="shared" ref="R391:R409" si="99">S391+T391</f>
        <v>0</v>
      </c>
      <c r="S391" s="9"/>
      <c r="T391" s="9"/>
      <c r="U391" s="9">
        <f t="shared" ref="U391:U409" si="100">V391+W391</f>
        <v>0</v>
      </c>
      <c r="V391" s="9"/>
      <c r="W391" s="9"/>
      <c r="X391" s="9">
        <f t="shared" ref="X391:X409" si="101">Y391+Z391</f>
        <v>0</v>
      </c>
      <c r="Y391" s="9"/>
      <c r="Z391" s="9"/>
      <c r="AA391" s="10">
        <f t="shared" ref="AA391:AA409" si="102">C391+I391-L391-O391-U391-X391-R391</f>
        <v>0</v>
      </c>
      <c r="AB391" s="11">
        <v>45803</v>
      </c>
    </row>
    <row r="392" spans="1:28" ht="15.75" hidden="1" x14ac:dyDescent="0.25">
      <c r="A392" s="39">
        <v>45785</v>
      </c>
      <c r="B392" s="33" t="s">
        <v>703</v>
      </c>
      <c r="C392" s="33"/>
      <c r="D392" s="33" t="s">
        <v>31</v>
      </c>
      <c r="E392" s="33" t="s">
        <v>102</v>
      </c>
      <c r="F392" s="33">
        <v>2</v>
      </c>
      <c r="G392" s="33" t="s">
        <v>74</v>
      </c>
      <c r="H392" s="33">
        <v>65000</v>
      </c>
      <c r="I392" s="20">
        <f t="shared" si="90"/>
        <v>130000</v>
      </c>
      <c r="J392" s="37" t="s">
        <v>241</v>
      </c>
      <c r="K392" s="20"/>
      <c r="L392" s="9">
        <f t="shared" si="97"/>
        <v>130000</v>
      </c>
      <c r="M392" s="9">
        <v>130000</v>
      </c>
      <c r="N392" s="9"/>
      <c r="O392" s="9">
        <f t="shared" si="98"/>
        <v>0</v>
      </c>
      <c r="P392" s="9"/>
      <c r="Q392" s="9"/>
      <c r="R392" s="9">
        <f t="shared" si="99"/>
        <v>0</v>
      </c>
      <c r="S392" s="9"/>
      <c r="T392" s="9"/>
      <c r="U392" s="9">
        <f t="shared" si="100"/>
        <v>0</v>
      </c>
      <c r="V392" s="9"/>
      <c r="W392" s="9"/>
      <c r="X392" s="9">
        <f t="shared" si="101"/>
        <v>0</v>
      </c>
      <c r="Y392" s="9"/>
      <c r="Z392" s="9"/>
      <c r="AA392" s="10">
        <f t="shared" si="102"/>
        <v>0</v>
      </c>
      <c r="AB392" s="11">
        <v>45785</v>
      </c>
    </row>
    <row r="393" spans="1:28" ht="15.75" hidden="1" x14ac:dyDescent="0.25">
      <c r="A393" s="39">
        <v>45785</v>
      </c>
      <c r="B393" s="33" t="s">
        <v>165</v>
      </c>
      <c r="C393" s="33"/>
      <c r="D393" s="33" t="s">
        <v>31</v>
      </c>
      <c r="E393" s="33" t="s">
        <v>372</v>
      </c>
      <c r="F393" s="33">
        <v>10</v>
      </c>
      <c r="G393" s="33" t="s">
        <v>33</v>
      </c>
      <c r="H393" s="33">
        <v>280000</v>
      </c>
      <c r="I393" s="20">
        <f t="shared" si="90"/>
        <v>2800000</v>
      </c>
      <c r="J393" s="41" t="s">
        <v>240</v>
      </c>
      <c r="K393" s="20"/>
      <c r="L393" s="9">
        <f t="shared" si="97"/>
        <v>0</v>
      </c>
      <c r="M393" s="9"/>
      <c r="N393" s="9"/>
      <c r="O393" s="9">
        <f t="shared" si="98"/>
        <v>2800000</v>
      </c>
      <c r="P393" s="9">
        <v>2800000</v>
      </c>
      <c r="Q393" s="9"/>
      <c r="R393" s="9">
        <f t="shared" si="99"/>
        <v>0</v>
      </c>
      <c r="S393" s="9"/>
      <c r="T393" s="9"/>
      <c r="U393" s="9">
        <f t="shared" si="100"/>
        <v>0</v>
      </c>
      <c r="V393" s="9"/>
      <c r="W393" s="9"/>
      <c r="X393" s="9">
        <f t="shared" si="101"/>
        <v>0</v>
      </c>
      <c r="Y393" s="9"/>
      <c r="Z393" s="9"/>
      <c r="AA393" s="10">
        <f t="shared" si="102"/>
        <v>0</v>
      </c>
      <c r="AB393" s="11">
        <v>45785</v>
      </c>
    </row>
    <row r="394" spans="1:28" ht="15.75" hidden="1" x14ac:dyDescent="0.25">
      <c r="A394" s="39">
        <v>45785</v>
      </c>
      <c r="B394" s="33" t="s">
        <v>165</v>
      </c>
      <c r="C394" s="33"/>
      <c r="D394" s="33" t="s">
        <v>31</v>
      </c>
      <c r="E394" s="33" t="s">
        <v>134</v>
      </c>
      <c r="F394" s="33">
        <v>20</v>
      </c>
      <c r="G394" s="33" t="s">
        <v>33</v>
      </c>
      <c r="H394" s="33">
        <v>230000</v>
      </c>
      <c r="I394" s="20">
        <f t="shared" si="90"/>
        <v>4600000</v>
      </c>
      <c r="J394" s="41" t="s">
        <v>240</v>
      </c>
      <c r="K394" s="20"/>
      <c r="L394" s="9">
        <f t="shared" si="97"/>
        <v>0</v>
      </c>
      <c r="M394" s="9"/>
      <c r="N394" s="9"/>
      <c r="O394" s="9">
        <f t="shared" si="98"/>
        <v>4600000</v>
      </c>
      <c r="P394" s="9">
        <v>4600000</v>
      </c>
      <c r="Q394" s="9"/>
      <c r="R394" s="9">
        <f t="shared" si="99"/>
        <v>0</v>
      </c>
      <c r="S394" s="9"/>
      <c r="T394" s="9"/>
      <c r="U394" s="9">
        <f t="shared" si="100"/>
        <v>0</v>
      </c>
      <c r="V394" s="9"/>
      <c r="W394" s="9"/>
      <c r="X394" s="9">
        <f t="shared" si="101"/>
        <v>0</v>
      </c>
      <c r="Y394" s="9"/>
      <c r="Z394" s="9"/>
      <c r="AA394" s="10">
        <f t="shared" si="102"/>
        <v>0</v>
      </c>
      <c r="AB394" s="11">
        <v>45785</v>
      </c>
    </row>
    <row r="395" spans="1:28" ht="15.75" hidden="1" x14ac:dyDescent="0.25">
      <c r="A395" s="39">
        <v>45785</v>
      </c>
      <c r="B395" s="33" t="s">
        <v>520</v>
      </c>
      <c r="C395" s="33"/>
      <c r="D395" s="33" t="s">
        <v>31</v>
      </c>
      <c r="E395" s="33" t="s">
        <v>185</v>
      </c>
      <c r="F395" s="33">
        <v>2000</v>
      </c>
      <c r="G395" s="33" t="s">
        <v>29</v>
      </c>
      <c r="H395" s="33">
        <v>1150</v>
      </c>
      <c r="I395" s="20">
        <f t="shared" si="90"/>
        <v>2300000</v>
      </c>
      <c r="J395" s="37" t="s">
        <v>240</v>
      </c>
      <c r="K395" s="20"/>
      <c r="L395" s="9">
        <f t="shared" si="97"/>
        <v>0</v>
      </c>
      <c r="M395" s="9"/>
      <c r="N395" s="9"/>
      <c r="O395" s="9">
        <f t="shared" si="98"/>
        <v>2300000</v>
      </c>
      <c r="P395" s="9">
        <v>2300000</v>
      </c>
      <c r="Q395" s="9"/>
      <c r="R395" s="9">
        <f t="shared" si="99"/>
        <v>0</v>
      </c>
      <c r="S395" s="9"/>
      <c r="T395" s="9"/>
      <c r="U395" s="9">
        <f t="shared" si="100"/>
        <v>0</v>
      </c>
      <c r="V395" s="9"/>
      <c r="W395" s="9"/>
      <c r="X395" s="9">
        <f t="shared" si="101"/>
        <v>0</v>
      </c>
      <c r="Y395" s="9"/>
      <c r="Z395" s="9"/>
      <c r="AA395" s="10">
        <f t="shared" si="102"/>
        <v>0</v>
      </c>
      <c r="AB395" s="11">
        <v>45785</v>
      </c>
    </row>
    <row r="396" spans="1:28" ht="15.75" hidden="1" x14ac:dyDescent="0.25">
      <c r="A396" s="39">
        <v>45785</v>
      </c>
      <c r="B396" s="33" t="s">
        <v>108</v>
      </c>
      <c r="C396" s="33"/>
      <c r="D396" s="33" t="s">
        <v>31</v>
      </c>
      <c r="E396" s="33" t="s">
        <v>213</v>
      </c>
      <c r="F396" s="33">
        <v>1000</v>
      </c>
      <c r="G396" s="33" t="s">
        <v>29</v>
      </c>
      <c r="H396" s="33">
        <v>2630</v>
      </c>
      <c r="I396" s="20">
        <f t="shared" si="90"/>
        <v>2630000</v>
      </c>
      <c r="J396" s="37" t="s">
        <v>240</v>
      </c>
      <c r="K396" s="20"/>
      <c r="L396" s="9">
        <f t="shared" si="97"/>
        <v>0</v>
      </c>
      <c r="M396" s="9"/>
      <c r="N396" s="9"/>
      <c r="O396" s="9">
        <f t="shared" si="98"/>
        <v>2630000</v>
      </c>
      <c r="P396" s="9">
        <v>2630000</v>
      </c>
      <c r="Q396" s="9"/>
      <c r="R396" s="9">
        <f t="shared" si="99"/>
        <v>0</v>
      </c>
      <c r="S396" s="9"/>
      <c r="T396" s="9"/>
      <c r="U396" s="9">
        <f t="shared" si="100"/>
        <v>0</v>
      </c>
      <c r="V396" s="9"/>
      <c r="W396" s="9"/>
      <c r="X396" s="9">
        <f t="shared" si="101"/>
        <v>0</v>
      </c>
      <c r="Y396" s="9"/>
      <c r="Z396" s="9"/>
      <c r="AA396" s="10">
        <f t="shared" si="102"/>
        <v>0</v>
      </c>
      <c r="AB396" s="11">
        <v>45785</v>
      </c>
    </row>
    <row r="397" spans="1:28" ht="15.75" hidden="1" x14ac:dyDescent="0.25">
      <c r="A397" s="39">
        <v>45785</v>
      </c>
      <c r="B397" s="33" t="s">
        <v>330</v>
      </c>
      <c r="C397" s="33"/>
      <c r="D397" s="33" t="s">
        <v>31</v>
      </c>
      <c r="E397" s="33" t="s">
        <v>110</v>
      </c>
      <c r="F397" s="33">
        <v>1000</v>
      </c>
      <c r="G397" s="33" t="s">
        <v>29</v>
      </c>
      <c r="H397" s="33">
        <v>1900</v>
      </c>
      <c r="I397" s="20">
        <f t="shared" si="90"/>
        <v>1900000</v>
      </c>
      <c r="J397" s="37" t="s">
        <v>240</v>
      </c>
      <c r="K397" s="20"/>
      <c r="L397" s="9">
        <f t="shared" si="97"/>
        <v>0</v>
      </c>
      <c r="M397" s="9"/>
      <c r="N397" s="9"/>
      <c r="O397" s="9">
        <f t="shared" si="98"/>
        <v>1900000</v>
      </c>
      <c r="P397" s="9">
        <v>1900000</v>
      </c>
      <c r="Q397" s="9"/>
      <c r="R397" s="9">
        <f t="shared" si="99"/>
        <v>0</v>
      </c>
      <c r="S397" s="9"/>
      <c r="T397" s="9"/>
      <c r="U397" s="9">
        <f t="shared" si="100"/>
        <v>0</v>
      </c>
      <c r="V397" s="9"/>
      <c r="W397" s="9"/>
      <c r="X397" s="9">
        <f t="shared" si="101"/>
        <v>0</v>
      </c>
      <c r="Y397" s="9"/>
      <c r="Z397" s="9"/>
      <c r="AA397" s="10">
        <f t="shared" si="102"/>
        <v>0</v>
      </c>
      <c r="AB397" s="11">
        <v>45785</v>
      </c>
    </row>
    <row r="398" spans="1:28" ht="15.75" hidden="1" x14ac:dyDescent="0.25">
      <c r="A398" s="39">
        <v>45785</v>
      </c>
      <c r="B398" s="33" t="s">
        <v>330</v>
      </c>
      <c r="C398" s="33"/>
      <c r="D398" s="33" t="s">
        <v>31</v>
      </c>
      <c r="E398" s="33" t="s">
        <v>61</v>
      </c>
      <c r="F398" s="33">
        <v>2</v>
      </c>
      <c r="G398" s="33" t="s">
        <v>25</v>
      </c>
      <c r="H398" s="33">
        <v>45000</v>
      </c>
      <c r="I398" s="20">
        <f t="shared" si="90"/>
        <v>90000</v>
      </c>
      <c r="J398" s="37" t="s">
        <v>240</v>
      </c>
      <c r="K398" s="20"/>
      <c r="L398" s="9">
        <f t="shared" si="97"/>
        <v>0</v>
      </c>
      <c r="M398" s="9"/>
      <c r="N398" s="9"/>
      <c r="O398" s="9">
        <f t="shared" si="98"/>
        <v>90000</v>
      </c>
      <c r="P398" s="9">
        <v>90000</v>
      </c>
      <c r="Q398" s="9"/>
      <c r="R398" s="9">
        <f t="shared" si="99"/>
        <v>0</v>
      </c>
      <c r="S398" s="9"/>
      <c r="T398" s="9"/>
      <c r="U398" s="9">
        <f t="shared" si="100"/>
        <v>0</v>
      </c>
      <c r="V398" s="9"/>
      <c r="W398" s="9"/>
      <c r="X398" s="9">
        <f t="shared" si="101"/>
        <v>0</v>
      </c>
      <c r="Y398" s="9"/>
      <c r="Z398" s="9"/>
      <c r="AA398" s="10">
        <f t="shared" si="102"/>
        <v>0</v>
      </c>
      <c r="AB398" s="11">
        <v>45785</v>
      </c>
    </row>
    <row r="399" spans="1:28" ht="15.75" hidden="1" x14ac:dyDescent="0.25">
      <c r="A399" s="39">
        <v>45785</v>
      </c>
      <c r="B399" s="33" t="s">
        <v>330</v>
      </c>
      <c r="C399" s="33"/>
      <c r="D399" s="33" t="s">
        <v>31</v>
      </c>
      <c r="E399" s="33" t="s">
        <v>73</v>
      </c>
      <c r="F399" s="33">
        <v>20</v>
      </c>
      <c r="G399" s="33" t="s">
        <v>74</v>
      </c>
      <c r="H399" s="33">
        <v>50000</v>
      </c>
      <c r="I399" s="20">
        <f t="shared" si="90"/>
        <v>1000000</v>
      </c>
      <c r="J399" s="37" t="s">
        <v>240</v>
      </c>
      <c r="K399" s="20"/>
      <c r="L399" s="9">
        <f t="shared" si="97"/>
        <v>0</v>
      </c>
      <c r="M399" s="9"/>
      <c r="N399" s="9"/>
      <c r="O399" s="9">
        <f t="shared" si="98"/>
        <v>1000000</v>
      </c>
      <c r="P399" s="9">
        <v>1000000</v>
      </c>
      <c r="Q399" s="9"/>
      <c r="R399" s="9">
        <f t="shared" si="99"/>
        <v>0</v>
      </c>
      <c r="S399" s="9"/>
      <c r="T399" s="9"/>
      <c r="U399" s="9">
        <f t="shared" si="100"/>
        <v>0</v>
      </c>
      <c r="V399" s="9"/>
      <c r="W399" s="9"/>
      <c r="X399" s="9">
        <f t="shared" si="101"/>
        <v>0</v>
      </c>
      <c r="Y399" s="9"/>
      <c r="Z399" s="9"/>
      <c r="AA399" s="10">
        <f t="shared" si="102"/>
        <v>0</v>
      </c>
      <c r="AB399" s="11">
        <v>45785</v>
      </c>
    </row>
    <row r="400" spans="1:28" ht="15.75" hidden="1" x14ac:dyDescent="0.25">
      <c r="A400" s="39">
        <v>45785</v>
      </c>
      <c r="B400" s="33" t="s">
        <v>330</v>
      </c>
      <c r="C400" s="33"/>
      <c r="D400" s="33" t="s">
        <v>31</v>
      </c>
      <c r="E400" s="33" t="s">
        <v>102</v>
      </c>
      <c r="F400" s="33">
        <v>12</v>
      </c>
      <c r="G400" s="33" t="s">
        <v>74</v>
      </c>
      <c r="H400" s="33">
        <v>65000</v>
      </c>
      <c r="I400" s="20">
        <f t="shared" si="90"/>
        <v>780000</v>
      </c>
      <c r="J400" s="37" t="s">
        <v>240</v>
      </c>
      <c r="K400" s="20"/>
      <c r="L400" s="9">
        <f t="shared" si="97"/>
        <v>0</v>
      </c>
      <c r="M400" s="9"/>
      <c r="N400" s="9"/>
      <c r="O400" s="9">
        <f t="shared" si="98"/>
        <v>780000</v>
      </c>
      <c r="P400" s="9">
        <v>780000</v>
      </c>
      <c r="Q400" s="9"/>
      <c r="R400" s="9">
        <f t="shared" si="99"/>
        <v>0</v>
      </c>
      <c r="S400" s="9"/>
      <c r="T400" s="9"/>
      <c r="U400" s="9">
        <f t="shared" si="100"/>
        <v>0</v>
      </c>
      <c r="V400" s="9"/>
      <c r="W400" s="9"/>
      <c r="X400" s="9">
        <f t="shared" si="101"/>
        <v>0</v>
      </c>
      <c r="Y400" s="9"/>
      <c r="Z400" s="9"/>
      <c r="AA400" s="10">
        <f t="shared" si="102"/>
        <v>0</v>
      </c>
      <c r="AB400" s="11">
        <v>45785</v>
      </c>
    </row>
    <row r="401" spans="1:28" ht="15.75" hidden="1" x14ac:dyDescent="0.25">
      <c r="A401" s="39">
        <v>45785</v>
      </c>
      <c r="B401" s="33" t="s">
        <v>312</v>
      </c>
      <c r="C401" s="33"/>
      <c r="D401" s="33" t="s">
        <v>31</v>
      </c>
      <c r="E401" s="33" t="s">
        <v>95</v>
      </c>
      <c r="F401" s="33">
        <v>300</v>
      </c>
      <c r="G401" s="33" t="s">
        <v>29</v>
      </c>
      <c r="H401" s="33">
        <v>3600</v>
      </c>
      <c r="I401" s="20">
        <f t="shared" si="90"/>
        <v>1080000</v>
      </c>
      <c r="J401" s="37" t="s">
        <v>240</v>
      </c>
      <c r="K401" s="20"/>
      <c r="L401" s="9">
        <f t="shared" si="97"/>
        <v>0</v>
      </c>
      <c r="M401" s="9"/>
      <c r="N401" s="9"/>
      <c r="O401" s="9">
        <f t="shared" si="98"/>
        <v>1080000</v>
      </c>
      <c r="P401" s="9">
        <v>1080000</v>
      </c>
      <c r="Q401" s="9"/>
      <c r="R401" s="9">
        <f t="shared" si="99"/>
        <v>0</v>
      </c>
      <c r="S401" s="9"/>
      <c r="T401" s="9"/>
      <c r="U401" s="9">
        <f t="shared" si="100"/>
        <v>0</v>
      </c>
      <c r="V401" s="9"/>
      <c r="W401" s="9"/>
      <c r="X401" s="9">
        <f t="shared" si="101"/>
        <v>0</v>
      </c>
      <c r="Y401" s="9"/>
      <c r="Z401" s="9"/>
      <c r="AA401" s="10">
        <f t="shared" si="102"/>
        <v>0</v>
      </c>
      <c r="AB401" s="11">
        <v>45792</v>
      </c>
    </row>
    <row r="402" spans="1:28" ht="15.75" hidden="1" x14ac:dyDescent="0.25">
      <c r="A402" s="39">
        <v>45785</v>
      </c>
      <c r="B402" s="33" t="s">
        <v>823</v>
      </c>
      <c r="C402" s="33"/>
      <c r="D402" s="33" t="s">
        <v>41</v>
      </c>
      <c r="E402" s="33" t="s">
        <v>80</v>
      </c>
      <c r="F402" s="33">
        <v>5</v>
      </c>
      <c r="G402" s="33" t="s">
        <v>23</v>
      </c>
      <c r="H402" s="33">
        <v>1200000</v>
      </c>
      <c r="I402" s="20">
        <f t="shared" si="90"/>
        <v>6000000</v>
      </c>
      <c r="J402" s="37" t="s">
        <v>240</v>
      </c>
      <c r="K402" s="20"/>
      <c r="L402" s="9">
        <f t="shared" si="97"/>
        <v>0</v>
      </c>
      <c r="M402" s="9"/>
      <c r="N402" s="9"/>
      <c r="O402" s="9">
        <f t="shared" si="98"/>
        <v>6000000</v>
      </c>
      <c r="P402" s="9">
        <v>6000000</v>
      </c>
      <c r="Q402" s="9"/>
      <c r="R402" s="9">
        <f t="shared" si="99"/>
        <v>0</v>
      </c>
      <c r="S402" s="9"/>
      <c r="T402" s="9"/>
      <c r="U402" s="9">
        <f t="shared" si="100"/>
        <v>0</v>
      </c>
      <c r="V402" s="9"/>
      <c r="W402" s="9"/>
      <c r="X402" s="9">
        <f t="shared" si="101"/>
        <v>0</v>
      </c>
      <c r="Y402" s="9"/>
      <c r="Z402" s="9"/>
      <c r="AA402" s="10">
        <f t="shared" si="102"/>
        <v>0</v>
      </c>
      <c r="AB402" s="11">
        <v>45785</v>
      </c>
    </row>
    <row r="403" spans="1:28" ht="15.75" hidden="1" x14ac:dyDescent="0.25">
      <c r="A403" s="39">
        <v>45785</v>
      </c>
      <c r="B403" s="33" t="s">
        <v>950</v>
      </c>
      <c r="C403" s="33"/>
      <c r="D403" s="33" t="s">
        <v>31</v>
      </c>
      <c r="E403" s="33" t="s">
        <v>381</v>
      </c>
      <c r="F403" s="33">
        <v>1.2</v>
      </c>
      <c r="G403" s="33" t="s">
        <v>178</v>
      </c>
      <c r="H403" s="33">
        <v>1150000</v>
      </c>
      <c r="I403" s="20">
        <f t="shared" si="90"/>
        <v>1380000</v>
      </c>
      <c r="J403" s="37" t="s">
        <v>241</v>
      </c>
      <c r="K403" s="20"/>
      <c r="L403" s="9">
        <f t="shared" si="97"/>
        <v>1380000</v>
      </c>
      <c r="M403" s="9">
        <v>1380000</v>
      </c>
      <c r="N403" s="9"/>
      <c r="O403" s="9">
        <f t="shared" si="98"/>
        <v>0</v>
      </c>
      <c r="P403" s="9"/>
      <c r="Q403" s="9"/>
      <c r="R403" s="9">
        <f t="shared" si="99"/>
        <v>0</v>
      </c>
      <c r="S403" s="9"/>
      <c r="T403" s="9"/>
      <c r="U403" s="9">
        <f t="shared" si="100"/>
        <v>0</v>
      </c>
      <c r="V403" s="9"/>
      <c r="W403" s="9"/>
      <c r="X403" s="9">
        <f t="shared" si="101"/>
        <v>0</v>
      </c>
      <c r="Y403" s="9"/>
      <c r="Z403" s="9"/>
      <c r="AA403" s="10">
        <f t="shared" si="102"/>
        <v>0</v>
      </c>
      <c r="AB403" s="11">
        <v>45785</v>
      </c>
    </row>
    <row r="404" spans="1:28" ht="15.75" hidden="1" x14ac:dyDescent="0.25">
      <c r="A404" s="39">
        <v>45785</v>
      </c>
      <c r="B404" s="33" t="s">
        <v>951</v>
      </c>
      <c r="C404" s="33"/>
      <c r="D404" s="33" t="s">
        <v>31</v>
      </c>
      <c r="E404" s="33" t="s">
        <v>166</v>
      </c>
      <c r="F404" s="33">
        <v>1</v>
      </c>
      <c r="G404" s="33" t="s">
        <v>23</v>
      </c>
      <c r="H404" s="33">
        <v>400000</v>
      </c>
      <c r="I404" s="20">
        <f t="shared" si="90"/>
        <v>400000</v>
      </c>
      <c r="J404" s="37" t="s">
        <v>241</v>
      </c>
      <c r="K404" s="20"/>
      <c r="L404" s="9">
        <f t="shared" si="97"/>
        <v>400000</v>
      </c>
      <c r="M404" s="9">
        <v>400000</v>
      </c>
      <c r="N404" s="9"/>
      <c r="O404" s="9">
        <f t="shared" si="98"/>
        <v>0</v>
      </c>
      <c r="P404" s="9"/>
      <c r="Q404" s="9"/>
      <c r="R404" s="9">
        <f t="shared" si="99"/>
        <v>0</v>
      </c>
      <c r="S404" s="9"/>
      <c r="T404" s="9"/>
      <c r="U404" s="9">
        <f t="shared" si="100"/>
        <v>0</v>
      </c>
      <c r="V404" s="9"/>
      <c r="W404" s="9"/>
      <c r="X404" s="9">
        <f t="shared" si="101"/>
        <v>0</v>
      </c>
      <c r="Y404" s="9"/>
      <c r="Z404" s="9"/>
      <c r="AA404" s="10">
        <f t="shared" si="102"/>
        <v>0</v>
      </c>
      <c r="AB404" s="11">
        <v>45785</v>
      </c>
    </row>
    <row r="405" spans="1:28" ht="15.75" hidden="1" x14ac:dyDescent="0.25">
      <c r="A405" s="39">
        <v>45785</v>
      </c>
      <c r="B405" s="33" t="s">
        <v>141</v>
      </c>
      <c r="C405" s="33"/>
      <c r="D405" s="33" t="s">
        <v>31</v>
      </c>
      <c r="E405" s="33" t="s">
        <v>95</v>
      </c>
      <c r="F405" s="33">
        <v>10400</v>
      </c>
      <c r="G405" s="33" t="s">
        <v>29</v>
      </c>
      <c r="H405" s="33">
        <v>3800</v>
      </c>
      <c r="I405" s="20">
        <f t="shared" si="90"/>
        <v>39520000</v>
      </c>
      <c r="J405" s="34" t="s">
        <v>26</v>
      </c>
      <c r="K405" s="20"/>
      <c r="L405" s="9">
        <f t="shared" si="97"/>
        <v>0</v>
      </c>
      <c r="M405" s="9"/>
      <c r="N405" s="9"/>
      <c r="O405" s="9">
        <f t="shared" si="98"/>
        <v>0</v>
      </c>
      <c r="P405" s="9"/>
      <c r="Q405" s="9"/>
      <c r="R405" s="9">
        <f t="shared" si="99"/>
        <v>0</v>
      </c>
      <c r="S405" s="9"/>
      <c r="T405" s="9"/>
      <c r="U405" s="9">
        <f t="shared" si="100"/>
        <v>0</v>
      </c>
      <c r="V405" s="9"/>
      <c r="W405" s="9"/>
      <c r="X405" s="9">
        <f t="shared" si="101"/>
        <v>0</v>
      </c>
      <c r="Y405" s="9"/>
      <c r="Z405" s="9"/>
      <c r="AA405" s="10">
        <f t="shared" si="102"/>
        <v>39520000</v>
      </c>
      <c r="AB405" s="11"/>
    </row>
    <row r="406" spans="1:28" ht="15.75" hidden="1" x14ac:dyDescent="0.25">
      <c r="A406" s="32">
        <v>45785</v>
      </c>
      <c r="B406" s="33" t="s">
        <v>663</v>
      </c>
      <c r="C406" s="33"/>
      <c r="D406" s="33" t="s">
        <v>41</v>
      </c>
      <c r="E406" s="33" t="s">
        <v>86</v>
      </c>
      <c r="F406" s="33">
        <v>50</v>
      </c>
      <c r="G406" s="33" t="s">
        <v>51</v>
      </c>
      <c r="H406" s="33">
        <v>95400</v>
      </c>
      <c r="I406" s="20">
        <f t="shared" si="90"/>
        <v>4770000</v>
      </c>
      <c r="J406" s="41" t="s">
        <v>240</v>
      </c>
      <c r="K406" s="20"/>
      <c r="L406" s="9">
        <f t="shared" si="97"/>
        <v>0</v>
      </c>
      <c r="M406" s="9"/>
      <c r="N406" s="9"/>
      <c r="O406" s="9">
        <f t="shared" si="98"/>
        <v>4770000</v>
      </c>
      <c r="P406" s="9">
        <v>4770000</v>
      </c>
      <c r="Q406" s="9"/>
      <c r="R406" s="9">
        <f t="shared" si="99"/>
        <v>0</v>
      </c>
      <c r="S406" s="9"/>
      <c r="T406" s="9"/>
      <c r="U406" s="9">
        <f t="shared" si="100"/>
        <v>0</v>
      </c>
      <c r="V406" s="9"/>
      <c r="W406" s="9"/>
      <c r="X406" s="9">
        <f t="shared" si="101"/>
        <v>0</v>
      </c>
      <c r="Y406" s="9"/>
      <c r="Z406" s="9"/>
      <c r="AA406" s="10">
        <f t="shared" si="102"/>
        <v>0</v>
      </c>
      <c r="AB406" s="11">
        <v>45785</v>
      </c>
    </row>
    <row r="407" spans="1:28" ht="15.75" hidden="1" x14ac:dyDescent="0.25">
      <c r="A407" s="39">
        <v>45785</v>
      </c>
      <c r="B407" s="33" t="s">
        <v>305</v>
      </c>
      <c r="C407" s="33"/>
      <c r="D407" s="33" t="s">
        <v>41</v>
      </c>
      <c r="E407" s="33" t="s">
        <v>86</v>
      </c>
      <c r="F407" s="33">
        <v>25</v>
      </c>
      <c r="G407" s="33" t="s">
        <v>51</v>
      </c>
      <c r="H407" s="33">
        <v>125000</v>
      </c>
      <c r="I407" s="20">
        <f t="shared" si="90"/>
        <v>3125000</v>
      </c>
      <c r="J407" s="34" t="s">
        <v>26</v>
      </c>
      <c r="K407" s="20"/>
      <c r="L407" s="9">
        <f t="shared" si="97"/>
        <v>0</v>
      </c>
      <c r="M407" s="9"/>
      <c r="N407" s="9"/>
      <c r="O407" s="9">
        <f t="shared" si="98"/>
        <v>0</v>
      </c>
      <c r="P407" s="9"/>
      <c r="Q407" s="9"/>
      <c r="R407" s="9">
        <f t="shared" si="99"/>
        <v>0</v>
      </c>
      <c r="S407" s="9"/>
      <c r="T407" s="9"/>
      <c r="U407" s="9">
        <f t="shared" si="100"/>
        <v>0</v>
      </c>
      <c r="V407" s="9"/>
      <c r="W407" s="9"/>
      <c r="X407" s="9">
        <f t="shared" si="101"/>
        <v>0</v>
      </c>
      <c r="Y407" s="9"/>
      <c r="Z407" s="9"/>
      <c r="AA407" s="10">
        <f t="shared" si="102"/>
        <v>3125000</v>
      </c>
      <c r="AB407" s="11"/>
    </row>
    <row r="408" spans="1:28" ht="15.75" hidden="1" x14ac:dyDescent="0.25">
      <c r="A408" s="39">
        <v>45785</v>
      </c>
      <c r="B408" s="33" t="s">
        <v>305</v>
      </c>
      <c r="C408" s="33"/>
      <c r="D408" s="33" t="s">
        <v>41</v>
      </c>
      <c r="E408" s="33" t="s">
        <v>136</v>
      </c>
      <c r="F408" s="33">
        <v>23</v>
      </c>
      <c r="G408" s="33" t="s">
        <v>51</v>
      </c>
      <c r="H408" s="33">
        <v>47000</v>
      </c>
      <c r="I408" s="20">
        <f t="shared" si="90"/>
        <v>1081000</v>
      </c>
      <c r="J408" s="34" t="s">
        <v>26</v>
      </c>
      <c r="K408" s="20"/>
      <c r="L408" s="9">
        <f t="shared" si="97"/>
        <v>0</v>
      </c>
      <c r="M408" s="9"/>
      <c r="N408" s="9"/>
      <c r="O408" s="9">
        <f t="shared" si="98"/>
        <v>0</v>
      </c>
      <c r="P408" s="9"/>
      <c r="Q408" s="9"/>
      <c r="R408" s="9">
        <f t="shared" si="99"/>
        <v>0</v>
      </c>
      <c r="S408" s="9"/>
      <c r="T408" s="9"/>
      <c r="U408" s="9">
        <f t="shared" si="100"/>
        <v>0</v>
      </c>
      <c r="V408" s="9"/>
      <c r="W408" s="9"/>
      <c r="X408" s="9">
        <f t="shared" si="101"/>
        <v>0</v>
      </c>
      <c r="Y408" s="9"/>
      <c r="Z408" s="9"/>
      <c r="AA408" s="10">
        <f t="shared" si="102"/>
        <v>1081000</v>
      </c>
      <c r="AB408" s="11"/>
    </row>
    <row r="409" spans="1:28" ht="15.75" hidden="1" x14ac:dyDescent="0.25">
      <c r="A409" s="32">
        <v>45785</v>
      </c>
      <c r="B409" s="33" t="s">
        <v>268</v>
      </c>
      <c r="C409" s="33"/>
      <c r="D409" s="33" t="s">
        <v>41</v>
      </c>
      <c r="E409" s="33" t="s">
        <v>110</v>
      </c>
      <c r="F409" s="33">
        <v>200</v>
      </c>
      <c r="G409" s="33" t="s">
        <v>29</v>
      </c>
      <c r="H409" s="33">
        <v>2000</v>
      </c>
      <c r="I409" s="20">
        <f t="shared" si="90"/>
        <v>400000</v>
      </c>
      <c r="J409" s="37" t="s">
        <v>241</v>
      </c>
      <c r="K409" s="20"/>
      <c r="L409" s="9">
        <f t="shared" si="97"/>
        <v>0</v>
      </c>
      <c r="M409" s="9"/>
      <c r="N409" s="9"/>
      <c r="O409" s="9">
        <f t="shared" si="98"/>
        <v>0</v>
      </c>
      <c r="P409" s="9"/>
      <c r="Q409" s="9"/>
      <c r="R409" s="9">
        <f t="shared" si="99"/>
        <v>0</v>
      </c>
      <c r="S409" s="9"/>
      <c r="T409" s="9"/>
      <c r="U409" s="9">
        <f t="shared" si="100"/>
        <v>400000</v>
      </c>
      <c r="V409" s="9">
        <v>400000</v>
      </c>
      <c r="W409" s="9"/>
      <c r="X409" s="9">
        <f t="shared" si="101"/>
        <v>0</v>
      </c>
      <c r="Y409" s="9"/>
      <c r="Z409" s="9"/>
      <c r="AA409" s="10">
        <f t="shared" si="102"/>
        <v>0</v>
      </c>
      <c r="AB409" s="11">
        <v>45785</v>
      </c>
    </row>
    <row r="410" spans="1:28" ht="15.75" hidden="1" x14ac:dyDescent="0.25">
      <c r="A410" s="39" t="s">
        <v>954</v>
      </c>
      <c r="B410" s="35" t="s">
        <v>96</v>
      </c>
      <c r="C410" s="35"/>
      <c r="D410" s="35" t="s">
        <v>41</v>
      </c>
      <c r="E410" s="35" t="s">
        <v>190</v>
      </c>
      <c r="F410" s="35">
        <v>300</v>
      </c>
      <c r="G410" s="35" t="s">
        <v>51</v>
      </c>
      <c r="H410" s="35">
        <v>42000</v>
      </c>
      <c r="I410" s="20">
        <f t="shared" ref="I410:I425" si="103">F410*H410</f>
        <v>12600000</v>
      </c>
      <c r="J410" s="36" t="s">
        <v>26</v>
      </c>
      <c r="K410" s="20"/>
      <c r="L410" s="9">
        <f>M410+N410</f>
        <v>0</v>
      </c>
      <c r="M410" s="9"/>
      <c r="N410" s="9"/>
      <c r="O410" s="9">
        <f>P410+Q410</f>
        <v>0</v>
      </c>
      <c r="P410" s="9"/>
      <c r="Q410" s="9"/>
      <c r="R410" s="9">
        <f>S410+T410</f>
        <v>0</v>
      </c>
      <c r="S410" s="9"/>
      <c r="T410" s="9"/>
      <c r="U410" s="9">
        <f>V410+W410</f>
        <v>0</v>
      </c>
      <c r="V410" s="9"/>
      <c r="W410" s="9"/>
      <c r="X410" s="9">
        <f>Y410+Z410</f>
        <v>0</v>
      </c>
      <c r="Y410" s="9"/>
      <c r="Z410" s="9"/>
      <c r="AA410" s="10">
        <f>C410+I410-L410-O410-U410-X410-R410</f>
        <v>12600000</v>
      </c>
      <c r="AB410" s="11"/>
    </row>
    <row r="411" spans="1:28" ht="15.75" hidden="1" x14ac:dyDescent="0.25">
      <c r="A411" s="39" t="s">
        <v>954</v>
      </c>
      <c r="B411" s="33" t="s">
        <v>358</v>
      </c>
      <c r="C411" s="33"/>
      <c r="D411" s="33" t="s">
        <v>31</v>
      </c>
      <c r="E411" s="33" t="s">
        <v>166</v>
      </c>
      <c r="F411" s="33">
        <v>1</v>
      </c>
      <c r="G411" s="33" t="s">
        <v>23</v>
      </c>
      <c r="H411" s="33">
        <v>400000</v>
      </c>
      <c r="I411" s="20">
        <f t="shared" si="103"/>
        <v>400000</v>
      </c>
      <c r="J411" s="37" t="s">
        <v>241</v>
      </c>
      <c r="K411" s="20"/>
      <c r="L411" s="9">
        <f t="shared" ref="L411:L425" si="104">M411+N411</f>
        <v>400000</v>
      </c>
      <c r="M411" s="9">
        <v>400000</v>
      </c>
      <c r="N411" s="9"/>
      <c r="O411" s="9">
        <f t="shared" ref="O411:O425" si="105">P411+Q411</f>
        <v>0</v>
      </c>
      <c r="P411" s="9"/>
      <c r="Q411" s="9"/>
      <c r="R411" s="9">
        <f t="shared" ref="R411:R425" si="106">S411+T411</f>
        <v>0</v>
      </c>
      <c r="S411" s="9"/>
      <c r="T411" s="9"/>
      <c r="U411" s="9">
        <f t="shared" ref="U411:U425" si="107">V411+W411</f>
        <v>0</v>
      </c>
      <c r="V411" s="9"/>
      <c r="W411" s="9"/>
      <c r="X411" s="9">
        <f t="shared" ref="X411:X425" si="108">Y411+Z411</f>
        <v>0</v>
      </c>
      <c r="Y411" s="9"/>
      <c r="Z411" s="9"/>
      <c r="AA411" s="10">
        <f t="shared" ref="AA411:AA425" si="109">C411+I411-L411-O411-U411-X411-R411</f>
        <v>0</v>
      </c>
      <c r="AB411" s="11">
        <v>45787</v>
      </c>
    </row>
    <row r="412" spans="1:28" ht="15.75" hidden="1" x14ac:dyDescent="0.25">
      <c r="A412" s="39" t="s">
        <v>954</v>
      </c>
      <c r="B412" s="33" t="s">
        <v>231</v>
      </c>
      <c r="C412" s="33"/>
      <c r="D412" s="33"/>
      <c r="E412" s="33" t="s">
        <v>304</v>
      </c>
      <c r="F412" s="33">
        <v>33.5</v>
      </c>
      <c r="G412" s="33" t="s">
        <v>51</v>
      </c>
      <c r="H412" s="33"/>
      <c r="I412" s="20">
        <f t="shared" si="103"/>
        <v>0</v>
      </c>
      <c r="J412" s="34" t="s">
        <v>26</v>
      </c>
      <c r="K412" s="20"/>
      <c r="L412" s="9">
        <f t="shared" si="104"/>
        <v>0</v>
      </c>
      <c r="M412" s="9"/>
      <c r="N412" s="9"/>
      <c r="O412" s="9">
        <f t="shared" si="105"/>
        <v>0</v>
      </c>
      <c r="P412" s="9"/>
      <c r="Q412" s="9"/>
      <c r="R412" s="9">
        <f t="shared" si="106"/>
        <v>0</v>
      </c>
      <c r="S412" s="9"/>
      <c r="T412" s="9"/>
      <c r="U412" s="9">
        <f t="shared" si="107"/>
        <v>0</v>
      </c>
      <c r="V412" s="9"/>
      <c r="W412" s="9"/>
      <c r="X412" s="9">
        <f t="shared" si="108"/>
        <v>0</v>
      </c>
      <c r="Y412" s="9"/>
      <c r="Z412" s="9"/>
      <c r="AA412" s="10">
        <f t="shared" si="109"/>
        <v>0</v>
      </c>
      <c r="AB412" s="11"/>
    </row>
    <row r="413" spans="1:28" ht="15.75" hidden="1" x14ac:dyDescent="0.25">
      <c r="A413" s="39" t="s">
        <v>954</v>
      </c>
      <c r="B413" s="33" t="s">
        <v>231</v>
      </c>
      <c r="C413" s="33"/>
      <c r="D413" s="33"/>
      <c r="E413" s="33" t="s">
        <v>344</v>
      </c>
      <c r="F413" s="33">
        <v>28.3</v>
      </c>
      <c r="G413" s="33" t="s">
        <v>51</v>
      </c>
      <c r="H413" s="33"/>
      <c r="I413" s="20">
        <f t="shared" si="103"/>
        <v>0</v>
      </c>
      <c r="J413" s="34" t="s">
        <v>26</v>
      </c>
      <c r="K413" s="20"/>
      <c r="L413" s="9">
        <f t="shared" si="104"/>
        <v>0</v>
      </c>
      <c r="M413" s="9"/>
      <c r="N413" s="9"/>
      <c r="O413" s="9">
        <f t="shared" si="105"/>
        <v>0</v>
      </c>
      <c r="P413" s="9"/>
      <c r="Q413" s="9"/>
      <c r="R413" s="9">
        <f t="shared" si="106"/>
        <v>0</v>
      </c>
      <c r="S413" s="9"/>
      <c r="T413" s="9"/>
      <c r="U413" s="9">
        <f t="shared" si="107"/>
        <v>0</v>
      </c>
      <c r="V413" s="9"/>
      <c r="W413" s="9"/>
      <c r="X413" s="9">
        <f t="shared" si="108"/>
        <v>0</v>
      </c>
      <c r="Y413" s="9"/>
      <c r="Z413" s="9"/>
      <c r="AA413" s="10">
        <f t="shared" si="109"/>
        <v>0</v>
      </c>
      <c r="AB413" s="11"/>
    </row>
    <row r="414" spans="1:28" ht="15.75" hidden="1" x14ac:dyDescent="0.25">
      <c r="A414" s="39" t="s">
        <v>954</v>
      </c>
      <c r="B414" s="33" t="s">
        <v>231</v>
      </c>
      <c r="C414" s="33"/>
      <c r="D414" s="33"/>
      <c r="E414" s="33" t="s">
        <v>203</v>
      </c>
      <c r="F414" s="33">
        <v>14</v>
      </c>
      <c r="G414" s="33" t="s">
        <v>51</v>
      </c>
      <c r="H414" s="33"/>
      <c r="I414" s="20">
        <f t="shared" si="103"/>
        <v>0</v>
      </c>
      <c r="J414" s="34" t="s">
        <v>26</v>
      </c>
      <c r="K414" s="20"/>
      <c r="L414" s="9">
        <f t="shared" si="104"/>
        <v>0</v>
      </c>
      <c r="M414" s="9"/>
      <c r="N414" s="9"/>
      <c r="O414" s="9">
        <f t="shared" si="105"/>
        <v>0</v>
      </c>
      <c r="P414" s="9"/>
      <c r="Q414" s="9"/>
      <c r="R414" s="9">
        <f t="shared" si="106"/>
        <v>0</v>
      </c>
      <c r="S414" s="9"/>
      <c r="T414" s="9"/>
      <c r="U414" s="9">
        <f t="shared" si="107"/>
        <v>0</v>
      </c>
      <c r="V414" s="9"/>
      <c r="W414" s="9"/>
      <c r="X414" s="9">
        <f t="shared" si="108"/>
        <v>0</v>
      </c>
      <c r="Y414" s="9"/>
      <c r="Z414" s="9"/>
      <c r="AA414" s="10">
        <f t="shared" si="109"/>
        <v>0</v>
      </c>
      <c r="AB414" s="11"/>
    </row>
    <row r="415" spans="1:28" ht="15.75" hidden="1" x14ac:dyDescent="0.25">
      <c r="A415" s="39" t="s">
        <v>954</v>
      </c>
      <c r="B415" s="33" t="s">
        <v>231</v>
      </c>
      <c r="C415" s="33"/>
      <c r="D415" s="33"/>
      <c r="E415" s="33" t="s">
        <v>136</v>
      </c>
      <c r="F415" s="33">
        <v>163.9</v>
      </c>
      <c r="G415" s="33" t="s">
        <v>51</v>
      </c>
      <c r="H415" s="33"/>
      <c r="I415" s="20">
        <f t="shared" si="103"/>
        <v>0</v>
      </c>
      <c r="J415" s="34" t="s">
        <v>26</v>
      </c>
      <c r="K415" s="20"/>
      <c r="L415" s="9">
        <f t="shared" si="104"/>
        <v>0</v>
      </c>
      <c r="M415" s="9"/>
      <c r="N415" s="9"/>
      <c r="O415" s="9">
        <f t="shared" si="105"/>
        <v>0</v>
      </c>
      <c r="P415" s="9"/>
      <c r="Q415" s="9"/>
      <c r="R415" s="9">
        <f t="shared" si="106"/>
        <v>0</v>
      </c>
      <c r="S415" s="9"/>
      <c r="T415" s="9"/>
      <c r="U415" s="9">
        <f t="shared" si="107"/>
        <v>0</v>
      </c>
      <c r="V415" s="9"/>
      <c r="W415" s="9"/>
      <c r="X415" s="9">
        <f t="shared" si="108"/>
        <v>0</v>
      </c>
      <c r="Y415" s="9"/>
      <c r="Z415" s="9"/>
      <c r="AA415" s="10">
        <f t="shared" si="109"/>
        <v>0</v>
      </c>
      <c r="AB415" s="11"/>
    </row>
    <row r="416" spans="1:28" ht="15.75" hidden="1" x14ac:dyDescent="0.25">
      <c r="A416" s="39" t="s">
        <v>954</v>
      </c>
      <c r="B416" s="33" t="s">
        <v>258</v>
      </c>
      <c r="C416" s="33"/>
      <c r="D416" s="33" t="s">
        <v>31</v>
      </c>
      <c r="E416" s="33" t="s">
        <v>110</v>
      </c>
      <c r="F416" s="33">
        <v>10400</v>
      </c>
      <c r="G416" s="33" t="s">
        <v>29</v>
      </c>
      <c r="H416" s="33">
        <v>1800</v>
      </c>
      <c r="I416" s="20">
        <f t="shared" si="103"/>
        <v>18720000</v>
      </c>
      <c r="J416" s="37" t="s">
        <v>240</v>
      </c>
      <c r="K416" s="20"/>
      <c r="L416" s="9">
        <f t="shared" si="104"/>
        <v>0</v>
      </c>
      <c r="M416" s="9"/>
      <c r="N416" s="9"/>
      <c r="O416" s="9">
        <f t="shared" si="105"/>
        <v>18720000</v>
      </c>
      <c r="P416" s="9">
        <v>18720000</v>
      </c>
      <c r="Q416" s="9"/>
      <c r="R416" s="9">
        <f t="shared" si="106"/>
        <v>0</v>
      </c>
      <c r="S416" s="9"/>
      <c r="T416" s="9"/>
      <c r="U416" s="9">
        <f t="shared" si="107"/>
        <v>0</v>
      </c>
      <c r="V416" s="9"/>
      <c r="W416" s="9"/>
      <c r="X416" s="9">
        <f t="shared" si="108"/>
        <v>0</v>
      </c>
      <c r="Y416" s="9"/>
      <c r="Z416" s="9"/>
      <c r="AA416" s="10">
        <f t="shared" si="109"/>
        <v>0</v>
      </c>
      <c r="AB416" s="11">
        <v>45789</v>
      </c>
    </row>
    <row r="417" spans="1:28" ht="15.75" hidden="1" x14ac:dyDescent="0.25">
      <c r="A417" s="39" t="s">
        <v>954</v>
      </c>
      <c r="B417" s="33" t="s">
        <v>258</v>
      </c>
      <c r="C417" s="33"/>
      <c r="D417" s="33" t="s">
        <v>31</v>
      </c>
      <c r="E417" s="33" t="s">
        <v>297</v>
      </c>
      <c r="F417" s="33">
        <v>10400</v>
      </c>
      <c r="G417" s="33" t="s">
        <v>29</v>
      </c>
      <c r="H417" s="33">
        <v>1800</v>
      </c>
      <c r="I417" s="20">
        <f t="shared" si="103"/>
        <v>18720000</v>
      </c>
      <c r="J417" s="37" t="s">
        <v>240</v>
      </c>
      <c r="K417" s="20"/>
      <c r="L417" s="9">
        <f t="shared" si="104"/>
        <v>0</v>
      </c>
      <c r="M417" s="9"/>
      <c r="N417" s="9"/>
      <c r="O417" s="9">
        <f t="shared" si="105"/>
        <v>18720000</v>
      </c>
      <c r="P417" s="9">
        <v>18720000</v>
      </c>
      <c r="Q417" s="9"/>
      <c r="R417" s="9">
        <f t="shared" si="106"/>
        <v>0</v>
      </c>
      <c r="S417" s="9"/>
      <c r="T417" s="9"/>
      <c r="U417" s="9">
        <f t="shared" si="107"/>
        <v>0</v>
      </c>
      <c r="V417" s="9"/>
      <c r="W417" s="9"/>
      <c r="X417" s="9">
        <f t="shared" si="108"/>
        <v>0</v>
      </c>
      <c r="Y417" s="9"/>
      <c r="Z417" s="9"/>
      <c r="AA417" s="10">
        <f t="shared" si="109"/>
        <v>0</v>
      </c>
      <c r="AB417" s="11">
        <v>45789</v>
      </c>
    </row>
    <row r="418" spans="1:28" ht="15.75" hidden="1" x14ac:dyDescent="0.25">
      <c r="A418" s="39" t="s">
        <v>954</v>
      </c>
      <c r="B418" s="33" t="s">
        <v>247</v>
      </c>
      <c r="C418" s="33"/>
      <c r="D418" s="33" t="s">
        <v>31</v>
      </c>
      <c r="E418" s="33" t="s">
        <v>148</v>
      </c>
      <c r="F418" s="33">
        <v>20</v>
      </c>
      <c r="G418" s="33" t="s">
        <v>51</v>
      </c>
      <c r="H418" s="33">
        <v>60000</v>
      </c>
      <c r="I418" s="20">
        <f t="shared" si="103"/>
        <v>1200000</v>
      </c>
      <c r="J418" s="37" t="s">
        <v>241</v>
      </c>
      <c r="K418" s="20"/>
      <c r="L418" s="9">
        <f t="shared" si="104"/>
        <v>1200000</v>
      </c>
      <c r="M418" s="9">
        <v>1200000</v>
      </c>
      <c r="N418" s="9"/>
      <c r="O418" s="9">
        <f t="shared" si="105"/>
        <v>0</v>
      </c>
      <c r="P418" s="9"/>
      <c r="Q418" s="9"/>
      <c r="R418" s="9">
        <f t="shared" si="106"/>
        <v>0</v>
      </c>
      <c r="S418" s="9"/>
      <c r="T418" s="9"/>
      <c r="U418" s="9">
        <f t="shared" si="107"/>
        <v>0</v>
      </c>
      <c r="V418" s="9"/>
      <c r="W418" s="9"/>
      <c r="X418" s="9">
        <f t="shared" si="108"/>
        <v>0</v>
      </c>
      <c r="Y418" s="9"/>
      <c r="Z418" s="9"/>
      <c r="AA418" s="10">
        <f t="shared" si="109"/>
        <v>0</v>
      </c>
      <c r="AB418" s="11">
        <v>45787</v>
      </c>
    </row>
    <row r="419" spans="1:28" ht="15.75" hidden="1" x14ac:dyDescent="0.25">
      <c r="A419" s="39" t="s">
        <v>954</v>
      </c>
      <c r="B419" s="33" t="s">
        <v>701</v>
      </c>
      <c r="C419" s="33"/>
      <c r="D419" s="33" t="s">
        <v>31</v>
      </c>
      <c r="E419" s="33" t="s">
        <v>228</v>
      </c>
      <c r="F419" s="33">
        <v>1</v>
      </c>
      <c r="G419" s="33" t="s">
        <v>138</v>
      </c>
      <c r="H419" s="33">
        <v>1200000</v>
      </c>
      <c r="I419" s="20">
        <f t="shared" si="103"/>
        <v>1200000</v>
      </c>
      <c r="J419" s="37" t="s">
        <v>241</v>
      </c>
      <c r="K419" s="20"/>
      <c r="L419" s="9">
        <f t="shared" si="104"/>
        <v>0</v>
      </c>
      <c r="M419" s="9"/>
      <c r="N419" s="9"/>
      <c r="O419" s="9">
        <f t="shared" si="105"/>
        <v>0</v>
      </c>
      <c r="P419" s="9"/>
      <c r="Q419" s="9"/>
      <c r="R419" s="9">
        <f t="shared" si="106"/>
        <v>0</v>
      </c>
      <c r="S419" s="9"/>
      <c r="T419" s="9"/>
      <c r="U419" s="9">
        <f t="shared" si="107"/>
        <v>1200000</v>
      </c>
      <c r="V419" s="9">
        <v>1200000</v>
      </c>
      <c r="W419" s="9"/>
      <c r="X419" s="9">
        <f t="shared" si="108"/>
        <v>0</v>
      </c>
      <c r="Y419" s="9"/>
      <c r="Z419" s="9"/>
      <c r="AA419" s="10">
        <f t="shared" si="109"/>
        <v>0</v>
      </c>
      <c r="AB419" s="11">
        <v>45787</v>
      </c>
    </row>
    <row r="420" spans="1:28" ht="15.75" hidden="1" x14ac:dyDescent="0.25">
      <c r="A420" s="39" t="s">
        <v>954</v>
      </c>
      <c r="B420" s="33" t="s">
        <v>491</v>
      </c>
      <c r="C420" s="33"/>
      <c r="D420" s="33" t="s">
        <v>31</v>
      </c>
      <c r="E420" s="33" t="s">
        <v>407</v>
      </c>
      <c r="F420" s="33">
        <v>3</v>
      </c>
      <c r="G420" s="33" t="s">
        <v>33</v>
      </c>
      <c r="H420" s="33">
        <v>300000</v>
      </c>
      <c r="I420" s="20">
        <f t="shared" si="103"/>
        <v>900000</v>
      </c>
      <c r="J420" s="37" t="s">
        <v>241</v>
      </c>
      <c r="K420" s="20"/>
      <c r="L420" s="9">
        <f t="shared" si="104"/>
        <v>0</v>
      </c>
      <c r="M420" s="9"/>
      <c r="N420" s="9"/>
      <c r="O420" s="9">
        <f t="shared" si="105"/>
        <v>0</v>
      </c>
      <c r="P420" s="9"/>
      <c r="Q420" s="9"/>
      <c r="R420" s="9">
        <f t="shared" si="106"/>
        <v>0</v>
      </c>
      <c r="S420" s="9"/>
      <c r="T420" s="9"/>
      <c r="U420" s="9">
        <f t="shared" si="107"/>
        <v>900000</v>
      </c>
      <c r="V420" s="9">
        <v>900000</v>
      </c>
      <c r="W420" s="9"/>
      <c r="X420" s="9">
        <f t="shared" si="108"/>
        <v>0</v>
      </c>
      <c r="Y420" s="9"/>
      <c r="Z420" s="9"/>
      <c r="AA420" s="10">
        <f t="shared" si="109"/>
        <v>0</v>
      </c>
      <c r="AB420" s="11">
        <v>45787</v>
      </c>
    </row>
    <row r="421" spans="1:28" ht="15.75" hidden="1" x14ac:dyDescent="0.25">
      <c r="A421" s="39" t="s">
        <v>954</v>
      </c>
      <c r="B421" s="33" t="s">
        <v>289</v>
      </c>
      <c r="C421" s="33"/>
      <c r="D421" s="33" t="s">
        <v>31</v>
      </c>
      <c r="E421" s="33" t="s">
        <v>110</v>
      </c>
      <c r="F421" s="33">
        <v>1200</v>
      </c>
      <c r="G421" s="33" t="s">
        <v>29</v>
      </c>
      <c r="H421" s="33">
        <v>1900</v>
      </c>
      <c r="I421" s="20">
        <f t="shared" si="103"/>
        <v>2280000</v>
      </c>
      <c r="J421" s="37" t="s">
        <v>240</v>
      </c>
      <c r="K421" s="20"/>
      <c r="L421" s="9">
        <f t="shared" si="104"/>
        <v>0</v>
      </c>
      <c r="M421" s="9"/>
      <c r="N421" s="9"/>
      <c r="O421" s="9">
        <f t="shared" si="105"/>
        <v>2280000</v>
      </c>
      <c r="P421" s="9">
        <v>2280000</v>
      </c>
      <c r="Q421" s="9"/>
      <c r="R421" s="9">
        <f t="shared" si="106"/>
        <v>0</v>
      </c>
      <c r="S421" s="9"/>
      <c r="T421" s="9"/>
      <c r="U421" s="9">
        <f t="shared" si="107"/>
        <v>0</v>
      </c>
      <c r="V421" s="9"/>
      <c r="W421" s="9"/>
      <c r="X421" s="9">
        <f t="shared" si="108"/>
        <v>0</v>
      </c>
      <c r="Y421" s="9"/>
      <c r="Z421" s="9"/>
      <c r="AA421" s="10">
        <f t="shared" si="109"/>
        <v>0</v>
      </c>
      <c r="AB421" s="11">
        <v>45789</v>
      </c>
    </row>
    <row r="422" spans="1:28" ht="15.75" hidden="1" x14ac:dyDescent="0.25">
      <c r="A422" s="32" t="s">
        <v>954</v>
      </c>
      <c r="B422" s="33" t="s">
        <v>289</v>
      </c>
      <c r="C422" s="33"/>
      <c r="D422" s="33" t="s">
        <v>31</v>
      </c>
      <c r="E422" s="33" t="s">
        <v>270</v>
      </c>
      <c r="F422" s="33">
        <v>500</v>
      </c>
      <c r="G422" s="33" t="s">
        <v>29</v>
      </c>
      <c r="H422" s="33">
        <v>1120</v>
      </c>
      <c r="I422" s="20">
        <f t="shared" si="103"/>
        <v>560000</v>
      </c>
      <c r="J422" s="37" t="s">
        <v>240</v>
      </c>
      <c r="K422" s="20"/>
      <c r="L422" s="9">
        <f t="shared" si="104"/>
        <v>0</v>
      </c>
      <c r="M422" s="9"/>
      <c r="N422" s="9"/>
      <c r="O422" s="9">
        <f t="shared" si="105"/>
        <v>560000</v>
      </c>
      <c r="P422" s="9">
        <v>560000</v>
      </c>
      <c r="Q422" s="9"/>
      <c r="R422" s="9">
        <f t="shared" si="106"/>
        <v>0</v>
      </c>
      <c r="S422" s="9"/>
      <c r="T422" s="9"/>
      <c r="U422" s="9">
        <f t="shared" si="107"/>
        <v>0</v>
      </c>
      <c r="V422" s="9"/>
      <c r="W422" s="9"/>
      <c r="X422" s="9">
        <f t="shared" si="108"/>
        <v>0</v>
      </c>
      <c r="Y422" s="9"/>
      <c r="Z422" s="9"/>
      <c r="AA422" s="10">
        <f t="shared" si="109"/>
        <v>0</v>
      </c>
      <c r="AB422" s="11">
        <v>45789</v>
      </c>
    </row>
    <row r="423" spans="1:28" ht="15.75" hidden="1" x14ac:dyDescent="0.25">
      <c r="A423" s="39" t="s">
        <v>954</v>
      </c>
      <c r="B423" s="33" t="s">
        <v>289</v>
      </c>
      <c r="C423" s="33"/>
      <c r="D423" s="33" t="s">
        <v>31</v>
      </c>
      <c r="E423" s="33" t="s">
        <v>155</v>
      </c>
      <c r="F423" s="33">
        <v>600</v>
      </c>
      <c r="G423" s="33" t="s">
        <v>29</v>
      </c>
      <c r="H423" s="33">
        <v>3800</v>
      </c>
      <c r="I423" s="20">
        <f t="shared" si="103"/>
        <v>2280000</v>
      </c>
      <c r="J423" s="37" t="s">
        <v>240</v>
      </c>
      <c r="K423" s="20"/>
      <c r="L423" s="9">
        <f t="shared" si="104"/>
        <v>0</v>
      </c>
      <c r="M423" s="9"/>
      <c r="N423" s="9"/>
      <c r="O423" s="9">
        <f t="shared" si="105"/>
        <v>2280000</v>
      </c>
      <c r="P423" s="9">
        <v>2280000</v>
      </c>
      <c r="Q423" s="9"/>
      <c r="R423" s="9">
        <f t="shared" si="106"/>
        <v>0</v>
      </c>
      <c r="S423" s="9"/>
      <c r="T423" s="9"/>
      <c r="U423" s="9">
        <f t="shared" si="107"/>
        <v>0</v>
      </c>
      <c r="V423" s="9"/>
      <c r="W423" s="9"/>
      <c r="X423" s="9">
        <f t="shared" si="108"/>
        <v>0</v>
      </c>
      <c r="Y423" s="9"/>
      <c r="Z423" s="9"/>
      <c r="AA423" s="10">
        <f t="shared" si="109"/>
        <v>0</v>
      </c>
      <c r="AB423" s="11">
        <v>45789</v>
      </c>
    </row>
    <row r="424" spans="1:28" ht="15.75" hidden="1" x14ac:dyDescent="0.25">
      <c r="A424" s="39" t="s">
        <v>954</v>
      </c>
      <c r="B424" s="33" t="s">
        <v>604</v>
      </c>
      <c r="C424" s="33"/>
      <c r="D424" s="33" t="s">
        <v>31</v>
      </c>
      <c r="E424" s="33" t="s">
        <v>617</v>
      </c>
      <c r="F424" s="33">
        <v>2</v>
      </c>
      <c r="G424" s="33" t="s">
        <v>33</v>
      </c>
      <c r="H424" s="33">
        <v>280000</v>
      </c>
      <c r="I424" s="20">
        <f t="shared" si="103"/>
        <v>560000</v>
      </c>
      <c r="J424" s="37" t="s">
        <v>241</v>
      </c>
      <c r="K424" s="20"/>
      <c r="L424" s="9">
        <f t="shared" si="104"/>
        <v>0</v>
      </c>
      <c r="M424" s="9"/>
      <c r="N424" s="9"/>
      <c r="O424" s="9">
        <f t="shared" si="105"/>
        <v>0</v>
      </c>
      <c r="P424" s="9"/>
      <c r="Q424" s="9"/>
      <c r="R424" s="9">
        <f t="shared" si="106"/>
        <v>0</v>
      </c>
      <c r="S424" s="9"/>
      <c r="T424" s="9"/>
      <c r="U424" s="9">
        <f t="shared" si="107"/>
        <v>560000</v>
      </c>
      <c r="V424" s="9">
        <v>560000</v>
      </c>
      <c r="W424" s="9"/>
      <c r="X424" s="9">
        <f t="shared" si="108"/>
        <v>0</v>
      </c>
      <c r="Y424" s="9"/>
      <c r="Z424" s="9"/>
      <c r="AA424" s="10">
        <f t="shared" si="109"/>
        <v>0</v>
      </c>
      <c r="AB424" s="11">
        <v>45787</v>
      </c>
    </row>
    <row r="425" spans="1:28" ht="15.75" hidden="1" x14ac:dyDescent="0.25">
      <c r="A425" s="32" t="s">
        <v>954</v>
      </c>
      <c r="B425" s="33" t="s">
        <v>231</v>
      </c>
      <c r="C425" s="33"/>
      <c r="D425" s="33"/>
      <c r="E425" s="33" t="s">
        <v>136</v>
      </c>
      <c r="F425" s="33">
        <v>47</v>
      </c>
      <c r="G425" s="33" t="s">
        <v>51</v>
      </c>
      <c r="H425" s="33"/>
      <c r="I425" s="20">
        <f t="shared" si="103"/>
        <v>0</v>
      </c>
      <c r="J425" s="34" t="s">
        <v>26</v>
      </c>
      <c r="K425" s="20"/>
      <c r="L425" s="9">
        <f t="shared" si="104"/>
        <v>0</v>
      </c>
      <c r="M425" s="9"/>
      <c r="N425" s="9"/>
      <c r="O425" s="9">
        <f t="shared" si="105"/>
        <v>0</v>
      </c>
      <c r="P425" s="9"/>
      <c r="Q425" s="9"/>
      <c r="R425" s="9">
        <f t="shared" si="106"/>
        <v>0</v>
      </c>
      <c r="S425" s="9"/>
      <c r="T425" s="9"/>
      <c r="U425" s="9">
        <f t="shared" si="107"/>
        <v>0</v>
      </c>
      <c r="V425" s="9"/>
      <c r="W425" s="9"/>
      <c r="X425" s="9">
        <f t="shared" si="108"/>
        <v>0</v>
      </c>
      <c r="Y425" s="9"/>
      <c r="Z425" s="9"/>
      <c r="AA425" s="10">
        <f t="shared" si="109"/>
        <v>0</v>
      </c>
      <c r="AB425" s="11"/>
    </row>
    <row r="426" spans="1:28" ht="15.75" hidden="1" x14ac:dyDescent="0.25">
      <c r="A426" s="75">
        <v>45789</v>
      </c>
      <c r="B426" s="74" t="s">
        <v>92</v>
      </c>
      <c r="C426" s="74"/>
      <c r="D426" s="74" t="s">
        <v>31</v>
      </c>
      <c r="E426" s="74" t="s">
        <v>91</v>
      </c>
      <c r="F426" s="74">
        <v>800</v>
      </c>
      <c r="G426" s="74" t="s">
        <v>29</v>
      </c>
      <c r="H426" s="33">
        <v>4000</v>
      </c>
      <c r="I426" s="20">
        <f t="shared" ref="I426:I440" si="110">F426*H426</f>
        <v>3200000</v>
      </c>
      <c r="J426" s="79" t="s">
        <v>241</v>
      </c>
      <c r="K426" s="20"/>
      <c r="L426" s="9">
        <f t="shared" ref="L426:L440" si="111">M426+N426</f>
        <v>0</v>
      </c>
      <c r="M426" s="9"/>
      <c r="N426" s="9"/>
      <c r="O426" s="9">
        <f t="shared" ref="O426:O440" si="112">P426+Q426</f>
        <v>0</v>
      </c>
      <c r="P426" s="9"/>
      <c r="Q426" s="9"/>
      <c r="R426" s="9">
        <f t="shared" ref="R426:R440" si="113">S426+T426</f>
        <v>0</v>
      </c>
      <c r="S426" s="9"/>
      <c r="T426" s="9"/>
      <c r="U426" s="9">
        <f t="shared" ref="U426:U440" si="114">V426+W426</f>
        <v>3200000</v>
      </c>
      <c r="V426" s="9">
        <v>3200000</v>
      </c>
      <c r="W426" s="9"/>
      <c r="X426" s="9">
        <f t="shared" ref="X426:X440" si="115">Y426+Z426</f>
        <v>0</v>
      </c>
      <c r="Y426" s="9"/>
      <c r="Z426" s="9"/>
      <c r="AA426" s="10">
        <f t="shared" ref="AA426:AA440" si="116">C426+I426-L426-O426-U426-X426-R426</f>
        <v>0</v>
      </c>
      <c r="AB426" s="11">
        <v>45790</v>
      </c>
    </row>
    <row r="427" spans="1:28" ht="15.75" hidden="1" x14ac:dyDescent="0.25">
      <c r="A427" s="75">
        <v>45789</v>
      </c>
      <c r="B427" s="72" t="s">
        <v>202</v>
      </c>
      <c r="C427" s="76"/>
      <c r="D427" s="74" t="s">
        <v>31</v>
      </c>
      <c r="E427" s="72" t="s">
        <v>357</v>
      </c>
      <c r="F427" s="72">
        <v>2</v>
      </c>
      <c r="G427" s="72" t="s">
        <v>51</v>
      </c>
      <c r="H427" s="33">
        <v>150000</v>
      </c>
      <c r="I427" s="20">
        <f t="shared" si="110"/>
        <v>300000</v>
      </c>
      <c r="J427" s="77" t="s">
        <v>240</v>
      </c>
      <c r="K427" s="20"/>
      <c r="L427" s="9">
        <f t="shared" si="111"/>
        <v>0</v>
      </c>
      <c r="M427" s="9"/>
      <c r="N427" s="9"/>
      <c r="O427" s="9">
        <f t="shared" si="112"/>
        <v>300000</v>
      </c>
      <c r="P427" s="9">
        <v>300000</v>
      </c>
      <c r="Q427" s="9"/>
      <c r="R427" s="9">
        <f t="shared" si="113"/>
        <v>0</v>
      </c>
      <c r="S427" s="9"/>
      <c r="T427" s="9"/>
      <c r="U427" s="9">
        <f t="shared" si="114"/>
        <v>0</v>
      </c>
      <c r="V427" s="9"/>
      <c r="W427" s="9"/>
      <c r="X427" s="9">
        <f t="shared" si="115"/>
        <v>0</v>
      </c>
      <c r="Y427" s="9"/>
      <c r="Z427" s="9"/>
      <c r="AA427" s="10">
        <f t="shared" si="116"/>
        <v>0</v>
      </c>
      <c r="AB427" s="11">
        <v>45803</v>
      </c>
    </row>
    <row r="428" spans="1:28" ht="15.75" hidden="1" x14ac:dyDescent="0.25">
      <c r="A428" s="75">
        <v>45789</v>
      </c>
      <c r="B428" s="72" t="s">
        <v>268</v>
      </c>
      <c r="C428" s="76"/>
      <c r="D428" s="72" t="s">
        <v>41</v>
      </c>
      <c r="E428" s="72" t="s">
        <v>110</v>
      </c>
      <c r="F428" s="72">
        <v>200</v>
      </c>
      <c r="G428" s="72" t="s">
        <v>29</v>
      </c>
      <c r="H428" s="33">
        <v>2000</v>
      </c>
      <c r="I428" s="20">
        <f t="shared" si="110"/>
        <v>400000</v>
      </c>
      <c r="J428" s="37" t="s">
        <v>240</v>
      </c>
      <c r="K428" s="20"/>
      <c r="L428" s="9">
        <f t="shared" si="111"/>
        <v>0</v>
      </c>
      <c r="M428" s="9"/>
      <c r="N428" s="9"/>
      <c r="O428" s="9">
        <f t="shared" si="112"/>
        <v>400000</v>
      </c>
      <c r="P428" s="9">
        <v>400000</v>
      </c>
      <c r="Q428" s="9"/>
      <c r="R428" s="9">
        <f t="shared" si="113"/>
        <v>0</v>
      </c>
      <c r="S428" s="9"/>
      <c r="T428" s="9"/>
      <c r="U428" s="9">
        <f t="shared" si="114"/>
        <v>0</v>
      </c>
      <c r="V428" s="9"/>
      <c r="W428" s="9"/>
      <c r="X428" s="9">
        <f t="shared" si="115"/>
        <v>0</v>
      </c>
      <c r="Y428" s="9"/>
      <c r="Z428" s="9"/>
      <c r="AA428" s="10">
        <f t="shared" si="116"/>
        <v>0</v>
      </c>
      <c r="AB428" s="11">
        <v>45789</v>
      </c>
    </row>
    <row r="429" spans="1:28" ht="15.75" hidden="1" x14ac:dyDescent="0.25">
      <c r="A429" s="75">
        <v>45789</v>
      </c>
      <c r="B429" s="72" t="s">
        <v>631</v>
      </c>
      <c r="C429" s="76"/>
      <c r="D429" s="72" t="s">
        <v>31</v>
      </c>
      <c r="E429" s="72" t="s">
        <v>423</v>
      </c>
      <c r="F429" s="72">
        <v>198.9</v>
      </c>
      <c r="G429" s="72" t="s">
        <v>51</v>
      </c>
      <c r="H429" s="33">
        <v>43000</v>
      </c>
      <c r="I429" s="20">
        <f t="shared" si="110"/>
        <v>8552700</v>
      </c>
      <c r="J429" s="77" t="s">
        <v>240</v>
      </c>
      <c r="K429" s="20"/>
      <c r="L429" s="9">
        <f t="shared" si="111"/>
        <v>0</v>
      </c>
      <c r="M429" s="9"/>
      <c r="N429" s="9"/>
      <c r="O429" s="9">
        <f t="shared" si="112"/>
        <v>8552700</v>
      </c>
      <c r="P429" s="9">
        <v>8552700</v>
      </c>
      <c r="Q429" s="9"/>
      <c r="R429" s="9">
        <f t="shared" si="113"/>
        <v>0</v>
      </c>
      <c r="S429" s="9"/>
      <c r="T429" s="9"/>
      <c r="U429" s="9">
        <f t="shared" si="114"/>
        <v>0</v>
      </c>
      <c r="V429" s="9"/>
      <c r="W429" s="9"/>
      <c r="X429" s="9">
        <f t="shared" si="115"/>
        <v>0</v>
      </c>
      <c r="Y429" s="9"/>
      <c r="Z429" s="9"/>
      <c r="AA429" s="10">
        <f t="shared" si="116"/>
        <v>0</v>
      </c>
      <c r="AB429" s="11">
        <v>45789</v>
      </c>
    </row>
    <row r="430" spans="1:28" ht="15.75" hidden="1" x14ac:dyDescent="0.25">
      <c r="A430" s="75">
        <v>45789</v>
      </c>
      <c r="B430" s="72" t="s">
        <v>264</v>
      </c>
      <c r="C430" s="76"/>
      <c r="D430" s="72" t="s">
        <v>31</v>
      </c>
      <c r="E430" s="72" t="s">
        <v>185</v>
      </c>
      <c r="F430" s="72">
        <v>1200</v>
      </c>
      <c r="G430" s="72" t="s">
        <v>29</v>
      </c>
      <c r="H430" s="33">
        <v>1150</v>
      </c>
      <c r="I430" s="20">
        <f t="shared" si="110"/>
        <v>1380000</v>
      </c>
      <c r="J430" s="77" t="s">
        <v>241</v>
      </c>
      <c r="K430" s="20"/>
      <c r="L430" s="9">
        <f t="shared" si="111"/>
        <v>0</v>
      </c>
      <c r="M430" s="9"/>
      <c r="N430" s="9"/>
      <c r="O430" s="9">
        <f t="shared" si="112"/>
        <v>0</v>
      </c>
      <c r="P430" s="9"/>
      <c r="Q430" s="9"/>
      <c r="R430" s="9">
        <f t="shared" si="113"/>
        <v>1380000</v>
      </c>
      <c r="S430" s="9">
        <v>1380000</v>
      </c>
      <c r="T430" s="9"/>
      <c r="U430" s="9">
        <f t="shared" si="114"/>
        <v>0</v>
      </c>
      <c r="V430" s="9"/>
      <c r="W430" s="9"/>
      <c r="X430" s="9">
        <f t="shared" si="115"/>
        <v>0</v>
      </c>
      <c r="Y430" s="9"/>
      <c r="Z430" s="9"/>
      <c r="AA430" s="10">
        <f t="shared" si="116"/>
        <v>0</v>
      </c>
      <c r="AB430" s="11">
        <v>45789</v>
      </c>
    </row>
    <row r="431" spans="1:28" ht="15.75" hidden="1" x14ac:dyDescent="0.25">
      <c r="A431" s="75">
        <v>45789</v>
      </c>
      <c r="B431" s="72" t="s">
        <v>105</v>
      </c>
      <c r="C431" s="76"/>
      <c r="D431" s="72" t="s">
        <v>31</v>
      </c>
      <c r="E431" s="72" t="s">
        <v>407</v>
      </c>
      <c r="F431" s="72">
        <v>8</v>
      </c>
      <c r="G431" s="72" t="s">
        <v>33</v>
      </c>
      <c r="H431" s="33">
        <v>300000</v>
      </c>
      <c r="I431" s="20">
        <f t="shared" si="110"/>
        <v>2400000</v>
      </c>
      <c r="J431" s="37" t="s">
        <v>241</v>
      </c>
      <c r="K431" s="20"/>
      <c r="L431" s="9">
        <f t="shared" si="111"/>
        <v>2400000</v>
      </c>
      <c r="M431" s="9">
        <v>2400000</v>
      </c>
      <c r="N431" s="9"/>
      <c r="O431" s="9">
        <f t="shared" si="112"/>
        <v>0</v>
      </c>
      <c r="P431" s="9"/>
      <c r="Q431" s="9"/>
      <c r="R431" s="9">
        <f t="shared" si="113"/>
        <v>0</v>
      </c>
      <c r="S431" s="9"/>
      <c r="T431" s="9"/>
      <c r="U431" s="9">
        <f t="shared" si="114"/>
        <v>0</v>
      </c>
      <c r="V431" s="9"/>
      <c r="W431" s="9"/>
      <c r="X431" s="9">
        <f t="shared" si="115"/>
        <v>0</v>
      </c>
      <c r="Y431" s="9"/>
      <c r="Z431" s="9"/>
      <c r="AA431" s="10">
        <f t="shared" si="116"/>
        <v>0</v>
      </c>
      <c r="AB431" s="11">
        <v>45797</v>
      </c>
    </row>
    <row r="432" spans="1:28" ht="15.75" hidden="1" x14ac:dyDescent="0.25">
      <c r="A432" s="75">
        <v>45789</v>
      </c>
      <c r="B432" s="72" t="s">
        <v>105</v>
      </c>
      <c r="C432" s="76"/>
      <c r="D432" s="72" t="s">
        <v>31</v>
      </c>
      <c r="E432" s="72" t="s">
        <v>45</v>
      </c>
      <c r="F432" s="72">
        <v>25</v>
      </c>
      <c r="G432" s="72" t="s">
        <v>51</v>
      </c>
      <c r="H432" s="33">
        <v>182000</v>
      </c>
      <c r="I432" s="20">
        <f t="shared" si="110"/>
        <v>4550000</v>
      </c>
      <c r="J432" s="37" t="s">
        <v>241</v>
      </c>
      <c r="K432" s="20"/>
      <c r="L432" s="9">
        <f t="shared" si="111"/>
        <v>4550000</v>
      </c>
      <c r="M432" s="9">
        <v>4550000</v>
      </c>
      <c r="N432" s="9"/>
      <c r="O432" s="9">
        <f t="shared" si="112"/>
        <v>0</v>
      </c>
      <c r="P432" s="9"/>
      <c r="Q432" s="9"/>
      <c r="R432" s="9">
        <f t="shared" si="113"/>
        <v>0</v>
      </c>
      <c r="S432" s="9"/>
      <c r="T432" s="9"/>
      <c r="U432" s="9">
        <f t="shared" si="114"/>
        <v>0</v>
      </c>
      <c r="V432" s="9"/>
      <c r="W432" s="9"/>
      <c r="X432" s="9">
        <f t="shared" si="115"/>
        <v>0</v>
      </c>
      <c r="Y432" s="9"/>
      <c r="Z432" s="9"/>
      <c r="AA432" s="10">
        <f t="shared" si="116"/>
        <v>0</v>
      </c>
      <c r="AB432" s="11">
        <v>45797</v>
      </c>
    </row>
    <row r="433" spans="1:28" ht="15.75" hidden="1" x14ac:dyDescent="0.25">
      <c r="A433" s="75">
        <v>45789</v>
      </c>
      <c r="B433" s="72" t="s">
        <v>105</v>
      </c>
      <c r="C433" s="76"/>
      <c r="D433" s="72" t="s">
        <v>31</v>
      </c>
      <c r="E433" s="72" t="s">
        <v>86</v>
      </c>
      <c r="F433" s="72">
        <v>50</v>
      </c>
      <c r="G433" s="72" t="s">
        <v>51</v>
      </c>
      <c r="H433" s="33">
        <v>104000</v>
      </c>
      <c r="I433" s="20">
        <f t="shared" si="110"/>
        <v>5200000</v>
      </c>
      <c r="J433" s="37" t="s">
        <v>241</v>
      </c>
      <c r="K433" s="20"/>
      <c r="L433" s="9">
        <f t="shared" si="111"/>
        <v>5200000</v>
      </c>
      <c r="M433" s="9">
        <v>5200000</v>
      </c>
      <c r="N433" s="9"/>
      <c r="O433" s="9">
        <f t="shared" si="112"/>
        <v>0</v>
      </c>
      <c r="P433" s="9"/>
      <c r="Q433" s="9"/>
      <c r="R433" s="9">
        <f t="shared" si="113"/>
        <v>0</v>
      </c>
      <c r="S433" s="9"/>
      <c r="T433" s="9"/>
      <c r="U433" s="9">
        <f t="shared" si="114"/>
        <v>0</v>
      </c>
      <c r="V433" s="9"/>
      <c r="W433" s="9"/>
      <c r="X433" s="9">
        <f t="shared" si="115"/>
        <v>0</v>
      </c>
      <c r="Y433" s="9"/>
      <c r="Z433" s="9"/>
      <c r="AA433" s="10">
        <f t="shared" si="116"/>
        <v>0</v>
      </c>
      <c r="AB433" s="11">
        <v>45797</v>
      </c>
    </row>
    <row r="434" spans="1:28" ht="15.75" hidden="1" x14ac:dyDescent="0.25">
      <c r="A434" s="75">
        <v>45789</v>
      </c>
      <c r="B434" s="72" t="s">
        <v>165</v>
      </c>
      <c r="C434" s="76"/>
      <c r="D434" s="72" t="s">
        <v>31</v>
      </c>
      <c r="E434" s="72" t="s">
        <v>134</v>
      </c>
      <c r="F434" s="72">
        <v>7</v>
      </c>
      <c r="G434" s="72" t="s">
        <v>33</v>
      </c>
      <c r="H434" s="33">
        <v>230000</v>
      </c>
      <c r="I434" s="20">
        <f t="shared" si="110"/>
        <v>1610000</v>
      </c>
      <c r="J434" s="77" t="s">
        <v>240</v>
      </c>
      <c r="K434" s="20"/>
      <c r="L434" s="9">
        <f t="shared" si="111"/>
        <v>0</v>
      </c>
      <c r="M434" s="9"/>
      <c r="N434" s="9"/>
      <c r="O434" s="9">
        <f t="shared" si="112"/>
        <v>1610000</v>
      </c>
      <c r="P434" s="9">
        <v>1610000</v>
      </c>
      <c r="Q434" s="9"/>
      <c r="R434" s="9">
        <f t="shared" si="113"/>
        <v>0</v>
      </c>
      <c r="S434" s="9"/>
      <c r="T434" s="9"/>
      <c r="U434" s="9">
        <f t="shared" si="114"/>
        <v>0</v>
      </c>
      <c r="V434" s="9"/>
      <c r="W434" s="9"/>
      <c r="X434" s="9">
        <f t="shared" si="115"/>
        <v>0</v>
      </c>
      <c r="Y434" s="9"/>
      <c r="Z434" s="9"/>
      <c r="AA434" s="10">
        <f t="shared" si="116"/>
        <v>0</v>
      </c>
      <c r="AB434" s="11">
        <v>45789</v>
      </c>
    </row>
    <row r="435" spans="1:28" ht="15.75" hidden="1" x14ac:dyDescent="0.25">
      <c r="A435" s="75">
        <v>45789</v>
      </c>
      <c r="B435" s="72" t="s">
        <v>268</v>
      </c>
      <c r="C435" s="76"/>
      <c r="D435" s="72" t="s">
        <v>41</v>
      </c>
      <c r="E435" s="72" t="s">
        <v>110</v>
      </c>
      <c r="F435" s="72">
        <v>400</v>
      </c>
      <c r="G435" s="72" t="s">
        <v>29</v>
      </c>
      <c r="H435" s="33">
        <v>2000</v>
      </c>
      <c r="I435" s="20">
        <f t="shared" si="110"/>
        <v>800000</v>
      </c>
      <c r="J435" s="37" t="s">
        <v>240</v>
      </c>
      <c r="K435" s="20"/>
      <c r="L435" s="9">
        <f t="shared" si="111"/>
        <v>0</v>
      </c>
      <c r="M435" s="9"/>
      <c r="N435" s="9"/>
      <c r="O435" s="9">
        <f t="shared" si="112"/>
        <v>800000</v>
      </c>
      <c r="P435" s="9">
        <v>800000</v>
      </c>
      <c r="Q435" s="9"/>
      <c r="R435" s="9">
        <f t="shared" si="113"/>
        <v>0</v>
      </c>
      <c r="S435" s="9"/>
      <c r="T435" s="9"/>
      <c r="U435" s="9">
        <f t="shared" si="114"/>
        <v>0</v>
      </c>
      <c r="V435" s="9"/>
      <c r="W435" s="9"/>
      <c r="X435" s="9">
        <f t="shared" si="115"/>
        <v>0</v>
      </c>
      <c r="Y435" s="9"/>
      <c r="Z435" s="9"/>
      <c r="AA435" s="10">
        <f t="shared" si="116"/>
        <v>0</v>
      </c>
      <c r="AB435" s="11">
        <v>45785</v>
      </c>
    </row>
    <row r="436" spans="1:28" ht="15.75" hidden="1" x14ac:dyDescent="0.25">
      <c r="A436" s="75">
        <v>45789</v>
      </c>
      <c r="B436" s="72" t="s">
        <v>268</v>
      </c>
      <c r="C436" s="76"/>
      <c r="D436" s="72" t="s">
        <v>41</v>
      </c>
      <c r="E436" s="72" t="s">
        <v>357</v>
      </c>
      <c r="F436" s="72">
        <v>1</v>
      </c>
      <c r="G436" s="72" t="s">
        <v>51</v>
      </c>
      <c r="H436" s="33">
        <v>150000</v>
      </c>
      <c r="I436" s="20">
        <f t="shared" si="110"/>
        <v>150000</v>
      </c>
      <c r="J436" s="37" t="s">
        <v>240</v>
      </c>
      <c r="K436" s="20"/>
      <c r="L436" s="9">
        <f t="shared" si="111"/>
        <v>0</v>
      </c>
      <c r="M436" s="9"/>
      <c r="N436" s="9"/>
      <c r="O436" s="9">
        <f t="shared" si="112"/>
        <v>150000</v>
      </c>
      <c r="P436" s="9">
        <v>150000</v>
      </c>
      <c r="Q436" s="9"/>
      <c r="R436" s="9">
        <f t="shared" si="113"/>
        <v>0</v>
      </c>
      <c r="S436" s="9"/>
      <c r="T436" s="9"/>
      <c r="U436" s="9">
        <f t="shared" si="114"/>
        <v>0</v>
      </c>
      <c r="V436" s="9"/>
      <c r="W436" s="9"/>
      <c r="X436" s="9">
        <f t="shared" si="115"/>
        <v>0</v>
      </c>
      <c r="Y436" s="9"/>
      <c r="Z436" s="9"/>
      <c r="AA436" s="10">
        <f t="shared" si="116"/>
        <v>0</v>
      </c>
      <c r="AB436" s="11">
        <v>45785</v>
      </c>
    </row>
    <row r="437" spans="1:28" ht="15.75" hidden="1" x14ac:dyDescent="0.25">
      <c r="A437" s="75">
        <v>45789</v>
      </c>
      <c r="B437" s="72" t="s">
        <v>191</v>
      </c>
      <c r="C437" s="76"/>
      <c r="D437" s="72" t="s">
        <v>31</v>
      </c>
      <c r="E437" s="72" t="s">
        <v>64</v>
      </c>
      <c r="F437" s="72">
        <v>10</v>
      </c>
      <c r="G437" s="72" t="s">
        <v>33</v>
      </c>
      <c r="H437" s="33">
        <v>150000</v>
      </c>
      <c r="I437" s="20">
        <f t="shared" si="110"/>
        <v>1500000</v>
      </c>
      <c r="J437" s="73" t="s">
        <v>26</v>
      </c>
      <c r="K437" s="20"/>
      <c r="L437" s="9">
        <f t="shared" si="111"/>
        <v>0</v>
      </c>
      <c r="M437" s="9"/>
      <c r="N437" s="9"/>
      <c r="O437" s="9">
        <f t="shared" si="112"/>
        <v>0</v>
      </c>
      <c r="P437" s="9"/>
      <c r="Q437" s="9"/>
      <c r="R437" s="9">
        <f t="shared" si="113"/>
        <v>0</v>
      </c>
      <c r="S437" s="9"/>
      <c r="T437" s="9"/>
      <c r="U437" s="9">
        <f t="shared" si="114"/>
        <v>0</v>
      </c>
      <c r="V437" s="9"/>
      <c r="W437" s="9"/>
      <c r="X437" s="9">
        <f t="shared" si="115"/>
        <v>0</v>
      </c>
      <c r="Y437" s="9"/>
      <c r="Z437" s="9"/>
      <c r="AA437" s="10">
        <f t="shared" si="116"/>
        <v>1500000</v>
      </c>
      <c r="AB437" s="11"/>
    </row>
    <row r="438" spans="1:28" ht="15.75" hidden="1" x14ac:dyDescent="0.25">
      <c r="A438" s="71">
        <v>45789</v>
      </c>
      <c r="B438" s="72" t="s">
        <v>231</v>
      </c>
      <c r="C438" s="76"/>
      <c r="D438" s="70"/>
      <c r="E438" s="72" t="s">
        <v>98</v>
      </c>
      <c r="F438" s="72">
        <v>22.1</v>
      </c>
      <c r="G438" s="72" t="s">
        <v>51</v>
      </c>
      <c r="H438" s="33"/>
      <c r="I438" s="20">
        <f t="shared" si="110"/>
        <v>0</v>
      </c>
      <c r="J438" s="73" t="s">
        <v>26</v>
      </c>
      <c r="K438" s="20"/>
      <c r="L438" s="9">
        <f t="shared" si="111"/>
        <v>0</v>
      </c>
      <c r="M438" s="9"/>
      <c r="N438" s="9"/>
      <c r="O438" s="9">
        <f t="shared" si="112"/>
        <v>0</v>
      </c>
      <c r="P438" s="9"/>
      <c r="Q438" s="9"/>
      <c r="R438" s="9">
        <f t="shared" si="113"/>
        <v>0</v>
      </c>
      <c r="S438" s="9"/>
      <c r="T438" s="9"/>
      <c r="U438" s="9">
        <f t="shared" si="114"/>
        <v>0</v>
      </c>
      <c r="V438" s="9"/>
      <c r="W438" s="9"/>
      <c r="X438" s="9">
        <f t="shared" si="115"/>
        <v>0</v>
      </c>
      <c r="Y438" s="9"/>
      <c r="Z438" s="9"/>
      <c r="AA438" s="10">
        <f t="shared" si="116"/>
        <v>0</v>
      </c>
      <c r="AB438" s="11"/>
    </row>
    <row r="439" spans="1:28" ht="15.75" hidden="1" x14ac:dyDescent="0.25">
      <c r="A439" s="75">
        <v>45789</v>
      </c>
      <c r="B439" s="72" t="s">
        <v>647</v>
      </c>
      <c r="C439" s="76"/>
      <c r="D439" s="72" t="s">
        <v>31</v>
      </c>
      <c r="E439" s="72" t="s">
        <v>357</v>
      </c>
      <c r="F439" s="72">
        <v>2</v>
      </c>
      <c r="G439" s="72" t="s">
        <v>51</v>
      </c>
      <c r="H439" s="33">
        <v>150000</v>
      </c>
      <c r="I439" s="20">
        <f t="shared" si="110"/>
        <v>300000</v>
      </c>
      <c r="J439" s="77" t="s">
        <v>241</v>
      </c>
      <c r="K439" s="20"/>
      <c r="L439" s="9">
        <f t="shared" si="111"/>
        <v>0</v>
      </c>
      <c r="M439" s="9"/>
      <c r="N439" s="9"/>
      <c r="O439" s="9">
        <f t="shared" si="112"/>
        <v>0</v>
      </c>
      <c r="P439" s="9"/>
      <c r="Q439" s="9"/>
      <c r="R439" s="9">
        <f t="shared" si="113"/>
        <v>0</v>
      </c>
      <c r="S439" s="9"/>
      <c r="T439" s="9"/>
      <c r="U439" s="9">
        <f t="shared" si="114"/>
        <v>300000</v>
      </c>
      <c r="V439" s="9">
        <v>300000</v>
      </c>
      <c r="W439" s="9"/>
      <c r="X439" s="9">
        <f t="shared" si="115"/>
        <v>0</v>
      </c>
      <c r="Y439" s="9"/>
      <c r="Z439" s="9"/>
      <c r="AA439" s="10">
        <f t="shared" si="116"/>
        <v>0</v>
      </c>
      <c r="AB439" s="11">
        <v>45789</v>
      </c>
    </row>
    <row r="440" spans="1:28" ht="15.75" hidden="1" x14ac:dyDescent="0.25">
      <c r="A440" s="71">
        <v>45789</v>
      </c>
      <c r="B440" s="72" t="s">
        <v>222</v>
      </c>
      <c r="C440" s="76"/>
      <c r="D440" s="72" t="s">
        <v>31</v>
      </c>
      <c r="E440" s="72" t="s">
        <v>228</v>
      </c>
      <c r="F440" s="72">
        <v>1</v>
      </c>
      <c r="G440" s="72" t="s">
        <v>138</v>
      </c>
      <c r="H440" s="72">
        <v>1200000</v>
      </c>
      <c r="I440" s="20">
        <f t="shared" si="110"/>
        <v>1200000</v>
      </c>
      <c r="J440" s="77" t="s">
        <v>241</v>
      </c>
      <c r="K440" s="20"/>
      <c r="L440" s="9">
        <f t="shared" si="111"/>
        <v>0</v>
      </c>
      <c r="M440" s="9"/>
      <c r="N440" s="9"/>
      <c r="O440" s="9">
        <f t="shared" si="112"/>
        <v>0</v>
      </c>
      <c r="P440" s="9"/>
      <c r="Q440" s="9"/>
      <c r="R440" s="9">
        <f t="shared" si="113"/>
        <v>1200000</v>
      </c>
      <c r="S440" s="9">
        <v>1200000</v>
      </c>
      <c r="T440" s="9"/>
      <c r="U440" s="9">
        <f t="shared" si="114"/>
        <v>0</v>
      </c>
      <c r="V440" s="9"/>
      <c r="W440" s="9"/>
      <c r="X440" s="9">
        <f t="shared" si="115"/>
        <v>0</v>
      </c>
      <c r="Y440" s="9"/>
      <c r="Z440" s="9"/>
      <c r="AA440" s="10">
        <f t="shared" si="116"/>
        <v>0</v>
      </c>
      <c r="AB440" s="11">
        <v>45789</v>
      </c>
    </row>
    <row r="441" spans="1:28" ht="15.75" hidden="1" x14ac:dyDescent="0.25">
      <c r="A441" s="39">
        <v>45790</v>
      </c>
      <c r="B441" s="35" t="s">
        <v>821</v>
      </c>
      <c r="C441" s="35"/>
      <c r="D441" s="35" t="s">
        <v>31</v>
      </c>
      <c r="E441" s="35" t="s">
        <v>468</v>
      </c>
      <c r="F441" s="35">
        <v>16.399999999999999</v>
      </c>
      <c r="G441" s="35" t="s">
        <v>51</v>
      </c>
      <c r="H441" s="35">
        <v>47000</v>
      </c>
      <c r="I441" s="20">
        <f t="shared" ref="I441:I463" si="117">F441*H441</f>
        <v>770799.99999999988</v>
      </c>
      <c r="J441" s="41" t="s">
        <v>241</v>
      </c>
      <c r="K441" s="20"/>
      <c r="L441" s="9">
        <f t="shared" ref="L441:L463" si="118">M441+N441</f>
        <v>0</v>
      </c>
      <c r="M441" s="9"/>
      <c r="N441" s="9"/>
      <c r="O441" s="9">
        <f t="shared" ref="O441:O463" si="119">P441+Q441</f>
        <v>0</v>
      </c>
      <c r="P441" s="9"/>
      <c r="Q441" s="9"/>
      <c r="R441" s="9">
        <f t="shared" ref="R441:R463" si="120">S441+T441</f>
        <v>770800</v>
      </c>
      <c r="S441" s="9">
        <v>770800</v>
      </c>
      <c r="T441" s="9"/>
      <c r="U441" s="9">
        <f t="shared" ref="U441:U463" si="121">V441+W441</f>
        <v>0</v>
      </c>
      <c r="V441" s="9"/>
      <c r="W441" s="9"/>
      <c r="X441" s="9">
        <f t="shared" ref="X441:X463" si="122">Y441+Z441</f>
        <v>0</v>
      </c>
      <c r="Y441" s="9"/>
      <c r="Z441" s="9"/>
      <c r="AA441" s="10">
        <f t="shared" ref="AA441:AA463" si="123">C441+I441-L441-O441-U441-X441-R441</f>
        <v>0</v>
      </c>
      <c r="AB441" s="11">
        <v>45789</v>
      </c>
    </row>
    <row r="442" spans="1:28" ht="15.75" hidden="1" x14ac:dyDescent="0.25">
      <c r="A442" s="39">
        <v>45790</v>
      </c>
      <c r="B442" s="33" t="s">
        <v>724</v>
      </c>
      <c r="C442" s="33"/>
      <c r="D442" s="33" t="s">
        <v>223</v>
      </c>
      <c r="E442" s="33" t="s">
        <v>798</v>
      </c>
      <c r="F442" s="57">
        <v>2</v>
      </c>
      <c r="G442" s="33" t="s">
        <v>25</v>
      </c>
      <c r="H442" s="33">
        <v>900000</v>
      </c>
      <c r="I442" s="20">
        <f t="shared" si="117"/>
        <v>1800000</v>
      </c>
      <c r="J442" s="41" t="s">
        <v>241</v>
      </c>
      <c r="K442" s="20"/>
      <c r="L442" s="9">
        <f t="shared" si="118"/>
        <v>0</v>
      </c>
      <c r="M442" s="9"/>
      <c r="N442" s="9"/>
      <c r="O442" s="9">
        <f t="shared" si="119"/>
        <v>0</v>
      </c>
      <c r="P442" s="9"/>
      <c r="Q442" s="9"/>
      <c r="R442" s="9">
        <f t="shared" si="120"/>
        <v>1800000</v>
      </c>
      <c r="S442" s="9">
        <v>1800000</v>
      </c>
      <c r="T442" s="9"/>
      <c r="U442" s="9">
        <f t="shared" si="121"/>
        <v>0</v>
      </c>
      <c r="V442" s="9"/>
      <c r="W442" s="9"/>
      <c r="X442" s="9">
        <f t="shared" si="122"/>
        <v>0</v>
      </c>
      <c r="Y442" s="9"/>
      <c r="Z442" s="9"/>
      <c r="AA442" s="10">
        <f t="shared" si="123"/>
        <v>0</v>
      </c>
      <c r="AB442" s="11">
        <v>45789</v>
      </c>
    </row>
    <row r="443" spans="1:28" ht="15.75" hidden="1" x14ac:dyDescent="0.25">
      <c r="A443" s="39">
        <v>45790</v>
      </c>
      <c r="B443" s="33" t="s">
        <v>53</v>
      </c>
      <c r="C443" s="33"/>
      <c r="D443" s="33" t="s">
        <v>31</v>
      </c>
      <c r="E443" s="33" t="s">
        <v>315</v>
      </c>
      <c r="F443" s="33">
        <v>200</v>
      </c>
      <c r="G443" s="33" t="s">
        <v>29</v>
      </c>
      <c r="H443" s="33">
        <v>5800</v>
      </c>
      <c r="I443" s="20">
        <f t="shared" si="117"/>
        <v>1160000</v>
      </c>
      <c r="J443" s="37" t="s">
        <v>240</v>
      </c>
      <c r="K443" s="20"/>
      <c r="L443" s="9">
        <f t="shared" si="118"/>
        <v>0</v>
      </c>
      <c r="M443" s="9"/>
      <c r="N443" s="9"/>
      <c r="O443" s="9">
        <f t="shared" si="119"/>
        <v>1160000</v>
      </c>
      <c r="P443" s="9">
        <v>1160000</v>
      </c>
      <c r="Q443" s="9"/>
      <c r="R443" s="9">
        <f t="shared" si="120"/>
        <v>0</v>
      </c>
      <c r="S443" s="9"/>
      <c r="T443" s="9"/>
      <c r="U443" s="9">
        <f t="shared" si="121"/>
        <v>0</v>
      </c>
      <c r="V443" s="9"/>
      <c r="W443" s="9"/>
      <c r="X443" s="9">
        <f t="shared" si="122"/>
        <v>0</v>
      </c>
      <c r="Y443" s="9"/>
      <c r="Z443" s="9"/>
      <c r="AA443" s="10">
        <f t="shared" si="123"/>
        <v>0</v>
      </c>
      <c r="AB443" s="11">
        <v>45804</v>
      </c>
    </row>
    <row r="444" spans="1:28" ht="15.75" hidden="1" x14ac:dyDescent="0.25">
      <c r="A444" s="39">
        <v>45790</v>
      </c>
      <c r="B444" s="33" t="s">
        <v>53</v>
      </c>
      <c r="C444" s="33"/>
      <c r="D444" s="33" t="s">
        <v>31</v>
      </c>
      <c r="E444" s="33" t="s">
        <v>91</v>
      </c>
      <c r="F444" s="33">
        <v>200</v>
      </c>
      <c r="G444" s="33" t="s">
        <v>29</v>
      </c>
      <c r="H444" s="33">
        <v>3800</v>
      </c>
      <c r="I444" s="20">
        <f t="shared" si="117"/>
        <v>760000</v>
      </c>
      <c r="J444" s="37" t="s">
        <v>240</v>
      </c>
      <c r="K444" s="20"/>
      <c r="L444" s="9">
        <f t="shared" si="118"/>
        <v>0</v>
      </c>
      <c r="M444" s="9"/>
      <c r="N444" s="9"/>
      <c r="O444" s="9">
        <f t="shared" si="119"/>
        <v>760000</v>
      </c>
      <c r="P444" s="9">
        <v>760000</v>
      </c>
      <c r="Q444" s="9"/>
      <c r="R444" s="9">
        <f t="shared" si="120"/>
        <v>0</v>
      </c>
      <c r="S444" s="9"/>
      <c r="T444" s="9"/>
      <c r="U444" s="9">
        <f t="shared" si="121"/>
        <v>0</v>
      </c>
      <c r="V444" s="9"/>
      <c r="W444" s="9"/>
      <c r="X444" s="9">
        <f t="shared" si="122"/>
        <v>0</v>
      </c>
      <c r="Y444" s="9"/>
      <c r="Z444" s="9"/>
      <c r="AA444" s="10">
        <f t="shared" si="123"/>
        <v>0</v>
      </c>
      <c r="AB444" s="11">
        <v>45804</v>
      </c>
    </row>
    <row r="445" spans="1:28" ht="15.75" hidden="1" x14ac:dyDescent="0.25">
      <c r="A445" s="39">
        <v>45790</v>
      </c>
      <c r="B445" s="33" t="s">
        <v>193</v>
      </c>
      <c r="C445" s="33"/>
      <c r="D445" s="33" t="s">
        <v>31</v>
      </c>
      <c r="E445" s="33" t="s">
        <v>45</v>
      </c>
      <c r="F445" s="33">
        <v>25</v>
      </c>
      <c r="G445" s="33" t="s">
        <v>51</v>
      </c>
      <c r="H445" s="33">
        <v>180000</v>
      </c>
      <c r="I445" s="20">
        <f t="shared" si="117"/>
        <v>4500000</v>
      </c>
      <c r="J445" s="42" t="s">
        <v>38</v>
      </c>
      <c r="K445" s="20"/>
      <c r="L445" s="9">
        <f t="shared" si="118"/>
        <v>0</v>
      </c>
      <c r="M445" s="9"/>
      <c r="N445" s="9"/>
      <c r="O445" s="9">
        <f t="shared" si="119"/>
        <v>1593000</v>
      </c>
      <c r="P445" s="9">
        <v>1593000</v>
      </c>
      <c r="Q445" s="9"/>
      <c r="R445" s="9">
        <f t="shared" si="120"/>
        <v>0</v>
      </c>
      <c r="S445" s="9"/>
      <c r="T445" s="9"/>
      <c r="U445" s="9">
        <f t="shared" si="121"/>
        <v>0</v>
      </c>
      <c r="V445" s="9"/>
      <c r="W445" s="9"/>
      <c r="X445" s="9">
        <f t="shared" si="122"/>
        <v>0</v>
      </c>
      <c r="Y445" s="9"/>
      <c r="Z445" s="9"/>
      <c r="AA445" s="10">
        <f t="shared" si="123"/>
        <v>2907000</v>
      </c>
      <c r="AB445" s="11">
        <v>45784</v>
      </c>
    </row>
    <row r="446" spans="1:28" ht="15.75" hidden="1" x14ac:dyDescent="0.25">
      <c r="A446" s="39">
        <v>45790</v>
      </c>
      <c r="B446" s="33" t="s">
        <v>347</v>
      </c>
      <c r="C446" s="33"/>
      <c r="D446" s="33" t="s">
        <v>31</v>
      </c>
      <c r="E446" s="33" t="s">
        <v>95</v>
      </c>
      <c r="F446" s="33">
        <v>200</v>
      </c>
      <c r="G446" s="33" t="s">
        <v>29</v>
      </c>
      <c r="H446" s="33">
        <v>3600</v>
      </c>
      <c r="I446" s="20">
        <f t="shared" si="117"/>
        <v>720000</v>
      </c>
      <c r="J446" s="37" t="s">
        <v>240</v>
      </c>
      <c r="K446" s="20"/>
      <c r="L446" s="9">
        <f t="shared" si="118"/>
        <v>0</v>
      </c>
      <c r="M446" s="9"/>
      <c r="N446" s="9"/>
      <c r="O446" s="9">
        <f t="shared" si="119"/>
        <v>60000</v>
      </c>
      <c r="P446" s="9">
        <v>60000</v>
      </c>
      <c r="Q446" s="9"/>
      <c r="R446" s="9">
        <f t="shared" si="120"/>
        <v>0</v>
      </c>
      <c r="S446" s="9"/>
      <c r="T446" s="9"/>
      <c r="U446" s="9">
        <f t="shared" si="121"/>
        <v>660000</v>
      </c>
      <c r="V446" s="9"/>
      <c r="W446" s="9">
        <v>660000</v>
      </c>
      <c r="X446" s="9">
        <f t="shared" si="122"/>
        <v>0</v>
      </c>
      <c r="Y446" s="9"/>
      <c r="Z446" s="9"/>
      <c r="AA446" s="10">
        <f t="shared" si="123"/>
        <v>0</v>
      </c>
      <c r="AB446" s="11">
        <v>45790</v>
      </c>
    </row>
    <row r="447" spans="1:28" ht="15.75" hidden="1" x14ac:dyDescent="0.25">
      <c r="A447" s="39">
        <v>45790</v>
      </c>
      <c r="B447" s="33" t="s">
        <v>230</v>
      </c>
      <c r="C447" s="33"/>
      <c r="D447" s="33" t="s">
        <v>31</v>
      </c>
      <c r="E447" s="33" t="s">
        <v>98</v>
      </c>
      <c r="F447" s="33">
        <v>22.5</v>
      </c>
      <c r="G447" s="33" t="s">
        <v>51</v>
      </c>
      <c r="H447" s="33">
        <v>47000</v>
      </c>
      <c r="I447" s="20">
        <f t="shared" si="117"/>
        <v>1057500</v>
      </c>
      <c r="J447" s="37" t="s">
        <v>241</v>
      </c>
      <c r="K447" s="20"/>
      <c r="L447" s="9">
        <f t="shared" si="118"/>
        <v>0</v>
      </c>
      <c r="M447" s="9"/>
      <c r="N447" s="9"/>
      <c r="O447" s="9">
        <f t="shared" si="119"/>
        <v>0</v>
      </c>
      <c r="P447" s="9"/>
      <c r="Q447" s="9"/>
      <c r="R447" s="9">
        <f t="shared" si="120"/>
        <v>1057500</v>
      </c>
      <c r="S447" s="9">
        <v>1057500</v>
      </c>
      <c r="T447" s="9"/>
      <c r="U447" s="9">
        <f t="shared" si="121"/>
        <v>0</v>
      </c>
      <c r="V447" s="9"/>
      <c r="W447" s="9"/>
      <c r="X447" s="9">
        <f t="shared" si="122"/>
        <v>0</v>
      </c>
      <c r="Y447" s="9"/>
      <c r="Z447" s="9"/>
      <c r="AA447" s="10">
        <f t="shared" si="123"/>
        <v>0</v>
      </c>
      <c r="AB447" s="11">
        <v>45789</v>
      </c>
    </row>
    <row r="448" spans="1:28" ht="15.75" hidden="1" x14ac:dyDescent="0.25">
      <c r="A448" s="39">
        <v>45790</v>
      </c>
      <c r="B448" s="33" t="s">
        <v>676</v>
      </c>
      <c r="C448" s="33"/>
      <c r="D448" s="33" t="s">
        <v>31</v>
      </c>
      <c r="E448" s="33" t="s">
        <v>110</v>
      </c>
      <c r="F448" s="33">
        <v>400</v>
      </c>
      <c r="G448" s="33" t="s">
        <v>29</v>
      </c>
      <c r="H448" s="33">
        <v>1900</v>
      </c>
      <c r="I448" s="20">
        <f t="shared" si="117"/>
        <v>760000</v>
      </c>
      <c r="J448" s="37" t="s">
        <v>241</v>
      </c>
      <c r="K448" s="20"/>
      <c r="L448" s="9">
        <f t="shared" si="118"/>
        <v>760000</v>
      </c>
      <c r="M448" s="9">
        <v>760000</v>
      </c>
      <c r="N448" s="9"/>
      <c r="O448" s="9">
        <f t="shared" si="119"/>
        <v>0</v>
      </c>
      <c r="P448" s="9"/>
      <c r="Q448" s="9"/>
      <c r="R448" s="9">
        <f t="shared" si="120"/>
        <v>0</v>
      </c>
      <c r="S448" s="9"/>
      <c r="T448" s="9"/>
      <c r="U448" s="9">
        <f t="shared" si="121"/>
        <v>0</v>
      </c>
      <c r="V448" s="9"/>
      <c r="W448" s="9"/>
      <c r="X448" s="9">
        <f t="shared" si="122"/>
        <v>0</v>
      </c>
      <c r="Y448" s="9"/>
      <c r="Z448" s="9"/>
      <c r="AA448" s="10">
        <f t="shared" si="123"/>
        <v>0</v>
      </c>
      <c r="AB448" s="11">
        <v>45790</v>
      </c>
    </row>
    <row r="449" spans="1:28" ht="15.75" hidden="1" x14ac:dyDescent="0.25">
      <c r="A449" s="39">
        <v>45790</v>
      </c>
      <c r="B449" s="33" t="s">
        <v>221</v>
      </c>
      <c r="C449" s="33"/>
      <c r="D449" s="33" t="s">
        <v>41</v>
      </c>
      <c r="E449" s="33" t="s">
        <v>102</v>
      </c>
      <c r="F449" s="33">
        <v>12</v>
      </c>
      <c r="G449" s="33" t="s">
        <v>74</v>
      </c>
      <c r="H449" s="33">
        <v>65000</v>
      </c>
      <c r="I449" s="20">
        <f t="shared" si="117"/>
        <v>780000</v>
      </c>
      <c r="J449" s="37" t="s">
        <v>240</v>
      </c>
      <c r="K449" s="20"/>
      <c r="L449" s="9">
        <f t="shared" si="118"/>
        <v>0</v>
      </c>
      <c r="M449" s="9"/>
      <c r="N449" s="9"/>
      <c r="O449" s="9">
        <f t="shared" si="119"/>
        <v>780000</v>
      </c>
      <c r="P449" s="9"/>
      <c r="Q449" s="9">
        <v>780000</v>
      </c>
      <c r="R449" s="9">
        <f t="shared" si="120"/>
        <v>0</v>
      </c>
      <c r="S449" s="9"/>
      <c r="T449" s="9"/>
      <c r="U449" s="9">
        <f t="shared" si="121"/>
        <v>0</v>
      </c>
      <c r="V449" s="9"/>
      <c r="W449" s="9"/>
      <c r="X449" s="9">
        <f t="shared" si="122"/>
        <v>0</v>
      </c>
      <c r="Y449" s="9"/>
      <c r="Z449" s="9"/>
      <c r="AA449" s="10">
        <f t="shared" si="123"/>
        <v>0</v>
      </c>
      <c r="AB449" s="11">
        <v>45797</v>
      </c>
    </row>
    <row r="450" spans="1:28" ht="15.75" hidden="1" x14ac:dyDescent="0.25">
      <c r="A450" s="39">
        <v>45790</v>
      </c>
      <c r="B450" s="33" t="s">
        <v>196</v>
      </c>
      <c r="C450" s="33"/>
      <c r="D450" s="33" t="s">
        <v>31</v>
      </c>
      <c r="E450" s="33" t="s">
        <v>102</v>
      </c>
      <c r="F450" s="33">
        <v>10</v>
      </c>
      <c r="G450" s="33" t="s">
        <v>74</v>
      </c>
      <c r="H450" s="33">
        <v>65000</v>
      </c>
      <c r="I450" s="20">
        <f t="shared" si="117"/>
        <v>650000</v>
      </c>
      <c r="J450" s="37" t="s">
        <v>241</v>
      </c>
      <c r="K450" s="20"/>
      <c r="L450" s="9">
        <f t="shared" si="118"/>
        <v>650000</v>
      </c>
      <c r="M450" s="9">
        <v>650000</v>
      </c>
      <c r="N450" s="9"/>
      <c r="O450" s="9">
        <f t="shared" si="119"/>
        <v>0</v>
      </c>
      <c r="P450" s="9"/>
      <c r="Q450" s="9"/>
      <c r="R450" s="9">
        <f t="shared" si="120"/>
        <v>0</v>
      </c>
      <c r="S450" s="9"/>
      <c r="T450" s="9"/>
      <c r="U450" s="9">
        <f t="shared" si="121"/>
        <v>0</v>
      </c>
      <c r="V450" s="9"/>
      <c r="W450" s="9"/>
      <c r="X450" s="9">
        <f t="shared" si="122"/>
        <v>0</v>
      </c>
      <c r="Y450" s="9"/>
      <c r="Z450" s="9"/>
      <c r="AA450" s="10">
        <f t="shared" si="123"/>
        <v>0</v>
      </c>
      <c r="AB450" s="11">
        <v>45790</v>
      </c>
    </row>
    <row r="451" spans="1:28" ht="15.75" hidden="1" x14ac:dyDescent="0.25">
      <c r="A451" s="39">
        <v>45790</v>
      </c>
      <c r="B451" s="33" t="s">
        <v>231</v>
      </c>
      <c r="C451" s="33"/>
      <c r="D451" s="33"/>
      <c r="E451" s="33" t="s">
        <v>181</v>
      </c>
      <c r="F451" s="78">
        <v>72.2</v>
      </c>
      <c r="G451" s="33" t="s">
        <v>51</v>
      </c>
      <c r="H451" s="33"/>
      <c r="I451" s="20">
        <f t="shared" si="117"/>
        <v>0</v>
      </c>
      <c r="J451" s="34" t="s">
        <v>26</v>
      </c>
      <c r="K451" s="20"/>
      <c r="L451" s="9">
        <f t="shared" si="118"/>
        <v>0</v>
      </c>
      <c r="M451" s="9"/>
      <c r="N451" s="9"/>
      <c r="O451" s="9">
        <f t="shared" si="119"/>
        <v>0</v>
      </c>
      <c r="P451" s="9"/>
      <c r="Q451" s="9"/>
      <c r="R451" s="9">
        <f t="shared" si="120"/>
        <v>0</v>
      </c>
      <c r="S451" s="9"/>
      <c r="T451" s="9"/>
      <c r="U451" s="9">
        <f t="shared" si="121"/>
        <v>0</v>
      </c>
      <c r="V451" s="9"/>
      <c r="W451" s="9"/>
      <c r="X451" s="9">
        <f t="shared" si="122"/>
        <v>0</v>
      </c>
      <c r="Y451" s="9"/>
      <c r="Z451" s="9"/>
      <c r="AA451" s="10">
        <f t="shared" si="123"/>
        <v>0</v>
      </c>
      <c r="AB451" s="11"/>
    </row>
    <row r="452" spans="1:28" ht="15.75" hidden="1" x14ac:dyDescent="0.25">
      <c r="A452" s="39">
        <v>45790</v>
      </c>
      <c r="B452" s="33" t="s">
        <v>231</v>
      </c>
      <c r="C452" s="33"/>
      <c r="D452" s="33"/>
      <c r="E452" s="33" t="s">
        <v>468</v>
      </c>
      <c r="F452" s="33">
        <v>16.5</v>
      </c>
      <c r="G452" s="33" t="s">
        <v>51</v>
      </c>
      <c r="H452" s="33"/>
      <c r="I452" s="20">
        <f t="shared" si="117"/>
        <v>0</v>
      </c>
      <c r="J452" s="34" t="s">
        <v>26</v>
      </c>
      <c r="K452" s="20"/>
      <c r="L452" s="9">
        <f t="shared" si="118"/>
        <v>0</v>
      </c>
      <c r="M452" s="9"/>
      <c r="N452" s="9"/>
      <c r="O452" s="9">
        <f t="shared" si="119"/>
        <v>0</v>
      </c>
      <c r="P452" s="9"/>
      <c r="Q452" s="9"/>
      <c r="R452" s="9">
        <f t="shared" si="120"/>
        <v>0</v>
      </c>
      <c r="S452" s="9"/>
      <c r="T452" s="9"/>
      <c r="U452" s="9">
        <f t="shared" si="121"/>
        <v>0</v>
      </c>
      <c r="V452" s="9"/>
      <c r="W452" s="9"/>
      <c r="X452" s="9">
        <f t="shared" si="122"/>
        <v>0</v>
      </c>
      <c r="Y452" s="9"/>
      <c r="Z452" s="9"/>
      <c r="AA452" s="10">
        <f t="shared" si="123"/>
        <v>0</v>
      </c>
      <c r="AB452" s="11"/>
    </row>
    <row r="453" spans="1:28" ht="15.75" hidden="1" x14ac:dyDescent="0.25">
      <c r="A453" s="39">
        <v>45790</v>
      </c>
      <c r="B453" s="33" t="s">
        <v>374</v>
      </c>
      <c r="C453" s="33"/>
      <c r="D453" s="33" t="s">
        <v>31</v>
      </c>
      <c r="E453" s="33" t="s">
        <v>372</v>
      </c>
      <c r="F453" s="33">
        <v>2</v>
      </c>
      <c r="G453" s="33" t="s">
        <v>33</v>
      </c>
      <c r="H453" s="33">
        <v>250000</v>
      </c>
      <c r="I453" s="20">
        <f t="shared" si="117"/>
        <v>500000</v>
      </c>
      <c r="J453" s="37" t="s">
        <v>240</v>
      </c>
      <c r="K453" s="20"/>
      <c r="L453" s="9">
        <f t="shared" si="118"/>
        <v>0</v>
      </c>
      <c r="M453" s="9"/>
      <c r="N453" s="9"/>
      <c r="O453" s="9">
        <f t="shared" si="119"/>
        <v>500000</v>
      </c>
      <c r="P453" s="9">
        <v>500000</v>
      </c>
      <c r="Q453" s="9"/>
      <c r="R453" s="9">
        <f t="shared" si="120"/>
        <v>0</v>
      </c>
      <c r="S453" s="9"/>
      <c r="T453" s="9"/>
      <c r="U453" s="9">
        <f t="shared" si="121"/>
        <v>0</v>
      </c>
      <c r="V453" s="9"/>
      <c r="W453" s="9"/>
      <c r="X453" s="9">
        <f t="shared" si="122"/>
        <v>0</v>
      </c>
      <c r="Y453" s="9"/>
      <c r="Z453" s="9"/>
      <c r="AA453" s="10">
        <f t="shared" si="123"/>
        <v>0</v>
      </c>
      <c r="AB453" s="11">
        <v>45791</v>
      </c>
    </row>
    <row r="454" spans="1:28" ht="15.75" hidden="1" x14ac:dyDescent="0.25">
      <c r="A454" s="39">
        <v>45790</v>
      </c>
      <c r="B454" s="33" t="s">
        <v>348</v>
      </c>
      <c r="C454" s="33"/>
      <c r="D454" s="33" t="s">
        <v>31</v>
      </c>
      <c r="E454" s="33" t="s">
        <v>102</v>
      </c>
      <c r="F454" s="33">
        <v>24</v>
      </c>
      <c r="G454" s="33" t="s">
        <v>74</v>
      </c>
      <c r="H454" s="33">
        <v>65000</v>
      </c>
      <c r="I454" s="20">
        <f t="shared" si="117"/>
        <v>1560000</v>
      </c>
      <c r="J454" s="37" t="s">
        <v>240</v>
      </c>
      <c r="K454" s="20"/>
      <c r="L454" s="9">
        <f t="shared" si="118"/>
        <v>0</v>
      </c>
      <c r="M454" s="9"/>
      <c r="N454" s="9"/>
      <c r="O454" s="9">
        <f t="shared" si="119"/>
        <v>1560000</v>
      </c>
      <c r="P454" s="9">
        <v>1560000</v>
      </c>
      <c r="Q454" s="9"/>
      <c r="R454" s="9">
        <f t="shared" si="120"/>
        <v>0</v>
      </c>
      <c r="S454" s="9"/>
      <c r="T454" s="9"/>
      <c r="U454" s="9">
        <f t="shared" si="121"/>
        <v>0</v>
      </c>
      <c r="V454" s="9"/>
      <c r="W454" s="9"/>
      <c r="X454" s="9">
        <f t="shared" si="122"/>
        <v>0</v>
      </c>
      <c r="Y454" s="9"/>
      <c r="Z454" s="9"/>
      <c r="AA454" s="10">
        <f t="shared" si="123"/>
        <v>0</v>
      </c>
      <c r="AB454" s="11">
        <v>45789</v>
      </c>
    </row>
    <row r="455" spans="1:28" ht="15.75" hidden="1" x14ac:dyDescent="0.25">
      <c r="A455" s="39">
        <v>45790</v>
      </c>
      <c r="B455" s="33" t="s">
        <v>952</v>
      </c>
      <c r="C455" s="33"/>
      <c r="D455" s="33" t="s">
        <v>223</v>
      </c>
      <c r="E455" s="33" t="s">
        <v>80</v>
      </c>
      <c r="F455" s="33">
        <v>8</v>
      </c>
      <c r="G455" s="33" t="s">
        <v>23</v>
      </c>
      <c r="H455" s="33">
        <v>1100000</v>
      </c>
      <c r="I455" s="20">
        <f t="shared" si="117"/>
        <v>8800000</v>
      </c>
      <c r="J455" s="37" t="s">
        <v>241</v>
      </c>
      <c r="K455" s="20"/>
      <c r="L455" s="9">
        <f t="shared" si="118"/>
        <v>0</v>
      </c>
      <c r="M455" s="9"/>
      <c r="N455" s="9"/>
      <c r="O455" s="9">
        <f t="shared" si="119"/>
        <v>0</v>
      </c>
      <c r="P455" s="9"/>
      <c r="Q455" s="9"/>
      <c r="R455" s="9">
        <f t="shared" si="120"/>
        <v>0</v>
      </c>
      <c r="S455" s="9"/>
      <c r="T455" s="9"/>
      <c r="U455" s="9">
        <f t="shared" si="121"/>
        <v>8800000</v>
      </c>
      <c r="V455" s="9">
        <v>3000000</v>
      </c>
      <c r="W455" s="9">
        <f>3000000+2800000</f>
        <v>5800000</v>
      </c>
      <c r="X455" s="9">
        <f t="shared" si="122"/>
        <v>0</v>
      </c>
      <c r="Y455" s="9"/>
      <c r="Z455" s="9"/>
      <c r="AA455" s="10">
        <f t="shared" si="123"/>
        <v>0</v>
      </c>
      <c r="AB455" s="11">
        <v>45785</v>
      </c>
    </row>
    <row r="456" spans="1:28" ht="15.75" hidden="1" x14ac:dyDescent="0.25">
      <c r="A456" s="39">
        <v>45790</v>
      </c>
      <c r="B456" s="33" t="s">
        <v>491</v>
      </c>
      <c r="C456" s="33"/>
      <c r="D456" s="33" t="s">
        <v>223</v>
      </c>
      <c r="E456" s="33" t="s">
        <v>166</v>
      </c>
      <c r="F456" s="33">
        <v>1</v>
      </c>
      <c r="G456" s="33" t="s">
        <v>23</v>
      </c>
      <c r="H456" s="33">
        <v>400000</v>
      </c>
      <c r="I456" s="20">
        <f t="shared" si="117"/>
        <v>400000</v>
      </c>
      <c r="J456" s="37" t="s">
        <v>240</v>
      </c>
      <c r="K456" s="20"/>
      <c r="L456" s="9">
        <f t="shared" si="118"/>
        <v>0</v>
      </c>
      <c r="M456" s="9"/>
      <c r="N456" s="9"/>
      <c r="O456" s="9">
        <f t="shared" si="119"/>
        <v>400000</v>
      </c>
      <c r="P456" s="9">
        <v>400000</v>
      </c>
      <c r="Q456" s="9"/>
      <c r="R456" s="9">
        <f t="shared" si="120"/>
        <v>0</v>
      </c>
      <c r="S456" s="9"/>
      <c r="T456" s="9"/>
      <c r="U456" s="9">
        <f t="shared" si="121"/>
        <v>0</v>
      </c>
      <c r="V456" s="9"/>
      <c r="W456" s="9"/>
      <c r="X456" s="9">
        <f t="shared" si="122"/>
        <v>0</v>
      </c>
      <c r="Y456" s="9"/>
      <c r="Z456" s="9"/>
      <c r="AA456" s="10">
        <f t="shared" si="123"/>
        <v>0</v>
      </c>
      <c r="AB456" s="11">
        <v>45790</v>
      </c>
    </row>
    <row r="457" spans="1:28" ht="15.75" hidden="1" x14ac:dyDescent="0.25">
      <c r="A457" s="39">
        <v>45790</v>
      </c>
      <c r="B457" s="33" t="s">
        <v>902</v>
      </c>
      <c r="C457" s="33"/>
      <c r="D457" s="33" t="s">
        <v>31</v>
      </c>
      <c r="E457" s="33" t="s">
        <v>372</v>
      </c>
      <c r="F457" s="33">
        <v>11</v>
      </c>
      <c r="G457" s="33" t="s">
        <v>33</v>
      </c>
      <c r="H457" s="33">
        <v>250000</v>
      </c>
      <c r="I457" s="20">
        <f t="shared" si="117"/>
        <v>2750000</v>
      </c>
      <c r="J457" s="37" t="s">
        <v>241</v>
      </c>
      <c r="K457" s="20"/>
      <c r="L457" s="9">
        <f t="shared" si="118"/>
        <v>2750000</v>
      </c>
      <c r="M457" s="9">
        <v>2750000</v>
      </c>
      <c r="N457" s="9"/>
      <c r="O457" s="9">
        <f t="shared" si="119"/>
        <v>0</v>
      </c>
      <c r="P457" s="9"/>
      <c r="Q457" s="9"/>
      <c r="R457" s="9">
        <f t="shared" si="120"/>
        <v>0</v>
      </c>
      <c r="S457" s="9"/>
      <c r="T457" s="9"/>
      <c r="U457" s="9">
        <f t="shared" si="121"/>
        <v>0</v>
      </c>
      <c r="V457" s="9"/>
      <c r="W457" s="9"/>
      <c r="X457" s="9">
        <f t="shared" si="122"/>
        <v>0</v>
      </c>
      <c r="Y457" s="9"/>
      <c r="Z457" s="9"/>
      <c r="AA457" s="10">
        <f t="shared" si="123"/>
        <v>0</v>
      </c>
      <c r="AB457" s="11">
        <v>45790</v>
      </c>
    </row>
    <row r="458" spans="1:28" ht="15.75" hidden="1" x14ac:dyDescent="0.25">
      <c r="A458" s="39">
        <v>45790</v>
      </c>
      <c r="B458" s="33" t="s">
        <v>369</v>
      </c>
      <c r="C458" s="33"/>
      <c r="D458" s="33" t="s">
        <v>31</v>
      </c>
      <c r="E458" s="33" t="s">
        <v>315</v>
      </c>
      <c r="F458" s="33">
        <v>200</v>
      </c>
      <c r="G458" s="33" t="s">
        <v>29</v>
      </c>
      <c r="H458" s="33">
        <v>5400</v>
      </c>
      <c r="I458" s="20">
        <f t="shared" si="117"/>
        <v>1080000</v>
      </c>
      <c r="J458" s="37" t="s">
        <v>241</v>
      </c>
      <c r="K458" s="20"/>
      <c r="L458" s="9">
        <f t="shared" si="118"/>
        <v>0</v>
      </c>
      <c r="M458" s="9"/>
      <c r="N458" s="9"/>
      <c r="O458" s="9">
        <f t="shared" si="119"/>
        <v>0</v>
      </c>
      <c r="P458" s="9"/>
      <c r="Q458" s="9"/>
      <c r="R458" s="9">
        <f t="shared" si="120"/>
        <v>0</v>
      </c>
      <c r="S458" s="9"/>
      <c r="T458" s="9"/>
      <c r="U458" s="9">
        <f t="shared" si="121"/>
        <v>1080000</v>
      </c>
      <c r="V458" s="9">
        <v>1080000</v>
      </c>
      <c r="W458" s="9"/>
      <c r="X458" s="9">
        <f t="shared" si="122"/>
        <v>0</v>
      </c>
      <c r="Y458" s="9"/>
      <c r="Z458" s="9"/>
      <c r="AA458" s="10">
        <f t="shared" si="123"/>
        <v>0</v>
      </c>
      <c r="AB458" s="11">
        <v>45792</v>
      </c>
    </row>
    <row r="459" spans="1:28" ht="15.75" hidden="1" x14ac:dyDescent="0.25">
      <c r="A459" s="39">
        <v>45790</v>
      </c>
      <c r="B459" s="33" t="s">
        <v>374</v>
      </c>
      <c r="C459" s="33"/>
      <c r="D459" s="33" t="s">
        <v>31</v>
      </c>
      <c r="E459" s="33" t="s">
        <v>102</v>
      </c>
      <c r="F459" s="33">
        <v>12</v>
      </c>
      <c r="G459" s="33" t="s">
        <v>74</v>
      </c>
      <c r="H459" s="33">
        <v>65000</v>
      </c>
      <c r="I459" s="20">
        <f t="shared" si="117"/>
        <v>780000</v>
      </c>
      <c r="J459" s="37" t="s">
        <v>240</v>
      </c>
      <c r="K459" s="20"/>
      <c r="L459" s="9">
        <f t="shared" si="118"/>
        <v>0</v>
      </c>
      <c r="M459" s="9"/>
      <c r="N459" s="9"/>
      <c r="O459" s="9">
        <f t="shared" si="119"/>
        <v>780000</v>
      </c>
      <c r="P459" s="9">
        <v>780000</v>
      </c>
      <c r="Q459" s="9"/>
      <c r="R459" s="9">
        <f t="shared" si="120"/>
        <v>0</v>
      </c>
      <c r="S459" s="9"/>
      <c r="T459" s="9"/>
      <c r="U459" s="9">
        <f t="shared" si="121"/>
        <v>0</v>
      </c>
      <c r="V459" s="9"/>
      <c r="W459" s="9"/>
      <c r="X459" s="9">
        <f t="shared" si="122"/>
        <v>0</v>
      </c>
      <c r="Y459" s="9"/>
      <c r="Z459" s="9"/>
      <c r="AA459" s="10">
        <f t="shared" si="123"/>
        <v>0</v>
      </c>
      <c r="AB459" s="11">
        <v>45791</v>
      </c>
    </row>
    <row r="460" spans="1:28" ht="15.75" hidden="1" x14ac:dyDescent="0.25">
      <c r="A460" s="32">
        <v>45790</v>
      </c>
      <c r="B460" s="33" t="s">
        <v>374</v>
      </c>
      <c r="C460" s="33"/>
      <c r="D460" s="33" t="s">
        <v>31</v>
      </c>
      <c r="E460" s="33" t="s">
        <v>122</v>
      </c>
      <c r="F460" s="33">
        <v>10</v>
      </c>
      <c r="G460" s="33" t="s">
        <v>51</v>
      </c>
      <c r="H460" s="33">
        <v>70000</v>
      </c>
      <c r="I460" s="20">
        <f t="shared" si="117"/>
        <v>700000</v>
      </c>
      <c r="J460" s="37" t="s">
        <v>240</v>
      </c>
      <c r="K460" s="20"/>
      <c r="L460" s="9">
        <f t="shared" si="118"/>
        <v>0</v>
      </c>
      <c r="M460" s="9"/>
      <c r="N460" s="9"/>
      <c r="O460" s="9">
        <f t="shared" si="119"/>
        <v>700000</v>
      </c>
      <c r="P460" s="9">
        <v>700000</v>
      </c>
      <c r="Q460" s="9"/>
      <c r="R460" s="9">
        <f t="shared" si="120"/>
        <v>0</v>
      </c>
      <c r="S460" s="9"/>
      <c r="T460" s="9"/>
      <c r="U460" s="9">
        <f t="shared" si="121"/>
        <v>0</v>
      </c>
      <c r="V460" s="9"/>
      <c r="W460" s="9"/>
      <c r="X460" s="9">
        <f t="shared" si="122"/>
        <v>0</v>
      </c>
      <c r="Y460" s="9"/>
      <c r="Z460" s="9"/>
      <c r="AA460" s="10">
        <f t="shared" si="123"/>
        <v>0</v>
      </c>
      <c r="AB460" s="11">
        <v>45791</v>
      </c>
    </row>
    <row r="461" spans="1:28" ht="15.75" hidden="1" x14ac:dyDescent="0.25">
      <c r="A461" s="39">
        <v>45790</v>
      </c>
      <c r="B461" s="33" t="s">
        <v>370</v>
      </c>
      <c r="C461" s="33"/>
      <c r="D461" s="33" t="s">
        <v>41</v>
      </c>
      <c r="E461" s="33" t="s">
        <v>166</v>
      </c>
      <c r="F461" s="33">
        <v>5</v>
      </c>
      <c r="G461" s="33" t="s">
        <v>23</v>
      </c>
      <c r="H461" s="33">
        <v>400000</v>
      </c>
      <c r="I461" s="20">
        <f t="shared" si="117"/>
        <v>2000000</v>
      </c>
      <c r="J461" s="37" t="s">
        <v>240</v>
      </c>
      <c r="K461" s="20"/>
      <c r="L461" s="9">
        <f t="shared" si="118"/>
        <v>0</v>
      </c>
      <c r="M461" s="9"/>
      <c r="N461" s="9"/>
      <c r="O461" s="9">
        <f t="shared" si="119"/>
        <v>2000000</v>
      </c>
      <c r="P461" s="9">
        <v>2000000</v>
      </c>
      <c r="Q461" s="9"/>
      <c r="R461" s="9">
        <f t="shared" si="120"/>
        <v>0</v>
      </c>
      <c r="S461" s="9"/>
      <c r="T461" s="9"/>
      <c r="U461" s="9">
        <f t="shared" si="121"/>
        <v>0</v>
      </c>
      <c r="V461" s="9"/>
      <c r="W461" s="9"/>
      <c r="X461" s="9">
        <f t="shared" si="122"/>
        <v>0</v>
      </c>
      <c r="Y461" s="9"/>
      <c r="Z461" s="9"/>
      <c r="AA461" s="10">
        <f t="shared" si="123"/>
        <v>0</v>
      </c>
      <c r="AB461" s="11">
        <v>45790</v>
      </c>
    </row>
    <row r="462" spans="1:28" ht="15.75" hidden="1" x14ac:dyDescent="0.25">
      <c r="A462" s="39">
        <v>45790</v>
      </c>
      <c r="B462" s="33" t="s">
        <v>478</v>
      </c>
      <c r="C462" s="33"/>
      <c r="D462" s="33" t="s">
        <v>41</v>
      </c>
      <c r="E462" s="33" t="s">
        <v>98</v>
      </c>
      <c r="F462" s="33">
        <v>23.7</v>
      </c>
      <c r="G462" s="33" t="s">
        <v>51</v>
      </c>
      <c r="H462" s="33">
        <v>47000</v>
      </c>
      <c r="I462" s="20">
        <f t="shared" si="117"/>
        <v>1113900</v>
      </c>
      <c r="J462" s="37" t="s">
        <v>240</v>
      </c>
      <c r="K462" s="20"/>
      <c r="L462" s="9">
        <f t="shared" si="118"/>
        <v>0</v>
      </c>
      <c r="M462" s="9"/>
      <c r="N462" s="9"/>
      <c r="O462" s="9">
        <f t="shared" si="119"/>
        <v>1113900</v>
      </c>
      <c r="P462" s="9">
        <v>1100000</v>
      </c>
      <c r="Q462" s="9">
        <v>13900</v>
      </c>
      <c r="R462" s="9">
        <f t="shared" si="120"/>
        <v>0</v>
      </c>
      <c r="S462" s="9"/>
      <c r="T462" s="9"/>
      <c r="U462" s="9">
        <f t="shared" si="121"/>
        <v>0</v>
      </c>
      <c r="V462" s="9"/>
      <c r="W462" s="9"/>
      <c r="X462" s="9">
        <f t="shared" si="122"/>
        <v>0</v>
      </c>
      <c r="Y462" s="9"/>
      <c r="Z462" s="9"/>
      <c r="AA462" s="10">
        <f t="shared" si="123"/>
        <v>0</v>
      </c>
      <c r="AB462" s="11">
        <v>45800</v>
      </c>
    </row>
    <row r="463" spans="1:28" ht="15.75" hidden="1" x14ac:dyDescent="0.25">
      <c r="A463" s="32">
        <v>45790</v>
      </c>
      <c r="B463" s="33" t="s">
        <v>92</v>
      </c>
      <c r="C463" s="33"/>
      <c r="D463" s="33" t="s">
        <v>31</v>
      </c>
      <c r="E463" s="33" t="s">
        <v>91</v>
      </c>
      <c r="F463" s="33">
        <v>500</v>
      </c>
      <c r="G463" s="33" t="s">
        <v>29</v>
      </c>
      <c r="H463" s="33">
        <v>4500</v>
      </c>
      <c r="I463" s="20">
        <f t="shared" si="117"/>
        <v>2250000</v>
      </c>
      <c r="J463" s="34" t="s">
        <v>26</v>
      </c>
      <c r="K463" s="20" t="s">
        <v>975</v>
      </c>
      <c r="L463" s="9">
        <f t="shared" si="118"/>
        <v>0</v>
      </c>
      <c r="M463" s="9"/>
      <c r="N463" s="9"/>
      <c r="O463" s="9">
        <f t="shared" si="119"/>
        <v>0</v>
      </c>
      <c r="P463" s="9"/>
      <c r="Q463" s="9"/>
      <c r="R463" s="9">
        <f t="shared" si="120"/>
        <v>0</v>
      </c>
      <c r="S463" s="9"/>
      <c r="T463" s="9"/>
      <c r="U463" s="9">
        <f t="shared" si="121"/>
        <v>0</v>
      </c>
      <c r="V463" s="9"/>
      <c r="W463" s="9"/>
      <c r="X463" s="9">
        <f t="shared" si="122"/>
        <v>0</v>
      </c>
      <c r="Y463" s="9"/>
      <c r="Z463" s="9"/>
      <c r="AA463" s="10">
        <f t="shared" si="123"/>
        <v>2250000</v>
      </c>
      <c r="AB463" s="11"/>
    </row>
    <row r="464" spans="1:28" ht="15.75" hidden="1" x14ac:dyDescent="0.25">
      <c r="A464" s="39">
        <v>45791</v>
      </c>
      <c r="B464" s="35" t="s">
        <v>186</v>
      </c>
      <c r="C464" s="35"/>
      <c r="D464" s="35" t="s">
        <v>31</v>
      </c>
      <c r="E464" s="35" t="s">
        <v>99</v>
      </c>
      <c r="F464" s="35">
        <v>2</v>
      </c>
      <c r="G464" s="80" t="s">
        <v>25</v>
      </c>
      <c r="H464" s="35">
        <v>480000</v>
      </c>
      <c r="I464" s="20">
        <f t="shared" ref="I464:I488" si="124">F464*H464</f>
        <v>960000</v>
      </c>
      <c r="J464" s="41" t="s">
        <v>240</v>
      </c>
      <c r="K464" s="20"/>
      <c r="L464" s="9">
        <f>M464+N464</f>
        <v>0</v>
      </c>
      <c r="M464" s="9"/>
      <c r="N464" s="9"/>
      <c r="O464" s="9">
        <f>P464+Q464</f>
        <v>960000</v>
      </c>
      <c r="P464" s="9">
        <v>960000</v>
      </c>
      <c r="Q464" s="9"/>
      <c r="R464" s="9">
        <f>S464+T464</f>
        <v>0</v>
      </c>
      <c r="S464" s="9"/>
      <c r="T464" s="9"/>
      <c r="U464" s="9">
        <f>V464+W464</f>
        <v>0</v>
      </c>
      <c r="V464" s="9"/>
      <c r="W464" s="9"/>
      <c r="X464" s="9">
        <f>Y464+Z464</f>
        <v>0</v>
      </c>
      <c r="Y464" s="9"/>
      <c r="Z464" s="9"/>
      <c r="AA464" s="10">
        <f>C464+I464-L464-O464-U464-X464-R464</f>
        <v>0</v>
      </c>
      <c r="AB464" s="11">
        <v>45791</v>
      </c>
    </row>
    <row r="465" spans="1:28" ht="15.75" hidden="1" x14ac:dyDescent="0.25">
      <c r="A465" s="39">
        <v>45791</v>
      </c>
      <c r="B465" s="35" t="s">
        <v>186</v>
      </c>
      <c r="C465" s="33"/>
      <c r="D465" s="35" t="s">
        <v>31</v>
      </c>
      <c r="E465" s="33" t="s">
        <v>86</v>
      </c>
      <c r="F465" s="33">
        <v>25</v>
      </c>
      <c r="G465" s="81" t="s">
        <v>51</v>
      </c>
      <c r="H465" s="33">
        <v>125000</v>
      </c>
      <c r="I465" s="20">
        <f t="shared" si="124"/>
        <v>3125000</v>
      </c>
      <c r="J465" s="37" t="s">
        <v>240</v>
      </c>
      <c r="K465" s="20"/>
      <c r="L465" s="9">
        <f t="shared" ref="L465:L488" si="125">M465+N465</f>
        <v>0</v>
      </c>
      <c r="M465" s="9"/>
      <c r="N465" s="9"/>
      <c r="O465" s="9">
        <f t="shared" ref="O465:O488" si="126">P465+Q465</f>
        <v>3125000</v>
      </c>
      <c r="P465" s="9">
        <v>3125000</v>
      </c>
      <c r="Q465" s="9"/>
      <c r="R465" s="9">
        <f t="shared" ref="R465:R488" si="127">S465+T465</f>
        <v>0</v>
      </c>
      <c r="S465" s="9"/>
      <c r="T465" s="9"/>
      <c r="U465" s="9">
        <f t="shared" ref="U465:U488" si="128">V465+W465</f>
        <v>0</v>
      </c>
      <c r="V465" s="9"/>
      <c r="W465" s="9"/>
      <c r="X465" s="9">
        <f t="shared" ref="X465:X488" si="129">Y465+Z465</f>
        <v>0</v>
      </c>
      <c r="Y465" s="9"/>
      <c r="Z465" s="9"/>
      <c r="AA465" s="10">
        <f t="shared" ref="AA465:AA488" si="130">C465+I465-L465-O465-U465-X465-R465</f>
        <v>0</v>
      </c>
      <c r="AB465" s="11">
        <v>45791</v>
      </c>
    </row>
    <row r="466" spans="1:28" ht="15.75" hidden="1" x14ac:dyDescent="0.25">
      <c r="A466" s="39">
        <v>45791</v>
      </c>
      <c r="B466" s="35" t="s">
        <v>186</v>
      </c>
      <c r="C466" s="33"/>
      <c r="D466" s="35" t="s">
        <v>31</v>
      </c>
      <c r="E466" s="33" t="s">
        <v>407</v>
      </c>
      <c r="F466" s="33">
        <v>8</v>
      </c>
      <c r="G466" s="81" t="s">
        <v>33</v>
      </c>
      <c r="H466" s="33">
        <v>280000</v>
      </c>
      <c r="I466" s="20">
        <f t="shared" si="124"/>
        <v>2240000</v>
      </c>
      <c r="J466" s="37" t="s">
        <v>241</v>
      </c>
      <c r="K466" s="20"/>
      <c r="L466" s="9">
        <f t="shared" si="125"/>
        <v>2240000</v>
      </c>
      <c r="M466" s="9">
        <v>2240000</v>
      </c>
      <c r="N466" s="9"/>
      <c r="O466" s="9">
        <f t="shared" si="126"/>
        <v>0</v>
      </c>
      <c r="P466" s="9"/>
      <c r="Q466" s="9"/>
      <c r="R466" s="9">
        <f t="shared" si="127"/>
        <v>0</v>
      </c>
      <c r="S466" s="9"/>
      <c r="T466" s="9"/>
      <c r="U466" s="9">
        <f t="shared" si="128"/>
        <v>0</v>
      </c>
      <c r="V466" s="9"/>
      <c r="W466" s="9"/>
      <c r="X466" s="9">
        <f t="shared" si="129"/>
        <v>0</v>
      </c>
      <c r="Y466" s="9"/>
      <c r="Z466" s="9"/>
      <c r="AA466" s="10">
        <f t="shared" si="130"/>
        <v>0</v>
      </c>
      <c r="AB466" s="11">
        <v>45791</v>
      </c>
    </row>
    <row r="467" spans="1:28" ht="15.75" hidden="1" x14ac:dyDescent="0.25">
      <c r="A467" s="39">
        <v>45791</v>
      </c>
      <c r="B467" s="33" t="s">
        <v>252</v>
      </c>
      <c r="C467" s="33"/>
      <c r="D467" s="33" t="s">
        <v>31</v>
      </c>
      <c r="E467" s="33" t="s">
        <v>95</v>
      </c>
      <c r="F467" s="33">
        <v>5200</v>
      </c>
      <c r="G467" s="81" t="s">
        <v>29</v>
      </c>
      <c r="H467" s="33">
        <v>3700</v>
      </c>
      <c r="I467" s="20">
        <f t="shared" si="124"/>
        <v>19240000</v>
      </c>
      <c r="J467" s="34" t="s">
        <v>26</v>
      </c>
      <c r="K467" s="20"/>
      <c r="L467" s="9">
        <f t="shared" si="125"/>
        <v>0</v>
      </c>
      <c r="M467" s="9"/>
      <c r="N467" s="9"/>
      <c r="O467" s="9">
        <f t="shared" si="126"/>
        <v>0</v>
      </c>
      <c r="P467" s="9"/>
      <c r="Q467" s="9"/>
      <c r="R467" s="9">
        <f t="shared" si="127"/>
        <v>0</v>
      </c>
      <c r="S467" s="9"/>
      <c r="T467" s="9"/>
      <c r="U467" s="9">
        <f t="shared" si="128"/>
        <v>0</v>
      </c>
      <c r="V467" s="9"/>
      <c r="W467" s="9"/>
      <c r="X467" s="9">
        <f t="shared" si="129"/>
        <v>0</v>
      </c>
      <c r="Y467" s="9"/>
      <c r="Z467" s="9"/>
      <c r="AA467" s="10">
        <f t="shared" si="130"/>
        <v>19240000</v>
      </c>
      <c r="AB467" s="11"/>
    </row>
    <row r="468" spans="1:28" ht="15.75" hidden="1" x14ac:dyDescent="0.25">
      <c r="A468" s="39">
        <v>45791</v>
      </c>
      <c r="B468" s="33" t="s">
        <v>252</v>
      </c>
      <c r="C468" s="33"/>
      <c r="D468" s="33" t="s">
        <v>31</v>
      </c>
      <c r="E468" s="33" t="s">
        <v>205</v>
      </c>
      <c r="F468" s="33">
        <v>25</v>
      </c>
      <c r="G468" s="81" t="s">
        <v>51</v>
      </c>
      <c r="H468" s="33">
        <v>125000</v>
      </c>
      <c r="I468" s="20">
        <f t="shared" si="124"/>
        <v>3125000</v>
      </c>
      <c r="J468" s="34" t="s">
        <v>26</v>
      </c>
      <c r="K468" s="20"/>
      <c r="L468" s="9">
        <f t="shared" si="125"/>
        <v>0</v>
      </c>
      <c r="M468" s="9"/>
      <c r="N468" s="9"/>
      <c r="O468" s="9">
        <f t="shared" si="126"/>
        <v>0</v>
      </c>
      <c r="P468" s="9"/>
      <c r="Q468" s="9"/>
      <c r="R468" s="9">
        <f t="shared" si="127"/>
        <v>0</v>
      </c>
      <c r="S468" s="9"/>
      <c r="T468" s="9"/>
      <c r="U468" s="9">
        <f t="shared" si="128"/>
        <v>0</v>
      </c>
      <c r="V468" s="9"/>
      <c r="W468" s="9"/>
      <c r="X468" s="9">
        <f t="shared" si="129"/>
        <v>0</v>
      </c>
      <c r="Y468" s="9"/>
      <c r="Z468" s="9"/>
      <c r="AA468" s="10">
        <f t="shared" si="130"/>
        <v>3125000</v>
      </c>
      <c r="AB468" s="11"/>
    </row>
    <row r="469" spans="1:28" ht="15.75" hidden="1" x14ac:dyDescent="0.25">
      <c r="A469" s="39">
        <v>45791</v>
      </c>
      <c r="B469" s="33" t="s">
        <v>252</v>
      </c>
      <c r="C469" s="33"/>
      <c r="D469" s="33" t="s">
        <v>31</v>
      </c>
      <c r="E469" s="33" t="s">
        <v>135</v>
      </c>
      <c r="F469" s="33">
        <v>28.5</v>
      </c>
      <c r="G469" s="81" t="s">
        <v>51</v>
      </c>
      <c r="H469" s="33">
        <v>46000</v>
      </c>
      <c r="I469" s="20">
        <f t="shared" si="124"/>
        <v>1311000</v>
      </c>
      <c r="J469" s="34" t="s">
        <v>26</v>
      </c>
      <c r="K469" s="20"/>
      <c r="L469" s="9">
        <f t="shared" si="125"/>
        <v>0</v>
      </c>
      <c r="M469" s="9"/>
      <c r="N469" s="9"/>
      <c r="O469" s="9">
        <f t="shared" si="126"/>
        <v>0</v>
      </c>
      <c r="P469" s="9"/>
      <c r="Q469" s="9"/>
      <c r="R469" s="9">
        <f t="shared" si="127"/>
        <v>0</v>
      </c>
      <c r="S469" s="9"/>
      <c r="T469" s="9"/>
      <c r="U469" s="9">
        <f t="shared" si="128"/>
        <v>0</v>
      </c>
      <c r="V469" s="9"/>
      <c r="W469" s="9"/>
      <c r="X469" s="9">
        <f t="shared" si="129"/>
        <v>0</v>
      </c>
      <c r="Y469" s="9"/>
      <c r="Z469" s="9"/>
      <c r="AA469" s="10">
        <f t="shared" si="130"/>
        <v>1311000</v>
      </c>
      <c r="AB469" s="11"/>
    </row>
    <row r="470" spans="1:28" ht="15.75" hidden="1" x14ac:dyDescent="0.25">
      <c r="A470" s="39">
        <v>45791</v>
      </c>
      <c r="B470" s="33" t="s">
        <v>863</v>
      </c>
      <c r="C470" s="33"/>
      <c r="D470" s="33" t="s">
        <v>31</v>
      </c>
      <c r="E470" s="33" t="s">
        <v>45</v>
      </c>
      <c r="F470" s="33">
        <v>25</v>
      </c>
      <c r="G470" s="81" t="s">
        <v>51</v>
      </c>
      <c r="H470" s="33">
        <v>180000</v>
      </c>
      <c r="I470" s="20">
        <f t="shared" si="124"/>
        <v>4500000</v>
      </c>
      <c r="J470" s="37" t="s">
        <v>241</v>
      </c>
      <c r="K470" s="20"/>
      <c r="L470" s="9">
        <f t="shared" si="125"/>
        <v>4500000</v>
      </c>
      <c r="M470" s="9">
        <v>600000</v>
      </c>
      <c r="N470" s="9">
        <v>3900000</v>
      </c>
      <c r="O470" s="9">
        <f t="shared" si="126"/>
        <v>0</v>
      </c>
      <c r="P470" s="9"/>
      <c r="Q470" s="9"/>
      <c r="R470" s="9">
        <f t="shared" si="127"/>
        <v>0</v>
      </c>
      <c r="S470" s="9"/>
      <c r="T470" s="9"/>
      <c r="U470" s="9">
        <f t="shared" si="128"/>
        <v>0</v>
      </c>
      <c r="V470" s="9"/>
      <c r="W470" s="9"/>
      <c r="X470" s="9">
        <f t="shared" si="129"/>
        <v>0</v>
      </c>
      <c r="Y470" s="9"/>
      <c r="Z470" s="9"/>
      <c r="AA470" s="10">
        <f t="shared" si="130"/>
        <v>0</v>
      </c>
      <c r="AB470" s="11">
        <v>45791</v>
      </c>
    </row>
    <row r="471" spans="1:28" ht="15.75" hidden="1" x14ac:dyDescent="0.25">
      <c r="A471" s="39">
        <v>45791</v>
      </c>
      <c r="B471" s="33" t="s">
        <v>525</v>
      </c>
      <c r="C471" s="33"/>
      <c r="D471" s="33" t="s">
        <v>223</v>
      </c>
      <c r="E471" s="33" t="s">
        <v>156</v>
      </c>
      <c r="F471" s="33">
        <v>1</v>
      </c>
      <c r="G471" s="81" t="s">
        <v>23</v>
      </c>
      <c r="H471" s="33">
        <v>400000</v>
      </c>
      <c r="I471" s="20">
        <f t="shared" si="124"/>
        <v>400000</v>
      </c>
      <c r="J471" s="37" t="s">
        <v>241</v>
      </c>
      <c r="K471" s="20"/>
      <c r="L471" s="9">
        <f t="shared" si="125"/>
        <v>0</v>
      </c>
      <c r="M471" s="9"/>
      <c r="N471" s="9"/>
      <c r="O471" s="9">
        <f t="shared" si="126"/>
        <v>0</v>
      </c>
      <c r="P471" s="9"/>
      <c r="Q471" s="9"/>
      <c r="R471" s="9">
        <f t="shared" si="127"/>
        <v>0</v>
      </c>
      <c r="S471" s="9"/>
      <c r="T471" s="9"/>
      <c r="U471" s="9">
        <f t="shared" si="128"/>
        <v>400000</v>
      </c>
      <c r="V471" s="9">
        <v>400000</v>
      </c>
      <c r="W471" s="9"/>
      <c r="X471" s="9">
        <f t="shared" si="129"/>
        <v>0</v>
      </c>
      <c r="Y471" s="9"/>
      <c r="Z471" s="9"/>
      <c r="AA471" s="10">
        <f t="shared" si="130"/>
        <v>0</v>
      </c>
      <c r="AB471" s="11">
        <v>45791</v>
      </c>
    </row>
    <row r="472" spans="1:28" ht="15.75" hidden="1" x14ac:dyDescent="0.25">
      <c r="A472" s="39">
        <v>45791</v>
      </c>
      <c r="B472" s="33" t="s">
        <v>331</v>
      </c>
      <c r="C472" s="33"/>
      <c r="D472" s="33" t="s">
        <v>223</v>
      </c>
      <c r="E472" s="33" t="s">
        <v>362</v>
      </c>
      <c r="F472" s="33">
        <v>14.9</v>
      </c>
      <c r="G472" s="81" t="s">
        <v>51</v>
      </c>
      <c r="H472" s="33">
        <v>46000</v>
      </c>
      <c r="I472" s="20">
        <f t="shared" si="124"/>
        <v>685400</v>
      </c>
      <c r="J472" s="37" t="s">
        <v>241</v>
      </c>
      <c r="K472" s="20"/>
      <c r="L472" s="9">
        <f t="shared" si="125"/>
        <v>0</v>
      </c>
      <c r="M472" s="9"/>
      <c r="N472" s="9"/>
      <c r="O472" s="9">
        <f t="shared" si="126"/>
        <v>0</v>
      </c>
      <c r="P472" s="9"/>
      <c r="Q472" s="9"/>
      <c r="R472" s="9">
        <f t="shared" si="127"/>
        <v>0</v>
      </c>
      <c r="S472" s="9"/>
      <c r="T472" s="9"/>
      <c r="U472" s="9">
        <f t="shared" si="128"/>
        <v>685400</v>
      </c>
      <c r="V472" s="9">
        <v>685400</v>
      </c>
      <c r="W472" s="9"/>
      <c r="X472" s="9">
        <f t="shared" si="129"/>
        <v>0</v>
      </c>
      <c r="Y472" s="9"/>
      <c r="Z472" s="9"/>
      <c r="AA472" s="10">
        <f t="shared" si="130"/>
        <v>0</v>
      </c>
      <c r="AB472" s="11">
        <v>45791</v>
      </c>
    </row>
    <row r="473" spans="1:28" ht="15.75" hidden="1" x14ac:dyDescent="0.25">
      <c r="A473" s="39">
        <v>45791</v>
      </c>
      <c r="B473" s="33" t="s">
        <v>231</v>
      </c>
      <c r="C473" s="33"/>
      <c r="D473" s="33"/>
      <c r="E473" s="33" t="s">
        <v>423</v>
      </c>
      <c r="F473" s="33">
        <v>67.099999999999994</v>
      </c>
      <c r="G473" s="81" t="s">
        <v>51</v>
      </c>
      <c r="H473" s="33"/>
      <c r="I473" s="20">
        <f t="shared" si="124"/>
        <v>0</v>
      </c>
      <c r="J473" s="34" t="s">
        <v>26</v>
      </c>
      <c r="K473" s="20"/>
      <c r="L473" s="9">
        <f t="shared" si="125"/>
        <v>0</v>
      </c>
      <c r="M473" s="9"/>
      <c r="N473" s="9"/>
      <c r="O473" s="9">
        <f t="shared" si="126"/>
        <v>0</v>
      </c>
      <c r="P473" s="9"/>
      <c r="Q473" s="9"/>
      <c r="R473" s="9">
        <f t="shared" si="127"/>
        <v>0</v>
      </c>
      <c r="S473" s="9"/>
      <c r="T473" s="9"/>
      <c r="U473" s="9">
        <f t="shared" si="128"/>
        <v>0</v>
      </c>
      <c r="V473" s="9"/>
      <c r="W473" s="9"/>
      <c r="X473" s="9">
        <f t="shared" si="129"/>
        <v>0</v>
      </c>
      <c r="Y473" s="9"/>
      <c r="Z473" s="9"/>
      <c r="AA473" s="10">
        <f t="shared" si="130"/>
        <v>0</v>
      </c>
      <c r="AB473" s="11"/>
    </row>
    <row r="474" spans="1:28" ht="15.75" hidden="1" x14ac:dyDescent="0.25">
      <c r="A474" s="39">
        <v>45791</v>
      </c>
      <c r="B474" s="33" t="s">
        <v>231</v>
      </c>
      <c r="C474" s="33"/>
      <c r="D474" s="33"/>
      <c r="E474" s="33" t="s">
        <v>98</v>
      </c>
      <c r="F474" s="33">
        <v>46</v>
      </c>
      <c r="G474" s="81" t="s">
        <v>51</v>
      </c>
      <c r="H474" s="33"/>
      <c r="I474" s="20">
        <f t="shared" si="124"/>
        <v>0</v>
      </c>
      <c r="J474" s="34" t="s">
        <v>26</v>
      </c>
      <c r="K474" s="20"/>
      <c r="L474" s="9">
        <f t="shared" si="125"/>
        <v>0</v>
      </c>
      <c r="M474" s="9"/>
      <c r="N474" s="9"/>
      <c r="O474" s="9">
        <f t="shared" si="126"/>
        <v>0</v>
      </c>
      <c r="P474" s="9"/>
      <c r="Q474" s="9"/>
      <c r="R474" s="9">
        <f t="shared" si="127"/>
        <v>0</v>
      </c>
      <c r="S474" s="9"/>
      <c r="T474" s="9"/>
      <c r="U474" s="9">
        <f t="shared" si="128"/>
        <v>0</v>
      </c>
      <c r="V474" s="9"/>
      <c r="W474" s="9"/>
      <c r="X474" s="9">
        <f t="shared" si="129"/>
        <v>0</v>
      </c>
      <c r="Y474" s="9"/>
      <c r="Z474" s="9"/>
      <c r="AA474" s="10">
        <f t="shared" si="130"/>
        <v>0</v>
      </c>
      <c r="AB474" s="11"/>
    </row>
    <row r="475" spans="1:28" ht="15.75" hidden="1" x14ac:dyDescent="0.25">
      <c r="A475" s="39">
        <v>45791</v>
      </c>
      <c r="B475" s="33" t="s">
        <v>415</v>
      </c>
      <c r="C475" s="33"/>
      <c r="D475" s="33" t="s">
        <v>31</v>
      </c>
      <c r="E475" s="33" t="s">
        <v>73</v>
      </c>
      <c r="F475" s="33">
        <v>10</v>
      </c>
      <c r="G475" s="81" t="s">
        <v>74</v>
      </c>
      <c r="H475" s="33">
        <v>50000</v>
      </c>
      <c r="I475" s="20">
        <f t="shared" si="124"/>
        <v>500000</v>
      </c>
      <c r="J475" s="37" t="s">
        <v>240</v>
      </c>
      <c r="K475" s="20"/>
      <c r="L475" s="9">
        <f t="shared" si="125"/>
        <v>0</v>
      </c>
      <c r="M475" s="9"/>
      <c r="N475" s="9"/>
      <c r="O475" s="9">
        <f t="shared" si="126"/>
        <v>500000</v>
      </c>
      <c r="P475" s="9">
        <v>500000</v>
      </c>
      <c r="Q475" s="9"/>
      <c r="R475" s="9">
        <f t="shared" si="127"/>
        <v>0</v>
      </c>
      <c r="S475" s="9"/>
      <c r="T475" s="9"/>
      <c r="U475" s="9">
        <f t="shared" si="128"/>
        <v>0</v>
      </c>
      <c r="V475" s="9"/>
      <c r="W475" s="9"/>
      <c r="X475" s="9">
        <f t="shared" si="129"/>
        <v>0</v>
      </c>
      <c r="Y475" s="9"/>
      <c r="Z475" s="9"/>
      <c r="AA475" s="10">
        <f t="shared" si="130"/>
        <v>0</v>
      </c>
      <c r="AB475" s="11">
        <v>45791</v>
      </c>
    </row>
    <row r="476" spans="1:28" ht="15.75" hidden="1" x14ac:dyDescent="0.25">
      <c r="A476" s="39">
        <v>45791</v>
      </c>
      <c r="B476" s="33" t="s">
        <v>415</v>
      </c>
      <c r="C476" s="33"/>
      <c r="D476" s="33" t="s">
        <v>31</v>
      </c>
      <c r="E476" s="33" t="s">
        <v>102</v>
      </c>
      <c r="F476" s="33">
        <v>12</v>
      </c>
      <c r="G476" s="81" t="s">
        <v>74</v>
      </c>
      <c r="H476" s="33">
        <v>65000</v>
      </c>
      <c r="I476" s="20">
        <f t="shared" si="124"/>
        <v>780000</v>
      </c>
      <c r="J476" s="37" t="s">
        <v>240</v>
      </c>
      <c r="K476" s="20"/>
      <c r="L476" s="9">
        <f t="shared" si="125"/>
        <v>0</v>
      </c>
      <c r="M476" s="9"/>
      <c r="N476" s="9"/>
      <c r="O476" s="9">
        <f t="shared" si="126"/>
        <v>780000</v>
      </c>
      <c r="P476" s="9">
        <v>780000</v>
      </c>
      <c r="Q476" s="9"/>
      <c r="R476" s="9">
        <f t="shared" si="127"/>
        <v>0</v>
      </c>
      <c r="S476" s="9"/>
      <c r="T476" s="9"/>
      <c r="U476" s="9">
        <f t="shared" si="128"/>
        <v>0</v>
      </c>
      <c r="V476" s="9"/>
      <c r="W476" s="9"/>
      <c r="X476" s="9">
        <f t="shared" si="129"/>
        <v>0</v>
      </c>
      <c r="Y476" s="9"/>
      <c r="Z476" s="9"/>
      <c r="AA476" s="10">
        <f t="shared" si="130"/>
        <v>0</v>
      </c>
      <c r="AB476" s="11">
        <v>45791</v>
      </c>
    </row>
    <row r="477" spans="1:28" ht="15.75" hidden="1" x14ac:dyDescent="0.25">
      <c r="A477" s="39">
        <v>45791</v>
      </c>
      <c r="B477" s="33" t="s">
        <v>925</v>
      </c>
      <c r="C477" s="33"/>
      <c r="D477" s="33" t="s">
        <v>31</v>
      </c>
      <c r="E477" s="33" t="s">
        <v>362</v>
      </c>
      <c r="F477" s="33">
        <v>14.7</v>
      </c>
      <c r="G477" s="33" t="s">
        <v>51</v>
      </c>
      <c r="H477" s="33">
        <v>45000</v>
      </c>
      <c r="I477" s="20">
        <f t="shared" si="124"/>
        <v>661500</v>
      </c>
      <c r="J477" s="37" t="s">
        <v>241</v>
      </c>
      <c r="K477" s="20"/>
      <c r="L477" s="9">
        <f t="shared" si="125"/>
        <v>0</v>
      </c>
      <c r="M477" s="9"/>
      <c r="N477" s="9"/>
      <c r="O477" s="9">
        <f t="shared" si="126"/>
        <v>0</v>
      </c>
      <c r="P477" s="9"/>
      <c r="Q477" s="9"/>
      <c r="R477" s="9">
        <f t="shared" si="127"/>
        <v>0</v>
      </c>
      <c r="S477" s="9"/>
      <c r="T477" s="9"/>
      <c r="U477" s="9">
        <f t="shared" si="128"/>
        <v>661500</v>
      </c>
      <c r="V477" s="9">
        <v>661500</v>
      </c>
      <c r="W477" s="9"/>
      <c r="X477" s="9">
        <f t="shared" si="129"/>
        <v>0</v>
      </c>
      <c r="Y477" s="9"/>
      <c r="Z477" s="9"/>
      <c r="AA477" s="10">
        <f t="shared" si="130"/>
        <v>0</v>
      </c>
      <c r="AB477" s="11">
        <v>45768</v>
      </c>
    </row>
    <row r="478" spans="1:28" ht="15.75" hidden="1" x14ac:dyDescent="0.25">
      <c r="A478" s="39">
        <v>45791</v>
      </c>
      <c r="B478" s="33" t="s">
        <v>72</v>
      </c>
      <c r="C478" s="33"/>
      <c r="D478" s="33" t="s">
        <v>31</v>
      </c>
      <c r="E478" s="33" t="s">
        <v>86</v>
      </c>
      <c r="F478" s="33">
        <v>500</v>
      </c>
      <c r="G478" s="33" t="s">
        <v>51</v>
      </c>
      <c r="H478" s="33">
        <v>91000</v>
      </c>
      <c r="I478" s="20">
        <f t="shared" si="124"/>
        <v>45500000</v>
      </c>
      <c r="J478" s="37" t="s">
        <v>240</v>
      </c>
      <c r="K478" s="20"/>
      <c r="L478" s="9">
        <f t="shared" si="125"/>
        <v>0</v>
      </c>
      <c r="M478" s="9"/>
      <c r="N478" s="9"/>
      <c r="O478" s="9">
        <f t="shared" si="126"/>
        <v>45500000</v>
      </c>
      <c r="P478" s="9">
        <v>45500000</v>
      </c>
      <c r="Q478" s="9"/>
      <c r="R478" s="9">
        <f t="shared" si="127"/>
        <v>0</v>
      </c>
      <c r="S478" s="9"/>
      <c r="T478" s="9"/>
      <c r="U478" s="9">
        <f t="shared" si="128"/>
        <v>0</v>
      </c>
      <c r="V478" s="9"/>
      <c r="W478" s="9"/>
      <c r="X478" s="9">
        <f t="shared" si="129"/>
        <v>0</v>
      </c>
      <c r="Y478" s="9"/>
      <c r="Z478" s="9"/>
      <c r="AA478" s="10">
        <f t="shared" si="130"/>
        <v>0</v>
      </c>
      <c r="AB478" s="11">
        <v>45720</v>
      </c>
    </row>
    <row r="479" spans="1:28" ht="15.75" hidden="1" x14ac:dyDescent="0.25">
      <c r="A479" s="39">
        <v>45791</v>
      </c>
      <c r="B479" s="33" t="s">
        <v>72</v>
      </c>
      <c r="C479" s="33"/>
      <c r="D479" s="33" t="s">
        <v>31</v>
      </c>
      <c r="E479" s="33" t="s">
        <v>73</v>
      </c>
      <c r="F479" s="33">
        <v>20</v>
      </c>
      <c r="G479" s="33" t="s">
        <v>74</v>
      </c>
      <c r="H479" s="33">
        <v>45000</v>
      </c>
      <c r="I479" s="20">
        <f t="shared" si="124"/>
        <v>900000</v>
      </c>
      <c r="J479" s="37" t="s">
        <v>241</v>
      </c>
      <c r="K479" s="20"/>
      <c r="L479" s="9">
        <f t="shared" si="125"/>
        <v>0</v>
      </c>
      <c r="M479" s="9"/>
      <c r="N479" s="9"/>
      <c r="O479" s="9">
        <f t="shared" si="126"/>
        <v>0</v>
      </c>
      <c r="P479" s="9"/>
      <c r="Q479" s="9"/>
      <c r="R479" s="9">
        <f t="shared" si="127"/>
        <v>0</v>
      </c>
      <c r="S479" s="9"/>
      <c r="T479" s="9"/>
      <c r="U479" s="9">
        <f t="shared" si="128"/>
        <v>900000</v>
      </c>
      <c r="V479" s="9">
        <v>900000</v>
      </c>
      <c r="W479" s="9"/>
      <c r="X479" s="9">
        <f t="shared" si="129"/>
        <v>0</v>
      </c>
      <c r="Y479" s="9"/>
      <c r="Z479" s="9"/>
      <c r="AA479" s="10">
        <f t="shared" si="130"/>
        <v>0</v>
      </c>
      <c r="AB479" s="11">
        <v>45791</v>
      </c>
    </row>
    <row r="480" spans="1:28" ht="15.75" hidden="1" x14ac:dyDescent="0.25">
      <c r="A480" s="39">
        <v>45791</v>
      </c>
      <c r="B480" s="33" t="s">
        <v>663</v>
      </c>
      <c r="C480" s="33"/>
      <c r="D480" s="33" t="s">
        <v>41</v>
      </c>
      <c r="E480" s="33" t="s">
        <v>86</v>
      </c>
      <c r="F480" s="33">
        <v>50</v>
      </c>
      <c r="G480" s="33" t="s">
        <v>51</v>
      </c>
      <c r="H480" s="33">
        <v>95400</v>
      </c>
      <c r="I480" s="20">
        <f t="shared" si="124"/>
        <v>4770000</v>
      </c>
      <c r="J480" s="41" t="s">
        <v>240</v>
      </c>
      <c r="K480" s="20"/>
      <c r="L480" s="9">
        <f t="shared" si="125"/>
        <v>0</v>
      </c>
      <c r="M480" s="9"/>
      <c r="N480" s="9"/>
      <c r="O480" s="9">
        <f t="shared" si="126"/>
        <v>4770000</v>
      </c>
      <c r="P480" s="9">
        <v>4770000</v>
      </c>
      <c r="Q480" s="9"/>
      <c r="R480" s="9">
        <f t="shared" si="127"/>
        <v>0</v>
      </c>
      <c r="S480" s="9"/>
      <c r="T480" s="9"/>
      <c r="U480" s="9">
        <f t="shared" si="128"/>
        <v>0</v>
      </c>
      <c r="V480" s="9"/>
      <c r="W480" s="9"/>
      <c r="X480" s="9">
        <f t="shared" si="129"/>
        <v>0</v>
      </c>
      <c r="Y480" s="9"/>
      <c r="Z480" s="9"/>
      <c r="AA480" s="10">
        <f t="shared" si="130"/>
        <v>0</v>
      </c>
      <c r="AB480" s="11">
        <v>45785</v>
      </c>
    </row>
    <row r="481" spans="1:28" ht="15.75" hidden="1" x14ac:dyDescent="0.25">
      <c r="A481" s="39">
        <v>45791</v>
      </c>
      <c r="B481" s="33" t="s">
        <v>30</v>
      </c>
      <c r="C481" s="33"/>
      <c r="D481" s="33" t="s">
        <v>31</v>
      </c>
      <c r="E481" s="33" t="s">
        <v>64</v>
      </c>
      <c r="F481" s="33">
        <v>14</v>
      </c>
      <c r="G481" s="33" t="s">
        <v>33</v>
      </c>
      <c r="H481" s="33">
        <v>145000</v>
      </c>
      <c r="I481" s="20">
        <f t="shared" si="124"/>
        <v>2030000</v>
      </c>
      <c r="J481" s="37" t="s">
        <v>241</v>
      </c>
      <c r="K481" s="20"/>
      <c r="L481" s="9">
        <f t="shared" si="125"/>
        <v>2030000</v>
      </c>
      <c r="M481" s="9">
        <v>1490000</v>
      </c>
      <c r="N481" s="9">
        <v>540000</v>
      </c>
      <c r="O481" s="9">
        <f t="shared" si="126"/>
        <v>0</v>
      </c>
      <c r="P481" s="9"/>
      <c r="Q481" s="9"/>
      <c r="R481" s="9">
        <f t="shared" si="127"/>
        <v>0</v>
      </c>
      <c r="S481" s="9"/>
      <c r="T481" s="9"/>
      <c r="U481" s="9">
        <f t="shared" si="128"/>
        <v>0</v>
      </c>
      <c r="V481" s="9"/>
      <c r="W481" s="9"/>
      <c r="X481" s="9">
        <f t="shared" si="129"/>
        <v>0</v>
      </c>
      <c r="Y481" s="9"/>
      <c r="Z481" s="9"/>
      <c r="AA481" s="10">
        <f t="shared" si="130"/>
        <v>0</v>
      </c>
      <c r="AB481" s="11">
        <v>45791</v>
      </c>
    </row>
    <row r="482" spans="1:28" ht="15.75" hidden="1" x14ac:dyDescent="0.25">
      <c r="A482" s="39">
        <v>45791</v>
      </c>
      <c r="B482" s="33" t="s">
        <v>30</v>
      </c>
      <c r="C482" s="33"/>
      <c r="D482" s="33" t="s">
        <v>31</v>
      </c>
      <c r="E482" s="33" t="s">
        <v>32</v>
      </c>
      <c r="F482" s="33">
        <v>14</v>
      </c>
      <c r="G482" s="33" t="s">
        <v>33</v>
      </c>
      <c r="H482" s="33">
        <v>145000</v>
      </c>
      <c r="I482" s="20">
        <f t="shared" si="124"/>
        <v>2030000</v>
      </c>
      <c r="J482" s="37" t="s">
        <v>241</v>
      </c>
      <c r="K482" s="20"/>
      <c r="L482" s="9">
        <f t="shared" si="125"/>
        <v>2030000</v>
      </c>
      <c r="M482" s="9"/>
      <c r="N482" s="9">
        <v>2030000</v>
      </c>
      <c r="O482" s="9">
        <f t="shared" si="126"/>
        <v>0</v>
      </c>
      <c r="P482" s="9"/>
      <c r="Q482" s="9"/>
      <c r="R482" s="9">
        <f t="shared" si="127"/>
        <v>0</v>
      </c>
      <c r="S482" s="9"/>
      <c r="T482" s="9"/>
      <c r="U482" s="9">
        <f t="shared" si="128"/>
        <v>0</v>
      </c>
      <c r="V482" s="9"/>
      <c r="W482" s="9"/>
      <c r="X482" s="9">
        <f t="shared" si="129"/>
        <v>0</v>
      </c>
      <c r="Y482" s="9"/>
      <c r="Z482" s="9"/>
      <c r="AA482" s="10">
        <f t="shared" si="130"/>
        <v>0</v>
      </c>
      <c r="AB482" s="11">
        <v>45791</v>
      </c>
    </row>
    <row r="483" spans="1:28" ht="15.75" hidden="1" x14ac:dyDescent="0.25">
      <c r="A483" s="39">
        <v>45791</v>
      </c>
      <c r="B483" s="33" t="s">
        <v>161</v>
      </c>
      <c r="C483" s="33"/>
      <c r="D483" s="33" t="s">
        <v>31</v>
      </c>
      <c r="E483" s="33" t="s">
        <v>91</v>
      </c>
      <c r="F483" s="33">
        <v>1200</v>
      </c>
      <c r="G483" s="33" t="s">
        <v>29</v>
      </c>
      <c r="H483" s="33">
        <v>3700</v>
      </c>
      <c r="I483" s="20">
        <f t="shared" si="124"/>
        <v>4440000</v>
      </c>
      <c r="J483" s="37" t="s">
        <v>241</v>
      </c>
      <c r="K483" s="20"/>
      <c r="L483" s="9">
        <f t="shared" si="125"/>
        <v>4440000</v>
      </c>
      <c r="M483" s="9">
        <v>4440000</v>
      </c>
      <c r="N483" s="9"/>
      <c r="O483" s="9">
        <f t="shared" si="126"/>
        <v>0</v>
      </c>
      <c r="P483" s="9"/>
      <c r="Q483" s="9"/>
      <c r="R483" s="9">
        <f t="shared" si="127"/>
        <v>0</v>
      </c>
      <c r="S483" s="9"/>
      <c r="T483" s="9"/>
      <c r="U483" s="9">
        <f t="shared" si="128"/>
        <v>0</v>
      </c>
      <c r="V483" s="9"/>
      <c r="W483" s="9"/>
      <c r="X483" s="9">
        <f t="shared" si="129"/>
        <v>0</v>
      </c>
      <c r="Y483" s="9"/>
      <c r="Z483" s="9"/>
      <c r="AA483" s="10">
        <f t="shared" si="130"/>
        <v>0</v>
      </c>
      <c r="AB483" s="11">
        <v>45793</v>
      </c>
    </row>
    <row r="484" spans="1:28" ht="15.75" hidden="1" x14ac:dyDescent="0.25">
      <c r="A484" s="32">
        <v>45791</v>
      </c>
      <c r="B484" s="33" t="s">
        <v>955</v>
      </c>
      <c r="C484" s="33"/>
      <c r="D484" s="33" t="s">
        <v>31</v>
      </c>
      <c r="E484" s="33" t="s">
        <v>228</v>
      </c>
      <c r="F484" s="33">
        <v>2</v>
      </c>
      <c r="G484" s="33" t="s">
        <v>138</v>
      </c>
      <c r="H484" s="33">
        <v>1200000</v>
      </c>
      <c r="I484" s="20">
        <f t="shared" si="124"/>
        <v>2400000</v>
      </c>
      <c r="J484" s="37" t="s">
        <v>240</v>
      </c>
      <c r="K484" s="20"/>
      <c r="L484" s="9">
        <f t="shared" si="125"/>
        <v>0</v>
      </c>
      <c r="M484" s="9"/>
      <c r="N484" s="9"/>
      <c r="O484" s="9">
        <f t="shared" si="126"/>
        <v>2400000</v>
      </c>
      <c r="P484" s="9">
        <v>2400000</v>
      </c>
      <c r="Q484" s="9"/>
      <c r="R484" s="9">
        <f t="shared" si="127"/>
        <v>0</v>
      </c>
      <c r="S484" s="9"/>
      <c r="T484" s="9"/>
      <c r="U484" s="9">
        <f t="shared" si="128"/>
        <v>0</v>
      </c>
      <c r="V484" s="9"/>
      <c r="W484" s="9"/>
      <c r="X484" s="9">
        <f t="shared" si="129"/>
        <v>0</v>
      </c>
      <c r="Y484" s="9"/>
      <c r="Z484" s="9"/>
      <c r="AA484" s="10">
        <f t="shared" si="130"/>
        <v>0</v>
      </c>
      <c r="AB484" s="11">
        <v>45783</v>
      </c>
    </row>
    <row r="485" spans="1:28" ht="15.75" hidden="1" x14ac:dyDescent="0.25">
      <c r="A485" s="39">
        <v>45791</v>
      </c>
      <c r="B485" s="33" t="s">
        <v>231</v>
      </c>
      <c r="C485" s="33"/>
      <c r="D485" s="33"/>
      <c r="E485" s="33" t="s">
        <v>423</v>
      </c>
      <c r="F485" s="33">
        <v>33.299999999999997</v>
      </c>
      <c r="G485" s="33" t="s">
        <v>51</v>
      </c>
      <c r="H485" s="33"/>
      <c r="I485" s="20">
        <f t="shared" si="124"/>
        <v>0</v>
      </c>
      <c r="J485" s="34" t="s">
        <v>26</v>
      </c>
      <c r="K485" s="20"/>
      <c r="L485" s="9">
        <f t="shared" si="125"/>
        <v>0</v>
      </c>
      <c r="M485" s="9"/>
      <c r="N485" s="9"/>
      <c r="O485" s="9">
        <f t="shared" si="126"/>
        <v>0</v>
      </c>
      <c r="P485" s="9"/>
      <c r="Q485" s="9"/>
      <c r="R485" s="9">
        <f t="shared" si="127"/>
        <v>0</v>
      </c>
      <c r="S485" s="9"/>
      <c r="T485" s="9"/>
      <c r="U485" s="9">
        <f t="shared" si="128"/>
        <v>0</v>
      </c>
      <c r="V485" s="9"/>
      <c r="W485" s="9"/>
      <c r="X485" s="9">
        <f t="shared" si="129"/>
        <v>0</v>
      </c>
      <c r="Y485" s="9"/>
      <c r="Z485" s="9"/>
      <c r="AA485" s="10">
        <f t="shared" si="130"/>
        <v>0</v>
      </c>
      <c r="AB485" s="11"/>
    </row>
    <row r="486" spans="1:28" ht="15.75" hidden="1" x14ac:dyDescent="0.25">
      <c r="A486" s="39">
        <v>45791</v>
      </c>
      <c r="B486" s="33" t="s">
        <v>231</v>
      </c>
      <c r="C486" s="33"/>
      <c r="D486" s="33"/>
      <c r="E486" s="33" t="s">
        <v>482</v>
      </c>
      <c r="F486" s="33">
        <v>32</v>
      </c>
      <c r="G486" s="33" t="s">
        <v>51</v>
      </c>
      <c r="H486" s="33"/>
      <c r="I486" s="20">
        <f t="shared" si="124"/>
        <v>0</v>
      </c>
      <c r="J486" s="34" t="s">
        <v>26</v>
      </c>
      <c r="K486" s="20"/>
      <c r="L486" s="9">
        <f t="shared" si="125"/>
        <v>0</v>
      </c>
      <c r="M486" s="9"/>
      <c r="N486" s="9"/>
      <c r="O486" s="9">
        <f t="shared" si="126"/>
        <v>0</v>
      </c>
      <c r="P486" s="9"/>
      <c r="Q486" s="9"/>
      <c r="R486" s="9">
        <f t="shared" si="127"/>
        <v>0</v>
      </c>
      <c r="S486" s="9"/>
      <c r="T486" s="9"/>
      <c r="U486" s="9">
        <f t="shared" si="128"/>
        <v>0</v>
      </c>
      <c r="V486" s="9"/>
      <c r="W486" s="9"/>
      <c r="X486" s="9">
        <f t="shared" si="129"/>
        <v>0</v>
      </c>
      <c r="Y486" s="9"/>
      <c r="Z486" s="9"/>
      <c r="AA486" s="10">
        <f t="shared" si="130"/>
        <v>0</v>
      </c>
      <c r="AB486" s="11"/>
    </row>
    <row r="487" spans="1:28" ht="15.75" hidden="1" x14ac:dyDescent="0.25">
      <c r="A487" s="39">
        <v>45791</v>
      </c>
      <c r="B487" s="33" t="s">
        <v>231</v>
      </c>
      <c r="C487" s="33"/>
      <c r="D487" s="33"/>
      <c r="E487" s="33" t="s">
        <v>136</v>
      </c>
      <c r="F487" s="33">
        <v>23.7</v>
      </c>
      <c r="G487" s="33" t="s">
        <v>51</v>
      </c>
      <c r="H487" s="33"/>
      <c r="I487" s="20">
        <f t="shared" si="124"/>
        <v>0</v>
      </c>
      <c r="J487" s="34" t="s">
        <v>26</v>
      </c>
      <c r="K487" s="20"/>
      <c r="L487" s="9">
        <f t="shared" si="125"/>
        <v>0</v>
      </c>
      <c r="M487" s="9"/>
      <c r="N487" s="9"/>
      <c r="O487" s="9">
        <f t="shared" si="126"/>
        <v>0</v>
      </c>
      <c r="P487" s="9"/>
      <c r="Q487" s="9"/>
      <c r="R487" s="9">
        <f t="shared" si="127"/>
        <v>0</v>
      </c>
      <c r="S487" s="9"/>
      <c r="T487" s="9"/>
      <c r="U487" s="9">
        <f t="shared" si="128"/>
        <v>0</v>
      </c>
      <c r="V487" s="9"/>
      <c r="W487" s="9"/>
      <c r="X487" s="9">
        <f t="shared" si="129"/>
        <v>0</v>
      </c>
      <c r="Y487" s="9"/>
      <c r="Z487" s="9"/>
      <c r="AA487" s="10">
        <f t="shared" si="130"/>
        <v>0</v>
      </c>
      <c r="AB487" s="11"/>
    </row>
    <row r="488" spans="1:28" ht="15.75" hidden="1" x14ac:dyDescent="0.25">
      <c r="A488" s="32">
        <v>45791</v>
      </c>
      <c r="B488" s="33" t="s">
        <v>313</v>
      </c>
      <c r="C488" s="33"/>
      <c r="D488" s="33" t="s">
        <v>31</v>
      </c>
      <c r="E488" s="33" t="s">
        <v>80</v>
      </c>
      <c r="F488" s="33">
        <v>1</v>
      </c>
      <c r="G488" s="33" t="s">
        <v>23</v>
      </c>
      <c r="H488" s="33">
        <v>1200000</v>
      </c>
      <c r="I488" s="20">
        <f t="shared" si="124"/>
        <v>1200000</v>
      </c>
      <c r="J488" s="37" t="s">
        <v>241</v>
      </c>
      <c r="K488" s="20"/>
      <c r="L488" s="9">
        <f t="shared" si="125"/>
        <v>0</v>
      </c>
      <c r="M488" s="9"/>
      <c r="N488" s="9"/>
      <c r="O488" s="9">
        <f t="shared" si="126"/>
        <v>0</v>
      </c>
      <c r="P488" s="9"/>
      <c r="Q488" s="9"/>
      <c r="R488" s="9">
        <f t="shared" si="127"/>
        <v>0</v>
      </c>
      <c r="S488" s="9"/>
      <c r="T488" s="9"/>
      <c r="U488" s="9">
        <f t="shared" si="128"/>
        <v>1200000</v>
      </c>
      <c r="V488" s="9">
        <v>1200000</v>
      </c>
      <c r="W488" s="9"/>
      <c r="X488" s="9">
        <f t="shared" si="129"/>
        <v>0</v>
      </c>
      <c r="Y488" s="9"/>
      <c r="Z488" s="9"/>
      <c r="AA488" s="10">
        <f t="shared" si="130"/>
        <v>0</v>
      </c>
      <c r="AB488" s="11">
        <v>45791</v>
      </c>
    </row>
    <row r="489" spans="1:28" ht="15.75" hidden="1" x14ac:dyDescent="0.25">
      <c r="A489" s="39">
        <v>45792</v>
      </c>
      <c r="B489" s="35" t="s">
        <v>526</v>
      </c>
      <c r="C489" s="35"/>
      <c r="D489" s="35" t="s">
        <v>31</v>
      </c>
      <c r="E489" s="35" t="s">
        <v>32</v>
      </c>
      <c r="F489" s="35">
        <v>4</v>
      </c>
      <c r="G489" s="35" t="s">
        <v>33</v>
      </c>
      <c r="H489" s="35">
        <v>150000</v>
      </c>
      <c r="I489" s="20">
        <f>F489*H489</f>
        <v>600000</v>
      </c>
      <c r="J489" s="37" t="s">
        <v>241</v>
      </c>
      <c r="K489" s="20"/>
      <c r="L489" s="9">
        <f>M489+N489</f>
        <v>0</v>
      </c>
      <c r="M489" s="9"/>
      <c r="N489" s="9"/>
      <c r="O489" s="9">
        <f>P489+Q489</f>
        <v>0</v>
      </c>
      <c r="P489" s="9"/>
      <c r="Q489" s="9"/>
      <c r="R489" s="9">
        <f>S489+T489</f>
        <v>0</v>
      </c>
      <c r="S489" s="9"/>
      <c r="T489" s="9"/>
      <c r="U489" s="9">
        <f>V489+W489</f>
        <v>600000</v>
      </c>
      <c r="V489" s="9">
        <v>600000</v>
      </c>
      <c r="W489" s="9"/>
      <c r="X489" s="9">
        <f>Y489+Z489</f>
        <v>0</v>
      </c>
      <c r="Y489" s="9"/>
      <c r="Z489" s="9"/>
      <c r="AA489" s="10">
        <f>C489+I489-L489-O489-U489-X489-R489</f>
        <v>0</v>
      </c>
      <c r="AB489" s="11">
        <v>45792</v>
      </c>
    </row>
    <row r="490" spans="1:28" ht="15.75" hidden="1" x14ac:dyDescent="0.25">
      <c r="A490" s="39">
        <v>45792</v>
      </c>
      <c r="B490" s="33" t="s">
        <v>346</v>
      </c>
      <c r="C490" s="33"/>
      <c r="D490" s="33" t="s">
        <v>41</v>
      </c>
      <c r="E490" s="33" t="s">
        <v>73</v>
      </c>
      <c r="F490" s="33">
        <v>10</v>
      </c>
      <c r="G490" s="33" t="s">
        <v>74</v>
      </c>
      <c r="H490" s="33">
        <v>50000</v>
      </c>
      <c r="I490" s="20">
        <f t="shared" ref="I490:I499" si="131">F490*H490</f>
        <v>500000</v>
      </c>
      <c r="J490" s="37" t="s">
        <v>241</v>
      </c>
      <c r="K490" s="20"/>
      <c r="L490" s="9">
        <f t="shared" ref="L490:L499" si="132">M490+N490</f>
        <v>500000</v>
      </c>
      <c r="M490" s="9">
        <v>500000</v>
      </c>
      <c r="N490" s="9"/>
      <c r="O490" s="9">
        <f t="shared" ref="O490:O499" si="133">P490+Q490</f>
        <v>0</v>
      </c>
      <c r="P490" s="9"/>
      <c r="Q490" s="9"/>
      <c r="R490" s="9">
        <f t="shared" ref="R490:R499" si="134">S490+T490</f>
        <v>0</v>
      </c>
      <c r="S490" s="9"/>
      <c r="T490" s="9"/>
      <c r="U490" s="9">
        <f t="shared" ref="U490:U499" si="135">V490+W490</f>
        <v>0</v>
      </c>
      <c r="V490" s="9"/>
      <c r="W490" s="9"/>
      <c r="X490" s="9">
        <f t="shared" ref="X490:X499" si="136">Y490+Z490</f>
        <v>0</v>
      </c>
      <c r="Y490" s="9"/>
      <c r="Z490" s="9"/>
      <c r="AA490" s="10">
        <f t="shared" ref="AA490:AA499" si="137">C490+I490-L490-O490-U490-X490-R490</f>
        <v>0</v>
      </c>
      <c r="AB490" s="11">
        <v>45792</v>
      </c>
    </row>
    <row r="491" spans="1:28" ht="15.75" hidden="1" x14ac:dyDescent="0.25">
      <c r="A491" s="39">
        <v>45792</v>
      </c>
      <c r="B491" s="33" t="s">
        <v>346</v>
      </c>
      <c r="C491" s="33"/>
      <c r="D491" s="33" t="s">
        <v>41</v>
      </c>
      <c r="E491" s="33" t="s">
        <v>102</v>
      </c>
      <c r="F491" s="33">
        <v>2</v>
      </c>
      <c r="G491" s="33" t="s">
        <v>74</v>
      </c>
      <c r="H491" s="33">
        <v>65000</v>
      </c>
      <c r="I491" s="20">
        <f t="shared" si="131"/>
        <v>130000</v>
      </c>
      <c r="J491" s="37" t="s">
        <v>241</v>
      </c>
      <c r="K491" s="20"/>
      <c r="L491" s="9">
        <f t="shared" si="132"/>
        <v>130000</v>
      </c>
      <c r="M491" s="9">
        <v>130000</v>
      </c>
      <c r="N491" s="9"/>
      <c r="O491" s="9">
        <f t="shared" si="133"/>
        <v>0</v>
      </c>
      <c r="P491" s="9"/>
      <c r="Q491" s="9"/>
      <c r="R491" s="9">
        <f t="shared" si="134"/>
        <v>0</v>
      </c>
      <c r="S491" s="9"/>
      <c r="T491" s="9"/>
      <c r="U491" s="9">
        <f t="shared" si="135"/>
        <v>0</v>
      </c>
      <c r="V491" s="9"/>
      <c r="W491" s="9"/>
      <c r="X491" s="9">
        <f t="shared" si="136"/>
        <v>0</v>
      </c>
      <c r="Y491" s="9"/>
      <c r="Z491" s="9"/>
      <c r="AA491" s="10">
        <f t="shared" si="137"/>
        <v>0</v>
      </c>
      <c r="AB491" s="11">
        <v>45792</v>
      </c>
    </row>
    <row r="492" spans="1:28" ht="15.75" hidden="1" x14ac:dyDescent="0.25">
      <c r="A492" s="39">
        <v>45792</v>
      </c>
      <c r="B492" s="33" t="s">
        <v>312</v>
      </c>
      <c r="C492" s="33"/>
      <c r="D492" s="33" t="s">
        <v>31</v>
      </c>
      <c r="E492" s="33" t="s">
        <v>110</v>
      </c>
      <c r="F492" s="33">
        <v>1600</v>
      </c>
      <c r="G492" s="33" t="s">
        <v>29</v>
      </c>
      <c r="H492" s="33">
        <v>1800</v>
      </c>
      <c r="I492" s="20">
        <f t="shared" si="131"/>
        <v>2880000</v>
      </c>
      <c r="J492" s="37" t="s">
        <v>240</v>
      </c>
      <c r="K492" s="20"/>
      <c r="L492" s="9">
        <f t="shared" si="132"/>
        <v>0</v>
      </c>
      <c r="M492" s="9"/>
      <c r="N492" s="9"/>
      <c r="O492" s="9">
        <f t="shared" si="133"/>
        <v>2880000</v>
      </c>
      <c r="P492" s="9">
        <v>2880000</v>
      </c>
      <c r="Q492" s="9"/>
      <c r="R492" s="9">
        <f t="shared" si="134"/>
        <v>0</v>
      </c>
      <c r="S492" s="9"/>
      <c r="T492" s="9"/>
      <c r="U492" s="9">
        <f t="shared" si="135"/>
        <v>0</v>
      </c>
      <c r="V492" s="9"/>
      <c r="W492" s="9"/>
      <c r="X492" s="9">
        <f t="shared" si="136"/>
        <v>0</v>
      </c>
      <c r="Y492" s="9"/>
      <c r="Z492" s="9"/>
      <c r="AA492" s="10">
        <f t="shared" si="137"/>
        <v>0</v>
      </c>
      <c r="AB492" s="11">
        <v>45792</v>
      </c>
    </row>
    <row r="493" spans="1:28" ht="15.75" hidden="1" x14ac:dyDescent="0.25">
      <c r="A493" s="39">
        <v>45792</v>
      </c>
      <c r="B493" s="33" t="s">
        <v>189</v>
      </c>
      <c r="C493" s="33"/>
      <c r="D493" s="33" t="s">
        <v>31</v>
      </c>
      <c r="E493" s="33" t="s">
        <v>110</v>
      </c>
      <c r="F493" s="33">
        <v>3400</v>
      </c>
      <c r="G493" s="33" t="s">
        <v>29</v>
      </c>
      <c r="H493" s="33">
        <v>1800</v>
      </c>
      <c r="I493" s="20">
        <f t="shared" si="131"/>
        <v>6120000</v>
      </c>
      <c r="J493" s="42" t="s">
        <v>43</v>
      </c>
      <c r="K493" s="20"/>
      <c r="L493" s="9">
        <f t="shared" si="132"/>
        <v>3120000</v>
      </c>
      <c r="M493" s="9">
        <v>3120000</v>
      </c>
      <c r="N493" s="9"/>
      <c r="O493" s="9">
        <f t="shared" si="133"/>
        <v>0</v>
      </c>
      <c r="P493" s="9"/>
      <c r="Q493" s="9"/>
      <c r="R493" s="9">
        <f t="shared" si="134"/>
        <v>1000000</v>
      </c>
      <c r="S493" s="9">
        <f>600000+400000</f>
        <v>1000000</v>
      </c>
      <c r="T493" s="9"/>
      <c r="U493" s="9">
        <f t="shared" si="135"/>
        <v>0</v>
      </c>
      <c r="V493" s="9"/>
      <c r="W493" s="9"/>
      <c r="X493" s="9">
        <f t="shared" si="136"/>
        <v>0</v>
      </c>
      <c r="Y493" s="9"/>
      <c r="Z493" s="9"/>
      <c r="AA493" s="10">
        <f t="shared" si="137"/>
        <v>2000000</v>
      </c>
      <c r="AB493" s="11">
        <v>45804</v>
      </c>
    </row>
    <row r="494" spans="1:28" ht="15.75" hidden="1" x14ac:dyDescent="0.25">
      <c r="A494" s="39">
        <v>45792</v>
      </c>
      <c r="B494" s="33" t="s">
        <v>307</v>
      </c>
      <c r="C494" s="33"/>
      <c r="D494" s="33" t="s">
        <v>41</v>
      </c>
      <c r="E494" s="33" t="s">
        <v>102</v>
      </c>
      <c r="F494" s="33">
        <v>2</v>
      </c>
      <c r="G494" s="33" t="s">
        <v>74</v>
      </c>
      <c r="H494" s="33">
        <v>65000</v>
      </c>
      <c r="I494" s="20">
        <f t="shared" si="131"/>
        <v>130000</v>
      </c>
      <c r="J494" s="37" t="s">
        <v>241</v>
      </c>
      <c r="K494" s="20"/>
      <c r="L494" s="9">
        <f t="shared" si="132"/>
        <v>0</v>
      </c>
      <c r="M494" s="9"/>
      <c r="N494" s="9"/>
      <c r="O494" s="9">
        <f t="shared" si="133"/>
        <v>0</v>
      </c>
      <c r="P494" s="9"/>
      <c r="Q494" s="9"/>
      <c r="R494" s="9">
        <f t="shared" si="134"/>
        <v>0</v>
      </c>
      <c r="S494" s="9"/>
      <c r="T494" s="9"/>
      <c r="U494" s="9">
        <f t="shared" si="135"/>
        <v>130000</v>
      </c>
      <c r="V494" s="9">
        <v>130000</v>
      </c>
      <c r="W494" s="9"/>
      <c r="X494" s="9">
        <f t="shared" si="136"/>
        <v>0</v>
      </c>
      <c r="Y494" s="9"/>
      <c r="Z494" s="9"/>
      <c r="AA494" s="10">
        <f t="shared" si="137"/>
        <v>0</v>
      </c>
      <c r="AB494" s="11">
        <v>45792</v>
      </c>
    </row>
    <row r="495" spans="1:28" ht="15.75" hidden="1" x14ac:dyDescent="0.25">
      <c r="A495" s="39">
        <v>45792</v>
      </c>
      <c r="B495" s="33" t="s">
        <v>92</v>
      </c>
      <c r="C495" s="33"/>
      <c r="D495" s="33" t="s">
        <v>31</v>
      </c>
      <c r="E495" s="33" t="s">
        <v>91</v>
      </c>
      <c r="F495" s="33">
        <v>1000</v>
      </c>
      <c r="G495" s="33" t="s">
        <v>29</v>
      </c>
      <c r="H495" s="33">
        <v>4500</v>
      </c>
      <c r="I495" s="20">
        <f t="shared" si="131"/>
        <v>4500000</v>
      </c>
      <c r="J495" s="34" t="s">
        <v>26</v>
      </c>
      <c r="K495" s="20" t="s">
        <v>974</v>
      </c>
      <c r="L495" s="9">
        <f t="shared" si="132"/>
        <v>0</v>
      </c>
      <c r="M495" s="9"/>
      <c r="N495" s="9"/>
      <c r="O495" s="9">
        <f t="shared" si="133"/>
        <v>0</v>
      </c>
      <c r="P495" s="9"/>
      <c r="Q495" s="9"/>
      <c r="R495" s="9">
        <f t="shared" si="134"/>
        <v>0</v>
      </c>
      <c r="S495" s="9"/>
      <c r="T495" s="9"/>
      <c r="U495" s="9">
        <f t="shared" si="135"/>
        <v>0</v>
      </c>
      <c r="V495" s="9"/>
      <c r="W495" s="9"/>
      <c r="X495" s="9">
        <f t="shared" si="136"/>
        <v>0</v>
      </c>
      <c r="Y495" s="9"/>
      <c r="Z495" s="9"/>
      <c r="AA495" s="10">
        <f t="shared" si="137"/>
        <v>4500000</v>
      </c>
      <c r="AB495" s="11"/>
    </row>
    <row r="496" spans="1:28" ht="15.75" hidden="1" x14ac:dyDescent="0.25">
      <c r="A496" s="32">
        <v>45792</v>
      </c>
      <c r="B496" s="33" t="s">
        <v>92</v>
      </c>
      <c r="C496" s="33"/>
      <c r="D496" s="33" t="s">
        <v>31</v>
      </c>
      <c r="E496" s="33" t="s">
        <v>132</v>
      </c>
      <c r="F496" s="33">
        <v>25</v>
      </c>
      <c r="G496" s="33" t="s">
        <v>51</v>
      </c>
      <c r="H496" s="33">
        <v>125000</v>
      </c>
      <c r="I496" s="20">
        <f t="shared" si="131"/>
        <v>3125000</v>
      </c>
      <c r="J496" s="34" t="s">
        <v>26</v>
      </c>
      <c r="K496" s="20" t="s">
        <v>974</v>
      </c>
      <c r="L496" s="9">
        <f t="shared" si="132"/>
        <v>0</v>
      </c>
      <c r="M496" s="9"/>
      <c r="N496" s="9"/>
      <c r="O496" s="9">
        <f t="shared" si="133"/>
        <v>0</v>
      </c>
      <c r="P496" s="9"/>
      <c r="Q496" s="9"/>
      <c r="R496" s="9">
        <f t="shared" si="134"/>
        <v>0</v>
      </c>
      <c r="S496" s="9"/>
      <c r="T496" s="9"/>
      <c r="U496" s="9">
        <f t="shared" si="135"/>
        <v>0</v>
      </c>
      <c r="V496" s="9"/>
      <c r="W496" s="9"/>
      <c r="X496" s="9">
        <f t="shared" si="136"/>
        <v>0</v>
      </c>
      <c r="Y496" s="9"/>
      <c r="Z496" s="9"/>
      <c r="AA496" s="10">
        <f t="shared" si="137"/>
        <v>3125000</v>
      </c>
      <c r="AB496" s="11"/>
    </row>
    <row r="497" spans="1:28" ht="15.75" hidden="1" x14ac:dyDescent="0.25">
      <c r="A497" s="39">
        <v>45792</v>
      </c>
      <c r="B497" s="33" t="s">
        <v>92</v>
      </c>
      <c r="C497" s="33"/>
      <c r="D497" s="33" t="s">
        <v>31</v>
      </c>
      <c r="E497" s="33" t="s">
        <v>439</v>
      </c>
      <c r="F497" s="33">
        <v>0.93</v>
      </c>
      <c r="G497" s="33" t="s">
        <v>178</v>
      </c>
      <c r="H497" s="33">
        <v>1150000</v>
      </c>
      <c r="I497" s="20">
        <f t="shared" si="131"/>
        <v>1069500</v>
      </c>
      <c r="J497" s="34" t="s">
        <v>26</v>
      </c>
      <c r="K497" s="20" t="s">
        <v>974</v>
      </c>
      <c r="L497" s="9">
        <f t="shared" si="132"/>
        <v>0</v>
      </c>
      <c r="M497" s="9"/>
      <c r="N497" s="9"/>
      <c r="O497" s="9">
        <f t="shared" si="133"/>
        <v>0</v>
      </c>
      <c r="P497" s="9"/>
      <c r="Q497" s="9"/>
      <c r="R497" s="9">
        <f t="shared" si="134"/>
        <v>0</v>
      </c>
      <c r="S497" s="9"/>
      <c r="T497" s="9"/>
      <c r="U497" s="9">
        <f t="shared" si="135"/>
        <v>0</v>
      </c>
      <c r="V497" s="9"/>
      <c r="W497" s="9"/>
      <c r="X497" s="9">
        <f t="shared" si="136"/>
        <v>0</v>
      </c>
      <c r="Y497" s="9"/>
      <c r="Z497" s="9"/>
      <c r="AA497" s="10">
        <f t="shared" si="137"/>
        <v>1069500</v>
      </c>
      <c r="AB497" s="11"/>
    </row>
    <row r="498" spans="1:28" ht="15.75" hidden="1" x14ac:dyDescent="0.25">
      <c r="A498" s="39">
        <v>45792</v>
      </c>
      <c r="B498" s="33" t="s">
        <v>173</v>
      </c>
      <c r="C498" s="33"/>
      <c r="D498" s="33" t="s">
        <v>31</v>
      </c>
      <c r="E498" s="33" t="s">
        <v>148</v>
      </c>
      <c r="F498" s="33">
        <v>100</v>
      </c>
      <c r="G498" s="33" t="s">
        <v>51</v>
      </c>
      <c r="H498" s="33">
        <v>60000</v>
      </c>
      <c r="I498" s="20">
        <f t="shared" si="131"/>
        <v>6000000</v>
      </c>
      <c r="J498" s="34" t="s">
        <v>26</v>
      </c>
      <c r="K498" s="20"/>
      <c r="L498" s="9">
        <f t="shared" si="132"/>
        <v>0</v>
      </c>
      <c r="M498" s="9"/>
      <c r="N498" s="9"/>
      <c r="O498" s="9">
        <f t="shared" si="133"/>
        <v>0</v>
      </c>
      <c r="P498" s="9"/>
      <c r="Q498" s="9"/>
      <c r="R498" s="9">
        <f t="shared" si="134"/>
        <v>0</v>
      </c>
      <c r="S498" s="9"/>
      <c r="T498" s="9"/>
      <c r="U498" s="9">
        <f t="shared" si="135"/>
        <v>0</v>
      </c>
      <c r="V498" s="9"/>
      <c r="W498" s="9"/>
      <c r="X498" s="9">
        <f t="shared" si="136"/>
        <v>0</v>
      </c>
      <c r="Y498" s="9"/>
      <c r="Z498" s="9"/>
      <c r="AA498" s="10">
        <f t="shared" si="137"/>
        <v>6000000</v>
      </c>
      <c r="AB498" s="11"/>
    </row>
    <row r="499" spans="1:28" ht="15.75" hidden="1" x14ac:dyDescent="0.25">
      <c r="A499" s="32">
        <v>45792</v>
      </c>
      <c r="B499" s="33" t="s">
        <v>170</v>
      </c>
      <c r="C499" s="33"/>
      <c r="D499" s="33" t="s">
        <v>31</v>
      </c>
      <c r="E499" s="33" t="s">
        <v>73</v>
      </c>
      <c r="F499" s="33">
        <v>10</v>
      </c>
      <c r="G499" s="33" t="s">
        <v>74</v>
      </c>
      <c r="H499" s="33">
        <v>50000</v>
      </c>
      <c r="I499" s="20">
        <f t="shared" si="131"/>
        <v>500000</v>
      </c>
      <c r="J499" s="37" t="s">
        <v>241</v>
      </c>
      <c r="K499" s="20"/>
      <c r="L499" s="9">
        <f t="shared" si="132"/>
        <v>500000</v>
      </c>
      <c r="M499" s="9">
        <v>500000</v>
      </c>
      <c r="N499" s="9"/>
      <c r="O499" s="9">
        <f t="shared" si="133"/>
        <v>0</v>
      </c>
      <c r="P499" s="9"/>
      <c r="Q499" s="9"/>
      <c r="R499" s="9">
        <f t="shared" si="134"/>
        <v>0</v>
      </c>
      <c r="S499" s="9"/>
      <c r="T499" s="9"/>
      <c r="U499" s="9">
        <f t="shared" si="135"/>
        <v>0</v>
      </c>
      <c r="V499" s="9"/>
      <c r="W499" s="9"/>
      <c r="X499" s="9">
        <f t="shared" si="136"/>
        <v>0</v>
      </c>
      <c r="Y499" s="9"/>
      <c r="Z499" s="9"/>
      <c r="AA499" s="10">
        <f t="shared" si="137"/>
        <v>0</v>
      </c>
      <c r="AB499" s="11">
        <v>45792</v>
      </c>
    </row>
    <row r="500" spans="1:28" ht="15.75" hidden="1" x14ac:dyDescent="0.25">
      <c r="A500" s="39">
        <v>45793</v>
      </c>
      <c r="B500" s="35" t="s">
        <v>347</v>
      </c>
      <c r="C500" s="35"/>
      <c r="D500" s="35" t="s">
        <v>31</v>
      </c>
      <c r="E500" s="35" t="s">
        <v>95</v>
      </c>
      <c r="F500" s="35">
        <v>2200</v>
      </c>
      <c r="G500" s="35" t="s">
        <v>29</v>
      </c>
      <c r="H500" s="35">
        <v>3600</v>
      </c>
      <c r="I500" s="20">
        <f>F500*H500</f>
        <v>7920000</v>
      </c>
      <c r="J500" s="37" t="s">
        <v>240</v>
      </c>
      <c r="K500" s="20"/>
      <c r="L500" s="9">
        <f>M500+N500</f>
        <v>0</v>
      </c>
      <c r="M500" s="9"/>
      <c r="N500" s="9"/>
      <c r="O500" s="9">
        <f>P500+Q500</f>
        <v>7920000</v>
      </c>
      <c r="P500" s="9">
        <v>7920000</v>
      </c>
      <c r="Q500" s="9"/>
      <c r="R500" s="9">
        <f>S500+T500</f>
        <v>0</v>
      </c>
      <c r="S500" s="9"/>
      <c r="T500" s="9"/>
      <c r="U500" s="9">
        <f>V500+W500</f>
        <v>0</v>
      </c>
      <c r="V500" s="9"/>
      <c r="W500" s="9"/>
      <c r="X500" s="9">
        <f>Y500+Z500</f>
        <v>0</v>
      </c>
      <c r="Y500" s="9"/>
      <c r="Z500" s="9"/>
      <c r="AA500" s="10">
        <f>C500+I500-L500-O500-U500-X500-R500</f>
        <v>0</v>
      </c>
      <c r="AB500" s="11">
        <v>45800</v>
      </c>
    </row>
    <row r="501" spans="1:28" ht="15.75" hidden="1" x14ac:dyDescent="0.25">
      <c r="A501" s="39">
        <v>45793</v>
      </c>
      <c r="B501" s="33" t="s">
        <v>478</v>
      </c>
      <c r="C501" s="33"/>
      <c r="D501" s="35" t="s">
        <v>31</v>
      </c>
      <c r="E501" s="33" t="s">
        <v>344</v>
      </c>
      <c r="F501" s="33">
        <v>58.5</v>
      </c>
      <c r="G501" s="33" t="s">
        <v>51</v>
      </c>
      <c r="H501" s="33">
        <v>47000</v>
      </c>
      <c r="I501" s="20">
        <f t="shared" ref="I501:I533" si="138">F501*H501</f>
        <v>2749500</v>
      </c>
      <c r="J501" s="34" t="s">
        <v>38</v>
      </c>
      <c r="K501" s="20"/>
      <c r="L501" s="9">
        <f t="shared" ref="L501:L533" si="139">M501+N501</f>
        <v>0</v>
      </c>
      <c r="M501" s="9"/>
      <c r="N501" s="9"/>
      <c r="O501" s="9">
        <f t="shared" ref="O501:O533" si="140">P501+Q501</f>
        <v>2687000</v>
      </c>
      <c r="P501" s="9"/>
      <c r="Q501" s="9">
        <v>2687000</v>
      </c>
      <c r="R501" s="9">
        <f t="shared" ref="R501:R533" si="141">S501+T501</f>
        <v>0</v>
      </c>
      <c r="S501" s="9"/>
      <c r="T501" s="9"/>
      <c r="U501" s="9">
        <f t="shared" ref="U501:U533" si="142">V501+W501</f>
        <v>0</v>
      </c>
      <c r="V501" s="9"/>
      <c r="W501" s="9"/>
      <c r="X501" s="9">
        <f t="shared" ref="X501:X533" si="143">Y501+Z501</f>
        <v>0</v>
      </c>
      <c r="Y501" s="9"/>
      <c r="Z501" s="9"/>
      <c r="AA501" s="10">
        <f t="shared" ref="AA501:AA533" si="144">C501+I501-L501-O501-U501-X501-R501</f>
        <v>62500</v>
      </c>
      <c r="AB501" s="11">
        <v>45800</v>
      </c>
    </row>
    <row r="502" spans="1:28" ht="15.75" hidden="1" x14ac:dyDescent="0.25">
      <c r="A502" s="39">
        <v>45793</v>
      </c>
      <c r="B502" s="33" t="s">
        <v>217</v>
      </c>
      <c r="C502" s="33"/>
      <c r="D502" s="33" t="s">
        <v>41</v>
      </c>
      <c r="E502" s="33" t="s">
        <v>132</v>
      </c>
      <c r="F502" s="33">
        <v>25</v>
      </c>
      <c r="G502" s="33" t="s">
        <v>51</v>
      </c>
      <c r="H502" s="33">
        <v>125000</v>
      </c>
      <c r="I502" s="20">
        <f t="shared" si="138"/>
        <v>3125000</v>
      </c>
      <c r="J502" s="34" t="s">
        <v>26</v>
      </c>
      <c r="K502" s="20"/>
      <c r="L502" s="9">
        <f t="shared" si="139"/>
        <v>0</v>
      </c>
      <c r="M502" s="9"/>
      <c r="N502" s="9"/>
      <c r="O502" s="9">
        <f t="shared" si="140"/>
        <v>0</v>
      </c>
      <c r="P502" s="9"/>
      <c r="Q502" s="9"/>
      <c r="R502" s="9">
        <f t="shared" si="141"/>
        <v>0</v>
      </c>
      <c r="S502" s="9"/>
      <c r="T502" s="9"/>
      <c r="U502" s="9">
        <f t="shared" si="142"/>
        <v>0</v>
      </c>
      <c r="V502" s="9"/>
      <c r="W502" s="9"/>
      <c r="X502" s="9">
        <f t="shared" si="143"/>
        <v>0</v>
      </c>
      <c r="Y502" s="9"/>
      <c r="Z502" s="9"/>
      <c r="AA502" s="10">
        <f t="shared" si="144"/>
        <v>3125000</v>
      </c>
      <c r="AB502" s="11"/>
    </row>
    <row r="503" spans="1:28" ht="15.75" hidden="1" x14ac:dyDescent="0.25">
      <c r="A503" s="39">
        <v>45793</v>
      </c>
      <c r="B503" s="33" t="s">
        <v>231</v>
      </c>
      <c r="C503" s="33"/>
      <c r="D503" s="33"/>
      <c r="E503" s="33" t="s">
        <v>136</v>
      </c>
      <c r="F503" s="33">
        <v>69.7</v>
      </c>
      <c r="G503" s="33" t="s">
        <v>51</v>
      </c>
      <c r="H503" s="33"/>
      <c r="I503" s="20">
        <f t="shared" si="138"/>
        <v>0</v>
      </c>
      <c r="J503" s="34" t="s">
        <v>26</v>
      </c>
      <c r="K503" s="20"/>
      <c r="L503" s="9">
        <f t="shared" si="139"/>
        <v>0</v>
      </c>
      <c r="M503" s="9"/>
      <c r="N503" s="9"/>
      <c r="O503" s="9">
        <f t="shared" si="140"/>
        <v>0</v>
      </c>
      <c r="P503" s="9"/>
      <c r="Q503" s="9"/>
      <c r="R503" s="9">
        <f t="shared" si="141"/>
        <v>0</v>
      </c>
      <c r="S503" s="9"/>
      <c r="T503" s="9"/>
      <c r="U503" s="9">
        <f t="shared" si="142"/>
        <v>0</v>
      </c>
      <c r="V503" s="9"/>
      <c r="W503" s="9"/>
      <c r="X503" s="9">
        <f t="shared" si="143"/>
        <v>0</v>
      </c>
      <c r="Y503" s="9"/>
      <c r="Z503" s="9"/>
      <c r="AA503" s="10">
        <f t="shared" si="144"/>
        <v>0</v>
      </c>
      <c r="AB503" s="11"/>
    </row>
    <row r="504" spans="1:28" ht="15.75" hidden="1" x14ac:dyDescent="0.25">
      <c r="A504" s="39">
        <v>45793</v>
      </c>
      <c r="B504" s="33" t="s">
        <v>231</v>
      </c>
      <c r="C504" s="33"/>
      <c r="D504" s="33"/>
      <c r="E504" s="33" t="s">
        <v>482</v>
      </c>
      <c r="F504" s="33">
        <v>64.2</v>
      </c>
      <c r="G504" s="33" t="s">
        <v>51</v>
      </c>
      <c r="H504" s="33"/>
      <c r="I504" s="20">
        <f t="shared" si="138"/>
        <v>0</v>
      </c>
      <c r="J504" s="34" t="s">
        <v>26</v>
      </c>
      <c r="K504" s="20"/>
      <c r="L504" s="9">
        <f t="shared" si="139"/>
        <v>0</v>
      </c>
      <c r="M504" s="9"/>
      <c r="N504" s="9"/>
      <c r="O504" s="9">
        <f t="shared" si="140"/>
        <v>0</v>
      </c>
      <c r="P504" s="9"/>
      <c r="Q504" s="9"/>
      <c r="R504" s="9">
        <f t="shared" si="141"/>
        <v>0</v>
      </c>
      <c r="S504" s="9"/>
      <c r="T504" s="9"/>
      <c r="U504" s="9">
        <f t="shared" si="142"/>
        <v>0</v>
      </c>
      <c r="V504" s="9"/>
      <c r="W504" s="9"/>
      <c r="X504" s="9">
        <f t="shared" si="143"/>
        <v>0</v>
      </c>
      <c r="Y504" s="9"/>
      <c r="Z504" s="9"/>
      <c r="AA504" s="10">
        <f t="shared" si="144"/>
        <v>0</v>
      </c>
      <c r="AB504" s="11"/>
    </row>
    <row r="505" spans="1:28" ht="15.75" hidden="1" x14ac:dyDescent="0.25">
      <c r="A505" s="39">
        <v>45793</v>
      </c>
      <c r="B505" s="33" t="s">
        <v>231</v>
      </c>
      <c r="C505" s="33"/>
      <c r="D505" s="33"/>
      <c r="E505" s="33" t="s">
        <v>203</v>
      </c>
      <c r="F505" s="33">
        <v>14.2</v>
      </c>
      <c r="G505" s="33" t="s">
        <v>51</v>
      </c>
      <c r="H505" s="33"/>
      <c r="I505" s="20">
        <f t="shared" si="138"/>
        <v>0</v>
      </c>
      <c r="J505" s="34" t="s">
        <v>26</v>
      </c>
      <c r="K505" s="20"/>
      <c r="L505" s="9">
        <f t="shared" si="139"/>
        <v>0</v>
      </c>
      <c r="M505" s="9"/>
      <c r="N505" s="9"/>
      <c r="O505" s="9">
        <f t="shared" si="140"/>
        <v>0</v>
      </c>
      <c r="P505" s="9"/>
      <c r="Q505" s="9"/>
      <c r="R505" s="9">
        <f t="shared" si="141"/>
        <v>0</v>
      </c>
      <c r="S505" s="9"/>
      <c r="T505" s="9"/>
      <c r="U505" s="9">
        <f t="shared" si="142"/>
        <v>0</v>
      </c>
      <c r="V505" s="9"/>
      <c r="W505" s="9"/>
      <c r="X505" s="9">
        <f t="shared" si="143"/>
        <v>0</v>
      </c>
      <c r="Y505" s="9"/>
      <c r="Z505" s="9"/>
      <c r="AA505" s="10">
        <f t="shared" si="144"/>
        <v>0</v>
      </c>
      <c r="AB505" s="11"/>
    </row>
    <row r="506" spans="1:28" ht="15.75" hidden="1" x14ac:dyDescent="0.25">
      <c r="A506" s="39">
        <v>45793</v>
      </c>
      <c r="B506" s="33" t="s">
        <v>231</v>
      </c>
      <c r="C506" s="33"/>
      <c r="D506" s="33"/>
      <c r="E506" s="33" t="s">
        <v>632</v>
      </c>
      <c r="F506" s="33">
        <v>52.7</v>
      </c>
      <c r="G506" s="33" t="s">
        <v>51</v>
      </c>
      <c r="H506" s="33"/>
      <c r="I506" s="20">
        <f t="shared" si="138"/>
        <v>0</v>
      </c>
      <c r="J506" s="34" t="s">
        <v>26</v>
      </c>
      <c r="K506" s="20"/>
      <c r="L506" s="9">
        <f t="shared" si="139"/>
        <v>0</v>
      </c>
      <c r="M506" s="9"/>
      <c r="N506" s="9"/>
      <c r="O506" s="9">
        <f t="shared" si="140"/>
        <v>0</v>
      </c>
      <c r="P506" s="9"/>
      <c r="Q506" s="9"/>
      <c r="R506" s="9">
        <f t="shared" si="141"/>
        <v>0</v>
      </c>
      <c r="S506" s="9"/>
      <c r="T506" s="9"/>
      <c r="U506" s="9">
        <f t="shared" si="142"/>
        <v>0</v>
      </c>
      <c r="V506" s="9"/>
      <c r="W506" s="9"/>
      <c r="X506" s="9">
        <f t="shared" si="143"/>
        <v>0</v>
      </c>
      <c r="Y506" s="9"/>
      <c r="Z506" s="9"/>
      <c r="AA506" s="10">
        <f t="shared" si="144"/>
        <v>0</v>
      </c>
      <c r="AB506" s="11"/>
    </row>
    <row r="507" spans="1:28" ht="15.75" hidden="1" x14ac:dyDescent="0.25">
      <c r="A507" s="39">
        <v>45793</v>
      </c>
      <c r="B507" s="33" t="s">
        <v>956</v>
      </c>
      <c r="C507" s="33"/>
      <c r="D507" s="33" t="s">
        <v>31</v>
      </c>
      <c r="E507" s="33" t="s">
        <v>187</v>
      </c>
      <c r="F507" s="33">
        <v>5</v>
      </c>
      <c r="G507" s="33" t="s">
        <v>23</v>
      </c>
      <c r="H507" s="33">
        <v>400000</v>
      </c>
      <c r="I507" s="20">
        <f t="shared" si="138"/>
        <v>2000000</v>
      </c>
      <c r="J507" s="37" t="s">
        <v>240</v>
      </c>
      <c r="K507" s="20"/>
      <c r="L507" s="9">
        <f t="shared" si="139"/>
        <v>0</v>
      </c>
      <c r="M507" s="9"/>
      <c r="N507" s="9"/>
      <c r="O507" s="9">
        <f t="shared" si="140"/>
        <v>2000000</v>
      </c>
      <c r="P507" s="9">
        <v>2000000</v>
      </c>
      <c r="Q507" s="9"/>
      <c r="R507" s="9">
        <f t="shared" si="141"/>
        <v>0</v>
      </c>
      <c r="S507" s="9"/>
      <c r="T507" s="9"/>
      <c r="U507" s="9">
        <f t="shared" si="142"/>
        <v>0</v>
      </c>
      <c r="V507" s="9"/>
      <c r="W507" s="9"/>
      <c r="X507" s="9">
        <f t="shared" si="143"/>
        <v>0</v>
      </c>
      <c r="Y507" s="9"/>
      <c r="Z507" s="9"/>
      <c r="AA507" s="10">
        <f t="shared" si="144"/>
        <v>0</v>
      </c>
      <c r="AB507" s="11">
        <v>45792</v>
      </c>
    </row>
    <row r="508" spans="1:28" ht="15.75" hidden="1" x14ac:dyDescent="0.25">
      <c r="A508" s="39">
        <v>45793</v>
      </c>
      <c r="B508" s="33" t="s">
        <v>230</v>
      </c>
      <c r="C508" s="33"/>
      <c r="D508" s="33" t="s">
        <v>31</v>
      </c>
      <c r="E508" s="33" t="s">
        <v>136</v>
      </c>
      <c r="F508" s="33">
        <v>23.1</v>
      </c>
      <c r="G508" s="33" t="s">
        <v>51</v>
      </c>
      <c r="H508" s="33">
        <v>46000</v>
      </c>
      <c r="I508" s="20">
        <f t="shared" si="138"/>
        <v>1062600</v>
      </c>
      <c r="J508" s="37" t="s">
        <v>241</v>
      </c>
      <c r="K508" s="20"/>
      <c r="L508" s="9">
        <f t="shared" si="139"/>
        <v>0</v>
      </c>
      <c r="M508" s="9"/>
      <c r="N508" s="9"/>
      <c r="O508" s="9">
        <f t="shared" si="140"/>
        <v>0</v>
      </c>
      <c r="P508" s="9"/>
      <c r="Q508" s="9"/>
      <c r="R508" s="9">
        <f t="shared" si="141"/>
        <v>0</v>
      </c>
      <c r="S508" s="9"/>
      <c r="T508" s="9"/>
      <c r="U508" s="9">
        <f t="shared" si="142"/>
        <v>1062600</v>
      </c>
      <c r="V508" s="9">
        <v>1062600</v>
      </c>
      <c r="W508" s="9"/>
      <c r="X508" s="9">
        <f t="shared" si="143"/>
        <v>0</v>
      </c>
      <c r="Y508" s="9"/>
      <c r="Z508" s="9"/>
      <c r="AA508" s="10">
        <f t="shared" si="144"/>
        <v>0</v>
      </c>
      <c r="AB508" s="11">
        <v>45793</v>
      </c>
    </row>
    <row r="509" spans="1:28" ht="15.75" hidden="1" x14ac:dyDescent="0.25">
      <c r="A509" s="39">
        <v>45793</v>
      </c>
      <c r="B509" s="33" t="s">
        <v>230</v>
      </c>
      <c r="C509" s="33"/>
      <c r="D509" s="33" t="s">
        <v>31</v>
      </c>
      <c r="E509" s="33" t="s">
        <v>439</v>
      </c>
      <c r="F509" s="33">
        <v>0.46</v>
      </c>
      <c r="G509" s="33" t="s">
        <v>178</v>
      </c>
      <c r="H509" s="33">
        <v>1150000</v>
      </c>
      <c r="I509" s="20">
        <f t="shared" si="138"/>
        <v>529000</v>
      </c>
      <c r="J509" s="37" t="s">
        <v>241</v>
      </c>
      <c r="K509" s="20"/>
      <c r="L509" s="9">
        <f t="shared" si="139"/>
        <v>0</v>
      </c>
      <c r="M509" s="9"/>
      <c r="N509" s="9"/>
      <c r="O509" s="9">
        <f t="shared" si="140"/>
        <v>0</v>
      </c>
      <c r="P509" s="9"/>
      <c r="Q509" s="9"/>
      <c r="R509" s="9">
        <f t="shared" si="141"/>
        <v>0</v>
      </c>
      <c r="S509" s="9"/>
      <c r="T509" s="9"/>
      <c r="U509" s="9">
        <f t="shared" si="142"/>
        <v>529000</v>
      </c>
      <c r="V509" s="9">
        <v>529000</v>
      </c>
      <c r="W509" s="9"/>
      <c r="X509" s="9">
        <f t="shared" si="143"/>
        <v>0</v>
      </c>
      <c r="Y509" s="9"/>
      <c r="Z509" s="9"/>
      <c r="AA509" s="10">
        <f t="shared" si="144"/>
        <v>0</v>
      </c>
      <c r="AB509" s="11">
        <v>45793</v>
      </c>
    </row>
    <row r="510" spans="1:28" ht="15.75" hidden="1" x14ac:dyDescent="0.25">
      <c r="A510" s="39">
        <v>45793</v>
      </c>
      <c r="B510" s="33" t="s">
        <v>509</v>
      </c>
      <c r="C510" s="33"/>
      <c r="D510" s="33" t="s">
        <v>31</v>
      </c>
      <c r="E510" s="33" t="s">
        <v>213</v>
      </c>
      <c r="F510" s="33">
        <v>1500</v>
      </c>
      <c r="G510" s="33" t="s">
        <v>29</v>
      </c>
      <c r="H510" s="33">
        <v>2630</v>
      </c>
      <c r="I510" s="20">
        <f t="shared" si="138"/>
        <v>3945000</v>
      </c>
      <c r="J510" s="34" t="s">
        <v>26</v>
      </c>
      <c r="K510" s="20"/>
      <c r="L510" s="9">
        <f t="shared" si="139"/>
        <v>0</v>
      </c>
      <c r="M510" s="9"/>
      <c r="N510" s="9"/>
      <c r="O510" s="9">
        <f t="shared" si="140"/>
        <v>0</v>
      </c>
      <c r="P510" s="9"/>
      <c r="Q510" s="9"/>
      <c r="R510" s="9">
        <f t="shared" si="141"/>
        <v>0</v>
      </c>
      <c r="S510" s="9"/>
      <c r="T510" s="9"/>
      <c r="U510" s="9">
        <f t="shared" si="142"/>
        <v>0</v>
      </c>
      <c r="V510" s="9"/>
      <c r="W510" s="9"/>
      <c r="X510" s="9">
        <f t="shared" si="143"/>
        <v>0</v>
      </c>
      <c r="Y510" s="9"/>
      <c r="Z510" s="9"/>
      <c r="AA510" s="10">
        <f t="shared" si="144"/>
        <v>3945000</v>
      </c>
      <c r="AB510" s="11"/>
    </row>
    <row r="511" spans="1:28" ht="15.75" hidden="1" x14ac:dyDescent="0.25">
      <c r="A511" s="39">
        <v>45793</v>
      </c>
      <c r="B511" s="33" t="s">
        <v>508</v>
      </c>
      <c r="C511" s="33"/>
      <c r="D511" s="33" t="s">
        <v>31</v>
      </c>
      <c r="E511" s="33" t="s">
        <v>73</v>
      </c>
      <c r="F511" s="33">
        <v>40</v>
      </c>
      <c r="G511" s="33" t="s">
        <v>74</v>
      </c>
      <c r="H511" s="33">
        <v>50000</v>
      </c>
      <c r="I511" s="20">
        <f t="shared" si="138"/>
        <v>2000000</v>
      </c>
      <c r="J511" s="37" t="s">
        <v>240</v>
      </c>
      <c r="K511" s="20"/>
      <c r="L511" s="9">
        <f t="shared" si="139"/>
        <v>0</v>
      </c>
      <c r="M511" s="9"/>
      <c r="N511" s="9"/>
      <c r="O511" s="9">
        <f t="shared" si="140"/>
        <v>2000000</v>
      </c>
      <c r="P511" s="9">
        <v>2000000</v>
      </c>
      <c r="Q511" s="9"/>
      <c r="R511" s="9">
        <f t="shared" si="141"/>
        <v>0</v>
      </c>
      <c r="S511" s="9"/>
      <c r="T511" s="9"/>
      <c r="U511" s="9">
        <f t="shared" si="142"/>
        <v>0</v>
      </c>
      <c r="V511" s="9"/>
      <c r="W511" s="9"/>
      <c r="X511" s="9">
        <f t="shared" si="143"/>
        <v>0</v>
      </c>
      <c r="Y511" s="9"/>
      <c r="Z511" s="9"/>
      <c r="AA511" s="10">
        <f t="shared" si="144"/>
        <v>0</v>
      </c>
      <c r="AB511" s="11">
        <v>45793</v>
      </c>
    </row>
    <row r="512" spans="1:28" ht="15.75" hidden="1" x14ac:dyDescent="0.25">
      <c r="A512" s="39">
        <v>45793</v>
      </c>
      <c r="B512" s="33" t="s">
        <v>193</v>
      </c>
      <c r="C512" s="33"/>
      <c r="D512" s="33" t="s">
        <v>41</v>
      </c>
      <c r="E512" s="33" t="s">
        <v>315</v>
      </c>
      <c r="F512" s="33">
        <v>2000</v>
      </c>
      <c r="G512" s="33" t="s">
        <v>29</v>
      </c>
      <c r="H512" s="33">
        <v>5400</v>
      </c>
      <c r="I512" s="20">
        <f t="shared" si="138"/>
        <v>10800000</v>
      </c>
      <c r="J512" s="37" t="s">
        <v>240</v>
      </c>
      <c r="K512" s="20"/>
      <c r="L512" s="9">
        <f t="shared" si="139"/>
        <v>0</v>
      </c>
      <c r="M512" s="9"/>
      <c r="N512" s="9"/>
      <c r="O512" s="9">
        <f t="shared" si="140"/>
        <v>10800000</v>
      </c>
      <c r="P512" s="9">
        <v>10800000</v>
      </c>
      <c r="Q512" s="9"/>
      <c r="R512" s="9">
        <f t="shared" si="141"/>
        <v>0</v>
      </c>
      <c r="S512" s="9"/>
      <c r="T512" s="9"/>
      <c r="U512" s="9">
        <f t="shared" si="142"/>
        <v>0</v>
      </c>
      <c r="V512" s="9"/>
      <c r="W512" s="9"/>
      <c r="X512" s="9">
        <f t="shared" si="143"/>
        <v>0</v>
      </c>
      <c r="Y512" s="9"/>
      <c r="Z512" s="9"/>
      <c r="AA512" s="10">
        <f t="shared" si="144"/>
        <v>0</v>
      </c>
      <c r="AB512" s="11">
        <v>45793</v>
      </c>
    </row>
    <row r="513" spans="1:28" ht="15.75" hidden="1" x14ac:dyDescent="0.25">
      <c r="A513" s="39">
        <v>45793</v>
      </c>
      <c r="B513" s="33">
        <v>777</v>
      </c>
      <c r="C513" s="33"/>
      <c r="D513" s="33" t="s">
        <v>31</v>
      </c>
      <c r="E513" s="33" t="s">
        <v>73</v>
      </c>
      <c r="F513" s="33">
        <v>10</v>
      </c>
      <c r="G513" s="33" t="s">
        <v>74</v>
      </c>
      <c r="H513" s="33">
        <v>50000</v>
      </c>
      <c r="I513" s="20">
        <f t="shared" si="138"/>
        <v>500000</v>
      </c>
      <c r="J513" s="37" t="s">
        <v>241</v>
      </c>
      <c r="K513" s="20"/>
      <c r="L513" s="9">
        <f t="shared" si="139"/>
        <v>500000</v>
      </c>
      <c r="M513" s="9">
        <v>500000</v>
      </c>
      <c r="N513" s="9"/>
      <c r="O513" s="9">
        <f t="shared" si="140"/>
        <v>0</v>
      </c>
      <c r="P513" s="9"/>
      <c r="Q513" s="9"/>
      <c r="R513" s="9">
        <f t="shared" si="141"/>
        <v>0</v>
      </c>
      <c r="S513" s="9"/>
      <c r="T513" s="9"/>
      <c r="U513" s="9">
        <f t="shared" si="142"/>
        <v>0</v>
      </c>
      <c r="V513" s="9"/>
      <c r="W513" s="9"/>
      <c r="X513" s="9">
        <f t="shared" si="143"/>
        <v>0</v>
      </c>
      <c r="Y513" s="9"/>
      <c r="Z513" s="9"/>
      <c r="AA513" s="10">
        <f t="shared" si="144"/>
        <v>0</v>
      </c>
      <c r="AB513" s="11">
        <v>45793</v>
      </c>
    </row>
    <row r="514" spans="1:28" ht="15.75" hidden="1" x14ac:dyDescent="0.25">
      <c r="A514" s="39">
        <v>45793</v>
      </c>
      <c r="B514" s="33">
        <v>777</v>
      </c>
      <c r="C514" s="33"/>
      <c r="D514" s="33" t="s">
        <v>31</v>
      </c>
      <c r="E514" s="33" t="s">
        <v>130</v>
      </c>
      <c r="F514" s="33">
        <v>10</v>
      </c>
      <c r="G514" s="33" t="s">
        <v>74</v>
      </c>
      <c r="H514" s="33">
        <v>50000</v>
      </c>
      <c r="I514" s="20">
        <f t="shared" si="138"/>
        <v>500000</v>
      </c>
      <c r="J514" s="37" t="s">
        <v>241</v>
      </c>
      <c r="K514" s="20"/>
      <c r="L514" s="9">
        <f t="shared" si="139"/>
        <v>500000</v>
      </c>
      <c r="M514" s="9">
        <v>500000</v>
      </c>
      <c r="N514" s="9"/>
      <c r="O514" s="9">
        <f t="shared" si="140"/>
        <v>0</v>
      </c>
      <c r="P514" s="9"/>
      <c r="Q514" s="9"/>
      <c r="R514" s="9">
        <f t="shared" si="141"/>
        <v>0</v>
      </c>
      <c r="S514" s="9"/>
      <c r="T514" s="9"/>
      <c r="U514" s="9">
        <f t="shared" si="142"/>
        <v>0</v>
      </c>
      <c r="V514" s="9"/>
      <c r="W514" s="9"/>
      <c r="X514" s="9">
        <f t="shared" si="143"/>
        <v>0</v>
      </c>
      <c r="Y514" s="9"/>
      <c r="Z514" s="9"/>
      <c r="AA514" s="10">
        <f t="shared" si="144"/>
        <v>0</v>
      </c>
      <c r="AB514" s="11">
        <v>45793</v>
      </c>
    </row>
    <row r="515" spans="1:28" ht="15.75" hidden="1" x14ac:dyDescent="0.25">
      <c r="A515" s="39">
        <v>45793</v>
      </c>
      <c r="B515" s="33">
        <v>777</v>
      </c>
      <c r="C515" s="33"/>
      <c r="D515" s="33" t="s">
        <v>31</v>
      </c>
      <c r="E515" s="33" t="s">
        <v>102</v>
      </c>
      <c r="F515" s="33">
        <v>2</v>
      </c>
      <c r="G515" s="33" t="s">
        <v>74</v>
      </c>
      <c r="H515" s="33">
        <v>65000</v>
      </c>
      <c r="I515" s="20">
        <f t="shared" si="138"/>
        <v>130000</v>
      </c>
      <c r="J515" s="37" t="s">
        <v>241</v>
      </c>
      <c r="K515" s="20"/>
      <c r="L515" s="9">
        <f t="shared" si="139"/>
        <v>130000</v>
      </c>
      <c r="M515" s="9">
        <v>130000</v>
      </c>
      <c r="N515" s="9"/>
      <c r="O515" s="9">
        <f t="shared" si="140"/>
        <v>0</v>
      </c>
      <c r="P515" s="9"/>
      <c r="Q515" s="9"/>
      <c r="R515" s="9">
        <f t="shared" si="141"/>
        <v>0</v>
      </c>
      <c r="S515" s="9"/>
      <c r="T515" s="9"/>
      <c r="U515" s="9">
        <f t="shared" si="142"/>
        <v>0</v>
      </c>
      <c r="V515" s="9"/>
      <c r="W515" s="9"/>
      <c r="X515" s="9">
        <f t="shared" si="143"/>
        <v>0</v>
      </c>
      <c r="Y515" s="9"/>
      <c r="Z515" s="9"/>
      <c r="AA515" s="10">
        <f t="shared" si="144"/>
        <v>0</v>
      </c>
      <c r="AB515" s="11">
        <v>45793</v>
      </c>
    </row>
    <row r="516" spans="1:28" ht="15.75" hidden="1" x14ac:dyDescent="0.25">
      <c r="A516" s="39">
        <v>45793</v>
      </c>
      <c r="B516" s="33" t="s">
        <v>147</v>
      </c>
      <c r="C516" s="33"/>
      <c r="D516" s="33" t="s">
        <v>31</v>
      </c>
      <c r="E516" s="33" t="s">
        <v>148</v>
      </c>
      <c r="F516" s="33">
        <v>300</v>
      </c>
      <c r="G516" s="33" t="s">
        <v>51</v>
      </c>
      <c r="H516" s="33">
        <v>60000</v>
      </c>
      <c r="I516" s="20">
        <f t="shared" si="138"/>
        <v>18000000</v>
      </c>
      <c r="J516" s="34" t="s">
        <v>26</v>
      </c>
      <c r="K516" s="20"/>
      <c r="L516" s="9">
        <f t="shared" si="139"/>
        <v>0</v>
      </c>
      <c r="M516" s="9"/>
      <c r="N516" s="9"/>
      <c r="O516" s="9">
        <f t="shared" si="140"/>
        <v>0</v>
      </c>
      <c r="P516" s="9"/>
      <c r="Q516" s="9"/>
      <c r="R516" s="9">
        <f t="shared" si="141"/>
        <v>0</v>
      </c>
      <c r="S516" s="9"/>
      <c r="T516" s="9"/>
      <c r="U516" s="9">
        <f t="shared" si="142"/>
        <v>0</v>
      </c>
      <c r="V516" s="9"/>
      <c r="W516" s="9"/>
      <c r="X516" s="9">
        <f t="shared" si="143"/>
        <v>0</v>
      </c>
      <c r="Y516" s="9"/>
      <c r="Z516" s="9"/>
      <c r="AA516" s="10">
        <f t="shared" si="144"/>
        <v>18000000</v>
      </c>
      <c r="AB516" s="11"/>
    </row>
    <row r="517" spans="1:28" ht="15.75" hidden="1" x14ac:dyDescent="0.25">
      <c r="A517" s="39">
        <v>45793</v>
      </c>
      <c r="B517" s="33" t="s">
        <v>957</v>
      </c>
      <c r="C517" s="33"/>
      <c r="D517" s="33" t="s">
        <v>223</v>
      </c>
      <c r="E517" s="33" t="s">
        <v>117</v>
      </c>
      <c r="F517" s="33">
        <v>90.8</v>
      </c>
      <c r="G517" s="33" t="s">
        <v>51</v>
      </c>
      <c r="H517" s="33">
        <v>107000</v>
      </c>
      <c r="I517" s="20">
        <f t="shared" si="138"/>
        <v>9715600</v>
      </c>
      <c r="J517" s="37" t="s">
        <v>241</v>
      </c>
      <c r="K517" s="20"/>
      <c r="L517" s="9">
        <f t="shared" si="139"/>
        <v>0</v>
      </c>
      <c r="M517" s="9"/>
      <c r="N517" s="9"/>
      <c r="O517" s="9">
        <f t="shared" si="140"/>
        <v>0</v>
      </c>
      <c r="P517" s="9"/>
      <c r="Q517" s="9"/>
      <c r="R517" s="9">
        <f t="shared" si="141"/>
        <v>9715600</v>
      </c>
      <c r="S517" s="9">
        <v>9715600</v>
      </c>
      <c r="T517" s="9"/>
      <c r="U517" s="9">
        <f t="shared" si="142"/>
        <v>0</v>
      </c>
      <c r="V517" s="9"/>
      <c r="W517" s="9"/>
      <c r="X517" s="9">
        <f t="shared" si="143"/>
        <v>0</v>
      </c>
      <c r="Y517" s="9"/>
      <c r="Z517" s="9"/>
      <c r="AA517" s="10">
        <f t="shared" si="144"/>
        <v>0</v>
      </c>
      <c r="AB517" s="11">
        <v>45793</v>
      </c>
    </row>
    <row r="518" spans="1:28" ht="15.75" hidden="1" x14ac:dyDescent="0.25">
      <c r="A518" s="39">
        <v>45793</v>
      </c>
      <c r="B518" s="33" t="s">
        <v>509</v>
      </c>
      <c r="C518" s="33"/>
      <c r="D518" s="33" t="s">
        <v>31</v>
      </c>
      <c r="E518" s="33" t="s">
        <v>263</v>
      </c>
      <c r="F518" s="33">
        <v>6250</v>
      </c>
      <c r="G518" s="33" t="s">
        <v>29</v>
      </c>
      <c r="H518" s="33">
        <v>1560</v>
      </c>
      <c r="I518" s="20">
        <f t="shared" si="138"/>
        <v>9750000</v>
      </c>
      <c r="J518" s="34" t="s">
        <v>26</v>
      </c>
      <c r="K518" s="20"/>
      <c r="L518" s="9">
        <f t="shared" si="139"/>
        <v>0</v>
      </c>
      <c r="M518" s="9"/>
      <c r="N518" s="9"/>
      <c r="O518" s="9">
        <f t="shared" si="140"/>
        <v>0</v>
      </c>
      <c r="P518" s="9"/>
      <c r="Q518" s="9"/>
      <c r="R518" s="9">
        <f t="shared" si="141"/>
        <v>0</v>
      </c>
      <c r="S518" s="9"/>
      <c r="T518" s="9"/>
      <c r="U518" s="9">
        <f t="shared" si="142"/>
        <v>0</v>
      </c>
      <c r="V518" s="9"/>
      <c r="W518" s="9"/>
      <c r="X518" s="9">
        <f t="shared" si="143"/>
        <v>0</v>
      </c>
      <c r="Y518" s="9"/>
      <c r="Z518" s="9"/>
      <c r="AA518" s="10">
        <f t="shared" si="144"/>
        <v>9750000</v>
      </c>
      <c r="AB518" s="11"/>
    </row>
    <row r="519" spans="1:28" ht="15.75" hidden="1" x14ac:dyDescent="0.25">
      <c r="A519" s="39">
        <v>45793</v>
      </c>
      <c r="B519" s="33" t="s">
        <v>472</v>
      </c>
      <c r="C519" s="33"/>
      <c r="D519" s="33" t="s">
        <v>41</v>
      </c>
      <c r="E519" s="33" t="s">
        <v>73</v>
      </c>
      <c r="F519" s="33">
        <v>20</v>
      </c>
      <c r="G519" s="33" t="s">
        <v>74</v>
      </c>
      <c r="H519" s="33">
        <v>50000</v>
      </c>
      <c r="I519" s="20">
        <f t="shared" si="138"/>
        <v>1000000</v>
      </c>
      <c r="J519" s="41" t="s">
        <v>241</v>
      </c>
      <c r="K519" s="20"/>
      <c r="L519" s="9">
        <f t="shared" si="139"/>
        <v>0</v>
      </c>
      <c r="M519" s="9"/>
      <c r="N519" s="9"/>
      <c r="O519" s="9">
        <f t="shared" si="140"/>
        <v>0</v>
      </c>
      <c r="P519" s="9"/>
      <c r="Q519" s="9"/>
      <c r="R519" s="9">
        <f t="shared" si="141"/>
        <v>0</v>
      </c>
      <c r="S519" s="9"/>
      <c r="T519" s="9"/>
      <c r="U519" s="9">
        <f t="shared" si="142"/>
        <v>1000000</v>
      </c>
      <c r="V519" s="9">
        <v>1000000</v>
      </c>
      <c r="W519" s="9"/>
      <c r="X519" s="9">
        <f t="shared" si="143"/>
        <v>0</v>
      </c>
      <c r="Y519" s="9"/>
      <c r="Z519" s="9"/>
      <c r="AA519" s="10">
        <f t="shared" si="144"/>
        <v>0</v>
      </c>
      <c r="AB519" s="11">
        <v>45793</v>
      </c>
    </row>
    <row r="520" spans="1:28" ht="15.75" hidden="1" x14ac:dyDescent="0.25">
      <c r="A520" s="39">
        <v>45793</v>
      </c>
      <c r="B520" s="33" t="s">
        <v>472</v>
      </c>
      <c r="C520" s="33"/>
      <c r="D520" s="33" t="s">
        <v>41</v>
      </c>
      <c r="E520" s="33" t="s">
        <v>130</v>
      </c>
      <c r="F520" s="33">
        <v>20</v>
      </c>
      <c r="G520" s="33" t="s">
        <v>74</v>
      </c>
      <c r="H520" s="33">
        <v>50000</v>
      </c>
      <c r="I520" s="20">
        <f t="shared" si="138"/>
        <v>1000000</v>
      </c>
      <c r="J520" s="41" t="s">
        <v>241</v>
      </c>
      <c r="K520" s="20"/>
      <c r="L520" s="9">
        <f t="shared" si="139"/>
        <v>0</v>
      </c>
      <c r="M520" s="9"/>
      <c r="N520" s="9"/>
      <c r="O520" s="9">
        <f t="shared" si="140"/>
        <v>0</v>
      </c>
      <c r="P520" s="9"/>
      <c r="Q520" s="9"/>
      <c r="R520" s="9">
        <f t="shared" si="141"/>
        <v>0</v>
      </c>
      <c r="S520" s="9"/>
      <c r="T520" s="9"/>
      <c r="U520" s="9">
        <f t="shared" si="142"/>
        <v>1000000</v>
      </c>
      <c r="V520" s="9">
        <v>1000000</v>
      </c>
      <c r="W520" s="9"/>
      <c r="X520" s="9">
        <f t="shared" si="143"/>
        <v>0</v>
      </c>
      <c r="Y520" s="9"/>
      <c r="Z520" s="9"/>
      <c r="AA520" s="10">
        <f t="shared" si="144"/>
        <v>0</v>
      </c>
      <c r="AB520" s="11">
        <v>45793</v>
      </c>
    </row>
    <row r="521" spans="1:28" ht="15.75" hidden="1" x14ac:dyDescent="0.25">
      <c r="A521" s="39">
        <v>45793</v>
      </c>
      <c r="B521" s="33" t="s">
        <v>472</v>
      </c>
      <c r="C521" s="33"/>
      <c r="D521" s="33" t="s">
        <v>41</v>
      </c>
      <c r="E521" s="33" t="s">
        <v>102</v>
      </c>
      <c r="F521" s="33">
        <v>2</v>
      </c>
      <c r="G521" s="33" t="s">
        <v>74</v>
      </c>
      <c r="H521" s="33">
        <v>65000</v>
      </c>
      <c r="I521" s="20">
        <f t="shared" si="138"/>
        <v>130000</v>
      </c>
      <c r="J521" s="41" t="s">
        <v>241</v>
      </c>
      <c r="K521" s="20"/>
      <c r="L521" s="9">
        <f t="shared" si="139"/>
        <v>0</v>
      </c>
      <c r="M521" s="9"/>
      <c r="N521" s="9"/>
      <c r="O521" s="9">
        <f t="shared" si="140"/>
        <v>0</v>
      </c>
      <c r="P521" s="9"/>
      <c r="Q521" s="9"/>
      <c r="R521" s="9">
        <f t="shared" si="141"/>
        <v>0</v>
      </c>
      <c r="S521" s="9"/>
      <c r="T521" s="9"/>
      <c r="U521" s="9">
        <f t="shared" si="142"/>
        <v>130000</v>
      </c>
      <c r="V521" s="9">
        <v>130000</v>
      </c>
      <c r="W521" s="9"/>
      <c r="X521" s="9">
        <f t="shared" si="143"/>
        <v>0</v>
      </c>
      <c r="Y521" s="9"/>
      <c r="Z521" s="9"/>
      <c r="AA521" s="10">
        <f t="shared" si="144"/>
        <v>0</v>
      </c>
      <c r="AB521" s="11">
        <v>45793</v>
      </c>
    </row>
    <row r="522" spans="1:28" ht="15.75" hidden="1" x14ac:dyDescent="0.25">
      <c r="A522" s="39">
        <v>45793</v>
      </c>
      <c r="B522" s="33" t="s">
        <v>472</v>
      </c>
      <c r="C522" s="33"/>
      <c r="D522" s="33" t="s">
        <v>41</v>
      </c>
      <c r="E522" s="33" t="s">
        <v>122</v>
      </c>
      <c r="F522" s="33">
        <v>2</v>
      </c>
      <c r="G522" s="33" t="s">
        <v>51</v>
      </c>
      <c r="H522" s="33">
        <v>70000</v>
      </c>
      <c r="I522" s="20">
        <f t="shared" si="138"/>
        <v>140000</v>
      </c>
      <c r="J522" s="41" t="s">
        <v>241</v>
      </c>
      <c r="K522" s="20"/>
      <c r="L522" s="9">
        <f t="shared" si="139"/>
        <v>0</v>
      </c>
      <c r="M522" s="9"/>
      <c r="N522" s="9"/>
      <c r="O522" s="9">
        <f t="shared" si="140"/>
        <v>0</v>
      </c>
      <c r="P522" s="9"/>
      <c r="Q522" s="9"/>
      <c r="R522" s="9">
        <f t="shared" si="141"/>
        <v>0</v>
      </c>
      <c r="S522" s="9"/>
      <c r="T522" s="9"/>
      <c r="U522" s="9">
        <f t="shared" si="142"/>
        <v>140000</v>
      </c>
      <c r="V522" s="9">
        <v>140000</v>
      </c>
      <c r="W522" s="9"/>
      <c r="X522" s="9">
        <f t="shared" si="143"/>
        <v>0</v>
      </c>
      <c r="Y522" s="9"/>
      <c r="Z522" s="9"/>
      <c r="AA522" s="10">
        <f t="shared" si="144"/>
        <v>0</v>
      </c>
      <c r="AB522" s="11">
        <v>45793</v>
      </c>
    </row>
    <row r="523" spans="1:28" ht="15.75" hidden="1" x14ac:dyDescent="0.25">
      <c r="A523" s="39">
        <v>45793</v>
      </c>
      <c r="B523" s="33" t="s">
        <v>472</v>
      </c>
      <c r="C523" s="33"/>
      <c r="D523" s="33" t="s">
        <v>41</v>
      </c>
      <c r="E523" s="33" t="s">
        <v>480</v>
      </c>
      <c r="F523" s="33">
        <v>10</v>
      </c>
      <c r="G523" s="33" t="s">
        <v>25</v>
      </c>
      <c r="H523" s="33">
        <v>25000</v>
      </c>
      <c r="I523" s="20">
        <f t="shared" si="138"/>
        <v>250000</v>
      </c>
      <c r="J523" s="41" t="s">
        <v>241</v>
      </c>
      <c r="K523" s="20"/>
      <c r="L523" s="9">
        <f t="shared" si="139"/>
        <v>0</v>
      </c>
      <c r="M523" s="9"/>
      <c r="N523" s="9"/>
      <c r="O523" s="9">
        <f t="shared" si="140"/>
        <v>0</v>
      </c>
      <c r="P523" s="9"/>
      <c r="Q523" s="9"/>
      <c r="R523" s="9">
        <f t="shared" si="141"/>
        <v>0</v>
      </c>
      <c r="S523" s="9"/>
      <c r="T523" s="9"/>
      <c r="U523" s="9">
        <f t="shared" si="142"/>
        <v>250000</v>
      </c>
      <c r="V523" s="9">
        <v>250000</v>
      </c>
      <c r="W523" s="9"/>
      <c r="X523" s="9">
        <f t="shared" si="143"/>
        <v>0</v>
      </c>
      <c r="Y523" s="9"/>
      <c r="Z523" s="9"/>
      <c r="AA523" s="10">
        <f t="shared" si="144"/>
        <v>0</v>
      </c>
      <c r="AB523" s="11">
        <v>45793</v>
      </c>
    </row>
    <row r="524" spans="1:28" ht="15.75" hidden="1" x14ac:dyDescent="0.25">
      <c r="A524" s="39">
        <v>45793</v>
      </c>
      <c r="B524" s="33" t="s">
        <v>472</v>
      </c>
      <c r="C524" s="33"/>
      <c r="D524" s="33" t="s">
        <v>41</v>
      </c>
      <c r="E524" s="33" t="s">
        <v>523</v>
      </c>
      <c r="F524" s="33">
        <v>2</v>
      </c>
      <c r="G524" s="33" t="s">
        <v>25</v>
      </c>
      <c r="H524" s="33">
        <v>700000</v>
      </c>
      <c r="I524" s="20">
        <f t="shared" si="138"/>
        <v>1400000</v>
      </c>
      <c r="J524" s="41" t="s">
        <v>241</v>
      </c>
      <c r="K524" s="20"/>
      <c r="L524" s="9">
        <f t="shared" si="139"/>
        <v>0</v>
      </c>
      <c r="M524" s="9"/>
      <c r="N524" s="9"/>
      <c r="O524" s="9">
        <f t="shared" si="140"/>
        <v>0</v>
      </c>
      <c r="P524" s="9"/>
      <c r="Q524" s="9"/>
      <c r="R524" s="9">
        <f t="shared" si="141"/>
        <v>0</v>
      </c>
      <c r="S524" s="9"/>
      <c r="T524" s="9"/>
      <c r="U524" s="9">
        <f t="shared" si="142"/>
        <v>1400000</v>
      </c>
      <c r="V524" s="9">
        <v>1400000</v>
      </c>
      <c r="W524" s="9"/>
      <c r="X524" s="9">
        <f t="shared" si="143"/>
        <v>0</v>
      </c>
      <c r="Y524" s="9"/>
      <c r="Z524" s="9"/>
      <c r="AA524" s="10">
        <f t="shared" si="144"/>
        <v>0</v>
      </c>
      <c r="AB524" s="11">
        <v>45793</v>
      </c>
    </row>
    <row r="525" spans="1:28" ht="15.75" hidden="1" x14ac:dyDescent="0.25">
      <c r="A525" s="39">
        <v>45793</v>
      </c>
      <c r="B525" s="33" t="s">
        <v>472</v>
      </c>
      <c r="C525" s="33"/>
      <c r="D525" s="33" t="s">
        <v>41</v>
      </c>
      <c r="E525" s="33" t="s">
        <v>160</v>
      </c>
      <c r="F525" s="33">
        <v>2</v>
      </c>
      <c r="G525" s="33" t="s">
        <v>29</v>
      </c>
      <c r="H525" s="33">
        <v>95000</v>
      </c>
      <c r="I525" s="20">
        <f t="shared" si="138"/>
        <v>190000</v>
      </c>
      <c r="J525" s="41" t="s">
        <v>241</v>
      </c>
      <c r="K525" s="20"/>
      <c r="L525" s="9">
        <f t="shared" si="139"/>
        <v>0</v>
      </c>
      <c r="M525" s="9"/>
      <c r="N525" s="9"/>
      <c r="O525" s="9">
        <f t="shared" si="140"/>
        <v>0</v>
      </c>
      <c r="P525" s="9"/>
      <c r="Q525" s="9"/>
      <c r="R525" s="9">
        <f t="shared" si="141"/>
        <v>0</v>
      </c>
      <c r="S525" s="9"/>
      <c r="T525" s="9"/>
      <c r="U525" s="9">
        <f t="shared" si="142"/>
        <v>190000</v>
      </c>
      <c r="V525" s="9">
        <v>190000</v>
      </c>
      <c r="W525" s="9"/>
      <c r="X525" s="9">
        <f t="shared" si="143"/>
        <v>0</v>
      </c>
      <c r="Y525" s="9"/>
      <c r="Z525" s="9"/>
      <c r="AA525" s="10">
        <f t="shared" si="144"/>
        <v>0</v>
      </c>
      <c r="AB525" s="11">
        <v>45793</v>
      </c>
    </row>
    <row r="526" spans="1:28" ht="15.75" hidden="1" x14ac:dyDescent="0.25">
      <c r="A526" s="39">
        <v>45793</v>
      </c>
      <c r="B526" s="33" t="s">
        <v>170</v>
      </c>
      <c r="C526" s="33"/>
      <c r="D526" s="33" t="s">
        <v>31</v>
      </c>
      <c r="E526" s="33" t="s">
        <v>403</v>
      </c>
      <c r="F526" s="33">
        <v>1</v>
      </c>
      <c r="G526" s="33" t="s">
        <v>29</v>
      </c>
      <c r="H526" s="33">
        <v>75000</v>
      </c>
      <c r="I526" s="20">
        <f t="shared" si="138"/>
        <v>75000</v>
      </c>
      <c r="J526" s="37" t="s">
        <v>241</v>
      </c>
      <c r="K526" s="20"/>
      <c r="L526" s="9">
        <f t="shared" si="139"/>
        <v>75000</v>
      </c>
      <c r="M526" s="9">
        <v>75000</v>
      </c>
      <c r="N526" s="9"/>
      <c r="O526" s="9">
        <f t="shared" si="140"/>
        <v>0</v>
      </c>
      <c r="P526" s="9"/>
      <c r="Q526" s="9"/>
      <c r="R526" s="9">
        <f t="shared" si="141"/>
        <v>0</v>
      </c>
      <c r="S526" s="9"/>
      <c r="T526" s="9"/>
      <c r="U526" s="9">
        <f t="shared" si="142"/>
        <v>0</v>
      </c>
      <c r="V526" s="9"/>
      <c r="W526" s="9"/>
      <c r="X526" s="9">
        <f t="shared" si="143"/>
        <v>0</v>
      </c>
      <c r="Y526" s="9"/>
      <c r="Z526" s="9"/>
      <c r="AA526" s="10">
        <f t="shared" si="144"/>
        <v>0</v>
      </c>
      <c r="AB526" s="11">
        <v>45793</v>
      </c>
    </row>
    <row r="527" spans="1:28" ht="15.75" hidden="1" x14ac:dyDescent="0.25">
      <c r="A527" s="39">
        <v>45793</v>
      </c>
      <c r="B527" s="33" t="s">
        <v>170</v>
      </c>
      <c r="C527" s="33"/>
      <c r="D527" s="33" t="s">
        <v>31</v>
      </c>
      <c r="E527" s="33" t="s">
        <v>160</v>
      </c>
      <c r="F527" s="33">
        <v>1</v>
      </c>
      <c r="G527" s="33" t="s">
        <v>29</v>
      </c>
      <c r="H527" s="33">
        <v>95000</v>
      </c>
      <c r="I527" s="20">
        <f t="shared" si="138"/>
        <v>95000</v>
      </c>
      <c r="J527" s="37" t="s">
        <v>241</v>
      </c>
      <c r="K527" s="20"/>
      <c r="L527" s="9">
        <f t="shared" si="139"/>
        <v>95000</v>
      </c>
      <c r="M527" s="9">
        <v>95000</v>
      </c>
      <c r="N527" s="9"/>
      <c r="O527" s="9">
        <f t="shared" si="140"/>
        <v>0</v>
      </c>
      <c r="P527" s="9"/>
      <c r="Q527" s="9"/>
      <c r="R527" s="9">
        <f t="shared" si="141"/>
        <v>0</v>
      </c>
      <c r="S527" s="9"/>
      <c r="T527" s="9"/>
      <c r="U527" s="9">
        <f t="shared" si="142"/>
        <v>0</v>
      </c>
      <c r="V527" s="9"/>
      <c r="W527" s="9"/>
      <c r="X527" s="9">
        <f t="shared" si="143"/>
        <v>0</v>
      </c>
      <c r="Y527" s="9"/>
      <c r="Z527" s="9"/>
      <c r="AA527" s="10">
        <f t="shared" si="144"/>
        <v>0</v>
      </c>
      <c r="AB527" s="11">
        <v>45793</v>
      </c>
    </row>
    <row r="528" spans="1:28" ht="15.75" hidden="1" x14ac:dyDescent="0.25">
      <c r="A528" s="39">
        <v>45793</v>
      </c>
      <c r="B528" s="33" t="s">
        <v>883</v>
      </c>
      <c r="C528" s="33"/>
      <c r="D528" s="33" t="s">
        <v>223</v>
      </c>
      <c r="E528" s="33" t="s">
        <v>308</v>
      </c>
      <c r="F528" s="33">
        <v>2.5</v>
      </c>
      <c r="G528" s="33" t="s">
        <v>51</v>
      </c>
      <c r="H528" s="33">
        <v>86000</v>
      </c>
      <c r="I528" s="20">
        <f t="shared" si="138"/>
        <v>215000</v>
      </c>
      <c r="J528" s="37" t="s">
        <v>241</v>
      </c>
      <c r="K528" s="20"/>
      <c r="L528" s="9">
        <f t="shared" si="139"/>
        <v>215000</v>
      </c>
      <c r="M528" s="9">
        <v>215000</v>
      </c>
      <c r="N528" s="9"/>
      <c r="O528" s="9">
        <f t="shared" si="140"/>
        <v>0</v>
      </c>
      <c r="P528" s="9"/>
      <c r="Q528" s="9"/>
      <c r="R528" s="9">
        <f t="shared" si="141"/>
        <v>0</v>
      </c>
      <c r="S528" s="9"/>
      <c r="T528" s="9"/>
      <c r="U528" s="9">
        <f t="shared" si="142"/>
        <v>0</v>
      </c>
      <c r="V528" s="9"/>
      <c r="W528" s="9"/>
      <c r="X528" s="9">
        <f t="shared" si="143"/>
        <v>0</v>
      </c>
      <c r="Y528" s="9"/>
      <c r="Z528" s="9"/>
      <c r="AA528" s="10">
        <f t="shared" si="144"/>
        <v>0</v>
      </c>
      <c r="AB528" s="11">
        <v>45793</v>
      </c>
    </row>
    <row r="529" spans="1:28" ht="15.75" hidden="1" x14ac:dyDescent="0.25">
      <c r="A529" s="39">
        <v>45793</v>
      </c>
      <c r="B529" s="33" t="s">
        <v>331</v>
      </c>
      <c r="C529" s="33"/>
      <c r="D529" s="33" t="s">
        <v>223</v>
      </c>
      <c r="E529" s="33" t="s">
        <v>73</v>
      </c>
      <c r="F529" s="33">
        <v>10</v>
      </c>
      <c r="G529" s="33" t="s">
        <v>74</v>
      </c>
      <c r="H529" s="33">
        <v>50000</v>
      </c>
      <c r="I529" s="20">
        <f t="shared" si="138"/>
        <v>500000</v>
      </c>
      <c r="J529" s="37" t="s">
        <v>241</v>
      </c>
      <c r="K529" s="20"/>
      <c r="L529" s="9">
        <f t="shared" si="139"/>
        <v>500000</v>
      </c>
      <c r="M529" s="9">
        <v>500000</v>
      </c>
      <c r="N529" s="9"/>
      <c r="O529" s="9">
        <f t="shared" si="140"/>
        <v>0</v>
      </c>
      <c r="P529" s="9"/>
      <c r="Q529" s="9"/>
      <c r="R529" s="9">
        <f t="shared" si="141"/>
        <v>0</v>
      </c>
      <c r="S529" s="9"/>
      <c r="T529" s="9"/>
      <c r="U529" s="9">
        <f t="shared" si="142"/>
        <v>0</v>
      </c>
      <c r="V529" s="9"/>
      <c r="W529" s="9"/>
      <c r="X529" s="9">
        <f t="shared" si="143"/>
        <v>0</v>
      </c>
      <c r="Y529" s="9"/>
      <c r="Z529" s="9"/>
      <c r="AA529" s="10">
        <f t="shared" si="144"/>
        <v>0</v>
      </c>
      <c r="AB529" s="11">
        <v>45793</v>
      </c>
    </row>
    <row r="530" spans="1:28" ht="15.75" hidden="1" x14ac:dyDescent="0.25">
      <c r="A530" s="39">
        <v>45793</v>
      </c>
      <c r="B530" s="33" t="s">
        <v>331</v>
      </c>
      <c r="C530" s="33"/>
      <c r="D530" s="33" t="s">
        <v>223</v>
      </c>
      <c r="E530" s="33" t="s">
        <v>102</v>
      </c>
      <c r="F530" s="33">
        <v>2</v>
      </c>
      <c r="G530" s="33" t="s">
        <v>74</v>
      </c>
      <c r="H530" s="33">
        <v>65000</v>
      </c>
      <c r="I530" s="20">
        <f t="shared" si="138"/>
        <v>130000</v>
      </c>
      <c r="J530" s="37" t="s">
        <v>241</v>
      </c>
      <c r="K530" s="20"/>
      <c r="L530" s="9">
        <f t="shared" si="139"/>
        <v>130000</v>
      </c>
      <c r="M530" s="9">
        <v>130000</v>
      </c>
      <c r="N530" s="9"/>
      <c r="O530" s="9">
        <f t="shared" si="140"/>
        <v>0</v>
      </c>
      <c r="P530" s="9"/>
      <c r="Q530" s="9"/>
      <c r="R530" s="9">
        <f t="shared" si="141"/>
        <v>0</v>
      </c>
      <c r="S530" s="9"/>
      <c r="T530" s="9"/>
      <c r="U530" s="9">
        <f t="shared" si="142"/>
        <v>0</v>
      </c>
      <c r="V530" s="9"/>
      <c r="W530" s="9"/>
      <c r="X530" s="9">
        <f t="shared" si="143"/>
        <v>0</v>
      </c>
      <c r="Y530" s="9"/>
      <c r="Z530" s="9"/>
      <c r="AA530" s="10">
        <f t="shared" si="144"/>
        <v>0</v>
      </c>
      <c r="AB530" s="11">
        <v>45793</v>
      </c>
    </row>
    <row r="531" spans="1:28" ht="15.75" hidden="1" x14ac:dyDescent="0.25">
      <c r="A531" s="32">
        <v>45793</v>
      </c>
      <c r="B531" s="33" t="s">
        <v>231</v>
      </c>
      <c r="C531" s="33"/>
      <c r="D531" s="33"/>
      <c r="E531" s="33" t="s">
        <v>304</v>
      </c>
      <c r="F531" s="33">
        <v>65.5</v>
      </c>
      <c r="G531" s="33" t="s">
        <v>51</v>
      </c>
      <c r="H531" s="33"/>
      <c r="I531" s="20">
        <f t="shared" si="138"/>
        <v>0</v>
      </c>
      <c r="J531" s="34" t="s">
        <v>26</v>
      </c>
      <c r="K531" s="20"/>
      <c r="L531" s="9">
        <f t="shared" si="139"/>
        <v>0</v>
      </c>
      <c r="M531" s="9"/>
      <c r="N531" s="9"/>
      <c r="O531" s="9">
        <f t="shared" si="140"/>
        <v>0</v>
      </c>
      <c r="P531" s="9"/>
      <c r="Q531" s="9"/>
      <c r="R531" s="9">
        <f t="shared" si="141"/>
        <v>0</v>
      </c>
      <c r="S531" s="9"/>
      <c r="T531" s="9"/>
      <c r="U531" s="9">
        <f t="shared" si="142"/>
        <v>0</v>
      </c>
      <c r="V531" s="9"/>
      <c r="W531" s="9"/>
      <c r="X531" s="9">
        <f t="shared" si="143"/>
        <v>0</v>
      </c>
      <c r="Y531" s="9"/>
      <c r="Z531" s="9"/>
      <c r="AA531" s="10">
        <f t="shared" si="144"/>
        <v>0</v>
      </c>
      <c r="AB531" s="11"/>
    </row>
    <row r="532" spans="1:28" ht="15.75" hidden="1" x14ac:dyDescent="0.25">
      <c r="A532" s="39">
        <v>45793</v>
      </c>
      <c r="B532" s="33" t="s">
        <v>231</v>
      </c>
      <c r="C532" s="33"/>
      <c r="D532" s="33"/>
      <c r="E532" s="33" t="s">
        <v>136</v>
      </c>
      <c r="F532" s="33">
        <v>24.7</v>
      </c>
      <c r="G532" s="33" t="s">
        <v>51</v>
      </c>
      <c r="H532" s="33"/>
      <c r="I532" s="20">
        <f t="shared" si="138"/>
        <v>0</v>
      </c>
      <c r="J532" s="34" t="s">
        <v>26</v>
      </c>
      <c r="K532" s="20"/>
      <c r="L532" s="9">
        <f t="shared" si="139"/>
        <v>0</v>
      </c>
      <c r="M532" s="9"/>
      <c r="N532" s="9"/>
      <c r="O532" s="9">
        <f t="shared" si="140"/>
        <v>0</v>
      </c>
      <c r="P532" s="9"/>
      <c r="Q532" s="9"/>
      <c r="R532" s="9">
        <f t="shared" si="141"/>
        <v>0</v>
      </c>
      <c r="S532" s="9"/>
      <c r="T532" s="9"/>
      <c r="U532" s="9">
        <f t="shared" si="142"/>
        <v>0</v>
      </c>
      <c r="V532" s="9"/>
      <c r="W532" s="9"/>
      <c r="X532" s="9">
        <f t="shared" si="143"/>
        <v>0</v>
      </c>
      <c r="Y532" s="9"/>
      <c r="Z532" s="9"/>
      <c r="AA532" s="10">
        <f t="shared" si="144"/>
        <v>0</v>
      </c>
      <c r="AB532" s="11"/>
    </row>
    <row r="533" spans="1:28" ht="15.75" hidden="1" x14ac:dyDescent="0.25">
      <c r="A533" s="32">
        <v>45793</v>
      </c>
      <c r="B533" s="33" t="s">
        <v>231</v>
      </c>
      <c r="C533" s="33"/>
      <c r="D533" s="33"/>
      <c r="E533" s="33" t="s">
        <v>632</v>
      </c>
      <c r="F533" s="33">
        <v>26.2</v>
      </c>
      <c r="G533" s="33" t="s">
        <v>51</v>
      </c>
      <c r="H533" s="33"/>
      <c r="I533" s="20">
        <f t="shared" si="138"/>
        <v>0</v>
      </c>
      <c r="J533" s="34" t="s">
        <v>26</v>
      </c>
      <c r="K533" s="20"/>
      <c r="L533" s="9">
        <f t="shared" si="139"/>
        <v>0</v>
      </c>
      <c r="M533" s="9"/>
      <c r="N533" s="9"/>
      <c r="O533" s="9">
        <f t="shared" si="140"/>
        <v>0</v>
      </c>
      <c r="P533" s="9"/>
      <c r="Q533" s="9"/>
      <c r="R533" s="9">
        <f t="shared" si="141"/>
        <v>0</v>
      </c>
      <c r="S533" s="9"/>
      <c r="T533" s="9"/>
      <c r="U533" s="9">
        <f t="shared" si="142"/>
        <v>0</v>
      </c>
      <c r="V533" s="9"/>
      <c r="W533" s="9"/>
      <c r="X533" s="9">
        <f t="shared" si="143"/>
        <v>0</v>
      </c>
      <c r="Y533" s="9"/>
      <c r="Z533" s="9"/>
      <c r="AA533" s="10">
        <f t="shared" si="144"/>
        <v>0</v>
      </c>
      <c r="AB533" s="11"/>
    </row>
    <row r="534" spans="1:28" ht="15.75" hidden="1" x14ac:dyDescent="0.25">
      <c r="A534" s="32"/>
      <c r="B534" s="33" t="s">
        <v>695</v>
      </c>
      <c r="C534" s="33"/>
      <c r="D534" s="33"/>
      <c r="E534" s="33" t="s">
        <v>958</v>
      </c>
      <c r="F534" s="33"/>
      <c r="G534" s="33" t="s">
        <v>51</v>
      </c>
      <c r="H534" s="33"/>
      <c r="I534" s="20">
        <f t="shared" ref="I534:I564" si="145">F534*H534</f>
        <v>0</v>
      </c>
      <c r="J534" s="37" t="s">
        <v>34</v>
      </c>
      <c r="K534" s="20"/>
      <c r="L534" s="9">
        <f t="shared" ref="L534:L542" si="146">M534+N534</f>
        <v>0</v>
      </c>
      <c r="M534" s="9"/>
      <c r="N534" s="9"/>
      <c r="O534" s="9">
        <f t="shared" ref="O534:O542" si="147">P534+Q534</f>
        <v>960000</v>
      </c>
      <c r="P534" s="9">
        <v>960000</v>
      </c>
      <c r="Q534" s="9"/>
      <c r="R534" s="9">
        <f t="shared" ref="R534:R542" si="148">S534+T534</f>
        <v>0</v>
      </c>
      <c r="S534" s="9"/>
      <c r="T534" s="9"/>
      <c r="U534" s="9">
        <f t="shared" ref="U534:U542" si="149">V534+W534</f>
        <v>0</v>
      </c>
      <c r="V534" s="9"/>
      <c r="W534" s="9"/>
      <c r="X534" s="9">
        <f t="shared" ref="X534:X542" si="150">Y534+Z534</f>
        <v>0</v>
      </c>
      <c r="Y534" s="9"/>
      <c r="Z534" s="9"/>
      <c r="AA534" s="10">
        <f t="shared" ref="AA534:AA542" si="151">C534+I534-L534-O534-U534-X534-R534</f>
        <v>-960000</v>
      </c>
      <c r="AB534" s="11">
        <v>45793</v>
      </c>
    </row>
    <row r="535" spans="1:28" ht="15.75" hidden="1" x14ac:dyDescent="0.25">
      <c r="A535" s="39">
        <v>45794</v>
      </c>
      <c r="B535" s="35" t="s">
        <v>268</v>
      </c>
      <c r="C535" s="35"/>
      <c r="D535" s="35" t="s">
        <v>41</v>
      </c>
      <c r="E535" s="35" t="s">
        <v>110</v>
      </c>
      <c r="F535" s="35">
        <v>200</v>
      </c>
      <c r="G535" s="35" t="s">
        <v>29</v>
      </c>
      <c r="H535" s="35">
        <v>2000</v>
      </c>
      <c r="I535" s="20">
        <f t="shared" si="145"/>
        <v>400000</v>
      </c>
      <c r="J535" s="37" t="s">
        <v>240</v>
      </c>
      <c r="K535" s="20"/>
      <c r="L535" s="9">
        <f t="shared" si="146"/>
        <v>0</v>
      </c>
      <c r="M535" s="9"/>
      <c r="N535" s="9"/>
      <c r="O535" s="9">
        <f t="shared" si="147"/>
        <v>400000</v>
      </c>
      <c r="P535" s="9">
        <v>400000</v>
      </c>
      <c r="Q535" s="9"/>
      <c r="R535" s="9">
        <f t="shared" si="148"/>
        <v>0</v>
      </c>
      <c r="S535" s="9"/>
      <c r="T535" s="9"/>
      <c r="U535" s="9">
        <f t="shared" si="149"/>
        <v>0</v>
      </c>
      <c r="V535" s="9"/>
      <c r="W535" s="9"/>
      <c r="X535" s="9">
        <f t="shared" si="150"/>
        <v>0</v>
      </c>
      <c r="Y535" s="9"/>
      <c r="Z535" s="9"/>
      <c r="AA535" s="10">
        <f t="shared" si="151"/>
        <v>0</v>
      </c>
      <c r="AB535" s="11">
        <v>45793</v>
      </c>
    </row>
    <row r="536" spans="1:28" ht="15.75" hidden="1" x14ac:dyDescent="0.25">
      <c r="A536" s="39">
        <v>45794</v>
      </c>
      <c r="B536" s="33" t="s">
        <v>823</v>
      </c>
      <c r="C536" s="33"/>
      <c r="D536" s="33" t="s">
        <v>31</v>
      </c>
      <c r="E536" s="33" t="s">
        <v>102</v>
      </c>
      <c r="F536" s="33">
        <v>2</v>
      </c>
      <c r="G536" s="33" t="s">
        <v>74</v>
      </c>
      <c r="H536" s="33">
        <v>65000</v>
      </c>
      <c r="I536" s="20">
        <f t="shared" si="145"/>
        <v>130000</v>
      </c>
      <c r="J536" s="37" t="s">
        <v>241</v>
      </c>
      <c r="K536" s="20"/>
      <c r="L536" s="9">
        <f t="shared" si="146"/>
        <v>0</v>
      </c>
      <c r="M536" s="9"/>
      <c r="N536" s="9"/>
      <c r="O536" s="9">
        <f t="shared" si="147"/>
        <v>0</v>
      </c>
      <c r="P536" s="9"/>
      <c r="Q536" s="9"/>
      <c r="R536" s="9">
        <f t="shared" si="148"/>
        <v>0</v>
      </c>
      <c r="S536" s="9"/>
      <c r="T536" s="9"/>
      <c r="U536" s="9">
        <f t="shared" si="149"/>
        <v>130000</v>
      </c>
      <c r="V536" s="9">
        <v>130000</v>
      </c>
      <c r="W536" s="9"/>
      <c r="X536" s="9">
        <f t="shared" si="150"/>
        <v>0</v>
      </c>
      <c r="Y536" s="9"/>
      <c r="Z536" s="9"/>
      <c r="AA536" s="10">
        <f t="shared" si="151"/>
        <v>0</v>
      </c>
      <c r="AB536" s="11">
        <v>45797</v>
      </c>
    </row>
    <row r="537" spans="1:28" ht="15.75" hidden="1" x14ac:dyDescent="0.25">
      <c r="A537" s="39">
        <v>45794</v>
      </c>
      <c r="B537" s="33" t="s">
        <v>108</v>
      </c>
      <c r="C537" s="33"/>
      <c r="D537" s="33" t="s">
        <v>31</v>
      </c>
      <c r="E537" s="33" t="s">
        <v>95</v>
      </c>
      <c r="F537" s="33">
        <v>1000</v>
      </c>
      <c r="G537" s="33" t="s">
        <v>29</v>
      </c>
      <c r="H537" s="33">
        <v>4000</v>
      </c>
      <c r="I537" s="20">
        <f t="shared" si="145"/>
        <v>4000000</v>
      </c>
      <c r="J537" s="37" t="s">
        <v>240</v>
      </c>
      <c r="K537" s="20"/>
      <c r="L537" s="9">
        <f t="shared" si="146"/>
        <v>0</v>
      </c>
      <c r="M537" s="9"/>
      <c r="N537" s="9"/>
      <c r="O537" s="9">
        <f t="shared" si="147"/>
        <v>4000000</v>
      </c>
      <c r="P537" s="9">
        <v>4000000</v>
      </c>
      <c r="Q537" s="9"/>
      <c r="R537" s="9">
        <f t="shared" si="148"/>
        <v>0</v>
      </c>
      <c r="S537" s="9"/>
      <c r="T537" s="9"/>
      <c r="U537" s="9">
        <f t="shared" si="149"/>
        <v>0</v>
      </c>
      <c r="V537" s="9"/>
      <c r="W537" s="9"/>
      <c r="X537" s="9">
        <f t="shared" si="150"/>
        <v>0</v>
      </c>
      <c r="Y537" s="9"/>
      <c r="Z537" s="9"/>
      <c r="AA537" s="10">
        <f t="shared" si="151"/>
        <v>0</v>
      </c>
      <c r="AB537" s="11">
        <v>45793</v>
      </c>
    </row>
    <row r="538" spans="1:28" ht="15.75" hidden="1" x14ac:dyDescent="0.25">
      <c r="A538" s="39">
        <v>45794</v>
      </c>
      <c r="B538" s="33" t="s">
        <v>108</v>
      </c>
      <c r="C538" s="33"/>
      <c r="D538" s="33" t="s">
        <v>31</v>
      </c>
      <c r="E538" s="33" t="s">
        <v>91</v>
      </c>
      <c r="F538" s="33">
        <v>1000</v>
      </c>
      <c r="G538" s="33" t="s">
        <v>29</v>
      </c>
      <c r="H538" s="33">
        <v>4000</v>
      </c>
      <c r="I538" s="20">
        <f t="shared" si="145"/>
        <v>4000000</v>
      </c>
      <c r="J538" s="37" t="s">
        <v>240</v>
      </c>
      <c r="K538" s="20"/>
      <c r="L538" s="9">
        <f t="shared" si="146"/>
        <v>0</v>
      </c>
      <c r="M538" s="9"/>
      <c r="N538" s="9"/>
      <c r="O538" s="9">
        <f t="shared" si="147"/>
        <v>4000000</v>
      </c>
      <c r="P538" s="9">
        <v>4000000</v>
      </c>
      <c r="Q538" s="9"/>
      <c r="R538" s="9">
        <f t="shared" si="148"/>
        <v>0</v>
      </c>
      <c r="S538" s="9"/>
      <c r="T538" s="9"/>
      <c r="U538" s="9">
        <f t="shared" si="149"/>
        <v>0</v>
      </c>
      <c r="V538" s="9"/>
      <c r="W538" s="9"/>
      <c r="X538" s="9">
        <f t="shared" si="150"/>
        <v>0</v>
      </c>
      <c r="Y538" s="9"/>
      <c r="Z538" s="9"/>
      <c r="AA538" s="10">
        <f t="shared" si="151"/>
        <v>0</v>
      </c>
      <c r="AB538" s="11">
        <v>45793</v>
      </c>
    </row>
    <row r="539" spans="1:28" ht="15.75" hidden="1" x14ac:dyDescent="0.25">
      <c r="A539" s="32">
        <v>45794</v>
      </c>
      <c r="B539" s="33" t="s">
        <v>189</v>
      </c>
      <c r="C539" s="33"/>
      <c r="D539" s="33" t="s">
        <v>31</v>
      </c>
      <c r="E539" s="33" t="s">
        <v>110</v>
      </c>
      <c r="F539" s="33">
        <v>1600</v>
      </c>
      <c r="G539" s="33" t="s">
        <v>29</v>
      </c>
      <c r="H539" s="33">
        <v>1800</v>
      </c>
      <c r="I539" s="20">
        <f t="shared" si="145"/>
        <v>2880000</v>
      </c>
      <c r="J539" s="37" t="s">
        <v>241</v>
      </c>
      <c r="K539" s="20"/>
      <c r="L539" s="9">
        <f t="shared" si="146"/>
        <v>0</v>
      </c>
      <c r="M539" s="9"/>
      <c r="N539" s="9"/>
      <c r="O539" s="9">
        <f t="shared" si="147"/>
        <v>0</v>
      </c>
      <c r="P539" s="9"/>
      <c r="Q539" s="9"/>
      <c r="R539" s="9">
        <f t="shared" si="148"/>
        <v>0</v>
      </c>
      <c r="S539" s="9"/>
      <c r="T539" s="9"/>
      <c r="U539" s="9">
        <f t="shared" si="149"/>
        <v>2880000</v>
      </c>
      <c r="V539" s="9">
        <v>2880000</v>
      </c>
      <c r="W539" s="9"/>
      <c r="X539" s="9">
        <f t="shared" si="150"/>
        <v>0</v>
      </c>
      <c r="Y539" s="9"/>
      <c r="Z539" s="9"/>
      <c r="AA539" s="10">
        <f t="shared" si="151"/>
        <v>0</v>
      </c>
      <c r="AB539" s="11">
        <v>45794</v>
      </c>
    </row>
    <row r="540" spans="1:28" ht="15.75" hidden="1" x14ac:dyDescent="0.25">
      <c r="A540" s="39">
        <v>45794</v>
      </c>
      <c r="B540" s="33" t="s">
        <v>811</v>
      </c>
      <c r="C540" s="33"/>
      <c r="D540" s="33" t="s">
        <v>31</v>
      </c>
      <c r="E540" s="33" t="s">
        <v>127</v>
      </c>
      <c r="F540" s="33">
        <v>41</v>
      </c>
      <c r="G540" s="33" t="s">
        <v>51</v>
      </c>
      <c r="H540" s="33">
        <v>46000</v>
      </c>
      <c r="I540" s="20">
        <f t="shared" si="145"/>
        <v>1886000</v>
      </c>
      <c r="J540" s="37" t="s">
        <v>241</v>
      </c>
      <c r="K540" s="20"/>
      <c r="L540" s="9">
        <f t="shared" si="146"/>
        <v>0</v>
      </c>
      <c r="M540" s="9"/>
      <c r="N540" s="9"/>
      <c r="O540" s="9">
        <f t="shared" si="147"/>
        <v>0</v>
      </c>
      <c r="P540" s="9"/>
      <c r="Q540" s="9"/>
      <c r="R540" s="9">
        <f t="shared" si="148"/>
        <v>0</v>
      </c>
      <c r="S540" s="9"/>
      <c r="T540" s="9"/>
      <c r="U540" s="9">
        <f t="shared" si="149"/>
        <v>1886000</v>
      </c>
      <c r="V540" s="9">
        <v>1886000</v>
      </c>
      <c r="W540" s="9"/>
      <c r="X540" s="9">
        <f t="shared" si="150"/>
        <v>0</v>
      </c>
      <c r="Y540" s="9"/>
      <c r="Z540" s="9"/>
      <c r="AA540" s="10">
        <f t="shared" si="151"/>
        <v>0</v>
      </c>
      <c r="AB540" s="11">
        <v>45794</v>
      </c>
    </row>
    <row r="541" spans="1:28" ht="15.75" hidden="1" x14ac:dyDescent="0.25">
      <c r="A541" s="39">
        <v>45794</v>
      </c>
      <c r="B541" s="33" t="s">
        <v>191</v>
      </c>
      <c r="C541" s="33"/>
      <c r="D541" s="33" t="s">
        <v>31</v>
      </c>
      <c r="E541" s="33" t="s">
        <v>86</v>
      </c>
      <c r="F541" s="33">
        <v>25</v>
      </c>
      <c r="G541" s="33" t="s">
        <v>51</v>
      </c>
      <c r="H541" s="33">
        <v>125000</v>
      </c>
      <c r="I541" s="20">
        <f t="shared" si="145"/>
        <v>3125000</v>
      </c>
      <c r="J541" s="34" t="s">
        <v>26</v>
      </c>
      <c r="K541" s="20"/>
      <c r="L541" s="9">
        <f t="shared" si="146"/>
        <v>0</v>
      </c>
      <c r="M541" s="9"/>
      <c r="N541" s="9"/>
      <c r="O541" s="9">
        <f t="shared" si="147"/>
        <v>0</v>
      </c>
      <c r="P541" s="9"/>
      <c r="Q541" s="9"/>
      <c r="R541" s="9">
        <f t="shared" si="148"/>
        <v>0</v>
      </c>
      <c r="S541" s="9"/>
      <c r="T541" s="9"/>
      <c r="U541" s="9">
        <f t="shared" si="149"/>
        <v>0</v>
      </c>
      <c r="V541" s="9"/>
      <c r="W541" s="9"/>
      <c r="X541" s="9">
        <f t="shared" si="150"/>
        <v>0</v>
      </c>
      <c r="Y541" s="9"/>
      <c r="Z541" s="9"/>
      <c r="AA541" s="10">
        <f t="shared" si="151"/>
        <v>3125000</v>
      </c>
      <c r="AB541" s="11"/>
    </row>
    <row r="542" spans="1:28" ht="15.75" hidden="1" x14ac:dyDescent="0.25">
      <c r="A542" s="32">
        <v>45794</v>
      </c>
      <c r="B542" s="33">
        <v>777</v>
      </c>
      <c r="C542" s="33"/>
      <c r="D542" s="33" t="s">
        <v>31</v>
      </c>
      <c r="E542" s="33" t="s">
        <v>467</v>
      </c>
      <c r="F542" s="33">
        <v>16.899999999999999</v>
      </c>
      <c r="G542" s="33" t="s">
        <v>51</v>
      </c>
      <c r="H542" s="33">
        <v>46000</v>
      </c>
      <c r="I542" s="20">
        <f t="shared" si="145"/>
        <v>777399.99999999988</v>
      </c>
      <c r="J542" s="37" t="s">
        <v>241</v>
      </c>
      <c r="K542" s="20"/>
      <c r="L542" s="9">
        <f t="shared" si="146"/>
        <v>0</v>
      </c>
      <c r="M542" s="9"/>
      <c r="N542" s="9"/>
      <c r="O542" s="9">
        <f t="shared" si="147"/>
        <v>0</v>
      </c>
      <c r="P542" s="9"/>
      <c r="Q542" s="9"/>
      <c r="R542" s="9">
        <f t="shared" si="148"/>
        <v>0</v>
      </c>
      <c r="S542" s="9"/>
      <c r="T542" s="9"/>
      <c r="U542" s="9">
        <f t="shared" si="149"/>
        <v>777400</v>
      </c>
      <c r="V542" s="9">
        <v>777400</v>
      </c>
      <c r="W542" s="9"/>
      <c r="X542" s="9">
        <f t="shared" si="150"/>
        <v>0</v>
      </c>
      <c r="Y542" s="9"/>
      <c r="Z542" s="9"/>
      <c r="AA542" s="10">
        <f t="shared" si="151"/>
        <v>-1.1641532182693481E-10</v>
      </c>
      <c r="AB542" s="11">
        <v>45794</v>
      </c>
    </row>
    <row r="543" spans="1:28" ht="15.75" hidden="1" x14ac:dyDescent="0.25">
      <c r="A543" s="39">
        <v>45796</v>
      </c>
      <c r="B543" s="35" t="s">
        <v>863</v>
      </c>
      <c r="C543" s="35"/>
      <c r="D543" s="35" t="s">
        <v>31</v>
      </c>
      <c r="E543" s="35" t="s">
        <v>45</v>
      </c>
      <c r="F543" s="35">
        <v>25</v>
      </c>
      <c r="G543" s="35" t="s">
        <v>51</v>
      </c>
      <c r="H543" s="35">
        <v>176400</v>
      </c>
      <c r="I543" s="20">
        <f t="shared" si="145"/>
        <v>4410000</v>
      </c>
      <c r="J543" s="37" t="s">
        <v>241</v>
      </c>
      <c r="K543" s="20"/>
      <c r="L543" s="9">
        <f>M543+N543</f>
        <v>0</v>
      </c>
      <c r="M543" s="9"/>
      <c r="N543" s="9"/>
      <c r="O543" s="9">
        <f>P543+Q543</f>
        <v>0</v>
      </c>
      <c r="P543" s="9"/>
      <c r="Q543" s="9"/>
      <c r="R543" s="9">
        <f>S543+T543</f>
        <v>0</v>
      </c>
      <c r="S543" s="9"/>
      <c r="T543" s="9"/>
      <c r="U543" s="9">
        <f>V543+W543</f>
        <v>4410000</v>
      </c>
      <c r="V543" s="9">
        <v>4410000</v>
      </c>
      <c r="W543" s="9"/>
      <c r="X543" s="9">
        <f>Y543+Z543</f>
        <v>0</v>
      </c>
      <c r="Y543" s="9"/>
      <c r="Z543" s="9"/>
      <c r="AA543" s="10">
        <f>C543+I543-L543-O543-U543-X543-R543</f>
        <v>0</v>
      </c>
      <c r="AB543" s="11">
        <v>45794</v>
      </c>
    </row>
    <row r="544" spans="1:28" ht="15.75" hidden="1" x14ac:dyDescent="0.25">
      <c r="A544" s="39">
        <v>45796</v>
      </c>
      <c r="B544" s="35" t="s">
        <v>194</v>
      </c>
      <c r="C544" s="33"/>
      <c r="D544" s="35" t="s">
        <v>31</v>
      </c>
      <c r="E544" s="33" t="s">
        <v>155</v>
      </c>
      <c r="F544" s="33">
        <v>5200</v>
      </c>
      <c r="G544" s="33" t="s">
        <v>29</v>
      </c>
      <c r="H544" s="33">
        <v>4000</v>
      </c>
      <c r="I544" s="20">
        <f t="shared" si="145"/>
        <v>20800000</v>
      </c>
      <c r="J544" s="42" t="s">
        <v>38</v>
      </c>
      <c r="K544" s="20"/>
      <c r="L544" s="9">
        <f t="shared" ref="L544:L564" si="152">M544+N544</f>
        <v>0</v>
      </c>
      <c r="M544" s="9"/>
      <c r="N544" s="9"/>
      <c r="O544" s="9">
        <f t="shared" ref="O544:O564" si="153">P544+Q544</f>
        <v>20449000</v>
      </c>
      <c r="P544" s="9">
        <v>20449000</v>
      </c>
      <c r="Q544" s="9"/>
      <c r="R544" s="9">
        <f t="shared" ref="R544:R564" si="154">S544+T544</f>
        <v>0</v>
      </c>
      <c r="S544" s="9"/>
      <c r="T544" s="9"/>
      <c r="U544" s="9">
        <f t="shared" ref="U544:U564" si="155">V544+W544</f>
        <v>0</v>
      </c>
      <c r="V544" s="9"/>
      <c r="W544" s="9"/>
      <c r="X544" s="9">
        <f t="shared" ref="X544:X564" si="156">Y544+Z544</f>
        <v>0</v>
      </c>
      <c r="Y544" s="9"/>
      <c r="Z544" s="9"/>
      <c r="AA544" s="10">
        <f t="shared" ref="AA544:AA564" si="157">C544+I544-L544-O544-U544-X544-R544</f>
        <v>351000</v>
      </c>
      <c r="AB544" s="11">
        <v>45768</v>
      </c>
    </row>
    <row r="545" spans="1:28" ht="15.75" hidden="1" x14ac:dyDescent="0.25">
      <c r="A545" s="39">
        <v>45796</v>
      </c>
      <c r="B545" s="35" t="s">
        <v>194</v>
      </c>
      <c r="C545" s="33"/>
      <c r="D545" s="35" t="s">
        <v>31</v>
      </c>
      <c r="E545" s="33" t="s">
        <v>185</v>
      </c>
      <c r="F545" s="33">
        <v>20000</v>
      </c>
      <c r="G545" s="33" t="s">
        <v>29</v>
      </c>
      <c r="H545" s="33">
        <v>1100</v>
      </c>
      <c r="I545" s="20">
        <f t="shared" si="145"/>
        <v>22000000</v>
      </c>
      <c r="J545" s="34" t="s">
        <v>26</v>
      </c>
      <c r="K545" s="20"/>
      <c r="L545" s="9">
        <f t="shared" si="152"/>
        <v>0</v>
      </c>
      <c r="M545" s="9"/>
      <c r="N545" s="9"/>
      <c r="O545" s="9">
        <f t="shared" si="153"/>
        <v>0</v>
      </c>
      <c r="P545" s="9"/>
      <c r="Q545" s="9"/>
      <c r="R545" s="9">
        <f t="shared" si="154"/>
        <v>0</v>
      </c>
      <c r="S545" s="9"/>
      <c r="T545" s="9"/>
      <c r="U545" s="9">
        <f t="shared" si="155"/>
        <v>0</v>
      </c>
      <c r="V545" s="9"/>
      <c r="W545" s="9"/>
      <c r="X545" s="9">
        <f t="shared" si="156"/>
        <v>0</v>
      </c>
      <c r="Y545" s="9"/>
      <c r="Z545" s="9"/>
      <c r="AA545" s="10">
        <f t="shared" si="157"/>
        <v>22000000</v>
      </c>
      <c r="AB545" s="11"/>
    </row>
    <row r="546" spans="1:28" ht="15.75" hidden="1" x14ac:dyDescent="0.25">
      <c r="A546" s="39">
        <v>45796</v>
      </c>
      <c r="B546" s="33" t="s">
        <v>217</v>
      </c>
      <c r="C546" s="33"/>
      <c r="D546" s="33" t="s">
        <v>41</v>
      </c>
      <c r="E546" s="33" t="s">
        <v>945</v>
      </c>
      <c r="F546" s="33">
        <v>5000</v>
      </c>
      <c r="G546" s="33" t="s">
        <v>29</v>
      </c>
      <c r="H546" s="33">
        <v>2000</v>
      </c>
      <c r="I546" s="20">
        <f t="shared" si="145"/>
        <v>10000000</v>
      </c>
      <c r="J546" s="34" t="s">
        <v>26</v>
      </c>
      <c r="K546" s="20"/>
      <c r="L546" s="9">
        <f t="shared" si="152"/>
        <v>0</v>
      </c>
      <c r="M546" s="9"/>
      <c r="N546" s="9"/>
      <c r="O546" s="9">
        <f t="shared" si="153"/>
        <v>0</v>
      </c>
      <c r="P546" s="9"/>
      <c r="Q546" s="9"/>
      <c r="R546" s="9">
        <f t="shared" si="154"/>
        <v>0</v>
      </c>
      <c r="S546" s="9"/>
      <c r="T546" s="9"/>
      <c r="U546" s="9">
        <f t="shared" si="155"/>
        <v>0</v>
      </c>
      <c r="V546" s="9"/>
      <c r="W546" s="9"/>
      <c r="X546" s="9">
        <f t="shared" si="156"/>
        <v>0</v>
      </c>
      <c r="Y546" s="9"/>
      <c r="Z546" s="9"/>
      <c r="AA546" s="10">
        <f t="shared" si="157"/>
        <v>10000000</v>
      </c>
      <c r="AB546" s="11"/>
    </row>
    <row r="547" spans="1:28" ht="15.75" hidden="1" x14ac:dyDescent="0.25">
      <c r="A547" s="39">
        <v>45796</v>
      </c>
      <c r="B547" s="33" t="s">
        <v>957</v>
      </c>
      <c r="C547" s="33"/>
      <c r="D547" s="33" t="s">
        <v>223</v>
      </c>
      <c r="E547" s="33" t="s">
        <v>702</v>
      </c>
      <c r="F547" s="33">
        <v>63.5</v>
      </c>
      <c r="G547" s="33" t="s">
        <v>51</v>
      </c>
      <c r="H547" s="33">
        <v>107000</v>
      </c>
      <c r="I547" s="20">
        <f t="shared" si="145"/>
        <v>6794500</v>
      </c>
      <c r="J547" s="37" t="s">
        <v>241</v>
      </c>
      <c r="K547" s="20"/>
      <c r="L547" s="9">
        <f t="shared" si="152"/>
        <v>0</v>
      </c>
      <c r="M547" s="9"/>
      <c r="N547" s="9"/>
      <c r="O547" s="9">
        <f t="shared" si="153"/>
        <v>0</v>
      </c>
      <c r="P547" s="9"/>
      <c r="Q547" s="9"/>
      <c r="R547" s="9">
        <f t="shared" si="154"/>
        <v>6794500</v>
      </c>
      <c r="S547" s="9">
        <v>726400</v>
      </c>
      <c r="T547" s="9">
        <v>6068100</v>
      </c>
      <c r="U547" s="9">
        <f t="shared" si="155"/>
        <v>0</v>
      </c>
      <c r="V547" s="9"/>
      <c r="W547" s="9"/>
      <c r="X547" s="9">
        <f t="shared" si="156"/>
        <v>0</v>
      </c>
      <c r="Y547" s="9"/>
      <c r="Z547" s="9"/>
      <c r="AA547" s="10">
        <f t="shared" si="157"/>
        <v>0</v>
      </c>
      <c r="AB547" s="11">
        <v>45796</v>
      </c>
    </row>
    <row r="548" spans="1:28" ht="15.75" hidden="1" x14ac:dyDescent="0.25">
      <c r="A548" s="39">
        <v>45796</v>
      </c>
      <c r="B548" s="33" t="s">
        <v>959</v>
      </c>
      <c r="C548" s="33"/>
      <c r="D548" s="33" t="s">
        <v>41</v>
      </c>
      <c r="E548" s="33" t="s">
        <v>70</v>
      </c>
      <c r="F548" s="33">
        <v>8200</v>
      </c>
      <c r="G548" s="33" t="s">
        <v>29</v>
      </c>
      <c r="H548" s="33">
        <v>2720</v>
      </c>
      <c r="I548" s="20">
        <f t="shared" si="145"/>
        <v>22304000</v>
      </c>
      <c r="J548" s="34" t="s">
        <v>26</v>
      </c>
      <c r="K548" s="20"/>
      <c r="L548" s="9">
        <f t="shared" si="152"/>
        <v>0</v>
      </c>
      <c r="M548" s="9"/>
      <c r="N548" s="9"/>
      <c r="O548" s="9">
        <f t="shared" si="153"/>
        <v>0</v>
      </c>
      <c r="P548" s="9"/>
      <c r="Q548" s="9"/>
      <c r="R548" s="9">
        <f t="shared" si="154"/>
        <v>0</v>
      </c>
      <c r="S548" s="9"/>
      <c r="T548" s="9"/>
      <c r="U548" s="9">
        <f t="shared" si="155"/>
        <v>0</v>
      </c>
      <c r="V548" s="9"/>
      <c r="W548" s="9"/>
      <c r="X548" s="9">
        <f t="shared" si="156"/>
        <v>0</v>
      </c>
      <c r="Y548" s="9"/>
      <c r="Z548" s="9"/>
      <c r="AA548" s="10">
        <f t="shared" si="157"/>
        <v>22304000</v>
      </c>
      <c r="AB548" s="11"/>
    </row>
    <row r="549" spans="1:28" ht="15.75" hidden="1" x14ac:dyDescent="0.25">
      <c r="A549" s="39">
        <v>45796</v>
      </c>
      <c r="B549" s="33" t="s">
        <v>959</v>
      </c>
      <c r="C549" s="33"/>
      <c r="D549" s="33" t="s">
        <v>41</v>
      </c>
      <c r="E549" s="33" t="s">
        <v>270</v>
      </c>
      <c r="F549" s="33">
        <v>250</v>
      </c>
      <c r="G549" s="33" t="s">
        <v>29</v>
      </c>
      <c r="H549" s="33">
        <v>1120</v>
      </c>
      <c r="I549" s="20">
        <f t="shared" si="145"/>
        <v>280000</v>
      </c>
      <c r="J549" s="37" t="s">
        <v>241</v>
      </c>
      <c r="K549" s="20"/>
      <c r="L549" s="9">
        <f t="shared" si="152"/>
        <v>0</v>
      </c>
      <c r="M549" s="9"/>
      <c r="N549" s="9"/>
      <c r="O549" s="9">
        <f t="shared" si="153"/>
        <v>0</v>
      </c>
      <c r="P549" s="9"/>
      <c r="Q549" s="9"/>
      <c r="R549" s="9">
        <f t="shared" si="154"/>
        <v>0</v>
      </c>
      <c r="S549" s="9"/>
      <c r="T549" s="9"/>
      <c r="U549" s="9">
        <f t="shared" si="155"/>
        <v>280000</v>
      </c>
      <c r="V549" s="9">
        <v>280000</v>
      </c>
      <c r="W549" s="9"/>
      <c r="X549" s="9">
        <f t="shared" si="156"/>
        <v>0</v>
      </c>
      <c r="Y549" s="9"/>
      <c r="Z549" s="9"/>
      <c r="AA549" s="10">
        <f t="shared" si="157"/>
        <v>0</v>
      </c>
      <c r="AB549" s="11">
        <v>45796</v>
      </c>
    </row>
    <row r="550" spans="1:28" ht="15.75" hidden="1" x14ac:dyDescent="0.25">
      <c r="A550" s="39">
        <v>45796</v>
      </c>
      <c r="B550" s="33" t="s">
        <v>231</v>
      </c>
      <c r="C550" s="33"/>
      <c r="D550" s="33"/>
      <c r="E550" s="33" t="s">
        <v>304</v>
      </c>
      <c r="F550" s="33">
        <v>130.80000000000001</v>
      </c>
      <c r="G550" s="33" t="s">
        <v>51</v>
      </c>
      <c r="H550" s="33"/>
      <c r="I550" s="20">
        <f t="shared" si="145"/>
        <v>0</v>
      </c>
      <c r="J550" s="34" t="s">
        <v>26</v>
      </c>
      <c r="K550" s="20"/>
      <c r="L550" s="9">
        <f t="shared" si="152"/>
        <v>0</v>
      </c>
      <c r="M550" s="9"/>
      <c r="N550" s="9"/>
      <c r="O550" s="9">
        <f t="shared" si="153"/>
        <v>0</v>
      </c>
      <c r="P550" s="9"/>
      <c r="Q550" s="9"/>
      <c r="R550" s="9">
        <f t="shared" si="154"/>
        <v>0</v>
      </c>
      <c r="S550" s="9"/>
      <c r="T550" s="9"/>
      <c r="U550" s="9">
        <f t="shared" si="155"/>
        <v>0</v>
      </c>
      <c r="V550" s="9"/>
      <c r="W550" s="9"/>
      <c r="X550" s="9">
        <f t="shared" si="156"/>
        <v>0</v>
      </c>
      <c r="Y550" s="9"/>
      <c r="Z550" s="9"/>
      <c r="AA550" s="10">
        <f t="shared" si="157"/>
        <v>0</v>
      </c>
      <c r="AB550" s="11"/>
    </row>
    <row r="551" spans="1:28" ht="15.75" hidden="1" x14ac:dyDescent="0.25">
      <c r="A551" s="39">
        <v>45796</v>
      </c>
      <c r="B551" s="33" t="s">
        <v>231</v>
      </c>
      <c r="C551" s="33"/>
      <c r="D551" s="33"/>
      <c r="E551" s="33" t="s">
        <v>203</v>
      </c>
      <c r="F551" s="33">
        <v>14</v>
      </c>
      <c r="G551" s="33" t="s">
        <v>51</v>
      </c>
      <c r="H551" s="33"/>
      <c r="I551" s="20">
        <f t="shared" si="145"/>
        <v>0</v>
      </c>
      <c r="J551" s="34" t="s">
        <v>26</v>
      </c>
      <c r="K551" s="20"/>
      <c r="L551" s="9">
        <f t="shared" si="152"/>
        <v>0</v>
      </c>
      <c r="M551" s="9"/>
      <c r="N551" s="9"/>
      <c r="O551" s="9">
        <f t="shared" si="153"/>
        <v>0</v>
      </c>
      <c r="P551" s="9"/>
      <c r="Q551" s="9"/>
      <c r="R551" s="9">
        <f t="shared" si="154"/>
        <v>0</v>
      </c>
      <c r="S551" s="9"/>
      <c r="T551" s="9"/>
      <c r="U551" s="9">
        <f t="shared" si="155"/>
        <v>0</v>
      </c>
      <c r="V551" s="9"/>
      <c r="W551" s="9"/>
      <c r="X551" s="9">
        <f t="shared" si="156"/>
        <v>0</v>
      </c>
      <c r="Y551" s="9"/>
      <c r="Z551" s="9"/>
      <c r="AA551" s="10">
        <f t="shared" si="157"/>
        <v>0</v>
      </c>
      <c r="AB551" s="11"/>
    </row>
    <row r="552" spans="1:28" ht="15.75" hidden="1" x14ac:dyDescent="0.25">
      <c r="A552" s="39">
        <v>45796</v>
      </c>
      <c r="B552" s="33" t="s">
        <v>231</v>
      </c>
      <c r="C552" s="33"/>
      <c r="D552" s="33"/>
      <c r="E552" s="33" t="s">
        <v>423</v>
      </c>
      <c r="F552" s="33">
        <v>33.1</v>
      </c>
      <c r="G552" s="33" t="s">
        <v>51</v>
      </c>
      <c r="H552" s="33"/>
      <c r="I552" s="20">
        <f t="shared" si="145"/>
        <v>0</v>
      </c>
      <c r="J552" s="34" t="s">
        <v>26</v>
      </c>
      <c r="K552" s="20"/>
      <c r="L552" s="9">
        <f t="shared" si="152"/>
        <v>0</v>
      </c>
      <c r="M552" s="9"/>
      <c r="N552" s="9"/>
      <c r="O552" s="9">
        <f t="shared" si="153"/>
        <v>0</v>
      </c>
      <c r="P552" s="9"/>
      <c r="Q552" s="9"/>
      <c r="R552" s="9">
        <f t="shared" si="154"/>
        <v>0</v>
      </c>
      <c r="S552" s="9"/>
      <c r="T552" s="9"/>
      <c r="U552" s="9">
        <f t="shared" si="155"/>
        <v>0</v>
      </c>
      <c r="V552" s="9"/>
      <c r="W552" s="9"/>
      <c r="X552" s="9">
        <f t="shared" si="156"/>
        <v>0</v>
      </c>
      <c r="Y552" s="9"/>
      <c r="Z552" s="9"/>
      <c r="AA552" s="10">
        <f t="shared" si="157"/>
        <v>0</v>
      </c>
      <c r="AB552" s="11"/>
    </row>
    <row r="553" spans="1:28" ht="15.75" hidden="1" x14ac:dyDescent="0.25">
      <c r="A553" s="39">
        <v>45796</v>
      </c>
      <c r="B553" s="33" t="s">
        <v>369</v>
      </c>
      <c r="C553" s="33"/>
      <c r="D553" s="33" t="s">
        <v>31</v>
      </c>
      <c r="E553" s="33" t="s">
        <v>315</v>
      </c>
      <c r="F553" s="33">
        <v>600</v>
      </c>
      <c r="G553" s="33" t="s">
        <v>29</v>
      </c>
      <c r="H553" s="33">
        <v>5400</v>
      </c>
      <c r="I553" s="20">
        <f t="shared" si="145"/>
        <v>3240000</v>
      </c>
      <c r="J553" s="42" t="s">
        <v>38</v>
      </c>
      <c r="K553" s="20"/>
      <c r="L553" s="9">
        <f t="shared" si="152"/>
        <v>0</v>
      </c>
      <c r="M553" s="9"/>
      <c r="N553" s="9"/>
      <c r="O553" s="9">
        <f t="shared" si="153"/>
        <v>1240000</v>
      </c>
      <c r="P553" s="9">
        <v>1240000</v>
      </c>
      <c r="Q553" s="9"/>
      <c r="R553" s="9">
        <f t="shared" si="154"/>
        <v>0</v>
      </c>
      <c r="S553" s="9"/>
      <c r="T553" s="9"/>
      <c r="U553" s="9">
        <f t="shared" si="155"/>
        <v>0</v>
      </c>
      <c r="V553" s="9"/>
      <c r="W553" s="9"/>
      <c r="X553" s="9">
        <f t="shared" si="156"/>
        <v>0</v>
      </c>
      <c r="Y553" s="9"/>
      <c r="Z553" s="9"/>
      <c r="AA553" s="10">
        <f t="shared" si="157"/>
        <v>2000000</v>
      </c>
      <c r="AB553" s="11">
        <v>45800</v>
      </c>
    </row>
    <row r="554" spans="1:28" ht="15.75" hidden="1" x14ac:dyDescent="0.25">
      <c r="A554" s="39">
        <v>45796</v>
      </c>
      <c r="B554" s="33" t="s">
        <v>663</v>
      </c>
      <c r="C554" s="33"/>
      <c r="D554" s="33" t="s">
        <v>41</v>
      </c>
      <c r="E554" s="33" t="s">
        <v>86</v>
      </c>
      <c r="F554" s="33">
        <v>25</v>
      </c>
      <c r="G554" s="33" t="s">
        <v>51</v>
      </c>
      <c r="H554" s="33">
        <v>95400</v>
      </c>
      <c r="I554" s="20">
        <f t="shared" si="145"/>
        <v>2385000</v>
      </c>
      <c r="J554" s="41" t="s">
        <v>240</v>
      </c>
      <c r="K554" s="20"/>
      <c r="L554" s="9">
        <f t="shared" si="152"/>
        <v>0</v>
      </c>
      <c r="M554" s="9"/>
      <c r="N554" s="9"/>
      <c r="O554" s="9">
        <f t="shared" si="153"/>
        <v>2385000</v>
      </c>
      <c r="P554" s="9">
        <v>2385000</v>
      </c>
      <c r="Q554" s="9"/>
      <c r="R554" s="9">
        <f t="shared" si="154"/>
        <v>0</v>
      </c>
      <c r="S554" s="9"/>
      <c r="T554" s="9"/>
      <c r="U554" s="9">
        <f t="shared" si="155"/>
        <v>0</v>
      </c>
      <c r="V554" s="9"/>
      <c r="W554" s="9"/>
      <c r="X554" s="9">
        <f t="shared" si="156"/>
        <v>0</v>
      </c>
      <c r="Y554" s="9"/>
      <c r="Z554" s="9"/>
      <c r="AA554" s="10">
        <f t="shared" si="157"/>
        <v>0</v>
      </c>
      <c r="AB554" s="11">
        <v>45785</v>
      </c>
    </row>
    <row r="555" spans="1:28" ht="15.75" hidden="1" x14ac:dyDescent="0.25">
      <c r="A555" s="39">
        <v>45796</v>
      </c>
      <c r="B555" s="33" t="s">
        <v>960</v>
      </c>
      <c r="C555" s="33"/>
      <c r="D555" s="33" t="s">
        <v>31</v>
      </c>
      <c r="E555" s="33" t="s">
        <v>646</v>
      </c>
      <c r="F555" s="33">
        <v>1000</v>
      </c>
      <c r="G555" s="33" t="s">
        <v>29</v>
      </c>
      <c r="H555" s="33">
        <v>2720</v>
      </c>
      <c r="I555" s="20">
        <f t="shared" si="145"/>
        <v>2720000</v>
      </c>
      <c r="J555" s="37" t="s">
        <v>241</v>
      </c>
      <c r="K555" s="20"/>
      <c r="L555" s="9">
        <f t="shared" si="152"/>
        <v>2720000</v>
      </c>
      <c r="M555" s="9">
        <v>140000</v>
      </c>
      <c r="N555" s="9">
        <v>2580000</v>
      </c>
      <c r="O555" s="9">
        <f t="shared" si="153"/>
        <v>0</v>
      </c>
      <c r="P555" s="9"/>
      <c r="Q555" s="9"/>
      <c r="R555" s="9">
        <f t="shared" si="154"/>
        <v>0</v>
      </c>
      <c r="S555" s="9"/>
      <c r="T555" s="9"/>
      <c r="U555" s="9">
        <f t="shared" si="155"/>
        <v>0</v>
      </c>
      <c r="V555" s="9"/>
      <c r="W555" s="9"/>
      <c r="X555" s="9">
        <f t="shared" si="156"/>
        <v>0</v>
      </c>
      <c r="Y555" s="9"/>
      <c r="Z555" s="9"/>
      <c r="AA555" s="10">
        <f t="shared" si="157"/>
        <v>0</v>
      </c>
      <c r="AB555" s="11">
        <v>45796</v>
      </c>
    </row>
    <row r="556" spans="1:28" ht="15.75" hidden="1" x14ac:dyDescent="0.25">
      <c r="A556" s="39">
        <v>45796</v>
      </c>
      <c r="B556" s="33" t="s">
        <v>961</v>
      </c>
      <c r="C556" s="33"/>
      <c r="D556" s="33" t="s">
        <v>31</v>
      </c>
      <c r="E556" s="33" t="s">
        <v>70</v>
      </c>
      <c r="F556" s="33">
        <v>600</v>
      </c>
      <c r="G556" s="33" t="s">
        <v>29</v>
      </c>
      <c r="H556" s="33">
        <v>2720</v>
      </c>
      <c r="I556" s="20">
        <f t="shared" si="145"/>
        <v>1632000</v>
      </c>
      <c r="J556" s="37" t="s">
        <v>241</v>
      </c>
      <c r="K556" s="20"/>
      <c r="L556" s="9">
        <f t="shared" si="152"/>
        <v>0</v>
      </c>
      <c r="M556" s="9"/>
      <c r="N556" s="9"/>
      <c r="O556" s="9">
        <f t="shared" si="153"/>
        <v>0</v>
      </c>
      <c r="P556" s="9"/>
      <c r="Q556" s="9"/>
      <c r="R556" s="9">
        <f t="shared" si="154"/>
        <v>0</v>
      </c>
      <c r="S556" s="9"/>
      <c r="T556" s="9"/>
      <c r="U556" s="9">
        <f t="shared" si="155"/>
        <v>1632000</v>
      </c>
      <c r="V556" s="9">
        <v>1632000</v>
      </c>
      <c r="W556" s="9"/>
      <c r="X556" s="9">
        <f t="shared" si="156"/>
        <v>0</v>
      </c>
      <c r="Y556" s="9"/>
      <c r="Z556" s="9"/>
      <c r="AA556" s="10">
        <f t="shared" si="157"/>
        <v>0</v>
      </c>
      <c r="AB556" s="11" t="s">
        <v>964</v>
      </c>
    </row>
    <row r="557" spans="1:28" ht="15.75" hidden="1" x14ac:dyDescent="0.25">
      <c r="A557" s="39">
        <v>45796</v>
      </c>
      <c r="B557" s="33" t="s">
        <v>383</v>
      </c>
      <c r="C557" s="33"/>
      <c r="D557" s="33" t="s">
        <v>41</v>
      </c>
      <c r="E557" s="33" t="s">
        <v>32</v>
      </c>
      <c r="F557" s="33">
        <v>6</v>
      </c>
      <c r="G557" s="33" t="s">
        <v>33</v>
      </c>
      <c r="H557" s="33">
        <v>150000</v>
      </c>
      <c r="I557" s="20">
        <f t="shared" si="145"/>
        <v>900000</v>
      </c>
      <c r="J557" s="37" t="s">
        <v>240</v>
      </c>
      <c r="K557" s="20"/>
      <c r="L557" s="9">
        <f t="shared" si="152"/>
        <v>0</v>
      </c>
      <c r="M557" s="9"/>
      <c r="N557" s="9"/>
      <c r="O557" s="9">
        <f t="shared" si="153"/>
        <v>900000</v>
      </c>
      <c r="P557" s="9">
        <v>900000</v>
      </c>
      <c r="Q557" s="9"/>
      <c r="R557" s="9">
        <f t="shared" si="154"/>
        <v>0</v>
      </c>
      <c r="S557" s="9"/>
      <c r="T557" s="9"/>
      <c r="U557" s="9">
        <f t="shared" si="155"/>
        <v>0</v>
      </c>
      <c r="V557" s="9"/>
      <c r="W557" s="9"/>
      <c r="X557" s="9">
        <f t="shared" si="156"/>
        <v>0</v>
      </c>
      <c r="Y557" s="9"/>
      <c r="Z557" s="9"/>
      <c r="AA557" s="10">
        <f t="shared" si="157"/>
        <v>0</v>
      </c>
      <c r="AB557" s="11">
        <v>45796</v>
      </c>
    </row>
    <row r="558" spans="1:28" ht="15.75" hidden="1" x14ac:dyDescent="0.25">
      <c r="A558" s="39">
        <v>45796</v>
      </c>
      <c r="B558" s="33" t="s">
        <v>383</v>
      </c>
      <c r="C558" s="33"/>
      <c r="D558" s="33" t="s">
        <v>41</v>
      </c>
      <c r="E558" s="33" t="s">
        <v>86</v>
      </c>
      <c r="F558" s="33">
        <v>25</v>
      </c>
      <c r="G558" s="33" t="s">
        <v>51</v>
      </c>
      <c r="H558" s="33">
        <v>125000</v>
      </c>
      <c r="I558" s="20">
        <f t="shared" si="145"/>
        <v>3125000</v>
      </c>
      <c r="J558" s="37" t="s">
        <v>240</v>
      </c>
      <c r="K558" s="20"/>
      <c r="L558" s="9">
        <f t="shared" si="152"/>
        <v>0</v>
      </c>
      <c r="M558" s="9"/>
      <c r="N558" s="9"/>
      <c r="O558" s="9">
        <f t="shared" si="153"/>
        <v>3125000</v>
      </c>
      <c r="P558" s="9">
        <v>3125000</v>
      </c>
      <c r="Q558" s="9"/>
      <c r="R558" s="9">
        <f t="shared" si="154"/>
        <v>0</v>
      </c>
      <c r="S558" s="9"/>
      <c r="T558" s="9"/>
      <c r="U558" s="9">
        <f t="shared" si="155"/>
        <v>0</v>
      </c>
      <c r="V558" s="9"/>
      <c r="W558" s="9"/>
      <c r="X558" s="9">
        <f t="shared" si="156"/>
        <v>0</v>
      </c>
      <c r="Y558" s="9"/>
      <c r="Z558" s="9"/>
      <c r="AA558" s="10">
        <f t="shared" si="157"/>
        <v>0</v>
      </c>
      <c r="AB558" s="11">
        <v>45796</v>
      </c>
    </row>
    <row r="559" spans="1:28" ht="15.75" hidden="1" x14ac:dyDescent="0.25">
      <c r="A559" s="39">
        <v>45796</v>
      </c>
      <c r="B559" s="33" t="s">
        <v>383</v>
      </c>
      <c r="C559" s="33"/>
      <c r="D559" s="33" t="s">
        <v>41</v>
      </c>
      <c r="E559" s="33" t="s">
        <v>61</v>
      </c>
      <c r="F559" s="33">
        <v>2</v>
      </c>
      <c r="G559" s="33" t="s">
        <v>25</v>
      </c>
      <c r="H559" s="33">
        <v>45000</v>
      </c>
      <c r="I559" s="20">
        <f t="shared" si="145"/>
        <v>90000</v>
      </c>
      <c r="J559" s="37" t="s">
        <v>240</v>
      </c>
      <c r="K559" s="20"/>
      <c r="L559" s="9">
        <f t="shared" si="152"/>
        <v>0</v>
      </c>
      <c r="M559" s="9"/>
      <c r="N559" s="9"/>
      <c r="O559" s="9">
        <f t="shared" si="153"/>
        <v>90000</v>
      </c>
      <c r="P559" s="9">
        <v>90000</v>
      </c>
      <c r="Q559" s="9"/>
      <c r="R559" s="9">
        <f t="shared" si="154"/>
        <v>0</v>
      </c>
      <c r="S559" s="9"/>
      <c r="T559" s="9"/>
      <c r="U559" s="9">
        <f t="shared" si="155"/>
        <v>0</v>
      </c>
      <c r="V559" s="9"/>
      <c r="W559" s="9"/>
      <c r="X559" s="9">
        <f t="shared" si="156"/>
        <v>0</v>
      </c>
      <c r="Y559" s="9"/>
      <c r="Z559" s="9"/>
      <c r="AA559" s="10">
        <f t="shared" si="157"/>
        <v>0</v>
      </c>
      <c r="AB559" s="11">
        <v>45796</v>
      </c>
    </row>
    <row r="560" spans="1:28" ht="15.75" hidden="1" x14ac:dyDescent="0.25">
      <c r="A560" s="39">
        <v>45796</v>
      </c>
      <c r="B560" s="33" t="s">
        <v>561</v>
      </c>
      <c r="C560" s="33"/>
      <c r="D560" s="33" t="s">
        <v>31</v>
      </c>
      <c r="E560" s="33" t="s">
        <v>407</v>
      </c>
      <c r="F560" s="33">
        <v>2</v>
      </c>
      <c r="G560" s="33" t="s">
        <v>33</v>
      </c>
      <c r="H560" s="33">
        <v>300000</v>
      </c>
      <c r="I560" s="20">
        <f t="shared" si="145"/>
        <v>600000</v>
      </c>
      <c r="J560" s="37" t="s">
        <v>241</v>
      </c>
      <c r="K560" s="20"/>
      <c r="L560" s="9">
        <f t="shared" si="152"/>
        <v>0</v>
      </c>
      <c r="M560" s="9"/>
      <c r="N560" s="9"/>
      <c r="O560" s="9">
        <f t="shared" si="153"/>
        <v>0</v>
      </c>
      <c r="P560" s="9"/>
      <c r="Q560" s="9"/>
      <c r="R560" s="9">
        <f t="shared" si="154"/>
        <v>0</v>
      </c>
      <c r="S560" s="9"/>
      <c r="T560" s="9"/>
      <c r="U560" s="9">
        <f t="shared" si="155"/>
        <v>600000</v>
      </c>
      <c r="V560" s="9">
        <v>600000</v>
      </c>
      <c r="W560" s="9"/>
      <c r="X560" s="9">
        <f t="shared" si="156"/>
        <v>0</v>
      </c>
      <c r="Y560" s="9"/>
      <c r="Z560" s="9"/>
      <c r="AA560" s="10">
        <f t="shared" si="157"/>
        <v>0</v>
      </c>
      <c r="AB560" s="11">
        <v>45796</v>
      </c>
    </row>
    <row r="561" spans="1:28" ht="15.75" hidden="1" x14ac:dyDescent="0.25">
      <c r="A561" s="32">
        <v>45796</v>
      </c>
      <c r="B561" s="33" t="s">
        <v>724</v>
      </c>
      <c r="C561" s="33"/>
      <c r="D561" s="33" t="s">
        <v>223</v>
      </c>
      <c r="E561" s="33" t="s">
        <v>798</v>
      </c>
      <c r="F561" s="33">
        <v>3</v>
      </c>
      <c r="G561" s="33" t="s">
        <v>25</v>
      </c>
      <c r="H561" s="33">
        <v>900000</v>
      </c>
      <c r="I561" s="20">
        <f t="shared" si="145"/>
        <v>2700000</v>
      </c>
      <c r="J561" s="41" t="s">
        <v>241</v>
      </c>
      <c r="K561" s="20"/>
      <c r="L561" s="9">
        <f t="shared" si="152"/>
        <v>0</v>
      </c>
      <c r="M561" s="9"/>
      <c r="N561" s="9"/>
      <c r="O561" s="9">
        <f t="shared" si="153"/>
        <v>0</v>
      </c>
      <c r="P561" s="9"/>
      <c r="Q561" s="9"/>
      <c r="R561" s="9">
        <f t="shared" si="154"/>
        <v>2700000</v>
      </c>
      <c r="S561" s="9">
        <v>2700000</v>
      </c>
      <c r="T561" s="9"/>
      <c r="U561" s="9">
        <f t="shared" si="155"/>
        <v>0</v>
      </c>
      <c r="V561" s="9"/>
      <c r="W561" s="9"/>
      <c r="X561" s="9">
        <f t="shared" si="156"/>
        <v>0</v>
      </c>
      <c r="Y561" s="9"/>
      <c r="Z561" s="9"/>
      <c r="AA561" s="10">
        <f t="shared" si="157"/>
        <v>0</v>
      </c>
      <c r="AB561" s="11">
        <v>45796</v>
      </c>
    </row>
    <row r="562" spans="1:28" ht="15.75" hidden="1" x14ac:dyDescent="0.25">
      <c r="A562" s="39">
        <v>45796</v>
      </c>
      <c r="B562" s="33" t="s">
        <v>962</v>
      </c>
      <c r="C562" s="33"/>
      <c r="D562" s="33" t="s">
        <v>31</v>
      </c>
      <c r="E562" s="33" t="s">
        <v>963</v>
      </c>
      <c r="F562" s="33">
        <v>50</v>
      </c>
      <c r="G562" s="33" t="s">
        <v>25</v>
      </c>
      <c r="H562" s="33">
        <v>40000</v>
      </c>
      <c r="I562" s="20">
        <f t="shared" si="145"/>
        <v>2000000</v>
      </c>
      <c r="J562" s="37" t="s">
        <v>241</v>
      </c>
      <c r="K562" s="20"/>
      <c r="L562" s="9">
        <f t="shared" si="152"/>
        <v>0</v>
      </c>
      <c r="M562" s="9"/>
      <c r="N562" s="9"/>
      <c r="O562" s="9">
        <f t="shared" si="153"/>
        <v>0</v>
      </c>
      <c r="P562" s="9"/>
      <c r="Q562" s="9"/>
      <c r="R562" s="9">
        <f t="shared" si="154"/>
        <v>0</v>
      </c>
      <c r="S562" s="9"/>
      <c r="T562" s="9"/>
      <c r="U562" s="9">
        <f t="shared" si="155"/>
        <v>2000000</v>
      </c>
      <c r="V562" s="9">
        <v>2000000</v>
      </c>
      <c r="W562" s="9"/>
      <c r="X562" s="9">
        <f t="shared" si="156"/>
        <v>0</v>
      </c>
      <c r="Y562" s="9"/>
      <c r="Z562" s="9"/>
      <c r="AA562" s="10">
        <f t="shared" si="157"/>
        <v>0</v>
      </c>
      <c r="AB562" s="11">
        <v>45766</v>
      </c>
    </row>
    <row r="563" spans="1:28" ht="15.75" hidden="1" x14ac:dyDescent="0.25">
      <c r="A563" s="39">
        <v>45796</v>
      </c>
      <c r="B563" s="33" t="s">
        <v>170</v>
      </c>
      <c r="C563" s="33"/>
      <c r="D563" s="33" t="s">
        <v>31</v>
      </c>
      <c r="E563" s="33" t="s">
        <v>102</v>
      </c>
      <c r="F563" s="33">
        <v>4</v>
      </c>
      <c r="G563" s="33" t="s">
        <v>74</v>
      </c>
      <c r="H563" s="33">
        <v>65000</v>
      </c>
      <c r="I563" s="20">
        <f t="shared" si="145"/>
        <v>260000</v>
      </c>
      <c r="J563" s="37" t="s">
        <v>241</v>
      </c>
      <c r="K563" s="20"/>
      <c r="L563" s="9">
        <f t="shared" si="152"/>
        <v>0</v>
      </c>
      <c r="M563" s="9"/>
      <c r="N563" s="9"/>
      <c r="O563" s="9">
        <f t="shared" si="153"/>
        <v>0</v>
      </c>
      <c r="P563" s="9"/>
      <c r="Q563" s="9"/>
      <c r="R563" s="9">
        <f t="shared" si="154"/>
        <v>0</v>
      </c>
      <c r="S563" s="9"/>
      <c r="T563" s="9"/>
      <c r="U563" s="9">
        <f t="shared" si="155"/>
        <v>260000</v>
      </c>
      <c r="V563" s="9">
        <v>260000</v>
      </c>
      <c r="W563" s="9"/>
      <c r="X563" s="9">
        <f t="shared" si="156"/>
        <v>0</v>
      </c>
      <c r="Y563" s="9"/>
      <c r="Z563" s="9"/>
      <c r="AA563" s="10">
        <f t="shared" si="157"/>
        <v>0</v>
      </c>
      <c r="AB563" s="11">
        <v>45796</v>
      </c>
    </row>
    <row r="564" spans="1:28" ht="15.75" hidden="1" x14ac:dyDescent="0.25">
      <c r="A564" s="32">
        <v>45796</v>
      </c>
      <c r="B564" s="33" t="s">
        <v>170</v>
      </c>
      <c r="C564" s="33"/>
      <c r="D564" s="33" t="s">
        <v>31</v>
      </c>
      <c r="E564" s="33" t="s">
        <v>468</v>
      </c>
      <c r="F564" s="33">
        <v>16.3</v>
      </c>
      <c r="G564" s="33" t="s">
        <v>51</v>
      </c>
      <c r="H564" s="33">
        <v>47000</v>
      </c>
      <c r="I564" s="20">
        <f t="shared" si="145"/>
        <v>766100</v>
      </c>
      <c r="J564" s="37" t="s">
        <v>241</v>
      </c>
      <c r="K564" s="20"/>
      <c r="L564" s="9">
        <f t="shared" si="152"/>
        <v>0</v>
      </c>
      <c r="M564" s="9"/>
      <c r="N564" s="9"/>
      <c r="O564" s="9">
        <f t="shared" si="153"/>
        <v>0</v>
      </c>
      <c r="P564" s="9"/>
      <c r="Q564" s="9"/>
      <c r="R564" s="9">
        <f t="shared" si="154"/>
        <v>0</v>
      </c>
      <c r="S564" s="9"/>
      <c r="T564" s="9"/>
      <c r="U564" s="9">
        <f t="shared" si="155"/>
        <v>766100</v>
      </c>
      <c r="V564" s="9">
        <v>766100</v>
      </c>
      <c r="W564" s="9"/>
      <c r="X564" s="9">
        <f t="shared" si="156"/>
        <v>0</v>
      </c>
      <c r="Y564" s="9"/>
      <c r="Z564" s="9"/>
      <c r="AA564" s="10">
        <f t="shared" si="157"/>
        <v>0</v>
      </c>
      <c r="AB564" s="11">
        <v>45796</v>
      </c>
    </row>
    <row r="565" spans="1:28" ht="15.75" hidden="1" x14ac:dyDescent="0.25">
      <c r="A565" s="32"/>
      <c r="B565" s="33" t="s">
        <v>775</v>
      </c>
      <c r="C565" s="33"/>
      <c r="D565" s="33" t="s">
        <v>31</v>
      </c>
      <c r="E565" s="33"/>
      <c r="F565" s="33"/>
      <c r="G565" s="33" t="s">
        <v>51</v>
      </c>
      <c r="H565" s="33"/>
      <c r="I565" s="20">
        <f t="shared" ref="I565:I590" si="158">F565*H565</f>
        <v>0</v>
      </c>
      <c r="J565" s="37" t="s">
        <v>34</v>
      </c>
      <c r="K565" s="20"/>
      <c r="L565" s="9">
        <f>M565+N565</f>
        <v>0</v>
      </c>
      <c r="M565" s="9"/>
      <c r="N565" s="9"/>
      <c r="O565" s="9">
        <f>P565+Q565</f>
        <v>1130000</v>
      </c>
      <c r="P565" s="9">
        <v>1130000</v>
      </c>
      <c r="Q565" s="9"/>
      <c r="R565" s="9">
        <f>S565+T565</f>
        <v>0</v>
      </c>
      <c r="S565" s="9"/>
      <c r="T565" s="9"/>
      <c r="U565" s="9">
        <f>V565+W565</f>
        <v>0</v>
      </c>
      <c r="V565" s="9"/>
      <c r="W565" s="9"/>
      <c r="X565" s="9">
        <f>Y565+Z565</f>
        <v>0</v>
      </c>
      <c r="Y565" s="9"/>
      <c r="Z565" s="9"/>
      <c r="AA565" s="10">
        <f>C565+I565-L565-O565-U565-X565-R565</f>
        <v>-1130000</v>
      </c>
      <c r="AB565" s="11">
        <v>45796</v>
      </c>
    </row>
    <row r="566" spans="1:28" ht="15.75" hidden="1" x14ac:dyDescent="0.25">
      <c r="A566" s="39">
        <v>45797</v>
      </c>
      <c r="B566" s="35" t="s">
        <v>312</v>
      </c>
      <c r="C566" s="35"/>
      <c r="D566" s="35" t="s">
        <v>31</v>
      </c>
      <c r="E566" s="35" t="s">
        <v>110</v>
      </c>
      <c r="F566" s="35">
        <v>2800</v>
      </c>
      <c r="G566" s="35" t="s">
        <v>29</v>
      </c>
      <c r="H566" s="35">
        <v>1800</v>
      </c>
      <c r="I566" s="20">
        <f t="shared" si="158"/>
        <v>5040000</v>
      </c>
      <c r="J566" s="37" t="s">
        <v>240</v>
      </c>
      <c r="K566" s="20"/>
      <c r="L566" s="9">
        <f>M566+N566</f>
        <v>0</v>
      </c>
      <c r="M566" s="9"/>
      <c r="N566" s="9"/>
      <c r="O566" s="9">
        <f>P566+Q566</f>
        <v>5040000</v>
      </c>
      <c r="P566" s="9">
        <v>5040000</v>
      </c>
      <c r="Q566" s="9"/>
      <c r="R566" s="9">
        <f>S566+T566</f>
        <v>0</v>
      </c>
      <c r="S566" s="9"/>
      <c r="T566" s="9"/>
      <c r="U566" s="9">
        <f>V566+W566</f>
        <v>0</v>
      </c>
      <c r="V566" s="9"/>
      <c r="W566" s="9"/>
      <c r="X566" s="9">
        <f>Y566+Z566</f>
        <v>0</v>
      </c>
      <c r="Y566" s="9"/>
      <c r="Z566" s="9"/>
      <c r="AA566" s="10">
        <f>C566+I566-L566-O566-U566-X566-R566</f>
        <v>0</v>
      </c>
      <c r="AB566" s="11">
        <v>45797</v>
      </c>
    </row>
    <row r="567" spans="1:28" ht="15.75" hidden="1" x14ac:dyDescent="0.25">
      <c r="A567" s="39">
        <v>45797</v>
      </c>
      <c r="B567" s="33" t="s">
        <v>92</v>
      </c>
      <c r="C567" s="33"/>
      <c r="D567" s="33" t="s">
        <v>31</v>
      </c>
      <c r="E567" s="33" t="s">
        <v>91</v>
      </c>
      <c r="F567" s="33">
        <v>2000</v>
      </c>
      <c r="G567" s="35" t="s">
        <v>29</v>
      </c>
      <c r="H567" s="33">
        <v>4500</v>
      </c>
      <c r="I567" s="20">
        <f t="shared" si="158"/>
        <v>9000000</v>
      </c>
      <c r="J567" s="34" t="s">
        <v>26</v>
      </c>
      <c r="K567" s="20" t="s">
        <v>973</v>
      </c>
      <c r="L567" s="9">
        <f t="shared" ref="L567:L590" si="159">M567+N567</f>
        <v>0</v>
      </c>
      <c r="M567" s="9"/>
      <c r="N567" s="9"/>
      <c r="O567" s="9">
        <f t="shared" ref="O567:O590" si="160">P567+Q567</f>
        <v>0</v>
      </c>
      <c r="P567" s="9"/>
      <c r="Q567" s="9"/>
      <c r="R567" s="9">
        <f t="shared" ref="R567:R590" si="161">S567+T567</f>
        <v>0</v>
      </c>
      <c r="S567" s="9"/>
      <c r="T567" s="9"/>
      <c r="U567" s="9">
        <f t="shared" ref="U567:U590" si="162">V567+W567</f>
        <v>0</v>
      </c>
      <c r="V567" s="9"/>
      <c r="W567" s="9"/>
      <c r="X567" s="9">
        <f t="shared" ref="X567:X590" si="163">Y567+Z567</f>
        <v>0</v>
      </c>
      <c r="Y567" s="9"/>
      <c r="Z567" s="9"/>
      <c r="AA567" s="10">
        <f t="shared" ref="AA567:AA590" si="164">C567+I567-L567-O567-U567-X567-R567</f>
        <v>9000000</v>
      </c>
      <c r="AB567" s="11"/>
    </row>
    <row r="568" spans="1:28" ht="15.75" hidden="1" x14ac:dyDescent="0.25">
      <c r="A568" s="39">
        <v>45797</v>
      </c>
      <c r="B568" s="33" t="s">
        <v>912</v>
      </c>
      <c r="C568" s="33"/>
      <c r="D568" s="33" t="s">
        <v>31</v>
      </c>
      <c r="E568" s="33" t="s">
        <v>480</v>
      </c>
      <c r="F568" s="33">
        <v>1</v>
      </c>
      <c r="G568" s="33" t="s">
        <v>25</v>
      </c>
      <c r="H568" s="33">
        <v>25000</v>
      </c>
      <c r="I568" s="20">
        <f t="shared" si="158"/>
        <v>25000</v>
      </c>
      <c r="J568" s="37" t="s">
        <v>241</v>
      </c>
      <c r="K568" s="20"/>
      <c r="L568" s="9">
        <f t="shared" si="159"/>
        <v>25000</v>
      </c>
      <c r="M568" s="9">
        <v>25000</v>
      </c>
      <c r="N568" s="9"/>
      <c r="O568" s="9">
        <f t="shared" si="160"/>
        <v>0</v>
      </c>
      <c r="P568" s="9"/>
      <c r="Q568" s="9"/>
      <c r="R568" s="9">
        <f t="shared" si="161"/>
        <v>0</v>
      </c>
      <c r="S568" s="9"/>
      <c r="T568" s="9"/>
      <c r="U568" s="9">
        <f t="shared" si="162"/>
        <v>0</v>
      </c>
      <c r="V568" s="9"/>
      <c r="W568" s="9"/>
      <c r="X568" s="9">
        <f t="shared" si="163"/>
        <v>0</v>
      </c>
      <c r="Y568" s="9"/>
      <c r="Z568" s="9"/>
      <c r="AA568" s="10">
        <f t="shared" si="164"/>
        <v>0</v>
      </c>
      <c r="AB568" s="11">
        <v>45797</v>
      </c>
    </row>
    <row r="569" spans="1:28" ht="15.75" hidden="1" x14ac:dyDescent="0.25">
      <c r="A569" s="39">
        <v>45797</v>
      </c>
      <c r="B569" s="33" t="s">
        <v>912</v>
      </c>
      <c r="C569" s="33"/>
      <c r="D569" s="33" t="s">
        <v>31</v>
      </c>
      <c r="E569" s="33" t="s">
        <v>102</v>
      </c>
      <c r="F569" s="33">
        <v>2</v>
      </c>
      <c r="G569" s="33" t="s">
        <v>74</v>
      </c>
      <c r="H569" s="33">
        <v>65000</v>
      </c>
      <c r="I569" s="20">
        <f t="shared" si="158"/>
        <v>130000</v>
      </c>
      <c r="J569" s="37" t="s">
        <v>241</v>
      </c>
      <c r="K569" s="20"/>
      <c r="L569" s="9">
        <f t="shared" si="159"/>
        <v>130000</v>
      </c>
      <c r="M569" s="9">
        <v>130000</v>
      </c>
      <c r="N569" s="9"/>
      <c r="O569" s="9">
        <f t="shared" si="160"/>
        <v>0</v>
      </c>
      <c r="P569" s="9"/>
      <c r="Q569" s="9"/>
      <c r="R569" s="9">
        <f t="shared" si="161"/>
        <v>0</v>
      </c>
      <c r="S569" s="9"/>
      <c r="T569" s="9"/>
      <c r="U569" s="9">
        <f t="shared" si="162"/>
        <v>0</v>
      </c>
      <c r="V569" s="9"/>
      <c r="W569" s="9"/>
      <c r="X569" s="9">
        <f t="shared" si="163"/>
        <v>0</v>
      </c>
      <c r="Y569" s="9"/>
      <c r="Z569" s="9"/>
      <c r="AA569" s="10">
        <f t="shared" si="164"/>
        <v>0</v>
      </c>
      <c r="AB569" s="11">
        <v>45797</v>
      </c>
    </row>
    <row r="570" spans="1:28" ht="15.75" hidden="1" x14ac:dyDescent="0.25">
      <c r="A570" s="39">
        <v>45797</v>
      </c>
      <c r="B570" s="33" t="s">
        <v>121</v>
      </c>
      <c r="C570" s="33"/>
      <c r="D570" s="33" t="s">
        <v>31</v>
      </c>
      <c r="E570" s="33" t="s">
        <v>95</v>
      </c>
      <c r="F570" s="33">
        <v>2000</v>
      </c>
      <c r="G570" s="33" t="s">
        <v>29</v>
      </c>
      <c r="H570" s="33">
        <v>4000</v>
      </c>
      <c r="I570" s="20">
        <f t="shared" si="158"/>
        <v>8000000</v>
      </c>
      <c r="J570" s="37" t="s">
        <v>240</v>
      </c>
      <c r="K570" s="20"/>
      <c r="L570" s="9">
        <f t="shared" si="159"/>
        <v>0</v>
      </c>
      <c r="M570" s="9"/>
      <c r="N570" s="9"/>
      <c r="O570" s="9">
        <f t="shared" si="160"/>
        <v>8000000</v>
      </c>
      <c r="P570" s="9">
        <v>8000000</v>
      </c>
      <c r="Q570" s="9"/>
      <c r="R570" s="9">
        <f t="shared" si="161"/>
        <v>0</v>
      </c>
      <c r="S570" s="9"/>
      <c r="T570" s="9"/>
      <c r="U570" s="9">
        <f t="shared" si="162"/>
        <v>0</v>
      </c>
      <c r="V570" s="9"/>
      <c r="W570" s="9"/>
      <c r="X570" s="9">
        <f t="shared" si="163"/>
        <v>0</v>
      </c>
      <c r="Y570" s="9"/>
      <c r="Z570" s="9"/>
      <c r="AA570" s="10">
        <f t="shared" si="164"/>
        <v>0</v>
      </c>
      <c r="AB570" s="11">
        <v>45797</v>
      </c>
    </row>
    <row r="571" spans="1:28" ht="15.75" hidden="1" x14ac:dyDescent="0.25">
      <c r="A571" s="39">
        <v>45797</v>
      </c>
      <c r="B571" s="33" t="s">
        <v>121</v>
      </c>
      <c r="C571" s="33"/>
      <c r="D571" s="33" t="s">
        <v>31</v>
      </c>
      <c r="E571" s="33" t="s">
        <v>122</v>
      </c>
      <c r="F571" s="33">
        <v>10</v>
      </c>
      <c r="G571" s="33" t="s">
        <v>51</v>
      </c>
      <c r="H571" s="33">
        <v>70000</v>
      </c>
      <c r="I571" s="20">
        <f t="shared" si="158"/>
        <v>700000</v>
      </c>
      <c r="J571" s="37" t="s">
        <v>240</v>
      </c>
      <c r="K571" s="20"/>
      <c r="L571" s="9">
        <f t="shared" si="159"/>
        <v>0</v>
      </c>
      <c r="M571" s="9"/>
      <c r="N571" s="9"/>
      <c r="O571" s="9">
        <f t="shared" si="160"/>
        <v>700000</v>
      </c>
      <c r="P571" s="9">
        <v>700000</v>
      </c>
      <c r="Q571" s="9"/>
      <c r="R571" s="9">
        <f t="shared" si="161"/>
        <v>0</v>
      </c>
      <c r="S571" s="9"/>
      <c r="T571" s="9"/>
      <c r="U571" s="9">
        <f t="shared" si="162"/>
        <v>0</v>
      </c>
      <c r="V571" s="9"/>
      <c r="W571" s="9"/>
      <c r="X571" s="9">
        <f t="shared" si="163"/>
        <v>0</v>
      </c>
      <c r="Y571" s="9"/>
      <c r="Z571" s="9"/>
      <c r="AA571" s="10">
        <f t="shared" si="164"/>
        <v>0</v>
      </c>
      <c r="AB571" s="11">
        <v>45797</v>
      </c>
    </row>
    <row r="572" spans="1:28" ht="15.75" hidden="1" x14ac:dyDescent="0.25">
      <c r="A572" s="39">
        <v>45797</v>
      </c>
      <c r="B572" s="33" t="s">
        <v>345</v>
      </c>
      <c r="C572" s="33"/>
      <c r="D572" s="33" t="s">
        <v>31</v>
      </c>
      <c r="E572" s="33" t="s">
        <v>185</v>
      </c>
      <c r="F572" s="33">
        <v>400</v>
      </c>
      <c r="G572" s="33" t="s">
        <v>29</v>
      </c>
      <c r="H572" s="33">
        <v>1150</v>
      </c>
      <c r="I572" s="20">
        <f t="shared" si="158"/>
        <v>460000</v>
      </c>
      <c r="J572" s="37" t="s">
        <v>241</v>
      </c>
      <c r="K572" s="20"/>
      <c r="L572" s="9">
        <f t="shared" si="159"/>
        <v>0</v>
      </c>
      <c r="M572" s="9"/>
      <c r="N572" s="9"/>
      <c r="O572" s="9">
        <f t="shared" si="160"/>
        <v>0</v>
      </c>
      <c r="P572" s="9"/>
      <c r="Q572" s="9"/>
      <c r="R572" s="9">
        <f t="shared" si="161"/>
        <v>0</v>
      </c>
      <c r="S572" s="9"/>
      <c r="T572" s="9"/>
      <c r="U572" s="9">
        <f t="shared" si="162"/>
        <v>460000</v>
      </c>
      <c r="V572" s="9">
        <v>460000</v>
      </c>
      <c r="W572" s="9"/>
      <c r="X572" s="9">
        <f t="shared" si="163"/>
        <v>0</v>
      </c>
      <c r="Y572" s="9"/>
      <c r="Z572" s="9"/>
      <c r="AA572" s="10">
        <f t="shared" si="164"/>
        <v>0</v>
      </c>
      <c r="AB572" s="11">
        <v>45797</v>
      </c>
    </row>
    <row r="573" spans="1:28" ht="15.75" hidden="1" x14ac:dyDescent="0.25">
      <c r="A573" s="39">
        <v>45797</v>
      </c>
      <c r="B573" s="33" t="s">
        <v>965</v>
      </c>
      <c r="C573" s="33"/>
      <c r="D573" s="33" t="s">
        <v>41</v>
      </c>
      <c r="E573" s="33" t="s">
        <v>308</v>
      </c>
      <c r="F573" s="33">
        <v>2.5</v>
      </c>
      <c r="G573" s="33" t="s">
        <v>51</v>
      </c>
      <c r="H573" s="33">
        <v>86000</v>
      </c>
      <c r="I573" s="20">
        <f t="shared" si="158"/>
        <v>215000</v>
      </c>
      <c r="J573" s="37" t="s">
        <v>241</v>
      </c>
      <c r="K573" s="20"/>
      <c r="L573" s="9">
        <f t="shared" si="159"/>
        <v>215000</v>
      </c>
      <c r="M573" s="9">
        <v>215000</v>
      </c>
      <c r="N573" s="9"/>
      <c r="O573" s="9">
        <f t="shared" si="160"/>
        <v>0</v>
      </c>
      <c r="P573" s="9"/>
      <c r="Q573" s="9"/>
      <c r="R573" s="9">
        <f t="shared" si="161"/>
        <v>0</v>
      </c>
      <c r="S573" s="9"/>
      <c r="T573" s="9"/>
      <c r="U573" s="9">
        <f t="shared" si="162"/>
        <v>0</v>
      </c>
      <c r="V573" s="9"/>
      <c r="W573" s="9"/>
      <c r="X573" s="9">
        <f t="shared" si="163"/>
        <v>0</v>
      </c>
      <c r="Y573" s="9"/>
      <c r="Z573" s="9"/>
      <c r="AA573" s="10">
        <f t="shared" si="164"/>
        <v>0</v>
      </c>
      <c r="AB573" s="11">
        <v>45797</v>
      </c>
    </row>
    <row r="574" spans="1:28" ht="15.75" hidden="1" x14ac:dyDescent="0.25">
      <c r="A574" s="39">
        <v>45797</v>
      </c>
      <c r="B574" s="33" t="s">
        <v>282</v>
      </c>
      <c r="C574" s="33"/>
      <c r="D574" s="33" t="s">
        <v>31</v>
      </c>
      <c r="E574" s="33" t="s">
        <v>95</v>
      </c>
      <c r="F574" s="33">
        <v>65000</v>
      </c>
      <c r="G574" s="33" t="s">
        <v>29</v>
      </c>
      <c r="H574" s="33">
        <v>3500</v>
      </c>
      <c r="I574" s="20">
        <f t="shared" si="158"/>
        <v>227500000</v>
      </c>
      <c r="J574" s="34" t="s">
        <v>26</v>
      </c>
      <c r="K574" s="20"/>
      <c r="L574" s="9">
        <f t="shared" si="159"/>
        <v>0</v>
      </c>
      <c r="M574" s="9"/>
      <c r="N574" s="9"/>
      <c r="O574" s="9">
        <f t="shared" si="160"/>
        <v>0</v>
      </c>
      <c r="P574" s="9"/>
      <c r="Q574" s="9"/>
      <c r="R574" s="9">
        <f t="shared" si="161"/>
        <v>0</v>
      </c>
      <c r="S574" s="9"/>
      <c r="T574" s="9"/>
      <c r="U574" s="9">
        <f t="shared" si="162"/>
        <v>0</v>
      </c>
      <c r="V574" s="9"/>
      <c r="W574" s="9"/>
      <c r="X574" s="9">
        <f t="shared" si="163"/>
        <v>0</v>
      </c>
      <c r="Y574" s="9"/>
      <c r="Z574" s="9"/>
      <c r="AA574" s="10">
        <f t="shared" si="164"/>
        <v>227500000</v>
      </c>
      <c r="AB574" s="11"/>
    </row>
    <row r="575" spans="1:28" ht="15.75" hidden="1" x14ac:dyDescent="0.25">
      <c r="A575" s="39">
        <v>45797</v>
      </c>
      <c r="B575" s="33" t="s">
        <v>103</v>
      </c>
      <c r="C575" s="33"/>
      <c r="D575" s="33" t="s">
        <v>41</v>
      </c>
      <c r="E575" s="33" t="s">
        <v>407</v>
      </c>
      <c r="F575" s="33">
        <v>8</v>
      </c>
      <c r="G575" s="33" t="s">
        <v>33</v>
      </c>
      <c r="H575" s="33">
        <v>300000</v>
      </c>
      <c r="I575" s="20">
        <f t="shared" si="158"/>
        <v>2400000</v>
      </c>
      <c r="J575" s="34" t="s">
        <v>26</v>
      </c>
      <c r="K575" s="20"/>
      <c r="L575" s="9">
        <f t="shared" si="159"/>
        <v>0</v>
      </c>
      <c r="M575" s="9"/>
      <c r="N575" s="9"/>
      <c r="O575" s="9">
        <f t="shared" si="160"/>
        <v>0</v>
      </c>
      <c r="P575" s="9"/>
      <c r="Q575" s="9"/>
      <c r="R575" s="9">
        <f t="shared" si="161"/>
        <v>0</v>
      </c>
      <c r="S575" s="9"/>
      <c r="T575" s="9"/>
      <c r="U575" s="9">
        <f t="shared" si="162"/>
        <v>0</v>
      </c>
      <c r="V575" s="9"/>
      <c r="W575" s="9"/>
      <c r="X575" s="9">
        <f t="shared" si="163"/>
        <v>0</v>
      </c>
      <c r="Y575" s="9"/>
      <c r="Z575" s="9"/>
      <c r="AA575" s="10">
        <f t="shared" si="164"/>
        <v>2400000</v>
      </c>
      <c r="AB575" s="11"/>
    </row>
    <row r="576" spans="1:28" ht="15.75" hidden="1" x14ac:dyDescent="0.25">
      <c r="A576" s="39">
        <v>45797</v>
      </c>
      <c r="B576" s="33" t="s">
        <v>231</v>
      </c>
      <c r="C576" s="33"/>
      <c r="D576" s="33"/>
      <c r="E576" s="33" t="s">
        <v>143</v>
      </c>
      <c r="F576" s="33">
        <v>109.2</v>
      </c>
      <c r="G576" s="33" t="s">
        <v>51</v>
      </c>
      <c r="H576" s="33"/>
      <c r="I576" s="20">
        <f t="shared" si="158"/>
        <v>0</v>
      </c>
      <c r="J576" s="34" t="s">
        <v>26</v>
      </c>
      <c r="K576" s="20"/>
      <c r="L576" s="9">
        <f t="shared" si="159"/>
        <v>0</v>
      </c>
      <c r="M576" s="9"/>
      <c r="N576" s="9"/>
      <c r="O576" s="9">
        <f t="shared" si="160"/>
        <v>0</v>
      </c>
      <c r="P576" s="9"/>
      <c r="Q576" s="9"/>
      <c r="R576" s="9">
        <f t="shared" si="161"/>
        <v>0</v>
      </c>
      <c r="S576" s="9"/>
      <c r="T576" s="9"/>
      <c r="U576" s="9">
        <f t="shared" si="162"/>
        <v>0</v>
      </c>
      <c r="V576" s="9"/>
      <c r="W576" s="9"/>
      <c r="X576" s="9">
        <f t="shared" si="163"/>
        <v>0</v>
      </c>
      <c r="Y576" s="9"/>
      <c r="Z576" s="9"/>
      <c r="AA576" s="10">
        <f t="shared" si="164"/>
        <v>0</v>
      </c>
      <c r="AB576" s="11"/>
    </row>
    <row r="577" spans="1:28" ht="15.75" hidden="1" x14ac:dyDescent="0.25">
      <c r="A577" s="39">
        <v>45797</v>
      </c>
      <c r="B577" s="33" t="s">
        <v>264</v>
      </c>
      <c r="C577" s="33"/>
      <c r="D577" s="33" t="s">
        <v>31</v>
      </c>
      <c r="E577" s="33" t="s">
        <v>137</v>
      </c>
      <c r="F577" s="33">
        <v>1</v>
      </c>
      <c r="G577" s="33" t="s">
        <v>138</v>
      </c>
      <c r="H577" s="33">
        <v>1200000</v>
      </c>
      <c r="I577" s="20">
        <f t="shared" si="158"/>
        <v>1200000</v>
      </c>
      <c r="J577" s="37" t="s">
        <v>241</v>
      </c>
      <c r="K577" s="20"/>
      <c r="L577" s="9">
        <f t="shared" si="159"/>
        <v>0</v>
      </c>
      <c r="M577" s="9"/>
      <c r="N577" s="9"/>
      <c r="O577" s="9">
        <f t="shared" si="160"/>
        <v>0</v>
      </c>
      <c r="P577" s="9"/>
      <c r="Q577" s="9"/>
      <c r="R577" s="9">
        <f t="shared" si="161"/>
        <v>1200000</v>
      </c>
      <c r="S577" s="9">
        <v>1200000</v>
      </c>
      <c r="T577" s="9"/>
      <c r="U577" s="9">
        <f t="shared" si="162"/>
        <v>0</v>
      </c>
      <c r="V577" s="9"/>
      <c r="W577" s="9"/>
      <c r="X577" s="9">
        <f t="shared" si="163"/>
        <v>0</v>
      </c>
      <c r="Y577" s="9"/>
      <c r="Z577" s="9"/>
      <c r="AA577" s="10">
        <f t="shared" si="164"/>
        <v>0</v>
      </c>
      <c r="AB577" s="11">
        <v>45797</v>
      </c>
    </row>
    <row r="578" spans="1:28" ht="15.75" hidden="1" x14ac:dyDescent="0.25">
      <c r="A578" s="39">
        <v>45797</v>
      </c>
      <c r="B578" s="33" t="s">
        <v>257</v>
      </c>
      <c r="C578" s="33"/>
      <c r="D578" s="33" t="s">
        <v>31</v>
      </c>
      <c r="E578" s="33" t="s">
        <v>675</v>
      </c>
      <c r="F578" s="33">
        <v>1</v>
      </c>
      <c r="G578" s="33" t="s">
        <v>51</v>
      </c>
      <c r="H578" s="33">
        <v>135000</v>
      </c>
      <c r="I578" s="20">
        <f t="shared" si="158"/>
        <v>135000</v>
      </c>
      <c r="J578" s="37" t="s">
        <v>241</v>
      </c>
      <c r="K578" s="20"/>
      <c r="L578" s="9">
        <f t="shared" si="159"/>
        <v>0</v>
      </c>
      <c r="M578" s="9"/>
      <c r="N578" s="9"/>
      <c r="O578" s="9">
        <f t="shared" si="160"/>
        <v>0</v>
      </c>
      <c r="P578" s="9"/>
      <c r="Q578" s="9"/>
      <c r="R578" s="9">
        <f t="shared" si="161"/>
        <v>0</v>
      </c>
      <c r="S578" s="9"/>
      <c r="T578" s="9"/>
      <c r="U578" s="9">
        <f t="shared" si="162"/>
        <v>135000</v>
      </c>
      <c r="V578" s="9">
        <v>135000</v>
      </c>
      <c r="W578" s="9"/>
      <c r="X578" s="9">
        <f t="shared" si="163"/>
        <v>0</v>
      </c>
      <c r="Y578" s="9"/>
      <c r="Z578" s="9"/>
      <c r="AA578" s="10">
        <f t="shared" si="164"/>
        <v>0</v>
      </c>
      <c r="AB578" s="11">
        <v>45797</v>
      </c>
    </row>
    <row r="579" spans="1:28" ht="15.75" hidden="1" x14ac:dyDescent="0.25">
      <c r="A579" s="39">
        <v>45797</v>
      </c>
      <c r="B579" s="33" t="s">
        <v>257</v>
      </c>
      <c r="C579" s="33"/>
      <c r="D579" s="33" t="s">
        <v>31</v>
      </c>
      <c r="E579" s="33" t="s">
        <v>308</v>
      </c>
      <c r="F579" s="33">
        <v>5</v>
      </c>
      <c r="G579" s="33" t="s">
        <v>51</v>
      </c>
      <c r="H579" s="33">
        <v>86000</v>
      </c>
      <c r="I579" s="20">
        <f t="shared" si="158"/>
        <v>430000</v>
      </c>
      <c r="J579" s="37" t="s">
        <v>241</v>
      </c>
      <c r="K579" s="20"/>
      <c r="L579" s="9">
        <f t="shared" si="159"/>
        <v>0</v>
      </c>
      <c r="M579" s="9"/>
      <c r="N579" s="9"/>
      <c r="O579" s="9">
        <f t="shared" si="160"/>
        <v>0</v>
      </c>
      <c r="P579" s="9"/>
      <c r="Q579" s="9"/>
      <c r="R579" s="9">
        <f t="shared" si="161"/>
        <v>0</v>
      </c>
      <c r="S579" s="9"/>
      <c r="T579" s="9"/>
      <c r="U579" s="9">
        <f t="shared" si="162"/>
        <v>430000</v>
      </c>
      <c r="V579" s="9">
        <v>430000</v>
      </c>
      <c r="W579" s="9"/>
      <c r="X579" s="9">
        <f t="shared" si="163"/>
        <v>0</v>
      </c>
      <c r="Y579" s="9"/>
      <c r="Z579" s="9"/>
      <c r="AA579" s="10">
        <f t="shared" si="164"/>
        <v>0</v>
      </c>
      <c r="AB579" s="11">
        <v>45797</v>
      </c>
    </row>
    <row r="580" spans="1:28" ht="15.75" hidden="1" x14ac:dyDescent="0.25">
      <c r="A580" s="39">
        <v>45797</v>
      </c>
      <c r="B580" s="33" t="s">
        <v>317</v>
      </c>
      <c r="C580" s="33"/>
      <c r="D580" s="33" t="s">
        <v>41</v>
      </c>
      <c r="E580" s="33" t="s">
        <v>28</v>
      </c>
      <c r="F580" s="33">
        <v>200</v>
      </c>
      <c r="G580" s="33" t="s">
        <v>29</v>
      </c>
      <c r="H580" s="33">
        <v>3000</v>
      </c>
      <c r="I580" s="20">
        <f t="shared" si="158"/>
        <v>600000</v>
      </c>
      <c r="J580" s="37" t="s">
        <v>240</v>
      </c>
      <c r="K580" s="20"/>
      <c r="L580" s="9">
        <f t="shared" si="159"/>
        <v>0</v>
      </c>
      <c r="M580" s="9"/>
      <c r="N580" s="9"/>
      <c r="O580" s="9">
        <f t="shared" si="160"/>
        <v>600000</v>
      </c>
      <c r="P580" s="9">
        <v>600000</v>
      </c>
      <c r="Q580" s="9"/>
      <c r="R580" s="9">
        <f t="shared" si="161"/>
        <v>0</v>
      </c>
      <c r="S580" s="9"/>
      <c r="T580" s="9"/>
      <c r="U580" s="9">
        <f t="shared" si="162"/>
        <v>0</v>
      </c>
      <c r="V580" s="9"/>
      <c r="W580" s="9"/>
      <c r="X580" s="9">
        <f t="shared" si="163"/>
        <v>0</v>
      </c>
      <c r="Y580" s="9"/>
      <c r="Z580" s="9"/>
      <c r="AA580" s="10">
        <f t="shared" si="164"/>
        <v>0</v>
      </c>
      <c r="AB580" s="11">
        <v>45797</v>
      </c>
    </row>
    <row r="581" spans="1:28" ht="15.75" hidden="1" x14ac:dyDescent="0.25">
      <c r="A581" s="39">
        <v>45797</v>
      </c>
      <c r="B581" s="33" t="s">
        <v>472</v>
      </c>
      <c r="C581" s="33"/>
      <c r="D581" s="33" t="s">
        <v>41</v>
      </c>
      <c r="E581" s="33" t="s">
        <v>234</v>
      </c>
      <c r="F581" s="33">
        <v>2.5</v>
      </c>
      <c r="G581" s="33" t="s">
        <v>51</v>
      </c>
      <c r="H581" s="33">
        <v>90000</v>
      </c>
      <c r="I581" s="20">
        <f t="shared" si="158"/>
        <v>225000</v>
      </c>
      <c r="J581" s="37" t="s">
        <v>241</v>
      </c>
      <c r="K581" s="20"/>
      <c r="L581" s="9">
        <f t="shared" si="159"/>
        <v>0</v>
      </c>
      <c r="M581" s="9"/>
      <c r="N581" s="9"/>
      <c r="O581" s="9">
        <f t="shared" si="160"/>
        <v>0</v>
      </c>
      <c r="P581" s="9"/>
      <c r="Q581" s="9"/>
      <c r="R581" s="9">
        <f t="shared" si="161"/>
        <v>0</v>
      </c>
      <c r="S581" s="9"/>
      <c r="T581" s="9"/>
      <c r="U581" s="9">
        <f t="shared" si="162"/>
        <v>225000</v>
      </c>
      <c r="V581" s="9">
        <v>225000</v>
      </c>
      <c r="W581" s="9"/>
      <c r="X581" s="9">
        <f t="shared" si="163"/>
        <v>0</v>
      </c>
      <c r="Y581" s="9"/>
      <c r="Z581" s="9"/>
      <c r="AA581" s="10">
        <f t="shared" si="164"/>
        <v>0</v>
      </c>
      <c r="AB581" s="11">
        <v>45797</v>
      </c>
    </row>
    <row r="582" spans="1:28" ht="15.75" hidden="1" x14ac:dyDescent="0.25">
      <c r="A582" s="39">
        <v>45797</v>
      </c>
      <c r="B582" s="33" t="s">
        <v>472</v>
      </c>
      <c r="C582" s="33"/>
      <c r="D582" s="33" t="s">
        <v>41</v>
      </c>
      <c r="E582" s="33" t="s">
        <v>235</v>
      </c>
      <c r="F582" s="33">
        <v>2.5</v>
      </c>
      <c r="G582" s="33" t="s">
        <v>51</v>
      </c>
      <c r="H582" s="33">
        <v>90000</v>
      </c>
      <c r="I582" s="20">
        <f t="shared" si="158"/>
        <v>225000</v>
      </c>
      <c r="J582" s="37" t="s">
        <v>241</v>
      </c>
      <c r="K582" s="20"/>
      <c r="L582" s="9">
        <f t="shared" si="159"/>
        <v>0</v>
      </c>
      <c r="M582" s="9"/>
      <c r="N582" s="9"/>
      <c r="O582" s="9">
        <f t="shared" si="160"/>
        <v>0</v>
      </c>
      <c r="P582" s="9"/>
      <c r="Q582" s="9"/>
      <c r="R582" s="9">
        <f t="shared" si="161"/>
        <v>0</v>
      </c>
      <c r="S582" s="9"/>
      <c r="T582" s="9"/>
      <c r="U582" s="9">
        <f t="shared" si="162"/>
        <v>225000</v>
      </c>
      <c r="V582" s="9">
        <v>225000</v>
      </c>
      <c r="W582" s="9"/>
      <c r="X582" s="9">
        <f t="shared" si="163"/>
        <v>0</v>
      </c>
      <c r="Y582" s="9"/>
      <c r="Z582" s="9"/>
      <c r="AA582" s="10">
        <f t="shared" si="164"/>
        <v>0</v>
      </c>
      <c r="AB582" s="11">
        <v>45797</v>
      </c>
    </row>
    <row r="583" spans="1:28" ht="15.75" hidden="1" x14ac:dyDescent="0.25">
      <c r="A583" s="39">
        <v>45797</v>
      </c>
      <c r="B583" s="33" t="s">
        <v>472</v>
      </c>
      <c r="C583" s="33"/>
      <c r="D583" s="33" t="s">
        <v>41</v>
      </c>
      <c r="E583" s="33" t="s">
        <v>236</v>
      </c>
      <c r="F583" s="33">
        <v>2.5</v>
      </c>
      <c r="G583" s="33" t="s">
        <v>51</v>
      </c>
      <c r="H583" s="33">
        <v>90000</v>
      </c>
      <c r="I583" s="20">
        <f t="shared" si="158"/>
        <v>225000</v>
      </c>
      <c r="J583" s="37" t="s">
        <v>241</v>
      </c>
      <c r="K583" s="20"/>
      <c r="L583" s="9">
        <f t="shared" si="159"/>
        <v>0</v>
      </c>
      <c r="M583" s="9"/>
      <c r="N583" s="9"/>
      <c r="O583" s="9">
        <f t="shared" si="160"/>
        <v>0</v>
      </c>
      <c r="P583" s="9"/>
      <c r="Q583" s="9"/>
      <c r="R583" s="9">
        <f t="shared" si="161"/>
        <v>0</v>
      </c>
      <c r="S583" s="9"/>
      <c r="T583" s="9"/>
      <c r="U583" s="9">
        <f t="shared" si="162"/>
        <v>225000</v>
      </c>
      <c r="V583" s="9">
        <v>225000</v>
      </c>
      <c r="W583" s="9"/>
      <c r="X583" s="9">
        <f t="shared" si="163"/>
        <v>0</v>
      </c>
      <c r="Y583" s="9"/>
      <c r="Z583" s="9"/>
      <c r="AA583" s="10">
        <f t="shared" si="164"/>
        <v>0</v>
      </c>
      <c r="AB583" s="11">
        <v>45797</v>
      </c>
    </row>
    <row r="584" spans="1:28" ht="15.75" hidden="1" x14ac:dyDescent="0.25">
      <c r="A584" s="39">
        <v>45797</v>
      </c>
      <c r="B584" s="33" t="s">
        <v>472</v>
      </c>
      <c r="C584" s="33"/>
      <c r="D584" s="33" t="s">
        <v>41</v>
      </c>
      <c r="E584" s="33" t="s">
        <v>237</v>
      </c>
      <c r="F584" s="33">
        <v>2.5</v>
      </c>
      <c r="G584" s="33" t="s">
        <v>51</v>
      </c>
      <c r="H584" s="33">
        <v>90000</v>
      </c>
      <c r="I584" s="20">
        <f t="shared" si="158"/>
        <v>225000</v>
      </c>
      <c r="J584" s="37" t="s">
        <v>241</v>
      </c>
      <c r="K584" s="20"/>
      <c r="L584" s="9">
        <f t="shared" si="159"/>
        <v>0</v>
      </c>
      <c r="M584" s="9"/>
      <c r="N584" s="9"/>
      <c r="O584" s="9">
        <f t="shared" si="160"/>
        <v>0</v>
      </c>
      <c r="P584" s="9"/>
      <c r="Q584" s="9"/>
      <c r="R584" s="9">
        <f t="shared" si="161"/>
        <v>0</v>
      </c>
      <c r="S584" s="9"/>
      <c r="T584" s="9"/>
      <c r="U584" s="9">
        <f t="shared" si="162"/>
        <v>225000</v>
      </c>
      <c r="V584" s="9">
        <v>225000</v>
      </c>
      <c r="W584" s="9"/>
      <c r="X584" s="9">
        <f t="shared" si="163"/>
        <v>0</v>
      </c>
      <c r="Y584" s="9"/>
      <c r="Z584" s="9"/>
      <c r="AA584" s="10">
        <f t="shared" si="164"/>
        <v>0</v>
      </c>
      <c r="AB584" s="11">
        <v>45797</v>
      </c>
    </row>
    <row r="585" spans="1:28" ht="15.75" hidden="1" x14ac:dyDescent="0.25">
      <c r="A585" s="39">
        <v>45797</v>
      </c>
      <c r="B585" s="33" t="s">
        <v>901</v>
      </c>
      <c r="C585" s="33"/>
      <c r="D585" s="33" t="s">
        <v>31</v>
      </c>
      <c r="E585" s="33" t="s">
        <v>95</v>
      </c>
      <c r="F585" s="33">
        <v>700</v>
      </c>
      <c r="G585" s="33" t="s">
        <v>29</v>
      </c>
      <c r="H585" s="33">
        <v>3700</v>
      </c>
      <c r="I585" s="20">
        <f t="shared" si="158"/>
        <v>2590000</v>
      </c>
      <c r="J585" s="37" t="s">
        <v>241</v>
      </c>
      <c r="K585" s="20"/>
      <c r="L585" s="9">
        <f t="shared" si="159"/>
        <v>2590000</v>
      </c>
      <c r="M585" s="9">
        <v>2590000</v>
      </c>
      <c r="N585" s="9"/>
      <c r="O585" s="9">
        <f t="shared" si="160"/>
        <v>0</v>
      </c>
      <c r="P585" s="9"/>
      <c r="Q585" s="9"/>
      <c r="R585" s="9">
        <f t="shared" si="161"/>
        <v>0</v>
      </c>
      <c r="S585" s="9"/>
      <c r="T585" s="9"/>
      <c r="U585" s="9">
        <f t="shared" si="162"/>
        <v>0</v>
      </c>
      <c r="V585" s="9"/>
      <c r="W585" s="9"/>
      <c r="X585" s="9">
        <f t="shared" si="163"/>
        <v>0</v>
      </c>
      <c r="Y585" s="9"/>
      <c r="Z585" s="9"/>
      <c r="AA585" s="10">
        <f t="shared" si="164"/>
        <v>0</v>
      </c>
      <c r="AB585" s="11">
        <v>45797</v>
      </c>
    </row>
    <row r="586" spans="1:28" ht="15.75" hidden="1" x14ac:dyDescent="0.25">
      <c r="A586" s="39">
        <v>45797</v>
      </c>
      <c r="B586" s="33" t="s">
        <v>901</v>
      </c>
      <c r="C586" s="33"/>
      <c r="D586" s="33" t="s">
        <v>31</v>
      </c>
      <c r="E586" s="33" t="s">
        <v>155</v>
      </c>
      <c r="F586" s="33">
        <v>300</v>
      </c>
      <c r="G586" s="33" t="s">
        <v>29</v>
      </c>
      <c r="H586" s="33">
        <v>3700</v>
      </c>
      <c r="I586" s="20">
        <f t="shared" si="158"/>
        <v>1110000</v>
      </c>
      <c r="J586" s="37" t="s">
        <v>241</v>
      </c>
      <c r="K586" s="20"/>
      <c r="L586" s="9">
        <f t="shared" si="159"/>
        <v>1110000</v>
      </c>
      <c r="M586" s="9">
        <v>1110000</v>
      </c>
      <c r="N586" s="9"/>
      <c r="O586" s="9">
        <f t="shared" si="160"/>
        <v>0</v>
      </c>
      <c r="P586" s="9"/>
      <c r="Q586" s="9"/>
      <c r="R586" s="9">
        <f t="shared" si="161"/>
        <v>0</v>
      </c>
      <c r="S586" s="9"/>
      <c r="T586" s="9"/>
      <c r="U586" s="9">
        <f t="shared" si="162"/>
        <v>0</v>
      </c>
      <c r="V586" s="9"/>
      <c r="W586" s="9"/>
      <c r="X586" s="9">
        <f t="shared" si="163"/>
        <v>0</v>
      </c>
      <c r="Y586" s="9"/>
      <c r="Z586" s="9"/>
      <c r="AA586" s="10">
        <f t="shared" si="164"/>
        <v>0</v>
      </c>
      <c r="AB586" s="11">
        <v>45797</v>
      </c>
    </row>
    <row r="587" spans="1:28" ht="15.75" hidden="1" x14ac:dyDescent="0.25">
      <c r="A587" s="32">
        <v>45797</v>
      </c>
      <c r="B587" s="33" t="s">
        <v>164</v>
      </c>
      <c r="C587" s="33"/>
      <c r="D587" s="33" t="s">
        <v>31</v>
      </c>
      <c r="E587" s="33" t="s">
        <v>64</v>
      </c>
      <c r="F587" s="33">
        <v>30</v>
      </c>
      <c r="G587" s="33" t="s">
        <v>33</v>
      </c>
      <c r="H587" s="33">
        <v>150000</v>
      </c>
      <c r="I587" s="20">
        <f t="shared" si="158"/>
        <v>4500000</v>
      </c>
      <c r="J587" s="37" t="s">
        <v>240</v>
      </c>
      <c r="K587" s="20"/>
      <c r="L587" s="9">
        <f t="shared" si="159"/>
        <v>0</v>
      </c>
      <c r="M587" s="9"/>
      <c r="N587" s="9"/>
      <c r="O587" s="9">
        <f t="shared" si="160"/>
        <v>4500000</v>
      </c>
      <c r="P587" s="9">
        <v>4500000</v>
      </c>
      <c r="Q587" s="9"/>
      <c r="R587" s="9">
        <f t="shared" si="161"/>
        <v>0</v>
      </c>
      <c r="S587" s="9"/>
      <c r="T587" s="9"/>
      <c r="U587" s="9">
        <f t="shared" si="162"/>
        <v>0</v>
      </c>
      <c r="V587" s="9"/>
      <c r="W587" s="9"/>
      <c r="X587" s="9">
        <f t="shared" si="163"/>
        <v>0</v>
      </c>
      <c r="Y587" s="9"/>
      <c r="Z587" s="9"/>
      <c r="AA587" s="10">
        <f t="shared" si="164"/>
        <v>0</v>
      </c>
      <c r="AB587" s="11">
        <v>45797</v>
      </c>
    </row>
    <row r="588" spans="1:28" ht="15.75" hidden="1" x14ac:dyDescent="0.25">
      <c r="A588" s="39">
        <v>45797</v>
      </c>
      <c r="B588" s="33" t="s">
        <v>141</v>
      </c>
      <c r="C588" s="33"/>
      <c r="D588" s="33" t="s">
        <v>31</v>
      </c>
      <c r="E588" s="33" t="s">
        <v>95</v>
      </c>
      <c r="F588" s="33">
        <v>10400</v>
      </c>
      <c r="G588" s="33" t="s">
        <v>29</v>
      </c>
      <c r="H588" s="33">
        <v>3800</v>
      </c>
      <c r="I588" s="20">
        <f t="shared" si="158"/>
        <v>39520000</v>
      </c>
      <c r="J588" s="42" t="s">
        <v>38</v>
      </c>
      <c r="K588" s="20"/>
      <c r="L588" s="9">
        <f t="shared" si="159"/>
        <v>0</v>
      </c>
      <c r="M588" s="9"/>
      <c r="N588" s="9"/>
      <c r="O588" s="9">
        <f t="shared" si="160"/>
        <v>7220000</v>
      </c>
      <c r="P588" s="9">
        <v>7220000</v>
      </c>
      <c r="Q588" s="9"/>
      <c r="R588" s="9">
        <f t="shared" si="161"/>
        <v>0</v>
      </c>
      <c r="S588" s="9"/>
      <c r="T588" s="9"/>
      <c r="U588" s="9">
        <f t="shared" si="162"/>
        <v>0</v>
      </c>
      <c r="V588" s="9"/>
      <c r="W588" s="9"/>
      <c r="X588" s="9">
        <f t="shared" si="163"/>
        <v>0</v>
      </c>
      <c r="Y588" s="9"/>
      <c r="Z588" s="9"/>
      <c r="AA588" s="10">
        <f t="shared" si="164"/>
        <v>32300000</v>
      </c>
      <c r="AB588" s="11">
        <v>45797</v>
      </c>
    </row>
    <row r="589" spans="1:28" ht="15.75" hidden="1" x14ac:dyDescent="0.25">
      <c r="A589" s="39">
        <v>45797</v>
      </c>
      <c r="B589" s="33" t="s">
        <v>141</v>
      </c>
      <c r="C589" s="33"/>
      <c r="D589" s="33" t="s">
        <v>31</v>
      </c>
      <c r="E589" s="33" t="s">
        <v>86</v>
      </c>
      <c r="F589" s="33">
        <v>50</v>
      </c>
      <c r="G589" s="33" t="s">
        <v>51</v>
      </c>
      <c r="H589" s="33">
        <v>100000</v>
      </c>
      <c r="I589" s="20">
        <f t="shared" si="158"/>
        <v>5000000</v>
      </c>
      <c r="J589" s="37" t="s">
        <v>240</v>
      </c>
      <c r="K589" s="20"/>
      <c r="L589" s="9">
        <f t="shared" si="159"/>
        <v>0</v>
      </c>
      <c r="M589" s="9"/>
      <c r="N589" s="9"/>
      <c r="O589" s="9">
        <f t="shared" si="160"/>
        <v>5000000</v>
      </c>
      <c r="P589" s="9">
        <v>5000000</v>
      </c>
      <c r="Q589" s="9"/>
      <c r="R589" s="9">
        <f t="shared" si="161"/>
        <v>0</v>
      </c>
      <c r="S589" s="9"/>
      <c r="T589" s="9"/>
      <c r="U589" s="9">
        <f t="shared" si="162"/>
        <v>0</v>
      </c>
      <c r="V589" s="9"/>
      <c r="W589" s="9"/>
      <c r="X589" s="9">
        <f t="shared" si="163"/>
        <v>0</v>
      </c>
      <c r="Y589" s="9"/>
      <c r="Z589" s="9"/>
      <c r="AA589" s="10">
        <f t="shared" si="164"/>
        <v>0</v>
      </c>
      <c r="AB589" s="11">
        <v>45797</v>
      </c>
    </row>
    <row r="590" spans="1:28" ht="15.75" hidden="1" x14ac:dyDescent="0.25">
      <c r="A590" s="32">
        <v>45797</v>
      </c>
      <c r="B590" s="33" t="s">
        <v>141</v>
      </c>
      <c r="C590" s="33"/>
      <c r="D590" s="33" t="s">
        <v>31</v>
      </c>
      <c r="E590" s="33" t="s">
        <v>102</v>
      </c>
      <c r="F590" s="33">
        <v>12</v>
      </c>
      <c r="G590" s="33" t="s">
        <v>74</v>
      </c>
      <c r="H590" s="33">
        <v>65000</v>
      </c>
      <c r="I590" s="20">
        <f t="shared" si="158"/>
        <v>780000</v>
      </c>
      <c r="J590" s="37" t="s">
        <v>240</v>
      </c>
      <c r="K590" s="20"/>
      <c r="L590" s="9">
        <f t="shared" si="159"/>
        <v>0</v>
      </c>
      <c r="M590" s="9"/>
      <c r="N590" s="9"/>
      <c r="O590" s="9">
        <f t="shared" si="160"/>
        <v>780000</v>
      </c>
      <c r="P590" s="9">
        <v>780000</v>
      </c>
      <c r="Q590" s="9"/>
      <c r="R590" s="9">
        <f t="shared" si="161"/>
        <v>0</v>
      </c>
      <c r="S590" s="9"/>
      <c r="T590" s="9"/>
      <c r="U590" s="9">
        <f t="shared" si="162"/>
        <v>0</v>
      </c>
      <c r="V590" s="9"/>
      <c r="W590" s="9"/>
      <c r="X590" s="9">
        <f t="shared" si="163"/>
        <v>0</v>
      </c>
      <c r="Y590" s="9"/>
      <c r="Z590" s="9"/>
      <c r="AA590" s="10">
        <f t="shared" si="164"/>
        <v>0</v>
      </c>
      <c r="AB590" s="11">
        <v>45797</v>
      </c>
    </row>
    <row r="591" spans="1:28" ht="15.75" hidden="1" x14ac:dyDescent="0.25">
      <c r="A591" s="39">
        <v>45798</v>
      </c>
      <c r="B591" s="35" t="s">
        <v>929</v>
      </c>
      <c r="C591" s="35"/>
      <c r="D591" s="35" t="s">
        <v>31</v>
      </c>
      <c r="E591" s="35" t="s">
        <v>183</v>
      </c>
      <c r="F591" s="35">
        <v>10</v>
      </c>
      <c r="G591" s="35" t="s">
        <v>25</v>
      </c>
      <c r="H591" s="33">
        <v>850000</v>
      </c>
      <c r="I591" s="20">
        <f>F591*H591</f>
        <v>8500000</v>
      </c>
      <c r="J591" s="37" t="s">
        <v>240</v>
      </c>
      <c r="K591" s="20"/>
      <c r="L591" s="9">
        <f>M591+N591</f>
        <v>0</v>
      </c>
      <c r="M591" s="9"/>
      <c r="N591" s="9"/>
      <c r="O591" s="9">
        <f>P591+Q591</f>
        <v>8500000</v>
      </c>
      <c r="P591" s="9">
        <v>8500000</v>
      </c>
      <c r="Q591" s="9"/>
      <c r="R591" s="9">
        <f>S591+T591</f>
        <v>0</v>
      </c>
      <c r="S591" s="9"/>
      <c r="T591" s="9"/>
      <c r="U591" s="9">
        <f>V591+W591</f>
        <v>0</v>
      </c>
      <c r="V591" s="9"/>
      <c r="W591" s="9"/>
      <c r="X591" s="9">
        <f>Y591+Z591</f>
        <v>0</v>
      </c>
      <c r="Y591" s="9"/>
      <c r="Z591" s="9"/>
      <c r="AA591" s="10">
        <f>C591+I591-L591-O591-U591-X591-R591</f>
        <v>0</v>
      </c>
      <c r="AB591" s="11">
        <v>45799</v>
      </c>
    </row>
    <row r="592" spans="1:28" ht="15.75" hidden="1" x14ac:dyDescent="0.25">
      <c r="A592" s="39">
        <v>45798</v>
      </c>
      <c r="B592" s="33" t="s">
        <v>165</v>
      </c>
      <c r="C592" s="33"/>
      <c r="D592" s="33" t="s">
        <v>223</v>
      </c>
      <c r="E592" s="33" t="s">
        <v>166</v>
      </c>
      <c r="F592" s="33">
        <v>10</v>
      </c>
      <c r="G592" s="33" t="s">
        <v>23</v>
      </c>
      <c r="H592" s="33">
        <v>400000</v>
      </c>
      <c r="I592" s="20">
        <f t="shared" ref="I592:I606" si="165">F592*H592</f>
        <v>4000000</v>
      </c>
      <c r="J592" s="77" t="s">
        <v>240</v>
      </c>
      <c r="K592" s="20"/>
      <c r="L592" s="9">
        <f t="shared" ref="L592:L606" si="166">M592+N592</f>
        <v>0</v>
      </c>
      <c r="M592" s="9"/>
      <c r="N592" s="9"/>
      <c r="O592" s="9">
        <f t="shared" ref="O592:O606" si="167">P592+Q592</f>
        <v>4000000</v>
      </c>
      <c r="P592" s="9">
        <v>4000000</v>
      </c>
      <c r="Q592" s="9"/>
      <c r="R592" s="9">
        <f t="shared" ref="R592:R606" si="168">S592+T592</f>
        <v>0</v>
      </c>
      <c r="S592" s="9"/>
      <c r="T592" s="9"/>
      <c r="U592" s="9">
        <f t="shared" ref="U592:U606" si="169">V592+W592</f>
        <v>0</v>
      </c>
      <c r="V592" s="9"/>
      <c r="W592" s="9"/>
      <c r="X592" s="9">
        <f t="shared" ref="X592:X606" si="170">Y592+Z592</f>
        <v>0</v>
      </c>
      <c r="Y592" s="9"/>
      <c r="Z592" s="9"/>
      <c r="AA592" s="10">
        <f t="shared" ref="AA592:AA606" si="171">C592+I592-L592-O592-U592-X592-R592</f>
        <v>0</v>
      </c>
      <c r="AB592" s="11">
        <v>45793</v>
      </c>
    </row>
    <row r="593" spans="1:28" ht="15.75" hidden="1" x14ac:dyDescent="0.25">
      <c r="A593" s="39">
        <v>45798</v>
      </c>
      <c r="B593" s="33" t="s">
        <v>165</v>
      </c>
      <c r="C593" s="33"/>
      <c r="D593" s="33" t="s">
        <v>223</v>
      </c>
      <c r="E593" s="33" t="s">
        <v>187</v>
      </c>
      <c r="F593" s="33">
        <v>10</v>
      </c>
      <c r="G593" s="33" t="s">
        <v>23</v>
      </c>
      <c r="H593" s="33">
        <v>400000</v>
      </c>
      <c r="I593" s="20">
        <f t="shared" si="165"/>
        <v>4000000</v>
      </c>
      <c r="J593" s="77" t="s">
        <v>240</v>
      </c>
      <c r="K593" s="20"/>
      <c r="L593" s="9">
        <f t="shared" si="166"/>
        <v>0</v>
      </c>
      <c r="M593" s="9"/>
      <c r="N593" s="9"/>
      <c r="O593" s="9">
        <f t="shared" si="167"/>
        <v>4000000</v>
      </c>
      <c r="P593" s="9">
        <v>4000000</v>
      </c>
      <c r="Q593" s="9"/>
      <c r="R593" s="9">
        <f t="shared" si="168"/>
        <v>0</v>
      </c>
      <c r="S593" s="9"/>
      <c r="T593" s="9"/>
      <c r="U593" s="9">
        <f t="shared" si="169"/>
        <v>0</v>
      </c>
      <c r="V593" s="9"/>
      <c r="W593" s="9"/>
      <c r="X593" s="9">
        <f t="shared" si="170"/>
        <v>0</v>
      </c>
      <c r="Y593" s="9"/>
      <c r="Z593" s="9"/>
      <c r="AA593" s="10">
        <f t="shared" si="171"/>
        <v>0</v>
      </c>
      <c r="AB593" s="11">
        <v>45793</v>
      </c>
    </row>
    <row r="594" spans="1:28" ht="15.75" hidden="1" x14ac:dyDescent="0.25">
      <c r="A594" s="39">
        <v>45798</v>
      </c>
      <c r="B594" s="33" t="s">
        <v>53</v>
      </c>
      <c r="C594" s="33"/>
      <c r="D594" s="33" t="s">
        <v>31</v>
      </c>
      <c r="E594" s="33" t="s">
        <v>91</v>
      </c>
      <c r="F594" s="33">
        <v>1000</v>
      </c>
      <c r="G594" s="33" t="s">
        <v>29</v>
      </c>
      <c r="H594" s="33">
        <v>3800</v>
      </c>
      <c r="I594" s="20">
        <f t="shared" si="165"/>
        <v>3800000</v>
      </c>
      <c r="J594" s="37" t="s">
        <v>240</v>
      </c>
      <c r="K594" s="20"/>
      <c r="L594" s="9">
        <f t="shared" si="166"/>
        <v>0</v>
      </c>
      <c r="M594" s="9"/>
      <c r="N594" s="9"/>
      <c r="O594" s="9">
        <f t="shared" si="167"/>
        <v>3800000</v>
      </c>
      <c r="P594" s="9">
        <v>3800000</v>
      </c>
      <c r="Q594" s="9"/>
      <c r="R594" s="9">
        <f t="shared" si="168"/>
        <v>0</v>
      </c>
      <c r="S594" s="9"/>
      <c r="T594" s="9"/>
      <c r="U594" s="9">
        <f t="shared" si="169"/>
        <v>0</v>
      </c>
      <c r="V594" s="9"/>
      <c r="W594" s="9"/>
      <c r="X594" s="9">
        <f t="shared" si="170"/>
        <v>0</v>
      </c>
      <c r="Y594" s="9"/>
      <c r="Z594" s="9"/>
      <c r="AA594" s="10">
        <f t="shared" si="171"/>
        <v>0</v>
      </c>
      <c r="AB594" s="11">
        <v>45804</v>
      </c>
    </row>
    <row r="595" spans="1:28" ht="15.75" hidden="1" x14ac:dyDescent="0.25">
      <c r="A595" s="39">
        <v>45798</v>
      </c>
      <c r="B595" s="33" t="s">
        <v>312</v>
      </c>
      <c r="C595" s="33"/>
      <c r="D595" s="33" t="s">
        <v>31</v>
      </c>
      <c r="E595" s="33" t="s">
        <v>110</v>
      </c>
      <c r="F595" s="33">
        <v>600</v>
      </c>
      <c r="G595" s="33" t="s">
        <v>29</v>
      </c>
      <c r="H595" s="33">
        <v>1800</v>
      </c>
      <c r="I595" s="20">
        <f t="shared" si="165"/>
        <v>1080000</v>
      </c>
      <c r="J595" s="37" t="s">
        <v>240</v>
      </c>
      <c r="K595" s="20"/>
      <c r="L595" s="9">
        <f t="shared" si="166"/>
        <v>0</v>
      </c>
      <c r="M595" s="9"/>
      <c r="N595" s="9"/>
      <c r="O595" s="9">
        <f t="shared" si="167"/>
        <v>1080000</v>
      </c>
      <c r="P595" s="9">
        <v>1080000</v>
      </c>
      <c r="Q595" s="9"/>
      <c r="R595" s="9">
        <f t="shared" si="168"/>
        <v>0</v>
      </c>
      <c r="S595" s="9"/>
      <c r="T595" s="9"/>
      <c r="U595" s="9">
        <f t="shared" si="169"/>
        <v>0</v>
      </c>
      <c r="V595" s="9"/>
      <c r="W595" s="9"/>
      <c r="X595" s="9">
        <f t="shared" si="170"/>
        <v>0</v>
      </c>
      <c r="Y595" s="9"/>
      <c r="Z595" s="9"/>
      <c r="AA595" s="10">
        <f t="shared" si="171"/>
        <v>0</v>
      </c>
      <c r="AB595" s="11">
        <v>45804</v>
      </c>
    </row>
    <row r="596" spans="1:28" ht="15.75" hidden="1" x14ac:dyDescent="0.25">
      <c r="A596" s="39">
        <v>45798</v>
      </c>
      <c r="B596" s="33" t="s">
        <v>543</v>
      </c>
      <c r="C596" s="33"/>
      <c r="D596" s="33" t="s">
        <v>31</v>
      </c>
      <c r="E596" s="33" t="s">
        <v>707</v>
      </c>
      <c r="F596" s="33">
        <v>200</v>
      </c>
      <c r="G596" s="33" t="s">
        <v>29</v>
      </c>
      <c r="H596" s="33">
        <v>2000</v>
      </c>
      <c r="I596" s="20">
        <f t="shared" si="165"/>
        <v>400000</v>
      </c>
      <c r="J596" s="37" t="s">
        <v>240</v>
      </c>
      <c r="K596" s="20"/>
      <c r="L596" s="9">
        <f t="shared" si="166"/>
        <v>0</v>
      </c>
      <c r="M596" s="9"/>
      <c r="N596" s="9"/>
      <c r="O596" s="9">
        <f t="shared" si="167"/>
        <v>400000</v>
      </c>
      <c r="P596" s="9">
        <v>400000</v>
      </c>
      <c r="Q596" s="9"/>
      <c r="R596" s="9">
        <f t="shared" si="168"/>
        <v>0</v>
      </c>
      <c r="S596" s="9"/>
      <c r="T596" s="9"/>
      <c r="U596" s="9">
        <f t="shared" si="169"/>
        <v>0</v>
      </c>
      <c r="V596" s="9"/>
      <c r="W596" s="9"/>
      <c r="X596" s="9">
        <f t="shared" si="170"/>
        <v>0</v>
      </c>
      <c r="Y596" s="9"/>
      <c r="Z596" s="9"/>
      <c r="AA596" s="10">
        <f t="shared" si="171"/>
        <v>0</v>
      </c>
      <c r="AB596" s="11">
        <v>45798</v>
      </c>
    </row>
    <row r="597" spans="1:28" ht="15.75" hidden="1" x14ac:dyDescent="0.25">
      <c r="A597" s="39">
        <v>45798</v>
      </c>
      <c r="B597" s="33" t="s">
        <v>823</v>
      </c>
      <c r="C597" s="33"/>
      <c r="D597" s="33" t="s">
        <v>31</v>
      </c>
      <c r="E597" s="33" t="s">
        <v>102</v>
      </c>
      <c r="F597" s="33">
        <v>2</v>
      </c>
      <c r="G597" s="33" t="s">
        <v>74</v>
      </c>
      <c r="H597" s="33">
        <v>65000</v>
      </c>
      <c r="I597" s="20">
        <f t="shared" si="165"/>
        <v>130000</v>
      </c>
      <c r="J597" s="37" t="s">
        <v>241</v>
      </c>
      <c r="K597" s="20"/>
      <c r="L597" s="9">
        <f t="shared" si="166"/>
        <v>0</v>
      </c>
      <c r="M597" s="9"/>
      <c r="N597" s="9"/>
      <c r="O597" s="9">
        <f t="shared" si="167"/>
        <v>0</v>
      </c>
      <c r="P597" s="9"/>
      <c r="Q597" s="9"/>
      <c r="R597" s="9">
        <f t="shared" si="168"/>
        <v>0</v>
      </c>
      <c r="S597" s="9"/>
      <c r="T597" s="9"/>
      <c r="U597" s="9">
        <f t="shared" si="169"/>
        <v>130000</v>
      </c>
      <c r="V597" s="9">
        <v>130000</v>
      </c>
      <c r="W597" s="9"/>
      <c r="X597" s="9">
        <f t="shared" si="170"/>
        <v>0</v>
      </c>
      <c r="Y597" s="9"/>
      <c r="Z597" s="9"/>
      <c r="AA597" s="10">
        <f t="shared" si="171"/>
        <v>0</v>
      </c>
      <c r="AB597" s="11">
        <v>45798</v>
      </c>
    </row>
    <row r="598" spans="1:28" ht="15.75" hidden="1" x14ac:dyDescent="0.25">
      <c r="A598" s="39">
        <v>45798</v>
      </c>
      <c r="B598" s="33" t="s">
        <v>823</v>
      </c>
      <c r="C598" s="33"/>
      <c r="D598" s="33" t="s">
        <v>31</v>
      </c>
      <c r="E598" s="33" t="s">
        <v>966</v>
      </c>
      <c r="F598" s="33">
        <v>2</v>
      </c>
      <c r="G598" s="33" t="s">
        <v>51</v>
      </c>
      <c r="H598" s="33">
        <v>175000</v>
      </c>
      <c r="I598" s="20">
        <f t="shared" si="165"/>
        <v>350000</v>
      </c>
      <c r="J598" s="37" t="s">
        <v>241</v>
      </c>
      <c r="K598" s="20"/>
      <c r="L598" s="9">
        <f t="shared" si="166"/>
        <v>0</v>
      </c>
      <c r="M598" s="9"/>
      <c r="N598" s="9"/>
      <c r="O598" s="9">
        <f t="shared" si="167"/>
        <v>0</v>
      </c>
      <c r="P598" s="9"/>
      <c r="Q598" s="9"/>
      <c r="R598" s="9">
        <f t="shared" si="168"/>
        <v>0</v>
      </c>
      <c r="S598" s="9"/>
      <c r="T598" s="9"/>
      <c r="U598" s="9">
        <f t="shared" si="169"/>
        <v>350000</v>
      </c>
      <c r="V598" s="9">
        <v>350000</v>
      </c>
      <c r="W598" s="9"/>
      <c r="X598" s="9">
        <f t="shared" si="170"/>
        <v>0</v>
      </c>
      <c r="Y598" s="9"/>
      <c r="Z598" s="9"/>
      <c r="AA598" s="10">
        <f t="shared" si="171"/>
        <v>0</v>
      </c>
      <c r="AB598" s="11">
        <v>45798</v>
      </c>
    </row>
    <row r="599" spans="1:28" ht="15.75" hidden="1" x14ac:dyDescent="0.25">
      <c r="A599" s="39">
        <v>45798</v>
      </c>
      <c r="B599" s="33" t="s">
        <v>823</v>
      </c>
      <c r="C599" s="33"/>
      <c r="D599" s="33" t="s">
        <v>31</v>
      </c>
      <c r="E599" s="33" t="s">
        <v>967</v>
      </c>
      <c r="F599" s="33">
        <v>1</v>
      </c>
      <c r="G599" s="33" t="s">
        <v>51</v>
      </c>
      <c r="H599" s="33">
        <v>280000</v>
      </c>
      <c r="I599" s="20">
        <f t="shared" si="165"/>
        <v>280000</v>
      </c>
      <c r="J599" s="37" t="s">
        <v>241</v>
      </c>
      <c r="K599" s="20"/>
      <c r="L599" s="9">
        <f t="shared" si="166"/>
        <v>0</v>
      </c>
      <c r="M599" s="9"/>
      <c r="N599" s="9"/>
      <c r="O599" s="9">
        <f t="shared" si="167"/>
        <v>0</v>
      </c>
      <c r="P599" s="9"/>
      <c r="Q599" s="9"/>
      <c r="R599" s="9">
        <f t="shared" si="168"/>
        <v>0</v>
      </c>
      <c r="S599" s="9"/>
      <c r="T599" s="9"/>
      <c r="U599" s="9">
        <f t="shared" si="169"/>
        <v>280000</v>
      </c>
      <c r="V599" s="9">
        <v>280000</v>
      </c>
      <c r="W599" s="9"/>
      <c r="X599" s="9">
        <f t="shared" si="170"/>
        <v>0</v>
      </c>
      <c r="Y599" s="9"/>
      <c r="Z599" s="9"/>
      <c r="AA599" s="10">
        <f t="shared" si="171"/>
        <v>0</v>
      </c>
      <c r="AB599" s="11">
        <v>45798</v>
      </c>
    </row>
    <row r="600" spans="1:28" ht="15.75" hidden="1" x14ac:dyDescent="0.25">
      <c r="A600" s="39">
        <v>45798</v>
      </c>
      <c r="B600" s="33" t="s">
        <v>219</v>
      </c>
      <c r="C600" s="33"/>
      <c r="D600" s="33" t="s">
        <v>31</v>
      </c>
      <c r="E600" s="33" t="s">
        <v>91</v>
      </c>
      <c r="F600" s="33">
        <v>800</v>
      </c>
      <c r="G600" s="33" t="s">
        <v>29</v>
      </c>
      <c r="H600" s="33">
        <v>4000</v>
      </c>
      <c r="I600" s="20">
        <f t="shared" si="165"/>
        <v>3200000</v>
      </c>
      <c r="J600" s="34" t="s">
        <v>26</v>
      </c>
      <c r="K600" s="20"/>
      <c r="L600" s="9">
        <f t="shared" si="166"/>
        <v>0</v>
      </c>
      <c r="M600" s="9"/>
      <c r="N600" s="9"/>
      <c r="O600" s="9">
        <f t="shared" si="167"/>
        <v>0</v>
      </c>
      <c r="P600" s="9"/>
      <c r="Q600" s="9"/>
      <c r="R600" s="9">
        <f t="shared" si="168"/>
        <v>0</v>
      </c>
      <c r="S600" s="9"/>
      <c r="T600" s="9"/>
      <c r="U600" s="9">
        <f t="shared" si="169"/>
        <v>0</v>
      </c>
      <c r="V600" s="9"/>
      <c r="W600" s="9"/>
      <c r="X600" s="9">
        <f t="shared" si="170"/>
        <v>0</v>
      </c>
      <c r="Y600" s="9"/>
      <c r="Z600" s="9"/>
      <c r="AA600" s="10">
        <f t="shared" si="171"/>
        <v>3200000</v>
      </c>
      <c r="AB600" s="11"/>
    </row>
    <row r="601" spans="1:28" ht="15.75" hidden="1" x14ac:dyDescent="0.25">
      <c r="A601" s="39">
        <v>45798</v>
      </c>
      <c r="B601" s="33" t="s">
        <v>231</v>
      </c>
      <c r="C601" s="33"/>
      <c r="D601" s="33"/>
      <c r="E601" s="33" t="s">
        <v>143</v>
      </c>
      <c r="F601" s="33">
        <v>53.8</v>
      </c>
      <c r="G601" s="33" t="s">
        <v>51</v>
      </c>
      <c r="H601" s="33"/>
      <c r="I601" s="20">
        <f t="shared" si="165"/>
        <v>0</v>
      </c>
      <c r="J601" s="34" t="s">
        <v>26</v>
      </c>
      <c r="K601" s="20"/>
      <c r="L601" s="9">
        <f t="shared" si="166"/>
        <v>0</v>
      </c>
      <c r="M601" s="9"/>
      <c r="N601" s="9"/>
      <c r="O601" s="9">
        <f t="shared" si="167"/>
        <v>0</v>
      </c>
      <c r="P601" s="9"/>
      <c r="Q601" s="9"/>
      <c r="R601" s="9">
        <f t="shared" si="168"/>
        <v>0</v>
      </c>
      <c r="S601" s="9"/>
      <c r="T601" s="9"/>
      <c r="U601" s="9">
        <f t="shared" si="169"/>
        <v>0</v>
      </c>
      <c r="V601" s="9"/>
      <c r="W601" s="9"/>
      <c r="X601" s="9">
        <f t="shared" si="170"/>
        <v>0</v>
      </c>
      <c r="Y601" s="9"/>
      <c r="Z601" s="9"/>
      <c r="AA601" s="10">
        <f t="shared" si="171"/>
        <v>0</v>
      </c>
      <c r="AB601" s="11"/>
    </row>
    <row r="602" spans="1:28" ht="15.75" hidden="1" x14ac:dyDescent="0.25">
      <c r="A602" s="39">
        <v>45798</v>
      </c>
      <c r="B602" s="33" t="s">
        <v>231</v>
      </c>
      <c r="C602" s="33"/>
      <c r="D602" s="33"/>
      <c r="E602" s="33" t="s">
        <v>482</v>
      </c>
      <c r="F602" s="33">
        <v>130.4</v>
      </c>
      <c r="G602" s="33" t="s">
        <v>51</v>
      </c>
      <c r="H602" s="33"/>
      <c r="I602" s="20">
        <f t="shared" si="165"/>
        <v>0</v>
      </c>
      <c r="J602" s="34" t="s">
        <v>26</v>
      </c>
      <c r="K602" s="20"/>
      <c r="L602" s="9">
        <f t="shared" si="166"/>
        <v>0</v>
      </c>
      <c r="M602" s="9"/>
      <c r="N602" s="9"/>
      <c r="O602" s="9">
        <f t="shared" si="167"/>
        <v>0</v>
      </c>
      <c r="P602" s="9"/>
      <c r="Q602" s="9"/>
      <c r="R602" s="9">
        <f t="shared" si="168"/>
        <v>0</v>
      </c>
      <c r="S602" s="9"/>
      <c r="T602" s="9"/>
      <c r="U602" s="9">
        <f t="shared" si="169"/>
        <v>0</v>
      </c>
      <c r="V602" s="9"/>
      <c r="W602" s="9"/>
      <c r="X602" s="9">
        <f t="shared" si="170"/>
        <v>0</v>
      </c>
      <c r="Y602" s="9"/>
      <c r="Z602" s="9"/>
      <c r="AA602" s="10">
        <f t="shared" si="171"/>
        <v>0</v>
      </c>
      <c r="AB602" s="11"/>
    </row>
    <row r="603" spans="1:28" ht="15.75" hidden="1" x14ac:dyDescent="0.25">
      <c r="A603" s="32">
        <v>45798</v>
      </c>
      <c r="B603" s="33" t="s">
        <v>173</v>
      </c>
      <c r="C603" s="33"/>
      <c r="D603" s="33" t="s">
        <v>31</v>
      </c>
      <c r="E603" s="33" t="s">
        <v>148</v>
      </c>
      <c r="F603" s="43">
        <v>40</v>
      </c>
      <c r="G603" s="33" t="s">
        <v>51</v>
      </c>
      <c r="H603" s="33">
        <v>60000</v>
      </c>
      <c r="I603" s="20">
        <f t="shared" si="165"/>
        <v>2400000</v>
      </c>
      <c r="J603" s="34" t="s">
        <v>26</v>
      </c>
      <c r="K603" s="20"/>
      <c r="L603" s="9">
        <f t="shared" si="166"/>
        <v>0</v>
      </c>
      <c r="M603" s="9"/>
      <c r="N603" s="9"/>
      <c r="O603" s="9">
        <f t="shared" si="167"/>
        <v>0</v>
      </c>
      <c r="P603" s="9"/>
      <c r="Q603" s="9"/>
      <c r="R603" s="9">
        <f t="shared" si="168"/>
        <v>0</v>
      </c>
      <c r="S603" s="9"/>
      <c r="T603" s="9"/>
      <c r="U603" s="9">
        <f t="shared" si="169"/>
        <v>0</v>
      </c>
      <c r="V603" s="9"/>
      <c r="W603" s="9"/>
      <c r="X603" s="9">
        <f t="shared" si="170"/>
        <v>0</v>
      </c>
      <c r="Y603" s="9"/>
      <c r="Z603" s="9"/>
      <c r="AA603" s="10">
        <f t="shared" si="171"/>
        <v>2400000</v>
      </c>
      <c r="AB603" s="11"/>
    </row>
    <row r="604" spans="1:28" ht="15.75" hidden="1" x14ac:dyDescent="0.25">
      <c r="A604" s="39">
        <v>45798</v>
      </c>
      <c r="B604" s="33" t="s">
        <v>191</v>
      </c>
      <c r="C604" s="33"/>
      <c r="D604" s="33" t="s">
        <v>31</v>
      </c>
      <c r="E604" s="33" t="s">
        <v>361</v>
      </c>
      <c r="F604" s="33">
        <v>2</v>
      </c>
      <c r="G604" s="33" t="s">
        <v>33</v>
      </c>
      <c r="H604" s="33">
        <v>230000</v>
      </c>
      <c r="I604" s="20">
        <f t="shared" si="165"/>
        <v>460000</v>
      </c>
      <c r="J604" s="37" t="s">
        <v>241</v>
      </c>
      <c r="K604" s="20"/>
      <c r="L604" s="9">
        <f t="shared" si="166"/>
        <v>460000</v>
      </c>
      <c r="M604" s="9">
        <v>460000</v>
      </c>
      <c r="N604" s="9"/>
      <c r="O604" s="9">
        <f t="shared" si="167"/>
        <v>0</v>
      </c>
      <c r="P604" s="9"/>
      <c r="Q604" s="9"/>
      <c r="R604" s="9">
        <f t="shared" si="168"/>
        <v>0</v>
      </c>
      <c r="S604" s="9"/>
      <c r="T604" s="9"/>
      <c r="U604" s="9">
        <f t="shared" si="169"/>
        <v>0</v>
      </c>
      <c r="V604" s="9"/>
      <c r="W604" s="9"/>
      <c r="X604" s="9">
        <f t="shared" si="170"/>
        <v>0</v>
      </c>
      <c r="Y604" s="9"/>
      <c r="Z604" s="9"/>
      <c r="AA604" s="10">
        <f t="shared" si="171"/>
        <v>0</v>
      </c>
      <c r="AB604" s="11">
        <v>45800</v>
      </c>
    </row>
    <row r="605" spans="1:28" ht="15.75" hidden="1" x14ac:dyDescent="0.25">
      <c r="A605" s="39">
        <v>45798</v>
      </c>
      <c r="B605" s="33" t="s">
        <v>491</v>
      </c>
      <c r="C605" s="33"/>
      <c r="D605" s="33" t="s">
        <v>41</v>
      </c>
      <c r="E605" s="33" t="s">
        <v>102</v>
      </c>
      <c r="F605" s="33">
        <v>12</v>
      </c>
      <c r="G605" s="33" t="s">
        <v>74</v>
      </c>
      <c r="H605" s="33">
        <v>65000</v>
      </c>
      <c r="I605" s="20">
        <f t="shared" si="165"/>
        <v>780000</v>
      </c>
      <c r="J605" s="37" t="s">
        <v>240</v>
      </c>
      <c r="K605" s="20"/>
      <c r="L605" s="9">
        <f t="shared" si="166"/>
        <v>0</v>
      </c>
      <c r="M605" s="9"/>
      <c r="N605" s="9"/>
      <c r="O605" s="9">
        <f t="shared" si="167"/>
        <v>780000</v>
      </c>
      <c r="P605" s="9">
        <v>780000</v>
      </c>
      <c r="Q605" s="9"/>
      <c r="R605" s="9">
        <f t="shared" si="168"/>
        <v>0</v>
      </c>
      <c r="S605" s="9"/>
      <c r="T605" s="9"/>
      <c r="U605" s="9">
        <f t="shared" si="169"/>
        <v>0</v>
      </c>
      <c r="V605" s="9"/>
      <c r="W605" s="9"/>
      <c r="X605" s="9">
        <f t="shared" si="170"/>
        <v>0</v>
      </c>
      <c r="Y605" s="9"/>
      <c r="Z605" s="9"/>
      <c r="AA605" s="10">
        <f t="shared" si="171"/>
        <v>0</v>
      </c>
      <c r="AB605" s="11">
        <v>45798</v>
      </c>
    </row>
    <row r="606" spans="1:28" ht="15.75" hidden="1" x14ac:dyDescent="0.25">
      <c r="A606" s="32">
        <v>45798</v>
      </c>
      <c r="B606" s="33" t="s">
        <v>491</v>
      </c>
      <c r="C606" s="33"/>
      <c r="D606" s="33" t="s">
        <v>41</v>
      </c>
      <c r="E606" s="33" t="s">
        <v>155</v>
      </c>
      <c r="F606" s="33">
        <v>500</v>
      </c>
      <c r="G606" s="33" t="s">
        <v>29</v>
      </c>
      <c r="H606" s="33">
        <v>3950</v>
      </c>
      <c r="I606" s="20">
        <f t="shared" si="165"/>
        <v>1975000</v>
      </c>
      <c r="J606" s="37" t="s">
        <v>240</v>
      </c>
      <c r="K606" s="20"/>
      <c r="L606" s="9">
        <f t="shared" si="166"/>
        <v>0</v>
      </c>
      <c r="M606" s="9"/>
      <c r="N606" s="9"/>
      <c r="O606" s="9">
        <f t="shared" si="167"/>
        <v>1975000</v>
      </c>
      <c r="P606" s="9">
        <v>1975000</v>
      </c>
      <c r="Q606" s="9"/>
      <c r="R606" s="9">
        <f t="shared" si="168"/>
        <v>0</v>
      </c>
      <c r="S606" s="9"/>
      <c r="T606" s="9"/>
      <c r="U606" s="9">
        <f t="shared" si="169"/>
        <v>0</v>
      </c>
      <c r="V606" s="9"/>
      <c r="W606" s="9"/>
      <c r="X606" s="9">
        <f t="shared" si="170"/>
        <v>0</v>
      </c>
      <c r="Y606" s="9"/>
      <c r="Z606" s="9"/>
      <c r="AA606" s="10">
        <f t="shared" si="171"/>
        <v>0</v>
      </c>
      <c r="AB606" s="11">
        <v>45798</v>
      </c>
    </row>
    <row r="607" spans="1:28" ht="15.75" hidden="1" x14ac:dyDescent="0.25">
      <c r="A607" s="39">
        <v>45799</v>
      </c>
      <c r="B607" s="35" t="s">
        <v>586</v>
      </c>
      <c r="C607" s="35"/>
      <c r="D607" s="35" t="s">
        <v>31</v>
      </c>
      <c r="E607" s="35" t="s">
        <v>187</v>
      </c>
      <c r="F607" s="35">
        <v>1</v>
      </c>
      <c r="G607" s="35" t="s">
        <v>23</v>
      </c>
      <c r="H607" s="35">
        <v>400000</v>
      </c>
      <c r="I607" s="20">
        <f>F607*H607</f>
        <v>400000</v>
      </c>
      <c r="J607" s="37" t="s">
        <v>241</v>
      </c>
      <c r="K607" s="20"/>
      <c r="L607" s="9">
        <f>M607+N607</f>
        <v>0</v>
      </c>
      <c r="M607" s="9"/>
      <c r="N607" s="9"/>
      <c r="O607" s="9">
        <f>P607+Q607</f>
        <v>0</v>
      </c>
      <c r="P607" s="9"/>
      <c r="Q607" s="9"/>
      <c r="R607" s="9">
        <f>S607+T607</f>
        <v>0</v>
      </c>
      <c r="S607" s="9"/>
      <c r="T607" s="9"/>
      <c r="U607" s="9">
        <f>V607+W607</f>
        <v>400000</v>
      </c>
      <c r="V607" s="9">
        <v>400000</v>
      </c>
      <c r="W607" s="9"/>
      <c r="X607" s="9">
        <f>Y607+Z607</f>
        <v>0</v>
      </c>
      <c r="Y607" s="9"/>
      <c r="Z607" s="9"/>
      <c r="AA607" s="10">
        <f>C607+I607-L607-O607-U607-X607-R607</f>
        <v>0</v>
      </c>
      <c r="AB607" s="11">
        <v>45799</v>
      </c>
    </row>
    <row r="608" spans="1:28" ht="15.75" hidden="1" x14ac:dyDescent="0.25">
      <c r="A608" s="39">
        <v>45799</v>
      </c>
      <c r="B608" s="35" t="s">
        <v>586</v>
      </c>
      <c r="C608" s="33"/>
      <c r="D608" s="35" t="s">
        <v>31</v>
      </c>
      <c r="E608" s="33" t="s">
        <v>167</v>
      </c>
      <c r="F608" s="33">
        <v>1</v>
      </c>
      <c r="G608" s="33" t="s">
        <v>23</v>
      </c>
      <c r="H608" s="33">
        <v>400000</v>
      </c>
      <c r="I608" s="20">
        <f t="shared" ref="I608:I634" si="172">F608*H608</f>
        <v>400000</v>
      </c>
      <c r="J608" s="37" t="s">
        <v>241</v>
      </c>
      <c r="K608" s="20"/>
      <c r="L608" s="9">
        <f t="shared" ref="L608:L634" si="173">M608+N608</f>
        <v>0</v>
      </c>
      <c r="M608" s="9"/>
      <c r="N608" s="9"/>
      <c r="O608" s="9">
        <f t="shared" ref="O608:O634" si="174">P608+Q608</f>
        <v>0</v>
      </c>
      <c r="P608" s="9"/>
      <c r="Q608" s="9"/>
      <c r="R608" s="9">
        <f t="shared" ref="R608:R634" si="175">S608+T608</f>
        <v>0</v>
      </c>
      <c r="S608" s="9"/>
      <c r="T608" s="9"/>
      <c r="U608" s="9">
        <f t="shared" ref="U608:U634" si="176">V608+W608</f>
        <v>400000</v>
      </c>
      <c r="V608" s="9">
        <v>400000</v>
      </c>
      <c r="W608" s="9"/>
      <c r="X608" s="9">
        <f t="shared" ref="X608:X634" si="177">Y608+Z608</f>
        <v>0</v>
      </c>
      <c r="Y608" s="9"/>
      <c r="Z608" s="9"/>
      <c r="AA608" s="10">
        <f t="shared" ref="AA608:AA634" si="178">C608+I608-L608-O608-U608-X608-R608</f>
        <v>0</v>
      </c>
      <c r="AB608" s="11">
        <v>45799</v>
      </c>
    </row>
    <row r="609" spans="1:28" ht="15.75" hidden="1" x14ac:dyDescent="0.25">
      <c r="A609" s="39">
        <v>45799</v>
      </c>
      <c r="B609" s="33" t="s">
        <v>926</v>
      </c>
      <c r="C609" s="33"/>
      <c r="D609" s="33" t="s">
        <v>31</v>
      </c>
      <c r="E609" s="33" t="s">
        <v>95</v>
      </c>
      <c r="F609" s="33">
        <v>100</v>
      </c>
      <c r="G609" s="33" t="s">
        <v>29</v>
      </c>
      <c r="H609" s="33">
        <v>4000</v>
      </c>
      <c r="I609" s="20">
        <f t="shared" si="172"/>
        <v>400000</v>
      </c>
      <c r="J609" s="37" t="s">
        <v>241</v>
      </c>
      <c r="K609" s="20"/>
      <c r="L609" s="9">
        <f t="shared" si="173"/>
        <v>0</v>
      </c>
      <c r="M609" s="9"/>
      <c r="N609" s="9"/>
      <c r="O609" s="9">
        <f t="shared" si="174"/>
        <v>0</v>
      </c>
      <c r="P609" s="9"/>
      <c r="Q609" s="9"/>
      <c r="R609" s="9">
        <f t="shared" si="175"/>
        <v>0</v>
      </c>
      <c r="S609" s="9"/>
      <c r="T609" s="9"/>
      <c r="U609" s="9">
        <f t="shared" si="176"/>
        <v>400000</v>
      </c>
      <c r="V609" s="9">
        <v>400000</v>
      </c>
      <c r="W609" s="9"/>
      <c r="X609" s="9">
        <f t="shared" si="177"/>
        <v>0</v>
      </c>
      <c r="Y609" s="9"/>
      <c r="Z609" s="9"/>
      <c r="AA609" s="10">
        <f t="shared" si="178"/>
        <v>0</v>
      </c>
      <c r="AB609" s="11">
        <v>45799</v>
      </c>
    </row>
    <row r="610" spans="1:28" ht="15.75" hidden="1" x14ac:dyDescent="0.25">
      <c r="A610" s="39">
        <v>45799</v>
      </c>
      <c r="B610" s="33" t="s">
        <v>926</v>
      </c>
      <c r="C610" s="33"/>
      <c r="D610" s="33" t="s">
        <v>31</v>
      </c>
      <c r="E610" s="33" t="s">
        <v>224</v>
      </c>
      <c r="F610" s="33">
        <v>250</v>
      </c>
      <c r="G610" s="33" t="s">
        <v>29</v>
      </c>
      <c r="H610" s="33">
        <v>1790</v>
      </c>
      <c r="I610" s="20">
        <f t="shared" si="172"/>
        <v>447500</v>
      </c>
      <c r="J610" s="37" t="s">
        <v>241</v>
      </c>
      <c r="K610" s="20"/>
      <c r="L610" s="9">
        <f t="shared" si="173"/>
        <v>0</v>
      </c>
      <c r="M610" s="9"/>
      <c r="N610" s="9"/>
      <c r="O610" s="9">
        <f t="shared" si="174"/>
        <v>0</v>
      </c>
      <c r="P610" s="9"/>
      <c r="Q610" s="9"/>
      <c r="R610" s="9">
        <f t="shared" si="175"/>
        <v>0</v>
      </c>
      <c r="S610" s="9"/>
      <c r="T610" s="9"/>
      <c r="U610" s="9">
        <f t="shared" si="176"/>
        <v>447500</v>
      </c>
      <c r="V610" s="9">
        <v>447500</v>
      </c>
      <c r="W610" s="9"/>
      <c r="X610" s="9">
        <f t="shared" si="177"/>
        <v>0</v>
      </c>
      <c r="Y610" s="9"/>
      <c r="Z610" s="9"/>
      <c r="AA610" s="10">
        <f t="shared" si="178"/>
        <v>0</v>
      </c>
      <c r="AB610" s="11">
        <v>45799</v>
      </c>
    </row>
    <row r="611" spans="1:28" ht="15.75" hidden="1" x14ac:dyDescent="0.25">
      <c r="A611" s="39">
        <v>45799</v>
      </c>
      <c r="B611" s="33" t="s">
        <v>701</v>
      </c>
      <c r="C611" s="33"/>
      <c r="D611" s="33" t="s">
        <v>31</v>
      </c>
      <c r="E611" s="33" t="s">
        <v>295</v>
      </c>
      <c r="F611" s="33">
        <v>4</v>
      </c>
      <c r="G611" s="33" t="s">
        <v>33</v>
      </c>
      <c r="H611" s="33">
        <v>230000</v>
      </c>
      <c r="I611" s="20">
        <f t="shared" si="172"/>
        <v>920000</v>
      </c>
      <c r="J611" s="37" t="s">
        <v>241</v>
      </c>
      <c r="K611" s="20"/>
      <c r="L611" s="9">
        <f t="shared" si="173"/>
        <v>0</v>
      </c>
      <c r="M611" s="9"/>
      <c r="N611" s="9"/>
      <c r="O611" s="9">
        <f t="shared" si="174"/>
        <v>0</v>
      </c>
      <c r="P611" s="9"/>
      <c r="Q611" s="9"/>
      <c r="R611" s="9">
        <f t="shared" si="175"/>
        <v>0</v>
      </c>
      <c r="S611" s="9"/>
      <c r="T611" s="9"/>
      <c r="U611" s="9">
        <f t="shared" si="176"/>
        <v>920000</v>
      </c>
      <c r="V611" s="9">
        <v>920000</v>
      </c>
      <c r="W611" s="9"/>
      <c r="X611" s="9">
        <f t="shared" si="177"/>
        <v>0</v>
      </c>
      <c r="Y611" s="9"/>
      <c r="Z611" s="9"/>
      <c r="AA611" s="10">
        <f t="shared" si="178"/>
        <v>0</v>
      </c>
      <c r="AB611" s="11">
        <v>45799</v>
      </c>
    </row>
    <row r="612" spans="1:28" ht="15.75" hidden="1" x14ac:dyDescent="0.25">
      <c r="A612" s="39">
        <v>45799</v>
      </c>
      <c r="B612" s="33" t="s">
        <v>307</v>
      </c>
      <c r="C612" s="33"/>
      <c r="D612" s="33" t="s">
        <v>41</v>
      </c>
      <c r="E612" s="33" t="s">
        <v>130</v>
      </c>
      <c r="F612" s="33">
        <v>10</v>
      </c>
      <c r="G612" s="33" t="s">
        <v>74</v>
      </c>
      <c r="H612" s="33">
        <v>50000</v>
      </c>
      <c r="I612" s="20">
        <f t="shared" si="172"/>
        <v>500000</v>
      </c>
      <c r="J612" s="37" t="s">
        <v>241</v>
      </c>
      <c r="K612" s="20"/>
      <c r="L612" s="9">
        <f t="shared" si="173"/>
        <v>0</v>
      </c>
      <c r="M612" s="9"/>
      <c r="N612" s="9"/>
      <c r="O612" s="9">
        <f t="shared" si="174"/>
        <v>0</v>
      </c>
      <c r="P612" s="9"/>
      <c r="Q612" s="9"/>
      <c r="R612" s="9">
        <f t="shared" si="175"/>
        <v>500000</v>
      </c>
      <c r="S612" s="9">
        <v>500000</v>
      </c>
      <c r="T612" s="9"/>
      <c r="U612" s="9">
        <f t="shared" si="176"/>
        <v>0</v>
      </c>
      <c r="V612" s="9"/>
      <c r="W612" s="9"/>
      <c r="X612" s="9">
        <f t="shared" si="177"/>
        <v>0</v>
      </c>
      <c r="Y612" s="9"/>
      <c r="Z612" s="9"/>
      <c r="AA612" s="10">
        <f t="shared" si="178"/>
        <v>0</v>
      </c>
      <c r="AB612" s="11">
        <v>45799</v>
      </c>
    </row>
    <row r="613" spans="1:28" ht="15.75" hidden="1" x14ac:dyDescent="0.25">
      <c r="A613" s="39">
        <v>45799</v>
      </c>
      <c r="B613" s="33" t="s">
        <v>499</v>
      </c>
      <c r="C613" s="33"/>
      <c r="D613" s="33" t="s">
        <v>31</v>
      </c>
      <c r="E613" s="33" t="s">
        <v>167</v>
      </c>
      <c r="F613" s="33">
        <v>1</v>
      </c>
      <c r="G613" s="33" t="s">
        <v>23</v>
      </c>
      <c r="H613" s="33">
        <v>400000</v>
      </c>
      <c r="I613" s="20">
        <f t="shared" si="172"/>
        <v>400000</v>
      </c>
      <c r="J613" s="37" t="s">
        <v>241</v>
      </c>
      <c r="K613" s="20"/>
      <c r="L613" s="9">
        <f t="shared" si="173"/>
        <v>0</v>
      </c>
      <c r="M613" s="9"/>
      <c r="N613" s="9"/>
      <c r="O613" s="9">
        <f t="shared" si="174"/>
        <v>0</v>
      </c>
      <c r="P613" s="9"/>
      <c r="Q613" s="9"/>
      <c r="R613" s="9">
        <f t="shared" si="175"/>
        <v>0</v>
      </c>
      <c r="S613" s="9"/>
      <c r="T613" s="9"/>
      <c r="U613" s="9">
        <f t="shared" si="176"/>
        <v>400000</v>
      </c>
      <c r="V613" s="9">
        <v>400000</v>
      </c>
      <c r="W613" s="9"/>
      <c r="X613" s="9">
        <f t="shared" si="177"/>
        <v>0</v>
      </c>
      <c r="Y613" s="9"/>
      <c r="Z613" s="9"/>
      <c r="AA613" s="10">
        <f t="shared" si="178"/>
        <v>0</v>
      </c>
      <c r="AB613" s="11">
        <v>45799</v>
      </c>
    </row>
    <row r="614" spans="1:28" ht="15.75" hidden="1" x14ac:dyDescent="0.25">
      <c r="A614" s="39">
        <v>45799</v>
      </c>
      <c r="B614" s="33" t="s">
        <v>703</v>
      </c>
      <c r="C614" s="33"/>
      <c r="D614" s="33" t="s">
        <v>31</v>
      </c>
      <c r="E614" s="33" t="s">
        <v>102</v>
      </c>
      <c r="F614" s="33">
        <v>4</v>
      </c>
      <c r="G614" s="33" t="s">
        <v>74</v>
      </c>
      <c r="H614" s="33">
        <v>65000</v>
      </c>
      <c r="I614" s="20">
        <f t="shared" si="172"/>
        <v>260000</v>
      </c>
      <c r="J614" s="37" t="s">
        <v>241</v>
      </c>
      <c r="K614" s="20"/>
      <c r="L614" s="9">
        <f t="shared" si="173"/>
        <v>260000</v>
      </c>
      <c r="M614" s="9">
        <v>260000</v>
      </c>
      <c r="N614" s="9"/>
      <c r="O614" s="9">
        <f t="shared" si="174"/>
        <v>0</v>
      </c>
      <c r="P614" s="9"/>
      <c r="Q614" s="9"/>
      <c r="R614" s="9">
        <f t="shared" si="175"/>
        <v>0</v>
      </c>
      <c r="S614" s="9"/>
      <c r="T614" s="9"/>
      <c r="U614" s="9">
        <f t="shared" si="176"/>
        <v>0</v>
      </c>
      <c r="V614" s="9"/>
      <c r="W614" s="9"/>
      <c r="X614" s="9">
        <f t="shared" si="177"/>
        <v>0</v>
      </c>
      <c r="Y614" s="9"/>
      <c r="Z614" s="9"/>
      <c r="AA614" s="10">
        <f t="shared" si="178"/>
        <v>0</v>
      </c>
      <c r="AB614" s="11">
        <v>45799</v>
      </c>
    </row>
    <row r="615" spans="1:28" ht="15.75" hidden="1" x14ac:dyDescent="0.25">
      <c r="A615" s="39">
        <v>45799</v>
      </c>
      <c r="B615" s="33" t="s">
        <v>53</v>
      </c>
      <c r="C615" s="33"/>
      <c r="D615" s="33" t="s">
        <v>31</v>
      </c>
      <c r="E615" s="33" t="s">
        <v>91</v>
      </c>
      <c r="F615" s="33">
        <v>3000</v>
      </c>
      <c r="G615" s="33" t="s">
        <v>29</v>
      </c>
      <c r="H615" s="33">
        <v>3800</v>
      </c>
      <c r="I615" s="20">
        <f t="shared" si="172"/>
        <v>11400000</v>
      </c>
      <c r="J615" s="37" t="s">
        <v>240</v>
      </c>
      <c r="K615" s="20"/>
      <c r="L615" s="9">
        <f t="shared" si="173"/>
        <v>0</v>
      </c>
      <c r="M615" s="9"/>
      <c r="N615" s="9"/>
      <c r="O615" s="9">
        <f t="shared" si="174"/>
        <v>11400000</v>
      </c>
      <c r="P615" s="9">
        <v>11400000</v>
      </c>
      <c r="Q615" s="9"/>
      <c r="R615" s="9">
        <f t="shared" si="175"/>
        <v>0</v>
      </c>
      <c r="S615" s="9"/>
      <c r="T615" s="9"/>
      <c r="U615" s="9">
        <f t="shared" si="176"/>
        <v>0</v>
      </c>
      <c r="V615" s="9"/>
      <c r="W615" s="9"/>
      <c r="X615" s="9">
        <f t="shared" si="177"/>
        <v>0</v>
      </c>
      <c r="Y615" s="9"/>
      <c r="Z615" s="9"/>
      <c r="AA615" s="10">
        <f t="shared" si="178"/>
        <v>0</v>
      </c>
      <c r="AB615" s="11">
        <v>45804</v>
      </c>
    </row>
    <row r="616" spans="1:28" ht="15.75" hidden="1" x14ac:dyDescent="0.25">
      <c r="A616" s="39">
        <v>45799</v>
      </c>
      <c r="B616" s="33" t="s">
        <v>663</v>
      </c>
      <c r="C616" s="33"/>
      <c r="D616" s="33" t="s">
        <v>41</v>
      </c>
      <c r="E616" s="33" t="s">
        <v>86</v>
      </c>
      <c r="F616" s="33">
        <v>50</v>
      </c>
      <c r="G616" s="33" t="s">
        <v>51</v>
      </c>
      <c r="H616" s="33">
        <v>95400</v>
      </c>
      <c r="I616" s="20">
        <f t="shared" si="172"/>
        <v>4770000</v>
      </c>
      <c r="J616" s="37" t="s">
        <v>240</v>
      </c>
      <c r="K616" s="20"/>
      <c r="L616" s="9">
        <f t="shared" si="173"/>
        <v>0</v>
      </c>
      <c r="M616" s="9"/>
      <c r="N616" s="9"/>
      <c r="O616" s="9">
        <f t="shared" si="174"/>
        <v>4770000</v>
      </c>
      <c r="P616" s="9">
        <v>4770000</v>
      </c>
      <c r="Q616" s="9"/>
      <c r="R616" s="9">
        <f t="shared" si="175"/>
        <v>0</v>
      </c>
      <c r="S616" s="9"/>
      <c r="T616" s="9"/>
      <c r="U616" s="9">
        <f t="shared" si="176"/>
        <v>0</v>
      </c>
      <c r="V616" s="9"/>
      <c r="W616" s="9"/>
      <c r="X616" s="9">
        <f t="shared" si="177"/>
        <v>0</v>
      </c>
      <c r="Y616" s="9"/>
      <c r="Z616" s="9"/>
      <c r="AA616" s="10">
        <f t="shared" si="178"/>
        <v>0</v>
      </c>
      <c r="AB616" s="11">
        <v>45785</v>
      </c>
    </row>
    <row r="617" spans="1:28" ht="15.75" hidden="1" x14ac:dyDescent="0.25">
      <c r="A617" s="39">
        <v>45799</v>
      </c>
      <c r="B617" s="33" t="s">
        <v>189</v>
      </c>
      <c r="C617" s="33"/>
      <c r="D617" s="33" t="s">
        <v>31</v>
      </c>
      <c r="E617" s="33" t="s">
        <v>110</v>
      </c>
      <c r="F617" s="33">
        <v>3000</v>
      </c>
      <c r="G617" s="33" t="s">
        <v>29</v>
      </c>
      <c r="H617" s="33">
        <v>1800</v>
      </c>
      <c r="I617" s="20">
        <f t="shared" si="172"/>
        <v>5400000</v>
      </c>
      <c r="J617" s="37" t="s">
        <v>241</v>
      </c>
      <c r="K617" s="20"/>
      <c r="L617" s="9">
        <f t="shared" si="173"/>
        <v>0</v>
      </c>
      <c r="M617" s="9"/>
      <c r="N617" s="9"/>
      <c r="O617" s="9">
        <f t="shared" si="174"/>
        <v>0</v>
      </c>
      <c r="P617" s="9"/>
      <c r="Q617" s="9"/>
      <c r="R617" s="9">
        <f t="shared" si="175"/>
        <v>5400000</v>
      </c>
      <c r="S617" s="9">
        <v>5400000</v>
      </c>
      <c r="T617" s="9"/>
      <c r="U617" s="9">
        <f t="shared" si="176"/>
        <v>0</v>
      </c>
      <c r="V617" s="9"/>
      <c r="W617" s="9"/>
      <c r="X617" s="9">
        <f t="shared" si="177"/>
        <v>0</v>
      </c>
      <c r="Y617" s="9"/>
      <c r="Z617" s="9"/>
      <c r="AA617" s="10">
        <f t="shared" si="178"/>
        <v>0</v>
      </c>
      <c r="AB617" s="11">
        <v>45799</v>
      </c>
    </row>
    <row r="618" spans="1:28" ht="15.75" hidden="1" x14ac:dyDescent="0.25">
      <c r="A618" s="39">
        <v>45799</v>
      </c>
      <c r="B618" s="33" t="s">
        <v>67</v>
      </c>
      <c r="C618" s="33"/>
      <c r="D618" s="33" t="s">
        <v>41</v>
      </c>
      <c r="E618" s="33" t="s">
        <v>293</v>
      </c>
      <c r="F618" s="33">
        <v>240</v>
      </c>
      <c r="G618" s="33" t="s">
        <v>74</v>
      </c>
      <c r="H618" s="33">
        <v>60000</v>
      </c>
      <c r="I618" s="20">
        <f t="shared" si="172"/>
        <v>14400000</v>
      </c>
      <c r="J618" s="34" t="s">
        <v>26</v>
      </c>
      <c r="K618" s="20"/>
      <c r="L618" s="9">
        <f t="shared" si="173"/>
        <v>0</v>
      </c>
      <c r="M618" s="9"/>
      <c r="N618" s="9"/>
      <c r="O618" s="9">
        <f t="shared" si="174"/>
        <v>0</v>
      </c>
      <c r="P618" s="9"/>
      <c r="Q618" s="9"/>
      <c r="R618" s="9">
        <f t="shared" si="175"/>
        <v>0</v>
      </c>
      <c r="S618" s="9"/>
      <c r="T618" s="9"/>
      <c r="U618" s="9">
        <f t="shared" si="176"/>
        <v>0</v>
      </c>
      <c r="V618" s="9"/>
      <c r="W618" s="9"/>
      <c r="X618" s="9">
        <f t="shared" si="177"/>
        <v>0</v>
      </c>
      <c r="Y618" s="9"/>
      <c r="Z618" s="9"/>
      <c r="AA618" s="10">
        <f t="shared" si="178"/>
        <v>14400000</v>
      </c>
      <c r="AB618" s="11"/>
    </row>
    <row r="619" spans="1:28" ht="15.75" hidden="1" x14ac:dyDescent="0.25">
      <c r="A619" s="39">
        <v>45799</v>
      </c>
      <c r="B619" s="33" t="s">
        <v>252</v>
      </c>
      <c r="C619" s="33"/>
      <c r="D619" s="33" t="s">
        <v>31</v>
      </c>
      <c r="E619" s="33" t="s">
        <v>95</v>
      </c>
      <c r="F619" s="33">
        <v>9400</v>
      </c>
      <c r="G619" s="33" t="s">
        <v>29</v>
      </c>
      <c r="H619" s="33">
        <v>3700</v>
      </c>
      <c r="I619" s="20">
        <f t="shared" si="172"/>
        <v>34780000</v>
      </c>
      <c r="J619" s="34" t="s">
        <v>26</v>
      </c>
      <c r="K619" s="20"/>
      <c r="L619" s="9">
        <f t="shared" si="173"/>
        <v>0</v>
      </c>
      <c r="M619" s="9"/>
      <c r="N619" s="9"/>
      <c r="O619" s="9">
        <f t="shared" si="174"/>
        <v>0</v>
      </c>
      <c r="P619" s="9"/>
      <c r="Q619" s="9"/>
      <c r="R619" s="9">
        <f t="shared" si="175"/>
        <v>0</v>
      </c>
      <c r="S619" s="9"/>
      <c r="T619" s="9"/>
      <c r="U619" s="9">
        <f t="shared" si="176"/>
        <v>0</v>
      </c>
      <c r="V619" s="9"/>
      <c r="W619" s="9"/>
      <c r="X619" s="9">
        <f t="shared" si="177"/>
        <v>0</v>
      </c>
      <c r="Y619" s="9"/>
      <c r="Z619" s="9"/>
      <c r="AA619" s="10">
        <f t="shared" si="178"/>
        <v>34780000</v>
      </c>
      <c r="AB619" s="11"/>
    </row>
    <row r="620" spans="1:28" ht="15.75" hidden="1" x14ac:dyDescent="0.25">
      <c r="A620" s="39">
        <v>45799</v>
      </c>
      <c r="B620" s="33" t="s">
        <v>252</v>
      </c>
      <c r="C620" s="33"/>
      <c r="D620" s="33" t="s">
        <v>31</v>
      </c>
      <c r="E620" s="33" t="s">
        <v>234</v>
      </c>
      <c r="F620" s="33">
        <v>20</v>
      </c>
      <c r="G620" s="33" t="s">
        <v>51</v>
      </c>
      <c r="H620" s="33">
        <v>90000</v>
      </c>
      <c r="I620" s="20">
        <f t="shared" si="172"/>
        <v>1800000</v>
      </c>
      <c r="J620" s="34" t="s">
        <v>26</v>
      </c>
      <c r="K620" s="20"/>
      <c r="L620" s="9">
        <f t="shared" si="173"/>
        <v>0</v>
      </c>
      <c r="M620" s="9"/>
      <c r="N620" s="9"/>
      <c r="O620" s="9">
        <f t="shared" si="174"/>
        <v>0</v>
      </c>
      <c r="P620" s="9"/>
      <c r="Q620" s="9"/>
      <c r="R620" s="9">
        <f t="shared" si="175"/>
        <v>0</v>
      </c>
      <c r="S620" s="9"/>
      <c r="T620" s="9"/>
      <c r="U620" s="9">
        <f t="shared" si="176"/>
        <v>0</v>
      </c>
      <c r="V620" s="9"/>
      <c r="W620" s="9"/>
      <c r="X620" s="9">
        <f t="shared" si="177"/>
        <v>0</v>
      </c>
      <c r="Y620" s="9"/>
      <c r="Z620" s="9"/>
      <c r="AA620" s="10">
        <f t="shared" si="178"/>
        <v>1800000</v>
      </c>
      <c r="AB620" s="11"/>
    </row>
    <row r="621" spans="1:28" ht="15.75" hidden="1" x14ac:dyDescent="0.25">
      <c r="A621" s="39">
        <v>45799</v>
      </c>
      <c r="B621" s="33" t="s">
        <v>252</v>
      </c>
      <c r="C621" s="33"/>
      <c r="D621" s="33" t="s">
        <v>31</v>
      </c>
      <c r="E621" s="33" t="s">
        <v>236</v>
      </c>
      <c r="F621" s="33">
        <v>40</v>
      </c>
      <c r="G621" s="33" t="s">
        <v>51</v>
      </c>
      <c r="H621" s="33">
        <v>90000</v>
      </c>
      <c r="I621" s="20">
        <f t="shared" si="172"/>
        <v>3600000</v>
      </c>
      <c r="J621" s="34" t="s">
        <v>26</v>
      </c>
      <c r="K621" s="20"/>
      <c r="L621" s="9">
        <f t="shared" si="173"/>
        <v>0</v>
      </c>
      <c r="M621" s="9"/>
      <c r="N621" s="9"/>
      <c r="O621" s="9">
        <f t="shared" si="174"/>
        <v>0</v>
      </c>
      <c r="P621" s="9"/>
      <c r="Q621" s="9"/>
      <c r="R621" s="9">
        <f t="shared" si="175"/>
        <v>0</v>
      </c>
      <c r="S621" s="9"/>
      <c r="T621" s="9"/>
      <c r="U621" s="9">
        <f t="shared" si="176"/>
        <v>0</v>
      </c>
      <c r="V621" s="9"/>
      <c r="W621" s="9"/>
      <c r="X621" s="9">
        <f t="shared" si="177"/>
        <v>0</v>
      </c>
      <c r="Y621" s="9"/>
      <c r="Z621" s="9"/>
      <c r="AA621" s="10">
        <f t="shared" si="178"/>
        <v>3600000</v>
      </c>
      <c r="AB621" s="11"/>
    </row>
    <row r="622" spans="1:28" ht="15.75" hidden="1" x14ac:dyDescent="0.25">
      <c r="A622" s="39">
        <v>45799</v>
      </c>
      <c r="B622" s="33" t="s">
        <v>252</v>
      </c>
      <c r="C622" s="33"/>
      <c r="D622" s="33" t="s">
        <v>31</v>
      </c>
      <c r="E622" s="33" t="s">
        <v>155</v>
      </c>
      <c r="F622" s="33">
        <v>1000</v>
      </c>
      <c r="G622" s="33" t="s">
        <v>29</v>
      </c>
      <c r="H622" s="33">
        <v>3700</v>
      </c>
      <c r="I622" s="20">
        <f t="shared" si="172"/>
        <v>3700000</v>
      </c>
      <c r="J622" s="34" t="s">
        <v>26</v>
      </c>
      <c r="K622" s="20"/>
      <c r="L622" s="9">
        <f t="shared" si="173"/>
        <v>0</v>
      </c>
      <c r="M622" s="9"/>
      <c r="N622" s="9"/>
      <c r="O622" s="9">
        <f t="shared" si="174"/>
        <v>0</v>
      </c>
      <c r="P622" s="9"/>
      <c r="Q622" s="9"/>
      <c r="R622" s="9">
        <f t="shared" si="175"/>
        <v>0</v>
      </c>
      <c r="S622" s="9"/>
      <c r="T622" s="9"/>
      <c r="U622" s="9">
        <f t="shared" si="176"/>
        <v>0</v>
      </c>
      <c r="V622" s="9"/>
      <c r="W622" s="9"/>
      <c r="X622" s="9">
        <f t="shared" si="177"/>
        <v>0</v>
      </c>
      <c r="Y622" s="9"/>
      <c r="Z622" s="9"/>
      <c r="AA622" s="10">
        <f t="shared" si="178"/>
        <v>3700000</v>
      </c>
      <c r="AB622" s="11"/>
    </row>
    <row r="623" spans="1:28" ht="15.75" hidden="1" x14ac:dyDescent="0.25">
      <c r="A623" s="39">
        <v>45799</v>
      </c>
      <c r="B623" s="33" t="s">
        <v>35</v>
      </c>
      <c r="C623" s="33"/>
      <c r="D623" s="33" t="s">
        <v>41</v>
      </c>
      <c r="E623" s="33" t="s">
        <v>86</v>
      </c>
      <c r="F623" s="33">
        <v>25</v>
      </c>
      <c r="G623" s="33" t="s">
        <v>51</v>
      </c>
      <c r="H623" s="33">
        <v>125000</v>
      </c>
      <c r="I623" s="20">
        <f t="shared" si="172"/>
        <v>3125000</v>
      </c>
      <c r="J623" s="37" t="s">
        <v>241</v>
      </c>
      <c r="K623" s="20"/>
      <c r="L623" s="9">
        <f t="shared" si="173"/>
        <v>0</v>
      </c>
      <c r="M623" s="9"/>
      <c r="N623" s="9"/>
      <c r="O623" s="9">
        <f t="shared" si="174"/>
        <v>0</v>
      </c>
      <c r="P623" s="9"/>
      <c r="Q623" s="9"/>
      <c r="R623" s="9">
        <f t="shared" si="175"/>
        <v>0</v>
      </c>
      <c r="S623" s="9"/>
      <c r="T623" s="9"/>
      <c r="U623" s="9">
        <f t="shared" si="176"/>
        <v>3125000</v>
      </c>
      <c r="V623" s="9">
        <v>3125000</v>
      </c>
      <c r="W623" s="9"/>
      <c r="X623" s="9">
        <f t="shared" si="177"/>
        <v>0</v>
      </c>
      <c r="Y623" s="9"/>
      <c r="Z623" s="9"/>
      <c r="AA623" s="10">
        <f t="shared" si="178"/>
        <v>0</v>
      </c>
      <c r="AB623" s="11">
        <v>45799</v>
      </c>
    </row>
    <row r="624" spans="1:28" ht="15.75" hidden="1" x14ac:dyDescent="0.25">
      <c r="A624" s="39">
        <v>45799</v>
      </c>
      <c r="B624" s="33" t="s">
        <v>883</v>
      </c>
      <c r="C624" s="33"/>
      <c r="D624" s="33" t="s">
        <v>31</v>
      </c>
      <c r="E624" s="33" t="s">
        <v>110</v>
      </c>
      <c r="F624" s="33">
        <v>600</v>
      </c>
      <c r="G624" s="33" t="s">
        <v>29</v>
      </c>
      <c r="H624" s="33">
        <v>1900</v>
      </c>
      <c r="I624" s="20">
        <f t="shared" si="172"/>
        <v>1140000</v>
      </c>
      <c r="J624" s="37" t="s">
        <v>240</v>
      </c>
      <c r="K624" s="20"/>
      <c r="L624" s="9">
        <f t="shared" si="173"/>
        <v>0</v>
      </c>
      <c r="M624" s="9"/>
      <c r="N624" s="9"/>
      <c r="O624" s="9">
        <f t="shared" si="174"/>
        <v>1140000</v>
      </c>
      <c r="P624" s="9">
        <v>1140000</v>
      </c>
      <c r="Q624" s="9"/>
      <c r="R624" s="9">
        <f t="shared" si="175"/>
        <v>0</v>
      </c>
      <c r="S624" s="9"/>
      <c r="T624" s="9"/>
      <c r="U624" s="9">
        <f t="shared" si="176"/>
        <v>0</v>
      </c>
      <c r="V624" s="9"/>
      <c r="W624" s="9"/>
      <c r="X624" s="9">
        <f t="shared" si="177"/>
        <v>0</v>
      </c>
      <c r="Y624" s="9"/>
      <c r="Z624" s="9"/>
      <c r="AA624" s="10">
        <f t="shared" si="178"/>
        <v>0</v>
      </c>
      <c r="AB624" s="11">
        <v>45799</v>
      </c>
    </row>
    <row r="625" spans="1:28" ht="15.75" hidden="1" x14ac:dyDescent="0.25">
      <c r="A625" s="39">
        <v>45799</v>
      </c>
      <c r="B625" s="33" t="s">
        <v>968</v>
      </c>
      <c r="C625" s="33"/>
      <c r="D625" s="33" t="s">
        <v>31</v>
      </c>
      <c r="E625" s="33" t="s">
        <v>64</v>
      </c>
      <c r="F625" s="33">
        <v>1</v>
      </c>
      <c r="G625" s="33" t="s">
        <v>33</v>
      </c>
      <c r="H625" s="33">
        <v>150000</v>
      </c>
      <c r="I625" s="20">
        <f t="shared" si="172"/>
        <v>150000</v>
      </c>
      <c r="J625" s="37" t="s">
        <v>240</v>
      </c>
      <c r="K625" s="20"/>
      <c r="L625" s="9">
        <f t="shared" si="173"/>
        <v>0</v>
      </c>
      <c r="M625" s="9"/>
      <c r="N625" s="9"/>
      <c r="O625" s="9">
        <f t="shared" si="174"/>
        <v>0</v>
      </c>
      <c r="P625" s="9"/>
      <c r="Q625" s="9"/>
      <c r="R625" s="9">
        <f t="shared" si="175"/>
        <v>0</v>
      </c>
      <c r="S625" s="9"/>
      <c r="T625" s="9"/>
      <c r="U625" s="9">
        <f t="shared" si="176"/>
        <v>0</v>
      </c>
      <c r="V625" s="9"/>
      <c r="W625" s="9"/>
      <c r="X625" s="9">
        <f t="shared" si="177"/>
        <v>150000</v>
      </c>
      <c r="Y625" s="9">
        <v>150000</v>
      </c>
      <c r="Z625" s="9"/>
      <c r="AA625" s="10">
        <f t="shared" si="178"/>
        <v>0</v>
      </c>
      <c r="AB625" s="11">
        <v>45799</v>
      </c>
    </row>
    <row r="626" spans="1:28" ht="15.75" hidden="1" x14ac:dyDescent="0.25">
      <c r="A626" s="39">
        <v>45799</v>
      </c>
      <c r="B626" s="33" t="s">
        <v>339</v>
      </c>
      <c r="C626" s="33"/>
      <c r="D626" s="33" t="s">
        <v>41</v>
      </c>
      <c r="E626" s="33" t="s">
        <v>65</v>
      </c>
      <c r="F626" s="33">
        <v>125</v>
      </c>
      <c r="G626" s="33" t="s">
        <v>29</v>
      </c>
      <c r="H626" s="33">
        <v>3160</v>
      </c>
      <c r="I626" s="20">
        <f t="shared" si="172"/>
        <v>395000</v>
      </c>
      <c r="J626" s="37" t="s">
        <v>241</v>
      </c>
      <c r="K626" s="20"/>
      <c r="L626" s="9">
        <f t="shared" si="173"/>
        <v>0</v>
      </c>
      <c r="M626" s="9"/>
      <c r="N626" s="9"/>
      <c r="O626" s="9">
        <f t="shared" si="174"/>
        <v>0</v>
      </c>
      <c r="P626" s="9"/>
      <c r="Q626" s="9"/>
      <c r="R626" s="9">
        <f t="shared" si="175"/>
        <v>0</v>
      </c>
      <c r="S626" s="9"/>
      <c r="T626" s="9"/>
      <c r="U626" s="9">
        <f t="shared" si="176"/>
        <v>395000</v>
      </c>
      <c r="V626" s="9">
        <v>395000</v>
      </c>
      <c r="W626" s="9"/>
      <c r="X626" s="9">
        <f t="shared" si="177"/>
        <v>0</v>
      </c>
      <c r="Y626" s="9"/>
      <c r="Z626" s="9"/>
      <c r="AA626" s="10">
        <f t="shared" si="178"/>
        <v>0</v>
      </c>
      <c r="AB626" s="11">
        <v>45799</v>
      </c>
    </row>
    <row r="627" spans="1:28" ht="15.75" hidden="1" x14ac:dyDescent="0.25">
      <c r="A627" s="39">
        <v>45799</v>
      </c>
      <c r="B627" s="33" t="s">
        <v>339</v>
      </c>
      <c r="C627" s="33"/>
      <c r="D627" s="33" t="s">
        <v>41</v>
      </c>
      <c r="E627" s="33" t="s">
        <v>123</v>
      </c>
      <c r="F627" s="33">
        <v>2.5</v>
      </c>
      <c r="G627" s="33" t="s">
        <v>51</v>
      </c>
      <c r="H627" s="33">
        <v>100000</v>
      </c>
      <c r="I627" s="20">
        <f t="shared" si="172"/>
        <v>250000</v>
      </c>
      <c r="J627" s="37" t="s">
        <v>241</v>
      </c>
      <c r="K627" s="20"/>
      <c r="L627" s="9">
        <f t="shared" si="173"/>
        <v>0</v>
      </c>
      <c r="M627" s="9"/>
      <c r="N627" s="9"/>
      <c r="O627" s="9">
        <f t="shared" si="174"/>
        <v>0</v>
      </c>
      <c r="P627" s="9"/>
      <c r="Q627" s="9"/>
      <c r="R627" s="9">
        <f t="shared" si="175"/>
        <v>0</v>
      </c>
      <c r="S627" s="9"/>
      <c r="T627" s="9"/>
      <c r="U627" s="9">
        <f t="shared" si="176"/>
        <v>250000</v>
      </c>
      <c r="V627" s="9">
        <v>250000</v>
      </c>
      <c r="W627" s="9"/>
      <c r="X627" s="9">
        <f t="shared" si="177"/>
        <v>0</v>
      </c>
      <c r="Y627" s="9"/>
      <c r="Z627" s="9"/>
      <c r="AA627" s="10">
        <f t="shared" si="178"/>
        <v>0</v>
      </c>
      <c r="AB627" s="11">
        <v>45799</v>
      </c>
    </row>
    <row r="628" spans="1:28" ht="15.75" hidden="1" x14ac:dyDescent="0.25">
      <c r="A628" s="39">
        <v>45799</v>
      </c>
      <c r="B628" s="33" t="s">
        <v>231</v>
      </c>
      <c r="C628" s="33"/>
      <c r="D628" s="33"/>
      <c r="E628" s="33" t="s">
        <v>344</v>
      </c>
      <c r="F628" s="33">
        <v>28.4</v>
      </c>
      <c r="G628" s="33" t="s">
        <v>51</v>
      </c>
      <c r="H628" s="33"/>
      <c r="I628" s="20">
        <f t="shared" si="172"/>
        <v>0</v>
      </c>
      <c r="J628" s="34" t="s">
        <v>26</v>
      </c>
      <c r="K628" s="20"/>
      <c r="L628" s="9">
        <f t="shared" si="173"/>
        <v>0</v>
      </c>
      <c r="M628" s="9"/>
      <c r="N628" s="9"/>
      <c r="O628" s="9">
        <f t="shared" si="174"/>
        <v>0</v>
      </c>
      <c r="P628" s="9"/>
      <c r="Q628" s="9"/>
      <c r="R628" s="9">
        <f t="shared" si="175"/>
        <v>0</v>
      </c>
      <c r="S628" s="9"/>
      <c r="T628" s="9"/>
      <c r="U628" s="9">
        <f t="shared" si="176"/>
        <v>0</v>
      </c>
      <c r="V628" s="9"/>
      <c r="W628" s="9"/>
      <c r="X628" s="9">
        <f t="shared" si="177"/>
        <v>0</v>
      </c>
      <c r="Y628" s="9"/>
      <c r="Z628" s="9"/>
      <c r="AA628" s="10">
        <f t="shared" si="178"/>
        <v>0</v>
      </c>
      <c r="AB628" s="11"/>
    </row>
    <row r="629" spans="1:28" ht="15.75" hidden="1" x14ac:dyDescent="0.25">
      <c r="A629" s="32">
        <v>45799</v>
      </c>
      <c r="B629" s="33" t="s">
        <v>231</v>
      </c>
      <c r="C629" s="33"/>
      <c r="D629" s="33"/>
      <c r="E629" s="33" t="s">
        <v>203</v>
      </c>
      <c r="F629" s="33">
        <v>14.1</v>
      </c>
      <c r="G629" s="33" t="s">
        <v>51</v>
      </c>
      <c r="H629" s="33"/>
      <c r="I629" s="20">
        <f t="shared" si="172"/>
        <v>0</v>
      </c>
      <c r="J629" s="34" t="s">
        <v>26</v>
      </c>
      <c r="K629" s="20"/>
      <c r="L629" s="9">
        <f t="shared" si="173"/>
        <v>0</v>
      </c>
      <c r="M629" s="9"/>
      <c r="N629" s="9"/>
      <c r="O629" s="9">
        <f t="shared" si="174"/>
        <v>0</v>
      </c>
      <c r="P629" s="9"/>
      <c r="Q629" s="9"/>
      <c r="R629" s="9">
        <f t="shared" si="175"/>
        <v>0</v>
      </c>
      <c r="S629" s="9"/>
      <c r="T629" s="9"/>
      <c r="U629" s="9">
        <f t="shared" si="176"/>
        <v>0</v>
      </c>
      <c r="V629" s="9"/>
      <c r="W629" s="9"/>
      <c r="X629" s="9">
        <f t="shared" si="177"/>
        <v>0</v>
      </c>
      <c r="Y629" s="9"/>
      <c r="Z629" s="9"/>
      <c r="AA629" s="10">
        <f t="shared" si="178"/>
        <v>0</v>
      </c>
      <c r="AB629" s="11"/>
    </row>
    <row r="630" spans="1:28" ht="15.75" hidden="1" x14ac:dyDescent="0.25">
      <c r="A630" s="39">
        <v>45799</v>
      </c>
      <c r="B630" s="33" t="s">
        <v>291</v>
      </c>
      <c r="C630" s="33"/>
      <c r="D630" s="33" t="s">
        <v>31</v>
      </c>
      <c r="E630" s="33" t="s">
        <v>774</v>
      </c>
      <c r="F630" s="33">
        <v>1</v>
      </c>
      <c r="G630" s="33" t="s">
        <v>33</v>
      </c>
      <c r="H630" s="33">
        <v>300000</v>
      </c>
      <c r="I630" s="20">
        <f t="shared" si="172"/>
        <v>300000</v>
      </c>
      <c r="J630" s="37" t="s">
        <v>241</v>
      </c>
      <c r="K630" s="20"/>
      <c r="L630" s="9">
        <f t="shared" si="173"/>
        <v>300000</v>
      </c>
      <c r="M630" s="9">
        <v>300000</v>
      </c>
      <c r="N630" s="9"/>
      <c r="O630" s="9">
        <f t="shared" si="174"/>
        <v>0</v>
      </c>
      <c r="P630" s="9"/>
      <c r="Q630" s="9"/>
      <c r="R630" s="9">
        <f t="shared" si="175"/>
        <v>0</v>
      </c>
      <c r="S630" s="9"/>
      <c r="T630" s="9"/>
      <c r="U630" s="9">
        <f t="shared" si="176"/>
        <v>0</v>
      </c>
      <c r="V630" s="9"/>
      <c r="W630" s="9"/>
      <c r="X630" s="9">
        <f t="shared" si="177"/>
        <v>0</v>
      </c>
      <c r="Y630" s="9"/>
      <c r="Z630" s="9"/>
      <c r="AA630" s="10">
        <f t="shared" si="178"/>
        <v>0</v>
      </c>
      <c r="AB630" s="11">
        <v>45799</v>
      </c>
    </row>
    <row r="631" spans="1:28" ht="15.75" hidden="1" x14ac:dyDescent="0.25">
      <c r="A631" s="39">
        <v>45799</v>
      </c>
      <c r="B631" s="33" t="s">
        <v>92</v>
      </c>
      <c r="C631" s="33"/>
      <c r="D631" s="33" t="s">
        <v>31</v>
      </c>
      <c r="E631" s="33" t="s">
        <v>91</v>
      </c>
      <c r="F631" s="33">
        <v>600</v>
      </c>
      <c r="G631" s="33" t="s">
        <v>29</v>
      </c>
      <c r="H631" s="33">
        <v>4000</v>
      </c>
      <c r="I631" s="20">
        <f t="shared" si="172"/>
        <v>2400000</v>
      </c>
      <c r="J631" s="37" t="s">
        <v>241</v>
      </c>
      <c r="K631" s="20"/>
      <c r="L631" s="9">
        <f t="shared" si="173"/>
        <v>2400000</v>
      </c>
      <c r="M631" s="9">
        <v>2400000</v>
      </c>
      <c r="N631" s="9"/>
      <c r="O631" s="9">
        <f t="shared" si="174"/>
        <v>0</v>
      </c>
      <c r="P631" s="9"/>
      <c r="Q631" s="9"/>
      <c r="R631" s="9">
        <f t="shared" si="175"/>
        <v>0</v>
      </c>
      <c r="S631" s="9"/>
      <c r="T631" s="9"/>
      <c r="U631" s="9">
        <f t="shared" si="176"/>
        <v>0</v>
      </c>
      <c r="V631" s="9"/>
      <c r="W631" s="9"/>
      <c r="X631" s="9">
        <f t="shared" si="177"/>
        <v>0</v>
      </c>
      <c r="Y631" s="9"/>
      <c r="Z631" s="9"/>
      <c r="AA631" s="10">
        <f t="shared" si="178"/>
        <v>0</v>
      </c>
      <c r="AB631" s="11">
        <v>45799</v>
      </c>
    </row>
    <row r="632" spans="1:28" ht="15.75" hidden="1" x14ac:dyDescent="0.25">
      <c r="A632" s="39">
        <v>45799</v>
      </c>
      <c r="B632" s="33" t="s">
        <v>92</v>
      </c>
      <c r="C632" s="33"/>
      <c r="D632" s="33" t="s">
        <v>31</v>
      </c>
      <c r="E632" s="33" t="s">
        <v>263</v>
      </c>
      <c r="F632" s="33">
        <v>500</v>
      </c>
      <c r="G632" s="33" t="s">
        <v>29</v>
      </c>
      <c r="H632" s="33">
        <v>1505</v>
      </c>
      <c r="I632" s="20">
        <f t="shared" si="172"/>
        <v>752500</v>
      </c>
      <c r="J632" s="37" t="s">
        <v>241</v>
      </c>
      <c r="K632" s="20"/>
      <c r="L632" s="9">
        <f t="shared" si="173"/>
        <v>752500</v>
      </c>
      <c r="M632" s="9">
        <v>752500</v>
      </c>
      <c r="N632" s="9"/>
      <c r="O632" s="9">
        <f t="shared" si="174"/>
        <v>0</v>
      </c>
      <c r="P632" s="9"/>
      <c r="Q632" s="9"/>
      <c r="R632" s="9">
        <f t="shared" si="175"/>
        <v>0</v>
      </c>
      <c r="S632" s="9"/>
      <c r="T632" s="9"/>
      <c r="U632" s="9">
        <f t="shared" si="176"/>
        <v>0</v>
      </c>
      <c r="V632" s="9"/>
      <c r="W632" s="9"/>
      <c r="X632" s="9">
        <f t="shared" si="177"/>
        <v>0</v>
      </c>
      <c r="Y632" s="9"/>
      <c r="Z632" s="9"/>
      <c r="AA632" s="10">
        <f t="shared" si="178"/>
        <v>0</v>
      </c>
      <c r="AB632" s="11">
        <v>45799</v>
      </c>
    </row>
    <row r="633" spans="1:28" ht="15.75" hidden="1" x14ac:dyDescent="0.25">
      <c r="A633" s="39">
        <v>45799</v>
      </c>
      <c r="B633" s="33" t="s">
        <v>969</v>
      </c>
      <c r="C633" s="33"/>
      <c r="D633" s="33" t="s">
        <v>31</v>
      </c>
      <c r="E633" s="33" t="s">
        <v>155</v>
      </c>
      <c r="F633" s="33">
        <v>800</v>
      </c>
      <c r="G633" s="33" t="s">
        <v>29</v>
      </c>
      <c r="H633" s="33">
        <v>3800</v>
      </c>
      <c r="I633" s="20">
        <f t="shared" si="172"/>
        <v>3040000</v>
      </c>
      <c r="J633" s="37" t="s">
        <v>241</v>
      </c>
      <c r="K633" s="20"/>
      <c r="L633" s="9">
        <f t="shared" si="173"/>
        <v>0</v>
      </c>
      <c r="M633" s="9"/>
      <c r="N633" s="9"/>
      <c r="O633" s="9">
        <f t="shared" si="174"/>
        <v>0</v>
      </c>
      <c r="P633" s="9"/>
      <c r="Q633" s="9"/>
      <c r="R633" s="9">
        <f t="shared" si="175"/>
        <v>0</v>
      </c>
      <c r="S633" s="9"/>
      <c r="T633" s="9"/>
      <c r="U633" s="9">
        <f t="shared" si="176"/>
        <v>3040000</v>
      </c>
      <c r="V633" s="9">
        <v>3040000</v>
      </c>
      <c r="W633" s="9"/>
      <c r="X633" s="9">
        <f t="shared" si="177"/>
        <v>0</v>
      </c>
      <c r="Y633" s="9"/>
      <c r="Z633" s="9"/>
      <c r="AA633" s="10">
        <f t="shared" si="178"/>
        <v>0</v>
      </c>
      <c r="AB633" s="11">
        <v>45799</v>
      </c>
    </row>
    <row r="634" spans="1:28" ht="15.75" hidden="1" x14ac:dyDescent="0.25">
      <c r="A634" s="32">
        <v>45799</v>
      </c>
      <c r="B634" s="33" t="s">
        <v>191</v>
      </c>
      <c r="C634" s="33"/>
      <c r="D634" s="33" t="s">
        <v>31</v>
      </c>
      <c r="E634" s="33" t="s">
        <v>468</v>
      </c>
      <c r="F634" s="33">
        <v>16.2</v>
      </c>
      <c r="G634" s="33" t="s">
        <v>51</v>
      </c>
      <c r="H634" s="33">
        <v>47000</v>
      </c>
      <c r="I634" s="20">
        <f t="shared" si="172"/>
        <v>761400</v>
      </c>
      <c r="J634" s="34" t="s">
        <v>26</v>
      </c>
      <c r="K634" s="20"/>
      <c r="L634" s="9">
        <f t="shared" si="173"/>
        <v>0</v>
      </c>
      <c r="M634" s="9"/>
      <c r="N634" s="9"/>
      <c r="O634" s="9">
        <f t="shared" si="174"/>
        <v>0</v>
      </c>
      <c r="P634" s="9"/>
      <c r="Q634" s="9"/>
      <c r="R634" s="9">
        <f t="shared" si="175"/>
        <v>0</v>
      </c>
      <c r="S634" s="9"/>
      <c r="T634" s="9"/>
      <c r="U634" s="9">
        <f t="shared" si="176"/>
        <v>0</v>
      </c>
      <c r="V634" s="9"/>
      <c r="W634" s="9"/>
      <c r="X634" s="9">
        <f t="shared" si="177"/>
        <v>0</v>
      </c>
      <c r="Y634" s="9"/>
      <c r="Z634" s="9"/>
      <c r="AA634" s="10">
        <f t="shared" si="178"/>
        <v>761400</v>
      </c>
      <c r="AB634" s="11"/>
    </row>
    <row r="635" spans="1:28" ht="15.75" hidden="1" x14ac:dyDescent="0.25">
      <c r="A635" s="39">
        <v>45800</v>
      </c>
      <c r="B635" s="35" t="s">
        <v>186</v>
      </c>
      <c r="C635" s="35"/>
      <c r="D635" s="35" t="s">
        <v>31</v>
      </c>
      <c r="E635" s="35" t="s">
        <v>91</v>
      </c>
      <c r="F635" s="35">
        <v>500</v>
      </c>
      <c r="G635" s="35" t="s">
        <v>29</v>
      </c>
      <c r="H635" s="35">
        <v>3500</v>
      </c>
      <c r="I635" s="20">
        <f>F635*H635</f>
        <v>1750000</v>
      </c>
      <c r="J635" s="37" t="s">
        <v>241</v>
      </c>
      <c r="K635" s="20"/>
      <c r="L635" s="9">
        <f>M635+N635</f>
        <v>1750000</v>
      </c>
      <c r="M635" s="9">
        <v>1750000</v>
      </c>
      <c r="N635" s="9"/>
      <c r="O635" s="9">
        <f>P635+Q635</f>
        <v>0</v>
      </c>
      <c r="P635" s="9"/>
      <c r="Q635" s="9"/>
      <c r="R635" s="9">
        <f>S635+T635</f>
        <v>0</v>
      </c>
      <c r="S635" s="9"/>
      <c r="T635" s="9"/>
      <c r="U635" s="9">
        <f>V635+W635</f>
        <v>0</v>
      </c>
      <c r="V635" s="9"/>
      <c r="W635" s="9"/>
      <c r="X635" s="9">
        <f>Y635+Z635</f>
        <v>0</v>
      </c>
      <c r="Y635" s="9"/>
      <c r="Z635" s="9"/>
      <c r="AA635" s="10">
        <f>C635+I635-L635-O635-U635-X635-R635</f>
        <v>0</v>
      </c>
      <c r="AB635" s="11">
        <v>45806</v>
      </c>
    </row>
    <row r="636" spans="1:28" ht="15.75" hidden="1" x14ac:dyDescent="0.25">
      <c r="A636" s="39">
        <v>45800</v>
      </c>
      <c r="B636" s="35" t="s">
        <v>186</v>
      </c>
      <c r="C636" s="33"/>
      <c r="D636" s="35" t="s">
        <v>31</v>
      </c>
      <c r="E636" s="33" t="s">
        <v>407</v>
      </c>
      <c r="F636" s="33">
        <v>10</v>
      </c>
      <c r="G636" s="33" t="s">
        <v>33</v>
      </c>
      <c r="H636" s="33">
        <v>280000</v>
      </c>
      <c r="I636" s="20">
        <f t="shared" ref="I636:I658" si="179">F636*H636</f>
        <v>2800000</v>
      </c>
      <c r="J636" s="37" t="s">
        <v>241</v>
      </c>
      <c r="K636" s="20"/>
      <c r="L636" s="9">
        <f t="shared" ref="L636:L658" si="180">M636+N636</f>
        <v>2250000</v>
      </c>
      <c r="M636" s="9">
        <v>2250000</v>
      </c>
      <c r="N636" s="9"/>
      <c r="O636" s="9">
        <f t="shared" ref="O636:O658" si="181">P636+Q636</f>
        <v>0</v>
      </c>
      <c r="P636" s="9"/>
      <c r="Q636" s="9"/>
      <c r="R636" s="9">
        <f t="shared" ref="R636:R658" si="182">S636+T636</f>
        <v>0</v>
      </c>
      <c r="S636" s="9"/>
      <c r="T636" s="9"/>
      <c r="U636" s="9">
        <f t="shared" ref="U636:U658" si="183">V636+W636</f>
        <v>550000</v>
      </c>
      <c r="V636" s="9">
        <v>550000</v>
      </c>
      <c r="W636" s="9"/>
      <c r="X636" s="9">
        <f t="shared" ref="X636:X658" si="184">Y636+Z636</f>
        <v>0</v>
      </c>
      <c r="Y636" s="9"/>
      <c r="Z636" s="9"/>
      <c r="AA636" s="10">
        <f t="shared" ref="AA636:AA658" si="185">C636+I636-L636-O636-U636-X636-R636</f>
        <v>0</v>
      </c>
      <c r="AB636" s="11">
        <v>45806</v>
      </c>
    </row>
    <row r="637" spans="1:28" ht="15.75" hidden="1" x14ac:dyDescent="0.25">
      <c r="A637" s="39">
        <v>45800</v>
      </c>
      <c r="B637" s="35" t="s">
        <v>186</v>
      </c>
      <c r="C637" s="33"/>
      <c r="D637" s="35" t="s">
        <v>31</v>
      </c>
      <c r="E637" s="33" t="s">
        <v>86</v>
      </c>
      <c r="F637" s="33">
        <v>25</v>
      </c>
      <c r="G637" s="33" t="s">
        <v>51</v>
      </c>
      <c r="H637" s="33">
        <v>125000</v>
      </c>
      <c r="I637" s="20">
        <f t="shared" si="179"/>
        <v>3125000</v>
      </c>
      <c r="J637" s="37" t="s">
        <v>240</v>
      </c>
      <c r="K637" s="20"/>
      <c r="L637" s="9">
        <f t="shared" si="180"/>
        <v>0</v>
      </c>
      <c r="M637" s="9"/>
      <c r="N637" s="9"/>
      <c r="O637" s="9">
        <f t="shared" si="181"/>
        <v>3125000</v>
      </c>
      <c r="P637" s="9"/>
      <c r="Q637" s="9">
        <v>3125000</v>
      </c>
      <c r="R637" s="9">
        <f t="shared" si="182"/>
        <v>0</v>
      </c>
      <c r="S637" s="9"/>
      <c r="T637" s="9"/>
      <c r="U637" s="9">
        <f t="shared" si="183"/>
        <v>0</v>
      </c>
      <c r="V637" s="9"/>
      <c r="W637" s="9"/>
      <c r="X637" s="9">
        <f t="shared" si="184"/>
        <v>0</v>
      </c>
      <c r="Y637" s="9"/>
      <c r="Z637" s="9"/>
      <c r="AA637" s="10">
        <f t="shared" si="185"/>
        <v>0</v>
      </c>
      <c r="AB637" s="11">
        <v>45806</v>
      </c>
    </row>
    <row r="638" spans="1:28" ht="15.75" hidden="1" x14ac:dyDescent="0.25">
      <c r="A638" s="39">
        <v>45800</v>
      </c>
      <c r="B638" s="35" t="s">
        <v>186</v>
      </c>
      <c r="C638" s="33"/>
      <c r="D638" s="35" t="s">
        <v>31</v>
      </c>
      <c r="E638" s="33" t="s">
        <v>73</v>
      </c>
      <c r="F638" s="33">
        <v>10</v>
      </c>
      <c r="G638" s="33" t="s">
        <v>74</v>
      </c>
      <c r="H638" s="33">
        <v>50000</v>
      </c>
      <c r="I638" s="20">
        <f t="shared" si="179"/>
        <v>500000</v>
      </c>
      <c r="J638" s="37" t="s">
        <v>240</v>
      </c>
      <c r="K638" s="20"/>
      <c r="L638" s="9">
        <f t="shared" si="180"/>
        <v>0</v>
      </c>
      <c r="M638" s="9"/>
      <c r="N638" s="9"/>
      <c r="O638" s="9">
        <f t="shared" si="181"/>
        <v>500000</v>
      </c>
      <c r="P638" s="9"/>
      <c r="Q638" s="9">
        <v>500000</v>
      </c>
      <c r="R638" s="9">
        <f t="shared" si="182"/>
        <v>0</v>
      </c>
      <c r="S638" s="9"/>
      <c r="T638" s="9"/>
      <c r="U638" s="9">
        <f t="shared" si="183"/>
        <v>0</v>
      </c>
      <c r="V638" s="9"/>
      <c r="W638" s="9"/>
      <c r="X638" s="9">
        <f t="shared" si="184"/>
        <v>0</v>
      </c>
      <c r="Y638" s="9"/>
      <c r="Z638" s="9"/>
      <c r="AA638" s="10">
        <f t="shared" si="185"/>
        <v>0</v>
      </c>
      <c r="AB638" s="11">
        <v>45806</v>
      </c>
    </row>
    <row r="639" spans="1:28" ht="15.75" hidden="1" x14ac:dyDescent="0.25">
      <c r="A639" s="39">
        <v>45800</v>
      </c>
      <c r="B639" s="33" t="s">
        <v>871</v>
      </c>
      <c r="C639" s="33"/>
      <c r="D639" s="35" t="s">
        <v>31</v>
      </c>
      <c r="E639" s="33" t="s">
        <v>110</v>
      </c>
      <c r="F639" s="33">
        <v>1600</v>
      </c>
      <c r="G639" s="33" t="s">
        <v>29</v>
      </c>
      <c r="H639" s="33">
        <v>2000</v>
      </c>
      <c r="I639" s="20">
        <f t="shared" si="179"/>
        <v>3200000</v>
      </c>
      <c r="J639" s="37" t="s">
        <v>240</v>
      </c>
      <c r="K639" s="20"/>
      <c r="L639" s="9">
        <f t="shared" si="180"/>
        <v>0</v>
      </c>
      <c r="M639" s="9"/>
      <c r="N639" s="9"/>
      <c r="O639" s="9">
        <f t="shared" si="181"/>
        <v>3200000</v>
      </c>
      <c r="P639" s="9">
        <v>3200000</v>
      </c>
      <c r="Q639" s="9"/>
      <c r="R639" s="9">
        <f t="shared" si="182"/>
        <v>0</v>
      </c>
      <c r="S639" s="9"/>
      <c r="T639" s="9"/>
      <c r="U639" s="9">
        <f t="shared" si="183"/>
        <v>0</v>
      </c>
      <c r="V639" s="9"/>
      <c r="W639" s="9"/>
      <c r="X639" s="9">
        <f t="shared" si="184"/>
        <v>0</v>
      </c>
      <c r="Y639" s="9"/>
      <c r="Z639" s="9"/>
      <c r="AA639" s="10">
        <f t="shared" si="185"/>
        <v>0</v>
      </c>
      <c r="AB639" s="11">
        <v>45799</v>
      </c>
    </row>
    <row r="640" spans="1:28" ht="15.75" hidden="1" x14ac:dyDescent="0.25">
      <c r="A640" s="39">
        <v>45800</v>
      </c>
      <c r="B640" s="33" t="s">
        <v>253</v>
      </c>
      <c r="C640" s="33"/>
      <c r="D640" s="33" t="s">
        <v>41</v>
      </c>
      <c r="E640" s="33" t="s">
        <v>646</v>
      </c>
      <c r="F640" s="33">
        <v>600</v>
      </c>
      <c r="G640" s="33" t="s">
        <v>29</v>
      </c>
      <c r="H640" s="33">
        <v>2700</v>
      </c>
      <c r="I640" s="20">
        <f t="shared" si="179"/>
        <v>1620000</v>
      </c>
      <c r="J640" s="37" t="s">
        <v>241</v>
      </c>
      <c r="K640" s="20"/>
      <c r="L640" s="9">
        <f t="shared" si="180"/>
        <v>0</v>
      </c>
      <c r="M640" s="9"/>
      <c r="N640" s="9"/>
      <c r="O640" s="9">
        <f t="shared" si="181"/>
        <v>0</v>
      </c>
      <c r="P640" s="9"/>
      <c r="Q640" s="9"/>
      <c r="R640" s="9">
        <f t="shared" si="182"/>
        <v>0</v>
      </c>
      <c r="S640" s="9"/>
      <c r="T640" s="9"/>
      <c r="U640" s="9">
        <f t="shared" si="183"/>
        <v>1620000</v>
      </c>
      <c r="V640" s="9">
        <v>1620000</v>
      </c>
      <c r="W640" s="9"/>
      <c r="X640" s="9">
        <f t="shared" si="184"/>
        <v>0</v>
      </c>
      <c r="Y640" s="9"/>
      <c r="Z640" s="9"/>
      <c r="AA640" s="10">
        <f t="shared" si="185"/>
        <v>0</v>
      </c>
      <c r="AB640" s="11">
        <v>45799</v>
      </c>
    </row>
    <row r="641" spans="1:28" ht="15.75" hidden="1" x14ac:dyDescent="0.25">
      <c r="A641" s="39">
        <v>45800</v>
      </c>
      <c r="B641" s="33" t="s">
        <v>253</v>
      </c>
      <c r="C641" s="33"/>
      <c r="D641" s="33" t="s">
        <v>41</v>
      </c>
      <c r="E641" s="33" t="s">
        <v>73</v>
      </c>
      <c r="F641" s="33">
        <v>10</v>
      </c>
      <c r="G641" s="33" t="s">
        <v>74</v>
      </c>
      <c r="H641" s="33">
        <v>50000</v>
      </c>
      <c r="I641" s="20">
        <f t="shared" si="179"/>
        <v>500000</v>
      </c>
      <c r="J641" s="37" t="s">
        <v>240</v>
      </c>
      <c r="K641" s="20"/>
      <c r="L641" s="9">
        <f t="shared" si="180"/>
        <v>0</v>
      </c>
      <c r="M641" s="9"/>
      <c r="N641" s="9"/>
      <c r="O641" s="9">
        <f t="shared" si="181"/>
        <v>500000</v>
      </c>
      <c r="P641" s="9">
        <v>500000</v>
      </c>
      <c r="Q641" s="9"/>
      <c r="R641" s="9">
        <f t="shared" si="182"/>
        <v>0</v>
      </c>
      <c r="S641" s="9"/>
      <c r="T641" s="9"/>
      <c r="U641" s="9">
        <f t="shared" si="183"/>
        <v>0</v>
      </c>
      <c r="V641" s="9"/>
      <c r="W641" s="9"/>
      <c r="X641" s="9">
        <f t="shared" si="184"/>
        <v>0</v>
      </c>
      <c r="Y641" s="9"/>
      <c r="Z641" s="9"/>
      <c r="AA641" s="10">
        <f t="shared" si="185"/>
        <v>0</v>
      </c>
      <c r="AB641" s="11">
        <v>45800</v>
      </c>
    </row>
    <row r="642" spans="1:28" ht="15.75" hidden="1" x14ac:dyDescent="0.25">
      <c r="A642" s="39">
        <v>45800</v>
      </c>
      <c r="B642" s="33" t="s">
        <v>253</v>
      </c>
      <c r="C642" s="33"/>
      <c r="D642" s="33" t="s">
        <v>41</v>
      </c>
      <c r="E642" s="33" t="s">
        <v>166</v>
      </c>
      <c r="F642" s="33">
        <v>2</v>
      </c>
      <c r="G642" s="33" t="s">
        <v>23</v>
      </c>
      <c r="H642" s="33">
        <v>400000</v>
      </c>
      <c r="I642" s="20">
        <f t="shared" si="179"/>
        <v>800000</v>
      </c>
      <c r="J642" s="37" t="s">
        <v>240</v>
      </c>
      <c r="K642" s="20"/>
      <c r="L642" s="9">
        <f t="shared" si="180"/>
        <v>0</v>
      </c>
      <c r="M642" s="9"/>
      <c r="N642" s="9"/>
      <c r="O642" s="9">
        <f t="shared" si="181"/>
        <v>800000</v>
      </c>
      <c r="P642" s="9">
        <v>800000</v>
      </c>
      <c r="Q642" s="9"/>
      <c r="R642" s="9">
        <f t="shared" si="182"/>
        <v>0</v>
      </c>
      <c r="S642" s="9"/>
      <c r="T642" s="9"/>
      <c r="U642" s="9">
        <f t="shared" si="183"/>
        <v>0</v>
      </c>
      <c r="V642" s="9"/>
      <c r="W642" s="9"/>
      <c r="X642" s="9">
        <f t="shared" si="184"/>
        <v>0</v>
      </c>
      <c r="Y642" s="9"/>
      <c r="Z642" s="9"/>
      <c r="AA642" s="10">
        <f t="shared" si="185"/>
        <v>0</v>
      </c>
      <c r="AB642" s="11">
        <v>45800</v>
      </c>
    </row>
    <row r="643" spans="1:28" ht="15.75" hidden="1" x14ac:dyDescent="0.25">
      <c r="A643" s="39">
        <v>45800</v>
      </c>
      <c r="B643" s="33" t="s">
        <v>728</v>
      </c>
      <c r="C643" s="33"/>
      <c r="D643" s="33" t="s">
        <v>41</v>
      </c>
      <c r="E643" s="33" t="s">
        <v>726</v>
      </c>
      <c r="F643" s="33">
        <v>3</v>
      </c>
      <c r="G643" s="33" t="s">
        <v>23</v>
      </c>
      <c r="H643" s="33">
        <v>400000</v>
      </c>
      <c r="I643" s="20">
        <f t="shared" si="179"/>
        <v>1200000</v>
      </c>
      <c r="J643" s="37" t="s">
        <v>241</v>
      </c>
      <c r="K643" s="20"/>
      <c r="L643" s="9">
        <f t="shared" si="180"/>
        <v>1200000</v>
      </c>
      <c r="M643" s="9">
        <v>1200000</v>
      </c>
      <c r="N643" s="9"/>
      <c r="O643" s="9">
        <f t="shared" si="181"/>
        <v>0</v>
      </c>
      <c r="P643" s="9"/>
      <c r="Q643" s="9"/>
      <c r="R643" s="9">
        <f t="shared" si="182"/>
        <v>0</v>
      </c>
      <c r="S643" s="9"/>
      <c r="T643" s="9"/>
      <c r="U643" s="9">
        <f t="shared" si="183"/>
        <v>0</v>
      </c>
      <c r="V643" s="9"/>
      <c r="W643" s="9"/>
      <c r="X643" s="9">
        <f t="shared" si="184"/>
        <v>0</v>
      </c>
      <c r="Y643" s="9"/>
      <c r="Z643" s="9"/>
      <c r="AA643" s="10">
        <f t="shared" si="185"/>
        <v>0</v>
      </c>
      <c r="AB643" s="11">
        <v>45800</v>
      </c>
    </row>
    <row r="644" spans="1:28" ht="15.75" hidden="1" x14ac:dyDescent="0.25">
      <c r="A644" s="39">
        <v>45800</v>
      </c>
      <c r="B644" s="33" t="s">
        <v>479</v>
      </c>
      <c r="C644" s="33"/>
      <c r="D644" s="33" t="s">
        <v>31</v>
      </c>
      <c r="E644" s="33" t="s">
        <v>139</v>
      </c>
      <c r="F644" s="33">
        <v>3</v>
      </c>
      <c r="G644" s="33" t="s">
        <v>23</v>
      </c>
      <c r="H644" s="33">
        <v>400000</v>
      </c>
      <c r="I644" s="20">
        <f t="shared" si="179"/>
        <v>1200000</v>
      </c>
      <c r="J644" s="37" t="s">
        <v>241</v>
      </c>
      <c r="K644" s="20"/>
      <c r="L644" s="9">
        <f t="shared" si="180"/>
        <v>1200000</v>
      </c>
      <c r="M644" s="9">
        <v>1200000</v>
      </c>
      <c r="N644" s="9"/>
      <c r="O644" s="9">
        <f t="shared" si="181"/>
        <v>0</v>
      </c>
      <c r="P644" s="9"/>
      <c r="Q644" s="9"/>
      <c r="R644" s="9">
        <f t="shared" si="182"/>
        <v>0</v>
      </c>
      <c r="S644" s="9"/>
      <c r="T644" s="9"/>
      <c r="U644" s="9">
        <f t="shared" si="183"/>
        <v>0</v>
      </c>
      <c r="V644" s="9"/>
      <c r="W644" s="9"/>
      <c r="X644" s="9">
        <f t="shared" si="184"/>
        <v>0</v>
      </c>
      <c r="Y644" s="9"/>
      <c r="Z644" s="9"/>
      <c r="AA644" s="10">
        <f t="shared" si="185"/>
        <v>0</v>
      </c>
      <c r="AB644" s="11">
        <v>45801</v>
      </c>
    </row>
    <row r="645" spans="1:28" ht="15.75" hidden="1" x14ac:dyDescent="0.25">
      <c r="A645" s="39">
        <v>45800</v>
      </c>
      <c r="B645" s="33" t="s">
        <v>154</v>
      </c>
      <c r="C645" s="33"/>
      <c r="D645" s="33" t="s">
        <v>31</v>
      </c>
      <c r="E645" s="33" t="s">
        <v>73</v>
      </c>
      <c r="F645" s="33">
        <v>20</v>
      </c>
      <c r="G645" s="33" t="s">
        <v>74</v>
      </c>
      <c r="H645" s="33">
        <v>50000</v>
      </c>
      <c r="I645" s="20">
        <f t="shared" si="179"/>
        <v>1000000</v>
      </c>
      <c r="J645" s="34" t="s">
        <v>26</v>
      </c>
      <c r="K645" s="20"/>
      <c r="L645" s="9">
        <f t="shared" si="180"/>
        <v>0</v>
      </c>
      <c r="M645" s="9"/>
      <c r="N645" s="9"/>
      <c r="O645" s="9">
        <f t="shared" si="181"/>
        <v>0</v>
      </c>
      <c r="P645" s="9"/>
      <c r="Q645" s="9"/>
      <c r="R645" s="9">
        <f t="shared" si="182"/>
        <v>0</v>
      </c>
      <c r="S645" s="9"/>
      <c r="T645" s="9"/>
      <c r="U645" s="9">
        <f t="shared" si="183"/>
        <v>0</v>
      </c>
      <c r="V645" s="9"/>
      <c r="W645" s="9"/>
      <c r="X645" s="9">
        <f t="shared" si="184"/>
        <v>0</v>
      </c>
      <c r="Y645" s="9"/>
      <c r="Z645" s="9"/>
      <c r="AA645" s="10">
        <f t="shared" si="185"/>
        <v>1000000</v>
      </c>
      <c r="AB645" s="11"/>
    </row>
    <row r="646" spans="1:28" ht="15.75" hidden="1" x14ac:dyDescent="0.25">
      <c r="A646" s="39">
        <v>45800</v>
      </c>
      <c r="B646" s="33" t="s">
        <v>154</v>
      </c>
      <c r="C646" s="33"/>
      <c r="D646" s="33" t="s">
        <v>31</v>
      </c>
      <c r="E646" s="33" t="s">
        <v>130</v>
      </c>
      <c r="F646" s="33">
        <v>20</v>
      </c>
      <c r="G646" s="33" t="s">
        <v>74</v>
      </c>
      <c r="H646" s="33">
        <v>50000</v>
      </c>
      <c r="I646" s="20">
        <f t="shared" si="179"/>
        <v>1000000</v>
      </c>
      <c r="J646" s="34" t="s">
        <v>26</v>
      </c>
      <c r="K646" s="20"/>
      <c r="L646" s="9">
        <f t="shared" si="180"/>
        <v>0</v>
      </c>
      <c r="M646" s="9"/>
      <c r="N646" s="9"/>
      <c r="O646" s="9">
        <f t="shared" si="181"/>
        <v>0</v>
      </c>
      <c r="P646" s="9"/>
      <c r="Q646" s="9"/>
      <c r="R646" s="9">
        <f t="shared" si="182"/>
        <v>0</v>
      </c>
      <c r="S646" s="9"/>
      <c r="T646" s="9"/>
      <c r="U646" s="9">
        <f t="shared" si="183"/>
        <v>0</v>
      </c>
      <c r="V646" s="9"/>
      <c r="W646" s="9"/>
      <c r="X646" s="9">
        <f t="shared" si="184"/>
        <v>0</v>
      </c>
      <c r="Y646" s="9"/>
      <c r="Z646" s="9"/>
      <c r="AA646" s="10">
        <f t="shared" si="185"/>
        <v>1000000</v>
      </c>
      <c r="AB646" s="11"/>
    </row>
    <row r="647" spans="1:28" ht="15.75" hidden="1" x14ac:dyDescent="0.25">
      <c r="A647" s="39">
        <v>45800</v>
      </c>
      <c r="B647" s="33" t="s">
        <v>154</v>
      </c>
      <c r="C647" s="33"/>
      <c r="D647" s="33" t="s">
        <v>31</v>
      </c>
      <c r="E647" s="33" t="s">
        <v>102</v>
      </c>
      <c r="F647" s="33">
        <v>20</v>
      </c>
      <c r="G647" s="33" t="s">
        <v>74</v>
      </c>
      <c r="H647" s="33">
        <v>65000</v>
      </c>
      <c r="I647" s="20">
        <f t="shared" si="179"/>
        <v>1300000</v>
      </c>
      <c r="J647" s="34" t="s">
        <v>26</v>
      </c>
      <c r="K647" s="20"/>
      <c r="L647" s="9">
        <f t="shared" si="180"/>
        <v>0</v>
      </c>
      <c r="M647" s="9"/>
      <c r="N647" s="9"/>
      <c r="O647" s="9">
        <f t="shared" si="181"/>
        <v>0</v>
      </c>
      <c r="P647" s="9"/>
      <c r="Q647" s="9"/>
      <c r="R647" s="9">
        <f t="shared" si="182"/>
        <v>0</v>
      </c>
      <c r="S647" s="9"/>
      <c r="T647" s="9"/>
      <c r="U647" s="9">
        <f t="shared" si="183"/>
        <v>0</v>
      </c>
      <c r="V647" s="9"/>
      <c r="W647" s="9"/>
      <c r="X647" s="9">
        <f t="shared" si="184"/>
        <v>0</v>
      </c>
      <c r="Y647" s="9"/>
      <c r="Z647" s="9"/>
      <c r="AA647" s="10">
        <f t="shared" si="185"/>
        <v>1300000</v>
      </c>
      <c r="AB647" s="11"/>
    </row>
    <row r="648" spans="1:28" ht="15.75" hidden="1" x14ac:dyDescent="0.25">
      <c r="A648" s="39">
        <v>45800</v>
      </c>
      <c r="B648" s="33" t="s">
        <v>154</v>
      </c>
      <c r="C648" s="33"/>
      <c r="D648" s="33" t="s">
        <v>31</v>
      </c>
      <c r="E648" s="33" t="s">
        <v>122</v>
      </c>
      <c r="F648" s="33">
        <v>10</v>
      </c>
      <c r="G648" s="33" t="s">
        <v>51</v>
      </c>
      <c r="H648" s="33">
        <v>70000</v>
      </c>
      <c r="I648" s="20">
        <f t="shared" si="179"/>
        <v>700000</v>
      </c>
      <c r="J648" s="34" t="s">
        <v>26</v>
      </c>
      <c r="K648" s="20"/>
      <c r="L648" s="9">
        <f t="shared" si="180"/>
        <v>0</v>
      </c>
      <c r="M648" s="9"/>
      <c r="N648" s="9"/>
      <c r="O648" s="9">
        <f t="shared" si="181"/>
        <v>0</v>
      </c>
      <c r="P648" s="9"/>
      <c r="Q648" s="9"/>
      <c r="R648" s="9">
        <f t="shared" si="182"/>
        <v>0</v>
      </c>
      <c r="S648" s="9"/>
      <c r="T648" s="9"/>
      <c r="U648" s="9">
        <f t="shared" si="183"/>
        <v>0</v>
      </c>
      <c r="V648" s="9"/>
      <c r="W648" s="9"/>
      <c r="X648" s="9">
        <f t="shared" si="184"/>
        <v>0</v>
      </c>
      <c r="Y648" s="9"/>
      <c r="Z648" s="9"/>
      <c r="AA648" s="10">
        <f t="shared" si="185"/>
        <v>700000</v>
      </c>
      <c r="AB648" s="11"/>
    </row>
    <row r="649" spans="1:28" ht="15.75" hidden="1" x14ac:dyDescent="0.25">
      <c r="A649" s="39">
        <v>45800</v>
      </c>
      <c r="B649" s="33" t="s">
        <v>154</v>
      </c>
      <c r="C649" s="33"/>
      <c r="D649" s="33" t="s">
        <v>31</v>
      </c>
      <c r="E649" s="33" t="s">
        <v>160</v>
      </c>
      <c r="F649" s="33">
        <v>10</v>
      </c>
      <c r="G649" s="33" t="s">
        <v>29</v>
      </c>
      <c r="H649" s="33">
        <v>95000</v>
      </c>
      <c r="I649" s="20">
        <f t="shared" si="179"/>
        <v>950000</v>
      </c>
      <c r="J649" s="34" t="s">
        <v>26</v>
      </c>
      <c r="K649" s="20"/>
      <c r="L649" s="9">
        <f t="shared" si="180"/>
        <v>0</v>
      </c>
      <c r="M649" s="9"/>
      <c r="N649" s="9"/>
      <c r="O649" s="9">
        <f t="shared" si="181"/>
        <v>0</v>
      </c>
      <c r="P649" s="9"/>
      <c r="Q649" s="9"/>
      <c r="R649" s="9">
        <f t="shared" si="182"/>
        <v>0</v>
      </c>
      <c r="S649" s="9"/>
      <c r="T649" s="9"/>
      <c r="U649" s="9">
        <f t="shared" si="183"/>
        <v>0</v>
      </c>
      <c r="V649" s="9"/>
      <c r="W649" s="9"/>
      <c r="X649" s="9">
        <f t="shared" si="184"/>
        <v>0</v>
      </c>
      <c r="Y649" s="9"/>
      <c r="Z649" s="9"/>
      <c r="AA649" s="10">
        <f t="shared" si="185"/>
        <v>950000</v>
      </c>
      <c r="AB649" s="11"/>
    </row>
    <row r="650" spans="1:28" ht="15.75" hidden="1" x14ac:dyDescent="0.25">
      <c r="A650" s="39">
        <v>45800</v>
      </c>
      <c r="B650" s="33" t="s">
        <v>231</v>
      </c>
      <c r="C650" s="33"/>
      <c r="D650" s="33"/>
      <c r="E650" s="33" t="s">
        <v>98</v>
      </c>
      <c r="F650" s="33">
        <v>43.6</v>
      </c>
      <c r="G650" s="33" t="s">
        <v>51</v>
      </c>
      <c r="H650" s="33"/>
      <c r="I650" s="20">
        <f t="shared" si="179"/>
        <v>0</v>
      </c>
      <c r="J650" s="34" t="s">
        <v>26</v>
      </c>
      <c r="K650" s="20"/>
      <c r="L650" s="9">
        <f t="shared" si="180"/>
        <v>0</v>
      </c>
      <c r="M650" s="9"/>
      <c r="N650" s="9"/>
      <c r="O650" s="9">
        <f t="shared" si="181"/>
        <v>0</v>
      </c>
      <c r="P650" s="9"/>
      <c r="Q650" s="9"/>
      <c r="R650" s="9">
        <f t="shared" si="182"/>
        <v>0</v>
      </c>
      <c r="S650" s="9"/>
      <c r="T650" s="9"/>
      <c r="U650" s="9">
        <f t="shared" si="183"/>
        <v>0</v>
      </c>
      <c r="V650" s="9"/>
      <c r="W650" s="9"/>
      <c r="X650" s="9">
        <f t="shared" si="184"/>
        <v>0</v>
      </c>
      <c r="Y650" s="9"/>
      <c r="Z650" s="9"/>
      <c r="AA650" s="10">
        <f t="shared" si="185"/>
        <v>0</v>
      </c>
      <c r="AB650" s="11"/>
    </row>
    <row r="651" spans="1:28" ht="15.75" hidden="1" x14ac:dyDescent="0.25">
      <c r="A651" s="39">
        <v>45800</v>
      </c>
      <c r="B651" s="33" t="s">
        <v>194</v>
      </c>
      <c r="C651" s="33"/>
      <c r="D651" s="33" t="s">
        <v>31</v>
      </c>
      <c r="E651" s="33" t="s">
        <v>155</v>
      </c>
      <c r="F651" s="33">
        <v>900</v>
      </c>
      <c r="G651" s="33" t="s">
        <v>29</v>
      </c>
      <c r="H651" s="33">
        <v>4000</v>
      </c>
      <c r="I651" s="20">
        <f t="shared" si="179"/>
        <v>3600000</v>
      </c>
      <c r="J651" s="34" t="s">
        <v>26</v>
      </c>
      <c r="K651" s="20"/>
      <c r="L651" s="9">
        <f t="shared" si="180"/>
        <v>0</v>
      </c>
      <c r="M651" s="9"/>
      <c r="N651" s="9"/>
      <c r="O651" s="9">
        <f t="shared" si="181"/>
        <v>0</v>
      </c>
      <c r="P651" s="9"/>
      <c r="Q651" s="9"/>
      <c r="R651" s="9">
        <f t="shared" si="182"/>
        <v>0</v>
      </c>
      <c r="S651" s="9"/>
      <c r="T651" s="9"/>
      <c r="U651" s="9">
        <f t="shared" si="183"/>
        <v>0</v>
      </c>
      <c r="V651" s="9"/>
      <c r="W651" s="9"/>
      <c r="X651" s="9">
        <f t="shared" si="184"/>
        <v>0</v>
      </c>
      <c r="Y651" s="9"/>
      <c r="Z651" s="9"/>
      <c r="AA651" s="10">
        <f t="shared" si="185"/>
        <v>3600000</v>
      </c>
      <c r="AB651" s="11"/>
    </row>
    <row r="652" spans="1:28" ht="15.75" hidden="1" x14ac:dyDescent="0.25">
      <c r="A652" s="39">
        <v>45800</v>
      </c>
      <c r="B652" s="33" t="s">
        <v>231</v>
      </c>
      <c r="C652" s="33"/>
      <c r="D652" s="33"/>
      <c r="E652" s="33" t="s">
        <v>632</v>
      </c>
      <c r="F652" s="33">
        <v>26</v>
      </c>
      <c r="G652" s="33" t="s">
        <v>51</v>
      </c>
      <c r="H652" s="33"/>
      <c r="I652" s="20">
        <f t="shared" si="179"/>
        <v>0</v>
      </c>
      <c r="J652" s="34" t="s">
        <v>26</v>
      </c>
      <c r="K652" s="20"/>
      <c r="L652" s="9">
        <f t="shared" si="180"/>
        <v>0</v>
      </c>
      <c r="M652" s="9"/>
      <c r="N652" s="9"/>
      <c r="O652" s="9">
        <f t="shared" si="181"/>
        <v>0</v>
      </c>
      <c r="P652" s="9"/>
      <c r="Q652" s="9"/>
      <c r="R652" s="9">
        <f t="shared" si="182"/>
        <v>0</v>
      </c>
      <c r="S652" s="9"/>
      <c r="T652" s="9"/>
      <c r="U652" s="9">
        <f t="shared" si="183"/>
        <v>0</v>
      </c>
      <c r="V652" s="9"/>
      <c r="W652" s="9"/>
      <c r="X652" s="9">
        <f t="shared" si="184"/>
        <v>0</v>
      </c>
      <c r="Y652" s="9"/>
      <c r="Z652" s="9"/>
      <c r="AA652" s="10">
        <f t="shared" si="185"/>
        <v>0</v>
      </c>
      <c r="AB652" s="11"/>
    </row>
    <row r="653" spans="1:28" ht="15.75" hidden="1" x14ac:dyDescent="0.25">
      <c r="A653" s="39">
        <v>45800</v>
      </c>
      <c r="B653" s="33" t="s">
        <v>412</v>
      </c>
      <c r="C653" s="33"/>
      <c r="D653" s="33" t="s">
        <v>41</v>
      </c>
      <c r="E653" s="33" t="s">
        <v>130</v>
      </c>
      <c r="F653" s="33">
        <v>10</v>
      </c>
      <c r="G653" s="33" t="s">
        <v>74</v>
      </c>
      <c r="H653" s="33">
        <v>50000</v>
      </c>
      <c r="I653" s="20">
        <f t="shared" si="179"/>
        <v>500000</v>
      </c>
      <c r="J653" s="37" t="s">
        <v>241</v>
      </c>
      <c r="K653" s="20"/>
      <c r="L653" s="9">
        <f t="shared" si="180"/>
        <v>0</v>
      </c>
      <c r="M653" s="9"/>
      <c r="N653" s="9"/>
      <c r="O653" s="9">
        <f t="shared" si="181"/>
        <v>0</v>
      </c>
      <c r="P653" s="9"/>
      <c r="Q653" s="9"/>
      <c r="R653" s="9">
        <f t="shared" si="182"/>
        <v>500000</v>
      </c>
      <c r="S653" s="9">
        <v>500000</v>
      </c>
      <c r="T653" s="9"/>
      <c r="U653" s="9">
        <f t="shared" si="183"/>
        <v>0</v>
      </c>
      <c r="V653" s="9"/>
      <c r="W653" s="9"/>
      <c r="X653" s="9">
        <f t="shared" si="184"/>
        <v>0</v>
      </c>
      <c r="Y653" s="9"/>
      <c r="Z653" s="9"/>
      <c r="AA653" s="10">
        <f t="shared" si="185"/>
        <v>0</v>
      </c>
      <c r="AB653" s="11">
        <v>45800</v>
      </c>
    </row>
    <row r="654" spans="1:28" ht="15.75" hidden="1" x14ac:dyDescent="0.25">
      <c r="A654" s="39">
        <v>45800</v>
      </c>
      <c r="B654" s="33" t="s">
        <v>412</v>
      </c>
      <c r="C654" s="33"/>
      <c r="D654" s="33" t="s">
        <v>41</v>
      </c>
      <c r="E654" s="33" t="s">
        <v>122</v>
      </c>
      <c r="F654" s="33">
        <v>2</v>
      </c>
      <c r="G654" s="33" t="s">
        <v>51</v>
      </c>
      <c r="H654" s="33">
        <v>70000</v>
      </c>
      <c r="I654" s="20">
        <f t="shared" si="179"/>
        <v>140000</v>
      </c>
      <c r="J654" s="37" t="s">
        <v>241</v>
      </c>
      <c r="K654" s="20"/>
      <c r="L654" s="9">
        <f t="shared" si="180"/>
        <v>0</v>
      </c>
      <c r="M654" s="9"/>
      <c r="N654" s="9"/>
      <c r="O654" s="9">
        <f t="shared" si="181"/>
        <v>0</v>
      </c>
      <c r="P654" s="9"/>
      <c r="Q654" s="9"/>
      <c r="R654" s="9">
        <f t="shared" si="182"/>
        <v>140000</v>
      </c>
      <c r="S654" s="9">
        <v>140000</v>
      </c>
      <c r="T654" s="9"/>
      <c r="U654" s="9">
        <f t="shared" si="183"/>
        <v>0</v>
      </c>
      <c r="V654" s="9"/>
      <c r="W654" s="9"/>
      <c r="X654" s="9">
        <f t="shared" si="184"/>
        <v>0</v>
      </c>
      <c r="Y654" s="9"/>
      <c r="Z654" s="9"/>
      <c r="AA654" s="10">
        <f t="shared" si="185"/>
        <v>0</v>
      </c>
      <c r="AB654" s="11">
        <v>45800</v>
      </c>
    </row>
    <row r="655" spans="1:28" ht="15.75" hidden="1" x14ac:dyDescent="0.25">
      <c r="A655" s="32">
        <v>45800</v>
      </c>
      <c r="B655" s="33" t="s">
        <v>302</v>
      </c>
      <c r="C655" s="33"/>
      <c r="D655" s="33" t="s">
        <v>31</v>
      </c>
      <c r="E655" s="33" t="s">
        <v>102</v>
      </c>
      <c r="F655" s="33">
        <v>36</v>
      </c>
      <c r="G655" s="33" t="s">
        <v>74</v>
      </c>
      <c r="H655" s="33">
        <v>63000</v>
      </c>
      <c r="I655" s="20">
        <f t="shared" si="179"/>
        <v>2268000</v>
      </c>
      <c r="J655" s="37" t="s">
        <v>241</v>
      </c>
      <c r="K655" s="20"/>
      <c r="L655" s="9">
        <f t="shared" si="180"/>
        <v>2268000</v>
      </c>
      <c r="M655" s="9">
        <v>267000</v>
      </c>
      <c r="N655" s="9">
        <v>2001000</v>
      </c>
      <c r="O655" s="9">
        <f t="shared" si="181"/>
        <v>0</v>
      </c>
      <c r="P655" s="9"/>
      <c r="Q655" s="9"/>
      <c r="R655" s="9">
        <f t="shared" si="182"/>
        <v>0</v>
      </c>
      <c r="S655" s="9"/>
      <c r="T655" s="9"/>
      <c r="U655" s="9">
        <f t="shared" si="183"/>
        <v>0</v>
      </c>
      <c r="V655" s="9"/>
      <c r="W655" s="9"/>
      <c r="X655" s="9">
        <f t="shared" si="184"/>
        <v>0</v>
      </c>
      <c r="Y655" s="9"/>
      <c r="Z655" s="9"/>
      <c r="AA655" s="10">
        <f t="shared" si="185"/>
        <v>0</v>
      </c>
      <c r="AB655" s="11">
        <v>45800</v>
      </c>
    </row>
    <row r="656" spans="1:28" ht="15.75" hidden="1" x14ac:dyDescent="0.25">
      <c r="A656" s="39">
        <v>45800</v>
      </c>
      <c r="B656" s="33" t="s">
        <v>302</v>
      </c>
      <c r="C656" s="33"/>
      <c r="D656" s="33" t="s">
        <v>31</v>
      </c>
      <c r="E656" s="33" t="s">
        <v>303</v>
      </c>
      <c r="F656" s="33">
        <v>100</v>
      </c>
      <c r="G656" s="33" t="s">
        <v>74</v>
      </c>
      <c r="H656" s="33">
        <v>45000</v>
      </c>
      <c r="I656" s="20">
        <f t="shared" si="179"/>
        <v>4500000</v>
      </c>
      <c r="J656" s="37" t="s">
        <v>241</v>
      </c>
      <c r="K656" s="20"/>
      <c r="L656" s="9">
        <f t="shared" si="180"/>
        <v>4500000</v>
      </c>
      <c r="M656" s="9"/>
      <c r="N656" s="9">
        <v>4500000</v>
      </c>
      <c r="O656" s="9">
        <f t="shared" si="181"/>
        <v>0</v>
      </c>
      <c r="P656" s="9"/>
      <c r="Q656" s="9"/>
      <c r="R656" s="9">
        <f t="shared" si="182"/>
        <v>0</v>
      </c>
      <c r="S656" s="9"/>
      <c r="T656" s="9"/>
      <c r="U656" s="9">
        <f t="shared" si="183"/>
        <v>0</v>
      </c>
      <c r="V656" s="9"/>
      <c r="W656" s="9"/>
      <c r="X656" s="9">
        <f t="shared" si="184"/>
        <v>0</v>
      </c>
      <c r="Y656" s="9"/>
      <c r="Z656" s="9"/>
      <c r="AA656" s="10">
        <f t="shared" si="185"/>
        <v>0</v>
      </c>
      <c r="AB656" s="11">
        <v>45800</v>
      </c>
    </row>
    <row r="657" spans="1:28" ht="15.75" hidden="1" x14ac:dyDescent="0.25">
      <c r="A657" s="39">
        <v>45800</v>
      </c>
      <c r="B657" s="33" t="s">
        <v>970</v>
      </c>
      <c r="C657" s="33"/>
      <c r="D657" s="33" t="s">
        <v>31</v>
      </c>
      <c r="E657" s="33" t="s">
        <v>117</v>
      </c>
      <c r="F657" s="33">
        <v>45.4</v>
      </c>
      <c r="G657" s="33" t="s">
        <v>51</v>
      </c>
      <c r="H657" s="33">
        <v>115000</v>
      </c>
      <c r="I657" s="20">
        <f t="shared" si="179"/>
        <v>5221000</v>
      </c>
      <c r="J657" s="37" t="s">
        <v>241</v>
      </c>
      <c r="K657" s="20"/>
      <c r="L657" s="9">
        <f t="shared" si="180"/>
        <v>0</v>
      </c>
      <c r="M657" s="9"/>
      <c r="N657" s="9"/>
      <c r="O657" s="9">
        <f t="shared" si="181"/>
        <v>0</v>
      </c>
      <c r="P657" s="9"/>
      <c r="Q657" s="9"/>
      <c r="R657" s="9">
        <f t="shared" si="182"/>
        <v>0</v>
      </c>
      <c r="S657" s="9"/>
      <c r="T657" s="9"/>
      <c r="U657" s="9">
        <f t="shared" si="183"/>
        <v>5221000</v>
      </c>
      <c r="V657" s="9">
        <v>5221000</v>
      </c>
      <c r="W657" s="9"/>
      <c r="X657" s="9">
        <f t="shared" si="184"/>
        <v>0</v>
      </c>
      <c r="Y657" s="9"/>
      <c r="Z657" s="9"/>
      <c r="AA657" s="10">
        <f t="shared" si="185"/>
        <v>0</v>
      </c>
      <c r="AB657" s="11">
        <v>45800</v>
      </c>
    </row>
    <row r="658" spans="1:28" ht="15.75" hidden="1" x14ac:dyDescent="0.25">
      <c r="A658" s="32">
        <v>45800</v>
      </c>
      <c r="B658" s="33" t="s">
        <v>96</v>
      </c>
      <c r="C658" s="33"/>
      <c r="D658" s="33" t="s">
        <v>41</v>
      </c>
      <c r="E658" s="33" t="s">
        <v>190</v>
      </c>
      <c r="F658" s="33">
        <v>240</v>
      </c>
      <c r="G658" s="33" t="s">
        <v>51</v>
      </c>
      <c r="H658" s="33">
        <v>42000</v>
      </c>
      <c r="I658" s="20">
        <f t="shared" si="179"/>
        <v>10080000</v>
      </c>
      <c r="J658" s="34" t="s">
        <v>26</v>
      </c>
      <c r="K658" s="20"/>
      <c r="L658" s="9">
        <f t="shared" si="180"/>
        <v>0</v>
      </c>
      <c r="M658" s="9"/>
      <c r="N658" s="9"/>
      <c r="O658" s="9">
        <f t="shared" si="181"/>
        <v>0</v>
      </c>
      <c r="P658" s="9"/>
      <c r="Q658" s="9"/>
      <c r="R658" s="9">
        <f t="shared" si="182"/>
        <v>0</v>
      </c>
      <c r="S658" s="9"/>
      <c r="T658" s="9"/>
      <c r="U658" s="9">
        <f t="shared" si="183"/>
        <v>0</v>
      </c>
      <c r="V658" s="9"/>
      <c r="W658" s="9"/>
      <c r="X658" s="9">
        <f t="shared" si="184"/>
        <v>0</v>
      </c>
      <c r="Y658" s="9"/>
      <c r="Z658" s="9"/>
      <c r="AA658" s="10">
        <f t="shared" si="185"/>
        <v>10080000</v>
      </c>
      <c r="AB658" s="11"/>
    </row>
    <row r="659" spans="1:28" ht="15.75" hidden="1" x14ac:dyDescent="0.25">
      <c r="A659" s="39">
        <v>45801</v>
      </c>
      <c r="B659" s="35" t="s">
        <v>247</v>
      </c>
      <c r="C659" s="35"/>
      <c r="D659" s="35" t="s">
        <v>31</v>
      </c>
      <c r="E659" s="35" t="s">
        <v>148</v>
      </c>
      <c r="F659" s="35">
        <v>20</v>
      </c>
      <c r="G659" s="35" t="s">
        <v>51</v>
      </c>
      <c r="H659" s="35">
        <v>60000</v>
      </c>
      <c r="I659" s="20">
        <f t="shared" ref="I659:I671" si="186">F659*H659</f>
        <v>1200000</v>
      </c>
      <c r="J659" s="37" t="s">
        <v>241</v>
      </c>
      <c r="K659" s="20"/>
      <c r="L659" s="9">
        <f t="shared" ref="L659:L671" si="187">M659+N659</f>
        <v>1200000</v>
      </c>
      <c r="M659" s="9">
        <v>1200000</v>
      </c>
      <c r="N659" s="9"/>
      <c r="O659" s="9">
        <f t="shared" ref="O659:O671" si="188">P659+Q659</f>
        <v>0</v>
      </c>
      <c r="P659" s="9"/>
      <c r="Q659" s="9"/>
      <c r="R659" s="9">
        <f t="shared" ref="R659:R671" si="189">S659+T659</f>
        <v>0</v>
      </c>
      <c r="S659" s="9"/>
      <c r="T659" s="9"/>
      <c r="U659" s="9">
        <f t="shared" ref="U659:U671" si="190">V659+W659</f>
        <v>0</v>
      </c>
      <c r="V659" s="9"/>
      <c r="W659" s="9"/>
      <c r="X659" s="9">
        <f t="shared" ref="X659:X671" si="191">Y659+Z659</f>
        <v>0</v>
      </c>
      <c r="Y659" s="9"/>
      <c r="Z659" s="9"/>
      <c r="AA659" s="10">
        <f t="shared" ref="AA659:AA671" si="192">C659+I659-L659-O659-U659-X659-R659</f>
        <v>0</v>
      </c>
      <c r="AB659" s="11">
        <v>45801</v>
      </c>
    </row>
    <row r="660" spans="1:28" ht="15.75" hidden="1" x14ac:dyDescent="0.25">
      <c r="A660" s="39">
        <v>45801</v>
      </c>
      <c r="B660" s="35" t="s">
        <v>247</v>
      </c>
      <c r="C660" s="33"/>
      <c r="D660" s="35" t="s">
        <v>31</v>
      </c>
      <c r="E660" s="33" t="s">
        <v>235</v>
      </c>
      <c r="F660" s="33">
        <v>2.5</v>
      </c>
      <c r="G660" s="33" t="s">
        <v>51</v>
      </c>
      <c r="H660" s="33">
        <v>90000</v>
      </c>
      <c r="I660" s="20">
        <f t="shared" si="186"/>
        <v>225000</v>
      </c>
      <c r="J660" s="37" t="s">
        <v>241</v>
      </c>
      <c r="K660" s="20"/>
      <c r="L660" s="9">
        <f t="shared" si="187"/>
        <v>225000</v>
      </c>
      <c r="M660" s="9">
        <v>225000</v>
      </c>
      <c r="N660" s="9"/>
      <c r="O660" s="9">
        <f t="shared" si="188"/>
        <v>0</v>
      </c>
      <c r="P660" s="9"/>
      <c r="Q660" s="9"/>
      <c r="R660" s="9">
        <f t="shared" si="189"/>
        <v>0</v>
      </c>
      <c r="S660" s="9"/>
      <c r="T660" s="9"/>
      <c r="U660" s="9">
        <f t="shared" si="190"/>
        <v>0</v>
      </c>
      <c r="V660" s="9"/>
      <c r="W660" s="9"/>
      <c r="X660" s="9">
        <f t="shared" si="191"/>
        <v>0</v>
      </c>
      <c r="Y660" s="9"/>
      <c r="Z660" s="9"/>
      <c r="AA660" s="10">
        <f t="shared" si="192"/>
        <v>0</v>
      </c>
      <c r="AB660" s="11">
        <v>45801</v>
      </c>
    </row>
    <row r="661" spans="1:28" ht="15.75" hidden="1" x14ac:dyDescent="0.25">
      <c r="A661" s="39">
        <v>45801</v>
      </c>
      <c r="B661" s="33" t="s">
        <v>971</v>
      </c>
      <c r="C661" s="33"/>
      <c r="D661" s="35" t="s">
        <v>31</v>
      </c>
      <c r="E661" s="33" t="s">
        <v>972</v>
      </c>
      <c r="F661" s="33">
        <v>1.5</v>
      </c>
      <c r="G661" s="33" t="s">
        <v>51</v>
      </c>
      <c r="H661" s="33">
        <v>100000</v>
      </c>
      <c r="I661" s="20">
        <f t="shared" si="186"/>
        <v>150000</v>
      </c>
      <c r="J661" s="37" t="s">
        <v>241</v>
      </c>
      <c r="K661" s="20"/>
      <c r="L661" s="9">
        <f t="shared" si="187"/>
        <v>150000</v>
      </c>
      <c r="M661" s="9">
        <v>150000</v>
      </c>
      <c r="N661" s="9"/>
      <c r="O661" s="9">
        <f t="shared" si="188"/>
        <v>0</v>
      </c>
      <c r="P661" s="9"/>
      <c r="Q661" s="9"/>
      <c r="R661" s="9">
        <f t="shared" si="189"/>
        <v>0</v>
      </c>
      <c r="S661" s="9"/>
      <c r="T661" s="9"/>
      <c r="U661" s="9">
        <f t="shared" si="190"/>
        <v>0</v>
      </c>
      <c r="V661" s="9"/>
      <c r="W661" s="9"/>
      <c r="X661" s="9">
        <f t="shared" si="191"/>
        <v>0</v>
      </c>
      <c r="Y661" s="9"/>
      <c r="Z661" s="9"/>
      <c r="AA661" s="10">
        <f t="shared" si="192"/>
        <v>0</v>
      </c>
      <c r="AB661" s="11">
        <v>45801</v>
      </c>
    </row>
    <row r="662" spans="1:28" ht="15.75" hidden="1" x14ac:dyDescent="0.25">
      <c r="A662" s="39">
        <v>45801</v>
      </c>
      <c r="B662" s="33" t="s">
        <v>488</v>
      </c>
      <c r="C662" s="33"/>
      <c r="D662" s="35" t="s">
        <v>31</v>
      </c>
      <c r="E662" s="33" t="s">
        <v>234</v>
      </c>
      <c r="F662" s="33">
        <v>2.5</v>
      </c>
      <c r="G662" s="33" t="s">
        <v>51</v>
      </c>
      <c r="H662" s="33">
        <v>90000</v>
      </c>
      <c r="I662" s="20">
        <f t="shared" si="186"/>
        <v>225000</v>
      </c>
      <c r="J662" s="37" t="s">
        <v>241</v>
      </c>
      <c r="K662" s="20"/>
      <c r="L662" s="9">
        <f t="shared" si="187"/>
        <v>0</v>
      </c>
      <c r="M662" s="9"/>
      <c r="N662" s="9"/>
      <c r="O662" s="9">
        <f t="shared" si="188"/>
        <v>0</v>
      </c>
      <c r="P662" s="9"/>
      <c r="Q662" s="9"/>
      <c r="R662" s="9">
        <f t="shared" si="189"/>
        <v>0</v>
      </c>
      <c r="S662" s="9"/>
      <c r="T662" s="9"/>
      <c r="U662" s="9">
        <f t="shared" si="190"/>
        <v>225000</v>
      </c>
      <c r="V662" s="9">
        <v>225000</v>
      </c>
      <c r="W662" s="9"/>
      <c r="X662" s="9">
        <f t="shared" si="191"/>
        <v>0</v>
      </c>
      <c r="Y662" s="9"/>
      <c r="Z662" s="9"/>
      <c r="AA662" s="10">
        <f t="shared" si="192"/>
        <v>0</v>
      </c>
      <c r="AB662" s="11">
        <v>45801</v>
      </c>
    </row>
    <row r="663" spans="1:28" ht="15.75" hidden="1" x14ac:dyDescent="0.25">
      <c r="A663" s="39">
        <v>45801</v>
      </c>
      <c r="B663" s="33" t="s">
        <v>488</v>
      </c>
      <c r="C663" s="33"/>
      <c r="D663" s="35" t="s">
        <v>31</v>
      </c>
      <c r="E663" s="33" t="s">
        <v>237</v>
      </c>
      <c r="F663" s="33">
        <v>5</v>
      </c>
      <c r="G663" s="33" t="s">
        <v>51</v>
      </c>
      <c r="H663" s="33">
        <v>90000</v>
      </c>
      <c r="I663" s="20">
        <f t="shared" si="186"/>
        <v>450000</v>
      </c>
      <c r="J663" s="37" t="s">
        <v>241</v>
      </c>
      <c r="K663" s="20"/>
      <c r="L663" s="9">
        <f t="shared" si="187"/>
        <v>0</v>
      </c>
      <c r="M663" s="9"/>
      <c r="N663" s="9"/>
      <c r="O663" s="9">
        <f t="shared" si="188"/>
        <v>0</v>
      </c>
      <c r="P663" s="9"/>
      <c r="Q663" s="9"/>
      <c r="R663" s="9">
        <f t="shared" si="189"/>
        <v>0</v>
      </c>
      <c r="S663" s="9"/>
      <c r="T663" s="9"/>
      <c r="U663" s="9">
        <f t="shared" si="190"/>
        <v>450000</v>
      </c>
      <c r="V663" s="9">
        <v>450000</v>
      </c>
      <c r="W663" s="9"/>
      <c r="X663" s="9">
        <f t="shared" si="191"/>
        <v>0</v>
      </c>
      <c r="Y663" s="9"/>
      <c r="Z663" s="9"/>
      <c r="AA663" s="10">
        <f t="shared" si="192"/>
        <v>0</v>
      </c>
      <c r="AB663" s="11">
        <v>45801</v>
      </c>
    </row>
    <row r="664" spans="1:28" ht="15.75" hidden="1" x14ac:dyDescent="0.25">
      <c r="A664" s="39">
        <v>45801</v>
      </c>
      <c r="B664" s="33" t="s">
        <v>863</v>
      </c>
      <c r="C664" s="33"/>
      <c r="D664" s="35" t="s">
        <v>31</v>
      </c>
      <c r="E664" s="33" t="s">
        <v>45</v>
      </c>
      <c r="F664" s="33">
        <v>25</v>
      </c>
      <c r="G664" s="33" t="s">
        <v>51</v>
      </c>
      <c r="H664" s="33">
        <v>180000</v>
      </c>
      <c r="I664" s="20">
        <f t="shared" si="186"/>
        <v>4500000</v>
      </c>
      <c r="J664" s="37" t="s">
        <v>241</v>
      </c>
      <c r="K664" s="20"/>
      <c r="L664" s="9">
        <f t="shared" si="187"/>
        <v>0</v>
      </c>
      <c r="M664" s="9"/>
      <c r="N664" s="9"/>
      <c r="O664" s="9">
        <f t="shared" si="188"/>
        <v>0</v>
      </c>
      <c r="P664" s="9"/>
      <c r="Q664" s="9"/>
      <c r="R664" s="9">
        <f t="shared" si="189"/>
        <v>0</v>
      </c>
      <c r="S664" s="9"/>
      <c r="T664" s="9"/>
      <c r="U664" s="9">
        <f t="shared" si="190"/>
        <v>4500000</v>
      </c>
      <c r="V664" s="9">
        <v>4500000</v>
      </c>
      <c r="W664" s="9"/>
      <c r="X664" s="9">
        <f t="shared" si="191"/>
        <v>0</v>
      </c>
      <c r="Y664" s="9"/>
      <c r="Z664" s="9"/>
      <c r="AA664" s="10">
        <f t="shared" si="192"/>
        <v>0</v>
      </c>
      <c r="AB664" s="11">
        <v>45801</v>
      </c>
    </row>
    <row r="665" spans="1:28" ht="15.75" hidden="1" x14ac:dyDescent="0.25">
      <c r="A665" s="39">
        <v>45801</v>
      </c>
      <c r="B665" s="33" t="s">
        <v>231</v>
      </c>
      <c r="C665" s="33"/>
      <c r="D665" s="33"/>
      <c r="E665" s="33" t="s">
        <v>632</v>
      </c>
      <c r="F665" s="33">
        <v>26.5</v>
      </c>
      <c r="G665" s="33" t="s">
        <v>51</v>
      </c>
      <c r="H665" s="33"/>
      <c r="I665" s="20">
        <f t="shared" si="186"/>
        <v>0</v>
      </c>
      <c r="J665" s="34" t="s">
        <v>26</v>
      </c>
      <c r="K665" s="20"/>
      <c r="L665" s="9">
        <f t="shared" si="187"/>
        <v>0</v>
      </c>
      <c r="M665" s="9"/>
      <c r="N665" s="9"/>
      <c r="O665" s="9">
        <f t="shared" si="188"/>
        <v>0</v>
      </c>
      <c r="P665" s="9"/>
      <c r="Q665" s="9"/>
      <c r="R665" s="9">
        <f t="shared" si="189"/>
        <v>0</v>
      </c>
      <c r="S665" s="9"/>
      <c r="T665" s="9"/>
      <c r="U665" s="9">
        <f t="shared" si="190"/>
        <v>0</v>
      </c>
      <c r="V665" s="9"/>
      <c r="W665" s="9"/>
      <c r="X665" s="9">
        <f t="shared" si="191"/>
        <v>0</v>
      </c>
      <c r="Y665" s="9"/>
      <c r="Z665" s="9"/>
      <c r="AA665" s="10">
        <f t="shared" si="192"/>
        <v>0</v>
      </c>
      <c r="AB665" s="11"/>
    </row>
    <row r="666" spans="1:28" ht="15.75" hidden="1" x14ac:dyDescent="0.25">
      <c r="A666" s="39">
        <v>45801</v>
      </c>
      <c r="B666" s="33" t="s">
        <v>231</v>
      </c>
      <c r="C666" s="33"/>
      <c r="D666" s="33"/>
      <c r="E666" s="33" t="s">
        <v>423</v>
      </c>
      <c r="F666" s="33">
        <v>66.599999999999994</v>
      </c>
      <c r="G666" s="33" t="s">
        <v>51</v>
      </c>
      <c r="H666" s="33"/>
      <c r="I666" s="20">
        <f t="shared" si="186"/>
        <v>0</v>
      </c>
      <c r="J666" s="34" t="s">
        <v>26</v>
      </c>
      <c r="K666" s="20"/>
      <c r="L666" s="9">
        <f t="shared" si="187"/>
        <v>0</v>
      </c>
      <c r="M666" s="9"/>
      <c r="N666" s="9"/>
      <c r="O666" s="9">
        <f t="shared" si="188"/>
        <v>0</v>
      </c>
      <c r="P666" s="9"/>
      <c r="Q666" s="9"/>
      <c r="R666" s="9">
        <f t="shared" si="189"/>
        <v>0</v>
      </c>
      <c r="S666" s="9"/>
      <c r="T666" s="9"/>
      <c r="U666" s="9">
        <f t="shared" si="190"/>
        <v>0</v>
      </c>
      <c r="V666" s="9"/>
      <c r="W666" s="9"/>
      <c r="X666" s="9">
        <f t="shared" si="191"/>
        <v>0</v>
      </c>
      <c r="Y666" s="9"/>
      <c r="Z666" s="9"/>
      <c r="AA666" s="10">
        <f t="shared" si="192"/>
        <v>0</v>
      </c>
      <c r="AB666" s="11"/>
    </row>
    <row r="667" spans="1:28" ht="15.75" hidden="1" x14ac:dyDescent="0.25">
      <c r="A667" s="39">
        <v>45801</v>
      </c>
      <c r="B667" s="33" t="s">
        <v>696</v>
      </c>
      <c r="C667" s="33"/>
      <c r="D667" s="33" t="s">
        <v>31</v>
      </c>
      <c r="E667" s="33" t="s">
        <v>899</v>
      </c>
      <c r="F667" s="33">
        <v>2</v>
      </c>
      <c r="G667" s="33" t="s">
        <v>51</v>
      </c>
      <c r="H667" s="33">
        <v>155000</v>
      </c>
      <c r="I667" s="20">
        <f t="shared" si="186"/>
        <v>310000</v>
      </c>
      <c r="J667" s="37" t="s">
        <v>241</v>
      </c>
      <c r="K667" s="20"/>
      <c r="L667" s="9">
        <f t="shared" si="187"/>
        <v>310000</v>
      </c>
      <c r="M667" s="9">
        <v>310000</v>
      </c>
      <c r="N667" s="9"/>
      <c r="O667" s="9">
        <f t="shared" si="188"/>
        <v>0</v>
      </c>
      <c r="P667" s="9"/>
      <c r="Q667" s="9"/>
      <c r="R667" s="9">
        <f t="shared" si="189"/>
        <v>0</v>
      </c>
      <c r="S667" s="9"/>
      <c r="T667" s="9"/>
      <c r="U667" s="9">
        <f t="shared" si="190"/>
        <v>0</v>
      </c>
      <c r="V667" s="9"/>
      <c r="W667" s="9"/>
      <c r="X667" s="9">
        <f t="shared" si="191"/>
        <v>0</v>
      </c>
      <c r="Y667" s="9"/>
      <c r="Z667" s="9"/>
      <c r="AA667" s="10">
        <f t="shared" si="192"/>
        <v>0</v>
      </c>
      <c r="AB667" s="11">
        <v>45801</v>
      </c>
    </row>
    <row r="668" spans="1:28" ht="15.75" hidden="1" x14ac:dyDescent="0.25">
      <c r="A668" s="32">
        <v>45801</v>
      </c>
      <c r="B668" s="33" t="s">
        <v>258</v>
      </c>
      <c r="C668" s="33"/>
      <c r="D668" s="33" t="s">
        <v>31</v>
      </c>
      <c r="E668" s="33" t="s">
        <v>110</v>
      </c>
      <c r="F668" s="33">
        <v>20800</v>
      </c>
      <c r="G668" s="33" t="s">
        <v>29</v>
      </c>
      <c r="H668" s="33">
        <v>1800</v>
      </c>
      <c r="I668" s="20">
        <f t="shared" si="186"/>
        <v>37440000</v>
      </c>
      <c r="J668" s="37" t="s">
        <v>240</v>
      </c>
      <c r="K668" s="20"/>
      <c r="L668" s="9">
        <f t="shared" si="187"/>
        <v>0</v>
      </c>
      <c r="M668" s="9"/>
      <c r="N668" s="9"/>
      <c r="O668" s="9">
        <f t="shared" si="188"/>
        <v>37440000</v>
      </c>
      <c r="P668" s="9">
        <v>37440000</v>
      </c>
      <c r="Q668" s="9"/>
      <c r="R668" s="9">
        <f t="shared" si="189"/>
        <v>0</v>
      </c>
      <c r="S668" s="9"/>
      <c r="T668" s="9"/>
      <c r="U668" s="9">
        <f t="shared" si="190"/>
        <v>0</v>
      </c>
      <c r="V668" s="9"/>
      <c r="W668" s="9"/>
      <c r="X668" s="9">
        <f t="shared" si="191"/>
        <v>0</v>
      </c>
      <c r="Y668" s="9"/>
      <c r="Z668" s="9"/>
      <c r="AA668" s="10">
        <f t="shared" si="192"/>
        <v>0</v>
      </c>
      <c r="AB668" s="11">
        <v>45807</v>
      </c>
    </row>
    <row r="669" spans="1:28" ht="15.75" hidden="1" x14ac:dyDescent="0.25">
      <c r="A669" s="39">
        <v>45801</v>
      </c>
      <c r="B669" s="33" t="s">
        <v>258</v>
      </c>
      <c r="C669" s="33"/>
      <c r="D669" s="33" t="s">
        <v>31</v>
      </c>
      <c r="E669" s="33" t="s">
        <v>429</v>
      </c>
      <c r="F669" s="33">
        <v>6</v>
      </c>
      <c r="G669" s="33" t="s">
        <v>25</v>
      </c>
      <c r="H669" s="33">
        <v>700000</v>
      </c>
      <c r="I669" s="20">
        <f t="shared" si="186"/>
        <v>4200000</v>
      </c>
      <c r="J669" s="37" t="s">
        <v>240</v>
      </c>
      <c r="K669" s="20"/>
      <c r="L669" s="9">
        <f t="shared" si="187"/>
        <v>0</v>
      </c>
      <c r="M669" s="9"/>
      <c r="N669" s="9"/>
      <c r="O669" s="9">
        <f t="shared" si="188"/>
        <v>4200000</v>
      </c>
      <c r="P669" s="9">
        <v>4200000</v>
      </c>
      <c r="Q669" s="9"/>
      <c r="R669" s="9">
        <f t="shared" si="189"/>
        <v>0</v>
      </c>
      <c r="S669" s="9"/>
      <c r="T669" s="9"/>
      <c r="U669" s="9">
        <f t="shared" si="190"/>
        <v>0</v>
      </c>
      <c r="V669" s="9"/>
      <c r="W669" s="9"/>
      <c r="X669" s="9">
        <f t="shared" si="191"/>
        <v>0</v>
      </c>
      <c r="Y669" s="9"/>
      <c r="Z669" s="9"/>
      <c r="AA669" s="10">
        <f t="shared" si="192"/>
        <v>0</v>
      </c>
      <c r="AB669" s="11">
        <v>45807</v>
      </c>
    </row>
    <row r="670" spans="1:28" ht="15.75" hidden="1" x14ac:dyDescent="0.25">
      <c r="A670" s="39">
        <v>45801</v>
      </c>
      <c r="B670" s="33" t="s">
        <v>631</v>
      </c>
      <c r="C670" s="33"/>
      <c r="D670" s="33" t="s">
        <v>31</v>
      </c>
      <c r="E670" s="33" t="s">
        <v>423</v>
      </c>
      <c r="F670" s="33">
        <v>66.7</v>
      </c>
      <c r="G670" s="33" t="s">
        <v>51</v>
      </c>
      <c r="H670" s="33">
        <v>43000</v>
      </c>
      <c r="I670" s="20">
        <f t="shared" si="186"/>
        <v>2868100</v>
      </c>
      <c r="J670" s="37" t="s">
        <v>241</v>
      </c>
      <c r="K670" s="20"/>
      <c r="L670" s="9">
        <f t="shared" si="187"/>
        <v>0</v>
      </c>
      <c r="M670" s="9"/>
      <c r="N670" s="9"/>
      <c r="O670" s="9">
        <f t="shared" si="188"/>
        <v>0</v>
      </c>
      <c r="P670" s="9"/>
      <c r="Q670" s="9"/>
      <c r="R670" s="9">
        <f t="shared" si="189"/>
        <v>0</v>
      </c>
      <c r="S670" s="9"/>
      <c r="T670" s="9"/>
      <c r="U670" s="9">
        <f t="shared" si="190"/>
        <v>2868100</v>
      </c>
      <c r="V670" s="9">
        <v>2868100</v>
      </c>
      <c r="W670" s="9"/>
      <c r="X670" s="9">
        <f t="shared" si="191"/>
        <v>0</v>
      </c>
      <c r="Y670" s="9"/>
      <c r="Z670" s="9"/>
      <c r="AA670" s="10">
        <f t="shared" si="192"/>
        <v>0</v>
      </c>
      <c r="AB670" s="11">
        <v>45801</v>
      </c>
    </row>
    <row r="671" spans="1:28" ht="15.75" hidden="1" x14ac:dyDescent="0.25">
      <c r="A671" s="32">
        <v>45801</v>
      </c>
      <c r="B671" s="33" t="s">
        <v>133</v>
      </c>
      <c r="C671" s="33"/>
      <c r="D671" s="33" t="s">
        <v>31</v>
      </c>
      <c r="E671" s="33" t="s">
        <v>110</v>
      </c>
      <c r="F671" s="33">
        <v>600</v>
      </c>
      <c r="G671" s="33" t="s">
        <v>29</v>
      </c>
      <c r="H671" s="33">
        <v>2000</v>
      </c>
      <c r="I671" s="20">
        <f t="shared" si="186"/>
        <v>1200000</v>
      </c>
      <c r="J671" s="37" t="s">
        <v>241</v>
      </c>
      <c r="K671" s="20"/>
      <c r="L671" s="9">
        <f t="shared" si="187"/>
        <v>1200000</v>
      </c>
      <c r="M671" s="9"/>
      <c r="N671" s="9">
        <v>1200000</v>
      </c>
      <c r="O671" s="9">
        <f t="shared" si="188"/>
        <v>0</v>
      </c>
      <c r="P671" s="9"/>
      <c r="Q671" s="9"/>
      <c r="R671" s="9">
        <f t="shared" si="189"/>
        <v>0</v>
      </c>
      <c r="S671" s="9"/>
      <c r="T671" s="9"/>
      <c r="U671" s="9">
        <f t="shared" si="190"/>
        <v>0</v>
      </c>
      <c r="V671" s="9"/>
      <c r="W671" s="9"/>
      <c r="X671" s="9">
        <f t="shared" si="191"/>
        <v>0</v>
      </c>
      <c r="Y671" s="9"/>
      <c r="Z671" s="9"/>
      <c r="AA671" s="10">
        <f t="shared" si="192"/>
        <v>0</v>
      </c>
      <c r="AB671" s="11">
        <v>45801</v>
      </c>
    </row>
    <row r="672" spans="1:28" ht="15.75" hidden="1" x14ac:dyDescent="0.25">
      <c r="A672" s="39">
        <v>45803</v>
      </c>
      <c r="B672" s="35" t="s">
        <v>207</v>
      </c>
      <c r="C672" s="35"/>
      <c r="D672" s="35" t="s">
        <v>41</v>
      </c>
      <c r="E672" s="35" t="s">
        <v>110</v>
      </c>
      <c r="F672" s="35">
        <v>1000</v>
      </c>
      <c r="G672" s="35" t="s">
        <v>29</v>
      </c>
      <c r="H672" s="35">
        <v>1900</v>
      </c>
      <c r="I672" s="20">
        <f>F672*H672</f>
        <v>1900000</v>
      </c>
      <c r="J672" s="41" t="s">
        <v>241</v>
      </c>
      <c r="K672" s="20"/>
      <c r="L672" s="9">
        <f>M672+N672</f>
        <v>0</v>
      </c>
      <c r="M672" s="9"/>
      <c r="N672" s="9"/>
      <c r="O672" s="9">
        <f>P672+Q672</f>
        <v>0</v>
      </c>
      <c r="P672" s="9"/>
      <c r="Q672" s="9"/>
      <c r="R672" s="9">
        <f>S672+T672</f>
        <v>0</v>
      </c>
      <c r="S672" s="9"/>
      <c r="T672" s="9"/>
      <c r="U672" s="9">
        <f>V672+W672</f>
        <v>1900000</v>
      </c>
      <c r="V672" s="9">
        <v>1900000</v>
      </c>
      <c r="W672" s="9"/>
      <c r="X672" s="9">
        <f>Y672+Z672</f>
        <v>0</v>
      </c>
      <c r="Y672" s="9"/>
      <c r="Z672" s="9"/>
      <c r="AA672" s="10">
        <f>C672+I672-L672-O672-U672-X672-R672</f>
        <v>0</v>
      </c>
      <c r="AB672" s="11">
        <v>45803</v>
      </c>
    </row>
    <row r="673" spans="1:28" ht="15.75" hidden="1" x14ac:dyDescent="0.25">
      <c r="A673" s="39">
        <v>45803</v>
      </c>
      <c r="B673" s="33" t="s">
        <v>317</v>
      </c>
      <c r="C673" s="33"/>
      <c r="D673" s="33" t="s">
        <v>31</v>
      </c>
      <c r="E673" s="33" t="s">
        <v>28</v>
      </c>
      <c r="F673" s="33">
        <v>200</v>
      </c>
      <c r="G673" s="35" t="s">
        <v>29</v>
      </c>
      <c r="H673" s="33">
        <v>3000</v>
      </c>
      <c r="I673" s="20">
        <f t="shared" ref="I673:I690" si="193">F673*H673</f>
        <v>600000</v>
      </c>
      <c r="J673" s="37" t="s">
        <v>240</v>
      </c>
      <c r="K673" s="20"/>
      <c r="L673" s="9">
        <f t="shared" ref="L673:L690" si="194">M673+N673</f>
        <v>0</v>
      </c>
      <c r="M673" s="9"/>
      <c r="N673" s="9"/>
      <c r="O673" s="9">
        <f t="shared" ref="O673:O690" si="195">P673+Q673</f>
        <v>600000</v>
      </c>
      <c r="P673" s="9">
        <v>600000</v>
      </c>
      <c r="Q673" s="9"/>
      <c r="R673" s="9">
        <f t="shared" ref="R673:R690" si="196">S673+T673</f>
        <v>0</v>
      </c>
      <c r="S673" s="9"/>
      <c r="T673" s="9"/>
      <c r="U673" s="9">
        <f t="shared" ref="U673:U690" si="197">V673+W673</f>
        <v>0</v>
      </c>
      <c r="V673" s="9"/>
      <c r="W673" s="9"/>
      <c r="X673" s="9">
        <f t="shared" ref="X673:X690" si="198">Y673+Z673</f>
        <v>0</v>
      </c>
      <c r="Y673" s="9"/>
      <c r="Z673" s="9"/>
      <c r="AA673" s="10">
        <f t="shared" ref="AA673:AA690" si="199">C673+I673-L673-O673-U673-X673-R673</f>
        <v>0</v>
      </c>
      <c r="AB673" s="11">
        <v>45803</v>
      </c>
    </row>
    <row r="674" spans="1:28" ht="15.75" hidden="1" x14ac:dyDescent="0.25">
      <c r="A674" s="39">
        <v>45803</v>
      </c>
      <c r="B674" s="33" t="s">
        <v>92</v>
      </c>
      <c r="C674" s="33"/>
      <c r="D674" s="33" t="s">
        <v>31</v>
      </c>
      <c r="E674" s="33" t="s">
        <v>91</v>
      </c>
      <c r="F674" s="33">
        <v>500</v>
      </c>
      <c r="G674" s="35" t="s">
        <v>29</v>
      </c>
      <c r="H674" s="33">
        <v>4000</v>
      </c>
      <c r="I674" s="20">
        <f t="shared" si="193"/>
        <v>2000000</v>
      </c>
      <c r="J674" s="37" t="s">
        <v>241</v>
      </c>
      <c r="K674" s="20"/>
      <c r="L674" s="9">
        <f t="shared" si="194"/>
        <v>2000000</v>
      </c>
      <c r="M674" s="9">
        <v>2000000</v>
      </c>
      <c r="N674" s="9"/>
      <c r="O674" s="9">
        <f t="shared" si="195"/>
        <v>0</v>
      </c>
      <c r="P674" s="9"/>
      <c r="Q674" s="9"/>
      <c r="R674" s="9">
        <f t="shared" si="196"/>
        <v>0</v>
      </c>
      <c r="S674" s="9"/>
      <c r="T674" s="9"/>
      <c r="U674" s="9">
        <f t="shared" si="197"/>
        <v>0</v>
      </c>
      <c r="V674" s="9"/>
      <c r="W674" s="9"/>
      <c r="X674" s="9">
        <f t="shared" si="198"/>
        <v>0</v>
      </c>
      <c r="Y674" s="9"/>
      <c r="Z674" s="9"/>
      <c r="AA674" s="10">
        <f t="shared" si="199"/>
        <v>0</v>
      </c>
      <c r="AB674" s="11">
        <v>45803</v>
      </c>
    </row>
    <row r="675" spans="1:28" ht="15.75" hidden="1" x14ac:dyDescent="0.25">
      <c r="A675" s="39">
        <v>45803</v>
      </c>
      <c r="B675" s="33" t="s">
        <v>92</v>
      </c>
      <c r="C675" s="33"/>
      <c r="D675" s="33" t="s">
        <v>31</v>
      </c>
      <c r="E675" s="33" t="s">
        <v>224</v>
      </c>
      <c r="F675" s="33">
        <v>750</v>
      </c>
      <c r="G675" s="35" t="s">
        <v>29</v>
      </c>
      <c r="H675" s="33">
        <v>1790</v>
      </c>
      <c r="I675" s="20">
        <f t="shared" si="193"/>
        <v>1342500</v>
      </c>
      <c r="J675" s="37" t="s">
        <v>241</v>
      </c>
      <c r="K675" s="20"/>
      <c r="L675" s="9">
        <f t="shared" si="194"/>
        <v>1342500</v>
      </c>
      <c r="M675" s="9">
        <v>1342500</v>
      </c>
      <c r="N675" s="9"/>
      <c r="O675" s="9">
        <f t="shared" si="195"/>
        <v>0</v>
      </c>
      <c r="P675" s="9"/>
      <c r="Q675" s="9"/>
      <c r="R675" s="9">
        <f t="shared" si="196"/>
        <v>0</v>
      </c>
      <c r="S675" s="9"/>
      <c r="T675" s="9"/>
      <c r="U675" s="9">
        <f t="shared" si="197"/>
        <v>0</v>
      </c>
      <c r="V675" s="9"/>
      <c r="W675" s="9"/>
      <c r="X675" s="9">
        <f t="shared" si="198"/>
        <v>0</v>
      </c>
      <c r="Y675" s="9"/>
      <c r="Z675" s="9"/>
      <c r="AA675" s="10">
        <f t="shared" si="199"/>
        <v>0</v>
      </c>
      <c r="AB675" s="11">
        <v>45803</v>
      </c>
    </row>
    <row r="676" spans="1:28" ht="15.75" hidden="1" x14ac:dyDescent="0.25">
      <c r="A676" s="39">
        <v>45803</v>
      </c>
      <c r="B676" s="33" t="s">
        <v>437</v>
      </c>
      <c r="C676" s="33"/>
      <c r="D676" s="33" t="s">
        <v>31</v>
      </c>
      <c r="E676" s="33" t="s">
        <v>73</v>
      </c>
      <c r="F676" s="33">
        <v>20</v>
      </c>
      <c r="G676" s="33" t="s">
        <v>74</v>
      </c>
      <c r="H676" s="33">
        <v>50000</v>
      </c>
      <c r="I676" s="20">
        <f t="shared" si="193"/>
        <v>1000000</v>
      </c>
      <c r="J676" s="37" t="s">
        <v>240</v>
      </c>
      <c r="K676" s="20"/>
      <c r="L676" s="9">
        <f t="shared" si="194"/>
        <v>0</v>
      </c>
      <c r="M676" s="9"/>
      <c r="N676" s="9"/>
      <c r="O676" s="9">
        <f t="shared" si="195"/>
        <v>1000000</v>
      </c>
      <c r="P676" s="9">
        <v>1000000</v>
      </c>
      <c r="Q676" s="9"/>
      <c r="R676" s="9">
        <f t="shared" si="196"/>
        <v>0</v>
      </c>
      <c r="S676" s="9"/>
      <c r="T676" s="9"/>
      <c r="U676" s="9">
        <f t="shared" si="197"/>
        <v>0</v>
      </c>
      <c r="V676" s="9"/>
      <c r="W676" s="9"/>
      <c r="X676" s="9">
        <f t="shared" si="198"/>
        <v>0</v>
      </c>
      <c r="Y676" s="9"/>
      <c r="Z676" s="9"/>
      <c r="AA676" s="10">
        <f t="shared" si="199"/>
        <v>0</v>
      </c>
      <c r="AB676" s="11">
        <v>45803</v>
      </c>
    </row>
    <row r="677" spans="1:28" ht="15.75" hidden="1" x14ac:dyDescent="0.25">
      <c r="A677" s="39">
        <v>45803</v>
      </c>
      <c r="B677" s="33" t="s">
        <v>437</v>
      </c>
      <c r="C677" s="33"/>
      <c r="D677" s="33" t="s">
        <v>31</v>
      </c>
      <c r="E677" s="33" t="s">
        <v>102</v>
      </c>
      <c r="F677" s="33">
        <v>12</v>
      </c>
      <c r="G677" s="33" t="s">
        <v>74</v>
      </c>
      <c r="H677" s="33">
        <v>65000</v>
      </c>
      <c r="I677" s="20">
        <f t="shared" si="193"/>
        <v>780000</v>
      </c>
      <c r="J677" s="37" t="s">
        <v>240</v>
      </c>
      <c r="K677" s="20"/>
      <c r="L677" s="9">
        <f t="shared" si="194"/>
        <v>0</v>
      </c>
      <c r="M677" s="9"/>
      <c r="N677" s="9"/>
      <c r="O677" s="9">
        <f t="shared" si="195"/>
        <v>780000</v>
      </c>
      <c r="P677" s="9">
        <v>780000</v>
      </c>
      <c r="Q677" s="9"/>
      <c r="R677" s="9">
        <f t="shared" si="196"/>
        <v>0</v>
      </c>
      <c r="S677" s="9"/>
      <c r="T677" s="9"/>
      <c r="U677" s="9">
        <f t="shared" si="197"/>
        <v>0</v>
      </c>
      <c r="V677" s="9"/>
      <c r="W677" s="9"/>
      <c r="X677" s="9">
        <f t="shared" si="198"/>
        <v>0</v>
      </c>
      <c r="Y677" s="9"/>
      <c r="Z677" s="9"/>
      <c r="AA677" s="10">
        <f t="shared" si="199"/>
        <v>0</v>
      </c>
      <c r="AB677" s="11">
        <v>45803</v>
      </c>
    </row>
    <row r="678" spans="1:28" ht="15.75" hidden="1" x14ac:dyDescent="0.25">
      <c r="A678" s="39">
        <v>45803</v>
      </c>
      <c r="B678" s="33" t="s">
        <v>437</v>
      </c>
      <c r="C678" s="33"/>
      <c r="D678" s="33" t="s">
        <v>31</v>
      </c>
      <c r="E678" s="33" t="s">
        <v>228</v>
      </c>
      <c r="F678" s="33">
        <v>2</v>
      </c>
      <c r="G678" s="33" t="s">
        <v>138</v>
      </c>
      <c r="H678" s="33">
        <v>1200000</v>
      </c>
      <c r="I678" s="20">
        <f t="shared" si="193"/>
        <v>2400000</v>
      </c>
      <c r="J678" s="37" t="s">
        <v>240</v>
      </c>
      <c r="K678" s="20"/>
      <c r="L678" s="9">
        <f t="shared" si="194"/>
        <v>0</v>
      </c>
      <c r="M678" s="9"/>
      <c r="N678" s="9"/>
      <c r="O678" s="9">
        <f t="shared" si="195"/>
        <v>2400000</v>
      </c>
      <c r="P678" s="9">
        <v>2400000</v>
      </c>
      <c r="Q678" s="9"/>
      <c r="R678" s="9">
        <f t="shared" si="196"/>
        <v>0</v>
      </c>
      <c r="S678" s="9"/>
      <c r="T678" s="9"/>
      <c r="U678" s="9">
        <f t="shared" si="197"/>
        <v>0</v>
      </c>
      <c r="V678" s="9"/>
      <c r="W678" s="9"/>
      <c r="X678" s="9">
        <f t="shared" si="198"/>
        <v>0</v>
      </c>
      <c r="Y678" s="9"/>
      <c r="Z678" s="9"/>
      <c r="AA678" s="10">
        <f t="shared" si="199"/>
        <v>0</v>
      </c>
      <c r="AB678" s="11">
        <v>45803</v>
      </c>
    </row>
    <row r="679" spans="1:28" ht="15.75" hidden="1" x14ac:dyDescent="0.25">
      <c r="A679" s="39">
        <v>45803</v>
      </c>
      <c r="B679" s="33" t="s">
        <v>314</v>
      </c>
      <c r="C679" s="33"/>
      <c r="D679" s="33" t="s">
        <v>31</v>
      </c>
      <c r="E679" s="33" t="s">
        <v>328</v>
      </c>
      <c r="F679" s="33">
        <v>50</v>
      </c>
      <c r="G679" s="33" t="s">
        <v>51</v>
      </c>
      <c r="H679" s="33">
        <v>125000</v>
      </c>
      <c r="I679" s="20">
        <f t="shared" si="193"/>
        <v>6250000</v>
      </c>
      <c r="J679" s="37" t="s">
        <v>240</v>
      </c>
      <c r="K679" s="20"/>
      <c r="L679" s="9">
        <f t="shared" si="194"/>
        <v>0</v>
      </c>
      <c r="M679" s="9"/>
      <c r="N679" s="9"/>
      <c r="O679" s="9">
        <f t="shared" si="195"/>
        <v>6250000</v>
      </c>
      <c r="P679" s="9">
        <v>6250000</v>
      </c>
      <c r="Q679" s="9"/>
      <c r="R679" s="9">
        <f t="shared" si="196"/>
        <v>0</v>
      </c>
      <c r="S679" s="9"/>
      <c r="T679" s="9"/>
      <c r="U679" s="9">
        <f t="shared" si="197"/>
        <v>0</v>
      </c>
      <c r="V679" s="9"/>
      <c r="W679" s="9"/>
      <c r="X679" s="9">
        <f t="shared" si="198"/>
        <v>0</v>
      </c>
      <c r="Y679" s="9"/>
      <c r="Z679" s="9"/>
      <c r="AA679" s="10">
        <f t="shared" si="199"/>
        <v>0</v>
      </c>
      <c r="AB679" s="11">
        <v>45803</v>
      </c>
    </row>
    <row r="680" spans="1:28" ht="15.75" hidden="1" x14ac:dyDescent="0.25">
      <c r="A680" s="39">
        <v>45803</v>
      </c>
      <c r="B680" s="33" t="s">
        <v>887</v>
      </c>
      <c r="C680" s="33"/>
      <c r="D680" s="33" t="s">
        <v>41</v>
      </c>
      <c r="E680" s="33" t="s">
        <v>91</v>
      </c>
      <c r="F680" s="33">
        <v>100</v>
      </c>
      <c r="G680" s="33" t="s">
        <v>29</v>
      </c>
      <c r="H680" s="33">
        <v>4500</v>
      </c>
      <c r="I680" s="20">
        <f t="shared" si="193"/>
        <v>450000</v>
      </c>
      <c r="J680" s="37" t="s">
        <v>241</v>
      </c>
      <c r="K680" s="20"/>
      <c r="L680" s="9">
        <f t="shared" si="194"/>
        <v>0</v>
      </c>
      <c r="M680" s="9"/>
      <c r="N680" s="9"/>
      <c r="O680" s="9">
        <f t="shared" si="195"/>
        <v>0</v>
      </c>
      <c r="P680" s="9"/>
      <c r="Q680" s="9"/>
      <c r="R680" s="9">
        <f t="shared" si="196"/>
        <v>0</v>
      </c>
      <c r="S680" s="9"/>
      <c r="T680" s="9"/>
      <c r="U680" s="9">
        <f t="shared" si="197"/>
        <v>450000</v>
      </c>
      <c r="V680" s="9">
        <v>450000</v>
      </c>
      <c r="W680" s="9"/>
      <c r="X680" s="9">
        <f t="shared" si="198"/>
        <v>0</v>
      </c>
      <c r="Y680" s="9"/>
      <c r="Z680" s="9"/>
      <c r="AA680" s="10">
        <f t="shared" si="199"/>
        <v>0</v>
      </c>
      <c r="AB680" s="11">
        <v>45803</v>
      </c>
    </row>
    <row r="681" spans="1:28" ht="15.75" hidden="1" x14ac:dyDescent="0.25">
      <c r="A681" s="39">
        <v>45803</v>
      </c>
      <c r="B681" s="33" t="s">
        <v>249</v>
      </c>
      <c r="C681" s="33"/>
      <c r="D681" s="33" t="s">
        <v>41</v>
      </c>
      <c r="E681" s="33" t="s">
        <v>91</v>
      </c>
      <c r="F681" s="33">
        <v>400</v>
      </c>
      <c r="G681" s="33" t="s">
        <v>29</v>
      </c>
      <c r="H681" s="33">
        <v>3500</v>
      </c>
      <c r="I681" s="20">
        <f t="shared" si="193"/>
        <v>1400000</v>
      </c>
      <c r="J681" s="37" t="s">
        <v>240</v>
      </c>
      <c r="K681" s="20"/>
      <c r="L681" s="9">
        <f t="shared" si="194"/>
        <v>0</v>
      </c>
      <c r="M681" s="9"/>
      <c r="N681" s="9"/>
      <c r="O681" s="9">
        <f t="shared" si="195"/>
        <v>1400000</v>
      </c>
      <c r="P681" s="9">
        <v>1400000</v>
      </c>
      <c r="Q681" s="9"/>
      <c r="R681" s="9">
        <f t="shared" si="196"/>
        <v>0</v>
      </c>
      <c r="S681" s="9"/>
      <c r="T681" s="9"/>
      <c r="U681" s="9">
        <f t="shared" si="197"/>
        <v>0</v>
      </c>
      <c r="V681" s="9"/>
      <c r="W681" s="9"/>
      <c r="X681" s="9">
        <f t="shared" si="198"/>
        <v>0</v>
      </c>
      <c r="Y681" s="9"/>
      <c r="Z681" s="9"/>
      <c r="AA681" s="10">
        <f t="shared" si="199"/>
        <v>0</v>
      </c>
      <c r="AB681" s="11">
        <v>45803</v>
      </c>
    </row>
    <row r="682" spans="1:28" ht="15.75" hidden="1" x14ac:dyDescent="0.25">
      <c r="A682" s="39">
        <v>45803</v>
      </c>
      <c r="B682" s="33" t="s">
        <v>249</v>
      </c>
      <c r="C682" s="33"/>
      <c r="D682" s="33" t="s">
        <v>41</v>
      </c>
      <c r="E682" s="33" t="s">
        <v>707</v>
      </c>
      <c r="F682" s="33">
        <v>300</v>
      </c>
      <c r="G682" s="33" t="s">
        <v>29</v>
      </c>
      <c r="H682" s="33">
        <v>3500</v>
      </c>
      <c r="I682" s="20">
        <f t="shared" si="193"/>
        <v>1050000</v>
      </c>
      <c r="J682" s="37" t="s">
        <v>240</v>
      </c>
      <c r="K682" s="20"/>
      <c r="L682" s="9">
        <f t="shared" si="194"/>
        <v>0</v>
      </c>
      <c r="M682" s="9"/>
      <c r="N682" s="9"/>
      <c r="O682" s="9">
        <f t="shared" si="195"/>
        <v>1050000</v>
      </c>
      <c r="P682" s="9">
        <v>1050000</v>
      </c>
      <c r="Q682" s="9"/>
      <c r="R682" s="9">
        <f t="shared" si="196"/>
        <v>0</v>
      </c>
      <c r="S682" s="9"/>
      <c r="T682" s="9"/>
      <c r="U682" s="9">
        <f t="shared" si="197"/>
        <v>0</v>
      </c>
      <c r="V682" s="9"/>
      <c r="W682" s="9"/>
      <c r="X682" s="9">
        <f t="shared" si="198"/>
        <v>0</v>
      </c>
      <c r="Y682" s="9"/>
      <c r="Z682" s="9"/>
      <c r="AA682" s="10">
        <f t="shared" si="199"/>
        <v>0</v>
      </c>
      <c r="AB682" s="11">
        <v>45803</v>
      </c>
    </row>
    <row r="683" spans="1:28" ht="15.75" hidden="1" x14ac:dyDescent="0.25">
      <c r="A683" s="39">
        <v>45803</v>
      </c>
      <c r="B683" s="33" t="s">
        <v>231</v>
      </c>
      <c r="C683" s="33"/>
      <c r="D683" s="33"/>
      <c r="E683" s="33" t="s">
        <v>135</v>
      </c>
      <c r="F683" s="33">
        <v>28.8</v>
      </c>
      <c r="G683" s="33" t="s">
        <v>51</v>
      </c>
      <c r="H683" s="33"/>
      <c r="I683" s="20">
        <f t="shared" si="193"/>
        <v>0</v>
      </c>
      <c r="J683" s="34" t="s">
        <v>26</v>
      </c>
      <c r="K683" s="20"/>
      <c r="L683" s="9">
        <f t="shared" si="194"/>
        <v>0</v>
      </c>
      <c r="M683" s="9"/>
      <c r="N683" s="9"/>
      <c r="O683" s="9">
        <f t="shared" si="195"/>
        <v>0</v>
      </c>
      <c r="P683" s="9"/>
      <c r="Q683" s="9"/>
      <c r="R683" s="9">
        <f t="shared" si="196"/>
        <v>0</v>
      </c>
      <c r="S683" s="9"/>
      <c r="T683" s="9"/>
      <c r="U683" s="9">
        <f t="shared" si="197"/>
        <v>0</v>
      </c>
      <c r="V683" s="9"/>
      <c r="W683" s="9"/>
      <c r="X683" s="9">
        <f t="shared" si="198"/>
        <v>0</v>
      </c>
      <c r="Y683" s="9"/>
      <c r="Z683" s="9"/>
      <c r="AA683" s="10">
        <f t="shared" si="199"/>
        <v>0</v>
      </c>
      <c r="AB683" s="11"/>
    </row>
    <row r="684" spans="1:28" ht="15.75" hidden="1" x14ac:dyDescent="0.25">
      <c r="A684" s="39">
        <v>45803</v>
      </c>
      <c r="B684" s="33" t="s">
        <v>231</v>
      </c>
      <c r="C684" s="33"/>
      <c r="D684" s="33"/>
      <c r="E684" s="33" t="s">
        <v>143</v>
      </c>
      <c r="F684" s="33">
        <v>109.2</v>
      </c>
      <c r="G684" s="33" t="s">
        <v>51</v>
      </c>
      <c r="H684" s="33"/>
      <c r="I684" s="20">
        <f t="shared" si="193"/>
        <v>0</v>
      </c>
      <c r="J684" s="34" t="s">
        <v>26</v>
      </c>
      <c r="K684" s="20"/>
      <c r="L684" s="9">
        <f t="shared" si="194"/>
        <v>0</v>
      </c>
      <c r="M684" s="9"/>
      <c r="N684" s="9"/>
      <c r="O684" s="9">
        <f t="shared" si="195"/>
        <v>0</v>
      </c>
      <c r="P684" s="9"/>
      <c r="Q684" s="9"/>
      <c r="R684" s="9">
        <f t="shared" si="196"/>
        <v>0</v>
      </c>
      <c r="S684" s="9"/>
      <c r="T684" s="9"/>
      <c r="U684" s="9">
        <f t="shared" si="197"/>
        <v>0</v>
      </c>
      <c r="V684" s="9"/>
      <c r="W684" s="9"/>
      <c r="X684" s="9">
        <f t="shared" si="198"/>
        <v>0</v>
      </c>
      <c r="Y684" s="9"/>
      <c r="Z684" s="9"/>
      <c r="AA684" s="10">
        <f t="shared" si="199"/>
        <v>0</v>
      </c>
      <c r="AB684" s="11"/>
    </row>
    <row r="685" spans="1:28" ht="15.75" hidden="1" x14ac:dyDescent="0.25">
      <c r="A685" s="39">
        <v>45803</v>
      </c>
      <c r="B685" s="33" t="s">
        <v>471</v>
      </c>
      <c r="C685" s="33"/>
      <c r="D685" s="33" t="s">
        <v>31</v>
      </c>
      <c r="E685" s="33" t="s">
        <v>102</v>
      </c>
      <c r="F685" s="33">
        <v>2</v>
      </c>
      <c r="G685" s="33" t="s">
        <v>74</v>
      </c>
      <c r="H685" s="33">
        <v>65000</v>
      </c>
      <c r="I685" s="20">
        <f t="shared" si="193"/>
        <v>130000</v>
      </c>
      <c r="J685" s="37" t="s">
        <v>241</v>
      </c>
      <c r="K685" s="20"/>
      <c r="L685" s="9">
        <f t="shared" si="194"/>
        <v>130000</v>
      </c>
      <c r="M685" s="9">
        <v>130000</v>
      </c>
      <c r="N685" s="9"/>
      <c r="O685" s="9">
        <f t="shared" si="195"/>
        <v>0</v>
      </c>
      <c r="P685" s="9"/>
      <c r="Q685" s="9"/>
      <c r="R685" s="9">
        <f t="shared" si="196"/>
        <v>0</v>
      </c>
      <c r="S685" s="9"/>
      <c r="T685" s="9"/>
      <c r="U685" s="9">
        <f t="shared" si="197"/>
        <v>0</v>
      </c>
      <c r="V685" s="9"/>
      <c r="W685" s="9"/>
      <c r="X685" s="9">
        <f t="shared" si="198"/>
        <v>0</v>
      </c>
      <c r="Y685" s="9"/>
      <c r="Z685" s="9"/>
      <c r="AA685" s="10">
        <f t="shared" si="199"/>
        <v>0</v>
      </c>
      <c r="AB685" s="11">
        <v>45803</v>
      </c>
    </row>
    <row r="686" spans="1:28" ht="15.75" hidden="1" x14ac:dyDescent="0.25">
      <c r="A686" s="39">
        <v>45803</v>
      </c>
      <c r="B686" s="33" t="s">
        <v>901</v>
      </c>
      <c r="C686" s="33"/>
      <c r="D686" s="33" t="s">
        <v>31</v>
      </c>
      <c r="E686" s="33" t="s">
        <v>73</v>
      </c>
      <c r="F686" s="33">
        <v>10</v>
      </c>
      <c r="G686" s="33" t="s">
        <v>74</v>
      </c>
      <c r="H686" s="33">
        <v>50000</v>
      </c>
      <c r="I686" s="20">
        <f t="shared" si="193"/>
        <v>500000</v>
      </c>
      <c r="J686" s="37" t="s">
        <v>241</v>
      </c>
      <c r="K686" s="20"/>
      <c r="L686" s="9">
        <f t="shared" si="194"/>
        <v>0</v>
      </c>
      <c r="M686" s="9"/>
      <c r="N686" s="9"/>
      <c r="O686" s="9">
        <f t="shared" si="195"/>
        <v>0</v>
      </c>
      <c r="P686" s="9"/>
      <c r="Q686" s="9"/>
      <c r="R686" s="9">
        <f t="shared" si="196"/>
        <v>0</v>
      </c>
      <c r="S686" s="9"/>
      <c r="T686" s="9"/>
      <c r="U686" s="9">
        <f t="shared" si="197"/>
        <v>500000</v>
      </c>
      <c r="V686" s="9">
        <v>500000</v>
      </c>
      <c r="W686" s="9"/>
      <c r="X686" s="9">
        <f t="shared" si="198"/>
        <v>0</v>
      </c>
      <c r="Y686" s="9"/>
      <c r="Z686" s="9"/>
      <c r="AA686" s="10">
        <f t="shared" si="199"/>
        <v>0</v>
      </c>
      <c r="AB686" s="11">
        <v>45803</v>
      </c>
    </row>
    <row r="687" spans="1:28" ht="15.75" hidden="1" x14ac:dyDescent="0.25">
      <c r="A687" s="39">
        <v>45803</v>
      </c>
      <c r="B687" s="33" t="s">
        <v>723</v>
      </c>
      <c r="C687" s="33"/>
      <c r="D687" s="33" t="s">
        <v>31</v>
      </c>
      <c r="E687" s="33" t="s">
        <v>86</v>
      </c>
      <c r="F687" s="33">
        <v>25</v>
      </c>
      <c r="G687" s="33" t="s">
        <v>51</v>
      </c>
      <c r="H687" s="33">
        <v>120000</v>
      </c>
      <c r="I687" s="20">
        <f t="shared" si="193"/>
        <v>3000000</v>
      </c>
      <c r="J687" s="37" t="s">
        <v>241</v>
      </c>
      <c r="K687" s="20"/>
      <c r="L687" s="9">
        <f t="shared" si="194"/>
        <v>0</v>
      </c>
      <c r="M687" s="9"/>
      <c r="N687" s="9"/>
      <c r="O687" s="9">
        <f t="shared" si="195"/>
        <v>0</v>
      </c>
      <c r="P687" s="9"/>
      <c r="Q687" s="9"/>
      <c r="R687" s="9">
        <f t="shared" si="196"/>
        <v>0</v>
      </c>
      <c r="S687" s="9"/>
      <c r="T687" s="9"/>
      <c r="U687" s="9">
        <f t="shared" si="197"/>
        <v>3000000</v>
      </c>
      <c r="V687" s="9">
        <v>3000000</v>
      </c>
      <c r="W687" s="9"/>
      <c r="X687" s="9">
        <f t="shared" si="198"/>
        <v>0</v>
      </c>
      <c r="Y687" s="9"/>
      <c r="Z687" s="9"/>
      <c r="AA687" s="10">
        <f t="shared" si="199"/>
        <v>0</v>
      </c>
      <c r="AB687" s="11">
        <v>45803</v>
      </c>
    </row>
    <row r="688" spans="1:28" ht="15.75" hidden="1" x14ac:dyDescent="0.25">
      <c r="A688" s="32">
        <v>45803</v>
      </c>
      <c r="B688" s="33" t="s">
        <v>202</v>
      </c>
      <c r="C688" s="33"/>
      <c r="D688" s="33" t="s">
        <v>31</v>
      </c>
      <c r="E688" s="33" t="s">
        <v>123</v>
      </c>
      <c r="F688" s="33">
        <v>2.5</v>
      </c>
      <c r="G688" s="33" t="s">
        <v>51</v>
      </c>
      <c r="H688" s="33">
        <v>100000</v>
      </c>
      <c r="I688" s="20">
        <f t="shared" si="193"/>
        <v>250000</v>
      </c>
      <c r="J688" s="37" t="s">
        <v>240</v>
      </c>
      <c r="K688" s="20"/>
      <c r="L688" s="9">
        <f t="shared" si="194"/>
        <v>0</v>
      </c>
      <c r="M688" s="9"/>
      <c r="N688" s="9"/>
      <c r="O688" s="9">
        <f t="shared" si="195"/>
        <v>250000</v>
      </c>
      <c r="P688" s="9">
        <v>250000</v>
      </c>
      <c r="Q688" s="9"/>
      <c r="R688" s="9">
        <f t="shared" si="196"/>
        <v>0</v>
      </c>
      <c r="S688" s="9"/>
      <c r="T688" s="9"/>
      <c r="U688" s="9">
        <f t="shared" si="197"/>
        <v>0</v>
      </c>
      <c r="V688" s="9"/>
      <c r="W688" s="9"/>
      <c r="X688" s="9">
        <f t="shared" si="198"/>
        <v>0</v>
      </c>
      <c r="Y688" s="9"/>
      <c r="Z688" s="9"/>
      <c r="AA688" s="10">
        <f t="shared" si="199"/>
        <v>0</v>
      </c>
      <c r="AB688" s="11">
        <v>45803</v>
      </c>
    </row>
    <row r="689" spans="1:28" ht="15.75" hidden="1" x14ac:dyDescent="0.25">
      <c r="A689" s="39">
        <v>45803</v>
      </c>
      <c r="B689" s="33" t="s">
        <v>182</v>
      </c>
      <c r="C689" s="33"/>
      <c r="D689" s="33" t="s">
        <v>31</v>
      </c>
      <c r="E689" s="33" t="s">
        <v>293</v>
      </c>
      <c r="F689" s="33">
        <v>100</v>
      </c>
      <c r="G689" s="33" t="s">
        <v>74</v>
      </c>
      <c r="H689" s="33">
        <v>40000</v>
      </c>
      <c r="I689" s="20">
        <f t="shared" si="193"/>
        <v>4000000</v>
      </c>
      <c r="J689" s="34" t="s">
        <v>26</v>
      </c>
      <c r="K689" s="20"/>
      <c r="L689" s="9">
        <f t="shared" si="194"/>
        <v>0</v>
      </c>
      <c r="M689" s="9"/>
      <c r="N689" s="9"/>
      <c r="O689" s="9">
        <f t="shared" si="195"/>
        <v>0</v>
      </c>
      <c r="P689" s="9"/>
      <c r="Q689" s="9"/>
      <c r="R689" s="9">
        <f t="shared" si="196"/>
        <v>0</v>
      </c>
      <c r="S689" s="9"/>
      <c r="T689" s="9"/>
      <c r="U689" s="9">
        <f t="shared" si="197"/>
        <v>0</v>
      </c>
      <c r="V689" s="9"/>
      <c r="W689" s="9"/>
      <c r="X689" s="9">
        <f t="shared" si="198"/>
        <v>0</v>
      </c>
      <c r="Y689" s="9"/>
      <c r="Z689" s="9"/>
      <c r="AA689" s="10">
        <f t="shared" si="199"/>
        <v>4000000</v>
      </c>
      <c r="AB689" s="11"/>
    </row>
    <row r="690" spans="1:28" ht="15.75" hidden="1" x14ac:dyDescent="0.25">
      <c r="A690" s="39">
        <v>45803</v>
      </c>
      <c r="B690" s="33" t="s">
        <v>959</v>
      </c>
      <c r="C690" s="33"/>
      <c r="D690" s="33" t="s">
        <v>41</v>
      </c>
      <c r="E690" s="33" t="s">
        <v>197</v>
      </c>
      <c r="F690" s="33">
        <v>250</v>
      </c>
      <c r="G690" s="33" t="s">
        <v>29</v>
      </c>
      <c r="H690" s="33">
        <v>2460</v>
      </c>
      <c r="I690" s="20">
        <f t="shared" si="193"/>
        <v>615000</v>
      </c>
      <c r="J690" s="37" t="s">
        <v>241</v>
      </c>
      <c r="K690" s="20"/>
      <c r="L690" s="9">
        <f t="shared" si="194"/>
        <v>0</v>
      </c>
      <c r="M690" s="9"/>
      <c r="N690" s="9"/>
      <c r="O690" s="9">
        <f t="shared" si="195"/>
        <v>0</v>
      </c>
      <c r="P690" s="9"/>
      <c r="Q690" s="9"/>
      <c r="R690" s="9">
        <f t="shared" si="196"/>
        <v>0</v>
      </c>
      <c r="S690" s="9"/>
      <c r="T690" s="9"/>
      <c r="U690" s="9">
        <f t="shared" si="197"/>
        <v>615000</v>
      </c>
      <c r="V690" s="9">
        <v>615000</v>
      </c>
      <c r="W690" s="9"/>
      <c r="X690" s="9">
        <f t="shared" si="198"/>
        <v>0</v>
      </c>
      <c r="Y690" s="9"/>
      <c r="Z690" s="9"/>
      <c r="AA690" s="10">
        <f t="shared" si="199"/>
        <v>0</v>
      </c>
      <c r="AB690" s="11">
        <v>45803</v>
      </c>
    </row>
    <row r="691" spans="1:28" ht="15.75" hidden="1" x14ac:dyDescent="0.25">
      <c r="A691" s="32">
        <v>45803</v>
      </c>
      <c r="B691" s="33" t="s">
        <v>260</v>
      </c>
      <c r="C691" s="33"/>
      <c r="D691" s="33" t="s">
        <v>41</v>
      </c>
      <c r="E691" s="33" t="s">
        <v>158</v>
      </c>
      <c r="F691" s="33">
        <v>150</v>
      </c>
      <c r="G691" s="33" t="s">
        <v>29</v>
      </c>
      <c r="H691" s="33">
        <v>3430</v>
      </c>
      <c r="I691" s="20">
        <f>F691*H691</f>
        <v>514500</v>
      </c>
      <c r="J691" s="37" t="s">
        <v>241</v>
      </c>
      <c r="K691" s="20"/>
      <c r="L691" s="9">
        <f>M691+N691</f>
        <v>514500</v>
      </c>
      <c r="M691" s="9">
        <v>514500</v>
      </c>
      <c r="N691" s="9"/>
      <c r="O691" s="9">
        <f>P691+Q691</f>
        <v>0</v>
      </c>
      <c r="P691" s="9"/>
      <c r="Q691" s="9"/>
      <c r="R691" s="9">
        <f>S691+T691</f>
        <v>0</v>
      </c>
      <c r="S691" s="9"/>
      <c r="T691" s="9"/>
      <c r="U691" s="9">
        <f>V691+W691</f>
        <v>0</v>
      </c>
      <c r="V691" s="9"/>
      <c r="W691" s="9"/>
      <c r="X691" s="9">
        <f>Y691+Z691</f>
        <v>0</v>
      </c>
      <c r="Y691" s="9"/>
      <c r="Z691" s="9"/>
      <c r="AA691" s="10">
        <f>C691+I691-L691-O691-U691-X691-R691</f>
        <v>0</v>
      </c>
      <c r="AB691" s="11">
        <v>45803</v>
      </c>
    </row>
    <row r="692" spans="1:28" ht="15.75" hidden="1" x14ac:dyDescent="0.25">
      <c r="A692" s="39">
        <v>45804</v>
      </c>
      <c r="B692" s="35" t="s">
        <v>776</v>
      </c>
      <c r="C692" s="35"/>
      <c r="D692" s="35" t="s">
        <v>41</v>
      </c>
      <c r="E692" s="35" t="s">
        <v>308</v>
      </c>
      <c r="F692" s="35">
        <v>2.5</v>
      </c>
      <c r="G692" s="35" t="s">
        <v>51</v>
      </c>
      <c r="H692" s="35">
        <v>86000</v>
      </c>
      <c r="I692" s="20">
        <f>F692*H692</f>
        <v>215000</v>
      </c>
      <c r="J692" s="37" t="s">
        <v>241</v>
      </c>
      <c r="K692" s="20"/>
      <c r="L692" s="9">
        <f>M692+N692</f>
        <v>0</v>
      </c>
      <c r="M692" s="9"/>
      <c r="N692" s="9"/>
      <c r="O692" s="9">
        <f>P692+Q692</f>
        <v>0</v>
      </c>
      <c r="P692" s="9"/>
      <c r="Q692" s="9"/>
      <c r="R692" s="9">
        <f>S692+T692</f>
        <v>0</v>
      </c>
      <c r="S692" s="9"/>
      <c r="T692" s="9"/>
      <c r="U692" s="9">
        <f>V692+W692</f>
        <v>215000</v>
      </c>
      <c r="V692" s="9">
        <v>215000</v>
      </c>
      <c r="W692" s="9"/>
      <c r="X692" s="9">
        <f>Y692+Z692</f>
        <v>0</v>
      </c>
      <c r="Y692" s="9"/>
      <c r="Z692" s="9"/>
      <c r="AA692" s="10">
        <f>C692+I692-L692-O692-U692-X692-R692</f>
        <v>0</v>
      </c>
      <c r="AB692" s="11">
        <v>45803</v>
      </c>
    </row>
    <row r="693" spans="1:28" ht="15.75" hidden="1" x14ac:dyDescent="0.25">
      <c r="A693" s="39">
        <v>45804</v>
      </c>
      <c r="B693" s="33" t="s">
        <v>947</v>
      </c>
      <c r="C693" s="33"/>
      <c r="D693" s="33" t="s">
        <v>223</v>
      </c>
      <c r="E693" s="33" t="s">
        <v>362</v>
      </c>
      <c r="F693" s="33">
        <v>14.5</v>
      </c>
      <c r="G693" s="33" t="s">
        <v>51</v>
      </c>
      <c r="H693" s="33">
        <v>46000</v>
      </c>
      <c r="I693" s="20">
        <f t="shared" ref="I693:I719" si="200">F693*H693</f>
        <v>667000</v>
      </c>
      <c r="J693" s="37" t="s">
        <v>241</v>
      </c>
      <c r="K693" s="20"/>
      <c r="L693" s="9">
        <f t="shared" ref="L693:L719" si="201">M693+N693</f>
        <v>667000</v>
      </c>
      <c r="M693" s="9">
        <v>667000</v>
      </c>
      <c r="N693" s="9"/>
      <c r="O693" s="9">
        <f t="shared" ref="O693:O719" si="202">P693+Q693</f>
        <v>0</v>
      </c>
      <c r="P693" s="9"/>
      <c r="Q693" s="9"/>
      <c r="R693" s="9">
        <f t="shared" ref="R693:R719" si="203">S693+T693</f>
        <v>0</v>
      </c>
      <c r="S693" s="9"/>
      <c r="T693" s="9"/>
      <c r="U693" s="9">
        <f t="shared" ref="U693:U719" si="204">V693+W693</f>
        <v>0</v>
      </c>
      <c r="V693" s="9"/>
      <c r="W693" s="9"/>
      <c r="X693" s="9">
        <f t="shared" ref="X693:X719" si="205">Y693+Z693</f>
        <v>0</v>
      </c>
      <c r="Y693" s="9"/>
      <c r="Z693" s="9"/>
      <c r="AA693" s="10">
        <f t="shared" ref="AA693:AA719" si="206">C693+I693-L693-O693-U693-X693-R693</f>
        <v>0</v>
      </c>
      <c r="AB693" s="11">
        <v>45804</v>
      </c>
    </row>
    <row r="694" spans="1:28" ht="15.75" hidden="1" x14ac:dyDescent="0.25">
      <c r="A694" s="39">
        <v>45804</v>
      </c>
      <c r="B694" s="33" t="s">
        <v>231</v>
      </c>
      <c r="C694" s="33"/>
      <c r="D694" s="33"/>
      <c r="E694" s="33" t="s">
        <v>143</v>
      </c>
      <c r="F694" s="33">
        <v>54.4</v>
      </c>
      <c r="G694" s="33" t="s">
        <v>51</v>
      </c>
      <c r="H694" s="33"/>
      <c r="I694" s="20">
        <f t="shared" si="200"/>
        <v>0</v>
      </c>
      <c r="J694" s="34" t="s">
        <v>26</v>
      </c>
      <c r="K694" s="20"/>
      <c r="L694" s="9">
        <f t="shared" si="201"/>
        <v>0</v>
      </c>
      <c r="M694" s="9"/>
      <c r="N694" s="9"/>
      <c r="O694" s="9">
        <f t="shared" si="202"/>
        <v>0</v>
      </c>
      <c r="P694" s="9"/>
      <c r="Q694" s="9"/>
      <c r="R694" s="9">
        <f t="shared" si="203"/>
        <v>0</v>
      </c>
      <c r="S694" s="9"/>
      <c r="T694" s="9"/>
      <c r="U694" s="9">
        <f t="shared" si="204"/>
        <v>0</v>
      </c>
      <c r="V694" s="9"/>
      <c r="W694" s="9"/>
      <c r="X694" s="9">
        <f t="shared" si="205"/>
        <v>0</v>
      </c>
      <c r="Y694" s="9"/>
      <c r="Z694" s="9"/>
      <c r="AA694" s="10">
        <f t="shared" si="206"/>
        <v>0</v>
      </c>
      <c r="AB694" s="11"/>
    </row>
    <row r="695" spans="1:28" ht="15.75" hidden="1" x14ac:dyDescent="0.25">
      <c r="A695" s="39">
        <v>45804</v>
      </c>
      <c r="B695" s="33" t="s">
        <v>543</v>
      </c>
      <c r="C695" s="33"/>
      <c r="D695" s="33" t="s">
        <v>31</v>
      </c>
      <c r="E695" s="33" t="s">
        <v>95</v>
      </c>
      <c r="F695" s="33">
        <v>200</v>
      </c>
      <c r="G695" s="33" t="s">
        <v>29</v>
      </c>
      <c r="H695" s="33">
        <v>3600</v>
      </c>
      <c r="I695" s="20">
        <f t="shared" si="200"/>
        <v>720000</v>
      </c>
      <c r="J695" s="37" t="s">
        <v>240</v>
      </c>
      <c r="K695" s="20"/>
      <c r="L695" s="9">
        <f t="shared" si="201"/>
        <v>0</v>
      </c>
      <c r="M695" s="9"/>
      <c r="N695" s="9"/>
      <c r="O695" s="9">
        <f t="shared" si="202"/>
        <v>720000</v>
      </c>
      <c r="P695" s="9">
        <v>720000</v>
      </c>
      <c r="Q695" s="9"/>
      <c r="R695" s="9">
        <f t="shared" si="203"/>
        <v>0</v>
      </c>
      <c r="S695" s="9"/>
      <c r="T695" s="9"/>
      <c r="U695" s="9">
        <f t="shared" si="204"/>
        <v>0</v>
      </c>
      <c r="V695" s="9"/>
      <c r="W695" s="9"/>
      <c r="X695" s="9">
        <f t="shared" si="205"/>
        <v>0</v>
      </c>
      <c r="Y695" s="9"/>
      <c r="Z695" s="9"/>
      <c r="AA695" s="10">
        <f t="shared" si="206"/>
        <v>0</v>
      </c>
      <c r="AB695" s="11">
        <v>45803</v>
      </c>
    </row>
    <row r="696" spans="1:28" ht="15.75" hidden="1" x14ac:dyDescent="0.25">
      <c r="A696" s="39">
        <v>45804</v>
      </c>
      <c r="B696" s="33" t="s">
        <v>312</v>
      </c>
      <c r="C696" s="33"/>
      <c r="D696" s="33" t="s">
        <v>31</v>
      </c>
      <c r="E696" s="33" t="s">
        <v>110</v>
      </c>
      <c r="F696" s="33">
        <v>800</v>
      </c>
      <c r="G696" s="33" t="s">
        <v>29</v>
      </c>
      <c r="H696" s="33">
        <v>1800</v>
      </c>
      <c r="I696" s="20">
        <f t="shared" si="200"/>
        <v>1440000</v>
      </c>
      <c r="J696" s="34" t="s">
        <v>26</v>
      </c>
      <c r="K696" s="20"/>
      <c r="L696" s="9">
        <f t="shared" si="201"/>
        <v>0</v>
      </c>
      <c r="M696" s="9"/>
      <c r="N696" s="9"/>
      <c r="O696" s="9">
        <f t="shared" si="202"/>
        <v>0</v>
      </c>
      <c r="P696" s="9"/>
      <c r="Q696" s="9"/>
      <c r="R696" s="9">
        <f t="shared" si="203"/>
        <v>0</v>
      </c>
      <c r="S696" s="9"/>
      <c r="T696" s="9"/>
      <c r="U696" s="9">
        <f t="shared" si="204"/>
        <v>0</v>
      </c>
      <c r="V696" s="9"/>
      <c r="W696" s="9"/>
      <c r="X696" s="9">
        <f t="shared" si="205"/>
        <v>0</v>
      </c>
      <c r="Y696" s="9"/>
      <c r="Z696" s="9"/>
      <c r="AA696" s="10">
        <f t="shared" si="206"/>
        <v>1440000</v>
      </c>
      <c r="AB696" s="11"/>
    </row>
    <row r="697" spans="1:28" ht="15.75" hidden="1" x14ac:dyDescent="0.25">
      <c r="A697" s="39">
        <v>45804</v>
      </c>
      <c r="B697" s="33" t="s">
        <v>193</v>
      </c>
      <c r="C697" s="33"/>
      <c r="D697" s="33" t="s">
        <v>31</v>
      </c>
      <c r="E697" s="33" t="s">
        <v>139</v>
      </c>
      <c r="F697" s="33">
        <v>5</v>
      </c>
      <c r="G697" s="33" t="s">
        <v>23</v>
      </c>
      <c r="H697" s="33">
        <v>400000</v>
      </c>
      <c r="I697" s="20">
        <f t="shared" si="200"/>
        <v>2000000</v>
      </c>
      <c r="J697" s="34" t="s">
        <v>26</v>
      </c>
      <c r="K697" s="20"/>
      <c r="L697" s="9">
        <f t="shared" si="201"/>
        <v>0</v>
      </c>
      <c r="M697" s="9"/>
      <c r="N697" s="9"/>
      <c r="O697" s="9">
        <f t="shared" si="202"/>
        <v>0</v>
      </c>
      <c r="P697" s="9"/>
      <c r="Q697" s="9"/>
      <c r="R697" s="9">
        <f t="shared" si="203"/>
        <v>0</v>
      </c>
      <c r="S697" s="9"/>
      <c r="T697" s="9"/>
      <c r="U697" s="9">
        <f t="shared" si="204"/>
        <v>0</v>
      </c>
      <c r="V697" s="9"/>
      <c r="W697" s="9"/>
      <c r="X697" s="9">
        <f t="shared" si="205"/>
        <v>0</v>
      </c>
      <c r="Y697" s="9"/>
      <c r="Z697" s="9"/>
      <c r="AA697" s="10">
        <f t="shared" si="206"/>
        <v>2000000</v>
      </c>
      <c r="AB697" s="11"/>
    </row>
    <row r="698" spans="1:28" ht="15.75" hidden="1" x14ac:dyDescent="0.25">
      <c r="A698" s="39">
        <v>45804</v>
      </c>
      <c r="B698" s="33" t="s">
        <v>374</v>
      </c>
      <c r="C698" s="33"/>
      <c r="D698" s="33" t="s">
        <v>31</v>
      </c>
      <c r="E698" s="33" t="s">
        <v>28</v>
      </c>
      <c r="F698" s="33">
        <v>2000</v>
      </c>
      <c r="G698" s="33" t="s">
        <v>29</v>
      </c>
      <c r="H698" s="33">
        <v>2700</v>
      </c>
      <c r="I698" s="20">
        <f t="shared" si="200"/>
        <v>5400000</v>
      </c>
      <c r="J698" s="37" t="s">
        <v>240</v>
      </c>
      <c r="K698" s="20"/>
      <c r="L698" s="9">
        <f t="shared" si="201"/>
        <v>0</v>
      </c>
      <c r="M698" s="9"/>
      <c r="N698" s="9"/>
      <c r="O698" s="9">
        <f t="shared" si="202"/>
        <v>5400000</v>
      </c>
      <c r="P698" s="9">
        <v>5400000</v>
      </c>
      <c r="Q698" s="9"/>
      <c r="R698" s="9">
        <f t="shared" si="203"/>
        <v>0</v>
      </c>
      <c r="S698" s="9"/>
      <c r="T698" s="9"/>
      <c r="U698" s="9">
        <f t="shared" si="204"/>
        <v>0</v>
      </c>
      <c r="V698" s="9"/>
      <c r="W698" s="9"/>
      <c r="X698" s="9">
        <f t="shared" si="205"/>
        <v>0</v>
      </c>
      <c r="Y698" s="9"/>
      <c r="Z698" s="9"/>
      <c r="AA698" s="10">
        <f t="shared" si="206"/>
        <v>0</v>
      </c>
      <c r="AB698" s="11">
        <v>45803</v>
      </c>
    </row>
    <row r="699" spans="1:28" ht="15.75" hidden="1" x14ac:dyDescent="0.25">
      <c r="A699" s="39">
        <v>45804</v>
      </c>
      <c r="B699" s="33" t="s">
        <v>541</v>
      </c>
      <c r="C699" s="33"/>
      <c r="D699" s="33" t="s">
        <v>31</v>
      </c>
      <c r="E699" s="33" t="s">
        <v>167</v>
      </c>
      <c r="F699" s="33">
        <v>1</v>
      </c>
      <c r="G699" s="33" t="s">
        <v>23</v>
      </c>
      <c r="H699" s="33">
        <v>400000</v>
      </c>
      <c r="I699" s="20">
        <f t="shared" si="200"/>
        <v>400000</v>
      </c>
      <c r="J699" s="34" t="s">
        <v>26</v>
      </c>
      <c r="K699" s="20"/>
      <c r="L699" s="9">
        <f t="shared" si="201"/>
        <v>0</v>
      </c>
      <c r="M699" s="9"/>
      <c r="N699" s="9"/>
      <c r="O699" s="9">
        <f t="shared" si="202"/>
        <v>0</v>
      </c>
      <c r="P699" s="9"/>
      <c r="Q699" s="9"/>
      <c r="R699" s="9">
        <f t="shared" si="203"/>
        <v>0</v>
      </c>
      <c r="S699" s="9"/>
      <c r="T699" s="9"/>
      <c r="U699" s="9">
        <f t="shared" si="204"/>
        <v>0</v>
      </c>
      <c r="V699" s="9"/>
      <c r="W699" s="9"/>
      <c r="X699" s="9">
        <f t="shared" si="205"/>
        <v>0</v>
      </c>
      <c r="Y699" s="9"/>
      <c r="Z699" s="9"/>
      <c r="AA699" s="10">
        <f t="shared" si="206"/>
        <v>400000</v>
      </c>
      <c r="AB699" s="11"/>
    </row>
    <row r="700" spans="1:28" ht="15.75" hidden="1" x14ac:dyDescent="0.25">
      <c r="A700" s="39">
        <v>45804</v>
      </c>
      <c r="B700" s="33" t="s">
        <v>231</v>
      </c>
      <c r="C700" s="33"/>
      <c r="D700" s="33"/>
      <c r="E700" s="33" t="s">
        <v>85</v>
      </c>
      <c r="F700" s="33">
        <v>32</v>
      </c>
      <c r="G700" s="33" t="s">
        <v>51</v>
      </c>
      <c r="H700" s="33"/>
      <c r="I700" s="20">
        <f t="shared" si="200"/>
        <v>0</v>
      </c>
      <c r="J700" s="34" t="s">
        <v>26</v>
      </c>
      <c r="K700" s="20"/>
      <c r="L700" s="9">
        <f t="shared" si="201"/>
        <v>0</v>
      </c>
      <c r="M700" s="9"/>
      <c r="N700" s="9"/>
      <c r="O700" s="9">
        <f t="shared" si="202"/>
        <v>0</v>
      </c>
      <c r="P700" s="9"/>
      <c r="Q700" s="9"/>
      <c r="R700" s="9">
        <f t="shared" si="203"/>
        <v>0</v>
      </c>
      <c r="S700" s="9"/>
      <c r="T700" s="9"/>
      <c r="U700" s="9">
        <f t="shared" si="204"/>
        <v>0</v>
      </c>
      <c r="V700" s="9"/>
      <c r="W700" s="9"/>
      <c r="X700" s="9">
        <f t="shared" si="205"/>
        <v>0</v>
      </c>
      <c r="Y700" s="9"/>
      <c r="Z700" s="9"/>
      <c r="AA700" s="10">
        <f t="shared" si="206"/>
        <v>0</v>
      </c>
      <c r="AB700" s="11"/>
    </row>
    <row r="701" spans="1:28" ht="15.75" hidden="1" x14ac:dyDescent="0.25">
      <c r="A701" s="39">
        <v>45804</v>
      </c>
      <c r="B701" s="33" t="s">
        <v>980</v>
      </c>
      <c r="C701" s="33"/>
      <c r="D701" s="33" t="s">
        <v>223</v>
      </c>
      <c r="E701" s="33" t="s">
        <v>122</v>
      </c>
      <c r="F701" s="33">
        <v>2</v>
      </c>
      <c r="G701" s="33" t="s">
        <v>51</v>
      </c>
      <c r="H701" s="33">
        <v>70000</v>
      </c>
      <c r="I701" s="20">
        <f t="shared" si="200"/>
        <v>140000</v>
      </c>
      <c r="J701" s="37" t="s">
        <v>240</v>
      </c>
      <c r="K701" s="20"/>
      <c r="L701" s="9">
        <f t="shared" si="201"/>
        <v>0</v>
      </c>
      <c r="M701" s="9"/>
      <c r="N701" s="9"/>
      <c r="O701" s="9">
        <f t="shared" si="202"/>
        <v>140000</v>
      </c>
      <c r="P701" s="9">
        <v>140000</v>
      </c>
      <c r="Q701" s="9"/>
      <c r="R701" s="9">
        <f t="shared" si="203"/>
        <v>0</v>
      </c>
      <c r="S701" s="9"/>
      <c r="T701" s="9"/>
      <c r="U701" s="9">
        <f t="shared" si="204"/>
        <v>0</v>
      </c>
      <c r="V701" s="9"/>
      <c r="W701" s="9"/>
      <c r="X701" s="9">
        <f t="shared" si="205"/>
        <v>0</v>
      </c>
      <c r="Y701" s="9"/>
      <c r="Z701" s="9"/>
      <c r="AA701" s="10">
        <f t="shared" si="206"/>
        <v>0</v>
      </c>
      <c r="AB701" s="11">
        <v>45804</v>
      </c>
    </row>
    <row r="702" spans="1:28" ht="15.75" hidden="1" x14ac:dyDescent="0.25">
      <c r="A702" s="39">
        <v>45804</v>
      </c>
      <c r="B702" s="33" t="s">
        <v>189</v>
      </c>
      <c r="C702" s="33"/>
      <c r="D702" s="33" t="s">
        <v>31</v>
      </c>
      <c r="E702" s="33" t="s">
        <v>110</v>
      </c>
      <c r="F702" s="33">
        <v>600</v>
      </c>
      <c r="G702" s="33" t="s">
        <v>29</v>
      </c>
      <c r="H702" s="33">
        <v>1800</v>
      </c>
      <c r="I702" s="20">
        <f t="shared" si="200"/>
        <v>1080000</v>
      </c>
      <c r="J702" s="37" t="s">
        <v>240</v>
      </c>
      <c r="K702" s="20"/>
      <c r="L702" s="9">
        <f t="shared" si="201"/>
        <v>0</v>
      </c>
      <c r="M702" s="9"/>
      <c r="N702" s="9"/>
      <c r="O702" s="9">
        <f t="shared" si="202"/>
        <v>0</v>
      </c>
      <c r="P702" s="9"/>
      <c r="Q702" s="9"/>
      <c r="R702" s="9">
        <f t="shared" si="203"/>
        <v>1080000</v>
      </c>
      <c r="S702" s="9">
        <v>1080000</v>
      </c>
      <c r="T702" s="9"/>
      <c r="U702" s="9">
        <f t="shared" si="204"/>
        <v>0</v>
      </c>
      <c r="V702" s="9"/>
      <c r="W702" s="9"/>
      <c r="X702" s="9">
        <f t="shared" si="205"/>
        <v>0</v>
      </c>
      <c r="Y702" s="9"/>
      <c r="Z702" s="9"/>
      <c r="AA702" s="10">
        <f t="shared" si="206"/>
        <v>0</v>
      </c>
      <c r="AB702" s="11">
        <v>45804</v>
      </c>
    </row>
    <row r="703" spans="1:28" ht="15.75" hidden="1" x14ac:dyDescent="0.25">
      <c r="A703" s="39">
        <v>45804</v>
      </c>
      <c r="B703" s="33" t="s">
        <v>222</v>
      </c>
      <c r="C703" s="33"/>
      <c r="D703" s="33" t="s">
        <v>31</v>
      </c>
      <c r="E703" s="33" t="s">
        <v>966</v>
      </c>
      <c r="F703" s="33">
        <v>1</v>
      </c>
      <c r="G703" s="33" t="s">
        <v>51</v>
      </c>
      <c r="H703" s="33">
        <v>175000</v>
      </c>
      <c r="I703" s="20">
        <f t="shared" si="200"/>
        <v>175000</v>
      </c>
      <c r="J703" s="37" t="s">
        <v>240</v>
      </c>
      <c r="K703" s="20"/>
      <c r="L703" s="9">
        <f t="shared" si="201"/>
        <v>0</v>
      </c>
      <c r="M703" s="9"/>
      <c r="N703" s="9"/>
      <c r="O703" s="9">
        <f t="shared" si="202"/>
        <v>0</v>
      </c>
      <c r="P703" s="9"/>
      <c r="Q703" s="9"/>
      <c r="R703" s="9">
        <f t="shared" si="203"/>
        <v>175000</v>
      </c>
      <c r="S703" s="9">
        <v>175000</v>
      </c>
      <c r="T703" s="9"/>
      <c r="U703" s="9">
        <f t="shared" si="204"/>
        <v>0</v>
      </c>
      <c r="V703" s="9"/>
      <c r="W703" s="9"/>
      <c r="X703" s="9">
        <f t="shared" si="205"/>
        <v>0</v>
      </c>
      <c r="Y703" s="9"/>
      <c r="Z703" s="9"/>
      <c r="AA703" s="10">
        <f t="shared" si="206"/>
        <v>0</v>
      </c>
      <c r="AB703" s="11">
        <v>45804</v>
      </c>
    </row>
    <row r="704" spans="1:28" ht="15.75" hidden="1" x14ac:dyDescent="0.25">
      <c r="A704" s="39">
        <v>45804</v>
      </c>
      <c r="B704" s="33" t="s">
        <v>981</v>
      </c>
      <c r="C704" s="33"/>
      <c r="D704" s="33" t="s">
        <v>31</v>
      </c>
      <c r="E704" s="33" t="s">
        <v>185</v>
      </c>
      <c r="F704" s="33">
        <v>200</v>
      </c>
      <c r="G704" s="33" t="s">
        <v>29</v>
      </c>
      <c r="H704" s="33">
        <v>1150</v>
      </c>
      <c r="I704" s="20">
        <f t="shared" si="200"/>
        <v>230000</v>
      </c>
      <c r="J704" s="37" t="s">
        <v>241</v>
      </c>
      <c r="K704" s="20"/>
      <c r="L704" s="9">
        <f t="shared" si="201"/>
        <v>230000</v>
      </c>
      <c r="M704" s="9">
        <v>230000</v>
      </c>
      <c r="N704" s="9"/>
      <c r="O704" s="9">
        <f t="shared" si="202"/>
        <v>0</v>
      </c>
      <c r="P704" s="9"/>
      <c r="Q704" s="9"/>
      <c r="R704" s="9">
        <f t="shared" si="203"/>
        <v>0</v>
      </c>
      <c r="S704" s="9"/>
      <c r="T704" s="9"/>
      <c r="U704" s="9">
        <f t="shared" si="204"/>
        <v>0</v>
      </c>
      <c r="V704" s="9"/>
      <c r="W704" s="9"/>
      <c r="X704" s="9">
        <f t="shared" si="205"/>
        <v>0</v>
      </c>
      <c r="Y704" s="9"/>
      <c r="Z704" s="9"/>
      <c r="AA704" s="10">
        <f t="shared" si="206"/>
        <v>0</v>
      </c>
      <c r="AB704" s="11">
        <v>45804</v>
      </c>
    </row>
    <row r="705" spans="1:28" ht="15.75" hidden="1" x14ac:dyDescent="0.25">
      <c r="A705" s="39">
        <v>45804</v>
      </c>
      <c r="B705" s="33" t="s">
        <v>264</v>
      </c>
      <c r="C705" s="33"/>
      <c r="D705" s="33" t="s">
        <v>31</v>
      </c>
      <c r="E705" s="33" t="s">
        <v>185</v>
      </c>
      <c r="F705" s="33">
        <v>600</v>
      </c>
      <c r="G705" s="33" t="s">
        <v>29</v>
      </c>
      <c r="H705" s="33">
        <v>1150</v>
      </c>
      <c r="I705" s="20">
        <f t="shared" si="200"/>
        <v>690000</v>
      </c>
      <c r="J705" s="37" t="s">
        <v>241</v>
      </c>
      <c r="K705" s="20"/>
      <c r="L705" s="9">
        <f t="shared" si="201"/>
        <v>0</v>
      </c>
      <c r="M705" s="9"/>
      <c r="N705" s="9"/>
      <c r="O705" s="9">
        <f t="shared" si="202"/>
        <v>0</v>
      </c>
      <c r="P705" s="9"/>
      <c r="Q705" s="9"/>
      <c r="R705" s="9">
        <f t="shared" si="203"/>
        <v>690000</v>
      </c>
      <c r="S705" s="9">
        <v>690000</v>
      </c>
      <c r="T705" s="9"/>
      <c r="U705" s="9">
        <f t="shared" si="204"/>
        <v>0</v>
      </c>
      <c r="V705" s="9"/>
      <c r="W705" s="9"/>
      <c r="X705" s="9">
        <f t="shared" si="205"/>
        <v>0</v>
      </c>
      <c r="Y705" s="9"/>
      <c r="Z705" s="9"/>
      <c r="AA705" s="10">
        <f t="shared" si="206"/>
        <v>0</v>
      </c>
      <c r="AB705" s="11">
        <v>45804</v>
      </c>
    </row>
    <row r="706" spans="1:28" ht="15.75" hidden="1" x14ac:dyDescent="0.25">
      <c r="A706" s="39">
        <v>45804</v>
      </c>
      <c r="B706" s="33" t="s">
        <v>930</v>
      </c>
      <c r="C706" s="33"/>
      <c r="D706" s="33" t="s">
        <v>223</v>
      </c>
      <c r="E706" s="33" t="s">
        <v>552</v>
      </c>
      <c r="F706" s="33">
        <v>1</v>
      </c>
      <c r="G706" s="33" t="s">
        <v>33</v>
      </c>
      <c r="H706" s="33">
        <v>450000</v>
      </c>
      <c r="I706" s="20">
        <f t="shared" si="200"/>
        <v>450000</v>
      </c>
      <c r="J706" s="37" t="s">
        <v>240</v>
      </c>
      <c r="K706" s="20"/>
      <c r="L706" s="9">
        <f t="shared" si="201"/>
        <v>0</v>
      </c>
      <c r="M706" s="9"/>
      <c r="N706" s="9"/>
      <c r="O706" s="9">
        <f t="shared" si="202"/>
        <v>0</v>
      </c>
      <c r="P706" s="9"/>
      <c r="Q706" s="9"/>
      <c r="R706" s="9">
        <f t="shared" si="203"/>
        <v>0</v>
      </c>
      <c r="S706" s="9"/>
      <c r="T706" s="9"/>
      <c r="U706" s="9">
        <f t="shared" si="204"/>
        <v>450000</v>
      </c>
      <c r="V706" s="9">
        <v>450000</v>
      </c>
      <c r="W706" s="9"/>
      <c r="X706" s="9">
        <f t="shared" si="205"/>
        <v>0</v>
      </c>
      <c r="Y706" s="9"/>
      <c r="Z706" s="9"/>
      <c r="AA706" s="10">
        <f t="shared" si="206"/>
        <v>0</v>
      </c>
      <c r="AB706" s="11">
        <v>45804</v>
      </c>
    </row>
    <row r="707" spans="1:28" ht="15.75" hidden="1" x14ac:dyDescent="0.25">
      <c r="A707" s="39">
        <v>45804</v>
      </c>
      <c r="B707" s="33" t="s">
        <v>982</v>
      </c>
      <c r="C707" s="33"/>
      <c r="D707" s="33" t="s">
        <v>41</v>
      </c>
      <c r="E707" s="33" t="s">
        <v>95</v>
      </c>
      <c r="F707" s="33">
        <v>400</v>
      </c>
      <c r="G707" s="33" t="s">
        <v>29</v>
      </c>
      <c r="H707" s="33">
        <v>3950</v>
      </c>
      <c r="I707" s="20">
        <f t="shared" si="200"/>
        <v>1580000</v>
      </c>
      <c r="J707" s="37" t="s">
        <v>240</v>
      </c>
      <c r="K707" s="20"/>
      <c r="L707" s="9">
        <f t="shared" si="201"/>
        <v>0</v>
      </c>
      <c r="M707" s="9"/>
      <c r="N707" s="9"/>
      <c r="O707" s="9">
        <f t="shared" si="202"/>
        <v>1580000</v>
      </c>
      <c r="P707" s="9">
        <v>1580000</v>
      </c>
      <c r="Q707" s="9"/>
      <c r="R707" s="9">
        <f t="shared" si="203"/>
        <v>0</v>
      </c>
      <c r="S707" s="9"/>
      <c r="T707" s="9"/>
      <c r="U707" s="9">
        <f t="shared" si="204"/>
        <v>0</v>
      </c>
      <c r="V707" s="9"/>
      <c r="W707" s="9"/>
      <c r="X707" s="9">
        <f t="shared" si="205"/>
        <v>0</v>
      </c>
      <c r="Y707" s="9"/>
      <c r="Z707" s="9"/>
      <c r="AA707" s="10">
        <f t="shared" si="206"/>
        <v>0</v>
      </c>
      <c r="AB707" s="11">
        <v>45804</v>
      </c>
    </row>
    <row r="708" spans="1:28" ht="15.75" hidden="1" x14ac:dyDescent="0.25">
      <c r="A708" s="39">
        <v>45804</v>
      </c>
      <c r="B708" s="33" t="s">
        <v>939</v>
      </c>
      <c r="C708" s="33"/>
      <c r="D708" s="33" t="s">
        <v>223</v>
      </c>
      <c r="E708" s="33" t="s">
        <v>197</v>
      </c>
      <c r="F708" s="33">
        <v>125</v>
      </c>
      <c r="G708" s="33" t="s">
        <v>29</v>
      </c>
      <c r="H708" s="33">
        <v>2460</v>
      </c>
      <c r="I708" s="20">
        <f t="shared" si="200"/>
        <v>307500</v>
      </c>
      <c r="J708" s="37" t="s">
        <v>240</v>
      </c>
      <c r="K708" s="20"/>
      <c r="L708" s="9">
        <f t="shared" si="201"/>
        <v>0</v>
      </c>
      <c r="M708" s="9"/>
      <c r="N708" s="9"/>
      <c r="O708" s="9">
        <f t="shared" si="202"/>
        <v>307500</v>
      </c>
      <c r="P708" s="9">
        <v>307500</v>
      </c>
      <c r="Q708" s="9"/>
      <c r="R708" s="9">
        <f t="shared" si="203"/>
        <v>0</v>
      </c>
      <c r="S708" s="9"/>
      <c r="T708" s="9"/>
      <c r="U708" s="9">
        <f t="shared" si="204"/>
        <v>0</v>
      </c>
      <c r="V708" s="9"/>
      <c r="W708" s="9"/>
      <c r="X708" s="9">
        <f t="shared" si="205"/>
        <v>0</v>
      </c>
      <c r="Y708" s="9"/>
      <c r="Z708" s="9"/>
      <c r="AA708" s="10">
        <f t="shared" si="206"/>
        <v>0</v>
      </c>
      <c r="AB708" s="11">
        <v>45804</v>
      </c>
    </row>
    <row r="709" spans="1:28" ht="15.75" hidden="1" x14ac:dyDescent="0.25">
      <c r="A709" s="39">
        <v>45804</v>
      </c>
      <c r="B709" s="33" t="s">
        <v>939</v>
      </c>
      <c r="C709" s="33"/>
      <c r="D709" s="33" t="s">
        <v>223</v>
      </c>
      <c r="E709" s="33" t="s">
        <v>945</v>
      </c>
      <c r="F709" s="33">
        <v>800</v>
      </c>
      <c r="G709" s="33" t="s">
        <v>29</v>
      </c>
      <c r="H709" s="33">
        <v>2000</v>
      </c>
      <c r="I709" s="20">
        <f t="shared" si="200"/>
        <v>1600000</v>
      </c>
      <c r="J709" s="37" t="s">
        <v>240</v>
      </c>
      <c r="K709" s="20"/>
      <c r="L709" s="9">
        <f t="shared" si="201"/>
        <v>0</v>
      </c>
      <c r="M709" s="9"/>
      <c r="N709" s="9"/>
      <c r="O709" s="9">
        <f t="shared" si="202"/>
        <v>1600000</v>
      </c>
      <c r="P709" s="9">
        <v>1600000</v>
      </c>
      <c r="Q709" s="9"/>
      <c r="R709" s="9">
        <f t="shared" si="203"/>
        <v>0</v>
      </c>
      <c r="S709" s="9"/>
      <c r="T709" s="9"/>
      <c r="U709" s="9">
        <f t="shared" si="204"/>
        <v>0</v>
      </c>
      <c r="V709" s="9"/>
      <c r="W709" s="9"/>
      <c r="X709" s="9">
        <f t="shared" si="205"/>
        <v>0</v>
      </c>
      <c r="Y709" s="9"/>
      <c r="Z709" s="9"/>
      <c r="AA709" s="10">
        <f t="shared" si="206"/>
        <v>0</v>
      </c>
      <c r="AB709" s="11">
        <v>45804</v>
      </c>
    </row>
    <row r="710" spans="1:28" ht="15.75" hidden="1" x14ac:dyDescent="0.25">
      <c r="A710" s="39">
        <v>45804</v>
      </c>
      <c r="B710" s="33" t="s">
        <v>231</v>
      </c>
      <c r="C710" s="33"/>
      <c r="D710" s="33"/>
      <c r="E710" s="33" t="s">
        <v>423</v>
      </c>
      <c r="F710" s="33">
        <v>33.200000000000003</v>
      </c>
      <c r="G710" s="33" t="s">
        <v>51</v>
      </c>
      <c r="H710" s="33"/>
      <c r="I710" s="20">
        <f t="shared" si="200"/>
        <v>0</v>
      </c>
      <c r="J710" s="34" t="s">
        <v>26</v>
      </c>
      <c r="K710" s="20"/>
      <c r="L710" s="9">
        <f t="shared" si="201"/>
        <v>0</v>
      </c>
      <c r="M710" s="9"/>
      <c r="N710" s="9"/>
      <c r="O710" s="9">
        <f t="shared" si="202"/>
        <v>0</v>
      </c>
      <c r="P710" s="9"/>
      <c r="Q710" s="9"/>
      <c r="R710" s="9">
        <f t="shared" si="203"/>
        <v>0</v>
      </c>
      <c r="S710" s="9"/>
      <c r="T710" s="9"/>
      <c r="U710" s="9">
        <f t="shared" si="204"/>
        <v>0</v>
      </c>
      <c r="V710" s="9"/>
      <c r="W710" s="9"/>
      <c r="X710" s="9">
        <f t="shared" si="205"/>
        <v>0</v>
      </c>
      <c r="Y710" s="9"/>
      <c r="Z710" s="9"/>
      <c r="AA710" s="10">
        <f t="shared" si="206"/>
        <v>0</v>
      </c>
      <c r="AB710" s="11"/>
    </row>
    <row r="711" spans="1:28" ht="15.75" hidden="1" x14ac:dyDescent="0.25">
      <c r="A711" s="39">
        <v>45804</v>
      </c>
      <c r="B711" s="33" t="s">
        <v>649</v>
      </c>
      <c r="C711" s="33"/>
      <c r="D711" s="33" t="s">
        <v>223</v>
      </c>
      <c r="E711" s="33" t="s">
        <v>774</v>
      </c>
      <c r="F711" s="33">
        <v>16</v>
      </c>
      <c r="G711" s="33" t="s">
        <v>33</v>
      </c>
      <c r="H711" s="33">
        <v>285000</v>
      </c>
      <c r="I711" s="20">
        <f t="shared" si="200"/>
        <v>4560000</v>
      </c>
      <c r="J711" s="37" t="s">
        <v>240</v>
      </c>
      <c r="K711" s="20"/>
      <c r="L711" s="9">
        <f t="shared" si="201"/>
        <v>0</v>
      </c>
      <c r="M711" s="9"/>
      <c r="N711" s="9"/>
      <c r="O711" s="9">
        <f t="shared" si="202"/>
        <v>4560000</v>
      </c>
      <c r="P711" s="9">
        <v>4560000</v>
      </c>
      <c r="Q711" s="9"/>
      <c r="R711" s="9">
        <f t="shared" si="203"/>
        <v>0</v>
      </c>
      <c r="S711" s="9"/>
      <c r="T711" s="9"/>
      <c r="U711" s="9">
        <f t="shared" si="204"/>
        <v>0</v>
      </c>
      <c r="V711" s="9"/>
      <c r="W711" s="9"/>
      <c r="X711" s="9">
        <f t="shared" si="205"/>
        <v>0</v>
      </c>
      <c r="Y711" s="9"/>
      <c r="Z711" s="9"/>
      <c r="AA711" s="10">
        <f t="shared" si="206"/>
        <v>0</v>
      </c>
      <c r="AB711" s="11">
        <v>45804</v>
      </c>
    </row>
    <row r="712" spans="1:28" ht="15.75" hidden="1" x14ac:dyDescent="0.25">
      <c r="A712" s="39">
        <v>45804</v>
      </c>
      <c r="B712" s="33" t="s">
        <v>313</v>
      </c>
      <c r="C712" s="33"/>
      <c r="D712" s="33" t="s">
        <v>31</v>
      </c>
      <c r="E712" s="33" t="s">
        <v>64</v>
      </c>
      <c r="F712" s="33">
        <v>10</v>
      </c>
      <c r="G712" s="33" t="s">
        <v>33</v>
      </c>
      <c r="H712" s="33">
        <v>150000</v>
      </c>
      <c r="I712" s="20">
        <f t="shared" si="200"/>
        <v>1500000</v>
      </c>
      <c r="J712" s="37" t="s">
        <v>240</v>
      </c>
      <c r="K712" s="20"/>
      <c r="L712" s="9">
        <f t="shared" si="201"/>
        <v>0</v>
      </c>
      <c r="M712" s="9"/>
      <c r="N712" s="9"/>
      <c r="O712" s="9">
        <f t="shared" si="202"/>
        <v>1500000</v>
      </c>
      <c r="P712" s="9">
        <v>1500000</v>
      </c>
      <c r="Q712" s="9"/>
      <c r="R712" s="9">
        <f t="shared" si="203"/>
        <v>0</v>
      </c>
      <c r="S712" s="9"/>
      <c r="T712" s="9"/>
      <c r="U712" s="9">
        <f t="shared" si="204"/>
        <v>0</v>
      </c>
      <c r="V712" s="9"/>
      <c r="W712" s="9"/>
      <c r="X712" s="9">
        <f t="shared" si="205"/>
        <v>0</v>
      </c>
      <c r="Y712" s="9"/>
      <c r="Z712" s="9"/>
      <c r="AA712" s="10">
        <f t="shared" si="206"/>
        <v>0</v>
      </c>
      <c r="AB712" s="11">
        <v>45804</v>
      </c>
    </row>
    <row r="713" spans="1:28" ht="15.75" hidden="1" x14ac:dyDescent="0.25">
      <c r="A713" s="39">
        <v>45804</v>
      </c>
      <c r="B713" s="33" t="s">
        <v>313</v>
      </c>
      <c r="C713" s="33"/>
      <c r="D713" s="33" t="s">
        <v>31</v>
      </c>
      <c r="E713" s="33" t="s">
        <v>32</v>
      </c>
      <c r="F713" s="33">
        <v>10</v>
      </c>
      <c r="G713" s="33" t="s">
        <v>33</v>
      </c>
      <c r="H713" s="33">
        <v>150000</v>
      </c>
      <c r="I713" s="20">
        <f t="shared" si="200"/>
        <v>1500000</v>
      </c>
      <c r="J713" s="37" t="s">
        <v>240</v>
      </c>
      <c r="K713" s="20"/>
      <c r="L713" s="9">
        <f t="shared" si="201"/>
        <v>0</v>
      </c>
      <c r="M713" s="9"/>
      <c r="N713" s="9"/>
      <c r="O713" s="9">
        <f t="shared" si="202"/>
        <v>1500000</v>
      </c>
      <c r="P713" s="9">
        <v>1500000</v>
      </c>
      <c r="Q713" s="9"/>
      <c r="R713" s="9">
        <f t="shared" si="203"/>
        <v>0</v>
      </c>
      <c r="S713" s="9"/>
      <c r="T713" s="9"/>
      <c r="U713" s="9">
        <f t="shared" si="204"/>
        <v>0</v>
      </c>
      <c r="V713" s="9"/>
      <c r="W713" s="9"/>
      <c r="X713" s="9">
        <f t="shared" si="205"/>
        <v>0</v>
      </c>
      <c r="Y713" s="9"/>
      <c r="Z713" s="9"/>
      <c r="AA713" s="10">
        <f t="shared" si="206"/>
        <v>0</v>
      </c>
      <c r="AB713" s="11">
        <v>45804</v>
      </c>
    </row>
    <row r="714" spans="1:28" ht="15.75" hidden="1" x14ac:dyDescent="0.25">
      <c r="A714" s="39">
        <v>45804</v>
      </c>
      <c r="B714" s="33" t="s">
        <v>313</v>
      </c>
      <c r="C714" s="33"/>
      <c r="D714" s="33" t="s">
        <v>31</v>
      </c>
      <c r="E714" s="33" t="s">
        <v>372</v>
      </c>
      <c r="F714" s="33">
        <v>2</v>
      </c>
      <c r="G714" s="33" t="s">
        <v>33</v>
      </c>
      <c r="H714" s="33">
        <v>250000</v>
      </c>
      <c r="I714" s="20">
        <f t="shared" si="200"/>
        <v>500000</v>
      </c>
      <c r="J714" s="37" t="s">
        <v>240</v>
      </c>
      <c r="K714" s="20"/>
      <c r="L714" s="9">
        <f t="shared" si="201"/>
        <v>0</v>
      </c>
      <c r="M714" s="9"/>
      <c r="N714" s="9"/>
      <c r="O714" s="9">
        <f t="shared" si="202"/>
        <v>500000</v>
      </c>
      <c r="P714" s="9">
        <v>500000</v>
      </c>
      <c r="Q714" s="9"/>
      <c r="R714" s="9">
        <f t="shared" si="203"/>
        <v>0</v>
      </c>
      <c r="S714" s="9"/>
      <c r="T714" s="9"/>
      <c r="U714" s="9">
        <f t="shared" si="204"/>
        <v>0</v>
      </c>
      <c r="V714" s="9"/>
      <c r="W714" s="9"/>
      <c r="X714" s="9">
        <f t="shared" si="205"/>
        <v>0</v>
      </c>
      <c r="Y714" s="9"/>
      <c r="Z714" s="9"/>
      <c r="AA714" s="10">
        <f t="shared" si="206"/>
        <v>0</v>
      </c>
      <c r="AB714" s="11">
        <v>45804</v>
      </c>
    </row>
    <row r="715" spans="1:28" ht="15.75" hidden="1" x14ac:dyDescent="0.25">
      <c r="A715" s="39">
        <v>45804</v>
      </c>
      <c r="B715" s="33" t="s">
        <v>313</v>
      </c>
      <c r="C715" s="33"/>
      <c r="D715" s="33" t="s">
        <v>31</v>
      </c>
      <c r="E715" s="33" t="s">
        <v>102</v>
      </c>
      <c r="F715" s="33">
        <v>12</v>
      </c>
      <c r="G715" s="33" t="s">
        <v>74</v>
      </c>
      <c r="H715" s="33">
        <v>65000</v>
      </c>
      <c r="I715" s="20">
        <f t="shared" si="200"/>
        <v>780000</v>
      </c>
      <c r="J715" s="37" t="s">
        <v>240</v>
      </c>
      <c r="K715" s="20"/>
      <c r="L715" s="9">
        <f t="shared" si="201"/>
        <v>0</v>
      </c>
      <c r="M715" s="9"/>
      <c r="N715" s="9"/>
      <c r="O715" s="9">
        <f t="shared" si="202"/>
        <v>780000</v>
      </c>
      <c r="P715" s="9">
        <v>780000</v>
      </c>
      <c r="Q715" s="9"/>
      <c r="R715" s="9">
        <f t="shared" si="203"/>
        <v>0</v>
      </c>
      <c r="S715" s="9"/>
      <c r="T715" s="9"/>
      <c r="U715" s="9">
        <f t="shared" si="204"/>
        <v>0</v>
      </c>
      <c r="V715" s="9"/>
      <c r="W715" s="9"/>
      <c r="X715" s="9">
        <f t="shared" si="205"/>
        <v>0</v>
      </c>
      <c r="Y715" s="9"/>
      <c r="Z715" s="9"/>
      <c r="AA715" s="10">
        <f t="shared" si="206"/>
        <v>0</v>
      </c>
      <c r="AB715" s="11">
        <v>45804</v>
      </c>
    </row>
    <row r="716" spans="1:28" ht="15.75" hidden="1" x14ac:dyDescent="0.25">
      <c r="A716" s="32">
        <v>45804</v>
      </c>
      <c r="B716" s="33" t="s">
        <v>231</v>
      </c>
      <c r="C716" s="33"/>
      <c r="D716" s="33"/>
      <c r="E716" s="33" t="s">
        <v>136</v>
      </c>
      <c r="F716" s="33">
        <v>24</v>
      </c>
      <c r="G716" s="33" t="s">
        <v>51</v>
      </c>
      <c r="H716" s="33"/>
      <c r="I716" s="20">
        <f t="shared" si="200"/>
        <v>0</v>
      </c>
      <c r="J716" s="34" t="s">
        <v>26</v>
      </c>
      <c r="K716" s="20"/>
      <c r="L716" s="9">
        <f t="shared" si="201"/>
        <v>0</v>
      </c>
      <c r="M716" s="9"/>
      <c r="N716" s="9"/>
      <c r="O716" s="9">
        <f t="shared" si="202"/>
        <v>0</v>
      </c>
      <c r="P716" s="9"/>
      <c r="Q716" s="9"/>
      <c r="R716" s="9">
        <f t="shared" si="203"/>
        <v>0</v>
      </c>
      <c r="S716" s="9"/>
      <c r="T716" s="9"/>
      <c r="U716" s="9">
        <f t="shared" si="204"/>
        <v>0</v>
      </c>
      <c r="V716" s="9"/>
      <c r="W716" s="9"/>
      <c r="X716" s="9">
        <f t="shared" si="205"/>
        <v>0</v>
      </c>
      <c r="Y716" s="9"/>
      <c r="Z716" s="9"/>
      <c r="AA716" s="10">
        <f t="shared" si="206"/>
        <v>0</v>
      </c>
      <c r="AB716" s="11"/>
    </row>
    <row r="717" spans="1:28" ht="15.75" hidden="1" x14ac:dyDescent="0.25">
      <c r="A717" s="39">
        <v>45804</v>
      </c>
      <c r="B717" s="33" t="s">
        <v>92</v>
      </c>
      <c r="C717" s="33"/>
      <c r="D717" s="33" t="s">
        <v>31</v>
      </c>
      <c r="E717" s="33" t="s">
        <v>197</v>
      </c>
      <c r="F717" s="33">
        <v>1750</v>
      </c>
      <c r="G717" s="33" t="s">
        <v>29</v>
      </c>
      <c r="H717" s="33">
        <v>2460</v>
      </c>
      <c r="I717" s="20">
        <f t="shared" si="200"/>
        <v>4305000</v>
      </c>
      <c r="J717" s="34" t="s">
        <v>26</v>
      </c>
      <c r="K717" s="20"/>
      <c r="L717" s="9">
        <f t="shared" si="201"/>
        <v>0</v>
      </c>
      <c r="M717" s="9"/>
      <c r="N717" s="9"/>
      <c r="O717" s="9">
        <f t="shared" si="202"/>
        <v>0</v>
      </c>
      <c r="P717" s="9"/>
      <c r="Q717" s="9"/>
      <c r="R717" s="9">
        <f t="shared" si="203"/>
        <v>0</v>
      </c>
      <c r="S717" s="9"/>
      <c r="T717" s="9"/>
      <c r="U717" s="9">
        <f t="shared" si="204"/>
        <v>0</v>
      </c>
      <c r="V717" s="9"/>
      <c r="W717" s="9"/>
      <c r="X717" s="9">
        <f t="shared" si="205"/>
        <v>0</v>
      </c>
      <c r="Y717" s="9"/>
      <c r="Z717" s="9"/>
      <c r="AA717" s="10">
        <f t="shared" si="206"/>
        <v>4305000</v>
      </c>
      <c r="AB717" s="11"/>
    </row>
    <row r="718" spans="1:28" ht="15.75" hidden="1" x14ac:dyDescent="0.25">
      <c r="A718" s="39">
        <v>45804</v>
      </c>
      <c r="B718" s="33" t="s">
        <v>92</v>
      </c>
      <c r="C718" s="33"/>
      <c r="D718" s="33" t="s">
        <v>31</v>
      </c>
      <c r="E718" s="33" t="s">
        <v>91</v>
      </c>
      <c r="F718" s="33">
        <v>1000</v>
      </c>
      <c r="G718" s="33" t="s">
        <v>29</v>
      </c>
      <c r="H718" s="33">
        <v>4500</v>
      </c>
      <c r="I718" s="20">
        <f t="shared" si="200"/>
        <v>4500000</v>
      </c>
      <c r="J718" s="34" t="s">
        <v>26</v>
      </c>
      <c r="K718" s="20"/>
      <c r="L718" s="9">
        <f t="shared" si="201"/>
        <v>0</v>
      </c>
      <c r="M718" s="9"/>
      <c r="N718" s="9"/>
      <c r="O718" s="9">
        <f t="shared" si="202"/>
        <v>0</v>
      </c>
      <c r="P718" s="9"/>
      <c r="Q718" s="9"/>
      <c r="R718" s="9">
        <f t="shared" si="203"/>
        <v>0</v>
      </c>
      <c r="S718" s="9"/>
      <c r="T718" s="9"/>
      <c r="U718" s="9">
        <f t="shared" si="204"/>
        <v>0</v>
      </c>
      <c r="V718" s="9"/>
      <c r="W718" s="9"/>
      <c r="X718" s="9">
        <f t="shared" si="205"/>
        <v>0</v>
      </c>
      <c r="Y718" s="9"/>
      <c r="Z718" s="9"/>
      <c r="AA718" s="10">
        <f t="shared" si="206"/>
        <v>4500000</v>
      </c>
      <c r="AB718" s="11"/>
    </row>
    <row r="719" spans="1:28" ht="15.75" hidden="1" x14ac:dyDescent="0.25">
      <c r="A719" s="32">
        <v>45804</v>
      </c>
      <c r="B719" s="33" t="s">
        <v>92</v>
      </c>
      <c r="C719" s="33"/>
      <c r="D719" s="33" t="s">
        <v>31</v>
      </c>
      <c r="E719" s="33" t="s">
        <v>270</v>
      </c>
      <c r="F719" s="33">
        <v>1000</v>
      </c>
      <c r="G719" s="33" t="s">
        <v>29</v>
      </c>
      <c r="H719" s="33">
        <v>1120</v>
      </c>
      <c r="I719" s="20">
        <f t="shared" si="200"/>
        <v>1120000</v>
      </c>
      <c r="J719" s="34" t="s">
        <v>26</v>
      </c>
      <c r="K719" s="20"/>
      <c r="L719" s="9">
        <f t="shared" si="201"/>
        <v>0</v>
      </c>
      <c r="M719" s="9"/>
      <c r="N719" s="9"/>
      <c r="O719" s="9">
        <f t="shared" si="202"/>
        <v>0</v>
      </c>
      <c r="P719" s="9"/>
      <c r="Q719" s="9"/>
      <c r="R719" s="9">
        <f t="shared" si="203"/>
        <v>0</v>
      </c>
      <c r="S719" s="9"/>
      <c r="T719" s="9"/>
      <c r="U719" s="9">
        <f t="shared" si="204"/>
        <v>0</v>
      </c>
      <c r="V719" s="9"/>
      <c r="W719" s="9"/>
      <c r="X719" s="9">
        <f t="shared" si="205"/>
        <v>0</v>
      </c>
      <c r="Y719" s="9"/>
      <c r="Z719" s="9"/>
      <c r="AA719" s="10">
        <f t="shared" si="206"/>
        <v>1120000</v>
      </c>
      <c r="AB719" s="11"/>
    </row>
    <row r="720" spans="1:28" ht="15.75" hidden="1" x14ac:dyDescent="0.25">
      <c r="A720" s="39">
        <v>45805</v>
      </c>
      <c r="B720" s="35" t="s">
        <v>201</v>
      </c>
      <c r="C720" s="35"/>
      <c r="D720" s="35" t="s">
        <v>31</v>
      </c>
      <c r="E720" s="35" t="s">
        <v>102</v>
      </c>
      <c r="F720" s="35">
        <v>60</v>
      </c>
      <c r="G720" s="35" t="s">
        <v>74</v>
      </c>
      <c r="H720" s="35">
        <v>65000</v>
      </c>
      <c r="I720" s="20">
        <f>F720*H720</f>
        <v>3900000</v>
      </c>
      <c r="J720" s="37" t="s">
        <v>240</v>
      </c>
      <c r="K720" s="20"/>
      <c r="L720" s="9">
        <f>M720+N720</f>
        <v>0</v>
      </c>
      <c r="M720" s="9"/>
      <c r="N720" s="9"/>
      <c r="O720" s="9">
        <f>P720+Q720</f>
        <v>3900000</v>
      </c>
      <c r="P720" s="9">
        <v>3900000</v>
      </c>
      <c r="Q720" s="9"/>
      <c r="R720" s="9">
        <f>S720+T720</f>
        <v>0</v>
      </c>
      <c r="S720" s="9"/>
      <c r="T720" s="9"/>
      <c r="U720" s="9">
        <f>V720+W720</f>
        <v>0</v>
      </c>
      <c r="V720" s="9"/>
      <c r="W720" s="9"/>
      <c r="X720" s="9">
        <f>Y720+Z720</f>
        <v>0</v>
      </c>
      <c r="Y720" s="9"/>
      <c r="Z720" s="9"/>
      <c r="AA720" s="10">
        <f>C720+I720-L720-O720-U720-X720-R720</f>
        <v>0</v>
      </c>
      <c r="AB720" s="11">
        <v>45804</v>
      </c>
    </row>
    <row r="721" spans="1:28" ht="15.75" hidden="1" x14ac:dyDescent="0.25">
      <c r="A721" s="39">
        <v>45805</v>
      </c>
      <c r="B721" s="33" t="s">
        <v>217</v>
      </c>
      <c r="C721" s="33"/>
      <c r="D721" s="33" t="s">
        <v>41</v>
      </c>
      <c r="E721" s="33" t="s">
        <v>945</v>
      </c>
      <c r="F721" s="33">
        <v>2600</v>
      </c>
      <c r="G721" s="33" t="s">
        <v>29</v>
      </c>
      <c r="H721" s="33">
        <v>2000</v>
      </c>
      <c r="I721" s="20">
        <f t="shared" ref="I721:I755" si="207">F721*H721</f>
        <v>5200000</v>
      </c>
      <c r="J721" s="34" t="s">
        <v>26</v>
      </c>
      <c r="K721" s="20"/>
      <c r="L721" s="9">
        <f t="shared" ref="L721:L755" si="208">M721+N721</f>
        <v>0</v>
      </c>
      <c r="M721" s="9"/>
      <c r="N721" s="9"/>
      <c r="O721" s="9">
        <f t="shared" ref="O721:O755" si="209">P721+Q721</f>
        <v>0</v>
      </c>
      <c r="P721" s="9"/>
      <c r="Q721" s="9"/>
      <c r="R721" s="9">
        <f t="shared" ref="R721:R755" si="210">S721+T721</f>
        <v>0</v>
      </c>
      <c r="S721" s="9"/>
      <c r="T721" s="9"/>
      <c r="U721" s="9">
        <f t="shared" ref="U721:U755" si="211">V721+W721</f>
        <v>0</v>
      </c>
      <c r="V721" s="9"/>
      <c r="W721" s="9"/>
      <c r="X721" s="9">
        <f t="shared" ref="X721:X755" si="212">Y721+Z721</f>
        <v>0</v>
      </c>
      <c r="Y721" s="9"/>
      <c r="Z721" s="9"/>
      <c r="AA721" s="10">
        <f t="shared" ref="AA721:AA755" si="213">C721+I721-L721-O721-U721-X721-R721</f>
        <v>5200000</v>
      </c>
      <c r="AB721" s="11"/>
    </row>
    <row r="722" spans="1:28" ht="15.75" hidden="1" x14ac:dyDescent="0.25">
      <c r="A722" s="39">
        <v>45805</v>
      </c>
      <c r="B722" s="33" t="s">
        <v>217</v>
      </c>
      <c r="C722" s="33"/>
      <c r="D722" s="33" t="s">
        <v>41</v>
      </c>
      <c r="E722" s="33" t="s">
        <v>155</v>
      </c>
      <c r="F722" s="33">
        <v>1200</v>
      </c>
      <c r="G722" s="33" t="s">
        <v>29</v>
      </c>
      <c r="H722" s="33">
        <v>4000</v>
      </c>
      <c r="I722" s="20">
        <f t="shared" si="207"/>
        <v>4800000</v>
      </c>
      <c r="J722" s="34" t="s">
        <v>26</v>
      </c>
      <c r="K722" s="20"/>
      <c r="L722" s="9">
        <f t="shared" si="208"/>
        <v>0</v>
      </c>
      <c r="M722" s="9"/>
      <c r="N722" s="9"/>
      <c r="O722" s="9">
        <f t="shared" si="209"/>
        <v>0</v>
      </c>
      <c r="P722" s="9"/>
      <c r="Q722" s="9"/>
      <c r="R722" s="9">
        <f t="shared" si="210"/>
        <v>0</v>
      </c>
      <c r="S722" s="9"/>
      <c r="T722" s="9"/>
      <c r="U722" s="9">
        <f t="shared" si="211"/>
        <v>0</v>
      </c>
      <c r="V722" s="9"/>
      <c r="W722" s="9"/>
      <c r="X722" s="9">
        <f t="shared" si="212"/>
        <v>0</v>
      </c>
      <c r="Y722" s="9"/>
      <c r="Z722" s="9"/>
      <c r="AA722" s="10">
        <f t="shared" si="213"/>
        <v>4800000</v>
      </c>
      <c r="AB722" s="11"/>
    </row>
    <row r="723" spans="1:28" ht="15.75" hidden="1" x14ac:dyDescent="0.25">
      <c r="A723" s="39">
        <v>45805</v>
      </c>
      <c r="B723" s="33" t="s">
        <v>539</v>
      </c>
      <c r="C723" s="33"/>
      <c r="D723" s="33" t="s">
        <v>41</v>
      </c>
      <c r="E723" s="33" t="s">
        <v>552</v>
      </c>
      <c r="F723" s="33">
        <v>20</v>
      </c>
      <c r="G723" s="33" t="s">
        <v>33</v>
      </c>
      <c r="H723" s="33">
        <v>450000</v>
      </c>
      <c r="I723" s="20">
        <f t="shared" si="207"/>
        <v>9000000</v>
      </c>
      <c r="J723" s="37" t="s">
        <v>240</v>
      </c>
      <c r="K723" s="20"/>
      <c r="L723" s="9">
        <f t="shared" si="208"/>
        <v>0</v>
      </c>
      <c r="M723" s="9"/>
      <c r="N723" s="9"/>
      <c r="O723" s="9">
        <f t="shared" si="209"/>
        <v>9000000</v>
      </c>
      <c r="P723" s="9">
        <v>9000000</v>
      </c>
      <c r="Q723" s="9"/>
      <c r="R723" s="9">
        <f t="shared" si="210"/>
        <v>0</v>
      </c>
      <c r="S723" s="9"/>
      <c r="T723" s="9"/>
      <c r="U723" s="9">
        <f t="shared" si="211"/>
        <v>0</v>
      </c>
      <c r="V723" s="9"/>
      <c r="W723" s="9"/>
      <c r="X723" s="9">
        <f t="shared" si="212"/>
        <v>0</v>
      </c>
      <c r="Y723" s="9"/>
      <c r="Z723" s="9"/>
      <c r="AA723" s="10">
        <f t="shared" si="213"/>
        <v>0</v>
      </c>
      <c r="AB723" s="11">
        <v>45805</v>
      </c>
    </row>
    <row r="724" spans="1:28" ht="15.75" hidden="1" x14ac:dyDescent="0.25">
      <c r="A724" s="39">
        <v>45805</v>
      </c>
      <c r="B724" s="33" t="s">
        <v>961</v>
      </c>
      <c r="C724" s="33"/>
      <c r="D724" s="33" t="s">
        <v>31</v>
      </c>
      <c r="E724" s="33" t="s">
        <v>70</v>
      </c>
      <c r="F724" s="33">
        <v>600</v>
      </c>
      <c r="G724" s="33" t="s">
        <v>29</v>
      </c>
      <c r="H724" s="33">
        <v>2720</v>
      </c>
      <c r="I724" s="20">
        <f t="shared" si="207"/>
        <v>1632000</v>
      </c>
      <c r="J724" s="37" t="s">
        <v>241</v>
      </c>
      <c r="K724" s="20"/>
      <c r="L724" s="9">
        <f t="shared" si="208"/>
        <v>0</v>
      </c>
      <c r="M724" s="9"/>
      <c r="N724" s="9"/>
      <c r="O724" s="9">
        <f t="shared" si="209"/>
        <v>0</v>
      </c>
      <c r="P724" s="9"/>
      <c r="Q724" s="9"/>
      <c r="R724" s="9">
        <f t="shared" si="210"/>
        <v>0</v>
      </c>
      <c r="S724" s="9"/>
      <c r="T724" s="9"/>
      <c r="U724" s="9">
        <f t="shared" si="211"/>
        <v>1632000</v>
      </c>
      <c r="V724" s="9">
        <v>1632000</v>
      </c>
      <c r="W724" s="9"/>
      <c r="X724" s="9">
        <f t="shared" si="212"/>
        <v>0</v>
      </c>
      <c r="Y724" s="9"/>
      <c r="Z724" s="9"/>
      <c r="AA724" s="10">
        <f t="shared" si="213"/>
        <v>0</v>
      </c>
      <c r="AB724" s="11">
        <v>45805</v>
      </c>
    </row>
    <row r="725" spans="1:28" ht="15.75" hidden="1" x14ac:dyDescent="0.25">
      <c r="A725" s="39">
        <v>45805</v>
      </c>
      <c r="B725" s="33" t="s">
        <v>231</v>
      </c>
      <c r="C725" s="33"/>
      <c r="D725" s="33"/>
      <c r="E725" s="33" t="s">
        <v>136</v>
      </c>
      <c r="F725" s="33">
        <v>71.400000000000006</v>
      </c>
      <c r="G725" s="33" t="s">
        <v>51</v>
      </c>
      <c r="H725" s="33"/>
      <c r="I725" s="20">
        <f t="shared" si="207"/>
        <v>0</v>
      </c>
      <c r="J725" s="34" t="s">
        <v>26</v>
      </c>
      <c r="K725" s="20"/>
      <c r="L725" s="9">
        <f t="shared" si="208"/>
        <v>0</v>
      </c>
      <c r="M725" s="9"/>
      <c r="N725" s="9"/>
      <c r="O725" s="9">
        <f t="shared" si="209"/>
        <v>0</v>
      </c>
      <c r="P725" s="9"/>
      <c r="Q725" s="9"/>
      <c r="R725" s="9">
        <f t="shared" si="210"/>
        <v>0</v>
      </c>
      <c r="S725" s="9"/>
      <c r="T725" s="9"/>
      <c r="U725" s="9">
        <f t="shared" si="211"/>
        <v>0</v>
      </c>
      <c r="V725" s="9"/>
      <c r="W725" s="9"/>
      <c r="X725" s="9">
        <f t="shared" si="212"/>
        <v>0</v>
      </c>
      <c r="Y725" s="9"/>
      <c r="Z725" s="9"/>
      <c r="AA725" s="10">
        <f t="shared" si="213"/>
        <v>0</v>
      </c>
      <c r="AB725" s="11"/>
    </row>
    <row r="726" spans="1:28" ht="15.75" hidden="1" x14ac:dyDescent="0.25">
      <c r="A726" s="39">
        <v>45805</v>
      </c>
      <c r="B726" s="33" t="s">
        <v>231</v>
      </c>
      <c r="C726" s="33"/>
      <c r="D726" s="33"/>
      <c r="E726" s="33" t="s">
        <v>344</v>
      </c>
      <c r="F726" s="33">
        <v>27.4</v>
      </c>
      <c r="G726" s="33" t="s">
        <v>51</v>
      </c>
      <c r="H726" s="33"/>
      <c r="I726" s="20">
        <f t="shared" si="207"/>
        <v>0</v>
      </c>
      <c r="J726" s="34" t="s">
        <v>26</v>
      </c>
      <c r="K726" s="20"/>
      <c r="L726" s="9">
        <f t="shared" si="208"/>
        <v>0</v>
      </c>
      <c r="M726" s="9"/>
      <c r="N726" s="9"/>
      <c r="O726" s="9">
        <f t="shared" si="209"/>
        <v>0</v>
      </c>
      <c r="P726" s="9"/>
      <c r="Q726" s="9"/>
      <c r="R726" s="9">
        <f t="shared" si="210"/>
        <v>0</v>
      </c>
      <c r="S726" s="9"/>
      <c r="T726" s="9"/>
      <c r="U726" s="9">
        <f t="shared" si="211"/>
        <v>0</v>
      </c>
      <c r="V726" s="9"/>
      <c r="W726" s="9"/>
      <c r="X726" s="9">
        <f t="shared" si="212"/>
        <v>0</v>
      </c>
      <c r="Y726" s="9"/>
      <c r="Z726" s="9"/>
      <c r="AA726" s="10">
        <f t="shared" si="213"/>
        <v>0</v>
      </c>
      <c r="AB726" s="11"/>
    </row>
    <row r="727" spans="1:28" ht="15.75" hidden="1" x14ac:dyDescent="0.25">
      <c r="A727" s="39">
        <v>45805</v>
      </c>
      <c r="B727" s="33" t="s">
        <v>264</v>
      </c>
      <c r="C727" s="33"/>
      <c r="D727" s="33" t="s">
        <v>31</v>
      </c>
      <c r="E727" s="33" t="s">
        <v>915</v>
      </c>
      <c r="F727" s="33">
        <v>10.8</v>
      </c>
      <c r="G727" s="33" t="s">
        <v>51</v>
      </c>
      <c r="H727" s="33">
        <v>200000</v>
      </c>
      <c r="I727" s="20">
        <f t="shared" si="207"/>
        <v>2160000</v>
      </c>
      <c r="J727" s="37" t="s">
        <v>240</v>
      </c>
      <c r="K727" s="20"/>
      <c r="L727" s="9">
        <f t="shared" si="208"/>
        <v>0</v>
      </c>
      <c r="M727" s="9"/>
      <c r="N727" s="9"/>
      <c r="O727" s="9">
        <f t="shared" si="209"/>
        <v>2160000</v>
      </c>
      <c r="P727" s="9">
        <v>2160000</v>
      </c>
      <c r="Q727" s="9"/>
      <c r="R727" s="9">
        <f t="shared" si="210"/>
        <v>0</v>
      </c>
      <c r="S727" s="9"/>
      <c r="T727" s="9"/>
      <c r="U727" s="9">
        <f t="shared" si="211"/>
        <v>0</v>
      </c>
      <c r="V727" s="9"/>
      <c r="W727" s="9"/>
      <c r="X727" s="9">
        <f t="shared" si="212"/>
        <v>0</v>
      </c>
      <c r="Y727" s="9"/>
      <c r="Z727" s="9"/>
      <c r="AA727" s="10">
        <f t="shared" si="213"/>
        <v>0</v>
      </c>
      <c r="AB727" s="11">
        <v>45805</v>
      </c>
    </row>
    <row r="728" spans="1:28" ht="15.75" hidden="1" x14ac:dyDescent="0.25">
      <c r="A728" s="39">
        <v>45805</v>
      </c>
      <c r="B728" s="33" t="s">
        <v>202</v>
      </c>
      <c r="C728" s="33"/>
      <c r="D728" s="33" t="s">
        <v>31</v>
      </c>
      <c r="E728" s="33" t="s">
        <v>983</v>
      </c>
      <c r="F728" s="33">
        <v>1053</v>
      </c>
      <c r="G728" s="33" t="s">
        <v>51</v>
      </c>
      <c r="H728" s="33"/>
      <c r="I728" s="20">
        <f t="shared" si="207"/>
        <v>0</v>
      </c>
      <c r="J728" s="34" t="s">
        <v>326</v>
      </c>
      <c r="K728" s="20"/>
      <c r="L728" s="9">
        <f t="shared" si="208"/>
        <v>0</v>
      </c>
      <c r="M728" s="9"/>
      <c r="N728" s="9"/>
      <c r="O728" s="9">
        <f t="shared" si="209"/>
        <v>0</v>
      </c>
      <c r="P728" s="9"/>
      <c r="Q728" s="9"/>
      <c r="R728" s="9">
        <f t="shared" si="210"/>
        <v>0</v>
      </c>
      <c r="S728" s="9"/>
      <c r="T728" s="9"/>
      <c r="U728" s="9">
        <f t="shared" si="211"/>
        <v>0</v>
      </c>
      <c r="V728" s="9"/>
      <c r="W728" s="9"/>
      <c r="X728" s="9">
        <f t="shared" si="212"/>
        <v>0</v>
      </c>
      <c r="Y728" s="9"/>
      <c r="Z728" s="9"/>
      <c r="AA728" s="10">
        <f t="shared" si="213"/>
        <v>0</v>
      </c>
      <c r="AB728" s="11"/>
    </row>
    <row r="729" spans="1:28" ht="15.75" hidden="1" x14ac:dyDescent="0.25">
      <c r="A729" s="39">
        <v>45805</v>
      </c>
      <c r="B729" s="33" t="s">
        <v>202</v>
      </c>
      <c r="C729" s="33"/>
      <c r="D729" s="33" t="s">
        <v>31</v>
      </c>
      <c r="E729" s="33" t="s">
        <v>155</v>
      </c>
      <c r="F729" s="33">
        <v>1000</v>
      </c>
      <c r="G729" s="33" t="s">
        <v>29</v>
      </c>
      <c r="H729" s="33">
        <v>3600</v>
      </c>
      <c r="I729" s="20">
        <f t="shared" si="207"/>
        <v>3600000</v>
      </c>
      <c r="J729" s="37" t="s">
        <v>240</v>
      </c>
      <c r="K729" s="20"/>
      <c r="L729" s="9">
        <f t="shared" si="208"/>
        <v>0</v>
      </c>
      <c r="M729" s="9"/>
      <c r="N729" s="9"/>
      <c r="O729" s="9">
        <f t="shared" si="209"/>
        <v>3600000</v>
      </c>
      <c r="P729" s="9">
        <v>3600000</v>
      </c>
      <c r="Q729" s="9"/>
      <c r="R729" s="9">
        <f t="shared" si="210"/>
        <v>0</v>
      </c>
      <c r="S729" s="9"/>
      <c r="T729" s="9"/>
      <c r="U729" s="9">
        <f t="shared" si="211"/>
        <v>0</v>
      </c>
      <c r="V729" s="9"/>
      <c r="W729" s="9"/>
      <c r="X729" s="9">
        <f t="shared" si="212"/>
        <v>0</v>
      </c>
      <c r="Y729" s="9"/>
      <c r="Z729" s="9"/>
      <c r="AA729" s="10">
        <f t="shared" si="213"/>
        <v>0</v>
      </c>
      <c r="AB729" s="11">
        <v>45803</v>
      </c>
    </row>
    <row r="730" spans="1:28" ht="15.75" hidden="1" x14ac:dyDescent="0.25">
      <c r="A730" s="39">
        <v>45805</v>
      </c>
      <c r="B730" s="33" t="s">
        <v>678</v>
      </c>
      <c r="C730" s="33"/>
      <c r="D730" s="33" t="s">
        <v>223</v>
      </c>
      <c r="E730" s="33" t="s">
        <v>70</v>
      </c>
      <c r="F730" s="33">
        <v>500</v>
      </c>
      <c r="G730" s="33" t="s">
        <v>29</v>
      </c>
      <c r="H730" s="33">
        <v>2720</v>
      </c>
      <c r="I730" s="20">
        <f t="shared" si="207"/>
        <v>1360000</v>
      </c>
      <c r="J730" s="37" t="s">
        <v>240</v>
      </c>
      <c r="K730" s="20"/>
      <c r="L730" s="9">
        <f t="shared" si="208"/>
        <v>0</v>
      </c>
      <c r="M730" s="9"/>
      <c r="N730" s="9"/>
      <c r="O730" s="9">
        <f t="shared" si="209"/>
        <v>1360000</v>
      </c>
      <c r="P730" s="9">
        <v>1360000</v>
      </c>
      <c r="Q730" s="9"/>
      <c r="R730" s="9">
        <f t="shared" si="210"/>
        <v>0</v>
      </c>
      <c r="S730" s="9"/>
      <c r="T730" s="9"/>
      <c r="U730" s="9">
        <f t="shared" si="211"/>
        <v>0</v>
      </c>
      <c r="V730" s="9"/>
      <c r="W730" s="9"/>
      <c r="X730" s="9">
        <f t="shared" si="212"/>
        <v>0</v>
      </c>
      <c r="Y730" s="9"/>
      <c r="Z730" s="9"/>
      <c r="AA730" s="10">
        <f t="shared" si="213"/>
        <v>0</v>
      </c>
      <c r="AB730" s="11">
        <v>45803</v>
      </c>
    </row>
    <row r="731" spans="1:28" ht="15.75" hidden="1" x14ac:dyDescent="0.25">
      <c r="A731" s="39">
        <v>45805</v>
      </c>
      <c r="B731" s="33" t="s">
        <v>154</v>
      </c>
      <c r="C731" s="33"/>
      <c r="D731" s="33" t="s">
        <v>31</v>
      </c>
      <c r="E731" s="33" t="s">
        <v>91</v>
      </c>
      <c r="F731" s="33">
        <v>5200</v>
      </c>
      <c r="G731" s="33" t="s">
        <v>29</v>
      </c>
      <c r="H731" s="33">
        <v>4000</v>
      </c>
      <c r="I731" s="20">
        <f t="shared" si="207"/>
        <v>20800000</v>
      </c>
      <c r="J731" s="34" t="s">
        <v>26</v>
      </c>
      <c r="K731" s="20"/>
      <c r="L731" s="9">
        <f t="shared" si="208"/>
        <v>0</v>
      </c>
      <c r="M731" s="9"/>
      <c r="N731" s="9"/>
      <c r="O731" s="9">
        <f t="shared" si="209"/>
        <v>0</v>
      </c>
      <c r="P731" s="9"/>
      <c r="Q731" s="9"/>
      <c r="R731" s="9">
        <f t="shared" si="210"/>
        <v>0</v>
      </c>
      <c r="S731" s="9"/>
      <c r="T731" s="9"/>
      <c r="U731" s="9">
        <f t="shared" si="211"/>
        <v>0</v>
      </c>
      <c r="V731" s="9"/>
      <c r="W731" s="9"/>
      <c r="X731" s="9">
        <f t="shared" si="212"/>
        <v>0</v>
      </c>
      <c r="Y731" s="9"/>
      <c r="Z731" s="9"/>
      <c r="AA731" s="10">
        <f t="shared" si="213"/>
        <v>20800000</v>
      </c>
      <c r="AB731" s="11"/>
    </row>
    <row r="732" spans="1:28" ht="15.75" hidden="1" x14ac:dyDescent="0.25">
      <c r="A732" s="39">
        <v>45805</v>
      </c>
      <c r="B732" s="33" t="s">
        <v>154</v>
      </c>
      <c r="C732" s="33"/>
      <c r="D732" s="33" t="s">
        <v>31</v>
      </c>
      <c r="E732" s="33" t="s">
        <v>155</v>
      </c>
      <c r="F732" s="33">
        <v>5200</v>
      </c>
      <c r="G732" s="33" t="s">
        <v>29</v>
      </c>
      <c r="H732" s="33">
        <v>4000</v>
      </c>
      <c r="I732" s="20">
        <f t="shared" si="207"/>
        <v>20800000</v>
      </c>
      <c r="J732" s="34" t="s">
        <v>26</v>
      </c>
      <c r="K732" s="20"/>
      <c r="L732" s="9">
        <f t="shared" si="208"/>
        <v>0</v>
      </c>
      <c r="M732" s="9"/>
      <c r="N732" s="9"/>
      <c r="O732" s="9">
        <f t="shared" si="209"/>
        <v>0</v>
      </c>
      <c r="P732" s="9"/>
      <c r="Q732" s="9"/>
      <c r="R732" s="9">
        <f t="shared" si="210"/>
        <v>0</v>
      </c>
      <c r="S732" s="9"/>
      <c r="T732" s="9"/>
      <c r="U732" s="9">
        <f t="shared" si="211"/>
        <v>0</v>
      </c>
      <c r="V732" s="9"/>
      <c r="W732" s="9"/>
      <c r="X732" s="9">
        <f t="shared" si="212"/>
        <v>0</v>
      </c>
      <c r="Y732" s="9"/>
      <c r="Z732" s="9"/>
      <c r="AA732" s="10">
        <f t="shared" si="213"/>
        <v>20800000</v>
      </c>
      <c r="AB732" s="11"/>
    </row>
    <row r="733" spans="1:28" ht="15.75" hidden="1" x14ac:dyDescent="0.25">
      <c r="A733" s="39">
        <v>45805</v>
      </c>
      <c r="B733" s="33" t="s">
        <v>154</v>
      </c>
      <c r="C733" s="33"/>
      <c r="D733" s="33" t="s">
        <v>31</v>
      </c>
      <c r="E733" s="33" t="s">
        <v>423</v>
      </c>
      <c r="F733" s="33">
        <v>33</v>
      </c>
      <c r="G733" s="33" t="s">
        <v>51</v>
      </c>
      <c r="H733" s="33">
        <v>46000</v>
      </c>
      <c r="I733" s="20">
        <f t="shared" si="207"/>
        <v>1518000</v>
      </c>
      <c r="J733" s="34" t="s">
        <v>26</v>
      </c>
      <c r="K733" s="20"/>
      <c r="L733" s="9">
        <f t="shared" si="208"/>
        <v>0</v>
      </c>
      <c r="M733" s="9"/>
      <c r="N733" s="9"/>
      <c r="O733" s="9">
        <f t="shared" si="209"/>
        <v>0</v>
      </c>
      <c r="P733" s="9"/>
      <c r="Q733" s="9"/>
      <c r="R733" s="9">
        <f t="shared" si="210"/>
        <v>0</v>
      </c>
      <c r="S733" s="9"/>
      <c r="T733" s="9"/>
      <c r="U733" s="9">
        <f t="shared" si="211"/>
        <v>0</v>
      </c>
      <c r="V733" s="9"/>
      <c r="W733" s="9"/>
      <c r="X733" s="9">
        <f t="shared" si="212"/>
        <v>0</v>
      </c>
      <c r="Y733" s="9"/>
      <c r="Z733" s="9"/>
      <c r="AA733" s="10">
        <f t="shared" si="213"/>
        <v>1518000</v>
      </c>
      <c r="AB733" s="11"/>
    </row>
    <row r="734" spans="1:28" ht="15.75" hidden="1" x14ac:dyDescent="0.25">
      <c r="A734" s="39">
        <v>45805</v>
      </c>
      <c r="B734" s="33" t="s">
        <v>258</v>
      </c>
      <c r="C734" s="33"/>
      <c r="D734" s="33" t="s">
        <v>31</v>
      </c>
      <c r="E734" s="33" t="s">
        <v>86</v>
      </c>
      <c r="F734" s="33">
        <v>250</v>
      </c>
      <c r="G734" s="33" t="s">
        <v>51</v>
      </c>
      <c r="H734" s="33">
        <v>105000</v>
      </c>
      <c r="I734" s="20">
        <f t="shared" si="207"/>
        <v>26250000</v>
      </c>
      <c r="J734" s="37" t="s">
        <v>240</v>
      </c>
      <c r="K734" s="20"/>
      <c r="L734" s="9">
        <f t="shared" si="208"/>
        <v>0</v>
      </c>
      <c r="M734" s="9"/>
      <c r="N734" s="9"/>
      <c r="O734" s="9">
        <f t="shared" si="209"/>
        <v>26250000</v>
      </c>
      <c r="P734" s="9">
        <v>26250000</v>
      </c>
      <c r="Q734" s="9"/>
      <c r="R734" s="9">
        <f t="shared" si="210"/>
        <v>0</v>
      </c>
      <c r="S734" s="9"/>
      <c r="T734" s="9"/>
      <c r="U734" s="9">
        <f t="shared" si="211"/>
        <v>0</v>
      </c>
      <c r="V734" s="9"/>
      <c r="W734" s="9"/>
      <c r="X734" s="9">
        <f t="shared" si="212"/>
        <v>0</v>
      </c>
      <c r="Y734" s="9"/>
      <c r="Z734" s="9"/>
      <c r="AA734" s="10">
        <f t="shared" si="213"/>
        <v>0</v>
      </c>
      <c r="AB734" s="11">
        <v>45807</v>
      </c>
    </row>
    <row r="735" spans="1:28" ht="15.75" hidden="1" x14ac:dyDescent="0.25">
      <c r="A735" s="39">
        <v>45805</v>
      </c>
      <c r="B735" s="33" t="s">
        <v>142</v>
      </c>
      <c r="C735" s="33"/>
      <c r="D735" s="33" t="s">
        <v>31</v>
      </c>
      <c r="E735" s="33" t="s">
        <v>95</v>
      </c>
      <c r="F735" s="33">
        <v>2000</v>
      </c>
      <c r="G735" s="33" t="s">
        <v>29</v>
      </c>
      <c r="H735" s="33">
        <v>3600</v>
      </c>
      <c r="I735" s="20">
        <f t="shared" si="207"/>
        <v>7200000</v>
      </c>
      <c r="J735" s="34" t="s">
        <v>26</v>
      </c>
      <c r="K735" s="20"/>
      <c r="L735" s="9">
        <f t="shared" si="208"/>
        <v>0</v>
      </c>
      <c r="M735" s="9"/>
      <c r="N735" s="9"/>
      <c r="O735" s="9">
        <f t="shared" si="209"/>
        <v>0</v>
      </c>
      <c r="P735" s="9"/>
      <c r="Q735" s="9"/>
      <c r="R735" s="9">
        <f t="shared" si="210"/>
        <v>0</v>
      </c>
      <c r="S735" s="9"/>
      <c r="T735" s="9"/>
      <c r="U735" s="9">
        <f t="shared" si="211"/>
        <v>0</v>
      </c>
      <c r="V735" s="9"/>
      <c r="W735" s="9"/>
      <c r="X735" s="9">
        <f t="shared" si="212"/>
        <v>0</v>
      </c>
      <c r="Y735" s="9"/>
      <c r="Z735" s="9"/>
      <c r="AA735" s="10">
        <f t="shared" si="213"/>
        <v>7200000</v>
      </c>
      <c r="AB735" s="11"/>
    </row>
    <row r="736" spans="1:28" ht="15.75" hidden="1" x14ac:dyDescent="0.25">
      <c r="A736" s="39">
        <v>45805</v>
      </c>
      <c r="B736" s="33" t="s">
        <v>663</v>
      </c>
      <c r="C736" s="33"/>
      <c r="D736" s="33" t="s">
        <v>41</v>
      </c>
      <c r="E736" s="33" t="s">
        <v>86</v>
      </c>
      <c r="F736" s="33">
        <v>25</v>
      </c>
      <c r="G736" s="33" t="s">
        <v>51</v>
      </c>
      <c r="H736" s="33">
        <v>100000</v>
      </c>
      <c r="I736" s="20">
        <f t="shared" si="207"/>
        <v>2500000</v>
      </c>
      <c r="J736" s="37" t="s">
        <v>241</v>
      </c>
      <c r="K736" s="20"/>
      <c r="L736" s="9">
        <f t="shared" si="208"/>
        <v>189000</v>
      </c>
      <c r="M736" s="9">
        <v>189000</v>
      </c>
      <c r="N736" s="9"/>
      <c r="O736" s="9">
        <f t="shared" si="209"/>
        <v>0</v>
      </c>
      <c r="P736" s="9"/>
      <c r="Q736" s="9"/>
      <c r="R736" s="9">
        <f t="shared" si="210"/>
        <v>0</v>
      </c>
      <c r="S736" s="9"/>
      <c r="T736" s="9"/>
      <c r="U736" s="9">
        <f t="shared" si="211"/>
        <v>2311000</v>
      </c>
      <c r="V736" s="9">
        <v>2311000</v>
      </c>
      <c r="W736" s="9"/>
      <c r="X736" s="9">
        <f t="shared" si="212"/>
        <v>0</v>
      </c>
      <c r="Y736" s="9"/>
      <c r="Z736" s="9"/>
      <c r="AA736" s="10">
        <f t="shared" si="213"/>
        <v>0</v>
      </c>
      <c r="AB736" s="11">
        <v>45805</v>
      </c>
    </row>
    <row r="737" spans="1:28" ht="15.75" hidden="1" x14ac:dyDescent="0.25">
      <c r="A737" s="39">
        <v>45805</v>
      </c>
      <c r="B737" s="33" t="s">
        <v>103</v>
      </c>
      <c r="C737" s="33"/>
      <c r="D737" s="33" t="s">
        <v>41</v>
      </c>
      <c r="E737" s="33" t="s">
        <v>407</v>
      </c>
      <c r="F737" s="33">
        <v>24</v>
      </c>
      <c r="G737" s="33" t="s">
        <v>33</v>
      </c>
      <c r="H737" s="33">
        <v>300000</v>
      </c>
      <c r="I737" s="20">
        <f t="shared" si="207"/>
        <v>7200000</v>
      </c>
      <c r="J737" s="34" t="s">
        <v>26</v>
      </c>
      <c r="K737" s="20"/>
      <c r="L737" s="9">
        <f t="shared" si="208"/>
        <v>0</v>
      </c>
      <c r="M737" s="9"/>
      <c r="N737" s="9"/>
      <c r="O737" s="9">
        <f t="shared" si="209"/>
        <v>0</v>
      </c>
      <c r="P737" s="9"/>
      <c r="Q737" s="9"/>
      <c r="R737" s="9">
        <f t="shared" si="210"/>
        <v>0</v>
      </c>
      <c r="S737" s="9"/>
      <c r="T737" s="9"/>
      <c r="U737" s="9">
        <f t="shared" si="211"/>
        <v>0</v>
      </c>
      <c r="V737" s="9"/>
      <c r="W737" s="9"/>
      <c r="X737" s="9">
        <f t="shared" si="212"/>
        <v>0</v>
      </c>
      <c r="Y737" s="9"/>
      <c r="Z737" s="9"/>
      <c r="AA737" s="10">
        <f t="shared" si="213"/>
        <v>7200000</v>
      </c>
      <c r="AB737" s="11"/>
    </row>
    <row r="738" spans="1:28" ht="15.75" hidden="1" x14ac:dyDescent="0.25">
      <c r="A738" s="39">
        <v>45805</v>
      </c>
      <c r="B738" s="33" t="s">
        <v>397</v>
      </c>
      <c r="C738" s="33"/>
      <c r="D738" s="33" t="s">
        <v>223</v>
      </c>
      <c r="E738" s="33" t="s">
        <v>73</v>
      </c>
      <c r="F738" s="33">
        <v>10</v>
      </c>
      <c r="G738" s="33" t="s">
        <v>74</v>
      </c>
      <c r="H738" s="33">
        <v>50000</v>
      </c>
      <c r="I738" s="20">
        <f t="shared" si="207"/>
        <v>500000</v>
      </c>
      <c r="J738" s="37" t="s">
        <v>240</v>
      </c>
      <c r="K738" s="20"/>
      <c r="L738" s="9">
        <f t="shared" si="208"/>
        <v>0</v>
      </c>
      <c r="M738" s="9"/>
      <c r="N738" s="9"/>
      <c r="O738" s="9">
        <f t="shared" si="209"/>
        <v>500000</v>
      </c>
      <c r="P738" s="9">
        <v>500000</v>
      </c>
      <c r="Q738" s="9"/>
      <c r="R738" s="9">
        <f t="shared" si="210"/>
        <v>0</v>
      </c>
      <c r="S738" s="9"/>
      <c r="T738" s="9"/>
      <c r="U738" s="9">
        <f t="shared" si="211"/>
        <v>0</v>
      </c>
      <c r="V738" s="9"/>
      <c r="W738" s="9"/>
      <c r="X738" s="9">
        <f t="shared" si="212"/>
        <v>0</v>
      </c>
      <c r="Y738" s="9"/>
      <c r="Z738" s="9"/>
      <c r="AA738" s="10">
        <f t="shared" si="213"/>
        <v>0</v>
      </c>
      <c r="AB738" s="11">
        <v>45805</v>
      </c>
    </row>
    <row r="739" spans="1:28" ht="15.75" hidden="1" x14ac:dyDescent="0.25">
      <c r="A739" s="39">
        <v>45805</v>
      </c>
      <c r="B739" s="33" t="s">
        <v>397</v>
      </c>
      <c r="C739" s="33"/>
      <c r="D739" s="33" t="s">
        <v>223</v>
      </c>
      <c r="E739" s="33" t="s">
        <v>122</v>
      </c>
      <c r="F739" s="33">
        <v>4</v>
      </c>
      <c r="G739" s="33" t="s">
        <v>51</v>
      </c>
      <c r="H739" s="33">
        <v>70000</v>
      </c>
      <c r="I739" s="20">
        <f t="shared" si="207"/>
        <v>280000</v>
      </c>
      <c r="J739" s="37" t="s">
        <v>240</v>
      </c>
      <c r="K739" s="20"/>
      <c r="L739" s="9">
        <f t="shared" si="208"/>
        <v>0</v>
      </c>
      <c r="M739" s="9"/>
      <c r="N739" s="9"/>
      <c r="O739" s="9">
        <f t="shared" si="209"/>
        <v>280000</v>
      </c>
      <c r="P739" s="9">
        <v>280000</v>
      </c>
      <c r="Q739" s="9"/>
      <c r="R739" s="9">
        <f t="shared" si="210"/>
        <v>0</v>
      </c>
      <c r="S739" s="9"/>
      <c r="T739" s="9"/>
      <c r="U739" s="9">
        <f t="shared" si="211"/>
        <v>0</v>
      </c>
      <c r="V739" s="9"/>
      <c r="W739" s="9"/>
      <c r="X739" s="9">
        <f t="shared" si="212"/>
        <v>0</v>
      </c>
      <c r="Y739" s="9"/>
      <c r="Z739" s="9"/>
      <c r="AA739" s="10">
        <f t="shared" si="213"/>
        <v>0</v>
      </c>
      <c r="AB739" s="11">
        <v>45805</v>
      </c>
    </row>
    <row r="740" spans="1:28" ht="15.75" hidden="1" x14ac:dyDescent="0.25">
      <c r="A740" s="39">
        <v>45805</v>
      </c>
      <c r="B740" s="33" t="s">
        <v>186</v>
      </c>
      <c r="C740" s="33"/>
      <c r="D740" s="33" t="s">
        <v>31</v>
      </c>
      <c r="E740" s="33" t="s">
        <v>32</v>
      </c>
      <c r="F740" s="33">
        <v>1</v>
      </c>
      <c r="G740" s="33" t="s">
        <v>33</v>
      </c>
      <c r="H740" s="33">
        <v>150000</v>
      </c>
      <c r="I740" s="20">
        <f t="shared" si="207"/>
        <v>150000</v>
      </c>
      <c r="J740" s="37" t="s">
        <v>241</v>
      </c>
      <c r="K740" s="20"/>
      <c r="L740" s="9">
        <f t="shared" si="208"/>
        <v>0</v>
      </c>
      <c r="M740" s="9"/>
      <c r="N740" s="9"/>
      <c r="O740" s="9">
        <f t="shared" si="209"/>
        <v>0</v>
      </c>
      <c r="P740" s="9"/>
      <c r="Q740" s="9"/>
      <c r="R740" s="9">
        <f t="shared" si="210"/>
        <v>0</v>
      </c>
      <c r="S740" s="9"/>
      <c r="T740" s="9"/>
      <c r="U740" s="9">
        <f t="shared" si="211"/>
        <v>150000</v>
      </c>
      <c r="V740" s="9">
        <v>150000</v>
      </c>
      <c r="W740" s="9"/>
      <c r="X740" s="9">
        <f t="shared" si="212"/>
        <v>0</v>
      </c>
      <c r="Y740" s="9"/>
      <c r="Z740" s="9"/>
      <c r="AA740" s="10">
        <f t="shared" si="213"/>
        <v>0</v>
      </c>
      <c r="AB740" s="11">
        <v>45807</v>
      </c>
    </row>
    <row r="741" spans="1:28" ht="15.75" hidden="1" x14ac:dyDescent="0.25">
      <c r="A741" s="39">
        <v>45805</v>
      </c>
      <c r="B741" s="33" t="s">
        <v>886</v>
      </c>
      <c r="C741" s="33"/>
      <c r="D741" s="33" t="s">
        <v>223</v>
      </c>
      <c r="E741" s="33" t="s">
        <v>110</v>
      </c>
      <c r="F741" s="33">
        <v>1000</v>
      </c>
      <c r="G741" s="33" t="s">
        <v>29</v>
      </c>
      <c r="H741" s="33">
        <v>2000</v>
      </c>
      <c r="I741" s="20">
        <f t="shared" si="207"/>
        <v>2000000</v>
      </c>
      <c r="J741" s="37" t="s">
        <v>240</v>
      </c>
      <c r="K741" s="20"/>
      <c r="L741" s="9">
        <f t="shared" si="208"/>
        <v>0</v>
      </c>
      <c r="M741" s="9"/>
      <c r="N741" s="9"/>
      <c r="O741" s="9">
        <f t="shared" si="209"/>
        <v>2000000</v>
      </c>
      <c r="P741" s="9">
        <v>2000000</v>
      </c>
      <c r="Q741" s="9"/>
      <c r="R741" s="9">
        <f t="shared" si="210"/>
        <v>0</v>
      </c>
      <c r="S741" s="9"/>
      <c r="T741" s="9"/>
      <c r="U741" s="9">
        <f t="shared" si="211"/>
        <v>0</v>
      </c>
      <c r="V741" s="9"/>
      <c r="W741" s="9"/>
      <c r="X741" s="9">
        <f t="shared" si="212"/>
        <v>0</v>
      </c>
      <c r="Y741" s="9"/>
      <c r="Z741" s="9"/>
      <c r="AA741" s="10">
        <f t="shared" si="213"/>
        <v>0</v>
      </c>
      <c r="AB741" s="11">
        <v>45805</v>
      </c>
    </row>
    <row r="742" spans="1:28" ht="15.75" hidden="1" x14ac:dyDescent="0.25">
      <c r="A742" s="39">
        <v>45805</v>
      </c>
      <c r="B742" s="33" t="s">
        <v>253</v>
      </c>
      <c r="C742" s="33"/>
      <c r="D742" s="33" t="s">
        <v>41</v>
      </c>
      <c r="E742" s="33" t="s">
        <v>158</v>
      </c>
      <c r="F742" s="33">
        <v>1265</v>
      </c>
      <c r="G742" s="33" t="s">
        <v>29</v>
      </c>
      <c r="H742" s="33">
        <v>3400</v>
      </c>
      <c r="I742" s="20">
        <f t="shared" si="207"/>
        <v>4301000</v>
      </c>
      <c r="J742" s="37" t="s">
        <v>241</v>
      </c>
      <c r="K742" s="20"/>
      <c r="L742" s="9">
        <f t="shared" si="208"/>
        <v>0</v>
      </c>
      <c r="M742" s="9"/>
      <c r="N742" s="9"/>
      <c r="O742" s="9">
        <f t="shared" si="209"/>
        <v>0</v>
      </c>
      <c r="P742" s="9"/>
      <c r="Q742" s="9"/>
      <c r="R742" s="9">
        <f t="shared" si="210"/>
        <v>0</v>
      </c>
      <c r="S742" s="9"/>
      <c r="T742" s="9"/>
      <c r="U742" s="9">
        <f t="shared" si="211"/>
        <v>4301000</v>
      </c>
      <c r="V742" s="9">
        <v>4301000</v>
      </c>
      <c r="W742" s="9"/>
      <c r="X742" s="9">
        <f t="shared" si="212"/>
        <v>0</v>
      </c>
      <c r="Y742" s="9"/>
      <c r="Z742" s="9"/>
      <c r="AA742" s="10">
        <f t="shared" si="213"/>
        <v>0</v>
      </c>
      <c r="AB742" s="11">
        <v>45806</v>
      </c>
    </row>
    <row r="743" spans="1:28" ht="15.75" hidden="1" x14ac:dyDescent="0.25">
      <c r="A743" s="39">
        <v>45805</v>
      </c>
      <c r="B743" s="33" t="s">
        <v>170</v>
      </c>
      <c r="C743" s="33"/>
      <c r="D743" s="33" t="s">
        <v>31</v>
      </c>
      <c r="E743" s="33" t="s">
        <v>467</v>
      </c>
      <c r="F743" s="33">
        <v>16.399999999999999</v>
      </c>
      <c r="G743" s="33" t="s">
        <v>51</v>
      </c>
      <c r="H743" s="33">
        <v>46000</v>
      </c>
      <c r="I743" s="20">
        <f t="shared" si="207"/>
        <v>754399.99999999988</v>
      </c>
      <c r="J743" s="37" t="s">
        <v>241</v>
      </c>
      <c r="K743" s="20"/>
      <c r="L743" s="9">
        <f t="shared" si="208"/>
        <v>754400</v>
      </c>
      <c r="M743" s="9">
        <v>754400</v>
      </c>
      <c r="N743" s="9"/>
      <c r="O743" s="9">
        <f t="shared" si="209"/>
        <v>0</v>
      </c>
      <c r="P743" s="9"/>
      <c r="Q743" s="9"/>
      <c r="R743" s="9">
        <f t="shared" si="210"/>
        <v>0</v>
      </c>
      <c r="S743" s="9"/>
      <c r="T743" s="9"/>
      <c r="U743" s="9">
        <f t="shared" si="211"/>
        <v>0</v>
      </c>
      <c r="V743" s="9"/>
      <c r="W743" s="9"/>
      <c r="X743" s="9">
        <f t="shared" si="212"/>
        <v>0</v>
      </c>
      <c r="Y743" s="9"/>
      <c r="Z743" s="9"/>
      <c r="AA743" s="10">
        <f t="shared" si="213"/>
        <v>-1.1641532182693481E-10</v>
      </c>
      <c r="AB743" s="11">
        <v>45805</v>
      </c>
    </row>
    <row r="744" spans="1:28" ht="15.75" hidden="1" x14ac:dyDescent="0.25">
      <c r="A744" s="39">
        <v>45805</v>
      </c>
      <c r="B744" s="33" t="s">
        <v>170</v>
      </c>
      <c r="C744" s="33"/>
      <c r="D744" s="33" t="s">
        <v>31</v>
      </c>
      <c r="E744" s="33" t="s">
        <v>73</v>
      </c>
      <c r="F744" s="33">
        <v>10</v>
      </c>
      <c r="G744" s="33" t="s">
        <v>74</v>
      </c>
      <c r="H744" s="33">
        <v>50000</v>
      </c>
      <c r="I744" s="20">
        <f t="shared" si="207"/>
        <v>500000</v>
      </c>
      <c r="J744" s="37" t="s">
        <v>241</v>
      </c>
      <c r="K744" s="20"/>
      <c r="L744" s="9">
        <f t="shared" si="208"/>
        <v>500000</v>
      </c>
      <c r="M744" s="9">
        <v>500000</v>
      </c>
      <c r="N744" s="9"/>
      <c r="O744" s="9">
        <f t="shared" si="209"/>
        <v>0</v>
      </c>
      <c r="P744" s="9"/>
      <c r="Q744" s="9"/>
      <c r="R744" s="9">
        <f t="shared" si="210"/>
        <v>0</v>
      </c>
      <c r="S744" s="9"/>
      <c r="T744" s="9"/>
      <c r="U744" s="9">
        <f t="shared" si="211"/>
        <v>0</v>
      </c>
      <c r="V744" s="9"/>
      <c r="W744" s="9"/>
      <c r="X744" s="9">
        <f t="shared" si="212"/>
        <v>0</v>
      </c>
      <c r="Y744" s="9"/>
      <c r="Z744" s="9"/>
      <c r="AA744" s="10">
        <f t="shared" si="213"/>
        <v>0</v>
      </c>
      <c r="AB744" s="11">
        <v>45805</v>
      </c>
    </row>
    <row r="745" spans="1:28" ht="15.75" hidden="1" x14ac:dyDescent="0.25">
      <c r="A745" s="39">
        <v>45805</v>
      </c>
      <c r="B745" s="33" t="s">
        <v>170</v>
      </c>
      <c r="C745" s="33"/>
      <c r="D745" s="33" t="s">
        <v>31</v>
      </c>
      <c r="E745" s="33" t="s">
        <v>102</v>
      </c>
      <c r="F745" s="33">
        <v>4</v>
      </c>
      <c r="G745" s="33" t="s">
        <v>74</v>
      </c>
      <c r="H745" s="33">
        <v>65000</v>
      </c>
      <c r="I745" s="20">
        <f t="shared" si="207"/>
        <v>260000</v>
      </c>
      <c r="J745" s="37" t="s">
        <v>241</v>
      </c>
      <c r="K745" s="20"/>
      <c r="L745" s="9">
        <f t="shared" si="208"/>
        <v>260000</v>
      </c>
      <c r="M745" s="9">
        <v>260000</v>
      </c>
      <c r="N745" s="9"/>
      <c r="O745" s="9">
        <f t="shared" si="209"/>
        <v>0</v>
      </c>
      <c r="P745" s="9"/>
      <c r="Q745" s="9"/>
      <c r="R745" s="9">
        <f t="shared" si="210"/>
        <v>0</v>
      </c>
      <c r="S745" s="9"/>
      <c r="T745" s="9"/>
      <c r="U745" s="9">
        <f t="shared" si="211"/>
        <v>0</v>
      </c>
      <c r="V745" s="9"/>
      <c r="W745" s="9"/>
      <c r="X745" s="9">
        <f t="shared" si="212"/>
        <v>0</v>
      </c>
      <c r="Y745" s="9"/>
      <c r="Z745" s="9"/>
      <c r="AA745" s="10">
        <f t="shared" si="213"/>
        <v>0</v>
      </c>
      <c r="AB745" s="11">
        <v>45805</v>
      </c>
    </row>
    <row r="746" spans="1:28" ht="15.75" hidden="1" x14ac:dyDescent="0.25">
      <c r="A746" s="39">
        <v>45805</v>
      </c>
      <c r="B746" s="33" t="s">
        <v>162</v>
      </c>
      <c r="C746" s="33"/>
      <c r="D746" s="33" t="s">
        <v>31</v>
      </c>
      <c r="E746" s="33" t="s">
        <v>95</v>
      </c>
      <c r="F746" s="33">
        <v>5200</v>
      </c>
      <c r="G746" s="33" t="s">
        <v>29</v>
      </c>
      <c r="H746" s="33">
        <v>3500</v>
      </c>
      <c r="I746" s="20">
        <f t="shared" si="207"/>
        <v>18200000</v>
      </c>
      <c r="J746" s="34" t="s">
        <v>26</v>
      </c>
      <c r="K746" s="20"/>
      <c r="L746" s="9">
        <f t="shared" si="208"/>
        <v>0</v>
      </c>
      <c r="M746" s="9"/>
      <c r="N746" s="9"/>
      <c r="O746" s="9">
        <f t="shared" si="209"/>
        <v>0</v>
      </c>
      <c r="P746" s="9"/>
      <c r="Q746" s="9"/>
      <c r="R746" s="9">
        <f t="shared" si="210"/>
        <v>0</v>
      </c>
      <c r="S746" s="9"/>
      <c r="T746" s="9"/>
      <c r="U746" s="9">
        <f t="shared" si="211"/>
        <v>0</v>
      </c>
      <c r="V746" s="9"/>
      <c r="W746" s="9"/>
      <c r="X746" s="9">
        <f t="shared" si="212"/>
        <v>0</v>
      </c>
      <c r="Y746" s="9"/>
      <c r="Z746" s="9"/>
      <c r="AA746" s="10">
        <f t="shared" si="213"/>
        <v>18200000</v>
      </c>
      <c r="AB746" s="11"/>
    </row>
    <row r="747" spans="1:28" ht="15.75" hidden="1" x14ac:dyDescent="0.25">
      <c r="A747" s="39">
        <v>45805</v>
      </c>
      <c r="B747" s="33" t="s">
        <v>347</v>
      </c>
      <c r="C747" s="33"/>
      <c r="D747" s="33" t="s">
        <v>31</v>
      </c>
      <c r="E747" s="33" t="s">
        <v>95</v>
      </c>
      <c r="F747" s="33">
        <v>300</v>
      </c>
      <c r="G747" s="33" t="s">
        <v>29</v>
      </c>
      <c r="H747" s="33">
        <v>3600</v>
      </c>
      <c r="I747" s="20">
        <f t="shared" si="207"/>
        <v>1080000</v>
      </c>
      <c r="J747" s="34" t="s">
        <v>26</v>
      </c>
      <c r="K747" s="20"/>
      <c r="L747" s="9">
        <f t="shared" si="208"/>
        <v>0</v>
      </c>
      <c r="M747" s="9"/>
      <c r="N747" s="9"/>
      <c r="O747" s="9">
        <f t="shared" si="209"/>
        <v>0</v>
      </c>
      <c r="P747" s="9"/>
      <c r="Q747" s="9"/>
      <c r="R747" s="9">
        <f t="shared" si="210"/>
        <v>0</v>
      </c>
      <c r="S747" s="9"/>
      <c r="T747" s="9"/>
      <c r="U747" s="9">
        <f t="shared" si="211"/>
        <v>0</v>
      </c>
      <c r="V747" s="9"/>
      <c r="W747" s="9"/>
      <c r="X747" s="9">
        <f t="shared" si="212"/>
        <v>0</v>
      </c>
      <c r="Y747" s="9"/>
      <c r="Z747" s="9"/>
      <c r="AA747" s="10">
        <f t="shared" si="213"/>
        <v>1080000</v>
      </c>
      <c r="AB747" s="11"/>
    </row>
    <row r="748" spans="1:28" ht="15.75" x14ac:dyDescent="0.25">
      <c r="A748" s="39">
        <v>45805</v>
      </c>
      <c r="B748" s="33" t="s">
        <v>329</v>
      </c>
      <c r="C748" s="33"/>
      <c r="D748" s="33" t="s">
        <v>31</v>
      </c>
      <c r="E748" s="33" t="s">
        <v>205</v>
      </c>
      <c r="F748" s="33">
        <v>100</v>
      </c>
      <c r="G748" s="33" t="s">
        <v>51</v>
      </c>
      <c r="H748" s="33">
        <v>115000</v>
      </c>
      <c r="I748" s="20">
        <f t="shared" si="207"/>
        <v>11500000</v>
      </c>
      <c r="J748" s="34" t="s">
        <v>26</v>
      </c>
      <c r="K748" s="20"/>
      <c r="L748" s="9">
        <f t="shared" si="208"/>
        <v>0</v>
      </c>
      <c r="M748" s="9"/>
      <c r="N748" s="9"/>
      <c r="O748" s="9">
        <f t="shared" si="209"/>
        <v>0</v>
      </c>
      <c r="P748" s="9"/>
      <c r="Q748" s="9"/>
      <c r="R748" s="9">
        <f t="shared" si="210"/>
        <v>0</v>
      </c>
      <c r="S748" s="9"/>
      <c r="T748" s="9"/>
      <c r="U748" s="9">
        <f t="shared" si="211"/>
        <v>0</v>
      </c>
      <c r="V748" s="9"/>
      <c r="W748" s="9"/>
      <c r="X748" s="9">
        <f t="shared" si="212"/>
        <v>0</v>
      </c>
      <c r="Y748" s="9"/>
      <c r="Z748" s="9"/>
      <c r="AA748" s="10">
        <f t="shared" si="213"/>
        <v>11500000</v>
      </c>
      <c r="AB748" s="11"/>
    </row>
    <row r="749" spans="1:28" ht="15.75" hidden="1" x14ac:dyDescent="0.25">
      <c r="A749" s="39">
        <v>45805</v>
      </c>
      <c r="B749" s="33" t="s">
        <v>153</v>
      </c>
      <c r="C749" s="33"/>
      <c r="D749" s="33" t="s">
        <v>31</v>
      </c>
      <c r="E749" s="33" t="s">
        <v>179</v>
      </c>
      <c r="F749" s="33">
        <v>4</v>
      </c>
      <c r="G749" s="33" t="s">
        <v>29</v>
      </c>
      <c r="H749" s="33">
        <v>65000</v>
      </c>
      <c r="I749" s="20">
        <f t="shared" si="207"/>
        <v>260000</v>
      </c>
      <c r="J749" s="37" t="s">
        <v>240</v>
      </c>
      <c r="K749" s="20"/>
      <c r="L749" s="9">
        <f t="shared" si="208"/>
        <v>0</v>
      </c>
      <c r="M749" s="9"/>
      <c r="N749" s="9"/>
      <c r="O749" s="9">
        <f t="shared" si="209"/>
        <v>260000</v>
      </c>
      <c r="P749" s="9">
        <v>260000</v>
      </c>
      <c r="Q749" s="9"/>
      <c r="R749" s="9">
        <f t="shared" si="210"/>
        <v>0</v>
      </c>
      <c r="S749" s="9"/>
      <c r="T749" s="9"/>
      <c r="U749" s="9">
        <f t="shared" si="211"/>
        <v>0</v>
      </c>
      <c r="V749" s="9"/>
      <c r="W749" s="9"/>
      <c r="X749" s="9">
        <f t="shared" si="212"/>
        <v>0</v>
      </c>
      <c r="Y749" s="9"/>
      <c r="Z749" s="9"/>
      <c r="AA749" s="10">
        <f t="shared" si="213"/>
        <v>0</v>
      </c>
      <c r="AB749" s="11">
        <v>45805</v>
      </c>
    </row>
    <row r="750" spans="1:28" ht="15.75" hidden="1" x14ac:dyDescent="0.25">
      <c r="A750" s="39">
        <v>45805</v>
      </c>
      <c r="B750" s="33" t="s">
        <v>153</v>
      </c>
      <c r="C750" s="33"/>
      <c r="D750" s="33" t="s">
        <v>31</v>
      </c>
      <c r="E750" s="33" t="s">
        <v>403</v>
      </c>
      <c r="F750" s="33">
        <v>4</v>
      </c>
      <c r="G750" s="33" t="s">
        <v>29</v>
      </c>
      <c r="H750" s="33">
        <v>75000</v>
      </c>
      <c r="I750" s="20">
        <f t="shared" si="207"/>
        <v>300000</v>
      </c>
      <c r="J750" s="37" t="s">
        <v>240</v>
      </c>
      <c r="K750" s="20"/>
      <c r="L750" s="9">
        <f t="shared" si="208"/>
        <v>0</v>
      </c>
      <c r="M750" s="9"/>
      <c r="N750" s="9"/>
      <c r="O750" s="9">
        <f t="shared" si="209"/>
        <v>300000</v>
      </c>
      <c r="P750" s="9">
        <v>300000</v>
      </c>
      <c r="Q750" s="9"/>
      <c r="R750" s="9">
        <f t="shared" si="210"/>
        <v>0</v>
      </c>
      <c r="S750" s="9"/>
      <c r="T750" s="9"/>
      <c r="U750" s="9">
        <f t="shared" si="211"/>
        <v>0</v>
      </c>
      <c r="V750" s="9"/>
      <c r="W750" s="9"/>
      <c r="X750" s="9">
        <f t="shared" si="212"/>
        <v>0</v>
      </c>
      <c r="Y750" s="9"/>
      <c r="Z750" s="9"/>
      <c r="AA750" s="10">
        <f t="shared" si="213"/>
        <v>0</v>
      </c>
      <c r="AB750" s="11">
        <v>45805</v>
      </c>
    </row>
    <row r="751" spans="1:28" ht="15.75" hidden="1" x14ac:dyDescent="0.25">
      <c r="A751" s="39">
        <v>45805</v>
      </c>
      <c r="B751" s="33" t="s">
        <v>153</v>
      </c>
      <c r="C751" s="33"/>
      <c r="D751" s="33" t="s">
        <v>31</v>
      </c>
      <c r="E751" s="33" t="s">
        <v>519</v>
      </c>
      <c r="F751" s="33">
        <v>4</v>
      </c>
      <c r="G751" s="33" t="s">
        <v>29</v>
      </c>
      <c r="H751" s="33">
        <v>115000</v>
      </c>
      <c r="I751" s="20">
        <f t="shared" si="207"/>
        <v>460000</v>
      </c>
      <c r="J751" s="37" t="s">
        <v>240</v>
      </c>
      <c r="K751" s="20"/>
      <c r="L751" s="9">
        <f t="shared" si="208"/>
        <v>0</v>
      </c>
      <c r="M751" s="9"/>
      <c r="N751" s="9"/>
      <c r="O751" s="9">
        <f t="shared" si="209"/>
        <v>460000</v>
      </c>
      <c r="P751" s="9">
        <v>460000</v>
      </c>
      <c r="Q751" s="9"/>
      <c r="R751" s="9">
        <f t="shared" si="210"/>
        <v>0</v>
      </c>
      <c r="S751" s="9"/>
      <c r="T751" s="9"/>
      <c r="U751" s="9">
        <f t="shared" si="211"/>
        <v>0</v>
      </c>
      <c r="V751" s="9"/>
      <c r="W751" s="9"/>
      <c r="X751" s="9">
        <f t="shared" si="212"/>
        <v>0</v>
      </c>
      <c r="Y751" s="9"/>
      <c r="Z751" s="9"/>
      <c r="AA751" s="10">
        <f t="shared" si="213"/>
        <v>0</v>
      </c>
      <c r="AB751" s="11">
        <v>45805</v>
      </c>
    </row>
    <row r="752" spans="1:28" ht="15.75" hidden="1" x14ac:dyDescent="0.25">
      <c r="A752" s="32">
        <v>45805</v>
      </c>
      <c r="B752" s="33" t="s">
        <v>370</v>
      </c>
      <c r="C752" s="33"/>
      <c r="D752" s="33" t="s">
        <v>41</v>
      </c>
      <c r="E752" s="33" t="s">
        <v>166</v>
      </c>
      <c r="F752" s="33">
        <v>5</v>
      </c>
      <c r="G752" s="33" t="s">
        <v>23</v>
      </c>
      <c r="H752" s="33">
        <v>400000</v>
      </c>
      <c r="I752" s="20">
        <f t="shared" si="207"/>
        <v>2000000</v>
      </c>
      <c r="J752" s="37" t="s">
        <v>240</v>
      </c>
      <c r="K752" s="20"/>
      <c r="L752" s="9">
        <f t="shared" si="208"/>
        <v>0</v>
      </c>
      <c r="M752" s="9"/>
      <c r="N752" s="9"/>
      <c r="O752" s="9">
        <f t="shared" si="209"/>
        <v>2000000</v>
      </c>
      <c r="P752" s="9">
        <v>2000000</v>
      </c>
      <c r="Q752" s="9"/>
      <c r="R752" s="9">
        <f t="shared" si="210"/>
        <v>0</v>
      </c>
      <c r="S752" s="9"/>
      <c r="T752" s="9"/>
      <c r="U752" s="9">
        <f t="shared" si="211"/>
        <v>0</v>
      </c>
      <c r="V752" s="9"/>
      <c r="W752" s="9"/>
      <c r="X752" s="9">
        <f t="shared" si="212"/>
        <v>0</v>
      </c>
      <c r="Y752" s="9"/>
      <c r="Z752" s="9"/>
      <c r="AA752" s="10">
        <f t="shared" si="213"/>
        <v>0</v>
      </c>
      <c r="AB752" s="11">
        <v>45804</v>
      </c>
    </row>
    <row r="753" spans="1:28" ht="15.75" hidden="1" x14ac:dyDescent="0.25">
      <c r="A753" s="39">
        <v>45805</v>
      </c>
      <c r="B753" s="33" t="s">
        <v>984</v>
      </c>
      <c r="C753" s="33"/>
      <c r="D753" s="33" t="s">
        <v>223</v>
      </c>
      <c r="E753" s="33" t="s">
        <v>97</v>
      </c>
      <c r="F753" s="33">
        <v>41.9</v>
      </c>
      <c r="G753" s="33" t="s">
        <v>51</v>
      </c>
      <c r="H753" s="33">
        <v>43000</v>
      </c>
      <c r="I753" s="20">
        <f t="shared" si="207"/>
        <v>1801700</v>
      </c>
      <c r="J753" s="37" t="s">
        <v>240</v>
      </c>
      <c r="K753" s="20"/>
      <c r="L753" s="9">
        <f t="shared" si="208"/>
        <v>0</v>
      </c>
      <c r="M753" s="9"/>
      <c r="N753" s="9"/>
      <c r="O753" s="9">
        <f t="shared" si="209"/>
        <v>1801700</v>
      </c>
      <c r="P753" s="9">
        <v>1801700</v>
      </c>
      <c r="Q753" s="9"/>
      <c r="R753" s="9">
        <f t="shared" si="210"/>
        <v>0</v>
      </c>
      <c r="S753" s="9"/>
      <c r="T753" s="9"/>
      <c r="U753" s="9">
        <f t="shared" si="211"/>
        <v>0</v>
      </c>
      <c r="V753" s="9"/>
      <c r="W753" s="9"/>
      <c r="X753" s="9">
        <f t="shared" si="212"/>
        <v>0</v>
      </c>
      <c r="Y753" s="9"/>
      <c r="Z753" s="9"/>
      <c r="AA753" s="10">
        <f t="shared" si="213"/>
        <v>0</v>
      </c>
      <c r="AB753" s="11">
        <v>45805</v>
      </c>
    </row>
    <row r="754" spans="1:28" ht="15.75" hidden="1" x14ac:dyDescent="0.25">
      <c r="A754" s="39">
        <v>45805</v>
      </c>
      <c r="B754" s="33" t="s">
        <v>984</v>
      </c>
      <c r="C754" s="33"/>
      <c r="D754" s="33" t="s">
        <v>223</v>
      </c>
      <c r="E754" s="33" t="s">
        <v>467</v>
      </c>
      <c r="F754" s="33">
        <v>33.9</v>
      </c>
      <c r="G754" s="33" t="s">
        <v>51</v>
      </c>
      <c r="H754" s="33">
        <v>43000</v>
      </c>
      <c r="I754" s="20">
        <f t="shared" si="207"/>
        <v>1457700</v>
      </c>
      <c r="J754" s="37" t="s">
        <v>240</v>
      </c>
      <c r="K754" s="20"/>
      <c r="L754" s="9">
        <f t="shared" si="208"/>
        <v>0</v>
      </c>
      <c r="M754" s="9"/>
      <c r="N754" s="9"/>
      <c r="O754" s="9">
        <f t="shared" si="209"/>
        <v>1457700</v>
      </c>
      <c r="P754" s="9">
        <v>1457700</v>
      </c>
      <c r="Q754" s="9"/>
      <c r="R754" s="9">
        <f t="shared" si="210"/>
        <v>0</v>
      </c>
      <c r="S754" s="9"/>
      <c r="T754" s="9"/>
      <c r="U754" s="9">
        <f t="shared" si="211"/>
        <v>0</v>
      </c>
      <c r="V754" s="9"/>
      <c r="W754" s="9"/>
      <c r="X754" s="9">
        <f t="shared" si="212"/>
        <v>0</v>
      </c>
      <c r="Y754" s="9"/>
      <c r="Z754" s="9"/>
      <c r="AA754" s="10">
        <f t="shared" si="213"/>
        <v>0</v>
      </c>
      <c r="AB754" s="11">
        <v>45805</v>
      </c>
    </row>
    <row r="755" spans="1:28" ht="15.75" hidden="1" x14ac:dyDescent="0.25">
      <c r="A755" s="32">
        <v>45805</v>
      </c>
      <c r="B755" s="33" t="s">
        <v>984</v>
      </c>
      <c r="C755" s="33"/>
      <c r="D755" s="33" t="s">
        <v>223</v>
      </c>
      <c r="E755" s="33" t="s">
        <v>798</v>
      </c>
      <c r="F755" s="33">
        <v>4</v>
      </c>
      <c r="G755" s="33" t="s">
        <v>25</v>
      </c>
      <c r="H755" s="33">
        <v>875000</v>
      </c>
      <c r="I755" s="20">
        <f t="shared" si="207"/>
        <v>3500000</v>
      </c>
      <c r="J755" s="37" t="s">
        <v>240</v>
      </c>
      <c r="K755" s="20"/>
      <c r="L755" s="9">
        <f t="shared" si="208"/>
        <v>0</v>
      </c>
      <c r="M755" s="9"/>
      <c r="N755" s="9"/>
      <c r="O755" s="9">
        <f t="shared" si="209"/>
        <v>3500000</v>
      </c>
      <c r="P755" s="9">
        <v>3500000</v>
      </c>
      <c r="Q755" s="9"/>
      <c r="R755" s="9">
        <f t="shared" si="210"/>
        <v>0</v>
      </c>
      <c r="S755" s="9"/>
      <c r="T755" s="9"/>
      <c r="U755" s="9">
        <f t="shared" si="211"/>
        <v>0</v>
      </c>
      <c r="V755" s="9"/>
      <c r="W755" s="9"/>
      <c r="X755" s="9">
        <f t="shared" si="212"/>
        <v>0</v>
      </c>
      <c r="Y755" s="9"/>
      <c r="Z755" s="9"/>
      <c r="AA755" s="10">
        <f t="shared" si="213"/>
        <v>0</v>
      </c>
      <c r="AB755" s="11">
        <v>45805</v>
      </c>
    </row>
    <row r="756" spans="1:28" ht="15.75" hidden="1" x14ac:dyDescent="0.25">
      <c r="A756" s="39">
        <v>45806</v>
      </c>
      <c r="B756" s="35" t="s">
        <v>161</v>
      </c>
      <c r="C756" s="35"/>
      <c r="D756" s="35" t="s">
        <v>31</v>
      </c>
      <c r="E756" s="35" t="s">
        <v>91</v>
      </c>
      <c r="F756" s="35">
        <v>1400</v>
      </c>
      <c r="G756" s="35" t="s">
        <v>29</v>
      </c>
      <c r="H756" s="35">
        <v>3600</v>
      </c>
      <c r="I756" s="20">
        <f>F756*H756</f>
        <v>5040000</v>
      </c>
      <c r="J756" s="37" t="s">
        <v>241</v>
      </c>
      <c r="K756" s="20"/>
      <c r="L756" s="9">
        <f>M756+N756</f>
        <v>0</v>
      </c>
      <c r="M756" s="9"/>
      <c r="N756" s="9"/>
      <c r="O756" s="9">
        <f>P756+Q756</f>
        <v>0</v>
      </c>
      <c r="P756" s="9"/>
      <c r="Q756" s="9"/>
      <c r="R756" s="9">
        <f>S756+T756</f>
        <v>0</v>
      </c>
      <c r="S756" s="9"/>
      <c r="T756" s="9"/>
      <c r="U756" s="9">
        <f>V756+W756</f>
        <v>5040000</v>
      </c>
      <c r="V756" s="9">
        <v>5040000</v>
      </c>
      <c r="W756" s="9"/>
      <c r="X756" s="9">
        <f>Y756+Z756</f>
        <v>0</v>
      </c>
      <c r="Y756" s="9"/>
      <c r="Z756" s="9"/>
      <c r="AA756" s="10">
        <f>C756+I756-L756-O756-U756-X756-R756</f>
        <v>0</v>
      </c>
      <c r="AB756" s="11">
        <v>45805</v>
      </c>
    </row>
    <row r="757" spans="1:28" ht="15.75" hidden="1" x14ac:dyDescent="0.25">
      <c r="A757" s="39">
        <v>45806</v>
      </c>
      <c r="B757" s="35" t="s">
        <v>161</v>
      </c>
      <c r="C757" s="33"/>
      <c r="D757" s="35" t="s">
        <v>31</v>
      </c>
      <c r="E757" s="33" t="s">
        <v>86</v>
      </c>
      <c r="F757" s="33">
        <v>25</v>
      </c>
      <c r="G757" s="33" t="s">
        <v>51</v>
      </c>
      <c r="H757" s="33">
        <v>115000</v>
      </c>
      <c r="I757" s="20">
        <f t="shared" ref="I757:I794" si="214">F757*H757</f>
        <v>2875000</v>
      </c>
      <c r="J757" s="37" t="s">
        <v>241</v>
      </c>
      <c r="K757" s="20"/>
      <c r="L757" s="9">
        <f t="shared" ref="L757:L794" si="215">M757+N757</f>
        <v>0</v>
      </c>
      <c r="M757" s="9"/>
      <c r="N757" s="9"/>
      <c r="O757" s="9">
        <f t="shared" ref="O757:O794" si="216">P757+Q757</f>
        <v>0</v>
      </c>
      <c r="P757" s="9"/>
      <c r="Q757" s="9"/>
      <c r="R757" s="9">
        <f t="shared" ref="R757:R794" si="217">S757+T757</f>
        <v>0</v>
      </c>
      <c r="S757" s="9"/>
      <c r="T757" s="9"/>
      <c r="U757" s="9">
        <f t="shared" ref="U757:U794" si="218">V757+W757</f>
        <v>2875000</v>
      </c>
      <c r="V757" s="9">
        <v>2875000</v>
      </c>
      <c r="W757" s="9"/>
      <c r="X757" s="9">
        <f t="shared" ref="X757:X794" si="219">Y757+Z757</f>
        <v>0</v>
      </c>
      <c r="Y757" s="9"/>
      <c r="Z757" s="9"/>
      <c r="AA757" s="10">
        <f t="shared" ref="AA757:AA794" si="220">C757+I757-L757-O757-U757-X757-R757</f>
        <v>0</v>
      </c>
      <c r="AB757" s="11">
        <v>45805</v>
      </c>
    </row>
    <row r="758" spans="1:28" ht="15.75" hidden="1" x14ac:dyDescent="0.25">
      <c r="A758" s="39">
        <v>45806</v>
      </c>
      <c r="B758" s="35" t="s">
        <v>161</v>
      </c>
      <c r="C758" s="33"/>
      <c r="D758" s="35" t="s">
        <v>31</v>
      </c>
      <c r="E758" s="33" t="s">
        <v>166</v>
      </c>
      <c r="F758" s="33">
        <v>1</v>
      </c>
      <c r="G758" s="33" t="s">
        <v>23</v>
      </c>
      <c r="H758" s="33">
        <v>375000</v>
      </c>
      <c r="I758" s="20">
        <f t="shared" si="214"/>
        <v>375000</v>
      </c>
      <c r="J758" s="37" t="s">
        <v>241</v>
      </c>
      <c r="K758" s="20"/>
      <c r="L758" s="9">
        <f t="shared" si="215"/>
        <v>0</v>
      </c>
      <c r="M758" s="9"/>
      <c r="N758" s="9"/>
      <c r="O758" s="9">
        <f t="shared" si="216"/>
        <v>0</v>
      </c>
      <c r="P758" s="9"/>
      <c r="Q758" s="9"/>
      <c r="R758" s="9">
        <f t="shared" si="217"/>
        <v>0</v>
      </c>
      <c r="S758" s="9"/>
      <c r="T758" s="9"/>
      <c r="U758" s="9">
        <f t="shared" si="218"/>
        <v>375000</v>
      </c>
      <c r="V758" s="9">
        <v>375000</v>
      </c>
      <c r="W758" s="9"/>
      <c r="X758" s="9">
        <f t="shared" si="219"/>
        <v>0</v>
      </c>
      <c r="Y758" s="9"/>
      <c r="Z758" s="9"/>
      <c r="AA758" s="10">
        <f t="shared" si="220"/>
        <v>0</v>
      </c>
      <c r="AB758" s="11">
        <v>45805</v>
      </c>
    </row>
    <row r="759" spans="1:28" ht="15.75" hidden="1" x14ac:dyDescent="0.25">
      <c r="A759" s="39">
        <v>45806</v>
      </c>
      <c r="B759" s="35" t="s">
        <v>161</v>
      </c>
      <c r="C759" s="33"/>
      <c r="D759" s="35" t="s">
        <v>31</v>
      </c>
      <c r="E759" s="33" t="s">
        <v>136</v>
      </c>
      <c r="F759" s="33">
        <v>23.1</v>
      </c>
      <c r="G759" s="33" t="s">
        <v>51</v>
      </c>
      <c r="H759" s="33">
        <v>46000</v>
      </c>
      <c r="I759" s="20">
        <f t="shared" si="214"/>
        <v>1062600</v>
      </c>
      <c r="J759" s="37" t="s">
        <v>241</v>
      </c>
      <c r="K759" s="20"/>
      <c r="L759" s="9">
        <f t="shared" si="215"/>
        <v>0</v>
      </c>
      <c r="M759" s="9"/>
      <c r="N759" s="9"/>
      <c r="O759" s="9">
        <f t="shared" si="216"/>
        <v>0</v>
      </c>
      <c r="P759" s="9"/>
      <c r="Q759" s="9"/>
      <c r="R759" s="9">
        <f t="shared" si="217"/>
        <v>0</v>
      </c>
      <c r="S759" s="9"/>
      <c r="T759" s="9"/>
      <c r="U759" s="9">
        <f t="shared" si="218"/>
        <v>1062600</v>
      </c>
      <c r="V759" s="9">
        <v>1062600</v>
      </c>
      <c r="W759" s="9"/>
      <c r="X759" s="9">
        <f t="shared" si="219"/>
        <v>0</v>
      </c>
      <c r="Y759" s="9"/>
      <c r="Z759" s="9"/>
      <c r="AA759" s="10">
        <f t="shared" si="220"/>
        <v>0</v>
      </c>
      <c r="AB759" s="11">
        <v>45808</v>
      </c>
    </row>
    <row r="760" spans="1:28" ht="15.75" hidden="1" x14ac:dyDescent="0.25">
      <c r="A760" s="39">
        <v>45806</v>
      </c>
      <c r="B760" s="33" t="s">
        <v>231</v>
      </c>
      <c r="C760" s="33"/>
      <c r="D760" s="33"/>
      <c r="E760" s="33" t="s">
        <v>632</v>
      </c>
      <c r="F760" s="33">
        <v>104.9</v>
      </c>
      <c r="G760" s="33" t="s">
        <v>51</v>
      </c>
      <c r="H760" s="33"/>
      <c r="I760" s="20">
        <f t="shared" si="214"/>
        <v>0</v>
      </c>
      <c r="J760" s="34" t="s">
        <v>26</v>
      </c>
      <c r="K760" s="20"/>
      <c r="L760" s="9">
        <f t="shared" si="215"/>
        <v>0</v>
      </c>
      <c r="M760" s="9"/>
      <c r="N760" s="9"/>
      <c r="O760" s="9">
        <f t="shared" si="216"/>
        <v>0</v>
      </c>
      <c r="P760" s="9"/>
      <c r="Q760" s="9"/>
      <c r="R760" s="9">
        <f t="shared" si="217"/>
        <v>0</v>
      </c>
      <c r="S760" s="9"/>
      <c r="T760" s="9"/>
      <c r="U760" s="9">
        <f t="shared" si="218"/>
        <v>0</v>
      </c>
      <c r="V760" s="9"/>
      <c r="W760" s="9"/>
      <c r="X760" s="9">
        <f t="shared" si="219"/>
        <v>0</v>
      </c>
      <c r="Y760" s="9"/>
      <c r="Z760" s="9"/>
      <c r="AA760" s="10">
        <f t="shared" si="220"/>
        <v>0</v>
      </c>
      <c r="AB760" s="11"/>
    </row>
    <row r="761" spans="1:28" ht="15.75" hidden="1" x14ac:dyDescent="0.25">
      <c r="A761" s="39">
        <v>45806</v>
      </c>
      <c r="B761" s="33" t="s">
        <v>202</v>
      </c>
      <c r="C761" s="33"/>
      <c r="D761" s="33" t="s">
        <v>31</v>
      </c>
      <c r="E761" s="33" t="s">
        <v>357</v>
      </c>
      <c r="F761" s="33">
        <v>2</v>
      </c>
      <c r="G761" s="33" t="s">
        <v>51</v>
      </c>
      <c r="H761" s="33">
        <v>150000</v>
      </c>
      <c r="I761" s="20">
        <f t="shared" si="214"/>
        <v>300000</v>
      </c>
      <c r="J761" s="37" t="s">
        <v>240</v>
      </c>
      <c r="K761" s="20"/>
      <c r="L761" s="9">
        <f t="shared" si="215"/>
        <v>0</v>
      </c>
      <c r="M761" s="9"/>
      <c r="N761" s="9"/>
      <c r="O761" s="9">
        <f t="shared" si="216"/>
        <v>300000</v>
      </c>
      <c r="P761" s="9">
        <v>300000</v>
      </c>
      <c r="Q761" s="9"/>
      <c r="R761" s="9">
        <f t="shared" si="217"/>
        <v>0</v>
      </c>
      <c r="S761" s="9"/>
      <c r="T761" s="9"/>
      <c r="U761" s="9">
        <f t="shared" si="218"/>
        <v>0</v>
      </c>
      <c r="V761" s="9"/>
      <c r="W761" s="9"/>
      <c r="X761" s="9">
        <f t="shared" si="219"/>
        <v>0</v>
      </c>
      <c r="Y761" s="9"/>
      <c r="Z761" s="9"/>
      <c r="AA761" s="10">
        <f t="shared" si="220"/>
        <v>0</v>
      </c>
      <c r="AB761" s="11">
        <v>45806</v>
      </c>
    </row>
    <row r="762" spans="1:28" ht="15.75" hidden="1" x14ac:dyDescent="0.25">
      <c r="A762" s="39">
        <v>45806</v>
      </c>
      <c r="B762" s="33" t="s">
        <v>985</v>
      </c>
      <c r="C762" s="33"/>
      <c r="D762" s="33" t="s">
        <v>31</v>
      </c>
      <c r="E762" s="33" t="s">
        <v>64</v>
      </c>
      <c r="F762" s="33">
        <v>2</v>
      </c>
      <c r="G762" s="33" t="s">
        <v>33</v>
      </c>
      <c r="H762" s="33">
        <v>150000</v>
      </c>
      <c r="I762" s="20">
        <f t="shared" si="214"/>
        <v>300000</v>
      </c>
      <c r="J762" s="37" t="s">
        <v>241</v>
      </c>
      <c r="K762" s="20"/>
      <c r="L762" s="9">
        <f t="shared" si="215"/>
        <v>300000</v>
      </c>
      <c r="M762" s="9">
        <v>300000</v>
      </c>
      <c r="N762" s="9"/>
      <c r="O762" s="9">
        <f t="shared" si="216"/>
        <v>0</v>
      </c>
      <c r="P762" s="9"/>
      <c r="Q762" s="9"/>
      <c r="R762" s="9">
        <f t="shared" si="217"/>
        <v>0</v>
      </c>
      <c r="S762" s="9"/>
      <c r="T762" s="9"/>
      <c r="U762" s="9">
        <f t="shared" si="218"/>
        <v>0</v>
      </c>
      <c r="V762" s="9"/>
      <c r="W762" s="9"/>
      <c r="X762" s="9">
        <f t="shared" si="219"/>
        <v>0</v>
      </c>
      <c r="Y762" s="9"/>
      <c r="Z762" s="9"/>
      <c r="AA762" s="10">
        <f t="shared" si="220"/>
        <v>0</v>
      </c>
      <c r="AB762" s="11">
        <v>45806</v>
      </c>
    </row>
    <row r="763" spans="1:28" ht="15.75" hidden="1" x14ac:dyDescent="0.25">
      <c r="A763" s="39">
        <v>45806</v>
      </c>
      <c r="B763" s="33" t="s">
        <v>164</v>
      </c>
      <c r="C763" s="33"/>
      <c r="D763" s="33" t="s">
        <v>41</v>
      </c>
      <c r="E763" s="33" t="s">
        <v>136</v>
      </c>
      <c r="F763" s="33">
        <v>23.7</v>
      </c>
      <c r="G763" s="33" t="s">
        <v>51</v>
      </c>
      <c r="H763" s="33">
        <v>43000</v>
      </c>
      <c r="I763" s="20">
        <f t="shared" si="214"/>
        <v>1019100</v>
      </c>
      <c r="J763" s="37" t="s">
        <v>241</v>
      </c>
      <c r="K763" s="20"/>
      <c r="L763" s="9">
        <f t="shared" si="215"/>
        <v>0</v>
      </c>
      <c r="M763" s="9"/>
      <c r="N763" s="9"/>
      <c r="O763" s="9">
        <f t="shared" si="216"/>
        <v>905000</v>
      </c>
      <c r="P763" s="9">
        <v>905000</v>
      </c>
      <c r="Q763" s="9"/>
      <c r="R763" s="9">
        <f t="shared" si="217"/>
        <v>0</v>
      </c>
      <c r="S763" s="9"/>
      <c r="T763" s="9"/>
      <c r="U763" s="9">
        <f t="shared" si="218"/>
        <v>114100</v>
      </c>
      <c r="V763" s="9">
        <v>114100</v>
      </c>
      <c r="W763" s="9"/>
      <c r="X763" s="9">
        <f t="shared" si="219"/>
        <v>0</v>
      </c>
      <c r="Y763" s="9"/>
      <c r="Z763" s="9"/>
      <c r="AA763" s="10">
        <f t="shared" si="220"/>
        <v>0</v>
      </c>
      <c r="AB763" s="11">
        <v>45806</v>
      </c>
    </row>
    <row r="764" spans="1:28" ht="15.75" hidden="1" x14ac:dyDescent="0.25">
      <c r="A764" s="39">
        <v>45806</v>
      </c>
      <c r="B764" s="33" t="s">
        <v>164</v>
      </c>
      <c r="C764" s="33"/>
      <c r="D764" s="33" t="s">
        <v>41</v>
      </c>
      <c r="E764" s="33" t="s">
        <v>467</v>
      </c>
      <c r="F764" s="33">
        <v>17.100000000000001</v>
      </c>
      <c r="G764" s="33" t="s">
        <v>51</v>
      </c>
      <c r="H764" s="33">
        <v>43000</v>
      </c>
      <c r="I764" s="20">
        <f t="shared" si="214"/>
        <v>735300.00000000012</v>
      </c>
      <c r="J764" s="37" t="s">
        <v>241</v>
      </c>
      <c r="K764" s="20"/>
      <c r="L764" s="9">
        <f t="shared" si="215"/>
        <v>0</v>
      </c>
      <c r="M764" s="9"/>
      <c r="N764" s="9"/>
      <c r="O764" s="9">
        <f t="shared" si="216"/>
        <v>0</v>
      </c>
      <c r="P764" s="9"/>
      <c r="Q764" s="9"/>
      <c r="R764" s="9">
        <f t="shared" si="217"/>
        <v>0</v>
      </c>
      <c r="S764" s="9"/>
      <c r="T764" s="9"/>
      <c r="U764" s="9">
        <f t="shared" si="218"/>
        <v>735300</v>
      </c>
      <c r="V764" s="9">
        <v>735300</v>
      </c>
      <c r="W764" s="9"/>
      <c r="X764" s="9">
        <f t="shared" si="219"/>
        <v>0</v>
      </c>
      <c r="Y764" s="9"/>
      <c r="Z764" s="9"/>
      <c r="AA764" s="10">
        <f t="shared" si="220"/>
        <v>1.1641532182693481E-10</v>
      </c>
      <c r="AB764" s="11">
        <v>45806</v>
      </c>
    </row>
    <row r="765" spans="1:28" ht="15.75" hidden="1" x14ac:dyDescent="0.25">
      <c r="A765" s="39">
        <v>45806</v>
      </c>
      <c r="B765" s="33" t="s">
        <v>164</v>
      </c>
      <c r="C765" s="33"/>
      <c r="D765" s="33" t="s">
        <v>41</v>
      </c>
      <c r="E765" s="33" t="s">
        <v>166</v>
      </c>
      <c r="F765" s="33">
        <v>1</v>
      </c>
      <c r="G765" s="33" t="s">
        <v>23</v>
      </c>
      <c r="H765" s="33">
        <v>400000</v>
      </c>
      <c r="I765" s="20">
        <f t="shared" si="214"/>
        <v>400000</v>
      </c>
      <c r="J765" s="37" t="s">
        <v>34</v>
      </c>
      <c r="K765" s="20"/>
      <c r="L765" s="9">
        <f t="shared" si="215"/>
        <v>0</v>
      </c>
      <c r="M765" s="9"/>
      <c r="N765" s="9"/>
      <c r="O765" s="9">
        <f t="shared" si="216"/>
        <v>0</v>
      </c>
      <c r="P765" s="9"/>
      <c r="Q765" s="9"/>
      <c r="R765" s="9">
        <f t="shared" si="217"/>
        <v>0</v>
      </c>
      <c r="S765" s="9"/>
      <c r="T765" s="9"/>
      <c r="U765" s="9">
        <f t="shared" si="218"/>
        <v>900000</v>
      </c>
      <c r="V765" s="9">
        <v>400000</v>
      </c>
      <c r="W765" s="9">
        <v>500000</v>
      </c>
      <c r="X765" s="9">
        <f t="shared" si="219"/>
        <v>0</v>
      </c>
      <c r="Y765" s="9"/>
      <c r="Z765" s="9"/>
      <c r="AA765" s="10">
        <f t="shared" si="220"/>
        <v>-500000</v>
      </c>
      <c r="AB765" s="11">
        <v>45806</v>
      </c>
    </row>
    <row r="766" spans="1:28" ht="15.75" hidden="1" x14ac:dyDescent="0.25">
      <c r="A766" s="39">
        <v>45806</v>
      </c>
      <c r="B766" s="33" t="s">
        <v>92</v>
      </c>
      <c r="C766" s="33"/>
      <c r="D766" s="33" t="s">
        <v>31</v>
      </c>
      <c r="E766" s="33" t="s">
        <v>64</v>
      </c>
      <c r="F766" s="33">
        <v>10</v>
      </c>
      <c r="G766" s="33" t="s">
        <v>33</v>
      </c>
      <c r="H766" s="33">
        <v>150000</v>
      </c>
      <c r="I766" s="20">
        <f t="shared" si="214"/>
        <v>1500000</v>
      </c>
      <c r="J766" s="34" t="s">
        <v>26</v>
      </c>
      <c r="K766" s="20"/>
      <c r="L766" s="9">
        <f t="shared" si="215"/>
        <v>0</v>
      </c>
      <c r="M766" s="9"/>
      <c r="N766" s="9"/>
      <c r="O766" s="9">
        <f t="shared" si="216"/>
        <v>0</v>
      </c>
      <c r="P766" s="9"/>
      <c r="Q766" s="9"/>
      <c r="R766" s="9">
        <f t="shared" si="217"/>
        <v>0</v>
      </c>
      <c r="S766" s="9"/>
      <c r="T766" s="9"/>
      <c r="U766" s="9">
        <f t="shared" si="218"/>
        <v>0</v>
      </c>
      <c r="V766" s="9"/>
      <c r="W766" s="9"/>
      <c r="X766" s="9">
        <f t="shared" si="219"/>
        <v>0</v>
      </c>
      <c r="Y766" s="9"/>
      <c r="Z766" s="9"/>
      <c r="AA766" s="10">
        <f t="shared" si="220"/>
        <v>1500000</v>
      </c>
      <c r="AB766" s="11"/>
    </row>
    <row r="767" spans="1:28" ht="15.75" hidden="1" x14ac:dyDescent="0.25">
      <c r="A767" s="39">
        <v>45806</v>
      </c>
      <c r="B767" s="33" t="s">
        <v>191</v>
      </c>
      <c r="C767" s="33"/>
      <c r="D767" s="33" t="s">
        <v>31</v>
      </c>
      <c r="E767" s="33" t="s">
        <v>73</v>
      </c>
      <c r="F767" s="33">
        <v>10</v>
      </c>
      <c r="G767" s="33" t="s">
        <v>74</v>
      </c>
      <c r="H767" s="33">
        <v>50000</v>
      </c>
      <c r="I767" s="20">
        <f t="shared" si="214"/>
        <v>500000</v>
      </c>
      <c r="J767" s="34" t="s">
        <v>26</v>
      </c>
      <c r="K767" s="20"/>
      <c r="L767" s="9">
        <f t="shared" si="215"/>
        <v>0</v>
      </c>
      <c r="M767" s="9"/>
      <c r="N767" s="9"/>
      <c r="O767" s="9">
        <f t="shared" si="216"/>
        <v>0</v>
      </c>
      <c r="P767" s="9"/>
      <c r="Q767" s="9"/>
      <c r="R767" s="9">
        <f t="shared" si="217"/>
        <v>0</v>
      </c>
      <c r="S767" s="9"/>
      <c r="T767" s="9"/>
      <c r="U767" s="9">
        <f t="shared" si="218"/>
        <v>0</v>
      </c>
      <c r="V767" s="9"/>
      <c r="W767" s="9"/>
      <c r="X767" s="9">
        <f t="shared" si="219"/>
        <v>0</v>
      </c>
      <c r="Y767" s="9"/>
      <c r="Z767" s="9"/>
      <c r="AA767" s="10">
        <f t="shared" si="220"/>
        <v>500000</v>
      </c>
      <c r="AB767" s="11"/>
    </row>
    <row r="768" spans="1:28" ht="15.75" hidden="1" x14ac:dyDescent="0.25">
      <c r="A768" s="39">
        <v>45806</v>
      </c>
      <c r="B768" s="33" t="s">
        <v>191</v>
      </c>
      <c r="C768" s="33"/>
      <c r="D768" s="33" t="s">
        <v>31</v>
      </c>
      <c r="E768" s="33" t="s">
        <v>122</v>
      </c>
      <c r="F768" s="33">
        <v>2</v>
      </c>
      <c r="G768" s="33" t="s">
        <v>51</v>
      </c>
      <c r="H768" s="33">
        <v>70000</v>
      </c>
      <c r="I768" s="20">
        <f t="shared" si="214"/>
        <v>140000</v>
      </c>
      <c r="J768" s="34" t="s">
        <v>26</v>
      </c>
      <c r="K768" s="20"/>
      <c r="L768" s="9">
        <f t="shared" si="215"/>
        <v>0</v>
      </c>
      <c r="M768" s="9"/>
      <c r="N768" s="9"/>
      <c r="O768" s="9">
        <f t="shared" si="216"/>
        <v>0</v>
      </c>
      <c r="P768" s="9"/>
      <c r="Q768" s="9"/>
      <c r="R768" s="9">
        <f t="shared" si="217"/>
        <v>0</v>
      </c>
      <c r="S768" s="9"/>
      <c r="T768" s="9"/>
      <c r="U768" s="9">
        <f t="shared" si="218"/>
        <v>0</v>
      </c>
      <c r="V768" s="9"/>
      <c r="W768" s="9"/>
      <c r="X768" s="9">
        <f t="shared" si="219"/>
        <v>0</v>
      </c>
      <c r="Y768" s="9"/>
      <c r="Z768" s="9"/>
      <c r="AA768" s="10">
        <f t="shared" si="220"/>
        <v>140000</v>
      </c>
      <c r="AB768" s="11"/>
    </row>
    <row r="769" spans="1:28" ht="15.75" hidden="1" x14ac:dyDescent="0.25">
      <c r="A769" s="39">
        <v>45806</v>
      </c>
      <c r="B769" s="33" t="s">
        <v>170</v>
      </c>
      <c r="C769" s="33"/>
      <c r="D769" s="33" t="s">
        <v>31</v>
      </c>
      <c r="E769" s="33" t="s">
        <v>64</v>
      </c>
      <c r="F769" s="33">
        <v>2</v>
      </c>
      <c r="G769" s="33" t="s">
        <v>33</v>
      </c>
      <c r="H769" s="33">
        <v>150000</v>
      </c>
      <c r="I769" s="20">
        <f t="shared" si="214"/>
        <v>300000</v>
      </c>
      <c r="J769" s="37" t="s">
        <v>241</v>
      </c>
      <c r="K769" s="20"/>
      <c r="L769" s="9">
        <f t="shared" si="215"/>
        <v>300000</v>
      </c>
      <c r="M769" s="9">
        <v>300000</v>
      </c>
      <c r="N769" s="9"/>
      <c r="O769" s="9">
        <f t="shared" si="216"/>
        <v>0</v>
      </c>
      <c r="P769" s="9"/>
      <c r="Q769" s="9"/>
      <c r="R769" s="9">
        <f t="shared" si="217"/>
        <v>0</v>
      </c>
      <c r="S769" s="9"/>
      <c r="T769" s="9"/>
      <c r="U769" s="9">
        <f t="shared" si="218"/>
        <v>0</v>
      </c>
      <c r="V769" s="9"/>
      <c r="W769" s="9"/>
      <c r="X769" s="9">
        <f t="shared" si="219"/>
        <v>0</v>
      </c>
      <c r="Y769" s="9"/>
      <c r="Z769" s="9"/>
      <c r="AA769" s="10">
        <f t="shared" si="220"/>
        <v>0</v>
      </c>
      <c r="AB769" s="11">
        <v>45806</v>
      </c>
    </row>
    <row r="770" spans="1:28" ht="15.75" hidden="1" x14ac:dyDescent="0.25">
      <c r="A770" s="39">
        <v>45806</v>
      </c>
      <c r="B770" s="33" t="s">
        <v>170</v>
      </c>
      <c r="C770" s="33"/>
      <c r="D770" s="33" t="s">
        <v>31</v>
      </c>
      <c r="E770" s="33" t="s">
        <v>32</v>
      </c>
      <c r="F770" s="33">
        <v>3</v>
      </c>
      <c r="G770" s="33" t="s">
        <v>33</v>
      </c>
      <c r="H770" s="33">
        <v>150000</v>
      </c>
      <c r="I770" s="20">
        <f t="shared" si="214"/>
        <v>450000</v>
      </c>
      <c r="J770" s="37" t="s">
        <v>241</v>
      </c>
      <c r="K770" s="20"/>
      <c r="L770" s="9">
        <f t="shared" si="215"/>
        <v>450000</v>
      </c>
      <c r="M770" s="9">
        <v>450000</v>
      </c>
      <c r="N770" s="9"/>
      <c r="O770" s="9">
        <f t="shared" si="216"/>
        <v>0</v>
      </c>
      <c r="P770" s="9"/>
      <c r="Q770" s="9"/>
      <c r="R770" s="9">
        <f t="shared" si="217"/>
        <v>0</v>
      </c>
      <c r="S770" s="9"/>
      <c r="T770" s="9"/>
      <c r="U770" s="9">
        <f t="shared" si="218"/>
        <v>0</v>
      </c>
      <c r="V770" s="9"/>
      <c r="W770" s="9"/>
      <c r="X770" s="9">
        <f t="shared" si="219"/>
        <v>0</v>
      </c>
      <c r="Y770" s="9"/>
      <c r="Z770" s="9"/>
      <c r="AA770" s="10">
        <f t="shared" si="220"/>
        <v>0</v>
      </c>
      <c r="AB770" s="11">
        <v>45806</v>
      </c>
    </row>
    <row r="771" spans="1:28" ht="15.75" hidden="1" x14ac:dyDescent="0.25">
      <c r="A771" s="39">
        <v>45806</v>
      </c>
      <c r="B771" s="33" t="s">
        <v>217</v>
      </c>
      <c r="C771" s="33"/>
      <c r="D771" s="33" t="s">
        <v>41</v>
      </c>
      <c r="E771" s="33" t="s">
        <v>945</v>
      </c>
      <c r="F771" s="33">
        <v>1000</v>
      </c>
      <c r="G771" s="33" t="s">
        <v>29</v>
      </c>
      <c r="H771" s="33">
        <v>2000</v>
      </c>
      <c r="I771" s="20">
        <f t="shared" si="214"/>
        <v>2000000</v>
      </c>
      <c r="J771" s="34" t="s">
        <v>26</v>
      </c>
      <c r="K771" s="20"/>
      <c r="L771" s="9">
        <f t="shared" si="215"/>
        <v>0</v>
      </c>
      <c r="M771" s="9"/>
      <c r="N771" s="9"/>
      <c r="O771" s="9">
        <f t="shared" si="216"/>
        <v>0</v>
      </c>
      <c r="P771" s="9"/>
      <c r="Q771" s="9"/>
      <c r="R771" s="9">
        <f t="shared" si="217"/>
        <v>0</v>
      </c>
      <c r="S771" s="9"/>
      <c r="T771" s="9"/>
      <c r="U771" s="9">
        <f t="shared" si="218"/>
        <v>0</v>
      </c>
      <c r="V771" s="9"/>
      <c r="W771" s="9"/>
      <c r="X771" s="9">
        <f t="shared" si="219"/>
        <v>0</v>
      </c>
      <c r="Y771" s="9"/>
      <c r="Z771" s="9"/>
      <c r="AA771" s="10">
        <f t="shared" si="220"/>
        <v>2000000</v>
      </c>
      <c r="AB771" s="11"/>
    </row>
    <row r="772" spans="1:28" ht="15.75" hidden="1" x14ac:dyDescent="0.25">
      <c r="A772" s="39">
        <v>45806</v>
      </c>
      <c r="B772" s="33" t="s">
        <v>483</v>
      </c>
      <c r="C772" s="33"/>
      <c r="D772" s="33" t="s">
        <v>223</v>
      </c>
      <c r="E772" s="33" t="s">
        <v>80</v>
      </c>
      <c r="F772" s="33">
        <v>1</v>
      </c>
      <c r="G772" s="33" t="s">
        <v>23</v>
      </c>
      <c r="H772" s="33">
        <v>1200000</v>
      </c>
      <c r="I772" s="20">
        <f t="shared" si="214"/>
        <v>1200000</v>
      </c>
      <c r="J772" s="37" t="s">
        <v>240</v>
      </c>
      <c r="K772" s="20"/>
      <c r="L772" s="9">
        <f t="shared" si="215"/>
        <v>0</v>
      </c>
      <c r="M772" s="9"/>
      <c r="N772" s="9"/>
      <c r="O772" s="9">
        <f t="shared" si="216"/>
        <v>1200000</v>
      </c>
      <c r="P772" s="9">
        <v>1200000</v>
      </c>
      <c r="Q772" s="9"/>
      <c r="R772" s="9">
        <f t="shared" si="217"/>
        <v>0</v>
      </c>
      <c r="S772" s="9"/>
      <c r="T772" s="9"/>
      <c r="U772" s="9">
        <f t="shared" si="218"/>
        <v>0</v>
      </c>
      <c r="V772" s="9"/>
      <c r="W772" s="9"/>
      <c r="X772" s="9">
        <f t="shared" si="219"/>
        <v>0</v>
      </c>
      <c r="Y772" s="9"/>
      <c r="Z772" s="9"/>
      <c r="AA772" s="10">
        <f t="shared" si="220"/>
        <v>0</v>
      </c>
      <c r="AB772" s="11">
        <v>45806</v>
      </c>
    </row>
    <row r="773" spans="1:28" ht="15.75" hidden="1" x14ac:dyDescent="0.25">
      <c r="A773" s="39">
        <v>45806</v>
      </c>
      <c r="B773" s="33" t="s">
        <v>121</v>
      </c>
      <c r="C773" s="33"/>
      <c r="D773" s="33" t="s">
        <v>31</v>
      </c>
      <c r="E773" s="33" t="s">
        <v>468</v>
      </c>
      <c r="F773" s="33">
        <v>16.3</v>
      </c>
      <c r="G773" s="33" t="s">
        <v>51</v>
      </c>
      <c r="H773" s="33">
        <v>47000</v>
      </c>
      <c r="I773" s="20">
        <f t="shared" si="214"/>
        <v>766100</v>
      </c>
      <c r="J773" s="34" t="s">
        <v>26</v>
      </c>
      <c r="K773" s="20"/>
      <c r="L773" s="9">
        <f t="shared" si="215"/>
        <v>0</v>
      </c>
      <c r="M773" s="9"/>
      <c r="N773" s="9"/>
      <c r="O773" s="9">
        <f t="shared" si="216"/>
        <v>0</v>
      </c>
      <c r="P773" s="9"/>
      <c r="Q773" s="9"/>
      <c r="R773" s="9">
        <f t="shared" si="217"/>
        <v>0</v>
      </c>
      <c r="S773" s="9"/>
      <c r="T773" s="9"/>
      <c r="U773" s="9">
        <f t="shared" si="218"/>
        <v>0</v>
      </c>
      <c r="V773" s="9"/>
      <c r="W773" s="9"/>
      <c r="X773" s="9">
        <f t="shared" si="219"/>
        <v>0</v>
      </c>
      <c r="Y773" s="9"/>
      <c r="Z773" s="9"/>
      <c r="AA773" s="10">
        <f t="shared" si="220"/>
        <v>766100</v>
      </c>
      <c r="AB773" s="11"/>
    </row>
    <row r="774" spans="1:28" ht="15.75" hidden="1" x14ac:dyDescent="0.25">
      <c r="A774" s="39">
        <v>45806</v>
      </c>
      <c r="B774" s="33" t="s">
        <v>121</v>
      </c>
      <c r="C774" s="33"/>
      <c r="D774" s="33" t="s">
        <v>31</v>
      </c>
      <c r="E774" s="33" t="s">
        <v>95</v>
      </c>
      <c r="F774" s="33">
        <v>2000</v>
      </c>
      <c r="G774" s="33" t="s">
        <v>29</v>
      </c>
      <c r="H774" s="33">
        <v>4000</v>
      </c>
      <c r="I774" s="20">
        <f t="shared" si="214"/>
        <v>8000000</v>
      </c>
      <c r="J774" s="34" t="s">
        <v>26</v>
      </c>
      <c r="K774" s="20"/>
      <c r="L774" s="9">
        <f t="shared" si="215"/>
        <v>0</v>
      </c>
      <c r="M774" s="9"/>
      <c r="N774" s="9"/>
      <c r="O774" s="9">
        <f t="shared" si="216"/>
        <v>0</v>
      </c>
      <c r="P774" s="9"/>
      <c r="Q774" s="9"/>
      <c r="R774" s="9">
        <f t="shared" si="217"/>
        <v>0</v>
      </c>
      <c r="S774" s="9"/>
      <c r="T774" s="9"/>
      <c r="U774" s="9">
        <f t="shared" si="218"/>
        <v>0</v>
      </c>
      <c r="V774" s="9"/>
      <c r="W774" s="9"/>
      <c r="X774" s="9">
        <f t="shared" si="219"/>
        <v>0</v>
      </c>
      <c r="Y774" s="9"/>
      <c r="Z774" s="9"/>
      <c r="AA774" s="10">
        <f t="shared" si="220"/>
        <v>8000000</v>
      </c>
      <c r="AB774" s="11"/>
    </row>
    <row r="775" spans="1:28" ht="15.75" hidden="1" x14ac:dyDescent="0.25">
      <c r="A775" s="39">
        <v>45806</v>
      </c>
      <c r="B775" s="33" t="s">
        <v>121</v>
      </c>
      <c r="C775" s="33"/>
      <c r="D775" s="33" t="s">
        <v>31</v>
      </c>
      <c r="E775" s="33" t="s">
        <v>136</v>
      </c>
      <c r="F775" s="33">
        <v>23</v>
      </c>
      <c r="G775" s="33" t="s">
        <v>51</v>
      </c>
      <c r="H775" s="33">
        <v>46000</v>
      </c>
      <c r="I775" s="20">
        <f t="shared" si="214"/>
        <v>1058000</v>
      </c>
      <c r="J775" s="34" t="s">
        <v>26</v>
      </c>
      <c r="K775" s="20"/>
      <c r="L775" s="9">
        <f t="shared" si="215"/>
        <v>0</v>
      </c>
      <c r="M775" s="9"/>
      <c r="N775" s="9"/>
      <c r="O775" s="9">
        <f t="shared" si="216"/>
        <v>0</v>
      </c>
      <c r="P775" s="9"/>
      <c r="Q775" s="9"/>
      <c r="R775" s="9">
        <f t="shared" si="217"/>
        <v>0</v>
      </c>
      <c r="S775" s="9"/>
      <c r="T775" s="9"/>
      <c r="U775" s="9">
        <f t="shared" si="218"/>
        <v>0</v>
      </c>
      <c r="V775" s="9"/>
      <c r="W775" s="9"/>
      <c r="X775" s="9">
        <f t="shared" si="219"/>
        <v>0</v>
      </c>
      <c r="Y775" s="9"/>
      <c r="Z775" s="9"/>
      <c r="AA775" s="10">
        <f t="shared" si="220"/>
        <v>1058000</v>
      </c>
      <c r="AB775" s="11"/>
    </row>
    <row r="776" spans="1:28" ht="15.75" hidden="1" x14ac:dyDescent="0.25">
      <c r="A776" s="39">
        <v>45806</v>
      </c>
      <c r="B776" s="33" t="s">
        <v>121</v>
      </c>
      <c r="C776" s="33"/>
      <c r="D776" s="33" t="s">
        <v>31</v>
      </c>
      <c r="E776" s="33" t="s">
        <v>203</v>
      </c>
      <c r="F776" s="33">
        <v>14</v>
      </c>
      <c r="G776" s="33" t="s">
        <v>51</v>
      </c>
      <c r="H776" s="33">
        <v>47000</v>
      </c>
      <c r="I776" s="20">
        <f t="shared" si="214"/>
        <v>658000</v>
      </c>
      <c r="J776" s="34" t="s">
        <v>26</v>
      </c>
      <c r="K776" s="20"/>
      <c r="L776" s="9">
        <f t="shared" si="215"/>
        <v>0</v>
      </c>
      <c r="M776" s="9"/>
      <c r="N776" s="9"/>
      <c r="O776" s="9">
        <f t="shared" si="216"/>
        <v>0</v>
      </c>
      <c r="P776" s="9"/>
      <c r="Q776" s="9"/>
      <c r="R776" s="9">
        <f t="shared" si="217"/>
        <v>0</v>
      </c>
      <c r="S776" s="9"/>
      <c r="T776" s="9"/>
      <c r="U776" s="9">
        <f t="shared" si="218"/>
        <v>0</v>
      </c>
      <c r="V776" s="9"/>
      <c r="W776" s="9"/>
      <c r="X776" s="9">
        <f t="shared" si="219"/>
        <v>0</v>
      </c>
      <c r="Y776" s="9"/>
      <c r="Z776" s="9"/>
      <c r="AA776" s="10">
        <f t="shared" si="220"/>
        <v>658000</v>
      </c>
      <c r="AB776" s="11"/>
    </row>
    <row r="777" spans="1:28" ht="15.75" hidden="1" x14ac:dyDescent="0.25">
      <c r="A777" s="39">
        <v>45806</v>
      </c>
      <c r="B777" s="33" t="s">
        <v>219</v>
      </c>
      <c r="C777" s="33"/>
      <c r="D777" s="33" t="s">
        <v>31</v>
      </c>
      <c r="E777" s="33" t="s">
        <v>85</v>
      </c>
      <c r="F777" s="33">
        <v>32.4</v>
      </c>
      <c r="G777" s="33" t="s">
        <v>51</v>
      </c>
      <c r="H777" s="33">
        <v>46000</v>
      </c>
      <c r="I777" s="20">
        <f t="shared" si="214"/>
        <v>1490400</v>
      </c>
      <c r="J777" s="34" t="s">
        <v>26</v>
      </c>
      <c r="K777" s="20"/>
      <c r="L777" s="9">
        <f t="shared" si="215"/>
        <v>0</v>
      </c>
      <c r="M777" s="9"/>
      <c r="N777" s="9"/>
      <c r="O777" s="9">
        <f t="shared" si="216"/>
        <v>0</v>
      </c>
      <c r="P777" s="9"/>
      <c r="Q777" s="9"/>
      <c r="R777" s="9">
        <f t="shared" si="217"/>
        <v>0</v>
      </c>
      <c r="S777" s="9"/>
      <c r="T777" s="9"/>
      <c r="U777" s="9">
        <f t="shared" si="218"/>
        <v>0</v>
      </c>
      <c r="V777" s="9"/>
      <c r="W777" s="9"/>
      <c r="X777" s="9">
        <f t="shared" si="219"/>
        <v>0</v>
      </c>
      <c r="Y777" s="9"/>
      <c r="Z777" s="9"/>
      <c r="AA777" s="10">
        <f t="shared" si="220"/>
        <v>1490400</v>
      </c>
      <c r="AB777" s="11"/>
    </row>
    <row r="778" spans="1:28" ht="15.75" hidden="1" x14ac:dyDescent="0.25">
      <c r="A778" s="39">
        <v>45806</v>
      </c>
      <c r="B778" s="33" t="s">
        <v>219</v>
      </c>
      <c r="C778" s="33"/>
      <c r="D778" s="33" t="s">
        <v>31</v>
      </c>
      <c r="E778" s="33" t="s">
        <v>228</v>
      </c>
      <c r="F778" s="33">
        <v>1</v>
      </c>
      <c r="G778" s="33" t="s">
        <v>138</v>
      </c>
      <c r="H778" s="33">
        <v>1200000</v>
      </c>
      <c r="I778" s="20">
        <f t="shared" si="214"/>
        <v>1200000</v>
      </c>
      <c r="J778" s="34" t="s">
        <v>26</v>
      </c>
      <c r="K778" s="20"/>
      <c r="L778" s="9">
        <f t="shared" si="215"/>
        <v>0</v>
      </c>
      <c r="M778" s="9"/>
      <c r="N778" s="9"/>
      <c r="O778" s="9">
        <f t="shared" si="216"/>
        <v>0</v>
      </c>
      <c r="P778" s="9"/>
      <c r="Q778" s="9"/>
      <c r="R778" s="9">
        <f t="shared" si="217"/>
        <v>0</v>
      </c>
      <c r="S778" s="9"/>
      <c r="T778" s="9"/>
      <c r="U778" s="9">
        <f t="shared" si="218"/>
        <v>0</v>
      </c>
      <c r="V778" s="9"/>
      <c r="W778" s="9"/>
      <c r="X778" s="9">
        <f t="shared" si="219"/>
        <v>0</v>
      </c>
      <c r="Y778" s="9"/>
      <c r="Z778" s="9"/>
      <c r="AA778" s="10">
        <f t="shared" si="220"/>
        <v>1200000</v>
      </c>
      <c r="AB778" s="11"/>
    </row>
    <row r="779" spans="1:28" ht="15.75" hidden="1" x14ac:dyDescent="0.25">
      <c r="A779" s="39">
        <v>45806</v>
      </c>
      <c r="B779" s="33" t="s">
        <v>112</v>
      </c>
      <c r="C779" s="33"/>
      <c r="D779" s="33" t="s">
        <v>31</v>
      </c>
      <c r="E779" s="33" t="s">
        <v>468</v>
      </c>
      <c r="F779" s="33">
        <v>16.3</v>
      </c>
      <c r="G779" s="33" t="s">
        <v>51</v>
      </c>
      <c r="H779" s="33">
        <v>47000</v>
      </c>
      <c r="I779" s="20">
        <f t="shared" si="214"/>
        <v>766100</v>
      </c>
      <c r="J779" s="34" t="s">
        <v>26</v>
      </c>
      <c r="K779" s="20"/>
      <c r="L779" s="9">
        <f t="shared" si="215"/>
        <v>0</v>
      </c>
      <c r="M779" s="9"/>
      <c r="N779" s="9"/>
      <c r="O779" s="9">
        <f t="shared" si="216"/>
        <v>0</v>
      </c>
      <c r="P779" s="9"/>
      <c r="Q779" s="9"/>
      <c r="R779" s="9">
        <f t="shared" si="217"/>
        <v>0</v>
      </c>
      <c r="S779" s="9"/>
      <c r="T779" s="9"/>
      <c r="U779" s="9">
        <f t="shared" si="218"/>
        <v>0</v>
      </c>
      <c r="V779" s="9"/>
      <c r="W779" s="9"/>
      <c r="X779" s="9">
        <f t="shared" si="219"/>
        <v>0</v>
      </c>
      <c r="Y779" s="9"/>
      <c r="Z779" s="9"/>
      <c r="AA779" s="10">
        <f t="shared" si="220"/>
        <v>766100</v>
      </c>
      <c r="AB779" s="11"/>
    </row>
    <row r="780" spans="1:28" ht="15.75" hidden="1" x14ac:dyDescent="0.25">
      <c r="A780" s="39">
        <v>45806</v>
      </c>
      <c r="B780" s="33" t="s">
        <v>112</v>
      </c>
      <c r="C780" s="33"/>
      <c r="D780" s="33" t="s">
        <v>31</v>
      </c>
      <c r="E780" s="33" t="s">
        <v>203</v>
      </c>
      <c r="F780" s="33">
        <v>28</v>
      </c>
      <c r="G780" s="33" t="s">
        <v>51</v>
      </c>
      <c r="H780" s="33">
        <v>47000</v>
      </c>
      <c r="I780" s="20">
        <f t="shared" si="214"/>
        <v>1316000</v>
      </c>
      <c r="J780" s="34" t="s">
        <v>26</v>
      </c>
      <c r="K780" s="20"/>
      <c r="L780" s="9">
        <f t="shared" si="215"/>
        <v>0</v>
      </c>
      <c r="M780" s="9"/>
      <c r="N780" s="9"/>
      <c r="O780" s="9">
        <f t="shared" si="216"/>
        <v>0</v>
      </c>
      <c r="P780" s="9"/>
      <c r="Q780" s="9"/>
      <c r="R780" s="9">
        <f t="shared" si="217"/>
        <v>0</v>
      </c>
      <c r="S780" s="9"/>
      <c r="T780" s="9"/>
      <c r="U780" s="9">
        <f t="shared" si="218"/>
        <v>0</v>
      </c>
      <c r="V780" s="9"/>
      <c r="W780" s="9"/>
      <c r="X780" s="9">
        <f t="shared" si="219"/>
        <v>0</v>
      </c>
      <c r="Y780" s="9"/>
      <c r="Z780" s="9"/>
      <c r="AA780" s="10">
        <f t="shared" si="220"/>
        <v>1316000</v>
      </c>
      <c r="AB780" s="11"/>
    </row>
    <row r="781" spans="1:28" ht="15.75" hidden="1" x14ac:dyDescent="0.25">
      <c r="A781" s="39">
        <v>45806</v>
      </c>
      <c r="B781" s="33" t="s">
        <v>112</v>
      </c>
      <c r="C781" s="33"/>
      <c r="D781" s="33" t="s">
        <v>31</v>
      </c>
      <c r="E781" s="33" t="s">
        <v>64</v>
      </c>
      <c r="F781" s="33">
        <v>2</v>
      </c>
      <c r="G781" s="33" t="s">
        <v>33</v>
      </c>
      <c r="H781" s="33">
        <v>150000</v>
      </c>
      <c r="I781" s="20">
        <f t="shared" si="214"/>
        <v>300000</v>
      </c>
      <c r="J781" s="34" t="s">
        <v>26</v>
      </c>
      <c r="K781" s="20"/>
      <c r="L781" s="9">
        <f t="shared" si="215"/>
        <v>0</v>
      </c>
      <c r="M781" s="9"/>
      <c r="N781" s="9"/>
      <c r="O781" s="9">
        <f t="shared" si="216"/>
        <v>0</v>
      </c>
      <c r="P781" s="9"/>
      <c r="Q781" s="9"/>
      <c r="R781" s="9">
        <f t="shared" si="217"/>
        <v>0</v>
      </c>
      <c r="S781" s="9"/>
      <c r="T781" s="9"/>
      <c r="U781" s="9">
        <f t="shared" si="218"/>
        <v>0</v>
      </c>
      <c r="V781" s="9"/>
      <c r="W781" s="9"/>
      <c r="X781" s="9">
        <f t="shared" si="219"/>
        <v>0</v>
      </c>
      <c r="Y781" s="9"/>
      <c r="Z781" s="9"/>
      <c r="AA781" s="10">
        <f t="shared" si="220"/>
        <v>300000</v>
      </c>
      <c r="AB781" s="11"/>
    </row>
    <row r="782" spans="1:28" ht="15.75" hidden="1" x14ac:dyDescent="0.25">
      <c r="A782" s="39">
        <v>45806</v>
      </c>
      <c r="B782" s="33" t="s">
        <v>471</v>
      </c>
      <c r="C782" s="33"/>
      <c r="D782" s="33" t="s">
        <v>31</v>
      </c>
      <c r="E782" s="33" t="s">
        <v>102</v>
      </c>
      <c r="F782" s="33">
        <v>4</v>
      </c>
      <c r="G782" s="33" t="s">
        <v>74</v>
      </c>
      <c r="H782" s="33">
        <v>65000</v>
      </c>
      <c r="I782" s="20">
        <f t="shared" si="214"/>
        <v>260000</v>
      </c>
      <c r="J782" s="37" t="s">
        <v>241</v>
      </c>
      <c r="K782" s="20"/>
      <c r="L782" s="9">
        <f t="shared" si="215"/>
        <v>260000</v>
      </c>
      <c r="M782" s="9">
        <v>260000</v>
      </c>
      <c r="N782" s="9"/>
      <c r="O782" s="9">
        <f t="shared" si="216"/>
        <v>0</v>
      </c>
      <c r="P782" s="9"/>
      <c r="Q782" s="9"/>
      <c r="R782" s="9">
        <f t="shared" si="217"/>
        <v>0</v>
      </c>
      <c r="S782" s="9"/>
      <c r="T782" s="9"/>
      <c r="U782" s="9">
        <f t="shared" si="218"/>
        <v>0</v>
      </c>
      <c r="V782" s="9"/>
      <c r="W782" s="9"/>
      <c r="X782" s="9">
        <f t="shared" si="219"/>
        <v>0</v>
      </c>
      <c r="Y782" s="9"/>
      <c r="Z782" s="9"/>
      <c r="AA782" s="10">
        <f t="shared" si="220"/>
        <v>0</v>
      </c>
      <c r="AB782" s="11">
        <v>45803</v>
      </c>
    </row>
    <row r="783" spans="1:28" ht="15.75" hidden="1" x14ac:dyDescent="0.25">
      <c r="A783" s="39">
        <v>45806</v>
      </c>
      <c r="B783" s="33" t="s">
        <v>393</v>
      </c>
      <c r="C783" s="33"/>
      <c r="D783" s="33" t="s">
        <v>223</v>
      </c>
      <c r="E783" s="33" t="s">
        <v>64</v>
      </c>
      <c r="F783" s="33">
        <v>1</v>
      </c>
      <c r="G783" s="33" t="s">
        <v>33</v>
      </c>
      <c r="H783" s="33">
        <v>150000</v>
      </c>
      <c r="I783" s="20">
        <f t="shared" si="214"/>
        <v>150000</v>
      </c>
      <c r="J783" s="37" t="s">
        <v>241</v>
      </c>
      <c r="K783" s="20"/>
      <c r="L783" s="9">
        <f t="shared" si="215"/>
        <v>0</v>
      </c>
      <c r="M783" s="9"/>
      <c r="N783" s="9"/>
      <c r="O783" s="9">
        <f t="shared" si="216"/>
        <v>0</v>
      </c>
      <c r="P783" s="9"/>
      <c r="Q783" s="9"/>
      <c r="R783" s="9">
        <f t="shared" si="217"/>
        <v>0</v>
      </c>
      <c r="S783" s="9"/>
      <c r="T783" s="9"/>
      <c r="U783" s="9">
        <f t="shared" si="218"/>
        <v>150000</v>
      </c>
      <c r="V783" s="9">
        <v>150000</v>
      </c>
      <c r="W783" s="9"/>
      <c r="X783" s="9">
        <f t="shared" si="219"/>
        <v>0</v>
      </c>
      <c r="Y783" s="9"/>
      <c r="Z783" s="9"/>
      <c r="AA783" s="10">
        <f t="shared" si="220"/>
        <v>0</v>
      </c>
      <c r="AB783" s="11">
        <v>45806</v>
      </c>
    </row>
    <row r="784" spans="1:28" ht="15.75" hidden="1" x14ac:dyDescent="0.25">
      <c r="A784" s="39">
        <v>45806</v>
      </c>
      <c r="B784" s="33" t="s">
        <v>393</v>
      </c>
      <c r="C784" s="33"/>
      <c r="D784" s="33" t="s">
        <v>223</v>
      </c>
      <c r="E784" s="33" t="s">
        <v>166</v>
      </c>
      <c r="F784" s="33">
        <v>2</v>
      </c>
      <c r="G784" s="33" t="s">
        <v>23</v>
      </c>
      <c r="H784" s="33">
        <v>400000</v>
      </c>
      <c r="I784" s="20">
        <f t="shared" si="214"/>
        <v>800000</v>
      </c>
      <c r="J784" s="37" t="s">
        <v>241</v>
      </c>
      <c r="K784" s="20"/>
      <c r="L784" s="9">
        <f t="shared" si="215"/>
        <v>0</v>
      </c>
      <c r="M784" s="9"/>
      <c r="N784" s="9"/>
      <c r="O784" s="9">
        <f t="shared" si="216"/>
        <v>0</v>
      </c>
      <c r="P784" s="9"/>
      <c r="Q784" s="9"/>
      <c r="R784" s="9">
        <f t="shared" si="217"/>
        <v>0</v>
      </c>
      <c r="S784" s="9"/>
      <c r="T784" s="9"/>
      <c r="U784" s="9">
        <f t="shared" si="218"/>
        <v>800000</v>
      </c>
      <c r="V784" s="9">
        <v>800000</v>
      </c>
      <c r="W784" s="9"/>
      <c r="X784" s="9">
        <f t="shared" si="219"/>
        <v>0</v>
      </c>
      <c r="Y784" s="9"/>
      <c r="Z784" s="9"/>
      <c r="AA784" s="10">
        <f t="shared" si="220"/>
        <v>0</v>
      </c>
      <c r="AB784" s="11">
        <v>45806</v>
      </c>
    </row>
    <row r="785" spans="1:28" ht="15.75" hidden="1" x14ac:dyDescent="0.25">
      <c r="A785" s="39">
        <v>45806</v>
      </c>
      <c r="B785" s="33" t="s">
        <v>96</v>
      </c>
      <c r="C785" s="33"/>
      <c r="D785" s="33" t="s">
        <v>41</v>
      </c>
      <c r="E785" s="33" t="s">
        <v>190</v>
      </c>
      <c r="F785" s="33">
        <v>300</v>
      </c>
      <c r="G785" s="33" t="s">
        <v>51</v>
      </c>
      <c r="H785" s="33">
        <v>42000</v>
      </c>
      <c r="I785" s="20">
        <f t="shared" si="214"/>
        <v>12600000</v>
      </c>
      <c r="J785" s="34" t="s">
        <v>26</v>
      </c>
      <c r="K785" s="20"/>
      <c r="L785" s="9">
        <f t="shared" si="215"/>
        <v>0</v>
      </c>
      <c r="M785" s="9"/>
      <c r="N785" s="9"/>
      <c r="O785" s="9">
        <f t="shared" si="216"/>
        <v>0</v>
      </c>
      <c r="P785" s="9"/>
      <c r="Q785" s="9"/>
      <c r="R785" s="9">
        <f t="shared" si="217"/>
        <v>0</v>
      </c>
      <c r="S785" s="9"/>
      <c r="T785" s="9"/>
      <c r="U785" s="9">
        <f t="shared" si="218"/>
        <v>0</v>
      </c>
      <c r="V785" s="9"/>
      <c r="W785" s="9"/>
      <c r="X785" s="9">
        <f t="shared" si="219"/>
        <v>0</v>
      </c>
      <c r="Y785" s="9"/>
      <c r="Z785" s="9"/>
      <c r="AA785" s="10">
        <f t="shared" si="220"/>
        <v>12600000</v>
      </c>
      <c r="AB785" s="11"/>
    </row>
    <row r="786" spans="1:28" ht="15.75" hidden="1" x14ac:dyDescent="0.25">
      <c r="A786" s="39">
        <v>45806</v>
      </c>
      <c r="B786" s="33" t="s">
        <v>217</v>
      </c>
      <c r="C786" s="33"/>
      <c r="D786" s="33" t="s">
        <v>41</v>
      </c>
      <c r="E786" s="33" t="s">
        <v>945</v>
      </c>
      <c r="F786" s="33">
        <v>1000</v>
      </c>
      <c r="G786" s="33" t="s">
        <v>29</v>
      </c>
      <c r="H786" s="33">
        <v>2000</v>
      </c>
      <c r="I786" s="20">
        <f t="shared" si="214"/>
        <v>2000000</v>
      </c>
      <c r="J786" s="34" t="s">
        <v>26</v>
      </c>
      <c r="K786" s="20"/>
      <c r="L786" s="9">
        <f t="shared" si="215"/>
        <v>0</v>
      </c>
      <c r="M786" s="9"/>
      <c r="N786" s="9"/>
      <c r="O786" s="9">
        <f t="shared" si="216"/>
        <v>0</v>
      </c>
      <c r="P786" s="9"/>
      <c r="Q786" s="9"/>
      <c r="R786" s="9">
        <f t="shared" si="217"/>
        <v>0</v>
      </c>
      <c r="S786" s="9"/>
      <c r="T786" s="9"/>
      <c r="U786" s="9">
        <f t="shared" si="218"/>
        <v>0</v>
      </c>
      <c r="V786" s="9"/>
      <c r="W786" s="9"/>
      <c r="X786" s="9">
        <f t="shared" si="219"/>
        <v>0</v>
      </c>
      <c r="Y786" s="9"/>
      <c r="Z786" s="9"/>
      <c r="AA786" s="10">
        <f t="shared" si="220"/>
        <v>2000000</v>
      </c>
      <c r="AB786" s="11"/>
    </row>
    <row r="787" spans="1:28" ht="15.75" hidden="1" x14ac:dyDescent="0.25">
      <c r="A787" s="39">
        <v>45806</v>
      </c>
      <c r="B787" s="33" t="s">
        <v>253</v>
      </c>
      <c r="C787" s="33"/>
      <c r="D787" s="33" t="s">
        <v>41</v>
      </c>
      <c r="E787" s="33" t="s">
        <v>70</v>
      </c>
      <c r="F787" s="33">
        <v>400</v>
      </c>
      <c r="G787" s="33" t="s">
        <v>29</v>
      </c>
      <c r="H787" s="33">
        <v>2650</v>
      </c>
      <c r="I787" s="20">
        <f t="shared" si="214"/>
        <v>1060000</v>
      </c>
      <c r="J787" s="37" t="s">
        <v>241</v>
      </c>
      <c r="K787" s="20"/>
      <c r="L787" s="9">
        <f t="shared" si="215"/>
        <v>0</v>
      </c>
      <c r="M787" s="9"/>
      <c r="N787" s="9"/>
      <c r="O787" s="9">
        <f t="shared" si="216"/>
        <v>0</v>
      </c>
      <c r="P787" s="9"/>
      <c r="Q787" s="9"/>
      <c r="R787" s="9">
        <f t="shared" si="217"/>
        <v>0</v>
      </c>
      <c r="S787" s="9"/>
      <c r="T787" s="9"/>
      <c r="U787" s="9">
        <f t="shared" si="218"/>
        <v>1060000</v>
      </c>
      <c r="V787" s="9">
        <v>1060000</v>
      </c>
      <c r="W787" s="9"/>
      <c r="X787" s="9">
        <f t="shared" si="219"/>
        <v>0</v>
      </c>
      <c r="Y787" s="9"/>
      <c r="Z787" s="9"/>
      <c r="AA787" s="10">
        <f t="shared" si="220"/>
        <v>0</v>
      </c>
      <c r="AB787" s="11">
        <v>45806</v>
      </c>
    </row>
    <row r="788" spans="1:28" ht="15.75" hidden="1" x14ac:dyDescent="0.25">
      <c r="A788" s="39">
        <v>45806</v>
      </c>
      <c r="B788" s="33" t="s">
        <v>253</v>
      </c>
      <c r="C788" s="33"/>
      <c r="D788" s="33" t="s">
        <v>41</v>
      </c>
      <c r="E788" s="33" t="s">
        <v>166</v>
      </c>
      <c r="F788" s="33">
        <v>1</v>
      </c>
      <c r="G788" s="33" t="s">
        <v>23</v>
      </c>
      <c r="H788" s="33">
        <v>400000</v>
      </c>
      <c r="I788" s="20">
        <f t="shared" si="214"/>
        <v>400000</v>
      </c>
      <c r="J788" s="34" t="s">
        <v>26</v>
      </c>
      <c r="K788" s="20"/>
      <c r="L788" s="9">
        <f t="shared" si="215"/>
        <v>0</v>
      </c>
      <c r="M788" s="9"/>
      <c r="N788" s="9"/>
      <c r="O788" s="9">
        <f t="shared" si="216"/>
        <v>0</v>
      </c>
      <c r="P788" s="9"/>
      <c r="Q788" s="9"/>
      <c r="R788" s="9">
        <f t="shared" si="217"/>
        <v>0</v>
      </c>
      <c r="S788" s="9"/>
      <c r="T788" s="9"/>
      <c r="U788" s="9">
        <f t="shared" si="218"/>
        <v>14000</v>
      </c>
      <c r="V788" s="9">
        <v>14000</v>
      </c>
      <c r="W788" s="9"/>
      <c r="X788" s="9">
        <f t="shared" si="219"/>
        <v>0</v>
      </c>
      <c r="Y788" s="9"/>
      <c r="Z788" s="9"/>
      <c r="AA788" s="10">
        <f t="shared" si="220"/>
        <v>386000</v>
      </c>
      <c r="AB788" s="11">
        <v>45806</v>
      </c>
    </row>
    <row r="789" spans="1:28" ht="15.75" hidden="1" x14ac:dyDescent="0.25">
      <c r="A789" s="39">
        <v>45806</v>
      </c>
      <c r="B789" s="33" t="s">
        <v>927</v>
      </c>
      <c r="C789" s="33"/>
      <c r="D789" s="33" t="s">
        <v>31</v>
      </c>
      <c r="E789" s="33" t="s">
        <v>110</v>
      </c>
      <c r="F789" s="33">
        <v>400</v>
      </c>
      <c r="G789" s="33" t="s">
        <v>29</v>
      </c>
      <c r="H789" s="33">
        <v>2000</v>
      </c>
      <c r="I789" s="20">
        <f t="shared" si="214"/>
        <v>800000</v>
      </c>
      <c r="J789" s="37" t="s">
        <v>240</v>
      </c>
      <c r="K789" s="20"/>
      <c r="L789" s="9">
        <f t="shared" si="215"/>
        <v>0</v>
      </c>
      <c r="M789" s="9"/>
      <c r="N789" s="9"/>
      <c r="O789" s="9">
        <f t="shared" si="216"/>
        <v>800000</v>
      </c>
      <c r="P789" s="9">
        <v>800000</v>
      </c>
      <c r="Q789" s="9"/>
      <c r="R789" s="9">
        <f t="shared" si="217"/>
        <v>0</v>
      </c>
      <c r="S789" s="9"/>
      <c r="T789" s="9"/>
      <c r="U789" s="9">
        <f t="shared" si="218"/>
        <v>0</v>
      </c>
      <c r="V789" s="9"/>
      <c r="W789" s="9"/>
      <c r="X789" s="9">
        <f t="shared" si="219"/>
        <v>0</v>
      </c>
      <c r="Y789" s="9"/>
      <c r="Z789" s="9"/>
      <c r="AA789" s="10">
        <f t="shared" si="220"/>
        <v>0</v>
      </c>
      <c r="AB789" s="11">
        <v>45806</v>
      </c>
    </row>
    <row r="790" spans="1:28" ht="15.75" hidden="1" x14ac:dyDescent="0.25">
      <c r="A790" s="39">
        <v>45806</v>
      </c>
      <c r="B790" s="33" t="s">
        <v>133</v>
      </c>
      <c r="C790" s="33"/>
      <c r="D790" s="33" t="s">
        <v>31</v>
      </c>
      <c r="E790" s="33" t="s">
        <v>110</v>
      </c>
      <c r="F790" s="33">
        <v>1000</v>
      </c>
      <c r="G790" s="33" t="s">
        <v>29</v>
      </c>
      <c r="H790" s="33">
        <v>1900</v>
      </c>
      <c r="I790" s="20">
        <f t="shared" si="214"/>
        <v>1900000</v>
      </c>
      <c r="J790" s="37" t="s">
        <v>241</v>
      </c>
      <c r="K790" s="20"/>
      <c r="L790" s="9">
        <f t="shared" si="215"/>
        <v>0</v>
      </c>
      <c r="M790" s="9"/>
      <c r="N790" s="9"/>
      <c r="O790" s="9">
        <f t="shared" si="216"/>
        <v>0</v>
      </c>
      <c r="P790" s="9"/>
      <c r="Q790" s="9"/>
      <c r="R790" s="9">
        <f t="shared" si="217"/>
        <v>0</v>
      </c>
      <c r="S790" s="9"/>
      <c r="T790" s="9"/>
      <c r="U790" s="9">
        <f t="shared" si="218"/>
        <v>1900000</v>
      </c>
      <c r="V790" s="9">
        <v>1900000</v>
      </c>
      <c r="W790" s="9"/>
      <c r="X790" s="9">
        <f t="shared" si="219"/>
        <v>0</v>
      </c>
      <c r="Y790" s="9"/>
      <c r="Z790" s="9"/>
      <c r="AA790" s="10">
        <f t="shared" si="220"/>
        <v>0</v>
      </c>
      <c r="AB790" s="11">
        <v>45808</v>
      </c>
    </row>
    <row r="791" spans="1:28" ht="15.75" hidden="1" x14ac:dyDescent="0.25">
      <c r="A791" s="39">
        <v>45806</v>
      </c>
      <c r="B791" s="33" t="s">
        <v>141</v>
      </c>
      <c r="C791" s="33"/>
      <c r="D791" s="33" t="s">
        <v>31</v>
      </c>
      <c r="E791" s="33" t="s">
        <v>95</v>
      </c>
      <c r="F791" s="33">
        <v>10400</v>
      </c>
      <c r="G791" s="33" t="s">
        <v>29</v>
      </c>
      <c r="H791" s="33">
        <v>3800</v>
      </c>
      <c r="I791" s="20">
        <f t="shared" si="214"/>
        <v>39520000</v>
      </c>
      <c r="J791" s="34" t="s">
        <v>26</v>
      </c>
      <c r="K791" s="20"/>
      <c r="L791" s="9">
        <f t="shared" si="215"/>
        <v>0</v>
      </c>
      <c r="M791" s="9"/>
      <c r="N791" s="9"/>
      <c r="O791" s="9">
        <f t="shared" si="216"/>
        <v>0</v>
      </c>
      <c r="P791" s="9"/>
      <c r="Q791" s="9"/>
      <c r="R791" s="9">
        <f t="shared" si="217"/>
        <v>0</v>
      </c>
      <c r="S791" s="9"/>
      <c r="T791" s="9"/>
      <c r="U791" s="9">
        <f t="shared" si="218"/>
        <v>0</v>
      </c>
      <c r="V791" s="9"/>
      <c r="W791" s="9"/>
      <c r="X791" s="9">
        <f t="shared" si="219"/>
        <v>0</v>
      </c>
      <c r="Y791" s="9"/>
      <c r="Z791" s="9"/>
      <c r="AA791" s="10">
        <f t="shared" si="220"/>
        <v>39520000</v>
      </c>
      <c r="AB791" s="11"/>
    </row>
    <row r="792" spans="1:28" ht="15.75" hidden="1" x14ac:dyDescent="0.25">
      <c r="A792" s="32">
        <v>45806</v>
      </c>
      <c r="B792" s="33" t="s">
        <v>141</v>
      </c>
      <c r="C792" s="33"/>
      <c r="D792" s="33" t="s">
        <v>31</v>
      </c>
      <c r="E792" s="33" t="s">
        <v>156</v>
      </c>
      <c r="F792" s="33">
        <v>10</v>
      </c>
      <c r="G792" s="33" t="s">
        <v>23</v>
      </c>
      <c r="H792" s="33">
        <v>400000</v>
      </c>
      <c r="I792" s="20">
        <f t="shared" si="214"/>
        <v>4000000</v>
      </c>
      <c r="J792" s="34" t="s">
        <v>26</v>
      </c>
      <c r="K792" s="20"/>
      <c r="L792" s="9">
        <f t="shared" si="215"/>
        <v>0</v>
      </c>
      <c r="M792" s="9"/>
      <c r="N792" s="9"/>
      <c r="O792" s="9">
        <f t="shared" si="216"/>
        <v>0</v>
      </c>
      <c r="P792" s="9"/>
      <c r="Q792" s="9"/>
      <c r="R792" s="9">
        <f t="shared" si="217"/>
        <v>0</v>
      </c>
      <c r="S792" s="9"/>
      <c r="T792" s="9"/>
      <c r="U792" s="9">
        <f t="shared" si="218"/>
        <v>0</v>
      </c>
      <c r="V792" s="9"/>
      <c r="W792" s="9"/>
      <c r="X792" s="9">
        <f t="shared" si="219"/>
        <v>0</v>
      </c>
      <c r="Y792" s="9"/>
      <c r="Z792" s="9"/>
      <c r="AA792" s="10">
        <f t="shared" si="220"/>
        <v>4000000</v>
      </c>
      <c r="AB792" s="11"/>
    </row>
    <row r="793" spans="1:28" ht="15.75" hidden="1" x14ac:dyDescent="0.25">
      <c r="A793" s="39">
        <v>45806</v>
      </c>
      <c r="B793" s="33" t="s">
        <v>186</v>
      </c>
      <c r="C793" s="33"/>
      <c r="D793" s="33" t="s">
        <v>31</v>
      </c>
      <c r="E793" s="33" t="s">
        <v>407</v>
      </c>
      <c r="F793" s="33">
        <v>10</v>
      </c>
      <c r="G793" s="33" t="s">
        <v>33</v>
      </c>
      <c r="H793" s="33">
        <v>280000</v>
      </c>
      <c r="I793" s="20">
        <f t="shared" si="214"/>
        <v>2800000</v>
      </c>
      <c r="J793" s="37" t="s">
        <v>240</v>
      </c>
      <c r="K793" s="20"/>
      <c r="L793" s="9">
        <f t="shared" si="215"/>
        <v>0</v>
      </c>
      <c r="M793" s="9"/>
      <c r="N793" s="9"/>
      <c r="O793" s="9">
        <f t="shared" si="216"/>
        <v>2800000</v>
      </c>
      <c r="P793" s="9">
        <v>2800000</v>
      </c>
      <c r="Q793" s="9"/>
      <c r="R793" s="9">
        <f t="shared" si="217"/>
        <v>0</v>
      </c>
      <c r="S793" s="9"/>
      <c r="T793" s="9"/>
      <c r="U793" s="9">
        <f t="shared" si="218"/>
        <v>0</v>
      </c>
      <c r="V793" s="9"/>
      <c r="W793" s="9"/>
      <c r="X793" s="9">
        <f t="shared" si="219"/>
        <v>0</v>
      </c>
      <c r="Y793" s="9"/>
      <c r="Z793" s="9"/>
      <c r="AA793" s="10">
        <f t="shared" si="220"/>
        <v>0</v>
      </c>
      <c r="AB793" s="11">
        <v>45806</v>
      </c>
    </row>
    <row r="794" spans="1:28" ht="15.75" hidden="1" x14ac:dyDescent="0.25">
      <c r="A794" s="32">
        <v>45806</v>
      </c>
      <c r="B794" s="33" t="s">
        <v>121</v>
      </c>
      <c r="C794" s="33"/>
      <c r="D794" s="33" t="s">
        <v>31</v>
      </c>
      <c r="E794" s="33" t="s">
        <v>95</v>
      </c>
      <c r="F794" s="33">
        <v>1000</v>
      </c>
      <c r="G794" s="33" t="s">
        <v>29</v>
      </c>
      <c r="H794" s="33">
        <v>4000</v>
      </c>
      <c r="I794" s="20">
        <f t="shared" si="214"/>
        <v>4000000</v>
      </c>
      <c r="J794" s="34" t="s">
        <v>26</v>
      </c>
      <c r="K794" s="20"/>
      <c r="L794" s="9">
        <f t="shared" si="215"/>
        <v>0</v>
      </c>
      <c r="M794" s="9"/>
      <c r="N794" s="9"/>
      <c r="O794" s="9">
        <f t="shared" si="216"/>
        <v>0</v>
      </c>
      <c r="P794" s="9"/>
      <c r="Q794" s="9"/>
      <c r="R794" s="9">
        <f t="shared" si="217"/>
        <v>0</v>
      </c>
      <c r="S794" s="9"/>
      <c r="T794" s="9"/>
      <c r="U794" s="9">
        <f t="shared" si="218"/>
        <v>0</v>
      </c>
      <c r="V794" s="9"/>
      <c r="W794" s="9"/>
      <c r="X794" s="9">
        <f t="shared" si="219"/>
        <v>0</v>
      </c>
      <c r="Y794" s="9"/>
      <c r="Z794" s="9"/>
      <c r="AA794" s="10">
        <f t="shared" si="220"/>
        <v>4000000</v>
      </c>
      <c r="AB794" s="11"/>
    </row>
    <row r="795" spans="1:28" ht="15.75" hidden="1" x14ac:dyDescent="0.25">
      <c r="A795" s="39">
        <v>45807</v>
      </c>
      <c r="B795" s="35" t="s">
        <v>231</v>
      </c>
      <c r="C795" s="35"/>
      <c r="D795" s="35"/>
      <c r="E795" s="35" t="s">
        <v>632</v>
      </c>
      <c r="F795" s="35">
        <v>26.2</v>
      </c>
      <c r="G795" s="35" t="s">
        <v>51</v>
      </c>
      <c r="H795" s="35"/>
      <c r="I795" s="20">
        <f t="shared" ref="I795:I834" si="221">F795*H795</f>
        <v>0</v>
      </c>
      <c r="J795" s="34" t="s">
        <v>26</v>
      </c>
      <c r="K795" s="20"/>
      <c r="L795" s="9">
        <f t="shared" ref="L795:L834" si="222">M795+N795</f>
        <v>0</v>
      </c>
      <c r="M795" s="9"/>
      <c r="N795" s="9"/>
      <c r="O795" s="9">
        <f t="shared" ref="O795:O834" si="223">P795+Q795</f>
        <v>0</v>
      </c>
      <c r="P795" s="9"/>
      <c r="Q795" s="9"/>
      <c r="R795" s="9">
        <f t="shared" ref="R795:R834" si="224">S795+T795</f>
        <v>0</v>
      </c>
      <c r="S795" s="9"/>
      <c r="T795" s="9"/>
      <c r="U795" s="9">
        <f t="shared" ref="U795:U834" si="225">V795+W795</f>
        <v>0</v>
      </c>
      <c r="V795" s="9"/>
      <c r="W795" s="9"/>
      <c r="X795" s="9">
        <f t="shared" ref="X795:X834" si="226">Y795+Z795</f>
        <v>0</v>
      </c>
      <c r="Y795" s="9"/>
      <c r="Z795" s="9"/>
      <c r="AA795" s="10">
        <f t="shared" ref="AA795:AA834" si="227">C795+I795-L795-O795-U795-X795-R795</f>
        <v>0</v>
      </c>
      <c r="AB795" s="11"/>
    </row>
    <row r="796" spans="1:28" ht="15.75" hidden="1" x14ac:dyDescent="0.25">
      <c r="A796" s="39">
        <v>45807</v>
      </c>
      <c r="B796" s="35" t="s">
        <v>231</v>
      </c>
      <c r="C796" s="33"/>
      <c r="D796" s="33"/>
      <c r="E796" s="33" t="s">
        <v>136</v>
      </c>
      <c r="F796" s="33">
        <v>22.5</v>
      </c>
      <c r="G796" s="33" t="s">
        <v>51</v>
      </c>
      <c r="H796" s="33"/>
      <c r="I796" s="20">
        <f t="shared" si="221"/>
        <v>0</v>
      </c>
      <c r="J796" s="34" t="s">
        <v>26</v>
      </c>
      <c r="K796" s="20"/>
      <c r="L796" s="9">
        <f t="shared" si="222"/>
        <v>0</v>
      </c>
      <c r="M796" s="9"/>
      <c r="N796" s="9"/>
      <c r="O796" s="9">
        <f t="shared" si="223"/>
        <v>0</v>
      </c>
      <c r="P796" s="9"/>
      <c r="Q796" s="9"/>
      <c r="R796" s="9">
        <f t="shared" si="224"/>
        <v>0</v>
      </c>
      <c r="S796" s="9"/>
      <c r="T796" s="9"/>
      <c r="U796" s="9">
        <f t="shared" si="225"/>
        <v>0</v>
      </c>
      <c r="V796" s="9"/>
      <c r="W796" s="9"/>
      <c r="X796" s="9">
        <f t="shared" si="226"/>
        <v>0</v>
      </c>
      <c r="Y796" s="9"/>
      <c r="Z796" s="9"/>
      <c r="AA796" s="10">
        <f t="shared" si="227"/>
        <v>0</v>
      </c>
      <c r="AB796" s="11"/>
    </row>
    <row r="797" spans="1:28" ht="15.75" hidden="1" x14ac:dyDescent="0.25">
      <c r="A797" s="39">
        <v>45807</v>
      </c>
      <c r="B797" s="33" t="s">
        <v>210</v>
      </c>
      <c r="C797" s="33"/>
      <c r="D797" s="33" t="s">
        <v>223</v>
      </c>
      <c r="E797" s="33" t="s">
        <v>294</v>
      </c>
      <c r="F797" s="33">
        <v>1</v>
      </c>
      <c r="G797" s="33" t="s">
        <v>33</v>
      </c>
      <c r="H797" s="33">
        <v>230000</v>
      </c>
      <c r="I797" s="20">
        <f t="shared" si="221"/>
        <v>230000</v>
      </c>
      <c r="J797" s="37" t="s">
        <v>241</v>
      </c>
      <c r="K797" s="20"/>
      <c r="L797" s="9">
        <f t="shared" si="222"/>
        <v>0</v>
      </c>
      <c r="M797" s="9"/>
      <c r="N797" s="9"/>
      <c r="O797" s="9">
        <f t="shared" si="223"/>
        <v>0</v>
      </c>
      <c r="P797" s="9"/>
      <c r="Q797" s="9"/>
      <c r="R797" s="9">
        <f t="shared" si="224"/>
        <v>0</v>
      </c>
      <c r="S797" s="9"/>
      <c r="T797" s="9"/>
      <c r="U797" s="9">
        <f t="shared" si="225"/>
        <v>230000</v>
      </c>
      <c r="V797" s="9">
        <v>230000</v>
      </c>
      <c r="W797" s="9"/>
      <c r="X797" s="9">
        <f t="shared" si="226"/>
        <v>0</v>
      </c>
      <c r="Y797" s="9"/>
      <c r="Z797" s="9"/>
      <c r="AA797" s="10">
        <f t="shared" si="227"/>
        <v>0</v>
      </c>
      <c r="AB797" s="11">
        <v>45807</v>
      </c>
    </row>
    <row r="798" spans="1:28" ht="15.75" hidden="1" x14ac:dyDescent="0.25">
      <c r="A798" s="39">
        <v>45807</v>
      </c>
      <c r="B798" s="33" t="s">
        <v>210</v>
      </c>
      <c r="C798" s="33"/>
      <c r="D798" s="33" t="s">
        <v>223</v>
      </c>
      <c r="E798" s="33" t="s">
        <v>361</v>
      </c>
      <c r="F798" s="33">
        <v>1</v>
      </c>
      <c r="G798" s="33" t="s">
        <v>33</v>
      </c>
      <c r="H798" s="33">
        <v>230000</v>
      </c>
      <c r="I798" s="20">
        <f t="shared" si="221"/>
        <v>230000</v>
      </c>
      <c r="J798" s="37" t="s">
        <v>241</v>
      </c>
      <c r="K798" s="20"/>
      <c r="L798" s="9">
        <f t="shared" si="222"/>
        <v>0</v>
      </c>
      <c r="M798" s="9"/>
      <c r="N798" s="9"/>
      <c r="O798" s="9">
        <f t="shared" si="223"/>
        <v>0</v>
      </c>
      <c r="P798" s="9"/>
      <c r="Q798" s="9"/>
      <c r="R798" s="9">
        <f t="shared" si="224"/>
        <v>0</v>
      </c>
      <c r="S798" s="9"/>
      <c r="T798" s="9"/>
      <c r="U798" s="9">
        <f t="shared" si="225"/>
        <v>230000</v>
      </c>
      <c r="V798" s="9">
        <v>230000</v>
      </c>
      <c r="W798" s="9"/>
      <c r="X798" s="9">
        <f t="shared" si="226"/>
        <v>0</v>
      </c>
      <c r="Y798" s="9"/>
      <c r="Z798" s="9"/>
      <c r="AA798" s="10">
        <f t="shared" si="227"/>
        <v>0</v>
      </c>
      <c r="AB798" s="11">
        <v>45807</v>
      </c>
    </row>
    <row r="799" spans="1:28" ht="15.75" hidden="1" x14ac:dyDescent="0.25">
      <c r="A799" s="39">
        <v>45807</v>
      </c>
      <c r="B799" s="33" t="s">
        <v>210</v>
      </c>
      <c r="C799" s="33"/>
      <c r="D799" s="33" t="s">
        <v>223</v>
      </c>
      <c r="E799" s="33" t="s">
        <v>295</v>
      </c>
      <c r="F799" s="33">
        <v>1</v>
      </c>
      <c r="G799" s="33" t="s">
        <v>33</v>
      </c>
      <c r="H799" s="33">
        <v>230000</v>
      </c>
      <c r="I799" s="20">
        <f t="shared" si="221"/>
        <v>230000</v>
      </c>
      <c r="J799" s="37" t="s">
        <v>241</v>
      </c>
      <c r="K799" s="20"/>
      <c r="L799" s="9">
        <f t="shared" si="222"/>
        <v>0</v>
      </c>
      <c r="M799" s="9"/>
      <c r="N799" s="9"/>
      <c r="O799" s="9">
        <f t="shared" si="223"/>
        <v>0</v>
      </c>
      <c r="P799" s="9"/>
      <c r="Q799" s="9"/>
      <c r="R799" s="9">
        <f t="shared" si="224"/>
        <v>0</v>
      </c>
      <c r="S799" s="9"/>
      <c r="T799" s="9"/>
      <c r="U799" s="9">
        <f t="shared" si="225"/>
        <v>230000</v>
      </c>
      <c r="V799" s="9">
        <v>230000</v>
      </c>
      <c r="W799" s="9"/>
      <c r="X799" s="9">
        <f t="shared" si="226"/>
        <v>0</v>
      </c>
      <c r="Y799" s="9"/>
      <c r="Z799" s="9"/>
      <c r="AA799" s="10">
        <f t="shared" si="227"/>
        <v>0</v>
      </c>
      <c r="AB799" s="11">
        <v>45807</v>
      </c>
    </row>
    <row r="800" spans="1:28" ht="15.75" hidden="1" x14ac:dyDescent="0.25">
      <c r="A800" s="39">
        <v>45807</v>
      </c>
      <c r="B800" s="33" t="s">
        <v>210</v>
      </c>
      <c r="C800" s="33"/>
      <c r="D800" s="33" t="s">
        <v>223</v>
      </c>
      <c r="E800" s="33" t="s">
        <v>907</v>
      </c>
      <c r="F800" s="33">
        <v>1</v>
      </c>
      <c r="G800" s="33" t="s">
        <v>33</v>
      </c>
      <c r="H800" s="33">
        <v>300000</v>
      </c>
      <c r="I800" s="20">
        <f t="shared" si="221"/>
        <v>300000</v>
      </c>
      <c r="J800" s="37" t="s">
        <v>241</v>
      </c>
      <c r="K800" s="20"/>
      <c r="L800" s="9">
        <f t="shared" si="222"/>
        <v>0</v>
      </c>
      <c r="M800" s="9"/>
      <c r="N800" s="9"/>
      <c r="O800" s="9">
        <f t="shared" si="223"/>
        <v>0</v>
      </c>
      <c r="P800" s="9"/>
      <c r="Q800" s="9"/>
      <c r="R800" s="9">
        <f t="shared" si="224"/>
        <v>0</v>
      </c>
      <c r="S800" s="9"/>
      <c r="T800" s="9"/>
      <c r="U800" s="9">
        <f t="shared" si="225"/>
        <v>300000</v>
      </c>
      <c r="V800" s="9">
        <v>300000</v>
      </c>
      <c r="W800" s="9"/>
      <c r="X800" s="9">
        <f t="shared" si="226"/>
        <v>0</v>
      </c>
      <c r="Y800" s="9"/>
      <c r="Z800" s="9"/>
      <c r="AA800" s="10">
        <f t="shared" si="227"/>
        <v>0</v>
      </c>
      <c r="AB800" s="11">
        <v>45807</v>
      </c>
    </row>
    <row r="801" spans="1:28" ht="15.75" hidden="1" x14ac:dyDescent="0.25">
      <c r="A801" s="39">
        <v>45807</v>
      </c>
      <c r="B801" s="33" t="s">
        <v>210</v>
      </c>
      <c r="C801" s="33"/>
      <c r="D801" s="33" t="s">
        <v>223</v>
      </c>
      <c r="E801" s="33" t="s">
        <v>986</v>
      </c>
      <c r="F801" s="33">
        <v>1</v>
      </c>
      <c r="G801" s="33" t="s">
        <v>33</v>
      </c>
      <c r="H801" s="33">
        <v>250000</v>
      </c>
      <c r="I801" s="20">
        <f t="shared" si="221"/>
        <v>250000</v>
      </c>
      <c r="J801" s="37" t="s">
        <v>241</v>
      </c>
      <c r="K801" s="20"/>
      <c r="L801" s="9">
        <f t="shared" si="222"/>
        <v>0</v>
      </c>
      <c r="M801" s="9"/>
      <c r="N801" s="9"/>
      <c r="O801" s="9">
        <f t="shared" si="223"/>
        <v>0</v>
      </c>
      <c r="P801" s="9"/>
      <c r="Q801" s="9"/>
      <c r="R801" s="9">
        <f t="shared" si="224"/>
        <v>0</v>
      </c>
      <c r="S801" s="9"/>
      <c r="T801" s="9"/>
      <c r="U801" s="9">
        <f t="shared" si="225"/>
        <v>250000</v>
      </c>
      <c r="V801" s="9">
        <v>250000</v>
      </c>
      <c r="W801" s="9"/>
      <c r="X801" s="9">
        <f t="shared" si="226"/>
        <v>0</v>
      </c>
      <c r="Y801" s="9"/>
      <c r="Z801" s="9"/>
      <c r="AA801" s="10">
        <f t="shared" si="227"/>
        <v>0</v>
      </c>
      <c r="AB801" s="11">
        <v>45807</v>
      </c>
    </row>
    <row r="802" spans="1:28" ht="15.75" hidden="1" x14ac:dyDescent="0.25">
      <c r="A802" s="39">
        <v>45807</v>
      </c>
      <c r="B802" s="33" t="s">
        <v>210</v>
      </c>
      <c r="C802" s="33"/>
      <c r="D802" s="33" t="s">
        <v>223</v>
      </c>
      <c r="E802" s="33" t="s">
        <v>553</v>
      </c>
      <c r="F802" s="33">
        <v>1</v>
      </c>
      <c r="G802" s="33" t="s">
        <v>33</v>
      </c>
      <c r="H802" s="33">
        <v>230000</v>
      </c>
      <c r="I802" s="20">
        <f t="shared" si="221"/>
        <v>230000</v>
      </c>
      <c r="J802" s="37" t="s">
        <v>241</v>
      </c>
      <c r="K802" s="20"/>
      <c r="L802" s="9">
        <f t="shared" si="222"/>
        <v>0</v>
      </c>
      <c r="M802" s="9"/>
      <c r="N802" s="9"/>
      <c r="O802" s="9">
        <f t="shared" si="223"/>
        <v>0</v>
      </c>
      <c r="P802" s="9"/>
      <c r="Q802" s="9"/>
      <c r="R802" s="9">
        <f t="shared" si="224"/>
        <v>0</v>
      </c>
      <c r="S802" s="9"/>
      <c r="T802" s="9"/>
      <c r="U802" s="9">
        <f t="shared" si="225"/>
        <v>230000</v>
      </c>
      <c r="V802" s="9">
        <v>230000</v>
      </c>
      <c r="W802" s="9"/>
      <c r="X802" s="9">
        <f t="shared" si="226"/>
        <v>0</v>
      </c>
      <c r="Y802" s="9"/>
      <c r="Z802" s="9"/>
      <c r="AA802" s="10">
        <f t="shared" si="227"/>
        <v>0</v>
      </c>
      <c r="AB802" s="11">
        <v>45807</v>
      </c>
    </row>
    <row r="803" spans="1:28" ht="15.75" hidden="1" x14ac:dyDescent="0.25">
      <c r="A803" s="39">
        <v>45807</v>
      </c>
      <c r="B803" s="33" t="s">
        <v>210</v>
      </c>
      <c r="C803" s="33"/>
      <c r="D803" s="33" t="s">
        <v>223</v>
      </c>
      <c r="E803" s="33" t="s">
        <v>617</v>
      </c>
      <c r="F803" s="33">
        <v>1</v>
      </c>
      <c r="G803" s="33" t="s">
        <v>33</v>
      </c>
      <c r="H803" s="33">
        <v>280000</v>
      </c>
      <c r="I803" s="20">
        <f t="shared" si="221"/>
        <v>280000</v>
      </c>
      <c r="J803" s="37" t="s">
        <v>241</v>
      </c>
      <c r="K803" s="20"/>
      <c r="L803" s="9">
        <f t="shared" si="222"/>
        <v>0</v>
      </c>
      <c r="M803" s="9"/>
      <c r="N803" s="9"/>
      <c r="O803" s="9">
        <f t="shared" si="223"/>
        <v>0</v>
      </c>
      <c r="P803" s="9"/>
      <c r="Q803" s="9"/>
      <c r="R803" s="9">
        <f t="shared" si="224"/>
        <v>0</v>
      </c>
      <c r="S803" s="9"/>
      <c r="T803" s="9"/>
      <c r="U803" s="9">
        <f t="shared" si="225"/>
        <v>280000</v>
      </c>
      <c r="V803" s="9">
        <v>280000</v>
      </c>
      <c r="W803" s="9"/>
      <c r="X803" s="9">
        <f t="shared" si="226"/>
        <v>0</v>
      </c>
      <c r="Y803" s="9"/>
      <c r="Z803" s="9"/>
      <c r="AA803" s="10">
        <f t="shared" si="227"/>
        <v>0</v>
      </c>
      <c r="AB803" s="11">
        <v>45807</v>
      </c>
    </row>
    <row r="804" spans="1:28" ht="15.75" hidden="1" x14ac:dyDescent="0.25">
      <c r="A804" s="39">
        <v>45807</v>
      </c>
      <c r="B804" s="33" t="s">
        <v>404</v>
      </c>
      <c r="C804" s="33"/>
      <c r="D804" s="33" t="s">
        <v>223</v>
      </c>
      <c r="E804" s="33" t="s">
        <v>294</v>
      </c>
      <c r="F804" s="33">
        <v>4</v>
      </c>
      <c r="G804" s="33" t="s">
        <v>33</v>
      </c>
      <c r="H804" s="33">
        <v>230000</v>
      </c>
      <c r="I804" s="20">
        <f t="shared" si="221"/>
        <v>920000</v>
      </c>
      <c r="J804" s="37" t="s">
        <v>241</v>
      </c>
      <c r="K804" s="20"/>
      <c r="L804" s="9">
        <f t="shared" si="222"/>
        <v>0</v>
      </c>
      <c r="M804" s="9"/>
      <c r="N804" s="9"/>
      <c r="O804" s="9">
        <f t="shared" si="223"/>
        <v>0</v>
      </c>
      <c r="P804" s="9"/>
      <c r="Q804" s="9"/>
      <c r="R804" s="9">
        <f t="shared" si="224"/>
        <v>0</v>
      </c>
      <c r="S804" s="9"/>
      <c r="T804" s="9"/>
      <c r="U804" s="9">
        <f t="shared" si="225"/>
        <v>920000</v>
      </c>
      <c r="V804" s="9">
        <v>920000</v>
      </c>
      <c r="W804" s="9"/>
      <c r="X804" s="9">
        <f t="shared" si="226"/>
        <v>0</v>
      </c>
      <c r="Y804" s="9"/>
      <c r="Z804" s="9"/>
      <c r="AA804" s="10">
        <f t="shared" si="227"/>
        <v>0</v>
      </c>
      <c r="AB804" s="11">
        <v>45807</v>
      </c>
    </row>
    <row r="805" spans="1:28" ht="15.75" hidden="1" x14ac:dyDescent="0.25">
      <c r="A805" s="39">
        <v>45807</v>
      </c>
      <c r="B805" s="33" t="s">
        <v>776</v>
      </c>
      <c r="C805" s="33"/>
      <c r="D805" s="33" t="s">
        <v>31</v>
      </c>
      <c r="E805" s="33" t="s">
        <v>73</v>
      </c>
      <c r="F805" s="33">
        <v>10</v>
      </c>
      <c r="G805" s="33" t="s">
        <v>74</v>
      </c>
      <c r="H805" s="33">
        <v>50000</v>
      </c>
      <c r="I805" s="20">
        <f t="shared" si="221"/>
        <v>500000</v>
      </c>
      <c r="J805" s="37" t="s">
        <v>240</v>
      </c>
      <c r="K805" s="20"/>
      <c r="L805" s="9">
        <f t="shared" si="222"/>
        <v>0</v>
      </c>
      <c r="M805" s="9"/>
      <c r="N805" s="9"/>
      <c r="O805" s="9">
        <f t="shared" si="223"/>
        <v>0</v>
      </c>
      <c r="P805" s="9"/>
      <c r="Q805" s="9"/>
      <c r="R805" s="9">
        <f t="shared" si="224"/>
        <v>0</v>
      </c>
      <c r="S805" s="9"/>
      <c r="T805" s="9"/>
      <c r="U805" s="9">
        <f t="shared" si="225"/>
        <v>0</v>
      </c>
      <c r="V805" s="9"/>
      <c r="W805" s="9"/>
      <c r="X805" s="9">
        <f t="shared" si="226"/>
        <v>500000</v>
      </c>
      <c r="Y805" s="9">
        <v>500000</v>
      </c>
      <c r="Z805" s="9"/>
      <c r="AA805" s="10">
        <f t="shared" si="227"/>
        <v>0</v>
      </c>
      <c r="AB805" s="11">
        <v>45807</v>
      </c>
    </row>
    <row r="806" spans="1:28" ht="15.75" hidden="1" x14ac:dyDescent="0.25">
      <c r="A806" s="39">
        <v>45807</v>
      </c>
      <c r="B806" s="33" t="s">
        <v>776</v>
      </c>
      <c r="C806" s="33"/>
      <c r="D806" s="33" t="s">
        <v>31</v>
      </c>
      <c r="E806" s="33" t="s">
        <v>102</v>
      </c>
      <c r="F806" s="33">
        <v>2</v>
      </c>
      <c r="G806" s="33" t="s">
        <v>74</v>
      </c>
      <c r="H806" s="33">
        <v>65000</v>
      </c>
      <c r="I806" s="20">
        <f t="shared" si="221"/>
        <v>130000</v>
      </c>
      <c r="J806" s="37" t="s">
        <v>240</v>
      </c>
      <c r="K806" s="20"/>
      <c r="L806" s="9">
        <f t="shared" si="222"/>
        <v>0</v>
      </c>
      <c r="M806" s="9"/>
      <c r="N806" s="9"/>
      <c r="O806" s="9">
        <f t="shared" si="223"/>
        <v>0</v>
      </c>
      <c r="P806" s="9"/>
      <c r="Q806" s="9"/>
      <c r="R806" s="9">
        <f t="shared" si="224"/>
        <v>0</v>
      </c>
      <c r="S806" s="9"/>
      <c r="T806" s="9"/>
      <c r="U806" s="9">
        <f t="shared" si="225"/>
        <v>0</v>
      </c>
      <c r="V806" s="9"/>
      <c r="W806" s="9"/>
      <c r="X806" s="9">
        <f t="shared" si="226"/>
        <v>130000</v>
      </c>
      <c r="Y806" s="9">
        <v>130000</v>
      </c>
      <c r="Z806" s="9"/>
      <c r="AA806" s="10">
        <f t="shared" si="227"/>
        <v>0</v>
      </c>
      <c r="AB806" s="11">
        <v>45807</v>
      </c>
    </row>
    <row r="807" spans="1:28" ht="15.75" hidden="1" x14ac:dyDescent="0.25">
      <c r="A807" s="39">
        <v>45807</v>
      </c>
      <c r="B807" s="33" t="s">
        <v>776</v>
      </c>
      <c r="C807" s="33"/>
      <c r="D807" s="33" t="s">
        <v>31</v>
      </c>
      <c r="E807" s="33" t="s">
        <v>122</v>
      </c>
      <c r="F807" s="33">
        <v>1</v>
      </c>
      <c r="G807" s="33" t="s">
        <v>51</v>
      </c>
      <c r="H807" s="33">
        <v>70000</v>
      </c>
      <c r="I807" s="20">
        <f t="shared" si="221"/>
        <v>70000</v>
      </c>
      <c r="J807" s="37" t="s">
        <v>240</v>
      </c>
      <c r="K807" s="20"/>
      <c r="L807" s="9">
        <f t="shared" si="222"/>
        <v>0</v>
      </c>
      <c r="M807" s="9"/>
      <c r="N807" s="9"/>
      <c r="O807" s="9">
        <f t="shared" si="223"/>
        <v>0</v>
      </c>
      <c r="P807" s="9"/>
      <c r="Q807" s="9"/>
      <c r="R807" s="9">
        <f t="shared" si="224"/>
        <v>0</v>
      </c>
      <c r="S807" s="9"/>
      <c r="T807" s="9"/>
      <c r="U807" s="9">
        <f t="shared" si="225"/>
        <v>0</v>
      </c>
      <c r="V807" s="9"/>
      <c r="W807" s="9"/>
      <c r="X807" s="9">
        <f t="shared" si="226"/>
        <v>70000</v>
      </c>
      <c r="Y807" s="9">
        <v>70000</v>
      </c>
      <c r="Z807" s="9"/>
      <c r="AA807" s="10">
        <f t="shared" si="227"/>
        <v>0</v>
      </c>
      <c r="AB807" s="11">
        <v>45807</v>
      </c>
    </row>
    <row r="808" spans="1:28" ht="15.75" hidden="1" x14ac:dyDescent="0.25">
      <c r="A808" s="32">
        <v>45807</v>
      </c>
      <c r="B808" s="33" t="s">
        <v>776</v>
      </c>
      <c r="C808" s="33"/>
      <c r="D808" s="33" t="s">
        <v>31</v>
      </c>
      <c r="E808" s="33" t="s">
        <v>480</v>
      </c>
      <c r="F808" s="33">
        <v>1</v>
      </c>
      <c r="G808" s="33" t="s">
        <v>25</v>
      </c>
      <c r="H808" s="33">
        <v>25000</v>
      </c>
      <c r="I808" s="20">
        <f t="shared" si="221"/>
        <v>25000</v>
      </c>
      <c r="J808" s="37" t="s">
        <v>240</v>
      </c>
      <c r="K808" s="20"/>
      <c r="L808" s="9">
        <f t="shared" si="222"/>
        <v>0</v>
      </c>
      <c r="M808" s="9"/>
      <c r="N808" s="9"/>
      <c r="O808" s="9">
        <f t="shared" si="223"/>
        <v>0</v>
      </c>
      <c r="P808" s="9"/>
      <c r="Q808" s="9"/>
      <c r="R808" s="9">
        <f t="shared" si="224"/>
        <v>0</v>
      </c>
      <c r="S808" s="9"/>
      <c r="T808" s="9"/>
      <c r="U808" s="9">
        <f t="shared" si="225"/>
        <v>0</v>
      </c>
      <c r="V808" s="9"/>
      <c r="W808" s="9"/>
      <c r="X808" s="9">
        <f t="shared" si="226"/>
        <v>25000</v>
      </c>
      <c r="Y808" s="9">
        <v>25000</v>
      </c>
      <c r="Z808" s="9"/>
      <c r="AA808" s="10">
        <f t="shared" si="227"/>
        <v>0</v>
      </c>
      <c r="AB808" s="11">
        <v>45807</v>
      </c>
    </row>
    <row r="809" spans="1:28" ht="15.75" hidden="1" x14ac:dyDescent="0.25">
      <c r="A809" s="39">
        <v>45807</v>
      </c>
      <c r="B809" s="33" t="s">
        <v>776</v>
      </c>
      <c r="C809" s="33"/>
      <c r="D809" s="33" t="s">
        <v>31</v>
      </c>
      <c r="E809" s="33" t="s">
        <v>308</v>
      </c>
      <c r="F809" s="33">
        <v>2.5</v>
      </c>
      <c r="G809" s="33" t="s">
        <v>51</v>
      </c>
      <c r="H809" s="33">
        <v>86000</v>
      </c>
      <c r="I809" s="20">
        <f t="shared" si="221"/>
        <v>215000</v>
      </c>
      <c r="J809" s="37" t="s">
        <v>240</v>
      </c>
      <c r="K809" s="20"/>
      <c r="L809" s="9">
        <f t="shared" si="222"/>
        <v>0</v>
      </c>
      <c r="M809" s="9"/>
      <c r="N809" s="9"/>
      <c r="O809" s="9">
        <f t="shared" si="223"/>
        <v>0</v>
      </c>
      <c r="P809" s="9"/>
      <c r="Q809" s="9"/>
      <c r="R809" s="9">
        <f t="shared" si="224"/>
        <v>0</v>
      </c>
      <c r="S809" s="9"/>
      <c r="T809" s="9"/>
      <c r="U809" s="9">
        <f t="shared" si="225"/>
        <v>0</v>
      </c>
      <c r="V809" s="9"/>
      <c r="W809" s="9"/>
      <c r="X809" s="9">
        <f t="shared" si="226"/>
        <v>215000</v>
      </c>
      <c r="Y809" s="9">
        <v>215000</v>
      </c>
      <c r="Z809" s="9"/>
      <c r="AA809" s="10">
        <f t="shared" si="227"/>
        <v>0</v>
      </c>
      <c r="AB809" s="11">
        <v>45807</v>
      </c>
    </row>
    <row r="810" spans="1:28" ht="15.75" hidden="1" x14ac:dyDescent="0.25">
      <c r="A810" s="39">
        <v>45807</v>
      </c>
      <c r="B810" s="33" t="s">
        <v>775</v>
      </c>
      <c r="C810" s="33"/>
      <c r="D810" s="33" t="s">
        <v>223</v>
      </c>
      <c r="E810" s="33" t="s">
        <v>102</v>
      </c>
      <c r="F810" s="33">
        <v>2</v>
      </c>
      <c r="G810" s="33" t="s">
        <v>74</v>
      </c>
      <c r="H810" s="33">
        <v>65000</v>
      </c>
      <c r="I810" s="20">
        <f t="shared" si="221"/>
        <v>130000</v>
      </c>
      <c r="J810" s="34" t="s">
        <v>26</v>
      </c>
      <c r="K810" s="20"/>
      <c r="L810" s="9">
        <f t="shared" si="222"/>
        <v>0</v>
      </c>
      <c r="M810" s="9"/>
      <c r="N810" s="9"/>
      <c r="O810" s="9">
        <f t="shared" si="223"/>
        <v>0</v>
      </c>
      <c r="P810" s="9"/>
      <c r="Q810" s="9"/>
      <c r="R810" s="9">
        <f t="shared" si="224"/>
        <v>0</v>
      </c>
      <c r="S810" s="9"/>
      <c r="T810" s="9"/>
      <c r="U810" s="9">
        <f t="shared" si="225"/>
        <v>0</v>
      </c>
      <c r="V810" s="9"/>
      <c r="W810" s="9"/>
      <c r="X810" s="9">
        <f t="shared" si="226"/>
        <v>0</v>
      </c>
      <c r="Y810" s="9"/>
      <c r="Z810" s="9"/>
      <c r="AA810" s="10">
        <f t="shared" si="227"/>
        <v>130000</v>
      </c>
      <c r="AB810" s="11"/>
    </row>
    <row r="811" spans="1:28" ht="15.75" hidden="1" x14ac:dyDescent="0.25">
      <c r="A811" s="39">
        <v>45807</v>
      </c>
      <c r="B811" s="33" t="s">
        <v>231</v>
      </c>
      <c r="C811" s="33"/>
      <c r="D811" s="33"/>
      <c r="E811" s="33" t="s">
        <v>150</v>
      </c>
      <c r="F811" s="33">
        <v>19.5</v>
      </c>
      <c r="G811" s="33" t="s">
        <v>51</v>
      </c>
      <c r="H811" s="33"/>
      <c r="I811" s="20">
        <f t="shared" si="221"/>
        <v>0</v>
      </c>
      <c r="J811" s="34" t="s">
        <v>26</v>
      </c>
      <c r="K811" s="20"/>
      <c r="L811" s="9">
        <f t="shared" si="222"/>
        <v>0</v>
      </c>
      <c r="M811" s="9"/>
      <c r="N811" s="9"/>
      <c r="O811" s="9">
        <f t="shared" si="223"/>
        <v>0</v>
      </c>
      <c r="P811" s="9"/>
      <c r="Q811" s="9"/>
      <c r="R811" s="9">
        <f t="shared" si="224"/>
        <v>0</v>
      </c>
      <c r="S811" s="9"/>
      <c r="T811" s="9"/>
      <c r="U811" s="9">
        <f t="shared" si="225"/>
        <v>0</v>
      </c>
      <c r="V811" s="9"/>
      <c r="W811" s="9"/>
      <c r="X811" s="9">
        <f t="shared" si="226"/>
        <v>0</v>
      </c>
      <c r="Y811" s="9"/>
      <c r="Z811" s="9"/>
      <c r="AA811" s="10">
        <f t="shared" si="227"/>
        <v>0</v>
      </c>
      <c r="AB811" s="11"/>
    </row>
    <row r="812" spans="1:28" ht="15.75" hidden="1" x14ac:dyDescent="0.25">
      <c r="A812" s="32">
        <v>45807</v>
      </c>
      <c r="B812" s="33" t="s">
        <v>665</v>
      </c>
      <c r="C812" s="33"/>
      <c r="D812" s="33" t="s">
        <v>223</v>
      </c>
      <c r="E812" s="33" t="s">
        <v>102</v>
      </c>
      <c r="F812" s="33">
        <v>12</v>
      </c>
      <c r="G812" s="33" t="s">
        <v>74</v>
      </c>
      <c r="H812" s="33">
        <v>65000</v>
      </c>
      <c r="I812" s="20">
        <f t="shared" si="221"/>
        <v>780000</v>
      </c>
      <c r="J812" s="37" t="s">
        <v>241</v>
      </c>
      <c r="K812" s="20"/>
      <c r="L812" s="9">
        <f t="shared" si="222"/>
        <v>0</v>
      </c>
      <c r="M812" s="9"/>
      <c r="N812" s="9"/>
      <c r="O812" s="9">
        <f t="shared" si="223"/>
        <v>0</v>
      </c>
      <c r="P812" s="9"/>
      <c r="Q812" s="9"/>
      <c r="R812" s="9">
        <f t="shared" si="224"/>
        <v>0</v>
      </c>
      <c r="S812" s="9"/>
      <c r="T812" s="9"/>
      <c r="U812" s="9">
        <f t="shared" si="225"/>
        <v>780000</v>
      </c>
      <c r="V812" s="9">
        <v>780000</v>
      </c>
      <c r="W812" s="9"/>
      <c r="X812" s="9">
        <f t="shared" si="226"/>
        <v>0</v>
      </c>
      <c r="Y812" s="9"/>
      <c r="Z812" s="9"/>
      <c r="AA812" s="10">
        <f t="shared" si="227"/>
        <v>0</v>
      </c>
      <c r="AB812" s="11">
        <v>45807</v>
      </c>
    </row>
    <row r="813" spans="1:28" ht="15.75" hidden="1" x14ac:dyDescent="0.25">
      <c r="A813" s="32">
        <v>45807</v>
      </c>
      <c r="B813" s="33" t="s">
        <v>502</v>
      </c>
      <c r="C813" s="33"/>
      <c r="D813" s="33" t="s">
        <v>223</v>
      </c>
      <c r="E813" s="33" t="s">
        <v>362</v>
      </c>
      <c r="F813" s="33">
        <v>29.2</v>
      </c>
      <c r="G813" s="33" t="s">
        <v>51</v>
      </c>
      <c r="H813" s="33">
        <v>46000</v>
      </c>
      <c r="I813" s="20">
        <f t="shared" si="221"/>
        <v>1343200</v>
      </c>
      <c r="J813" s="37" t="s">
        <v>241</v>
      </c>
      <c r="K813" s="20"/>
      <c r="L813" s="9">
        <f t="shared" si="222"/>
        <v>0</v>
      </c>
      <c r="M813" s="9"/>
      <c r="N813" s="9"/>
      <c r="O813" s="9">
        <f t="shared" si="223"/>
        <v>0</v>
      </c>
      <c r="P813" s="9"/>
      <c r="Q813" s="9"/>
      <c r="R813" s="9">
        <f t="shared" si="224"/>
        <v>0</v>
      </c>
      <c r="S813" s="9"/>
      <c r="T813" s="9"/>
      <c r="U813" s="9">
        <f t="shared" si="225"/>
        <v>1343200</v>
      </c>
      <c r="V813" s="9">
        <v>1343200</v>
      </c>
      <c r="W813" s="9"/>
      <c r="X813" s="9">
        <f t="shared" si="226"/>
        <v>0</v>
      </c>
      <c r="Y813" s="9"/>
      <c r="Z813" s="9"/>
      <c r="AA813" s="10">
        <f t="shared" si="227"/>
        <v>0</v>
      </c>
      <c r="AB813" s="11">
        <v>45807</v>
      </c>
    </row>
    <row r="814" spans="1:28" ht="15.75" hidden="1" x14ac:dyDescent="0.25">
      <c r="A814" s="39">
        <v>45808</v>
      </c>
      <c r="B814" s="35" t="s">
        <v>724</v>
      </c>
      <c r="C814" s="35"/>
      <c r="D814" s="35" t="s">
        <v>223</v>
      </c>
      <c r="E814" s="35" t="s">
        <v>632</v>
      </c>
      <c r="F814" s="35">
        <v>26.1</v>
      </c>
      <c r="G814" s="35" t="s">
        <v>51</v>
      </c>
      <c r="H814" s="35">
        <v>43000</v>
      </c>
      <c r="I814" s="20">
        <f t="shared" si="221"/>
        <v>1122300</v>
      </c>
      <c r="J814" s="37" t="s">
        <v>241</v>
      </c>
      <c r="K814" s="20"/>
      <c r="L814" s="9">
        <f t="shared" si="222"/>
        <v>0</v>
      </c>
      <c r="M814" s="9"/>
      <c r="N814" s="9"/>
      <c r="O814" s="9">
        <f t="shared" si="223"/>
        <v>0</v>
      </c>
      <c r="P814" s="9"/>
      <c r="Q814" s="9"/>
      <c r="R814" s="9">
        <f t="shared" si="224"/>
        <v>1122300</v>
      </c>
      <c r="S814" s="9">
        <v>1122300</v>
      </c>
      <c r="T814" s="9"/>
      <c r="U814" s="9">
        <f t="shared" si="225"/>
        <v>0</v>
      </c>
      <c r="V814" s="9"/>
      <c r="W814" s="9"/>
      <c r="X814" s="9">
        <f t="shared" si="226"/>
        <v>0</v>
      </c>
      <c r="Y814" s="9"/>
      <c r="Z814" s="9"/>
      <c r="AA814" s="10">
        <f t="shared" si="227"/>
        <v>0</v>
      </c>
      <c r="AB814" s="11">
        <v>45808</v>
      </c>
    </row>
    <row r="815" spans="1:28" ht="15.75" hidden="1" x14ac:dyDescent="0.25">
      <c r="A815" s="39">
        <v>45808</v>
      </c>
      <c r="B815" s="35" t="s">
        <v>40</v>
      </c>
      <c r="C815" s="33"/>
      <c r="D815" s="33" t="s">
        <v>31</v>
      </c>
      <c r="E815" s="33" t="s">
        <v>110</v>
      </c>
      <c r="F815" s="33">
        <v>2800</v>
      </c>
      <c r="G815" s="33" t="s">
        <v>29</v>
      </c>
      <c r="H815" s="33">
        <v>1900</v>
      </c>
      <c r="I815" s="20">
        <f t="shared" si="221"/>
        <v>5320000</v>
      </c>
      <c r="J815" s="37" t="s">
        <v>241</v>
      </c>
      <c r="K815" s="20"/>
      <c r="L815" s="9">
        <f t="shared" si="222"/>
        <v>0</v>
      </c>
      <c r="M815" s="9"/>
      <c r="N815" s="9"/>
      <c r="O815" s="9">
        <f t="shared" si="223"/>
        <v>5320000</v>
      </c>
      <c r="P815" s="9">
        <v>5320000</v>
      </c>
      <c r="Q815" s="9"/>
      <c r="R815" s="9">
        <f t="shared" si="224"/>
        <v>0</v>
      </c>
      <c r="S815" s="9"/>
      <c r="T815" s="9"/>
      <c r="U815" s="9">
        <f t="shared" si="225"/>
        <v>0</v>
      </c>
      <c r="V815" s="9"/>
      <c r="W815" s="9"/>
      <c r="X815" s="9">
        <f t="shared" si="226"/>
        <v>0</v>
      </c>
      <c r="Y815" s="9"/>
      <c r="Z815" s="9"/>
      <c r="AA815" s="10">
        <f t="shared" si="227"/>
        <v>0</v>
      </c>
      <c r="AB815" s="11">
        <v>45807</v>
      </c>
    </row>
    <row r="816" spans="1:28" ht="15.75" hidden="1" x14ac:dyDescent="0.25">
      <c r="A816" s="39">
        <v>45808</v>
      </c>
      <c r="B816" s="33" t="s">
        <v>987</v>
      </c>
      <c r="C816" s="33"/>
      <c r="D816" s="33" t="s">
        <v>31</v>
      </c>
      <c r="E816" s="33" t="s">
        <v>102</v>
      </c>
      <c r="F816" s="33">
        <v>8</v>
      </c>
      <c r="G816" s="33" t="s">
        <v>74</v>
      </c>
      <c r="H816" s="33">
        <v>65000</v>
      </c>
      <c r="I816" s="20">
        <f t="shared" si="221"/>
        <v>520000</v>
      </c>
      <c r="J816" s="37" t="s">
        <v>240</v>
      </c>
      <c r="K816" s="20"/>
      <c r="L816" s="9">
        <f t="shared" si="222"/>
        <v>0</v>
      </c>
      <c r="M816" s="9"/>
      <c r="N816" s="9"/>
      <c r="O816" s="9">
        <f t="shared" si="223"/>
        <v>520000</v>
      </c>
      <c r="P816" s="9">
        <v>520000</v>
      </c>
      <c r="Q816" s="9"/>
      <c r="R816" s="9">
        <f t="shared" si="224"/>
        <v>0</v>
      </c>
      <c r="S816" s="9"/>
      <c r="T816" s="9"/>
      <c r="U816" s="9">
        <f t="shared" si="225"/>
        <v>0</v>
      </c>
      <c r="V816" s="9"/>
      <c r="W816" s="9"/>
      <c r="X816" s="9">
        <f t="shared" si="226"/>
        <v>0</v>
      </c>
      <c r="Y816" s="9"/>
      <c r="Z816" s="9"/>
      <c r="AA816" s="10">
        <f t="shared" si="227"/>
        <v>0</v>
      </c>
      <c r="AB816" s="11">
        <v>45807</v>
      </c>
    </row>
    <row r="817" spans="1:28" ht="15.75" hidden="1" x14ac:dyDescent="0.25">
      <c r="A817" s="39">
        <v>45808</v>
      </c>
      <c r="B817" s="33" t="s">
        <v>988</v>
      </c>
      <c r="C817" s="33"/>
      <c r="D817" s="33" t="s">
        <v>41</v>
      </c>
      <c r="E817" s="33" t="s">
        <v>95</v>
      </c>
      <c r="F817" s="33">
        <v>700</v>
      </c>
      <c r="G817" s="33" t="s">
        <v>29</v>
      </c>
      <c r="H817" s="33">
        <v>3600</v>
      </c>
      <c r="I817" s="20">
        <f t="shared" si="221"/>
        <v>2520000</v>
      </c>
      <c r="J817" s="37" t="s">
        <v>241</v>
      </c>
      <c r="K817" s="20"/>
      <c r="L817" s="9">
        <f t="shared" si="222"/>
        <v>0</v>
      </c>
      <c r="M817" s="9"/>
      <c r="N817" s="9"/>
      <c r="O817" s="9">
        <f t="shared" si="223"/>
        <v>0</v>
      </c>
      <c r="P817" s="9"/>
      <c r="Q817" s="9"/>
      <c r="R817" s="9">
        <f t="shared" si="224"/>
        <v>0</v>
      </c>
      <c r="S817" s="9"/>
      <c r="T817" s="9"/>
      <c r="U817" s="9">
        <f t="shared" si="225"/>
        <v>2520000</v>
      </c>
      <c r="V817" s="9">
        <v>2520000</v>
      </c>
      <c r="W817" s="9"/>
      <c r="X817" s="9">
        <f t="shared" si="226"/>
        <v>0</v>
      </c>
      <c r="Y817" s="9"/>
      <c r="Z817" s="9"/>
      <c r="AA817" s="10">
        <f t="shared" si="227"/>
        <v>0</v>
      </c>
      <c r="AB817" s="11">
        <v>45808</v>
      </c>
    </row>
    <row r="818" spans="1:28" ht="15.75" hidden="1" x14ac:dyDescent="0.25">
      <c r="A818" s="39">
        <v>45808</v>
      </c>
      <c r="B818" s="33" t="s">
        <v>151</v>
      </c>
      <c r="C818" s="33"/>
      <c r="D818" s="33" t="s">
        <v>31</v>
      </c>
      <c r="E818" s="33" t="s">
        <v>95</v>
      </c>
      <c r="F818" s="33">
        <v>5200</v>
      </c>
      <c r="G818" s="33" t="s">
        <v>29</v>
      </c>
      <c r="H818" s="33">
        <v>3700</v>
      </c>
      <c r="I818" s="20">
        <f t="shared" si="221"/>
        <v>19240000</v>
      </c>
      <c r="J818" s="34" t="s">
        <v>26</v>
      </c>
      <c r="K818" s="20"/>
      <c r="L818" s="9">
        <f t="shared" si="222"/>
        <v>0</v>
      </c>
      <c r="M818" s="9"/>
      <c r="N818" s="9"/>
      <c r="O818" s="9">
        <f t="shared" si="223"/>
        <v>0</v>
      </c>
      <c r="P818" s="9"/>
      <c r="Q818" s="9"/>
      <c r="R818" s="9">
        <f t="shared" si="224"/>
        <v>0</v>
      </c>
      <c r="S818" s="9"/>
      <c r="T818" s="9"/>
      <c r="U818" s="9">
        <f t="shared" si="225"/>
        <v>0</v>
      </c>
      <c r="V818" s="9"/>
      <c r="W818" s="9"/>
      <c r="X818" s="9">
        <f t="shared" si="226"/>
        <v>0</v>
      </c>
      <c r="Y818" s="9"/>
      <c r="Z818" s="9"/>
      <c r="AA818" s="10">
        <f t="shared" si="227"/>
        <v>19240000</v>
      </c>
      <c r="AB818" s="11"/>
    </row>
    <row r="819" spans="1:28" ht="15.75" hidden="1" x14ac:dyDescent="0.25">
      <c r="A819" s="39">
        <v>45808</v>
      </c>
      <c r="B819" s="33" t="s">
        <v>151</v>
      </c>
      <c r="C819" s="33"/>
      <c r="D819" s="33" t="s">
        <v>31</v>
      </c>
      <c r="E819" s="33" t="s">
        <v>73</v>
      </c>
      <c r="F819" s="33">
        <v>40</v>
      </c>
      <c r="G819" s="33" t="s">
        <v>74</v>
      </c>
      <c r="H819" s="33">
        <v>50000</v>
      </c>
      <c r="I819" s="20">
        <f t="shared" si="221"/>
        <v>2000000</v>
      </c>
      <c r="J819" s="34" t="s">
        <v>26</v>
      </c>
      <c r="K819" s="20"/>
      <c r="L819" s="9">
        <f t="shared" si="222"/>
        <v>0</v>
      </c>
      <c r="M819" s="9"/>
      <c r="N819" s="9"/>
      <c r="O819" s="9">
        <f t="shared" si="223"/>
        <v>0</v>
      </c>
      <c r="P819" s="9"/>
      <c r="Q819" s="9"/>
      <c r="R819" s="9">
        <f t="shared" si="224"/>
        <v>0</v>
      </c>
      <c r="S819" s="9"/>
      <c r="T819" s="9"/>
      <c r="U819" s="9">
        <f t="shared" si="225"/>
        <v>0</v>
      </c>
      <c r="V819" s="9"/>
      <c r="W819" s="9"/>
      <c r="X819" s="9">
        <f t="shared" si="226"/>
        <v>0</v>
      </c>
      <c r="Y819" s="9"/>
      <c r="Z819" s="9"/>
      <c r="AA819" s="10">
        <f t="shared" si="227"/>
        <v>2000000</v>
      </c>
      <c r="AB819" s="11"/>
    </row>
    <row r="820" spans="1:28" ht="15.75" hidden="1" x14ac:dyDescent="0.25">
      <c r="A820" s="39">
        <v>45808</v>
      </c>
      <c r="B820" s="33" t="s">
        <v>151</v>
      </c>
      <c r="C820" s="33"/>
      <c r="D820" s="33" t="s">
        <v>31</v>
      </c>
      <c r="E820" s="33" t="s">
        <v>102</v>
      </c>
      <c r="F820" s="33">
        <v>24</v>
      </c>
      <c r="G820" s="33" t="s">
        <v>74</v>
      </c>
      <c r="H820" s="33">
        <v>65000</v>
      </c>
      <c r="I820" s="20">
        <f t="shared" si="221"/>
        <v>1560000</v>
      </c>
      <c r="J820" s="34" t="s">
        <v>26</v>
      </c>
      <c r="K820" s="20"/>
      <c r="L820" s="9">
        <f t="shared" si="222"/>
        <v>0</v>
      </c>
      <c r="M820" s="9"/>
      <c r="N820" s="9"/>
      <c r="O820" s="9">
        <f t="shared" si="223"/>
        <v>0</v>
      </c>
      <c r="P820" s="9"/>
      <c r="Q820" s="9"/>
      <c r="R820" s="9">
        <f t="shared" si="224"/>
        <v>0</v>
      </c>
      <c r="S820" s="9"/>
      <c r="T820" s="9"/>
      <c r="U820" s="9">
        <f t="shared" si="225"/>
        <v>0</v>
      </c>
      <c r="V820" s="9"/>
      <c r="W820" s="9"/>
      <c r="X820" s="9">
        <f t="shared" si="226"/>
        <v>0</v>
      </c>
      <c r="Y820" s="9"/>
      <c r="Z820" s="9"/>
      <c r="AA820" s="10">
        <f t="shared" si="227"/>
        <v>1560000</v>
      </c>
      <c r="AB820" s="11"/>
    </row>
    <row r="821" spans="1:28" ht="15.75" hidden="1" x14ac:dyDescent="0.25">
      <c r="A821" s="39">
        <v>45808</v>
      </c>
      <c r="B821" s="33" t="s">
        <v>53</v>
      </c>
      <c r="C821" s="33"/>
      <c r="D821" s="33" t="s">
        <v>31</v>
      </c>
      <c r="E821" s="33" t="s">
        <v>73</v>
      </c>
      <c r="F821" s="33">
        <v>20</v>
      </c>
      <c r="G821" s="33" t="s">
        <v>74</v>
      </c>
      <c r="H821" s="33">
        <v>50000</v>
      </c>
      <c r="I821" s="20">
        <f t="shared" si="221"/>
        <v>1000000</v>
      </c>
      <c r="J821" s="34" t="s">
        <v>26</v>
      </c>
      <c r="K821" s="20"/>
      <c r="L821" s="9">
        <f t="shared" si="222"/>
        <v>0</v>
      </c>
      <c r="M821" s="9"/>
      <c r="N821" s="9"/>
      <c r="O821" s="9">
        <f t="shared" si="223"/>
        <v>0</v>
      </c>
      <c r="P821" s="9"/>
      <c r="Q821" s="9"/>
      <c r="R821" s="9">
        <f t="shared" si="224"/>
        <v>0</v>
      </c>
      <c r="S821" s="9"/>
      <c r="T821" s="9"/>
      <c r="U821" s="9">
        <f t="shared" si="225"/>
        <v>0</v>
      </c>
      <c r="V821" s="9"/>
      <c r="W821" s="9"/>
      <c r="X821" s="9">
        <f t="shared" si="226"/>
        <v>0</v>
      </c>
      <c r="Y821" s="9"/>
      <c r="Z821" s="9"/>
      <c r="AA821" s="10">
        <f t="shared" si="227"/>
        <v>1000000</v>
      </c>
      <c r="AB821" s="11"/>
    </row>
    <row r="822" spans="1:28" ht="15.75" hidden="1" x14ac:dyDescent="0.25">
      <c r="A822" s="39">
        <v>45808</v>
      </c>
      <c r="B822" s="33" t="s">
        <v>230</v>
      </c>
      <c r="C822" s="33"/>
      <c r="D822" s="33" t="s">
        <v>31</v>
      </c>
      <c r="E822" s="33" t="s">
        <v>70</v>
      </c>
      <c r="F822" s="33">
        <v>200</v>
      </c>
      <c r="G822" s="33" t="s">
        <v>29</v>
      </c>
      <c r="H822" s="33">
        <v>2720</v>
      </c>
      <c r="I822" s="20">
        <f t="shared" si="221"/>
        <v>544000</v>
      </c>
      <c r="J822" s="37" t="s">
        <v>241</v>
      </c>
      <c r="K822" s="20"/>
      <c r="L822" s="9">
        <f t="shared" si="222"/>
        <v>0</v>
      </c>
      <c r="M822" s="9"/>
      <c r="N822" s="9"/>
      <c r="O822" s="9">
        <f t="shared" si="223"/>
        <v>0</v>
      </c>
      <c r="P822" s="9"/>
      <c r="Q822" s="9"/>
      <c r="R822" s="9">
        <f t="shared" si="224"/>
        <v>0</v>
      </c>
      <c r="S822" s="9"/>
      <c r="T822" s="9"/>
      <c r="U822" s="9">
        <f t="shared" si="225"/>
        <v>544000</v>
      </c>
      <c r="V822" s="9">
        <v>544000</v>
      </c>
      <c r="W822" s="9"/>
      <c r="X822" s="9">
        <f t="shared" si="226"/>
        <v>0</v>
      </c>
      <c r="Y822" s="9"/>
      <c r="Z822" s="9"/>
      <c r="AA822" s="10">
        <f t="shared" si="227"/>
        <v>0</v>
      </c>
      <c r="AB822" s="11">
        <v>45808</v>
      </c>
    </row>
    <row r="823" spans="1:28" ht="15.75" hidden="1" x14ac:dyDescent="0.25">
      <c r="A823" s="39">
        <v>45808</v>
      </c>
      <c r="B823" s="33" t="s">
        <v>230</v>
      </c>
      <c r="C823" s="33"/>
      <c r="D823" s="33" t="s">
        <v>31</v>
      </c>
      <c r="E823" s="33" t="s">
        <v>122</v>
      </c>
      <c r="F823" s="33">
        <v>1</v>
      </c>
      <c r="G823" s="33" t="s">
        <v>51</v>
      </c>
      <c r="H823" s="33">
        <v>70000</v>
      </c>
      <c r="I823" s="20">
        <f t="shared" si="221"/>
        <v>70000</v>
      </c>
      <c r="J823" s="37" t="s">
        <v>241</v>
      </c>
      <c r="K823" s="20"/>
      <c r="L823" s="9">
        <f t="shared" si="222"/>
        <v>0</v>
      </c>
      <c r="M823" s="9"/>
      <c r="N823" s="9"/>
      <c r="O823" s="9">
        <f t="shared" si="223"/>
        <v>0</v>
      </c>
      <c r="P823" s="9"/>
      <c r="Q823" s="9"/>
      <c r="R823" s="9">
        <f t="shared" si="224"/>
        <v>0</v>
      </c>
      <c r="S823" s="9"/>
      <c r="T823" s="9"/>
      <c r="U823" s="9">
        <f t="shared" si="225"/>
        <v>70000</v>
      </c>
      <c r="V823" s="9">
        <v>70000</v>
      </c>
      <c r="W823" s="9"/>
      <c r="X823" s="9">
        <f t="shared" si="226"/>
        <v>0</v>
      </c>
      <c r="Y823" s="9"/>
      <c r="Z823" s="9"/>
      <c r="AA823" s="10">
        <f t="shared" si="227"/>
        <v>0</v>
      </c>
      <c r="AB823" s="11">
        <v>45808</v>
      </c>
    </row>
    <row r="824" spans="1:28" ht="15.75" hidden="1" x14ac:dyDescent="0.25">
      <c r="A824" s="39">
        <v>45808</v>
      </c>
      <c r="B824" s="33" t="s">
        <v>153</v>
      </c>
      <c r="C824" s="33"/>
      <c r="D824" s="33" t="s">
        <v>31</v>
      </c>
      <c r="E824" s="33" t="s">
        <v>123</v>
      </c>
      <c r="F824" s="33">
        <v>10</v>
      </c>
      <c r="G824" s="33" t="s">
        <v>51</v>
      </c>
      <c r="H824" s="33">
        <v>100000</v>
      </c>
      <c r="I824" s="20">
        <f t="shared" si="221"/>
        <v>1000000</v>
      </c>
      <c r="J824" s="37" t="s">
        <v>241</v>
      </c>
      <c r="K824" s="20"/>
      <c r="L824" s="9">
        <f t="shared" si="222"/>
        <v>0</v>
      </c>
      <c r="M824" s="9"/>
      <c r="N824" s="9"/>
      <c r="O824" s="9">
        <f t="shared" si="223"/>
        <v>0</v>
      </c>
      <c r="P824" s="9"/>
      <c r="Q824" s="9"/>
      <c r="R824" s="9">
        <f t="shared" si="224"/>
        <v>0</v>
      </c>
      <c r="S824" s="9"/>
      <c r="T824" s="9"/>
      <c r="U824" s="9">
        <f t="shared" si="225"/>
        <v>1000000</v>
      </c>
      <c r="V824" s="9">
        <v>1000000</v>
      </c>
      <c r="W824" s="9"/>
      <c r="X824" s="9">
        <f t="shared" si="226"/>
        <v>0</v>
      </c>
      <c r="Y824" s="9"/>
      <c r="Z824" s="9"/>
      <c r="AA824" s="10">
        <f t="shared" si="227"/>
        <v>0</v>
      </c>
      <c r="AB824" s="11">
        <v>45808</v>
      </c>
    </row>
    <row r="825" spans="1:28" ht="15.75" hidden="1" x14ac:dyDescent="0.25">
      <c r="A825" s="39">
        <v>45808</v>
      </c>
      <c r="B825" s="33" t="s">
        <v>543</v>
      </c>
      <c r="C825" s="33"/>
      <c r="D825" s="33" t="s">
        <v>31</v>
      </c>
      <c r="E825" s="33" t="s">
        <v>95</v>
      </c>
      <c r="F825" s="33">
        <v>400</v>
      </c>
      <c r="G825" s="33" t="s">
        <v>29</v>
      </c>
      <c r="H825" s="33">
        <v>3600</v>
      </c>
      <c r="I825" s="20">
        <f t="shared" si="221"/>
        <v>1440000</v>
      </c>
      <c r="J825" s="37" t="s">
        <v>241</v>
      </c>
      <c r="K825" s="20"/>
      <c r="L825" s="9">
        <f t="shared" si="222"/>
        <v>1440000</v>
      </c>
      <c r="M825" s="9">
        <v>1440000</v>
      </c>
      <c r="N825" s="9"/>
      <c r="O825" s="9">
        <f t="shared" si="223"/>
        <v>0</v>
      </c>
      <c r="P825" s="9"/>
      <c r="Q825" s="9"/>
      <c r="R825" s="9">
        <f t="shared" si="224"/>
        <v>0</v>
      </c>
      <c r="S825" s="9"/>
      <c r="T825" s="9"/>
      <c r="U825" s="9">
        <f t="shared" si="225"/>
        <v>0</v>
      </c>
      <c r="V825" s="9"/>
      <c r="W825" s="9"/>
      <c r="X825" s="9">
        <f t="shared" si="226"/>
        <v>0</v>
      </c>
      <c r="Y825" s="9"/>
      <c r="Z825" s="9"/>
      <c r="AA825" s="10">
        <f t="shared" si="227"/>
        <v>0</v>
      </c>
      <c r="AB825" s="11">
        <v>45807</v>
      </c>
    </row>
    <row r="826" spans="1:28" ht="15.75" hidden="1" x14ac:dyDescent="0.25">
      <c r="A826" s="39">
        <v>45808</v>
      </c>
      <c r="B826" s="33" t="s">
        <v>217</v>
      </c>
      <c r="C826" s="33"/>
      <c r="D826" s="33" t="s">
        <v>41</v>
      </c>
      <c r="E826" s="33" t="s">
        <v>945</v>
      </c>
      <c r="F826" s="33">
        <v>3000</v>
      </c>
      <c r="G826" s="33" t="s">
        <v>29</v>
      </c>
      <c r="H826" s="33">
        <v>2000</v>
      </c>
      <c r="I826" s="20">
        <f t="shared" si="221"/>
        <v>6000000</v>
      </c>
      <c r="J826" s="34" t="s">
        <v>26</v>
      </c>
      <c r="K826" s="20"/>
      <c r="L826" s="9">
        <f t="shared" si="222"/>
        <v>0</v>
      </c>
      <c r="M826" s="9"/>
      <c r="N826" s="9"/>
      <c r="O826" s="9">
        <f t="shared" si="223"/>
        <v>0</v>
      </c>
      <c r="P826" s="9"/>
      <c r="Q826" s="9"/>
      <c r="R826" s="9">
        <f t="shared" si="224"/>
        <v>0</v>
      </c>
      <c r="S826" s="9"/>
      <c r="T826" s="9"/>
      <c r="U826" s="9">
        <f t="shared" si="225"/>
        <v>0</v>
      </c>
      <c r="V826" s="9"/>
      <c r="W826" s="9"/>
      <c r="X826" s="9">
        <f t="shared" si="226"/>
        <v>0</v>
      </c>
      <c r="Y826" s="9"/>
      <c r="Z826" s="9"/>
      <c r="AA826" s="10">
        <f t="shared" si="227"/>
        <v>6000000</v>
      </c>
      <c r="AB826" s="11"/>
    </row>
    <row r="827" spans="1:28" ht="15.75" hidden="1" x14ac:dyDescent="0.25">
      <c r="A827" s="39">
        <v>45808</v>
      </c>
      <c r="B827" s="33" t="s">
        <v>989</v>
      </c>
      <c r="C827" s="33"/>
      <c r="D827" s="33" t="s">
        <v>31</v>
      </c>
      <c r="E827" s="33" t="s">
        <v>73</v>
      </c>
      <c r="F827" s="33">
        <v>10</v>
      </c>
      <c r="G827" s="33" t="s">
        <v>74</v>
      </c>
      <c r="H827" s="33">
        <v>50000</v>
      </c>
      <c r="I827" s="20">
        <f t="shared" si="221"/>
        <v>500000</v>
      </c>
      <c r="J827" s="37" t="s">
        <v>240</v>
      </c>
      <c r="K827" s="20"/>
      <c r="L827" s="9">
        <f t="shared" si="222"/>
        <v>0</v>
      </c>
      <c r="M827" s="9"/>
      <c r="N827" s="9"/>
      <c r="O827" s="9">
        <f t="shared" si="223"/>
        <v>0</v>
      </c>
      <c r="P827" s="9"/>
      <c r="Q827" s="9"/>
      <c r="R827" s="9">
        <f t="shared" si="224"/>
        <v>500000</v>
      </c>
      <c r="S827" s="9">
        <v>500000</v>
      </c>
      <c r="T827" s="9"/>
      <c r="U827" s="9">
        <f t="shared" si="225"/>
        <v>0</v>
      </c>
      <c r="V827" s="9"/>
      <c r="W827" s="9"/>
      <c r="X827" s="9">
        <f t="shared" si="226"/>
        <v>0</v>
      </c>
      <c r="Y827" s="9"/>
      <c r="Z827" s="9"/>
      <c r="AA827" s="10">
        <f t="shared" si="227"/>
        <v>0</v>
      </c>
      <c r="AB827" s="11">
        <v>45808</v>
      </c>
    </row>
    <row r="828" spans="1:28" ht="15.75" hidden="1" x14ac:dyDescent="0.25">
      <c r="A828" s="39">
        <v>45808</v>
      </c>
      <c r="B828" s="33" t="s">
        <v>561</v>
      </c>
      <c r="C828" s="33"/>
      <c r="D828" s="33" t="s">
        <v>31</v>
      </c>
      <c r="E828" s="33" t="s">
        <v>407</v>
      </c>
      <c r="F828" s="33">
        <v>1</v>
      </c>
      <c r="G828" s="33" t="s">
        <v>33</v>
      </c>
      <c r="H828" s="33">
        <v>300000</v>
      </c>
      <c r="I828" s="20">
        <f t="shared" si="221"/>
        <v>300000</v>
      </c>
      <c r="J828" s="37" t="s">
        <v>241</v>
      </c>
      <c r="K828" s="20"/>
      <c r="L828" s="9">
        <f t="shared" si="222"/>
        <v>0</v>
      </c>
      <c r="M828" s="9"/>
      <c r="N828" s="9"/>
      <c r="O828" s="9">
        <f t="shared" si="223"/>
        <v>0</v>
      </c>
      <c r="P828" s="9"/>
      <c r="Q828" s="9"/>
      <c r="R828" s="9">
        <f t="shared" si="224"/>
        <v>0</v>
      </c>
      <c r="S828" s="9"/>
      <c r="T828" s="9"/>
      <c r="U828" s="9">
        <f t="shared" si="225"/>
        <v>300000</v>
      </c>
      <c r="V828" s="9">
        <v>300000</v>
      </c>
      <c r="W828" s="9"/>
      <c r="X828" s="9">
        <f t="shared" si="226"/>
        <v>0</v>
      </c>
      <c r="Y828" s="9"/>
      <c r="Z828" s="9"/>
      <c r="AA828" s="10">
        <f t="shared" si="227"/>
        <v>0</v>
      </c>
      <c r="AB828" s="11">
        <v>45808</v>
      </c>
    </row>
    <row r="829" spans="1:28" ht="15.75" hidden="1" x14ac:dyDescent="0.25">
      <c r="A829" s="39">
        <v>45808</v>
      </c>
      <c r="B829" s="33" t="s">
        <v>207</v>
      </c>
      <c r="C829" s="33"/>
      <c r="D829" s="33" t="s">
        <v>41</v>
      </c>
      <c r="E829" s="33" t="s">
        <v>110</v>
      </c>
      <c r="F829" s="33">
        <v>2000</v>
      </c>
      <c r="G829" s="33" t="s">
        <v>29</v>
      </c>
      <c r="H829" s="33">
        <v>1900</v>
      </c>
      <c r="I829" s="20">
        <f t="shared" si="221"/>
        <v>3800000</v>
      </c>
      <c r="J829" s="34" t="s">
        <v>26</v>
      </c>
      <c r="K829" s="20"/>
      <c r="L829" s="9">
        <f t="shared" si="222"/>
        <v>0</v>
      </c>
      <c r="M829" s="9"/>
      <c r="N829" s="9"/>
      <c r="O829" s="9">
        <f t="shared" si="223"/>
        <v>0</v>
      </c>
      <c r="P829" s="9"/>
      <c r="Q829" s="9"/>
      <c r="R829" s="9">
        <f t="shared" si="224"/>
        <v>0</v>
      </c>
      <c r="S829" s="9"/>
      <c r="T829" s="9"/>
      <c r="U829" s="9">
        <f t="shared" si="225"/>
        <v>0</v>
      </c>
      <c r="V829" s="9"/>
      <c r="W829" s="9"/>
      <c r="X829" s="9">
        <f t="shared" si="226"/>
        <v>0</v>
      </c>
      <c r="Y829" s="9"/>
      <c r="Z829" s="9"/>
      <c r="AA829" s="10">
        <f t="shared" si="227"/>
        <v>3800000</v>
      </c>
      <c r="AB829" s="11"/>
    </row>
    <row r="830" spans="1:28" ht="15.75" hidden="1" x14ac:dyDescent="0.25">
      <c r="A830" s="39">
        <v>45808</v>
      </c>
      <c r="B830" s="33" t="s">
        <v>231</v>
      </c>
      <c r="C830" s="33"/>
      <c r="D830" s="33"/>
      <c r="E830" s="33" t="s">
        <v>135</v>
      </c>
      <c r="F830" s="33">
        <v>58.4</v>
      </c>
      <c r="G830" s="33" t="s">
        <v>51</v>
      </c>
      <c r="H830" s="33"/>
      <c r="I830" s="20">
        <f t="shared" si="221"/>
        <v>0</v>
      </c>
      <c r="J830" s="34" t="s">
        <v>26</v>
      </c>
      <c r="K830" s="20"/>
      <c r="L830" s="9">
        <f t="shared" si="222"/>
        <v>0</v>
      </c>
      <c r="M830" s="9"/>
      <c r="N830" s="9"/>
      <c r="O830" s="9">
        <f t="shared" si="223"/>
        <v>0</v>
      </c>
      <c r="P830" s="9"/>
      <c r="Q830" s="9"/>
      <c r="R830" s="9">
        <f t="shared" si="224"/>
        <v>0</v>
      </c>
      <c r="S830" s="9"/>
      <c r="T830" s="9"/>
      <c r="U830" s="9">
        <f t="shared" si="225"/>
        <v>0</v>
      </c>
      <c r="V830" s="9"/>
      <c r="W830" s="9"/>
      <c r="X830" s="9">
        <f t="shared" si="226"/>
        <v>0</v>
      </c>
      <c r="Y830" s="9"/>
      <c r="Z830" s="9"/>
      <c r="AA830" s="10">
        <f t="shared" si="227"/>
        <v>0</v>
      </c>
      <c r="AB830" s="11"/>
    </row>
    <row r="831" spans="1:28" ht="15.75" hidden="1" x14ac:dyDescent="0.25">
      <c r="A831" s="39">
        <v>45808</v>
      </c>
      <c r="B831" s="33" t="s">
        <v>231</v>
      </c>
      <c r="C831" s="33"/>
      <c r="D831" s="33"/>
      <c r="E831" s="33" t="s">
        <v>184</v>
      </c>
      <c r="F831" s="33">
        <v>47.6</v>
      </c>
      <c r="G831" s="33" t="s">
        <v>51</v>
      </c>
      <c r="H831" s="33"/>
      <c r="I831" s="20">
        <f t="shared" si="221"/>
        <v>0</v>
      </c>
      <c r="J831" s="34" t="s">
        <v>26</v>
      </c>
      <c r="K831" s="20"/>
      <c r="L831" s="9">
        <f t="shared" si="222"/>
        <v>0</v>
      </c>
      <c r="M831" s="9"/>
      <c r="N831" s="9"/>
      <c r="O831" s="9">
        <f t="shared" si="223"/>
        <v>0</v>
      </c>
      <c r="P831" s="9"/>
      <c r="Q831" s="9"/>
      <c r="R831" s="9">
        <f t="shared" si="224"/>
        <v>0</v>
      </c>
      <c r="S831" s="9"/>
      <c r="T831" s="9"/>
      <c r="U831" s="9">
        <f t="shared" si="225"/>
        <v>0</v>
      </c>
      <c r="V831" s="9"/>
      <c r="W831" s="9"/>
      <c r="X831" s="9">
        <f t="shared" si="226"/>
        <v>0</v>
      </c>
      <c r="Y831" s="9"/>
      <c r="Z831" s="9"/>
      <c r="AA831" s="10">
        <f t="shared" si="227"/>
        <v>0</v>
      </c>
      <c r="AB831" s="11"/>
    </row>
    <row r="832" spans="1:28" ht="15.75" hidden="1" x14ac:dyDescent="0.25">
      <c r="A832" s="32">
        <v>45808</v>
      </c>
      <c r="B832" s="33" t="s">
        <v>191</v>
      </c>
      <c r="C832" s="33"/>
      <c r="D832" s="33" t="s">
        <v>31</v>
      </c>
      <c r="E832" s="33" t="s">
        <v>110</v>
      </c>
      <c r="F832" s="33">
        <v>1000</v>
      </c>
      <c r="G832" s="33" t="s">
        <v>29</v>
      </c>
      <c r="H832" s="33">
        <v>1750</v>
      </c>
      <c r="I832" s="20">
        <f t="shared" si="221"/>
        <v>1750000</v>
      </c>
      <c r="J832" s="34" t="s">
        <v>26</v>
      </c>
      <c r="K832" s="20"/>
      <c r="L832" s="9">
        <f t="shared" si="222"/>
        <v>0</v>
      </c>
      <c r="M832" s="9"/>
      <c r="N832" s="9"/>
      <c r="O832" s="9">
        <f t="shared" si="223"/>
        <v>0</v>
      </c>
      <c r="P832" s="9"/>
      <c r="Q832" s="9"/>
      <c r="R832" s="9">
        <f t="shared" si="224"/>
        <v>0</v>
      </c>
      <c r="S832" s="9"/>
      <c r="T832" s="9"/>
      <c r="U832" s="9">
        <f t="shared" si="225"/>
        <v>0</v>
      </c>
      <c r="V832" s="9"/>
      <c r="W832" s="9"/>
      <c r="X832" s="9">
        <f t="shared" si="226"/>
        <v>0</v>
      </c>
      <c r="Y832" s="9"/>
      <c r="Z832" s="9"/>
      <c r="AA832" s="10">
        <f t="shared" si="227"/>
        <v>1750000</v>
      </c>
      <c r="AB832" s="11"/>
    </row>
    <row r="833" spans="1:28" ht="15.75" hidden="1" x14ac:dyDescent="0.25">
      <c r="A833" s="39">
        <v>45808</v>
      </c>
      <c r="B833" s="33" t="s">
        <v>191</v>
      </c>
      <c r="C833" s="33"/>
      <c r="D833" s="33" t="s">
        <v>31</v>
      </c>
      <c r="E833" s="33" t="s">
        <v>294</v>
      </c>
      <c r="F833" s="33">
        <v>2</v>
      </c>
      <c r="G833" s="33" t="s">
        <v>33</v>
      </c>
      <c r="H833" s="33">
        <v>230000</v>
      </c>
      <c r="I833" s="20">
        <f t="shared" si="221"/>
        <v>460000</v>
      </c>
      <c r="J833" s="34" t="s">
        <v>26</v>
      </c>
      <c r="K833" s="20"/>
      <c r="L833" s="9">
        <f t="shared" si="222"/>
        <v>0</v>
      </c>
      <c r="M833" s="9"/>
      <c r="N833" s="9"/>
      <c r="O833" s="9">
        <f t="shared" si="223"/>
        <v>0</v>
      </c>
      <c r="P833" s="9"/>
      <c r="Q833" s="9"/>
      <c r="R833" s="9">
        <f t="shared" si="224"/>
        <v>0</v>
      </c>
      <c r="S833" s="9"/>
      <c r="T833" s="9"/>
      <c r="U833" s="9">
        <f t="shared" si="225"/>
        <v>0</v>
      </c>
      <c r="V833" s="9"/>
      <c r="W833" s="9"/>
      <c r="X833" s="9">
        <f t="shared" si="226"/>
        <v>0</v>
      </c>
      <c r="Y833" s="9"/>
      <c r="Z833" s="9"/>
      <c r="AA833" s="10">
        <f t="shared" si="227"/>
        <v>460000</v>
      </c>
      <c r="AB833" s="11"/>
    </row>
    <row r="834" spans="1:28" ht="15.75" hidden="1" x14ac:dyDescent="0.25">
      <c r="A834" s="32">
        <v>45808</v>
      </c>
      <c r="B834" s="33" t="s">
        <v>173</v>
      </c>
      <c r="C834" s="33"/>
      <c r="D834" s="33" t="s">
        <v>31</v>
      </c>
      <c r="E834" s="33" t="s">
        <v>148</v>
      </c>
      <c r="F834" s="33">
        <v>40</v>
      </c>
      <c r="G834" s="33" t="s">
        <v>51</v>
      </c>
      <c r="H834" s="33">
        <v>60000</v>
      </c>
      <c r="I834" s="20">
        <f t="shared" si="221"/>
        <v>2400000</v>
      </c>
      <c r="J834" s="34" t="s">
        <v>26</v>
      </c>
      <c r="K834" s="20"/>
      <c r="L834" s="9">
        <f t="shared" si="222"/>
        <v>0</v>
      </c>
      <c r="M834" s="9"/>
      <c r="N834" s="9"/>
      <c r="O834" s="9">
        <f t="shared" si="223"/>
        <v>0</v>
      </c>
      <c r="P834" s="9"/>
      <c r="Q834" s="9"/>
      <c r="R834" s="9">
        <f t="shared" si="224"/>
        <v>0</v>
      </c>
      <c r="S834" s="9"/>
      <c r="T834" s="9"/>
      <c r="U834" s="9">
        <f t="shared" si="225"/>
        <v>0</v>
      </c>
      <c r="V834" s="9"/>
      <c r="W834" s="9"/>
      <c r="X834" s="9">
        <f t="shared" si="226"/>
        <v>0</v>
      </c>
      <c r="Y834" s="9"/>
      <c r="Z834" s="9"/>
      <c r="AA834" s="10">
        <f t="shared" si="227"/>
        <v>2400000</v>
      </c>
      <c r="AB834" s="11"/>
    </row>
    <row r="835" spans="1:28" ht="15.75" hidden="1" x14ac:dyDescent="0.25">
      <c r="A835" s="39"/>
      <c r="B835" s="33" t="s">
        <v>990</v>
      </c>
      <c r="C835" s="33"/>
      <c r="D835" s="33" t="s">
        <v>41</v>
      </c>
      <c r="E835" s="33" t="s">
        <v>110</v>
      </c>
      <c r="F835" s="33">
        <v>2000</v>
      </c>
      <c r="G835" s="33" t="s">
        <v>29</v>
      </c>
      <c r="H835" s="33"/>
      <c r="I835" s="20">
        <f>F835*H835</f>
        <v>0</v>
      </c>
      <c r="J835" s="37" t="s">
        <v>34</v>
      </c>
      <c r="K835" s="20"/>
      <c r="L835" s="9">
        <f>M835+N835</f>
        <v>0</v>
      </c>
      <c r="M835" s="9"/>
      <c r="N835" s="9"/>
      <c r="O835" s="9">
        <f>P835+Q835</f>
        <v>1195000</v>
      </c>
      <c r="P835" s="9">
        <v>1195000</v>
      </c>
      <c r="Q835" s="9"/>
      <c r="R835" s="9">
        <f>S835+T835</f>
        <v>0</v>
      </c>
      <c r="S835" s="9"/>
      <c r="T835" s="9"/>
      <c r="U835" s="9">
        <f>V835+W835</f>
        <v>0</v>
      </c>
      <c r="V835" s="9"/>
      <c r="W835" s="9"/>
      <c r="X835" s="9">
        <f>Y835+Z835</f>
        <v>0</v>
      </c>
      <c r="Y835" s="9"/>
      <c r="Z835" s="9"/>
      <c r="AA835" s="10">
        <f>C835+I835-L835-O835-U835-X835-R835</f>
        <v>-1195000</v>
      </c>
      <c r="AB835" s="11">
        <v>45807</v>
      </c>
    </row>
    <row r="836" spans="1:28" ht="15.75" hidden="1" x14ac:dyDescent="0.25">
      <c r="A836" s="39"/>
      <c r="B836" s="33" t="s">
        <v>663</v>
      </c>
      <c r="C836" s="33"/>
      <c r="D836" s="33" t="s">
        <v>41</v>
      </c>
      <c r="E836" s="33" t="s">
        <v>86</v>
      </c>
      <c r="F836" s="33">
        <v>25</v>
      </c>
      <c r="G836" s="33" t="s">
        <v>51</v>
      </c>
      <c r="H836" s="33"/>
      <c r="I836" s="20">
        <f>F836*H836</f>
        <v>0</v>
      </c>
      <c r="J836" s="37" t="s">
        <v>34</v>
      </c>
      <c r="K836" s="20"/>
      <c r="L836" s="9">
        <f>M836+N836</f>
        <v>0</v>
      </c>
      <c r="M836" s="9"/>
      <c r="N836" s="9"/>
      <c r="O836" s="9">
        <f>P836+Q836</f>
        <v>7000000</v>
      </c>
      <c r="P836" s="9">
        <v>7000000</v>
      </c>
      <c r="Q836" s="9"/>
      <c r="R836" s="9">
        <f>S836+T836</f>
        <v>0</v>
      </c>
      <c r="S836" s="9"/>
      <c r="T836" s="9"/>
      <c r="U836" s="9">
        <f>V836+W836</f>
        <v>0</v>
      </c>
      <c r="V836" s="9"/>
      <c r="W836" s="9"/>
      <c r="X836" s="9">
        <f>Y836+Z836</f>
        <v>0</v>
      </c>
      <c r="Y836" s="9"/>
      <c r="Z836" s="9"/>
      <c r="AA836" s="10">
        <f>C836+I836-L836-O836-U836-X836-R836</f>
        <v>-7000000</v>
      </c>
      <c r="AB836" s="11">
        <v>45807</v>
      </c>
    </row>
    <row r="837" spans="1:28" ht="15.75" hidden="1" x14ac:dyDescent="0.25">
      <c r="A837" s="39"/>
      <c r="B837" s="33" t="s">
        <v>345</v>
      </c>
      <c r="C837" s="33"/>
      <c r="D837" s="33" t="s">
        <v>31</v>
      </c>
      <c r="E837" s="33" t="s">
        <v>185</v>
      </c>
      <c r="F837" s="33">
        <v>400</v>
      </c>
      <c r="G837" s="33" t="s">
        <v>29</v>
      </c>
      <c r="H837" s="33"/>
      <c r="I837" s="20">
        <f>F837*H837</f>
        <v>0</v>
      </c>
      <c r="J837" s="37" t="s">
        <v>34</v>
      </c>
      <c r="K837" s="20"/>
      <c r="L837" s="9">
        <f>M837+N837</f>
        <v>0</v>
      </c>
      <c r="M837" s="9"/>
      <c r="N837" s="9"/>
      <c r="O837" s="9">
        <f>P837+Q837</f>
        <v>0</v>
      </c>
      <c r="P837" s="9"/>
      <c r="Q837" s="9"/>
      <c r="R837" s="9">
        <f>S837+T837</f>
        <v>0</v>
      </c>
      <c r="S837" s="9"/>
      <c r="T837" s="9"/>
      <c r="U837" s="9">
        <f>V837+W837</f>
        <v>329000</v>
      </c>
      <c r="V837" s="9">
        <v>329000</v>
      </c>
      <c r="W837" s="9"/>
      <c r="X837" s="9">
        <f>Y837+Z837</f>
        <v>0</v>
      </c>
      <c r="Y837" s="9"/>
      <c r="Z837" s="9"/>
      <c r="AA837" s="10">
        <f>C837+I837-L837-O837-U837-X837-R837</f>
        <v>-329000</v>
      </c>
      <c r="AB837" s="11">
        <v>45808</v>
      </c>
    </row>
  </sheetData>
  <autoFilter ref="A3:AB837">
    <filterColumn colId="1">
      <filters>
        <filter val="принт вел"/>
      </filters>
    </filterColumn>
  </autoFilter>
  <mergeCells count="18">
    <mergeCell ref="A1:A3"/>
    <mergeCell ref="B1:B3"/>
    <mergeCell ref="E1:I1"/>
    <mergeCell ref="J1:J3"/>
    <mergeCell ref="K1:K3"/>
    <mergeCell ref="AA2:AA3"/>
    <mergeCell ref="AB1:AB3"/>
    <mergeCell ref="C2:C3"/>
    <mergeCell ref="E2:E3"/>
    <mergeCell ref="F2:F3"/>
    <mergeCell ref="G2:G3"/>
    <mergeCell ref="H2:I2"/>
    <mergeCell ref="L2:N2"/>
    <mergeCell ref="O2:Q2"/>
    <mergeCell ref="R2:T2"/>
    <mergeCell ref="U2:W2"/>
    <mergeCell ref="L1:Z1"/>
    <mergeCell ref="X2:Z2"/>
  </mergeCells>
  <dataValidations count="143">
    <dataValidation type="list" allowBlank="1" showInputMessage="1" showErrorMessage="1" sqref="D4 D27:D30 D13:D22">
      <formula1>$AC$2:$AC$5</formula1>
    </dataValidation>
    <dataValidation allowBlank="1" showInputMessage="1" sqref="F2:F3 D5:F12 B5:B13 B1:B3 D1:E3 C426:C440 C1:C280 C838:C1048576"/>
    <dataValidation type="list" allowBlank="1" showInputMessage="1" sqref="D23:D26">
      <formula1>$AC$2:$AC$5</formula1>
    </dataValidation>
    <dataValidation type="list" allowBlank="1" showInputMessage="1" showErrorMessage="1" sqref="E265:E280">
      <formula1>$AB$2:$AB$241</formula1>
    </dataValidation>
    <dataValidation type="list" allowBlank="1" showInputMessage="1" showErrorMessage="1" sqref="E308:E324">
      <formula1>$AB$2:$AB$297</formula1>
    </dataValidation>
    <dataValidation type="list" allowBlank="1" showInputMessage="1" showErrorMessage="1" sqref="E400:E425 E325:E397">
      <formula1>$AB$2:$AB$300</formula1>
    </dataValidation>
    <dataValidation type="list" allowBlank="1" showInputMessage="1" showErrorMessage="1" sqref="E281:E307">
      <formula1>$AB$2:$AB$295</formula1>
    </dataValidation>
    <dataValidation type="list" allowBlank="1" showInputMessage="1" showErrorMessage="1" sqref="E398:E399">
      <formula1>$AB$2:$AB$299</formula1>
    </dataValidation>
    <dataValidation type="list" allowBlank="1" showInputMessage="1" showErrorMessage="1" sqref="E109:E132">
      <formula1>$AB$2:$AB$208</formula1>
    </dataValidation>
    <dataValidation type="list" allowBlank="1" showInputMessage="1" showErrorMessage="1" sqref="E90:E108">
      <formula1>$AB$2:$AB$207</formula1>
    </dataValidation>
    <dataValidation type="list" allowBlank="1" showInputMessage="1" showErrorMessage="1" sqref="D109:D425 D441:D837">
      <formula1>$AC$2:$AC$8</formula1>
    </dataValidation>
    <dataValidation type="list" allowBlank="1" showInputMessage="1" showErrorMessage="1" sqref="E76:E89">
      <formula1>$AB$2:$AB$206</formula1>
    </dataValidation>
    <dataValidation type="list" allowBlank="1" showInputMessage="1" showErrorMessage="1" sqref="D31:D108">
      <formula1>$AC$2:$AC$7</formula1>
    </dataValidation>
    <dataValidation type="list" allowBlank="1" showInputMessage="1" showErrorMessage="1" sqref="E27">
      <formula1>$AB$2:$AB$119</formula1>
    </dataValidation>
    <dataValidation type="list" allowBlank="1" showInputMessage="1" showErrorMessage="1" sqref="E28:E30">
      <formula1>$AB$2:$AB$134</formula1>
    </dataValidation>
    <dataValidation type="list" allowBlank="1" showInputMessage="1" showErrorMessage="1" sqref="E65">
      <formula1>$AB$2:$AB$159</formula1>
    </dataValidation>
    <dataValidation type="list" allowBlank="1" showInputMessage="1" showErrorMessage="1" sqref="E66:E67">
      <formula1>$AB$2:$AB$160</formula1>
    </dataValidation>
    <dataValidation type="list" allowBlank="1" showInputMessage="1" showErrorMessage="1" sqref="E68:E70">
      <formula1>$AB$2:$AB$161</formula1>
    </dataValidation>
    <dataValidation type="list" allowBlank="1" showInputMessage="1" sqref="E36">
      <formula1>$AB$2:$AB$157</formula1>
    </dataValidation>
    <dataValidation type="list" allowBlank="1" showInputMessage="1" showErrorMessage="1" sqref="E34">
      <formula1>$AB$2:$AB$154</formula1>
    </dataValidation>
    <dataValidation type="list" allowBlank="1" showInputMessage="1" showErrorMessage="1" sqref="E31:E33">
      <formula1>$AB$2:$AB$151</formula1>
    </dataValidation>
    <dataValidation type="list" allowBlank="1" showInputMessage="1" showErrorMessage="1" sqref="E37:E51 E35">
      <formula1>$AB$2:$AB$157</formula1>
    </dataValidation>
    <dataValidation type="list" allowBlank="1" showInputMessage="1" sqref="E52">
      <formula1>$AB$2:$AB$158</formula1>
    </dataValidation>
    <dataValidation type="list" allowBlank="1" showInputMessage="1" showErrorMessage="1" sqref="E53:E64">
      <formula1>$AB$2:$AB$158</formula1>
    </dataValidation>
    <dataValidation type="list" allowBlank="1" showInputMessage="1" showErrorMessage="1" sqref="E71:E74">
      <formula1>$AB$2:$AB$204</formula1>
    </dataValidation>
    <dataValidation type="list" allowBlank="1" showInputMessage="1" showErrorMessage="1" sqref="E75">
      <formula1>$AB$2:$AB$205</formula1>
    </dataValidation>
    <dataValidation type="list" allowBlank="1" showInputMessage="1" showErrorMessage="1" sqref="E149:E181 E183:E226">
      <formula1>$AB$2:$AB$239</formula1>
    </dataValidation>
    <dataValidation type="list" allowBlank="1" showInputMessage="1" sqref="E182">
      <formula1>$AB$2:$AB$239</formula1>
    </dataValidation>
    <dataValidation type="list" allowBlank="1" showInputMessage="1" showErrorMessage="1" sqref="E145:E148">
      <formula1>$AB$2:$AB$238</formula1>
    </dataValidation>
    <dataValidation type="list" allowBlank="1" showInputMessage="1" showErrorMessage="1" sqref="E133:E144">
      <formula1>$AB$2:$AB$237</formula1>
    </dataValidation>
    <dataValidation type="list" allowBlank="1" showInputMessage="1" showErrorMessage="1" sqref="E441:E488">
      <formula1>$AB$2:$AB$304</formula1>
    </dataValidation>
    <dataValidation type="list" allowBlank="1" showInputMessage="1" showErrorMessage="1" sqref="E489:E565">
      <formula1>$AB$2:$AB$306</formula1>
    </dataValidation>
    <dataValidation type="list" allowBlank="1" showInputMessage="1" showErrorMessage="1" sqref="E227:E264">
      <formula1>$AB$2:$AB$240</formula1>
    </dataValidation>
    <dataValidation type="list" allowBlank="1" showInputMessage="1" showErrorMessage="1" sqref="E566:E590 E837">
      <formula1>$AB$2:$AB$307</formula1>
    </dataValidation>
    <dataValidation type="list" allowBlank="1" showInputMessage="1" showErrorMessage="1" sqref="E4 E14:E22">
      <formula1>$AB$2:$AB$107</formula1>
    </dataValidation>
    <dataValidation type="list" allowBlank="1" showInputMessage="1" showErrorMessage="1" sqref="E13">
      <formula1>$AB$2:$AB$92</formula1>
    </dataValidation>
    <dataValidation type="list" allowBlank="1" showInputMessage="1" showErrorMessage="1" sqref="E23:E26">
      <formula1>$AB$2:$AB$116</formula1>
    </dataValidation>
    <dataValidation type="list" allowBlank="1" showInputMessage="1" showErrorMessage="1" sqref="C718:C734">
      <formula1>$Z$2:$Z$503</formula1>
    </dataValidation>
    <dataValidation type="list" allowBlank="1" showInputMessage="1" showErrorMessage="1" sqref="E720:E794 E836">
      <formula1>$AB$2:$AB$309</formula1>
    </dataValidation>
    <dataValidation type="list" allowBlank="1" showInputMessage="1" showErrorMessage="1" sqref="C738:C835">
      <formula1>$Z$2:$Z$392</formula1>
    </dataValidation>
    <dataValidation type="list" allowBlank="1" showInputMessage="1" showErrorMessage="1" sqref="C737">
      <formula1>$Z$2:$Z$429</formula1>
    </dataValidation>
    <dataValidation type="list" allowBlank="1" showInputMessage="1" showErrorMessage="1" sqref="C735:C736 C836">
      <formula1>$Z$2:$Z$476</formula1>
    </dataValidation>
    <dataValidation type="list" allowBlank="1" showInputMessage="1" showErrorMessage="1" sqref="E591:E719">
      <formula1>$AB$2:$AB$308</formula1>
    </dataValidation>
    <dataValidation type="list" allowBlank="1" showInputMessage="1" showErrorMessage="1" sqref="B756:B794">
      <formula1>$AA$2:$AA$1523</formula1>
    </dataValidation>
    <dataValidation type="list" allowBlank="1" showInputMessage="1" showErrorMessage="1" sqref="B836 B720:B755">
      <formula1>$AA$2:$AA$1519</formula1>
    </dataValidation>
    <dataValidation type="list" allowBlank="1" showInputMessage="1" showErrorMessage="1" sqref="E795:E835">
      <formula1>$AB$2:$AB$310</formula1>
    </dataValidation>
    <dataValidation type="list" allowBlank="1" showInputMessage="1" showErrorMessage="1" sqref="B795:B834">
      <formula1>$AA$2:$AA$1524</formula1>
    </dataValidation>
    <dataValidation type="list" allowBlank="1" showInputMessage="1" sqref="B835">
      <formula1>$AA$2:$AA$1524</formula1>
    </dataValidation>
    <dataValidation type="list" allowBlank="1" showInputMessage="1" showErrorMessage="1" sqref="B692:B719">
      <formula1>$AA$2:$AA$1515</formula1>
    </dataValidation>
    <dataValidation type="list" allowBlank="1" showInputMessage="1" showErrorMessage="1" sqref="B464:B488">
      <formula1>$AA$2:$AA$1501</formula1>
    </dataValidation>
    <dataValidation type="list" allowBlank="1" showInputMessage="1" showErrorMessage="1" sqref="C464:C488">
      <formula1>$Z$2:$Z$882</formula1>
    </dataValidation>
    <dataValidation type="list" allowBlank="1" showInputMessage="1" showErrorMessage="1" sqref="B659:B691">
      <formula1>$AA$2:$AA$1514</formula1>
    </dataValidation>
    <dataValidation type="list" allowBlank="1" showInputMessage="1" showErrorMessage="1" sqref="C659:C717">
      <formula1>$Z$2:$Z$893</formula1>
    </dataValidation>
    <dataValidation type="list" allowBlank="1" showInputMessage="1" showErrorMessage="1" sqref="B441:B463">
      <formula1>$AA$2:$AA$1470</formula1>
    </dataValidation>
    <dataValidation type="list" allowBlank="1" showInputMessage="1" showErrorMessage="1" sqref="C441:C463">
      <formula1>$Z$2:$Z$852</formula1>
    </dataValidation>
    <dataValidation type="list" allowBlank="1" showInputMessage="1" showErrorMessage="1" sqref="B591:B606">
      <formula1>$AA$2:$AA$1511</formula1>
    </dataValidation>
    <dataValidation type="list" allowBlank="1" showInputMessage="1" showErrorMessage="1" sqref="B607:B658">
      <formula1>$AA$2:$AA$1512</formula1>
    </dataValidation>
    <dataValidation type="list" allowBlank="1" showInputMessage="1" showErrorMessage="1" sqref="B535:B542">
      <formula1>$AA$2:$AA$1506</formula1>
    </dataValidation>
    <dataValidation type="list" allowBlank="1" showInputMessage="1" showErrorMessage="1" sqref="C535:C542">
      <formula1>$Z$2:$Z$887</formula1>
    </dataValidation>
    <dataValidation type="list" allowBlank="1" showInputMessage="1" showErrorMessage="1" sqref="B543:B564 B93:B96">
      <formula1>$AA$2:$AA$1508</formula1>
    </dataValidation>
    <dataValidation type="list" allowBlank="1" showInputMessage="1" showErrorMessage="1" sqref="C543:C565">
      <formula1>$Z$2:$Z$888</formula1>
    </dataValidation>
    <dataValidation type="list" allowBlank="1" showInputMessage="1" sqref="B565">
      <formula1>$AA$2:$AA$1508</formula1>
    </dataValidation>
    <dataValidation type="list" allowBlank="1" showInputMessage="1" showErrorMessage="1" sqref="B566:B590 B837">
      <formula1>$AA$2:$AA$1510</formula1>
    </dataValidation>
    <dataValidation type="list" allowBlank="1" showInputMessage="1" showErrorMessage="1" sqref="C566:C590 C837">
      <formula1>$Z$2:$Z$889</formula1>
    </dataValidation>
    <dataValidation type="list" allowBlank="1" showInputMessage="1" showErrorMessage="1" sqref="C603:C606 C591:C595">
      <formula1>$Z$2:$Z$890</formula1>
    </dataValidation>
    <dataValidation type="list" allowBlank="1" showInputMessage="1" showErrorMessage="1" sqref="C596:C602">
      <formula1>$Z$2:$Z$881</formula1>
    </dataValidation>
    <dataValidation type="list" allowBlank="1" showInputMessage="1" showErrorMessage="1" sqref="B489:B533">
      <formula1>$AA$2:$AA$1505</formula1>
    </dataValidation>
    <dataValidation type="list" allowBlank="1" showInputMessage="1" sqref="B534">
      <formula1>$AA$2:$AA$1505</formula1>
    </dataValidation>
    <dataValidation type="list" allowBlank="1" showInputMessage="1" showErrorMessage="1" sqref="C410:C411 C396:C397">
      <formula1>$Z$2:$Z$847</formula1>
    </dataValidation>
    <dataValidation type="list" allowBlank="1" showInputMessage="1" showErrorMessage="1" sqref="B410:B425">
      <formula1>$AA$2:$AA$1465</formula1>
    </dataValidation>
    <dataValidation type="list" allowBlank="1" showInputMessage="1" showErrorMessage="1" sqref="C412:C425">
      <formula1>$Z$2:$Z$850</formula1>
    </dataValidation>
    <dataValidation type="list" allowBlank="1" showInputMessage="1" showErrorMessage="1" sqref="C365:C383">
      <formula1>$Z$2:$Z$848</formula1>
    </dataValidation>
    <dataValidation type="list" allowBlank="1" showInputMessage="1" showErrorMessage="1" sqref="C360:C364 C384:C389">
      <formula1>$Z$2:$Z$845</formula1>
    </dataValidation>
    <dataValidation type="list" allowBlank="1" showInputMessage="1" showErrorMessage="1" sqref="B360:B389">
      <formula1>$AA$2:$AA$1462</formula1>
    </dataValidation>
    <dataValidation type="list" allowBlank="1" showInputMessage="1" showErrorMessage="1" sqref="B390:B409">
      <formula1>$AA$2:$AA$1464</formula1>
    </dataValidation>
    <dataValidation type="list" allowBlank="1" showInputMessage="1" showErrorMessage="1" sqref="C390:C395 C398:C409">
      <formula1>$Z$2:$Z$846</formula1>
    </dataValidation>
    <dataValidation type="list" allowBlank="1" showInputMessage="1" showErrorMessage="1" sqref="B325:B359">
      <formula1>$AA$2:$AA$1460</formula1>
    </dataValidation>
    <dataValidation type="list" allowBlank="1" showInputMessage="1" showErrorMessage="1" sqref="C308:C324">
      <formula1>$Z$2:$Z$839</formula1>
    </dataValidation>
    <dataValidation type="list" allowBlank="1" showInputMessage="1" showErrorMessage="1" sqref="B308:B324">
      <formula1>$AA$2:$AA$1456</formula1>
    </dataValidation>
    <dataValidation type="list" allowBlank="1" showInputMessage="1" showErrorMessage="1" sqref="C325:C339 C341:C359">
      <formula1>$Z$2:$Z$843</formula1>
    </dataValidation>
    <dataValidation type="list" allowBlank="1" showInputMessage="1" showErrorMessage="1" sqref="B265:B280">
      <formula1>$AA$2:$AA$1384</formula1>
    </dataValidation>
    <dataValidation type="list" allowBlank="1" showInputMessage="1" showErrorMessage="1" sqref="B257 B248:B252 B235:B243">
      <formula1>$AA$2:$AA$1382</formula1>
    </dataValidation>
    <dataValidation type="list" allowBlank="1" showInputMessage="1" showErrorMessage="1" sqref="B253:B256 B258:B264">
      <formula1>$AA$2:$AA$1383</formula1>
    </dataValidation>
    <dataValidation type="list" allowBlank="1" showInputMessage="1" showErrorMessage="1" sqref="C281:C307">
      <formula1>$Z$2:$Z$838</formula1>
    </dataValidation>
    <dataValidation type="list" allowBlank="1" showInputMessage="1" showErrorMessage="1" sqref="B281:B307">
      <formula1>$AA$2:$AA$1455</formula1>
    </dataValidation>
    <dataValidation type="list" allowBlank="1" showInputMessage="1" showErrorMessage="1" sqref="C489:C534">
      <formula1>$Z$2:$Z$886</formula1>
    </dataValidation>
    <dataValidation type="list" allowBlank="1" showInputMessage="1" showErrorMessage="1" sqref="B244:B247 B196:B209 B180:B192">
      <formula1>$AA$2:$AA$1376</formula1>
    </dataValidation>
    <dataValidation type="list" allowBlank="1" showInputMessage="1" showErrorMessage="1" sqref="B227:B234">
      <formula1>$AA$2:$AA$1381</formula1>
    </dataValidation>
    <dataValidation type="list" allowBlank="1" showInputMessage="1" sqref="B226 B210">
      <formula1>$AA$2:$AA$1378</formula1>
    </dataValidation>
    <dataValidation type="list" allowBlank="1" showInputMessage="1" showErrorMessage="1" sqref="B211:B225">
      <formula1>$AA$2:$AA$1378</formula1>
    </dataValidation>
    <dataValidation type="list" allowBlank="1" showInputMessage="1" showErrorMessage="1" sqref="B193:B195 B169:B179">
      <formula1>$AA$2:$AA$1375</formula1>
    </dataValidation>
    <dataValidation type="list" allowBlank="1" showInputMessage="1" showErrorMessage="1" sqref="B167:B168">
      <formula1>$AA$2:$AA$1371</formula1>
    </dataValidation>
    <dataValidation type="list" allowBlank="1" showInputMessage="1" showErrorMessage="1" sqref="B151:B166">
      <formula1>$AA$2:$AA$1370</formula1>
    </dataValidation>
    <dataValidation type="list" allowBlank="1" showInputMessage="1" showErrorMessage="1" sqref="B149:B150">
      <formula1>$AA$2:$AA$1368</formula1>
    </dataValidation>
    <dataValidation type="list" allowBlank="1" showInputMessage="1" showErrorMessage="1" sqref="B142:B144">
      <formula1>$AA$2:$AA$1361</formula1>
    </dataValidation>
    <dataValidation type="list" allowBlank="1" showInputMessage="1" sqref="B145">
      <formula1>$AA$2:$AA$1365</formula1>
    </dataValidation>
    <dataValidation type="list" allowBlank="1" showInputMessage="1" showErrorMessage="1" sqref="B146:B148">
      <formula1>$AA$2:$AA$1365</formula1>
    </dataValidation>
    <dataValidation type="list" allowBlank="1" showInputMessage="1" showErrorMessage="1" sqref="B126:B129">
      <formula1>$AA$2:$AA$1304</formula1>
    </dataValidation>
    <dataValidation type="list" allowBlank="1" showInputMessage="1" showErrorMessage="1" sqref="B130:B132">
      <formula1>$AA$2:$AA$1303</formula1>
    </dataValidation>
    <dataValidation type="list" allowBlank="1" showInputMessage="1" showErrorMessage="1" sqref="B133:B141">
      <formula1>$AA$2:$AA$1357</formula1>
    </dataValidation>
    <dataValidation type="list" allowBlank="1" showInputMessage="1" showErrorMessage="1" sqref="B97:B108 B90:B92">
      <formula1>$AA$2:$AA$1300</formula1>
    </dataValidation>
    <dataValidation type="list" allowBlank="1" showInputMessage="1" showErrorMessage="1" sqref="B109:B110">
      <formula1>$AA$2:$AA$1305</formula1>
    </dataValidation>
    <dataValidation type="list" allowBlank="1" showInputMessage="1" showErrorMessage="1" sqref="B111">
      <formula1>$AA$2:$AA$1306</formula1>
    </dataValidation>
    <dataValidation type="list" allowBlank="1" showInputMessage="1" showErrorMessage="1" sqref="B112:B125">
      <formula1>$AA$2:$AA$1307</formula1>
    </dataValidation>
    <dataValidation type="list" allowBlank="1" showInputMessage="1" showErrorMessage="1" sqref="B76:B78">
      <formula1>$AA$2:$AA$1280</formula1>
    </dataValidation>
    <dataValidation type="list" allowBlank="1" showInputMessage="1" sqref="B79">
      <formula1>$AA$2:$AA$1280</formula1>
    </dataValidation>
    <dataValidation type="list" allowBlank="1" showInputMessage="1" showErrorMessage="1" sqref="B80">
      <formula1>$AA$2:$AA$1283</formula1>
    </dataValidation>
    <dataValidation type="list" allowBlank="1" showInputMessage="1" showErrorMessage="1" sqref="B81:B85">
      <formula1>$AA$2:$AA$1289</formula1>
    </dataValidation>
    <dataValidation type="list" allowBlank="1" showInputMessage="1" showErrorMessage="1" sqref="B86:B89">
      <formula1>$AA$2:$AA$1292</formula1>
    </dataValidation>
    <dataValidation type="list" allowBlank="1" showInputMessage="1" showErrorMessage="1" sqref="B61:B64">
      <formula1>$AA$2:$AA$1152</formula1>
    </dataValidation>
    <dataValidation type="list" allowBlank="1" showInputMessage="1" showErrorMessage="1" sqref="B60">
      <formula1>$AA$2:$AA$1149</formula1>
    </dataValidation>
    <dataValidation type="list" allowBlank="1" showInputMessage="1" showErrorMessage="1" sqref="B65 B68:B70">
      <formula1>$AA$2:$AA$1157</formula1>
    </dataValidation>
    <dataValidation type="list" allowBlank="1" showInputMessage="1" showErrorMessage="1" sqref="B66:B67">
      <formula1>$AA$2:$AA$1158</formula1>
    </dataValidation>
    <dataValidation type="list" allowBlank="1" showInputMessage="1" showErrorMessage="1" sqref="B71:B74">
      <formula1>$AA$2:$AA$1275</formula1>
    </dataValidation>
    <dataValidation type="list" allowBlank="1" showInputMessage="1" showErrorMessage="1" sqref="B75">
      <formula1>$AA$2:$AA$1278</formula1>
    </dataValidation>
    <dataValidation type="list" allowBlank="1" showInputMessage="1" showErrorMessage="1" sqref="B29">
      <formula1>$AA$2:$AA$1010</formula1>
    </dataValidation>
    <dataValidation type="list" allowBlank="1" showInputMessage="1" showErrorMessage="1" sqref="B30">
      <formula1>$AA$2:$AA$1011</formula1>
    </dataValidation>
    <dataValidation type="list" allowBlank="1" showInputMessage="1" showErrorMessage="1" sqref="B27">
      <formula1>$AA$2:$AA$926</formula1>
    </dataValidation>
    <dataValidation type="list" allowBlank="1" showInputMessage="1" showErrorMessage="1" sqref="B26">
      <formula1>$AA$2:$AA$884</formula1>
    </dataValidation>
    <dataValidation type="list" allowBlank="1" showInputMessage="1" showErrorMessage="1" sqref="B25">
      <formula1>$AA$2:$AA$886</formula1>
    </dataValidation>
    <dataValidation type="list" allowBlank="1" showInputMessage="1" showErrorMessage="1" sqref="B24">
      <formula1>$AA$2:$AA$889</formula1>
    </dataValidation>
    <dataValidation type="list" allowBlank="1" showInputMessage="1" showErrorMessage="1" sqref="B23">
      <formula1>$AA$2:$AA$877</formula1>
    </dataValidation>
    <dataValidation type="list" allowBlank="1" showInputMessage="1" showErrorMessage="1" sqref="B38">
      <formula1>$AA$2:$AA$1114</formula1>
    </dataValidation>
    <dataValidation type="list" allowBlank="1" showInputMessage="1" sqref="B35:B37">
      <formula1>$AA$2:$AA$1115</formula1>
    </dataValidation>
    <dataValidation type="list" allowBlank="1" showInputMessage="1" sqref="B34">
      <formula1>$AA$2:$AA$1104</formula1>
    </dataValidation>
    <dataValidation type="list" allowBlank="1" showInputMessage="1" showErrorMessage="1" sqref="B31:B33">
      <formula1>$AA$2:$AA$1098</formula1>
    </dataValidation>
    <dataValidation type="list" allowBlank="1" showInputMessage="1" showErrorMessage="1" sqref="B28">
      <formula1>$AA$2:$AA$1009</formula1>
    </dataValidation>
    <dataValidation type="list" allowBlank="1" showInputMessage="1" showErrorMessage="1" sqref="B39">
      <formula1>$AA$2:$AA$1117</formula1>
    </dataValidation>
    <dataValidation type="list" allowBlank="1" showInputMessage="1" showErrorMessage="1" sqref="B44 B56 B48">
      <formula1>$AA$2:$AA$1122</formula1>
    </dataValidation>
    <dataValidation type="list" allowBlank="1" showInputMessage="1" showErrorMessage="1" sqref="B40:B43">
      <formula1>$AA$2:$AA$1121</formula1>
    </dataValidation>
    <dataValidation type="list" allowBlank="1" showInputMessage="1" sqref="B45:B46">
      <formula1>$AA$2:$AA$1123</formula1>
    </dataValidation>
    <dataValidation type="list" allowBlank="1" showInputMessage="1" showErrorMessage="1" sqref="B47">
      <formula1>$AA$2:$AA$1124</formula1>
    </dataValidation>
    <dataValidation type="list" allowBlank="1" showInputMessage="1" showErrorMessage="1" sqref="B49:B50">
      <formula1>$AA$2:$AA$1128</formula1>
    </dataValidation>
    <dataValidation type="list" allowBlank="1" showInputMessage="1" showErrorMessage="1" sqref="B51">
      <formula1>$AA$2:$AA$1131</formula1>
    </dataValidation>
    <dataValidation type="list" allowBlank="1" showInputMessage="1" showErrorMessage="1" sqref="B52:B55">
      <formula1>$AA$2:$AA$1146</formula1>
    </dataValidation>
    <dataValidation type="list" allowBlank="1" showInputMessage="1" showErrorMessage="1" sqref="B58">
      <formula1>$AA$2:$AA$1138</formula1>
    </dataValidation>
    <dataValidation type="list" allowBlank="1" showInputMessage="1" showErrorMessage="1" sqref="B57">
      <formula1>$AA$2:$AA$1147</formula1>
    </dataValidation>
    <dataValidation type="list" allowBlank="1" showInputMessage="1" showErrorMessage="1" sqref="B59">
      <formula1>$AA$2:$AA$1148</formula1>
    </dataValidation>
    <dataValidation type="list" allowBlank="1" showInputMessage="1" showErrorMessage="1" sqref="B4">
      <formula1>$AA$2:$AA$780</formula1>
    </dataValidation>
    <dataValidation type="list" allowBlank="1" showInputMessage="1" sqref="B22">
      <formula1>$AA$2:$AA$797</formula1>
    </dataValidation>
    <dataValidation type="list" allowBlank="1" showInputMessage="1" showErrorMessage="1" sqref="B15:B21">
      <formula1>$AA$2:$AA$781</formula1>
    </dataValidation>
    <dataValidation type="list" allowBlank="1" showInputMessage="1" showErrorMessage="1" sqref="B14">
      <formula1>$AA$2:$AA$783</formula1>
    </dataValidation>
    <dataValidation type="list" allowBlank="1" showInputMessage="1" showErrorMessage="1" sqref="C607:C658">
      <formula1>$Z$2:$Z$891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666"/>
  <sheetViews>
    <sheetView zoomScale="85" zoomScaleNormal="85" workbookViewId="0">
      <pane xSplit="10" ySplit="3" topLeftCell="N92" activePane="bottomRight" state="frozen"/>
      <selection pane="topRight" activeCell="K1" sqref="K1"/>
      <selection pane="bottomLeft" activeCell="A4" sqref="A4"/>
      <selection pane="bottomRight" activeCell="AA92" sqref="AA92"/>
    </sheetView>
  </sheetViews>
  <sheetFormatPr defaultRowHeight="15" x14ac:dyDescent="0.25"/>
  <cols>
    <col min="1" max="1" width="11" bestFit="1" customWidth="1"/>
    <col min="2" max="2" width="21.7109375" bestFit="1" customWidth="1"/>
    <col min="3" max="3" width="11.7109375" bestFit="1" customWidth="1"/>
    <col min="4" max="4" width="10.28515625" bestFit="1" customWidth="1"/>
    <col min="5" max="5" width="23.5703125" bestFit="1" customWidth="1"/>
    <col min="6" max="6" width="7.140625" bestFit="1" customWidth="1"/>
    <col min="8" max="8" width="8" bestFit="1" customWidth="1"/>
    <col min="9" max="9" width="10" bestFit="1" customWidth="1"/>
    <col min="10" max="10" width="4.7109375" bestFit="1" customWidth="1"/>
    <col min="11" max="11" width="15.28515625" bestFit="1" customWidth="1"/>
    <col min="12" max="12" width="11.140625" bestFit="1" customWidth="1"/>
    <col min="13" max="13" width="11.42578125" bestFit="1" customWidth="1"/>
    <col min="14" max="14" width="9.85546875" bestFit="1" customWidth="1"/>
    <col min="15" max="15" width="11.28515625" bestFit="1" customWidth="1"/>
    <col min="16" max="16" width="11.42578125" bestFit="1" customWidth="1"/>
    <col min="17" max="17" width="10.28515625" bestFit="1" customWidth="1"/>
    <col min="18" max="18" width="11" bestFit="1" customWidth="1"/>
    <col min="19" max="19" width="11.42578125" bestFit="1" customWidth="1"/>
    <col min="20" max="20" width="9.28515625" bestFit="1" customWidth="1"/>
    <col min="21" max="21" width="11" bestFit="1" customWidth="1"/>
    <col min="22" max="22" width="11.42578125" bestFit="1" customWidth="1"/>
    <col min="23" max="23" width="9.28515625" bestFit="1" customWidth="1"/>
    <col min="24" max="24" width="11.140625" bestFit="1" customWidth="1"/>
    <col min="25" max="25" width="9.28515625" bestFit="1" customWidth="1"/>
    <col min="27" max="27" width="11.7109375" bestFit="1" customWidth="1"/>
    <col min="28" max="28" width="10.140625" bestFit="1" customWidth="1"/>
  </cols>
  <sheetData>
    <row r="1" spans="1:28" ht="30" x14ac:dyDescent="0.25">
      <c r="A1" s="189" t="s">
        <v>0</v>
      </c>
      <c r="B1" s="190" t="s">
        <v>1</v>
      </c>
      <c r="C1" s="1" t="s">
        <v>991</v>
      </c>
      <c r="D1" s="1"/>
      <c r="E1" s="189" t="s">
        <v>2</v>
      </c>
      <c r="F1" s="189"/>
      <c r="G1" s="189"/>
      <c r="H1" s="189"/>
      <c r="I1" s="189"/>
      <c r="J1" s="191" t="s">
        <v>3</v>
      </c>
      <c r="K1" s="189" t="s">
        <v>4</v>
      </c>
      <c r="L1" s="194" t="s">
        <v>5</v>
      </c>
      <c r="M1" s="194"/>
      <c r="N1" s="194"/>
      <c r="O1" s="194"/>
      <c r="P1" s="194"/>
      <c r="Q1" s="194"/>
      <c r="R1" s="194"/>
      <c r="S1" s="194"/>
      <c r="T1" s="194"/>
      <c r="U1" s="194"/>
      <c r="V1" s="194"/>
      <c r="W1" s="194"/>
      <c r="X1" s="194"/>
      <c r="Y1" s="194"/>
      <c r="Z1" s="194"/>
      <c r="AA1" s="1" t="s">
        <v>992</v>
      </c>
      <c r="AB1" s="192" t="s">
        <v>6</v>
      </c>
    </row>
    <row r="2" spans="1:28" x14ac:dyDescent="0.25">
      <c r="A2" s="189"/>
      <c r="B2" s="190"/>
      <c r="C2" s="189" t="s">
        <v>7</v>
      </c>
      <c r="D2" s="1"/>
      <c r="E2" s="190" t="s">
        <v>8</v>
      </c>
      <c r="F2" s="190" t="s">
        <v>9</v>
      </c>
      <c r="G2" s="189" t="s">
        <v>10</v>
      </c>
      <c r="H2" s="189" t="s">
        <v>11</v>
      </c>
      <c r="I2" s="189"/>
      <c r="J2" s="191"/>
      <c r="K2" s="189"/>
      <c r="L2" s="193" t="s">
        <v>12</v>
      </c>
      <c r="M2" s="193"/>
      <c r="N2" s="193"/>
      <c r="O2" s="193" t="s">
        <v>13</v>
      </c>
      <c r="P2" s="193"/>
      <c r="Q2" s="193"/>
      <c r="R2" s="193" t="s">
        <v>14</v>
      </c>
      <c r="S2" s="193"/>
      <c r="T2" s="193"/>
      <c r="U2" s="194" t="s">
        <v>15</v>
      </c>
      <c r="V2" s="194"/>
      <c r="W2" s="194"/>
      <c r="X2" s="194" t="s">
        <v>16</v>
      </c>
      <c r="Y2" s="194"/>
      <c r="Z2" s="194"/>
      <c r="AA2" s="189" t="s">
        <v>7</v>
      </c>
      <c r="AB2" s="192"/>
    </row>
    <row r="3" spans="1:28" x14ac:dyDescent="0.25">
      <c r="A3" s="189"/>
      <c r="B3" s="190"/>
      <c r="C3" s="189"/>
      <c r="D3" s="1"/>
      <c r="E3" s="190"/>
      <c r="F3" s="190"/>
      <c r="G3" s="189"/>
      <c r="H3" s="2" t="s">
        <v>17</v>
      </c>
      <c r="I3" s="1" t="s">
        <v>18</v>
      </c>
      <c r="J3" s="191"/>
      <c r="K3" s="189"/>
      <c r="L3" s="3" t="s">
        <v>19</v>
      </c>
      <c r="M3" s="3" t="s">
        <v>993</v>
      </c>
      <c r="N3" s="3"/>
      <c r="O3" s="3" t="s">
        <v>19</v>
      </c>
      <c r="P3" s="3" t="s">
        <v>993</v>
      </c>
      <c r="Q3" s="3"/>
      <c r="R3" s="3" t="s">
        <v>19</v>
      </c>
      <c r="S3" s="3" t="s">
        <v>993</v>
      </c>
      <c r="T3" s="3"/>
      <c r="U3" s="3" t="s">
        <v>19</v>
      </c>
      <c r="V3" s="3" t="s">
        <v>993</v>
      </c>
      <c r="W3" s="3"/>
      <c r="X3" s="3" t="s">
        <v>19</v>
      </c>
      <c r="Y3" s="3" t="s">
        <v>993</v>
      </c>
      <c r="Z3" s="3"/>
      <c r="AA3" s="189"/>
      <c r="AB3" s="192"/>
    </row>
    <row r="4" spans="1:28" ht="15.75" hidden="1" x14ac:dyDescent="0.25">
      <c r="A4" s="4">
        <v>43670</v>
      </c>
      <c r="B4" s="5" t="s">
        <v>21</v>
      </c>
      <c r="C4" s="6">
        <v>450000</v>
      </c>
      <c r="D4" s="7"/>
      <c r="E4" s="5" t="s">
        <v>22</v>
      </c>
      <c r="F4" s="5">
        <v>1</v>
      </c>
      <c r="G4" s="5" t="s">
        <v>23</v>
      </c>
      <c r="H4" s="5"/>
      <c r="I4" s="5">
        <f t="shared" ref="I4:I16" si="0">F4*H4</f>
        <v>0</v>
      </c>
      <c r="J4" s="8" t="s">
        <v>24</v>
      </c>
      <c r="K4" s="5"/>
      <c r="L4" s="9">
        <f t="shared" ref="L4:L32" si="1">M4+N4</f>
        <v>0</v>
      </c>
      <c r="M4" s="9"/>
      <c r="N4" s="9"/>
      <c r="O4" s="9">
        <f t="shared" ref="O4:O32" si="2">P4+Q4</f>
        <v>0</v>
      </c>
      <c r="P4" s="9"/>
      <c r="Q4" s="9"/>
      <c r="R4" s="9">
        <f t="shared" ref="R4:R32" si="3">S4+T4</f>
        <v>0</v>
      </c>
      <c r="S4" s="9"/>
      <c r="T4" s="9"/>
      <c r="U4" s="9">
        <f t="shared" ref="U4:U32" si="4">V4+W4</f>
        <v>0</v>
      </c>
      <c r="V4" s="9"/>
      <c r="W4" s="9"/>
      <c r="X4" s="9">
        <f t="shared" ref="X4:X32" si="5">Y4+Z4</f>
        <v>0</v>
      </c>
      <c r="Y4" s="9"/>
      <c r="Z4" s="9"/>
      <c r="AA4" s="10">
        <f t="shared" ref="AA4:AA55" si="6">C4+I4-L4-O4-U4-X4-R4</f>
        <v>450000</v>
      </c>
      <c r="AB4" s="11"/>
    </row>
    <row r="5" spans="1:28" ht="15.75" hidden="1"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hidden="1" x14ac:dyDescent="0.25">
      <c r="A6" s="12">
        <v>45059</v>
      </c>
      <c r="B6" s="5" t="s">
        <v>40</v>
      </c>
      <c r="C6" s="13">
        <v>2640500</v>
      </c>
      <c r="D6" s="5" t="s">
        <v>41</v>
      </c>
      <c r="E6" s="5" t="s">
        <v>42</v>
      </c>
      <c r="F6" s="5">
        <v>1750</v>
      </c>
      <c r="G6" s="5" t="s">
        <v>29</v>
      </c>
      <c r="H6" s="5"/>
      <c r="I6" s="5">
        <f t="shared" si="0"/>
        <v>0</v>
      </c>
      <c r="J6" s="16" t="s">
        <v>43</v>
      </c>
      <c r="K6" s="5"/>
      <c r="L6" s="9">
        <f t="shared" si="1"/>
        <v>0</v>
      </c>
      <c r="M6" s="9"/>
      <c r="N6" s="9"/>
      <c r="O6" s="9">
        <f t="shared" si="2"/>
        <v>0</v>
      </c>
      <c r="P6" s="9"/>
      <c r="Q6" s="9"/>
      <c r="R6" s="9">
        <f t="shared" si="3"/>
        <v>0</v>
      </c>
      <c r="S6" s="9"/>
      <c r="T6" s="9"/>
      <c r="U6" s="9">
        <f t="shared" si="4"/>
        <v>0</v>
      </c>
      <c r="V6" s="9"/>
      <c r="W6" s="9"/>
      <c r="X6" s="9">
        <f t="shared" si="5"/>
        <v>0</v>
      </c>
      <c r="Y6" s="9"/>
      <c r="Z6" s="9"/>
      <c r="AA6" s="10">
        <f t="shared" si="6"/>
        <v>2640500</v>
      </c>
      <c r="AB6" s="11"/>
    </row>
    <row r="7" spans="1:28" ht="15.75" hidden="1" x14ac:dyDescent="0.25">
      <c r="A7" s="12">
        <v>45254</v>
      </c>
      <c r="B7" s="5" t="s">
        <v>46</v>
      </c>
      <c r="C7" s="13">
        <v>166250</v>
      </c>
      <c r="D7" s="5" t="s">
        <v>31</v>
      </c>
      <c r="E7" s="5" t="s">
        <v>47</v>
      </c>
      <c r="F7" s="5">
        <v>18250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166250</v>
      </c>
      <c r="AB7" s="11"/>
    </row>
    <row r="8" spans="1:28" ht="15.75" hidden="1" x14ac:dyDescent="0.25">
      <c r="A8" s="12">
        <v>45285</v>
      </c>
      <c r="B8" s="5" t="s">
        <v>48</v>
      </c>
      <c r="C8" s="5">
        <v>-390000</v>
      </c>
      <c r="D8" s="5"/>
      <c r="E8" s="5"/>
      <c r="F8" s="5"/>
      <c r="G8" s="5" t="s">
        <v>51</v>
      </c>
      <c r="H8" s="5"/>
      <c r="I8" s="5">
        <f t="shared" si="0"/>
        <v>0</v>
      </c>
      <c r="J8" s="14" t="s">
        <v>34</v>
      </c>
      <c r="K8" s="5" t="s">
        <v>52</v>
      </c>
      <c r="L8" s="9">
        <f t="shared" si="1"/>
        <v>0</v>
      </c>
      <c r="M8" s="9"/>
      <c r="N8" s="9"/>
      <c r="O8" s="9">
        <f t="shared" si="2"/>
        <v>0</v>
      </c>
      <c r="P8" s="9"/>
      <c r="Q8" s="9"/>
      <c r="R8" s="9">
        <f t="shared" si="3"/>
        <v>0</v>
      </c>
      <c r="S8" s="9"/>
      <c r="T8" s="9"/>
      <c r="U8" s="9">
        <f t="shared" si="4"/>
        <v>0</v>
      </c>
      <c r="V8" s="9"/>
      <c r="W8" s="9"/>
      <c r="X8" s="9">
        <f t="shared" si="5"/>
        <v>0</v>
      </c>
      <c r="Y8" s="9"/>
      <c r="Z8" s="9"/>
      <c r="AA8" s="10">
        <f t="shared" si="6"/>
        <v>-390000</v>
      </c>
      <c r="AB8" s="11"/>
    </row>
    <row r="9" spans="1:28" ht="15.75" hidden="1" x14ac:dyDescent="0.25">
      <c r="A9" s="17">
        <v>45405</v>
      </c>
      <c r="B9" s="20" t="s">
        <v>58</v>
      </c>
      <c r="C9" s="19">
        <v>139800</v>
      </c>
      <c r="D9" s="20" t="s">
        <v>41</v>
      </c>
      <c r="E9" s="20" t="s">
        <v>59</v>
      </c>
      <c r="F9" s="20">
        <v>574</v>
      </c>
      <c r="G9" s="20" t="s">
        <v>51</v>
      </c>
      <c r="H9" s="20"/>
      <c r="I9" s="5">
        <f t="shared" si="0"/>
        <v>0</v>
      </c>
      <c r="J9" s="16" t="s">
        <v>43</v>
      </c>
      <c r="K9" s="5"/>
      <c r="L9" s="9">
        <f t="shared" si="1"/>
        <v>0</v>
      </c>
      <c r="M9" s="9"/>
      <c r="N9" s="9"/>
      <c r="O9" s="9">
        <f t="shared" si="2"/>
        <v>0</v>
      </c>
      <c r="P9" s="9"/>
      <c r="Q9" s="9"/>
      <c r="R9" s="9">
        <f t="shared" si="3"/>
        <v>0</v>
      </c>
      <c r="S9" s="9"/>
      <c r="T9" s="9"/>
      <c r="U9" s="9">
        <f t="shared" si="4"/>
        <v>0</v>
      </c>
      <c r="V9" s="9"/>
      <c r="W9" s="9"/>
      <c r="X9" s="9">
        <f t="shared" si="5"/>
        <v>0</v>
      </c>
      <c r="Y9" s="9"/>
      <c r="Z9" s="9"/>
      <c r="AA9" s="10">
        <f t="shared" si="6"/>
        <v>139800</v>
      </c>
      <c r="AB9" s="11"/>
    </row>
    <row r="10" spans="1:28" ht="15.75" hidden="1" x14ac:dyDescent="0.25">
      <c r="A10" s="17">
        <v>45462</v>
      </c>
      <c r="B10" s="20" t="s">
        <v>60</v>
      </c>
      <c r="C10" s="20">
        <v>-40000</v>
      </c>
      <c r="D10" s="20" t="s">
        <v>41</v>
      </c>
      <c r="E10" s="20" t="s">
        <v>61</v>
      </c>
      <c r="F10" s="20">
        <v>4</v>
      </c>
      <c r="G10" s="20" t="s">
        <v>25</v>
      </c>
      <c r="H10" s="20"/>
      <c r="I10" s="5">
        <f t="shared" si="0"/>
        <v>0</v>
      </c>
      <c r="J10" s="14" t="s">
        <v>34</v>
      </c>
      <c r="K10" s="5"/>
      <c r="L10" s="9">
        <f t="shared" si="1"/>
        <v>0</v>
      </c>
      <c r="M10" s="9"/>
      <c r="N10" s="9"/>
      <c r="O10" s="9">
        <f t="shared" si="2"/>
        <v>0</v>
      </c>
      <c r="P10" s="9"/>
      <c r="Q10" s="9"/>
      <c r="R10" s="9">
        <f t="shared" si="3"/>
        <v>0</v>
      </c>
      <c r="S10" s="9"/>
      <c r="T10" s="9"/>
      <c r="U10" s="9">
        <f t="shared" si="4"/>
        <v>0</v>
      </c>
      <c r="V10" s="9"/>
      <c r="W10" s="9"/>
      <c r="X10" s="9">
        <f t="shared" si="5"/>
        <v>0</v>
      </c>
      <c r="Y10" s="9"/>
      <c r="Z10" s="9"/>
      <c r="AA10" s="10">
        <f t="shared" si="6"/>
        <v>-40000</v>
      </c>
      <c r="AB10" s="11">
        <v>45462</v>
      </c>
    </row>
    <row r="11" spans="1:28" ht="15.75" hidden="1" x14ac:dyDescent="0.25">
      <c r="A11" s="17">
        <v>45476</v>
      </c>
      <c r="B11" s="20" t="s">
        <v>63</v>
      </c>
      <c r="C11" s="20">
        <v>-120000</v>
      </c>
      <c r="D11" s="20" t="s">
        <v>31</v>
      </c>
      <c r="E11" s="20" t="s">
        <v>64</v>
      </c>
      <c r="F11" s="21">
        <v>5</v>
      </c>
      <c r="G11" s="20" t="s">
        <v>33</v>
      </c>
      <c r="H11" s="20"/>
      <c r="I11" s="5">
        <f t="shared" si="0"/>
        <v>0</v>
      </c>
      <c r="J11" s="14" t="s">
        <v>34</v>
      </c>
      <c r="K11" s="5">
        <v>602</v>
      </c>
      <c r="L11" s="9">
        <f t="shared" si="1"/>
        <v>0</v>
      </c>
      <c r="M11" s="9"/>
      <c r="N11" s="9"/>
      <c r="O11" s="9">
        <f t="shared" si="2"/>
        <v>0</v>
      </c>
      <c r="P11" s="9"/>
      <c r="Q11" s="9"/>
      <c r="R11" s="9">
        <f t="shared" si="3"/>
        <v>0</v>
      </c>
      <c r="S11" s="9"/>
      <c r="T11" s="9"/>
      <c r="U11" s="9">
        <f t="shared" si="4"/>
        <v>0</v>
      </c>
      <c r="V11" s="9"/>
      <c r="W11" s="9"/>
      <c r="X11" s="9">
        <f t="shared" si="5"/>
        <v>0</v>
      </c>
      <c r="Y11" s="9"/>
      <c r="Z11" s="9"/>
      <c r="AA11" s="10">
        <f t="shared" si="6"/>
        <v>-120000</v>
      </c>
      <c r="AB11" s="11">
        <v>45474</v>
      </c>
    </row>
    <row r="12" spans="1:28" ht="15.75" hidden="1" x14ac:dyDescent="0.25">
      <c r="A12" s="17">
        <v>45485</v>
      </c>
      <c r="B12" s="20" t="s">
        <v>67</v>
      </c>
      <c r="C12" s="19">
        <v>-100000</v>
      </c>
      <c r="D12" s="20" t="s">
        <v>41</v>
      </c>
      <c r="E12" s="20" t="s">
        <v>68</v>
      </c>
      <c r="F12" s="20">
        <v>298</v>
      </c>
      <c r="G12" s="20" t="s">
        <v>29</v>
      </c>
      <c r="H12" s="20"/>
      <c r="I12" s="5">
        <f t="shared" si="0"/>
        <v>0</v>
      </c>
      <c r="J12" s="14" t="s">
        <v>34</v>
      </c>
      <c r="K12" s="5"/>
      <c r="L12" s="9">
        <f t="shared" si="1"/>
        <v>0</v>
      </c>
      <c r="M12" s="9"/>
      <c r="N12" s="9"/>
      <c r="O12" s="9">
        <f t="shared" si="2"/>
        <v>0</v>
      </c>
      <c r="P12" s="9"/>
      <c r="Q12" s="9"/>
      <c r="R12" s="9">
        <f t="shared" si="3"/>
        <v>0</v>
      </c>
      <c r="S12" s="9"/>
      <c r="T12" s="9"/>
      <c r="U12" s="9">
        <f t="shared" si="4"/>
        <v>0</v>
      </c>
      <c r="V12" s="9"/>
      <c r="W12" s="9"/>
      <c r="X12" s="9">
        <f t="shared" si="5"/>
        <v>0</v>
      </c>
      <c r="Y12" s="9"/>
      <c r="Z12" s="9"/>
      <c r="AA12" s="10">
        <f t="shared" si="6"/>
        <v>-100000</v>
      </c>
      <c r="AB12" s="11">
        <v>45637</v>
      </c>
    </row>
    <row r="13" spans="1:28" ht="15.75" hidden="1" x14ac:dyDescent="0.25">
      <c r="A13" s="17">
        <v>45561</v>
      </c>
      <c r="B13" s="20" t="s">
        <v>92</v>
      </c>
      <c r="C13" s="19">
        <v>-250000</v>
      </c>
      <c r="D13" s="20" t="s">
        <v>31</v>
      </c>
      <c r="E13" s="20" t="s">
        <v>91</v>
      </c>
      <c r="F13" s="20">
        <v>500</v>
      </c>
      <c r="G13" s="20" t="s">
        <v>29</v>
      </c>
      <c r="H13" s="20"/>
      <c r="I13" s="5">
        <f t="shared" si="0"/>
        <v>0</v>
      </c>
      <c r="J13" s="14" t="s">
        <v>34</v>
      </c>
      <c r="K13" s="5" t="s">
        <v>93</v>
      </c>
      <c r="L13" s="9">
        <f t="shared" si="1"/>
        <v>0</v>
      </c>
      <c r="M13" s="9"/>
      <c r="N13" s="9"/>
      <c r="O13" s="9">
        <f t="shared" si="2"/>
        <v>0</v>
      </c>
      <c r="P13" s="9"/>
      <c r="Q13" s="9"/>
      <c r="R13" s="9">
        <f t="shared" si="3"/>
        <v>0</v>
      </c>
      <c r="S13" s="9"/>
      <c r="T13" s="9"/>
      <c r="U13" s="9">
        <f t="shared" si="4"/>
        <v>0</v>
      </c>
      <c r="V13" s="9"/>
      <c r="W13" s="9"/>
      <c r="X13" s="9">
        <f t="shared" si="5"/>
        <v>0</v>
      </c>
      <c r="Y13" s="9"/>
      <c r="Z13" s="9"/>
      <c r="AA13" s="10">
        <f t="shared" si="6"/>
        <v>-250000</v>
      </c>
      <c r="AB13" s="11">
        <v>45684</v>
      </c>
    </row>
    <row r="14" spans="1:28" ht="15.75" hidden="1" x14ac:dyDescent="0.25">
      <c r="A14" s="17">
        <v>45584</v>
      </c>
      <c r="B14" s="20" t="s">
        <v>109</v>
      </c>
      <c r="C14" s="20">
        <v>4850000</v>
      </c>
      <c r="D14" s="20" t="s">
        <v>41</v>
      </c>
      <c r="E14" s="20" t="s">
        <v>110</v>
      </c>
      <c r="F14" s="20">
        <v>5000</v>
      </c>
      <c r="G14" s="20" t="s">
        <v>29</v>
      </c>
      <c r="H14" s="20"/>
      <c r="I14" s="20">
        <f t="shared" si="0"/>
        <v>0</v>
      </c>
      <c r="J14" s="16" t="s">
        <v>43</v>
      </c>
      <c r="K14" s="25"/>
      <c r="L14" s="9">
        <f t="shared" si="1"/>
        <v>0</v>
      </c>
      <c r="M14" s="9"/>
      <c r="N14" s="9"/>
      <c r="O14" s="9">
        <f t="shared" si="2"/>
        <v>0</v>
      </c>
      <c r="P14" s="9"/>
      <c r="Q14" s="9"/>
      <c r="R14" s="9">
        <f t="shared" si="3"/>
        <v>0</v>
      </c>
      <c r="S14" s="9"/>
      <c r="T14" s="9"/>
      <c r="U14" s="9">
        <f t="shared" si="4"/>
        <v>2000000</v>
      </c>
      <c r="V14" s="9">
        <v>2000000</v>
      </c>
      <c r="W14" s="9"/>
      <c r="X14" s="9">
        <f t="shared" si="5"/>
        <v>0</v>
      </c>
      <c r="Y14" s="9"/>
      <c r="Z14" s="9"/>
      <c r="AA14" s="10">
        <f t="shared" si="6"/>
        <v>2850000</v>
      </c>
      <c r="AB14" s="11">
        <v>45813</v>
      </c>
    </row>
    <row r="15" spans="1:28" ht="15.75" hidden="1" x14ac:dyDescent="0.25">
      <c r="A15" s="12"/>
      <c r="B15" s="5" t="s">
        <v>112</v>
      </c>
      <c r="C15" s="5">
        <v>-240000</v>
      </c>
      <c r="D15" s="5"/>
      <c r="E15" s="5"/>
      <c r="F15" s="5"/>
      <c r="G15" s="5"/>
      <c r="H15" s="5"/>
      <c r="I15" s="5">
        <f t="shared" si="0"/>
        <v>0</v>
      </c>
      <c r="J15" s="14" t="s">
        <v>34</v>
      </c>
      <c r="K15" s="5" t="s">
        <v>113</v>
      </c>
      <c r="L15" s="9">
        <f t="shared" si="1"/>
        <v>0</v>
      </c>
      <c r="M15" s="9"/>
      <c r="N15" s="9"/>
      <c r="O15" s="9">
        <f t="shared" si="2"/>
        <v>0</v>
      </c>
      <c r="P15" s="9"/>
      <c r="Q15" s="9"/>
      <c r="R15" s="9">
        <f t="shared" si="3"/>
        <v>0</v>
      </c>
      <c r="S15" s="9"/>
      <c r="T15" s="9"/>
      <c r="U15" s="9">
        <f t="shared" si="4"/>
        <v>0</v>
      </c>
      <c r="V15" s="9"/>
      <c r="W15" s="9"/>
      <c r="X15" s="9">
        <f t="shared" si="5"/>
        <v>0</v>
      </c>
      <c r="Y15" s="9"/>
      <c r="Z15" s="9"/>
      <c r="AA15" s="10">
        <f t="shared" si="6"/>
        <v>-240000</v>
      </c>
      <c r="AB15" s="11"/>
    </row>
    <row r="16" spans="1:28" ht="15.75" hidden="1" x14ac:dyDescent="0.25">
      <c r="A16" s="17"/>
      <c r="B16" s="20" t="s">
        <v>114</v>
      </c>
      <c r="C16" s="20">
        <v>784000</v>
      </c>
      <c r="D16" s="20" t="s">
        <v>41</v>
      </c>
      <c r="E16" s="20"/>
      <c r="F16" s="20"/>
      <c r="G16" s="20" t="s">
        <v>51</v>
      </c>
      <c r="H16" s="20"/>
      <c r="I16" s="5">
        <f t="shared" si="0"/>
        <v>0</v>
      </c>
      <c r="J16" s="14" t="s">
        <v>34</v>
      </c>
      <c r="K16" s="5"/>
      <c r="L16" s="9">
        <f t="shared" si="1"/>
        <v>0</v>
      </c>
      <c r="M16" s="9"/>
      <c r="N16" s="9"/>
      <c r="O16" s="9">
        <f t="shared" si="2"/>
        <v>0</v>
      </c>
      <c r="P16" s="9"/>
      <c r="Q16" s="9"/>
      <c r="R16" s="9">
        <f t="shared" si="3"/>
        <v>0</v>
      </c>
      <c r="S16" s="9"/>
      <c r="T16" s="9"/>
      <c r="U16" s="9">
        <f t="shared" si="4"/>
        <v>0</v>
      </c>
      <c r="V16" s="9"/>
      <c r="W16" s="9"/>
      <c r="X16" s="9">
        <f t="shared" si="5"/>
        <v>0</v>
      </c>
      <c r="Y16" s="9"/>
      <c r="Z16" s="9"/>
      <c r="AA16" s="10">
        <f t="shared" si="6"/>
        <v>784000</v>
      </c>
      <c r="AB16" s="11"/>
    </row>
    <row r="17" spans="1:28" ht="15.75" hidden="1" x14ac:dyDescent="0.25">
      <c r="A17" s="12"/>
      <c r="B17" s="5" t="s">
        <v>115</v>
      </c>
      <c r="C17" s="6">
        <v>4940000</v>
      </c>
      <c r="D17" s="7"/>
      <c r="E17" s="5"/>
      <c r="F17" s="5"/>
      <c r="G17" s="5"/>
      <c r="H17" s="5"/>
      <c r="I17" s="5"/>
      <c r="J17" s="8" t="s">
        <v>24</v>
      </c>
      <c r="K17" s="5"/>
      <c r="L17" s="9">
        <f t="shared" si="1"/>
        <v>0</v>
      </c>
      <c r="M17" s="9"/>
      <c r="N17" s="9"/>
      <c r="O17" s="9">
        <f t="shared" si="2"/>
        <v>0</v>
      </c>
      <c r="P17" s="9"/>
      <c r="Q17" s="9"/>
      <c r="R17" s="9">
        <f t="shared" si="3"/>
        <v>0</v>
      </c>
      <c r="S17" s="9"/>
      <c r="T17" s="9"/>
      <c r="U17" s="9">
        <f t="shared" si="4"/>
        <v>0</v>
      </c>
      <c r="V17" s="9"/>
      <c r="W17" s="9"/>
      <c r="X17" s="9">
        <f t="shared" si="5"/>
        <v>0</v>
      </c>
      <c r="Y17" s="9"/>
      <c r="Z17" s="9"/>
      <c r="AA17" s="10">
        <f t="shared" si="6"/>
        <v>4940000</v>
      </c>
      <c r="AB17" s="11">
        <v>45590</v>
      </c>
    </row>
    <row r="18" spans="1:28" ht="15.75" hidden="1" x14ac:dyDescent="0.25">
      <c r="A18" s="12"/>
      <c r="B18" s="5" t="s">
        <v>116</v>
      </c>
      <c r="C18" s="5">
        <v>-240000</v>
      </c>
      <c r="D18" s="5" t="s">
        <v>31</v>
      </c>
      <c r="E18" s="5" t="s">
        <v>117</v>
      </c>
      <c r="F18" s="5">
        <v>307.39999999999998</v>
      </c>
      <c r="G18" s="5" t="s">
        <v>51</v>
      </c>
      <c r="H18" s="5"/>
      <c r="I18" s="5">
        <v>0</v>
      </c>
      <c r="J18" s="14" t="s">
        <v>34</v>
      </c>
      <c r="K18" s="5"/>
      <c r="L18" s="9">
        <f t="shared" si="1"/>
        <v>0</v>
      </c>
      <c r="M18" s="9"/>
      <c r="N18" s="9"/>
      <c r="O18" s="9">
        <f t="shared" si="2"/>
        <v>0</v>
      </c>
      <c r="P18" s="9"/>
      <c r="Q18" s="9"/>
      <c r="R18" s="9">
        <f t="shared" si="3"/>
        <v>0</v>
      </c>
      <c r="S18" s="9"/>
      <c r="T18" s="9"/>
      <c r="U18" s="9">
        <f t="shared" si="4"/>
        <v>0</v>
      </c>
      <c r="V18" s="9"/>
      <c r="W18" s="9"/>
      <c r="X18" s="9">
        <f t="shared" si="5"/>
        <v>0</v>
      </c>
      <c r="Y18" s="9"/>
      <c r="Z18" s="9"/>
      <c r="AA18" s="10">
        <f t="shared" si="6"/>
        <v>-240000</v>
      </c>
      <c r="AB18" s="11"/>
    </row>
    <row r="19" spans="1:28" ht="15.75" hidden="1" x14ac:dyDescent="0.25">
      <c r="A19" s="17"/>
      <c r="B19" s="20" t="s">
        <v>118</v>
      </c>
      <c r="C19" s="20">
        <v>-920000</v>
      </c>
      <c r="D19" s="20" t="s">
        <v>41</v>
      </c>
      <c r="E19" s="20"/>
      <c r="F19" s="20"/>
      <c r="G19" s="20" t="s">
        <v>29</v>
      </c>
      <c r="H19" s="20"/>
      <c r="I19" s="5">
        <f>F19*H19</f>
        <v>0</v>
      </c>
      <c r="J19" s="14" t="s">
        <v>34</v>
      </c>
      <c r="K19" s="5" t="s">
        <v>119</v>
      </c>
      <c r="L19" s="9">
        <f t="shared" si="1"/>
        <v>0</v>
      </c>
      <c r="M19" s="9"/>
      <c r="N19" s="9"/>
      <c r="O19" s="9">
        <f t="shared" si="2"/>
        <v>0</v>
      </c>
      <c r="P19" s="9"/>
      <c r="Q19" s="9"/>
      <c r="R19" s="9">
        <f t="shared" si="3"/>
        <v>0</v>
      </c>
      <c r="S19" s="9"/>
      <c r="T19" s="9"/>
      <c r="U19" s="9">
        <f t="shared" si="4"/>
        <v>0</v>
      </c>
      <c r="V19" s="9"/>
      <c r="W19" s="9"/>
      <c r="X19" s="9">
        <f t="shared" si="5"/>
        <v>0</v>
      </c>
      <c r="Y19" s="9"/>
      <c r="Z19" s="9"/>
      <c r="AA19" s="10">
        <f t="shared" si="6"/>
        <v>-920000</v>
      </c>
      <c r="AB19" s="11">
        <v>45523</v>
      </c>
    </row>
    <row r="20" spans="1:28" ht="15.75" hidden="1" x14ac:dyDescent="0.25">
      <c r="A20" s="12"/>
      <c r="B20" s="5" t="s">
        <v>120</v>
      </c>
      <c r="C20" s="6">
        <v>3628</v>
      </c>
      <c r="D20" s="7"/>
      <c r="E20" s="5"/>
      <c r="F20" s="5"/>
      <c r="G20" s="5"/>
      <c r="H20" s="5"/>
      <c r="I20" s="5"/>
      <c r="J20" s="8" t="s">
        <v>24</v>
      </c>
      <c r="K20" s="5"/>
      <c r="L20" s="9">
        <f t="shared" si="1"/>
        <v>0</v>
      </c>
      <c r="M20" s="9"/>
      <c r="N20" s="9"/>
      <c r="O20" s="9">
        <f t="shared" si="2"/>
        <v>0</v>
      </c>
      <c r="P20" s="9"/>
      <c r="Q20" s="9"/>
      <c r="R20" s="9">
        <f t="shared" si="3"/>
        <v>0</v>
      </c>
      <c r="S20" s="9"/>
      <c r="T20" s="9"/>
      <c r="U20" s="9">
        <f t="shared" si="4"/>
        <v>0</v>
      </c>
      <c r="V20" s="9"/>
      <c r="W20" s="9"/>
      <c r="X20" s="9">
        <f t="shared" si="5"/>
        <v>0</v>
      </c>
      <c r="Y20" s="9"/>
      <c r="Z20" s="9"/>
      <c r="AA20" s="10">
        <f t="shared" si="6"/>
        <v>3628</v>
      </c>
      <c r="AB20" s="11"/>
    </row>
    <row r="21" spans="1:28" ht="15.75" hidden="1" x14ac:dyDescent="0.25">
      <c r="A21" s="12"/>
      <c r="B21" s="5" t="s">
        <v>87</v>
      </c>
      <c r="C21" s="5">
        <v>-2642000</v>
      </c>
      <c r="D21" s="5" t="s">
        <v>31</v>
      </c>
      <c r="E21" s="5"/>
      <c r="F21" s="5"/>
      <c r="G21" s="5" t="s">
        <v>29</v>
      </c>
      <c r="H21" s="5"/>
      <c r="I21" s="5">
        <f t="shared" ref="I21:I32" si="7">F21*H21</f>
        <v>0</v>
      </c>
      <c r="J21" s="14" t="s">
        <v>34</v>
      </c>
      <c r="K21" s="5"/>
      <c r="L21" s="9">
        <f t="shared" si="1"/>
        <v>0</v>
      </c>
      <c r="M21" s="9"/>
      <c r="N21" s="9"/>
      <c r="O21" s="9">
        <f t="shared" si="2"/>
        <v>0</v>
      </c>
      <c r="P21" s="9"/>
      <c r="Q21" s="9"/>
      <c r="R21" s="9">
        <f t="shared" si="3"/>
        <v>0</v>
      </c>
      <c r="S21" s="9"/>
      <c r="T21" s="9"/>
      <c r="U21" s="9">
        <f t="shared" si="4"/>
        <v>0</v>
      </c>
      <c r="V21" s="9"/>
      <c r="W21" s="9"/>
      <c r="X21" s="9">
        <f t="shared" si="5"/>
        <v>0</v>
      </c>
      <c r="Y21" s="9"/>
      <c r="Z21" s="9"/>
      <c r="AA21" s="10">
        <f t="shared" si="6"/>
        <v>-2642000</v>
      </c>
      <c r="AB21" s="11"/>
    </row>
    <row r="22" spans="1:28" ht="15.75" hidden="1" x14ac:dyDescent="0.25">
      <c r="A22" s="17"/>
      <c r="B22" s="20" t="s">
        <v>124</v>
      </c>
      <c r="C22" s="20">
        <v>-300000</v>
      </c>
      <c r="D22" s="20"/>
      <c r="E22" s="20"/>
      <c r="F22" s="20"/>
      <c r="G22" s="20"/>
      <c r="H22" s="20"/>
      <c r="I22" s="5">
        <f t="shared" si="7"/>
        <v>0</v>
      </c>
      <c r="J22" s="14" t="s">
        <v>34</v>
      </c>
      <c r="K22" s="20" t="s">
        <v>125</v>
      </c>
      <c r="L22" s="9">
        <f t="shared" si="1"/>
        <v>0</v>
      </c>
      <c r="M22" s="9"/>
      <c r="N22" s="9"/>
      <c r="O22" s="9">
        <f t="shared" si="2"/>
        <v>0</v>
      </c>
      <c r="P22" s="9"/>
      <c r="Q22" s="9"/>
      <c r="R22" s="9">
        <f t="shared" si="3"/>
        <v>0</v>
      </c>
      <c r="S22" s="9"/>
      <c r="T22" s="9"/>
      <c r="U22" s="9">
        <f t="shared" si="4"/>
        <v>0</v>
      </c>
      <c r="V22" s="9"/>
      <c r="W22" s="9"/>
      <c r="X22" s="9">
        <f t="shared" si="5"/>
        <v>0</v>
      </c>
      <c r="Y22" s="9"/>
      <c r="Z22" s="9"/>
      <c r="AA22" s="10">
        <f t="shared" si="6"/>
        <v>-300000</v>
      </c>
      <c r="AB22" s="11">
        <v>45589</v>
      </c>
    </row>
    <row r="23" spans="1:28" ht="15.75" hidden="1" x14ac:dyDescent="0.25">
      <c r="A23" s="26">
        <v>45639</v>
      </c>
      <c r="B23" s="20" t="s">
        <v>196</v>
      </c>
      <c r="C23" s="20">
        <v>-2112000</v>
      </c>
      <c r="D23" s="20" t="s">
        <v>31</v>
      </c>
      <c r="E23" s="20" t="s">
        <v>61</v>
      </c>
      <c r="F23" s="20">
        <v>20</v>
      </c>
      <c r="G23" s="20" t="s">
        <v>25</v>
      </c>
      <c r="H23" s="20"/>
      <c r="I23" s="20">
        <f t="shared" si="7"/>
        <v>0</v>
      </c>
      <c r="J23" s="31" t="s">
        <v>34</v>
      </c>
      <c r="K23" s="20"/>
      <c r="L23" s="9">
        <f t="shared" si="1"/>
        <v>0</v>
      </c>
      <c r="M23" s="9"/>
      <c r="N23" s="9"/>
      <c r="O23" s="9">
        <f t="shared" si="2"/>
        <v>0</v>
      </c>
      <c r="P23" s="9"/>
      <c r="Q23" s="9"/>
      <c r="R23" s="9">
        <f t="shared" si="3"/>
        <v>0</v>
      </c>
      <c r="S23" s="9"/>
      <c r="T23" s="9"/>
      <c r="U23" s="9">
        <f t="shared" si="4"/>
        <v>0</v>
      </c>
      <c r="V23" s="9"/>
      <c r="W23" s="9"/>
      <c r="X23" s="9">
        <f t="shared" si="5"/>
        <v>0</v>
      </c>
      <c r="Y23" s="9"/>
      <c r="Z23" s="9"/>
      <c r="AA23" s="10">
        <f t="shared" si="6"/>
        <v>-2112000</v>
      </c>
      <c r="AB23" s="11">
        <v>45490</v>
      </c>
    </row>
    <row r="24" spans="1:28" ht="15.75" hidden="1" x14ac:dyDescent="0.25">
      <c r="A24" s="26">
        <v>45644</v>
      </c>
      <c r="B24" s="27" t="s">
        <v>165</v>
      </c>
      <c r="C24" s="20">
        <v>-1020000</v>
      </c>
      <c r="D24" s="27" t="s">
        <v>31</v>
      </c>
      <c r="E24" s="20" t="s">
        <v>139</v>
      </c>
      <c r="F24" s="20">
        <v>2</v>
      </c>
      <c r="G24" s="20" t="s">
        <v>23</v>
      </c>
      <c r="H24" s="20"/>
      <c r="I24" s="20">
        <f t="shared" si="7"/>
        <v>0</v>
      </c>
      <c r="J24" s="31" t="s">
        <v>34</v>
      </c>
      <c r="K24" s="20" t="s">
        <v>273</v>
      </c>
      <c r="L24" s="9">
        <f t="shared" si="1"/>
        <v>0</v>
      </c>
      <c r="M24" s="9"/>
      <c r="N24" s="9"/>
      <c r="O24" s="9">
        <f t="shared" si="2"/>
        <v>0</v>
      </c>
      <c r="P24" s="9"/>
      <c r="Q24" s="9"/>
      <c r="R24" s="9">
        <f t="shared" si="3"/>
        <v>0</v>
      </c>
      <c r="S24" s="9"/>
      <c r="T24" s="9"/>
      <c r="U24" s="9">
        <f t="shared" si="4"/>
        <v>0</v>
      </c>
      <c r="V24" s="9"/>
      <c r="W24" s="9"/>
      <c r="X24" s="9">
        <f t="shared" si="5"/>
        <v>0</v>
      </c>
      <c r="Y24" s="9"/>
      <c r="Z24" s="9"/>
      <c r="AA24" s="10">
        <f t="shared" si="6"/>
        <v>-1020000</v>
      </c>
      <c r="AB24" s="11">
        <v>45685</v>
      </c>
    </row>
    <row r="25" spans="1:28" ht="15.75" hidden="1" x14ac:dyDescent="0.25">
      <c r="A25" s="26">
        <v>45645</v>
      </c>
      <c r="B25" s="20" t="s">
        <v>199</v>
      </c>
      <c r="C25" s="20">
        <v>-1056000</v>
      </c>
      <c r="D25" s="20" t="s">
        <v>31</v>
      </c>
      <c r="E25" s="20" t="s">
        <v>70</v>
      </c>
      <c r="F25" s="20">
        <v>100</v>
      </c>
      <c r="G25" s="20" t="s">
        <v>29</v>
      </c>
      <c r="H25" s="20"/>
      <c r="I25" s="20">
        <f t="shared" si="7"/>
        <v>0</v>
      </c>
      <c r="J25" s="14" t="s">
        <v>34</v>
      </c>
      <c r="K25" s="5" t="s">
        <v>200</v>
      </c>
      <c r="L25" s="9">
        <f t="shared" si="1"/>
        <v>0</v>
      </c>
      <c r="M25" s="9"/>
      <c r="N25" s="9"/>
      <c r="O25" s="9">
        <f t="shared" si="2"/>
        <v>0</v>
      </c>
      <c r="P25" s="9"/>
      <c r="Q25" s="9"/>
      <c r="R25" s="9">
        <f t="shared" si="3"/>
        <v>0</v>
      </c>
      <c r="S25" s="9"/>
      <c r="T25" s="9"/>
      <c r="U25" s="9">
        <f t="shared" si="4"/>
        <v>0</v>
      </c>
      <c r="V25" s="9"/>
      <c r="W25" s="9"/>
      <c r="X25" s="9">
        <f t="shared" si="5"/>
        <v>0</v>
      </c>
      <c r="Y25" s="9"/>
      <c r="Z25" s="9"/>
      <c r="AA25" s="10">
        <f t="shared" si="6"/>
        <v>-1056000</v>
      </c>
      <c r="AB25" s="11">
        <v>45390</v>
      </c>
    </row>
    <row r="26" spans="1:28" ht="15.75" hidden="1" x14ac:dyDescent="0.25">
      <c r="A26" s="26">
        <v>45646</v>
      </c>
      <c r="B26" s="20" t="s">
        <v>208</v>
      </c>
      <c r="C26" s="20">
        <v>-1354000</v>
      </c>
      <c r="D26" s="27" t="s">
        <v>31</v>
      </c>
      <c r="E26" s="20" t="s">
        <v>184</v>
      </c>
      <c r="F26" s="20">
        <v>49.1</v>
      </c>
      <c r="G26" s="20" t="s">
        <v>51</v>
      </c>
      <c r="H26" s="27"/>
      <c r="I26" s="20">
        <f t="shared" si="7"/>
        <v>0</v>
      </c>
      <c r="J26" s="14" t="s">
        <v>34</v>
      </c>
      <c r="K26" s="20"/>
      <c r="L26" s="9">
        <f t="shared" si="1"/>
        <v>0</v>
      </c>
      <c r="M26" s="9"/>
      <c r="N26" s="9"/>
      <c r="O26" s="9">
        <f t="shared" si="2"/>
        <v>0</v>
      </c>
      <c r="P26" s="9"/>
      <c r="Q26" s="9"/>
      <c r="R26" s="9">
        <f t="shared" si="3"/>
        <v>0</v>
      </c>
      <c r="S26" s="9"/>
      <c r="T26" s="9"/>
      <c r="U26" s="9">
        <f t="shared" si="4"/>
        <v>0</v>
      </c>
      <c r="V26" s="9"/>
      <c r="W26" s="9"/>
      <c r="X26" s="9">
        <f t="shared" si="5"/>
        <v>0</v>
      </c>
      <c r="Y26" s="9"/>
      <c r="Z26" s="9"/>
      <c r="AA26" s="10">
        <f t="shared" si="6"/>
        <v>-1354000</v>
      </c>
      <c r="AB26" s="11">
        <v>45653</v>
      </c>
    </row>
    <row r="27" spans="1:28" ht="15.75" hidden="1" x14ac:dyDescent="0.25">
      <c r="A27" s="32"/>
      <c r="B27" s="33" t="s">
        <v>53</v>
      </c>
      <c r="C27" s="33">
        <v>-1333000</v>
      </c>
      <c r="D27" s="33"/>
      <c r="E27" s="33"/>
      <c r="F27" s="33"/>
      <c r="G27" s="33"/>
      <c r="H27" s="33"/>
      <c r="I27" s="20">
        <f t="shared" si="7"/>
        <v>0</v>
      </c>
      <c r="J27" s="37" t="s">
        <v>34</v>
      </c>
      <c r="K27" s="20" t="s">
        <v>321</v>
      </c>
      <c r="L27" s="9">
        <f t="shared" si="1"/>
        <v>0</v>
      </c>
      <c r="M27" s="9"/>
      <c r="N27" s="9"/>
      <c r="O27" s="9">
        <f t="shared" si="2"/>
        <v>0</v>
      </c>
      <c r="P27" s="9"/>
      <c r="Q27" s="9"/>
      <c r="R27" s="9">
        <f t="shared" si="3"/>
        <v>0</v>
      </c>
      <c r="S27" s="9"/>
      <c r="T27" s="9"/>
      <c r="U27" s="9">
        <f t="shared" si="4"/>
        <v>0</v>
      </c>
      <c r="V27" s="9"/>
      <c r="W27" s="9"/>
      <c r="X27" s="9">
        <f t="shared" si="5"/>
        <v>0</v>
      </c>
      <c r="Y27" s="9"/>
      <c r="Z27" s="9"/>
      <c r="AA27" s="10">
        <f t="shared" si="6"/>
        <v>-1333000</v>
      </c>
      <c r="AB27" s="11">
        <v>45666</v>
      </c>
    </row>
    <row r="28" spans="1:28" ht="15.75" hidden="1" x14ac:dyDescent="0.25">
      <c r="A28" s="32">
        <v>45674</v>
      </c>
      <c r="B28" s="33" t="s">
        <v>404</v>
      </c>
      <c r="C28" s="33">
        <v>928000</v>
      </c>
      <c r="D28" s="33" t="s">
        <v>31</v>
      </c>
      <c r="E28" s="33" t="s">
        <v>106</v>
      </c>
      <c r="F28" s="33">
        <v>4350</v>
      </c>
      <c r="G28" s="33" t="s">
        <v>51</v>
      </c>
      <c r="H28" s="33"/>
      <c r="I28" s="20">
        <f t="shared" si="7"/>
        <v>0</v>
      </c>
      <c r="J28" s="37" t="s">
        <v>241</v>
      </c>
      <c r="K28" s="20"/>
      <c r="L28" s="9">
        <f t="shared" si="1"/>
        <v>928000</v>
      </c>
      <c r="M28" s="9">
        <v>928000</v>
      </c>
      <c r="N28" s="9"/>
      <c r="O28" s="9">
        <f t="shared" si="2"/>
        <v>0</v>
      </c>
      <c r="P28" s="9"/>
      <c r="Q28" s="9"/>
      <c r="R28" s="9">
        <f t="shared" si="3"/>
        <v>0</v>
      </c>
      <c r="S28" s="9"/>
      <c r="T28" s="9"/>
      <c r="U28" s="9">
        <f t="shared" si="4"/>
        <v>0</v>
      </c>
      <c r="V28" s="9"/>
      <c r="W28" s="9"/>
      <c r="X28" s="9">
        <f t="shared" si="5"/>
        <v>0</v>
      </c>
      <c r="Y28" s="9"/>
      <c r="Z28" s="9"/>
      <c r="AA28" s="10">
        <f t="shared" si="6"/>
        <v>0</v>
      </c>
      <c r="AB28" s="11">
        <v>45810</v>
      </c>
    </row>
    <row r="29" spans="1:28" ht="15.75" hidden="1" x14ac:dyDescent="0.25">
      <c r="A29" s="32">
        <v>45674</v>
      </c>
      <c r="B29" s="33" t="s">
        <v>404</v>
      </c>
      <c r="C29" s="33">
        <v>1504000</v>
      </c>
      <c r="D29" s="33"/>
      <c r="E29" s="33" t="s">
        <v>411</v>
      </c>
      <c r="F29" s="33">
        <v>1</v>
      </c>
      <c r="G29" s="33"/>
      <c r="H29" s="33"/>
      <c r="I29" s="20">
        <f t="shared" si="7"/>
        <v>0</v>
      </c>
      <c r="J29" s="37" t="s">
        <v>241</v>
      </c>
      <c r="K29" s="20"/>
      <c r="L29" s="9">
        <f t="shared" si="1"/>
        <v>1504000</v>
      </c>
      <c r="M29" s="9">
        <v>1504000</v>
      </c>
      <c r="N29" s="9"/>
      <c r="O29" s="9">
        <f t="shared" si="2"/>
        <v>0</v>
      </c>
      <c r="P29" s="9"/>
      <c r="Q29" s="9"/>
      <c r="R29" s="9">
        <f t="shared" si="3"/>
        <v>0</v>
      </c>
      <c r="S29" s="9"/>
      <c r="T29" s="9"/>
      <c r="U29" s="9">
        <f t="shared" si="4"/>
        <v>0</v>
      </c>
      <c r="V29" s="9"/>
      <c r="W29" s="9"/>
      <c r="X29" s="9">
        <f t="shared" si="5"/>
        <v>0</v>
      </c>
      <c r="Y29" s="9"/>
      <c r="Z29" s="9"/>
      <c r="AA29" s="10">
        <f t="shared" si="6"/>
        <v>0</v>
      </c>
      <c r="AB29" s="11">
        <v>45810</v>
      </c>
    </row>
    <row r="30" spans="1:28" ht="15.75" hidden="1" x14ac:dyDescent="0.25">
      <c r="A30" s="32">
        <v>45674</v>
      </c>
      <c r="B30" s="33" t="s">
        <v>404</v>
      </c>
      <c r="C30" s="33">
        <v>8552320</v>
      </c>
      <c r="D30" s="33" t="s">
        <v>31</v>
      </c>
      <c r="E30" s="33" t="s">
        <v>405</v>
      </c>
      <c r="F30" s="33">
        <v>664</v>
      </c>
      <c r="G30" s="33" t="s">
        <v>51</v>
      </c>
      <c r="H30" s="33"/>
      <c r="I30" s="20">
        <f t="shared" si="7"/>
        <v>0</v>
      </c>
      <c r="J30" s="42" t="s">
        <v>43</v>
      </c>
      <c r="K30" s="20"/>
      <c r="L30" s="9">
        <f t="shared" si="1"/>
        <v>3968000</v>
      </c>
      <c r="M30" s="9">
        <v>3968000</v>
      </c>
      <c r="N30" s="9"/>
      <c r="O30" s="9">
        <f t="shared" si="2"/>
        <v>0</v>
      </c>
      <c r="P30" s="9"/>
      <c r="Q30" s="9"/>
      <c r="R30" s="9">
        <f t="shared" si="3"/>
        <v>0</v>
      </c>
      <c r="S30" s="9"/>
      <c r="T30" s="9"/>
      <c r="U30" s="9">
        <f t="shared" si="4"/>
        <v>0</v>
      </c>
      <c r="V30" s="9"/>
      <c r="W30" s="9"/>
      <c r="X30" s="9">
        <f t="shared" si="5"/>
        <v>0</v>
      </c>
      <c r="Y30" s="9"/>
      <c r="Z30" s="9"/>
      <c r="AA30" s="10">
        <f t="shared" si="6"/>
        <v>4584320</v>
      </c>
      <c r="AB30" s="11">
        <v>45810</v>
      </c>
    </row>
    <row r="31" spans="1:28" ht="15.75" hidden="1" x14ac:dyDescent="0.25">
      <c r="A31" s="39">
        <v>45677</v>
      </c>
      <c r="B31" s="33" t="s">
        <v>204</v>
      </c>
      <c r="C31" s="33">
        <v>7800000</v>
      </c>
      <c r="D31" s="33" t="s">
        <v>31</v>
      </c>
      <c r="E31" s="33" t="s">
        <v>132</v>
      </c>
      <c r="F31" s="33">
        <v>100</v>
      </c>
      <c r="G31" s="33" t="s">
        <v>51</v>
      </c>
      <c r="H31" s="33"/>
      <c r="I31" s="20">
        <f t="shared" si="7"/>
        <v>0</v>
      </c>
      <c r="J31" s="42" t="s">
        <v>43</v>
      </c>
      <c r="K31" s="20"/>
      <c r="L31" s="9">
        <f t="shared" si="1"/>
        <v>3900000</v>
      </c>
      <c r="M31" s="9">
        <v>3900000</v>
      </c>
      <c r="N31" s="9"/>
      <c r="O31" s="9">
        <f t="shared" si="2"/>
        <v>0</v>
      </c>
      <c r="P31" s="9"/>
      <c r="Q31" s="9"/>
      <c r="R31" s="9">
        <f t="shared" si="3"/>
        <v>0</v>
      </c>
      <c r="S31" s="9"/>
      <c r="T31" s="9"/>
      <c r="U31" s="9">
        <f t="shared" si="4"/>
        <v>0</v>
      </c>
      <c r="V31" s="9"/>
      <c r="W31" s="9"/>
      <c r="X31" s="9">
        <f t="shared" si="5"/>
        <v>0</v>
      </c>
      <c r="Y31" s="9"/>
      <c r="Z31" s="9"/>
      <c r="AA31" s="10">
        <f t="shared" si="6"/>
        <v>3900000</v>
      </c>
      <c r="AB31" s="11">
        <v>45836</v>
      </c>
    </row>
    <row r="32" spans="1:28" ht="15.75" hidden="1" x14ac:dyDescent="0.25">
      <c r="A32" s="32">
        <v>45679</v>
      </c>
      <c r="B32" s="33" t="s">
        <v>404</v>
      </c>
      <c r="C32" s="33">
        <v>4600000</v>
      </c>
      <c r="D32" s="33" t="s">
        <v>31</v>
      </c>
      <c r="E32" s="33" t="s">
        <v>294</v>
      </c>
      <c r="F32" s="33">
        <v>20</v>
      </c>
      <c r="G32" s="35" t="s">
        <v>33</v>
      </c>
      <c r="H32" s="33"/>
      <c r="I32" s="20">
        <f t="shared" si="7"/>
        <v>0</v>
      </c>
      <c r="J32" s="34" t="s">
        <v>26</v>
      </c>
      <c r="K32" s="20"/>
      <c r="L32" s="9">
        <f t="shared" si="1"/>
        <v>0</v>
      </c>
      <c r="M32" s="9"/>
      <c r="N32" s="9"/>
      <c r="O32" s="9">
        <f t="shared" si="2"/>
        <v>0</v>
      </c>
      <c r="P32" s="9"/>
      <c r="Q32" s="9"/>
      <c r="R32" s="9">
        <f t="shared" si="3"/>
        <v>0</v>
      </c>
      <c r="S32" s="9"/>
      <c r="T32" s="9"/>
      <c r="U32" s="9">
        <f t="shared" si="4"/>
        <v>0</v>
      </c>
      <c r="V32" s="9"/>
      <c r="W32" s="9"/>
      <c r="X32" s="9">
        <f t="shared" si="5"/>
        <v>0</v>
      </c>
      <c r="Y32" s="9"/>
      <c r="Z32" s="9"/>
      <c r="AA32" s="10">
        <f t="shared" si="6"/>
        <v>4600000</v>
      </c>
      <c r="AB32" s="11"/>
    </row>
    <row r="33" spans="1:28" ht="15.75" hidden="1" x14ac:dyDescent="0.25">
      <c r="A33" s="39"/>
      <c r="B33" s="33" t="s">
        <v>48</v>
      </c>
      <c r="C33" s="35">
        <v>-650000</v>
      </c>
      <c r="D33" s="35"/>
      <c r="E33" s="35"/>
      <c r="F33" s="35"/>
      <c r="G33" s="33"/>
      <c r="H33" s="35"/>
      <c r="I33" s="20"/>
      <c r="J33" s="37" t="s">
        <v>34</v>
      </c>
      <c r="K33" s="20"/>
      <c r="L33" s="9"/>
      <c r="M33" s="9"/>
      <c r="N33" s="9"/>
      <c r="O33" s="9"/>
      <c r="P33" s="9"/>
      <c r="Q33" s="9"/>
      <c r="R33" s="9"/>
      <c r="S33" s="9"/>
      <c r="T33" s="9"/>
      <c r="U33" s="9"/>
      <c r="V33" s="9"/>
      <c r="W33" s="9"/>
      <c r="X33" s="9"/>
      <c r="Y33" s="9"/>
      <c r="Z33" s="9"/>
      <c r="AA33" s="10">
        <f t="shared" si="6"/>
        <v>-650000</v>
      </c>
      <c r="AB33" s="11">
        <v>45468</v>
      </c>
    </row>
    <row r="34" spans="1:28" ht="15.75" hidden="1" x14ac:dyDescent="0.25">
      <c r="A34" s="32"/>
      <c r="B34" s="33" t="s">
        <v>48</v>
      </c>
      <c r="C34" s="33">
        <v>-818000</v>
      </c>
      <c r="D34" s="33"/>
      <c r="E34" s="33"/>
      <c r="F34" s="33"/>
      <c r="G34" s="33"/>
      <c r="H34" s="33"/>
      <c r="I34" s="20">
        <f t="shared" ref="I34:I55" si="8">F34*H34</f>
        <v>0</v>
      </c>
      <c r="J34" s="37" t="s">
        <v>34</v>
      </c>
      <c r="K34" s="20" t="s">
        <v>498</v>
      </c>
      <c r="L34" s="9">
        <f t="shared" ref="L34:L59" si="9">M34+N34</f>
        <v>0</v>
      </c>
      <c r="M34" s="9"/>
      <c r="N34" s="9"/>
      <c r="O34" s="9">
        <f t="shared" ref="O34:O59" si="10">P34+Q34</f>
        <v>0</v>
      </c>
      <c r="P34" s="9"/>
      <c r="Q34" s="9"/>
      <c r="R34" s="9">
        <f t="shared" ref="R34:R59" si="11">S34+T34</f>
        <v>0</v>
      </c>
      <c r="S34" s="9"/>
      <c r="T34" s="9"/>
      <c r="U34" s="9">
        <f t="shared" ref="U34:U59" si="12">V34+W34</f>
        <v>0</v>
      </c>
      <c r="V34" s="9"/>
      <c r="W34" s="9"/>
      <c r="X34" s="9">
        <f t="shared" ref="X34:X59" si="13">Y34+Z34</f>
        <v>0</v>
      </c>
      <c r="Y34" s="9"/>
      <c r="Z34" s="9"/>
      <c r="AA34" s="10">
        <f t="shared" si="6"/>
        <v>-818000</v>
      </c>
      <c r="AB34" s="11">
        <v>45684</v>
      </c>
    </row>
    <row r="35" spans="1:28" ht="15.75" hidden="1" x14ac:dyDescent="0.25">
      <c r="A35" s="32">
        <v>45687</v>
      </c>
      <c r="B35" s="33" t="s">
        <v>545</v>
      </c>
      <c r="C35" s="33">
        <v>0</v>
      </c>
      <c r="D35" s="33"/>
      <c r="E35" s="33" t="s">
        <v>45</v>
      </c>
      <c r="F35" s="33">
        <v>25</v>
      </c>
      <c r="G35" s="33" t="s">
        <v>51</v>
      </c>
      <c r="H35" s="33"/>
      <c r="I35" s="20">
        <f t="shared" si="8"/>
        <v>0</v>
      </c>
      <c r="J35" s="34" t="s">
        <v>26</v>
      </c>
      <c r="K35" s="20"/>
      <c r="L35" s="9">
        <f t="shared" si="9"/>
        <v>0</v>
      </c>
      <c r="M35" s="9"/>
      <c r="N35" s="9"/>
      <c r="O35" s="9">
        <f t="shared" si="10"/>
        <v>0</v>
      </c>
      <c r="P35" s="9"/>
      <c r="Q35" s="9"/>
      <c r="R35" s="9">
        <f t="shared" si="11"/>
        <v>0</v>
      </c>
      <c r="S35" s="9"/>
      <c r="T35" s="9"/>
      <c r="U35" s="9">
        <f t="shared" si="12"/>
        <v>0</v>
      </c>
      <c r="V35" s="9"/>
      <c r="W35" s="9"/>
      <c r="X35" s="9">
        <f t="shared" si="13"/>
        <v>0</v>
      </c>
      <c r="Y35" s="9"/>
      <c r="Z35" s="9"/>
      <c r="AA35" s="10">
        <f t="shared" si="6"/>
        <v>0</v>
      </c>
      <c r="AB35" s="11"/>
    </row>
    <row r="36" spans="1:28" ht="15.75" hidden="1" x14ac:dyDescent="0.25">
      <c r="A36" s="32">
        <v>45689</v>
      </c>
      <c r="B36" s="33" t="s">
        <v>404</v>
      </c>
      <c r="C36" s="33">
        <v>2162000</v>
      </c>
      <c r="D36" s="33" t="s">
        <v>41</v>
      </c>
      <c r="E36" s="33" t="s">
        <v>439</v>
      </c>
      <c r="F36" s="33">
        <v>1.88</v>
      </c>
      <c r="G36" s="33" t="s">
        <v>178</v>
      </c>
      <c r="H36" s="33"/>
      <c r="I36" s="20">
        <f t="shared" si="8"/>
        <v>0</v>
      </c>
      <c r="J36" s="34" t="s">
        <v>26</v>
      </c>
      <c r="K36" s="20"/>
      <c r="L36" s="9">
        <f t="shared" si="9"/>
        <v>0</v>
      </c>
      <c r="M36" s="9"/>
      <c r="N36" s="9"/>
      <c r="O36" s="9">
        <f t="shared" si="10"/>
        <v>0</v>
      </c>
      <c r="P36" s="9"/>
      <c r="Q36" s="9"/>
      <c r="R36" s="9">
        <f t="shared" si="11"/>
        <v>0</v>
      </c>
      <c r="S36" s="9"/>
      <c r="T36" s="9"/>
      <c r="U36" s="9">
        <f t="shared" si="12"/>
        <v>0</v>
      </c>
      <c r="V36" s="9"/>
      <c r="W36" s="9"/>
      <c r="X36" s="9">
        <f t="shared" si="13"/>
        <v>0</v>
      </c>
      <c r="Y36" s="9"/>
      <c r="Z36" s="9"/>
      <c r="AA36" s="10">
        <f t="shared" si="6"/>
        <v>2162000</v>
      </c>
      <c r="AB36" s="11"/>
    </row>
    <row r="37" spans="1:28" ht="15.75" hidden="1" x14ac:dyDescent="0.25">
      <c r="A37" s="39">
        <v>45691</v>
      </c>
      <c r="B37" s="33" t="s">
        <v>566</v>
      </c>
      <c r="C37" s="33">
        <v>4500000</v>
      </c>
      <c r="D37" s="33" t="s">
        <v>31</v>
      </c>
      <c r="E37" s="33" t="s">
        <v>45</v>
      </c>
      <c r="F37" s="33">
        <v>25</v>
      </c>
      <c r="G37" s="33" t="s">
        <v>51</v>
      </c>
      <c r="H37" s="33"/>
      <c r="I37" s="20">
        <f t="shared" si="8"/>
        <v>0</v>
      </c>
      <c r="J37" s="34" t="s">
        <v>26</v>
      </c>
      <c r="K37" s="20"/>
      <c r="L37" s="9">
        <f t="shared" si="9"/>
        <v>0</v>
      </c>
      <c r="M37" s="9"/>
      <c r="N37" s="9"/>
      <c r="O37" s="9">
        <f t="shared" si="10"/>
        <v>0</v>
      </c>
      <c r="P37" s="9"/>
      <c r="Q37" s="9"/>
      <c r="R37" s="9">
        <f t="shared" si="11"/>
        <v>0</v>
      </c>
      <c r="S37" s="9"/>
      <c r="T37" s="9"/>
      <c r="U37" s="9">
        <f t="shared" si="12"/>
        <v>0</v>
      </c>
      <c r="V37" s="9"/>
      <c r="W37" s="9"/>
      <c r="X37" s="9">
        <f t="shared" si="13"/>
        <v>0</v>
      </c>
      <c r="Y37" s="9"/>
      <c r="Z37" s="9"/>
      <c r="AA37" s="10">
        <f t="shared" si="6"/>
        <v>4500000</v>
      </c>
      <c r="AB37" s="11"/>
    </row>
    <row r="38" spans="1:28" ht="15.75" hidden="1" x14ac:dyDescent="0.25">
      <c r="A38" s="39">
        <v>45695</v>
      </c>
      <c r="B38" s="33" t="s">
        <v>103</v>
      </c>
      <c r="C38" s="33">
        <v>25250000</v>
      </c>
      <c r="D38" s="33" t="s">
        <v>31</v>
      </c>
      <c r="E38" s="33" t="s">
        <v>110</v>
      </c>
      <c r="F38" s="33">
        <v>35000</v>
      </c>
      <c r="G38" s="33" t="s">
        <v>29</v>
      </c>
      <c r="H38" s="33"/>
      <c r="I38" s="20">
        <f t="shared" si="8"/>
        <v>0</v>
      </c>
      <c r="J38" s="37" t="s">
        <v>241</v>
      </c>
      <c r="K38" s="20"/>
      <c r="L38" s="9">
        <f t="shared" si="9"/>
        <v>25250000</v>
      </c>
      <c r="M38" s="9">
        <v>25250000</v>
      </c>
      <c r="N38" s="9"/>
      <c r="O38" s="9">
        <f t="shared" si="10"/>
        <v>0</v>
      </c>
      <c r="P38" s="9"/>
      <c r="Q38" s="9"/>
      <c r="R38" s="9">
        <f t="shared" si="11"/>
        <v>0</v>
      </c>
      <c r="S38" s="9"/>
      <c r="T38" s="9"/>
      <c r="U38" s="9">
        <f t="shared" si="12"/>
        <v>0</v>
      </c>
      <c r="V38" s="9"/>
      <c r="W38" s="9"/>
      <c r="X38" s="9">
        <f t="shared" si="13"/>
        <v>0</v>
      </c>
      <c r="Y38" s="9"/>
      <c r="Z38" s="9"/>
      <c r="AA38" s="10">
        <f t="shared" si="6"/>
        <v>0</v>
      </c>
      <c r="AB38" s="11">
        <v>45822</v>
      </c>
    </row>
    <row r="39" spans="1:28" ht="15.75" hidden="1" x14ac:dyDescent="0.25">
      <c r="A39" s="39">
        <v>45695</v>
      </c>
      <c r="B39" s="33" t="s">
        <v>133</v>
      </c>
      <c r="C39" s="33">
        <v>692000</v>
      </c>
      <c r="D39" s="33" t="s">
        <v>31</v>
      </c>
      <c r="E39" s="33" t="s">
        <v>110</v>
      </c>
      <c r="F39" s="33">
        <v>3000</v>
      </c>
      <c r="G39" s="33" t="s">
        <v>29</v>
      </c>
      <c r="H39" s="33"/>
      <c r="I39" s="20">
        <f t="shared" si="8"/>
        <v>0</v>
      </c>
      <c r="J39" s="14" t="s">
        <v>240</v>
      </c>
      <c r="K39" s="20"/>
      <c r="L39" s="9">
        <f t="shared" si="9"/>
        <v>0</v>
      </c>
      <c r="M39" s="9"/>
      <c r="N39" s="9"/>
      <c r="O39" s="9">
        <f t="shared" si="10"/>
        <v>692000</v>
      </c>
      <c r="P39" s="9">
        <v>692000</v>
      </c>
      <c r="Q39" s="9"/>
      <c r="R39" s="9">
        <f t="shared" si="11"/>
        <v>0</v>
      </c>
      <c r="S39" s="9"/>
      <c r="T39" s="9"/>
      <c r="U39" s="9">
        <f t="shared" si="12"/>
        <v>0</v>
      </c>
      <c r="V39" s="9"/>
      <c r="W39" s="9"/>
      <c r="X39" s="9">
        <f t="shared" si="13"/>
        <v>0</v>
      </c>
      <c r="Y39" s="9"/>
      <c r="Z39" s="9"/>
      <c r="AA39" s="10">
        <f t="shared" si="6"/>
        <v>0</v>
      </c>
      <c r="AB39" s="11">
        <v>45832</v>
      </c>
    </row>
    <row r="40" spans="1:28" ht="15.75" hidden="1" x14ac:dyDescent="0.25">
      <c r="A40" s="39">
        <v>45695</v>
      </c>
      <c r="B40" s="33" t="s">
        <v>133</v>
      </c>
      <c r="C40" s="33">
        <v>12500000</v>
      </c>
      <c r="D40" s="33" t="s">
        <v>31</v>
      </c>
      <c r="E40" s="33" t="s">
        <v>86</v>
      </c>
      <c r="F40" s="33">
        <v>100</v>
      </c>
      <c r="G40" s="33" t="s">
        <v>51</v>
      </c>
      <c r="H40" s="33"/>
      <c r="I40" s="20">
        <f t="shared" si="8"/>
        <v>0</v>
      </c>
      <c r="J40" s="37" t="s">
        <v>240</v>
      </c>
      <c r="K40" s="20"/>
      <c r="L40" s="9">
        <f t="shared" si="9"/>
        <v>0</v>
      </c>
      <c r="M40" s="9"/>
      <c r="N40" s="9"/>
      <c r="O40" s="9">
        <f t="shared" si="10"/>
        <v>12500000</v>
      </c>
      <c r="P40" s="9">
        <v>12500000</v>
      </c>
      <c r="Q40" s="9"/>
      <c r="R40" s="9">
        <f t="shared" si="11"/>
        <v>0</v>
      </c>
      <c r="S40" s="9"/>
      <c r="T40" s="9"/>
      <c r="U40" s="9">
        <f t="shared" si="12"/>
        <v>0</v>
      </c>
      <c r="V40" s="9"/>
      <c r="W40" s="9"/>
      <c r="X40" s="9">
        <f t="shared" si="13"/>
        <v>0</v>
      </c>
      <c r="Y40" s="9"/>
      <c r="Z40" s="9"/>
      <c r="AA40" s="10">
        <f t="shared" si="6"/>
        <v>0</v>
      </c>
      <c r="AB40" s="11">
        <v>45832</v>
      </c>
    </row>
    <row r="41" spans="1:28" ht="15.75" hidden="1" x14ac:dyDescent="0.25">
      <c r="A41" s="39">
        <v>45695</v>
      </c>
      <c r="B41" s="33" t="s">
        <v>133</v>
      </c>
      <c r="C41" s="33">
        <v>6808000</v>
      </c>
      <c r="D41" s="33" t="s">
        <v>31</v>
      </c>
      <c r="E41" s="33" t="s">
        <v>567</v>
      </c>
      <c r="F41" s="33">
        <v>148</v>
      </c>
      <c r="G41" s="33" t="s">
        <v>51</v>
      </c>
      <c r="H41" s="33"/>
      <c r="I41" s="20">
        <f t="shared" si="8"/>
        <v>0</v>
      </c>
      <c r="J41" s="37" t="s">
        <v>240</v>
      </c>
      <c r="K41" s="20"/>
      <c r="L41" s="9">
        <f t="shared" si="9"/>
        <v>0</v>
      </c>
      <c r="M41" s="9"/>
      <c r="N41" s="9"/>
      <c r="O41" s="9">
        <f t="shared" si="10"/>
        <v>6808000</v>
      </c>
      <c r="P41" s="9">
        <v>6808000</v>
      </c>
      <c r="Q41" s="9"/>
      <c r="R41" s="9">
        <f t="shared" si="11"/>
        <v>0</v>
      </c>
      <c r="S41" s="9"/>
      <c r="T41" s="9"/>
      <c r="U41" s="9">
        <f t="shared" si="12"/>
        <v>0</v>
      </c>
      <c r="V41" s="9"/>
      <c r="W41" s="9"/>
      <c r="X41" s="9">
        <f t="shared" si="13"/>
        <v>0</v>
      </c>
      <c r="Y41" s="9"/>
      <c r="Z41" s="9"/>
      <c r="AA41" s="10">
        <f t="shared" si="6"/>
        <v>0</v>
      </c>
      <c r="AB41" s="11">
        <v>45832</v>
      </c>
    </row>
    <row r="42" spans="1:28" ht="15.75" hidden="1" x14ac:dyDescent="0.25">
      <c r="A42" s="39">
        <v>45698</v>
      </c>
      <c r="B42" s="33" t="s">
        <v>92</v>
      </c>
      <c r="C42" s="33">
        <v>-2333000</v>
      </c>
      <c r="D42" s="33" t="s">
        <v>31</v>
      </c>
      <c r="E42" s="33" t="s">
        <v>428</v>
      </c>
      <c r="F42" s="33">
        <v>12</v>
      </c>
      <c r="G42" s="33" t="s">
        <v>23</v>
      </c>
      <c r="H42" s="33"/>
      <c r="I42" s="20">
        <f t="shared" si="8"/>
        <v>0</v>
      </c>
      <c r="J42" s="41" t="s">
        <v>34</v>
      </c>
      <c r="K42" s="20" t="s">
        <v>639</v>
      </c>
      <c r="L42" s="9">
        <f t="shared" si="9"/>
        <v>0</v>
      </c>
      <c r="M42" s="9"/>
      <c r="N42" s="9"/>
      <c r="O42" s="9">
        <f t="shared" si="10"/>
        <v>0</v>
      </c>
      <c r="P42" s="9"/>
      <c r="Q42" s="9"/>
      <c r="R42" s="9">
        <f t="shared" si="11"/>
        <v>0</v>
      </c>
      <c r="S42" s="9"/>
      <c r="T42" s="9"/>
      <c r="U42" s="9">
        <f t="shared" si="12"/>
        <v>0</v>
      </c>
      <c r="V42" s="9"/>
      <c r="W42" s="9"/>
      <c r="X42" s="9">
        <f t="shared" si="13"/>
        <v>0</v>
      </c>
      <c r="Y42" s="9"/>
      <c r="Z42" s="9"/>
      <c r="AA42" s="10">
        <f t="shared" si="6"/>
        <v>-2333000</v>
      </c>
      <c r="AB42" s="11">
        <v>45764</v>
      </c>
    </row>
    <row r="43" spans="1:28" ht="15.75" hidden="1" x14ac:dyDescent="0.25">
      <c r="A43" s="39">
        <v>45705</v>
      </c>
      <c r="B43" s="33" t="s">
        <v>67</v>
      </c>
      <c r="C43" s="33">
        <v>4800000</v>
      </c>
      <c r="D43" s="33" t="s">
        <v>31</v>
      </c>
      <c r="E43" s="33" t="s">
        <v>293</v>
      </c>
      <c r="F43" s="33">
        <v>160</v>
      </c>
      <c r="G43" s="33" t="s">
        <v>74</v>
      </c>
      <c r="H43" s="33"/>
      <c r="I43" s="20">
        <f t="shared" si="8"/>
        <v>0</v>
      </c>
      <c r="J43" s="37" t="s">
        <v>240</v>
      </c>
      <c r="K43" s="20"/>
      <c r="L43" s="9">
        <f t="shared" si="9"/>
        <v>0</v>
      </c>
      <c r="M43" s="9"/>
      <c r="N43" s="9"/>
      <c r="O43" s="9">
        <f t="shared" si="10"/>
        <v>4800000</v>
      </c>
      <c r="P43" s="9">
        <v>4800000</v>
      </c>
      <c r="Q43" s="9"/>
      <c r="R43" s="9">
        <f t="shared" si="11"/>
        <v>0</v>
      </c>
      <c r="S43" s="9"/>
      <c r="T43" s="9"/>
      <c r="U43" s="9">
        <f t="shared" si="12"/>
        <v>0</v>
      </c>
      <c r="V43" s="9"/>
      <c r="W43" s="9"/>
      <c r="X43" s="9">
        <f t="shared" si="13"/>
        <v>0</v>
      </c>
      <c r="Y43" s="9"/>
      <c r="Z43" s="9"/>
      <c r="AA43" s="10">
        <f t="shared" si="6"/>
        <v>0</v>
      </c>
      <c r="AB43" s="11">
        <v>45812</v>
      </c>
    </row>
    <row r="44" spans="1:28" ht="15.75" hidden="1" x14ac:dyDescent="0.25">
      <c r="A44" s="39">
        <v>45706</v>
      </c>
      <c r="B44" s="33" t="s">
        <v>602</v>
      </c>
      <c r="C44" s="33">
        <v>-50000</v>
      </c>
      <c r="D44" s="33" t="s">
        <v>223</v>
      </c>
      <c r="E44" s="33" t="s">
        <v>64</v>
      </c>
      <c r="F44" s="33">
        <v>4</v>
      </c>
      <c r="G44" s="33" t="s">
        <v>33</v>
      </c>
      <c r="H44" s="33"/>
      <c r="I44" s="20">
        <f t="shared" si="8"/>
        <v>0</v>
      </c>
      <c r="J44" s="37" t="s">
        <v>34</v>
      </c>
      <c r="K44" s="20"/>
      <c r="L44" s="9">
        <f t="shared" si="9"/>
        <v>0</v>
      </c>
      <c r="M44" s="9"/>
      <c r="N44" s="9"/>
      <c r="O44" s="9">
        <f t="shared" si="10"/>
        <v>0</v>
      </c>
      <c r="P44" s="9"/>
      <c r="Q44" s="9"/>
      <c r="R44" s="9">
        <f t="shared" si="11"/>
        <v>0</v>
      </c>
      <c r="S44" s="9"/>
      <c r="T44" s="9"/>
      <c r="U44" s="9">
        <f t="shared" si="12"/>
        <v>0</v>
      </c>
      <c r="V44" s="9"/>
      <c r="W44" s="9"/>
      <c r="X44" s="9">
        <f t="shared" si="13"/>
        <v>0</v>
      </c>
      <c r="Y44" s="9"/>
      <c r="Z44" s="9"/>
      <c r="AA44" s="10">
        <f t="shared" si="6"/>
        <v>-50000</v>
      </c>
      <c r="AB44" s="11">
        <v>45706</v>
      </c>
    </row>
    <row r="45" spans="1:28" ht="15.75" hidden="1" x14ac:dyDescent="0.25">
      <c r="A45" s="32"/>
      <c r="B45" s="33" t="s">
        <v>53</v>
      </c>
      <c r="C45" s="33">
        <v>-566000</v>
      </c>
      <c r="D45" s="33"/>
      <c r="E45" s="33"/>
      <c r="F45" s="33"/>
      <c r="G45" s="33"/>
      <c r="H45" s="33"/>
      <c r="I45" s="20">
        <f t="shared" si="8"/>
        <v>0</v>
      </c>
      <c r="J45" s="37" t="s">
        <v>34</v>
      </c>
      <c r="K45" s="20" t="s">
        <v>321</v>
      </c>
      <c r="L45" s="9">
        <f t="shared" si="9"/>
        <v>0</v>
      </c>
      <c r="M45" s="9"/>
      <c r="N45" s="9"/>
      <c r="O45" s="9">
        <f t="shared" si="10"/>
        <v>0</v>
      </c>
      <c r="P45" s="9"/>
      <c r="Q45" s="9"/>
      <c r="R45" s="9">
        <f t="shared" si="11"/>
        <v>0</v>
      </c>
      <c r="S45" s="9"/>
      <c r="T45" s="9"/>
      <c r="U45" s="9">
        <f t="shared" si="12"/>
        <v>0</v>
      </c>
      <c r="V45" s="9"/>
      <c r="W45" s="9"/>
      <c r="X45" s="9">
        <f t="shared" si="13"/>
        <v>0</v>
      </c>
      <c r="Y45" s="9"/>
      <c r="Z45" s="9"/>
      <c r="AA45" s="10">
        <f t="shared" si="6"/>
        <v>-566000</v>
      </c>
      <c r="AB45" s="11">
        <v>45721</v>
      </c>
    </row>
    <row r="46" spans="1:28" ht="15.75" hidden="1" x14ac:dyDescent="0.25">
      <c r="A46" s="39">
        <v>45727</v>
      </c>
      <c r="B46" s="33" t="s">
        <v>182</v>
      </c>
      <c r="C46" s="33">
        <v>-4400000</v>
      </c>
      <c r="D46" s="33" t="s">
        <v>41</v>
      </c>
      <c r="E46" s="33" t="s">
        <v>183</v>
      </c>
      <c r="F46" s="33">
        <v>4</v>
      </c>
      <c r="G46" s="33" t="s">
        <v>25</v>
      </c>
      <c r="H46" s="33"/>
      <c r="I46" s="20">
        <f t="shared" si="8"/>
        <v>0</v>
      </c>
      <c r="J46" s="14" t="s">
        <v>34</v>
      </c>
      <c r="K46" s="20"/>
      <c r="L46" s="9">
        <f t="shared" si="9"/>
        <v>0</v>
      </c>
      <c r="M46" s="9"/>
      <c r="N46" s="9"/>
      <c r="O46" s="9">
        <f t="shared" si="10"/>
        <v>0</v>
      </c>
      <c r="P46" s="9"/>
      <c r="Q46" s="9"/>
      <c r="R46" s="9">
        <f t="shared" si="11"/>
        <v>0</v>
      </c>
      <c r="S46" s="9"/>
      <c r="T46" s="9"/>
      <c r="U46" s="9">
        <f t="shared" si="12"/>
        <v>0</v>
      </c>
      <c r="V46" s="9"/>
      <c r="W46" s="9"/>
      <c r="X46" s="9">
        <f t="shared" si="13"/>
        <v>0</v>
      </c>
      <c r="Y46" s="9"/>
      <c r="Z46" s="9"/>
      <c r="AA46" s="10">
        <f t="shared" si="6"/>
        <v>-4400000</v>
      </c>
      <c r="AB46" s="11">
        <v>45693</v>
      </c>
    </row>
    <row r="47" spans="1:28" ht="15.75" hidden="1" x14ac:dyDescent="0.25">
      <c r="A47" s="39">
        <v>45734</v>
      </c>
      <c r="B47" s="33" t="s">
        <v>959</v>
      </c>
      <c r="C47" s="33">
        <v>2520000</v>
      </c>
      <c r="D47" s="33" t="s">
        <v>41</v>
      </c>
      <c r="E47" s="33" t="s">
        <v>270</v>
      </c>
      <c r="F47" s="33">
        <v>2250</v>
      </c>
      <c r="G47" s="33" t="s">
        <v>29</v>
      </c>
      <c r="H47" s="33"/>
      <c r="I47" s="20">
        <f t="shared" si="8"/>
        <v>0</v>
      </c>
      <c r="J47" s="37" t="s">
        <v>241</v>
      </c>
      <c r="K47" s="20"/>
      <c r="L47" s="9">
        <f t="shared" si="9"/>
        <v>2520000</v>
      </c>
      <c r="M47" s="9">
        <v>2520000</v>
      </c>
      <c r="N47" s="9"/>
      <c r="O47" s="9">
        <f t="shared" si="10"/>
        <v>0</v>
      </c>
      <c r="P47" s="9"/>
      <c r="Q47" s="9"/>
      <c r="R47" s="9">
        <f t="shared" si="11"/>
        <v>0</v>
      </c>
      <c r="S47" s="9"/>
      <c r="T47" s="9"/>
      <c r="U47" s="9">
        <f t="shared" si="12"/>
        <v>0</v>
      </c>
      <c r="V47" s="9"/>
      <c r="W47" s="9"/>
      <c r="X47" s="9">
        <f t="shared" si="13"/>
        <v>0</v>
      </c>
      <c r="Y47" s="9"/>
      <c r="Z47" s="9"/>
      <c r="AA47" s="10">
        <f t="shared" si="6"/>
        <v>0</v>
      </c>
      <c r="AB47" s="11">
        <v>45811</v>
      </c>
    </row>
    <row r="48" spans="1:28" ht="15.75" hidden="1" x14ac:dyDescent="0.25">
      <c r="A48" s="39">
        <v>45735</v>
      </c>
      <c r="B48" s="33" t="s">
        <v>126</v>
      </c>
      <c r="C48" s="33">
        <v>-1559000</v>
      </c>
      <c r="D48" s="33" t="s">
        <v>31</v>
      </c>
      <c r="E48" s="33" t="s">
        <v>123</v>
      </c>
      <c r="F48" s="33">
        <v>7.5</v>
      </c>
      <c r="G48" s="35" t="s">
        <v>51</v>
      </c>
      <c r="H48" s="33"/>
      <c r="I48" s="20">
        <f t="shared" si="8"/>
        <v>0</v>
      </c>
      <c r="J48" s="37" t="s">
        <v>34</v>
      </c>
      <c r="K48" s="20"/>
      <c r="L48" s="9">
        <f t="shared" si="9"/>
        <v>0</v>
      </c>
      <c r="M48" s="9"/>
      <c r="N48" s="9"/>
      <c r="O48" s="9">
        <f t="shared" si="10"/>
        <v>0</v>
      </c>
      <c r="P48" s="9"/>
      <c r="Q48" s="9"/>
      <c r="R48" s="9">
        <f t="shared" si="11"/>
        <v>0</v>
      </c>
      <c r="S48" s="9"/>
      <c r="T48" s="9"/>
      <c r="U48" s="9">
        <f t="shared" si="12"/>
        <v>0</v>
      </c>
      <c r="V48" s="9"/>
      <c r="W48" s="9"/>
      <c r="X48" s="9">
        <f t="shared" si="13"/>
        <v>0</v>
      </c>
      <c r="Y48" s="9"/>
      <c r="Z48" s="9"/>
      <c r="AA48" s="10">
        <f t="shared" si="6"/>
        <v>-1559000</v>
      </c>
      <c r="AB48" s="11">
        <v>45797</v>
      </c>
    </row>
    <row r="49" spans="1:28" ht="15.75" hidden="1" x14ac:dyDescent="0.25">
      <c r="A49" s="39">
        <v>45751</v>
      </c>
      <c r="B49" s="33" t="s">
        <v>191</v>
      </c>
      <c r="C49" s="33">
        <v>1630000</v>
      </c>
      <c r="D49" s="33" t="s">
        <v>31</v>
      </c>
      <c r="E49" s="33" t="s">
        <v>110</v>
      </c>
      <c r="F49" s="33">
        <v>2000</v>
      </c>
      <c r="G49" s="33" t="s">
        <v>29</v>
      </c>
      <c r="H49" s="33"/>
      <c r="I49" s="20">
        <f t="shared" si="8"/>
        <v>0</v>
      </c>
      <c r="J49" s="14" t="s">
        <v>241</v>
      </c>
      <c r="K49" s="20"/>
      <c r="L49" s="9">
        <f t="shared" si="9"/>
        <v>0</v>
      </c>
      <c r="M49" s="9"/>
      <c r="N49" s="9"/>
      <c r="O49" s="9">
        <f t="shared" si="10"/>
        <v>0</v>
      </c>
      <c r="P49" s="9"/>
      <c r="Q49" s="9"/>
      <c r="R49" s="9">
        <f t="shared" si="11"/>
        <v>0</v>
      </c>
      <c r="S49" s="9"/>
      <c r="T49" s="9"/>
      <c r="U49" s="9">
        <f t="shared" si="12"/>
        <v>1630000</v>
      </c>
      <c r="V49" s="9">
        <v>1630000</v>
      </c>
      <c r="W49" s="9"/>
      <c r="X49" s="9">
        <f t="shared" si="13"/>
        <v>0</v>
      </c>
      <c r="Y49" s="9"/>
      <c r="Z49" s="9"/>
      <c r="AA49" s="10">
        <f t="shared" si="6"/>
        <v>0</v>
      </c>
      <c r="AB49" s="11">
        <v>45810</v>
      </c>
    </row>
    <row r="50" spans="1:28" ht="15.75" hidden="1" x14ac:dyDescent="0.25">
      <c r="A50" s="32">
        <v>45754</v>
      </c>
      <c r="B50" s="33" t="s">
        <v>191</v>
      </c>
      <c r="C50" s="33">
        <v>3500000</v>
      </c>
      <c r="D50" s="33" t="s">
        <v>31</v>
      </c>
      <c r="E50" s="33" t="s">
        <v>110</v>
      </c>
      <c r="F50" s="33">
        <v>2000</v>
      </c>
      <c r="G50" s="33" t="s">
        <v>29</v>
      </c>
      <c r="H50" s="33"/>
      <c r="I50" s="20">
        <f t="shared" si="8"/>
        <v>0</v>
      </c>
      <c r="J50" s="14" t="s">
        <v>241</v>
      </c>
      <c r="K50" s="20"/>
      <c r="L50" s="9">
        <f t="shared" si="9"/>
        <v>130000</v>
      </c>
      <c r="M50" s="9">
        <v>130000</v>
      </c>
      <c r="N50" s="9"/>
      <c r="O50" s="9">
        <f t="shared" si="10"/>
        <v>0</v>
      </c>
      <c r="P50" s="9"/>
      <c r="Q50" s="9"/>
      <c r="R50" s="9">
        <f t="shared" si="11"/>
        <v>0</v>
      </c>
      <c r="S50" s="9"/>
      <c r="T50" s="9"/>
      <c r="U50" s="9">
        <f t="shared" si="12"/>
        <v>3370000</v>
      </c>
      <c r="V50" s="9">
        <v>3370000</v>
      </c>
      <c r="W50" s="9"/>
      <c r="X50" s="9">
        <f t="shared" si="13"/>
        <v>0</v>
      </c>
      <c r="Y50" s="9"/>
      <c r="Z50" s="9"/>
      <c r="AA50" s="10">
        <f t="shared" si="6"/>
        <v>0</v>
      </c>
      <c r="AB50" s="11">
        <v>45810</v>
      </c>
    </row>
    <row r="51" spans="1:28" ht="15.75" hidden="1" x14ac:dyDescent="0.25">
      <c r="A51" s="39">
        <v>45757</v>
      </c>
      <c r="B51" s="33" t="s">
        <v>141</v>
      </c>
      <c r="C51" s="33">
        <v>29709000</v>
      </c>
      <c r="D51" s="33" t="s">
        <v>31</v>
      </c>
      <c r="E51" s="33" t="s">
        <v>95</v>
      </c>
      <c r="F51" s="33">
        <v>10400</v>
      </c>
      <c r="G51" s="51" t="s">
        <v>29</v>
      </c>
      <c r="H51" s="33"/>
      <c r="I51" s="20">
        <f t="shared" si="8"/>
        <v>0</v>
      </c>
      <c r="J51" s="14" t="s">
        <v>240</v>
      </c>
      <c r="K51" s="20"/>
      <c r="L51" s="9">
        <f t="shared" si="9"/>
        <v>0</v>
      </c>
      <c r="M51" s="9"/>
      <c r="N51" s="9"/>
      <c r="O51" s="9">
        <f t="shared" si="10"/>
        <v>29709000</v>
      </c>
      <c r="P51" s="9">
        <v>29709000</v>
      </c>
      <c r="Q51" s="9"/>
      <c r="R51" s="9">
        <f t="shared" si="11"/>
        <v>0</v>
      </c>
      <c r="S51" s="9"/>
      <c r="T51" s="9"/>
      <c r="U51" s="9">
        <f t="shared" si="12"/>
        <v>0</v>
      </c>
      <c r="V51" s="9"/>
      <c r="W51" s="9"/>
      <c r="X51" s="9">
        <f t="shared" si="13"/>
        <v>0</v>
      </c>
      <c r="Y51" s="9"/>
      <c r="Z51" s="9"/>
      <c r="AA51" s="10">
        <f t="shared" si="6"/>
        <v>0</v>
      </c>
      <c r="AB51" s="11">
        <v>45810</v>
      </c>
    </row>
    <row r="52" spans="1:28" ht="15.75" hidden="1" x14ac:dyDescent="0.25">
      <c r="A52" s="39">
        <v>45757</v>
      </c>
      <c r="B52" s="33" t="s">
        <v>576</v>
      </c>
      <c r="C52" s="33">
        <v>200000</v>
      </c>
      <c r="D52" s="33" t="s">
        <v>41</v>
      </c>
      <c r="E52" s="33" t="s">
        <v>361</v>
      </c>
      <c r="F52" s="33">
        <v>2</v>
      </c>
      <c r="G52" s="51" t="s">
        <v>33</v>
      </c>
      <c r="H52" s="33"/>
      <c r="I52" s="20">
        <f t="shared" si="8"/>
        <v>0</v>
      </c>
      <c r="J52" s="42" t="s">
        <v>43</v>
      </c>
      <c r="K52" s="20"/>
      <c r="L52" s="9">
        <f t="shared" si="9"/>
        <v>0</v>
      </c>
      <c r="M52" s="9"/>
      <c r="N52" s="9"/>
      <c r="O52" s="9">
        <f t="shared" si="10"/>
        <v>0</v>
      </c>
      <c r="P52" s="9"/>
      <c r="Q52" s="9"/>
      <c r="R52" s="9">
        <f t="shared" si="11"/>
        <v>0</v>
      </c>
      <c r="S52" s="9"/>
      <c r="T52" s="9"/>
      <c r="U52" s="9">
        <f t="shared" si="12"/>
        <v>0</v>
      </c>
      <c r="V52" s="9"/>
      <c r="W52" s="9"/>
      <c r="X52" s="9">
        <f t="shared" si="13"/>
        <v>0</v>
      </c>
      <c r="Y52" s="9"/>
      <c r="Z52" s="9"/>
      <c r="AA52" s="10">
        <f t="shared" si="6"/>
        <v>200000</v>
      </c>
      <c r="AB52" s="11"/>
    </row>
    <row r="53" spans="1:28" ht="15.75" hidden="1" x14ac:dyDescent="0.25">
      <c r="A53" s="39">
        <v>45759</v>
      </c>
      <c r="B53" s="33" t="s">
        <v>204</v>
      </c>
      <c r="C53" s="33">
        <v>16640000</v>
      </c>
      <c r="D53" s="33" t="s">
        <v>31</v>
      </c>
      <c r="E53" s="33" t="s">
        <v>132</v>
      </c>
      <c r="F53" s="33">
        <v>200</v>
      </c>
      <c r="G53" s="35" t="s">
        <v>51</v>
      </c>
      <c r="H53" s="33"/>
      <c r="I53" s="20">
        <f t="shared" si="8"/>
        <v>0</v>
      </c>
      <c r="J53" s="37" t="s">
        <v>241</v>
      </c>
      <c r="K53" s="20"/>
      <c r="L53" s="9">
        <f t="shared" si="9"/>
        <v>16640000</v>
      </c>
      <c r="M53" s="9">
        <v>12800000</v>
      </c>
      <c r="N53" s="9">
        <v>3840000</v>
      </c>
      <c r="O53" s="9">
        <f t="shared" si="10"/>
        <v>0</v>
      </c>
      <c r="P53" s="9"/>
      <c r="Q53" s="9"/>
      <c r="R53" s="9">
        <f t="shared" si="11"/>
        <v>0</v>
      </c>
      <c r="S53" s="9"/>
      <c r="T53" s="9"/>
      <c r="U53" s="9">
        <f t="shared" si="12"/>
        <v>0</v>
      </c>
      <c r="V53" s="9"/>
      <c r="W53" s="9"/>
      <c r="X53" s="9">
        <f t="shared" si="13"/>
        <v>0</v>
      </c>
      <c r="Y53" s="9"/>
      <c r="Z53" s="9"/>
      <c r="AA53" s="10">
        <f t="shared" si="6"/>
        <v>0</v>
      </c>
      <c r="AB53" s="11">
        <v>45811</v>
      </c>
    </row>
    <row r="54" spans="1:28" ht="15.75" hidden="1" x14ac:dyDescent="0.25">
      <c r="A54" s="39">
        <v>45759</v>
      </c>
      <c r="B54" s="33" t="s">
        <v>204</v>
      </c>
      <c r="C54" s="33">
        <v>8320000</v>
      </c>
      <c r="D54" s="33" t="s">
        <v>31</v>
      </c>
      <c r="E54" s="33" t="s">
        <v>205</v>
      </c>
      <c r="F54" s="33">
        <v>100</v>
      </c>
      <c r="G54" s="35" t="s">
        <v>51</v>
      </c>
      <c r="H54" s="33"/>
      <c r="I54" s="20">
        <f t="shared" si="8"/>
        <v>0</v>
      </c>
      <c r="J54" s="37" t="s">
        <v>241</v>
      </c>
      <c r="K54" s="20"/>
      <c r="L54" s="9">
        <f t="shared" si="9"/>
        <v>8320000</v>
      </c>
      <c r="M54" s="9"/>
      <c r="N54" s="9">
        <v>8320000</v>
      </c>
      <c r="O54" s="9">
        <f t="shared" si="10"/>
        <v>0</v>
      </c>
      <c r="P54" s="9"/>
      <c r="Q54" s="9"/>
      <c r="R54" s="9">
        <f t="shared" si="11"/>
        <v>0</v>
      </c>
      <c r="S54" s="9"/>
      <c r="T54" s="9"/>
      <c r="U54" s="9">
        <f t="shared" si="12"/>
        <v>0</v>
      </c>
      <c r="V54" s="9"/>
      <c r="W54" s="9"/>
      <c r="X54" s="9">
        <f t="shared" si="13"/>
        <v>0</v>
      </c>
      <c r="Y54" s="9"/>
      <c r="Z54" s="9"/>
      <c r="AA54" s="10">
        <f t="shared" si="6"/>
        <v>0</v>
      </c>
      <c r="AB54" s="11">
        <v>45811</v>
      </c>
    </row>
    <row r="55" spans="1:28" ht="15.75" hidden="1" x14ac:dyDescent="0.25">
      <c r="A55" s="32">
        <v>45762</v>
      </c>
      <c r="B55" s="33" t="s">
        <v>191</v>
      </c>
      <c r="C55" s="33">
        <v>3125000</v>
      </c>
      <c r="D55" s="33" t="s">
        <v>31</v>
      </c>
      <c r="E55" s="33" t="s">
        <v>86</v>
      </c>
      <c r="F55" s="33">
        <v>25</v>
      </c>
      <c r="G55" s="33" t="s">
        <v>51</v>
      </c>
      <c r="H55" s="33"/>
      <c r="I55" s="20">
        <f t="shared" si="8"/>
        <v>0</v>
      </c>
      <c r="J55" s="14" t="s">
        <v>241</v>
      </c>
      <c r="K55" s="20"/>
      <c r="L55" s="9">
        <f t="shared" si="9"/>
        <v>3125000</v>
      </c>
      <c r="M55" s="9">
        <v>3125000</v>
      </c>
      <c r="N55" s="9"/>
      <c r="O55" s="9">
        <f t="shared" si="10"/>
        <v>0</v>
      </c>
      <c r="P55" s="9"/>
      <c r="Q55" s="9"/>
      <c r="R55" s="9">
        <f t="shared" si="11"/>
        <v>0</v>
      </c>
      <c r="S55" s="9"/>
      <c r="T55" s="9"/>
      <c r="U55" s="9">
        <f t="shared" si="12"/>
        <v>0</v>
      </c>
      <c r="V55" s="9"/>
      <c r="W55" s="9"/>
      <c r="X55" s="9">
        <f t="shared" si="13"/>
        <v>0</v>
      </c>
      <c r="Y55" s="9"/>
      <c r="Z55" s="9"/>
      <c r="AA55" s="10">
        <f t="shared" si="6"/>
        <v>0</v>
      </c>
      <c r="AB55" s="11">
        <v>45817</v>
      </c>
    </row>
    <row r="56" spans="1:28" ht="15.75" hidden="1" x14ac:dyDescent="0.25">
      <c r="A56" s="32">
        <v>45763</v>
      </c>
      <c r="B56" s="33" t="s">
        <v>96</v>
      </c>
      <c r="C56" s="33">
        <v>10080000</v>
      </c>
      <c r="D56" s="33" t="s">
        <v>31</v>
      </c>
      <c r="E56" s="33" t="s">
        <v>190</v>
      </c>
      <c r="F56" s="33">
        <v>240</v>
      </c>
      <c r="G56" s="33" t="s">
        <v>51</v>
      </c>
      <c r="H56" s="33"/>
      <c r="I56" s="20">
        <f>F56*H56</f>
        <v>0</v>
      </c>
      <c r="J56" s="37" t="s">
        <v>240</v>
      </c>
      <c r="K56" s="20"/>
      <c r="L56" s="9">
        <f t="shared" si="9"/>
        <v>0</v>
      </c>
      <c r="M56" s="9"/>
      <c r="N56" s="9"/>
      <c r="O56" s="9">
        <f t="shared" si="10"/>
        <v>10080000</v>
      </c>
      <c r="P56" s="9">
        <v>10080000</v>
      </c>
      <c r="Q56" s="9"/>
      <c r="R56" s="9">
        <f t="shared" si="11"/>
        <v>0</v>
      </c>
      <c r="S56" s="9"/>
      <c r="T56" s="9"/>
      <c r="U56" s="9">
        <f t="shared" si="12"/>
        <v>0</v>
      </c>
      <c r="V56" s="9"/>
      <c r="W56" s="9"/>
      <c r="X56" s="9">
        <f t="shared" si="13"/>
        <v>0</v>
      </c>
      <c r="Y56" s="9"/>
      <c r="Z56" s="9"/>
      <c r="AA56" s="10">
        <f>C56+I56-L56-O56-U56-X56-R56</f>
        <v>0</v>
      </c>
      <c r="AB56" s="11">
        <v>45811</v>
      </c>
    </row>
    <row r="57" spans="1:28" ht="15.75" hidden="1" x14ac:dyDescent="0.25">
      <c r="A57" s="32">
        <v>45764</v>
      </c>
      <c r="B57" s="33" t="s">
        <v>169</v>
      </c>
      <c r="C57" s="33">
        <v>450000</v>
      </c>
      <c r="D57" s="33" t="s">
        <v>31</v>
      </c>
      <c r="E57" s="33" t="s">
        <v>552</v>
      </c>
      <c r="F57" s="33">
        <v>1</v>
      </c>
      <c r="G57" s="33" t="s">
        <v>33</v>
      </c>
      <c r="H57" s="33"/>
      <c r="I57" s="20">
        <f t="shared" ref="I57:I107" si="14">F57*H57</f>
        <v>0</v>
      </c>
      <c r="J57" s="37" t="s">
        <v>241</v>
      </c>
      <c r="K57" s="20"/>
      <c r="L57" s="9">
        <f t="shared" si="9"/>
        <v>450000</v>
      </c>
      <c r="M57" s="9">
        <v>450000</v>
      </c>
      <c r="N57" s="9"/>
      <c r="O57" s="9">
        <f t="shared" si="10"/>
        <v>0</v>
      </c>
      <c r="P57" s="9"/>
      <c r="Q57" s="9"/>
      <c r="R57" s="9">
        <f t="shared" si="11"/>
        <v>0</v>
      </c>
      <c r="S57" s="9"/>
      <c r="T57" s="9"/>
      <c r="U57" s="9">
        <f t="shared" si="12"/>
        <v>0</v>
      </c>
      <c r="V57" s="9"/>
      <c r="W57" s="9"/>
      <c r="X57" s="9">
        <f t="shared" si="13"/>
        <v>0</v>
      </c>
      <c r="Y57" s="9"/>
      <c r="Z57" s="9"/>
      <c r="AA57" s="10">
        <f>C57+I57-L57-O57-U57-X57-R57</f>
        <v>0</v>
      </c>
      <c r="AB57" s="11">
        <v>45810</v>
      </c>
    </row>
    <row r="58" spans="1:28" ht="15.75" hidden="1" x14ac:dyDescent="0.25">
      <c r="A58" s="39">
        <v>45765</v>
      </c>
      <c r="B58" s="35" t="s">
        <v>164</v>
      </c>
      <c r="C58" s="35">
        <v>20280000</v>
      </c>
      <c r="D58" s="35" t="s">
        <v>31</v>
      </c>
      <c r="E58" s="35" t="s">
        <v>95</v>
      </c>
      <c r="F58" s="35">
        <v>5200</v>
      </c>
      <c r="G58" s="35" t="s">
        <v>29</v>
      </c>
      <c r="H58" s="35"/>
      <c r="I58" s="20">
        <f t="shared" si="14"/>
        <v>0</v>
      </c>
      <c r="J58" s="41" t="s">
        <v>34</v>
      </c>
      <c r="K58" s="20"/>
      <c r="L58" s="9">
        <f t="shared" si="9"/>
        <v>0</v>
      </c>
      <c r="M58" s="9"/>
      <c r="N58" s="9"/>
      <c r="O58" s="9">
        <f t="shared" si="10"/>
        <v>20800000</v>
      </c>
      <c r="P58" s="9">
        <v>4000000</v>
      </c>
      <c r="Q58" s="9">
        <v>16800000</v>
      </c>
      <c r="R58" s="9">
        <f t="shared" si="11"/>
        <v>0</v>
      </c>
      <c r="S58" s="9"/>
      <c r="T58" s="9"/>
      <c r="U58" s="9">
        <f t="shared" si="12"/>
        <v>0</v>
      </c>
      <c r="V58" s="9"/>
      <c r="W58" s="9"/>
      <c r="X58" s="9">
        <f t="shared" si="13"/>
        <v>0</v>
      </c>
      <c r="Y58" s="9"/>
      <c r="Z58" s="9"/>
      <c r="AA58" s="10">
        <f>C58+I58-L58-O58-U58-X58-R58</f>
        <v>-520000</v>
      </c>
      <c r="AB58" s="11">
        <v>45821</v>
      </c>
    </row>
    <row r="59" spans="1:28" ht="15.75" hidden="1" x14ac:dyDescent="0.25">
      <c r="A59" s="39">
        <v>45765</v>
      </c>
      <c r="B59" s="33" t="s">
        <v>141</v>
      </c>
      <c r="C59" s="33">
        <v>39520000</v>
      </c>
      <c r="D59" s="33" t="s">
        <v>31</v>
      </c>
      <c r="E59" s="33" t="s">
        <v>95</v>
      </c>
      <c r="F59" s="33">
        <v>10400</v>
      </c>
      <c r="G59" s="33" t="s">
        <v>29</v>
      </c>
      <c r="H59" s="33"/>
      <c r="I59" s="20">
        <f t="shared" si="14"/>
        <v>0</v>
      </c>
      <c r="J59" s="42" t="s">
        <v>38</v>
      </c>
      <c r="K59" s="20"/>
      <c r="L59" s="9">
        <f t="shared" si="9"/>
        <v>38100000</v>
      </c>
      <c r="M59" s="9">
        <v>38100000</v>
      </c>
      <c r="N59" s="9"/>
      <c r="O59" s="9">
        <f t="shared" si="10"/>
        <v>291000</v>
      </c>
      <c r="P59" s="9">
        <v>291000</v>
      </c>
      <c r="Q59" s="9"/>
      <c r="R59" s="9">
        <f t="shared" si="11"/>
        <v>0</v>
      </c>
      <c r="S59" s="9"/>
      <c r="T59" s="9"/>
      <c r="U59" s="9">
        <f t="shared" si="12"/>
        <v>0</v>
      </c>
      <c r="V59" s="9"/>
      <c r="W59" s="9"/>
      <c r="X59" s="9">
        <f t="shared" si="13"/>
        <v>0</v>
      </c>
      <c r="Y59" s="9"/>
      <c r="Z59" s="9"/>
      <c r="AA59" s="10">
        <f>C59+I59-L59-O59-U59-X59-R59</f>
        <v>1129000</v>
      </c>
      <c r="AB59" s="11">
        <v>45824</v>
      </c>
    </row>
    <row r="60" spans="1:28" ht="15.75" hidden="1" x14ac:dyDescent="0.25">
      <c r="A60" s="39">
        <v>45766</v>
      </c>
      <c r="B60" s="35" t="s">
        <v>147</v>
      </c>
      <c r="C60" s="35">
        <v>18000000</v>
      </c>
      <c r="D60" s="35" t="s">
        <v>31</v>
      </c>
      <c r="E60" s="35" t="s">
        <v>148</v>
      </c>
      <c r="F60" s="35">
        <v>300</v>
      </c>
      <c r="G60" s="35" t="s">
        <v>51</v>
      </c>
      <c r="H60" s="35"/>
      <c r="I60" s="20">
        <f t="shared" si="14"/>
        <v>0</v>
      </c>
      <c r="J60" s="41" t="s">
        <v>240</v>
      </c>
      <c r="K60" s="20"/>
      <c r="L60" s="9">
        <f>M60+N60</f>
        <v>0</v>
      </c>
      <c r="M60" s="9"/>
      <c r="N60" s="9"/>
      <c r="O60" s="9">
        <f>P60+Q60</f>
        <v>18000000</v>
      </c>
      <c r="P60" s="9">
        <v>18000000</v>
      </c>
      <c r="Q60" s="9"/>
      <c r="R60" s="9">
        <f>S60+T60</f>
        <v>0</v>
      </c>
      <c r="S60" s="9"/>
      <c r="T60" s="9"/>
      <c r="U60" s="9">
        <f>V60+W60</f>
        <v>0</v>
      </c>
      <c r="V60" s="9"/>
      <c r="W60" s="9"/>
      <c r="X60" s="9">
        <f>Y60+Z60</f>
        <v>0</v>
      </c>
      <c r="Y60" s="9"/>
      <c r="Z60" s="9"/>
      <c r="AA60" s="10">
        <f>C60+I60-L60-O60-U60-X60-R60</f>
        <v>0</v>
      </c>
      <c r="AB60" s="11">
        <v>45817</v>
      </c>
    </row>
    <row r="61" spans="1:28" ht="15.75" hidden="1" x14ac:dyDescent="0.25">
      <c r="A61" s="39">
        <v>45766</v>
      </c>
      <c r="B61" s="33" t="s">
        <v>397</v>
      </c>
      <c r="C61" s="33">
        <v>-270000</v>
      </c>
      <c r="D61" s="33" t="s">
        <v>223</v>
      </c>
      <c r="E61" s="33" t="s">
        <v>122</v>
      </c>
      <c r="F61" s="33">
        <v>4</v>
      </c>
      <c r="G61" s="33" t="s">
        <v>51</v>
      </c>
      <c r="H61" s="33"/>
      <c r="I61" s="20">
        <f t="shared" si="14"/>
        <v>0</v>
      </c>
      <c r="J61" s="37" t="s">
        <v>34</v>
      </c>
      <c r="K61" s="20"/>
      <c r="L61" s="9">
        <f t="shared" ref="L61:L84" si="15">M61+N61</f>
        <v>0</v>
      </c>
      <c r="M61" s="9"/>
      <c r="N61" s="9"/>
      <c r="O61" s="9">
        <f t="shared" ref="O61:O84" si="16">P61+Q61</f>
        <v>0</v>
      </c>
      <c r="P61" s="9"/>
      <c r="Q61" s="9"/>
      <c r="R61" s="9">
        <f t="shared" ref="R61:R84" si="17">S61+T61</f>
        <v>0</v>
      </c>
      <c r="S61" s="9"/>
      <c r="T61" s="9"/>
      <c r="U61" s="9">
        <f t="shared" ref="U61:U84" si="18">V61+W61</f>
        <v>0</v>
      </c>
      <c r="V61" s="9"/>
      <c r="W61" s="9"/>
      <c r="X61" s="9">
        <f t="shared" ref="X61:X84" si="19">Y61+Z61</f>
        <v>0</v>
      </c>
      <c r="Y61" s="9"/>
      <c r="Z61" s="9"/>
      <c r="AA61" s="10">
        <f t="shared" ref="AA61:AA84" si="20">C61+I61-L61-O61-U61-X61-R61</f>
        <v>-270000</v>
      </c>
      <c r="AB61" s="11">
        <v>45766</v>
      </c>
    </row>
    <row r="62" spans="1:28" ht="15.75" hidden="1" x14ac:dyDescent="0.25">
      <c r="A62" s="39">
        <v>45766</v>
      </c>
      <c r="B62" s="33" t="s">
        <v>261</v>
      </c>
      <c r="C62" s="33">
        <v>3320600</v>
      </c>
      <c r="D62" s="33" t="s">
        <v>31</v>
      </c>
      <c r="E62" s="33" t="s">
        <v>98</v>
      </c>
      <c r="F62" s="33">
        <v>224.8</v>
      </c>
      <c r="G62" s="33" t="s">
        <v>51</v>
      </c>
      <c r="H62" s="33"/>
      <c r="I62" s="20">
        <f t="shared" si="14"/>
        <v>0</v>
      </c>
      <c r="J62" s="37" t="s">
        <v>241</v>
      </c>
      <c r="K62" s="20"/>
      <c r="L62" s="9">
        <f t="shared" si="15"/>
        <v>0</v>
      </c>
      <c r="M62" s="9"/>
      <c r="N62" s="9"/>
      <c r="O62" s="9">
        <f t="shared" si="16"/>
        <v>0</v>
      </c>
      <c r="P62" s="9"/>
      <c r="Q62" s="9"/>
      <c r="R62" s="9">
        <f t="shared" si="17"/>
        <v>0</v>
      </c>
      <c r="S62" s="9"/>
      <c r="T62" s="9"/>
      <c r="U62" s="9">
        <f t="shared" si="18"/>
        <v>3320600</v>
      </c>
      <c r="V62" s="9">
        <v>3320600</v>
      </c>
      <c r="W62" s="9"/>
      <c r="X62" s="9">
        <f t="shared" si="19"/>
        <v>0</v>
      </c>
      <c r="Y62" s="9"/>
      <c r="Z62" s="9"/>
      <c r="AA62" s="10">
        <f t="shared" si="20"/>
        <v>0</v>
      </c>
      <c r="AB62" s="11">
        <v>45811</v>
      </c>
    </row>
    <row r="63" spans="1:28" ht="15.75" hidden="1" x14ac:dyDescent="0.25">
      <c r="A63" s="39">
        <v>45766</v>
      </c>
      <c r="B63" s="33" t="s">
        <v>261</v>
      </c>
      <c r="C63" s="33">
        <v>5527200</v>
      </c>
      <c r="D63" s="33" t="s">
        <v>31</v>
      </c>
      <c r="E63" s="33" t="s">
        <v>136</v>
      </c>
      <c r="F63" s="33">
        <v>117.6</v>
      </c>
      <c r="G63" s="33" t="s">
        <v>51</v>
      </c>
      <c r="H63" s="33"/>
      <c r="I63" s="20">
        <f t="shared" si="14"/>
        <v>0</v>
      </c>
      <c r="J63" s="42" t="s">
        <v>43</v>
      </c>
      <c r="K63" s="20"/>
      <c r="L63" s="9">
        <f t="shared" si="15"/>
        <v>0</v>
      </c>
      <c r="M63" s="9"/>
      <c r="N63" s="9"/>
      <c r="O63" s="9">
        <f t="shared" si="16"/>
        <v>0</v>
      </c>
      <c r="P63" s="9"/>
      <c r="Q63" s="9"/>
      <c r="R63" s="9">
        <f t="shared" si="17"/>
        <v>0</v>
      </c>
      <c r="S63" s="9"/>
      <c r="T63" s="9"/>
      <c r="U63" s="9">
        <f t="shared" si="18"/>
        <v>1680000</v>
      </c>
      <c r="V63" s="9">
        <v>1680000</v>
      </c>
      <c r="W63" s="9"/>
      <c r="X63" s="9">
        <f t="shared" si="19"/>
        <v>0</v>
      </c>
      <c r="Y63" s="9"/>
      <c r="Z63" s="9"/>
      <c r="AA63" s="10">
        <f t="shared" si="20"/>
        <v>3847200</v>
      </c>
      <c r="AB63" s="11">
        <v>45811</v>
      </c>
    </row>
    <row r="64" spans="1:28" ht="15.75" hidden="1" x14ac:dyDescent="0.25">
      <c r="A64" s="39">
        <v>45766</v>
      </c>
      <c r="B64" s="33" t="s">
        <v>261</v>
      </c>
      <c r="C64" s="33">
        <v>225000</v>
      </c>
      <c r="D64" s="33" t="s">
        <v>31</v>
      </c>
      <c r="E64" s="33" t="s">
        <v>61</v>
      </c>
      <c r="F64" s="33">
        <v>5</v>
      </c>
      <c r="G64" s="33" t="s">
        <v>25</v>
      </c>
      <c r="H64" s="33"/>
      <c r="I64" s="20">
        <f t="shared" si="14"/>
        <v>0</v>
      </c>
      <c r="J64" s="34" t="s">
        <v>26</v>
      </c>
      <c r="K64" s="20"/>
      <c r="L64" s="9">
        <f t="shared" si="15"/>
        <v>0</v>
      </c>
      <c r="M64" s="9"/>
      <c r="N64" s="9"/>
      <c r="O64" s="9">
        <f t="shared" si="16"/>
        <v>0</v>
      </c>
      <c r="P64" s="9"/>
      <c r="Q64" s="9"/>
      <c r="R64" s="9">
        <f t="shared" si="17"/>
        <v>0</v>
      </c>
      <c r="S64" s="9"/>
      <c r="T64" s="9"/>
      <c r="U64" s="9">
        <f t="shared" si="18"/>
        <v>0</v>
      </c>
      <c r="V64" s="9"/>
      <c r="W64" s="9"/>
      <c r="X64" s="9">
        <f t="shared" si="19"/>
        <v>0</v>
      </c>
      <c r="Y64" s="9"/>
      <c r="Z64" s="9"/>
      <c r="AA64" s="10">
        <f t="shared" si="20"/>
        <v>225000</v>
      </c>
      <c r="AB64" s="11"/>
    </row>
    <row r="65" spans="1:28" ht="15.75" hidden="1" x14ac:dyDescent="0.25">
      <c r="A65" s="39">
        <v>45766</v>
      </c>
      <c r="B65" s="33" t="s">
        <v>92</v>
      </c>
      <c r="C65" s="33">
        <v>3125000</v>
      </c>
      <c r="D65" s="33" t="s">
        <v>31</v>
      </c>
      <c r="E65" s="33" t="s">
        <v>132</v>
      </c>
      <c r="F65" s="33">
        <v>25</v>
      </c>
      <c r="G65" s="33" t="s">
        <v>51</v>
      </c>
      <c r="H65" s="33"/>
      <c r="I65" s="20">
        <f t="shared" si="14"/>
        <v>0</v>
      </c>
      <c r="J65" s="34" t="s">
        <v>26</v>
      </c>
      <c r="K65" s="20" t="s">
        <v>978</v>
      </c>
      <c r="L65" s="9">
        <f t="shared" si="15"/>
        <v>0</v>
      </c>
      <c r="M65" s="9"/>
      <c r="N65" s="9"/>
      <c r="O65" s="9">
        <f t="shared" si="16"/>
        <v>0</v>
      </c>
      <c r="P65" s="9"/>
      <c r="Q65" s="9"/>
      <c r="R65" s="9">
        <f t="shared" si="17"/>
        <v>0</v>
      </c>
      <c r="S65" s="9"/>
      <c r="T65" s="9"/>
      <c r="U65" s="9">
        <f t="shared" si="18"/>
        <v>0</v>
      </c>
      <c r="V65" s="9"/>
      <c r="W65" s="9"/>
      <c r="X65" s="9">
        <f t="shared" si="19"/>
        <v>0</v>
      </c>
      <c r="Y65" s="9"/>
      <c r="Z65" s="9"/>
      <c r="AA65" s="10">
        <f t="shared" si="20"/>
        <v>3125000</v>
      </c>
      <c r="AB65" s="11"/>
    </row>
    <row r="66" spans="1:28" ht="15.75" hidden="1" x14ac:dyDescent="0.25">
      <c r="A66" s="32">
        <v>45769</v>
      </c>
      <c r="B66" s="33" t="s">
        <v>96</v>
      </c>
      <c r="C66" s="33">
        <v>10080000</v>
      </c>
      <c r="D66" s="33" t="s">
        <v>41</v>
      </c>
      <c r="E66" s="33" t="s">
        <v>190</v>
      </c>
      <c r="F66" s="33">
        <v>240</v>
      </c>
      <c r="G66" s="33" t="s">
        <v>51</v>
      </c>
      <c r="H66" s="33"/>
      <c r="I66" s="20">
        <f t="shared" si="14"/>
        <v>0</v>
      </c>
      <c r="J66" s="37" t="s">
        <v>240</v>
      </c>
      <c r="K66" s="20"/>
      <c r="L66" s="9">
        <f t="shared" si="15"/>
        <v>0</v>
      </c>
      <c r="M66" s="9"/>
      <c r="N66" s="9"/>
      <c r="O66" s="9">
        <f t="shared" si="16"/>
        <v>10080000</v>
      </c>
      <c r="P66" s="9">
        <v>10080000</v>
      </c>
      <c r="Q66" s="9"/>
      <c r="R66" s="9">
        <f t="shared" si="17"/>
        <v>0</v>
      </c>
      <c r="S66" s="9"/>
      <c r="T66" s="9"/>
      <c r="U66" s="9">
        <f t="shared" si="18"/>
        <v>0</v>
      </c>
      <c r="V66" s="9"/>
      <c r="W66" s="9"/>
      <c r="X66" s="9">
        <f t="shared" si="19"/>
        <v>0</v>
      </c>
      <c r="Y66" s="9"/>
      <c r="Z66" s="9"/>
      <c r="AA66" s="10">
        <f t="shared" si="20"/>
        <v>0</v>
      </c>
      <c r="AB66" s="11">
        <v>45812</v>
      </c>
    </row>
    <row r="67" spans="1:28" ht="15.75" hidden="1" x14ac:dyDescent="0.25">
      <c r="A67" s="39">
        <v>45769</v>
      </c>
      <c r="B67" s="33" t="s">
        <v>96</v>
      </c>
      <c r="C67" s="33">
        <v>3134900</v>
      </c>
      <c r="D67" s="33" t="s">
        <v>41</v>
      </c>
      <c r="E67" s="33" t="s">
        <v>304</v>
      </c>
      <c r="F67" s="33">
        <v>66.7</v>
      </c>
      <c r="G67" s="33" t="s">
        <v>51</v>
      </c>
      <c r="H67" s="33"/>
      <c r="I67" s="20">
        <f t="shared" si="14"/>
        <v>0</v>
      </c>
      <c r="J67" s="37" t="s">
        <v>240</v>
      </c>
      <c r="K67" s="20"/>
      <c r="L67" s="9">
        <f t="shared" si="15"/>
        <v>0</v>
      </c>
      <c r="M67" s="9"/>
      <c r="N67" s="9"/>
      <c r="O67" s="9">
        <f t="shared" si="16"/>
        <v>3134900</v>
      </c>
      <c r="P67" s="9">
        <v>3134900</v>
      </c>
      <c r="Q67" s="9"/>
      <c r="R67" s="9">
        <f t="shared" si="17"/>
        <v>0</v>
      </c>
      <c r="S67" s="9"/>
      <c r="T67" s="9"/>
      <c r="U67" s="9">
        <f t="shared" si="18"/>
        <v>0</v>
      </c>
      <c r="V67" s="9"/>
      <c r="W67" s="9"/>
      <c r="X67" s="9">
        <f t="shared" si="19"/>
        <v>0</v>
      </c>
      <c r="Y67" s="9"/>
      <c r="Z67" s="9"/>
      <c r="AA67" s="10">
        <f t="shared" si="20"/>
        <v>0</v>
      </c>
      <c r="AB67" s="11">
        <v>45812</v>
      </c>
    </row>
    <row r="68" spans="1:28" ht="15.75" hidden="1" x14ac:dyDescent="0.25">
      <c r="A68" s="39"/>
      <c r="B68" s="33" t="s">
        <v>928</v>
      </c>
      <c r="C68" s="33">
        <v>-6000000</v>
      </c>
      <c r="D68" s="33" t="s">
        <v>223</v>
      </c>
      <c r="E68" s="33"/>
      <c r="F68" s="33"/>
      <c r="G68" s="33" t="s">
        <v>29</v>
      </c>
      <c r="H68" s="33"/>
      <c r="I68" s="20">
        <f t="shared" si="14"/>
        <v>0</v>
      </c>
      <c r="J68" s="37" t="s">
        <v>34</v>
      </c>
      <c r="K68" s="20"/>
      <c r="L68" s="9">
        <f t="shared" si="15"/>
        <v>0</v>
      </c>
      <c r="M68" s="9"/>
      <c r="N68" s="9"/>
      <c r="O68" s="9">
        <f t="shared" si="16"/>
        <v>0</v>
      </c>
      <c r="P68" s="9"/>
      <c r="Q68" s="9"/>
      <c r="R68" s="9">
        <f t="shared" si="17"/>
        <v>0</v>
      </c>
      <c r="S68" s="9"/>
      <c r="T68" s="9"/>
      <c r="U68" s="9">
        <f t="shared" si="18"/>
        <v>0</v>
      </c>
      <c r="V68" s="9"/>
      <c r="W68" s="9"/>
      <c r="X68" s="9">
        <f t="shared" si="19"/>
        <v>0</v>
      </c>
      <c r="Y68" s="9"/>
      <c r="Z68" s="9"/>
      <c r="AA68" s="10">
        <f t="shared" si="20"/>
        <v>-6000000</v>
      </c>
      <c r="AB68" s="11">
        <v>45769</v>
      </c>
    </row>
    <row r="69" spans="1:28" ht="15.75" hidden="1" x14ac:dyDescent="0.25">
      <c r="A69" s="39">
        <v>45771</v>
      </c>
      <c r="B69" s="33" t="s">
        <v>509</v>
      </c>
      <c r="C69" s="33">
        <v>15938750</v>
      </c>
      <c r="D69" s="33" t="s">
        <v>41</v>
      </c>
      <c r="E69" s="33" t="s">
        <v>263</v>
      </c>
      <c r="F69" s="33">
        <v>10250</v>
      </c>
      <c r="G69" s="33" t="s">
        <v>29</v>
      </c>
      <c r="H69" s="33"/>
      <c r="I69" s="20">
        <f t="shared" si="14"/>
        <v>0</v>
      </c>
      <c r="J69" s="37" t="s">
        <v>241</v>
      </c>
      <c r="K69" s="20"/>
      <c r="L69" s="9">
        <f t="shared" si="15"/>
        <v>15938750</v>
      </c>
      <c r="M69" s="9">
        <v>9570000</v>
      </c>
      <c r="N69" s="9">
        <v>6368750</v>
      </c>
      <c r="O69" s="9">
        <f t="shared" si="16"/>
        <v>0</v>
      </c>
      <c r="P69" s="9"/>
      <c r="Q69" s="9"/>
      <c r="R69" s="9">
        <f t="shared" si="17"/>
        <v>0</v>
      </c>
      <c r="S69" s="9"/>
      <c r="T69" s="9"/>
      <c r="U69" s="9">
        <f t="shared" si="18"/>
        <v>0</v>
      </c>
      <c r="V69" s="9"/>
      <c r="W69" s="9"/>
      <c r="X69" s="9">
        <f t="shared" si="19"/>
        <v>0</v>
      </c>
      <c r="Y69" s="9"/>
      <c r="Z69" s="9"/>
      <c r="AA69" s="10">
        <f t="shared" si="20"/>
        <v>0</v>
      </c>
      <c r="AB69" s="11">
        <v>45819</v>
      </c>
    </row>
    <row r="70" spans="1:28" ht="15.75" hidden="1" x14ac:dyDescent="0.25">
      <c r="A70" s="39">
        <v>45772</v>
      </c>
      <c r="B70" s="33" t="s">
        <v>154</v>
      </c>
      <c r="C70" s="33">
        <v>5700000</v>
      </c>
      <c r="D70" s="33" t="s">
        <v>31</v>
      </c>
      <c r="E70" s="33" t="s">
        <v>86</v>
      </c>
      <c r="F70" s="33">
        <v>50</v>
      </c>
      <c r="G70" s="33" t="s">
        <v>51</v>
      </c>
      <c r="H70" s="33"/>
      <c r="I70" s="20">
        <f t="shared" si="14"/>
        <v>0</v>
      </c>
      <c r="J70" s="14" t="s">
        <v>240</v>
      </c>
      <c r="K70" s="20"/>
      <c r="L70" s="9">
        <f t="shared" si="15"/>
        <v>0</v>
      </c>
      <c r="M70" s="9"/>
      <c r="N70" s="9"/>
      <c r="O70" s="9">
        <f t="shared" si="16"/>
        <v>5700000</v>
      </c>
      <c r="P70" s="9">
        <v>5700000</v>
      </c>
      <c r="Q70" s="9"/>
      <c r="R70" s="9">
        <f t="shared" si="17"/>
        <v>0</v>
      </c>
      <c r="S70" s="9"/>
      <c r="T70" s="9"/>
      <c r="U70" s="9">
        <f t="shared" si="18"/>
        <v>0</v>
      </c>
      <c r="V70" s="9"/>
      <c r="W70" s="9"/>
      <c r="X70" s="9">
        <f t="shared" si="19"/>
        <v>0</v>
      </c>
      <c r="Y70" s="9"/>
      <c r="Z70" s="9"/>
      <c r="AA70" s="10">
        <f t="shared" si="20"/>
        <v>0</v>
      </c>
      <c r="AB70" s="11">
        <v>45835</v>
      </c>
    </row>
    <row r="71" spans="1:28" ht="15.75" hidden="1" x14ac:dyDescent="0.25">
      <c r="A71" s="39">
        <v>45775</v>
      </c>
      <c r="B71" s="33" t="s">
        <v>545</v>
      </c>
      <c r="C71" s="33">
        <v>0</v>
      </c>
      <c r="D71" s="33"/>
      <c r="E71" s="33" t="s">
        <v>45</v>
      </c>
      <c r="F71" s="33">
        <v>25</v>
      </c>
      <c r="G71" s="33" t="s">
        <v>51</v>
      </c>
      <c r="H71" s="33"/>
      <c r="I71" s="20">
        <f t="shared" si="14"/>
        <v>0</v>
      </c>
      <c r="J71" s="34" t="s">
        <v>26</v>
      </c>
      <c r="K71" s="20"/>
      <c r="L71" s="9">
        <f t="shared" si="15"/>
        <v>0</v>
      </c>
      <c r="M71" s="9"/>
      <c r="N71" s="9"/>
      <c r="O71" s="9">
        <f t="shared" si="16"/>
        <v>0</v>
      </c>
      <c r="P71" s="9"/>
      <c r="Q71" s="9"/>
      <c r="R71" s="9">
        <f t="shared" si="17"/>
        <v>0</v>
      </c>
      <c r="S71" s="9"/>
      <c r="T71" s="9"/>
      <c r="U71" s="9">
        <f t="shared" si="18"/>
        <v>0</v>
      </c>
      <c r="V71" s="9"/>
      <c r="W71" s="9"/>
      <c r="X71" s="9">
        <f t="shared" si="19"/>
        <v>0</v>
      </c>
      <c r="Y71" s="9"/>
      <c r="Z71" s="9"/>
      <c r="AA71" s="10">
        <f t="shared" si="20"/>
        <v>0</v>
      </c>
      <c r="AB71" s="11"/>
    </row>
    <row r="72" spans="1:28" ht="15.75" hidden="1" x14ac:dyDescent="0.25">
      <c r="A72" s="39">
        <v>45775</v>
      </c>
      <c r="B72" s="33" t="s">
        <v>141</v>
      </c>
      <c r="C72" s="33">
        <v>39520000</v>
      </c>
      <c r="D72" s="33" t="s">
        <v>41</v>
      </c>
      <c r="E72" s="33" t="s">
        <v>95</v>
      </c>
      <c r="F72" s="33">
        <v>10400</v>
      </c>
      <c r="G72" s="33" t="s">
        <v>29</v>
      </c>
      <c r="H72" s="33"/>
      <c r="I72" s="20">
        <f t="shared" si="14"/>
        <v>0</v>
      </c>
      <c r="J72" s="34" t="s">
        <v>26</v>
      </c>
      <c r="K72" s="20"/>
      <c r="L72" s="9">
        <f t="shared" si="15"/>
        <v>0</v>
      </c>
      <c r="M72" s="9"/>
      <c r="N72" s="9"/>
      <c r="O72" s="9">
        <f t="shared" si="16"/>
        <v>0</v>
      </c>
      <c r="P72" s="9"/>
      <c r="Q72" s="9"/>
      <c r="R72" s="9">
        <f t="shared" si="17"/>
        <v>0</v>
      </c>
      <c r="S72" s="9"/>
      <c r="T72" s="9"/>
      <c r="U72" s="9">
        <f t="shared" si="18"/>
        <v>0</v>
      </c>
      <c r="V72" s="9"/>
      <c r="W72" s="9"/>
      <c r="X72" s="9">
        <f t="shared" si="19"/>
        <v>0</v>
      </c>
      <c r="Y72" s="9"/>
      <c r="Z72" s="9"/>
      <c r="AA72" s="10">
        <f t="shared" si="20"/>
        <v>39520000</v>
      </c>
      <c r="AB72" s="11"/>
    </row>
    <row r="73" spans="1:28" ht="15.75" hidden="1" x14ac:dyDescent="0.25">
      <c r="A73" s="39">
        <v>45775</v>
      </c>
      <c r="B73" s="33" t="s">
        <v>261</v>
      </c>
      <c r="C73" s="33">
        <v>2209000</v>
      </c>
      <c r="D73" s="33" t="s">
        <v>41</v>
      </c>
      <c r="E73" s="33" t="s">
        <v>136</v>
      </c>
      <c r="F73" s="33">
        <v>47</v>
      </c>
      <c r="G73" s="33" t="s">
        <v>51</v>
      </c>
      <c r="H73" s="33"/>
      <c r="I73" s="20">
        <f t="shared" si="14"/>
        <v>0</v>
      </c>
      <c r="J73" s="34" t="s">
        <v>26</v>
      </c>
      <c r="K73" s="20"/>
      <c r="L73" s="9">
        <f t="shared" si="15"/>
        <v>0</v>
      </c>
      <c r="M73" s="9"/>
      <c r="N73" s="9"/>
      <c r="O73" s="9">
        <f t="shared" si="16"/>
        <v>0</v>
      </c>
      <c r="P73" s="9"/>
      <c r="Q73" s="9"/>
      <c r="R73" s="9">
        <f t="shared" si="17"/>
        <v>0</v>
      </c>
      <c r="S73" s="9"/>
      <c r="T73" s="9"/>
      <c r="U73" s="9">
        <f t="shared" si="18"/>
        <v>0</v>
      </c>
      <c r="V73" s="9"/>
      <c r="W73" s="9"/>
      <c r="X73" s="9">
        <f t="shared" si="19"/>
        <v>0</v>
      </c>
      <c r="Y73" s="9"/>
      <c r="Z73" s="9"/>
      <c r="AA73" s="10">
        <f t="shared" si="20"/>
        <v>2209000</v>
      </c>
      <c r="AB73" s="11"/>
    </row>
    <row r="74" spans="1:28" ht="15.75" hidden="1" x14ac:dyDescent="0.25">
      <c r="A74" s="39">
        <v>45775</v>
      </c>
      <c r="B74" s="33" t="s">
        <v>261</v>
      </c>
      <c r="C74" s="33">
        <v>5334500</v>
      </c>
      <c r="D74" s="33" t="s">
        <v>41</v>
      </c>
      <c r="E74" s="33" t="s">
        <v>98</v>
      </c>
      <c r="F74" s="33">
        <v>113.5</v>
      </c>
      <c r="G74" s="33" t="s">
        <v>51</v>
      </c>
      <c r="H74" s="33"/>
      <c r="I74" s="20">
        <f t="shared" si="14"/>
        <v>0</v>
      </c>
      <c r="J74" s="34" t="s">
        <v>26</v>
      </c>
      <c r="K74" s="20"/>
      <c r="L74" s="9">
        <f t="shared" si="15"/>
        <v>0</v>
      </c>
      <c r="M74" s="9"/>
      <c r="N74" s="9"/>
      <c r="O74" s="9">
        <f t="shared" si="16"/>
        <v>0</v>
      </c>
      <c r="P74" s="9"/>
      <c r="Q74" s="9"/>
      <c r="R74" s="9">
        <f t="shared" si="17"/>
        <v>0</v>
      </c>
      <c r="S74" s="9"/>
      <c r="T74" s="9"/>
      <c r="U74" s="9">
        <f t="shared" si="18"/>
        <v>0</v>
      </c>
      <c r="V74" s="9"/>
      <c r="W74" s="9"/>
      <c r="X74" s="9">
        <f t="shared" si="19"/>
        <v>0</v>
      </c>
      <c r="Y74" s="9"/>
      <c r="Z74" s="9"/>
      <c r="AA74" s="10">
        <f t="shared" si="20"/>
        <v>5334500</v>
      </c>
      <c r="AB74" s="11"/>
    </row>
    <row r="75" spans="1:28" ht="15.75" hidden="1" x14ac:dyDescent="0.25">
      <c r="A75" s="39">
        <v>45775</v>
      </c>
      <c r="B75" s="33" t="s">
        <v>261</v>
      </c>
      <c r="C75" s="33">
        <v>3125000</v>
      </c>
      <c r="D75" s="33" t="s">
        <v>41</v>
      </c>
      <c r="E75" s="33" t="s">
        <v>328</v>
      </c>
      <c r="F75" s="33">
        <v>25</v>
      </c>
      <c r="G75" s="33" t="s">
        <v>51</v>
      </c>
      <c r="H75" s="33"/>
      <c r="I75" s="20">
        <f t="shared" si="14"/>
        <v>0</v>
      </c>
      <c r="J75" s="34" t="s">
        <v>26</v>
      </c>
      <c r="K75" s="20"/>
      <c r="L75" s="9">
        <f t="shared" si="15"/>
        <v>0</v>
      </c>
      <c r="M75" s="9"/>
      <c r="N75" s="9"/>
      <c r="O75" s="9">
        <f t="shared" si="16"/>
        <v>0</v>
      </c>
      <c r="P75" s="9"/>
      <c r="Q75" s="9"/>
      <c r="R75" s="9">
        <f t="shared" si="17"/>
        <v>0</v>
      </c>
      <c r="S75" s="9"/>
      <c r="T75" s="9"/>
      <c r="U75" s="9">
        <f t="shared" si="18"/>
        <v>0</v>
      </c>
      <c r="V75" s="9"/>
      <c r="W75" s="9"/>
      <c r="X75" s="9">
        <f t="shared" si="19"/>
        <v>0</v>
      </c>
      <c r="Y75" s="9"/>
      <c r="Z75" s="9"/>
      <c r="AA75" s="10">
        <f t="shared" si="20"/>
        <v>3125000</v>
      </c>
      <c r="AB75" s="11"/>
    </row>
    <row r="76" spans="1:28" ht="15.75" hidden="1" x14ac:dyDescent="0.25">
      <c r="A76" s="32">
        <v>45775</v>
      </c>
      <c r="B76" s="33" t="s">
        <v>261</v>
      </c>
      <c r="C76" s="33">
        <v>6000000</v>
      </c>
      <c r="D76" s="33" t="s">
        <v>41</v>
      </c>
      <c r="E76" s="33" t="s">
        <v>587</v>
      </c>
      <c r="F76" s="33">
        <v>30</v>
      </c>
      <c r="G76" s="33" t="s">
        <v>51</v>
      </c>
      <c r="H76" s="33"/>
      <c r="I76" s="20">
        <f t="shared" si="14"/>
        <v>0</v>
      </c>
      <c r="J76" s="34" t="s">
        <v>26</v>
      </c>
      <c r="K76" s="20"/>
      <c r="L76" s="9">
        <f t="shared" si="15"/>
        <v>0</v>
      </c>
      <c r="M76" s="9"/>
      <c r="N76" s="9"/>
      <c r="O76" s="9">
        <f t="shared" si="16"/>
        <v>0</v>
      </c>
      <c r="P76" s="9"/>
      <c r="Q76" s="9"/>
      <c r="R76" s="9">
        <f t="shared" si="17"/>
        <v>0</v>
      </c>
      <c r="S76" s="9"/>
      <c r="T76" s="9"/>
      <c r="U76" s="9">
        <f t="shared" si="18"/>
        <v>0</v>
      </c>
      <c r="V76" s="9"/>
      <c r="W76" s="9"/>
      <c r="X76" s="9">
        <f t="shared" si="19"/>
        <v>0</v>
      </c>
      <c r="Y76" s="9"/>
      <c r="Z76" s="9"/>
      <c r="AA76" s="10">
        <f t="shared" si="20"/>
        <v>6000000</v>
      </c>
      <c r="AB76" s="11"/>
    </row>
    <row r="77" spans="1:28" ht="15.75" hidden="1" x14ac:dyDescent="0.25">
      <c r="A77" s="32">
        <v>45776</v>
      </c>
      <c r="B77" s="33" t="s">
        <v>92</v>
      </c>
      <c r="C77" s="33">
        <v>4500000</v>
      </c>
      <c r="D77" s="33" t="s">
        <v>41</v>
      </c>
      <c r="E77" s="33" t="s">
        <v>91</v>
      </c>
      <c r="F77" s="33">
        <v>1000</v>
      </c>
      <c r="G77" s="33" t="s">
        <v>29</v>
      </c>
      <c r="H77" s="33"/>
      <c r="I77" s="20">
        <f t="shared" si="14"/>
        <v>0</v>
      </c>
      <c r="J77" s="34" t="s">
        <v>26</v>
      </c>
      <c r="K77" s="20" t="s">
        <v>977</v>
      </c>
      <c r="L77" s="9">
        <f t="shared" si="15"/>
        <v>0</v>
      </c>
      <c r="M77" s="9"/>
      <c r="N77" s="9"/>
      <c r="O77" s="9">
        <f t="shared" si="16"/>
        <v>0</v>
      </c>
      <c r="P77" s="9"/>
      <c r="Q77" s="9"/>
      <c r="R77" s="9">
        <f t="shared" si="17"/>
        <v>0</v>
      </c>
      <c r="S77" s="9"/>
      <c r="T77" s="9"/>
      <c r="U77" s="9">
        <f t="shared" si="18"/>
        <v>0</v>
      </c>
      <c r="V77" s="9"/>
      <c r="W77" s="9"/>
      <c r="X77" s="9">
        <f t="shared" si="19"/>
        <v>0</v>
      </c>
      <c r="Y77" s="9"/>
      <c r="Z77" s="9"/>
      <c r="AA77" s="10">
        <f t="shared" si="20"/>
        <v>4500000</v>
      </c>
      <c r="AB77" s="11"/>
    </row>
    <row r="78" spans="1:28" ht="15.75" hidden="1" x14ac:dyDescent="0.25">
      <c r="A78" s="39">
        <v>45777</v>
      </c>
      <c r="B78" s="35" t="s">
        <v>173</v>
      </c>
      <c r="C78" s="35">
        <v>2000000</v>
      </c>
      <c r="D78" s="35" t="s">
        <v>31</v>
      </c>
      <c r="E78" s="35" t="s">
        <v>148</v>
      </c>
      <c r="F78" s="35">
        <v>100</v>
      </c>
      <c r="G78" s="35" t="s">
        <v>51</v>
      </c>
      <c r="H78" s="35"/>
      <c r="I78" s="20">
        <f t="shared" si="14"/>
        <v>0</v>
      </c>
      <c r="J78" s="41" t="s">
        <v>240</v>
      </c>
      <c r="K78" s="20"/>
      <c r="L78" s="9">
        <f t="shared" si="15"/>
        <v>0</v>
      </c>
      <c r="M78" s="9"/>
      <c r="N78" s="9"/>
      <c r="O78" s="9">
        <f t="shared" si="16"/>
        <v>2000000</v>
      </c>
      <c r="P78" s="9">
        <v>2000000</v>
      </c>
      <c r="Q78" s="9"/>
      <c r="R78" s="9">
        <f t="shared" si="17"/>
        <v>0</v>
      </c>
      <c r="S78" s="9"/>
      <c r="T78" s="9"/>
      <c r="U78" s="9">
        <f t="shared" si="18"/>
        <v>0</v>
      </c>
      <c r="V78" s="9"/>
      <c r="W78" s="9"/>
      <c r="X78" s="9">
        <f t="shared" si="19"/>
        <v>0</v>
      </c>
      <c r="Y78" s="9"/>
      <c r="Z78" s="9"/>
      <c r="AA78" s="10">
        <f t="shared" si="20"/>
        <v>0</v>
      </c>
      <c r="AB78" s="11">
        <v>45810</v>
      </c>
    </row>
    <row r="79" spans="1:28" ht="15.75" hidden="1" x14ac:dyDescent="0.25">
      <c r="A79" s="39">
        <v>45777</v>
      </c>
      <c r="B79" s="33" t="s">
        <v>305</v>
      </c>
      <c r="C79" s="33">
        <v>2646000</v>
      </c>
      <c r="D79" s="33" t="s">
        <v>41</v>
      </c>
      <c r="E79" s="33" t="s">
        <v>86</v>
      </c>
      <c r="F79" s="33">
        <v>25</v>
      </c>
      <c r="G79" s="33" t="s">
        <v>51</v>
      </c>
      <c r="H79" s="33"/>
      <c r="I79" s="20">
        <f t="shared" si="14"/>
        <v>0</v>
      </c>
      <c r="J79" s="37" t="s">
        <v>240</v>
      </c>
      <c r="K79" s="20"/>
      <c r="L79" s="9">
        <f t="shared" si="15"/>
        <v>0</v>
      </c>
      <c r="M79" s="9"/>
      <c r="N79" s="9"/>
      <c r="O79" s="9">
        <f t="shared" si="16"/>
        <v>2646000</v>
      </c>
      <c r="P79" s="9">
        <v>2646000</v>
      </c>
      <c r="Q79" s="9"/>
      <c r="R79" s="9">
        <f t="shared" si="17"/>
        <v>0</v>
      </c>
      <c r="S79" s="9"/>
      <c r="T79" s="9"/>
      <c r="U79" s="9">
        <f t="shared" si="18"/>
        <v>0</v>
      </c>
      <c r="V79" s="9"/>
      <c r="W79" s="9"/>
      <c r="X79" s="9">
        <f t="shared" si="19"/>
        <v>0</v>
      </c>
      <c r="Y79" s="9"/>
      <c r="Z79" s="9"/>
      <c r="AA79" s="10">
        <f t="shared" si="20"/>
        <v>0</v>
      </c>
      <c r="AB79" s="11">
        <v>45811</v>
      </c>
    </row>
    <row r="80" spans="1:28" ht="15.75" hidden="1" x14ac:dyDescent="0.25">
      <c r="A80" s="39">
        <v>45777</v>
      </c>
      <c r="B80" s="33" t="s">
        <v>305</v>
      </c>
      <c r="C80" s="33">
        <v>1090400</v>
      </c>
      <c r="D80" s="33" t="s">
        <v>41</v>
      </c>
      <c r="E80" s="33" t="s">
        <v>136</v>
      </c>
      <c r="F80" s="33">
        <v>23.2</v>
      </c>
      <c r="G80" s="33" t="s">
        <v>51</v>
      </c>
      <c r="H80" s="33"/>
      <c r="I80" s="20">
        <f t="shared" si="14"/>
        <v>0</v>
      </c>
      <c r="J80" s="37" t="s">
        <v>240</v>
      </c>
      <c r="K80" s="20"/>
      <c r="L80" s="9">
        <f t="shared" si="15"/>
        <v>0</v>
      </c>
      <c r="M80" s="9"/>
      <c r="N80" s="9"/>
      <c r="O80" s="9">
        <f t="shared" si="16"/>
        <v>1090400</v>
      </c>
      <c r="P80" s="9">
        <v>1090400</v>
      </c>
      <c r="Q80" s="9"/>
      <c r="R80" s="9">
        <f t="shared" si="17"/>
        <v>0</v>
      </c>
      <c r="S80" s="9"/>
      <c r="T80" s="9"/>
      <c r="U80" s="9">
        <f t="shared" si="18"/>
        <v>0</v>
      </c>
      <c r="V80" s="9"/>
      <c r="W80" s="9"/>
      <c r="X80" s="9">
        <f t="shared" si="19"/>
        <v>0</v>
      </c>
      <c r="Y80" s="9"/>
      <c r="Z80" s="9"/>
      <c r="AA80" s="10">
        <f t="shared" si="20"/>
        <v>0</v>
      </c>
      <c r="AB80" s="11">
        <v>45811</v>
      </c>
    </row>
    <row r="81" spans="1:28" ht="15.75" hidden="1" x14ac:dyDescent="0.25">
      <c r="A81" s="39">
        <v>45777</v>
      </c>
      <c r="B81" s="33" t="s">
        <v>96</v>
      </c>
      <c r="C81" s="33">
        <v>10080000</v>
      </c>
      <c r="D81" s="33" t="s">
        <v>41</v>
      </c>
      <c r="E81" s="33" t="s">
        <v>190</v>
      </c>
      <c r="F81" s="33">
        <v>240</v>
      </c>
      <c r="G81" s="33" t="s">
        <v>51</v>
      </c>
      <c r="H81" s="33"/>
      <c r="I81" s="20">
        <f t="shared" si="14"/>
        <v>0</v>
      </c>
      <c r="J81" s="37" t="s">
        <v>240</v>
      </c>
      <c r="K81" s="20"/>
      <c r="L81" s="9">
        <f t="shared" si="15"/>
        <v>0</v>
      </c>
      <c r="M81" s="9"/>
      <c r="N81" s="9"/>
      <c r="O81" s="9">
        <f t="shared" si="16"/>
        <v>10080000</v>
      </c>
      <c r="P81" s="9">
        <v>10080000</v>
      </c>
      <c r="Q81" s="9"/>
      <c r="R81" s="9">
        <f t="shared" si="17"/>
        <v>0</v>
      </c>
      <c r="S81" s="9"/>
      <c r="T81" s="9"/>
      <c r="U81" s="9">
        <f t="shared" si="18"/>
        <v>0</v>
      </c>
      <c r="V81" s="9"/>
      <c r="W81" s="9"/>
      <c r="X81" s="9">
        <f t="shared" si="19"/>
        <v>0</v>
      </c>
      <c r="Y81" s="9"/>
      <c r="Z81" s="9"/>
      <c r="AA81" s="10">
        <f t="shared" si="20"/>
        <v>0</v>
      </c>
      <c r="AB81" s="11">
        <v>45818</v>
      </c>
    </row>
    <row r="82" spans="1:28" ht="15.75" hidden="1" x14ac:dyDescent="0.25">
      <c r="A82" s="39">
        <v>45777</v>
      </c>
      <c r="B82" s="33" t="s">
        <v>509</v>
      </c>
      <c r="C82" s="33">
        <v>7800000</v>
      </c>
      <c r="D82" s="33" t="s">
        <v>31</v>
      </c>
      <c r="E82" s="33" t="s">
        <v>263</v>
      </c>
      <c r="F82" s="33">
        <v>5000</v>
      </c>
      <c r="G82" s="33" t="s">
        <v>29</v>
      </c>
      <c r="H82" s="33"/>
      <c r="I82" s="20">
        <f t="shared" si="14"/>
        <v>0</v>
      </c>
      <c r="J82" s="37" t="s">
        <v>241</v>
      </c>
      <c r="K82" s="20"/>
      <c r="L82" s="9">
        <f t="shared" si="15"/>
        <v>7800000</v>
      </c>
      <c r="M82" s="9">
        <v>2738000</v>
      </c>
      <c r="N82" s="9">
        <v>5062000</v>
      </c>
      <c r="O82" s="9">
        <f t="shared" si="16"/>
        <v>0</v>
      </c>
      <c r="P82" s="9"/>
      <c r="Q82" s="9"/>
      <c r="R82" s="9">
        <f t="shared" si="17"/>
        <v>0</v>
      </c>
      <c r="S82" s="9"/>
      <c r="T82" s="9"/>
      <c r="U82" s="9">
        <f t="shared" si="18"/>
        <v>0</v>
      </c>
      <c r="V82" s="9"/>
      <c r="W82" s="9"/>
      <c r="X82" s="9">
        <f t="shared" si="19"/>
        <v>0</v>
      </c>
      <c r="Y82" s="9"/>
      <c r="Z82" s="9"/>
      <c r="AA82" s="10">
        <f t="shared" si="20"/>
        <v>0</v>
      </c>
      <c r="AB82" s="11">
        <v>45835</v>
      </c>
    </row>
    <row r="83" spans="1:28" ht="15.75" hidden="1" x14ac:dyDescent="0.25">
      <c r="A83" s="39">
        <v>45777</v>
      </c>
      <c r="B83" s="33" t="s">
        <v>162</v>
      </c>
      <c r="C83" s="33">
        <v>16000000</v>
      </c>
      <c r="D83" s="33" t="s">
        <v>31</v>
      </c>
      <c r="E83" s="33" t="s">
        <v>95</v>
      </c>
      <c r="F83" s="33">
        <v>5200</v>
      </c>
      <c r="G83" s="33" t="s">
        <v>29</v>
      </c>
      <c r="H83" s="33"/>
      <c r="I83" s="20">
        <f t="shared" si="14"/>
        <v>0</v>
      </c>
      <c r="J83" s="37" t="s">
        <v>241</v>
      </c>
      <c r="K83" s="20"/>
      <c r="L83" s="9">
        <f t="shared" si="15"/>
        <v>0</v>
      </c>
      <c r="M83" s="9"/>
      <c r="N83" s="9"/>
      <c r="O83" s="9">
        <f t="shared" si="16"/>
        <v>0</v>
      </c>
      <c r="P83" s="9"/>
      <c r="Q83" s="9"/>
      <c r="R83" s="9">
        <f t="shared" si="17"/>
        <v>16000000</v>
      </c>
      <c r="S83" s="9">
        <v>10000000</v>
      </c>
      <c r="T83" s="9">
        <v>6000000</v>
      </c>
      <c r="U83" s="9">
        <f t="shared" si="18"/>
        <v>0</v>
      </c>
      <c r="V83" s="9"/>
      <c r="W83" s="9"/>
      <c r="X83" s="9">
        <f t="shared" si="19"/>
        <v>0</v>
      </c>
      <c r="Y83" s="9"/>
      <c r="Z83" s="9"/>
      <c r="AA83" s="10">
        <f t="shared" si="20"/>
        <v>0</v>
      </c>
      <c r="AB83" s="11">
        <v>45824</v>
      </c>
    </row>
    <row r="84" spans="1:28" ht="15.75" hidden="1" x14ac:dyDescent="0.25">
      <c r="A84" s="32">
        <v>45778</v>
      </c>
      <c r="B84" s="33" t="s">
        <v>141</v>
      </c>
      <c r="C84" s="33">
        <v>8000000</v>
      </c>
      <c r="D84" s="33" t="s">
        <v>31</v>
      </c>
      <c r="E84" s="33" t="s">
        <v>156</v>
      </c>
      <c r="F84" s="33">
        <v>20</v>
      </c>
      <c r="G84" s="33" t="s">
        <v>23</v>
      </c>
      <c r="H84" s="33"/>
      <c r="I84" s="20">
        <f t="shared" si="14"/>
        <v>0</v>
      </c>
      <c r="J84" s="34" t="s">
        <v>26</v>
      </c>
      <c r="K84" s="20"/>
      <c r="L84" s="9">
        <f t="shared" si="15"/>
        <v>0</v>
      </c>
      <c r="M84" s="9"/>
      <c r="N84" s="9"/>
      <c r="O84" s="9">
        <f t="shared" si="16"/>
        <v>0</v>
      </c>
      <c r="P84" s="9"/>
      <c r="Q84" s="9"/>
      <c r="R84" s="9">
        <f t="shared" si="17"/>
        <v>0</v>
      </c>
      <c r="S84" s="9"/>
      <c r="T84" s="9"/>
      <c r="U84" s="9">
        <f t="shared" si="18"/>
        <v>0</v>
      </c>
      <c r="V84" s="9"/>
      <c r="W84" s="9"/>
      <c r="X84" s="9">
        <f t="shared" si="19"/>
        <v>0</v>
      </c>
      <c r="Y84" s="9"/>
      <c r="Z84" s="9"/>
      <c r="AA84" s="10">
        <f t="shared" si="20"/>
        <v>8000000</v>
      </c>
      <c r="AB84" s="11"/>
    </row>
    <row r="85" spans="1:28" ht="15.75" hidden="1" x14ac:dyDescent="0.25">
      <c r="A85" s="39">
        <v>45779</v>
      </c>
      <c r="B85" s="33" t="s">
        <v>191</v>
      </c>
      <c r="C85" s="33">
        <v>3125000</v>
      </c>
      <c r="D85" s="33" t="s">
        <v>31</v>
      </c>
      <c r="E85" s="33" t="s">
        <v>86</v>
      </c>
      <c r="F85" s="33">
        <v>25</v>
      </c>
      <c r="G85" s="33" t="s">
        <v>51</v>
      </c>
      <c r="H85" s="33"/>
      <c r="I85" s="20">
        <f t="shared" si="14"/>
        <v>0</v>
      </c>
      <c r="J85" s="14" t="s">
        <v>241</v>
      </c>
      <c r="K85" s="20"/>
      <c r="L85" s="9">
        <f t="shared" ref="L85:L106" si="21">M85+N85</f>
        <v>3125000</v>
      </c>
      <c r="M85" s="9">
        <v>1745000</v>
      </c>
      <c r="N85" s="9">
        <v>1380000</v>
      </c>
      <c r="O85" s="9">
        <f t="shared" ref="O85:O106" si="22">P85+Q85</f>
        <v>0</v>
      </c>
      <c r="P85" s="9"/>
      <c r="Q85" s="9"/>
      <c r="R85" s="9">
        <f t="shared" ref="R85:R106" si="23">S85+T85</f>
        <v>0</v>
      </c>
      <c r="S85" s="9"/>
      <c r="T85" s="9"/>
      <c r="U85" s="9">
        <f t="shared" ref="U85:U106" si="24">V85+W85</f>
        <v>0</v>
      </c>
      <c r="V85" s="9"/>
      <c r="W85" s="9"/>
      <c r="X85" s="9">
        <f t="shared" ref="X85:X106" si="25">Y85+Z85</f>
        <v>0</v>
      </c>
      <c r="Y85" s="9"/>
      <c r="Z85" s="9"/>
      <c r="AA85" s="10">
        <f t="shared" ref="AA85:AA106" si="26">C85+I85-L85-O85-U85-X85-R85</f>
        <v>0</v>
      </c>
      <c r="AB85" s="11">
        <v>45819</v>
      </c>
    </row>
    <row r="86" spans="1:28" ht="15.75" hidden="1" x14ac:dyDescent="0.25">
      <c r="A86" s="39">
        <v>45780</v>
      </c>
      <c r="B86" s="33" t="s">
        <v>217</v>
      </c>
      <c r="C86" s="33">
        <v>1988000</v>
      </c>
      <c r="D86" s="33" t="s">
        <v>41</v>
      </c>
      <c r="E86" s="33" t="s">
        <v>110</v>
      </c>
      <c r="F86" s="33">
        <v>1000</v>
      </c>
      <c r="G86" s="33" t="s">
        <v>29</v>
      </c>
      <c r="H86" s="33"/>
      <c r="I86" s="20">
        <f t="shared" si="14"/>
        <v>0</v>
      </c>
      <c r="J86" s="31" t="s">
        <v>241</v>
      </c>
      <c r="K86" s="20"/>
      <c r="L86" s="9">
        <f t="shared" si="21"/>
        <v>1988000</v>
      </c>
      <c r="M86" s="9"/>
      <c r="N86" s="9">
        <v>1988000</v>
      </c>
      <c r="O86" s="9">
        <f t="shared" si="22"/>
        <v>0</v>
      </c>
      <c r="P86" s="9"/>
      <c r="Q86" s="9"/>
      <c r="R86" s="9">
        <f t="shared" si="23"/>
        <v>0</v>
      </c>
      <c r="S86" s="9"/>
      <c r="T86" s="9"/>
      <c r="U86" s="9">
        <f t="shared" si="24"/>
        <v>0</v>
      </c>
      <c r="V86" s="9"/>
      <c r="W86" s="9"/>
      <c r="X86" s="9">
        <f t="shared" si="25"/>
        <v>0</v>
      </c>
      <c r="Y86" s="9"/>
      <c r="Z86" s="9"/>
      <c r="AA86" s="10">
        <f t="shared" si="26"/>
        <v>0</v>
      </c>
      <c r="AB86" s="11">
        <v>45817</v>
      </c>
    </row>
    <row r="87" spans="1:28" ht="15.75" hidden="1" x14ac:dyDescent="0.25">
      <c r="A87" s="39">
        <v>45780</v>
      </c>
      <c r="B87" s="33" t="s">
        <v>217</v>
      </c>
      <c r="C87" s="33">
        <v>2000000</v>
      </c>
      <c r="D87" s="33" t="s">
        <v>41</v>
      </c>
      <c r="E87" s="33" t="s">
        <v>155</v>
      </c>
      <c r="F87" s="33">
        <v>500</v>
      </c>
      <c r="G87" s="33" t="s">
        <v>29</v>
      </c>
      <c r="H87" s="33"/>
      <c r="I87" s="20">
        <f t="shared" si="14"/>
        <v>0</v>
      </c>
      <c r="J87" s="31" t="s">
        <v>241</v>
      </c>
      <c r="K87" s="20"/>
      <c r="L87" s="9">
        <f t="shared" si="21"/>
        <v>2000000</v>
      </c>
      <c r="M87" s="9"/>
      <c r="N87" s="9">
        <v>2000000</v>
      </c>
      <c r="O87" s="9">
        <f t="shared" si="22"/>
        <v>0</v>
      </c>
      <c r="P87" s="9"/>
      <c r="Q87" s="9"/>
      <c r="R87" s="9">
        <f t="shared" si="23"/>
        <v>0</v>
      </c>
      <c r="S87" s="9"/>
      <c r="T87" s="9"/>
      <c r="U87" s="9">
        <f t="shared" si="24"/>
        <v>0</v>
      </c>
      <c r="V87" s="9"/>
      <c r="W87" s="9"/>
      <c r="X87" s="9">
        <f t="shared" si="25"/>
        <v>0</v>
      </c>
      <c r="Y87" s="9"/>
      <c r="Z87" s="9"/>
      <c r="AA87" s="10">
        <f t="shared" si="26"/>
        <v>0</v>
      </c>
      <c r="AB87" s="11">
        <v>45817</v>
      </c>
    </row>
    <row r="88" spans="1:28" ht="15.75" hidden="1" x14ac:dyDescent="0.25">
      <c r="A88" s="39">
        <v>45780</v>
      </c>
      <c r="B88" s="33" t="s">
        <v>261</v>
      </c>
      <c r="C88" s="33">
        <v>1200000</v>
      </c>
      <c r="D88" s="33" t="s">
        <v>31</v>
      </c>
      <c r="E88" s="33" t="s">
        <v>228</v>
      </c>
      <c r="F88" s="33">
        <v>1</v>
      </c>
      <c r="G88" s="33" t="s">
        <v>138</v>
      </c>
      <c r="H88" s="33"/>
      <c r="I88" s="20">
        <f t="shared" si="14"/>
        <v>0</v>
      </c>
      <c r="J88" s="34" t="s">
        <v>26</v>
      </c>
      <c r="K88" s="20"/>
      <c r="L88" s="9">
        <f t="shared" si="21"/>
        <v>0</v>
      </c>
      <c r="M88" s="9"/>
      <c r="N88" s="9"/>
      <c r="O88" s="9">
        <f t="shared" si="22"/>
        <v>0</v>
      </c>
      <c r="P88" s="9"/>
      <c r="Q88" s="9"/>
      <c r="R88" s="9">
        <f t="shared" si="23"/>
        <v>0</v>
      </c>
      <c r="S88" s="9"/>
      <c r="T88" s="9"/>
      <c r="U88" s="9">
        <f t="shared" si="24"/>
        <v>0</v>
      </c>
      <c r="V88" s="9"/>
      <c r="W88" s="9"/>
      <c r="X88" s="9">
        <f t="shared" si="25"/>
        <v>0</v>
      </c>
      <c r="Y88" s="9"/>
      <c r="Z88" s="9"/>
      <c r="AA88" s="10">
        <f t="shared" si="26"/>
        <v>1200000</v>
      </c>
      <c r="AB88" s="11"/>
    </row>
    <row r="89" spans="1:28" ht="15.75" hidden="1" x14ac:dyDescent="0.25">
      <c r="A89" s="39">
        <v>45780</v>
      </c>
      <c r="B89" s="33" t="s">
        <v>217</v>
      </c>
      <c r="C89" s="33">
        <v>2000000</v>
      </c>
      <c r="D89" s="33" t="s">
        <v>41</v>
      </c>
      <c r="E89" s="33" t="s">
        <v>945</v>
      </c>
      <c r="F89" s="43">
        <v>1000</v>
      </c>
      <c r="G89" s="33" t="s">
        <v>29</v>
      </c>
      <c r="H89" s="33"/>
      <c r="I89" s="20">
        <f t="shared" si="14"/>
        <v>0</v>
      </c>
      <c r="J89" s="31" t="s">
        <v>241</v>
      </c>
      <c r="K89" s="20"/>
      <c r="L89" s="9">
        <f t="shared" si="21"/>
        <v>1012000</v>
      </c>
      <c r="M89" s="9"/>
      <c r="N89" s="9">
        <v>1012000</v>
      </c>
      <c r="O89" s="9">
        <f t="shared" si="22"/>
        <v>988000</v>
      </c>
      <c r="P89" s="9">
        <v>988000</v>
      </c>
      <c r="Q89" s="9"/>
      <c r="R89" s="9">
        <f t="shared" si="23"/>
        <v>0</v>
      </c>
      <c r="S89" s="9"/>
      <c r="T89" s="9"/>
      <c r="U89" s="9">
        <f t="shared" si="24"/>
        <v>0</v>
      </c>
      <c r="V89" s="9"/>
      <c r="W89" s="9"/>
      <c r="X89" s="9">
        <f t="shared" si="25"/>
        <v>0</v>
      </c>
      <c r="Y89" s="9"/>
      <c r="Z89" s="9"/>
      <c r="AA89" s="10">
        <f t="shared" si="26"/>
        <v>0</v>
      </c>
      <c r="AB89" s="11">
        <v>45817</v>
      </c>
    </row>
    <row r="90" spans="1:28" ht="15.75" hidden="1" x14ac:dyDescent="0.25">
      <c r="A90" s="39">
        <v>45783</v>
      </c>
      <c r="B90" s="33" t="s">
        <v>173</v>
      </c>
      <c r="C90" s="33">
        <v>6000000</v>
      </c>
      <c r="D90" s="33" t="s">
        <v>31</v>
      </c>
      <c r="E90" s="33" t="s">
        <v>148</v>
      </c>
      <c r="F90" s="21">
        <v>100</v>
      </c>
      <c r="G90" s="33" t="s">
        <v>51</v>
      </c>
      <c r="H90" s="21"/>
      <c r="I90" s="20">
        <f t="shared" si="14"/>
        <v>0</v>
      </c>
      <c r="J90" s="41" t="s">
        <v>240</v>
      </c>
      <c r="K90" s="20"/>
      <c r="L90" s="9">
        <f t="shared" si="21"/>
        <v>0</v>
      </c>
      <c r="M90" s="9"/>
      <c r="N90" s="9"/>
      <c r="O90" s="9">
        <f t="shared" si="22"/>
        <v>6000000</v>
      </c>
      <c r="P90" s="9">
        <v>6000000</v>
      </c>
      <c r="Q90" s="9"/>
      <c r="R90" s="9">
        <f t="shared" si="23"/>
        <v>0</v>
      </c>
      <c r="S90" s="9"/>
      <c r="T90" s="9"/>
      <c r="U90" s="9">
        <f t="shared" si="24"/>
        <v>0</v>
      </c>
      <c r="V90" s="9"/>
      <c r="W90" s="9"/>
      <c r="X90" s="9">
        <f t="shared" si="25"/>
        <v>0</v>
      </c>
      <c r="Y90" s="9"/>
      <c r="Z90" s="9"/>
      <c r="AA90" s="10">
        <f t="shared" si="26"/>
        <v>0</v>
      </c>
      <c r="AB90" s="11">
        <v>45810</v>
      </c>
    </row>
    <row r="91" spans="1:28" ht="15.75" hidden="1" x14ac:dyDescent="0.25">
      <c r="A91" s="39">
        <v>45783</v>
      </c>
      <c r="B91" s="33" t="s">
        <v>169</v>
      </c>
      <c r="C91" s="33">
        <v>400000</v>
      </c>
      <c r="D91" s="33" t="s">
        <v>41</v>
      </c>
      <c r="E91" s="33" t="s">
        <v>166</v>
      </c>
      <c r="F91" s="33">
        <v>1</v>
      </c>
      <c r="G91" s="33" t="s">
        <v>33</v>
      </c>
      <c r="H91" s="33"/>
      <c r="I91" s="20">
        <f t="shared" si="14"/>
        <v>0</v>
      </c>
      <c r="J91" s="41" t="s">
        <v>241</v>
      </c>
      <c r="K91" s="20"/>
      <c r="L91" s="9">
        <f t="shared" si="21"/>
        <v>400000</v>
      </c>
      <c r="M91" s="9">
        <v>400000</v>
      </c>
      <c r="N91" s="9"/>
      <c r="O91" s="9">
        <f t="shared" si="22"/>
        <v>0</v>
      </c>
      <c r="P91" s="9"/>
      <c r="Q91" s="9"/>
      <c r="R91" s="9">
        <f t="shared" si="23"/>
        <v>0</v>
      </c>
      <c r="S91" s="9"/>
      <c r="T91" s="9"/>
      <c r="U91" s="9">
        <f t="shared" si="24"/>
        <v>0</v>
      </c>
      <c r="V91" s="9"/>
      <c r="W91" s="9"/>
      <c r="X91" s="9">
        <f t="shared" si="25"/>
        <v>0</v>
      </c>
      <c r="Y91" s="9"/>
      <c r="Z91" s="9"/>
      <c r="AA91" s="10">
        <f t="shared" si="26"/>
        <v>0</v>
      </c>
      <c r="AB91" s="11">
        <v>45810</v>
      </c>
    </row>
    <row r="92" spans="1:28" ht="15.75" x14ac:dyDescent="0.25">
      <c r="A92" s="39">
        <v>45783</v>
      </c>
      <c r="B92" s="33" t="s">
        <v>329</v>
      </c>
      <c r="C92" s="33">
        <v>1391200</v>
      </c>
      <c r="D92" s="33" t="s">
        <v>31</v>
      </c>
      <c r="E92" s="33" t="s">
        <v>344</v>
      </c>
      <c r="F92" s="33">
        <v>29.6</v>
      </c>
      <c r="G92" s="33" t="s">
        <v>51</v>
      </c>
      <c r="H92" s="33"/>
      <c r="I92" s="20">
        <f t="shared" si="14"/>
        <v>0</v>
      </c>
      <c r="J92" s="82" t="s">
        <v>26</v>
      </c>
      <c r="K92" s="20"/>
      <c r="L92" s="9">
        <f t="shared" si="21"/>
        <v>0</v>
      </c>
      <c r="M92" s="9"/>
      <c r="N92" s="9"/>
      <c r="O92" s="9">
        <f t="shared" si="22"/>
        <v>0</v>
      </c>
      <c r="P92" s="9"/>
      <c r="Q92" s="9"/>
      <c r="R92" s="9">
        <f t="shared" si="23"/>
        <v>0</v>
      </c>
      <c r="S92" s="9"/>
      <c r="T92" s="9"/>
      <c r="U92" s="9">
        <f t="shared" si="24"/>
        <v>0</v>
      </c>
      <c r="V92" s="9"/>
      <c r="W92" s="9"/>
      <c r="X92" s="9">
        <f t="shared" si="25"/>
        <v>0</v>
      </c>
      <c r="Y92" s="9"/>
      <c r="Z92" s="9"/>
      <c r="AA92" s="10">
        <f t="shared" si="26"/>
        <v>1391200</v>
      </c>
      <c r="AB92" s="11"/>
    </row>
    <row r="93" spans="1:28" ht="15.75" hidden="1" x14ac:dyDescent="0.25">
      <c r="A93" s="32">
        <v>45783</v>
      </c>
      <c r="B93" s="33" t="s">
        <v>305</v>
      </c>
      <c r="C93" s="33">
        <v>922500</v>
      </c>
      <c r="D93" s="33" t="s">
        <v>41</v>
      </c>
      <c r="E93" s="33" t="s">
        <v>197</v>
      </c>
      <c r="F93" s="33">
        <v>375</v>
      </c>
      <c r="G93" s="33" t="s">
        <v>29</v>
      </c>
      <c r="H93" s="33"/>
      <c r="I93" s="20">
        <f t="shared" si="14"/>
        <v>0</v>
      </c>
      <c r="J93" s="37" t="s">
        <v>240</v>
      </c>
      <c r="K93" s="20"/>
      <c r="L93" s="9">
        <f t="shared" si="21"/>
        <v>0</v>
      </c>
      <c r="M93" s="9"/>
      <c r="N93" s="9"/>
      <c r="O93" s="9">
        <f t="shared" si="22"/>
        <v>922500</v>
      </c>
      <c r="P93" s="9">
        <v>922500</v>
      </c>
      <c r="Q93" s="9"/>
      <c r="R93" s="9">
        <f t="shared" si="23"/>
        <v>0</v>
      </c>
      <c r="S93" s="9"/>
      <c r="T93" s="9"/>
      <c r="U93" s="9">
        <f t="shared" si="24"/>
        <v>0</v>
      </c>
      <c r="V93" s="9"/>
      <c r="W93" s="9"/>
      <c r="X93" s="9">
        <f t="shared" si="25"/>
        <v>0</v>
      </c>
      <c r="Y93" s="9"/>
      <c r="Z93" s="9"/>
      <c r="AA93" s="10">
        <f t="shared" si="26"/>
        <v>0</v>
      </c>
      <c r="AB93" s="11">
        <v>45811</v>
      </c>
    </row>
    <row r="94" spans="1:28" ht="15.75" hidden="1" x14ac:dyDescent="0.25">
      <c r="A94" s="39">
        <v>45784</v>
      </c>
      <c r="B94" s="33" t="s">
        <v>92</v>
      </c>
      <c r="C94" s="33">
        <v>3600000</v>
      </c>
      <c r="D94" s="33" t="s">
        <v>31</v>
      </c>
      <c r="E94" s="33" t="s">
        <v>91</v>
      </c>
      <c r="F94" s="33">
        <v>800</v>
      </c>
      <c r="G94" s="33" t="s">
        <v>29</v>
      </c>
      <c r="H94" s="33"/>
      <c r="I94" s="20">
        <f t="shared" si="14"/>
        <v>0</v>
      </c>
      <c r="J94" s="34" t="s">
        <v>26</v>
      </c>
      <c r="K94" s="20" t="s">
        <v>976</v>
      </c>
      <c r="L94" s="9">
        <f t="shared" si="21"/>
        <v>0</v>
      </c>
      <c r="M94" s="9"/>
      <c r="N94" s="9"/>
      <c r="O94" s="9">
        <f t="shared" si="22"/>
        <v>0</v>
      </c>
      <c r="P94" s="9"/>
      <c r="Q94" s="9"/>
      <c r="R94" s="9">
        <f t="shared" si="23"/>
        <v>0</v>
      </c>
      <c r="S94" s="9"/>
      <c r="T94" s="9"/>
      <c r="U94" s="9">
        <f t="shared" si="24"/>
        <v>0</v>
      </c>
      <c r="V94" s="9"/>
      <c r="W94" s="9"/>
      <c r="X94" s="9">
        <f t="shared" si="25"/>
        <v>0</v>
      </c>
      <c r="Y94" s="9"/>
      <c r="Z94" s="9"/>
      <c r="AA94" s="10">
        <f t="shared" si="26"/>
        <v>3600000</v>
      </c>
      <c r="AB94" s="11"/>
    </row>
    <row r="95" spans="1:28" ht="15.75" hidden="1" x14ac:dyDescent="0.25">
      <c r="A95" s="39">
        <v>45784</v>
      </c>
      <c r="B95" s="33" t="s">
        <v>92</v>
      </c>
      <c r="C95" s="33">
        <v>1000000</v>
      </c>
      <c r="D95" s="33" t="s">
        <v>31</v>
      </c>
      <c r="E95" s="33" t="s">
        <v>73</v>
      </c>
      <c r="F95" s="33">
        <v>20</v>
      </c>
      <c r="G95" s="33" t="s">
        <v>74</v>
      </c>
      <c r="H95" s="33"/>
      <c r="I95" s="20">
        <f t="shared" si="14"/>
        <v>0</v>
      </c>
      <c r="J95" s="34" t="s">
        <v>26</v>
      </c>
      <c r="K95" s="20" t="s">
        <v>976</v>
      </c>
      <c r="L95" s="9">
        <f t="shared" si="21"/>
        <v>0</v>
      </c>
      <c r="M95" s="9"/>
      <c r="N95" s="9"/>
      <c r="O95" s="9">
        <f t="shared" si="22"/>
        <v>0</v>
      </c>
      <c r="P95" s="9"/>
      <c r="Q95" s="9"/>
      <c r="R95" s="9">
        <f t="shared" si="23"/>
        <v>0</v>
      </c>
      <c r="S95" s="9"/>
      <c r="T95" s="9"/>
      <c r="U95" s="9">
        <f t="shared" si="24"/>
        <v>0</v>
      </c>
      <c r="V95" s="9"/>
      <c r="W95" s="9"/>
      <c r="X95" s="9">
        <f t="shared" si="25"/>
        <v>0</v>
      </c>
      <c r="Y95" s="9"/>
      <c r="Z95" s="9"/>
      <c r="AA95" s="10">
        <f t="shared" si="26"/>
        <v>1000000</v>
      </c>
      <c r="AB95" s="11"/>
    </row>
    <row r="96" spans="1:28" ht="15.75" hidden="1" x14ac:dyDescent="0.25">
      <c r="A96" s="39">
        <v>45784</v>
      </c>
      <c r="B96" s="33" t="s">
        <v>92</v>
      </c>
      <c r="C96" s="33">
        <v>260000</v>
      </c>
      <c r="D96" s="33" t="s">
        <v>31</v>
      </c>
      <c r="E96" s="33" t="s">
        <v>102</v>
      </c>
      <c r="F96" s="33">
        <v>4</v>
      </c>
      <c r="G96" s="33" t="s">
        <v>74</v>
      </c>
      <c r="H96" s="33"/>
      <c r="I96" s="20">
        <f t="shared" si="14"/>
        <v>0</v>
      </c>
      <c r="J96" s="34" t="s">
        <v>26</v>
      </c>
      <c r="K96" s="20" t="s">
        <v>976</v>
      </c>
      <c r="L96" s="9">
        <f t="shared" si="21"/>
        <v>0</v>
      </c>
      <c r="M96" s="9"/>
      <c r="N96" s="9"/>
      <c r="O96" s="9">
        <f t="shared" si="22"/>
        <v>0</v>
      </c>
      <c r="P96" s="9"/>
      <c r="Q96" s="9"/>
      <c r="R96" s="9">
        <f t="shared" si="23"/>
        <v>0</v>
      </c>
      <c r="S96" s="9"/>
      <c r="T96" s="9"/>
      <c r="U96" s="9">
        <f t="shared" si="24"/>
        <v>0</v>
      </c>
      <c r="V96" s="9"/>
      <c r="W96" s="9"/>
      <c r="X96" s="9">
        <f t="shared" si="25"/>
        <v>0</v>
      </c>
      <c r="Y96" s="9"/>
      <c r="Z96" s="9"/>
      <c r="AA96" s="10">
        <f t="shared" si="26"/>
        <v>260000</v>
      </c>
      <c r="AB96" s="11"/>
    </row>
    <row r="97" spans="1:28" ht="15.75" hidden="1" x14ac:dyDescent="0.25">
      <c r="A97" s="39">
        <v>45784</v>
      </c>
      <c r="B97" s="33" t="s">
        <v>92</v>
      </c>
      <c r="C97" s="33">
        <v>700000</v>
      </c>
      <c r="D97" s="33" t="s">
        <v>31</v>
      </c>
      <c r="E97" s="33" t="s">
        <v>122</v>
      </c>
      <c r="F97" s="33">
        <v>10</v>
      </c>
      <c r="G97" s="33" t="s">
        <v>51</v>
      </c>
      <c r="H97" s="33"/>
      <c r="I97" s="20">
        <f t="shared" si="14"/>
        <v>0</v>
      </c>
      <c r="J97" s="34" t="s">
        <v>26</v>
      </c>
      <c r="K97" s="20" t="s">
        <v>976</v>
      </c>
      <c r="L97" s="9">
        <f t="shared" si="21"/>
        <v>0</v>
      </c>
      <c r="M97" s="9"/>
      <c r="N97" s="9"/>
      <c r="O97" s="9">
        <f t="shared" si="22"/>
        <v>0</v>
      </c>
      <c r="P97" s="9"/>
      <c r="Q97" s="9"/>
      <c r="R97" s="9">
        <f t="shared" si="23"/>
        <v>0</v>
      </c>
      <c r="S97" s="9"/>
      <c r="T97" s="9"/>
      <c r="U97" s="9">
        <f t="shared" si="24"/>
        <v>0</v>
      </c>
      <c r="V97" s="9"/>
      <c r="W97" s="9"/>
      <c r="X97" s="9">
        <f t="shared" si="25"/>
        <v>0</v>
      </c>
      <c r="Y97" s="9"/>
      <c r="Z97" s="9"/>
      <c r="AA97" s="10">
        <f t="shared" si="26"/>
        <v>700000</v>
      </c>
      <c r="AB97" s="11"/>
    </row>
    <row r="98" spans="1:28" ht="15.75" hidden="1" x14ac:dyDescent="0.25">
      <c r="A98" s="39">
        <v>45784</v>
      </c>
      <c r="B98" s="33" t="s">
        <v>92</v>
      </c>
      <c r="C98" s="33">
        <v>240000</v>
      </c>
      <c r="D98" s="33" t="s">
        <v>31</v>
      </c>
      <c r="E98" s="33" t="s">
        <v>428</v>
      </c>
      <c r="F98" s="33">
        <v>8</v>
      </c>
      <c r="G98" s="33" t="s">
        <v>23</v>
      </c>
      <c r="H98" s="33"/>
      <c r="I98" s="20">
        <f t="shared" si="14"/>
        <v>0</v>
      </c>
      <c r="J98" s="34" t="s">
        <v>26</v>
      </c>
      <c r="K98" s="20" t="s">
        <v>976</v>
      </c>
      <c r="L98" s="9">
        <f t="shared" si="21"/>
        <v>0</v>
      </c>
      <c r="M98" s="9"/>
      <c r="N98" s="9"/>
      <c r="O98" s="9">
        <f t="shared" si="22"/>
        <v>0</v>
      </c>
      <c r="P98" s="9"/>
      <c r="Q98" s="9"/>
      <c r="R98" s="9">
        <f t="shared" si="23"/>
        <v>0</v>
      </c>
      <c r="S98" s="9"/>
      <c r="T98" s="9"/>
      <c r="U98" s="9">
        <f t="shared" si="24"/>
        <v>0</v>
      </c>
      <c r="V98" s="9"/>
      <c r="W98" s="9"/>
      <c r="X98" s="9">
        <f t="shared" si="25"/>
        <v>0</v>
      </c>
      <c r="Y98" s="9"/>
      <c r="Z98" s="9"/>
      <c r="AA98" s="10">
        <f t="shared" si="26"/>
        <v>240000</v>
      </c>
      <c r="AB98" s="11"/>
    </row>
    <row r="99" spans="1:28" ht="15.75" hidden="1" x14ac:dyDescent="0.25">
      <c r="A99" s="39">
        <v>45784</v>
      </c>
      <c r="B99" s="33" t="s">
        <v>252</v>
      </c>
      <c r="C99" s="33">
        <v>395000</v>
      </c>
      <c r="D99" s="33" t="s">
        <v>31</v>
      </c>
      <c r="E99" s="33" t="s">
        <v>130</v>
      </c>
      <c r="F99" s="33">
        <v>20</v>
      </c>
      <c r="G99" s="33" t="s">
        <v>51</v>
      </c>
      <c r="H99" s="33"/>
      <c r="I99" s="20">
        <f t="shared" si="14"/>
        <v>0</v>
      </c>
      <c r="J99" s="37" t="s">
        <v>240</v>
      </c>
      <c r="K99" s="20"/>
      <c r="L99" s="9">
        <f t="shared" si="21"/>
        <v>0</v>
      </c>
      <c r="M99" s="9"/>
      <c r="N99" s="9"/>
      <c r="O99" s="9">
        <f t="shared" si="22"/>
        <v>0</v>
      </c>
      <c r="P99" s="9"/>
      <c r="Q99" s="9"/>
      <c r="R99" s="9">
        <f t="shared" si="23"/>
        <v>395000</v>
      </c>
      <c r="S99" s="9">
        <v>395000</v>
      </c>
      <c r="T99" s="9"/>
      <c r="U99" s="9">
        <f t="shared" si="24"/>
        <v>0</v>
      </c>
      <c r="V99" s="9"/>
      <c r="W99" s="9"/>
      <c r="X99" s="9">
        <f t="shared" si="25"/>
        <v>0</v>
      </c>
      <c r="Y99" s="9"/>
      <c r="Z99" s="9"/>
      <c r="AA99" s="10">
        <f t="shared" si="26"/>
        <v>0</v>
      </c>
      <c r="AB99" s="11">
        <v>45815</v>
      </c>
    </row>
    <row r="100" spans="1:28" ht="15.75" hidden="1" x14ac:dyDescent="0.25">
      <c r="A100" s="39">
        <v>45784</v>
      </c>
      <c r="B100" s="33" t="s">
        <v>252</v>
      </c>
      <c r="C100" s="33">
        <v>780000</v>
      </c>
      <c r="D100" s="33" t="s">
        <v>31</v>
      </c>
      <c r="E100" s="33" t="s">
        <v>102</v>
      </c>
      <c r="F100" s="33">
        <v>12</v>
      </c>
      <c r="G100" s="33" t="s">
        <v>74</v>
      </c>
      <c r="H100" s="33"/>
      <c r="I100" s="20">
        <f t="shared" si="14"/>
        <v>0</v>
      </c>
      <c r="J100" s="37" t="s">
        <v>240</v>
      </c>
      <c r="K100" s="20"/>
      <c r="L100" s="9">
        <f t="shared" si="21"/>
        <v>0</v>
      </c>
      <c r="M100" s="9"/>
      <c r="N100" s="9"/>
      <c r="O100" s="9">
        <f t="shared" si="22"/>
        <v>0</v>
      </c>
      <c r="P100" s="9"/>
      <c r="Q100" s="9"/>
      <c r="R100" s="9">
        <f t="shared" si="23"/>
        <v>780000</v>
      </c>
      <c r="S100" s="9">
        <v>780000</v>
      </c>
      <c r="T100" s="9"/>
      <c r="U100" s="9">
        <f t="shared" si="24"/>
        <v>0</v>
      </c>
      <c r="V100" s="9"/>
      <c r="W100" s="9"/>
      <c r="X100" s="9">
        <f t="shared" si="25"/>
        <v>0</v>
      </c>
      <c r="Y100" s="9"/>
      <c r="Z100" s="9"/>
      <c r="AA100" s="10">
        <f t="shared" si="26"/>
        <v>0</v>
      </c>
      <c r="AB100" s="11">
        <v>45815</v>
      </c>
    </row>
    <row r="101" spans="1:28" ht="15.75" hidden="1" x14ac:dyDescent="0.25">
      <c r="A101" s="39">
        <v>45784</v>
      </c>
      <c r="B101" s="33" t="s">
        <v>252</v>
      </c>
      <c r="C101" s="33">
        <v>1800000</v>
      </c>
      <c r="D101" s="33" t="s">
        <v>31</v>
      </c>
      <c r="E101" s="33" t="s">
        <v>234</v>
      </c>
      <c r="F101" s="33">
        <v>20</v>
      </c>
      <c r="G101" s="33" t="s">
        <v>51</v>
      </c>
      <c r="H101" s="33"/>
      <c r="I101" s="20">
        <f t="shared" si="14"/>
        <v>0</v>
      </c>
      <c r="J101" s="37" t="s">
        <v>240</v>
      </c>
      <c r="K101" s="20"/>
      <c r="L101" s="9">
        <f t="shared" si="21"/>
        <v>0</v>
      </c>
      <c r="M101" s="9"/>
      <c r="N101" s="9"/>
      <c r="O101" s="9">
        <f t="shared" si="22"/>
        <v>0</v>
      </c>
      <c r="P101" s="9"/>
      <c r="Q101" s="9"/>
      <c r="R101" s="9">
        <f t="shared" si="23"/>
        <v>1800000</v>
      </c>
      <c r="S101" s="9">
        <v>1800000</v>
      </c>
      <c r="T101" s="9"/>
      <c r="U101" s="9">
        <f t="shared" si="24"/>
        <v>0</v>
      </c>
      <c r="V101" s="9"/>
      <c r="W101" s="9"/>
      <c r="X101" s="9">
        <f t="shared" si="25"/>
        <v>0</v>
      </c>
      <c r="Y101" s="9"/>
      <c r="Z101" s="9"/>
      <c r="AA101" s="10">
        <f t="shared" si="26"/>
        <v>0</v>
      </c>
      <c r="AB101" s="11">
        <v>45815</v>
      </c>
    </row>
    <row r="102" spans="1:28" ht="15.75" hidden="1" x14ac:dyDescent="0.25">
      <c r="A102" s="39">
        <v>45784</v>
      </c>
      <c r="B102" s="33" t="s">
        <v>252</v>
      </c>
      <c r="C102" s="33">
        <v>3600000</v>
      </c>
      <c r="D102" s="33" t="s">
        <v>31</v>
      </c>
      <c r="E102" s="33" t="s">
        <v>236</v>
      </c>
      <c r="F102" s="33">
        <v>40</v>
      </c>
      <c r="G102" s="33" t="s">
        <v>51</v>
      </c>
      <c r="H102" s="33"/>
      <c r="I102" s="20">
        <f t="shared" si="14"/>
        <v>0</v>
      </c>
      <c r="J102" s="37" t="s">
        <v>240</v>
      </c>
      <c r="K102" s="20"/>
      <c r="L102" s="9">
        <f t="shared" si="21"/>
        <v>0</v>
      </c>
      <c r="M102" s="9"/>
      <c r="N102" s="9"/>
      <c r="O102" s="9">
        <f t="shared" si="22"/>
        <v>0</v>
      </c>
      <c r="P102" s="9"/>
      <c r="Q102" s="9"/>
      <c r="R102" s="9">
        <f t="shared" si="23"/>
        <v>3600000</v>
      </c>
      <c r="S102" s="9">
        <v>3600000</v>
      </c>
      <c r="T102" s="9"/>
      <c r="U102" s="9">
        <f t="shared" si="24"/>
        <v>0</v>
      </c>
      <c r="V102" s="9"/>
      <c r="W102" s="9"/>
      <c r="X102" s="9">
        <f t="shared" si="25"/>
        <v>0</v>
      </c>
      <c r="Y102" s="9"/>
      <c r="Z102" s="9"/>
      <c r="AA102" s="10">
        <f t="shared" si="26"/>
        <v>0</v>
      </c>
      <c r="AB102" s="11">
        <v>45815</v>
      </c>
    </row>
    <row r="103" spans="1:28" ht="15.75" hidden="1" x14ac:dyDescent="0.25">
      <c r="A103" s="39">
        <v>45784</v>
      </c>
      <c r="B103" s="33" t="s">
        <v>252</v>
      </c>
      <c r="C103" s="33">
        <v>1800000</v>
      </c>
      <c r="D103" s="33" t="s">
        <v>31</v>
      </c>
      <c r="E103" s="33" t="s">
        <v>237</v>
      </c>
      <c r="F103" s="33">
        <v>20</v>
      </c>
      <c r="G103" s="33" t="s">
        <v>51</v>
      </c>
      <c r="H103" s="33"/>
      <c r="I103" s="20">
        <f t="shared" si="14"/>
        <v>0</v>
      </c>
      <c r="J103" s="37" t="s">
        <v>240</v>
      </c>
      <c r="K103" s="20"/>
      <c r="L103" s="9">
        <f t="shared" si="21"/>
        <v>0</v>
      </c>
      <c r="M103" s="9"/>
      <c r="N103" s="9"/>
      <c r="O103" s="9">
        <f t="shared" si="22"/>
        <v>0</v>
      </c>
      <c r="P103" s="9"/>
      <c r="Q103" s="9"/>
      <c r="R103" s="9">
        <f t="shared" si="23"/>
        <v>1800000</v>
      </c>
      <c r="S103" s="9">
        <v>425000</v>
      </c>
      <c r="T103" s="9">
        <v>1375000</v>
      </c>
      <c r="U103" s="9">
        <f t="shared" si="24"/>
        <v>0</v>
      </c>
      <c r="V103" s="9"/>
      <c r="W103" s="9"/>
      <c r="X103" s="9">
        <f t="shared" si="25"/>
        <v>0</v>
      </c>
      <c r="Y103" s="9"/>
      <c r="Z103" s="9"/>
      <c r="AA103" s="10">
        <f t="shared" si="26"/>
        <v>0</v>
      </c>
      <c r="AB103" s="11">
        <v>45817</v>
      </c>
    </row>
    <row r="104" spans="1:28" ht="15.75" hidden="1" x14ac:dyDescent="0.25">
      <c r="A104" s="39">
        <v>45785</v>
      </c>
      <c r="B104" s="33" t="s">
        <v>141</v>
      </c>
      <c r="C104" s="33">
        <v>39520000</v>
      </c>
      <c r="D104" s="33" t="s">
        <v>31</v>
      </c>
      <c r="E104" s="33" t="s">
        <v>95</v>
      </c>
      <c r="F104" s="33">
        <v>10400</v>
      </c>
      <c r="G104" s="33" t="s">
        <v>29</v>
      </c>
      <c r="H104" s="33"/>
      <c r="I104" s="20">
        <f t="shared" si="14"/>
        <v>0</v>
      </c>
      <c r="J104" s="34" t="s">
        <v>26</v>
      </c>
      <c r="K104" s="20"/>
      <c r="L104" s="9">
        <f t="shared" si="21"/>
        <v>0</v>
      </c>
      <c r="M104" s="9"/>
      <c r="N104" s="9"/>
      <c r="O104" s="9">
        <f t="shared" si="22"/>
        <v>0</v>
      </c>
      <c r="P104" s="9"/>
      <c r="Q104" s="9"/>
      <c r="R104" s="9">
        <f t="shared" si="23"/>
        <v>0</v>
      </c>
      <c r="S104" s="9"/>
      <c r="T104" s="9"/>
      <c r="U104" s="9">
        <f t="shared" si="24"/>
        <v>0</v>
      </c>
      <c r="V104" s="9"/>
      <c r="W104" s="9"/>
      <c r="X104" s="9">
        <f t="shared" si="25"/>
        <v>0</v>
      </c>
      <c r="Y104" s="9"/>
      <c r="Z104" s="9"/>
      <c r="AA104" s="10">
        <f t="shared" si="26"/>
        <v>39520000</v>
      </c>
      <c r="AB104" s="11"/>
    </row>
    <row r="105" spans="1:28" ht="15.75" hidden="1" x14ac:dyDescent="0.25">
      <c r="A105" s="39">
        <v>45785</v>
      </c>
      <c r="B105" s="33" t="s">
        <v>305</v>
      </c>
      <c r="C105" s="33">
        <v>3125000</v>
      </c>
      <c r="D105" s="33" t="s">
        <v>41</v>
      </c>
      <c r="E105" s="33" t="s">
        <v>86</v>
      </c>
      <c r="F105" s="33">
        <v>25</v>
      </c>
      <c r="G105" s="33" t="s">
        <v>51</v>
      </c>
      <c r="H105" s="33"/>
      <c r="I105" s="20">
        <f t="shared" si="14"/>
        <v>0</v>
      </c>
      <c r="J105" s="37" t="s">
        <v>240</v>
      </c>
      <c r="K105" s="20"/>
      <c r="L105" s="9">
        <f t="shared" si="21"/>
        <v>0</v>
      </c>
      <c r="M105" s="9"/>
      <c r="N105" s="9"/>
      <c r="O105" s="9">
        <f t="shared" si="22"/>
        <v>3125000</v>
      </c>
      <c r="P105" s="9">
        <v>3125000</v>
      </c>
      <c r="Q105" s="9"/>
      <c r="R105" s="9">
        <f t="shared" si="23"/>
        <v>0</v>
      </c>
      <c r="S105" s="9"/>
      <c r="T105" s="9"/>
      <c r="U105" s="9">
        <f t="shared" si="24"/>
        <v>0</v>
      </c>
      <c r="V105" s="9"/>
      <c r="W105" s="9"/>
      <c r="X105" s="9">
        <f t="shared" si="25"/>
        <v>0</v>
      </c>
      <c r="Y105" s="9"/>
      <c r="Z105" s="9"/>
      <c r="AA105" s="10">
        <f t="shared" si="26"/>
        <v>0</v>
      </c>
      <c r="AB105" s="11">
        <v>45811</v>
      </c>
    </row>
    <row r="106" spans="1:28" ht="15.75" hidden="1" x14ac:dyDescent="0.25">
      <c r="A106" s="39">
        <v>45785</v>
      </c>
      <c r="B106" s="33" t="s">
        <v>305</v>
      </c>
      <c r="C106" s="33">
        <v>1081000</v>
      </c>
      <c r="D106" s="33" t="s">
        <v>41</v>
      </c>
      <c r="E106" s="33" t="s">
        <v>136</v>
      </c>
      <c r="F106" s="33">
        <v>23</v>
      </c>
      <c r="G106" s="33" t="s">
        <v>51</v>
      </c>
      <c r="H106" s="33"/>
      <c r="I106" s="20">
        <f t="shared" si="14"/>
        <v>0</v>
      </c>
      <c r="J106" s="37" t="s">
        <v>240</v>
      </c>
      <c r="K106" s="20"/>
      <c r="L106" s="9">
        <f t="shared" si="21"/>
        <v>0</v>
      </c>
      <c r="M106" s="9"/>
      <c r="N106" s="9"/>
      <c r="O106" s="9">
        <f t="shared" si="22"/>
        <v>1081000</v>
      </c>
      <c r="P106" s="9">
        <v>1081000</v>
      </c>
      <c r="Q106" s="9"/>
      <c r="R106" s="9">
        <f t="shared" si="23"/>
        <v>0</v>
      </c>
      <c r="S106" s="9"/>
      <c r="T106" s="9"/>
      <c r="U106" s="9">
        <f t="shared" si="24"/>
        <v>0</v>
      </c>
      <c r="V106" s="9"/>
      <c r="W106" s="9"/>
      <c r="X106" s="9">
        <f t="shared" si="25"/>
        <v>0</v>
      </c>
      <c r="Y106" s="9"/>
      <c r="Z106" s="9"/>
      <c r="AA106" s="10">
        <f t="shared" si="26"/>
        <v>0</v>
      </c>
      <c r="AB106" s="11">
        <v>45811</v>
      </c>
    </row>
    <row r="107" spans="1:28" ht="15.75" hidden="1" x14ac:dyDescent="0.25">
      <c r="A107" s="39" t="s">
        <v>954</v>
      </c>
      <c r="B107" s="35" t="s">
        <v>96</v>
      </c>
      <c r="C107" s="35">
        <v>12600000</v>
      </c>
      <c r="D107" s="35" t="s">
        <v>41</v>
      </c>
      <c r="E107" s="35" t="s">
        <v>190</v>
      </c>
      <c r="F107" s="35">
        <v>300</v>
      </c>
      <c r="G107" s="35" t="s">
        <v>51</v>
      </c>
      <c r="H107" s="35"/>
      <c r="I107" s="20">
        <f t="shared" si="14"/>
        <v>0</v>
      </c>
      <c r="J107" s="37" t="s">
        <v>240</v>
      </c>
      <c r="K107" s="20"/>
      <c r="L107" s="9">
        <f>M107+N107</f>
        <v>0</v>
      </c>
      <c r="M107" s="9"/>
      <c r="N107" s="9"/>
      <c r="O107" s="9">
        <f>P107+Q107</f>
        <v>12600000</v>
      </c>
      <c r="P107" s="9">
        <v>12600000</v>
      </c>
      <c r="Q107" s="9"/>
      <c r="R107" s="9">
        <f>S107+T107</f>
        <v>0</v>
      </c>
      <c r="S107" s="9"/>
      <c r="T107" s="9"/>
      <c r="U107" s="9">
        <f>V107+W107</f>
        <v>0</v>
      </c>
      <c r="V107" s="9"/>
      <c r="W107" s="9"/>
      <c r="X107" s="9">
        <f>Y107+Z107</f>
        <v>0</v>
      </c>
      <c r="Y107" s="9"/>
      <c r="Z107" s="9"/>
      <c r="AA107" s="10">
        <f>C107+I107-L107-O107-U107-X107-R107</f>
        <v>0</v>
      </c>
      <c r="AB107" s="11">
        <v>45824</v>
      </c>
    </row>
    <row r="108" spans="1:28" ht="15.75" hidden="1" x14ac:dyDescent="0.25">
      <c r="A108" s="75">
        <v>45789</v>
      </c>
      <c r="B108" s="72" t="s">
        <v>191</v>
      </c>
      <c r="C108" s="76">
        <v>1500000</v>
      </c>
      <c r="D108" s="72" t="s">
        <v>31</v>
      </c>
      <c r="E108" s="72" t="s">
        <v>64</v>
      </c>
      <c r="F108" s="72">
        <v>10</v>
      </c>
      <c r="G108" s="72" t="s">
        <v>33</v>
      </c>
      <c r="H108" s="33"/>
      <c r="I108" s="20">
        <f t="shared" ref="I108:I142" si="27">F108*H108</f>
        <v>0</v>
      </c>
      <c r="J108" s="14" t="s">
        <v>241</v>
      </c>
      <c r="K108" s="20"/>
      <c r="L108" s="9">
        <f t="shared" ref="L108:L129" si="28">M108+N108</f>
        <v>1500000</v>
      </c>
      <c r="M108" s="9"/>
      <c r="N108" s="9">
        <v>1500000</v>
      </c>
      <c r="O108" s="9">
        <f t="shared" ref="O108:O129" si="29">P108+Q108</f>
        <v>0</v>
      </c>
      <c r="P108" s="9"/>
      <c r="Q108" s="9"/>
      <c r="R108" s="9">
        <f t="shared" ref="R108:R129" si="30">S108+T108</f>
        <v>0</v>
      </c>
      <c r="S108" s="9"/>
      <c r="T108" s="9"/>
      <c r="U108" s="9">
        <f t="shared" ref="U108:U129" si="31">V108+W108</f>
        <v>0</v>
      </c>
      <c r="V108" s="9"/>
      <c r="W108" s="9"/>
      <c r="X108" s="9">
        <f t="shared" ref="X108:X129" si="32">Y108+Z108</f>
        <v>0</v>
      </c>
      <c r="Y108" s="9"/>
      <c r="Z108" s="9"/>
      <c r="AA108" s="10">
        <f t="shared" ref="AA108:AA129" si="33">C108+I108-L108-O108-U108-X108-R108</f>
        <v>0</v>
      </c>
      <c r="AB108" s="11">
        <v>45819</v>
      </c>
    </row>
    <row r="109" spans="1:28" ht="15.75" hidden="1" x14ac:dyDescent="0.25">
      <c r="A109" s="39">
        <v>45790</v>
      </c>
      <c r="B109" s="33" t="s">
        <v>193</v>
      </c>
      <c r="C109" s="33">
        <v>2907000</v>
      </c>
      <c r="D109" s="33" t="s">
        <v>31</v>
      </c>
      <c r="E109" s="33" t="s">
        <v>45</v>
      </c>
      <c r="F109" s="33">
        <v>25</v>
      </c>
      <c r="G109" s="33" t="s">
        <v>51</v>
      </c>
      <c r="H109" s="33"/>
      <c r="I109" s="20">
        <f t="shared" si="27"/>
        <v>0</v>
      </c>
      <c r="J109" s="42" t="s">
        <v>38</v>
      </c>
      <c r="K109" s="20"/>
      <c r="L109" s="9">
        <f t="shared" si="28"/>
        <v>0</v>
      </c>
      <c r="M109" s="9"/>
      <c r="N109" s="9"/>
      <c r="O109" s="9">
        <f t="shared" si="29"/>
        <v>0</v>
      </c>
      <c r="P109" s="9"/>
      <c r="Q109" s="9"/>
      <c r="R109" s="9">
        <f t="shared" si="30"/>
        <v>0</v>
      </c>
      <c r="S109" s="9"/>
      <c r="T109" s="9"/>
      <c r="U109" s="9">
        <f t="shared" si="31"/>
        <v>0</v>
      </c>
      <c r="V109" s="9"/>
      <c r="W109" s="9"/>
      <c r="X109" s="9">
        <f t="shared" si="32"/>
        <v>0</v>
      </c>
      <c r="Y109" s="9"/>
      <c r="Z109" s="9"/>
      <c r="AA109" s="10">
        <f t="shared" si="33"/>
        <v>2907000</v>
      </c>
      <c r="AB109" s="11"/>
    </row>
    <row r="110" spans="1:28" ht="15.75" hidden="1" x14ac:dyDescent="0.25">
      <c r="A110" s="32">
        <v>45790</v>
      </c>
      <c r="B110" s="33" t="s">
        <v>92</v>
      </c>
      <c r="C110" s="33">
        <v>2250000</v>
      </c>
      <c r="D110" s="33" t="s">
        <v>31</v>
      </c>
      <c r="E110" s="33" t="s">
        <v>91</v>
      </c>
      <c r="F110" s="33">
        <v>500</v>
      </c>
      <c r="G110" s="33" t="s">
        <v>29</v>
      </c>
      <c r="H110" s="33"/>
      <c r="I110" s="20">
        <f t="shared" si="27"/>
        <v>0</v>
      </c>
      <c r="J110" s="37" t="s">
        <v>240</v>
      </c>
      <c r="K110" s="20" t="s">
        <v>975</v>
      </c>
      <c r="L110" s="9">
        <f t="shared" si="28"/>
        <v>0</v>
      </c>
      <c r="M110" s="9"/>
      <c r="N110" s="9"/>
      <c r="O110" s="9">
        <f t="shared" si="29"/>
        <v>2250000</v>
      </c>
      <c r="P110" s="9">
        <v>2250000</v>
      </c>
      <c r="Q110" s="9"/>
      <c r="R110" s="9">
        <f t="shared" si="30"/>
        <v>0</v>
      </c>
      <c r="S110" s="9"/>
      <c r="T110" s="9"/>
      <c r="U110" s="9">
        <f t="shared" si="31"/>
        <v>0</v>
      </c>
      <c r="V110" s="9"/>
      <c r="W110" s="9"/>
      <c r="X110" s="9">
        <f t="shared" si="32"/>
        <v>0</v>
      </c>
      <c r="Y110" s="9"/>
      <c r="Z110" s="9"/>
      <c r="AA110" s="10">
        <f t="shared" si="33"/>
        <v>0</v>
      </c>
      <c r="AB110" s="11">
        <v>45810</v>
      </c>
    </row>
    <row r="111" spans="1:28" ht="15.75" hidden="1" x14ac:dyDescent="0.25">
      <c r="A111" s="39">
        <v>45791</v>
      </c>
      <c r="B111" s="33" t="s">
        <v>252</v>
      </c>
      <c r="C111" s="33">
        <v>19240000</v>
      </c>
      <c r="D111" s="33" t="s">
        <v>31</v>
      </c>
      <c r="E111" s="33" t="s">
        <v>95</v>
      </c>
      <c r="F111" s="33">
        <v>5200</v>
      </c>
      <c r="G111" s="81" t="s">
        <v>29</v>
      </c>
      <c r="H111" s="33"/>
      <c r="I111" s="20">
        <f t="shared" si="27"/>
        <v>0</v>
      </c>
      <c r="J111" s="37" t="s">
        <v>240</v>
      </c>
      <c r="K111" s="20"/>
      <c r="L111" s="9">
        <f t="shared" si="28"/>
        <v>0</v>
      </c>
      <c r="M111" s="9"/>
      <c r="N111" s="9"/>
      <c r="O111" s="9">
        <f t="shared" si="29"/>
        <v>0</v>
      </c>
      <c r="P111" s="9"/>
      <c r="Q111" s="9"/>
      <c r="R111" s="9">
        <f t="shared" si="30"/>
        <v>19240000</v>
      </c>
      <c r="S111" s="9">
        <v>17615000</v>
      </c>
      <c r="T111" s="9">
        <v>1625000</v>
      </c>
      <c r="U111" s="9">
        <f t="shared" si="31"/>
        <v>0</v>
      </c>
      <c r="V111" s="9"/>
      <c r="W111" s="9"/>
      <c r="X111" s="9">
        <f t="shared" si="32"/>
        <v>0</v>
      </c>
      <c r="Y111" s="9"/>
      <c r="Z111" s="9"/>
      <c r="AA111" s="10">
        <f t="shared" si="33"/>
        <v>0</v>
      </c>
      <c r="AB111" s="11">
        <v>45819</v>
      </c>
    </row>
    <row r="112" spans="1:28" ht="15.75" hidden="1" x14ac:dyDescent="0.25">
      <c r="A112" s="39">
        <v>45791</v>
      </c>
      <c r="B112" s="33" t="s">
        <v>252</v>
      </c>
      <c r="C112" s="33">
        <v>3125000</v>
      </c>
      <c r="D112" s="33" t="s">
        <v>31</v>
      </c>
      <c r="E112" s="33" t="s">
        <v>205</v>
      </c>
      <c r="F112" s="33">
        <v>25</v>
      </c>
      <c r="G112" s="81" t="s">
        <v>51</v>
      </c>
      <c r="H112" s="33"/>
      <c r="I112" s="20">
        <f t="shared" si="27"/>
        <v>0</v>
      </c>
      <c r="J112" s="37" t="s">
        <v>240</v>
      </c>
      <c r="K112" s="20"/>
      <c r="L112" s="9">
        <f t="shared" si="28"/>
        <v>0</v>
      </c>
      <c r="M112" s="9"/>
      <c r="N112" s="9"/>
      <c r="O112" s="9">
        <f t="shared" si="29"/>
        <v>0</v>
      </c>
      <c r="P112" s="9"/>
      <c r="Q112" s="9"/>
      <c r="R112" s="9">
        <f t="shared" si="30"/>
        <v>3125000</v>
      </c>
      <c r="S112" s="9">
        <v>3125000</v>
      </c>
      <c r="T112" s="9"/>
      <c r="U112" s="9">
        <f t="shared" si="31"/>
        <v>0</v>
      </c>
      <c r="V112" s="9"/>
      <c r="W112" s="9"/>
      <c r="X112" s="9">
        <f t="shared" si="32"/>
        <v>0</v>
      </c>
      <c r="Y112" s="9"/>
      <c r="Z112" s="9"/>
      <c r="AA112" s="10">
        <f t="shared" si="33"/>
        <v>0</v>
      </c>
      <c r="AB112" s="11">
        <v>45819</v>
      </c>
    </row>
    <row r="113" spans="1:28" ht="15.75" hidden="1" x14ac:dyDescent="0.25">
      <c r="A113" s="39">
        <v>45791</v>
      </c>
      <c r="B113" s="33" t="s">
        <v>252</v>
      </c>
      <c r="C113" s="33">
        <v>1311000</v>
      </c>
      <c r="D113" s="33" t="s">
        <v>31</v>
      </c>
      <c r="E113" s="33" t="s">
        <v>135</v>
      </c>
      <c r="F113" s="33">
        <v>28.5</v>
      </c>
      <c r="G113" s="81" t="s">
        <v>51</v>
      </c>
      <c r="H113" s="33"/>
      <c r="I113" s="20">
        <f t="shared" si="27"/>
        <v>0</v>
      </c>
      <c r="J113" s="37" t="s">
        <v>240</v>
      </c>
      <c r="K113" s="20"/>
      <c r="L113" s="9">
        <f t="shared" si="28"/>
        <v>0</v>
      </c>
      <c r="M113" s="9"/>
      <c r="N113" s="9"/>
      <c r="O113" s="9">
        <f t="shared" si="29"/>
        <v>0</v>
      </c>
      <c r="P113" s="9"/>
      <c r="Q113" s="9"/>
      <c r="R113" s="9">
        <f t="shared" si="30"/>
        <v>1311000</v>
      </c>
      <c r="S113" s="9">
        <v>1311000</v>
      </c>
      <c r="T113" s="9"/>
      <c r="U113" s="9">
        <f t="shared" si="31"/>
        <v>0</v>
      </c>
      <c r="V113" s="9"/>
      <c r="W113" s="9"/>
      <c r="X113" s="9">
        <f t="shared" si="32"/>
        <v>0</v>
      </c>
      <c r="Y113" s="9"/>
      <c r="Z113" s="9"/>
      <c r="AA113" s="10">
        <f t="shared" si="33"/>
        <v>0</v>
      </c>
      <c r="AB113" s="11">
        <v>45819</v>
      </c>
    </row>
    <row r="114" spans="1:28" ht="15.75" hidden="1" x14ac:dyDescent="0.25">
      <c r="A114" s="39">
        <v>45792</v>
      </c>
      <c r="B114" s="33" t="s">
        <v>189</v>
      </c>
      <c r="C114" s="33">
        <v>2000000</v>
      </c>
      <c r="D114" s="33" t="s">
        <v>31</v>
      </c>
      <c r="E114" s="33" t="s">
        <v>110</v>
      </c>
      <c r="F114" s="33">
        <v>3400</v>
      </c>
      <c r="G114" s="33" t="s">
        <v>29</v>
      </c>
      <c r="H114" s="33"/>
      <c r="I114" s="20">
        <f t="shared" si="27"/>
        <v>0</v>
      </c>
      <c r="J114" s="42" t="s">
        <v>43</v>
      </c>
      <c r="K114" s="20"/>
      <c r="L114" s="9">
        <f t="shared" si="28"/>
        <v>480000</v>
      </c>
      <c r="M114" s="9">
        <v>480000</v>
      </c>
      <c r="N114" s="9"/>
      <c r="O114" s="9">
        <f t="shared" si="29"/>
        <v>0</v>
      </c>
      <c r="P114" s="9"/>
      <c r="Q114" s="9"/>
      <c r="R114" s="9">
        <f t="shared" si="30"/>
        <v>500000</v>
      </c>
      <c r="S114" s="9">
        <v>500000</v>
      </c>
      <c r="T114" s="9"/>
      <c r="U114" s="9">
        <f t="shared" si="31"/>
        <v>0</v>
      </c>
      <c r="V114" s="9"/>
      <c r="W114" s="9"/>
      <c r="X114" s="9">
        <f t="shared" si="32"/>
        <v>0</v>
      </c>
      <c r="Y114" s="9"/>
      <c r="Z114" s="9"/>
      <c r="AA114" s="10">
        <f t="shared" si="33"/>
        <v>1020000</v>
      </c>
      <c r="AB114" s="11">
        <v>45817</v>
      </c>
    </row>
    <row r="115" spans="1:28" ht="15.75" hidden="1" x14ac:dyDescent="0.25">
      <c r="A115" s="39">
        <v>45792</v>
      </c>
      <c r="B115" s="33" t="s">
        <v>92</v>
      </c>
      <c r="C115" s="33">
        <v>4500000</v>
      </c>
      <c r="D115" s="33" t="s">
        <v>31</v>
      </c>
      <c r="E115" s="33" t="s">
        <v>91</v>
      </c>
      <c r="F115" s="33">
        <v>1000</v>
      </c>
      <c r="G115" s="33" t="s">
        <v>29</v>
      </c>
      <c r="H115" s="33"/>
      <c r="I115" s="20">
        <f t="shared" si="27"/>
        <v>0</v>
      </c>
      <c r="J115" s="34" t="s">
        <v>26</v>
      </c>
      <c r="K115" s="20" t="s">
        <v>974</v>
      </c>
      <c r="L115" s="9">
        <f t="shared" si="28"/>
        <v>0</v>
      </c>
      <c r="M115" s="9"/>
      <c r="N115" s="9"/>
      <c r="O115" s="9">
        <f t="shared" si="29"/>
        <v>0</v>
      </c>
      <c r="P115" s="9"/>
      <c r="Q115" s="9"/>
      <c r="R115" s="9">
        <f t="shared" si="30"/>
        <v>0</v>
      </c>
      <c r="S115" s="9"/>
      <c r="T115" s="9"/>
      <c r="U115" s="9">
        <f t="shared" si="31"/>
        <v>0</v>
      </c>
      <c r="V115" s="9"/>
      <c r="W115" s="9"/>
      <c r="X115" s="9">
        <f t="shared" si="32"/>
        <v>0</v>
      </c>
      <c r="Y115" s="9"/>
      <c r="Z115" s="9"/>
      <c r="AA115" s="10">
        <f t="shared" si="33"/>
        <v>4500000</v>
      </c>
      <c r="AB115" s="11"/>
    </row>
    <row r="116" spans="1:28" ht="15.75" hidden="1" x14ac:dyDescent="0.25">
      <c r="A116" s="32">
        <v>45792</v>
      </c>
      <c r="B116" s="33" t="s">
        <v>92</v>
      </c>
      <c r="C116" s="33">
        <v>3125000</v>
      </c>
      <c r="D116" s="33" t="s">
        <v>31</v>
      </c>
      <c r="E116" s="33" t="s">
        <v>132</v>
      </c>
      <c r="F116" s="33">
        <v>25</v>
      </c>
      <c r="G116" s="33" t="s">
        <v>51</v>
      </c>
      <c r="H116" s="33"/>
      <c r="I116" s="20">
        <f t="shared" si="27"/>
        <v>0</v>
      </c>
      <c r="J116" s="34" t="s">
        <v>26</v>
      </c>
      <c r="K116" s="20" t="s">
        <v>974</v>
      </c>
      <c r="L116" s="9">
        <f t="shared" si="28"/>
        <v>0</v>
      </c>
      <c r="M116" s="9"/>
      <c r="N116" s="9"/>
      <c r="O116" s="9">
        <f t="shared" si="29"/>
        <v>0</v>
      </c>
      <c r="P116" s="9"/>
      <c r="Q116" s="9"/>
      <c r="R116" s="9">
        <f t="shared" si="30"/>
        <v>0</v>
      </c>
      <c r="S116" s="9"/>
      <c r="T116" s="9"/>
      <c r="U116" s="9">
        <f t="shared" si="31"/>
        <v>0</v>
      </c>
      <c r="V116" s="9"/>
      <c r="W116" s="9"/>
      <c r="X116" s="9">
        <f t="shared" si="32"/>
        <v>0</v>
      </c>
      <c r="Y116" s="9"/>
      <c r="Z116" s="9"/>
      <c r="AA116" s="10">
        <f t="shared" si="33"/>
        <v>3125000</v>
      </c>
      <c r="AB116" s="11"/>
    </row>
    <row r="117" spans="1:28" ht="15.75" hidden="1" x14ac:dyDescent="0.25">
      <c r="A117" s="39">
        <v>45792</v>
      </c>
      <c r="B117" s="33" t="s">
        <v>92</v>
      </c>
      <c r="C117" s="33">
        <v>1069500</v>
      </c>
      <c r="D117" s="33" t="s">
        <v>31</v>
      </c>
      <c r="E117" s="33" t="s">
        <v>439</v>
      </c>
      <c r="F117" s="33">
        <v>0.93</v>
      </c>
      <c r="G117" s="33" t="s">
        <v>178</v>
      </c>
      <c r="H117" s="33"/>
      <c r="I117" s="20">
        <f t="shared" si="27"/>
        <v>0</v>
      </c>
      <c r="J117" s="34" t="s">
        <v>26</v>
      </c>
      <c r="K117" s="20" t="s">
        <v>974</v>
      </c>
      <c r="L117" s="9">
        <f t="shared" si="28"/>
        <v>0</v>
      </c>
      <c r="M117" s="9"/>
      <c r="N117" s="9"/>
      <c r="O117" s="9">
        <f t="shared" si="29"/>
        <v>0</v>
      </c>
      <c r="P117" s="9"/>
      <c r="Q117" s="9"/>
      <c r="R117" s="9">
        <f t="shared" si="30"/>
        <v>0</v>
      </c>
      <c r="S117" s="9"/>
      <c r="T117" s="9"/>
      <c r="U117" s="9">
        <f t="shared" si="31"/>
        <v>0</v>
      </c>
      <c r="V117" s="9"/>
      <c r="W117" s="9"/>
      <c r="X117" s="9">
        <f t="shared" si="32"/>
        <v>0</v>
      </c>
      <c r="Y117" s="9"/>
      <c r="Z117" s="9"/>
      <c r="AA117" s="10">
        <f t="shared" si="33"/>
        <v>1069500</v>
      </c>
      <c r="AB117" s="11"/>
    </row>
    <row r="118" spans="1:28" ht="15.75" hidden="1" x14ac:dyDescent="0.25">
      <c r="A118" s="39">
        <v>45792</v>
      </c>
      <c r="B118" s="33" t="s">
        <v>173</v>
      </c>
      <c r="C118" s="33">
        <v>6000000</v>
      </c>
      <c r="D118" s="33" t="s">
        <v>31</v>
      </c>
      <c r="E118" s="33" t="s">
        <v>148</v>
      </c>
      <c r="F118" s="33">
        <v>100</v>
      </c>
      <c r="G118" s="33" t="s">
        <v>51</v>
      </c>
      <c r="H118" s="33"/>
      <c r="I118" s="20">
        <f t="shared" si="27"/>
        <v>0</v>
      </c>
      <c r="J118" s="41" t="s">
        <v>240</v>
      </c>
      <c r="K118" s="20"/>
      <c r="L118" s="9">
        <f t="shared" si="28"/>
        <v>0</v>
      </c>
      <c r="M118" s="9"/>
      <c r="N118" s="9"/>
      <c r="O118" s="9">
        <f t="shared" si="29"/>
        <v>6000000</v>
      </c>
      <c r="P118" s="9">
        <f>2000000+1400000</f>
        <v>3400000</v>
      </c>
      <c r="Q118" s="9">
        <v>2600000</v>
      </c>
      <c r="R118" s="9">
        <f t="shared" si="30"/>
        <v>0</v>
      </c>
      <c r="S118" s="9"/>
      <c r="T118" s="9"/>
      <c r="U118" s="9">
        <f t="shared" si="31"/>
        <v>0</v>
      </c>
      <c r="V118" s="9"/>
      <c r="W118" s="9"/>
      <c r="X118" s="9">
        <f t="shared" si="32"/>
        <v>0</v>
      </c>
      <c r="Y118" s="9"/>
      <c r="Z118" s="9"/>
      <c r="AA118" s="10">
        <f t="shared" si="33"/>
        <v>0</v>
      </c>
      <c r="AB118" s="11">
        <v>45819</v>
      </c>
    </row>
    <row r="119" spans="1:28" ht="15.75" hidden="1" x14ac:dyDescent="0.25">
      <c r="A119" s="39">
        <v>45793</v>
      </c>
      <c r="B119" s="33" t="s">
        <v>478</v>
      </c>
      <c r="C119" s="33">
        <v>62500</v>
      </c>
      <c r="D119" s="35" t="s">
        <v>31</v>
      </c>
      <c r="E119" s="33" t="s">
        <v>344</v>
      </c>
      <c r="F119" s="33">
        <v>58.5</v>
      </c>
      <c r="G119" s="33" t="s">
        <v>51</v>
      </c>
      <c r="H119" s="33"/>
      <c r="I119" s="20">
        <f t="shared" si="27"/>
        <v>0</v>
      </c>
      <c r="J119" s="34" t="s">
        <v>38</v>
      </c>
      <c r="K119" s="20"/>
      <c r="L119" s="9">
        <f t="shared" si="28"/>
        <v>0</v>
      </c>
      <c r="M119" s="9"/>
      <c r="N119" s="9"/>
      <c r="O119" s="9">
        <f t="shared" si="29"/>
        <v>0</v>
      </c>
      <c r="P119" s="9"/>
      <c r="Q119" s="9"/>
      <c r="R119" s="9">
        <f t="shared" si="30"/>
        <v>0</v>
      </c>
      <c r="S119" s="9"/>
      <c r="T119" s="9"/>
      <c r="U119" s="9">
        <f t="shared" si="31"/>
        <v>0</v>
      </c>
      <c r="V119" s="9"/>
      <c r="W119" s="9"/>
      <c r="X119" s="9">
        <f t="shared" si="32"/>
        <v>0</v>
      </c>
      <c r="Y119" s="9"/>
      <c r="Z119" s="9"/>
      <c r="AA119" s="10">
        <f t="shared" si="33"/>
        <v>62500</v>
      </c>
      <c r="AB119" s="11"/>
    </row>
    <row r="120" spans="1:28" ht="15.75" hidden="1" x14ac:dyDescent="0.25">
      <c r="A120" s="39">
        <v>45793</v>
      </c>
      <c r="B120" s="33" t="s">
        <v>217</v>
      </c>
      <c r="C120" s="33">
        <v>3125000</v>
      </c>
      <c r="D120" s="33" t="s">
        <v>41</v>
      </c>
      <c r="E120" s="33" t="s">
        <v>132</v>
      </c>
      <c r="F120" s="33">
        <v>25</v>
      </c>
      <c r="G120" s="33" t="s">
        <v>51</v>
      </c>
      <c r="H120" s="33"/>
      <c r="I120" s="20">
        <f t="shared" si="27"/>
        <v>0</v>
      </c>
      <c r="J120" s="31" t="s">
        <v>240</v>
      </c>
      <c r="K120" s="20"/>
      <c r="L120" s="9">
        <f t="shared" si="28"/>
        <v>0</v>
      </c>
      <c r="M120" s="9"/>
      <c r="N120" s="9"/>
      <c r="O120" s="9">
        <f t="shared" si="29"/>
        <v>3125000</v>
      </c>
      <c r="P120" s="9">
        <v>2067000</v>
      </c>
      <c r="Q120" s="9">
        <v>1058000</v>
      </c>
      <c r="R120" s="9">
        <f t="shared" si="30"/>
        <v>0</v>
      </c>
      <c r="S120" s="9"/>
      <c r="T120" s="9"/>
      <c r="U120" s="9">
        <f t="shared" si="31"/>
        <v>0</v>
      </c>
      <c r="V120" s="9"/>
      <c r="W120" s="9"/>
      <c r="X120" s="9">
        <f t="shared" si="32"/>
        <v>0</v>
      </c>
      <c r="Y120" s="9"/>
      <c r="Z120" s="9"/>
      <c r="AA120" s="10">
        <f t="shared" si="33"/>
        <v>0</v>
      </c>
      <c r="AB120" s="11">
        <v>45817</v>
      </c>
    </row>
    <row r="121" spans="1:28" ht="15.75" hidden="1" x14ac:dyDescent="0.25">
      <c r="A121" s="39">
        <v>45793</v>
      </c>
      <c r="B121" s="33" t="s">
        <v>509</v>
      </c>
      <c r="C121" s="33">
        <v>3945000</v>
      </c>
      <c r="D121" s="33" t="s">
        <v>31</v>
      </c>
      <c r="E121" s="33" t="s">
        <v>213</v>
      </c>
      <c r="F121" s="33">
        <v>1500</v>
      </c>
      <c r="G121" s="33" t="s">
        <v>29</v>
      </c>
      <c r="H121" s="33"/>
      <c r="I121" s="20">
        <f t="shared" si="27"/>
        <v>0</v>
      </c>
      <c r="J121" s="42" t="s">
        <v>43</v>
      </c>
      <c r="K121" s="20"/>
      <c r="L121" s="9">
        <f t="shared" si="28"/>
        <v>3548000</v>
      </c>
      <c r="M121" s="9">
        <v>3548000</v>
      </c>
      <c r="N121" s="9"/>
      <c r="O121" s="9">
        <f t="shared" si="29"/>
        <v>0</v>
      </c>
      <c r="P121" s="9"/>
      <c r="Q121" s="9"/>
      <c r="R121" s="9">
        <f t="shared" si="30"/>
        <v>0</v>
      </c>
      <c r="S121" s="9"/>
      <c r="T121" s="9"/>
      <c r="U121" s="9">
        <f t="shared" si="31"/>
        <v>0</v>
      </c>
      <c r="V121" s="9"/>
      <c r="W121" s="9"/>
      <c r="X121" s="9">
        <f t="shared" si="32"/>
        <v>0</v>
      </c>
      <c r="Y121" s="9"/>
      <c r="Z121" s="9"/>
      <c r="AA121" s="10">
        <f t="shared" si="33"/>
        <v>397000</v>
      </c>
      <c r="AB121" s="11">
        <v>45835</v>
      </c>
    </row>
    <row r="122" spans="1:28" ht="15.75" hidden="1" x14ac:dyDescent="0.25">
      <c r="A122" s="39">
        <v>45793</v>
      </c>
      <c r="B122" s="33" t="s">
        <v>147</v>
      </c>
      <c r="C122" s="33">
        <v>18000000</v>
      </c>
      <c r="D122" s="33" t="s">
        <v>31</v>
      </c>
      <c r="E122" s="33" t="s">
        <v>148</v>
      </c>
      <c r="F122" s="33">
        <v>300</v>
      </c>
      <c r="G122" s="33" t="s">
        <v>51</v>
      </c>
      <c r="H122" s="33"/>
      <c r="I122" s="20">
        <f t="shared" si="27"/>
        <v>0</v>
      </c>
      <c r="J122" s="85" t="s">
        <v>26</v>
      </c>
      <c r="K122" s="20"/>
      <c r="L122" s="9">
        <f t="shared" si="28"/>
        <v>0</v>
      </c>
      <c r="M122" s="9"/>
      <c r="N122" s="9"/>
      <c r="O122" s="9">
        <f t="shared" si="29"/>
        <v>0</v>
      </c>
      <c r="P122" s="9"/>
      <c r="Q122" s="9"/>
      <c r="R122" s="9">
        <f t="shared" si="30"/>
        <v>0</v>
      </c>
      <c r="S122" s="9"/>
      <c r="T122" s="9"/>
      <c r="U122" s="9">
        <f t="shared" si="31"/>
        <v>0</v>
      </c>
      <c r="V122" s="9"/>
      <c r="W122" s="9"/>
      <c r="X122" s="9">
        <f t="shared" si="32"/>
        <v>0</v>
      </c>
      <c r="Y122" s="9"/>
      <c r="Z122" s="9"/>
      <c r="AA122" s="10">
        <f t="shared" si="33"/>
        <v>18000000</v>
      </c>
      <c r="AB122" s="11"/>
    </row>
    <row r="123" spans="1:28" ht="15.75" hidden="1" x14ac:dyDescent="0.25">
      <c r="A123" s="39">
        <v>45793</v>
      </c>
      <c r="B123" s="33" t="s">
        <v>509</v>
      </c>
      <c r="C123" s="33">
        <v>9750000</v>
      </c>
      <c r="D123" s="33" t="s">
        <v>31</v>
      </c>
      <c r="E123" s="33" t="s">
        <v>263</v>
      </c>
      <c r="F123" s="33">
        <v>6250</v>
      </c>
      <c r="G123" s="33" t="s">
        <v>29</v>
      </c>
      <c r="H123" s="33"/>
      <c r="I123" s="20">
        <f t="shared" si="27"/>
        <v>0</v>
      </c>
      <c r="J123" s="34" t="s">
        <v>26</v>
      </c>
      <c r="K123" s="20"/>
      <c r="L123" s="9">
        <f t="shared" si="28"/>
        <v>0</v>
      </c>
      <c r="M123" s="9"/>
      <c r="N123" s="9"/>
      <c r="O123" s="9">
        <f t="shared" si="29"/>
        <v>0</v>
      </c>
      <c r="P123" s="9"/>
      <c r="Q123" s="9"/>
      <c r="R123" s="9">
        <f t="shared" si="30"/>
        <v>0</v>
      </c>
      <c r="S123" s="9"/>
      <c r="T123" s="9"/>
      <c r="U123" s="9">
        <f t="shared" si="31"/>
        <v>0</v>
      </c>
      <c r="V123" s="9"/>
      <c r="W123" s="9"/>
      <c r="X123" s="9">
        <f t="shared" si="32"/>
        <v>0</v>
      </c>
      <c r="Y123" s="9"/>
      <c r="Z123" s="9"/>
      <c r="AA123" s="10">
        <f t="shared" si="33"/>
        <v>9750000</v>
      </c>
      <c r="AB123" s="11"/>
    </row>
    <row r="124" spans="1:28" ht="15.75" hidden="1" x14ac:dyDescent="0.25">
      <c r="A124" s="39">
        <v>45794</v>
      </c>
      <c r="B124" s="33" t="s">
        <v>191</v>
      </c>
      <c r="C124" s="33">
        <v>3125000</v>
      </c>
      <c r="D124" s="33" t="s">
        <v>31</v>
      </c>
      <c r="E124" s="33" t="s">
        <v>86</v>
      </c>
      <c r="F124" s="33">
        <v>25</v>
      </c>
      <c r="G124" s="33" t="s">
        <v>51</v>
      </c>
      <c r="H124" s="33"/>
      <c r="I124" s="20">
        <f t="shared" si="27"/>
        <v>0</v>
      </c>
      <c r="J124" s="14" t="s">
        <v>241</v>
      </c>
      <c r="K124" s="20"/>
      <c r="L124" s="9">
        <f t="shared" si="28"/>
        <v>126000</v>
      </c>
      <c r="M124" s="9"/>
      <c r="N124" s="9">
        <v>126000</v>
      </c>
      <c r="O124" s="9">
        <f t="shared" si="29"/>
        <v>0</v>
      </c>
      <c r="P124" s="9"/>
      <c r="Q124" s="9"/>
      <c r="R124" s="9">
        <f t="shared" si="30"/>
        <v>0</v>
      </c>
      <c r="S124" s="9"/>
      <c r="T124" s="9"/>
      <c r="U124" s="9">
        <f t="shared" si="31"/>
        <v>2999000</v>
      </c>
      <c r="V124" s="9">
        <v>2999000</v>
      </c>
      <c r="W124" s="9"/>
      <c r="X124" s="9">
        <f t="shared" si="32"/>
        <v>0</v>
      </c>
      <c r="Y124" s="9"/>
      <c r="Z124" s="9"/>
      <c r="AA124" s="10">
        <f t="shared" si="33"/>
        <v>0</v>
      </c>
      <c r="AB124" s="11">
        <v>45824</v>
      </c>
    </row>
    <row r="125" spans="1:28" ht="15.75" hidden="1" x14ac:dyDescent="0.25">
      <c r="A125" s="39">
        <v>45796</v>
      </c>
      <c r="B125" s="35" t="s">
        <v>194</v>
      </c>
      <c r="C125" s="33">
        <v>351000</v>
      </c>
      <c r="D125" s="35" t="s">
        <v>31</v>
      </c>
      <c r="E125" s="33" t="s">
        <v>155</v>
      </c>
      <c r="F125" s="33">
        <v>5200</v>
      </c>
      <c r="G125" s="33" t="s">
        <v>29</v>
      </c>
      <c r="H125" s="33"/>
      <c r="I125" s="20">
        <f t="shared" si="27"/>
        <v>0</v>
      </c>
      <c r="J125" s="37" t="s">
        <v>240</v>
      </c>
      <c r="K125" s="20"/>
      <c r="L125" s="9">
        <f t="shared" si="28"/>
        <v>0</v>
      </c>
      <c r="M125" s="9"/>
      <c r="N125" s="9"/>
      <c r="O125" s="9">
        <f t="shared" si="29"/>
        <v>351000</v>
      </c>
      <c r="P125" s="9">
        <v>351000</v>
      </c>
      <c r="Q125" s="9"/>
      <c r="R125" s="9">
        <f t="shared" si="30"/>
        <v>0</v>
      </c>
      <c r="S125" s="9"/>
      <c r="T125" s="9"/>
      <c r="U125" s="9">
        <f t="shared" si="31"/>
        <v>0</v>
      </c>
      <c r="V125" s="9"/>
      <c r="W125" s="9"/>
      <c r="X125" s="9">
        <f t="shared" si="32"/>
        <v>0</v>
      </c>
      <c r="Y125" s="9"/>
      <c r="Z125" s="9"/>
      <c r="AA125" s="10">
        <f t="shared" si="33"/>
        <v>0</v>
      </c>
      <c r="AB125" s="11">
        <v>45818</v>
      </c>
    </row>
    <row r="126" spans="1:28" ht="15.75" hidden="1" x14ac:dyDescent="0.25">
      <c r="A126" s="39">
        <v>45796</v>
      </c>
      <c r="B126" s="35" t="s">
        <v>194</v>
      </c>
      <c r="C126" s="33">
        <v>22000000</v>
      </c>
      <c r="D126" s="35" t="s">
        <v>31</v>
      </c>
      <c r="E126" s="33" t="s">
        <v>185</v>
      </c>
      <c r="F126" s="33">
        <v>20000</v>
      </c>
      <c r="G126" s="33" t="s">
        <v>29</v>
      </c>
      <c r="H126" s="33"/>
      <c r="I126" s="20">
        <f t="shared" si="27"/>
        <v>0</v>
      </c>
      <c r="J126" s="42" t="s">
        <v>38</v>
      </c>
      <c r="K126" s="20"/>
      <c r="L126" s="9">
        <f t="shared" si="28"/>
        <v>0</v>
      </c>
      <c r="M126" s="9"/>
      <c r="N126" s="9"/>
      <c r="O126" s="9">
        <f t="shared" si="29"/>
        <v>4420000</v>
      </c>
      <c r="P126" s="9">
        <v>4420000</v>
      </c>
      <c r="Q126" s="9"/>
      <c r="R126" s="9">
        <f t="shared" si="30"/>
        <v>0</v>
      </c>
      <c r="S126" s="9"/>
      <c r="T126" s="9"/>
      <c r="U126" s="9">
        <f t="shared" si="31"/>
        <v>0</v>
      </c>
      <c r="V126" s="9"/>
      <c r="W126" s="9"/>
      <c r="X126" s="9">
        <f t="shared" si="32"/>
        <v>0</v>
      </c>
      <c r="Y126" s="9"/>
      <c r="Z126" s="9"/>
      <c r="AA126" s="10">
        <f t="shared" si="33"/>
        <v>17580000</v>
      </c>
      <c r="AB126" s="11">
        <v>45818</v>
      </c>
    </row>
    <row r="127" spans="1:28" ht="15.75" hidden="1" x14ac:dyDescent="0.25">
      <c r="A127" s="39">
        <v>45796</v>
      </c>
      <c r="B127" s="33" t="s">
        <v>217</v>
      </c>
      <c r="C127" s="33">
        <v>10000000</v>
      </c>
      <c r="D127" s="33" t="s">
        <v>41</v>
      </c>
      <c r="E127" s="33" t="s">
        <v>945</v>
      </c>
      <c r="F127" s="33">
        <v>5000</v>
      </c>
      <c r="G127" s="33" t="s">
        <v>29</v>
      </c>
      <c r="H127" s="33"/>
      <c r="I127" s="20">
        <f t="shared" si="27"/>
        <v>0</v>
      </c>
      <c r="J127" s="37" t="s">
        <v>240</v>
      </c>
      <c r="K127" s="20"/>
      <c r="L127" s="9">
        <f t="shared" si="28"/>
        <v>0</v>
      </c>
      <c r="M127" s="9"/>
      <c r="N127" s="9"/>
      <c r="O127" s="9">
        <f t="shared" si="29"/>
        <v>10000000</v>
      </c>
      <c r="P127" s="9"/>
      <c r="Q127" s="9">
        <v>10000000</v>
      </c>
      <c r="R127" s="9">
        <f t="shared" si="30"/>
        <v>0</v>
      </c>
      <c r="S127" s="9"/>
      <c r="T127" s="9"/>
      <c r="U127" s="9">
        <f t="shared" si="31"/>
        <v>0</v>
      </c>
      <c r="V127" s="9"/>
      <c r="W127" s="9"/>
      <c r="X127" s="9">
        <f t="shared" si="32"/>
        <v>0</v>
      </c>
      <c r="Y127" s="9"/>
      <c r="Z127" s="9"/>
      <c r="AA127" s="10">
        <f t="shared" si="33"/>
        <v>0</v>
      </c>
      <c r="AB127" s="11">
        <v>45828</v>
      </c>
    </row>
    <row r="128" spans="1:28" ht="15.75" hidden="1" x14ac:dyDescent="0.25">
      <c r="A128" s="39">
        <v>45796</v>
      </c>
      <c r="B128" s="33" t="s">
        <v>959</v>
      </c>
      <c r="C128" s="33">
        <v>22304000</v>
      </c>
      <c r="D128" s="33" t="s">
        <v>41</v>
      </c>
      <c r="E128" s="33" t="s">
        <v>70</v>
      </c>
      <c r="F128" s="33">
        <v>8200</v>
      </c>
      <c r="G128" s="33" t="s">
        <v>29</v>
      </c>
      <c r="H128" s="33"/>
      <c r="I128" s="20">
        <f t="shared" si="27"/>
        <v>0</v>
      </c>
      <c r="J128" s="37" t="s">
        <v>241</v>
      </c>
      <c r="K128" s="20"/>
      <c r="L128" s="9">
        <f t="shared" si="28"/>
        <v>22304000</v>
      </c>
      <c r="M128" s="9">
        <v>22304000</v>
      </c>
      <c r="N128" s="9"/>
      <c r="O128" s="9">
        <f t="shared" si="29"/>
        <v>0</v>
      </c>
      <c r="P128" s="9"/>
      <c r="Q128" s="9"/>
      <c r="R128" s="9">
        <f t="shared" si="30"/>
        <v>0</v>
      </c>
      <c r="S128" s="9"/>
      <c r="T128" s="9"/>
      <c r="U128" s="9">
        <f t="shared" si="31"/>
        <v>0</v>
      </c>
      <c r="V128" s="9"/>
      <c r="W128" s="9"/>
      <c r="X128" s="9">
        <f t="shared" si="32"/>
        <v>0</v>
      </c>
      <c r="Y128" s="9"/>
      <c r="Z128" s="9"/>
      <c r="AA128" s="10">
        <f t="shared" si="33"/>
        <v>0</v>
      </c>
      <c r="AB128" s="11">
        <v>45811</v>
      </c>
    </row>
    <row r="129" spans="1:28" ht="15.75" hidden="1" x14ac:dyDescent="0.25">
      <c r="A129" s="39">
        <v>45796</v>
      </c>
      <c r="B129" s="33" t="s">
        <v>369</v>
      </c>
      <c r="C129" s="33">
        <v>2000000</v>
      </c>
      <c r="D129" s="33" t="s">
        <v>31</v>
      </c>
      <c r="E129" s="33" t="s">
        <v>315</v>
      </c>
      <c r="F129" s="33">
        <v>600</v>
      </c>
      <c r="G129" s="33" t="s">
        <v>29</v>
      </c>
      <c r="H129" s="33"/>
      <c r="I129" s="20">
        <f t="shared" si="27"/>
        <v>0</v>
      </c>
      <c r="J129" s="37" t="s">
        <v>240</v>
      </c>
      <c r="K129" s="20"/>
      <c r="L129" s="9">
        <f t="shared" si="28"/>
        <v>0</v>
      </c>
      <c r="M129" s="9"/>
      <c r="N129" s="9"/>
      <c r="O129" s="9">
        <f t="shared" si="29"/>
        <v>2000000</v>
      </c>
      <c r="P129" s="9">
        <v>2000000</v>
      </c>
      <c r="Q129" s="9"/>
      <c r="R129" s="9">
        <f t="shared" si="30"/>
        <v>0</v>
      </c>
      <c r="S129" s="9"/>
      <c r="T129" s="9"/>
      <c r="U129" s="9">
        <f t="shared" si="31"/>
        <v>0</v>
      </c>
      <c r="V129" s="9"/>
      <c r="W129" s="9"/>
      <c r="X129" s="9">
        <f t="shared" si="32"/>
        <v>0</v>
      </c>
      <c r="Y129" s="9"/>
      <c r="Z129" s="9"/>
      <c r="AA129" s="10">
        <f t="shared" si="33"/>
        <v>0</v>
      </c>
      <c r="AB129" s="11">
        <v>45824</v>
      </c>
    </row>
    <row r="130" spans="1:28" ht="15.75" hidden="1" x14ac:dyDescent="0.25">
      <c r="A130" s="32"/>
      <c r="B130" s="33" t="s">
        <v>775</v>
      </c>
      <c r="C130" s="33">
        <v>-1130000</v>
      </c>
      <c r="D130" s="33" t="s">
        <v>31</v>
      </c>
      <c r="E130" s="33"/>
      <c r="F130" s="33"/>
      <c r="G130" s="33" t="s">
        <v>51</v>
      </c>
      <c r="H130" s="33"/>
      <c r="I130" s="20">
        <f t="shared" si="27"/>
        <v>0</v>
      </c>
      <c r="J130" s="37" t="s">
        <v>34</v>
      </c>
      <c r="K130" s="20"/>
      <c r="L130" s="9">
        <f>M130+N130</f>
        <v>0</v>
      </c>
      <c r="M130" s="9"/>
      <c r="N130" s="9"/>
      <c r="O130" s="9">
        <f>P130+Q130</f>
        <v>0</v>
      </c>
      <c r="P130" s="9"/>
      <c r="Q130" s="9"/>
      <c r="R130" s="9">
        <f>S130+T130</f>
        <v>0</v>
      </c>
      <c r="S130" s="9"/>
      <c r="T130" s="9"/>
      <c r="U130" s="9">
        <f>V130+W130</f>
        <v>0</v>
      </c>
      <c r="V130" s="9"/>
      <c r="W130" s="9"/>
      <c r="X130" s="9">
        <f>Y130+Z130</f>
        <v>0</v>
      </c>
      <c r="Y130" s="9"/>
      <c r="Z130" s="9"/>
      <c r="AA130" s="10">
        <f>C130+I130-L130-O130-U130-X130-R130</f>
        <v>-1130000</v>
      </c>
      <c r="AB130" s="11">
        <v>45796</v>
      </c>
    </row>
    <row r="131" spans="1:28" ht="15.75" hidden="1" x14ac:dyDescent="0.25">
      <c r="A131" s="39">
        <v>45797</v>
      </c>
      <c r="B131" s="33" t="s">
        <v>92</v>
      </c>
      <c r="C131" s="33">
        <v>9000000</v>
      </c>
      <c r="D131" s="33" t="s">
        <v>31</v>
      </c>
      <c r="E131" s="33" t="s">
        <v>91</v>
      </c>
      <c r="F131" s="33">
        <v>2000</v>
      </c>
      <c r="G131" s="35" t="s">
        <v>29</v>
      </c>
      <c r="H131" s="33"/>
      <c r="I131" s="20">
        <f t="shared" si="27"/>
        <v>0</v>
      </c>
      <c r="J131" s="34" t="s">
        <v>26</v>
      </c>
      <c r="K131" s="20" t="s">
        <v>973</v>
      </c>
      <c r="L131" s="9">
        <f t="shared" ref="L131:L175" si="34">M131+N131</f>
        <v>0</v>
      </c>
      <c r="M131" s="9"/>
      <c r="N131" s="9"/>
      <c r="O131" s="9">
        <f t="shared" ref="O131:O175" si="35">P131+Q131</f>
        <v>0</v>
      </c>
      <c r="P131" s="9"/>
      <c r="Q131" s="9"/>
      <c r="R131" s="9">
        <f t="shared" ref="R131:R175" si="36">S131+T131</f>
        <v>0</v>
      </c>
      <c r="S131" s="9"/>
      <c r="T131" s="9"/>
      <c r="U131" s="9">
        <f t="shared" ref="U131:U175" si="37">V131+W131</f>
        <v>0</v>
      </c>
      <c r="V131" s="9"/>
      <c r="W131" s="9"/>
      <c r="X131" s="9">
        <f t="shared" ref="X131:X175" si="38">Y131+Z131</f>
        <v>0</v>
      </c>
      <c r="Y131" s="9"/>
      <c r="Z131" s="9"/>
      <c r="AA131" s="10">
        <f t="shared" ref="AA131:AA175" si="39">C131+I131-L131-O131-U131-X131-R131</f>
        <v>9000000</v>
      </c>
      <c r="AB131" s="11"/>
    </row>
    <row r="132" spans="1:28" ht="15.75" hidden="1" x14ac:dyDescent="0.25">
      <c r="A132" s="39">
        <v>45797</v>
      </c>
      <c r="B132" s="33" t="s">
        <v>282</v>
      </c>
      <c r="C132" s="33">
        <v>227500000</v>
      </c>
      <c r="D132" s="33" t="s">
        <v>31</v>
      </c>
      <c r="E132" s="33" t="s">
        <v>95</v>
      </c>
      <c r="F132" s="33">
        <v>65000</v>
      </c>
      <c r="G132" s="33" t="s">
        <v>29</v>
      </c>
      <c r="H132" s="33"/>
      <c r="I132" s="20">
        <f t="shared" si="27"/>
        <v>0</v>
      </c>
      <c r="J132" s="37" t="s">
        <v>241</v>
      </c>
      <c r="K132" s="20"/>
      <c r="L132" s="9">
        <f t="shared" si="34"/>
        <v>0</v>
      </c>
      <c r="M132" s="9"/>
      <c r="N132" s="9"/>
      <c r="O132" s="9">
        <f t="shared" si="35"/>
        <v>100000000</v>
      </c>
      <c r="P132" s="9">
        <v>50000000</v>
      </c>
      <c r="Q132" s="9">
        <v>50000000</v>
      </c>
      <c r="R132" s="9">
        <f t="shared" si="36"/>
        <v>0</v>
      </c>
      <c r="S132" s="9"/>
      <c r="T132" s="9"/>
      <c r="U132" s="9">
        <f t="shared" si="37"/>
        <v>127500000</v>
      </c>
      <c r="V132" s="9">
        <v>127500000</v>
      </c>
      <c r="W132" s="9"/>
      <c r="X132" s="9">
        <f t="shared" si="38"/>
        <v>0</v>
      </c>
      <c r="Y132" s="9"/>
      <c r="Z132" s="9"/>
      <c r="AA132" s="10">
        <f t="shared" si="39"/>
        <v>0</v>
      </c>
      <c r="AB132" s="11">
        <v>45812</v>
      </c>
    </row>
    <row r="133" spans="1:28" ht="15.75" hidden="1" x14ac:dyDescent="0.25">
      <c r="A133" s="39">
        <v>45797</v>
      </c>
      <c r="B133" s="33" t="s">
        <v>103</v>
      </c>
      <c r="C133" s="33">
        <v>2400000</v>
      </c>
      <c r="D133" s="33" t="s">
        <v>41</v>
      </c>
      <c r="E133" s="33" t="s">
        <v>407</v>
      </c>
      <c r="F133" s="33">
        <v>8</v>
      </c>
      <c r="G133" s="33" t="s">
        <v>33</v>
      </c>
      <c r="H133" s="33"/>
      <c r="I133" s="20">
        <f t="shared" si="27"/>
        <v>0</v>
      </c>
      <c r="J133" s="34" t="s">
        <v>26</v>
      </c>
      <c r="K133" s="20"/>
      <c r="L133" s="9">
        <f t="shared" si="34"/>
        <v>0</v>
      </c>
      <c r="M133" s="9"/>
      <c r="N133" s="9"/>
      <c r="O133" s="9">
        <f t="shared" si="35"/>
        <v>0</v>
      </c>
      <c r="P133" s="9"/>
      <c r="Q133" s="9"/>
      <c r="R133" s="9">
        <f t="shared" si="36"/>
        <v>0</v>
      </c>
      <c r="S133" s="9"/>
      <c r="T133" s="9"/>
      <c r="U133" s="9">
        <f t="shared" si="37"/>
        <v>0</v>
      </c>
      <c r="V133" s="9"/>
      <c r="W133" s="9"/>
      <c r="X133" s="9">
        <f t="shared" si="38"/>
        <v>0</v>
      </c>
      <c r="Y133" s="9"/>
      <c r="Z133" s="9"/>
      <c r="AA133" s="10">
        <f t="shared" si="39"/>
        <v>2400000</v>
      </c>
      <c r="AB133" s="11"/>
    </row>
    <row r="134" spans="1:28" ht="15.75" hidden="1" x14ac:dyDescent="0.25">
      <c r="A134" s="39">
        <v>45797</v>
      </c>
      <c r="B134" s="33" t="s">
        <v>141</v>
      </c>
      <c r="C134" s="33">
        <v>32300000</v>
      </c>
      <c r="D134" s="33" t="s">
        <v>31</v>
      </c>
      <c r="E134" s="33" t="s">
        <v>95</v>
      </c>
      <c r="F134" s="33">
        <v>10400</v>
      </c>
      <c r="G134" s="33" t="s">
        <v>29</v>
      </c>
      <c r="H134" s="33"/>
      <c r="I134" s="20">
        <f t="shared" si="27"/>
        <v>0</v>
      </c>
      <c r="J134" s="42" t="s">
        <v>38</v>
      </c>
      <c r="K134" s="20"/>
      <c r="L134" s="9">
        <f t="shared" si="34"/>
        <v>0</v>
      </c>
      <c r="M134" s="9"/>
      <c r="N134" s="9"/>
      <c r="O134" s="9">
        <f t="shared" si="35"/>
        <v>0</v>
      </c>
      <c r="P134" s="9"/>
      <c r="Q134" s="9"/>
      <c r="R134" s="9">
        <f t="shared" si="36"/>
        <v>0</v>
      </c>
      <c r="S134" s="9"/>
      <c r="T134" s="9"/>
      <c r="U134" s="9">
        <f t="shared" si="37"/>
        <v>0</v>
      </c>
      <c r="V134" s="9"/>
      <c r="W134" s="9"/>
      <c r="X134" s="9">
        <f t="shared" si="38"/>
        <v>0</v>
      </c>
      <c r="Y134" s="9"/>
      <c r="Z134" s="9"/>
      <c r="AA134" s="10">
        <f t="shared" si="39"/>
        <v>32300000</v>
      </c>
      <c r="AB134" s="11"/>
    </row>
    <row r="135" spans="1:28" ht="15.75" hidden="1" x14ac:dyDescent="0.25">
      <c r="A135" s="39">
        <v>45798</v>
      </c>
      <c r="B135" s="33" t="s">
        <v>219</v>
      </c>
      <c r="C135" s="33">
        <v>3200000</v>
      </c>
      <c r="D135" s="33" t="s">
        <v>31</v>
      </c>
      <c r="E135" s="33" t="s">
        <v>91</v>
      </c>
      <c r="F135" s="33">
        <v>800</v>
      </c>
      <c r="G135" s="33" t="s">
        <v>29</v>
      </c>
      <c r="H135" s="33"/>
      <c r="I135" s="20">
        <f t="shared" si="27"/>
        <v>0</v>
      </c>
      <c r="J135" s="37" t="s">
        <v>240</v>
      </c>
      <c r="K135" s="20"/>
      <c r="L135" s="9">
        <f t="shared" si="34"/>
        <v>0</v>
      </c>
      <c r="M135" s="9"/>
      <c r="N135" s="9"/>
      <c r="O135" s="9">
        <f t="shared" si="35"/>
        <v>3200000</v>
      </c>
      <c r="P135" s="9">
        <v>3200000</v>
      </c>
      <c r="Q135" s="9"/>
      <c r="R135" s="9">
        <f t="shared" si="36"/>
        <v>0</v>
      </c>
      <c r="S135" s="9"/>
      <c r="T135" s="9"/>
      <c r="U135" s="9">
        <f t="shared" si="37"/>
        <v>0</v>
      </c>
      <c r="V135" s="9"/>
      <c r="W135" s="9"/>
      <c r="X135" s="9">
        <f t="shared" si="38"/>
        <v>0</v>
      </c>
      <c r="Y135" s="9"/>
      <c r="Z135" s="9"/>
      <c r="AA135" s="10">
        <f t="shared" si="39"/>
        <v>0</v>
      </c>
      <c r="AB135" s="11">
        <v>45832</v>
      </c>
    </row>
    <row r="136" spans="1:28" ht="15.75" hidden="1" x14ac:dyDescent="0.25">
      <c r="A136" s="32">
        <v>45798</v>
      </c>
      <c r="B136" s="33" t="s">
        <v>173</v>
      </c>
      <c r="C136" s="33">
        <v>2400000</v>
      </c>
      <c r="D136" s="33" t="s">
        <v>31</v>
      </c>
      <c r="E136" s="33" t="s">
        <v>148</v>
      </c>
      <c r="F136" s="43">
        <v>40</v>
      </c>
      <c r="G136" s="33" t="s">
        <v>51</v>
      </c>
      <c r="H136" s="33"/>
      <c r="I136" s="20">
        <f t="shared" si="27"/>
        <v>0</v>
      </c>
      <c r="J136" s="60" t="s">
        <v>38</v>
      </c>
      <c r="K136" s="20"/>
      <c r="L136" s="9">
        <f t="shared" si="34"/>
        <v>0</v>
      </c>
      <c r="M136" s="9"/>
      <c r="N136" s="9"/>
      <c r="O136" s="9">
        <f t="shared" si="35"/>
        <v>200000</v>
      </c>
      <c r="P136" s="9">
        <v>200000</v>
      </c>
      <c r="Q136" s="9"/>
      <c r="R136" s="9">
        <f t="shared" si="36"/>
        <v>0</v>
      </c>
      <c r="S136" s="9"/>
      <c r="T136" s="9"/>
      <c r="U136" s="9">
        <f t="shared" si="37"/>
        <v>0</v>
      </c>
      <c r="V136" s="9"/>
      <c r="W136" s="9"/>
      <c r="X136" s="9">
        <f t="shared" si="38"/>
        <v>0</v>
      </c>
      <c r="Y136" s="9"/>
      <c r="Z136" s="9"/>
      <c r="AA136" s="10">
        <f t="shared" si="39"/>
        <v>2200000</v>
      </c>
      <c r="AB136" s="11">
        <v>45819</v>
      </c>
    </row>
    <row r="137" spans="1:28" ht="15.75" hidden="1" x14ac:dyDescent="0.25">
      <c r="A137" s="39">
        <v>45799</v>
      </c>
      <c r="B137" s="33" t="s">
        <v>67</v>
      </c>
      <c r="C137" s="33">
        <v>14400000</v>
      </c>
      <c r="D137" s="33" t="s">
        <v>41</v>
      </c>
      <c r="E137" s="33" t="s">
        <v>293</v>
      </c>
      <c r="F137" s="33">
        <v>240</v>
      </c>
      <c r="G137" s="33" t="s">
        <v>74</v>
      </c>
      <c r="H137" s="33"/>
      <c r="I137" s="20">
        <f t="shared" si="27"/>
        <v>0</v>
      </c>
      <c r="J137" s="42" t="s">
        <v>38</v>
      </c>
      <c r="K137" s="20"/>
      <c r="L137" s="9">
        <f t="shared" si="34"/>
        <v>0</v>
      </c>
      <c r="M137" s="9"/>
      <c r="N137" s="9"/>
      <c r="O137" s="9">
        <f t="shared" si="35"/>
        <v>4800000</v>
      </c>
      <c r="P137" s="9">
        <v>4800000</v>
      </c>
      <c r="Q137" s="9"/>
      <c r="R137" s="9">
        <f t="shared" si="36"/>
        <v>0</v>
      </c>
      <c r="S137" s="9"/>
      <c r="T137" s="9"/>
      <c r="U137" s="9">
        <f t="shared" si="37"/>
        <v>0</v>
      </c>
      <c r="V137" s="9"/>
      <c r="W137" s="9"/>
      <c r="X137" s="9">
        <f t="shared" si="38"/>
        <v>0</v>
      </c>
      <c r="Y137" s="9"/>
      <c r="Z137" s="9"/>
      <c r="AA137" s="10">
        <f t="shared" si="39"/>
        <v>9600000</v>
      </c>
      <c r="AB137" s="11">
        <v>45812</v>
      </c>
    </row>
    <row r="138" spans="1:28" ht="15.75" hidden="1" x14ac:dyDescent="0.25">
      <c r="A138" s="39">
        <v>45799</v>
      </c>
      <c r="B138" s="33" t="s">
        <v>252</v>
      </c>
      <c r="C138" s="33">
        <v>34780000</v>
      </c>
      <c r="D138" s="33" t="s">
        <v>31</v>
      </c>
      <c r="E138" s="33" t="s">
        <v>95</v>
      </c>
      <c r="F138" s="33">
        <v>9400</v>
      </c>
      <c r="G138" s="33" t="s">
        <v>29</v>
      </c>
      <c r="H138" s="33"/>
      <c r="I138" s="20">
        <f t="shared" si="27"/>
        <v>0</v>
      </c>
      <c r="J138" s="82" t="s">
        <v>26</v>
      </c>
      <c r="K138" s="20"/>
      <c r="L138" s="9">
        <f t="shared" si="34"/>
        <v>0</v>
      </c>
      <c r="M138" s="9"/>
      <c r="N138" s="9"/>
      <c r="O138" s="9">
        <f t="shared" si="35"/>
        <v>0</v>
      </c>
      <c r="P138" s="9"/>
      <c r="Q138" s="9"/>
      <c r="R138" s="9">
        <f t="shared" si="36"/>
        <v>12949000</v>
      </c>
      <c r="S138" s="9">
        <v>12949000</v>
      </c>
      <c r="T138" s="9"/>
      <c r="U138" s="9">
        <f t="shared" si="37"/>
        <v>0</v>
      </c>
      <c r="V138" s="9"/>
      <c r="W138" s="9"/>
      <c r="X138" s="9">
        <f t="shared" si="38"/>
        <v>0</v>
      </c>
      <c r="Y138" s="9"/>
      <c r="Z138" s="9"/>
      <c r="AA138" s="10">
        <f t="shared" si="39"/>
        <v>21831000</v>
      </c>
      <c r="AB138" s="11"/>
    </row>
    <row r="139" spans="1:28" ht="15.75" hidden="1" x14ac:dyDescent="0.25">
      <c r="A139" s="39">
        <v>45799</v>
      </c>
      <c r="B139" s="33" t="s">
        <v>252</v>
      </c>
      <c r="C139" s="33">
        <v>1800000</v>
      </c>
      <c r="D139" s="33" t="s">
        <v>31</v>
      </c>
      <c r="E139" s="33" t="s">
        <v>234</v>
      </c>
      <c r="F139" s="33">
        <v>20</v>
      </c>
      <c r="G139" s="33" t="s">
        <v>51</v>
      </c>
      <c r="H139" s="33"/>
      <c r="I139" s="20">
        <f t="shared" si="27"/>
        <v>0</v>
      </c>
      <c r="J139" s="82" t="s">
        <v>26</v>
      </c>
      <c r="K139" s="20"/>
      <c r="L139" s="9">
        <f t="shared" si="34"/>
        <v>0</v>
      </c>
      <c r="M139" s="9"/>
      <c r="N139" s="9"/>
      <c r="O139" s="9">
        <f t="shared" si="35"/>
        <v>0</v>
      </c>
      <c r="P139" s="9"/>
      <c r="Q139" s="9"/>
      <c r="R139" s="9">
        <f t="shared" si="36"/>
        <v>0</v>
      </c>
      <c r="S139" s="9"/>
      <c r="T139" s="9"/>
      <c r="U139" s="9">
        <f t="shared" si="37"/>
        <v>0</v>
      </c>
      <c r="V139" s="9"/>
      <c r="W139" s="9"/>
      <c r="X139" s="9">
        <f t="shared" si="38"/>
        <v>0</v>
      </c>
      <c r="Y139" s="9"/>
      <c r="Z139" s="9"/>
      <c r="AA139" s="10">
        <f t="shared" si="39"/>
        <v>1800000</v>
      </c>
      <c r="AB139" s="11"/>
    </row>
    <row r="140" spans="1:28" ht="15.75" hidden="1" x14ac:dyDescent="0.25">
      <c r="A140" s="39">
        <v>45799</v>
      </c>
      <c r="B140" s="33" t="s">
        <v>252</v>
      </c>
      <c r="C140" s="33">
        <v>3600000</v>
      </c>
      <c r="D140" s="33" t="s">
        <v>31</v>
      </c>
      <c r="E140" s="33" t="s">
        <v>236</v>
      </c>
      <c r="F140" s="33">
        <v>40</v>
      </c>
      <c r="G140" s="33" t="s">
        <v>51</v>
      </c>
      <c r="H140" s="33"/>
      <c r="I140" s="20">
        <f t="shared" si="27"/>
        <v>0</v>
      </c>
      <c r="J140" s="82" t="s">
        <v>26</v>
      </c>
      <c r="K140" s="20"/>
      <c r="L140" s="9">
        <f t="shared" si="34"/>
        <v>0</v>
      </c>
      <c r="M140" s="9"/>
      <c r="N140" s="9"/>
      <c r="O140" s="9">
        <f t="shared" si="35"/>
        <v>0</v>
      </c>
      <c r="P140" s="9"/>
      <c r="Q140" s="9"/>
      <c r="R140" s="9">
        <f t="shared" si="36"/>
        <v>0</v>
      </c>
      <c r="S140" s="9"/>
      <c r="T140" s="9"/>
      <c r="U140" s="9">
        <f t="shared" si="37"/>
        <v>0</v>
      </c>
      <c r="V140" s="9"/>
      <c r="W140" s="9"/>
      <c r="X140" s="9">
        <f t="shared" si="38"/>
        <v>0</v>
      </c>
      <c r="Y140" s="9"/>
      <c r="Z140" s="9"/>
      <c r="AA140" s="10">
        <f t="shared" si="39"/>
        <v>3600000</v>
      </c>
      <c r="AB140" s="11"/>
    </row>
    <row r="141" spans="1:28" ht="15.75" hidden="1" x14ac:dyDescent="0.25">
      <c r="A141" s="39">
        <v>45799</v>
      </c>
      <c r="B141" s="33" t="s">
        <v>252</v>
      </c>
      <c r="C141" s="33">
        <v>3700000</v>
      </c>
      <c r="D141" s="33" t="s">
        <v>31</v>
      </c>
      <c r="E141" s="33" t="s">
        <v>155</v>
      </c>
      <c r="F141" s="33">
        <v>1000</v>
      </c>
      <c r="G141" s="33" t="s">
        <v>29</v>
      </c>
      <c r="H141" s="33"/>
      <c r="I141" s="20">
        <f t="shared" si="27"/>
        <v>0</v>
      </c>
      <c r="J141" s="82" t="s">
        <v>26</v>
      </c>
      <c r="K141" s="20"/>
      <c r="L141" s="9">
        <f t="shared" si="34"/>
        <v>0</v>
      </c>
      <c r="M141" s="9"/>
      <c r="N141" s="9"/>
      <c r="O141" s="9">
        <f t="shared" si="35"/>
        <v>0</v>
      </c>
      <c r="P141" s="9"/>
      <c r="Q141" s="9"/>
      <c r="R141" s="9">
        <f t="shared" si="36"/>
        <v>0</v>
      </c>
      <c r="S141" s="9"/>
      <c r="T141" s="9"/>
      <c r="U141" s="9">
        <f t="shared" si="37"/>
        <v>0</v>
      </c>
      <c r="V141" s="9"/>
      <c r="W141" s="9"/>
      <c r="X141" s="9">
        <f t="shared" si="38"/>
        <v>0</v>
      </c>
      <c r="Y141" s="9"/>
      <c r="Z141" s="9"/>
      <c r="AA141" s="10">
        <f t="shared" si="39"/>
        <v>3700000</v>
      </c>
      <c r="AB141" s="11"/>
    </row>
    <row r="142" spans="1:28" ht="15.75" hidden="1" x14ac:dyDescent="0.25">
      <c r="A142" s="32">
        <v>45799</v>
      </c>
      <c r="B142" s="33" t="s">
        <v>191</v>
      </c>
      <c r="C142" s="33">
        <v>761400</v>
      </c>
      <c r="D142" s="33" t="s">
        <v>31</v>
      </c>
      <c r="E142" s="33" t="s">
        <v>468</v>
      </c>
      <c r="F142" s="33">
        <v>16.2</v>
      </c>
      <c r="G142" s="33" t="s">
        <v>51</v>
      </c>
      <c r="H142" s="33"/>
      <c r="I142" s="20">
        <f t="shared" si="27"/>
        <v>0</v>
      </c>
      <c r="J142" s="14" t="s">
        <v>241</v>
      </c>
      <c r="K142" s="20"/>
      <c r="L142" s="9">
        <f t="shared" si="34"/>
        <v>0</v>
      </c>
      <c r="M142" s="9"/>
      <c r="N142" s="9"/>
      <c r="O142" s="9">
        <f t="shared" si="35"/>
        <v>0</v>
      </c>
      <c r="P142" s="9"/>
      <c r="Q142" s="9"/>
      <c r="R142" s="9">
        <f t="shared" si="36"/>
        <v>0</v>
      </c>
      <c r="S142" s="9"/>
      <c r="T142" s="9"/>
      <c r="U142" s="9">
        <f t="shared" si="37"/>
        <v>761400</v>
      </c>
      <c r="V142" s="9">
        <v>761400</v>
      </c>
      <c r="W142" s="9"/>
      <c r="X142" s="9">
        <f t="shared" si="38"/>
        <v>0</v>
      </c>
      <c r="Y142" s="9"/>
      <c r="Z142" s="9"/>
      <c r="AA142" s="10">
        <f t="shared" si="39"/>
        <v>0</v>
      </c>
      <c r="AB142" s="11">
        <v>45824</v>
      </c>
    </row>
    <row r="143" spans="1:28" ht="15.75" hidden="1" x14ac:dyDescent="0.25">
      <c r="A143" s="39">
        <v>45800</v>
      </c>
      <c r="B143" s="33" t="s">
        <v>154</v>
      </c>
      <c r="C143" s="33">
        <v>1000000</v>
      </c>
      <c r="D143" s="33" t="s">
        <v>31</v>
      </c>
      <c r="E143" s="33" t="s">
        <v>73</v>
      </c>
      <c r="F143" s="33">
        <v>20</v>
      </c>
      <c r="G143" s="33" t="s">
        <v>74</v>
      </c>
      <c r="H143" s="33"/>
      <c r="I143" s="20">
        <f t="shared" ref="I143:I188" si="40">F143*H143</f>
        <v>0</v>
      </c>
      <c r="J143" s="14" t="s">
        <v>240</v>
      </c>
      <c r="K143" s="20"/>
      <c r="L143" s="9">
        <f t="shared" si="34"/>
        <v>0</v>
      </c>
      <c r="M143" s="9"/>
      <c r="N143" s="9"/>
      <c r="O143" s="9">
        <f t="shared" si="35"/>
        <v>1000000</v>
      </c>
      <c r="P143" s="9">
        <v>1000000</v>
      </c>
      <c r="Q143" s="9"/>
      <c r="R143" s="9">
        <f t="shared" si="36"/>
        <v>0</v>
      </c>
      <c r="S143" s="9"/>
      <c r="T143" s="9"/>
      <c r="U143" s="9">
        <f t="shared" si="37"/>
        <v>0</v>
      </c>
      <c r="V143" s="9"/>
      <c r="W143" s="9"/>
      <c r="X143" s="9">
        <f t="shared" si="38"/>
        <v>0</v>
      </c>
      <c r="Y143" s="9"/>
      <c r="Z143" s="9"/>
      <c r="AA143" s="10">
        <f t="shared" si="39"/>
        <v>0</v>
      </c>
      <c r="AB143" s="11">
        <v>45835</v>
      </c>
    </row>
    <row r="144" spans="1:28" ht="15.75" hidden="1" x14ac:dyDescent="0.25">
      <c r="A144" s="39">
        <v>45800</v>
      </c>
      <c r="B144" s="33" t="s">
        <v>154</v>
      </c>
      <c r="C144" s="33">
        <v>1000000</v>
      </c>
      <c r="D144" s="33" t="s">
        <v>31</v>
      </c>
      <c r="E144" s="33" t="s">
        <v>130</v>
      </c>
      <c r="F144" s="33">
        <v>20</v>
      </c>
      <c r="G144" s="33" t="s">
        <v>74</v>
      </c>
      <c r="H144" s="33"/>
      <c r="I144" s="20">
        <f t="shared" si="40"/>
        <v>0</v>
      </c>
      <c r="J144" s="14" t="s">
        <v>240</v>
      </c>
      <c r="K144" s="20"/>
      <c r="L144" s="9">
        <f t="shared" si="34"/>
        <v>0</v>
      </c>
      <c r="M144" s="9"/>
      <c r="N144" s="9"/>
      <c r="O144" s="9">
        <f t="shared" si="35"/>
        <v>1000000</v>
      </c>
      <c r="P144" s="9">
        <v>1000000</v>
      </c>
      <c r="Q144" s="9"/>
      <c r="R144" s="9">
        <f t="shared" si="36"/>
        <v>0</v>
      </c>
      <c r="S144" s="9"/>
      <c r="T144" s="9"/>
      <c r="U144" s="9">
        <f t="shared" si="37"/>
        <v>0</v>
      </c>
      <c r="V144" s="9"/>
      <c r="W144" s="9"/>
      <c r="X144" s="9">
        <f t="shared" si="38"/>
        <v>0</v>
      </c>
      <c r="Y144" s="9"/>
      <c r="Z144" s="9"/>
      <c r="AA144" s="10">
        <f t="shared" si="39"/>
        <v>0</v>
      </c>
      <c r="AB144" s="11">
        <v>45835</v>
      </c>
    </row>
    <row r="145" spans="1:28" ht="15.75" hidden="1" x14ac:dyDescent="0.25">
      <c r="A145" s="39">
        <v>45800</v>
      </c>
      <c r="B145" s="33" t="s">
        <v>154</v>
      </c>
      <c r="C145" s="33">
        <v>1300000</v>
      </c>
      <c r="D145" s="33" t="s">
        <v>31</v>
      </c>
      <c r="E145" s="33" t="s">
        <v>102</v>
      </c>
      <c r="F145" s="33">
        <v>20</v>
      </c>
      <c r="G145" s="33" t="s">
        <v>74</v>
      </c>
      <c r="H145" s="33"/>
      <c r="I145" s="20">
        <f t="shared" si="40"/>
        <v>0</v>
      </c>
      <c r="J145" s="14" t="s">
        <v>240</v>
      </c>
      <c r="K145" s="20"/>
      <c r="L145" s="9">
        <f t="shared" si="34"/>
        <v>0</v>
      </c>
      <c r="M145" s="9"/>
      <c r="N145" s="9"/>
      <c r="O145" s="9">
        <f t="shared" si="35"/>
        <v>1300000</v>
      </c>
      <c r="P145" s="9">
        <v>1300000</v>
      </c>
      <c r="Q145" s="9"/>
      <c r="R145" s="9">
        <f t="shared" si="36"/>
        <v>0</v>
      </c>
      <c r="S145" s="9"/>
      <c r="T145" s="9"/>
      <c r="U145" s="9">
        <f t="shared" si="37"/>
        <v>0</v>
      </c>
      <c r="V145" s="9"/>
      <c r="W145" s="9"/>
      <c r="X145" s="9">
        <f t="shared" si="38"/>
        <v>0</v>
      </c>
      <c r="Y145" s="9"/>
      <c r="Z145" s="9"/>
      <c r="AA145" s="10">
        <f t="shared" si="39"/>
        <v>0</v>
      </c>
      <c r="AB145" s="11">
        <v>45835</v>
      </c>
    </row>
    <row r="146" spans="1:28" ht="15.75" hidden="1" x14ac:dyDescent="0.25">
      <c r="A146" s="39">
        <v>45800</v>
      </c>
      <c r="B146" s="33" t="s">
        <v>154</v>
      </c>
      <c r="C146" s="33">
        <v>700000</v>
      </c>
      <c r="D146" s="33" t="s">
        <v>31</v>
      </c>
      <c r="E146" s="33" t="s">
        <v>122</v>
      </c>
      <c r="F146" s="33">
        <v>10</v>
      </c>
      <c r="G146" s="33" t="s">
        <v>51</v>
      </c>
      <c r="H146" s="33"/>
      <c r="I146" s="20">
        <f t="shared" si="40"/>
        <v>0</v>
      </c>
      <c r="J146" s="14" t="s">
        <v>240</v>
      </c>
      <c r="K146" s="20"/>
      <c r="L146" s="9">
        <f t="shared" si="34"/>
        <v>0</v>
      </c>
      <c r="M146" s="9"/>
      <c r="N146" s="9"/>
      <c r="O146" s="9">
        <f t="shared" si="35"/>
        <v>700000</v>
      </c>
      <c r="P146" s="9">
        <v>700000</v>
      </c>
      <c r="Q146" s="9"/>
      <c r="R146" s="9">
        <f t="shared" si="36"/>
        <v>0</v>
      </c>
      <c r="S146" s="9"/>
      <c r="T146" s="9"/>
      <c r="U146" s="9">
        <f t="shared" si="37"/>
        <v>0</v>
      </c>
      <c r="V146" s="9"/>
      <c r="W146" s="9"/>
      <c r="X146" s="9">
        <f t="shared" si="38"/>
        <v>0</v>
      </c>
      <c r="Y146" s="9"/>
      <c r="Z146" s="9"/>
      <c r="AA146" s="10">
        <f t="shared" si="39"/>
        <v>0</v>
      </c>
      <c r="AB146" s="11">
        <v>45835</v>
      </c>
    </row>
    <row r="147" spans="1:28" ht="15.75" hidden="1" x14ac:dyDescent="0.25">
      <c r="A147" s="39">
        <v>45800</v>
      </c>
      <c r="B147" s="33" t="s">
        <v>154</v>
      </c>
      <c r="C147" s="33">
        <v>950000</v>
      </c>
      <c r="D147" s="33" t="s">
        <v>31</v>
      </c>
      <c r="E147" s="33" t="s">
        <v>160</v>
      </c>
      <c r="F147" s="33">
        <v>10</v>
      </c>
      <c r="G147" s="33" t="s">
        <v>29</v>
      </c>
      <c r="H147" s="33"/>
      <c r="I147" s="20">
        <f t="shared" si="40"/>
        <v>0</v>
      </c>
      <c r="J147" s="14" t="s">
        <v>240</v>
      </c>
      <c r="K147" s="20"/>
      <c r="L147" s="9">
        <f t="shared" si="34"/>
        <v>0</v>
      </c>
      <c r="M147" s="9"/>
      <c r="N147" s="9"/>
      <c r="O147" s="9">
        <f t="shared" si="35"/>
        <v>950000</v>
      </c>
      <c r="P147" s="9">
        <v>950000</v>
      </c>
      <c r="Q147" s="9"/>
      <c r="R147" s="9">
        <f t="shared" si="36"/>
        <v>0</v>
      </c>
      <c r="S147" s="9"/>
      <c r="T147" s="9"/>
      <c r="U147" s="9">
        <f t="shared" si="37"/>
        <v>0</v>
      </c>
      <c r="V147" s="9"/>
      <c r="W147" s="9"/>
      <c r="X147" s="9">
        <f t="shared" si="38"/>
        <v>0</v>
      </c>
      <c r="Y147" s="9"/>
      <c r="Z147" s="9"/>
      <c r="AA147" s="10">
        <f t="shared" si="39"/>
        <v>0</v>
      </c>
      <c r="AB147" s="11">
        <v>45835</v>
      </c>
    </row>
    <row r="148" spans="1:28" ht="15.75" hidden="1" x14ac:dyDescent="0.25">
      <c r="A148" s="39">
        <v>45800</v>
      </c>
      <c r="B148" s="33" t="s">
        <v>194</v>
      </c>
      <c r="C148" s="33">
        <v>3600000</v>
      </c>
      <c r="D148" s="33" t="s">
        <v>31</v>
      </c>
      <c r="E148" s="33" t="s">
        <v>155</v>
      </c>
      <c r="F148" s="33">
        <v>900</v>
      </c>
      <c r="G148" s="33" t="s">
        <v>29</v>
      </c>
      <c r="H148" s="33"/>
      <c r="I148" s="20">
        <f t="shared" si="40"/>
        <v>0</v>
      </c>
      <c r="J148" s="34" t="s">
        <v>26</v>
      </c>
      <c r="K148" s="20"/>
      <c r="L148" s="9">
        <f t="shared" si="34"/>
        <v>0</v>
      </c>
      <c r="M148" s="9"/>
      <c r="N148" s="9"/>
      <c r="O148" s="9">
        <f t="shared" si="35"/>
        <v>0</v>
      </c>
      <c r="P148" s="9"/>
      <c r="Q148" s="9"/>
      <c r="R148" s="9">
        <f t="shared" si="36"/>
        <v>0</v>
      </c>
      <c r="S148" s="9"/>
      <c r="T148" s="9"/>
      <c r="U148" s="9">
        <f t="shared" si="37"/>
        <v>0</v>
      </c>
      <c r="V148" s="9"/>
      <c r="W148" s="9"/>
      <c r="X148" s="9">
        <f t="shared" si="38"/>
        <v>0</v>
      </c>
      <c r="Y148" s="9"/>
      <c r="Z148" s="9"/>
      <c r="AA148" s="10">
        <f t="shared" si="39"/>
        <v>3600000</v>
      </c>
      <c r="AB148" s="11"/>
    </row>
    <row r="149" spans="1:28" ht="15.75" hidden="1" x14ac:dyDescent="0.25">
      <c r="A149" s="32">
        <v>45800</v>
      </c>
      <c r="B149" s="33" t="s">
        <v>96</v>
      </c>
      <c r="C149" s="33">
        <v>10080000</v>
      </c>
      <c r="D149" s="33" t="s">
        <v>41</v>
      </c>
      <c r="E149" s="33" t="s">
        <v>190</v>
      </c>
      <c r="F149" s="33">
        <v>240</v>
      </c>
      <c r="G149" s="33" t="s">
        <v>51</v>
      </c>
      <c r="H149" s="33"/>
      <c r="I149" s="20">
        <f t="shared" si="40"/>
        <v>0</v>
      </c>
      <c r="J149" s="37" t="s">
        <v>240</v>
      </c>
      <c r="K149" s="20"/>
      <c r="L149" s="9">
        <f t="shared" si="34"/>
        <v>0</v>
      </c>
      <c r="M149" s="9"/>
      <c r="N149" s="9"/>
      <c r="O149" s="9">
        <f t="shared" si="35"/>
        <v>10080000</v>
      </c>
      <c r="P149" s="9">
        <v>10080000</v>
      </c>
      <c r="Q149" s="9"/>
      <c r="R149" s="9">
        <f t="shared" si="36"/>
        <v>0</v>
      </c>
      <c r="S149" s="9"/>
      <c r="T149" s="9"/>
      <c r="U149" s="9">
        <f t="shared" si="37"/>
        <v>0</v>
      </c>
      <c r="V149" s="9"/>
      <c r="W149" s="9"/>
      <c r="X149" s="9">
        <f t="shared" si="38"/>
        <v>0</v>
      </c>
      <c r="Y149" s="9"/>
      <c r="Z149" s="9"/>
      <c r="AA149" s="10">
        <f t="shared" si="39"/>
        <v>0</v>
      </c>
      <c r="AB149" s="11">
        <v>45835</v>
      </c>
    </row>
    <row r="150" spans="1:28" ht="15.75" hidden="1" x14ac:dyDescent="0.25">
      <c r="A150" s="39">
        <v>45803</v>
      </c>
      <c r="B150" s="33" t="s">
        <v>182</v>
      </c>
      <c r="C150" s="33">
        <v>4000000</v>
      </c>
      <c r="D150" s="33" t="s">
        <v>31</v>
      </c>
      <c r="E150" s="33" t="s">
        <v>293</v>
      </c>
      <c r="F150" s="33">
        <v>100</v>
      </c>
      <c r="G150" s="33" t="s">
        <v>74</v>
      </c>
      <c r="H150" s="33"/>
      <c r="I150" s="20">
        <f t="shared" si="40"/>
        <v>0</v>
      </c>
      <c r="J150" s="34" t="s">
        <v>26</v>
      </c>
      <c r="K150" s="20"/>
      <c r="L150" s="9">
        <f t="shared" si="34"/>
        <v>0</v>
      </c>
      <c r="M150" s="9"/>
      <c r="N150" s="9"/>
      <c r="O150" s="9">
        <f t="shared" si="35"/>
        <v>0</v>
      </c>
      <c r="P150" s="9"/>
      <c r="Q150" s="9"/>
      <c r="R150" s="9">
        <f t="shared" si="36"/>
        <v>0</v>
      </c>
      <c r="S150" s="9"/>
      <c r="T150" s="9"/>
      <c r="U150" s="9">
        <f t="shared" si="37"/>
        <v>0</v>
      </c>
      <c r="V150" s="9"/>
      <c r="W150" s="9"/>
      <c r="X150" s="9">
        <f t="shared" si="38"/>
        <v>0</v>
      </c>
      <c r="Y150" s="9"/>
      <c r="Z150" s="9"/>
      <c r="AA150" s="10">
        <f t="shared" si="39"/>
        <v>4000000</v>
      </c>
      <c r="AB150" s="11"/>
    </row>
    <row r="151" spans="1:28" ht="15.75" hidden="1" x14ac:dyDescent="0.25">
      <c r="A151" s="39">
        <v>45804</v>
      </c>
      <c r="B151" s="33" t="s">
        <v>312</v>
      </c>
      <c r="C151" s="33">
        <v>1440000</v>
      </c>
      <c r="D151" s="33" t="s">
        <v>31</v>
      </c>
      <c r="E151" s="33" t="s">
        <v>110</v>
      </c>
      <c r="F151" s="33">
        <v>800</v>
      </c>
      <c r="G151" s="33" t="s">
        <v>29</v>
      </c>
      <c r="H151" s="33"/>
      <c r="I151" s="20">
        <f t="shared" si="40"/>
        <v>0</v>
      </c>
      <c r="J151" s="41" t="s">
        <v>241</v>
      </c>
      <c r="K151" s="20"/>
      <c r="L151" s="9">
        <f t="shared" si="34"/>
        <v>0</v>
      </c>
      <c r="M151" s="9"/>
      <c r="N151" s="9"/>
      <c r="O151" s="9">
        <f t="shared" si="35"/>
        <v>0</v>
      </c>
      <c r="P151" s="9"/>
      <c r="Q151" s="9"/>
      <c r="R151" s="9">
        <f t="shared" si="36"/>
        <v>0</v>
      </c>
      <c r="S151" s="9"/>
      <c r="T151" s="9"/>
      <c r="U151" s="9">
        <f t="shared" si="37"/>
        <v>1440000</v>
      </c>
      <c r="V151" s="9">
        <v>1440000</v>
      </c>
      <c r="W151" s="9"/>
      <c r="X151" s="9">
        <f t="shared" si="38"/>
        <v>0</v>
      </c>
      <c r="Y151" s="9"/>
      <c r="Z151" s="9"/>
      <c r="AA151" s="10">
        <f t="shared" si="39"/>
        <v>0</v>
      </c>
      <c r="AB151" s="11">
        <v>45817</v>
      </c>
    </row>
    <row r="152" spans="1:28" ht="15.75" hidden="1" x14ac:dyDescent="0.25">
      <c r="A152" s="39">
        <v>45804</v>
      </c>
      <c r="B152" s="33" t="s">
        <v>193</v>
      </c>
      <c r="C152" s="33">
        <v>2000000</v>
      </c>
      <c r="D152" s="33" t="s">
        <v>31</v>
      </c>
      <c r="E152" s="33" t="s">
        <v>139</v>
      </c>
      <c r="F152" s="33">
        <v>5</v>
      </c>
      <c r="G152" s="33" t="s">
        <v>23</v>
      </c>
      <c r="H152" s="33"/>
      <c r="I152" s="20">
        <f t="shared" si="40"/>
        <v>0</v>
      </c>
      <c r="J152" s="34" t="s">
        <v>26</v>
      </c>
      <c r="K152" s="20"/>
      <c r="L152" s="9">
        <f t="shared" si="34"/>
        <v>0</v>
      </c>
      <c r="M152" s="9"/>
      <c r="N152" s="9"/>
      <c r="O152" s="9">
        <f t="shared" si="35"/>
        <v>0</v>
      </c>
      <c r="P152" s="9"/>
      <c r="Q152" s="9"/>
      <c r="R152" s="9">
        <f t="shared" si="36"/>
        <v>0</v>
      </c>
      <c r="S152" s="9"/>
      <c r="T152" s="9"/>
      <c r="U152" s="9">
        <f t="shared" si="37"/>
        <v>0</v>
      </c>
      <c r="V152" s="9"/>
      <c r="W152" s="9"/>
      <c r="X152" s="9">
        <f t="shared" si="38"/>
        <v>0</v>
      </c>
      <c r="Y152" s="9"/>
      <c r="Z152" s="9"/>
      <c r="AA152" s="10">
        <f t="shared" si="39"/>
        <v>2000000</v>
      </c>
      <c r="AB152" s="11"/>
    </row>
    <row r="153" spans="1:28" ht="15.75" hidden="1" x14ac:dyDescent="0.25">
      <c r="A153" s="39">
        <v>45804</v>
      </c>
      <c r="B153" s="33" t="s">
        <v>541</v>
      </c>
      <c r="C153" s="33">
        <v>400000</v>
      </c>
      <c r="D153" s="33" t="s">
        <v>31</v>
      </c>
      <c r="E153" s="33" t="s">
        <v>167</v>
      </c>
      <c r="F153" s="33">
        <v>1</v>
      </c>
      <c r="G153" s="33" t="s">
        <v>23</v>
      </c>
      <c r="H153" s="33"/>
      <c r="I153" s="20">
        <f t="shared" si="40"/>
        <v>0</v>
      </c>
      <c r="J153" s="37" t="s">
        <v>241</v>
      </c>
      <c r="K153" s="20"/>
      <c r="L153" s="9">
        <f t="shared" si="34"/>
        <v>0</v>
      </c>
      <c r="M153" s="9"/>
      <c r="N153" s="9"/>
      <c r="O153" s="9">
        <f t="shared" si="35"/>
        <v>0</v>
      </c>
      <c r="P153" s="9"/>
      <c r="Q153" s="9"/>
      <c r="R153" s="9">
        <f t="shared" si="36"/>
        <v>0</v>
      </c>
      <c r="S153" s="9"/>
      <c r="T153" s="9"/>
      <c r="U153" s="9">
        <f t="shared" si="37"/>
        <v>400000</v>
      </c>
      <c r="V153" s="9">
        <v>400000</v>
      </c>
      <c r="W153" s="9"/>
      <c r="X153" s="9">
        <f t="shared" si="38"/>
        <v>0</v>
      </c>
      <c r="Y153" s="9"/>
      <c r="Z153" s="9"/>
      <c r="AA153" s="10">
        <f t="shared" si="39"/>
        <v>0</v>
      </c>
      <c r="AB153" s="11">
        <v>45810</v>
      </c>
    </row>
    <row r="154" spans="1:28" ht="15.75" hidden="1" x14ac:dyDescent="0.25">
      <c r="A154" s="39">
        <v>45804</v>
      </c>
      <c r="B154" s="33" t="s">
        <v>92</v>
      </c>
      <c r="C154" s="33">
        <v>4305000</v>
      </c>
      <c r="D154" s="33" t="s">
        <v>31</v>
      </c>
      <c r="E154" s="33" t="s">
        <v>197</v>
      </c>
      <c r="F154" s="33">
        <v>1750</v>
      </c>
      <c r="G154" s="33" t="s">
        <v>29</v>
      </c>
      <c r="H154" s="33"/>
      <c r="I154" s="20">
        <f t="shared" si="40"/>
        <v>0</v>
      </c>
      <c r="J154" s="34" t="s">
        <v>26</v>
      </c>
      <c r="K154" s="20" t="s">
        <v>996</v>
      </c>
      <c r="L154" s="9">
        <f t="shared" si="34"/>
        <v>0</v>
      </c>
      <c r="M154" s="9"/>
      <c r="N154" s="9"/>
      <c r="O154" s="9">
        <f t="shared" si="35"/>
        <v>0</v>
      </c>
      <c r="P154" s="9"/>
      <c r="Q154" s="9"/>
      <c r="R154" s="9">
        <f t="shared" si="36"/>
        <v>0</v>
      </c>
      <c r="S154" s="9"/>
      <c r="T154" s="9"/>
      <c r="U154" s="9">
        <f t="shared" si="37"/>
        <v>0</v>
      </c>
      <c r="V154" s="9"/>
      <c r="W154" s="9"/>
      <c r="X154" s="9">
        <f t="shared" si="38"/>
        <v>0</v>
      </c>
      <c r="Y154" s="9"/>
      <c r="Z154" s="9"/>
      <c r="AA154" s="10">
        <f t="shared" si="39"/>
        <v>4305000</v>
      </c>
      <c r="AB154" s="11"/>
    </row>
    <row r="155" spans="1:28" ht="15.75" hidden="1" x14ac:dyDescent="0.25">
      <c r="A155" s="39">
        <v>45804</v>
      </c>
      <c r="B155" s="33" t="s">
        <v>92</v>
      </c>
      <c r="C155" s="33">
        <v>4500000</v>
      </c>
      <c r="D155" s="33" t="s">
        <v>31</v>
      </c>
      <c r="E155" s="33" t="s">
        <v>91</v>
      </c>
      <c r="F155" s="33">
        <v>1000</v>
      </c>
      <c r="G155" s="33" t="s">
        <v>29</v>
      </c>
      <c r="H155" s="33"/>
      <c r="I155" s="20">
        <f t="shared" si="40"/>
        <v>0</v>
      </c>
      <c r="J155" s="34" t="s">
        <v>26</v>
      </c>
      <c r="K155" s="20" t="s">
        <v>996</v>
      </c>
      <c r="L155" s="9">
        <f t="shared" si="34"/>
        <v>0</v>
      </c>
      <c r="M155" s="9"/>
      <c r="N155" s="9"/>
      <c r="O155" s="9">
        <f t="shared" si="35"/>
        <v>0</v>
      </c>
      <c r="P155" s="9"/>
      <c r="Q155" s="9"/>
      <c r="R155" s="9">
        <f t="shared" si="36"/>
        <v>0</v>
      </c>
      <c r="S155" s="9"/>
      <c r="T155" s="9"/>
      <c r="U155" s="9">
        <f t="shared" si="37"/>
        <v>0</v>
      </c>
      <c r="V155" s="9"/>
      <c r="W155" s="9"/>
      <c r="X155" s="9">
        <f t="shared" si="38"/>
        <v>0</v>
      </c>
      <c r="Y155" s="9"/>
      <c r="Z155" s="9"/>
      <c r="AA155" s="10">
        <f t="shared" si="39"/>
        <v>4500000</v>
      </c>
      <c r="AB155" s="11"/>
    </row>
    <row r="156" spans="1:28" ht="15.75" hidden="1" x14ac:dyDescent="0.25">
      <c r="A156" s="32">
        <v>45804</v>
      </c>
      <c r="B156" s="33" t="s">
        <v>92</v>
      </c>
      <c r="C156" s="33">
        <v>1120000</v>
      </c>
      <c r="D156" s="33" t="s">
        <v>31</v>
      </c>
      <c r="E156" s="33" t="s">
        <v>270</v>
      </c>
      <c r="F156" s="33">
        <v>1000</v>
      </c>
      <c r="G156" s="33" t="s">
        <v>29</v>
      </c>
      <c r="H156" s="33"/>
      <c r="I156" s="20">
        <f t="shared" si="40"/>
        <v>0</v>
      </c>
      <c r="J156" s="34" t="s">
        <v>26</v>
      </c>
      <c r="K156" s="20" t="s">
        <v>996</v>
      </c>
      <c r="L156" s="9">
        <f t="shared" si="34"/>
        <v>0</v>
      </c>
      <c r="M156" s="9"/>
      <c r="N156" s="9"/>
      <c r="O156" s="9">
        <f t="shared" si="35"/>
        <v>0</v>
      </c>
      <c r="P156" s="9"/>
      <c r="Q156" s="9"/>
      <c r="R156" s="9">
        <f t="shared" si="36"/>
        <v>0</v>
      </c>
      <c r="S156" s="9"/>
      <c r="T156" s="9"/>
      <c r="U156" s="9">
        <f t="shared" si="37"/>
        <v>0</v>
      </c>
      <c r="V156" s="9"/>
      <c r="W156" s="9"/>
      <c r="X156" s="9">
        <f t="shared" si="38"/>
        <v>0</v>
      </c>
      <c r="Y156" s="9"/>
      <c r="Z156" s="9"/>
      <c r="AA156" s="10">
        <f t="shared" si="39"/>
        <v>1120000</v>
      </c>
      <c r="AB156" s="11"/>
    </row>
    <row r="157" spans="1:28" ht="15.75" hidden="1" x14ac:dyDescent="0.25">
      <c r="A157" s="39">
        <v>45805</v>
      </c>
      <c r="B157" s="33" t="s">
        <v>217</v>
      </c>
      <c r="C157" s="33">
        <v>5200000</v>
      </c>
      <c r="D157" s="33" t="s">
        <v>41</v>
      </c>
      <c r="E157" s="33" t="s">
        <v>945</v>
      </c>
      <c r="F157" s="33">
        <v>2600</v>
      </c>
      <c r="G157" s="33" t="s">
        <v>29</v>
      </c>
      <c r="H157" s="33"/>
      <c r="I157" s="20">
        <f t="shared" si="40"/>
        <v>0</v>
      </c>
      <c r="J157" s="37" t="s">
        <v>240</v>
      </c>
      <c r="K157" s="20"/>
      <c r="L157" s="9">
        <f t="shared" si="34"/>
        <v>0</v>
      </c>
      <c r="M157" s="9"/>
      <c r="N157" s="9"/>
      <c r="O157" s="9">
        <f t="shared" si="35"/>
        <v>5200000</v>
      </c>
      <c r="P157" s="9"/>
      <c r="Q157" s="9">
        <v>5200000</v>
      </c>
      <c r="R157" s="9">
        <f t="shared" si="36"/>
        <v>0</v>
      </c>
      <c r="S157" s="9"/>
      <c r="T157" s="9"/>
      <c r="U157" s="9">
        <f t="shared" si="37"/>
        <v>0</v>
      </c>
      <c r="V157" s="9"/>
      <c r="W157" s="9"/>
      <c r="X157" s="9">
        <f t="shared" si="38"/>
        <v>0</v>
      </c>
      <c r="Y157" s="9"/>
      <c r="Z157" s="9"/>
      <c r="AA157" s="10">
        <f t="shared" si="39"/>
        <v>0</v>
      </c>
      <c r="AB157" s="11">
        <v>45828</v>
      </c>
    </row>
    <row r="158" spans="1:28" ht="15.75" hidden="1" x14ac:dyDescent="0.25">
      <c r="A158" s="39">
        <v>45805</v>
      </c>
      <c r="B158" s="33" t="s">
        <v>217</v>
      </c>
      <c r="C158" s="33">
        <v>4800000</v>
      </c>
      <c r="D158" s="33" t="s">
        <v>41</v>
      </c>
      <c r="E158" s="33" t="s">
        <v>155</v>
      </c>
      <c r="F158" s="33">
        <v>1200</v>
      </c>
      <c r="G158" s="33" t="s">
        <v>29</v>
      </c>
      <c r="H158" s="33"/>
      <c r="I158" s="20">
        <f t="shared" si="40"/>
        <v>0</v>
      </c>
      <c r="J158" s="37" t="s">
        <v>240</v>
      </c>
      <c r="K158" s="20"/>
      <c r="L158" s="9">
        <f t="shared" si="34"/>
        <v>0</v>
      </c>
      <c r="M158" s="9"/>
      <c r="N158" s="9"/>
      <c r="O158" s="9">
        <f t="shared" si="35"/>
        <v>4800000</v>
      </c>
      <c r="P158" s="9"/>
      <c r="Q158" s="9">
        <v>4800000</v>
      </c>
      <c r="R158" s="9">
        <f t="shared" si="36"/>
        <v>0</v>
      </c>
      <c r="S158" s="9"/>
      <c r="T158" s="9"/>
      <c r="U158" s="9">
        <f t="shared" si="37"/>
        <v>0</v>
      </c>
      <c r="V158" s="9"/>
      <c r="W158" s="9"/>
      <c r="X158" s="9">
        <f t="shared" si="38"/>
        <v>0</v>
      </c>
      <c r="Y158" s="9"/>
      <c r="Z158" s="9"/>
      <c r="AA158" s="10">
        <f t="shared" si="39"/>
        <v>0</v>
      </c>
      <c r="AB158" s="11">
        <v>45828</v>
      </c>
    </row>
    <row r="159" spans="1:28" ht="15.75" hidden="1" x14ac:dyDescent="0.25">
      <c r="A159" s="39">
        <v>45805</v>
      </c>
      <c r="B159" s="33" t="s">
        <v>154</v>
      </c>
      <c r="C159" s="33">
        <v>20800000</v>
      </c>
      <c r="D159" s="33" t="s">
        <v>31</v>
      </c>
      <c r="E159" s="33" t="s">
        <v>91</v>
      </c>
      <c r="F159" s="33">
        <v>5200</v>
      </c>
      <c r="G159" s="33" t="s">
        <v>29</v>
      </c>
      <c r="H159" s="33"/>
      <c r="I159" s="20">
        <f t="shared" si="40"/>
        <v>0</v>
      </c>
      <c r="J159" s="16" t="s">
        <v>43</v>
      </c>
      <c r="K159" s="20"/>
      <c r="L159" s="9">
        <f t="shared" si="34"/>
        <v>0</v>
      </c>
      <c r="M159" s="9"/>
      <c r="N159" s="9"/>
      <c r="O159" s="9">
        <f t="shared" si="35"/>
        <v>832000</v>
      </c>
      <c r="P159" s="9">
        <v>832000</v>
      </c>
      <c r="Q159" s="9"/>
      <c r="R159" s="9">
        <f t="shared" si="36"/>
        <v>0</v>
      </c>
      <c r="S159" s="9"/>
      <c r="T159" s="9"/>
      <c r="U159" s="9">
        <f t="shared" si="37"/>
        <v>0</v>
      </c>
      <c r="V159" s="9"/>
      <c r="W159" s="9"/>
      <c r="X159" s="9">
        <f t="shared" si="38"/>
        <v>0</v>
      </c>
      <c r="Y159" s="9"/>
      <c r="Z159" s="9"/>
      <c r="AA159" s="10">
        <f t="shared" si="39"/>
        <v>19968000</v>
      </c>
      <c r="AB159" s="11">
        <v>45835</v>
      </c>
    </row>
    <row r="160" spans="1:28" ht="15.75" hidden="1" x14ac:dyDescent="0.25">
      <c r="A160" s="39">
        <v>45805</v>
      </c>
      <c r="B160" s="33" t="s">
        <v>154</v>
      </c>
      <c r="C160" s="33">
        <v>20800000</v>
      </c>
      <c r="D160" s="33" t="s">
        <v>31</v>
      </c>
      <c r="E160" s="33" t="s">
        <v>155</v>
      </c>
      <c r="F160" s="33">
        <v>5200</v>
      </c>
      <c r="G160" s="33" t="s">
        <v>29</v>
      </c>
      <c r="H160" s="33"/>
      <c r="I160" s="20">
        <f t="shared" si="40"/>
        <v>0</v>
      </c>
      <c r="J160" s="34" t="s">
        <v>26</v>
      </c>
      <c r="K160" s="20"/>
      <c r="L160" s="9">
        <f t="shared" si="34"/>
        <v>0</v>
      </c>
      <c r="M160" s="9"/>
      <c r="N160" s="9"/>
      <c r="O160" s="9">
        <f t="shared" si="35"/>
        <v>0</v>
      </c>
      <c r="P160" s="9"/>
      <c r="Q160" s="9"/>
      <c r="R160" s="9">
        <f t="shared" si="36"/>
        <v>0</v>
      </c>
      <c r="S160" s="9"/>
      <c r="T160" s="9"/>
      <c r="U160" s="9">
        <f t="shared" si="37"/>
        <v>0</v>
      </c>
      <c r="V160" s="9"/>
      <c r="W160" s="9"/>
      <c r="X160" s="9">
        <f t="shared" si="38"/>
        <v>0</v>
      </c>
      <c r="Y160" s="9"/>
      <c r="Z160" s="9"/>
      <c r="AA160" s="10">
        <f t="shared" si="39"/>
        <v>20800000</v>
      </c>
      <c r="AB160" s="11"/>
    </row>
    <row r="161" spans="1:28" ht="15.75" hidden="1" x14ac:dyDescent="0.25">
      <c r="A161" s="39">
        <v>45805</v>
      </c>
      <c r="B161" s="33" t="s">
        <v>154</v>
      </c>
      <c r="C161" s="33">
        <v>1518000</v>
      </c>
      <c r="D161" s="33" t="s">
        <v>31</v>
      </c>
      <c r="E161" s="33" t="s">
        <v>423</v>
      </c>
      <c r="F161" s="33">
        <v>33</v>
      </c>
      <c r="G161" s="33" t="s">
        <v>51</v>
      </c>
      <c r="H161" s="33"/>
      <c r="I161" s="20">
        <f t="shared" si="40"/>
        <v>0</v>
      </c>
      <c r="J161" s="37" t="s">
        <v>240</v>
      </c>
      <c r="K161" s="20"/>
      <c r="L161" s="9">
        <f t="shared" si="34"/>
        <v>0</v>
      </c>
      <c r="M161" s="9"/>
      <c r="N161" s="9"/>
      <c r="O161" s="9">
        <f t="shared" si="35"/>
        <v>1518000</v>
      </c>
      <c r="P161" s="9">
        <v>1518000</v>
      </c>
      <c r="Q161" s="9"/>
      <c r="R161" s="9">
        <f t="shared" si="36"/>
        <v>0</v>
      </c>
      <c r="S161" s="9"/>
      <c r="T161" s="9"/>
      <c r="U161" s="9">
        <f t="shared" si="37"/>
        <v>0</v>
      </c>
      <c r="V161" s="9"/>
      <c r="W161" s="9"/>
      <c r="X161" s="9">
        <f t="shared" si="38"/>
        <v>0</v>
      </c>
      <c r="Y161" s="9"/>
      <c r="Z161" s="9"/>
      <c r="AA161" s="10">
        <f t="shared" si="39"/>
        <v>0</v>
      </c>
      <c r="AB161" s="11">
        <v>45835</v>
      </c>
    </row>
    <row r="162" spans="1:28" ht="15.75" hidden="1" x14ac:dyDescent="0.25">
      <c r="A162" s="39">
        <v>45805</v>
      </c>
      <c r="B162" s="33" t="s">
        <v>142</v>
      </c>
      <c r="C162" s="33">
        <v>7200000</v>
      </c>
      <c r="D162" s="33" t="s">
        <v>31</v>
      </c>
      <c r="E162" s="33" t="s">
        <v>95</v>
      </c>
      <c r="F162" s="33">
        <v>2000</v>
      </c>
      <c r="G162" s="33" t="s">
        <v>29</v>
      </c>
      <c r="H162" s="33"/>
      <c r="I162" s="20">
        <f t="shared" si="40"/>
        <v>0</v>
      </c>
      <c r="J162" s="37" t="s">
        <v>241</v>
      </c>
      <c r="K162" s="20"/>
      <c r="L162" s="9">
        <f t="shared" si="34"/>
        <v>6400000</v>
      </c>
      <c r="M162" s="9">
        <v>6400000</v>
      </c>
      <c r="N162" s="9"/>
      <c r="O162" s="9">
        <f t="shared" si="35"/>
        <v>0</v>
      </c>
      <c r="P162" s="9"/>
      <c r="Q162" s="9"/>
      <c r="R162" s="9">
        <f t="shared" si="36"/>
        <v>0</v>
      </c>
      <c r="S162" s="9"/>
      <c r="T162" s="9"/>
      <c r="U162" s="9">
        <f t="shared" si="37"/>
        <v>800000</v>
      </c>
      <c r="V162" s="9">
        <v>800000</v>
      </c>
      <c r="W162" s="9"/>
      <c r="X162" s="9">
        <f t="shared" si="38"/>
        <v>0</v>
      </c>
      <c r="Y162" s="9"/>
      <c r="Z162" s="9"/>
      <c r="AA162" s="10">
        <f t="shared" si="39"/>
        <v>0</v>
      </c>
      <c r="AB162" s="11">
        <v>45817</v>
      </c>
    </row>
    <row r="163" spans="1:28" ht="15.75" hidden="1" x14ac:dyDescent="0.25">
      <c r="A163" s="39">
        <v>45805</v>
      </c>
      <c r="B163" s="33" t="s">
        <v>103</v>
      </c>
      <c r="C163" s="33">
        <v>7200000</v>
      </c>
      <c r="D163" s="33" t="s">
        <v>41</v>
      </c>
      <c r="E163" s="33" t="s">
        <v>407</v>
      </c>
      <c r="F163" s="33">
        <v>24</v>
      </c>
      <c r="G163" s="33" t="s">
        <v>33</v>
      </c>
      <c r="H163" s="33"/>
      <c r="I163" s="20">
        <f t="shared" si="40"/>
        <v>0</v>
      </c>
      <c r="J163" s="34" t="s">
        <v>26</v>
      </c>
      <c r="K163" s="20"/>
      <c r="L163" s="9">
        <f t="shared" si="34"/>
        <v>0</v>
      </c>
      <c r="M163" s="9"/>
      <c r="N163" s="9"/>
      <c r="O163" s="9">
        <f t="shared" si="35"/>
        <v>0</v>
      </c>
      <c r="P163" s="9"/>
      <c r="Q163" s="9"/>
      <c r="R163" s="9">
        <f t="shared" si="36"/>
        <v>0</v>
      </c>
      <c r="S163" s="9"/>
      <c r="T163" s="9"/>
      <c r="U163" s="9">
        <f t="shared" si="37"/>
        <v>0</v>
      </c>
      <c r="V163" s="9"/>
      <c r="W163" s="9"/>
      <c r="X163" s="9">
        <f t="shared" si="38"/>
        <v>0</v>
      </c>
      <c r="Y163" s="9"/>
      <c r="Z163" s="9"/>
      <c r="AA163" s="10">
        <f t="shared" si="39"/>
        <v>7200000</v>
      </c>
      <c r="AB163" s="11"/>
    </row>
    <row r="164" spans="1:28" ht="15.75" hidden="1" x14ac:dyDescent="0.25">
      <c r="A164" s="39">
        <v>45805</v>
      </c>
      <c r="B164" s="33" t="s">
        <v>162</v>
      </c>
      <c r="C164" s="33">
        <v>18200000</v>
      </c>
      <c r="D164" s="33" t="s">
        <v>31</v>
      </c>
      <c r="E164" s="33" t="s">
        <v>95</v>
      </c>
      <c r="F164" s="33">
        <v>5200</v>
      </c>
      <c r="G164" s="33" t="s">
        <v>29</v>
      </c>
      <c r="H164" s="33"/>
      <c r="I164" s="20">
        <f t="shared" si="40"/>
        <v>0</v>
      </c>
      <c r="J164" s="37" t="s">
        <v>241</v>
      </c>
      <c r="K164" s="20"/>
      <c r="L164" s="9">
        <f t="shared" si="34"/>
        <v>0</v>
      </c>
      <c r="M164" s="9"/>
      <c r="N164" s="9"/>
      <c r="O164" s="9">
        <f t="shared" si="35"/>
        <v>0</v>
      </c>
      <c r="P164" s="9"/>
      <c r="Q164" s="9"/>
      <c r="R164" s="9">
        <f t="shared" si="36"/>
        <v>18200000</v>
      </c>
      <c r="S164" s="9">
        <v>10000000</v>
      </c>
      <c r="T164" s="9">
        <v>8200000</v>
      </c>
      <c r="U164" s="9">
        <f t="shared" si="37"/>
        <v>0</v>
      </c>
      <c r="V164" s="9"/>
      <c r="W164" s="9"/>
      <c r="X164" s="9">
        <f t="shared" si="38"/>
        <v>0</v>
      </c>
      <c r="Y164" s="9"/>
      <c r="Z164" s="9"/>
      <c r="AA164" s="10">
        <f t="shared" si="39"/>
        <v>0</v>
      </c>
      <c r="AB164" s="11">
        <v>45831</v>
      </c>
    </row>
    <row r="165" spans="1:28" ht="15.75" hidden="1" x14ac:dyDescent="0.25">
      <c r="A165" s="39">
        <v>45805</v>
      </c>
      <c r="B165" s="33" t="s">
        <v>347</v>
      </c>
      <c r="C165" s="33">
        <v>1080000</v>
      </c>
      <c r="D165" s="33" t="s">
        <v>31</v>
      </c>
      <c r="E165" s="33" t="s">
        <v>95</v>
      </c>
      <c r="F165" s="33">
        <v>300</v>
      </c>
      <c r="G165" s="33" t="s">
        <v>29</v>
      </c>
      <c r="H165" s="33"/>
      <c r="I165" s="20">
        <f t="shared" si="40"/>
        <v>0</v>
      </c>
      <c r="J165" s="37" t="s">
        <v>241</v>
      </c>
      <c r="K165" s="20"/>
      <c r="L165" s="9">
        <f t="shared" si="34"/>
        <v>0</v>
      </c>
      <c r="M165" s="9"/>
      <c r="N165" s="9"/>
      <c r="O165" s="9">
        <f t="shared" si="35"/>
        <v>0</v>
      </c>
      <c r="P165" s="9"/>
      <c r="Q165" s="9"/>
      <c r="R165" s="9">
        <f t="shared" si="36"/>
        <v>0</v>
      </c>
      <c r="S165" s="9"/>
      <c r="T165" s="9"/>
      <c r="U165" s="9">
        <f t="shared" si="37"/>
        <v>1080000</v>
      </c>
      <c r="V165" s="9">
        <v>1080000</v>
      </c>
      <c r="W165" s="9"/>
      <c r="X165" s="9">
        <f t="shared" si="38"/>
        <v>0</v>
      </c>
      <c r="Y165" s="9"/>
      <c r="Z165" s="9"/>
      <c r="AA165" s="10">
        <f t="shared" si="39"/>
        <v>0</v>
      </c>
      <c r="AB165" s="11">
        <v>45820</v>
      </c>
    </row>
    <row r="166" spans="1:28" ht="15.75" x14ac:dyDescent="0.25">
      <c r="A166" s="39">
        <v>45805</v>
      </c>
      <c r="B166" s="33" t="s">
        <v>329</v>
      </c>
      <c r="C166" s="33">
        <v>11500000</v>
      </c>
      <c r="D166" s="33" t="s">
        <v>31</v>
      </c>
      <c r="E166" s="33" t="s">
        <v>205</v>
      </c>
      <c r="F166" s="33">
        <v>100</v>
      </c>
      <c r="G166" s="33" t="s">
        <v>51</v>
      </c>
      <c r="H166" s="33"/>
      <c r="I166" s="20">
        <f t="shared" si="40"/>
        <v>0</v>
      </c>
      <c r="J166" s="34" t="s">
        <v>26</v>
      </c>
      <c r="K166" s="20"/>
      <c r="L166" s="9">
        <f t="shared" si="34"/>
        <v>0</v>
      </c>
      <c r="M166" s="9"/>
      <c r="N166" s="9"/>
      <c r="O166" s="9">
        <f t="shared" si="35"/>
        <v>0</v>
      </c>
      <c r="P166" s="9"/>
      <c r="Q166" s="9"/>
      <c r="R166" s="9">
        <f t="shared" si="36"/>
        <v>0</v>
      </c>
      <c r="S166" s="9"/>
      <c r="T166" s="9"/>
      <c r="U166" s="9">
        <f t="shared" si="37"/>
        <v>0</v>
      </c>
      <c r="V166" s="9"/>
      <c r="W166" s="9"/>
      <c r="X166" s="9">
        <f t="shared" si="38"/>
        <v>0</v>
      </c>
      <c r="Y166" s="9"/>
      <c r="Z166" s="9"/>
      <c r="AA166" s="10">
        <f t="shared" si="39"/>
        <v>11500000</v>
      </c>
      <c r="AB166" s="11"/>
    </row>
    <row r="167" spans="1:28" ht="15.75" hidden="1" x14ac:dyDescent="0.25">
      <c r="A167" s="39">
        <v>45806</v>
      </c>
      <c r="B167" s="33" t="s">
        <v>92</v>
      </c>
      <c r="C167" s="33">
        <v>1500000</v>
      </c>
      <c r="D167" s="33" t="s">
        <v>31</v>
      </c>
      <c r="E167" s="33" t="s">
        <v>64</v>
      </c>
      <c r="F167" s="33">
        <v>10</v>
      </c>
      <c r="G167" s="33" t="s">
        <v>33</v>
      </c>
      <c r="H167" s="33"/>
      <c r="I167" s="20">
        <f t="shared" si="40"/>
        <v>0</v>
      </c>
      <c r="J167" s="34" t="s">
        <v>26</v>
      </c>
      <c r="K167" s="20" t="s">
        <v>997</v>
      </c>
      <c r="L167" s="9">
        <f t="shared" si="34"/>
        <v>0</v>
      </c>
      <c r="M167" s="9"/>
      <c r="N167" s="9"/>
      <c r="O167" s="9">
        <f t="shared" si="35"/>
        <v>0</v>
      </c>
      <c r="P167" s="9"/>
      <c r="Q167" s="9"/>
      <c r="R167" s="9">
        <f t="shared" si="36"/>
        <v>0</v>
      </c>
      <c r="S167" s="9"/>
      <c r="T167" s="9"/>
      <c r="U167" s="9">
        <f t="shared" si="37"/>
        <v>0</v>
      </c>
      <c r="V167" s="9"/>
      <c r="W167" s="9"/>
      <c r="X167" s="9">
        <f t="shared" si="38"/>
        <v>0</v>
      </c>
      <c r="Y167" s="9"/>
      <c r="Z167" s="9"/>
      <c r="AA167" s="10">
        <f t="shared" si="39"/>
        <v>1500000</v>
      </c>
      <c r="AB167" s="11"/>
    </row>
    <row r="168" spans="1:28" ht="15.75" hidden="1" x14ac:dyDescent="0.25">
      <c r="A168" s="39">
        <v>45806</v>
      </c>
      <c r="B168" s="33" t="s">
        <v>191</v>
      </c>
      <c r="C168" s="33">
        <v>500000</v>
      </c>
      <c r="D168" s="33" t="s">
        <v>31</v>
      </c>
      <c r="E168" s="33" t="s">
        <v>73</v>
      </c>
      <c r="F168" s="33">
        <v>10</v>
      </c>
      <c r="G168" s="33" t="s">
        <v>74</v>
      </c>
      <c r="H168" s="33"/>
      <c r="I168" s="20">
        <f t="shared" si="40"/>
        <v>0</v>
      </c>
      <c r="J168" s="14" t="s">
        <v>241</v>
      </c>
      <c r="K168" s="20"/>
      <c r="L168" s="9">
        <f t="shared" si="34"/>
        <v>0</v>
      </c>
      <c r="M168" s="9"/>
      <c r="N168" s="9"/>
      <c r="O168" s="9">
        <f t="shared" si="35"/>
        <v>0</v>
      </c>
      <c r="P168" s="9"/>
      <c r="Q168" s="9"/>
      <c r="R168" s="9">
        <f t="shared" si="36"/>
        <v>0</v>
      </c>
      <c r="S168" s="9"/>
      <c r="T168" s="9"/>
      <c r="U168" s="9">
        <f t="shared" si="37"/>
        <v>500000</v>
      </c>
      <c r="V168" s="9">
        <v>500000</v>
      </c>
      <c r="W168" s="9"/>
      <c r="X168" s="9">
        <f t="shared" si="38"/>
        <v>0</v>
      </c>
      <c r="Y168" s="9"/>
      <c r="Z168" s="9"/>
      <c r="AA168" s="10">
        <f t="shared" si="39"/>
        <v>0</v>
      </c>
      <c r="AB168" s="11">
        <v>45824</v>
      </c>
    </row>
    <row r="169" spans="1:28" ht="15.75" hidden="1" x14ac:dyDescent="0.25">
      <c r="A169" s="39">
        <v>45806</v>
      </c>
      <c r="B169" s="33" t="s">
        <v>191</v>
      </c>
      <c r="C169" s="33">
        <v>140000</v>
      </c>
      <c r="D169" s="33" t="s">
        <v>31</v>
      </c>
      <c r="E169" s="33" t="s">
        <v>122</v>
      </c>
      <c r="F169" s="33">
        <v>2</v>
      </c>
      <c r="G169" s="33" t="s">
        <v>51</v>
      </c>
      <c r="H169" s="33"/>
      <c r="I169" s="20">
        <f t="shared" si="40"/>
        <v>0</v>
      </c>
      <c r="J169" s="14" t="s">
        <v>241</v>
      </c>
      <c r="K169" s="20"/>
      <c r="L169" s="9">
        <f t="shared" si="34"/>
        <v>0</v>
      </c>
      <c r="M169" s="9"/>
      <c r="N169" s="9"/>
      <c r="O169" s="9">
        <f t="shared" si="35"/>
        <v>0</v>
      </c>
      <c r="P169" s="9"/>
      <c r="Q169" s="9"/>
      <c r="R169" s="9">
        <f t="shared" si="36"/>
        <v>0</v>
      </c>
      <c r="S169" s="9"/>
      <c r="T169" s="9"/>
      <c r="U169" s="9">
        <f t="shared" si="37"/>
        <v>140000</v>
      </c>
      <c r="V169" s="9">
        <v>140000</v>
      </c>
      <c r="W169" s="9"/>
      <c r="X169" s="9">
        <f t="shared" si="38"/>
        <v>0</v>
      </c>
      <c r="Y169" s="9"/>
      <c r="Z169" s="9"/>
      <c r="AA169" s="10">
        <f t="shared" si="39"/>
        <v>0</v>
      </c>
      <c r="AB169" s="11">
        <v>45824</v>
      </c>
    </row>
    <row r="170" spans="1:28" ht="15.75" hidden="1" x14ac:dyDescent="0.25">
      <c r="A170" s="39">
        <v>45806</v>
      </c>
      <c r="B170" s="33" t="s">
        <v>217</v>
      </c>
      <c r="C170" s="33">
        <v>2000000</v>
      </c>
      <c r="D170" s="33" t="s">
        <v>41</v>
      </c>
      <c r="E170" s="33" t="s">
        <v>945</v>
      </c>
      <c r="F170" s="33">
        <v>1000</v>
      </c>
      <c r="G170" s="33" t="s">
        <v>29</v>
      </c>
      <c r="H170" s="33"/>
      <c r="I170" s="20">
        <f t="shared" si="40"/>
        <v>0</v>
      </c>
      <c r="J170" s="30" t="s">
        <v>43</v>
      </c>
      <c r="K170" s="20"/>
      <c r="L170" s="9">
        <f t="shared" si="34"/>
        <v>0</v>
      </c>
      <c r="M170" s="9"/>
      <c r="N170" s="9"/>
      <c r="O170" s="9">
        <f t="shared" si="35"/>
        <v>287000</v>
      </c>
      <c r="P170" s="9"/>
      <c r="Q170" s="9">
        <v>287000</v>
      </c>
      <c r="R170" s="9">
        <f t="shared" si="36"/>
        <v>0</v>
      </c>
      <c r="S170" s="9"/>
      <c r="T170" s="9"/>
      <c r="U170" s="9">
        <f t="shared" si="37"/>
        <v>0</v>
      </c>
      <c r="V170" s="9"/>
      <c r="W170" s="9"/>
      <c r="X170" s="9">
        <f t="shared" si="38"/>
        <v>0</v>
      </c>
      <c r="Y170" s="9"/>
      <c r="Z170" s="9"/>
      <c r="AA170" s="10">
        <f t="shared" si="39"/>
        <v>1713000</v>
      </c>
      <c r="AB170" s="11">
        <v>45828</v>
      </c>
    </row>
    <row r="171" spans="1:28" ht="15.75" hidden="1" x14ac:dyDescent="0.25">
      <c r="A171" s="39">
        <v>45806</v>
      </c>
      <c r="B171" s="33" t="s">
        <v>121</v>
      </c>
      <c r="C171" s="33">
        <v>766100</v>
      </c>
      <c r="D171" s="33" t="s">
        <v>31</v>
      </c>
      <c r="E171" s="33" t="s">
        <v>468</v>
      </c>
      <c r="F171" s="33">
        <v>16.3</v>
      </c>
      <c r="G171" s="33" t="s">
        <v>51</v>
      </c>
      <c r="H171" s="33"/>
      <c r="I171" s="20">
        <f t="shared" si="40"/>
        <v>0</v>
      </c>
      <c r="J171" s="37" t="s">
        <v>240</v>
      </c>
      <c r="K171" s="20"/>
      <c r="L171" s="9">
        <f t="shared" si="34"/>
        <v>0</v>
      </c>
      <c r="M171" s="9"/>
      <c r="N171" s="9"/>
      <c r="O171" s="9">
        <f t="shared" si="35"/>
        <v>766100</v>
      </c>
      <c r="P171" s="9">
        <v>766100</v>
      </c>
      <c r="Q171" s="9"/>
      <c r="R171" s="9">
        <f t="shared" si="36"/>
        <v>0</v>
      </c>
      <c r="S171" s="9"/>
      <c r="T171" s="9"/>
      <c r="U171" s="9">
        <f t="shared" si="37"/>
        <v>0</v>
      </c>
      <c r="V171" s="9"/>
      <c r="W171" s="9"/>
      <c r="X171" s="9">
        <f t="shared" si="38"/>
        <v>0</v>
      </c>
      <c r="Y171" s="9"/>
      <c r="Z171" s="9"/>
      <c r="AA171" s="10">
        <f t="shared" si="39"/>
        <v>0</v>
      </c>
      <c r="AB171" s="11">
        <v>45810</v>
      </c>
    </row>
    <row r="172" spans="1:28" ht="15.75" hidden="1" x14ac:dyDescent="0.25">
      <c r="A172" s="39">
        <v>45806</v>
      </c>
      <c r="B172" s="33" t="s">
        <v>121</v>
      </c>
      <c r="C172" s="33">
        <v>8000000</v>
      </c>
      <c r="D172" s="33" t="s">
        <v>31</v>
      </c>
      <c r="E172" s="33" t="s">
        <v>95</v>
      </c>
      <c r="F172" s="33">
        <v>2000</v>
      </c>
      <c r="G172" s="33" t="s">
        <v>29</v>
      </c>
      <c r="H172" s="33"/>
      <c r="I172" s="20">
        <f t="shared" si="40"/>
        <v>0</v>
      </c>
      <c r="J172" s="37" t="s">
        <v>240</v>
      </c>
      <c r="K172" s="20"/>
      <c r="L172" s="9">
        <f t="shared" si="34"/>
        <v>0</v>
      </c>
      <c r="M172" s="9"/>
      <c r="N172" s="9"/>
      <c r="O172" s="9">
        <f t="shared" si="35"/>
        <v>8000000</v>
      </c>
      <c r="P172" s="9">
        <v>8000000</v>
      </c>
      <c r="Q172" s="9"/>
      <c r="R172" s="9">
        <f t="shared" si="36"/>
        <v>0</v>
      </c>
      <c r="S172" s="9"/>
      <c r="T172" s="9"/>
      <c r="U172" s="9">
        <f t="shared" si="37"/>
        <v>0</v>
      </c>
      <c r="V172" s="9"/>
      <c r="W172" s="9"/>
      <c r="X172" s="9">
        <f t="shared" si="38"/>
        <v>0</v>
      </c>
      <c r="Y172" s="9"/>
      <c r="Z172" s="9"/>
      <c r="AA172" s="10">
        <f t="shared" si="39"/>
        <v>0</v>
      </c>
      <c r="AB172" s="11">
        <v>45810</v>
      </c>
    </row>
    <row r="173" spans="1:28" ht="15.75" hidden="1" x14ac:dyDescent="0.25">
      <c r="A173" s="39">
        <v>45806</v>
      </c>
      <c r="B173" s="33" t="s">
        <v>121</v>
      </c>
      <c r="C173" s="33">
        <v>1058000</v>
      </c>
      <c r="D173" s="33" t="s">
        <v>31</v>
      </c>
      <c r="E173" s="33" t="s">
        <v>136</v>
      </c>
      <c r="F173" s="33">
        <v>23</v>
      </c>
      <c r="G173" s="33" t="s">
        <v>51</v>
      </c>
      <c r="H173" s="33"/>
      <c r="I173" s="20">
        <f t="shared" si="40"/>
        <v>0</v>
      </c>
      <c r="J173" s="37" t="s">
        <v>240</v>
      </c>
      <c r="K173" s="20"/>
      <c r="L173" s="9">
        <f t="shared" si="34"/>
        <v>0</v>
      </c>
      <c r="M173" s="9"/>
      <c r="N173" s="9"/>
      <c r="O173" s="9">
        <f t="shared" si="35"/>
        <v>1058000</v>
      </c>
      <c r="P173" s="9">
        <v>1058000</v>
      </c>
      <c r="Q173" s="9"/>
      <c r="R173" s="9">
        <f t="shared" si="36"/>
        <v>0</v>
      </c>
      <c r="S173" s="9"/>
      <c r="T173" s="9"/>
      <c r="U173" s="9">
        <f t="shared" si="37"/>
        <v>0</v>
      </c>
      <c r="V173" s="9"/>
      <c r="W173" s="9"/>
      <c r="X173" s="9">
        <f t="shared" si="38"/>
        <v>0</v>
      </c>
      <c r="Y173" s="9"/>
      <c r="Z173" s="9"/>
      <c r="AA173" s="10">
        <f t="shared" si="39"/>
        <v>0</v>
      </c>
      <c r="AB173" s="11">
        <v>45810</v>
      </c>
    </row>
    <row r="174" spans="1:28" ht="15.75" hidden="1" x14ac:dyDescent="0.25">
      <c r="A174" s="39">
        <v>45806</v>
      </c>
      <c r="B174" s="33" t="s">
        <v>121</v>
      </c>
      <c r="C174" s="33">
        <v>658000</v>
      </c>
      <c r="D174" s="33" t="s">
        <v>31</v>
      </c>
      <c r="E174" s="33" t="s">
        <v>203</v>
      </c>
      <c r="F174" s="33">
        <v>14</v>
      </c>
      <c r="G174" s="33" t="s">
        <v>51</v>
      </c>
      <c r="H174" s="33"/>
      <c r="I174" s="20">
        <f t="shared" si="40"/>
        <v>0</v>
      </c>
      <c r="J174" s="37" t="s">
        <v>240</v>
      </c>
      <c r="K174" s="20"/>
      <c r="L174" s="9">
        <f t="shared" si="34"/>
        <v>0</v>
      </c>
      <c r="M174" s="9"/>
      <c r="N174" s="9"/>
      <c r="O174" s="9">
        <f t="shared" si="35"/>
        <v>658000</v>
      </c>
      <c r="P174" s="9">
        <v>658000</v>
      </c>
      <c r="Q174" s="9"/>
      <c r="R174" s="9">
        <f t="shared" si="36"/>
        <v>0</v>
      </c>
      <c r="S174" s="9"/>
      <c r="T174" s="9"/>
      <c r="U174" s="9">
        <f t="shared" si="37"/>
        <v>0</v>
      </c>
      <c r="V174" s="9"/>
      <c r="W174" s="9"/>
      <c r="X174" s="9">
        <f t="shared" si="38"/>
        <v>0</v>
      </c>
      <c r="Y174" s="9"/>
      <c r="Z174" s="9"/>
      <c r="AA174" s="10">
        <f t="shared" si="39"/>
        <v>0</v>
      </c>
      <c r="AB174" s="11">
        <v>45810</v>
      </c>
    </row>
    <row r="175" spans="1:28" ht="15.75" hidden="1" x14ac:dyDescent="0.25">
      <c r="A175" s="39">
        <v>45806</v>
      </c>
      <c r="B175" s="33" t="s">
        <v>219</v>
      </c>
      <c r="C175" s="33">
        <v>1522000</v>
      </c>
      <c r="D175" s="33" t="s">
        <v>31</v>
      </c>
      <c r="E175" s="33" t="s">
        <v>85</v>
      </c>
      <c r="F175" s="33">
        <v>32.4</v>
      </c>
      <c r="G175" s="33" t="s">
        <v>51</v>
      </c>
      <c r="H175" s="33"/>
      <c r="I175" s="20">
        <f t="shared" si="40"/>
        <v>0</v>
      </c>
      <c r="J175" s="37" t="s">
        <v>240</v>
      </c>
      <c r="K175" s="20"/>
      <c r="L175" s="9">
        <f t="shared" si="34"/>
        <v>0</v>
      </c>
      <c r="M175" s="9"/>
      <c r="N175" s="9"/>
      <c r="O175" s="9">
        <f t="shared" si="35"/>
        <v>1522000</v>
      </c>
      <c r="P175" s="9">
        <v>1522000</v>
      </c>
      <c r="Q175" s="9"/>
      <c r="R175" s="9">
        <f t="shared" si="36"/>
        <v>0</v>
      </c>
      <c r="S175" s="9"/>
      <c r="T175" s="9"/>
      <c r="U175" s="9">
        <f t="shared" si="37"/>
        <v>0</v>
      </c>
      <c r="V175" s="9"/>
      <c r="W175" s="9"/>
      <c r="X175" s="9">
        <f t="shared" si="38"/>
        <v>0</v>
      </c>
      <c r="Y175" s="9"/>
      <c r="Z175" s="9"/>
      <c r="AA175" s="10">
        <f t="shared" si="39"/>
        <v>0</v>
      </c>
      <c r="AB175" s="11">
        <v>45832</v>
      </c>
    </row>
    <row r="176" spans="1:28" ht="15.75" hidden="1" x14ac:dyDescent="0.25">
      <c r="A176" s="39">
        <v>45806</v>
      </c>
      <c r="B176" s="33" t="s">
        <v>219</v>
      </c>
      <c r="C176" s="33">
        <v>1200000</v>
      </c>
      <c r="D176" s="33" t="s">
        <v>31</v>
      </c>
      <c r="E176" s="33" t="s">
        <v>228</v>
      </c>
      <c r="F176" s="33">
        <v>1</v>
      </c>
      <c r="G176" s="33" t="s">
        <v>138</v>
      </c>
      <c r="H176" s="33"/>
      <c r="I176" s="20">
        <f t="shared" si="40"/>
        <v>0</v>
      </c>
      <c r="J176" s="37" t="s">
        <v>240</v>
      </c>
      <c r="K176" s="20"/>
      <c r="L176" s="9">
        <f t="shared" ref="L176:L195" si="41">M176+N176</f>
        <v>0</v>
      </c>
      <c r="M176" s="9"/>
      <c r="N176" s="9"/>
      <c r="O176" s="9">
        <f t="shared" ref="O176:O195" si="42">P176+Q176</f>
        <v>1200000</v>
      </c>
      <c r="P176" s="9">
        <v>1200000</v>
      </c>
      <c r="Q176" s="9"/>
      <c r="R176" s="9">
        <f t="shared" ref="R176:R195" si="43">S176+T176</f>
        <v>0</v>
      </c>
      <c r="S176" s="9"/>
      <c r="T176" s="9"/>
      <c r="U176" s="9">
        <f t="shared" ref="U176:U195" si="44">V176+W176</f>
        <v>0</v>
      </c>
      <c r="V176" s="9"/>
      <c r="W176" s="9"/>
      <c r="X176" s="9">
        <f t="shared" ref="X176:X195" si="45">Y176+Z176</f>
        <v>0</v>
      </c>
      <c r="Y176" s="9"/>
      <c r="Z176" s="9"/>
      <c r="AA176" s="10">
        <f t="shared" ref="AA176:AA195" si="46">C176+I176-L176-O176-U176-X176-R176</f>
        <v>0</v>
      </c>
      <c r="AB176" s="11">
        <v>45832</v>
      </c>
    </row>
    <row r="177" spans="1:28" ht="15.75" hidden="1" x14ac:dyDescent="0.25">
      <c r="A177" s="39">
        <v>45806</v>
      </c>
      <c r="B177" s="33" t="s">
        <v>112</v>
      </c>
      <c r="C177" s="33">
        <v>766100</v>
      </c>
      <c r="D177" s="33" t="s">
        <v>31</v>
      </c>
      <c r="E177" s="33" t="s">
        <v>468</v>
      </c>
      <c r="F177" s="33">
        <v>16.3</v>
      </c>
      <c r="G177" s="33" t="s">
        <v>51</v>
      </c>
      <c r="H177" s="33"/>
      <c r="I177" s="20">
        <f t="shared" si="40"/>
        <v>0</v>
      </c>
      <c r="J177" s="37" t="s">
        <v>240</v>
      </c>
      <c r="K177" s="20"/>
      <c r="L177" s="9">
        <f t="shared" si="41"/>
        <v>0</v>
      </c>
      <c r="M177" s="9"/>
      <c r="N177" s="9"/>
      <c r="O177" s="9">
        <f t="shared" si="42"/>
        <v>766100</v>
      </c>
      <c r="P177" s="9">
        <v>766100</v>
      </c>
      <c r="Q177" s="9"/>
      <c r="R177" s="9">
        <f t="shared" si="43"/>
        <v>0</v>
      </c>
      <c r="S177" s="9"/>
      <c r="T177" s="9"/>
      <c r="U177" s="9">
        <f t="shared" si="44"/>
        <v>0</v>
      </c>
      <c r="V177" s="9"/>
      <c r="W177" s="9"/>
      <c r="X177" s="9">
        <f t="shared" si="45"/>
        <v>0</v>
      </c>
      <c r="Y177" s="9"/>
      <c r="Z177" s="9"/>
      <c r="AA177" s="10">
        <f t="shared" si="46"/>
        <v>0</v>
      </c>
      <c r="AB177" s="11">
        <v>45821</v>
      </c>
    </row>
    <row r="178" spans="1:28" ht="15.75" hidden="1" x14ac:dyDescent="0.25">
      <c r="A178" s="39">
        <v>45806</v>
      </c>
      <c r="B178" s="33" t="s">
        <v>112</v>
      </c>
      <c r="C178" s="33">
        <v>1316000</v>
      </c>
      <c r="D178" s="33" t="s">
        <v>31</v>
      </c>
      <c r="E178" s="33" t="s">
        <v>203</v>
      </c>
      <c r="F178" s="33">
        <v>28</v>
      </c>
      <c r="G178" s="33" t="s">
        <v>51</v>
      </c>
      <c r="H178" s="33"/>
      <c r="I178" s="20">
        <f t="shared" si="40"/>
        <v>0</v>
      </c>
      <c r="J178" s="37" t="s">
        <v>240</v>
      </c>
      <c r="K178" s="20"/>
      <c r="L178" s="9">
        <f t="shared" si="41"/>
        <v>0</v>
      </c>
      <c r="M178" s="9"/>
      <c r="N178" s="9"/>
      <c r="O178" s="9">
        <f t="shared" si="42"/>
        <v>1316000</v>
      </c>
      <c r="P178" s="9">
        <v>1316000</v>
      </c>
      <c r="Q178" s="9"/>
      <c r="R178" s="9">
        <f t="shared" si="43"/>
        <v>0</v>
      </c>
      <c r="S178" s="9"/>
      <c r="T178" s="9"/>
      <c r="U178" s="9">
        <f t="shared" si="44"/>
        <v>0</v>
      </c>
      <c r="V178" s="9"/>
      <c r="W178" s="9"/>
      <c r="X178" s="9">
        <f t="shared" si="45"/>
        <v>0</v>
      </c>
      <c r="Y178" s="9"/>
      <c r="Z178" s="9"/>
      <c r="AA178" s="10">
        <f t="shared" si="46"/>
        <v>0</v>
      </c>
      <c r="AB178" s="11">
        <v>45821</v>
      </c>
    </row>
    <row r="179" spans="1:28" ht="15.75" hidden="1" x14ac:dyDescent="0.25">
      <c r="A179" s="39">
        <v>45806</v>
      </c>
      <c r="B179" s="33" t="s">
        <v>112</v>
      </c>
      <c r="C179" s="33">
        <v>300000</v>
      </c>
      <c r="D179" s="33" t="s">
        <v>31</v>
      </c>
      <c r="E179" s="33" t="s">
        <v>64</v>
      </c>
      <c r="F179" s="33">
        <v>2</v>
      </c>
      <c r="G179" s="33" t="s">
        <v>33</v>
      </c>
      <c r="H179" s="33"/>
      <c r="I179" s="20">
        <f t="shared" si="40"/>
        <v>0</v>
      </c>
      <c r="J179" s="37" t="s">
        <v>240</v>
      </c>
      <c r="K179" s="20"/>
      <c r="L179" s="9">
        <f t="shared" si="41"/>
        <v>0</v>
      </c>
      <c r="M179" s="9"/>
      <c r="N179" s="9"/>
      <c r="O179" s="9">
        <f t="shared" si="42"/>
        <v>300000</v>
      </c>
      <c r="P179" s="9">
        <v>300000</v>
      </c>
      <c r="Q179" s="9"/>
      <c r="R179" s="9">
        <f t="shared" si="43"/>
        <v>0</v>
      </c>
      <c r="S179" s="9"/>
      <c r="T179" s="9"/>
      <c r="U179" s="9">
        <f t="shared" si="44"/>
        <v>0</v>
      </c>
      <c r="V179" s="9"/>
      <c r="W179" s="9"/>
      <c r="X179" s="9">
        <f t="shared" si="45"/>
        <v>0</v>
      </c>
      <c r="Y179" s="9"/>
      <c r="Z179" s="9"/>
      <c r="AA179" s="10">
        <f t="shared" si="46"/>
        <v>0</v>
      </c>
      <c r="AB179" s="11">
        <v>45821</v>
      </c>
    </row>
    <row r="180" spans="1:28" ht="15.75" hidden="1" x14ac:dyDescent="0.25">
      <c r="A180" s="39">
        <v>45806</v>
      </c>
      <c r="B180" s="33" t="s">
        <v>96</v>
      </c>
      <c r="C180" s="33">
        <v>12600000</v>
      </c>
      <c r="D180" s="33" t="s">
        <v>41</v>
      </c>
      <c r="E180" s="33" t="s">
        <v>190</v>
      </c>
      <c r="F180" s="33">
        <v>300</v>
      </c>
      <c r="G180" s="33" t="s">
        <v>51</v>
      </c>
      <c r="H180" s="33"/>
      <c r="I180" s="20">
        <f t="shared" si="40"/>
        <v>0</v>
      </c>
      <c r="J180" s="34" t="s">
        <v>26</v>
      </c>
      <c r="K180" s="20"/>
      <c r="L180" s="9">
        <f t="shared" si="41"/>
        <v>0</v>
      </c>
      <c r="M180" s="9"/>
      <c r="N180" s="9"/>
      <c r="O180" s="9">
        <f t="shared" si="42"/>
        <v>0</v>
      </c>
      <c r="P180" s="9"/>
      <c r="Q180" s="9"/>
      <c r="R180" s="9">
        <f t="shared" si="43"/>
        <v>0</v>
      </c>
      <c r="S180" s="9"/>
      <c r="T180" s="9"/>
      <c r="U180" s="9">
        <f t="shared" si="44"/>
        <v>0</v>
      </c>
      <c r="V180" s="9"/>
      <c r="W180" s="9"/>
      <c r="X180" s="9">
        <f t="shared" si="45"/>
        <v>0</v>
      </c>
      <c r="Y180" s="9"/>
      <c r="Z180" s="9"/>
      <c r="AA180" s="10">
        <f t="shared" si="46"/>
        <v>12600000</v>
      </c>
      <c r="AB180" s="11"/>
    </row>
    <row r="181" spans="1:28" ht="15.75" hidden="1" x14ac:dyDescent="0.25">
      <c r="A181" s="39">
        <v>45806</v>
      </c>
      <c r="B181" s="33" t="s">
        <v>217</v>
      </c>
      <c r="C181" s="33">
        <v>2000000</v>
      </c>
      <c r="D181" s="33" t="s">
        <v>41</v>
      </c>
      <c r="E181" s="33" t="s">
        <v>945</v>
      </c>
      <c r="F181" s="33">
        <v>1000</v>
      </c>
      <c r="G181" s="33" t="s">
        <v>29</v>
      </c>
      <c r="H181" s="33"/>
      <c r="I181" s="20">
        <f t="shared" si="40"/>
        <v>0</v>
      </c>
      <c r="J181" s="87" t="s">
        <v>26</v>
      </c>
      <c r="K181" s="20"/>
      <c r="L181" s="9">
        <f t="shared" si="41"/>
        <v>0</v>
      </c>
      <c r="M181" s="9"/>
      <c r="N181" s="9"/>
      <c r="O181" s="9">
        <f t="shared" si="42"/>
        <v>0</v>
      </c>
      <c r="P181" s="9"/>
      <c r="Q181" s="9"/>
      <c r="R181" s="9">
        <f t="shared" si="43"/>
        <v>0</v>
      </c>
      <c r="S181" s="9"/>
      <c r="T181" s="9"/>
      <c r="U181" s="9">
        <f t="shared" si="44"/>
        <v>0</v>
      </c>
      <c r="V181" s="9"/>
      <c r="W181" s="9"/>
      <c r="X181" s="9">
        <f t="shared" si="45"/>
        <v>0</v>
      </c>
      <c r="Y181" s="9"/>
      <c r="Z181" s="9"/>
      <c r="AA181" s="10">
        <f t="shared" si="46"/>
        <v>2000000</v>
      </c>
      <c r="AB181" s="11">
        <v>45828</v>
      </c>
    </row>
    <row r="182" spans="1:28" ht="15.75" hidden="1" x14ac:dyDescent="0.25">
      <c r="A182" s="39">
        <v>45806</v>
      </c>
      <c r="B182" s="33" t="s">
        <v>253</v>
      </c>
      <c r="C182" s="33">
        <v>400000</v>
      </c>
      <c r="D182" s="33" t="s">
        <v>41</v>
      </c>
      <c r="E182" s="33" t="s">
        <v>166</v>
      </c>
      <c r="F182" s="33">
        <v>1</v>
      </c>
      <c r="G182" s="33" t="s">
        <v>23</v>
      </c>
      <c r="H182" s="33"/>
      <c r="I182" s="20">
        <f t="shared" si="40"/>
        <v>0</v>
      </c>
      <c r="J182" s="37" t="s">
        <v>241</v>
      </c>
      <c r="K182" s="20"/>
      <c r="L182" s="9">
        <f t="shared" si="41"/>
        <v>0</v>
      </c>
      <c r="M182" s="9"/>
      <c r="N182" s="9"/>
      <c r="O182" s="9">
        <f t="shared" si="42"/>
        <v>0</v>
      </c>
      <c r="P182" s="9"/>
      <c r="Q182" s="9"/>
      <c r="R182" s="9">
        <f t="shared" si="43"/>
        <v>0</v>
      </c>
      <c r="S182" s="9"/>
      <c r="T182" s="9"/>
      <c r="U182" s="9">
        <f t="shared" si="44"/>
        <v>400000</v>
      </c>
      <c r="V182" s="9">
        <v>400000</v>
      </c>
      <c r="W182" s="9"/>
      <c r="X182" s="9">
        <f t="shared" si="45"/>
        <v>0</v>
      </c>
      <c r="Y182" s="9"/>
      <c r="Z182" s="9"/>
      <c r="AA182" s="10">
        <f t="shared" si="46"/>
        <v>0</v>
      </c>
      <c r="AB182" s="11">
        <v>45820</v>
      </c>
    </row>
    <row r="183" spans="1:28" ht="15.75" hidden="1" x14ac:dyDescent="0.25">
      <c r="A183" s="39">
        <v>45806</v>
      </c>
      <c r="B183" s="33" t="s">
        <v>141</v>
      </c>
      <c r="C183" s="33">
        <v>39520000</v>
      </c>
      <c r="D183" s="33" t="s">
        <v>31</v>
      </c>
      <c r="E183" s="33" t="s">
        <v>95</v>
      </c>
      <c r="F183" s="33">
        <v>10400</v>
      </c>
      <c r="G183" s="33" t="s">
        <v>29</v>
      </c>
      <c r="H183" s="33"/>
      <c r="I183" s="20">
        <f t="shared" si="40"/>
        <v>0</v>
      </c>
      <c r="J183" s="34" t="s">
        <v>26</v>
      </c>
      <c r="K183" s="20"/>
      <c r="L183" s="9">
        <f t="shared" si="41"/>
        <v>0</v>
      </c>
      <c r="M183" s="9"/>
      <c r="N183" s="9"/>
      <c r="O183" s="9">
        <f t="shared" si="42"/>
        <v>0</v>
      </c>
      <c r="P183" s="9"/>
      <c r="Q183" s="9"/>
      <c r="R183" s="9">
        <f t="shared" si="43"/>
        <v>0</v>
      </c>
      <c r="S183" s="9"/>
      <c r="T183" s="9"/>
      <c r="U183" s="9">
        <f t="shared" si="44"/>
        <v>0</v>
      </c>
      <c r="V183" s="9"/>
      <c r="W183" s="9"/>
      <c r="X183" s="9">
        <f t="shared" si="45"/>
        <v>0</v>
      </c>
      <c r="Y183" s="9"/>
      <c r="Z183" s="9"/>
      <c r="AA183" s="10">
        <f t="shared" si="46"/>
        <v>39520000</v>
      </c>
      <c r="AB183" s="11"/>
    </row>
    <row r="184" spans="1:28" ht="15.75" hidden="1" x14ac:dyDescent="0.25">
      <c r="A184" s="32">
        <v>45806</v>
      </c>
      <c r="B184" s="33" t="s">
        <v>141</v>
      </c>
      <c r="C184" s="33">
        <v>4000000</v>
      </c>
      <c r="D184" s="33" t="s">
        <v>31</v>
      </c>
      <c r="E184" s="33" t="s">
        <v>156</v>
      </c>
      <c r="F184" s="33">
        <v>10</v>
      </c>
      <c r="G184" s="33" t="s">
        <v>23</v>
      </c>
      <c r="H184" s="33"/>
      <c r="I184" s="20">
        <f t="shared" si="40"/>
        <v>0</v>
      </c>
      <c r="J184" s="34" t="s">
        <v>26</v>
      </c>
      <c r="K184" s="20"/>
      <c r="L184" s="9">
        <f t="shared" si="41"/>
        <v>0</v>
      </c>
      <c r="M184" s="9"/>
      <c r="N184" s="9"/>
      <c r="O184" s="9">
        <f t="shared" si="42"/>
        <v>0</v>
      </c>
      <c r="P184" s="9"/>
      <c r="Q184" s="9"/>
      <c r="R184" s="9">
        <f t="shared" si="43"/>
        <v>0</v>
      </c>
      <c r="S184" s="9"/>
      <c r="T184" s="9"/>
      <c r="U184" s="9">
        <f t="shared" si="44"/>
        <v>0</v>
      </c>
      <c r="V184" s="9"/>
      <c r="W184" s="9"/>
      <c r="X184" s="9">
        <f t="shared" si="45"/>
        <v>0</v>
      </c>
      <c r="Y184" s="9"/>
      <c r="Z184" s="9"/>
      <c r="AA184" s="10">
        <f t="shared" si="46"/>
        <v>4000000</v>
      </c>
      <c r="AB184" s="11"/>
    </row>
    <row r="185" spans="1:28" ht="15.75" hidden="1" x14ac:dyDescent="0.25">
      <c r="A185" s="32">
        <v>45806</v>
      </c>
      <c r="B185" s="33" t="s">
        <v>121</v>
      </c>
      <c r="C185" s="33">
        <v>4000000</v>
      </c>
      <c r="D185" s="33" t="s">
        <v>31</v>
      </c>
      <c r="E185" s="33" t="s">
        <v>95</v>
      </c>
      <c r="F185" s="33">
        <v>1000</v>
      </c>
      <c r="G185" s="33" t="s">
        <v>29</v>
      </c>
      <c r="H185" s="33"/>
      <c r="I185" s="20">
        <f t="shared" si="40"/>
        <v>0</v>
      </c>
      <c r="J185" s="37" t="s">
        <v>240</v>
      </c>
      <c r="K185" s="20"/>
      <c r="L185" s="9">
        <f t="shared" si="41"/>
        <v>0</v>
      </c>
      <c r="M185" s="9"/>
      <c r="N185" s="9"/>
      <c r="O185" s="9">
        <f t="shared" si="42"/>
        <v>4000000</v>
      </c>
      <c r="P185" s="9">
        <v>4000000</v>
      </c>
      <c r="Q185" s="9"/>
      <c r="R185" s="9">
        <f t="shared" si="43"/>
        <v>0</v>
      </c>
      <c r="S185" s="9"/>
      <c r="T185" s="9"/>
      <c r="U185" s="9">
        <f t="shared" si="44"/>
        <v>0</v>
      </c>
      <c r="V185" s="9"/>
      <c r="W185" s="9"/>
      <c r="X185" s="9">
        <f t="shared" si="45"/>
        <v>0</v>
      </c>
      <c r="Y185" s="9"/>
      <c r="Z185" s="9"/>
      <c r="AA185" s="10">
        <f t="shared" si="46"/>
        <v>0</v>
      </c>
      <c r="AB185" s="11">
        <v>45810</v>
      </c>
    </row>
    <row r="186" spans="1:28" ht="15.75" hidden="1" x14ac:dyDescent="0.25">
      <c r="A186" s="39">
        <v>45807</v>
      </c>
      <c r="B186" s="33" t="s">
        <v>775</v>
      </c>
      <c r="C186" s="33">
        <v>130000</v>
      </c>
      <c r="D186" s="33" t="s">
        <v>223</v>
      </c>
      <c r="E186" s="33" t="s">
        <v>102</v>
      </c>
      <c r="F186" s="33">
        <v>2</v>
      </c>
      <c r="G186" s="33" t="s">
        <v>74</v>
      </c>
      <c r="H186" s="33"/>
      <c r="I186" s="20">
        <f t="shared" si="40"/>
        <v>0</v>
      </c>
      <c r="J186" s="37" t="s">
        <v>240</v>
      </c>
      <c r="K186" s="20"/>
      <c r="L186" s="9">
        <f t="shared" si="41"/>
        <v>0</v>
      </c>
      <c r="M186" s="9"/>
      <c r="N186" s="9"/>
      <c r="O186" s="9">
        <f t="shared" si="42"/>
        <v>130000</v>
      </c>
      <c r="P186" s="9">
        <v>130000</v>
      </c>
      <c r="Q186" s="9"/>
      <c r="R186" s="9">
        <f t="shared" si="43"/>
        <v>0</v>
      </c>
      <c r="S186" s="9"/>
      <c r="T186" s="9"/>
      <c r="U186" s="9">
        <f t="shared" si="44"/>
        <v>0</v>
      </c>
      <c r="V186" s="9"/>
      <c r="W186" s="9"/>
      <c r="X186" s="9">
        <f t="shared" si="45"/>
        <v>0</v>
      </c>
      <c r="Y186" s="9"/>
      <c r="Z186" s="9"/>
      <c r="AA186" s="10">
        <f t="shared" si="46"/>
        <v>0</v>
      </c>
      <c r="AB186" s="11">
        <v>45811</v>
      </c>
    </row>
    <row r="187" spans="1:28" ht="15.75" hidden="1" x14ac:dyDescent="0.25">
      <c r="A187" s="39">
        <v>45808</v>
      </c>
      <c r="B187" s="33" t="s">
        <v>151</v>
      </c>
      <c r="C187" s="33">
        <v>19240000</v>
      </c>
      <c r="D187" s="33" t="s">
        <v>31</v>
      </c>
      <c r="E187" s="33" t="s">
        <v>95</v>
      </c>
      <c r="F187" s="33">
        <v>5200</v>
      </c>
      <c r="G187" s="33" t="s">
        <v>29</v>
      </c>
      <c r="H187" s="33"/>
      <c r="I187" s="20">
        <f t="shared" si="40"/>
        <v>0</v>
      </c>
      <c r="J187" s="37" t="s">
        <v>241</v>
      </c>
      <c r="K187" s="20"/>
      <c r="L187" s="9">
        <f t="shared" si="41"/>
        <v>0</v>
      </c>
      <c r="M187" s="9"/>
      <c r="N187" s="9"/>
      <c r="O187" s="9">
        <f t="shared" si="42"/>
        <v>0</v>
      </c>
      <c r="P187" s="9"/>
      <c r="Q187" s="9"/>
      <c r="R187" s="9">
        <f t="shared" si="43"/>
        <v>0</v>
      </c>
      <c r="S187" s="9"/>
      <c r="T187" s="9"/>
      <c r="U187" s="9">
        <f t="shared" si="44"/>
        <v>19240000</v>
      </c>
      <c r="V187" s="9">
        <v>19240000</v>
      </c>
      <c r="W187" s="9"/>
      <c r="X187" s="9">
        <f t="shared" si="45"/>
        <v>0</v>
      </c>
      <c r="Y187" s="9"/>
      <c r="Z187" s="9"/>
      <c r="AA187" s="10">
        <f t="shared" si="46"/>
        <v>0</v>
      </c>
      <c r="AB187" s="11">
        <v>45811</v>
      </c>
    </row>
    <row r="188" spans="1:28" ht="15.75" hidden="1" x14ac:dyDescent="0.25">
      <c r="A188" s="39">
        <v>45808</v>
      </c>
      <c r="B188" s="33" t="s">
        <v>151</v>
      </c>
      <c r="C188" s="33">
        <v>2000000</v>
      </c>
      <c r="D188" s="33" t="s">
        <v>31</v>
      </c>
      <c r="E188" s="33" t="s">
        <v>73</v>
      </c>
      <c r="F188" s="33">
        <v>40</v>
      </c>
      <c r="G188" s="33" t="s">
        <v>74</v>
      </c>
      <c r="H188" s="33"/>
      <c r="I188" s="20">
        <f t="shared" si="40"/>
        <v>0</v>
      </c>
      <c r="J188" s="37" t="s">
        <v>241</v>
      </c>
      <c r="K188" s="20"/>
      <c r="L188" s="9">
        <f t="shared" si="41"/>
        <v>0</v>
      </c>
      <c r="M188" s="9"/>
      <c r="N188" s="9"/>
      <c r="O188" s="9">
        <f t="shared" si="42"/>
        <v>0</v>
      </c>
      <c r="P188" s="9"/>
      <c r="Q188" s="9"/>
      <c r="R188" s="9">
        <f t="shared" si="43"/>
        <v>0</v>
      </c>
      <c r="S188" s="9"/>
      <c r="T188" s="9"/>
      <c r="U188" s="9">
        <f t="shared" si="44"/>
        <v>2000000</v>
      </c>
      <c r="V188" s="9">
        <v>2000000</v>
      </c>
      <c r="W188" s="9"/>
      <c r="X188" s="9">
        <f t="shared" si="45"/>
        <v>0</v>
      </c>
      <c r="Y188" s="9"/>
      <c r="Z188" s="9"/>
      <c r="AA188" s="10">
        <f t="shared" si="46"/>
        <v>0</v>
      </c>
      <c r="AB188" s="11">
        <v>45811</v>
      </c>
    </row>
    <row r="189" spans="1:28" ht="15.75" hidden="1" x14ac:dyDescent="0.25">
      <c r="A189" s="39">
        <v>45808</v>
      </c>
      <c r="B189" s="33" t="s">
        <v>151</v>
      </c>
      <c r="C189" s="33">
        <v>1560000</v>
      </c>
      <c r="D189" s="33" t="s">
        <v>31</v>
      </c>
      <c r="E189" s="33" t="s">
        <v>102</v>
      </c>
      <c r="F189" s="33">
        <v>24</v>
      </c>
      <c r="G189" s="33" t="s">
        <v>74</v>
      </c>
      <c r="H189" s="33"/>
      <c r="I189" s="20">
        <f t="shared" ref="I189:I195" si="47">F189*H189</f>
        <v>0</v>
      </c>
      <c r="J189" s="37" t="s">
        <v>241</v>
      </c>
      <c r="K189" s="20"/>
      <c r="L189" s="9">
        <f t="shared" si="41"/>
        <v>0</v>
      </c>
      <c r="M189" s="9"/>
      <c r="N189" s="9"/>
      <c r="O189" s="9">
        <f t="shared" si="42"/>
        <v>0</v>
      </c>
      <c r="P189" s="9"/>
      <c r="Q189" s="9"/>
      <c r="R189" s="9">
        <f t="shared" si="43"/>
        <v>0</v>
      </c>
      <c r="S189" s="9"/>
      <c r="T189" s="9"/>
      <c r="U189" s="9">
        <f t="shared" si="44"/>
        <v>1560000</v>
      </c>
      <c r="V189" s="9">
        <v>1560000</v>
      </c>
      <c r="W189" s="9"/>
      <c r="X189" s="9">
        <f t="shared" si="45"/>
        <v>0</v>
      </c>
      <c r="Y189" s="9"/>
      <c r="Z189" s="9"/>
      <c r="AA189" s="10">
        <f t="shared" si="46"/>
        <v>0</v>
      </c>
      <c r="AB189" s="11">
        <v>45811</v>
      </c>
    </row>
    <row r="190" spans="1:28" ht="15.75" hidden="1" x14ac:dyDescent="0.25">
      <c r="A190" s="39">
        <v>45808</v>
      </c>
      <c r="B190" s="33" t="s">
        <v>53</v>
      </c>
      <c r="C190" s="33">
        <v>1000000</v>
      </c>
      <c r="D190" s="33" t="s">
        <v>31</v>
      </c>
      <c r="E190" s="33" t="s">
        <v>73</v>
      </c>
      <c r="F190" s="33">
        <v>20</v>
      </c>
      <c r="G190" s="33" t="s">
        <v>74</v>
      </c>
      <c r="H190" s="33"/>
      <c r="I190" s="20">
        <f t="shared" si="47"/>
        <v>0</v>
      </c>
      <c r="J190" s="37" t="s">
        <v>240</v>
      </c>
      <c r="K190" s="20"/>
      <c r="L190" s="9">
        <f t="shared" si="41"/>
        <v>0</v>
      </c>
      <c r="M190" s="9"/>
      <c r="N190" s="9"/>
      <c r="O190" s="9">
        <f t="shared" si="42"/>
        <v>1000000</v>
      </c>
      <c r="P190" s="9">
        <v>1000000</v>
      </c>
      <c r="Q190" s="9"/>
      <c r="R190" s="9">
        <f t="shared" si="43"/>
        <v>0</v>
      </c>
      <c r="S190" s="9"/>
      <c r="T190" s="9"/>
      <c r="U190" s="9">
        <f t="shared" si="44"/>
        <v>0</v>
      </c>
      <c r="V190" s="9"/>
      <c r="W190" s="9"/>
      <c r="X190" s="9">
        <f t="shared" si="45"/>
        <v>0</v>
      </c>
      <c r="Y190" s="9"/>
      <c r="Z190" s="9"/>
      <c r="AA190" s="10">
        <f t="shared" si="46"/>
        <v>0</v>
      </c>
      <c r="AB190" s="11">
        <v>45813</v>
      </c>
    </row>
    <row r="191" spans="1:28" ht="15.75" hidden="1" x14ac:dyDescent="0.25">
      <c r="A191" s="39">
        <v>45808</v>
      </c>
      <c r="B191" s="33" t="s">
        <v>217</v>
      </c>
      <c r="C191" s="33">
        <v>6000000</v>
      </c>
      <c r="D191" s="33" t="s">
        <v>41</v>
      </c>
      <c r="E191" s="33" t="s">
        <v>945</v>
      </c>
      <c r="F191" s="33">
        <v>3000</v>
      </c>
      <c r="G191" s="33" t="s">
        <v>29</v>
      </c>
      <c r="H191" s="33"/>
      <c r="I191" s="20">
        <f t="shared" si="47"/>
        <v>0</v>
      </c>
      <c r="J191" s="87" t="s">
        <v>26</v>
      </c>
      <c r="K191" s="20"/>
      <c r="L191" s="9">
        <f t="shared" si="41"/>
        <v>0</v>
      </c>
      <c r="M191" s="9"/>
      <c r="N191" s="9"/>
      <c r="O191" s="9">
        <f t="shared" si="42"/>
        <v>0</v>
      </c>
      <c r="P191" s="9"/>
      <c r="Q191" s="9"/>
      <c r="R191" s="9">
        <f t="shared" si="43"/>
        <v>0</v>
      </c>
      <c r="S191" s="9"/>
      <c r="T191" s="9"/>
      <c r="U191" s="9">
        <f t="shared" si="44"/>
        <v>0</v>
      </c>
      <c r="V191" s="9"/>
      <c r="W191" s="9"/>
      <c r="X191" s="9">
        <f t="shared" si="45"/>
        <v>0</v>
      </c>
      <c r="Y191" s="9"/>
      <c r="Z191" s="9"/>
      <c r="AA191" s="10">
        <f t="shared" si="46"/>
        <v>6000000</v>
      </c>
      <c r="AB191" s="11">
        <v>45828</v>
      </c>
    </row>
    <row r="192" spans="1:28" ht="15.75" hidden="1" x14ac:dyDescent="0.25">
      <c r="A192" s="39">
        <v>45808</v>
      </c>
      <c r="B192" s="33" t="s">
        <v>207</v>
      </c>
      <c r="C192" s="33">
        <v>3800000</v>
      </c>
      <c r="D192" s="33" t="s">
        <v>41</v>
      </c>
      <c r="E192" s="33" t="s">
        <v>110</v>
      </c>
      <c r="F192" s="33">
        <v>2000</v>
      </c>
      <c r="G192" s="33" t="s">
        <v>29</v>
      </c>
      <c r="H192" s="33"/>
      <c r="I192" s="20">
        <f t="shared" si="47"/>
        <v>0</v>
      </c>
      <c r="J192" s="37" t="s">
        <v>241</v>
      </c>
      <c r="K192" s="20"/>
      <c r="L192" s="9">
        <f t="shared" si="41"/>
        <v>0</v>
      </c>
      <c r="M192" s="9"/>
      <c r="N192" s="9"/>
      <c r="O192" s="9">
        <f t="shared" si="42"/>
        <v>0</v>
      </c>
      <c r="P192" s="9"/>
      <c r="Q192" s="9"/>
      <c r="R192" s="9">
        <f t="shared" si="43"/>
        <v>0</v>
      </c>
      <c r="S192" s="9"/>
      <c r="T192" s="9"/>
      <c r="U192" s="9">
        <f t="shared" si="44"/>
        <v>3800000</v>
      </c>
      <c r="V192" s="9">
        <v>3800000</v>
      </c>
      <c r="W192" s="9"/>
      <c r="X192" s="9">
        <f t="shared" si="45"/>
        <v>0</v>
      </c>
      <c r="Y192" s="9"/>
      <c r="Z192" s="9"/>
      <c r="AA192" s="10">
        <f t="shared" si="46"/>
        <v>0</v>
      </c>
      <c r="AB192" s="11">
        <v>45811</v>
      </c>
    </row>
    <row r="193" spans="1:28" ht="15.75" hidden="1" x14ac:dyDescent="0.25">
      <c r="A193" s="32">
        <v>45808</v>
      </c>
      <c r="B193" s="33" t="s">
        <v>191</v>
      </c>
      <c r="C193" s="33">
        <v>1750000</v>
      </c>
      <c r="D193" s="33" t="s">
        <v>31</v>
      </c>
      <c r="E193" s="33" t="s">
        <v>110</v>
      </c>
      <c r="F193" s="33">
        <v>1000</v>
      </c>
      <c r="G193" s="33" t="s">
        <v>29</v>
      </c>
      <c r="H193" s="33"/>
      <c r="I193" s="20">
        <f t="shared" si="47"/>
        <v>0</v>
      </c>
      <c r="J193" s="14" t="s">
        <v>241</v>
      </c>
      <c r="K193" s="20"/>
      <c r="L193" s="9">
        <f t="shared" si="41"/>
        <v>0</v>
      </c>
      <c r="M193" s="9"/>
      <c r="N193" s="9"/>
      <c r="O193" s="9">
        <f t="shared" si="42"/>
        <v>0</v>
      </c>
      <c r="P193" s="9"/>
      <c r="Q193" s="9"/>
      <c r="R193" s="9">
        <f t="shared" si="43"/>
        <v>0</v>
      </c>
      <c r="S193" s="9"/>
      <c r="T193" s="9"/>
      <c r="U193" s="9">
        <f t="shared" si="44"/>
        <v>1750000</v>
      </c>
      <c r="V193" s="9">
        <v>1750000</v>
      </c>
      <c r="W193" s="9"/>
      <c r="X193" s="9">
        <f t="shared" si="45"/>
        <v>0</v>
      </c>
      <c r="Y193" s="9"/>
      <c r="Z193" s="9"/>
      <c r="AA193" s="10">
        <f t="shared" si="46"/>
        <v>0</v>
      </c>
      <c r="AB193" s="11">
        <v>45824</v>
      </c>
    </row>
    <row r="194" spans="1:28" ht="15.75" hidden="1" x14ac:dyDescent="0.25">
      <c r="A194" s="39">
        <v>45808</v>
      </c>
      <c r="B194" s="33" t="s">
        <v>191</v>
      </c>
      <c r="C194" s="33">
        <v>460000</v>
      </c>
      <c r="D194" s="33" t="s">
        <v>31</v>
      </c>
      <c r="E194" s="33" t="s">
        <v>294</v>
      </c>
      <c r="F194" s="33">
        <v>2</v>
      </c>
      <c r="G194" s="33" t="s">
        <v>33</v>
      </c>
      <c r="H194" s="33"/>
      <c r="I194" s="20">
        <f t="shared" si="47"/>
        <v>0</v>
      </c>
      <c r="J194" s="14" t="s">
        <v>241</v>
      </c>
      <c r="K194" s="20"/>
      <c r="L194" s="9">
        <f t="shared" si="41"/>
        <v>0</v>
      </c>
      <c r="M194" s="9"/>
      <c r="N194" s="9"/>
      <c r="O194" s="9">
        <f t="shared" si="42"/>
        <v>0</v>
      </c>
      <c r="P194" s="9"/>
      <c r="Q194" s="9"/>
      <c r="R194" s="9">
        <f t="shared" si="43"/>
        <v>0</v>
      </c>
      <c r="S194" s="9"/>
      <c r="T194" s="9"/>
      <c r="U194" s="9">
        <f t="shared" si="44"/>
        <v>460000</v>
      </c>
      <c r="V194" s="9">
        <v>460000</v>
      </c>
      <c r="W194" s="9"/>
      <c r="X194" s="9">
        <f t="shared" si="45"/>
        <v>0</v>
      </c>
      <c r="Y194" s="9"/>
      <c r="Z194" s="9"/>
      <c r="AA194" s="10">
        <f t="shared" si="46"/>
        <v>0</v>
      </c>
      <c r="AB194" s="11">
        <v>45824</v>
      </c>
    </row>
    <row r="195" spans="1:28" ht="15.75" hidden="1" x14ac:dyDescent="0.25">
      <c r="A195" s="32">
        <v>45808</v>
      </c>
      <c r="B195" s="33" t="s">
        <v>173</v>
      </c>
      <c r="C195" s="33">
        <v>2400000</v>
      </c>
      <c r="D195" s="33" t="s">
        <v>31</v>
      </c>
      <c r="E195" s="33" t="s">
        <v>148</v>
      </c>
      <c r="F195" s="33">
        <v>40</v>
      </c>
      <c r="G195" s="33" t="s">
        <v>51</v>
      </c>
      <c r="H195" s="33"/>
      <c r="I195" s="20">
        <f t="shared" si="47"/>
        <v>0</v>
      </c>
      <c r="J195" s="34" t="s">
        <v>26</v>
      </c>
      <c r="K195" s="20"/>
      <c r="L195" s="9">
        <f t="shared" si="41"/>
        <v>0</v>
      </c>
      <c r="M195" s="9"/>
      <c r="N195" s="9"/>
      <c r="O195" s="9">
        <f t="shared" si="42"/>
        <v>0</v>
      </c>
      <c r="P195" s="9"/>
      <c r="Q195" s="9"/>
      <c r="R195" s="9">
        <f t="shared" si="43"/>
        <v>0</v>
      </c>
      <c r="S195" s="9"/>
      <c r="T195" s="9"/>
      <c r="U195" s="9">
        <f t="shared" si="44"/>
        <v>0</v>
      </c>
      <c r="V195" s="9"/>
      <c r="W195" s="9"/>
      <c r="X195" s="9">
        <f t="shared" si="45"/>
        <v>0</v>
      </c>
      <c r="Y195" s="9"/>
      <c r="Z195" s="9"/>
      <c r="AA195" s="10">
        <f t="shared" si="46"/>
        <v>2400000</v>
      </c>
      <c r="AB195" s="11"/>
    </row>
    <row r="196" spans="1:28" ht="15.75" hidden="1" x14ac:dyDescent="0.25">
      <c r="A196" s="32">
        <v>45810</v>
      </c>
      <c r="B196" s="33" t="s">
        <v>990</v>
      </c>
      <c r="C196" s="33"/>
      <c r="D196" s="33" t="s">
        <v>31</v>
      </c>
      <c r="E196" s="33" t="s">
        <v>102</v>
      </c>
      <c r="F196" s="33">
        <v>6</v>
      </c>
      <c r="G196" s="33" t="s">
        <v>74</v>
      </c>
      <c r="H196" s="33">
        <v>65000</v>
      </c>
      <c r="I196" s="20">
        <f t="shared" ref="I196:I204" si="48">F196*H196</f>
        <v>390000</v>
      </c>
      <c r="J196" s="37" t="s">
        <v>241</v>
      </c>
      <c r="K196" s="20"/>
      <c r="L196" s="9">
        <f t="shared" ref="L196:L204" si="49">M196+N196</f>
        <v>0</v>
      </c>
      <c r="M196" s="9"/>
      <c r="N196" s="9"/>
      <c r="O196" s="9">
        <f t="shared" ref="O196:O204" si="50">P196+Q196</f>
        <v>0</v>
      </c>
      <c r="P196" s="9"/>
      <c r="Q196" s="9"/>
      <c r="R196" s="9">
        <f t="shared" ref="R196:R204" si="51">S196+T196</f>
        <v>0</v>
      </c>
      <c r="S196" s="9"/>
      <c r="T196" s="9"/>
      <c r="U196" s="9">
        <f t="shared" ref="U196:U204" si="52">V196+W196</f>
        <v>390000</v>
      </c>
      <c r="V196" s="9">
        <v>390000</v>
      </c>
      <c r="W196" s="9"/>
      <c r="X196" s="9">
        <f t="shared" ref="X196:X204" si="53">Y196+Z196</f>
        <v>0</v>
      </c>
      <c r="Y196" s="9"/>
      <c r="Z196" s="9"/>
      <c r="AA196" s="10">
        <f t="shared" ref="AA196:AA204" si="54">C196+I196-L196-O196-U196-X196-R196</f>
        <v>0</v>
      </c>
      <c r="AB196" s="11">
        <v>45807</v>
      </c>
    </row>
    <row r="197" spans="1:28" ht="15.75" hidden="1" x14ac:dyDescent="0.25">
      <c r="A197" s="32">
        <v>45810</v>
      </c>
      <c r="B197" s="33" t="s">
        <v>990</v>
      </c>
      <c r="C197" s="33"/>
      <c r="D197" s="33" t="s">
        <v>31</v>
      </c>
      <c r="E197" s="33" t="s">
        <v>381</v>
      </c>
      <c r="F197" s="33">
        <v>0.7</v>
      </c>
      <c r="G197" s="33" t="s">
        <v>267</v>
      </c>
      <c r="H197" s="33">
        <v>1150000</v>
      </c>
      <c r="I197" s="20">
        <f t="shared" si="48"/>
        <v>805000</v>
      </c>
      <c r="J197" s="37" t="s">
        <v>241</v>
      </c>
      <c r="K197" s="20"/>
      <c r="L197" s="9">
        <f t="shared" si="49"/>
        <v>0</v>
      </c>
      <c r="M197" s="9"/>
      <c r="N197" s="9"/>
      <c r="O197" s="9">
        <f t="shared" si="50"/>
        <v>0</v>
      </c>
      <c r="P197" s="9"/>
      <c r="Q197" s="9"/>
      <c r="R197" s="9">
        <f t="shared" si="51"/>
        <v>0</v>
      </c>
      <c r="S197" s="9"/>
      <c r="T197" s="9"/>
      <c r="U197" s="9">
        <f t="shared" si="52"/>
        <v>805000</v>
      </c>
      <c r="V197" s="9">
        <v>805000</v>
      </c>
      <c r="W197" s="9"/>
      <c r="X197" s="9">
        <f t="shared" si="53"/>
        <v>0</v>
      </c>
      <c r="Y197" s="9"/>
      <c r="Z197" s="9"/>
      <c r="AA197" s="10">
        <f t="shared" si="54"/>
        <v>0</v>
      </c>
      <c r="AB197" s="11">
        <v>45807</v>
      </c>
    </row>
    <row r="198" spans="1:28" ht="15.75" hidden="1" x14ac:dyDescent="0.25">
      <c r="A198" s="32">
        <v>45810</v>
      </c>
      <c r="B198" s="33" t="s">
        <v>613</v>
      </c>
      <c r="C198" s="33"/>
      <c r="D198" s="33" t="s">
        <v>31</v>
      </c>
      <c r="E198" s="33" t="s">
        <v>64</v>
      </c>
      <c r="F198" s="33">
        <v>5</v>
      </c>
      <c r="G198" s="33" t="s">
        <v>33</v>
      </c>
      <c r="H198" s="33">
        <v>145000</v>
      </c>
      <c r="I198" s="20">
        <f t="shared" si="48"/>
        <v>725000</v>
      </c>
      <c r="J198" s="37" t="s">
        <v>241</v>
      </c>
      <c r="K198" s="20"/>
      <c r="L198" s="9">
        <f t="shared" si="49"/>
        <v>0</v>
      </c>
      <c r="M198" s="9"/>
      <c r="N198" s="9"/>
      <c r="O198" s="9">
        <f t="shared" si="50"/>
        <v>0</v>
      </c>
      <c r="P198" s="9"/>
      <c r="Q198" s="9"/>
      <c r="R198" s="9">
        <f t="shared" si="51"/>
        <v>0</v>
      </c>
      <c r="S198" s="9"/>
      <c r="T198" s="9"/>
      <c r="U198" s="9">
        <f t="shared" si="52"/>
        <v>725000</v>
      </c>
      <c r="V198" s="9">
        <v>725000</v>
      </c>
      <c r="W198" s="9"/>
      <c r="X198" s="9">
        <f t="shared" si="53"/>
        <v>0</v>
      </c>
      <c r="Y198" s="9"/>
      <c r="Z198" s="9"/>
      <c r="AA198" s="10">
        <f t="shared" si="54"/>
        <v>0</v>
      </c>
      <c r="AB198" s="11">
        <v>45810</v>
      </c>
    </row>
    <row r="199" spans="1:28" ht="15.75" hidden="1" x14ac:dyDescent="0.25">
      <c r="A199" s="32">
        <v>45810</v>
      </c>
      <c r="B199" s="33" t="s">
        <v>645</v>
      </c>
      <c r="C199" s="33"/>
      <c r="D199" s="33" t="s">
        <v>31</v>
      </c>
      <c r="E199" s="33" t="s">
        <v>64</v>
      </c>
      <c r="F199" s="33">
        <v>1</v>
      </c>
      <c r="G199" s="33" t="s">
        <v>33</v>
      </c>
      <c r="H199" s="33">
        <v>150000</v>
      </c>
      <c r="I199" s="20">
        <f t="shared" si="48"/>
        <v>150000</v>
      </c>
      <c r="J199" s="37" t="s">
        <v>241</v>
      </c>
      <c r="K199" s="20"/>
      <c r="L199" s="9">
        <f t="shared" si="49"/>
        <v>150000</v>
      </c>
      <c r="M199" s="9">
        <v>150000</v>
      </c>
      <c r="N199" s="9"/>
      <c r="O199" s="9">
        <f t="shared" si="50"/>
        <v>0</v>
      </c>
      <c r="P199" s="9"/>
      <c r="Q199" s="9"/>
      <c r="R199" s="9">
        <f t="shared" si="51"/>
        <v>0</v>
      </c>
      <c r="S199" s="9"/>
      <c r="T199" s="9"/>
      <c r="U199" s="9">
        <f t="shared" si="52"/>
        <v>0</v>
      </c>
      <c r="V199" s="9"/>
      <c r="W199" s="9"/>
      <c r="X199" s="9">
        <f t="shared" si="53"/>
        <v>0</v>
      </c>
      <c r="Y199" s="9"/>
      <c r="Z199" s="9"/>
      <c r="AA199" s="10">
        <f t="shared" si="54"/>
        <v>0</v>
      </c>
      <c r="AB199" s="11">
        <v>45810</v>
      </c>
    </row>
    <row r="200" spans="1:28" ht="15.75" hidden="1" x14ac:dyDescent="0.25">
      <c r="A200" s="32">
        <v>45810</v>
      </c>
      <c r="B200" s="33" t="s">
        <v>345</v>
      </c>
      <c r="C200" s="33"/>
      <c r="D200" s="33" t="s">
        <v>31</v>
      </c>
      <c r="E200" s="33" t="s">
        <v>213</v>
      </c>
      <c r="F200" s="33">
        <v>125</v>
      </c>
      <c r="G200" s="33" t="s">
        <v>29</v>
      </c>
      <c r="H200" s="33">
        <v>2632</v>
      </c>
      <c r="I200" s="20">
        <f t="shared" si="48"/>
        <v>329000</v>
      </c>
      <c r="J200" s="37" t="s">
        <v>241</v>
      </c>
      <c r="K200" s="20"/>
      <c r="L200" s="9">
        <f t="shared" si="49"/>
        <v>0</v>
      </c>
      <c r="M200" s="9"/>
      <c r="N200" s="9"/>
      <c r="O200" s="9">
        <f t="shared" si="50"/>
        <v>0</v>
      </c>
      <c r="P200" s="9"/>
      <c r="Q200" s="9"/>
      <c r="R200" s="9">
        <f t="shared" si="51"/>
        <v>0</v>
      </c>
      <c r="S200" s="9"/>
      <c r="T200" s="9"/>
      <c r="U200" s="9">
        <f t="shared" si="52"/>
        <v>329000</v>
      </c>
      <c r="V200" s="9">
        <v>329000</v>
      </c>
      <c r="W200" s="9"/>
      <c r="X200" s="9">
        <f t="shared" si="53"/>
        <v>0</v>
      </c>
      <c r="Y200" s="9"/>
      <c r="Z200" s="9"/>
      <c r="AA200" s="10">
        <f t="shared" si="54"/>
        <v>0</v>
      </c>
      <c r="AB200" s="11">
        <v>45808</v>
      </c>
    </row>
    <row r="201" spans="1:28" ht="15.75" hidden="1" x14ac:dyDescent="0.25">
      <c r="A201" s="32">
        <v>45810</v>
      </c>
      <c r="B201" s="33" t="s">
        <v>880</v>
      </c>
      <c r="C201" s="35"/>
      <c r="D201" s="33" t="s">
        <v>31</v>
      </c>
      <c r="E201" s="35" t="s">
        <v>132</v>
      </c>
      <c r="F201" s="35">
        <v>50</v>
      </c>
      <c r="G201" s="33" t="s">
        <v>51</v>
      </c>
      <c r="H201" s="35">
        <v>103200</v>
      </c>
      <c r="I201" s="20">
        <f t="shared" si="48"/>
        <v>5160000</v>
      </c>
      <c r="J201" s="37" t="s">
        <v>241</v>
      </c>
      <c r="K201" s="20"/>
      <c r="L201" s="9">
        <f t="shared" si="49"/>
        <v>5160000</v>
      </c>
      <c r="M201" s="9">
        <v>5160000</v>
      </c>
      <c r="N201" s="9"/>
      <c r="O201" s="9">
        <f t="shared" si="50"/>
        <v>0</v>
      </c>
      <c r="P201" s="9"/>
      <c r="Q201" s="9"/>
      <c r="R201" s="9">
        <f t="shared" si="51"/>
        <v>0</v>
      </c>
      <c r="S201" s="9"/>
      <c r="T201" s="9"/>
      <c r="U201" s="9">
        <f t="shared" si="52"/>
        <v>0</v>
      </c>
      <c r="V201" s="9"/>
      <c r="W201" s="9"/>
      <c r="X201" s="9">
        <f t="shared" si="53"/>
        <v>0</v>
      </c>
      <c r="Y201" s="9"/>
      <c r="Z201" s="9"/>
      <c r="AA201" s="10">
        <f t="shared" si="54"/>
        <v>0</v>
      </c>
      <c r="AB201" s="11">
        <v>45813</v>
      </c>
    </row>
    <row r="202" spans="1:28" ht="15.75" hidden="1" x14ac:dyDescent="0.25">
      <c r="A202" s="32">
        <v>45810</v>
      </c>
      <c r="B202" s="33" t="s">
        <v>565</v>
      </c>
      <c r="C202" s="33"/>
      <c r="D202" s="33" t="s">
        <v>31</v>
      </c>
      <c r="E202" s="35" t="s">
        <v>98</v>
      </c>
      <c r="F202" s="35">
        <v>45.1</v>
      </c>
      <c r="G202" s="33" t="s">
        <v>51</v>
      </c>
      <c r="H202" s="33">
        <v>43000</v>
      </c>
      <c r="I202" s="20">
        <f t="shared" si="48"/>
        <v>1939300</v>
      </c>
      <c r="J202" s="37" t="s">
        <v>240</v>
      </c>
      <c r="K202" s="20"/>
      <c r="L202" s="9">
        <f t="shared" si="49"/>
        <v>0</v>
      </c>
      <c r="M202" s="9"/>
      <c r="N202" s="9"/>
      <c r="O202" s="9">
        <f t="shared" si="50"/>
        <v>1939300</v>
      </c>
      <c r="P202" s="9">
        <v>1939300</v>
      </c>
      <c r="Q202" s="9"/>
      <c r="R202" s="9">
        <f t="shared" si="51"/>
        <v>0</v>
      </c>
      <c r="S202" s="9"/>
      <c r="T202" s="9"/>
      <c r="U202" s="9">
        <f t="shared" si="52"/>
        <v>0</v>
      </c>
      <c r="V202" s="9"/>
      <c r="W202" s="9"/>
      <c r="X202" s="9">
        <f t="shared" si="53"/>
        <v>0</v>
      </c>
      <c r="Y202" s="9"/>
      <c r="Z202" s="9"/>
      <c r="AA202" s="10">
        <f t="shared" si="54"/>
        <v>0</v>
      </c>
      <c r="AB202" s="11">
        <v>45810</v>
      </c>
    </row>
    <row r="203" spans="1:28" ht="15.75" hidden="1" x14ac:dyDescent="0.25">
      <c r="A203" s="32">
        <v>45810</v>
      </c>
      <c r="B203" s="33" t="s">
        <v>565</v>
      </c>
      <c r="C203" s="33"/>
      <c r="D203" s="33" t="s">
        <v>31</v>
      </c>
      <c r="E203" s="33" t="s">
        <v>102</v>
      </c>
      <c r="F203" s="33">
        <v>60</v>
      </c>
      <c r="G203" s="33" t="s">
        <v>74</v>
      </c>
      <c r="H203" s="33">
        <v>63000</v>
      </c>
      <c r="I203" s="20">
        <f t="shared" si="48"/>
        <v>3780000</v>
      </c>
      <c r="J203" s="37" t="s">
        <v>240</v>
      </c>
      <c r="K203" s="20"/>
      <c r="L203" s="9">
        <f t="shared" si="49"/>
        <v>0</v>
      </c>
      <c r="M203" s="9"/>
      <c r="N203" s="9"/>
      <c r="O203" s="9">
        <f t="shared" si="50"/>
        <v>3780000</v>
      </c>
      <c r="P203" s="9">
        <v>3780000</v>
      </c>
      <c r="Q203" s="9"/>
      <c r="R203" s="9">
        <f t="shared" si="51"/>
        <v>0</v>
      </c>
      <c r="S203" s="9"/>
      <c r="T203" s="9"/>
      <c r="U203" s="9">
        <f t="shared" si="52"/>
        <v>0</v>
      </c>
      <c r="V203" s="9"/>
      <c r="W203" s="9"/>
      <c r="X203" s="9">
        <f t="shared" si="53"/>
        <v>0</v>
      </c>
      <c r="Y203" s="9"/>
      <c r="Z203" s="9"/>
      <c r="AA203" s="10">
        <f t="shared" si="54"/>
        <v>0</v>
      </c>
      <c r="AB203" s="11">
        <v>45810</v>
      </c>
    </row>
    <row r="204" spans="1:28" ht="15.75" hidden="1" x14ac:dyDescent="0.25">
      <c r="A204" s="32">
        <v>45810</v>
      </c>
      <c r="B204" s="33" t="s">
        <v>186</v>
      </c>
      <c r="C204" s="33"/>
      <c r="D204" s="33" t="s">
        <v>31</v>
      </c>
      <c r="E204" s="33" t="s">
        <v>91</v>
      </c>
      <c r="F204" s="33">
        <v>2000</v>
      </c>
      <c r="G204" s="33" t="s">
        <v>29</v>
      </c>
      <c r="H204" s="33">
        <v>3500</v>
      </c>
      <c r="I204" s="20">
        <f t="shared" si="48"/>
        <v>7000000</v>
      </c>
      <c r="J204" s="37" t="s">
        <v>241</v>
      </c>
      <c r="K204" s="20"/>
      <c r="L204" s="9">
        <f t="shared" si="49"/>
        <v>7000000</v>
      </c>
      <c r="M204" s="9">
        <v>15000</v>
      </c>
      <c r="N204" s="9">
        <v>6985000</v>
      </c>
      <c r="O204" s="9">
        <f t="shared" si="50"/>
        <v>0</v>
      </c>
      <c r="P204" s="9"/>
      <c r="Q204" s="9"/>
      <c r="R204" s="9">
        <f t="shared" si="51"/>
        <v>0</v>
      </c>
      <c r="S204" s="9"/>
      <c r="T204" s="9"/>
      <c r="U204" s="9">
        <f t="shared" si="52"/>
        <v>0</v>
      </c>
      <c r="V204" s="9"/>
      <c r="W204" s="9"/>
      <c r="X204" s="9">
        <f t="shared" si="53"/>
        <v>0</v>
      </c>
      <c r="Y204" s="9"/>
      <c r="Z204" s="9"/>
      <c r="AA204" s="10">
        <f t="shared" si="54"/>
        <v>0</v>
      </c>
      <c r="AB204" s="11">
        <v>45819</v>
      </c>
    </row>
    <row r="205" spans="1:28" ht="15.75" hidden="1" x14ac:dyDescent="0.25">
      <c r="A205" s="39">
        <v>45811</v>
      </c>
      <c r="B205" s="35" t="s">
        <v>265</v>
      </c>
      <c r="C205" s="35"/>
      <c r="D205" s="35" t="s">
        <v>31</v>
      </c>
      <c r="E205" s="35" t="s">
        <v>61</v>
      </c>
      <c r="F205" s="35">
        <v>2</v>
      </c>
      <c r="G205" s="35" t="s">
        <v>25</v>
      </c>
      <c r="H205" s="35">
        <v>45000</v>
      </c>
      <c r="I205" s="20">
        <f t="shared" ref="I205:I230" si="55">F205*H205</f>
        <v>90000</v>
      </c>
      <c r="J205" s="37" t="s">
        <v>241</v>
      </c>
      <c r="K205" s="20"/>
      <c r="L205" s="9">
        <f t="shared" ref="L205:L230" si="56">M205+N205</f>
        <v>90000</v>
      </c>
      <c r="M205" s="9">
        <v>90000</v>
      </c>
      <c r="N205" s="9"/>
      <c r="O205" s="9">
        <f t="shared" ref="O205:O230" si="57">P205+Q205</f>
        <v>0</v>
      </c>
      <c r="P205" s="9"/>
      <c r="Q205" s="9"/>
      <c r="R205" s="9">
        <f t="shared" ref="R205:R230" si="58">S205+T205</f>
        <v>0</v>
      </c>
      <c r="S205" s="9"/>
      <c r="T205" s="9"/>
      <c r="U205" s="9">
        <f t="shared" ref="U205:U230" si="59">V205+W205</f>
        <v>0</v>
      </c>
      <c r="V205" s="9"/>
      <c r="W205" s="9"/>
      <c r="X205" s="9">
        <f t="shared" ref="X205:X230" si="60">Y205+Z205</f>
        <v>0</v>
      </c>
      <c r="Y205" s="9"/>
      <c r="Z205" s="9"/>
      <c r="AA205" s="10">
        <f t="shared" ref="AA205:AA230" si="61">C205+I205-L205-O205-U205-X205-R205</f>
        <v>0</v>
      </c>
      <c r="AB205" s="11">
        <v>45811</v>
      </c>
    </row>
    <row r="206" spans="1:28" ht="15.75" hidden="1" x14ac:dyDescent="0.25">
      <c r="A206" s="39">
        <v>45811</v>
      </c>
      <c r="B206" s="33" t="s">
        <v>984</v>
      </c>
      <c r="C206" s="33"/>
      <c r="D206" s="33" t="s">
        <v>31</v>
      </c>
      <c r="E206" s="33" t="s">
        <v>798</v>
      </c>
      <c r="F206" s="33">
        <v>2</v>
      </c>
      <c r="G206" s="33" t="s">
        <v>25</v>
      </c>
      <c r="H206" s="33">
        <v>875000</v>
      </c>
      <c r="I206" s="20">
        <f t="shared" si="55"/>
        <v>1750000</v>
      </c>
      <c r="J206" s="37" t="s">
        <v>241</v>
      </c>
      <c r="K206" s="20"/>
      <c r="L206" s="9">
        <f t="shared" si="56"/>
        <v>0</v>
      </c>
      <c r="M206" s="9"/>
      <c r="N206" s="9"/>
      <c r="O206" s="9">
        <f t="shared" si="57"/>
        <v>0</v>
      </c>
      <c r="P206" s="9"/>
      <c r="Q206" s="9"/>
      <c r="R206" s="9">
        <f t="shared" si="58"/>
        <v>0</v>
      </c>
      <c r="S206" s="9"/>
      <c r="T206" s="9"/>
      <c r="U206" s="9">
        <f t="shared" si="59"/>
        <v>1750000</v>
      </c>
      <c r="V206" s="9">
        <v>1750000</v>
      </c>
      <c r="W206" s="9"/>
      <c r="X206" s="9">
        <f t="shared" si="60"/>
        <v>0</v>
      </c>
      <c r="Y206" s="9"/>
      <c r="Z206" s="9"/>
      <c r="AA206" s="10">
        <f t="shared" si="61"/>
        <v>0</v>
      </c>
      <c r="AB206" s="11">
        <v>45811</v>
      </c>
    </row>
    <row r="207" spans="1:28" ht="15.75" hidden="1" x14ac:dyDescent="0.25">
      <c r="A207" s="39">
        <v>45811</v>
      </c>
      <c r="B207" s="33" t="s">
        <v>258</v>
      </c>
      <c r="C207" s="33"/>
      <c r="D207" s="33" t="s">
        <v>31</v>
      </c>
      <c r="E207" s="33" t="s">
        <v>110</v>
      </c>
      <c r="F207" s="33">
        <v>20800</v>
      </c>
      <c r="G207" s="33" t="s">
        <v>29</v>
      </c>
      <c r="H207" s="33">
        <v>1800</v>
      </c>
      <c r="I207" s="20">
        <f t="shared" si="55"/>
        <v>37440000</v>
      </c>
      <c r="J207" s="37" t="s">
        <v>240</v>
      </c>
      <c r="K207" s="20"/>
      <c r="L207" s="9">
        <f t="shared" si="56"/>
        <v>0</v>
      </c>
      <c r="M207" s="9"/>
      <c r="N207" s="9"/>
      <c r="O207" s="9">
        <f t="shared" si="57"/>
        <v>37440000</v>
      </c>
      <c r="P207" s="9">
        <v>10000000</v>
      </c>
      <c r="Q207" s="9">
        <v>27440000</v>
      </c>
      <c r="R207" s="9">
        <f t="shared" si="58"/>
        <v>0</v>
      </c>
      <c r="S207" s="9"/>
      <c r="T207" s="9"/>
      <c r="U207" s="9">
        <f t="shared" si="59"/>
        <v>0</v>
      </c>
      <c r="V207" s="9"/>
      <c r="W207" s="9"/>
      <c r="X207" s="9">
        <f t="shared" si="60"/>
        <v>0</v>
      </c>
      <c r="Y207" s="9"/>
      <c r="Z207" s="9"/>
      <c r="AA207" s="10">
        <f t="shared" si="61"/>
        <v>0</v>
      </c>
      <c r="AB207" s="11">
        <v>45827</v>
      </c>
    </row>
    <row r="208" spans="1:28" ht="15.75" hidden="1" x14ac:dyDescent="0.25">
      <c r="A208" s="39">
        <v>45811</v>
      </c>
      <c r="B208" s="33" t="s">
        <v>789</v>
      </c>
      <c r="C208" s="33"/>
      <c r="D208" s="33" t="s">
        <v>41</v>
      </c>
      <c r="E208" s="33" t="s">
        <v>102</v>
      </c>
      <c r="F208" s="33">
        <v>2</v>
      </c>
      <c r="G208" s="33" t="s">
        <v>74</v>
      </c>
      <c r="H208" s="33">
        <v>65000</v>
      </c>
      <c r="I208" s="20">
        <f t="shared" si="55"/>
        <v>130000</v>
      </c>
      <c r="J208" s="37" t="s">
        <v>240</v>
      </c>
      <c r="K208" s="20"/>
      <c r="L208" s="9">
        <f t="shared" si="56"/>
        <v>0</v>
      </c>
      <c r="M208" s="9"/>
      <c r="N208" s="9"/>
      <c r="O208" s="9">
        <f t="shared" si="57"/>
        <v>130000</v>
      </c>
      <c r="P208" s="9">
        <v>130000</v>
      </c>
      <c r="Q208" s="9"/>
      <c r="R208" s="9">
        <f t="shared" si="58"/>
        <v>0</v>
      </c>
      <c r="S208" s="9"/>
      <c r="T208" s="9"/>
      <c r="U208" s="9">
        <f t="shared" si="59"/>
        <v>0</v>
      </c>
      <c r="V208" s="9"/>
      <c r="W208" s="9"/>
      <c r="X208" s="9">
        <f t="shared" si="60"/>
        <v>0</v>
      </c>
      <c r="Y208" s="9"/>
      <c r="Z208" s="9"/>
      <c r="AA208" s="10">
        <f t="shared" si="61"/>
        <v>0</v>
      </c>
      <c r="AB208" s="11">
        <v>45811</v>
      </c>
    </row>
    <row r="209" spans="1:28" ht="15.75" hidden="1" x14ac:dyDescent="0.25">
      <c r="A209" s="39">
        <v>45811</v>
      </c>
      <c r="B209" s="33" t="s">
        <v>69</v>
      </c>
      <c r="C209" s="33"/>
      <c r="D209" s="33" t="s">
        <v>31</v>
      </c>
      <c r="E209" s="33" t="s">
        <v>155</v>
      </c>
      <c r="F209" s="33">
        <v>500</v>
      </c>
      <c r="G209" s="33" t="s">
        <v>29</v>
      </c>
      <c r="H209" s="33">
        <v>3600</v>
      </c>
      <c r="I209" s="20">
        <f t="shared" si="55"/>
        <v>1800000</v>
      </c>
      <c r="J209" s="37" t="s">
        <v>241</v>
      </c>
      <c r="K209" s="20"/>
      <c r="L209" s="9">
        <f t="shared" si="56"/>
        <v>1800000</v>
      </c>
      <c r="M209" s="9">
        <v>1800000</v>
      </c>
      <c r="N209" s="9"/>
      <c r="O209" s="9">
        <f t="shared" si="57"/>
        <v>0</v>
      </c>
      <c r="P209" s="9"/>
      <c r="Q209" s="9"/>
      <c r="R209" s="9">
        <f t="shared" si="58"/>
        <v>0</v>
      </c>
      <c r="S209" s="9"/>
      <c r="T209" s="9"/>
      <c r="U209" s="9">
        <f t="shared" si="59"/>
        <v>0</v>
      </c>
      <c r="V209" s="9"/>
      <c r="W209" s="9"/>
      <c r="X209" s="9">
        <f t="shared" si="60"/>
        <v>0</v>
      </c>
      <c r="Y209" s="9"/>
      <c r="Z209" s="9"/>
      <c r="AA209" s="10">
        <f t="shared" si="61"/>
        <v>0</v>
      </c>
      <c r="AB209" s="11">
        <v>45811</v>
      </c>
    </row>
    <row r="210" spans="1:28" ht="15.75" hidden="1" x14ac:dyDescent="0.25">
      <c r="A210" s="39">
        <v>45811</v>
      </c>
      <c r="B210" s="33" t="s">
        <v>121</v>
      </c>
      <c r="C210" s="33"/>
      <c r="D210" s="33" t="s">
        <v>41</v>
      </c>
      <c r="E210" s="33" t="s">
        <v>416</v>
      </c>
      <c r="F210" s="33">
        <v>1</v>
      </c>
      <c r="G210" s="33" t="s">
        <v>779</v>
      </c>
      <c r="H210" s="33">
        <v>1200000</v>
      </c>
      <c r="I210" s="20">
        <f t="shared" si="55"/>
        <v>1200000</v>
      </c>
      <c r="J210" s="37" t="s">
        <v>240</v>
      </c>
      <c r="K210" s="20"/>
      <c r="L210" s="9">
        <f t="shared" si="56"/>
        <v>0</v>
      </c>
      <c r="M210" s="9"/>
      <c r="N210" s="9"/>
      <c r="O210" s="9">
        <f t="shared" si="57"/>
        <v>1200000</v>
      </c>
      <c r="P210" s="9">
        <v>1200000</v>
      </c>
      <c r="Q210" s="9"/>
      <c r="R210" s="9">
        <f t="shared" si="58"/>
        <v>0</v>
      </c>
      <c r="S210" s="9"/>
      <c r="T210" s="9"/>
      <c r="U210" s="9">
        <f t="shared" si="59"/>
        <v>0</v>
      </c>
      <c r="V210" s="9"/>
      <c r="W210" s="9"/>
      <c r="X210" s="9">
        <f t="shared" si="60"/>
        <v>0</v>
      </c>
      <c r="Y210" s="9"/>
      <c r="Z210" s="9"/>
      <c r="AA210" s="10">
        <f t="shared" si="61"/>
        <v>0</v>
      </c>
      <c r="AB210" s="11">
        <v>45811</v>
      </c>
    </row>
    <row r="211" spans="1:28" ht="15.75" hidden="1" x14ac:dyDescent="0.25">
      <c r="A211" s="39">
        <v>45811</v>
      </c>
      <c r="B211" s="33" t="s">
        <v>121</v>
      </c>
      <c r="C211" s="35"/>
      <c r="D211" s="33" t="s">
        <v>41</v>
      </c>
      <c r="E211" s="35" t="s">
        <v>203</v>
      </c>
      <c r="F211" s="35">
        <v>28</v>
      </c>
      <c r="G211" s="33" t="s">
        <v>51</v>
      </c>
      <c r="H211" s="35">
        <v>47000</v>
      </c>
      <c r="I211" s="20">
        <f t="shared" si="55"/>
        <v>1316000</v>
      </c>
      <c r="J211" s="37" t="s">
        <v>240</v>
      </c>
      <c r="K211" s="20"/>
      <c r="L211" s="9">
        <f t="shared" si="56"/>
        <v>0</v>
      </c>
      <c r="M211" s="9"/>
      <c r="N211" s="9"/>
      <c r="O211" s="9">
        <f t="shared" si="57"/>
        <v>1316000</v>
      </c>
      <c r="P211" s="9">
        <v>1316000</v>
      </c>
      <c r="Q211" s="9"/>
      <c r="R211" s="9">
        <f t="shared" si="58"/>
        <v>0</v>
      </c>
      <c r="S211" s="9"/>
      <c r="T211" s="9"/>
      <c r="U211" s="9">
        <f t="shared" si="59"/>
        <v>0</v>
      </c>
      <c r="V211" s="9"/>
      <c r="W211" s="9"/>
      <c r="X211" s="9">
        <f t="shared" si="60"/>
        <v>0</v>
      </c>
      <c r="Y211" s="9"/>
      <c r="Z211" s="9"/>
      <c r="AA211" s="10">
        <f t="shared" si="61"/>
        <v>0</v>
      </c>
      <c r="AB211" s="11">
        <v>45817</v>
      </c>
    </row>
    <row r="212" spans="1:28" ht="15.75" hidden="1" x14ac:dyDescent="0.25">
      <c r="A212" s="39">
        <v>45811</v>
      </c>
      <c r="B212" s="33" t="s">
        <v>169</v>
      </c>
      <c r="C212" s="33"/>
      <c r="D212" s="33" t="s">
        <v>41</v>
      </c>
      <c r="E212" s="33" t="s">
        <v>166</v>
      </c>
      <c r="F212" s="33">
        <v>1</v>
      </c>
      <c r="G212" s="33" t="s">
        <v>23</v>
      </c>
      <c r="H212" s="33">
        <v>400000</v>
      </c>
      <c r="I212" s="20">
        <f t="shared" si="55"/>
        <v>400000</v>
      </c>
      <c r="J212" s="41" t="s">
        <v>241</v>
      </c>
      <c r="K212" s="20"/>
      <c r="L212" s="9">
        <f t="shared" si="56"/>
        <v>400000</v>
      </c>
      <c r="M212" s="9">
        <v>400000</v>
      </c>
      <c r="N212" s="9"/>
      <c r="O212" s="9">
        <f t="shared" si="57"/>
        <v>0</v>
      </c>
      <c r="P212" s="9"/>
      <c r="Q212" s="9"/>
      <c r="R212" s="9">
        <f t="shared" si="58"/>
        <v>0</v>
      </c>
      <c r="S212" s="9"/>
      <c r="T212" s="9"/>
      <c r="U212" s="9">
        <f t="shared" si="59"/>
        <v>0</v>
      </c>
      <c r="V212" s="9"/>
      <c r="W212" s="9"/>
      <c r="X212" s="9">
        <f t="shared" si="60"/>
        <v>0</v>
      </c>
      <c r="Y212" s="9"/>
      <c r="Z212" s="9"/>
      <c r="AA212" s="10">
        <f t="shared" si="61"/>
        <v>0</v>
      </c>
      <c r="AB212" s="11">
        <v>45811</v>
      </c>
    </row>
    <row r="213" spans="1:28" ht="15.75" hidden="1" x14ac:dyDescent="0.25">
      <c r="A213" s="39">
        <v>45811</v>
      </c>
      <c r="B213" s="33" t="s">
        <v>715</v>
      </c>
      <c r="C213" s="33"/>
      <c r="D213" s="33" t="s">
        <v>41</v>
      </c>
      <c r="E213" s="33" t="s">
        <v>308</v>
      </c>
      <c r="F213" s="33">
        <v>5</v>
      </c>
      <c r="G213" s="33" t="s">
        <v>51</v>
      </c>
      <c r="H213" s="33">
        <v>86000</v>
      </c>
      <c r="I213" s="20">
        <f t="shared" si="55"/>
        <v>430000</v>
      </c>
      <c r="J213" s="37" t="s">
        <v>241</v>
      </c>
      <c r="K213" s="20"/>
      <c r="L213" s="9">
        <f t="shared" si="56"/>
        <v>430000</v>
      </c>
      <c r="M213" s="9">
        <v>430000</v>
      </c>
      <c r="N213" s="9"/>
      <c r="O213" s="9">
        <f t="shared" si="57"/>
        <v>0</v>
      </c>
      <c r="P213" s="9"/>
      <c r="Q213" s="9"/>
      <c r="R213" s="9">
        <f t="shared" si="58"/>
        <v>0</v>
      </c>
      <c r="S213" s="9"/>
      <c r="T213" s="9"/>
      <c r="U213" s="9">
        <f t="shared" si="59"/>
        <v>0</v>
      </c>
      <c r="V213" s="9"/>
      <c r="W213" s="9"/>
      <c r="X213" s="9">
        <f t="shared" si="60"/>
        <v>0</v>
      </c>
      <c r="Y213" s="9"/>
      <c r="Z213" s="9"/>
      <c r="AA213" s="10">
        <f t="shared" si="61"/>
        <v>0</v>
      </c>
      <c r="AB213" s="11">
        <v>45811</v>
      </c>
    </row>
    <row r="214" spans="1:28" ht="15.75" hidden="1" x14ac:dyDescent="0.25">
      <c r="A214" s="39">
        <v>45811</v>
      </c>
      <c r="B214" s="33" t="s">
        <v>715</v>
      </c>
      <c r="C214" s="35"/>
      <c r="D214" s="33" t="s">
        <v>41</v>
      </c>
      <c r="E214" s="35" t="s">
        <v>102</v>
      </c>
      <c r="F214" s="35">
        <v>4</v>
      </c>
      <c r="G214" s="35" t="s">
        <v>74</v>
      </c>
      <c r="H214" s="35">
        <v>65000</v>
      </c>
      <c r="I214" s="20">
        <f t="shared" si="55"/>
        <v>260000</v>
      </c>
      <c r="J214" s="37" t="s">
        <v>241</v>
      </c>
      <c r="K214" s="20"/>
      <c r="L214" s="9">
        <f t="shared" si="56"/>
        <v>260000</v>
      </c>
      <c r="M214" s="9">
        <v>260000</v>
      </c>
      <c r="N214" s="9"/>
      <c r="O214" s="9">
        <f t="shared" si="57"/>
        <v>0</v>
      </c>
      <c r="P214" s="9"/>
      <c r="Q214" s="9"/>
      <c r="R214" s="9">
        <f t="shared" si="58"/>
        <v>0</v>
      </c>
      <c r="S214" s="9"/>
      <c r="T214" s="9"/>
      <c r="U214" s="9">
        <f t="shared" si="59"/>
        <v>0</v>
      </c>
      <c r="V214" s="9"/>
      <c r="W214" s="9"/>
      <c r="X214" s="9">
        <f t="shared" si="60"/>
        <v>0</v>
      </c>
      <c r="Y214" s="9"/>
      <c r="Z214" s="9"/>
      <c r="AA214" s="10">
        <f t="shared" si="61"/>
        <v>0</v>
      </c>
      <c r="AB214" s="11">
        <v>45811</v>
      </c>
    </row>
    <row r="215" spans="1:28" ht="15.75" hidden="1" x14ac:dyDescent="0.25">
      <c r="A215" s="39">
        <v>45811</v>
      </c>
      <c r="B215" s="33" t="s">
        <v>231</v>
      </c>
      <c r="C215" s="33"/>
      <c r="D215" s="33"/>
      <c r="E215" s="33" t="s">
        <v>344</v>
      </c>
      <c r="F215" s="33">
        <v>29.3</v>
      </c>
      <c r="G215" s="33" t="s">
        <v>51</v>
      </c>
      <c r="H215" s="33"/>
      <c r="I215" s="20">
        <f t="shared" si="55"/>
        <v>0</v>
      </c>
      <c r="J215" s="34" t="s">
        <v>26</v>
      </c>
      <c r="K215" s="20"/>
      <c r="L215" s="9">
        <f t="shared" si="56"/>
        <v>0</v>
      </c>
      <c r="M215" s="9"/>
      <c r="N215" s="9"/>
      <c r="O215" s="9">
        <f t="shared" si="57"/>
        <v>0</v>
      </c>
      <c r="P215" s="9"/>
      <c r="Q215" s="9"/>
      <c r="R215" s="9">
        <f t="shared" si="58"/>
        <v>0</v>
      </c>
      <c r="S215" s="9"/>
      <c r="T215" s="9"/>
      <c r="U215" s="9">
        <f t="shared" si="59"/>
        <v>0</v>
      </c>
      <c r="V215" s="9"/>
      <c r="W215" s="9"/>
      <c r="X215" s="9">
        <f t="shared" si="60"/>
        <v>0</v>
      </c>
      <c r="Y215" s="9"/>
      <c r="Z215" s="9"/>
      <c r="AA215" s="10">
        <f t="shared" si="61"/>
        <v>0</v>
      </c>
      <c r="AB215" s="11"/>
    </row>
    <row r="216" spans="1:28" ht="15.75" hidden="1" x14ac:dyDescent="0.25">
      <c r="A216" s="39">
        <v>45811</v>
      </c>
      <c r="B216" s="33" t="s">
        <v>231</v>
      </c>
      <c r="C216" s="33"/>
      <c r="D216" s="33"/>
      <c r="E216" s="33" t="s">
        <v>117</v>
      </c>
      <c r="F216" s="33">
        <v>45.6</v>
      </c>
      <c r="G216" s="33" t="s">
        <v>51</v>
      </c>
      <c r="H216" s="33"/>
      <c r="I216" s="20">
        <f t="shared" si="55"/>
        <v>0</v>
      </c>
      <c r="J216" s="34" t="s">
        <v>26</v>
      </c>
      <c r="K216" s="20"/>
      <c r="L216" s="9">
        <f t="shared" si="56"/>
        <v>0</v>
      </c>
      <c r="M216" s="9"/>
      <c r="N216" s="9"/>
      <c r="O216" s="9">
        <f t="shared" si="57"/>
        <v>0</v>
      </c>
      <c r="P216" s="9"/>
      <c r="Q216" s="9"/>
      <c r="R216" s="9">
        <f t="shared" si="58"/>
        <v>0</v>
      </c>
      <c r="S216" s="9"/>
      <c r="T216" s="9"/>
      <c r="U216" s="9">
        <f t="shared" si="59"/>
        <v>0</v>
      </c>
      <c r="V216" s="9"/>
      <c r="W216" s="9"/>
      <c r="X216" s="9">
        <f t="shared" si="60"/>
        <v>0</v>
      </c>
      <c r="Y216" s="9"/>
      <c r="Z216" s="9"/>
      <c r="AA216" s="10">
        <f t="shared" si="61"/>
        <v>0</v>
      </c>
      <c r="AB216" s="11"/>
    </row>
    <row r="217" spans="1:28" ht="15.75" hidden="1" x14ac:dyDescent="0.25">
      <c r="A217" s="39">
        <v>45811</v>
      </c>
      <c r="B217" s="33" t="s">
        <v>92</v>
      </c>
      <c r="C217" s="33"/>
      <c r="D217" s="33" t="s">
        <v>31</v>
      </c>
      <c r="E217" s="33" t="s">
        <v>91</v>
      </c>
      <c r="F217" s="33">
        <v>700</v>
      </c>
      <c r="G217" s="33" t="s">
        <v>29</v>
      </c>
      <c r="H217" s="33">
        <v>4000</v>
      </c>
      <c r="I217" s="20">
        <f t="shared" si="55"/>
        <v>2800000</v>
      </c>
      <c r="J217" s="37" t="s">
        <v>240</v>
      </c>
      <c r="K217" s="20" t="s">
        <v>995</v>
      </c>
      <c r="L217" s="9">
        <f t="shared" si="56"/>
        <v>0</v>
      </c>
      <c r="M217" s="9"/>
      <c r="N217" s="9"/>
      <c r="O217" s="9">
        <f t="shared" si="57"/>
        <v>2800000</v>
      </c>
      <c r="P217" s="9">
        <v>2800000</v>
      </c>
      <c r="Q217" s="9"/>
      <c r="R217" s="9">
        <f t="shared" si="58"/>
        <v>0</v>
      </c>
      <c r="S217" s="9"/>
      <c r="T217" s="9"/>
      <c r="U217" s="9">
        <f t="shared" si="59"/>
        <v>0</v>
      </c>
      <c r="V217" s="9"/>
      <c r="W217" s="9"/>
      <c r="X217" s="9">
        <f t="shared" si="60"/>
        <v>0</v>
      </c>
      <c r="Y217" s="9"/>
      <c r="Z217" s="9"/>
      <c r="AA217" s="10">
        <f t="shared" si="61"/>
        <v>0</v>
      </c>
      <c r="AB217" s="11">
        <v>45811</v>
      </c>
    </row>
    <row r="218" spans="1:28" ht="15.75" hidden="1" x14ac:dyDescent="0.25">
      <c r="A218" s="39">
        <v>45811</v>
      </c>
      <c r="B218" s="33" t="s">
        <v>901</v>
      </c>
      <c r="C218" s="33"/>
      <c r="D218" s="33" t="s">
        <v>31</v>
      </c>
      <c r="E218" s="33" t="s">
        <v>155</v>
      </c>
      <c r="F218" s="33">
        <v>900</v>
      </c>
      <c r="G218" s="33" t="s">
        <v>29</v>
      </c>
      <c r="H218" s="33">
        <v>3700</v>
      </c>
      <c r="I218" s="20">
        <f t="shared" si="55"/>
        <v>3330000</v>
      </c>
      <c r="J218" s="37" t="s">
        <v>241</v>
      </c>
      <c r="K218" s="20"/>
      <c r="L218" s="9">
        <f t="shared" si="56"/>
        <v>3330000</v>
      </c>
      <c r="M218" s="9">
        <v>3330000</v>
      </c>
      <c r="N218" s="9"/>
      <c r="O218" s="9">
        <f t="shared" si="57"/>
        <v>0</v>
      </c>
      <c r="P218" s="9"/>
      <c r="Q218" s="9"/>
      <c r="R218" s="9">
        <f t="shared" si="58"/>
        <v>0</v>
      </c>
      <c r="S218" s="9"/>
      <c r="T218" s="9"/>
      <c r="U218" s="9">
        <f t="shared" si="59"/>
        <v>0</v>
      </c>
      <c r="V218" s="9"/>
      <c r="W218" s="9"/>
      <c r="X218" s="9">
        <f t="shared" si="60"/>
        <v>0</v>
      </c>
      <c r="Y218" s="9"/>
      <c r="Z218" s="9"/>
      <c r="AA218" s="10">
        <f t="shared" si="61"/>
        <v>0</v>
      </c>
      <c r="AB218" s="11">
        <v>45811</v>
      </c>
    </row>
    <row r="219" spans="1:28" ht="15.75" hidden="1" x14ac:dyDescent="0.25">
      <c r="A219" s="39">
        <v>45811</v>
      </c>
      <c r="B219" s="33" t="s">
        <v>901</v>
      </c>
      <c r="C219" s="33"/>
      <c r="D219" s="33" t="s">
        <v>31</v>
      </c>
      <c r="E219" s="33" t="s">
        <v>102</v>
      </c>
      <c r="F219" s="33">
        <v>2</v>
      </c>
      <c r="G219" s="33" t="s">
        <v>74</v>
      </c>
      <c r="H219" s="33">
        <v>65000</v>
      </c>
      <c r="I219" s="20">
        <f t="shared" si="55"/>
        <v>130000</v>
      </c>
      <c r="J219" s="37" t="s">
        <v>241</v>
      </c>
      <c r="K219" s="20"/>
      <c r="L219" s="9">
        <f t="shared" si="56"/>
        <v>130000</v>
      </c>
      <c r="M219" s="9">
        <v>130000</v>
      </c>
      <c r="N219" s="9"/>
      <c r="O219" s="9">
        <f t="shared" si="57"/>
        <v>0</v>
      </c>
      <c r="P219" s="9"/>
      <c r="Q219" s="9"/>
      <c r="R219" s="9">
        <f t="shared" si="58"/>
        <v>0</v>
      </c>
      <c r="S219" s="9"/>
      <c r="T219" s="9"/>
      <c r="U219" s="9">
        <f t="shared" si="59"/>
        <v>0</v>
      </c>
      <c r="V219" s="9"/>
      <c r="W219" s="9"/>
      <c r="X219" s="9">
        <f t="shared" si="60"/>
        <v>0</v>
      </c>
      <c r="Y219" s="9"/>
      <c r="Z219" s="9"/>
      <c r="AA219" s="10">
        <f t="shared" si="61"/>
        <v>0</v>
      </c>
      <c r="AB219" s="11">
        <v>45811</v>
      </c>
    </row>
    <row r="220" spans="1:28" ht="15.75" hidden="1" x14ac:dyDescent="0.25">
      <c r="A220" s="39">
        <v>45811</v>
      </c>
      <c r="B220" s="33" t="s">
        <v>901</v>
      </c>
      <c r="C220" s="33"/>
      <c r="D220" s="33" t="s">
        <v>31</v>
      </c>
      <c r="E220" s="33" t="s">
        <v>122</v>
      </c>
      <c r="F220" s="33">
        <v>1</v>
      </c>
      <c r="G220" s="33" t="s">
        <v>51</v>
      </c>
      <c r="H220" s="33">
        <v>70000</v>
      </c>
      <c r="I220" s="20">
        <f t="shared" si="55"/>
        <v>70000</v>
      </c>
      <c r="J220" s="37" t="s">
        <v>241</v>
      </c>
      <c r="K220" s="20"/>
      <c r="L220" s="9">
        <f t="shared" si="56"/>
        <v>70000</v>
      </c>
      <c r="M220" s="9">
        <v>70000</v>
      </c>
      <c r="N220" s="9"/>
      <c r="O220" s="9">
        <f t="shared" si="57"/>
        <v>0</v>
      </c>
      <c r="P220" s="9"/>
      <c r="Q220" s="9"/>
      <c r="R220" s="9">
        <f t="shared" si="58"/>
        <v>0</v>
      </c>
      <c r="S220" s="9"/>
      <c r="T220" s="9"/>
      <c r="U220" s="9">
        <f t="shared" si="59"/>
        <v>0</v>
      </c>
      <c r="V220" s="9"/>
      <c r="W220" s="9"/>
      <c r="X220" s="9">
        <f t="shared" si="60"/>
        <v>0</v>
      </c>
      <c r="Y220" s="9"/>
      <c r="Z220" s="9"/>
      <c r="AA220" s="10">
        <f t="shared" si="61"/>
        <v>0</v>
      </c>
      <c r="AB220" s="11">
        <v>45811</v>
      </c>
    </row>
    <row r="221" spans="1:28" ht="15.75" hidden="1" x14ac:dyDescent="0.25">
      <c r="A221" s="39">
        <v>45811</v>
      </c>
      <c r="B221" s="33" t="s">
        <v>901</v>
      </c>
      <c r="C221" s="33"/>
      <c r="D221" s="33" t="s">
        <v>31</v>
      </c>
      <c r="E221" s="33" t="s">
        <v>235</v>
      </c>
      <c r="F221" s="33">
        <v>2.5</v>
      </c>
      <c r="G221" s="33" t="s">
        <v>51</v>
      </c>
      <c r="H221" s="33">
        <v>90000</v>
      </c>
      <c r="I221" s="20">
        <f t="shared" si="55"/>
        <v>225000</v>
      </c>
      <c r="J221" s="37" t="s">
        <v>241</v>
      </c>
      <c r="K221" s="20"/>
      <c r="L221" s="9">
        <f t="shared" si="56"/>
        <v>225000</v>
      </c>
      <c r="M221" s="9">
        <v>225000</v>
      </c>
      <c r="N221" s="9"/>
      <c r="O221" s="9">
        <f t="shared" si="57"/>
        <v>0</v>
      </c>
      <c r="P221" s="9"/>
      <c r="Q221" s="9"/>
      <c r="R221" s="9">
        <f t="shared" si="58"/>
        <v>0</v>
      </c>
      <c r="S221" s="9"/>
      <c r="T221" s="9"/>
      <c r="U221" s="9">
        <f t="shared" si="59"/>
        <v>0</v>
      </c>
      <c r="V221" s="9"/>
      <c r="W221" s="9"/>
      <c r="X221" s="9">
        <f t="shared" si="60"/>
        <v>0</v>
      </c>
      <c r="Y221" s="9"/>
      <c r="Z221" s="9"/>
      <c r="AA221" s="10">
        <f t="shared" si="61"/>
        <v>0</v>
      </c>
      <c r="AB221" s="11">
        <v>45811</v>
      </c>
    </row>
    <row r="222" spans="1:28" ht="15.75" hidden="1" x14ac:dyDescent="0.25">
      <c r="A222" s="39">
        <v>45811</v>
      </c>
      <c r="B222" s="33" t="s">
        <v>982</v>
      </c>
      <c r="C222" s="33"/>
      <c r="D222" s="33" t="s">
        <v>41</v>
      </c>
      <c r="E222" s="33" t="s">
        <v>95</v>
      </c>
      <c r="F222" s="33">
        <v>500</v>
      </c>
      <c r="G222" s="33" t="s">
        <v>29</v>
      </c>
      <c r="H222" s="33">
        <v>3950</v>
      </c>
      <c r="I222" s="20">
        <f t="shared" si="55"/>
        <v>1975000</v>
      </c>
      <c r="J222" s="37" t="s">
        <v>241</v>
      </c>
      <c r="K222" s="20"/>
      <c r="L222" s="9">
        <f t="shared" si="56"/>
        <v>0</v>
      </c>
      <c r="M222" s="9"/>
      <c r="N222" s="9"/>
      <c r="O222" s="9">
        <f t="shared" si="57"/>
        <v>0</v>
      </c>
      <c r="P222" s="9"/>
      <c r="Q222" s="9"/>
      <c r="R222" s="9">
        <f t="shared" si="58"/>
        <v>0</v>
      </c>
      <c r="S222" s="9"/>
      <c r="T222" s="9"/>
      <c r="U222" s="9">
        <f t="shared" si="59"/>
        <v>1975000</v>
      </c>
      <c r="V222" s="9">
        <v>1975000</v>
      </c>
      <c r="W222" s="9"/>
      <c r="X222" s="9">
        <f t="shared" si="60"/>
        <v>0</v>
      </c>
      <c r="Y222" s="9"/>
      <c r="Z222" s="9"/>
      <c r="AA222" s="10">
        <f t="shared" si="61"/>
        <v>0</v>
      </c>
      <c r="AB222" s="11">
        <v>45811</v>
      </c>
    </row>
    <row r="223" spans="1:28" ht="15.75" hidden="1" x14ac:dyDescent="0.25">
      <c r="A223" s="39">
        <v>45811</v>
      </c>
      <c r="B223" s="33" t="s">
        <v>775</v>
      </c>
      <c r="C223" s="33"/>
      <c r="D223" s="33" t="s">
        <v>31</v>
      </c>
      <c r="E223" s="33" t="s">
        <v>102</v>
      </c>
      <c r="F223" s="33">
        <v>22</v>
      </c>
      <c r="G223" s="33" t="s">
        <v>994</v>
      </c>
      <c r="H223" s="33">
        <v>65000</v>
      </c>
      <c r="I223" s="20">
        <f t="shared" si="55"/>
        <v>1430000</v>
      </c>
      <c r="J223" s="37" t="s">
        <v>240</v>
      </c>
      <c r="K223" s="20"/>
      <c r="L223" s="9">
        <f t="shared" si="56"/>
        <v>0</v>
      </c>
      <c r="M223" s="9"/>
      <c r="N223" s="9"/>
      <c r="O223" s="9">
        <f t="shared" si="57"/>
        <v>1430000</v>
      </c>
      <c r="P223" s="9">
        <v>1430000</v>
      </c>
      <c r="Q223" s="9"/>
      <c r="R223" s="9">
        <f t="shared" si="58"/>
        <v>0</v>
      </c>
      <c r="S223" s="9"/>
      <c r="T223" s="9"/>
      <c r="U223" s="9">
        <f t="shared" si="59"/>
        <v>0</v>
      </c>
      <c r="V223" s="9"/>
      <c r="W223" s="9"/>
      <c r="X223" s="9">
        <f t="shared" si="60"/>
        <v>0</v>
      </c>
      <c r="Y223" s="9"/>
      <c r="Z223" s="9"/>
      <c r="AA223" s="10">
        <f t="shared" si="61"/>
        <v>0</v>
      </c>
      <c r="AB223" s="11">
        <v>45811</v>
      </c>
    </row>
    <row r="224" spans="1:28" ht="15.75" hidden="1" x14ac:dyDescent="0.25">
      <c r="A224" s="39">
        <v>45811</v>
      </c>
      <c r="B224" s="33" t="s">
        <v>775</v>
      </c>
      <c r="C224" s="33"/>
      <c r="D224" s="33" t="s">
        <v>31</v>
      </c>
      <c r="E224" s="33" t="s">
        <v>122</v>
      </c>
      <c r="F224" s="33">
        <v>2</v>
      </c>
      <c r="G224" s="33" t="s">
        <v>51</v>
      </c>
      <c r="H224" s="33">
        <v>70000</v>
      </c>
      <c r="I224" s="20">
        <f t="shared" si="55"/>
        <v>140000</v>
      </c>
      <c r="J224" s="37" t="s">
        <v>240</v>
      </c>
      <c r="K224" s="20"/>
      <c r="L224" s="9">
        <f t="shared" si="56"/>
        <v>0</v>
      </c>
      <c r="M224" s="9"/>
      <c r="N224" s="9"/>
      <c r="O224" s="9">
        <f t="shared" si="57"/>
        <v>140000</v>
      </c>
      <c r="P224" s="9">
        <v>140000</v>
      </c>
      <c r="Q224" s="9"/>
      <c r="R224" s="9">
        <f t="shared" si="58"/>
        <v>0</v>
      </c>
      <c r="S224" s="9"/>
      <c r="T224" s="9"/>
      <c r="U224" s="9">
        <f t="shared" si="59"/>
        <v>0</v>
      </c>
      <c r="V224" s="9"/>
      <c r="W224" s="9"/>
      <c r="X224" s="9">
        <f t="shared" si="60"/>
        <v>0</v>
      </c>
      <c r="Y224" s="9"/>
      <c r="Z224" s="9"/>
      <c r="AA224" s="10">
        <f t="shared" si="61"/>
        <v>0</v>
      </c>
      <c r="AB224" s="11">
        <v>45811</v>
      </c>
    </row>
    <row r="225" spans="1:28" ht="15.75" hidden="1" x14ac:dyDescent="0.25">
      <c r="A225" s="39">
        <v>45811</v>
      </c>
      <c r="B225" s="33" t="s">
        <v>261</v>
      </c>
      <c r="C225" s="33"/>
      <c r="D225" s="33" t="s">
        <v>31</v>
      </c>
      <c r="E225" s="33" t="s">
        <v>61</v>
      </c>
      <c r="F225" s="33">
        <v>5</v>
      </c>
      <c r="G225" s="33" t="s">
        <v>25</v>
      </c>
      <c r="H225" s="33">
        <v>45000</v>
      </c>
      <c r="I225" s="20">
        <f t="shared" si="55"/>
        <v>225000</v>
      </c>
      <c r="J225" s="37" t="s">
        <v>241</v>
      </c>
      <c r="K225" s="20"/>
      <c r="L225" s="9">
        <f t="shared" si="56"/>
        <v>0</v>
      </c>
      <c r="M225" s="9"/>
      <c r="N225" s="9"/>
      <c r="O225" s="9">
        <f t="shared" si="57"/>
        <v>0</v>
      </c>
      <c r="P225" s="9"/>
      <c r="Q225" s="9"/>
      <c r="R225" s="9">
        <f t="shared" si="58"/>
        <v>0</v>
      </c>
      <c r="S225" s="9"/>
      <c r="T225" s="9"/>
      <c r="U225" s="9">
        <f t="shared" si="59"/>
        <v>225000</v>
      </c>
      <c r="V225" s="9">
        <v>225000</v>
      </c>
      <c r="W225" s="9"/>
      <c r="X225" s="9">
        <f t="shared" si="60"/>
        <v>0</v>
      </c>
      <c r="Y225" s="9"/>
      <c r="Z225" s="9"/>
      <c r="AA225" s="10">
        <f t="shared" si="61"/>
        <v>0</v>
      </c>
      <c r="AB225" s="11">
        <v>45811</v>
      </c>
    </row>
    <row r="226" spans="1:28" ht="15.75" hidden="1" x14ac:dyDescent="0.25">
      <c r="A226" s="39">
        <v>45811</v>
      </c>
      <c r="B226" s="33" t="s">
        <v>261</v>
      </c>
      <c r="C226" s="33"/>
      <c r="D226" s="33" t="s">
        <v>31</v>
      </c>
      <c r="E226" s="33" t="s">
        <v>156</v>
      </c>
      <c r="F226" s="33">
        <v>3</v>
      </c>
      <c r="G226" s="33" t="s">
        <v>23</v>
      </c>
      <c r="H226" s="33">
        <v>400000</v>
      </c>
      <c r="I226" s="20">
        <f t="shared" si="55"/>
        <v>1200000</v>
      </c>
      <c r="J226" s="37" t="s">
        <v>241</v>
      </c>
      <c r="K226" s="20"/>
      <c r="L226" s="9">
        <f t="shared" si="56"/>
        <v>0</v>
      </c>
      <c r="M226" s="9"/>
      <c r="N226" s="9"/>
      <c r="O226" s="9">
        <f t="shared" si="57"/>
        <v>0</v>
      </c>
      <c r="P226" s="9"/>
      <c r="Q226" s="9"/>
      <c r="R226" s="9">
        <f t="shared" si="58"/>
        <v>0</v>
      </c>
      <c r="S226" s="9"/>
      <c r="T226" s="9"/>
      <c r="U226" s="9">
        <f t="shared" si="59"/>
        <v>1200000</v>
      </c>
      <c r="V226" s="9">
        <v>1200000</v>
      </c>
      <c r="W226" s="9"/>
      <c r="X226" s="9">
        <f t="shared" si="60"/>
        <v>0</v>
      </c>
      <c r="Y226" s="9"/>
      <c r="Z226" s="9"/>
      <c r="AA226" s="10">
        <f t="shared" si="61"/>
        <v>0</v>
      </c>
      <c r="AB226" s="11">
        <v>45811</v>
      </c>
    </row>
    <row r="227" spans="1:28" ht="15.75" hidden="1" x14ac:dyDescent="0.25">
      <c r="A227" s="32">
        <v>45811</v>
      </c>
      <c r="B227" s="33" t="s">
        <v>161</v>
      </c>
      <c r="C227" s="33"/>
      <c r="D227" s="33" t="s">
        <v>31</v>
      </c>
      <c r="E227" s="33" t="s">
        <v>91</v>
      </c>
      <c r="F227" s="33">
        <v>500</v>
      </c>
      <c r="G227" s="33" t="s">
        <v>29</v>
      </c>
      <c r="H227" s="33">
        <v>3600</v>
      </c>
      <c r="I227" s="20">
        <f t="shared" si="55"/>
        <v>1800000</v>
      </c>
      <c r="J227" s="37" t="s">
        <v>240</v>
      </c>
      <c r="K227" s="20"/>
      <c r="L227" s="9">
        <f t="shared" si="56"/>
        <v>0</v>
      </c>
      <c r="M227" s="9"/>
      <c r="N227" s="9"/>
      <c r="O227" s="9">
        <f t="shared" si="57"/>
        <v>1800000</v>
      </c>
      <c r="P227" s="9">
        <v>1800000</v>
      </c>
      <c r="Q227" s="9"/>
      <c r="R227" s="9">
        <f t="shared" si="58"/>
        <v>0</v>
      </c>
      <c r="S227" s="9"/>
      <c r="T227" s="9"/>
      <c r="U227" s="9">
        <f t="shared" si="59"/>
        <v>0</v>
      </c>
      <c r="V227" s="9"/>
      <c r="W227" s="9"/>
      <c r="X227" s="9">
        <f t="shared" si="60"/>
        <v>0</v>
      </c>
      <c r="Y227" s="9"/>
      <c r="Z227" s="9"/>
      <c r="AA227" s="10">
        <f t="shared" si="61"/>
        <v>0</v>
      </c>
      <c r="AB227" s="11">
        <v>45811</v>
      </c>
    </row>
    <row r="228" spans="1:28" ht="15.75" hidden="1" x14ac:dyDescent="0.25">
      <c r="A228" s="39">
        <v>45811</v>
      </c>
      <c r="B228" s="33" t="s">
        <v>161</v>
      </c>
      <c r="C228" s="33"/>
      <c r="D228" s="33" t="s">
        <v>31</v>
      </c>
      <c r="E228" s="33" t="s">
        <v>73</v>
      </c>
      <c r="F228" s="33">
        <v>10</v>
      </c>
      <c r="G228" s="33" t="s">
        <v>74</v>
      </c>
      <c r="H228" s="33">
        <v>50000</v>
      </c>
      <c r="I228" s="20">
        <f t="shared" si="55"/>
        <v>500000</v>
      </c>
      <c r="J228" s="37" t="s">
        <v>240</v>
      </c>
      <c r="K228" s="20"/>
      <c r="L228" s="9">
        <f t="shared" si="56"/>
        <v>0</v>
      </c>
      <c r="M228" s="9"/>
      <c r="N228" s="9"/>
      <c r="O228" s="9">
        <f t="shared" si="57"/>
        <v>500000</v>
      </c>
      <c r="P228" s="9">
        <v>500000</v>
      </c>
      <c r="Q228" s="9"/>
      <c r="R228" s="9">
        <f t="shared" si="58"/>
        <v>0</v>
      </c>
      <c r="S228" s="9"/>
      <c r="T228" s="9"/>
      <c r="U228" s="9">
        <f t="shared" si="59"/>
        <v>0</v>
      </c>
      <c r="V228" s="9"/>
      <c r="W228" s="9"/>
      <c r="X228" s="9">
        <f t="shared" si="60"/>
        <v>0</v>
      </c>
      <c r="Y228" s="9"/>
      <c r="Z228" s="9"/>
      <c r="AA228" s="10">
        <f t="shared" si="61"/>
        <v>0</v>
      </c>
      <c r="AB228" s="11">
        <v>45811</v>
      </c>
    </row>
    <row r="229" spans="1:28" ht="15.75" hidden="1" x14ac:dyDescent="0.25">
      <c r="A229" s="39">
        <v>45811</v>
      </c>
      <c r="B229" s="33" t="s">
        <v>116</v>
      </c>
      <c r="C229" s="33"/>
      <c r="D229" s="33" t="s">
        <v>31</v>
      </c>
      <c r="E229" s="33" t="s">
        <v>102</v>
      </c>
      <c r="F229" s="33">
        <v>80</v>
      </c>
      <c r="G229" s="33" t="s">
        <v>74</v>
      </c>
      <c r="H229" s="33">
        <v>60000</v>
      </c>
      <c r="I229" s="20">
        <f t="shared" si="55"/>
        <v>4800000</v>
      </c>
      <c r="J229" s="14" t="s">
        <v>240</v>
      </c>
      <c r="K229" s="20"/>
      <c r="L229" s="9">
        <f t="shared" si="56"/>
        <v>0</v>
      </c>
      <c r="M229" s="9"/>
      <c r="N229" s="9"/>
      <c r="O229" s="9">
        <f t="shared" si="57"/>
        <v>4800000</v>
      </c>
      <c r="P229" s="9">
        <v>4800000</v>
      </c>
      <c r="Q229" s="9"/>
      <c r="R229" s="9">
        <f t="shared" si="58"/>
        <v>0</v>
      </c>
      <c r="S229" s="9"/>
      <c r="T229" s="9"/>
      <c r="U229" s="9">
        <f t="shared" si="59"/>
        <v>0</v>
      </c>
      <c r="V229" s="9"/>
      <c r="W229" s="9"/>
      <c r="X229" s="9">
        <f t="shared" si="60"/>
        <v>0</v>
      </c>
      <c r="Y229" s="9"/>
      <c r="Z229" s="9"/>
      <c r="AA229" s="10">
        <f t="shared" si="61"/>
        <v>0</v>
      </c>
      <c r="AB229" s="11">
        <v>45810</v>
      </c>
    </row>
    <row r="230" spans="1:28" ht="15.75" hidden="1" x14ac:dyDescent="0.25">
      <c r="A230" s="32">
        <v>45811</v>
      </c>
      <c r="B230" s="33" t="s">
        <v>231</v>
      </c>
      <c r="C230" s="33"/>
      <c r="D230" s="33"/>
      <c r="E230" s="33" t="s">
        <v>136</v>
      </c>
      <c r="F230" s="33">
        <v>46.9</v>
      </c>
      <c r="G230" s="33" t="s">
        <v>51</v>
      </c>
      <c r="H230" s="33"/>
      <c r="I230" s="20">
        <f t="shared" si="55"/>
        <v>0</v>
      </c>
      <c r="J230" s="34" t="s">
        <v>26</v>
      </c>
      <c r="K230" s="20"/>
      <c r="L230" s="9">
        <f t="shared" si="56"/>
        <v>0</v>
      </c>
      <c r="M230" s="9"/>
      <c r="N230" s="9"/>
      <c r="O230" s="9">
        <f t="shared" si="57"/>
        <v>0</v>
      </c>
      <c r="P230" s="9"/>
      <c r="Q230" s="9"/>
      <c r="R230" s="9">
        <f t="shared" si="58"/>
        <v>0</v>
      </c>
      <c r="S230" s="9"/>
      <c r="T230" s="9"/>
      <c r="U230" s="9">
        <f t="shared" si="59"/>
        <v>0</v>
      </c>
      <c r="V230" s="9"/>
      <c r="W230" s="9"/>
      <c r="X230" s="9">
        <f t="shared" si="60"/>
        <v>0</v>
      </c>
      <c r="Y230" s="9"/>
      <c r="Z230" s="9"/>
      <c r="AA230" s="10">
        <f t="shared" si="61"/>
        <v>0</v>
      </c>
      <c r="AB230" s="11"/>
    </row>
    <row r="231" spans="1:28" ht="15.75" hidden="1" x14ac:dyDescent="0.25">
      <c r="A231" s="39">
        <v>45812</v>
      </c>
      <c r="B231" s="35" t="s">
        <v>35</v>
      </c>
      <c r="C231" s="35"/>
      <c r="D231" s="35" t="s">
        <v>41</v>
      </c>
      <c r="E231" s="35" t="s">
        <v>64</v>
      </c>
      <c r="F231" s="35">
        <v>1</v>
      </c>
      <c r="G231" s="35" t="s">
        <v>33</v>
      </c>
      <c r="H231" s="35">
        <v>150000</v>
      </c>
      <c r="I231" s="20">
        <f>F231*H231</f>
        <v>150000</v>
      </c>
      <c r="J231" s="37" t="s">
        <v>241</v>
      </c>
      <c r="K231" s="20"/>
      <c r="L231" s="9">
        <f>M231+N231</f>
        <v>0</v>
      </c>
      <c r="M231" s="9"/>
      <c r="N231" s="9"/>
      <c r="O231" s="9">
        <f>P231+Q231</f>
        <v>0</v>
      </c>
      <c r="P231" s="9"/>
      <c r="Q231" s="9"/>
      <c r="R231" s="9">
        <f>S231+T231</f>
        <v>0</v>
      </c>
      <c r="S231" s="9"/>
      <c r="T231" s="9"/>
      <c r="U231" s="9">
        <f>V231+W231</f>
        <v>150000</v>
      </c>
      <c r="V231" s="9">
        <v>150000</v>
      </c>
      <c r="W231" s="9"/>
      <c r="X231" s="9">
        <f>Y231+Z231</f>
        <v>0</v>
      </c>
      <c r="Y231" s="9"/>
      <c r="Z231" s="9"/>
      <c r="AA231" s="10">
        <f>C231+I231-L231-O231-U231-X231-R231</f>
        <v>0</v>
      </c>
      <c r="AB231" s="11">
        <v>45812</v>
      </c>
    </row>
    <row r="232" spans="1:28" ht="15.75" hidden="1" x14ac:dyDescent="0.25">
      <c r="A232" s="39">
        <v>45812</v>
      </c>
      <c r="B232" s="35" t="s">
        <v>35</v>
      </c>
      <c r="C232" s="33"/>
      <c r="D232" s="35" t="s">
        <v>41</v>
      </c>
      <c r="E232" s="33" t="s">
        <v>166</v>
      </c>
      <c r="F232" s="33">
        <v>1</v>
      </c>
      <c r="G232" s="33" t="s">
        <v>23</v>
      </c>
      <c r="H232" s="33">
        <v>400000</v>
      </c>
      <c r="I232" s="20">
        <f t="shared" ref="I232:I294" si="62">F232*H232</f>
        <v>400000</v>
      </c>
      <c r="J232" s="37" t="s">
        <v>241</v>
      </c>
      <c r="K232" s="20"/>
      <c r="L232" s="9">
        <f t="shared" ref="L232:L252" si="63">M232+N232</f>
        <v>0</v>
      </c>
      <c r="M232" s="9"/>
      <c r="N232" s="9"/>
      <c r="O232" s="9">
        <f t="shared" ref="O232:O252" si="64">P232+Q232</f>
        <v>0</v>
      </c>
      <c r="P232" s="9"/>
      <c r="Q232" s="9"/>
      <c r="R232" s="9">
        <f t="shared" ref="R232:R252" si="65">S232+T232</f>
        <v>0</v>
      </c>
      <c r="S232" s="9"/>
      <c r="T232" s="9"/>
      <c r="U232" s="9">
        <f t="shared" ref="U232:U252" si="66">V232+W232</f>
        <v>400000</v>
      </c>
      <c r="V232" s="9">
        <v>400000</v>
      </c>
      <c r="W232" s="9"/>
      <c r="X232" s="9">
        <f t="shared" ref="X232:X252" si="67">Y232+Z232</f>
        <v>0</v>
      </c>
      <c r="Y232" s="9"/>
      <c r="Z232" s="9"/>
      <c r="AA232" s="10">
        <f t="shared" ref="AA232:AA252" si="68">C232+I232-L232-O232-U232-X232-R232</f>
        <v>0</v>
      </c>
      <c r="AB232" s="11">
        <v>45812</v>
      </c>
    </row>
    <row r="233" spans="1:28" ht="15.75" hidden="1" x14ac:dyDescent="0.25">
      <c r="A233" s="39">
        <v>45812</v>
      </c>
      <c r="B233" s="33" t="s">
        <v>728</v>
      </c>
      <c r="C233" s="33"/>
      <c r="D233" s="33" t="s">
        <v>31</v>
      </c>
      <c r="E233" s="33" t="s">
        <v>135</v>
      </c>
      <c r="F233" s="33">
        <v>29.5</v>
      </c>
      <c r="G233" s="33" t="s">
        <v>51</v>
      </c>
      <c r="H233" s="33">
        <v>44000</v>
      </c>
      <c r="I233" s="20">
        <f t="shared" si="62"/>
        <v>1298000</v>
      </c>
      <c r="J233" s="37" t="s">
        <v>241</v>
      </c>
      <c r="K233" s="20"/>
      <c r="L233" s="9">
        <f t="shared" si="63"/>
        <v>1298000</v>
      </c>
      <c r="M233" s="9">
        <v>1298000</v>
      </c>
      <c r="N233" s="9"/>
      <c r="O233" s="9">
        <f t="shared" si="64"/>
        <v>0</v>
      </c>
      <c r="P233" s="9"/>
      <c r="Q233" s="9"/>
      <c r="R233" s="9">
        <f t="shared" si="65"/>
        <v>0</v>
      </c>
      <c r="S233" s="9"/>
      <c r="T233" s="9"/>
      <c r="U233" s="9">
        <f t="shared" si="66"/>
        <v>0</v>
      </c>
      <c r="V233" s="9"/>
      <c r="W233" s="9"/>
      <c r="X233" s="9">
        <f t="shared" si="67"/>
        <v>0</v>
      </c>
      <c r="Y233" s="9"/>
      <c r="Z233" s="9"/>
      <c r="AA233" s="10">
        <f t="shared" si="68"/>
        <v>0</v>
      </c>
      <c r="AB233" s="11">
        <v>45812</v>
      </c>
    </row>
    <row r="234" spans="1:28" ht="15.75" hidden="1" x14ac:dyDescent="0.25">
      <c r="A234" s="39">
        <v>45812</v>
      </c>
      <c r="B234" s="33" t="s">
        <v>695</v>
      </c>
      <c r="C234" s="33"/>
      <c r="D234" s="33" t="s">
        <v>223</v>
      </c>
      <c r="E234" s="33" t="s">
        <v>99</v>
      </c>
      <c r="F234" s="33">
        <v>2</v>
      </c>
      <c r="G234" s="33" t="s">
        <v>25</v>
      </c>
      <c r="H234" s="33">
        <v>480000</v>
      </c>
      <c r="I234" s="20">
        <f t="shared" si="62"/>
        <v>960000</v>
      </c>
      <c r="J234" s="37" t="s">
        <v>240</v>
      </c>
      <c r="K234" s="20"/>
      <c r="L234" s="9">
        <f t="shared" si="63"/>
        <v>0</v>
      </c>
      <c r="M234" s="9"/>
      <c r="N234" s="9"/>
      <c r="O234" s="9">
        <f t="shared" si="64"/>
        <v>960000</v>
      </c>
      <c r="P234" s="9">
        <v>960000</v>
      </c>
      <c r="Q234" s="9"/>
      <c r="R234" s="9">
        <f t="shared" si="65"/>
        <v>0</v>
      </c>
      <c r="S234" s="9"/>
      <c r="T234" s="9"/>
      <c r="U234" s="9">
        <f t="shared" si="66"/>
        <v>0</v>
      </c>
      <c r="V234" s="9"/>
      <c r="W234" s="9"/>
      <c r="X234" s="9">
        <f t="shared" si="67"/>
        <v>0</v>
      </c>
      <c r="Y234" s="9"/>
      <c r="Z234" s="9"/>
      <c r="AA234" s="10">
        <f t="shared" si="68"/>
        <v>0</v>
      </c>
      <c r="AB234" s="11">
        <v>45793</v>
      </c>
    </row>
    <row r="235" spans="1:28" ht="15.75" hidden="1" x14ac:dyDescent="0.25">
      <c r="A235" s="39">
        <v>45812</v>
      </c>
      <c r="B235" s="33" t="s">
        <v>478</v>
      </c>
      <c r="C235" s="33"/>
      <c r="D235" s="33" t="s">
        <v>41</v>
      </c>
      <c r="E235" s="33" t="s">
        <v>139</v>
      </c>
      <c r="F235" s="33">
        <v>2</v>
      </c>
      <c r="G235" s="33" t="s">
        <v>23</v>
      </c>
      <c r="H235" s="33">
        <v>400000</v>
      </c>
      <c r="I235" s="20">
        <f t="shared" si="62"/>
        <v>800000</v>
      </c>
      <c r="J235" s="37" t="s">
        <v>240</v>
      </c>
      <c r="K235" s="20"/>
      <c r="L235" s="9">
        <f t="shared" si="63"/>
        <v>0</v>
      </c>
      <c r="M235" s="9"/>
      <c r="N235" s="9"/>
      <c r="O235" s="9">
        <f t="shared" si="64"/>
        <v>800000</v>
      </c>
      <c r="P235" s="9">
        <v>800000</v>
      </c>
      <c r="Q235" s="9"/>
      <c r="R235" s="9">
        <f t="shared" si="65"/>
        <v>0</v>
      </c>
      <c r="S235" s="9"/>
      <c r="T235" s="9"/>
      <c r="U235" s="9">
        <f t="shared" si="66"/>
        <v>0</v>
      </c>
      <c r="V235" s="9"/>
      <c r="W235" s="9"/>
      <c r="X235" s="9">
        <f t="shared" si="67"/>
        <v>0</v>
      </c>
      <c r="Y235" s="9"/>
      <c r="Z235" s="9"/>
      <c r="AA235" s="10">
        <f t="shared" si="68"/>
        <v>0</v>
      </c>
      <c r="AB235" s="11">
        <v>45812</v>
      </c>
    </row>
    <row r="236" spans="1:28" ht="15.75" hidden="1" x14ac:dyDescent="0.25">
      <c r="A236" s="39">
        <v>45812</v>
      </c>
      <c r="B236" s="33" t="s">
        <v>478</v>
      </c>
      <c r="C236" s="33"/>
      <c r="D236" s="33" t="s">
        <v>41</v>
      </c>
      <c r="E236" s="33" t="s">
        <v>166</v>
      </c>
      <c r="F236" s="33">
        <v>1</v>
      </c>
      <c r="G236" s="33" t="s">
        <v>23</v>
      </c>
      <c r="H236" s="33">
        <v>400000</v>
      </c>
      <c r="I236" s="20">
        <f t="shared" si="62"/>
        <v>400000</v>
      </c>
      <c r="J236" s="37" t="s">
        <v>240</v>
      </c>
      <c r="K236" s="20"/>
      <c r="L236" s="9">
        <f t="shared" si="63"/>
        <v>0</v>
      </c>
      <c r="M236" s="9"/>
      <c r="N236" s="9"/>
      <c r="O236" s="9">
        <f t="shared" si="64"/>
        <v>400000</v>
      </c>
      <c r="P236" s="9">
        <v>400000</v>
      </c>
      <c r="Q236" s="9"/>
      <c r="R236" s="9">
        <f t="shared" si="65"/>
        <v>0</v>
      </c>
      <c r="S236" s="9"/>
      <c r="T236" s="9"/>
      <c r="U236" s="9">
        <f t="shared" si="66"/>
        <v>0</v>
      </c>
      <c r="V236" s="9"/>
      <c r="W236" s="9"/>
      <c r="X236" s="9">
        <f t="shared" si="67"/>
        <v>0</v>
      </c>
      <c r="Y236" s="9"/>
      <c r="Z236" s="9"/>
      <c r="AA236" s="10">
        <f t="shared" si="68"/>
        <v>0</v>
      </c>
      <c r="AB236" s="11">
        <v>45812</v>
      </c>
    </row>
    <row r="237" spans="1:28" ht="15.75" hidden="1" x14ac:dyDescent="0.25">
      <c r="A237" s="39">
        <v>45812</v>
      </c>
      <c r="B237" s="33" t="s">
        <v>478</v>
      </c>
      <c r="C237" s="33"/>
      <c r="D237" s="33" t="s">
        <v>41</v>
      </c>
      <c r="E237" s="33" t="s">
        <v>187</v>
      </c>
      <c r="F237" s="33">
        <v>1</v>
      </c>
      <c r="G237" s="33" t="s">
        <v>23</v>
      </c>
      <c r="H237" s="33">
        <v>400000</v>
      </c>
      <c r="I237" s="20">
        <f t="shared" si="62"/>
        <v>400000</v>
      </c>
      <c r="J237" s="37" t="s">
        <v>240</v>
      </c>
      <c r="K237" s="20"/>
      <c r="L237" s="9">
        <f t="shared" si="63"/>
        <v>0</v>
      </c>
      <c r="M237" s="9"/>
      <c r="N237" s="9"/>
      <c r="O237" s="9">
        <f t="shared" si="64"/>
        <v>400000</v>
      </c>
      <c r="P237" s="9">
        <v>400000</v>
      </c>
      <c r="Q237" s="9"/>
      <c r="R237" s="9">
        <f t="shared" si="65"/>
        <v>0</v>
      </c>
      <c r="S237" s="9"/>
      <c r="T237" s="9"/>
      <c r="U237" s="9">
        <f t="shared" si="66"/>
        <v>0</v>
      </c>
      <c r="V237" s="9"/>
      <c r="W237" s="9"/>
      <c r="X237" s="9">
        <f t="shared" si="67"/>
        <v>0</v>
      </c>
      <c r="Y237" s="9"/>
      <c r="Z237" s="9"/>
      <c r="AA237" s="10">
        <f t="shared" si="68"/>
        <v>0</v>
      </c>
      <c r="AB237" s="11">
        <v>45812</v>
      </c>
    </row>
    <row r="238" spans="1:28" ht="15.75" hidden="1" x14ac:dyDescent="0.25">
      <c r="A238" s="39">
        <v>45812</v>
      </c>
      <c r="B238" s="33" t="s">
        <v>230</v>
      </c>
      <c r="C238" s="33"/>
      <c r="D238" s="33" t="s">
        <v>31</v>
      </c>
      <c r="E238" s="33" t="s">
        <v>468</v>
      </c>
      <c r="F238" s="33">
        <v>16.399999999999999</v>
      </c>
      <c r="G238" s="33" t="s">
        <v>51</v>
      </c>
      <c r="H238" s="33">
        <v>43000</v>
      </c>
      <c r="I238" s="20">
        <f t="shared" si="62"/>
        <v>705199.99999999988</v>
      </c>
      <c r="J238" s="37" t="s">
        <v>241</v>
      </c>
      <c r="K238" s="20"/>
      <c r="L238" s="9">
        <f t="shared" si="63"/>
        <v>0</v>
      </c>
      <c r="M238" s="9"/>
      <c r="N238" s="9"/>
      <c r="O238" s="9">
        <f t="shared" si="64"/>
        <v>0</v>
      </c>
      <c r="P238" s="9"/>
      <c r="Q238" s="9"/>
      <c r="R238" s="9">
        <f t="shared" si="65"/>
        <v>0</v>
      </c>
      <c r="S238" s="9"/>
      <c r="T238" s="9"/>
      <c r="U238" s="9">
        <f t="shared" si="66"/>
        <v>705200</v>
      </c>
      <c r="V238" s="9">
        <v>705200</v>
      </c>
      <c r="W238" s="9"/>
      <c r="X238" s="9">
        <f t="shared" si="67"/>
        <v>0</v>
      </c>
      <c r="Y238" s="9"/>
      <c r="Z238" s="9"/>
      <c r="AA238" s="10">
        <f t="shared" si="68"/>
        <v>-1.1641532182693481E-10</v>
      </c>
      <c r="AB238" s="11">
        <v>45812</v>
      </c>
    </row>
    <row r="239" spans="1:28" ht="15.75" hidden="1" x14ac:dyDescent="0.25">
      <c r="A239" s="39">
        <v>45812</v>
      </c>
      <c r="B239" s="33" t="s">
        <v>980</v>
      </c>
      <c r="C239" s="33"/>
      <c r="D239" s="33" t="s">
        <v>223</v>
      </c>
      <c r="E239" s="33" t="s">
        <v>102</v>
      </c>
      <c r="F239" s="33">
        <v>2</v>
      </c>
      <c r="G239" s="33" t="s">
        <v>74</v>
      </c>
      <c r="H239" s="33">
        <v>65000</v>
      </c>
      <c r="I239" s="20">
        <f t="shared" si="62"/>
        <v>130000</v>
      </c>
      <c r="J239" s="37" t="s">
        <v>240</v>
      </c>
      <c r="K239" s="20"/>
      <c r="L239" s="9">
        <f t="shared" si="63"/>
        <v>130000</v>
      </c>
      <c r="M239" s="9">
        <v>130000</v>
      </c>
      <c r="N239" s="9"/>
      <c r="O239" s="9">
        <f t="shared" si="64"/>
        <v>0</v>
      </c>
      <c r="P239" s="9"/>
      <c r="Q239" s="9"/>
      <c r="R239" s="9">
        <f t="shared" si="65"/>
        <v>0</v>
      </c>
      <c r="S239" s="9"/>
      <c r="T239" s="9"/>
      <c r="U239" s="9">
        <f t="shared" si="66"/>
        <v>0</v>
      </c>
      <c r="V239" s="9"/>
      <c r="W239" s="9"/>
      <c r="X239" s="9">
        <f t="shared" si="67"/>
        <v>0</v>
      </c>
      <c r="Y239" s="9"/>
      <c r="Z239" s="9"/>
      <c r="AA239" s="10">
        <f t="shared" si="68"/>
        <v>0</v>
      </c>
      <c r="AB239" s="11">
        <v>45812</v>
      </c>
    </row>
    <row r="240" spans="1:28" ht="15.75" hidden="1" x14ac:dyDescent="0.25">
      <c r="A240" s="39">
        <v>45812</v>
      </c>
      <c r="B240" s="33" t="s">
        <v>980</v>
      </c>
      <c r="C240" s="35"/>
      <c r="D240" s="33" t="s">
        <v>223</v>
      </c>
      <c r="E240" s="35" t="s">
        <v>122</v>
      </c>
      <c r="F240" s="35">
        <v>2</v>
      </c>
      <c r="G240" s="35" t="s">
        <v>51</v>
      </c>
      <c r="H240" s="35">
        <v>70000</v>
      </c>
      <c r="I240" s="20">
        <f t="shared" si="62"/>
        <v>140000</v>
      </c>
      <c r="J240" s="37" t="s">
        <v>240</v>
      </c>
      <c r="K240" s="20"/>
      <c r="L240" s="9">
        <f t="shared" si="63"/>
        <v>140000</v>
      </c>
      <c r="M240" s="9">
        <v>140000</v>
      </c>
      <c r="N240" s="9"/>
      <c r="O240" s="9">
        <f t="shared" si="64"/>
        <v>0</v>
      </c>
      <c r="P240" s="9"/>
      <c r="Q240" s="9"/>
      <c r="R240" s="9">
        <f t="shared" si="65"/>
        <v>0</v>
      </c>
      <c r="S240" s="9"/>
      <c r="T240" s="9"/>
      <c r="U240" s="9">
        <f t="shared" si="66"/>
        <v>0</v>
      </c>
      <c r="V240" s="9"/>
      <c r="W240" s="9"/>
      <c r="X240" s="9">
        <f t="shared" si="67"/>
        <v>0</v>
      </c>
      <c r="Y240" s="9"/>
      <c r="Z240" s="9"/>
      <c r="AA240" s="10">
        <f t="shared" si="68"/>
        <v>0</v>
      </c>
      <c r="AB240" s="11">
        <v>45812</v>
      </c>
    </row>
    <row r="241" spans="1:28" ht="15.75" hidden="1" x14ac:dyDescent="0.25">
      <c r="A241" s="39">
        <v>45812</v>
      </c>
      <c r="B241" s="33" t="s">
        <v>946</v>
      </c>
      <c r="C241" s="33"/>
      <c r="D241" s="33" t="s">
        <v>223</v>
      </c>
      <c r="E241" s="33" t="s">
        <v>311</v>
      </c>
      <c r="F241" s="33">
        <v>2.5</v>
      </c>
      <c r="G241" s="33" t="s">
        <v>51</v>
      </c>
      <c r="H241" s="33">
        <v>86000</v>
      </c>
      <c r="I241" s="20">
        <f t="shared" si="62"/>
        <v>215000</v>
      </c>
      <c r="J241" s="37" t="s">
        <v>241</v>
      </c>
      <c r="K241" s="20"/>
      <c r="L241" s="9">
        <f t="shared" si="63"/>
        <v>0</v>
      </c>
      <c r="M241" s="9"/>
      <c r="N241" s="9"/>
      <c r="O241" s="9">
        <f t="shared" si="64"/>
        <v>0</v>
      </c>
      <c r="P241" s="9"/>
      <c r="Q241" s="9"/>
      <c r="R241" s="9">
        <f t="shared" si="65"/>
        <v>0</v>
      </c>
      <c r="S241" s="9"/>
      <c r="T241" s="9"/>
      <c r="U241" s="9">
        <f t="shared" si="66"/>
        <v>215000</v>
      </c>
      <c r="V241" s="9">
        <v>215000</v>
      </c>
      <c r="W241" s="9"/>
      <c r="X241" s="9">
        <f t="shared" si="67"/>
        <v>0</v>
      </c>
      <c r="Y241" s="9"/>
      <c r="Z241" s="9"/>
      <c r="AA241" s="10">
        <f t="shared" si="68"/>
        <v>0</v>
      </c>
      <c r="AB241" s="11">
        <v>45812</v>
      </c>
    </row>
    <row r="242" spans="1:28" ht="15.75" hidden="1" x14ac:dyDescent="0.25">
      <c r="A242" s="39">
        <v>45812</v>
      </c>
      <c r="B242" s="33" t="s">
        <v>946</v>
      </c>
      <c r="C242" s="33"/>
      <c r="D242" s="33" t="s">
        <v>223</v>
      </c>
      <c r="E242" s="33" t="s">
        <v>945</v>
      </c>
      <c r="F242" s="33">
        <v>200</v>
      </c>
      <c r="G242" s="33" t="s">
        <v>29</v>
      </c>
      <c r="H242" s="33">
        <v>2000</v>
      </c>
      <c r="I242" s="20">
        <f t="shared" si="62"/>
        <v>400000</v>
      </c>
      <c r="J242" s="37" t="s">
        <v>241</v>
      </c>
      <c r="K242" s="20"/>
      <c r="L242" s="9">
        <f t="shared" si="63"/>
        <v>300000</v>
      </c>
      <c r="M242" s="9">
        <v>300000</v>
      </c>
      <c r="N242" s="9"/>
      <c r="O242" s="9">
        <f t="shared" si="64"/>
        <v>0</v>
      </c>
      <c r="P242" s="9"/>
      <c r="Q242" s="9"/>
      <c r="R242" s="9">
        <f t="shared" si="65"/>
        <v>0</v>
      </c>
      <c r="S242" s="9"/>
      <c r="T242" s="9"/>
      <c r="U242" s="9">
        <f t="shared" si="66"/>
        <v>100000</v>
      </c>
      <c r="V242" s="9">
        <v>100000</v>
      </c>
      <c r="W242" s="9"/>
      <c r="X242" s="9">
        <f t="shared" si="67"/>
        <v>0</v>
      </c>
      <c r="Y242" s="9"/>
      <c r="Z242" s="9"/>
      <c r="AA242" s="10">
        <f t="shared" si="68"/>
        <v>0</v>
      </c>
      <c r="AB242" s="11">
        <v>45812</v>
      </c>
    </row>
    <row r="243" spans="1:28" ht="15.75" hidden="1" x14ac:dyDescent="0.25">
      <c r="A243" s="39">
        <v>45812</v>
      </c>
      <c r="B243" s="33" t="s">
        <v>221</v>
      </c>
      <c r="C243" s="33"/>
      <c r="D243" s="33" t="s">
        <v>41</v>
      </c>
      <c r="E243" s="33" t="s">
        <v>177</v>
      </c>
      <c r="F243" s="33">
        <v>2.5</v>
      </c>
      <c r="G243" s="33" t="s">
        <v>51</v>
      </c>
      <c r="H243" s="33">
        <v>660000</v>
      </c>
      <c r="I243" s="20">
        <f t="shared" si="62"/>
        <v>1650000</v>
      </c>
      <c r="J243" s="37" t="s">
        <v>240</v>
      </c>
      <c r="K243" s="20"/>
      <c r="L243" s="9">
        <f t="shared" si="63"/>
        <v>0</v>
      </c>
      <c r="M243" s="9"/>
      <c r="N243" s="9"/>
      <c r="O243" s="9">
        <f t="shared" si="64"/>
        <v>1650000</v>
      </c>
      <c r="P243" s="9">
        <v>1650000</v>
      </c>
      <c r="Q243" s="9"/>
      <c r="R243" s="9">
        <f t="shared" si="65"/>
        <v>0</v>
      </c>
      <c r="S243" s="9"/>
      <c r="T243" s="9"/>
      <c r="U243" s="9">
        <f t="shared" si="66"/>
        <v>0</v>
      </c>
      <c r="V243" s="9"/>
      <c r="W243" s="9"/>
      <c r="X243" s="9">
        <f t="shared" si="67"/>
        <v>0</v>
      </c>
      <c r="Y243" s="9"/>
      <c r="Z243" s="9"/>
      <c r="AA243" s="10">
        <f t="shared" si="68"/>
        <v>0</v>
      </c>
      <c r="AB243" s="11">
        <v>45812</v>
      </c>
    </row>
    <row r="244" spans="1:28" ht="15.75" hidden="1" x14ac:dyDescent="0.25">
      <c r="A244" s="39">
        <v>45812</v>
      </c>
      <c r="B244" s="33" t="s">
        <v>863</v>
      </c>
      <c r="C244" s="33"/>
      <c r="D244" s="33" t="s">
        <v>31</v>
      </c>
      <c r="E244" s="33" t="s">
        <v>45</v>
      </c>
      <c r="F244" s="33">
        <v>25</v>
      </c>
      <c r="G244" s="33" t="s">
        <v>51</v>
      </c>
      <c r="H244" s="33">
        <v>180000</v>
      </c>
      <c r="I244" s="20">
        <f t="shared" si="62"/>
        <v>4500000</v>
      </c>
      <c r="J244" s="37" t="s">
        <v>241</v>
      </c>
      <c r="K244" s="20"/>
      <c r="L244" s="9">
        <f t="shared" si="63"/>
        <v>4500000</v>
      </c>
      <c r="M244" s="9">
        <v>4500000</v>
      </c>
      <c r="N244" s="9"/>
      <c r="O244" s="9">
        <f t="shared" si="64"/>
        <v>0</v>
      </c>
      <c r="P244" s="9"/>
      <c r="Q244" s="9"/>
      <c r="R244" s="9">
        <f t="shared" si="65"/>
        <v>0</v>
      </c>
      <c r="S244" s="9"/>
      <c r="T244" s="9"/>
      <c r="U244" s="9">
        <f t="shared" si="66"/>
        <v>0</v>
      </c>
      <c r="V244" s="9"/>
      <c r="W244" s="9"/>
      <c r="X244" s="9">
        <f t="shared" si="67"/>
        <v>0</v>
      </c>
      <c r="Y244" s="9"/>
      <c r="Z244" s="9"/>
      <c r="AA244" s="10">
        <f t="shared" si="68"/>
        <v>0</v>
      </c>
      <c r="AB244" s="11">
        <v>45812</v>
      </c>
    </row>
    <row r="245" spans="1:28" ht="15.75" hidden="1" x14ac:dyDescent="0.25">
      <c r="A245" s="39">
        <v>45812</v>
      </c>
      <c r="B245" s="33" t="s">
        <v>959</v>
      </c>
      <c r="C245" s="33"/>
      <c r="D245" s="33" t="s">
        <v>41</v>
      </c>
      <c r="E245" s="33" t="s">
        <v>344</v>
      </c>
      <c r="F245" s="33">
        <v>28.8</v>
      </c>
      <c r="G245" s="33" t="s">
        <v>51</v>
      </c>
      <c r="H245" s="33">
        <v>47000</v>
      </c>
      <c r="I245" s="20">
        <f t="shared" si="62"/>
        <v>1353600</v>
      </c>
      <c r="J245" s="37" t="s">
        <v>241</v>
      </c>
      <c r="K245" s="20"/>
      <c r="L245" s="9">
        <f t="shared" si="63"/>
        <v>0</v>
      </c>
      <c r="M245" s="9"/>
      <c r="N245" s="9"/>
      <c r="O245" s="9">
        <f t="shared" si="64"/>
        <v>0</v>
      </c>
      <c r="P245" s="9"/>
      <c r="Q245" s="9"/>
      <c r="R245" s="9">
        <f t="shared" si="65"/>
        <v>1353600</v>
      </c>
      <c r="S245" s="9">
        <v>1353600</v>
      </c>
      <c r="T245" s="9"/>
      <c r="U245" s="9">
        <f t="shared" si="66"/>
        <v>0</v>
      </c>
      <c r="V245" s="9"/>
      <c r="W245" s="9"/>
      <c r="X245" s="9">
        <f t="shared" si="67"/>
        <v>0</v>
      </c>
      <c r="Y245" s="9"/>
      <c r="Z245" s="9"/>
      <c r="AA245" s="10">
        <f t="shared" si="68"/>
        <v>0</v>
      </c>
      <c r="AB245" s="11">
        <v>45812</v>
      </c>
    </row>
    <row r="246" spans="1:28" ht="15.75" hidden="1" x14ac:dyDescent="0.25">
      <c r="A246" s="39">
        <v>45812</v>
      </c>
      <c r="B246" s="33" t="s">
        <v>927</v>
      </c>
      <c r="C246" s="33"/>
      <c r="D246" s="33" t="s">
        <v>31</v>
      </c>
      <c r="E246" s="33" t="s">
        <v>110</v>
      </c>
      <c r="F246" s="33">
        <v>600</v>
      </c>
      <c r="G246" s="33" t="s">
        <v>29</v>
      </c>
      <c r="H246" s="33">
        <v>2000</v>
      </c>
      <c r="I246" s="20">
        <f t="shared" si="62"/>
        <v>1200000</v>
      </c>
      <c r="J246" s="37" t="s">
        <v>240</v>
      </c>
      <c r="K246" s="20"/>
      <c r="L246" s="9">
        <f t="shared" si="63"/>
        <v>0</v>
      </c>
      <c r="M246" s="9"/>
      <c r="N246" s="9"/>
      <c r="O246" s="9">
        <f t="shared" si="64"/>
        <v>1200000</v>
      </c>
      <c r="P246" s="9">
        <v>1200000</v>
      </c>
      <c r="Q246" s="9"/>
      <c r="R246" s="9">
        <f t="shared" si="65"/>
        <v>0</v>
      </c>
      <c r="S246" s="9"/>
      <c r="T246" s="9"/>
      <c r="U246" s="9">
        <f t="shared" si="66"/>
        <v>0</v>
      </c>
      <c r="V246" s="9"/>
      <c r="W246" s="9"/>
      <c r="X246" s="9">
        <f t="shared" si="67"/>
        <v>0</v>
      </c>
      <c r="Y246" s="9"/>
      <c r="Z246" s="9"/>
      <c r="AA246" s="10">
        <f t="shared" si="68"/>
        <v>0</v>
      </c>
      <c r="AB246" s="11">
        <v>45812</v>
      </c>
    </row>
    <row r="247" spans="1:28" ht="15.75" hidden="1" x14ac:dyDescent="0.25">
      <c r="A247" s="39">
        <v>45812</v>
      </c>
      <c r="B247" s="33" t="s">
        <v>169</v>
      </c>
      <c r="C247" s="33"/>
      <c r="D247" s="33" t="s">
        <v>41</v>
      </c>
      <c r="E247" s="33" t="s">
        <v>552</v>
      </c>
      <c r="F247" s="33">
        <v>2</v>
      </c>
      <c r="G247" s="33" t="s">
        <v>33</v>
      </c>
      <c r="H247" s="33">
        <v>450000</v>
      </c>
      <c r="I247" s="20">
        <f t="shared" si="62"/>
        <v>900000</v>
      </c>
      <c r="J247" s="37" t="s">
        <v>241</v>
      </c>
      <c r="K247" s="20"/>
      <c r="L247" s="9">
        <f t="shared" si="63"/>
        <v>0</v>
      </c>
      <c r="M247" s="9"/>
      <c r="N247" s="9"/>
      <c r="O247" s="9">
        <f t="shared" si="64"/>
        <v>0</v>
      </c>
      <c r="P247" s="9"/>
      <c r="Q247" s="9"/>
      <c r="R247" s="9">
        <f t="shared" si="65"/>
        <v>0</v>
      </c>
      <c r="S247" s="9"/>
      <c r="T247" s="9"/>
      <c r="U247" s="9">
        <f t="shared" si="66"/>
        <v>900000</v>
      </c>
      <c r="V247" s="9">
        <v>900000</v>
      </c>
      <c r="W247" s="9"/>
      <c r="X247" s="9">
        <f t="shared" si="67"/>
        <v>0</v>
      </c>
      <c r="Y247" s="9"/>
      <c r="Z247" s="9"/>
      <c r="AA247" s="10">
        <f t="shared" si="68"/>
        <v>0</v>
      </c>
      <c r="AB247" s="11">
        <v>45812</v>
      </c>
    </row>
    <row r="248" spans="1:28" ht="15.75" hidden="1" x14ac:dyDescent="0.25">
      <c r="A248" s="39">
        <v>45812</v>
      </c>
      <c r="B248" s="90" t="s">
        <v>393</v>
      </c>
      <c r="C248" s="33"/>
      <c r="D248" s="33" t="s">
        <v>223</v>
      </c>
      <c r="E248" s="33" t="s">
        <v>102</v>
      </c>
      <c r="F248" s="33">
        <v>2</v>
      </c>
      <c r="G248" s="33" t="s">
        <v>74</v>
      </c>
      <c r="H248" s="33">
        <v>65000</v>
      </c>
      <c r="I248" s="20">
        <f t="shared" si="62"/>
        <v>130000</v>
      </c>
      <c r="J248" s="37" t="s">
        <v>241</v>
      </c>
      <c r="K248" s="20"/>
      <c r="L248" s="9">
        <f t="shared" si="63"/>
        <v>0</v>
      </c>
      <c r="M248" s="9"/>
      <c r="N248" s="9"/>
      <c r="O248" s="9">
        <f t="shared" si="64"/>
        <v>0</v>
      </c>
      <c r="P248" s="9"/>
      <c r="Q248" s="9"/>
      <c r="R248" s="9">
        <f t="shared" si="65"/>
        <v>0</v>
      </c>
      <c r="S248" s="9"/>
      <c r="T248" s="9"/>
      <c r="U248" s="9">
        <f t="shared" si="66"/>
        <v>130000</v>
      </c>
      <c r="V248" s="9">
        <v>130000</v>
      </c>
      <c r="W248" s="9"/>
      <c r="X248" s="9">
        <f t="shared" si="67"/>
        <v>0</v>
      </c>
      <c r="Y248" s="9"/>
      <c r="Z248" s="9"/>
      <c r="AA248" s="10">
        <f t="shared" si="68"/>
        <v>0</v>
      </c>
      <c r="AB248" s="11">
        <v>45812</v>
      </c>
    </row>
    <row r="249" spans="1:28" ht="15.75" hidden="1" x14ac:dyDescent="0.25">
      <c r="A249" s="39">
        <v>45812</v>
      </c>
      <c r="B249" s="33" t="s">
        <v>92</v>
      </c>
      <c r="C249" s="33"/>
      <c r="D249" s="33" t="s">
        <v>31</v>
      </c>
      <c r="E249" s="33" t="s">
        <v>64</v>
      </c>
      <c r="F249" s="33">
        <v>10</v>
      </c>
      <c r="G249" s="33" t="s">
        <v>33</v>
      </c>
      <c r="H249" s="33">
        <v>150000</v>
      </c>
      <c r="I249" s="20">
        <f t="shared" si="62"/>
        <v>1500000</v>
      </c>
      <c r="J249" s="37" t="s">
        <v>240</v>
      </c>
      <c r="K249" s="20" t="s">
        <v>998</v>
      </c>
      <c r="L249" s="9">
        <f t="shared" si="63"/>
        <v>0</v>
      </c>
      <c r="M249" s="9"/>
      <c r="N249" s="9"/>
      <c r="O249" s="9">
        <f t="shared" si="64"/>
        <v>1500000</v>
      </c>
      <c r="P249" s="9">
        <v>1500000</v>
      </c>
      <c r="Q249" s="9"/>
      <c r="R249" s="9">
        <f t="shared" si="65"/>
        <v>0</v>
      </c>
      <c r="S249" s="9"/>
      <c r="T249" s="9"/>
      <c r="U249" s="9">
        <f t="shared" si="66"/>
        <v>0</v>
      </c>
      <c r="V249" s="9"/>
      <c r="W249" s="9"/>
      <c r="X249" s="9">
        <f t="shared" si="67"/>
        <v>0</v>
      </c>
      <c r="Y249" s="9"/>
      <c r="Z249" s="9"/>
      <c r="AA249" s="10">
        <f t="shared" si="68"/>
        <v>0</v>
      </c>
      <c r="AB249" s="11">
        <v>45813</v>
      </c>
    </row>
    <row r="250" spans="1:28" ht="15.75" hidden="1" x14ac:dyDescent="0.25">
      <c r="A250" s="39">
        <v>45812</v>
      </c>
      <c r="B250" s="33" t="s">
        <v>901</v>
      </c>
      <c r="C250" s="33"/>
      <c r="D250" s="33" t="s">
        <v>31</v>
      </c>
      <c r="E250" s="33" t="s">
        <v>98</v>
      </c>
      <c r="F250" s="33">
        <v>22.2</v>
      </c>
      <c r="G250" s="33" t="s">
        <v>51</v>
      </c>
      <c r="H250" s="33">
        <v>43000</v>
      </c>
      <c r="I250" s="20">
        <f t="shared" si="62"/>
        <v>954600</v>
      </c>
      <c r="J250" s="37" t="s">
        <v>241</v>
      </c>
      <c r="K250" s="20"/>
      <c r="L250" s="9">
        <f t="shared" si="63"/>
        <v>0</v>
      </c>
      <c r="M250" s="9"/>
      <c r="N250" s="9"/>
      <c r="O250" s="9">
        <f t="shared" si="64"/>
        <v>0</v>
      </c>
      <c r="P250" s="9"/>
      <c r="Q250" s="9"/>
      <c r="R250" s="9">
        <f t="shared" si="65"/>
        <v>0</v>
      </c>
      <c r="S250" s="9"/>
      <c r="T250" s="9"/>
      <c r="U250" s="9">
        <f t="shared" si="66"/>
        <v>954600</v>
      </c>
      <c r="V250" s="9">
        <v>954600</v>
      </c>
      <c r="W250" s="9"/>
      <c r="X250" s="9">
        <f t="shared" si="67"/>
        <v>0</v>
      </c>
      <c r="Y250" s="9"/>
      <c r="Z250" s="9"/>
      <c r="AA250" s="10">
        <f t="shared" si="68"/>
        <v>0</v>
      </c>
      <c r="AB250" s="11">
        <v>45812</v>
      </c>
    </row>
    <row r="251" spans="1:28" ht="15.75" hidden="1" x14ac:dyDescent="0.25">
      <c r="A251" s="39">
        <v>45812</v>
      </c>
      <c r="B251" s="33" t="s">
        <v>901</v>
      </c>
      <c r="C251" s="33"/>
      <c r="D251" s="33" t="s">
        <v>31</v>
      </c>
      <c r="E251" s="33" t="s">
        <v>468</v>
      </c>
      <c r="F251" s="33">
        <v>16.399999999999999</v>
      </c>
      <c r="G251" s="33" t="s">
        <v>51</v>
      </c>
      <c r="H251" s="33">
        <v>43000</v>
      </c>
      <c r="I251" s="20">
        <f t="shared" si="62"/>
        <v>705199.99999999988</v>
      </c>
      <c r="J251" s="37" t="s">
        <v>241</v>
      </c>
      <c r="K251" s="20"/>
      <c r="L251" s="9">
        <f t="shared" si="63"/>
        <v>0</v>
      </c>
      <c r="M251" s="9"/>
      <c r="N251" s="9"/>
      <c r="O251" s="9">
        <f t="shared" si="64"/>
        <v>0</v>
      </c>
      <c r="P251" s="9"/>
      <c r="Q251" s="9"/>
      <c r="R251" s="9">
        <f t="shared" si="65"/>
        <v>0</v>
      </c>
      <c r="S251" s="9"/>
      <c r="T251" s="9"/>
      <c r="U251" s="9">
        <f t="shared" si="66"/>
        <v>705200</v>
      </c>
      <c r="V251" s="9">
        <v>705200</v>
      </c>
      <c r="W251" s="9"/>
      <c r="X251" s="9">
        <f t="shared" si="67"/>
        <v>0</v>
      </c>
      <c r="Y251" s="9"/>
      <c r="Z251" s="9"/>
      <c r="AA251" s="10">
        <f t="shared" si="68"/>
        <v>-1.1641532182693481E-10</v>
      </c>
      <c r="AB251" s="11">
        <v>45812</v>
      </c>
    </row>
    <row r="252" spans="1:28" ht="15.75" hidden="1" x14ac:dyDescent="0.25">
      <c r="A252" s="39">
        <v>45812</v>
      </c>
      <c r="B252" s="33" t="s">
        <v>988</v>
      </c>
      <c r="C252" s="33"/>
      <c r="D252" s="33" t="s">
        <v>41</v>
      </c>
      <c r="E252" s="33" t="s">
        <v>110</v>
      </c>
      <c r="F252" s="33">
        <v>10400</v>
      </c>
      <c r="G252" s="33" t="s">
        <v>29</v>
      </c>
      <c r="H252" s="33">
        <v>1750</v>
      </c>
      <c r="I252" s="20">
        <f t="shared" si="62"/>
        <v>18200000</v>
      </c>
      <c r="J252" s="37" t="s">
        <v>241</v>
      </c>
      <c r="K252" s="20"/>
      <c r="L252" s="9">
        <f t="shared" si="63"/>
        <v>18200000</v>
      </c>
      <c r="M252" s="9">
        <v>2700000</v>
      </c>
      <c r="N252" s="9">
        <v>15500000</v>
      </c>
      <c r="O252" s="9">
        <f t="shared" si="64"/>
        <v>0</v>
      </c>
      <c r="P252" s="9"/>
      <c r="Q252" s="9"/>
      <c r="R252" s="9">
        <f t="shared" si="65"/>
        <v>0</v>
      </c>
      <c r="S252" s="9"/>
      <c r="T252" s="9"/>
      <c r="U252" s="9">
        <f t="shared" si="66"/>
        <v>0</v>
      </c>
      <c r="V252" s="9"/>
      <c r="W252" s="9"/>
      <c r="X252" s="9">
        <f t="shared" si="67"/>
        <v>0</v>
      </c>
      <c r="Y252" s="9"/>
      <c r="Z252" s="9"/>
      <c r="AA252" s="10">
        <f t="shared" si="68"/>
        <v>0</v>
      </c>
      <c r="AB252" s="11">
        <v>45813</v>
      </c>
    </row>
    <row r="253" spans="1:28" ht="15.75" hidden="1" x14ac:dyDescent="0.25">
      <c r="A253" s="39">
        <v>45813</v>
      </c>
      <c r="B253" s="35" t="s">
        <v>173</v>
      </c>
      <c r="C253" s="35"/>
      <c r="D253" s="35" t="s">
        <v>31</v>
      </c>
      <c r="E253" s="35" t="s">
        <v>166</v>
      </c>
      <c r="F253" s="35">
        <v>2</v>
      </c>
      <c r="G253" s="35" t="s">
        <v>23</v>
      </c>
      <c r="H253" s="35">
        <v>400000</v>
      </c>
      <c r="I253" s="20">
        <f t="shared" si="62"/>
        <v>800000</v>
      </c>
      <c r="J253" s="37" t="s">
        <v>240</v>
      </c>
      <c r="K253" s="20"/>
      <c r="L253" s="9">
        <f>M253+N253</f>
        <v>0</v>
      </c>
      <c r="M253" s="9"/>
      <c r="N253" s="9"/>
      <c r="O253" s="9">
        <f>P253+Q253</f>
        <v>800000</v>
      </c>
      <c r="P253" s="9">
        <v>800000</v>
      </c>
      <c r="Q253" s="9"/>
      <c r="R253" s="9">
        <f>S253+T253</f>
        <v>0</v>
      </c>
      <c r="S253" s="9"/>
      <c r="T253" s="9"/>
      <c r="U253" s="9">
        <f>V253+W253</f>
        <v>0</v>
      </c>
      <c r="V253" s="9"/>
      <c r="W253" s="9"/>
      <c r="X253" s="9">
        <f>Y253+Z253</f>
        <v>0</v>
      </c>
      <c r="Y253" s="9"/>
      <c r="Z253" s="9"/>
      <c r="AA253" s="10">
        <f>C253+I253-L253-O253-U253-X253-R253</f>
        <v>0</v>
      </c>
      <c r="AB253" s="11">
        <v>45813</v>
      </c>
    </row>
    <row r="254" spans="1:28" ht="15.75" hidden="1" x14ac:dyDescent="0.25">
      <c r="A254" s="39">
        <v>45813</v>
      </c>
      <c r="B254" s="33" t="s">
        <v>105</v>
      </c>
      <c r="C254" s="33"/>
      <c r="D254" s="33" t="s">
        <v>41</v>
      </c>
      <c r="E254" s="33" t="s">
        <v>122</v>
      </c>
      <c r="F254" s="33">
        <v>10</v>
      </c>
      <c r="G254" s="33" t="s">
        <v>51</v>
      </c>
      <c r="H254" s="33">
        <v>70000</v>
      </c>
      <c r="I254" s="20">
        <f t="shared" si="62"/>
        <v>700000</v>
      </c>
      <c r="J254" s="37" t="s">
        <v>241</v>
      </c>
      <c r="K254" s="20"/>
      <c r="L254" s="9">
        <f t="shared" ref="L254:L263" si="69">M254+N254</f>
        <v>700000</v>
      </c>
      <c r="M254" s="9">
        <v>700000</v>
      </c>
      <c r="N254" s="9"/>
      <c r="O254" s="9">
        <f t="shared" ref="O254:O263" si="70">P254+Q254</f>
        <v>0</v>
      </c>
      <c r="P254" s="9"/>
      <c r="Q254" s="9"/>
      <c r="R254" s="9">
        <f t="shared" ref="R254:R263" si="71">S254+T254</f>
        <v>0</v>
      </c>
      <c r="S254" s="9"/>
      <c r="T254" s="9"/>
      <c r="U254" s="9">
        <f t="shared" ref="U254:U263" si="72">V254+W254</f>
        <v>0</v>
      </c>
      <c r="V254" s="9"/>
      <c r="W254" s="9"/>
      <c r="X254" s="9">
        <f t="shared" ref="X254:X263" si="73">Y254+Z254</f>
        <v>0</v>
      </c>
      <c r="Y254" s="9"/>
      <c r="Z254" s="9"/>
      <c r="AA254" s="10">
        <f t="shared" ref="AA254:AA263" si="74">C254+I254-L254-O254-U254-X254-R254</f>
        <v>0</v>
      </c>
      <c r="AB254" s="11">
        <v>45813</v>
      </c>
    </row>
    <row r="255" spans="1:28" ht="15.75" hidden="1" x14ac:dyDescent="0.25">
      <c r="A255" s="39">
        <v>45813</v>
      </c>
      <c r="B255" s="33" t="s">
        <v>645</v>
      </c>
      <c r="C255" s="33"/>
      <c r="D255" s="33" t="s">
        <v>31</v>
      </c>
      <c r="E255" s="33" t="s">
        <v>64</v>
      </c>
      <c r="F255" s="43">
        <v>1</v>
      </c>
      <c r="G255" s="33" t="s">
        <v>33</v>
      </c>
      <c r="H255" s="33">
        <v>150000</v>
      </c>
      <c r="I255" s="20">
        <f t="shared" si="62"/>
        <v>150000</v>
      </c>
      <c r="J255" s="37" t="s">
        <v>241</v>
      </c>
      <c r="K255" s="20"/>
      <c r="L255" s="9">
        <f t="shared" si="69"/>
        <v>150000</v>
      </c>
      <c r="M255" s="9">
        <v>150000</v>
      </c>
      <c r="N255" s="9"/>
      <c r="O255" s="9">
        <f t="shared" si="70"/>
        <v>0</v>
      </c>
      <c r="P255" s="9"/>
      <c r="Q255" s="9"/>
      <c r="R255" s="9">
        <f t="shared" si="71"/>
        <v>0</v>
      </c>
      <c r="S255" s="9"/>
      <c r="T255" s="9"/>
      <c r="U255" s="9">
        <f t="shared" si="72"/>
        <v>0</v>
      </c>
      <c r="V255" s="9"/>
      <c r="W255" s="9"/>
      <c r="X255" s="9">
        <f t="shared" si="73"/>
        <v>0</v>
      </c>
      <c r="Y255" s="9"/>
      <c r="Z255" s="9"/>
      <c r="AA255" s="10">
        <f t="shared" si="74"/>
        <v>0</v>
      </c>
      <c r="AB255" s="11">
        <v>45813</v>
      </c>
    </row>
    <row r="256" spans="1:28" ht="15.75" hidden="1" x14ac:dyDescent="0.25">
      <c r="A256" s="39">
        <v>45813</v>
      </c>
      <c r="B256" s="33" t="s">
        <v>182</v>
      </c>
      <c r="C256" s="33"/>
      <c r="D256" s="33" t="s">
        <v>41</v>
      </c>
      <c r="E256" s="33" t="s">
        <v>293</v>
      </c>
      <c r="F256" s="33">
        <v>200</v>
      </c>
      <c r="G256" s="33" t="s">
        <v>74</v>
      </c>
      <c r="H256" s="33">
        <v>40000</v>
      </c>
      <c r="I256" s="20">
        <f t="shared" si="62"/>
        <v>8000000</v>
      </c>
      <c r="J256" s="60" t="s">
        <v>38</v>
      </c>
      <c r="K256" s="20"/>
      <c r="L256" s="9">
        <f t="shared" si="69"/>
        <v>0</v>
      </c>
      <c r="M256" s="9"/>
      <c r="N256" s="9"/>
      <c r="O256" s="9">
        <f t="shared" si="70"/>
        <v>0</v>
      </c>
      <c r="P256" s="9"/>
      <c r="Q256" s="9"/>
      <c r="R256" s="9">
        <f t="shared" si="71"/>
        <v>0</v>
      </c>
      <c r="S256" s="9"/>
      <c r="T256" s="9"/>
      <c r="U256" s="9">
        <f t="shared" si="72"/>
        <v>0</v>
      </c>
      <c r="V256" s="9"/>
      <c r="W256" s="9"/>
      <c r="X256" s="9">
        <f t="shared" si="73"/>
        <v>0</v>
      </c>
      <c r="Y256" s="9"/>
      <c r="Z256" s="9"/>
      <c r="AA256" s="10">
        <f t="shared" si="74"/>
        <v>8000000</v>
      </c>
      <c r="AB256" s="11"/>
    </row>
    <row r="257" spans="1:28" ht="15.75" hidden="1" x14ac:dyDescent="0.25">
      <c r="A257" s="39">
        <v>45813</v>
      </c>
      <c r="B257" s="35" t="s">
        <v>189</v>
      </c>
      <c r="C257" s="35"/>
      <c r="D257" s="35" t="s">
        <v>31</v>
      </c>
      <c r="E257" s="35" t="s">
        <v>110</v>
      </c>
      <c r="F257" s="35">
        <v>1400</v>
      </c>
      <c r="G257" s="35" t="s">
        <v>29</v>
      </c>
      <c r="H257" s="35">
        <v>1800</v>
      </c>
      <c r="I257" s="20">
        <f t="shared" si="62"/>
        <v>2520000</v>
      </c>
      <c r="J257" s="37" t="s">
        <v>240</v>
      </c>
      <c r="K257" s="20"/>
      <c r="L257" s="9">
        <f t="shared" si="69"/>
        <v>0</v>
      </c>
      <c r="M257" s="9"/>
      <c r="N257" s="9"/>
      <c r="O257" s="9">
        <f t="shared" si="70"/>
        <v>0</v>
      </c>
      <c r="P257" s="9"/>
      <c r="Q257" s="9"/>
      <c r="R257" s="9">
        <f t="shared" si="71"/>
        <v>2520000</v>
      </c>
      <c r="S257" s="9">
        <v>2520000</v>
      </c>
      <c r="T257" s="9"/>
      <c r="U257" s="9">
        <f t="shared" si="72"/>
        <v>0</v>
      </c>
      <c r="V257" s="9"/>
      <c r="W257" s="9"/>
      <c r="X257" s="9">
        <f t="shared" si="73"/>
        <v>0</v>
      </c>
      <c r="Y257" s="9"/>
      <c r="Z257" s="9"/>
      <c r="AA257" s="10">
        <f t="shared" si="74"/>
        <v>0</v>
      </c>
      <c r="AB257" s="11"/>
    </row>
    <row r="258" spans="1:28" ht="15.75" hidden="1" x14ac:dyDescent="0.25">
      <c r="A258" s="39">
        <v>45813</v>
      </c>
      <c r="B258" s="33" t="s">
        <v>597</v>
      </c>
      <c r="C258" s="33"/>
      <c r="D258" s="33" t="s">
        <v>41</v>
      </c>
      <c r="E258" s="33" t="s">
        <v>179</v>
      </c>
      <c r="F258" s="33">
        <v>12</v>
      </c>
      <c r="G258" s="33" t="s">
        <v>25</v>
      </c>
      <c r="H258" s="33">
        <v>65000</v>
      </c>
      <c r="I258" s="20">
        <f t="shared" si="62"/>
        <v>780000</v>
      </c>
      <c r="J258" s="37" t="s">
        <v>240</v>
      </c>
      <c r="K258" s="20"/>
      <c r="L258" s="9">
        <f t="shared" si="69"/>
        <v>0</v>
      </c>
      <c r="M258" s="9"/>
      <c r="N258" s="9"/>
      <c r="O258" s="9">
        <f t="shared" si="70"/>
        <v>780000</v>
      </c>
      <c r="P258" s="9">
        <v>780000</v>
      </c>
      <c r="Q258" s="9"/>
      <c r="R258" s="9">
        <f t="shared" si="71"/>
        <v>0</v>
      </c>
      <c r="S258" s="9"/>
      <c r="T258" s="9"/>
      <c r="U258" s="9">
        <f t="shared" si="72"/>
        <v>0</v>
      </c>
      <c r="V258" s="9"/>
      <c r="W258" s="9"/>
      <c r="X258" s="9">
        <f t="shared" si="73"/>
        <v>0</v>
      </c>
      <c r="Y258" s="9"/>
      <c r="Z258" s="9"/>
      <c r="AA258" s="10">
        <f t="shared" si="74"/>
        <v>0</v>
      </c>
      <c r="AB258" s="11">
        <v>45811</v>
      </c>
    </row>
    <row r="259" spans="1:28" ht="15.75" hidden="1" x14ac:dyDescent="0.25">
      <c r="A259" s="39">
        <v>45813</v>
      </c>
      <c r="B259" s="33" t="s">
        <v>597</v>
      </c>
      <c r="C259" s="33"/>
      <c r="D259" s="33" t="s">
        <v>41</v>
      </c>
      <c r="E259" s="33" t="s">
        <v>403</v>
      </c>
      <c r="F259" s="33">
        <v>24</v>
      </c>
      <c r="G259" s="33" t="s">
        <v>25</v>
      </c>
      <c r="H259" s="33">
        <v>75000</v>
      </c>
      <c r="I259" s="20">
        <f t="shared" si="62"/>
        <v>1800000</v>
      </c>
      <c r="J259" s="37" t="s">
        <v>240</v>
      </c>
      <c r="K259" s="20"/>
      <c r="L259" s="9">
        <f t="shared" si="69"/>
        <v>0</v>
      </c>
      <c r="M259" s="9"/>
      <c r="N259" s="9"/>
      <c r="O259" s="9">
        <f t="shared" si="70"/>
        <v>1800000</v>
      </c>
      <c r="P259" s="9">
        <v>510000</v>
      </c>
      <c r="Q259" s="9">
        <v>1290000</v>
      </c>
      <c r="R259" s="9">
        <f t="shared" si="71"/>
        <v>0</v>
      </c>
      <c r="S259" s="9"/>
      <c r="T259" s="9"/>
      <c r="U259" s="9">
        <f t="shared" si="72"/>
        <v>0</v>
      </c>
      <c r="V259" s="9"/>
      <c r="W259" s="9"/>
      <c r="X259" s="9">
        <f t="shared" si="73"/>
        <v>0</v>
      </c>
      <c r="Y259" s="9"/>
      <c r="Z259" s="9"/>
      <c r="AA259" s="10">
        <f t="shared" si="74"/>
        <v>0</v>
      </c>
      <c r="AB259" s="11">
        <v>45811</v>
      </c>
    </row>
    <row r="260" spans="1:28" ht="15.75" hidden="1" x14ac:dyDescent="0.25">
      <c r="A260" s="39">
        <v>45813</v>
      </c>
      <c r="B260" s="33" t="s">
        <v>883</v>
      </c>
      <c r="C260" s="33"/>
      <c r="D260" s="33" t="s">
        <v>31</v>
      </c>
      <c r="E260" s="33" t="s">
        <v>110</v>
      </c>
      <c r="F260" s="33">
        <v>600</v>
      </c>
      <c r="G260" s="33" t="s">
        <v>29</v>
      </c>
      <c r="H260" s="33">
        <v>1900</v>
      </c>
      <c r="I260" s="20">
        <f t="shared" si="62"/>
        <v>1140000</v>
      </c>
      <c r="J260" s="37" t="s">
        <v>241</v>
      </c>
      <c r="K260" s="20"/>
      <c r="L260" s="9">
        <f t="shared" si="69"/>
        <v>1140000</v>
      </c>
      <c r="M260" s="9">
        <v>1140000</v>
      </c>
      <c r="N260" s="9"/>
      <c r="O260" s="9">
        <f t="shared" si="70"/>
        <v>0</v>
      </c>
      <c r="P260" s="9"/>
      <c r="Q260" s="9"/>
      <c r="R260" s="9">
        <f t="shared" si="71"/>
        <v>0</v>
      </c>
      <c r="S260" s="9"/>
      <c r="T260" s="9"/>
      <c r="U260" s="9">
        <f t="shared" si="72"/>
        <v>0</v>
      </c>
      <c r="V260" s="9"/>
      <c r="W260" s="9"/>
      <c r="X260" s="9">
        <f t="shared" si="73"/>
        <v>0</v>
      </c>
      <c r="Y260" s="9"/>
      <c r="Z260" s="9"/>
      <c r="AA260" s="10">
        <f t="shared" si="74"/>
        <v>0</v>
      </c>
      <c r="AB260" s="11">
        <v>45813</v>
      </c>
    </row>
    <row r="261" spans="1:28" ht="15.75" hidden="1" x14ac:dyDescent="0.25">
      <c r="A261" s="39">
        <v>45813</v>
      </c>
      <c r="B261" s="33" t="s">
        <v>701</v>
      </c>
      <c r="C261" s="33"/>
      <c r="D261" s="33" t="s">
        <v>223</v>
      </c>
      <c r="E261" s="33" t="s">
        <v>110</v>
      </c>
      <c r="F261" s="33">
        <v>3400</v>
      </c>
      <c r="G261" s="33" t="s">
        <v>29</v>
      </c>
      <c r="H261" s="33">
        <v>1900</v>
      </c>
      <c r="I261" s="20">
        <f t="shared" si="62"/>
        <v>6460000</v>
      </c>
      <c r="J261" s="37" t="s">
        <v>240</v>
      </c>
      <c r="K261" s="20"/>
      <c r="L261" s="9">
        <f t="shared" si="69"/>
        <v>0</v>
      </c>
      <c r="M261" s="9"/>
      <c r="N261" s="9"/>
      <c r="O261" s="9">
        <f t="shared" si="70"/>
        <v>6460000</v>
      </c>
      <c r="P261" s="9">
        <v>6460000</v>
      </c>
      <c r="Q261" s="9"/>
      <c r="R261" s="9">
        <f t="shared" si="71"/>
        <v>0</v>
      </c>
      <c r="S261" s="9"/>
      <c r="T261" s="9"/>
      <c r="U261" s="9">
        <f t="shared" si="72"/>
        <v>0</v>
      </c>
      <c r="V261" s="9"/>
      <c r="W261" s="9"/>
      <c r="X261" s="9">
        <f t="shared" si="73"/>
        <v>0</v>
      </c>
      <c r="Y261" s="9"/>
      <c r="Z261" s="9"/>
      <c r="AA261" s="10">
        <f t="shared" si="74"/>
        <v>0</v>
      </c>
      <c r="AB261" s="11">
        <v>45818</v>
      </c>
    </row>
    <row r="262" spans="1:28" ht="15.75" hidden="1" x14ac:dyDescent="0.25">
      <c r="A262" s="39">
        <v>45813</v>
      </c>
      <c r="B262" s="33" t="s">
        <v>217</v>
      </c>
      <c r="C262" s="33"/>
      <c r="D262" s="33" t="s">
        <v>41</v>
      </c>
      <c r="E262" s="33" t="s">
        <v>179</v>
      </c>
      <c r="F262" s="33">
        <v>2</v>
      </c>
      <c r="G262" s="33" t="s">
        <v>25</v>
      </c>
      <c r="H262" s="33">
        <v>65000</v>
      </c>
      <c r="I262" s="20">
        <f t="shared" si="62"/>
        <v>130000</v>
      </c>
      <c r="J262" s="37" t="s">
        <v>241</v>
      </c>
      <c r="K262" s="20"/>
      <c r="L262" s="9">
        <f t="shared" si="69"/>
        <v>130000</v>
      </c>
      <c r="M262" s="9">
        <v>130000</v>
      </c>
      <c r="N262" s="9"/>
      <c r="O262" s="9">
        <f t="shared" si="70"/>
        <v>0</v>
      </c>
      <c r="P262" s="9"/>
      <c r="Q262" s="9"/>
      <c r="R262" s="9">
        <f t="shared" si="71"/>
        <v>0</v>
      </c>
      <c r="S262" s="9"/>
      <c r="T262" s="9"/>
      <c r="U262" s="9">
        <f t="shared" si="72"/>
        <v>0</v>
      </c>
      <c r="V262" s="9"/>
      <c r="W262" s="9"/>
      <c r="X262" s="9">
        <f t="shared" si="73"/>
        <v>0</v>
      </c>
      <c r="Y262" s="9"/>
      <c r="Z262" s="9"/>
      <c r="AA262" s="10">
        <f t="shared" si="74"/>
        <v>0</v>
      </c>
      <c r="AB262" s="11">
        <v>45813</v>
      </c>
    </row>
    <row r="263" spans="1:28" ht="15.75" hidden="1" x14ac:dyDescent="0.25">
      <c r="A263" s="32">
        <v>45813</v>
      </c>
      <c r="B263" s="33" t="s">
        <v>217</v>
      </c>
      <c r="C263" s="33"/>
      <c r="D263" s="33" t="s">
        <v>41</v>
      </c>
      <c r="E263" s="33" t="s">
        <v>403</v>
      </c>
      <c r="F263" s="33">
        <v>2</v>
      </c>
      <c r="G263" s="33" t="s">
        <v>25</v>
      </c>
      <c r="H263" s="33">
        <v>75000</v>
      </c>
      <c r="I263" s="20">
        <f t="shared" si="62"/>
        <v>150000</v>
      </c>
      <c r="J263" s="37" t="s">
        <v>241</v>
      </c>
      <c r="K263" s="20"/>
      <c r="L263" s="9">
        <f t="shared" si="69"/>
        <v>150000</v>
      </c>
      <c r="M263" s="9">
        <v>150000</v>
      </c>
      <c r="N263" s="9"/>
      <c r="O263" s="9">
        <f t="shared" si="70"/>
        <v>0</v>
      </c>
      <c r="P263" s="9"/>
      <c r="Q263" s="9"/>
      <c r="R263" s="9">
        <f t="shared" si="71"/>
        <v>0</v>
      </c>
      <c r="S263" s="9"/>
      <c r="T263" s="9"/>
      <c r="U263" s="9">
        <f t="shared" si="72"/>
        <v>0</v>
      </c>
      <c r="V263" s="9"/>
      <c r="W263" s="9"/>
      <c r="X263" s="9">
        <f t="shared" si="73"/>
        <v>0</v>
      </c>
      <c r="Y263" s="9"/>
      <c r="Z263" s="9"/>
      <c r="AA263" s="10">
        <f t="shared" si="74"/>
        <v>0</v>
      </c>
      <c r="AB263" s="11">
        <v>45813</v>
      </c>
    </row>
    <row r="264" spans="1:28" ht="15.75" hidden="1" x14ac:dyDescent="0.25">
      <c r="A264" s="39">
        <v>45817</v>
      </c>
      <c r="B264" s="35" t="s">
        <v>217</v>
      </c>
      <c r="C264" s="35"/>
      <c r="D264" s="35" t="s">
        <v>41</v>
      </c>
      <c r="E264" s="35" t="s">
        <v>132</v>
      </c>
      <c r="F264" s="35">
        <v>25</v>
      </c>
      <c r="G264" s="35" t="s">
        <v>51</v>
      </c>
      <c r="H264" s="35">
        <v>120000</v>
      </c>
      <c r="I264" s="20">
        <f t="shared" si="62"/>
        <v>3000000</v>
      </c>
      <c r="J264" s="41" t="s">
        <v>240</v>
      </c>
      <c r="K264" s="20"/>
      <c r="L264" s="9">
        <f>M264+N264</f>
        <v>0</v>
      </c>
      <c r="M264" s="9"/>
      <c r="N264" s="9"/>
      <c r="O264" s="9">
        <f>P264+Q264</f>
        <v>3000000</v>
      </c>
      <c r="P264" s="9">
        <v>3000000</v>
      </c>
      <c r="Q264" s="9"/>
      <c r="R264" s="9">
        <f>S264+T264</f>
        <v>0</v>
      </c>
      <c r="S264" s="9"/>
      <c r="T264" s="9"/>
      <c r="U264" s="9">
        <f>V264+W264</f>
        <v>0</v>
      </c>
      <c r="V264" s="9"/>
      <c r="W264" s="9"/>
      <c r="X264" s="9">
        <f>Y264+Z264</f>
        <v>0</v>
      </c>
      <c r="Y264" s="9"/>
      <c r="Z264" s="9"/>
      <c r="AA264" s="10">
        <f>C264+I264-L264-O264-U264-X264-R264</f>
        <v>0</v>
      </c>
      <c r="AB264" s="11">
        <v>45817</v>
      </c>
    </row>
    <row r="265" spans="1:28" ht="15.75" hidden="1" x14ac:dyDescent="0.25">
      <c r="A265" s="39">
        <v>45817</v>
      </c>
      <c r="B265" s="35" t="s">
        <v>217</v>
      </c>
      <c r="C265" s="33"/>
      <c r="D265" s="35" t="s">
        <v>41</v>
      </c>
      <c r="E265" s="33" t="s">
        <v>155</v>
      </c>
      <c r="F265" s="33">
        <v>2000</v>
      </c>
      <c r="G265" s="33" t="s">
        <v>29</v>
      </c>
      <c r="H265" s="33">
        <v>4000</v>
      </c>
      <c r="I265" s="20">
        <f t="shared" si="62"/>
        <v>8000000</v>
      </c>
      <c r="J265" s="41" t="s">
        <v>240</v>
      </c>
      <c r="K265" s="20"/>
      <c r="L265" s="9">
        <f t="shared" ref="L265:L305" si="75">M265+N265</f>
        <v>0</v>
      </c>
      <c r="M265" s="9"/>
      <c r="N265" s="9"/>
      <c r="O265" s="9">
        <f t="shared" ref="O265:O305" si="76">P265+Q265</f>
        <v>8000000</v>
      </c>
      <c r="P265" s="9">
        <v>8000000</v>
      </c>
      <c r="Q265" s="9"/>
      <c r="R265" s="9">
        <f t="shared" ref="R265:R305" si="77">S265+T265</f>
        <v>0</v>
      </c>
      <c r="S265" s="9"/>
      <c r="T265" s="9"/>
      <c r="U265" s="9">
        <f t="shared" ref="U265:U305" si="78">V265+W265</f>
        <v>0</v>
      </c>
      <c r="V265" s="9"/>
      <c r="W265" s="9"/>
      <c r="X265" s="9">
        <f t="shared" ref="X265:X305" si="79">Y265+Z265</f>
        <v>0</v>
      </c>
      <c r="Y265" s="9"/>
      <c r="Z265" s="9"/>
      <c r="AA265" s="10">
        <f t="shared" ref="AA265:AA305" si="80">C265+I265-L265-O265-U265-X265-R265</f>
        <v>0</v>
      </c>
      <c r="AB265" s="11">
        <v>45817</v>
      </c>
    </row>
    <row r="266" spans="1:28" ht="15.75" hidden="1" x14ac:dyDescent="0.25">
      <c r="A266" s="39">
        <v>45817</v>
      </c>
      <c r="B266" s="35" t="s">
        <v>217</v>
      </c>
      <c r="C266" s="33"/>
      <c r="D266" s="35" t="s">
        <v>41</v>
      </c>
      <c r="E266" s="33" t="s">
        <v>179</v>
      </c>
      <c r="F266" s="33">
        <v>1</v>
      </c>
      <c r="G266" s="33" t="s">
        <v>29</v>
      </c>
      <c r="H266" s="33">
        <v>65000</v>
      </c>
      <c r="I266" s="20">
        <f t="shared" si="62"/>
        <v>65000</v>
      </c>
      <c r="J266" s="41" t="s">
        <v>240</v>
      </c>
      <c r="K266" s="20"/>
      <c r="L266" s="9">
        <f t="shared" si="75"/>
        <v>0</v>
      </c>
      <c r="M266" s="9"/>
      <c r="N266" s="9"/>
      <c r="O266" s="9">
        <f t="shared" si="76"/>
        <v>65000</v>
      </c>
      <c r="P266" s="9">
        <v>65000</v>
      </c>
      <c r="Q266" s="9"/>
      <c r="R266" s="9">
        <f t="shared" si="77"/>
        <v>0</v>
      </c>
      <c r="S266" s="9"/>
      <c r="T266" s="9"/>
      <c r="U266" s="9">
        <f t="shared" si="78"/>
        <v>0</v>
      </c>
      <c r="V266" s="9"/>
      <c r="W266" s="9"/>
      <c r="X266" s="9">
        <f t="shared" si="79"/>
        <v>0</v>
      </c>
      <c r="Y266" s="9"/>
      <c r="Z266" s="9"/>
      <c r="AA266" s="10">
        <f t="shared" si="80"/>
        <v>0</v>
      </c>
      <c r="AB266" s="11">
        <v>45817</v>
      </c>
    </row>
    <row r="267" spans="1:28" ht="15.75" hidden="1" x14ac:dyDescent="0.25">
      <c r="A267" s="39">
        <v>45817</v>
      </c>
      <c r="B267" s="35" t="s">
        <v>217</v>
      </c>
      <c r="C267" s="33"/>
      <c r="D267" s="35" t="s">
        <v>41</v>
      </c>
      <c r="E267" s="33" t="s">
        <v>945</v>
      </c>
      <c r="F267" s="21">
        <v>5200</v>
      </c>
      <c r="G267" s="33" t="s">
        <v>29</v>
      </c>
      <c r="H267" s="33">
        <v>2000</v>
      </c>
      <c r="I267" s="20">
        <f t="shared" si="62"/>
        <v>10400000</v>
      </c>
      <c r="J267" s="41" t="s">
        <v>240</v>
      </c>
      <c r="K267" s="20"/>
      <c r="L267" s="9">
        <f t="shared" si="75"/>
        <v>0</v>
      </c>
      <c r="M267" s="9"/>
      <c r="N267" s="9"/>
      <c r="O267" s="9">
        <f t="shared" si="76"/>
        <v>10400000</v>
      </c>
      <c r="P267" s="9">
        <v>10400000</v>
      </c>
      <c r="Q267" s="9"/>
      <c r="R267" s="9">
        <f t="shared" si="77"/>
        <v>0</v>
      </c>
      <c r="S267" s="9"/>
      <c r="T267" s="9"/>
      <c r="U267" s="9">
        <f t="shared" si="78"/>
        <v>0</v>
      </c>
      <c r="V267" s="9"/>
      <c r="W267" s="9"/>
      <c r="X267" s="9">
        <f t="shared" si="79"/>
        <v>0</v>
      </c>
      <c r="Y267" s="9"/>
      <c r="Z267" s="9"/>
      <c r="AA267" s="10">
        <f t="shared" si="80"/>
        <v>0</v>
      </c>
      <c r="AB267" s="11">
        <v>45817</v>
      </c>
    </row>
    <row r="268" spans="1:28" ht="15.75" hidden="1" x14ac:dyDescent="0.25">
      <c r="A268" s="39">
        <v>45817</v>
      </c>
      <c r="B268" s="33" t="s">
        <v>789</v>
      </c>
      <c r="C268" s="33"/>
      <c r="D268" s="33" t="s">
        <v>31</v>
      </c>
      <c r="E268" s="33" t="s">
        <v>148</v>
      </c>
      <c r="F268" s="21">
        <v>500</v>
      </c>
      <c r="G268" s="33" t="s">
        <v>51</v>
      </c>
      <c r="H268" s="21">
        <v>58000</v>
      </c>
      <c r="I268" s="20">
        <f t="shared" si="62"/>
        <v>29000000</v>
      </c>
      <c r="J268" s="37" t="s">
        <v>240</v>
      </c>
      <c r="K268" s="20"/>
      <c r="L268" s="9">
        <f t="shared" si="75"/>
        <v>0</v>
      </c>
      <c r="M268" s="9"/>
      <c r="N268" s="9"/>
      <c r="O268" s="9">
        <f t="shared" si="76"/>
        <v>29000000</v>
      </c>
      <c r="P268" s="9">
        <v>29000000</v>
      </c>
      <c r="Q268" s="9"/>
      <c r="R268" s="9">
        <f t="shared" si="77"/>
        <v>0</v>
      </c>
      <c r="S268" s="9"/>
      <c r="T268" s="9"/>
      <c r="U268" s="9">
        <f t="shared" si="78"/>
        <v>0</v>
      </c>
      <c r="V268" s="9"/>
      <c r="W268" s="9"/>
      <c r="X268" s="9">
        <f t="shared" si="79"/>
        <v>0</v>
      </c>
      <c r="Y268" s="9"/>
      <c r="Z268" s="9"/>
      <c r="AA268" s="10">
        <f t="shared" si="80"/>
        <v>0</v>
      </c>
      <c r="AB268" s="11">
        <v>45821</v>
      </c>
    </row>
    <row r="269" spans="1:28" ht="15.75" hidden="1" x14ac:dyDescent="0.25">
      <c r="A269" s="39">
        <v>45817</v>
      </c>
      <c r="B269" s="33" t="s">
        <v>189</v>
      </c>
      <c r="C269" s="33"/>
      <c r="D269" s="33" t="s">
        <v>31</v>
      </c>
      <c r="E269" s="33" t="s">
        <v>110</v>
      </c>
      <c r="F269" s="21">
        <v>1400</v>
      </c>
      <c r="G269" s="33" t="s">
        <v>29</v>
      </c>
      <c r="H269" s="21">
        <v>1800</v>
      </c>
      <c r="I269" s="20">
        <f t="shared" si="62"/>
        <v>2520000</v>
      </c>
      <c r="J269" s="41" t="s">
        <v>241</v>
      </c>
      <c r="K269" s="20"/>
      <c r="L269" s="9">
        <f t="shared" si="75"/>
        <v>2520000</v>
      </c>
      <c r="M269" s="9">
        <v>2520000</v>
      </c>
      <c r="N269" s="9"/>
      <c r="O269" s="9">
        <f t="shared" si="76"/>
        <v>0</v>
      </c>
      <c r="P269" s="9"/>
      <c r="Q269" s="9"/>
      <c r="R269" s="9">
        <f t="shared" si="77"/>
        <v>0</v>
      </c>
      <c r="S269" s="9"/>
      <c r="T269" s="9"/>
      <c r="U269" s="9">
        <f t="shared" si="78"/>
        <v>0</v>
      </c>
      <c r="V269" s="9"/>
      <c r="W269" s="9"/>
      <c r="X269" s="9">
        <f t="shared" si="79"/>
        <v>0</v>
      </c>
      <c r="Y269" s="9"/>
      <c r="Z269" s="9"/>
      <c r="AA269" s="10">
        <f t="shared" si="80"/>
        <v>0</v>
      </c>
      <c r="AB269" s="11">
        <v>45817</v>
      </c>
    </row>
    <row r="270" spans="1:28" ht="15.75" hidden="1" x14ac:dyDescent="0.25">
      <c r="A270" s="39">
        <v>45817</v>
      </c>
      <c r="B270" s="33" t="s">
        <v>543</v>
      </c>
      <c r="C270" s="33"/>
      <c r="D270" s="33" t="s">
        <v>31</v>
      </c>
      <c r="E270" s="33" t="s">
        <v>95</v>
      </c>
      <c r="F270" s="21">
        <v>1000</v>
      </c>
      <c r="G270" s="33" t="s">
        <v>29</v>
      </c>
      <c r="H270" s="21">
        <v>3600</v>
      </c>
      <c r="I270" s="20">
        <f t="shared" si="62"/>
        <v>3600000</v>
      </c>
      <c r="J270" s="41" t="s">
        <v>240</v>
      </c>
      <c r="K270" s="20"/>
      <c r="L270" s="9">
        <f t="shared" si="75"/>
        <v>0</v>
      </c>
      <c r="M270" s="9"/>
      <c r="N270" s="9"/>
      <c r="O270" s="9">
        <f t="shared" si="76"/>
        <v>3600000</v>
      </c>
      <c r="P270" s="9">
        <v>3600000</v>
      </c>
      <c r="Q270" s="9"/>
      <c r="R270" s="9">
        <f t="shared" si="77"/>
        <v>0</v>
      </c>
      <c r="S270" s="9"/>
      <c r="T270" s="9"/>
      <c r="U270" s="9">
        <f t="shared" si="78"/>
        <v>0</v>
      </c>
      <c r="V270" s="9"/>
      <c r="W270" s="9"/>
      <c r="X270" s="9">
        <f t="shared" si="79"/>
        <v>0</v>
      </c>
      <c r="Y270" s="9"/>
      <c r="Z270" s="9"/>
      <c r="AA270" s="10">
        <f t="shared" si="80"/>
        <v>0</v>
      </c>
      <c r="AB270" s="11">
        <v>45817</v>
      </c>
    </row>
    <row r="271" spans="1:28" ht="15.75" hidden="1" x14ac:dyDescent="0.25">
      <c r="A271" s="39">
        <v>45817</v>
      </c>
      <c r="B271" s="33" t="s">
        <v>231</v>
      </c>
      <c r="C271" s="33"/>
      <c r="D271" s="33"/>
      <c r="E271" s="33" t="s">
        <v>136</v>
      </c>
      <c r="F271" s="21">
        <v>46.9</v>
      </c>
      <c r="G271" s="33" t="s">
        <v>51</v>
      </c>
      <c r="H271" s="21"/>
      <c r="I271" s="20">
        <f t="shared" si="62"/>
        <v>0</v>
      </c>
      <c r="J271" s="34" t="s">
        <v>26</v>
      </c>
      <c r="K271" s="20"/>
      <c r="L271" s="9">
        <f t="shared" si="75"/>
        <v>0</v>
      </c>
      <c r="M271" s="9"/>
      <c r="N271" s="9"/>
      <c r="O271" s="9">
        <f t="shared" si="76"/>
        <v>0</v>
      </c>
      <c r="P271" s="9"/>
      <c r="Q271" s="9"/>
      <c r="R271" s="9">
        <f t="shared" si="77"/>
        <v>0</v>
      </c>
      <c r="S271" s="9"/>
      <c r="T271" s="9"/>
      <c r="U271" s="9">
        <f t="shared" si="78"/>
        <v>0</v>
      </c>
      <c r="V271" s="9"/>
      <c r="W271" s="9"/>
      <c r="X271" s="9">
        <f t="shared" si="79"/>
        <v>0</v>
      </c>
      <c r="Y271" s="9"/>
      <c r="Z271" s="9"/>
      <c r="AA271" s="10">
        <f t="shared" si="80"/>
        <v>0</v>
      </c>
      <c r="AB271" s="11"/>
    </row>
    <row r="272" spans="1:28" ht="15.75" hidden="1" x14ac:dyDescent="0.25">
      <c r="A272" s="39">
        <v>45817</v>
      </c>
      <c r="B272" s="33" t="s">
        <v>231</v>
      </c>
      <c r="C272" s="33"/>
      <c r="D272" s="33"/>
      <c r="E272" s="33" t="s">
        <v>344</v>
      </c>
      <c r="F272" s="21">
        <v>28.3</v>
      </c>
      <c r="G272" s="33" t="s">
        <v>51</v>
      </c>
      <c r="H272" s="21"/>
      <c r="I272" s="20">
        <f t="shared" si="62"/>
        <v>0</v>
      </c>
      <c r="J272" s="34" t="s">
        <v>26</v>
      </c>
      <c r="K272" s="20"/>
      <c r="L272" s="9">
        <f t="shared" si="75"/>
        <v>0</v>
      </c>
      <c r="M272" s="9"/>
      <c r="N272" s="9"/>
      <c r="O272" s="9">
        <f t="shared" si="76"/>
        <v>0</v>
      </c>
      <c r="P272" s="9"/>
      <c r="Q272" s="9"/>
      <c r="R272" s="9">
        <f t="shared" si="77"/>
        <v>0</v>
      </c>
      <c r="S272" s="9"/>
      <c r="T272" s="9"/>
      <c r="U272" s="9">
        <f t="shared" si="78"/>
        <v>0</v>
      </c>
      <c r="V272" s="9"/>
      <c r="W272" s="9"/>
      <c r="X272" s="9">
        <f t="shared" si="79"/>
        <v>0</v>
      </c>
      <c r="Y272" s="9"/>
      <c r="Z272" s="9"/>
      <c r="AA272" s="10">
        <f t="shared" si="80"/>
        <v>0</v>
      </c>
      <c r="AB272" s="11"/>
    </row>
    <row r="273" spans="1:28" ht="15.75" hidden="1" x14ac:dyDescent="0.25">
      <c r="A273" s="39">
        <v>45817</v>
      </c>
      <c r="B273" s="33" t="s">
        <v>231</v>
      </c>
      <c r="C273" s="35"/>
      <c r="D273" s="35"/>
      <c r="E273" s="35" t="s">
        <v>468</v>
      </c>
      <c r="F273" s="40">
        <v>16.3</v>
      </c>
      <c r="G273" s="35" t="s">
        <v>51</v>
      </c>
      <c r="H273" s="40"/>
      <c r="I273" s="20">
        <f t="shared" si="62"/>
        <v>0</v>
      </c>
      <c r="J273" s="36" t="s">
        <v>26</v>
      </c>
      <c r="K273" s="20"/>
      <c r="L273" s="9">
        <f t="shared" si="75"/>
        <v>0</v>
      </c>
      <c r="M273" s="9"/>
      <c r="N273" s="9"/>
      <c r="O273" s="9">
        <f t="shared" si="76"/>
        <v>0</v>
      </c>
      <c r="P273" s="9"/>
      <c r="Q273" s="9"/>
      <c r="R273" s="9">
        <f t="shared" si="77"/>
        <v>0</v>
      </c>
      <c r="S273" s="9"/>
      <c r="T273" s="9"/>
      <c r="U273" s="9">
        <f t="shared" si="78"/>
        <v>0</v>
      </c>
      <c r="V273" s="9"/>
      <c r="W273" s="9"/>
      <c r="X273" s="9">
        <f t="shared" si="79"/>
        <v>0</v>
      </c>
      <c r="Y273" s="9"/>
      <c r="Z273" s="9"/>
      <c r="AA273" s="10">
        <f t="shared" si="80"/>
        <v>0</v>
      </c>
      <c r="AB273" s="11"/>
    </row>
    <row r="274" spans="1:28" ht="15.75" hidden="1" x14ac:dyDescent="0.25">
      <c r="A274" s="39">
        <v>45817</v>
      </c>
      <c r="B274" s="33" t="s">
        <v>231</v>
      </c>
      <c r="C274" s="33"/>
      <c r="D274" s="33"/>
      <c r="E274" s="33" t="s">
        <v>135</v>
      </c>
      <c r="F274" s="21">
        <v>147.30000000000001</v>
      </c>
      <c r="G274" s="33" t="s">
        <v>51</v>
      </c>
      <c r="H274" s="21"/>
      <c r="I274" s="20">
        <f t="shared" si="62"/>
        <v>0</v>
      </c>
      <c r="J274" s="34" t="s">
        <v>26</v>
      </c>
      <c r="K274" s="20"/>
      <c r="L274" s="9">
        <f t="shared" si="75"/>
        <v>0</v>
      </c>
      <c r="M274" s="9"/>
      <c r="N274" s="9"/>
      <c r="O274" s="9">
        <f t="shared" si="76"/>
        <v>0</v>
      </c>
      <c r="P274" s="9"/>
      <c r="Q274" s="9"/>
      <c r="R274" s="9">
        <f t="shared" si="77"/>
        <v>0</v>
      </c>
      <c r="S274" s="9"/>
      <c r="T274" s="9"/>
      <c r="U274" s="9">
        <f t="shared" si="78"/>
        <v>0</v>
      </c>
      <c r="V274" s="9"/>
      <c r="W274" s="9"/>
      <c r="X274" s="9">
        <f t="shared" si="79"/>
        <v>0</v>
      </c>
      <c r="Y274" s="9"/>
      <c r="Z274" s="9"/>
      <c r="AA274" s="10">
        <f t="shared" si="80"/>
        <v>0</v>
      </c>
      <c r="AB274" s="11"/>
    </row>
    <row r="275" spans="1:28" ht="15.75" hidden="1" x14ac:dyDescent="0.25">
      <c r="A275" s="39">
        <v>45817</v>
      </c>
      <c r="B275" s="33" t="s">
        <v>247</v>
      </c>
      <c r="C275" s="33"/>
      <c r="D275" s="33" t="s">
        <v>41</v>
      </c>
      <c r="E275" s="33" t="s">
        <v>148</v>
      </c>
      <c r="F275" s="21">
        <v>20</v>
      </c>
      <c r="G275" s="33" t="s">
        <v>51</v>
      </c>
      <c r="H275" s="21">
        <v>60000</v>
      </c>
      <c r="I275" s="20">
        <f t="shared" si="62"/>
        <v>1200000</v>
      </c>
      <c r="J275" s="41" t="s">
        <v>241</v>
      </c>
      <c r="K275" s="20"/>
      <c r="L275" s="9">
        <f t="shared" si="75"/>
        <v>0</v>
      </c>
      <c r="M275" s="9"/>
      <c r="N275" s="9"/>
      <c r="O275" s="9">
        <f t="shared" si="76"/>
        <v>0</v>
      </c>
      <c r="P275" s="9"/>
      <c r="Q275" s="9"/>
      <c r="R275" s="9">
        <f t="shared" si="77"/>
        <v>0</v>
      </c>
      <c r="S275" s="9"/>
      <c r="T275" s="9"/>
      <c r="U275" s="9">
        <f t="shared" si="78"/>
        <v>1200000</v>
      </c>
      <c r="V275" s="9">
        <v>1000000</v>
      </c>
      <c r="W275" s="9">
        <v>200000</v>
      </c>
      <c r="X275" s="9">
        <f t="shared" si="79"/>
        <v>0</v>
      </c>
      <c r="Y275" s="9"/>
      <c r="Z275" s="9"/>
      <c r="AA275" s="10">
        <f t="shared" si="80"/>
        <v>0</v>
      </c>
      <c r="AB275" s="11">
        <v>45817</v>
      </c>
    </row>
    <row r="276" spans="1:28" ht="15.75" hidden="1" x14ac:dyDescent="0.25">
      <c r="A276" s="39">
        <v>45817</v>
      </c>
      <c r="B276" s="33" t="s">
        <v>217</v>
      </c>
      <c r="C276" s="33"/>
      <c r="D276" s="33" t="s">
        <v>41</v>
      </c>
      <c r="E276" s="33" t="s">
        <v>99</v>
      </c>
      <c r="F276" s="21">
        <v>1</v>
      </c>
      <c r="G276" s="33" t="s">
        <v>25</v>
      </c>
      <c r="H276" s="21">
        <v>480000</v>
      </c>
      <c r="I276" s="20">
        <f t="shared" si="62"/>
        <v>480000</v>
      </c>
      <c r="J276" s="41" t="s">
        <v>240</v>
      </c>
      <c r="K276" s="20"/>
      <c r="L276" s="9">
        <f t="shared" si="75"/>
        <v>0</v>
      </c>
      <c r="M276" s="9"/>
      <c r="N276" s="9"/>
      <c r="O276" s="9">
        <f t="shared" si="76"/>
        <v>480000</v>
      </c>
      <c r="P276" s="9">
        <v>480000</v>
      </c>
      <c r="Q276" s="9"/>
      <c r="R276" s="9">
        <f t="shared" si="77"/>
        <v>0</v>
      </c>
      <c r="S276" s="9"/>
      <c r="T276" s="9"/>
      <c r="U276" s="9">
        <f t="shared" si="78"/>
        <v>0</v>
      </c>
      <c r="V276" s="9"/>
      <c r="W276" s="9"/>
      <c r="X276" s="9">
        <f t="shared" si="79"/>
        <v>0</v>
      </c>
      <c r="Y276" s="9"/>
      <c r="Z276" s="9"/>
      <c r="AA276" s="10">
        <f t="shared" si="80"/>
        <v>0</v>
      </c>
      <c r="AB276" s="11">
        <v>45817</v>
      </c>
    </row>
    <row r="277" spans="1:28" ht="15.75" hidden="1" x14ac:dyDescent="0.25">
      <c r="A277" s="39">
        <v>45817</v>
      </c>
      <c r="B277" s="33" t="s">
        <v>999</v>
      </c>
      <c r="C277" s="33"/>
      <c r="D277" s="33" t="s">
        <v>31</v>
      </c>
      <c r="E277" s="33" t="s">
        <v>467</v>
      </c>
      <c r="F277" s="21">
        <v>16.8</v>
      </c>
      <c r="G277" s="33" t="s">
        <v>51</v>
      </c>
      <c r="H277" s="33">
        <v>43000</v>
      </c>
      <c r="I277" s="20">
        <f t="shared" si="62"/>
        <v>722400</v>
      </c>
      <c r="J277" s="41" t="s">
        <v>240</v>
      </c>
      <c r="K277" s="20"/>
      <c r="L277" s="9">
        <f t="shared" si="75"/>
        <v>0</v>
      </c>
      <c r="M277" s="9"/>
      <c r="N277" s="9"/>
      <c r="O277" s="9">
        <f t="shared" si="76"/>
        <v>722400</v>
      </c>
      <c r="P277" s="9">
        <v>722400</v>
      </c>
      <c r="Q277" s="9"/>
      <c r="R277" s="9">
        <f t="shared" si="77"/>
        <v>0</v>
      </c>
      <c r="S277" s="9"/>
      <c r="T277" s="9"/>
      <c r="U277" s="9">
        <f t="shared" si="78"/>
        <v>0</v>
      </c>
      <c r="V277" s="9"/>
      <c r="W277" s="9"/>
      <c r="X277" s="9">
        <f t="shared" si="79"/>
        <v>0</v>
      </c>
      <c r="Y277" s="9"/>
      <c r="Z277" s="9"/>
      <c r="AA277" s="10">
        <f t="shared" si="80"/>
        <v>0</v>
      </c>
      <c r="AB277" s="11">
        <v>45817</v>
      </c>
    </row>
    <row r="278" spans="1:28" ht="15.75" hidden="1" x14ac:dyDescent="0.25">
      <c r="A278" s="39">
        <v>45817</v>
      </c>
      <c r="B278" s="33" t="s">
        <v>231</v>
      </c>
      <c r="C278" s="33"/>
      <c r="D278" s="33"/>
      <c r="E278" s="33" t="s">
        <v>135</v>
      </c>
      <c r="F278" s="33">
        <v>27.4</v>
      </c>
      <c r="G278" s="33" t="s">
        <v>51</v>
      </c>
      <c r="H278" s="33"/>
      <c r="I278" s="20">
        <f t="shared" si="62"/>
        <v>0</v>
      </c>
      <c r="J278" s="34" t="s">
        <v>26</v>
      </c>
      <c r="K278" s="20"/>
      <c r="L278" s="9">
        <f t="shared" si="75"/>
        <v>0</v>
      </c>
      <c r="M278" s="9"/>
      <c r="N278" s="9"/>
      <c r="O278" s="9">
        <f t="shared" si="76"/>
        <v>0</v>
      </c>
      <c r="P278" s="9"/>
      <c r="Q278" s="9"/>
      <c r="R278" s="9">
        <f t="shared" si="77"/>
        <v>0</v>
      </c>
      <c r="S278" s="9"/>
      <c r="T278" s="9"/>
      <c r="U278" s="9">
        <f t="shared" si="78"/>
        <v>0</v>
      </c>
      <c r="V278" s="9"/>
      <c r="W278" s="9"/>
      <c r="X278" s="9">
        <f t="shared" si="79"/>
        <v>0</v>
      </c>
      <c r="Y278" s="9"/>
      <c r="Z278" s="9"/>
      <c r="AA278" s="10">
        <f t="shared" si="80"/>
        <v>0</v>
      </c>
      <c r="AB278" s="11"/>
    </row>
    <row r="279" spans="1:28" ht="15.75" hidden="1" x14ac:dyDescent="0.25">
      <c r="A279" s="39">
        <v>45817</v>
      </c>
      <c r="B279" s="33" t="s">
        <v>231</v>
      </c>
      <c r="C279" s="33"/>
      <c r="D279" s="33"/>
      <c r="E279" s="33" t="s">
        <v>1000</v>
      </c>
      <c r="F279" s="33">
        <v>43.1</v>
      </c>
      <c r="G279" s="33" t="s">
        <v>51</v>
      </c>
      <c r="H279" s="33"/>
      <c r="I279" s="20">
        <f t="shared" si="62"/>
        <v>0</v>
      </c>
      <c r="J279" s="34" t="s">
        <v>26</v>
      </c>
      <c r="K279" s="20"/>
      <c r="L279" s="9">
        <f t="shared" si="75"/>
        <v>0</v>
      </c>
      <c r="M279" s="9"/>
      <c r="N279" s="9"/>
      <c r="O279" s="9">
        <f t="shared" si="76"/>
        <v>0</v>
      </c>
      <c r="P279" s="9"/>
      <c r="Q279" s="9"/>
      <c r="R279" s="9">
        <f t="shared" si="77"/>
        <v>0</v>
      </c>
      <c r="S279" s="9"/>
      <c r="T279" s="9"/>
      <c r="U279" s="9">
        <f t="shared" si="78"/>
        <v>0</v>
      </c>
      <c r="V279" s="9"/>
      <c r="W279" s="9"/>
      <c r="X279" s="9">
        <f t="shared" si="79"/>
        <v>0</v>
      </c>
      <c r="Y279" s="9"/>
      <c r="Z279" s="9"/>
      <c r="AA279" s="10">
        <f t="shared" si="80"/>
        <v>0</v>
      </c>
      <c r="AB279" s="11"/>
    </row>
    <row r="280" spans="1:28" ht="15.75" hidden="1" x14ac:dyDescent="0.25">
      <c r="A280" s="39">
        <v>45817</v>
      </c>
      <c r="B280" s="33" t="s">
        <v>173</v>
      </c>
      <c r="C280" s="33"/>
      <c r="D280" s="33" t="s">
        <v>31</v>
      </c>
      <c r="E280" s="33" t="s">
        <v>148</v>
      </c>
      <c r="F280" s="33">
        <v>40</v>
      </c>
      <c r="G280" s="33" t="s">
        <v>51</v>
      </c>
      <c r="H280" s="33">
        <v>60000</v>
      </c>
      <c r="I280" s="20">
        <f t="shared" si="62"/>
        <v>2400000</v>
      </c>
      <c r="J280" s="41" t="s">
        <v>240</v>
      </c>
      <c r="K280" s="20"/>
      <c r="L280" s="9">
        <f t="shared" si="75"/>
        <v>0</v>
      </c>
      <c r="M280" s="9"/>
      <c r="N280" s="9"/>
      <c r="O280" s="9">
        <f t="shared" si="76"/>
        <v>2400000</v>
      </c>
      <c r="P280" s="9"/>
      <c r="Q280" s="9">
        <v>2400000</v>
      </c>
      <c r="R280" s="9">
        <f t="shared" si="77"/>
        <v>0</v>
      </c>
      <c r="S280" s="9"/>
      <c r="T280" s="9"/>
      <c r="U280" s="9">
        <f t="shared" si="78"/>
        <v>0</v>
      </c>
      <c r="V280" s="9"/>
      <c r="W280" s="9"/>
      <c r="X280" s="9">
        <f t="shared" si="79"/>
        <v>0</v>
      </c>
      <c r="Y280" s="9"/>
      <c r="Z280" s="9"/>
      <c r="AA280" s="10">
        <f t="shared" si="80"/>
        <v>0</v>
      </c>
      <c r="AB280" s="11">
        <v>45817</v>
      </c>
    </row>
    <row r="281" spans="1:28" ht="15.75" hidden="1" x14ac:dyDescent="0.25">
      <c r="A281" s="39">
        <v>45817</v>
      </c>
      <c r="B281" s="33" t="s">
        <v>53</v>
      </c>
      <c r="C281" s="33"/>
      <c r="D281" s="33" t="s">
        <v>31</v>
      </c>
      <c r="E281" s="33" t="s">
        <v>91</v>
      </c>
      <c r="F281" s="33">
        <v>1000</v>
      </c>
      <c r="G281" s="33" t="s">
        <v>29</v>
      </c>
      <c r="H281" s="33">
        <v>3800</v>
      </c>
      <c r="I281" s="20">
        <f t="shared" si="62"/>
        <v>3800000</v>
      </c>
      <c r="J281" s="37" t="s">
        <v>240</v>
      </c>
      <c r="K281" s="20"/>
      <c r="L281" s="9">
        <f t="shared" si="75"/>
        <v>0</v>
      </c>
      <c r="M281" s="9"/>
      <c r="N281" s="9"/>
      <c r="O281" s="9">
        <f t="shared" si="76"/>
        <v>3800000</v>
      </c>
      <c r="P281" s="9">
        <v>3800000</v>
      </c>
      <c r="Q281" s="9"/>
      <c r="R281" s="9">
        <f t="shared" si="77"/>
        <v>0</v>
      </c>
      <c r="S281" s="9"/>
      <c r="T281" s="9"/>
      <c r="U281" s="9">
        <f t="shared" si="78"/>
        <v>0</v>
      </c>
      <c r="V281" s="9"/>
      <c r="W281" s="9"/>
      <c r="X281" s="9">
        <f t="shared" si="79"/>
        <v>0</v>
      </c>
      <c r="Y281" s="9"/>
      <c r="Z281" s="9"/>
      <c r="AA281" s="10">
        <f t="shared" si="80"/>
        <v>0</v>
      </c>
      <c r="AB281" s="11">
        <v>45821</v>
      </c>
    </row>
    <row r="282" spans="1:28" ht="15.75" hidden="1" x14ac:dyDescent="0.25">
      <c r="A282" s="39">
        <v>45817</v>
      </c>
      <c r="B282" s="33" t="s">
        <v>312</v>
      </c>
      <c r="C282" s="33"/>
      <c r="D282" s="33" t="s">
        <v>31</v>
      </c>
      <c r="E282" s="33" t="s">
        <v>110</v>
      </c>
      <c r="F282" s="33">
        <v>1000</v>
      </c>
      <c r="G282" s="33" t="s">
        <v>29</v>
      </c>
      <c r="H282" s="33">
        <v>1800</v>
      </c>
      <c r="I282" s="20">
        <f t="shared" si="62"/>
        <v>1800000</v>
      </c>
      <c r="J282" s="41" t="s">
        <v>241</v>
      </c>
      <c r="K282" s="20"/>
      <c r="L282" s="9">
        <f t="shared" si="75"/>
        <v>0</v>
      </c>
      <c r="M282" s="9"/>
      <c r="N282" s="9"/>
      <c r="O282" s="9">
        <f t="shared" si="76"/>
        <v>0</v>
      </c>
      <c r="P282" s="9"/>
      <c r="Q282" s="9"/>
      <c r="R282" s="9">
        <f t="shared" si="77"/>
        <v>0</v>
      </c>
      <c r="S282" s="9"/>
      <c r="T282" s="9"/>
      <c r="U282" s="9">
        <f t="shared" si="78"/>
        <v>1800000</v>
      </c>
      <c r="V282" s="9">
        <v>1800000</v>
      </c>
      <c r="W282" s="9"/>
      <c r="X282" s="9">
        <f t="shared" si="79"/>
        <v>0</v>
      </c>
      <c r="Y282" s="9"/>
      <c r="Z282" s="9"/>
      <c r="AA282" s="10">
        <f t="shared" si="80"/>
        <v>0</v>
      </c>
      <c r="AB282" s="11">
        <v>45817</v>
      </c>
    </row>
    <row r="283" spans="1:28" ht="15.75" hidden="1" x14ac:dyDescent="0.25">
      <c r="A283" s="39">
        <v>45817</v>
      </c>
      <c r="B283" s="33" t="s">
        <v>92</v>
      </c>
      <c r="C283" s="33"/>
      <c r="D283" s="33" t="s">
        <v>31</v>
      </c>
      <c r="E283" s="33" t="s">
        <v>91</v>
      </c>
      <c r="F283" s="33">
        <v>1000</v>
      </c>
      <c r="G283" s="33" t="s">
        <v>29</v>
      </c>
      <c r="H283" s="33">
        <v>4000</v>
      </c>
      <c r="I283" s="20">
        <f t="shared" si="62"/>
        <v>4000000</v>
      </c>
      <c r="J283" s="41" t="s">
        <v>240</v>
      </c>
      <c r="K283" s="20" t="s">
        <v>1004</v>
      </c>
      <c r="L283" s="9">
        <f t="shared" si="75"/>
        <v>0</v>
      </c>
      <c r="M283" s="9"/>
      <c r="N283" s="9"/>
      <c r="O283" s="9">
        <f t="shared" si="76"/>
        <v>4000000</v>
      </c>
      <c r="P283" s="9">
        <v>4000000</v>
      </c>
      <c r="Q283" s="9"/>
      <c r="R283" s="9">
        <f t="shared" si="77"/>
        <v>0</v>
      </c>
      <c r="S283" s="9"/>
      <c r="T283" s="9"/>
      <c r="U283" s="9">
        <f t="shared" si="78"/>
        <v>0</v>
      </c>
      <c r="V283" s="9"/>
      <c r="W283" s="9"/>
      <c r="X283" s="9">
        <f t="shared" si="79"/>
        <v>0</v>
      </c>
      <c r="Y283" s="9"/>
      <c r="Z283" s="9"/>
      <c r="AA283" s="10">
        <f t="shared" si="80"/>
        <v>0</v>
      </c>
      <c r="AB283" s="11">
        <v>45817</v>
      </c>
    </row>
    <row r="284" spans="1:28" ht="15.75" hidden="1" x14ac:dyDescent="0.25">
      <c r="A284" s="39">
        <v>45817</v>
      </c>
      <c r="B284" s="33" t="s">
        <v>508</v>
      </c>
      <c r="C284" s="33"/>
      <c r="D284" s="33" t="s">
        <v>31</v>
      </c>
      <c r="E284" s="33" t="s">
        <v>130</v>
      </c>
      <c r="F284" s="33">
        <v>20</v>
      </c>
      <c r="G284" s="33" t="s">
        <v>74</v>
      </c>
      <c r="H284" s="33">
        <v>50000</v>
      </c>
      <c r="I284" s="20">
        <f t="shared" si="62"/>
        <v>1000000</v>
      </c>
      <c r="J284" s="41" t="s">
        <v>240</v>
      </c>
      <c r="K284" s="20"/>
      <c r="L284" s="9">
        <f t="shared" si="75"/>
        <v>0</v>
      </c>
      <c r="M284" s="9"/>
      <c r="N284" s="9"/>
      <c r="O284" s="9">
        <f t="shared" si="76"/>
        <v>1000000</v>
      </c>
      <c r="P284" s="9">
        <v>1000000</v>
      </c>
      <c r="Q284" s="9"/>
      <c r="R284" s="9">
        <f t="shared" si="77"/>
        <v>0</v>
      </c>
      <c r="S284" s="9"/>
      <c r="T284" s="9"/>
      <c r="U284" s="9">
        <f t="shared" si="78"/>
        <v>0</v>
      </c>
      <c r="V284" s="9"/>
      <c r="W284" s="9"/>
      <c r="X284" s="9">
        <f t="shared" si="79"/>
        <v>0</v>
      </c>
      <c r="Y284" s="9"/>
      <c r="Z284" s="9"/>
      <c r="AA284" s="10">
        <f t="shared" si="80"/>
        <v>0</v>
      </c>
      <c r="AB284" s="11">
        <v>45817</v>
      </c>
    </row>
    <row r="285" spans="1:28" ht="15.75" hidden="1" x14ac:dyDescent="0.25">
      <c r="A285" s="39">
        <v>45817</v>
      </c>
      <c r="B285" s="33" t="s">
        <v>508</v>
      </c>
      <c r="C285" s="33"/>
      <c r="D285" s="33" t="s">
        <v>31</v>
      </c>
      <c r="E285" s="33" t="s">
        <v>234</v>
      </c>
      <c r="F285" s="33">
        <v>10</v>
      </c>
      <c r="G285" s="33" t="s">
        <v>51</v>
      </c>
      <c r="H285" s="33">
        <v>90000</v>
      </c>
      <c r="I285" s="20">
        <f t="shared" si="62"/>
        <v>900000</v>
      </c>
      <c r="J285" s="41" t="s">
        <v>240</v>
      </c>
      <c r="K285" s="20"/>
      <c r="L285" s="9">
        <f t="shared" si="75"/>
        <v>0</v>
      </c>
      <c r="M285" s="9"/>
      <c r="N285" s="9"/>
      <c r="O285" s="9">
        <f t="shared" si="76"/>
        <v>900000</v>
      </c>
      <c r="P285" s="9">
        <v>900000</v>
      </c>
      <c r="Q285" s="9"/>
      <c r="R285" s="9">
        <f t="shared" si="77"/>
        <v>0</v>
      </c>
      <c r="S285" s="9"/>
      <c r="T285" s="9"/>
      <c r="U285" s="9">
        <f t="shared" si="78"/>
        <v>0</v>
      </c>
      <c r="V285" s="9"/>
      <c r="W285" s="9"/>
      <c r="X285" s="9">
        <f t="shared" si="79"/>
        <v>0</v>
      </c>
      <c r="Y285" s="9"/>
      <c r="Z285" s="9"/>
      <c r="AA285" s="10">
        <f t="shared" si="80"/>
        <v>0</v>
      </c>
      <c r="AB285" s="11">
        <v>45817</v>
      </c>
    </row>
    <row r="286" spans="1:28" ht="15.75" hidden="1" x14ac:dyDescent="0.25">
      <c r="A286" s="39">
        <v>45817</v>
      </c>
      <c r="B286" s="33" t="s">
        <v>508</v>
      </c>
      <c r="C286" s="33"/>
      <c r="D286" s="33" t="s">
        <v>31</v>
      </c>
      <c r="E286" s="33" t="s">
        <v>235</v>
      </c>
      <c r="F286" s="33">
        <v>7.5</v>
      </c>
      <c r="G286" s="33" t="s">
        <v>51</v>
      </c>
      <c r="H286" s="33">
        <v>90000</v>
      </c>
      <c r="I286" s="20">
        <f t="shared" si="62"/>
        <v>675000</v>
      </c>
      <c r="J286" s="41" t="s">
        <v>240</v>
      </c>
      <c r="K286" s="20"/>
      <c r="L286" s="9">
        <f t="shared" si="75"/>
        <v>0</v>
      </c>
      <c r="M286" s="9"/>
      <c r="N286" s="9"/>
      <c r="O286" s="9">
        <f t="shared" si="76"/>
        <v>675000</v>
      </c>
      <c r="P286" s="9">
        <v>675000</v>
      </c>
      <c r="Q286" s="9"/>
      <c r="R286" s="9">
        <f t="shared" si="77"/>
        <v>0</v>
      </c>
      <c r="S286" s="9"/>
      <c r="T286" s="9"/>
      <c r="U286" s="9">
        <f t="shared" si="78"/>
        <v>0</v>
      </c>
      <c r="V286" s="9"/>
      <c r="W286" s="9"/>
      <c r="X286" s="9">
        <f t="shared" si="79"/>
        <v>0</v>
      </c>
      <c r="Y286" s="9"/>
      <c r="Z286" s="9"/>
      <c r="AA286" s="10">
        <f t="shared" si="80"/>
        <v>0</v>
      </c>
      <c r="AB286" s="11">
        <v>45817</v>
      </c>
    </row>
    <row r="287" spans="1:28" ht="15.75" hidden="1" x14ac:dyDescent="0.25">
      <c r="A287" s="39">
        <v>45817</v>
      </c>
      <c r="B287" s="33" t="s">
        <v>508</v>
      </c>
      <c r="C287" s="33"/>
      <c r="D287" s="33" t="s">
        <v>31</v>
      </c>
      <c r="E287" s="33" t="s">
        <v>236</v>
      </c>
      <c r="F287" s="33">
        <v>15</v>
      </c>
      <c r="G287" s="33" t="s">
        <v>51</v>
      </c>
      <c r="H287" s="33">
        <v>90000</v>
      </c>
      <c r="I287" s="20">
        <f t="shared" si="62"/>
        <v>1350000</v>
      </c>
      <c r="J287" s="41" t="s">
        <v>240</v>
      </c>
      <c r="K287" s="20"/>
      <c r="L287" s="9">
        <f t="shared" si="75"/>
        <v>0</v>
      </c>
      <c r="M287" s="9"/>
      <c r="N287" s="9"/>
      <c r="O287" s="9">
        <f t="shared" si="76"/>
        <v>1350000</v>
      </c>
      <c r="P287" s="9">
        <v>1350000</v>
      </c>
      <c r="Q287" s="9"/>
      <c r="R287" s="9">
        <f t="shared" si="77"/>
        <v>0</v>
      </c>
      <c r="S287" s="9"/>
      <c r="T287" s="9"/>
      <c r="U287" s="9">
        <f t="shared" si="78"/>
        <v>0</v>
      </c>
      <c r="V287" s="9"/>
      <c r="W287" s="9"/>
      <c r="X287" s="9">
        <f t="shared" si="79"/>
        <v>0</v>
      </c>
      <c r="Y287" s="9"/>
      <c r="Z287" s="9"/>
      <c r="AA287" s="10">
        <f t="shared" si="80"/>
        <v>0</v>
      </c>
      <c r="AB287" s="11">
        <v>45817</v>
      </c>
    </row>
    <row r="288" spans="1:28" ht="15.75" hidden="1" x14ac:dyDescent="0.25">
      <c r="A288" s="39">
        <v>45817</v>
      </c>
      <c r="B288" s="33" t="s">
        <v>508</v>
      </c>
      <c r="C288" s="33"/>
      <c r="D288" s="33" t="s">
        <v>31</v>
      </c>
      <c r="E288" s="33" t="s">
        <v>237</v>
      </c>
      <c r="F288" s="33">
        <v>12.5</v>
      </c>
      <c r="G288" s="33" t="s">
        <v>51</v>
      </c>
      <c r="H288" s="33">
        <v>90000</v>
      </c>
      <c r="I288" s="20">
        <f t="shared" si="62"/>
        <v>1125000</v>
      </c>
      <c r="J288" s="41" t="s">
        <v>240</v>
      </c>
      <c r="K288" s="20"/>
      <c r="L288" s="9">
        <f t="shared" si="75"/>
        <v>0</v>
      </c>
      <c r="M288" s="9"/>
      <c r="N288" s="9"/>
      <c r="O288" s="9">
        <f t="shared" si="76"/>
        <v>1125000</v>
      </c>
      <c r="P288" s="9">
        <v>1125000</v>
      </c>
      <c r="Q288" s="9"/>
      <c r="R288" s="9">
        <f t="shared" si="77"/>
        <v>0</v>
      </c>
      <c r="S288" s="9"/>
      <c r="T288" s="9"/>
      <c r="U288" s="9">
        <f t="shared" si="78"/>
        <v>0</v>
      </c>
      <c r="V288" s="9"/>
      <c r="W288" s="9"/>
      <c r="X288" s="9">
        <f t="shared" si="79"/>
        <v>0</v>
      </c>
      <c r="Y288" s="9"/>
      <c r="Z288" s="9"/>
      <c r="AA288" s="10">
        <f t="shared" si="80"/>
        <v>0</v>
      </c>
      <c r="AB288" s="11">
        <v>45817</v>
      </c>
    </row>
    <row r="289" spans="1:28" ht="15.75" hidden="1" x14ac:dyDescent="0.25">
      <c r="A289" s="39">
        <v>45817</v>
      </c>
      <c r="B289" s="33" t="s">
        <v>231</v>
      </c>
      <c r="C289" s="33"/>
      <c r="D289" s="33"/>
      <c r="E289" s="33" t="s">
        <v>143</v>
      </c>
      <c r="F289" s="33">
        <v>27.2</v>
      </c>
      <c r="G289" s="33" t="s">
        <v>51</v>
      </c>
      <c r="H289" s="33"/>
      <c r="I289" s="20">
        <f t="shared" si="62"/>
        <v>0</v>
      </c>
      <c r="J289" s="34" t="s">
        <v>26</v>
      </c>
      <c r="K289" s="20"/>
      <c r="L289" s="9">
        <f t="shared" si="75"/>
        <v>0</v>
      </c>
      <c r="M289" s="9"/>
      <c r="N289" s="9"/>
      <c r="O289" s="9">
        <f t="shared" si="76"/>
        <v>0</v>
      </c>
      <c r="P289" s="9"/>
      <c r="Q289" s="9"/>
      <c r="R289" s="9">
        <f t="shared" si="77"/>
        <v>0</v>
      </c>
      <c r="S289" s="9"/>
      <c r="T289" s="9"/>
      <c r="U289" s="9">
        <f t="shared" si="78"/>
        <v>0</v>
      </c>
      <c r="V289" s="9"/>
      <c r="W289" s="9"/>
      <c r="X289" s="9">
        <f t="shared" si="79"/>
        <v>0</v>
      </c>
      <c r="Y289" s="9"/>
      <c r="Z289" s="9"/>
      <c r="AA289" s="10">
        <f t="shared" si="80"/>
        <v>0</v>
      </c>
      <c r="AB289" s="11"/>
    </row>
    <row r="290" spans="1:28" ht="15.75" hidden="1" x14ac:dyDescent="0.25">
      <c r="A290" s="39">
        <v>45817</v>
      </c>
      <c r="B290" s="33" t="s">
        <v>182</v>
      </c>
      <c r="C290" s="33"/>
      <c r="D290" s="33" t="s">
        <v>41</v>
      </c>
      <c r="E290" s="33" t="s">
        <v>1001</v>
      </c>
      <c r="F290" s="33">
        <v>1000</v>
      </c>
      <c r="G290" s="33" t="s">
        <v>25</v>
      </c>
      <c r="H290" s="33">
        <v>40000</v>
      </c>
      <c r="I290" s="20">
        <f t="shared" si="62"/>
        <v>40000000</v>
      </c>
      <c r="J290" s="42" t="s">
        <v>38</v>
      </c>
      <c r="K290" s="20"/>
      <c r="L290" s="9">
        <f t="shared" si="75"/>
        <v>0</v>
      </c>
      <c r="M290" s="9"/>
      <c r="N290" s="9"/>
      <c r="O290" s="9">
        <f t="shared" si="76"/>
        <v>0</v>
      </c>
      <c r="P290" s="9"/>
      <c r="Q290" s="9"/>
      <c r="R290" s="9">
        <f t="shared" si="77"/>
        <v>0</v>
      </c>
      <c r="S290" s="9"/>
      <c r="T290" s="9"/>
      <c r="U290" s="9">
        <f t="shared" si="78"/>
        <v>0</v>
      </c>
      <c r="V290" s="9"/>
      <c r="W290" s="9"/>
      <c r="X290" s="9">
        <f t="shared" si="79"/>
        <v>0</v>
      </c>
      <c r="Y290" s="9"/>
      <c r="Z290" s="9"/>
      <c r="AA290" s="10">
        <f t="shared" si="80"/>
        <v>40000000</v>
      </c>
      <c r="AB290" s="11"/>
    </row>
    <row r="291" spans="1:28" ht="15.75" hidden="1" x14ac:dyDescent="0.25">
      <c r="A291" s="39">
        <v>45817</v>
      </c>
      <c r="B291" s="33" t="s">
        <v>121</v>
      </c>
      <c r="C291" s="33"/>
      <c r="D291" s="33" t="s">
        <v>41</v>
      </c>
      <c r="E291" s="33" t="s">
        <v>150</v>
      </c>
      <c r="F291" s="33">
        <v>19</v>
      </c>
      <c r="G291" s="33" t="s">
        <v>51</v>
      </c>
      <c r="H291" s="33">
        <v>47000</v>
      </c>
      <c r="I291" s="20">
        <f t="shared" si="62"/>
        <v>893000</v>
      </c>
      <c r="J291" s="37" t="s">
        <v>240</v>
      </c>
      <c r="K291" s="20"/>
      <c r="L291" s="9">
        <f t="shared" si="75"/>
        <v>0</v>
      </c>
      <c r="M291" s="9"/>
      <c r="N291" s="9"/>
      <c r="O291" s="9">
        <f t="shared" si="76"/>
        <v>893000</v>
      </c>
      <c r="P291" s="9">
        <v>893000</v>
      </c>
      <c r="Q291" s="9"/>
      <c r="R291" s="9">
        <f t="shared" si="77"/>
        <v>0</v>
      </c>
      <c r="S291" s="9"/>
      <c r="T291" s="9"/>
      <c r="U291" s="9">
        <f t="shared" si="78"/>
        <v>0</v>
      </c>
      <c r="V291" s="9"/>
      <c r="W291" s="9"/>
      <c r="X291" s="9">
        <f t="shared" si="79"/>
        <v>0</v>
      </c>
      <c r="Y291" s="9"/>
      <c r="Z291" s="9"/>
      <c r="AA291" s="10">
        <f t="shared" si="80"/>
        <v>0</v>
      </c>
      <c r="AB291" s="11">
        <v>45818</v>
      </c>
    </row>
    <row r="292" spans="1:28" ht="15.75" hidden="1" x14ac:dyDescent="0.25">
      <c r="A292" s="39">
        <v>45817</v>
      </c>
      <c r="B292" s="35" t="s">
        <v>1002</v>
      </c>
      <c r="C292" s="35"/>
      <c r="D292" s="35" t="s">
        <v>41</v>
      </c>
      <c r="E292" s="35" t="s">
        <v>64</v>
      </c>
      <c r="F292" s="35">
        <v>1</v>
      </c>
      <c r="G292" s="35" t="s">
        <v>33</v>
      </c>
      <c r="H292" s="35">
        <v>150000</v>
      </c>
      <c r="I292" s="20">
        <f t="shared" si="62"/>
        <v>150000</v>
      </c>
      <c r="J292" s="41" t="s">
        <v>241</v>
      </c>
      <c r="K292" s="20"/>
      <c r="L292" s="9">
        <f t="shared" si="75"/>
        <v>0</v>
      </c>
      <c r="M292" s="9"/>
      <c r="N292" s="9"/>
      <c r="O292" s="9">
        <f t="shared" si="76"/>
        <v>0</v>
      </c>
      <c r="P292" s="9"/>
      <c r="Q292" s="9"/>
      <c r="R292" s="9">
        <f t="shared" si="77"/>
        <v>0</v>
      </c>
      <c r="S292" s="9"/>
      <c r="T292" s="9"/>
      <c r="U292" s="9">
        <f t="shared" si="78"/>
        <v>150000</v>
      </c>
      <c r="V292" s="9">
        <v>150000</v>
      </c>
      <c r="W292" s="9"/>
      <c r="X292" s="9">
        <f t="shared" si="79"/>
        <v>0</v>
      </c>
      <c r="Y292" s="9"/>
      <c r="Z292" s="9"/>
      <c r="AA292" s="10">
        <f t="shared" si="80"/>
        <v>0</v>
      </c>
      <c r="AB292" s="11">
        <v>45817</v>
      </c>
    </row>
    <row r="293" spans="1:28" ht="15.75" hidden="1" x14ac:dyDescent="0.25">
      <c r="A293" s="39">
        <v>45817</v>
      </c>
      <c r="B293" s="33" t="s">
        <v>472</v>
      </c>
      <c r="C293" s="33"/>
      <c r="D293" s="33" t="s">
        <v>31</v>
      </c>
      <c r="E293" s="33" t="s">
        <v>234</v>
      </c>
      <c r="F293" s="33">
        <v>5</v>
      </c>
      <c r="G293" s="33" t="s">
        <v>51</v>
      </c>
      <c r="H293" s="33">
        <v>90000</v>
      </c>
      <c r="I293" s="20">
        <f t="shared" si="62"/>
        <v>450000</v>
      </c>
      <c r="J293" s="41" t="s">
        <v>240</v>
      </c>
      <c r="K293" s="20"/>
      <c r="L293" s="9">
        <f t="shared" si="75"/>
        <v>0</v>
      </c>
      <c r="M293" s="9"/>
      <c r="N293" s="9"/>
      <c r="O293" s="9">
        <f t="shared" si="76"/>
        <v>450000</v>
      </c>
      <c r="P293" s="9">
        <v>450000</v>
      </c>
      <c r="Q293" s="9"/>
      <c r="R293" s="9">
        <f t="shared" si="77"/>
        <v>0</v>
      </c>
      <c r="S293" s="9"/>
      <c r="T293" s="9"/>
      <c r="U293" s="9">
        <f t="shared" si="78"/>
        <v>0</v>
      </c>
      <c r="V293" s="9"/>
      <c r="W293" s="9"/>
      <c r="X293" s="9">
        <f t="shared" si="79"/>
        <v>0</v>
      </c>
      <c r="Y293" s="9"/>
      <c r="Z293" s="9"/>
      <c r="AA293" s="10">
        <f t="shared" si="80"/>
        <v>0</v>
      </c>
      <c r="AB293" s="11">
        <v>45817</v>
      </c>
    </row>
    <row r="294" spans="1:28" ht="15.75" hidden="1" x14ac:dyDescent="0.25">
      <c r="A294" s="39">
        <v>45817</v>
      </c>
      <c r="B294" s="33" t="s">
        <v>472</v>
      </c>
      <c r="C294" s="33"/>
      <c r="D294" s="33" t="s">
        <v>31</v>
      </c>
      <c r="E294" s="33" t="s">
        <v>235</v>
      </c>
      <c r="F294" s="33">
        <v>5</v>
      </c>
      <c r="G294" s="33" t="s">
        <v>51</v>
      </c>
      <c r="H294" s="33">
        <v>90000</v>
      </c>
      <c r="I294" s="20">
        <f t="shared" si="62"/>
        <v>450000</v>
      </c>
      <c r="J294" s="41" t="s">
        <v>240</v>
      </c>
      <c r="K294" s="20"/>
      <c r="L294" s="9">
        <f t="shared" si="75"/>
        <v>0</v>
      </c>
      <c r="M294" s="9"/>
      <c r="N294" s="9"/>
      <c r="O294" s="9">
        <f t="shared" si="76"/>
        <v>450000</v>
      </c>
      <c r="P294" s="9">
        <v>450000</v>
      </c>
      <c r="Q294" s="9"/>
      <c r="R294" s="9">
        <f t="shared" si="77"/>
        <v>0</v>
      </c>
      <c r="S294" s="9"/>
      <c r="T294" s="9"/>
      <c r="U294" s="9">
        <f t="shared" si="78"/>
        <v>0</v>
      </c>
      <c r="V294" s="9"/>
      <c r="W294" s="9"/>
      <c r="X294" s="9">
        <f t="shared" si="79"/>
        <v>0</v>
      </c>
      <c r="Y294" s="9"/>
      <c r="Z294" s="9"/>
      <c r="AA294" s="10">
        <f t="shared" si="80"/>
        <v>0</v>
      </c>
      <c r="AB294" s="11">
        <v>45817</v>
      </c>
    </row>
    <row r="295" spans="1:28" ht="15.75" hidden="1" x14ac:dyDescent="0.25">
      <c r="A295" s="39">
        <v>45817</v>
      </c>
      <c r="B295" s="33" t="s">
        <v>472</v>
      </c>
      <c r="C295" s="33"/>
      <c r="D295" s="33" t="s">
        <v>31</v>
      </c>
      <c r="E295" s="33" t="s">
        <v>236</v>
      </c>
      <c r="F295" s="33">
        <v>5</v>
      </c>
      <c r="G295" s="33" t="s">
        <v>51</v>
      </c>
      <c r="H295" s="33">
        <v>90000</v>
      </c>
      <c r="I295" s="20">
        <f t="shared" ref="I295:I359" si="81">F295*H295</f>
        <v>450000</v>
      </c>
      <c r="J295" s="41" t="s">
        <v>240</v>
      </c>
      <c r="K295" s="20"/>
      <c r="L295" s="9">
        <f t="shared" si="75"/>
        <v>0</v>
      </c>
      <c r="M295" s="9"/>
      <c r="N295" s="9"/>
      <c r="O295" s="9">
        <f t="shared" si="76"/>
        <v>450000</v>
      </c>
      <c r="P295" s="9">
        <v>450000</v>
      </c>
      <c r="Q295" s="9"/>
      <c r="R295" s="9">
        <f t="shared" si="77"/>
        <v>0</v>
      </c>
      <c r="S295" s="9"/>
      <c r="T295" s="9"/>
      <c r="U295" s="9">
        <f t="shared" si="78"/>
        <v>0</v>
      </c>
      <c r="V295" s="9"/>
      <c r="W295" s="9"/>
      <c r="X295" s="9">
        <f t="shared" si="79"/>
        <v>0</v>
      </c>
      <c r="Y295" s="9"/>
      <c r="Z295" s="9"/>
      <c r="AA295" s="10">
        <f t="shared" si="80"/>
        <v>0</v>
      </c>
      <c r="AB295" s="11">
        <v>45817</v>
      </c>
    </row>
    <row r="296" spans="1:28" ht="15.75" hidden="1" x14ac:dyDescent="0.25">
      <c r="A296" s="39">
        <v>45817</v>
      </c>
      <c r="B296" s="33" t="s">
        <v>472</v>
      </c>
      <c r="C296" s="33"/>
      <c r="D296" s="33" t="s">
        <v>31</v>
      </c>
      <c r="E296" s="33" t="s">
        <v>237</v>
      </c>
      <c r="F296" s="33">
        <v>5</v>
      </c>
      <c r="G296" s="33" t="s">
        <v>51</v>
      </c>
      <c r="H296" s="33">
        <v>90000</v>
      </c>
      <c r="I296" s="20">
        <f t="shared" si="81"/>
        <v>450000</v>
      </c>
      <c r="J296" s="41" t="s">
        <v>240</v>
      </c>
      <c r="K296" s="20"/>
      <c r="L296" s="9">
        <f t="shared" si="75"/>
        <v>0</v>
      </c>
      <c r="M296" s="9"/>
      <c r="N296" s="9"/>
      <c r="O296" s="9">
        <f t="shared" si="76"/>
        <v>450000</v>
      </c>
      <c r="P296" s="9">
        <v>450000</v>
      </c>
      <c r="Q296" s="9"/>
      <c r="R296" s="9">
        <f t="shared" si="77"/>
        <v>0</v>
      </c>
      <c r="S296" s="9"/>
      <c r="T296" s="9"/>
      <c r="U296" s="9">
        <f t="shared" si="78"/>
        <v>0</v>
      </c>
      <c r="V296" s="9"/>
      <c r="W296" s="9"/>
      <c r="X296" s="9">
        <f t="shared" si="79"/>
        <v>0</v>
      </c>
      <c r="Y296" s="9"/>
      <c r="Z296" s="9"/>
      <c r="AA296" s="10">
        <f t="shared" si="80"/>
        <v>0</v>
      </c>
      <c r="AB296" s="11">
        <v>45817</v>
      </c>
    </row>
    <row r="297" spans="1:28" ht="15.75" hidden="1" x14ac:dyDescent="0.25">
      <c r="A297" s="39">
        <v>45817</v>
      </c>
      <c r="B297" s="33" t="s">
        <v>438</v>
      </c>
      <c r="C297" s="33"/>
      <c r="D297" s="33" t="s">
        <v>41</v>
      </c>
      <c r="E297" s="33" t="s">
        <v>1003</v>
      </c>
      <c r="F297" s="33">
        <v>50</v>
      </c>
      <c r="G297" s="33" t="s">
        <v>25</v>
      </c>
      <c r="H297" s="33">
        <v>110000</v>
      </c>
      <c r="I297" s="20">
        <f t="shared" si="81"/>
        <v>5500000</v>
      </c>
      <c r="J297" s="41" t="s">
        <v>240</v>
      </c>
      <c r="K297" s="20"/>
      <c r="L297" s="9">
        <f t="shared" si="75"/>
        <v>0</v>
      </c>
      <c r="M297" s="9"/>
      <c r="N297" s="9"/>
      <c r="O297" s="9">
        <f t="shared" si="76"/>
        <v>5500000</v>
      </c>
      <c r="P297" s="9">
        <v>5500000</v>
      </c>
      <c r="Q297" s="9"/>
      <c r="R297" s="9">
        <f t="shared" si="77"/>
        <v>0</v>
      </c>
      <c r="S297" s="9"/>
      <c r="T297" s="9"/>
      <c r="U297" s="9">
        <f t="shared" si="78"/>
        <v>0</v>
      </c>
      <c r="V297" s="9"/>
      <c r="W297" s="9"/>
      <c r="X297" s="9">
        <f t="shared" si="79"/>
        <v>0</v>
      </c>
      <c r="Y297" s="9"/>
      <c r="Z297" s="9"/>
      <c r="AA297" s="10">
        <f t="shared" si="80"/>
        <v>0</v>
      </c>
      <c r="AB297" s="11">
        <v>45817</v>
      </c>
    </row>
    <row r="298" spans="1:28" ht="15.75" hidden="1" x14ac:dyDescent="0.25">
      <c r="A298" s="39">
        <v>45817</v>
      </c>
      <c r="B298" s="33" t="s">
        <v>438</v>
      </c>
      <c r="C298" s="33"/>
      <c r="D298" s="33" t="s">
        <v>41</v>
      </c>
      <c r="E298" s="33" t="s">
        <v>102</v>
      </c>
      <c r="F298" s="33">
        <v>22</v>
      </c>
      <c r="G298" s="33" t="s">
        <v>74</v>
      </c>
      <c r="H298" s="33">
        <v>65000</v>
      </c>
      <c r="I298" s="20">
        <f t="shared" si="81"/>
        <v>1430000</v>
      </c>
      <c r="J298" s="41" t="s">
        <v>34</v>
      </c>
      <c r="K298" s="20"/>
      <c r="L298" s="9">
        <f t="shared" si="75"/>
        <v>0</v>
      </c>
      <c r="M298" s="9"/>
      <c r="N298" s="9"/>
      <c r="O298" s="9">
        <f t="shared" si="76"/>
        <v>1560000</v>
      </c>
      <c r="P298" s="9">
        <v>1560000</v>
      </c>
      <c r="Q298" s="9"/>
      <c r="R298" s="9">
        <f t="shared" si="77"/>
        <v>0</v>
      </c>
      <c r="S298" s="9"/>
      <c r="T298" s="9"/>
      <c r="U298" s="9">
        <f t="shared" si="78"/>
        <v>0</v>
      </c>
      <c r="V298" s="9"/>
      <c r="W298" s="9"/>
      <c r="X298" s="9">
        <f t="shared" si="79"/>
        <v>0</v>
      </c>
      <c r="Y298" s="9"/>
      <c r="Z298" s="9"/>
      <c r="AA298" s="10">
        <f t="shared" si="80"/>
        <v>-130000</v>
      </c>
      <c r="AB298" s="11">
        <v>45817</v>
      </c>
    </row>
    <row r="299" spans="1:28" ht="15.75" hidden="1" x14ac:dyDescent="0.25">
      <c r="A299" s="39">
        <v>45817</v>
      </c>
      <c r="B299" s="33" t="s">
        <v>438</v>
      </c>
      <c r="C299" s="33"/>
      <c r="D299" s="33" t="s">
        <v>41</v>
      </c>
      <c r="E299" s="33" t="s">
        <v>234</v>
      </c>
      <c r="F299" s="33">
        <v>20</v>
      </c>
      <c r="G299" s="33" t="s">
        <v>51</v>
      </c>
      <c r="H299" s="33">
        <v>90000</v>
      </c>
      <c r="I299" s="20">
        <f t="shared" si="81"/>
        <v>1800000</v>
      </c>
      <c r="J299" s="41" t="s">
        <v>240</v>
      </c>
      <c r="K299" s="20"/>
      <c r="L299" s="9">
        <f t="shared" si="75"/>
        <v>0</v>
      </c>
      <c r="M299" s="9"/>
      <c r="N299" s="9"/>
      <c r="O299" s="9">
        <f t="shared" si="76"/>
        <v>1800000</v>
      </c>
      <c r="P299" s="9">
        <v>1800000</v>
      </c>
      <c r="Q299" s="9"/>
      <c r="R299" s="9">
        <f t="shared" si="77"/>
        <v>0</v>
      </c>
      <c r="S299" s="9"/>
      <c r="T299" s="9"/>
      <c r="U299" s="9">
        <f t="shared" si="78"/>
        <v>0</v>
      </c>
      <c r="V299" s="9"/>
      <c r="W299" s="9"/>
      <c r="X299" s="9">
        <f t="shared" si="79"/>
        <v>0</v>
      </c>
      <c r="Y299" s="9"/>
      <c r="Z299" s="9"/>
      <c r="AA299" s="10">
        <f t="shared" si="80"/>
        <v>0</v>
      </c>
      <c r="AB299" s="11">
        <v>45817</v>
      </c>
    </row>
    <row r="300" spans="1:28" ht="15.75" hidden="1" x14ac:dyDescent="0.25">
      <c r="A300" s="32">
        <v>45817</v>
      </c>
      <c r="B300" s="33" t="s">
        <v>438</v>
      </c>
      <c r="C300" s="33"/>
      <c r="D300" s="33" t="s">
        <v>41</v>
      </c>
      <c r="E300" s="33" t="s">
        <v>235</v>
      </c>
      <c r="F300" s="33">
        <v>5</v>
      </c>
      <c r="G300" s="33" t="s">
        <v>51</v>
      </c>
      <c r="H300" s="33">
        <v>90000</v>
      </c>
      <c r="I300" s="20">
        <f t="shared" si="81"/>
        <v>450000</v>
      </c>
      <c r="J300" s="37" t="s">
        <v>240</v>
      </c>
      <c r="K300" s="20"/>
      <c r="L300" s="9">
        <f t="shared" si="75"/>
        <v>0</v>
      </c>
      <c r="M300" s="9"/>
      <c r="N300" s="9"/>
      <c r="O300" s="9">
        <f t="shared" si="76"/>
        <v>450000</v>
      </c>
      <c r="P300" s="9">
        <v>450000</v>
      </c>
      <c r="Q300" s="9"/>
      <c r="R300" s="9">
        <f t="shared" si="77"/>
        <v>0</v>
      </c>
      <c r="S300" s="9"/>
      <c r="T300" s="9"/>
      <c r="U300" s="9">
        <f t="shared" si="78"/>
        <v>0</v>
      </c>
      <c r="V300" s="9"/>
      <c r="W300" s="9"/>
      <c r="X300" s="9">
        <f t="shared" si="79"/>
        <v>0</v>
      </c>
      <c r="Y300" s="9"/>
      <c r="Z300" s="9"/>
      <c r="AA300" s="10">
        <f t="shared" si="80"/>
        <v>0</v>
      </c>
      <c r="AB300" s="11">
        <v>45817</v>
      </c>
    </row>
    <row r="301" spans="1:28" ht="15.75" hidden="1" x14ac:dyDescent="0.25">
      <c r="A301" s="39">
        <v>45817</v>
      </c>
      <c r="B301" s="33" t="s">
        <v>438</v>
      </c>
      <c r="C301" s="33"/>
      <c r="D301" s="33" t="s">
        <v>41</v>
      </c>
      <c r="E301" s="33" t="s">
        <v>236</v>
      </c>
      <c r="F301" s="33">
        <v>10</v>
      </c>
      <c r="G301" s="33" t="s">
        <v>51</v>
      </c>
      <c r="H301" s="33">
        <v>90000</v>
      </c>
      <c r="I301" s="20">
        <f t="shared" si="81"/>
        <v>900000</v>
      </c>
      <c r="J301" s="41" t="s">
        <v>240</v>
      </c>
      <c r="K301" s="20"/>
      <c r="L301" s="9">
        <f t="shared" si="75"/>
        <v>0</v>
      </c>
      <c r="M301" s="9"/>
      <c r="N301" s="9"/>
      <c r="O301" s="9">
        <f t="shared" si="76"/>
        <v>900000</v>
      </c>
      <c r="P301" s="9">
        <v>900000</v>
      </c>
      <c r="Q301" s="9"/>
      <c r="R301" s="9">
        <f t="shared" si="77"/>
        <v>0</v>
      </c>
      <c r="S301" s="9"/>
      <c r="T301" s="9"/>
      <c r="U301" s="9">
        <f t="shared" si="78"/>
        <v>0</v>
      </c>
      <c r="V301" s="9"/>
      <c r="W301" s="9"/>
      <c r="X301" s="9">
        <f t="shared" si="79"/>
        <v>0</v>
      </c>
      <c r="Y301" s="9"/>
      <c r="Z301" s="9"/>
      <c r="AA301" s="10">
        <f t="shared" si="80"/>
        <v>0</v>
      </c>
      <c r="AB301" s="11">
        <v>45817</v>
      </c>
    </row>
    <row r="302" spans="1:28" ht="15.75" hidden="1" x14ac:dyDescent="0.25">
      <c r="A302" s="39">
        <v>45817</v>
      </c>
      <c r="B302" s="33" t="s">
        <v>438</v>
      </c>
      <c r="C302" s="33"/>
      <c r="D302" s="33" t="s">
        <v>41</v>
      </c>
      <c r="E302" s="33" t="s">
        <v>237</v>
      </c>
      <c r="F302" s="33">
        <v>30</v>
      </c>
      <c r="G302" s="33" t="s">
        <v>51</v>
      </c>
      <c r="H302" s="33">
        <v>90000</v>
      </c>
      <c r="I302" s="20">
        <f t="shared" si="81"/>
        <v>2700000</v>
      </c>
      <c r="J302" s="41" t="s">
        <v>240</v>
      </c>
      <c r="K302" s="20"/>
      <c r="L302" s="9">
        <f t="shared" si="75"/>
        <v>0</v>
      </c>
      <c r="M302" s="9"/>
      <c r="N302" s="9"/>
      <c r="O302" s="9">
        <f t="shared" si="76"/>
        <v>2700000</v>
      </c>
      <c r="P302" s="9">
        <v>2700000</v>
      </c>
      <c r="Q302" s="9"/>
      <c r="R302" s="9">
        <f t="shared" si="77"/>
        <v>0</v>
      </c>
      <c r="S302" s="9"/>
      <c r="T302" s="9"/>
      <c r="U302" s="9">
        <f t="shared" si="78"/>
        <v>0</v>
      </c>
      <c r="V302" s="9"/>
      <c r="W302" s="9"/>
      <c r="X302" s="9">
        <f t="shared" si="79"/>
        <v>0</v>
      </c>
      <c r="Y302" s="9"/>
      <c r="Z302" s="9"/>
      <c r="AA302" s="10">
        <f t="shared" si="80"/>
        <v>0</v>
      </c>
      <c r="AB302" s="11">
        <v>45817</v>
      </c>
    </row>
    <row r="303" spans="1:28" ht="15.75" hidden="1" x14ac:dyDescent="0.25">
      <c r="A303" s="39">
        <v>45817</v>
      </c>
      <c r="B303" s="33" t="s">
        <v>957</v>
      </c>
      <c r="C303" s="33"/>
      <c r="D303" s="33" t="s">
        <v>223</v>
      </c>
      <c r="E303" s="33" t="s">
        <v>702</v>
      </c>
      <c r="F303" s="33">
        <v>57</v>
      </c>
      <c r="G303" s="33" t="s">
        <v>51</v>
      </c>
      <c r="H303" s="33">
        <v>107000</v>
      </c>
      <c r="I303" s="20">
        <f t="shared" si="81"/>
        <v>6099000</v>
      </c>
      <c r="J303" s="41" t="s">
        <v>240</v>
      </c>
      <c r="K303" s="20"/>
      <c r="L303" s="9">
        <f t="shared" si="75"/>
        <v>0</v>
      </c>
      <c r="M303" s="9"/>
      <c r="N303" s="9"/>
      <c r="O303" s="9">
        <f t="shared" si="76"/>
        <v>0</v>
      </c>
      <c r="P303" s="9"/>
      <c r="Q303" s="9"/>
      <c r="R303" s="9">
        <f t="shared" si="77"/>
        <v>6099000</v>
      </c>
      <c r="S303" s="9">
        <v>6099000</v>
      </c>
      <c r="T303" s="9"/>
      <c r="U303" s="9">
        <f t="shared" si="78"/>
        <v>0</v>
      </c>
      <c r="V303" s="9"/>
      <c r="W303" s="9"/>
      <c r="X303" s="9">
        <f t="shared" si="79"/>
        <v>0</v>
      </c>
      <c r="Y303" s="9"/>
      <c r="Z303" s="9"/>
      <c r="AA303" s="10">
        <f t="shared" si="80"/>
        <v>0</v>
      </c>
      <c r="AB303" s="11">
        <v>45817</v>
      </c>
    </row>
    <row r="304" spans="1:28" ht="15.75" hidden="1" x14ac:dyDescent="0.25">
      <c r="A304" s="39">
        <v>45781</v>
      </c>
      <c r="B304" s="33" t="s">
        <v>663</v>
      </c>
      <c r="C304" s="33"/>
      <c r="D304" s="33" t="s">
        <v>41</v>
      </c>
      <c r="E304" s="33" t="s">
        <v>86</v>
      </c>
      <c r="F304" s="33">
        <v>25</v>
      </c>
      <c r="G304" s="33" t="s">
        <v>51</v>
      </c>
      <c r="H304" s="33">
        <v>95400</v>
      </c>
      <c r="I304" s="20">
        <f t="shared" si="81"/>
        <v>2385000</v>
      </c>
      <c r="J304" s="37" t="s">
        <v>240</v>
      </c>
      <c r="K304" s="20"/>
      <c r="L304" s="9">
        <f t="shared" si="75"/>
        <v>0</v>
      </c>
      <c r="M304" s="9"/>
      <c r="N304" s="9"/>
      <c r="O304" s="9">
        <f t="shared" si="76"/>
        <v>2385000</v>
      </c>
      <c r="P304" s="9">
        <v>2385000</v>
      </c>
      <c r="Q304" s="9"/>
      <c r="R304" s="9">
        <f t="shared" si="77"/>
        <v>0</v>
      </c>
      <c r="S304" s="9"/>
      <c r="T304" s="9"/>
      <c r="U304" s="9">
        <f t="shared" si="78"/>
        <v>0</v>
      </c>
      <c r="V304" s="9"/>
      <c r="W304" s="9"/>
      <c r="X304" s="9">
        <f t="shared" si="79"/>
        <v>0</v>
      </c>
      <c r="Y304" s="9"/>
      <c r="Z304" s="9"/>
      <c r="AA304" s="10">
        <f t="shared" si="80"/>
        <v>0</v>
      </c>
      <c r="AB304" s="11">
        <v>45807</v>
      </c>
    </row>
    <row r="305" spans="1:28" ht="15.75" hidden="1" x14ac:dyDescent="0.25">
      <c r="A305" s="32">
        <v>45817</v>
      </c>
      <c r="B305" s="33" t="s">
        <v>663</v>
      </c>
      <c r="C305" s="33"/>
      <c r="D305" s="33" t="s">
        <v>41</v>
      </c>
      <c r="E305" s="33" t="s">
        <v>86</v>
      </c>
      <c r="F305" s="33">
        <v>25</v>
      </c>
      <c r="G305" s="33" t="s">
        <v>51</v>
      </c>
      <c r="H305" s="33">
        <v>95400</v>
      </c>
      <c r="I305" s="20">
        <f t="shared" si="81"/>
        <v>2385000</v>
      </c>
      <c r="J305" s="37" t="s">
        <v>240</v>
      </c>
      <c r="K305" s="20"/>
      <c r="L305" s="9">
        <f t="shared" si="75"/>
        <v>0</v>
      </c>
      <c r="M305" s="9"/>
      <c r="N305" s="9"/>
      <c r="O305" s="9">
        <f t="shared" si="76"/>
        <v>2385000</v>
      </c>
      <c r="P305" s="9">
        <v>2385000</v>
      </c>
      <c r="Q305" s="9"/>
      <c r="R305" s="9">
        <f t="shared" si="77"/>
        <v>0</v>
      </c>
      <c r="S305" s="9"/>
      <c r="T305" s="9"/>
      <c r="U305" s="9">
        <f t="shared" si="78"/>
        <v>0</v>
      </c>
      <c r="V305" s="9"/>
      <c r="W305" s="9"/>
      <c r="X305" s="9">
        <f t="shared" si="79"/>
        <v>0</v>
      </c>
      <c r="Y305" s="9"/>
      <c r="Z305" s="9"/>
      <c r="AA305" s="10">
        <f t="shared" si="80"/>
        <v>0</v>
      </c>
      <c r="AB305" s="11">
        <v>45807</v>
      </c>
    </row>
    <row r="306" spans="1:28" ht="15.75" hidden="1" x14ac:dyDescent="0.25">
      <c r="A306" s="39">
        <v>45818</v>
      </c>
      <c r="B306" s="35" t="s">
        <v>268</v>
      </c>
      <c r="C306" s="35"/>
      <c r="D306" s="35" t="s">
        <v>41</v>
      </c>
      <c r="E306" s="35" t="s">
        <v>110</v>
      </c>
      <c r="F306" s="35">
        <v>400</v>
      </c>
      <c r="G306" s="35" t="s">
        <v>29</v>
      </c>
      <c r="H306" s="35">
        <v>2000</v>
      </c>
      <c r="I306" s="20">
        <f t="shared" si="81"/>
        <v>800000</v>
      </c>
      <c r="J306" s="41" t="s">
        <v>240</v>
      </c>
      <c r="K306" s="35"/>
      <c r="L306" s="9">
        <f>M306+N306</f>
        <v>0</v>
      </c>
      <c r="M306" s="9"/>
      <c r="N306" s="9"/>
      <c r="O306" s="9">
        <f>P306+Q306</f>
        <v>800000</v>
      </c>
      <c r="P306" s="9">
        <v>800000</v>
      </c>
      <c r="Q306" s="9"/>
      <c r="R306" s="9">
        <f>S306+T306</f>
        <v>0</v>
      </c>
      <c r="S306" s="9"/>
      <c r="T306" s="9"/>
      <c r="U306" s="9">
        <f>V306+W306</f>
        <v>0</v>
      </c>
      <c r="V306" s="9"/>
      <c r="W306" s="9"/>
      <c r="X306" s="9">
        <f>Y306+Z306</f>
        <v>0</v>
      </c>
      <c r="Y306" s="9"/>
      <c r="Z306" s="9"/>
      <c r="AA306" s="10">
        <f>C306+I306-L306-O306-U306-X306-R306</f>
        <v>0</v>
      </c>
      <c r="AB306" s="11">
        <v>45818</v>
      </c>
    </row>
    <row r="307" spans="1:28" ht="15.75" hidden="1" x14ac:dyDescent="0.25">
      <c r="A307" s="39">
        <v>45818</v>
      </c>
      <c r="B307" s="33" t="s">
        <v>217</v>
      </c>
      <c r="C307" s="33"/>
      <c r="D307" s="33" t="s">
        <v>41</v>
      </c>
      <c r="E307" s="33" t="s">
        <v>73</v>
      </c>
      <c r="F307" s="33">
        <v>10</v>
      </c>
      <c r="G307" s="33" t="s">
        <v>74</v>
      </c>
      <c r="H307" s="33">
        <v>50000</v>
      </c>
      <c r="I307" s="20">
        <f t="shared" si="81"/>
        <v>500000</v>
      </c>
      <c r="J307" s="41" t="s">
        <v>241</v>
      </c>
      <c r="K307" s="33"/>
      <c r="L307" s="9">
        <f t="shared" ref="L307:L336" si="82">M307+N307</f>
        <v>500000</v>
      </c>
      <c r="M307" s="9">
        <v>500000</v>
      </c>
      <c r="N307" s="9"/>
      <c r="O307" s="9">
        <f t="shared" ref="O307:O336" si="83">P307+Q307</f>
        <v>0</v>
      </c>
      <c r="P307" s="9"/>
      <c r="Q307" s="9"/>
      <c r="R307" s="9">
        <f t="shared" ref="R307:R336" si="84">S307+T307</f>
        <v>0</v>
      </c>
      <c r="S307" s="9"/>
      <c r="T307" s="9"/>
      <c r="U307" s="9">
        <f t="shared" ref="U307:U336" si="85">V307+W307</f>
        <v>0</v>
      </c>
      <c r="V307" s="9"/>
      <c r="W307" s="9"/>
      <c r="X307" s="9">
        <f t="shared" ref="X307:X336" si="86">Y307+Z307</f>
        <v>0</v>
      </c>
      <c r="Y307" s="9"/>
      <c r="Z307" s="9"/>
      <c r="AA307" s="10">
        <f t="shared" ref="AA307:AA336" si="87">C307+I307-L307-O307-U307-X307-R307</f>
        <v>0</v>
      </c>
      <c r="AB307" s="11">
        <v>45819</v>
      </c>
    </row>
    <row r="308" spans="1:28" ht="15.75" hidden="1" x14ac:dyDescent="0.25">
      <c r="A308" s="39">
        <v>45818</v>
      </c>
      <c r="B308" s="33" t="s">
        <v>217</v>
      </c>
      <c r="C308" s="33"/>
      <c r="D308" s="33" t="s">
        <v>41</v>
      </c>
      <c r="E308" s="33" t="s">
        <v>122</v>
      </c>
      <c r="F308" s="33">
        <v>1</v>
      </c>
      <c r="G308" s="33" t="s">
        <v>51</v>
      </c>
      <c r="H308" s="33">
        <v>70000</v>
      </c>
      <c r="I308" s="20">
        <f t="shared" si="81"/>
        <v>70000</v>
      </c>
      <c r="J308" s="41" t="s">
        <v>241</v>
      </c>
      <c r="K308" s="33"/>
      <c r="L308" s="9">
        <f t="shared" si="82"/>
        <v>70000</v>
      </c>
      <c r="M308" s="9">
        <v>70000</v>
      </c>
      <c r="N308" s="9"/>
      <c r="O308" s="9">
        <f t="shared" si="83"/>
        <v>0</v>
      </c>
      <c r="P308" s="9"/>
      <c r="Q308" s="9"/>
      <c r="R308" s="9">
        <f t="shared" si="84"/>
        <v>0</v>
      </c>
      <c r="S308" s="9"/>
      <c r="T308" s="9"/>
      <c r="U308" s="9">
        <f t="shared" si="85"/>
        <v>0</v>
      </c>
      <c r="V308" s="9"/>
      <c r="W308" s="9"/>
      <c r="X308" s="9">
        <f t="shared" si="86"/>
        <v>0</v>
      </c>
      <c r="Y308" s="9"/>
      <c r="Z308" s="9"/>
      <c r="AA308" s="10">
        <f t="shared" si="87"/>
        <v>0</v>
      </c>
      <c r="AB308" s="11">
        <v>45819</v>
      </c>
    </row>
    <row r="309" spans="1:28" ht="15.75" hidden="1" x14ac:dyDescent="0.25">
      <c r="A309" s="39">
        <v>45818</v>
      </c>
      <c r="B309" s="33" t="s">
        <v>217</v>
      </c>
      <c r="C309" s="33"/>
      <c r="D309" s="33" t="s">
        <v>41</v>
      </c>
      <c r="E309" s="33" t="s">
        <v>480</v>
      </c>
      <c r="F309" s="33">
        <v>2</v>
      </c>
      <c r="G309" s="33" t="s">
        <v>25</v>
      </c>
      <c r="H309" s="33">
        <v>25000</v>
      </c>
      <c r="I309" s="20">
        <f t="shared" si="81"/>
        <v>50000</v>
      </c>
      <c r="J309" s="41" t="s">
        <v>241</v>
      </c>
      <c r="K309" s="33"/>
      <c r="L309" s="9">
        <f t="shared" si="82"/>
        <v>50000</v>
      </c>
      <c r="M309" s="9">
        <v>50000</v>
      </c>
      <c r="N309" s="9"/>
      <c r="O309" s="9">
        <f t="shared" si="83"/>
        <v>0</v>
      </c>
      <c r="P309" s="9"/>
      <c r="Q309" s="9"/>
      <c r="R309" s="9">
        <f t="shared" si="84"/>
        <v>0</v>
      </c>
      <c r="S309" s="9"/>
      <c r="T309" s="9"/>
      <c r="U309" s="9">
        <f t="shared" si="85"/>
        <v>0</v>
      </c>
      <c r="V309" s="9"/>
      <c r="W309" s="9"/>
      <c r="X309" s="9">
        <f t="shared" si="86"/>
        <v>0</v>
      </c>
      <c r="Y309" s="9"/>
      <c r="Z309" s="9"/>
      <c r="AA309" s="10">
        <f t="shared" si="87"/>
        <v>0</v>
      </c>
      <c r="AB309" s="11">
        <v>45819</v>
      </c>
    </row>
    <row r="310" spans="1:28" ht="15.75" hidden="1" x14ac:dyDescent="0.25">
      <c r="A310" s="39">
        <v>45818</v>
      </c>
      <c r="B310" s="33" t="s">
        <v>217</v>
      </c>
      <c r="C310" s="33"/>
      <c r="D310" s="33" t="s">
        <v>41</v>
      </c>
      <c r="E310" s="33" t="s">
        <v>237</v>
      </c>
      <c r="F310" s="33">
        <v>2.5</v>
      </c>
      <c r="G310" s="33" t="s">
        <v>51</v>
      </c>
      <c r="H310" s="33">
        <v>90000</v>
      </c>
      <c r="I310" s="20">
        <f t="shared" si="81"/>
        <v>225000</v>
      </c>
      <c r="J310" s="41" t="s">
        <v>241</v>
      </c>
      <c r="K310" s="33"/>
      <c r="L310" s="9">
        <f t="shared" si="82"/>
        <v>225000</v>
      </c>
      <c r="M310" s="9">
        <v>225000</v>
      </c>
      <c r="N310" s="9"/>
      <c r="O310" s="9">
        <f t="shared" si="83"/>
        <v>0</v>
      </c>
      <c r="P310" s="9"/>
      <c r="Q310" s="9"/>
      <c r="R310" s="9">
        <f t="shared" si="84"/>
        <v>0</v>
      </c>
      <c r="S310" s="9"/>
      <c r="T310" s="9"/>
      <c r="U310" s="9">
        <f t="shared" si="85"/>
        <v>0</v>
      </c>
      <c r="V310" s="9"/>
      <c r="W310" s="9"/>
      <c r="X310" s="9">
        <f t="shared" si="86"/>
        <v>0</v>
      </c>
      <c r="Y310" s="9"/>
      <c r="Z310" s="9"/>
      <c r="AA310" s="10">
        <f t="shared" si="87"/>
        <v>0</v>
      </c>
      <c r="AB310" s="11">
        <v>45819</v>
      </c>
    </row>
    <row r="311" spans="1:28" ht="15.75" hidden="1" x14ac:dyDescent="0.25">
      <c r="A311" s="39">
        <v>45818</v>
      </c>
      <c r="B311" s="33" t="s">
        <v>543</v>
      </c>
      <c r="C311" s="33"/>
      <c r="D311" s="33" t="s">
        <v>31</v>
      </c>
      <c r="E311" s="33" t="s">
        <v>95</v>
      </c>
      <c r="F311" s="33">
        <v>100</v>
      </c>
      <c r="G311" s="33" t="s">
        <v>29</v>
      </c>
      <c r="H311" s="33">
        <v>3600</v>
      </c>
      <c r="I311" s="20">
        <f t="shared" si="81"/>
        <v>360000</v>
      </c>
      <c r="J311" s="41" t="s">
        <v>241</v>
      </c>
      <c r="K311" s="33"/>
      <c r="L311" s="9">
        <f t="shared" si="82"/>
        <v>360000</v>
      </c>
      <c r="M311" s="9">
        <v>360000</v>
      </c>
      <c r="N311" s="9"/>
      <c r="O311" s="9">
        <f t="shared" si="83"/>
        <v>0</v>
      </c>
      <c r="P311" s="9"/>
      <c r="Q311" s="9"/>
      <c r="R311" s="9">
        <f t="shared" si="84"/>
        <v>0</v>
      </c>
      <c r="S311" s="9"/>
      <c r="T311" s="9"/>
      <c r="U311" s="9">
        <f t="shared" si="85"/>
        <v>0</v>
      </c>
      <c r="V311" s="9"/>
      <c r="W311" s="9"/>
      <c r="X311" s="9">
        <f t="shared" si="86"/>
        <v>0</v>
      </c>
      <c r="Y311" s="9"/>
      <c r="Z311" s="9"/>
      <c r="AA311" s="10">
        <f t="shared" si="87"/>
        <v>0</v>
      </c>
      <c r="AB311" s="11">
        <v>45818</v>
      </c>
    </row>
    <row r="312" spans="1:28" ht="15.75" hidden="1" x14ac:dyDescent="0.25">
      <c r="A312" s="39">
        <v>45818</v>
      </c>
      <c r="B312" s="33" t="s">
        <v>920</v>
      </c>
      <c r="C312" s="33"/>
      <c r="D312" s="33" t="s">
        <v>41</v>
      </c>
      <c r="E312" s="33" t="s">
        <v>407</v>
      </c>
      <c r="F312" s="33">
        <v>7</v>
      </c>
      <c r="G312" s="33" t="s">
        <v>33</v>
      </c>
      <c r="H312" s="33">
        <v>300000</v>
      </c>
      <c r="I312" s="20">
        <f t="shared" si="81"/>
        <v>2100000</v>
      </c>
      <c r="J312" s="41" t="s">
        <v>241</v>
      </c>
      <c r="K312" s="33"/>
      <c r="L312" s="9">
        <f t="shared" si="82"/>
        <v>2100000</v>
      </c>
      <c r="M312" s="9">
        <v>2100000</v>
      </c>
      <c r="N312" s="9"/>
      <c r="O312" s="9">
        <f t="shared" si="83"/>
        <v>0</v>
      </c>
      <c r="P312" s="9"/>
      <c r="Q312" s="9"/>
      <c r="R312" s="9">
        <f t="shared" si="84"/>
        <v>0</v>
      </c>
      <c r="S312" s="9"/>
      <c r="T312" s="9"/>
      <c r="U312" s="9">
        <f t="shared" si="85"/>
        <v>0</v>
      </c>
      <c r="V312" s="9"/>
      <c r="W312" s="9"/>
      <c r="X312" s="9">
        <f t="shared" si="86"/>
        <v>0</v>
      </c>
      <c r="Y312" s="9"/>
      <c r="Z312" s="9"/>
      <c r="AA312" s="10">
        <f t="shared" si="87"/>
        <v>0</v>
      </c>
      <c r="AB312" s="11">
        <v>45818</v>
      </c>
    </row>
    <row r="313" spans="1:28" ht="15.75" hidden="1" x14ac:dyDescent="0.25">
      <c r="A313" s="39">
        <v>45818</v>
      </c>
      <c r="B313" s="33" t="s">
        <v>121</v>
      </c>
      <c r="C313" s="33"/>
      <c r="D313" s="33" t="s">
        <v>31</v>
      </c>
      <c r="E313" s="33" t="s">
        <v>95</v>
      </c>
      <c r="F313" s="33">
        <v>600</v>
      </c>
      <c r="G313" s="33" t="s">
        <v>29</v>
      </c>
      <c r="H313" s="33">
        <v>4000</v>
      </c>
      <c r="I313" s="20">
        <f t="shared" si="81"/>
        <v>2400000</v>
      </c>
      <c r="J313" s="41" t="s">
        <v>241</v>
      </c>
      <c r="K313" s="33"/>
      <c r="L313" s="9">
        <f t="shared" si="82"/>
        <v>0</v>
      </c>
      <c r="M313" s="9"/>
      <c r="N313" s="9"/>
      <c r="O313" s="9">
        <f t="shared" si="83"/>
        <v>0</v>
      </c>
      <c r="P313" s="9"/>
      <c r="Q313" s="9"/>
      <c r="R313" s="9">
        <f t="shared" si="84"/>
        <v>0</v>
      </c>
      <c r="S313" s="9"/>
      <c r="T313" s="9"/>
      <c r="U313" s="9">
        <f t="shared" si="85"/>
        <v>2400000</v>
      </c>
      <c r="V313" s="9">
        <v>2400000</v>
      </c>
      <c r="W313" s="9"/>
      <c r="X313" s="9">
        <f t="shared" si="86"/>
        <v>0</v>
      </c>
      <c r="Y313" s="9"/>
      <c r="Z313" s="9"/>
      <c r="AA313" s="10">
        <f t="shared" si="87"/>
        <v>0</v>
      </c>
      <c r="AB313" s="11">
        <v>45818</v>
      </c>
    </row>
    <row r="314" spans="1:28" ht="15.75" hidden="1" x14ac:dyDescent="0.25">
      <c r="A314" s="39">
        <v>45818</v>
      </c>
      <c r="B314" s="33" t="s">
        <v>478</v>
      </c>
      <c r="C314" s="33"/>
      <c r="D314" s="33" t="s">
        <v>31</v>
      </c>
      <c r="E314" s="33" t="s">
        <v>372</v>
      </c>
      <c r="F314" s="33">
        <v>1</v>
      </c>
      <c r="G314" s="33" t="s">
        <v>33</v>
      </c>
      <c r="H314" s="33">
        <v>280000</v>
      </c>
      <c r="I314" s="20">
        <f t="shared" si="81"/>
        <v>280000</v>
      </c>
      <c r="J314" s="41" t="s">
        <v>241</v>
      </c>
      <c r="K314" s="33"/>
      <c r="L314" s="9">
        <f t="shared" si="82"/>
        <v>0</v>
      </c>
      <c r="M314" s="9"/>
      <c r="N314" s="9"/>
      <c r="O314" s="9">
        <f t="shared" si="83"/>
        <v>0</v>
      </c>
      <c r="P314" s="9"/>
      <c r="Q314" s="9"/>
      <c r="R314" s="9">
        <f t="shared" si="84"/>
        <v>0</v>
      </c>
      <c r="S314" s="9"/>
      <c r="T314" s="9"/>
      <c r="U314" s="9">
        <f t="shared" si="85"/>
        <v>280000</v>
      </c>
      <c r="V314" s="9">
        <v>280000</v>
      </c>
      <c r="W314" s="9"/>
      <c r="X314" s="9">
        <f t="shared" si="86"/>
        <v>0</v>
      </c>
      <c r="Y314" s="9"/>
      <c r="Z314" s="9"/>
      <c r="AA314" s="10">
        <f t="shared" si="87"/>
        <v>0</v>
      </c>
      <c r="AB314" s="11">
        <v>45818</v>
      </c>
    </row>
    <row r="315" spans="1:28" ht="15.75" hidden="1" x14ac:dyDescent="0.25">
      <c r="A315" s="39">
        <v>45818</v>
      </c>
      <c r="B315" s="33" t="s">
        <v>109</v>
      </c>
      <c r="C315" s="33"/>
      <c r="D315" s="33" t="s">
        <v>31</v>
      </c>
      <c r="E315" s="33" t="s">
        <v>28</v>
      </c>
      <c r="F315" s="33">
        <v>800</v>
      </c>
      <c r="G315" s="33" t="s">
        <v>29</v>
      </c>
      <c r="H315" s="33">
        <v>2700</v>
      </c>
      <c r="I315" s="20">
        <f t="shared" si="81"/>
        <v>2160000</v>
      </c>
      <c r="J315" s="41" t="s">
        <v>241</v>
      </c>
      <c r="K315" s="33"/>
      <c r="L315" s="9">
        <f t="shared" si="82"/>
        <v>2160000</v>
      </c>
      <c r="M315" s="9">
        <v>2160000</v>
      </c>
      <c r="N315" s="9"/>
      <c r="O315" s="9">
        <f t="shared" si="83"/>
        <v>0</v>
      </c>
      <c r="P315" s="9"/>
      <c r="Q315" s="9"/>
      <c r="R315" s="9">
        <f t="shared" si="84"/>
        <v>0</v>
      </c>
      <c r="S315" s="9"/>
      <c r="T315" s="9"/>
      <c r="U315" s="9">
        <f t="shared" si="85"/>
        <v>0</v>
      </c>
      <c r="V315" s="9"/>
      <c r="W315" s="9"/>
      <c r="X315" s="9">
        <f t="shared" si="86"/>
        <v>0</v>
      </c>
      <c r="Y315" s="9"/>
      <c r="Z315" s="9"/>
      <c r="AA315" s="10">
        <f t="shared" si="87"/>
        <v>0</v>
      </c>
      <c r="AB315" s="11">
        <v>45818</v>
      </c>
    </row>
    <row r="316" spans="1:28" ht="15.75" hidden="1" x14ac:dyDescent="0.25">
      <c r="A316" s="39">
        <v>45818</v>
      </c>
      <c r="B316" s="33" t="s">
        <v>307</v>
      </c>
      <c r="C316" s="33"/>
      <c r="D316" s="33" t="s">
        <v>31</v>
      </c>
      <c r="E316" s="33" t="s">
        <v>61</v>
      </c>
      <c r="F316" s="33">
        <v>4</v>
      </c>
      <c r="G316" s="33" t="s">
        <v>25</v>
      </c>
      <c r="H316" s="33">
        <v>45000</v>
      </c>
      <c r="I316" s="20">
        <f t="shared" si="81"/>
        <v>180000</v>
      </c>
      <c r="J316" s="41" t="s">
        <v>240</v>
      </c>
      <c r="K316" s="33"/>
      <c r="L316" s="9">
        <f t="shared" si="82"/>
        <v>0</v>
      </c>
      <c r="M316" s="9"/>
      <c r="N316" s="9"/>
      <c r="O316" s="9">
        <f t="shared" si="83"/>
        <v>0</v>
      </c>
      <c r="P316" s="9"/>
      <c r="Q316" s="9"/>
      <c r="R316" s="9">
        <f t="shared" si="84"/>
        <v>0</v>
      </c>
      <c r="S316" s="9"/>
      <c r="T316" s="9"/>
      <c r="U316" s="9">
        <f t="shared" si="85"/>
        <v>180000</v>
      </c>
      <c r="V316" s="9">
        <v>180000</v>
      </c>
      <c r="W316" s="9"/>
      <c r="X316" s="9">
        <f t="shared" si="86"/>
        <v>0</v>
      </c>
      <c r="Y316" s="9"/>
      <c r="Z316" s="9"/>
      <c r="AA316" s="10">
        <f t="shared" si="87"/>
        <v>0</v>
      </c>
      <c r="AB316" s="11">
        <v>45818</v>
      </c>
    </row>
    <row r="317" spans="1:28" ht="15.75" hidden="1" x14ac:dyDescent="0.25">
      <c r="A317" s="39">
        <v>45818</v>
      </c>
      <c r="B317" s="33" t="s">
        <v>1005</v>
      </c>
      <c r="C317" s="33"/>
      <c r="D317" s="33" t="s">
        <v>31</v>
      </c>
      <c r="E317" s="33" t="s">
        <v>80</v>
      </c>
      <c r="F317" s="33">
        <v>1</v>
      </c>
      <c r="G317" s="33" t="s">
        <v>23</v>
      </c>
      <c r="H317" s="33">
        <v>1200000</v>
      </c>
      <c r="I317" s="20">
        <f t="shared" si="81"/>
        <v>1200000</v>
      </c>
      <c r="J317" s="41" t="s">
        <v>240</v>
      </c>
      <c r="K317" s="33"/>
      <c r="L317" s="9">
        <f t="shared" si="82"/>
        <v>0</v>
      </c>
      <c r="M317" s="9"/>
      <c r="N317" s="9"/>
      <c r="O317" s="9">
        <f t="shared" si="83"/>
        <v>1200000</v>
      </c>
      <c r="P317" s="9">
        <v>1200000</v>
      </c>
      <c r="Q317" s="9"/>
      <c r="R317" s="9">
        <f t="shared" si="84"/>
        <v>0</v>
      </c>
      <c r="S317" s="9"/>
      <c r="T317" s="9"/>
      <c r="U317" s="9">
        <f t="shared" si="85"/>
        <v>0</v>
      </c>
      <c r="V317" s="9"/>
      <c r="W317" s="9"/>
      <c r="X317" s="9">
        <f t="shared" si="86"/>
        <v>0</v>
      </c>
      <c r="Y317" s="9"/>
      <c r="Z317" s="9"/>
      <c r="AA317" s="10">
        <f t="shared" si="87"/>
        <v>0</v>
      </c>
      <c r="AB317" s="11">
        <v>45818</v>
      </c>
    </row>
    <row r="318" spans="1:28" ht="15.75" hidden="1" x14ac:dyDescent="0.25">
      <c r="A318" s="39">
        <v>45818</v>
      </c>
      <c r="B318" s="33" t="s">
        <v>231</v>
      </c>
      <c r="C318" s="33"/>
      <c r="D318" s="33"/>
      <c r="E318" s="33" t="s">
        <v>143</v>
      </c>
      <c r="F318" s="33">
        <v>27.2</v>
      </c>
      <c r="G318" s="33" t="s">
        <v>51</v>
      </c>
      <c r="H318" s="33"/>
      <c r="I318" s="20">
        <f t="shared" si="81"/>
        <v>0</v>
      </c>
      <c r="J318" s="34" t="s">
        <v>26</v>
      </c>
      <c r="K318" s="33"/>
      <c r="L318" s="9">
        <f t="shared" si="82"/>
        <v>0</v>
      </c>
      <c r="M318" s="9"/>
      <c r="N318" s="9"/>
      <c r="O318" s="9">
        <f t="shared" si="83"/>
        <v>0</v>
      </c>
      <c r="P318" s="9"/>
      <c r="Q318" s="9"/>
      <c r="R318" s="9">
        <f t="shared" si="84"/>
        <v>0</v>
      </c>
      <c r="S318" s="9"/>
      <c r="T318" s="9"/>
      <c r="U318" s="9">
        <f t="shared" si="85"/>
        <v>0</v>
      </c>
      <c r="V318" s="9"/>
      <c r="W318" s="9"/>
      <c r="X318" s="9">
        <f t="shared" si="86"/>
        <v>0</v>
      </c>
      <c r="Y318" s="9"/>
      <c r="Z318" s="9"/>
      <c r="AA318" s="10">
        <f t="shared" si="87"/>
        <v>0</v>
      </c>
      <c r="AB318" s="11"/>
    </row>
    <row r="319" spans="1:28" ht="15.75" hidden="1" x14ac:dyDescent="0.25">
      <c r="A319" s="39">
        <v>45818</v>
      </c>
      <c r="B319" s="33" t="s">
        <v>231</v>
      </c>
      <c r="C319" s="33"/>
      <c r="D319" s="33"/>
      <c r="E319" s="33" t="s">
        <v>423</v>
      </c>
      <c r="F319" s="33">
        <v>66.400000000000006</v>
      </c>
      <c r="G319" s="33" t="s">
        <v>51</v>
      </c>
      <c r="H319" s="33"/>
      <c r="I319" s="20">
        <f t="shared" si="81"/>
        <v>0</v>
      </c>
      <c r="J319" s="34" t="s">
        <v>26</v>
      </c>
      <c r="K319" s="33"/>
      <c r="L319" s="9">
        <f t="shared" si="82"/>
        <v>0</v>
      </c>
      <c r="M319" s="9"/>
      <c r="N319" s="9"/>
      <c r="O319" s="9">
        <f t="shared" si="83"/>
        <v>0</v>
      </c>
      <c r="P319" s="9"/>
      <c r="Q319" s="9"/>
      <c r="R319" s="9">
        <f t="shared" si="84"/>
        <v>0</v>
      </c>
      <c r="S319" s="9"/>
      <c r="T319" s="9"/>
      <c r="U319" s="9">
        <f t="shared" si="85"/>
        <v>0</v>
      </c>
      <c r="V319" s="9"/>
      <c r="W319" s="9"/>
      <c r="X319" s="9">
        <f t="shared" si="86"/>
        <v>0</v>
      </c>
      <c r="Y319" s="9"/>
      <c r="Z319" s="9"/>
      <c r="AA319" s="10">
        <f t="shared" si="87"/>
        <v>0</v>
      </c>
      <c r="AB319" s="11"/>
    </row>
    <row r="320" spans="1:28" ht="15.75" hidden="1" x14ac:dyDescent="0.25">
      <c r="A320" s="39">
        <v>45818</v>
      </c>
      <c r="B320" s="33" t="s">
        <v>231</v>
      </c>
      <c r="C320" s="33"/>
      <c r="D320" s="33"/>
      <c r="E320" s="33" t="s">
        <v>632</v>
      </c>
      <c r="F320" s="33">
        <v>52.2</v>
      </c>
      <c r="G320" s="33" t="s">
        <v>51</v>
      </c>
      <c r="H320" s="33"/>
      <c r="I320" s="20">
        <f t="shared" si="81"/>
        <v>0</v>
      </c>
      <c r="J320" s="34" t="s">
        <v>26</v>
      </c>
      <c r="K320" s="33"/>
      <c r="L320" s="9">
        <f t="shared" si="82"/>
        <v>0</v>
      </c>
      <c r="M320" s="9"/>
      <c r="N320" s="9"/>
      <c r="O320" s="9">
        <f t="shared" si="83"/>
        <v>0</v>
      </c>
      <c r="P320" s="9"/>
      <c r="Q320" s="9"/>
      <c r="R320" s="9">
        <f t="shared" si="84"/>
        <v>0</v>
      </c>
      <c r="S320" s="9"/>
      <c r="T320" s="9"/>
      <c r="U320" s="9">
        <f t="shared" si="85"/>
        <v>0</v>
      </c>
      <c r="V320" s="9"/>
      <c r="W320" s="9"/>
      <c r="X320" s="9">
        <f t="shared" si="86"/>
        <v>0</v>
      </c>
      <c r="Y320" s="9"/>
      <c r="Z320" s="9"/>
      <c r="AA320" s="10">
        <f t="shared" si="87"/>
        <v>0</v>
      </c>
      <c r="AB320" s="11"/>
    </row>
    <row r="321" spans="1:28" ht="15.75" hidden="1" x14ac:dyDescent="0.25">
      <c r="A321" s="39">
        <v>45818</v>
      </c>
      <c r="B321" s="33" t="s">
        <v>147</v>
      </c>
      <c r="C321" s="33"/>
      <c r="D321" s="33" t="s">
        <v>31</v>
      </c>
      <c r="E321" s="33" t="s">
        <v>148</v>
      </c>
      <c r="F321" s="33">
        <v>300</v>
      </c>
      <c r="G321" s="33" t="s">
        <v>51</v>
      </c>
      <c r="H321" s="33">
        <v>60000</v>
      </c>
      <c r="I321" s="20">
        <f t="shared" si="81"/>
        <v>18000000</v>
      </c>
      <c r="J321" s="41" t="s">
        <v>240</v>
      </c>
      <c r="K321" s="33" t="s">
        <v>1006</v>
      </c>
      <c r="L321" s="9">
        <f t="shared" si="82"/>
        <v>0</v>
      </c>
      <c r="M321" s="9"/>
      <c r="N321" s="9"/>
      <c r="O321" s="9">
        <f t="shared" si="83"/>
        <v>18000000</v>
      </c>
      <c r="P321" s="9">
        <v>18000000</v>
      </c>
      <c r="Q321" s="9"/>
      <c r="R321" s="9">
        <f t="shared" si="84"/>
        <v>0</v>
      </c>
      <c r="S321" s="9"/>
      <c r="T321" s="9"/>
      <c r="U321" s="9">
        <f t="shared" si="85"/>
        <v>0</v>
      </c>
      <c r="V321" s="9"/>
      <c r="W321" s="9"/>
      <c r="X321" s="9">
        <f t="shared" si="86"/>
        <v>0</v>
      </c>
      <c r="Y321" s="9"/>
      <c r="Z321" s="9"/>
      <c r="AA321" s="10">
        <f t="shared" si="87"/>
        <v>0</v>
      </c>
      <c r="AB321" s="11">
        <v>45824</v>
      </c>
    </row>
    <row r="322" spans="1:28" ht="15.75" hidden="1" x14ac:dyDescent="0.25">
      <c r="A322" s="39">
        <v>45818</v>
      </c>
      <c r="B322" s="33" t="s">
        <v>701</v>
      </c>
      <c r="C322" s="33"/>
      <c r="D322" s="33" t="s">
        <v>41</v>
      </c>
      <c r="E322" s="33" t="s">
        <v>110</v>
      </c>
      <c r="F322" s="33">
        <v>1200</v>
      </c>
      <c r="G322" s="33" t="s">
        <v>29</v>
      </c>
      <c r="H322" s="33">
        <v>1900</v>
      </c>
      <c r="I322" s="20">
        <f t="shared" si="81"/>
        <v>2280000</v>
      </c>
      <c r="J322" s="37" t="s">
        <v>240</v>
      </c>
      <c r="K322" s="33"/>
      <c r="L322" s="9">
        <f t="shared" si="82"/>
        <v>0</v>
      </c>
      <c r="M322" s="9"/>
      <c r="N322" s="9"/>
      <c r="O322" s="9">
        <f t="shared" si="83"/>
        <v>2280000</v>
      </c>
      <c r="P322" s="9">
        <v>2280000</v>
      </c>
      <c r="Q322" s="9"/>
      <c r="R322" s="9">
        <f t="shared" si="84"/>
        <v>0</v>
      </c>
      <c r="S322" s="9"/>
      <c r="T322" s="9"/>
      <c r="U322" s="9">
        <f t="shared" si="85"/>
        <v>0</v>
      </c>
      <c r="V322" s="9"/>
      <c r="W322" s="9"/>
      <c r="X322" s="9">
        <f t="shared" si="86"/>
        <v>0</v>
      </c>
      <c r="Y322" s="9"/>
      <c r="Z322" s="9"/>
      <c r="AA322" s="10">
        <f t="shared" si="87"/>
        <v>0</v>
      </c>
      <c r="AB322" s="11">
        <v>45818</v>
      </c>
    </row>
    <row r="323" spans="1:28" ht="15.75" hidden="1" x14ac:dyDescent="0.25">
      <c r="A323" s="39">
        <v>45818</v>
      </c>
      <c r="B323" s="35" t="s">
        <v>221</v>
      </c>
      <c r="C323" s="35"/>
      <c r="D323" s="35" t="s">
        <v>41</v>
      </c>
      <c r="E323" s="35" t="s">
        <v>122</v>
      </c>
      <c r="F323" s="35">
        <v>10</v>
      </c>
      <c r="G323" s="35" t="s">
        <v>51</v>
      </c>
      <c r="H323" s="35">
        <v>70000</v>
      </c>
      <c r="I323" s="20">
        <f t="shared" si="81"/>
        <v>700000</v>
      </c>
      <c r="J323" s="41" t="s">
        <v>240</v>
      </c>
      <c r="K323" s="35"/>
      <c r="L323" s="9">
        <f t="shared" si="82"/>
        <v>0</v>
      </c>
      <c r="M323" s="9"/>
      <c r="N323" s="9"/>
      <c r="O323" s="9">
        <f t="shared" si="83"/>
        <v>700000</v>
      </c>
      <c r="P323" s="9">
        <v>700000</v>
      </c>
      <c r="Q323" s="9"/>
      <c r="R323" s="9">
        <f t="shared" si="84"/>
        <v>0</v>
      </c>
      <c r="S323" s="9"/>
      <c r="T323" s="9"/>
      <c r="U323" s="9">
        <f t="shared" si="85"/>
        <v>0</v>
      </c>
      <c r="V323" s="9"/>
      <c r="W323" s="9"/>
      <c r="X323" s="9">
        <f t="shared" si="86"/>
        <v>0</v>
      </c>
      <c r="Y323" s="9"/>
      <c r="Z323" s="9"/>
      <c r="AA323" s="10">
        <f t="shared" si="87"/>
        <v>0</v>
      </c>
      <c r="AB323" s="11">
        <v>45817</v>
      </c>
    </row>
    <row r="324" spans="1:28" ht="15.75" hidden="1" x14ac:dyDescent="0.25">
      <c r="A324" s="39">
        <v>45818</v>
      </c>
      <c r="B324" s="33" t="s">
        <v>193</v>
      </c>
      <c r="C324" s="33"/>
      <c r="D324" s="33" t="s">
        <v>31</v>
      </c>
      <c r="E324" s="33" t="s">
        <v>64</v>
      </c>
      <c r="F324" s="33">
        <v>10</v>
      </c>
      <c r="G324" s="33" t="s">
        <v>33</v>
      </c>
      <c r="H324" s="33">
        <v>150000</v>
      </c>
      <c r="I324" s="20">
        <f t="shared" si="81"/>
        <v>1500000</v>
      </c>
      <c r="J324" s="37" t="s">
        <v>240</v>
      </c>
      <c r="K324" s="33" t="s">
        <v>1007</v>
      </c>
      <c r="L324" s="9">
        <f t="shared" si="82"/>
        <v>0</v>
      </c>
      <c r="M324" s="9"/>
      <c r="N324" s="9"/>
      <c r="O324" s="9">
        <f t="shared" si="83"/>
        <v>1500000</v>
      </c>
      <c r="P324" s="9">
        <v>1500000</v>
      </c>
      <c r="Q324" s="9"/>
      <c r="R324" s="9">
        <f t="shared" si="84"/>
        <v>0</v>
      </c>
      <c r="S324" s="9"/>
      <c r="T324" s="9"/>
      <c r="U324" s="9">
        <f t="shared" si="85"/>
        <v>0</v>
      </c>
      <c r="V324" s="9"/>
      <c r="W324" s="9"/>
      <c r="X324" s="9">
        <f t="shared" si="86"/>
        <v>0</v>
      </c>
      <c r="Y324" s="9"/>
      <c r="Z324" s="9"/>
      <c r="AA324" s="10">
        <f t="shared" si="87"/>
        <v>0</v>
      </c>
      <c r="AB324" s="11">
        <v>45821</v>
      </c>
    </row>
    <row r="325" spans="1:28" ht="15.75" hidden="1" x14ac:dyDescent="0.25">
      <c r="A325" s="39">
        <v>45818</v>
      </c>
      <c r="B325" s="33" t="s">
        <v>193</v>
      </c>
      <c r="C325" s="33"/>
      <c r="D325" s="33" t="s">
        <v>31</v>
      </c>
      <c r="E325" s="33" t="s">
        <v>32</v>
      </c>
      <c r="F325" s="33">
        <v>10</v>
      </c>
      <c r="G325" s="33" t="s">
        <v>33</v>
      </c>
      <c r="H325" s="33">
        <v>150000</v>
      </c>
      <c r="I325" s="20">
        <f t="shared" si="81"/>
        <v>1500000</v>
      </c>
      <c r="J325" s="37" t="s">
        <v>240</v>
      </c>
      <c r="K325" s="33" t="s">
        <v>1007</v>
      </c>
      <c r="L325" s="9">
        <f t="shared" si="82"/>
        <v>0</v>
      </c>
      <c r="M325" s="9"/>
      <c r="N325" s="9"/>
      <c r="O325" s="9">
        <f t="shared" si="83"/>
        <v>1500000</v>
      </c>
      <c r="P325" s="9">
        <v>1500000</v>
      </c>
      <c r="Q325" s="9"/>
      <c r="R325" s="9">
        <f t="shared" si="84"/>
        <v>0</v>
      </c>
      <c r="S325" s="9"/>
      <c r="T325" s="9"/>
      <c r="U325" s="9">
        <f t="shared" si="85"/>
        <v>0</v>
      </c>
      <c r="V325" s="9"/>
      <c r="W325" s="9"/>
      <c r="X325" s="9">
        <f t="shared" si="86"/>
        <v>0</v>
      </c>
      <c r="Y325" s="9"/>
      <c r="Z325" s="9"/>
      <c r="AA325" s="10">
        <f t="shared" si="87"/>
        <v>0</v>
      </c>
      <c r="AB325" s="11">
        <v>45821</v>
      </c>
    </row>
    <row r="326" spans="1:28" ht="15.75" hidden="1" x14ac:dyDescent="0.25">
      <c r="A326" s="39">
        <v>45818</v>
      </c>
      <c r="B326" s="33" t="s">
        <v>201</v>
      </c>
      <c r="C326" s="33"/>
      <c r="D326" s="33" t="s">
        <v>31</v>
      </c>
      <c r="E326" s="33" t="s">
        <v>64</v>
      </c>
      <c r="F326" s="33">
        <v>60</v>
      </c>
      <c r="G326" s="33" t="s">
        <v>33</v>
      </c>
      <c r="H326" s="33">
        <v>145000</v>
      </c>
      <c r="I326" s="20">
        <f t="shared" si="81"/>
        <v>8700000</v>
      </c>
      <c r="J326" s="37" t="s">
        <v>240</v>
      </c>
      <c r="K326" s="33"/>
      <c r="L326" s="9">
        <f t="shared" si="82"/>
        <v>0</v>
      </c>
      <c r="M326" s="9"/>
      <c r="N326" s="9"/>
      <c r="O326" s="9">
        <f t="shared" si="83"/>
        <v>8700000</v>
      </c>
      <c r="P326" s="9">
        <v>8700000</v>
      </c>
      <c r="Q326" s="9"/>
      <c r="R326" s="9">
        <f t="shared" si="84"/>
        <v>0</v>
      </c>
      <c r="S326" s="9"/>
      <c r="T326" s="9"/>
      <c r="U326" s="9">
        <f t="shared" si="85"/>
        <v>0</v>
      </c>
      <c r="V326" s="9"/>
      <c r="W326" s="9"/>
      <c r="X326" s="9">
        <f t="shared" si="86"/>
        <v>0</v>
      </c>
      <c r="Y326" s="9"/>
      <c r="Z326" s="9"/>
      <c r="AA326" s="10">
        <f t="shared" si="87"/>
        <v>0</v>
      </c>
      <c r="AB326" s="11">
        <v>45819</v>
      </c>
    </row>
    <row r="327" spans="1:28" ht="15.75" x14ac:dyDescent="0.25">
      <c r="A327" s="39">
        <v>45818</v>
      </c>
      <c r="B327" s="33" t="s">
        <v>329</v>
      </c>
      <c r="C327" s="33"/>
      <c r="D327" s="33" t="s">
        <v>31</v>
      </c>
      <c r="E327" s="33" t="s">
        <v>205</v>
      </c>
      <c r="F327" s="33">
        <v>100</v>
      </c>
      <c r="G327" s="33" t="s">
        <v>51</v>
      </c>
      <c r="H327" s="33">
        <v>115000</v>
      </c>
      <c r="I327" s="20">
        <f t="shared" si="81"/>
        <v>11500000</v>
      </c>
      <c r="J327" s="42" t="s">
        <v>38</v>
      </c>
      <c r="K327" s="33" t="s">
        <v>1008</v>
      </c>
      <c r="L327" s="9">
        <f t="shared" si="82"/>
        <v>0</v>
      </c>
      <c r="M327" s="9"/>
      <c r="N327" s="9"/>
      <c r="O327" s="9">
        <f t="shared" si="83"/>
        <v>0</v>
      </c>
      <c r="P327" s="9"/>
      <c r="Q327" s="9"/>
      <c r="R327" s="9">
        <f t="shared" si="84"/>
        <v>0</v>
      </c>
      <c r="S327" s="9"/>
      <c r="T327" s="9"/>
      <c r="U327" s="9">
        <f t="shared" si="85"/>
        <v>0</v>
      </c>
      <c r="V327" s="9"/>
      <c r="W327" s="9"/>
      <c r="X327" s="9">
        <f t="shared" si="86"/>
        <v>0</v>
      </c>
      <c r="Y327" s="9"/>
      <c r="Z327" s="9"/>
      <c r="AA327" s="10">
        <f t="shared" si="87"/>
        <v>11500000</v>
      </c>
      <c r="AB327" s="11"/>
    </row>
    <row r="328" spans="1:28" ht="15.75" hidden="1" x14ac:dyDescent="0.25">
      <c r="A328" s="39">
        <v>45818</v>
      </c>
      <c r="B328" s="33" t="s">
        <v>873</v>
      </c>
      <c r="C328" s="33"/>
      <c r="D328" s="33" t="s">
        <v>31</v>
      </c>
      <c r="E328" s="33" t="s">
        <v>407</v>
      </c>
      <c r="F328" s="33">
        <v>8</v>
      </c>
      <c r="G328" s="33" t="s">
        <v>33</v>
      </c>
      <c r="H328" s="33">
        <v>290000</v>
      </c>
      <c r="I328" s="20">
        <f t="shared" si="81"/>
        <v>2320000</v>
      </c>
      <c r="J328" s="41" t="s">
        <v>241</v>
      </c>
      <c r="K328" s="33"/>
      <c r="L328" s="9">
        <f t="shared" si="82"/>
        <v>2320000</v>
      </c>
      <c r="M328" s="9">
        <v>2320000</v>
      </c>
      <c r="N328" s="9"/>
      <c r="O328" s="9">
        <f t="shared" si="83"/>
        <v>0</v>
      </c>
      <c r="P328" s="9"/>
      <c r="Q328" s="9"/>
      <c r="R328" s="9">
        <f t="shared" si="84"/>
        <v>0</v>
      </c>
      <c r="S328" s="9"/>
      <c r="T328" s="9"/>
      <c r="U328" s="9">
        <f t="shared" si="85"/>
        <v>0</v>
      </c>
      <c r="V328" s="9"/>
      <c r="W328" s="9"/>
      <c r="X328" s="9">
        <f t="shared" si="86"/>
        <v>0</v>
      </c>
      <c r="Y328" s="9"/>
      <c r="Z328" s="9"/>
      <c r="AA328" s="10">
        <f t="shared" si="87"/>
        <v>0</v>
      </c>
      <c r="AB328" s="11">
        <v>45818</v>
      </c>
    </row>
    <row r="329" spans="1:28" ht="15.75" hidden="1" x14ac:dyDescent="0.25">
      <c r="A329" s="39">
        <v>45818</v>
      </c>
      <c r="B329" s="33" t="s">
        <v>873</v>
      </c>
      <c r="C329" s="33"/>
      <c r="D329" s="33" t="s">
        <v>31</v>
      </c>
      <c r="E329" s="33" t="s">
        <v>423</v>
      </c>
      <c r="F329" s="33">
        <v>33.6</v>
      </c>
      <c r="G329" s="33" t="s">
        <v>51</v>
      </c>
      <c r="H329" s="33">
        <v>43000</v>
      </c>
      <c r="I329" s="20">
        <f t="shared" si="81"/>
        <v>1444800</v>
      </c>
      <c r="J329" s="41" t="s">
        <v>241</v>
      </c>
      <c r="K329" s="33"/>
      <c r="L329" s="9">
        <f t="shared" si="82"/>
        <v>1444800</v>
      </c>
      <c r="M329" s="9">
        <v>1444800</v>
      </c>
      <c r="N329" s="9"/>
      <c r="O329" s="9">
        <f t="shared" si="83"/>
        <v>0</v>
      </c>
      <c r="P329" s="9"/>
      <c r="Q329" s="9"/>
      <c r="R329" s="9">
        <f t="shared" si="84"/>
        <v>0</v>
      </c>
      <c r="S329" s="9"/>
      <c r="T329" s="9"/>
      <c r="U329" s="9">
        <f t="shared" si="85"/>
        <v>0</v>
      </c>
      <c r="V329" s="9"/>
      <c r="W329" s="9"/>
      <c r="X329" s="9">
        <f t="shared" si="86"/>
        <v>0</v>
      </c>
      <c r="Y329" s="9"/>
      <c r="Z329" s="9"/>
      <c r="AA329" s="10">
        <f t="shared" si="87"/>
        <v>0</v>
      </c>
      <c r="AB329" s="11">
        <v>45818</v>
      </c>
    </row>
    <row r="330" spans="1:28" ht="15.75" hidden="1" x14ac:dyDescent="0.25">
      <c r="A330" s="39">
        <v>45818</v>
      </c>
      <c r="B330" s="33" t="s">
        <v>873</v>
      </c>
      <c r="C330" s="33"/>
      <c r="D330" s="33" t="s">
        <v>31</v>
      </c>
      <c r="E330" s="33" t="s">
        <v>73</v>
      </c>
      <c r="F330" s="33">
        <v>10</v>
      </c>
      <c r="G330" s="33" t="s">
        <v>74</v>
      </c>
      <c r="H330" s="33">
        <v>50000</v>
      </c>
      <c r="I330" s="20">
        <f t="shared" si="81"/>
        <v>500000</v>
      </c>
      <c r="J330" s="41" t="s">
        <v>241</v>
      </c>
      <c r="K330" s="33"/>
      <c r="L330" s="9">
        <f t="shared" si="82"/>
        <v>500000</v>
      </c>
      <c r="M330" s="9">
        <v>500000</v>
      </c>
      <c r="N330" s="9"/>
      <c r="O330" s="9">
        <f t="shared" si="83"/>
        <v>0</v>
      </c>
      <c r="P330" s="9"/>
      <c r="Q330" s="9"/>
      <c r="R330" s="9">
        <f t="shared" si="84"/>
        <v>0</v>
      </c>
      <c r="S330" s="9"/>
      <c r="T330" s="9"/>
      <c r="U330" s="9">
        <f t="shared" si="85"/>
        <v>0</v>
      </c>
      <c r="V330" s="9"/>
      <c r="W330" s="9"/>
      <c r="X330" s="9">
        <f t="shared" si="86"/>
        <v>0</v>
      </c>
      <c r="Y330" s="9"/>
      <c r="Z330" s="9"/>
      <c r="AA330" s="10">
        <f t="shared" si="87"/>
        <v>0</v>
      </c>
      <c r="AB330" s="11">
        <v>45818</v>
      </c>
    </row>
    <row r="331" spans="1:28" ht="15.75" hidden="1" x14ac:dyDescent="0.25">
      <c r="A331" s="39">
        <v>45818</v>
      </c>
      <c r="B331" s="33" t="s">
        <v>873</v>
      </c>
      <c r="C331" s="33"/>
      <c r="D331" s="33" t="s">
        <v>31</v>
      </c>
      <c r="E331" s="33" t="s">
        <v>130</v>
      </c>
      <c r="F331" s="33">
        <v>10</v>
      </c>
      <c r="G331" s="33" t="s">
        <v>74</v>
      </c>
      <c r="H331" s="33">
        <v>50000</v>
      </c>
      <c r="I331" s="20">
        <f t="shared" si="81"/>
        <v>500000</v>
      </c>
      <c r="J331" s="41" t="s">
        <v>241</v>
      </c>
      <c r="K331" s="33"/>
      <c r="L331" s="9">
        <f t="shared" si="82"/>
        <v>500000</v>
      </c>
      <c r="M331" s="9">
        <v>500000</v>
      </c>
      <c r="N331" s="9"/>
      <c r="O331" s="9">
        <f t="shared" si="83"/>
        <v>0</v>
      </c>
      <c r="P331" s="9"/>
      <c r="Q331" s="9"/>
      <c r="R331" s="9">
        <f t="shared" si="84"/>
        <v>0</v>
      </c>
      <c r="S331" s="9"/>
      <c r="T331" s="9"/>
      <c r="U331" s="9">
        <f t="shared" si="85"/>
        <v>0</v>
      </c>
      <c r="V331" s="9"/>
      <c r="W331" s="9"/>
      <c r="X331" s="9">
        <f t="shared" si="86"/>
        <v>0</v>
      </c>
      <c r="Y331" s="9"/>
      <c r="Z331" s="9"/>
      <c r="AA331" s="10">
        <f t="shared" si="87"/>
        <v>0</v>
      </c>
      <c r="AB331" s="11">
        <v>45818</v>
      </c>
    </row>
    <row r="332" spans="1:28" ht="15.75" hidden="1" x14ac:dyDescent="0.25">
      <c r="A332" s="39">
        <v>45818</v>
      </c>
      <c r="B332" s="33" t="s">
        <v>600</v>
      </c>
      <c r="C332" s="33"/>
      <c r="D332" s="33" t="s">
        <v>31</v>
      </c>
      <c r="E332" s="33" t="s">
        <v>372</v>
      </c>
      <c r="F332" s="33">
        <v>5</v>
      </c>
      <c r="G332" s="33" t="s">
        <v>33</v>
      </c>
      <c r="H332" s="33">
        <v>280000</v>
      </c>
      <c r="I332" s="20">
        <f t="shared" si="81"/>
        <v>1400000</v>
      </c>
      <c r="J332" s="41" t="s">
        <v>241</v>
      </c>
      <c r="K332" s="33"/>
      <c r="L332" s="9">
        <f t="shared" si="82"/>
        <v>0</v>
      </c>
      <c r="M332" s="9"/>
      <c r="N332" s="9"/>
      <c r="O332" s="9">
        <f t="shared" si="83"/>
        <v>0</v>
      </c>
      <c r="P332" s="9"/>
      <c r="Q332" s="9"/>
      <c r="R332" s="9">
        <f t="shared" si="84"/>
        <v>0</v>
      </c>
      <c r="S332" s="9"/>
      <c r="T332" s="9"/>
      <c r="U332" s="9">
        <f t="shared" si="85"/>
        <v>1400000</v>
      </c>
      <c r="V332" s="9">
        <v>1400000</v>
      </c>
      <c r="W332" s="9"/>
      <c r="X332" s="9">
        <f t="shared" si="86"/>
        <v>0</v>
      </c>
      <c r="Y332" s="9"/>
      <c r="Z332" s="9"/>
      <c r="AA332" s="10">
        <f t="shared" si="87"/>
        <v>0</v>
      </c>
      <c r="AB332" s="11">
        <v>45818</v>
      </c>
    </row>
    <row r="333" spans="1:28" ht="15.75" hidden="1" x14ac:dyDescent="0.25">
      <c r="A333" s="32">
        <v>45818</v>
      </c>
      <c r="B333" s="33" t="s">
        <v>191</v>
      </c>
      <c r="C333" s="33"/>
      <c r="D333" s="33" t="s">
        <v>31</v>
      </c>
      <c r="E333" s="33" t="s">
        <v>70</v>
      </c>
      <c r="F333" s="33">
        <v>700</v>
      </c>
      <c r="G333" s="33" t="s">
        <v>29</v>
      </c>
      <c r="H333" s="33">
        <v>2720</v>
      </c>
      <c r="I333" s="20">
        <f t="shared" si="81"/>
        <v>1904000</v>
      </c>
      <c r="J333" s="14" t="s">
        <v>241</v>
      </c>
      <c r="K333" s="33" t="s">
        <v>1006</v>
      </c>
      <c r="L333" s="9">
        <f t="shared" si="82"/>
        <v>1904000</v>
      </c>
      <c r="M333" s="9"/>
      <c r="N333" s="9">
        <v>1904000</v>
      </c>
      <c r="O333" s="9">
        <f t="shared" si="83"/>
        <v>0</v>
      </c>
      <c r="P333" s="9"/>
      <c r="Q333" s="9"/>
      <c r="R333" s="9">
        <f t="shared" si="84"/>
        <v>0</v>
      </c>
      <c r="S333" s="9"/>
      <c r="T333" s="9"/>
      <c r="U333" s="9">
        <f t="shared" si="85"/>
        <v>0</v>
      </c>
      <c r="V333" s="9"/>
      <c r="W333" s="9"/>
      <c r="X333" s="9">
        <f t="shared" si="86"/>
        <v>0</v>
      </c>
      <c r="Y333" s="9"/>
      <c r="Z333" s="9"/>
      <c r="AA333" s="10">
        <f t="shared" si="87"/>
        <v>0</v>
      </c>
      <c r="AB333" s="11">
        <v>45819</v>
      </c>
    </row>
    <row r="334" spans="1:28" ht="15.75" hidden="1" x14ac:dyDescent="0.25">
      <c r="A334" s="39">
        <v>45818</v>
      </c>
      <c r="B334" s="33" t="s">
        <v>191</v>
      </c>
      <c r="C334" s="33"/>
      <c r="D334" s="33" t="s">
        <v>31</v>
      </c>
      <c r="E334" s="33" t="s">
        <v>61</v>
      </c>
      <c r="F334" s="33">
        <v>2</v>
      </c>
      <c r="G334" s="33" t="s">
        <v>25</v>
      </c>
      <c r="H334" s="33">
        <v>45000</v>
      </c>
      <c r="I334" s="20">
        <f t="shared" si="81"/>
        <v>90000</v>
      </c>
      <c r="J334" s="14" t="s">
        <v>241</v>
      </c>
      <c r="K334" s="33" t="s">
        <v>1006</v>
      </c>
      <c r="L334" s="9">
        <f t="shared" si="82"/>
        <v>90000</v>
      </c>
      <c r="M334" s="9"/>
      <c r="N334" s="9">
        <v>90000</v>
      </c>
      <c r="O334" s="9">
        <f t="shared" si="83"/>
        <v>0</v>
      </c>
      <c r="P334" s="9"/>
      <c r="Q334" s="9"/>
      <c r="R334" s="9">
        <f t="shared" si="84"/>
        <v>0</v>
      </c>
      <c r="S334" s="9"/>
      <c r="T334" s="9"/>
      <c r="U334" s="9">
        <f t="shared" si="85"/>
        <v>0</v>
      </c>
      <c r="V334" s="9"/>
      <c r="W334" s="9"/>
      <c r="X334" s="9">
        <f t="shared" si="86"/>
        <v>0</v>
      </c>
      <c r="Y334" s="9"/>
      <c r="Z334" s="9"/>
      <c r="AA334" s="10">
        <f t="shared" si="87"/>
        <v>0</v>
      </c>
      <c r="AB334" s="11">
        <v>45819</v>
      </c>
    </row>
    <row r="335" spans="1:28" ht="15.75" hidden="1" x14ac:dyDescent="0.25">
      <c r="A335" s="39">
        <v>45818</v>
      </c>
      <c r="B335" s="33" t="s">
        <v>258</v>
      </c>
      <c r="C335" s="33"/>
      <c r="D335" s="33" t="s">
        <v>31</v>
      </c>
      <c r="E335" s="33" t="s">
        <v>110</v>
      </c>
      <c r="F335" s="33">
        <v>20800</v>
      </c>
      <c r="G335" s="33" t="s">
        <v>29</v>
      </c>
      <c r="H335" s="33">
        <v>1800</v>
      </c>
      <c r="I335" s="20">
        <f t="shared" si="81"/>
        <v>37440000</v>
      </c>
      <c r="J335" s="37" t="s">
        <v>240</v>
      </c>
      <c r="K335" s="33"/>
      <c r="L335" s="9">
        <f t="shared" si="82"/>
        <v>0</v>
      </c>
      <c r="M335" s="9"/>
      <c r="N335" s="9"/>
      <c r="O335" s="9">
        <f t="shared" si="83"/>
        <v>37440000</v>
      </c>
      <c r="P335" s="9"/>
      <c r="Q335" s="9">
        <v>37440000</v>
      </c>
      <c r="R335" s="9">
        <f t="shared" si="84"/>
        <v>0</v>
      </c>
      <c r="S335" s="9"/>
      <c r="T335" s="9"/>
      <c r="U335" s="9">
        <f t="shared" si="85"/>
        <v>0</v>
      </c>
      <c r="V335" s="9"/>
      <c r="W335" s="9"/>
      <c r="X335" s="9">
        <f t="shared" si="86"/>
        <v>0</v>
      </c>
      <c r="Y335" s="9"/>
      <c r="Z335" s="9"/>
      <c r="AA335" s="10">
        <f t="shared" si="87"/>
        <v>0</v>
      </c>
      <c r="AB335" s="11">
        <v>45827</v>
      </c>
    </row>
    <row r="336" spans="1:28" ht="15.75" hidden="1" x14ac:dyDescent="0.25">
      <c r="A336" s="32">
        <v>45818</v>
      </c>
      <c r="B336" s="33" t="s">
        <v>289</v>
      </c>
      <c r="C336" s="33"/>
      <c r="D336" s="33" t="s">
        <v>31</v>
      </c>
      <c r="E336" s="33" t="s">
        <v>166</v>
      </c>
      <c r="F336" s="33">
        <v>4</v>
      </c>
      <c r="G336" s="33" t="s">
        <v>23</v>
      </c>
      <c r="H336" s="33">
        <v>400000</v>
      </c>
      <c r="I336" s="20">
        <f t="shared" si="81"/>
        <v>1600000</v>
      </c>
      <c r="J336" s="37" t="s">
        <v>240</v>
      </c>
      <c r="K336" s="33"/>
      <c r="L336" s="9">
        <f t="shared" si="82"/>
        <v>0</v>
      </c>
      <c r="M336" s="9"/>
      <c r="N336" s="9"/>
      <c r="O336" s="9">
        <f t="shared" si="83"/>
        <v>1600000</v>
      </c>
      <c r="P336" s="9">
        <v>1600000</v>
      </c>
      <c r="Q336" s="9"/>
      <c r="R336" s="9">
        <f t="shared" si="84"/>
        <v>0</v>
      </c>
      <c r="S336" s="9"/>
      <c r="T336" s="9"/>
      <c r="U336" s="9">
        <f t="shared" si="85"/>
        <v>0</v>
      </c>
      <c r="V336" s="9"/>
      <c r="W336" s="9"/>
      <c r="X336" s="9">
        <f t="shared" si="86"/>
        <v>0</v>
      </c>
      <c r="Y336" s="9"/>
      <c r="Z336" s="9"/>
      <c r="AA336" s="10">
        <f t="shared" si="87"/>
        <v>0</v>
      </c>
      <c r="AB336" s="11">
        <v>45818</v>
      </c>
    </row>
    <row r="337" spans="1:28" ht="15.75" hidden="1" x14ac:dyDescent="0.25">
      <c r="A337" s="39">
        <v>45819</v>
      </c>
      <c r="B337" s="35" t="s">
        <v>568</v>
      </c>
      <c r="C337" s="35"/>
      <c r="D337" s="35" t="s">
        <v>31</v>
      </c>
      <c r="E337" s="35" t="s">
        <v>382</v>
      </c>
      <c r="F337" s="35">
        <v>1980</v>
      </c>
      <c r="G337" s="35" t="s">
        <v>267</v>
      </c>
      <c r="H337" s="35">
        <v>4500</v>
      </c>
      <c r="I337" s="20">
        <f t="shared" si="81"/>
        <v>8910000</v>
      </c>
      <c r="J337" s="36" t="s">
        <v>26</v>
      </c>
      <c r="K337" s="35"/>
      <c r="L337" s="9">
        <f t="shared" ref="L337:L374" si="88">M337+N337</f>
        <v>0</v>
      </c>
      <c r="M337" s="9"/>
      <c r="N337" s="9"/>
      <c r="O337" s="9">
        <f t="shared" ref="O337:O374" si="89">P337+Q337</f>
        <v>0</v>
      </c>
      <c r="P337" s="9"/>
      <c r="Q337" s="9"/>
      <c r="R337" s="9">
        <f t="shared" ref="R337:R374" si="90">S337+T337</f>
        <v>0</v>
      </c>
      <c r="S337" s="9"/>
      <c r="T337" s="9"/>
      <c r="U337" s="9">
        <f t="shared" ref="U337:U374" si="91">V337+W337</f>
        <v>0</v>
      </c>
      <c r="V337" s="9"/>
      <c r="W337" s="9"/>
      <c r="X337" s="9">
        <f t="shared" ref="X337:X374" si="92">Y337+Z337</f>
        <v>0</v>
      </c>
      <c r="Y337" s="9"/>
      <c r="Z337" s="9"/>
      <c r="AA337" s="10">
        <f t="shared" ref="AA337:AA374" si="93">C337+I337-L337-O337-U337-X337-R337</f>
        <v>8910000</v>
      </c>
      <c r="AB337" s="11"/>
    </row>
    <row r="338" spans="1:28" ht="15.75" hidden="1" x14ac:dyDescent="0.25">
      <c r="A338" s="39">
        <v>45819</v>
      </c>
      <c r="B338" s="33" t="s">
        <v>970</v>
      </c>
      <c r="C338" s="33"/>
      <c r="D338" s="33" t="s">
        <v>31</v>
      </c>
      <c r="E338" s="33" t="s">
        <v>117</v>
      </c>
      <c r="F338" s="33">
        <v>48.6</v>
      </c>
      <c r="G338" s="33" t="s">
        <v>51</v>
      </c>
      <c r="H338" s="33">
        <v>115000</v>
      </c>
      <c r="I338" s="20">
        <f t="shared" si="81"/>
        <v>5589000</v>
      </c>
      <c r="J338" s="41" t="s">
        <v>241</v>
      </c>
      <c r="K338" s="33"/>
      <c r="L338" s="9">
        <f t="shared" si="88"/>
        <v>0</v>
      </c>
      <c r="M338" s="9"/>
      <c r="N338" s="9"/>
      <c r="O338" s="9">
        <f t="shared" si="89"/>
        <v>0</v>
      </c>
      <c r="P338" s="9"/>
      <c r="Q338" s="9"/>
      <c r="R338" s="9">
        <f t="shared" si="90"/>
        <v>0</v>
      </c>
      <c r="S338" s="9"/>
      <c r="T338" s="9"/>
      <c r="U338" s="9">
        <f t="shared" si="91"/>
        <v>5589000</v>
      </c>
      <c r="V338" s="9">
        <v>5589000</v>
      </c>
      <c r="W338" s="9"/>
      <c r="X338" s="9">
        <f t="shared" si="92"/>
        <v>0</v>
      </c>
      <c r="Y338" s="9"/>
      <c r="Z338" s="9"/>
      <c r="AA338" s="10">
        <f t="shared" si="93"/>
        <v>0</v>
      </c>
      <c r="AB338" s="11">
        <v>45819</v>
      </c>
    </row>
    <row r="339" spans="1:28" ht="15.75" hidden="1" x14ac:dyDescent="0.25">
      <c r="A339" s="39">
        <v>45819</v>
      </c>
      <c r="B339" s="33" t="s">
        <v>231</v>
      </c>
      <c r="C339" s="33"/>
      <c r="D339" s="33"/>
      <c r="E339" s="33" t="s">
        <v>632</v>
      </c>
      <c r="F339" s="33">
        <v>26.5</v>
      </c>
      <c r="G339" s="33" t="s">
        <v>51</v>
      </c>
      <c r="H339" s="33"/>
      <c r="I339" s="20">
        <f t="shared" si="81"/>
        <v>0</v>
      </c>
      <c r="J339" s="34" t="s">
        <v>26</v>
      </c>
      <c r="K339" s="33"/>
      <c r="L339" s="9">
        <f t="shared" si="88"/>
        <v>0</v>
      </c>
      <c r="M339" s="9"/>
      <c r="N339" s="9"/>
      <c r="O339" s="9">
        <f t="shared" si="89"/>
        <v>0</v>
      </c>
      <c r="P339" s="9"/>
      <c r="Q339" s="9"/>
      <c r="R339" s="9">
        <f t="shared" si="90"/>
        <v>0</v>
      </c>
      <c r="S339" s="9"/>
      <c r="T339" s="9"/>
      <c r="U339" s="9">
        <f t="shared" si="91"/>
        <v>0</v>
      </c>
      <c r="V339" s="9"/>
      <c r="W339" s="9"/>
      <c r="X339" s="9">
        <f t="shared" si="92"/>
        <v>0</v>
      </c>
      <c r="Y339" s="9"/>
      <c r="Z339" s="9"/>
      <c r="AA339" s="10">
        <f t="shared" si="93"/>
        <v>0</v>
      </c>
      <c r="AB339" s="11"/>
    </row>
    <row r="340" spans="1:28" ht="15.75" hidden="1" x14ac:dyDescent="0.25">
      <c r="A340" s="39">
        <v>45819</v>
      </c>
      <c r="B340" s="33" t="s">
        <v>231</v>
      </c>
      <c r="C340" s="33"/>
      <c r="D340" s="33"/>
      <c r="E340" s="33" t="s">
        <v>135</v>
      </c>
      <c r="F340" s="33">
        <v>58.4</v>
      </c>
      <c r="G340" s="33" t="s">
        <v>51</v>
      </c>
      <c r="H340" s="33"/>
      <c r="I340" s="20">
        <f t="shared" si="81"/>
        <v>0</v>
      </c>
      <c r="J340" s="34" t="s">
        <v>26</v>
      </c>
      <c r="K340" s="33"/>
      <c r="L340" s="9">
        <f t="shared" si="88"/>
        <v>0</v>
      </c>
      <c r="M340" s="9"/>
      <c r="N340" s="9"/>
      <c r="O340" s="9">
        <f t="shared" si="89"/>
        <v>0</v>
      </c>
      <c r="P340" s="9"/>
      <c r="Q340" s="9"/>
      <c r="R340" s="9">
        <f t="shared" si="90"/>
        <v>0</v>
      </c>
      <c r="S340" s="9"/>
      <c r="T340" s="9"/>
      <c r="U340" s="9">
        <f t="shared" si="91"/>
        <v>0</v>
      </c>
      <c r="V340" s="9"/>
      <c r="W340" s="9"/>
      <c r="X340" s="9">
        <f t="shared" si="92"/>
        <v>0</v>
      </c>
      <c r="Y340" s="9"/>
      <c r="Z340" s="9"/>
      <c r="AA340" s="10">
        <f t="shared" si="93"/>
        <v>0</v>
      </c>
      <c r="AB340" s="11"/>
    </row>
    <row r="341" spans="1:28" ht="15.75" hidden="1" x14ac:dyDescent="0.25">
      <c r="A341" s="39">
        <v>45819</v>
      </c>
      <c r="B341" s="33" t="s">
        <v>343</v>
      </c>
      <c r="C341" s="33"/>
      <c r="D341" s="33" t="s">
        <v>31</v>
      </c>
      <c r="E341" s="33" t="s">
        <v>167</v>
      </c>
      <c r="F341" s="33">
        <v>1</v>
      </c>
      <c r="G341" s="33" t="s">
        <v>23</v>
      </c>
      <c r="H341" s="33">
        <v>400000</v>
      </c>
      <c r="I341" s="20">
        <f t="shared" si="81"/>
        <v>400000</v>
      </c>
      <c r="J341" s="41" t="s">
        <v>241</v>
      </c>
      <c r="K341" s="33"/>
      <c r="L341" s="9">
        <f t="shared" si="88"/>
        <v>400000</v>
      </c>
      <c r="M341" s="9">
        <v>400000</v>
      </c>
      <c r="N341" s="9"/>
      <c r="O341" s="9">
        <f t="shared" si="89"/>
        <v>0</v>
      </c>
      <c r="P341" s="9"/>
      <c r="Q341" s="9"/>
      <c r="R341" s="9">
        <f t="shared" si="90"/>
        <v>0</v>
      </c>
      <c r="S341" s="9"/>
      <c r="T341" s="9"/>
      <c r="U341" s="9">
        <f t="shared" si="91"/>
        <v>0</v>
      </c>
      <c r="V341" s="9"/>
      <c r="W341" s="9"/>
      <c r="X341" s="9">
        <f t="shared" si="92"/>
        <v>0</v>
      </c>
      <c r="Y341" s="9"/>
      <c r="Z341" s="9"/>
      <c r="AA341" s="10">
        <f t="shared" si="93"/>
        <v>0</v>
      </c>
      <c r="AB341" s="11">
        <v>45819</v>
      </c>
    </row>
    <row r="342" spans="1:28" ht="15.75" hidden="1" x14ac:dyDescent="0.25">
      <c r="A342" s="39">
        <v>45819</v>
      </c>
      <c r="B342" s="33" t="s">
        <v>221</v>
      </c>
      <c r="C342" s="33"/>
      <c r="D342" s="33" t="s">
        <v>41</v>
      </c>
      <c r="E342" s="33" t="s">
        <v>148</v>
      </c>
      <c r="F342" s="33">
        <v>20</v>
      </c>
      <c r="G342" s="33" t="s">
        <v>51</v>
      </c>
      <c r="H342" s="33">
        <v>60000</v>
      </c>
      <c r="I342" s="20">
        <f t="shared" si="81"/>
        <v>1200000</v>
      </c>
      <c r="J342" s="41" t="s">
        <v>240</v>
      </c>
      <c r="K342" s="33"/>
      <c r="L342" s="9">
        <f t="shared" si="88"/>
        <v>0</v>
      </c>
      <c r="M342" s="9"/>
      <c r="N342" s="9"/>
      <c r="O342" s="9">
        <f t="shared" si="89"/>
        <v>1200000</v>
      </c>
      <c r="P342" s="9">
        <v>1200000</v>
      </c>
      <c r="Q342" s="9"/>
      <c r="R342" s="9">
        <f t="shared" si="90"/>
        <v>0</v>
      </c>
      <c r="S342" s="9"/>
      <c r="T342" s="9"/>
      <c r="U342" s="9">
        <f t="shared" si="91"/>
        <v>0</v>
      </c>
      <c r="V342" s="9"/>
      <c r="W342" s="9"/>
      <c r="X342" s="9">
        <f t="shared" si="92"/>
        <v>0</v>
      </c>
      <c r="Y342" s="9"/>
      <c r="Z342" s="9"/>
      <c r="AA342" s="10">
        <f t="shared" si="93"/>
        <v>0</v>
      </c>
      <c r="AB342" s="11">
        <v>45819</v>
      </c>
    </row>
    <row r="343" spans="1:28" ht="15.75" hidden="1" x14ac:dyDescent="0.25">
      <c r="A343" s="39">
        <v>45819</v>
      </c>
      <c r="B343" s="35" t="s">
        <v>231</v>
      </c>
      <c r="C343" s="35"/>
      <c r="D343" s="35"/>
      <c r="E343" s="35" t="s">
        <v>85</v>
      </c>
      <c r="F343" s="35">
        <v>32.4</v>
      </c>
      <c r="G343" s="35" t="s">
        <v>51</v>
      </c>
      <c r="H343" s="35"/>
      <c r="I343" s="20">
        <f t="shared" si="81"/>
        <v>0</v>
      </c>
      <c r="J343" s="36" t="s">
        <v>26</v>
      </c>
      <c r="K343" s="35"/>
      <c r="L343" s="9">
        <f t="shared" si="88"/>
        <v>0</v>
      </c>
      <c r="M343" s="9"/>
      <c r="N343" s="9"/>
      <c r="O343" s="9">
        <f t="shared" si="89"/>
        <v>0</v>
      </c>
      <c r="P343" s="9"/>
      <c r="Q343" s="9"/>
      <c r="R343" s="9">
        <f t="shared" si="90"/>
        <v>0</v>
      </c>
      <c r="S343" s="9"/>
      <c r="T343" s="9"/>
      <c r="U343" s="9">
        <f t="shared" si="91"/>
        <v>0</v>
      </c>
      <c r="V343" s="9"/>
      <c r="W343" s="9"/>
      <c r="X343" s="9">
        <f t="shared" si="92"/>
        <v>0</v>
      </c>
      <c r="Y343" s="9"/>
      <c r="Z343" s="9"/>
      <c r="AA343" s="10">
        <f t="shared" si="93"/>
        <v>0</v>
      </c>
      <c r="AB343" s="11"/>
    </row>
    <row r="344" spans="1:28" ht="15.75" hidden="1" x14ac:dyDescent="0.25">
      <c r="A344" s="39">
        <v>45819</v>
      </c>
      <c r="B344" s="35" t="s">
        <v>252</v>
      </c>
      <c r="C344" s="33"/>
      <c r="D344" s="33" t="s">
        <v>31</v>
      </c>
      <c r="E344" s="33" t="s">
        <v>95</v>
      </c>
      <c r="F344" s="33">
        <v>5200</v>
      </c>
      <c r="G344" s="33" t="s">
        <v>29</v>
      </c>
      <c r="H344" s="33">
        <v>3700</v>
      </c>
      <c r="I344" s="20">
        <f t="shared" si="81"/>
        <v>19240000</v>
      </c>
      <c r="J344" s="37" t="s">
        <v>240</v>
      </c>
      <c r="K344" s="33" t="s">
        <v>1009</v>
      </c>
      <c r="L344" s="9">
        <f t="shared" si="88"/>
        <v>0</v>
      </c>
      <c r="M344" s="9"/>
      <c r="N344" s="9"/>
      <c r="O344" s="9">
        <f t="shared" si="89"/>
        <v>18171000</v>
      </c>
      <c r="P344" s="9">
        <v>18171000</v>
      </c>
      <c r="Q344" s="9"/>
      <c r="R344" s="9">
        <f t="shared" si="90"/>
        <v>1069000</v>
      </c>
      <c r="S344" s="9"/>
      <c r="T344" s="9">
        <v>1069000</v>
      </c>
      <c r="U344" s="9">
        <f t="shared" si="91"/>
        <v>0</v>
      </c>
      <c r="V344" s="9"/>
      <c r="W344" s="9"/>
      <c r="X344" s="9">
        <f t="shared" si="92"/>
        <v>0</v>
      </c>
      <c r="Y344" s="9"/>
      <c r="Z344" s="9"/>
      <c r="AA344" s="10">
        <f t="shared" si="93"/>
        <v>0</v>
      </c>
      <c r="AB344" s="11">
        <v>45828</v>
      </c>
    </row>
    <row r="345" spans="1:28" ht="15.75" hidden="1" x14ac:dyDescent="0.25">
      <c r="A345" s="39">
        <v>45819</v>
      </c>
      <c r="B345" s="35" t="s">
        <v>252</v>
      </c>
      <c r="C345" s="33"/>
      <c r="D345" s="33" t="s">
        <v>31</v>
      </c>
      <c r="E345" s="33" t="s">
        <v>73</v>
      </c>
      <c r="F345" s="33">
        <v>40</v>
      </c>
      <c r="G345" s="33" t="s">
        <v>74</v>
      </c>
      <c r="H345" s="33">
        <v>50000</v>
      </c>
      <c r="I345" s="20">
        <f t="shared" si="81"/>
        <v>2000000</v>
      </c>
      <c r="J345" s="37" t="s">
        <v>240</v>
      </c>
      <c r="K345" s="33" t="s">
        <v>1009</v>
      </c>
      <c r="L345" s="9">
        <f t="shared" si="88"/>
        <v>0</v>
      </c>
      <c r="M345" s="9"/>
      <c r="N345" s="9"/>
      <c r="O345" s="9">
        <f t="shared" si="89"/>
        <v>2000000</v>
      </c>
      <c r="P345" s="9">
        <v>2000000</v>
      </c>
      <c r="Q345" s="9"/>
      <c r="R345" s="9">
        <f t="shared" si="90"/>
        <v>0</v>
      </c>
      <c r="S345" s="9"/>
      <c r="T345" s="9"/>
      <c r="U345" s="9">
        <f t="shared" si="91"/>
        <v>0</v>
      </c>
      <c r="V345" s="9"/>
      <c r="W345" s="9"/>
      <c r="X345" s="9">
        <f t="shared" si="92"/>
        <v>0</v>
      </c>
      <c r="Y345" s="9"/>
      <c r="Z345" s="9"/>
      <c r="AA345" s="10">
        <f t="shared" si="93"/>
        <v>0</v>
      </c>
      <c r="AB345" s="11">
        <v>45828</v>
      </c>
    </row>
    <row r="346" spans="1:28" ht="15.75" hidden="1" x14ac:dyDescent="0.25">
      <c r="A346" s="39">
        <v>45819</v>
      </c>
      <c r="B346" s="35" t="s">
        <v>252</v>
      </c>
      <c r="C346" s="33"/>
      <c r="D346" s="33" t="s">
        <v>31</v>
      </c>
      <c r="E346" s="33" t="s">
        <v>130</v>
      </c>
      <c r="F346" s="33">
        <v>30</v>
      </c>
      <c r="G346" s="33" t="s">
        <v>74</v>
      </c>
      <c r="H346" s="33">
        <v>50000</v>
      </c>
      <c r="I346" s="20">
        <f t="shared" si="81"/>
        <v>1500000</v>
      </c>
      <c r="J346" s="37" t="s">
        <v>240</v>
      </c>
      <c r="K346" s="33" t="s">
        <v>1009</v>
      </c>
      <c r="L346" s="9">
        <f t="shared" si="88"/>
        <v>0</v>
      </c>
      <c r="M346" s="9"/>
      <c r="N346" s="9"/>
      <c r="O346" s="9">
        <f t="shared" si="89"/>
        <v>829000</v>
      </c>
      <c r="P346" s="9">
        <v>829000</v>
      </c>
      <c r="Q346" s="9"/>
      <c r="R346" s="9">
        <f t="shared" si="90"/>
        <v>671000</v>
      </c>
      <c r="S346" s="9"/>
      <c r="T346" s="9">
        <v>671000</v>
      </c>
      <c r="U346" s="9">
        <f t="shared" si="91"/>
        <v>0</v>
      </c>
      <c r="V346" s="9"/>
      <c r="W346" s="9"/>
      <c r="X346" s="9">
        <f t="shared" si="92"/>
        <v>0</v>
      </c>
      <c r="Y346" s="9"/>
      <c r="Z346" s="9"/>
      <c r="AA346" s="10">
        <f t="shared" si="93"/>
        <v>0</v>
      </c>
      <c r="AB346" s="11">
        <v>45828</v>
      </c>
    </row>
    <row r="347" spans="1:28" ht="15.75" hidden="1" x14ac:dyDescent="0.25">
      <c r="A347" s="39">
        <v>45819</v>
      </c>
      <c r="B347" s="35" t="s">
        <v>252</v>
      </c>
      <c r="C347" s="33"/>
      <c r="D347" s="33" t="s">
        <v>31</v>
      </c>
      <c r="E347" s="33" t="s">
        <v>236</v>
      </c>
      <c r="F347" s="33">
        <v>35</v>
      </c>
      <c r="G347" s="33" t="s">
        <v>51</v>
      </c>
      <c r="H347" s="33">
        <v>90000</v>
      </c>
      <c r="I347" s="20">
        <f t="shared" si="81"/>
        <v>3150000</v>
      </c>
      <c r="J347" s="37" t="s">
        <v>240</v>
      </c>
      <c r="K347" s="33" t="s">
        <v>1009</v>
      </c>
      <c r="L347" s="9">
        <f t="shared" si="88"/>
        <v>0</v>
      </c>
      <c r="M347" s="9"/>
      <c r="N347" s="9"/>
      <c r="O347" s="9">
        <f t="shared" si="89"/>
        <v>0</v>
      </c>
      <c r="P347" s="9"/>
      <c r="Q347" s="9"/>
      <c r="R347" s="9">
        <f t="shared" si="90"/>
        <v>3150000</v>
      </c>
      <c r="S347" s="9"/>
      <c r="T347" s="9">
        <v>3150000</v>
      </c>
      <c r="U347" s="9">
        <f t="shared" si="91"/>
        <v>0</v>
      </c>
      <c r="V347" s="9"/>
      <c r="W347" s="9"/>
      <c r="X347" s="9">
        <f t="shared" si="92"/>
        <v>0</v>
      </c>
      <c r="Y347" s="9"/>
      <c r="Z347" s="9"/>
      <c r="AA347" s="10">
        <f t="shared" si="93"/>
        <v>0</v>
      </c>
      <c r="AB347" s="11">
        <v>45828</v>
      </c>
    </row>
    <row r="348" spans="1:28" ht="15.75" hidden="1" x14ac:dyDescent="0.25">
      <c r="A348" s="39">
        <v>45819</v>
      </c>
      <c r="B348" s="35" t="s">
        <v>252</v>
      </c>
      <c r="C348" s="33"/>
      <c r="D348" s="33" t="s">
        <v>31</v>
      </c>
      <c r="E348" s="33" t="s">
        <v>155</v>
      </c>
      <c r="F348" s="33">
        <v>1800</v>
      </c>
      <c r="G348" s="33" t="s">
        <v>29</v>
      </c>
      <c r="H348" s="33">
        <v>3700</v>
      </c>
      <c r="I348" s="20">
        <f t="shared" si="81"/>
        <v>6660000</v>
      </c>
      <c r="J348" s="42" t="s">
        <v>43</v>
      </c>
      <c r="K348" s="33" t="s">
        <v>1009</v>
      </c>
      <c r="L348" s="9">
        <f t="shared" si="88"/>
        <v>0</v>
      </c>
      <c r="M348" s="9"/>
      <c r="N348" s="9"/>
      <c r="O348" s="9">
        <f t="shared" si="89"/>
        <v>0</v>
      </c>
      <c r="P348" s="9"/>
      <c r="Q348" s="9"/>
      <c r="R348" s="9">
        <f t="shared" si="90"/>
        <v>6110000</v>
      </c>
      <c r="S348" s="9"/>
      <c r="T348" s="9">
        <v>6110000</v>
      </c>
      <c r="U348" s="9">
        <f t="shared" si="91"/>
        <v>0</v>
      </c>
      <c r="V348" s="9"/>
      <c r="W348" s="9"/>
      <c r="X348" s="9">
        <f t="shared" si="92"/>
        <v>0</v>
      </c>
      <c r="Y348" s="9"/>
      <c r="Z348" s="9"/>
      <c r="AA348" s="10">
        <f t="shared" si="93"/>
        <v>550000</v>
      </c>
      <c r="AB348" s="11">
        <v>45828</v>
      </c>
    </row>
    <row r="349" spans="1:28" ht="15.75" hidden="1" x14ac:dyDescent="0.25">
      <c r="A349" s="39">
        <v>45819</v>
      </c>
      <c r="B349" s="33" t="s">
        <v>63</v>
      </c>
      <c r="C349" s="33"/>
      <c r="D349" s="33" t="s">
        <v>223</v>
      </c>
      <c r="E349" s="33" t="s">
        <v>552</v>
      </c>
      <c r="F349" s="33">
        <v>16</v>
      </c>
      <c r="G349" s="33" t="s">
        <v>33</v>
      </c>
      <c r="H349" s="33">
        <v>450000</v>
      </c>
      <c r="I349" s="20">
        <f t="shared" si="81"/>
        <v>7200000</v>
      </c>
      <c r="J349" s="41" t="s">
        <v>240</v>
      </c>
      <c r="K349" s="33"/>
      <c r="L349" s="9">
        <f t="shared" si="88"/>
        <v>0</v>
      </c>
      <c r="M349" s="9"/>
      <c r="N349" s="9"/>
      <c r="O349" s="9">
        <f t="shared" si="89"/>
        <v>7200000</v>
      </c>
      <c r="P349" s="9">
        <v>7200000</v>
      </c>
      <c r="Q349" s="9"/>
      <c r="R349" s="9">
        <f t="shared" si="90"/>
        <v>0</v>
      </c>
      <c r="S349" s="9"/>
      <c r="T349" s="9"/>
      <c r="U349" s="9">
        <f t="shared" si="91"/>
        <v>0</v>
      </c>
      <c r="V349" s="9"/>
      <c r="W349" s="9"/>
      <c r="X349" s="9">
        <f t="shared" si="92"/>
        <v>0</v>
      </c>
      <c r="Y349" s="9"/>
      <c r="Z349" s="9"/>
      <c r="AA349" s="10">
        <f t="shared" si="93"/>
        <v>0</v>
      </c>
      <c r="AB349" s="11">
        <v>45819</v>
      </c>
    </row>
    <row r="350" spans="1:28" ht="15.75" hidden="1" x14ac:dyDescent="0.25">
      <c r="A350" s="39">
        <v>45819</v>
      </c>
      <c r="B350" s="33" t="s">
        <v>141</v>
      </c>
      <c r="C350" s="33"/>
      <c r="D350" s="33" t="s">
        <v>31</v>
      </c>
      <c r="E350" s="33" t="s">
        <v>91</v>
      </c>
      <c r="F350" s="33">
        <v>5200</v>
      </c>
      <c r="G350" s="33" t="s">
        <v>29</v>
      </c>
      <c r="H350" s="33">
        <v>4000</v>
      </c>
      <c r="I350" s="20">
        <f t="shared" si="81"/>
        <v>20800000</v>
      </c>
      <c r="J350" s="42" t="s">
        <v>43</v>
      </c>
      <c r="K350" s="33" t="s">
        <v>1010</v>
      </c>
      <c r="L350" s="9">
        <f t="shared" si="88"/>
        <v>0</v>
      </c>
      <c r="M350" s="9"/>
      <c r="N350" s="9"/>
      <c r="O350" s="9">
        <f t="shared" si="89"/>
        <v>0</v>
      </c>
      <c r="P350" s="9"/>
      <c r="Q350" s="9"/>
      <c r="R350" s="9">
        <f t="shared" si="90"/>
        <v>0</v>
      </c>
      <c r="S350" s="9"/>
      <c r="T350" s="9"/>
      <c r="U350" s="9">
        <f t="shared" si="91"/>
        <v>0</v>
      </c>
      <c r="V350" s="9"/>
      <c r="W350" s="9"/>
      <c r="X350" s="9">
        <f t="shared" si="92"/>
        <v>0</v>
      </c>
      <c r="Y350" s="9"/>
      <c r="Z350" s="9"/>
      <c r="AA350" s="10">
        <f t="shared" si="93"/>
        <v>20800000</v>
      </c>
      <c r="AB350" s="11"/>
    </row>
    <row r="351" spans="1:28" ht="15.75" hidden="1" x14ac:dyDescent="0.25">
      <c r="A351" s="39">
        <v>45819</v>
      </c>
      <c r="B351" s="33" t="s">
        <v>404</v>
      </c>
      <c r="C351" s="33"/>
      <c r="D351" s="33" t="s">
        <v>41</v>
      </c>
      <c r="E351" s="33" t="s">
        <v>64</v>
      </c>
      <c r="F351" s="33">
        <v>20</v>
      </c>
      <c r="G351" s="33" t="s">
        <v>33</v>
      </c>
      <c r="H351" s="33">
        <v>150000</v>
      </c>
      <c r="I351" s="20">
        <f t="shared" si="81"/>
        <v>3000000</v>
      </c>
      <c r="J351" s="41" t="s">
        <v>241</v>
      </c>
      <c r="K351" s="33"/>
      <c r="L351" s="9">
        <f t="shared" si="88"/>
        <v>0</v>
      </c>
      <c r="M351" s="9"/>
      <c r="N351" s="9"/>
      <c r="O351" s="9">
        <f t="shared" si="89"/>
        <v>0</v>
      </c>
      <c r="P351" s="9"/>
      <c r="Q351" s="9"/>
      <c r="R351" s="9">
        <f t="shared" si="90"/>
        <v>0</v>
      </c>
      <c r="S351" s="9"/>
      <c r="T351" s="9"/>
      <c r="U351" s="9">
        <f t="shared" si="91"/>
        <v>3000000</v>
      </c>
      <c r="V351" s="9">
        <v>3000000</v>
      </c>
      <c r="W351" s="9"/>
      <c r="X351" s="9">
        <f t="shared" si="92"/>
        <v>0</v>
      </c>
      <c r="Y351" s="9"/>
      <c r="Z351" s="9"/>
      <c r="AA351" s="10">
        <f t="shared" si="93"/>
        <v>0</v>
      </c>
      <c r="AB351" s="11">
        <v>45819</v>
      </c>
    </row>
    <row r="352" spans="1:28" ht="15.75" hidden="1" x14ac:dyDescent="0.25">
      <c r="A352" s="39">
        <v>45819</v>
      </c>
      <c r="B352" s="33" t="s">
        <v>1011</v>
      </c>
      <c r="C352" s="33"/>
      <c r="D352" s="33" t="s">
        <v>41</v>
      </c>
      <c r="E352" s="33" t="s">
        <v>61</v>
      </c>
      <c r="F352" s="33">
        <v>6</v>
      </c>
      <c r="G352" s="33" t="s">
        <v>25</v>
      </c>
      <c r="H352" s="33">
        <v>45000</v>
      </c>
      <c r="I352" s="20">
        <f t="shared" si="81"/>
        <v>270000</v>
      </c>
      <c r="J352" s="41" t="s">
        <v>240</v>
      </c>
      <c r="K352" s="33"/>
      <c r="L352" s="9">
        <f t="shared" si="88"/>
        <v>0</v>
      </c>
      <c r="M352" s="9"/>
      <c r="N352" s="9"/>
      <c r="O352" s="9">
        <f t="shared" si="89"/>
        <v>270000</v>
      </c>
      <c r="P352" s="9">
        <v>270000</v>
      </c>
      <c r="Q352" s="9"/>
      <c r="R352" s="9">
        <f t="shared" si="90"/>
        <v>0</v>
      </c>
      <c r="S352" s="9"/>
      <c r="T352" s="9"/>
      <c r="U352" s="9">
        <f t="shared" si="91"/>
        <v>0</v>
      </c>
      <c r="V352" s="9"/>
      <c r="W352" s="9"/>
      <c r="X352" s="9">
        <f t="shared" si="92"/>
        <v>0</v>
      </c>
      <c r="Y352" s="9"/>
      <c r="Z352" s="9"/>
      <c r="AA352" s="10">
        <f t="shared" si="93"/>
        <v>0</v>
      </c>
      <c r="AB352" s="11">
        <v>45819</v>
      </c>
    </row>
    <row r="353" spans="1:28" ht="15.75" hidden="1" x14ac:dyDescent="0.25">
      <c r="A353" s="39">
        <v>45819</v>
      </c>
      <c r="B353" s="33" t="s">
        <v>1011</v>
      </c>
      <c r="C353" s="33"/>
      <c r="D353" s="33" t="s">
        <v>41</v>
      </c>
      <c r="E353" s="33" t="s">
        <v>177</v>
      </c>
      <c r="F353" s="33">
        <v>4</v>
      </c>
      <c r="G353" s="33" t="s">
        <v>178</v>
      </c>
      <c r="H353" s="33">
        <v>660000</v>
      </c>
      <c r="I353" s="20">
        <f t="shared" si="81"/>
        <v>2640000</v>
      </c>
      <c r="J353" s="41" t="s">
        <v>240</v>
      </c>
      <c r="K353" s="33"/>
      <c r="L353" s="9">
        <f t="shared" si="88"/>
        <v>0</v>
      </c>
      <c r="M353" s="9"/>
      <c r="N353" s="9"/>
      <c r="O353" s="9">
        <f t="shared" si="89"/>
        <v>2640000</v>
      </c>
      <c r="P353" s="9">
        <v>2640000</v>
      </c>
      <c r="Q353" s="9"/>
      <c r="R353" s="9">
        <f t="shared" si="90"/>
        <v>0</v>
      </c>
      <c r="S353" s="9"/>
      <c r="T353" s="9"/>
      <c r="U353" s="9">
        <f t="shared" si="91"/>
        <v>0</v>
      </c>
      <c r="V353" s="9"/>
      <c r="W353" s="9"/>
      <c r="X353" s="9">
        <f t="shared" si="92"/>
        <v>0</v>
      </c>
      <c r="Y353" s="9"/>
      <c r="Z353" s="9"/>
      <c r="AA353" s="10">
        <f t="shared" si="93"/>
        <v>0</v>
      </c>
      <c r="AB353" s="11">
        <v>45819</v>
      </c>
    </row>
    <row r="354" spans="1:28" ht="15.75" hidden="1" x14ac:dyDescent="0.25">
      <c r="A354" s="39">
        <v>45819</v>
      </c>
      <c r="B354" s="33" t="s">
        <v>1011</v>
      </c>
      <c r="C354" s="33"/>
      <c r="D354" s="33" t="s">
        <v>41</v>
      </c>
      <c r="E354" s="33" t="s">
        <v>403</v>
      </c>
      <c r="F354" s="33">
        <v>6</v>
      </c>
      <c r="G354" s="33" t="s">
        <v>29</v>
      </c>
      <c r="H354" s="33">
        <v>75000</v>
      </c>
      <c r="I354" s="20">
        <f t="shared" si="81"/>
        <v>450000</v>
      </c>
      <c r="J354" s="41" t="s">
        <v>240</v>
      </c>
      <c r="K354" s="33"/>
      <c r="L354" s="9">
        <f t="shared" si="88"/>
        <v>0</v>
      </c>
      <c r="M354" s="9"/>
      <c r="N354" s="9"/>
      <c r="O354" s="9">
        <f t="shared" si="89"/>
        <v>450000</v>
      </c>
      <c r="P354" s="9">
        <v>450000</v>
      </c>
      <c r="Q354" s="9"/>
      <c r="R354" s="9">
        <f t="shared" si="90"/>
        <v>0</v>
      </c>
      <c r="S354" s="9"/>
      <c r="T354" s="9"/>
      <c r="U354" s="9">
        <f t="shared" si="91"/>
        <v>0</v>
      </c>
      <c r="V354" s="9"/>
      <c r="W354" s="9"/>
      <c r="X354" s="9">
        <f t="shared" si="92"/>
        <v>0</v>
      </c>
      <c r="Y354" s="9"/>
      <c r="Z354" s="9"/>
      <c r="AA354" s="10">
        <f t="shared" si="93"/>
        <v>0</v>
      </c>
      <c r="AB354" s="11">
        <v>45819</v>
      </c>
    </row>
    <row r="355" spans="1:28" ht="15.75" hidden="1" x14ac:dyDescent="0.25">
      <c r="A355" s="39">
        <v>45819</v>
      </c>
      <c r="B355" s="33" t="s">
        <v>1011</v>
      </c>
      <c r="C355" s="33"/>
      <c r="D355" s="33" t="s">
        <v>41</v>
      </c>
      <c r="E355" s="33" t="s">
        <v>519</v>
      </c>
      <c r="F355" s="33">
        <v>12</v>
      </c>
      <c r="G355" s="33" t="s">
        <v>29</v>
      </c>
      <c r="H355" s="33">
        <v>115000</v>
      </c>
      <c r="I355" s="20">
        <f t="shared" si="81"/>
        <v>1380000</v>
      </c>
      <c r="J355" s="37" t="s">
        <v>240</v>
      </c>
      <c r="K355" s="33"/>
      <c r="L355" s="9">
        <f t="shared" si="88"/>
        <v>0</v>
      </c>
      <c r="M355" s="9"/>
      <c r="N355" s="9"/>
      <c r="O355" s="9">
        <f t="shared" si="89"/>
        <v>1380000</v>
      </c>
      <c r="P355" s="9">
        <v>1380000</v>
      </c>
      <c r="Q355" s="9"/>
      <c r="R355" s="9">
        <f t="shared" si="90"/>
        <v>0</v>
      </c>
      <c r="S355" s="9"/>
      <c r="T355" s="9"/>
      <c r="U355" s="9">
        <f t="shared" si="91"/>
        <v>0</v>
      </c>
      <c r="V355" s="9"/>
      <c r="W355" s="9"/>
      <c r="X355" s="9">
        <f t="shared" si="92"/>
        <v>0</v>
      </c>
      <c r="Y355" s="9"/>
      <c r="Z355" s="9"/>
      <c r="AA355" s="10">
        <f t="shared" si="93"/>
        <v>0</v>
      </c>
      <c r="AB355" s="11">
        <v>45819</v>
      </c>
    </row>
    <row r="356" spans="1:28" ht="15.75" hidden="1" x14ac:dyDescent="0.25">
      <c r="A356" s="39">
        <v>45819</v>
      </c>
      <c r="B356" s="33" t="s">
        <v>186</v>
      </c>
      <c r="C356" s="33"/>
      <c r="D356" s="33" t="s">
        <v>31</v>
      </c>
      <c r="E356" s="33" t="s">
        <v>86</v>
      </c>
      <c r="F356" s="33">
        <v>25</v>
      </c>
      <c r="G356" s="33" t="s">
        <v>51</v>
      </c>
      <c r="H356" s="33">
        <v>125000</v>
      </c>
      <c r="I356" s="20">
        <f t="shared" si="81"/>
        <v>3125000</v>
      </c>
      <c r="J356" s="37" t="s">
        <v>240</v>
      </c>
      <c r="K356" s="33" t="s">
        <v>1010</v>
      </c>
      <c r="L356" s="9">
        <f t="shared" si="88"/>
        <v>0</v>
      </c>
      <c r="M356" s="9"/>
      <c r="N356" s="9"/>
      <c r="O356" s="9">
        <f t="shared" si="89"/>
        <v>3125000</v>
      </c>
      <c r="P356" s="9">
        <v>3125000</v>
      </c>
      <c r="Q356" s="9"/>
      <c r="R356" s="9">
        <f t="shared" si="90"/>
        <v>0</v>
      </c>
      <c r="S356" s="9"/>
      <c r="T356" s="9"/>
      <c r="U356" s="9">
        <f t="shared" si="91"/>
        <v>0</v>
      </c>
      <c r="V356" s="9"/>
      <c r="W356" s="9"/>
      <c r="X356" s="9">
        <f t="shared" si="92"/>
        <v>0</v>
      </c>
      <c r="Y356" s="9"/>
      <c r="Z356" s="9"/>
      <c r="AA356" s="10">
        <f t="shared" si="93"/>
        <v>0</v>
      </c>
      <c r="AB356" s="11">
        <v>45825</v>
      </c>
    </row>
    <row r="357" spans="1:28" ht="15.75" hidden="1" x14ac:dyDescent="0.25">
      <c r="A357" s="39">
        <v>45819</v>
      </c>
      <c r="B357" s="33" t="s">
        <v>191</v>
      </c>
      <c r="C357" s="33"/>
      <c r="D357" s="33" t="s">
        <v>31</v>
      </c>
      <c r="E357" s="33" t="s">
        <v>86</v>
      </c>
      <c r="F357" s="33">
        <v>25</v>
      </c>
      <c r="G357" s="33" t="s">
        <v>51</v>
      </c>
      <c r="H357" s="33">
        <v>125000</v>
      </c>
      <c r="I357" s="20">
        <f t="shared" si="81"/>
        <v>3125000</v>
      </c>
      <c r="J357" s="14" t="s">
        <v>241</v>
      </c>
      <c r="K357" s="33" t="s">
        <v>1012</v>
      </c>
      <c r="L357" s="9">
        <f t="shared" si="88"/>
        <v>0</v>
      </c>
      <c r="M357" s="9"/>
      <c r="N357" s="9"/>
      <c r="O357" s="9">
        <f t="shared" si="89"/>
        <v>0</v>
      </c>
      <c r="P357" s="9"/>
      <c r="Q357" s="9"/>
      <c r="R357" s="9">
        <f t="shared" si="90"/>
        <v>0</v>
      </c>
      <c r="S357" s="9"/>
      <c r="T357" s="9"/>
      <c r="U357" s="9">
        <f t="shared" si="91"/>
        <v>3125000</v>
      </c>
      <c r="V357" s="9">
        <v>3125000</v>
      </c>
      <c r="W357" s="9"/>
      <c r="X357" s="9">
        <f t="shared" si="92"/>
        <v>0</v>
      </c>
      <c r="Y357" s="9"/>
      <c r="Z357" s="9"/>
      <c r="AA357" s="10">
        <f t="shared" si="93"/>
        <v>0</v>
      </c>
      <c r="AB357" s="11">
        <v>45824</v>
      </c>
    </row>
    <row r="358" spans="1:28" ht="15.75" hidden="1" x14ac:dyDescent="0.25">
      <c r="A358" s="39">
        <v>45819</v>
      </c>
      <c r="B358" s="33" t="s">
        <v>191</v>
      </c>
      <c r="C358" s="33"/>
      <c r="D358" s="33" t="s">
        <v>31</v>
      </c>
      <c r="E358" s="33" t="s">
        <v>130</v>
      </c>
      <c r="F358" s="33">
        <v>10</v>
      </c>
      <c r="G358" s="33" t="s">
        <v>74</v>
      </c>
      <c r="H358" s="33">
        <v>50000</v>
      </c>
      <c r="I358" s="20">
        <f t="shared" si="81"/>
        <v>500000</v>
      </c>
      <c r="J358" s="14" t="s">
        <v>241</v>
      </c>
      <c r="K358" s="33" t="s">
        <v>1012</v>
      </c>
      <c r="L358" s="9">
        <f t="shared" si="88"/>
        <v>0</v>
      </c>
      <c r="M358" s="9"/>
      <c r="N358" s="9"/>
      <c r="O358" s="9">
        <f t="shared" si="89"/>
        <v>0</v>
      </c>
      <c r="P358" s="9"/>
      <c r="Q358" s="9"/>
      <c r="R358" s="9">
        <f t="shared" si="90"/>
        <v>0</v>
      </c>
      <c r="S358" s="9"/>
      <c r="T358" s="9"/>
      <c r="U358" s="9">
        <f t="shared" si="91"/>
        <v>500000</v>
      </c>
      <c r="V358" s="9">
        <v>500000</v>
      </c>
      <c r="W358" s="9"/>
      <c r="X358" s="9">
        <f t="shared" si="92"/>
        <v>0</v>
      </c>
      <c r="Y358" s="9"/>
      <c r="Z358" s="9"/>
      <c r="AA358" s="10">
        <f t="shared" si="93"/>
        <v>0</v>
      </c>
      <c r="AB358" s="11">
        <v>45824</v>
      </c>
    </row>
    <row r="359" spans="1:28" ht="15.75" hidden="1" x14ac:dyDescent="0.25">
      <c r="A359" s="39">
        <v>45819</v>
      </c>
      <c r="B359" s="33" t="s">
        <v>191</v>
      </c>
      <c r="C359" s="35"/>
      <c r="D359" s="35" t="s">
        <v>31</v>
      </c>
      <c r="E359" s="35" t="s">
        <v>122</v>
      </c>
      <c r="F359" s="35">
        <v>1</v>
      </c>
      <c r="G359" s="35" t="s">
        <v>51</v>
      </c>
      <c r="H359" s="35">
        <v>70000</v>
      </c>
      <c r="I359" s="20">
        <f t="shared" si="81"/>
        <v>70000</v>
      </c>
      <c r="J359" s="14" t="s">
        <v>241</v>
      </c>
      <c r="K359" s="33" t="s">
        <v>1012</v>
      </c>
      <c r="L359" s="9">
        <f t="shared" si="88"/>
        <v>0</v>
      </c>
      <c r="M359" s="9"/>
      <c r="N359" s="9"/>
      <c r="O359" s="9">
        <f t="shared" si="89"/>
        <v>0</v>
      </c>
      <c r="P359" s="9"/>
      <c r="Q359" s="9"/>
      <c r="R359" s="9">
        <f t="shared" si="90"/>
        <v>0</v>
      </c>
      <c r="S359" s="9"/>
      <c r="T359" s="9"/>
      <c r="U359" s="9">
        <f t="shared" si="91"/>
        <v>70000</v>
      </c>
      <c r="V359" s="9">
        <v>70000</v>
      </c>
      <c r="W359" s="9"/>
      <c r="X359" s="9">
        <f t="shared" si="92"/>
        <v>0</v>
      </c>
      <c r="Y359" s="9"/>
      <c r="Z359" s="9"/>
      <c r="AA359" s="10">
        <f t="shared" si="93"/>
        <v>0</v>
      </c>
      <c r="AB359" s="11">
        <v>45824</v>
      </c>
    </row>
    <row r="360" spans="1:28" ht="15.75" hidden="1" x14ac:dyDescent="0.25">
      <c r="A360" s="39">
        <v>45819</v>
      </c>
      <c r="B360" s="33" t="s">
        <v>173</v>
      </c>
      <c r="C360" s="33"/>
      <c r="D360" s="35" t="s">
        <v>223</v>
      </c>
      <c r="E360" s="33" t="s">
        <v>148</v>
      </c>
      <c r="F360" s="33">
        <v>140</v>
      </c>
      <c r="G360" s="33" t="s">
        <v>51</v>
      </c>
      <c r="H360" s="33">
        <v>55000</v>
      </c>
      <c r="I360" s="20">
        <f t="shared" ref="I360:I374" si="94">F360*H360</f>
        <v>7700000</v>
      </c>
      <c r="J360" s="37" t="s">
        <v>240</v>
      </c>
      <c r="K360" s="33"/>
      <c r="L360" s="9">
        <f t="shared" si="88"/>
        <v>0</v>
      </c>
      <c r="M360" s="9"/>
      <c r="N360" s="9"/>
      <c r="O360" s="9">
        <f t="shared" si="89"/>
        <v>8400000</v>
      </c>
      <c r="P360" s="9">
        <v>8400000</v>
      </c>
      <c r="Q360" s="9"/>
      <c r="R360" s="9">
        <f t="shared" si="90"/>
        <v>0</v>
      </c>
      <c r="S360" s="9"/>
      <c r="T360" s="9"/>
      <c r="U360" s="9">
        <f t="shared" si="91"/>
        <v>0</v>
      </c>
      <c r="V360" s="9"/>
      <c r="W360" s="9"/>
      <c r="X360" s="9">
        <f t="shared" si="92"/>
        <v>0</v>
      </c>
      <c r="Y360" s="9"/>
      <c r="Z360" s="9"/>
      <c r="AA360" s="10">
        <f t="shared" si="93"/>
        <v>-700000</v>
      </c>
      <c r="AB360" s="11">
        <v>45819</v>
      </c>
    </row>
    <row r="361" spans="1:28" ht="15.75" hidden="1" x14ac:dyDescent="0.25">
      <c r="A361" s="32">
        <v>45819</v>
      </c>
      <c r="B361" s="33" t="s">
        <v>472</v>
      </c>
      <c r="C361" s="33"/>
      <c r="D361" s="33" t="s">
        <v>41</v>
      </c>
      <c r="E361" s="33" t="s">
        <v>73</v>
      </c>
      <c r="F361" s="33">
        <v>40</v>
      </c>
      <c r="G361" s="33" t="s">
        <v>74</v>
      </c>
      <c r="H361" s="33">
        <v>50000</v>
      </c>
      <c r="I361" s="20">
        <f t="shared" si="94"/>
        <v>2000000</v>
      </c>
      <c r="J361" s="37" t="s">
        <v>240</v>
      </c>
      <c r="K361" s="33"/>
      <c r="L361" s="9">
        <f t="shared" si="88"/>
        <v>0</v>
      </c>
      <c r="M361" s="9"/>
      <c r="N361" s="9"/>
      <c r="O361" s="9">
        <f t="shared" si="89"/>
        <v>2000000</v>
      </c>
      <c r="P361" s="9">
        <v>2000000</v>
      </c>
      <c r="Q361" s="9"/>
      <c r="R361" s="9">
        <f t="shared" si="90"/>
        <v>0</v>
      </c>
      <c r="S361" s="9"/>
      <c r="T361" s="9"/>
      <c r="U361" s="9">
        <f t="shared" si="91"/>
        <v>0</v>
      </c>
      <c r="V361" s="9"/>
      <c r="W361" s="9"/>
      <c r="X361" s="9">
        <f t="shared" si="92"/>
        <v>0</v>
      </c>
      <c r="Y361" s="9"/>
      <c r="Z361" s="9"/>
      <c r="AA361" s="10">
        <f t="shared" si="93"/>
        <v>0</v>
      </c>
      <c r="AB361" s="11">
        <v>45819</v>
      </c>
    </row>
    <row r="362" spans="1:28" ht="15.75" hidden="1" x14ac:dyDescent="0.25">
      <c r="A362" s="32">
        <v>45819</v>
      </c>
      <c r="B362" s="33" t="s">
        <v>161</v>
      </c>
      <c r="C362" s="33"/>
      <c r="D362" s="33" t="s">
        <v>41</v>
      </c>
      <c r="E362" s="33" t="s">
        <v>166</v>
      </c>
      <c r="F362" s="33">
        <v>1</v>
      </c>
      <c r="G362" s="33" t="s">
        <v>23</v>
      </c>
      <c r="H362" s="33">
        <v>400000</v>
      </c>
      <c r="I362" s="20">
        <f t="shared" si="94"/>
        <v>400000</v>
      </c>
      <c r="J362" s="37" t="s">
        <v>241</v>
      </c>
      <c r="K362" s="33"/>
      <c r="L362" s="9">
        <f t="shared" si="88"/>
        <v>400000</v>
      </c>
      <c r="M362" s="9">
        <v>400000</v>
      </c>
      <c r="N362" s="9"/>
      <c r="O362" s="9">
        <f t="shared" si="89"/>
        <v>0</v>
      </c>
      <c r="P362" s="9"/>
      <c r="Q362" s="9"/>
      <c r="R362" s="9">
        <f t="shared" si="90"/>
        <v>0</v>
      </c>
      <c r="S362" s="9"/>
      <c r="T362" s="9"/>
      <c r="U362" s="9">
        <f t="shared" si="91"/>
        <v>0</v>
      </c>
      <c r="V362" s="9"/>
      <c r="W362" s="9"/>
      <c r="X362" s="9">
        <f t="shared" si="92"/>
        <v>0</v>
      </c>
      <c r="Y362" s="9"/>
      <c r="Z362" s="9"/>
      <c r="AA362" s="10">
        <f t="shared" si="93"/>
        <v>0</v>
      </c>
      <c r="AB362" s="11">
        <v>45819</v>
      </c>
    </row>
    <row r="363" spans="1:28" ht="15.75" hidden="1" x14ac:dyDescent="0.25">
      <c r="A363" s="39">
        <v>45820</v>
      </c>
      <c r="B363" s="35" t="s">
        <v>161</v>
      </c>
      <c r="C363" s="35"/>
      <c r="D363" s="35" t="s">
        <v>41</v>
      </c>
      <c r="E363" s="35" t="s">
        <v>91</v>
      </c>
      <c r="F363" s="35">
        <v>500</v>
      </c>
      <c r="G363" s="35" t="s">
        <v>29</v>
      </c>
      <c r="H363" s="35">
        <v>3600</v>
      </c>
      <c r="I363" s="20">
        <f t="shared" si="94"/>
        <v>1800000</v>
      </c>
      <c r="J363" s="41" t="s">
        <v>241</v>
      </c>
      <c r="K363" s="35"/>
      <c r="L363" s="9">
        <f t="shared" si="88"/>
        <v>1800000</v>
      </c>
      <c r="M363" s="9">
        <v>1800000</v>
      </c>
      <c r="N363" s="9"/>
      <c r="O363" s="9">
        <f t="shared" si="89"/>
        <v>0</v>
      </c>
      <c r="P363" s="9"/>
      <c r="Q363" s="9"/>
      <c r="R363" s="9">
        <f t="shared" si="90"/>
        <v>0</v>
      </c>
      <c r="S363" s="9"/>
      <c r="T363" s="9"/>
      <c r="U363" s="9">
        <f t="shared" si="91"/>
        <v>0</v>
      </c>
      <c r="V363" s="9"/>
      <c r="W363" s="9"/>
      <c r="X363" s="9">
        <f t="shared" si="92"/>
        <v>0</v>
      </c>
      <c r="Y363" s="9"/>
      <c r="Z363" s="9"/>
      <c r="AA363" s="10">
        <f t="shared" si="93"/>
        <v>0</v>
      </c>
      <c r="AB363" s="11">
        <v>45820</v>
      </c>
    </row>
    <row r="364" spans="1:28" ht="15.75" hidden="1" x14ac:dyDescent="0.25">
      <c r="A364" s="39">
        <v>45820</v>
      </c>
      <c r="B364" s="33" t="s">
        <v>1013</v>
      </c>
      <c r="C364" s="33"/>
      <c r="D364" s="33" t="s">
        <v>31</v>
      </c>
      <c r="E364" s="33" t="s">
        <v>407</v>
      </c>
      <c r="F364" s="33">
        <v>36</v>
      </c>
      <c r="G364" s="33" t="s">
        <v>33</v>
      </c>
      <c r="H364" s="33">
        <v>300000</v>
      </c>
      <c r="I364" s="20">
        <f t="shared" si="94"/>
        <v>10800000</v>
      </c>
      <c r="J364" s="37" t="s">
        <v>240</v>
      </c>
      <c r="K364" s="33"/>
      <c r="L364" s="9">
        <f t="shared" si="88"/>
        <v>0</v>
      </c>
      <c r="M364" s="9"/>
      <c r="N364" s="9"/>
      <c r="O364" s="9">
        <f t="shared" si="89"/>
        <v>10800000</v>
      </c>
      <c r="P364" s="9">
        <v>10800000</v>
      </c>
      <c r="Q364" s="9"/>
      <c r="R364" s="9">
        <f t="shared" si="90"/>
        <v>0</v>
      </c>
      <c r="S364" s="9"/>
      <c r="T364" s="9"/>
      <c r="U364" s="9">
        <f t="shared" si="91"/>
        <v>0</v>
      </c>
      <c r="V364" s="9"/>
      <c r="W364" s="9"/>
      <c r="X364" s="9">
        <f t="shared" si="92"/>
        <v>0</v>
      </c>
      <c r="Y364" s="9"/>
      <c r="Z364" s="9"/>
      <c r="AA364" s="10">
        <f t="shared" si="93"/>
        <v>0</v>
      </c>
      <c r="AB364" s="11">
        <v>45819</v>
      </c>
    </row>
    <row r="365" spans="1:28" ht="15.75" hidden="1" x14ac:dyDescent="0.25">
      <c r="A365" s="39">
        <v>45820</v>
      </c>
      <c r="B365" s="33" t="s">
        <v>1014</v>
      </c>
      <c r="C365" s="33"/>
      <c r="D365" s="33" t="s">
        <v>31</v>
      </c>
      <c r="E365" s="33" t="s">
        <v>185</v>
      </c>
      <c r="F365" s="33">
        <v>3200</v>
      </c>
      <c r="G365" s="33" t="s">
        <v>29</v>
      </c>
      <c r="H365" s="33">
        <v>1150</v>
      </c>
      <c r="I365" s="20">
        <f t="shared" si="94"/>
        <v>3680000</v>
      </c>
      <c r="J365" s="37" t="s">
        <v>240</v>
      </c>
      <c r="K365" s="33"/>
      <c r="L365" s="9">
        <f t="shared" si="88"/>
        <v>0</v>
      </c>
      <c r="M365" s="9"/>
      <c r="N365" s="9"/>
      <c r="O365" s="9">
        <f t="shared" si="89"/>
        <v>3680000</v>
      </c>
      <c r="P365" s="9">
        <v>3680000</v>
      </c>
      <c r="Q365" s="9"/>
      <c r="R365" s="9">
        <f t="shared" si="90"/>
        <v>0</v>
      </c>
      <c r="S365" s="9"/>
      <c r="T365" s="9"/>
      <c r="U365" s="9">
        <f t="shared" si="91"/>
        <v>0</v>
      </c>
      <c r="V365" s="9"/>
      <c r="W365" s="9"/>
      <c r="X365" s="9">
        <f t="shared" si="92"/>
        <v>0</v>
      </c>
      <c r="Y365" s="9"/>
      <c r="Z365" s="9"/>
      <c r="AA365" s="10">
        <f t="shared" si="93"/>
        <v>0</v>
      </c>
      <c r="AB365" s="11">
        <v>45819</v>
      </c>
    </row>
    <row r="366" spans="1:28" ht="15.75" hidden="1" x14ac:dyDescent="0.25">
      <c r="A366" s="39">
        <v>45820</v>
      </c>
      <c r="B366" s="33" t="s">
        <v>863</v>
      </c>
      <c r="C366" s="33"/>
      <c r="D366" s="33" t="s">
        <v>31</v>
      </c>
      <c r="E366" s="33" t="s">
        <v>45</v>
      </c>
      <c r="F366" s="33">
        <v>25</v>
      </c>
      <c r="G366" s="33" t="s">
        <v>51</v>
      </c>
      <c r="H366" s="33">
        <v>180000</v>
      </c>
      <c r="I366" s="20">
        <f t="shared" si="94"/>
        <v>4500000</v>
      </c>
      <c r="J366" s="37" t="s">
        <v>241</v>
      </c>
      <c r="K366" s="33"/>
      <c r="L366" s="9">
        <f t="shared" si="88"/>
        <v>4500000</v>
      </c>
      <c r="M366" s="9">
        <v>675000</v>
      </c>
      <c r="N366" s="9">
        <v>3825000</v>
      </c>
      <c r="O366" s="9">
        <f t="shared" si="89"/>
        <v>0</v>
      </c>
      <c r="P366" s="9"/>
      <c r="Q366" s="9"/>
      <c r="R366" s="9">
        <f t="shared" si="90"/>
        <v>0</v>
      </c>
      <c r="S366" s="9"/>
      <c r="T366" s="9"/>
      <c r="U366" s="9">
        <f t="shared" si="91"/>
        <v>0</v>
      </c>
      <c r="V366" s="9"/>
      <c r="W366" s="9"/>
      <c r="X366" s="9">
        <f t="shared" si="92"/>
        <v>0</v>
      </c>
      <c r="Y366" s="9"/>
      <c r="Z366" s="9"/>
      <c r="AA366" s="10">
        <f t="shared" si="93"/>
        <v>0</v>
      </c>
      <c r="AB366" s="11">
        <v>45820</v>
      </c>
    </row>
    <row r="367" spans="1:28" ht="15.75" hidden="1" x14ac:dyDescent="0.25">
      <c r="A367" s="39">
        <v>45820</v>
      </c>
      <c r="B367" s="33" t="s">
        <v>545</v>
      </c>
      <c r="C367" s="33"/>
      <c r="D367" s="33"/>
      <c r="E367" s="33" t="s">
        <v>45</v>
      </c>
      <c r="F367" s="33">
        <v>25</v>
      </c>
      <c r="G367" s="33" t="s">
        <v>51</v>
      </c>
      <c r="H367" s="33"/>
      <c r="I367" s="20">
        <f t="shared" si="94"/>
        <v>0</v>
      </c>
      <c r="J367" s="34" t="s">
        <v>26</v>
      </c>
      <c r="K367" s="33"/>
      <c r="L367" s="9">
        <f t="shared" si="88"/>
        <v>0</v>
      </c>
      <c r="M367" s="9"/>
      <c r="N367" s="9"/>
      <c r="O367" s="9">
        <f t="shared" si="89"/>
        <v>0</v>
      </c>
      <c r="P367" s="9"/>
      <c r="Q367" s="9"/>
      <c r="R367" s="9">
        <f t="shared" si="90"/>
        <v>0</v>
      </c>
      <c r="S367" s="9"/>
      <c r="T367" s="9"/>
      <c r="U367" s="9">
        <f t="shared" si="91"/>
        <v>0</v>
      </c>
      <c r="V367" s="9"/>
      <c r="W367" s="9"/>
      <c r="X367" s="9">
        <f t="shared" si="92"/>
        <v>0</v>
      </c>
      <c r="Y367" s="9"/>
      <c r="Z367" s="9"/>
      <c r="AA367" s="10">
        <f t="shared" si="93"/>
        <v>0</v>
      </c>
      <c r="AB367" s="11"/>
    </row>
    <row r="368" spans="1:28" ht="15.75" hidden="1" x14ac:dyDescent="0.25">
      <c r="A368" s="39">
        <v>45820</v>
      </c>
      <c r="B368" s="33" t="s">
        <v>231</v>
      </c>
      <c r="C368" s="33"/>
      <c r="D368" s="33"/>
      <c r="E368" s="33" t="s">
        <v>135</v>
      </c>
      <c r="F368" s="33">
        <v>85.5</v>
      </c>
      <c r="G368" s="33" t="s">
        <v>51</v>
      </c>
      <c r="H368" s="33"/>
      <c r="I368" s="20">
        <f t="shared" si="94"/>
        <v>0</v>
      </c>
      <c r="J368" s="34" t="s">
        <v>26</v>
      </c>
      <c r="K368" s="33"/>
      <c r="L368" s="9">
        <f t="shared" si="88"/>
        <v>0</v>
      </c>
      <c r="M368" s="9"/>
      <c r="N368" s="9"/>
      <c r="O368" s="9">
        <f t="shared" si="89"/>
        <v>0</v>
      </c>
      <c r="P368" s="9"/>
      <c r="Q368" s="9"/>
      <c r="R368" s="9">
        <f t="shared" si="90"/>
        <v>0</v>
      </c>
      <c r="S368" s="9"/>
      <c r="T368" s="9"/>
      <c r="U368" s="9">
        <f t="shared" si="91"/>
        <v>0</v>
      </c>
      <c r="V368" s="9"/>
      <c r="W368" s="9"/>
      <c r="X368" s="9">
        <f t="shared" si="92"/>
        <v>0</v>
      </c>
      <c r="Y368" s="9"/>
      <c r="Z368" s="9"/>
      <c r="AA368" s="10">
        <f t="shared" si="93"/>
        <v>0</v>
      </c>
      <c r="AB368" s="11"/>
    </row>
    <row r="369" spans="1:28" ht="15.75" hidden="1" x14ac:dyDescent="0.25">
      <c r="A369" s="39">
        <v>45820</v>
      </c>
      <c r="B369" s="33" t="s">
        <v>231</v>
      </c>
      <c r="C369" s="33"/>
      <c r="D369" s="33"/>
      <c r="E369" s="33" t="s">
        <v>423</v>
      </c>
      <c r="F369" s="33">
        <v>100.6</v>
      </c>
      <c r="G369" s="33" t="s">
        <v>51</v>
      </c>
      <c r="H369" s="33"/>
      <c r="I369" s="20">
        <f t="shared" si="94"/>
        <v>0</v>
      </c>
      <c r="J369" s="34" t="s">
        <v>26</v>
      </c>
      <c r="K369" s="33"/>
      <c r="L369" s="9">
        <f t="shared" si="88"/>
        <v>0</v>
      </c>
      <c r="M369" s="9"/>
      <c r="N369" s="9"/>
      <c r="O369" s="9">
        <f t="shared" si="89"/>
        <v>0</v>
      </c>
      <c r="P369" s="9"/>
      <c r="Q369" s="9"/>
      <c r="R369" s="9">
        <f t="shared" si="90"/>
        <v>0</v>
      </c>
      <c r="S369" s="9"/>
      <c r="T369" s="9"/>
      <c r="U369" s="9">
        <f t="shared" si="91"/>
        <v>0</v>
      </c>
      <c r="V369" s="9"/>
      <c r="W369" s="9"/>
      <c r="X369" s="9">
        <f t="shared" si="92"/>
        <v>0</v>
      </c>
      <c r="Y369" s="9"/>
      <c r="Z369" s="9"/>
      <c r="AA369" s="10">
        <f t="shared" si="93"/>
        <v>0</v>
      </c>
      <c r="AB369" s="11"/>
    </row>
    <row r="370" spans="1:28" ht="15.75" hidden="1" x14ac:dyDescent="0.25">
      <c r="A370" s="32">
        <v>45820</v>
      </c>
      <c r="B370" s="33" t="s">
        <v>231</v>
      </c>
      <c r="C370" s="33"/>
      <c r="D370" s="33"/>
      <c r="E370" s="33" t="s">
        <v>85</v>
      </c>
      <c r="F370" s="33">
        <v>32.4</v>
      </c>
      <c r="G370" s="33" t="s">
        <v>51</v>
      </c>
      <c r="H370" s="33"/>
      <c r="I370" s="20">
        <f t="shared" si="94"/>
        <v>0</v>
      </c>
      <c r="J370" s="34" t="s">
        <v>26</v>
      </c>
      <c r="K370" s="33"/>
      <c r="L370" s="9">
        <f t="shared" si="88"/>
        <v>0</v>
      </c>
      <c r="M370" s="9"/>
      <c r="N370" s="9"/>
      <c r="O370" s="9">
        <f t="shared" si="89"/>
        <v>0</v>
      </c>
      <c r="P370" s="9"/>
      <c r="Q370" s="9"/>
      <c r="R370" s="9">
        <f t="shared" si="90"/>
        <v>0</v>
      </c>
      <c r="S370" s="9"/>
      <c r="T370" s="9"/>
      <c r="U370" s="9">
        <f t="shared" si="91"/>
        <v>0</v>
      </c>
      <c r="V370" s="9"/>
      <c r="W370" s="9"/>
      <c r="X370" s="9">
        <f t="shared" si="92"/>
        <v>0</v>
      </c>
      <c r="Y370" s="9"/>
      <c r="Z370" s="9"/>
      <c r="AA370" s="10">
        <f t="shared" si="93"/>
        <v>0</v>
      </c>
      <c r="AB370" s="11"/>
    </row>
    <row r="371" spans="1:28" ht="15.75" hidden="1" x14ac:dyDescent="0.25">
      <c r="A371" s="39">
        <v>45820</v>
      </c>
      <c r="B371" s="33" t="s">
        <v>194</v>
      </c>
      <c r="C371" s="33"/>
      <c r="D371" s="33" t="s">
        <v>31</v>
      </c>
      <c r="E371" s="33" t="s">
        <v>95</v>
      </c>
      <c r="F371" s="33">
        <v>5200</v>
      </c>
      <c r="G371" s="33" t="s">
        <v>29</v>
      </c>
      <c r="H371" s="33">
        <v>4000</v>
      </c>
      <c r="I371" s="20">
        <f t="shared" si="94"/>
        <v>20800000</v>
      </c>
      <c r="J371" s="42" t="s">
        <v>38</v>
      </c>
      <c r="K371" s="33" t="s">
        <v>1015</v>
      </c>
      <c r="L371" s="9">
        <f t="shared" si="88"/>
        <v>0</v>
      </c>
      <c r="M371" s="9"/>
      <c r="N371" s="9"/>
      <c r="O371" s="9">
        <f t="shared" si="89"/>
        <v>0</v>
      </c>
      <c r="P371" s="9"/>
      <c r="Q371" s="9"/>
      <c r="R371" s="9">
        <f t="shared" si="90"/>
        <v>0</v>
      </c>
      <c r="S371" s="9"/>
      <c r="T371" s="9"/>
      <c r="U371" s="9">
        <f t="shared" si="91"/>
        <v>0</v>
      </c>
      <c r="V371" s="9"/>
      <c r="W371" s="9"/>
      <c r="X371" s="9">
        <f t="shared" si="92"/>
        <v>0</v>
      </c>
      <c r="Y371" s="9"/>
      <c r="Z371" s="9"/>
      <c r="AA371" s="10">
        <f t="shared" si="93"/>
        <v>20800000</v>
      </c>
      <c r="AB371" s="11"/>
    </row>
    <row r="372" spans="1:28" ht="15.75" hidden="1" x14ac:dyDescent="0.25">
      <c r="A372" s="39">
        <v>45820</v>
      </c>
      <c r="B372" s="33" t="s">
        <v>194</v>
      </c>
      <c r="C372" s="33"/>
      <c r="D372" s="33" t="s">
        <v>31</v>
      </c>
      <c r="E372" s="33" t="s">
        <v>155</v>
      </c>
      <c r="F372" s="33">
        <v>4500</v>
      </c>
      <c r="G372" s="33" t="s">
        <v>29</v>
      </c>
      <c r="H372" s="33">
        <v>4000</v>
      </c>
      <c r="I372" s="20">
        <f t="shared" si="94"/>
        <v>18000000</v>
      </c>
      <c r="J372" s="42" t="s">
        <v>38</v>
      </c>
      <c r="K372" s="33" t="s">
        <v>1015</v>
      </c>
      <c r="L372" s="9">
        <f t="shared" si="88"/>
        <v>0</v>
      </c>
      <c r="M372" s="9"/>
      <c r="N372" s="9"/>
      <c r="O372" s="9">
        <f t="shared" si="89"/>
        <v>0</v>
      </c>
      <c r="P372" s="9"/>
      <c r="Q372" s="9"/>
      <c r="R372" s="9">
        <f t="shared" si="90"/>
        <v>0</v>
      </c>
      <c r="S372" s="9"/>
      <c r="T372" s="9"/>
      <c r="U372" s="9">
        <f t="shared" si="91"/>
        <v>0</v>
      </c>
      <c r="V372" s="9"/>
      <c r="W372" s="9"/>
      <c r="X372" s="9">
        <f t="shared" si="92"/>
        <v>0</v>
      </c>
      <c r="Y372" s="9"/>
      <c r="Z372" s="9"/>
      <c r="AA372" s="10">
        <f t="shared" si="93"/>
        <v>18000000</v>
      </c>
      <c r="AB372" s="11"/>
    </row>
    <row r="373" spans="1:28" ht="15.75" hidden="1" x14ac:dyDescent="0.25">
      <c r="A373" s="32">
        <v>45820</v>
      </c>
      <c r="B373" s="33" t="s">
        <v>290</v>
      </c>
      <c r="C373" s="33"/>
      <c r="D373" s="33" t="s">
        <v>223</v>
      </c>
      <c r="E373" s="33" t="s">
        <v>148</v>
      </c>
      <c r="F373" s="33">
        <v>20</v>
      </c>
      <c r="G373" s="33" t="s">
        <v>51</v>
      </c>
      <c r="H373" s="33">
        <v>60000</v>
      </c>
      <c r="I373" s="20">
        <f t="shared" si="94"/>
        <v>1200000</v>
      </c>
      <c r="J373" s="37" t="s">
        <v>240</v>
      </c>
      <c r="K373" s="33"/>
      <c r="L373" s="9">
        <f t="shared" si="88"/>
        <v>0</v>
      </c>
      <c r="M373" s="9"/>
      <c r="N373" s="9"/>
      <c r="O373" s="9">
        <f t="shared" si="89"/>
        <v>1200000</v>
      </c>
      <c r="P373" s="9">
        <v>1200000</v>
      </c>
      <c r="Q373" s="9"/>
      <c r="R373" s="9">
        <f t="shared" si="90"/>
        <v>0</v>
      </c>
      <c r="S373" s="9"/>
      <c r="T373" s="9"/>
      <c r="U373" s="9">
        <f t="shared" si="91"/>
        <v>0</v>
      </c>
      <c r="V373" s="9"/>
      <c r="W373" s="9"/>
      <c r="X373" s="9">
        <f t="shared" si="92"/>
        <v>0</v>
      </c>
      <c r="Y373" s="9"/>
      <c r="Z373" s="9"/>
      <c r="AA373" s="10">
        <f t="shared" si="93"/>
        <v>0</v>
      </c>
      <c r="AB373" s="11">
        <v>45819</v>
      </c>
    </row>
    <row r="374" spans="1:28" ht="15.75" hidden="1" x14ac:dyDescent="0.25">
      <c r="A374" s="32">
        <v>45820</v>
      </c>
      <c r="B374" s="33" t="s">
        <v>539</v>
      </c>
      <c r="C374" s="33"/>
      <c r="D374" s="33" t="s">
        <v>41</v>
      </c>
      <c r="E374" s="33" t="s">
        <v>552</v>
      </c>
      <c r="F374" s="33">
        <v>32</v>
      </c>
      <c r="G374" s="33" t="s">
        <v>33</v>
      </c>
      <c r="H374" s="33">
        <v>448500</v>
      </c>
      <c r="I374" s="20">
        <f t="shared" si="94"/>
        <v>14352000</v>
      </c>
      <c r="J374" s="37" t="s">
        <v>241</v>
      </c>
      <c r="K374" s="33"/>
      <c r="L374" s="9">
        <f t="shared" si="88"/>
        <v>4002000</v>
      </c>
      <c r="M374" s="9">
        <v>4002000</v>
      </c>
      <c r="N374" s="9"/>
      <c r="O374" s="9">
        <f t="shared" si="89"/>
        <v>10350000</v>
      </c>
      <c r="P374" s="9">
        <v>10350000</v>
      </c>
      <c r="Q374" s="9"/>
      <c r="R374" s="9">
        <f t="shared" si="90"/>
        <v>0</v>
      </c>
      <c r="S374" s="9"/>
      <c r="T374" s="9"/>
      <c r="U374" s="9">
        <f t="shared" si="91"/>
        <v>0</v>
      </c>
      <c r="V374" s="9"/>
      <c r="W374" s="9"/>
      <c r="X374" s="9">
        <f t="shared" si="92"/>
        <v>0</v>
      </c>
      <c r="Y374" s="9"/>
      <c r="Z374" s="9"/>
      <c r="AA374" s="10">
        <f t="shared" si="93"/>
        <v>0</v>
      </c>
      <c r="AB374" s="11">
        <v>45820</v>
      </c>
    </row>
    <row r="375" spans="1:28" ht="15.75" hidden="1" x14ac:dyDescent="0.25">
      <c r="A375" s="39">
        <v>45821</v>
      </c>
      <c r="B375" s="35" t="s">
        <v>374</v>
      </c>
      <c r="C375" s="35"/>
      <c r="D375" s="35" t="s">
        <v>31</v>
      </c>
      <c r="E375" s="35" t="s">
        <v>139</v>
      </c>
      <c r="F375" s="49">
        <v>2</v>
      </c>
      <c r="G375" s="35" t="s">
        <v>23</v>
      </c>
      <c r="H375" s="35">
        <v>400000</v>
      </c>
      <c r="I375" s="20">
        <f t="shared" ref="I375:I437" si="95">F375*H375</f>
        <v>800000</v>
      </c>
      <c r="J375" s="41" t="s">
        <v>240</v>
      </c>
      <c r="K375" s="35" t="s">
        <v>1017</v>
      </c>
      <c r="L375" s="9">
        <f>M375+N375</f>
        <v>0</v>
      </c>
      <c r="M375" s="9"/>
      <c r="N375" s="9"/>
      <c r="O375" s="9">
        <f>P375+Q375</f>
        <v>800000</v>
      </c>
      <c r="P375" s="9">
        <v>800000</v>
      </c>
      <c r="Q375" s="9"/>
      <c r="R375" s="9">
        <f>S375+T375</f>
        <v>0</v>
      </c>
      <c r="S375" s="9"/>
      <c r="T375" s="9"/>
      <c r="U375" s="9">
        <f>V375+W375</f>
        <v>0</v>
      </c>
      <c r="V375" s="9"/>
      <c r="W375" s="9"/>
      <c r="X375" s="9">
        <f>Y375+Z375</f>
        <v>0</v>
      </c>
      <c r="Y375" s="9"/>
      <c r="Z375" s="9"/>
      <c r="AA375" s="10">
        <f>C375+I375-L375-O375-U375-X375-R375</f>
        <v>0</v>
      </c>
      <c r="AB375" s="11">
        <v>45821</v>
      </c>
    </row>
    <row r="376" spans="1:28" ht="15.75" hidden="1" x14ac:dyDescent="0.25">
      <c r="A376" s="39">
        <v>45821</v>
      </c>
      <c r="B376" s="33" t="s">
        <v>81</v>
      </c>
      <c r="C376" s="33"/>
      <c r="D376" s="33" t="s">
        <v>31</v>
      </c>
      <c r="E376" s="33" t="s">
        <v>166</v>
      </c>
      <c r="F376" s="33">
        <v>1</v>
      </c>
      <c r="G376" s="33" t="s">
        <v>23</v>
      </c>
      <c r="H376" s="33">
        <v>400000</v>
      </c>
      <c r="I376" s="20">
        <f t="shared" si="95"/>
        <v>400000</v>
      </c>
      <c r="J376" s="37" t="s">
        <v>241</v>
      </c>
      <c r="K376" s="33"/>
      <c r="L376" s="9">
        <f t="shared" ref="L376:L419" si="96">M376+N376</f>
        <v>400000</v>
      </c>
      <c r="M376" s="9">
        <v>400000</v>
      </c>
      <c r="N376" s="9"/>
      <c r="O376" s="9">
        <f t="shared" ref="O376:O419" si="97">P376+Q376</f>
        <v>0</v>
      </c>
      <c r="P376" s="9"/>
      <c r="Q376" s="9"/>
      <c r="R376" s="9">
        <f t="shared" ref="R376:R419" si="98">S376+T376</f>
        <v>0</v>
      </c>
      <c r="S376" s="9"/>
      <c r="T376" s="9"/>
      <c r="U376" s="9">
        <f t="shared" ref="U376:U419" si="99">V376+W376</f>
        <v>0</v>
      </c>
      <c r="V376" s="9"/>
      <c r="W376" s="9"/>
      <c r="X376" s="9">
        <f t="shared" ref="X376:X419" si="100">Y376+Z376</f>
        <v>0</v>
      </c>
      <c r="Y376" s="9"/>
      <c r="Z376" s="9"/>
      <c r="AA376" s="10">
        <f t="shared" ref="AA376:AA419" si="101">C376+I376-L376-O376-U376-X376-R376</f>
        <v>0</v>
      </c>
      <c r="AB376" s="11">
        <v>45821</v>
      </c>
    </row>
    <row r="377" spans="1:28" ht="15.75" hidden="1" x14ac:dyDescent="0.25">
      <c r="A377" s="39">
        <v>45821</v>
      </c>
      <c r="B377" s="33" t="s">
        <v>1016</v>
      </c>
      <c r="C377" s="33"/>
      <c r="D377" s="33" t="s">
        <v>223</v>
      </c>
      <c r="E377" s="33" t="s">
        <v>73</v>
      </c>
      <c r="F377" s="33">
        <v>10</v>
      </c>
      <c r="G377" s="33" t="s">
        <v>74</v>
      </c>
      <c r="H377" s="33">
        <v>50000</v>
      </c>
      <c r="I377" s="20">
        <f t="shared" si="95"/>
        <v>500000</v>
      </c>
      <c r="J377" s="37" t="s">
        <v>240</v>
      </c>
      <c r="K377" s="33"/>
      <c r="L377" s="9">
        <f t="shared" si="96"/>
        <v>0</v>
      </c>
      <c r="M377" s="9"/>
      <c r="N377" s="9"/>
      <c r="O377" s="9">
        <f t="shared" si="97"/>
        <v>500000</v>
      </c>
      <c r="P377" s="9">
        <v>500000</v>
      </c>
      <c r="Q377" s="9"/>
      <c r="R377" s="9">
        <f t="shared" si="98"/>
        <v>0</v>
      </c>
      <c r="S377" s="9"/>
      <c r="T377" s="9"/>
      <c r="U377" s="9">
        <f t="shared" si="99"/>
        <v>0</v>
      </c>
      <c r="V377" s="9"/>
      <c r="W377" s="9"/>
      <c r="X377" s="9">
        <f t="shared" si="100"/>
        <v>0</v>
      </c>
      <c r="Y377" s="9"/>
      <c r="Z377" s="9"/>
      <c r="AA377" s="10">
        <f t="shared" si="101"/>
        <v>0</v>
      </c>
      <c r="AB377" s="11">
        <v>45818</v>
      </c>
    </row>
    <row r="378" spans="1:28" ht="15.75" hidden="1" x14ac:dyDescent="0.25">
      <c r="A378" s="39">
        <v>45821</v>
      </c>
      <c r="B378" s="33" t="s">
        <v>87</v>
      </c>
      <c r="C378" s="33"/>
      <c r="D378" s="33" t="s">
        <v>31</v>
      </c>
      <c r="E378" s="33" t="s">
        <v>407</v>
      </c>
      <c r="F378" s="33">
        <v>7</v>
      </c>
      <c r="G378" s="33" t="s">
        <v>33</v>
      </c>
      <c r="H378" s="33">
        <v>290000</v>
      </c>
      <c r="I378" s="20">
        <f t="shared" si="95"/>
        <v>2030000</v>
      </c>
      <c r="J378" s="37" t="s">
        <v>241</v>
      </c>
      <c r="K378" s="33"/>
      <c r="L378" s="9">
        <f t="shared" si="96"/>
        <v>2030000</v>
      </c>
      <c r="M378" s="9">
        <v>2030000</v>
      </c>
      <c r="N378" s="9"/>
      <c r="O378" s="9">
        <f t="shared" si="97"/>
        <v>0</v>
      </c>
      <c r="P378" s="9"/>
      <c r="Q378" s="9"/>
      <c r="R378" s="9">
        <f t="shared" si="98"/>
        <v>0</v>
      </c>
      <c r="S378" s="9"/>
      <c r="T378" s="9"/>
      <c r="U378" s="9">
        <f t="shared" si="99"/>
        <v>0</v>
      </c>
      <c r="V378" s="9"/>
      <c r="W378" s="9"/>
      <c r="X378" s="9">
        <f t="shared" si="100"/>
        <v>0</v>
      </c>
      <c r="Y378" s="9"/>
      <c r="Z378" s="9"/>
      <c r="AA378" s="10">
        <f t="shared" si="101"/>
        <v>0</v>
      </c>
      <c r="AB378" s="11">
        <v>45821</v>
      </c>
    </row>
    <row r="379" spans="1:28" ht="15.75" hidden="1" x14ac:dyDescent="0.25">
      <c r="A379" s="39">
        <v>45821</v>
      </c>
      <c r="B379" s="33" t="s">
        <v>87</v>
      </c>
      <c r="C379" s="33"/>
      <c r="D379" s="33" t="s">
        <v>31</v>
      </c>
      <c r="E379" s="33" t="s">
        <v>774</v>
      </c>
      <c r="F379" s="33">
        <v>3</v>
      </c>
      <c r="G379" s="33" t="s">
        <v>33</v>
      </c>
      <c r="H379" s="33">
        <v>290000</v>
      </c>
      <c r="I379" s="20">
        <f t="shared" si="95"/>
        <v>870000</v>
      </c>
      <c r="J379" s="37" t="s">
        <v>241</v>
      </c>
      <c r="K379" s="33"/>
      <c r="L379" s="9">
        <f t="shared" si="96"/>
        <v>580000</v>
      </c>
      <c r="M379" s="9">
        <v>580000</v>
      </c>
      <c r="N379" s="9"/>
      <c r="O379" s="9">
        <f t="shared" si="97"/>
        <v>0</v>
      </c>
      <c r="P379" s="9"/>
      <c r="Q379" s="9"/>
      <c r="R379" s="9">
        <f t="shared" si="98"/>
        <v>0</v>
      </c>
      <c r="S379" s="9"/>
      <c r="T379" s="9"/>
      <c r="U379" s="9">
        <f t="shared" si="99"/>
        <v>290000</v>
      </c>
      <c r="V379" s="9">
        <v>290000</v>
      </c>
      <c r="W379" s="9"/>
      <c r="X379" s="9">
        <f t="shared" si="100"/>
        <v>0</v>
      </c>
      <c r="Y379" s="9"/>
      <c r="Z379" s="9"/>
      <c r="AA379" s="10">
        <f t="shared" si="101"/>
        <v>0</v>
      </c>
      <c r="AB379" s="11">
        <v>45821</v>
      </c>
    </row>
    <row r="380" spans="1:28" ht="15.75" hidden="1" x14ac:dyDescent="0.25">
      <c r="A380" s="39">
        <v>45821</v>
      </c>
      <c r="B380" s="33" t="s">
        <v>231</v>
      </c>
      <c r="C380" s="33"/>
      <c r="D380" s="33"/>
      <c r="E380" s="33" t="s">
        <v>136</v>
      </c>
      <c r="F380" s="33">
        <v>46.2</v>
      </c>
      <c r="G380" s="33" t="s">
        <v>51</v>
      </c>
      <c r="H380" s="33"/>
      <c r="I380" s="20">
        <f t="shared" si="95"/>
        <v>0</v>
      </c>
      <c r="J380" s="34" t="s">
        <v>26</v>
      </c>
      <c r="K380" s="33"/>
      <c r="L380" s="9">
        <f t="shared" si="96"/>
        <v>0</v>
      </c>
      <c r="M380" s="9"/>
      <c r="N380" s="9"/>
      <c r="O380" s="9">
        <f t="shared" si="97"/>
        <v>0</v>
      </c>
      <c r="P380" s="9"/>
      <c r="Q380" s="9"/>
      <c r="R380" s="9">
        <f t="shared" si="98"/>
        <v>0</v>
      </c>
      <c r="S380" s="9"/>
      <c r="T380" s="9"/>
      <c r="U380" s="9">
        <f t="shared" si="99"/>
        <v>0</v>
      </c>
      <c r="V380" s="9"/>
      <c r="W380" s="9"/>
      <c r="X380" s="9">
        <f t="shared" si="100"/>
        <v>0</v>
      </c>
      <c r="Y380" s="9"/>
      <c r="Z380" s="9"/>
      <c r="AA380" s="10">
        <f t="shared" si="101"/>
        <v>0</v>
      </c>
      <c r="AB380" s="11"/>
    </row>
    <row r="381" spans="1:28" ht="15.75" hidden="1" x14ac:dyDescent="0.25">
      <c r="A381" s="39">
        <v>45821</v>
      </c>
      <c r="B381" s="33" t="s">
        <v>492</v>
      </c>
      <c r="C381" s="33"/>
      <c r="D381" s="33" t="s">
        <v>31</v>
      </c>
      <c r="E381" s="33" t="s">
        <v>166</v>
      </c>
      <c r="F381" s="33">
        <v>1</v>
      </c>
      <c r="G381" s="33" t="s">
        <v>23</v>
      </c>
      <c r="H381" s="33">
        <v>400000</v>
      </c>
      <c r="I381" s="20">
        <f t="shared" si="95"/>
        <v>400000</v>
      </c>
      <c r="J381" s="37" t="s">
        <v>241</v>
      </c>
      <c r="K381" s="33"/>
      <c r="L381" s="9">
        <f t="shared" si="96"/>
        <v>400000</v>
      </c>
      <c r="M381" s="9">
        <v>400000</v>
      </c>
      <c r="N381" s="9"/>
      <c r="O381" s="9">
        <f t="shared" si="97"/>
        <v>0</v>
      </c>
      <c r="P381" s="9"/>
      <c r="Q381" s="9"/>
      <c r="R381" s="9">
        <f t="shared" si="98"/>
        <v>0</v>
      </c>
      <c r="S381" s="9"/>
      <c r="T381" s="9"/>
      <c r="U381" s="9">
        <f t="shared" si="99"/>
        <v>0</v>
      </c>
      <c r="V381" s="9"/>
      <c r="W381" s="9"/>
      <c r="X381" s="9">
        <f t="shared" si="100"/>
        <v>0</v>
      </c>
      <c r="Y381" s="9"/>
      <c r="Z381" s="9"/>
      <c r="AA381" s="10">
        <f t="shared" si="101"/>
        <v>0</v>
      </c>
      <c r="AB381" s="11">
        <v>45822</v>
      </c>
    </row>
    <row r="382" spans="1:28" ht="15.75" hidden="1" x14ac:dyDescent="0.25">
      <c r="A382" s="39">
        <v>45821</v>
      </c>
      <c r="B382" s="33" t="s">
        <v>216</v>
      </c>
      <c r="C382" s="33"/>
      <c r="D382" s="33" t="s">
        <v>31</v>
      </c>
      <c r="E382" s="33" t="s">
        <v>166</v>
      </c>
      <c r="F382" s="33">
        <v>2</v>
      </c>
      <c r="G382" s="33" t="s">
        <v>23</v>
      </c>
      <c r="H382" s="33">
        <v>400000</v>
      </c>
      <c r="I382" s="20">
        <f t="shared" si="95"/>
        <v>800000</v>
      </c>
      <c r="J382" s="37" t="s">
        <v>240</v>
      </c>
      <c r="K382" s="33"/>
      <c r="L382" s="9">
        <f t="shared" si="96"/>
        <v>0</v>
      </c>
      <c r="M382" s="9"/>
      <c r="N382" s="9"/>
      <c r="O382" s="9">
        <f t="shared" si="97"/>
        <v>800000</v>
      </c>
      <c r="P382" s="9">
        <v>800000</v>
      </c>
      <c r="Q382" s="9"/>
      <c r="R382" s="9">
        <f t="shared" si="98"/>
        <v>0</v>
      </c>
      <c r="S382" s="9"/>
      <c r="T382" s="9"/>
      <c r="U382" s="9">
        <f t="shared" si="99"/>
        <v>0</v>
      </c>
      <c r="V382" s="9"/>
      <c r="W382" s="9"/>
      <c r="X382" s="9">
        <f t="shared" si="100"/>
        <v>0</v>
      </c>
      <c r="Y382" s="9"/>
      <c r="Z382" s="9"/>
      <c r="AA382" s="10">
        <f t="shared" si="101"/>
        <v>0</v>
      </c>
      <c r="AB382" s="11">
        <v>45821</v>
      </c>
    </row>
    <row r="383" spans="1:28" ht="15.75" hidden="1" x14ac:dyDescent="0.25">
      <c r="A383" s="39">
        <v>45821</v>
      </c>
      <c r="B383" s="33" t="s">
        <v>87</v>
      </c>
      <c r="C383" s="33"/>
      <c r="D383" s="33" t="s">
        <v>31</v>
      </c>
      <c r="E383" s="33" t="s">
        <v>166</v>
      </c>
      <c r="F383" s="33">
        <v>1</v>
      </c>
      <c r="G383" s="33" t="s">
        <v>23</v>
      </c>
      <c r="H383" s="33">
        <v>400000</v>
      </c>
      <c r="I383" s="20">
        <f t="shared" si="95"/>
        <v>400000</v>
      </c>
      <c r="J383" s="37" t="s">
        <v>241</v>
      </c>
      <c r="K383" s="33"/>
      <c r="L383" s="9">
        <f t="shared" si="96"/>
        <v>0</v>
      </c>
      <c r="M383" s="9"/>
      <c r="N383" s="9"/>
      <c r="O383" s="9">
        <f t="shared" si="97"/>
        <v>0</v>
      </c>
      <c r="P383" s="9"/>
      <c r="Q383" s="9"/>
      <c r="R383" s="9">
        <f t="shared" si="98"/>
        <v>0</v>
      </c>
      <c r="S383" s="9"/>
      <c r="T383" s="9"/>
      <c r="U383" s="9">
        <f t="shared" si="99"/>
        <v>400000</v>
      </c>
      <c r="V383" s="9">
        <v>400000</v>
      </c>
      <c r="W383" s="9"/>
      <c r="X383" s="9">
        <f t="shared" si="100"/>
        <v>0</v>
      </c>
      <c r="Y383" s="9"/>
      <c r="Z383" s="9"/>
      <c r="AA383" s="10">
        <f t="shared" si="101"/>
        <v>0</v>
      </c>
      <c r="AB383" s="11">
        <v>45821</v>
      </c>
    </row>
    <row r="384" spans="1:28" ht="15.75" hidden="1" x14ac:dyDescent="0.25">
      <c r="A384" s="39">
        <v>45821</v>
      </c>
      <c r="B384" s="33" t="s">
        <v>932</v>
      </c>
      <c r="C384" s="33"/>
      <c r="D384" s="33" t="s">
        <v>223</v>
      </c>
      <c r="E384" s="33" t="s">
        <v>372</v>
      </c>
      <c r="F384" s="78">
        <v>10</v>
      </c>
      <c r="G384" s="33" t="s">
        <v>33</v>
      </c>
      <c r="H384" s="33">
        <v>280000</v>
      </c>
      <c r="I384" s="20">
        <f t="shared" si="95"/>
        <v>2800000</v>
      </c>
      <c r="J384" s="37" t="s">
        <v>240</v>
      </c>
      <c r="K384" s="33"/>
      <c r="L384" s="9">
        <f t="shared" si="96"/>
        <v>0</v>
      </c>
      <c r="M384" s="9"/>
      <c r="N384" s="9"/>
      <c r="O384" s="9">
        <f t="shared" si="97"/>
        <v>2800000</v>
      </c>
      <c r="P384" s="9">
        <v>2800000</v>
      </c>
      <c r="Q384" s="9"/>
      <c r="R384" s="9">
        <f t="shared" si="98"/>
        <v>0</v>
      </c>
      <c r="S384" s="9"/>
      <c r="T384" s="9"/>
      <c r="U384" s="9">
        <f t="shared" si="99"/>
        <v>0</v>
      </c>
      <c r="V384" s="9"/>
      <c r="W384" s="9"/>
      <c r="X384" s="9">
        <f t="shared" si="100"/>
        <v>0</v>
      </c>
      <c r="Y384" s="9"/>
      <c r="Z384" s="9"/>
      <c r="AA384" s="10">
        <f t="shared" si="101"/>
        <v>0</v>
      </c>
      <c r="AB384" s="11">
        <v>45821</v>
      </c>
    </row>
    <row r="385" spans="1:28" ht="15.75" hidden="1" x14ac:dyDescent="0.25">
      <c r="A385" s="39">
        <v>45821</v>
      </c>
      <c r="B385" s="33" t="s">
        <v>189</v>
      </c>
      <c r="C385" s="33"/>
      <c r="D385" s="33" t="s">
        <v>31</v>
      </c>
      <c r="E385" s="33" t="s">
        <v>110</v>
      </c>
      <c r="F385" s="33">
        <v>400</v>
      </c>
      <c r="G385" s="33" t="s">
        <v>29</v>
      </c>
      <c r="H385" s="33">
        <v>1800</v>
      </c>
      <c r="I385" s="20">
        <f t="shared" si="95"/>
        <v>720000</v>
      </c>
      <c r="J385" s="37" t="s">
        <v>241</v>
      </c>
      <c r="K385" s="33"/>
      <c r="L385" s="9">
        <f t="shared" si="96"/>
        <v>0</v>
      </c>
      <c r="M385" s="9"/>
      <c r="N385" s="9"/>
      <c r="O385" s="9">
        <f t="shared" si="97"/>
        <v>0</v>
      </c>
      <c r="P385" s="9"/>
      <c r="Q385" s="9"/>
      <c r="R385" s="9">
        <f t="shared" si="98"/>
        <v>720000</v>
      </c>
      <c r="S385" s="9">
        <v>720000</v>
      </c>
      <c r="T385" s="9"/>
      <c r="U385" s="9">
        <f t="shared" si="99"/>
        <v>0</v>
      </c>
      <c r="V385" s="9"/>
      <c r="W385" s="9"/>
      <c r="X385" s="9">
        <f t="shared" si="100"/>
        <v>0</v>
      </c>
      <c r="Y385" s="9"/>
      <c r="Z385" s="9"/>
      <c r="AA385" s="10">
        <f t="shared" si="101"/>
        <v>0</v>
      </c>
      <c r="AB385" s="11">
        <v>45821</v>
      </c>
    </row>
    <row r="386" spans="1:28" ht="15.75" hidden="1" x14ac:dyDescent="0.25">
      <c r="A386" s="39">
        <v>45821</v>
      </c>
      <c r="B386" s="33" t="s">
        <v>332</v>
      </c>
      <c r="C386" s="33"/>
      <c r="D386" s="33" t="s">
        <v>31</v>
      </c>
      <c r="E386" s="33" t="s">
        <v>234</v>
      </c>
      <c r="F386" s="33">
        <v>5</v>
      </c>
      <c r="G386" s="33" t="s">
        <v>51</v>
      </c>
      <c r="H386" s="33">
        <v>90000</v>
      </c>
      <c r="I386" s="20">
        <f t="shared" si="95"/>
        <v>450000</v>
      </c>
      <c r="J386" s="37" t="s">
        <v>240</v>
      </c>
      <c r="K386" s="33"/>
      <c r="L386" s="9">
        <f t="shared" si="96"/>
        <v>0</v>
      </c>
      <c r="M386" s="9"/>
      <c r="N386" s="9"/>
      <c r="O386" s="9">
        <f t="shared" si="97"/>
        <v>450000</v>
      </c>
      <c r="P386" s="9">
        <v>450000</v>
      </c>
      <c r="Q386" s="9"/>
      <c r="R386" s="9">
        <f t="shared" si="98"/>
        <v>0</v>
      </c>
      <c r="S386" s="9"/>
      <c r="T386" s="9"/>
      <c r="U386" s="9">
        <f t="shared" si="99"/>
        <v>0</v>
      </c>
      <c r="V386" s="9"/>
      <c r="W386" s="9"/>
      <c r="X386" s="9">
        <f t="shared" si="100"/>
        <v>0</v>
      </c>
      <c r="Y386" s="9"/>
      <c r="Z386" s="9"/>
      <c r="AA386" s="10">
        <f t="shared" si="101"/>
        <v>0</v>
      </c>
      <c r="AB386" s="11">
        <v>45821</v>
      </c>
    </row>
    <row r="387" spans="1:28" ht="15.75" hidden="1" x14ac:dyDescent="0.25">
      <c r="A387" s="39">
        <v>45821</v>
      </c>
      <c r="B387" s="33" t="s">
        <v>332</v>
      </c>
      <c r="C387" s="33"/>
      <c r="D387" s="33" t="s">
        <v>31</v>
      </c>
      <c r="E387" s="33" t="s">
        <v>235</v>
      </c>
      <c r="F387" s="33">
        <v>5</v>
      </c>
      <c r="G387" s="33" t="s">
        <v>51</v>
      </c>
      <c r="H387" s="33">
        <v>90000</v>
      </c>
      <c r="I387" s="20">
        <f t="shared" si="95"/>
        <v>450000</v>
      </c>
      <c r="J387" s="37" t="s">
        <v>240</v>
      </c>
      <c r="K387" s="33"/>
      <c r="L387" s="9">
        <f t="shared" si="96"/>
        <v>0</v>
      </c>
      <c r="M387" s="9"/>
      <c r="N387" s="9"/>
      <c r="O387" s="9">
        <f t="shared" si="97"/>
        <v>450000</v>
      </c>
      <c r="P387" s="9">
        <v>450000</v>
      </c>
      <c r="Q387" s="9"/>
      <c r="R387" s="9">
        <f t="shared" si="98"/>
        <v>0</v>
      </c>
      <c r="S387" s="9"/>
      <c r="T387" s="9"/>
      <c r="U387" s="9">
        <f t="shared" si="99"/>
        <v>0</v>
      </c>
      <c r="V387" s="9"/>
      <c r="W387" s="9"/>
      <c r="X387" s="9">
        <f t="shared" si="100"/>
        <v>0</v>
      </c>
      <c r="Y387" s="9"/>
      <c r="Z387" s="9"/>
      <c r="AA387" s="10">
        <f t="shared" si="101"/>
        <v>0</v>
      </c>
      <c r="AB387" s="11">
        <v>45821</v>
      </c>
    </row>
    <row r="388" spans="1:28" ht="15.75" hidden="1" x14ac:dyDescent="0.25">
      <c r="A388" s="39">
        <v>45821</v>
      </c>
      <c r="B388" s="33" t="s">
        <v>332</v>
      </c>
      <c r="C388" s="33"/>
      <c r="D388" s="33" t="s">
        <v>31</v>
      </c>
      <c r="E388" s="33" t="s">
        <v>237</v>
      </c>
      <c r="F388" s="33">
        <v>5</v>
      </c>
      <c r="G388" s="33" t="s">
        <v>51</v>
      </c>
      <c r="H388" s="33">
        <v>90000</v>
      </c>
      <c r="I388" s="20">
        <f t="shared" si="95"/>
        <v>450000</v>
      </c>
      <c r="J388" s="37" t="s">
        <v>240</v>
      </c>
      <c r="K388" s="33"/>
      <c r="L388" s="9">
        <f t="shared" si="96"/>
        <v>0</v>
      </c>
      <c r="M388" s="9"/>
      <c r="N388" s="9"/>
      <c r="O388" s="9">
        <f t="shared" si="97"/>
        <v>450000</v>
      </c>
      <c r="P388" s="9">
        <v>450000</v>
      </c>
      <c r="Q388" s="9"/>
      <c r="R388" s="9">
        <f t="shared" si="98"/>
        <v>0</v>
      </c>
      <c r="S388" s="9"/>
      <c r="T388" s="9"/>
      <c r="U388" s="9">
        <f t="shared" si="99"/>
        <v>0</v>
      </c>
      <c r="V388" s="9"/>
      <c r="W388" s="9"/>
      <c r="X388" s="9">
        <f t="shared" si="100"/>
        <v>0</v>
      </c>
      <c r="Y388" s="9"/>
      <c r="Z388" s="9"/>
      <c r="AA388" s="10">
        <f t="shared" si="101"/>
        <v>0</v>
      </c>
      <c r="AB388" s="11">
        <v>45821</v>
      </c>
    </row>
    <row r="389" spans="1:28" ht="15.75" hidden="1" x14ac:dyDescent="0.25">
      <c r="A389" s="39">
        <v>45821</v>
      </c>
      <c r="B389" s="33" t="s">
        <v>231</v>
      </c>
      <c r="C389" s="33"/>
      <c r="D389" s="33"/>
      <c r="E389" s="33" t="s">
        <v>85</v>
      </c>
      <c r="F389" s="33">
        <v>31.6</v>
      </c>
      <c r="G389" s="33" t="s">
        <v>51</v>
      </c>
      <c r="H389" s="33"/>
      <c r="I389" s="20">
        <f t="shared" si="95"/>
        <v>0</v>
      </c>
      <c r="J389" s="34" t="s">
        <v>26</v>
      </c>
      <c r="K389" s="33"/>
      <c r="L389" s="9">
        <f t="shared" si="96"/>
        <v>0</v>
      </c>
      <c r="M389" s="9"/>
      <c r="N389" s="9"/>
      <c r="O389" s="9">
        <f t="shared" si="97"/>
        <v>0</v>
      </c>
      <c r="P389" s="9"/>
      <c r="Q389" s="9"/>
      <c r="R389" s="9">
        <f t="shared" si="98"/>
        <v>0</v>
      </c>
      <c r="S389" s="9"/>
      <c r="T389" s="9"/>
      <c r="U389" s="9">
        <f t="shared" si="99"/>
        <v>0</v>
      </c>
      <c r="V389" s="9"/>
      <c r="W389" s="9"/>
      <c r="X389" s="9">
        <f t="shared" si="100"/>
        <v>0</v>
      </c>
      <c r="Y389" s="9"/>
      <c r="Z389" s="9"/>
      <c r="AA389" s="10">
        <f t="shared" si="101"/>
        <v>0</v>
      </c>
      <c r="AB389" s="11"/>
    </row>
    <row r="390" spans="1:28" ht="15.75" hidden="1" x14ac:dyDescent="0.25">
      <c r="A390" s="39">
        <v>45821</v>
      </c>
      <c r="B390" s="33" t="s">
        <v>264</v>
      </c>
      <c r="C390" s="33"/>
      <c r="D390" s="33" t="s">
        <v>31</v>
      </c>
      <c r="E390" s="33" t="s">
        <v>372</v>
      </c>
      <c r="F390" s="33">
        <v>1</v>
      </c>
      <c r="G390" s="33" t="s">
        <v>33</v>
      </c>
      <c r="H390" s="33">
        <v>280000</v>
      </c>
      <c r="I390" s="20">
        <f t="shared" si="95"/>
        <v>280000</v>
      </c>
      <c r="J390" s="37" t="s">
        <v>241</v>
      </c>
      <c r="K390" s="33"/>
      <c r="L390" s="9">
        <f t="shared" si="96"/>
        <v>0</v>
      </c>
      <c r="M390" s="9"/>
      <c r="N390" s="9"/>
      <c r="O390" s="9">
        <f t="shared" si="97"/>
        <v>0</v>
      </c>
      <c r="P390" s="9"/>
      <c r="Q390" s="9"/>
      <c r="R390" s="9">
        <f t="shared" si="98"/>
        <v>280000</v>
      </c>
      <c r="S390" s="9">
        <v>280000</v>
      </c>
      <c r="T390" s="9"/>
      <c r="U390" s="9">
        <f t="shared" si="99"/>
        <v>0</v>
      </c>
      <c r="V390" s="9"/>
      <c r="W390" s="9"/>
      <c r="X390" s="9">
        <f t="shared" si="100"/>
        <v>0</v>
      </c>
      <c r="Y390" s="9"/>
      <c r="Z390" s="9"/>
      <c r="AA390" s="10">
        <f t="shared" si="101"/>
        <v>0</v>
      </c>
      <c r="AB390" s="11">
        <v>45821</v>
      </c>
    </row>
    <row r="391" spans="1:28" ht="15.75" hidden="1" x14ac:dyDescent="0.25">
      <c r="A391" s="39">
        <v>45821</v>
      </c>
      <c r="B391" s="33" t="s">
        <v>905</v>
      </c>
      <c r="C391" s="33"/>
      <c r="D391" s="33" t="s">
        <v>31</v>
      </c>
      <c r="E391" s="33" t="s">
        <v>64</v>
      </c>
      <c r="F391" s="33">
        <v>4</v>
      </c>
      <c r="G391" s="33" t="s">
        <v>33</v>
      </c>
      <c r="H391" s="33">
        <v>150000</v>
      </c>
      <c r="I391" s="20">
        <f t="shared" si="95"/>
        <v>600000</v>
      </c>
      <c r="J391" s="37" t="s">
        <v>241</v>
      </c>
      <c r="K391" s="33"/>
      <c r="L391" s="9">
        <f t="shared" si="96"/>
        <v>600000</v>
      </c>
      <c r="M391" s="9">
        <v>600000</v>
      </c>
      <c r="N391" s="9"/>
      <c r="O391" s="9">
        <f t="shared" si="97"/>
        <v>0</v>
      </c>
      <c r="P391" s="9"/>
      <c r="Q391" s="9"/>
      <c r="R391" s="9">
        <f t="shared" si="98"/>
        <v>0</v>
      </c>
      <c r="S391" s="9"/>
      <c r="T391" s="9"/>
      <c r="U391" s="9">
        <f t="shared" si="99"/>
        <v>0</v>
      </c>
      <c r="V391" s="9"/>
      <c r="W391" s="9"/>
      <c r="X391" s="9">
        <f t="shared" si="100"/>
        <v>0</v>
      </c>
      <c r="Y391" s="9"/>
      <c r="Z391" s="9"/>
      <c r="AA391" s="10">
        <f t="shared" si="101"/>
        <v>0</v>
      </c>
      <c r="AB391" s="11">
        <v>45821</v>
      </c>
    </row>
    <row r="392" spans="1:28" ht="15.75" hidden="1" x14ac:dyDescent="0.25">
      <c r="A392" s="39">
        <v>45821</v>
      </c>
      <c r="B392" s="33" t="s">
        <v>905</v>
      </c>
      <c r="C392" s="33"/>
      <c r="D392" s="33" t="s">
        <v>31</v>
      </c>
      <c r="E392" s="33" t="s">
        <v>32</v>
      </c>
      <c r="F392" s="33">
        <v>2</v>
      </c>
      <c r="G392" s="33" t="s">
        <v>33</v>
      </c>
      <c r="H392" s="33">
        <v>150000</v>
      </c>
      <c r="I392" s="20">
        <f t="shared" si="95"/>
        <v>300000</v>
      </c>
      <c r="J392" s="37" t="s">
        <v>241</v>
      </c>
      <c r="K392" s="33"/>
      <c r="L392" s="9">
        <f t="shared" si="96"/>
        <v>300000</v>
      </c>
      <c r="M392" s="9">
        <v>300000</v>
      </c>
      <c r="N392" s="9"/>
      <c r="O392" s="9">
        <f t="shared" si="97"/>
        <v>0</v>
      </c>
      <c r="P392" s="9"/>
      <c r="Q392" s="9"/>
      <c r="R392" s="9">
        <f t="shared" si="98"/>
        <v>0</v>
      </c>
      <c r="S392" s="9"/>
      <c r="T392" s="9"/>
      <c r="U392" s="9">
        <f t="shared" si="99"/>
        <v>0</v>
      </c>
      <c r="V392" s="9"/>
      <c r="W392" s="9"/>
      <c r="X392" s="9">
        <f t="shared" si="100"/>
        <v>0</v>
      </c>
      <c r="Y392" s="9"/>
      <c r="Z392" s="9"/>
      <c r="AA392" s="10">
        <f t="shared" si="101"/>
        <v>0</v>
      </c>
      <c r="AB392" s="11">
        <v>45821</v>
      </c>
    </row>
    <row r="393" spans="1:28" ht="15.75" hidden="1" x14ac:dyDescent="0.25">
      <c r="A393" s="39">
        <v>45821</v>
      </c>
      <c r="B393" s="33" t="s">
        <v>217</v>
      </c>
      <c r="C393" s="33"/>
      <c r="D393" s="33" t="s">
        <v>41</v>
      </c>
      <c r="E393" s="33" t="s">
        <v>707</v>
      </c>
      <c r="F393" s="33">
        <v>500</v>
      </c>
      <c r="G393" s="33" t="s">
        <v>29</v>
      </c>
      <c r="H393" s="33">
        <v>4000</v>
      </c>
      <c r="I393" s="20">
        <f t="shared" si="95"/>
        <v>2000000</v>
      </c>
      <c r="J393" s="37" t="s">
        <v>241</v>
      </c>
      <c r="K393" s="33"/>
      <c r="L393" s="9">
        <f t="shared" si="96"/>
        <v>400000</v>
      </c>
      <c r="M393" s="9">
        <v>400000</v>
      </c>
      <c r="N393" s="9"/>
      <c r="O393" s="9">
        <f t="shared" si="97"/>
        <v>0</v>
      </c>
      <c r="P393" s="9"/>
      <c r="Q393" s="9"/>
      <c r="R393" s="9">
        <f t="shared" si="98"/>
        <v>0</v>
      </c>
      <c r="S393" s="9"/>
      <c r="T393" s="9"/>
      <c r="U393" s="9">
        <f t="shared" si="99"/>
        <v>1600000</v>
      </c>
      <c r="V393" s="9">
        <v>1600000</v>
      </c>
      <c r="W393" s="9"/>
      <c r="X393" s="9">
        <f t="shared" si="100"/>
        <v>0</v>
      </c>
      <c r="Y393" s="9"/>
      <c r="Z393" s="9"/>
      <c r="AA393" s="10">
        <f t="shared" si="101"/>
        <v>0</v>
      </c>
      <c r="AB393" s="11">
        <v>45821</v>
      </c>
    </row>
    <row r="394" spans="1:28" ht="15.75" hidden="1" x14ac:dyDescent="0.25">
      <c r="A394" s="39">
        <v>45821</v>
      </c>
      <c r="B394" s="33" t="s">
        <v>588</v>
      </c>
      <c r="C394" s="33"/>
      <c r="D394" s="33" t="s">
        <v>31</v>
      </c>
      <c r="E394" s="33" t="s">
        <v>110</v>
      </c>
      <c r="F394" s="33">
        <v>3000</v>
      </c>
      <c r="G394" s="33" t="s">
        <v>29</v>
      </c>
      <c r="H394" s="33">
        <v>2000</v>
      </c>
      <c r="I394" s="20">
        <f t="shared" si="95"/>
        <v>6000000</v>
      </c>
      <c r="J394" s="37" t="s">
        <v>240</v>
      </c>
      <c r="K394" s="33" t="s">
        <v>1010</v>
      </c>
      <c r="L394" s="9">
        <f t="shared" si="96"/>
        <v>0</v>
      </c>
      <c r="M394" s="9"/>
      <c r="N394" s="9"/>
      <c r="O394" s="9">
        <f t="shared" si="97"/>
        <v>6000000</v>
      </c>
      <c r="P394" s="9">
        <v>6000000</v>
      </c>
      <c r="Q394" s="9"/>
      <c r="R394" s="9">
        <f t="shared" si="98"/>
        <v>0</v>
      </c>
      <c r="S394" s="9"/>
      <c r="T394" s="9"/>
      <c r="U394" s="9">
        <f t="shared" si="99"/>
        <v>0</v>
      </c>
      <c r="V394" s="9"/>
      <c r="W394" s="9"/>
      <c r="X394" s="9">
        <f t="shared" si="100"/>
        <v>0</v>
      </c>
      <c r="Y394" s="9"/>
      <c r="Z394" s="9"/>
      <c r="AA394" s="10">
        <f t="shared" si="101"/>
        <v>0</v>
      </c>
      <c r="AB394" s="11">
        <v>45832</v>
      </c>
    </row>
    <row r="395" spans="1:28" ht="15.75" hidden="1" x14ac:dyDescent="0.25">
      <c r="A395" s="39">
        <v>45821</v>
      </c>
      <c r="B395" s="33" t="s">
        <v>92</v>
      </c>
      <c r="C395" s="33"/>
      <c r="D395" s="33" t="s">
        <v>31</v>
      </c>
      <c r="E395" s="33" t="s">
        <v>91</v>
      </c>
      <c r="F395" s="33">
        <v>1000</v>
      </c>
      <c r="G395" s="33" t="s">
        <v>29</v>
      </c>
      <c r="H395" s="33">
        <v>4000</v>
      </c>
      <c r="I395" s="20">
        <f t="shared" si="95"/>
        <v>4000000</v>
      </c>
      <c r="J395" s="37" t="s">
        <v>240</v>
      </c>
      <c r="K395" s="33"/>
      <c r="L395" s="9">
        <f t="shared" si="96"/>
        <v>0</v>
      </c>
      <c r="M395" s="9"/>
      <c r="N395" s="9"/>
      <c r="O395" s="9">
        <f t="shared" si="97"/>
        <v>4000000</v>
      </c>
      <c r="P395" s="9">
        <v>4000000</v>
      </c>
      <c r="Q395" s="9"/>
      <c r="R395" s="9">
        <f t="shared" si="98"/>
        <v>0</v>
      </c>
      <c r="S395" s="9"/>
      <c r="T395" s="9"/>
      <c r="U395" s="9">
        <f t="shared" si="99"/>
        <v>0</v>
      </c>
      <c r="V395" s="9"/>
      <c r="W395" s="9"/>
      <c r="X395" s="9">
        <f t="shared" si="100"/>
        <v>0</v>
      </c>
      <c r="Y395" s="9"/>
      <c r="Z395" s="9"/>
      <c r="AA395" s="10">
        <f t="shared" si="101"/>
        <v>0</v>
      </c>
      <c r="AB395" s="11">
        <v>45821</v>
      </c>
    </row>
    <row r="396" spans="1:28" ht="15.75" hidden="1" x14ac:dyDescent="0.25">
      <c r="A396" s="39">
        <v>45821</v>
      </c>
      <c r="B396" s="33" t="s">
        <v>339</v>
      </c>
      <c r="C396" s="33"/>
      <c r="D396" s="33" t="s">
        <v>41</v>
      </c>
      <c r="E396" s="33" t="s">
        <v>707</v>
      </c>
      <c r="F396" s="33">
        <v>1700</v>
      </c>
      <c r="G396" s="33" t="s">
        <v>29</v>
      </c>
      <c r="H396" s="33">
        <v>3500</v>
      </c>
      <c r="I396" s="20">
        <f t="shared" si="95"/>
        <v>5950000</v>
      </c>
      <c r="J396" s="37" t="s">
        <v>241</v>
      </c>
      <c r="K396" s="33" t="s">
        <v>1018</v>
      </c>
      <c r="L396" s="9">
        <f t="shared" si="96"/>
        <v>4800000</v>
      </c>
      <c r="M396" s="9">
        <v>4800000</v>
      </c>
      <c r="N396" s="9"/>
      <c r="O396" s="9">
        <f t="shared" si="97"/>
        <v>0</v>
      </c>
      <c r="P396" s="9"/>
      <c r="Q396" s="9"/>
      <c r="R396" s="9">
        <f t="shared" si="98"/>
        <v>450000</v>
      </c>
      <c r="S396" s="9">
        <v>450000</v>
      </c>
      <c r="T396" s="9"/>
      <c r="U396" s="9">
        <f t="shared" si="99"/>
        <v>700000</v>
      </c>
      <c r="V396" s="9">
        <v>700000</v>
      </c>
      <c r="W396" s="9"/>
      <c r="X396" s="9">
        <f t="shared" si="100"/>
        <v>0</v>
      </c>
      <c r="Y396" s="9"/>
      <c r="Z396" s="9"/>
      <c r="AA396" s="10">
        <f t="shared" si="101"/>
        <v>0</v>
      </c>
      <c r="AB396" s="11">
        <v>45828</v>
      </c>
    </row>
    <row r="397" spans="1:28" ht="15.75" hidden="1" x14ac:dyDescent="0.25">
      <c r="A397" s="39">
        <v>45821</v>
      </c>
      <c r="B397" s="33" t="s">
        <v>339</v>
      </c>
      <c r="C397" s="35"/>
      <c r="D397" s="33" t="s">
        <v>41</v>
      </c>
      <c r="E397" s="35" t="s">
        <v>297</v>
      </c>
      <c r="F397" s="35">
        <v>200</v>
      </c>
      <c r="G397" s="33" t="s">
        <v>29</v>
      </c>
      <c r="H397" s="35">
        <v>1750</v>
      </c>
      <c r="I397" s="20">
        <f t="shared" si="95"/>
        <v>350000</v>
      </c>
      <c r="J397" s="37" t="s">
        <v>241</v>
      </c>
      <c r="K397" s="33" t="s">
        <v>1018</v>
      </c>
      <c r="L397" s="9">
        <f t="shared" si="96"/>
        <v>0</v>
      </c>
      <c r="M397" s="9"/>
      <c r="N397" s="9"/>
      <c r="O397" s="9">
        <f t="shared" si="97"/>
        <v>0</v>
      </c>
      <c r="P397" s="9"/>
      <c r="Q397" s="9"/>
      <c r="R397" s="9">
        <f t="shared" si="98"/>
        <v>350000</v>
      </c>
      <c r="S397" s="9">
        <v>350000</v>
      </c>
      <c r="T397" s="9"/>
      <c r="U397" s="9">
        <f t="shared" si="99"/>
        <v>0</v>
      </c>
      <c r="V397" s="9"/>
      <c r="W397" s="9"/>
      <c r="X397" s="9">
        <f t="shared" si="100"/>
        <v>0</v>
      </c>
      <c r="Y397" s="9"/>
      <c r="Z397" s="9"/>
      <c r="AA397" s="10">
        <f t="shared" si="101"/>
        <v>0</v>
      </c>
      <c r="AB397" s="11">
        <v>45828</v>
      </c>
    </row>
    <row r="398" spans="1:28" ht="15.75" hidden="1" x14ac:dyDescent="0.25">
      <c r="A398" s="39">
        <v>45821</v>
      </c>
      <c r="B398" s="33" t="s">
        <v>169</v>
      </c>
      <c r="C398" s="33"/>
      <c r="D398" s="33" t="s">
        <v>41</v>
      </c>
      <c r="E398" s="33" t="s">
        <v>110</v>
      </c>
      <c r="F398" s="33">
        <v>200</v>
      </c>
      <c r="G398" s="33" t="s">
        <v>29</v>
      </c>
      <c r="H398" s="33">
        <v>2000</v>
      </c>
      <c r="I398" s="20">
        <f t="shared" si="95"/>
        <v>400000</v>
      </c>
      <c r="J398" s="37" t="s">
        <v>241</v>
      </c>
      <c r="K398" s="33"/>
      <c r="L398" s="9">
        <f t="shared" si="96"/>
        <v>0</v>
      </c>
      <c r="M398" s="9"/>
      <c r="N398" s="9"/>
      <c r="O398" s="9">
        <f t="shared" si="97"/>
        <v>0</v>
      </c>
      <c r="P398" s="9"/>
      <c r="Q398" s="9"/>
      <c r="R398" s="9">
        <f t="shared" si="98"/>
        <v>0</v>
      </c>
      <c r="S398" s="9"/>
      <c r="T398" s="9"/>
      <c r="U398" s="9">
        <f t="shared" si="99"/>
        <v>400000</v>
      </c>
      <c r="V398" s="9">
        <v>400000</v>
      </c>
      <c r="W398" s="9"/>
      <c r="X398" s="9">
        <f t="shared" si="100"/>
        <v>0</v>
      </c>
      <c r="Y398" s="9"/>
      <c r="Z398" s="9"/>
      <c r="AA398" s="10">
        <f t="shared" si="101"/>
        <v>0</v>
      </c>
      <c r="AB398" s="11">
        <v>45821</v>
      </c>
    </row>
    <row r="399" spans="1:28" ht="15.75" hidden="1" x14ac:dyDescent="0.25">
      <c r="A399" s="39">
        <v>45821</v>
      </c>
      <c r="B399" s="35" t="s">
        <v>170</v>
      </c>
      <c r="C399" s="33"/>
      <c r="D399" s="35" t="s">
        <v>31</v>
      </c>
      <c r="E399" s="33" t="s">
        <v>64</v>
      </c>
      <c r="F399" s="33">
        <v>2</v>
      </c>
      <c r="G399" s="81" t="s">
        <v>33</v>
      </c>
      <c r="H399" s="33">
        <v>150000</v>
      </c>
      <c r="I399" s="20">
        <f t="shared" si="95"/>
        <v>300000</v>
      </c>
      <c r="J399" s="37" t="s">
        <v>241</v>
      </c>
      <c r="K399" s="33"/>
      <c r="L399" s="9">
        <f t="shared" si="96"/>
        <v>300000</v>
      </c>
      <c r="M399" s="9">
        <v>300000</v>
      </c>
      <c r="N399" s="9"/>
      <c r="O399" s="9">
        <f t="shared" si="97"/>
        <v>0</v>
      </c>
      <c r="P399" s="9"/>
      <c r="Q399" s="9"/>
      <c r="R399" s="9">
        <f t="shared" si="98"/>
        <v>0</v>
      </c>
      <c r="S399" s="9"/>
      <c r="T399" s="9"/>
      <c r="U399" s="9">
        <f t="shared" si="99"/>
        <v>0</v>
      </c>
      <c r="V399" s="9"/>
      <c r="W399" s="9"/>
      <c r="X399" s="9">
        <f t="shared" si="100"/>
        <v>0</v>
      </c>
      <c r="Y399" s="9"/>
      <c r="Z399" s="9"/>
      <c r="AA399" s="10">
        <f t="shared" si="101"/>
        <v>0</v>
      </c>
      <c r="AB399" s="11">
        <v>45821</v>
      </c>
    </row>
    <row r="400" spans="1:28" ht="15.75" hidden="1" x14ac:dyDescent="0.25">
      <c r="A400" s="39">
        <v>45821</v>
      </c>
      <c r="B400" s="35" t="s">
        <v>170</v>
      </c>
      <c r="C400" s="33"/>
      <c r="D400" s="35" t="s">
        <v>31</v>
      </c>
      <c r="E400" s="33" t="s">
        <v>73</v>
      </c>
      <c r="F400" s="33">
        <v>10</v>
      </c>
      <c r="G400" s="81" t="s">
        <v>74</v>
      </c>
      <c r="H400" s="33">
        <v>50000</v>
      </c>
      <c r="I400" s="20">
        <f t="shared" si="95"/>
        <v>500000</v>
      </c>
      <c r="J400" s="37" t="s">
        <v>241</v>
      </c>
      <c r="K400" s="33"/>
      <c r="L400" s="9">
        <f t="shared" si="96"/>
        <v>500000</v>
      </c>
      <c r="M400" s="9">
        <v>500000</v>
      </c>
      <c r="N400" s="9"/>
      <c r="O400" s="9">
        <f t="shared" si="97"/>
        <v>0</v>
      </c>
      <c r="P400" s="9"/>
      <c r="Q400" s="9"/>
      <c r="R400" s="9">
        <f t="shared" si="98"/>
        <v>0</v>
      </c>
      <c r="S400" s="9"/>
      <c r="T400" s="9"/>
      <c r="U400" s="9">
        <f t="shared" si="99"/>
        <v>0</v>
      </c>
      <c r="V400" s="9"/>
      <c r="W400" s="9"/>
      <c r="X400" s="9">
        <f t="shared" si="100"/>
        <v>0</v>
      </c>
      <c r="Y400" s="9"/>
      <c r="Z400" s="9"/>
      <c r="AA400" s="10">
        <f t="shared" si="101"/>
        <v>0</v>
      </c>
      <c r="AB400" s="11">
        <v>45821</v>
      </c>
    </row>
    <row r="401" spans="1:28" ht="15.75" hidden="1" x14ac:dyDescent="0.25">
      <c r="A401" s="32">
        <v>45821</v>
      </c>
      <c r="B401" s="33" t="s">
        <v>105</v>
      </c>
      <c r="C401" s="33"/>
      <c r="D401" s="33" t="s">
        <v>41</v>
      </c>
      <c r="E401" s="33" t="s">
        <v>407</v>
      </c>
      <c r="F401" s="33">
        <v>8</v>
      </c>
      <c r="G401" s="81" t="s">
        <v>33</v>
      </c>
      <c r="H401" s="33">
        <v>300000</v>
      </c>
      <c r="I401" s="20">
        <f t="shared" si="95"/>
        <v>2400000</v>
      </c>
      <c r="J401" s="37" t="s">
        <v>241</v>
      </c>
      <c r="K401" s="33" t="s">
        <v>1019</v>
      </c>
      <c r="L401" s="9">
        <f t="shared" si="96"/>
        <v>2400000</v>
      </c>
      <c r="M401" s="9">
        <v>2400000</v>
      </c>
      <c r="N401" s="9"/>
      <c r="O401" s="9">
        <f t="shared" si="97"/>
        <v>0</v>
      </c>
      <c r="P401" s="9"/>
      <c r="Q401" s="9"/>
      <c r="R401" s="9">
        <f t="shared" si="98"/>
        <v>0</v>
      </c>
      <c r="S401" s="9"/>
      <c r="T401" s="9"/>
      <c r="U401" s="9">
        <f t="shared" si="99"/>
        <v>0</v>
      </c>
      <c r="V401" s="9"/>
      <c r="W401" s="9"/>
      <c r="X401" s="9">
        <f t="shared" si="100"/>
        <v>0</v>
      </c>
      <c r="Y401" s="9"/>
      <c r="Z401" s="9"/>
      <c r="AA401" s="10">
        <f t="shared" si="101"/>
        <v>0</v>
      </c>
      <c r="AB401" s="11">
        <v>45824</v>
      </c>
    </row>
    <row r="402" spans="1:28" ht="15.75" hidden="1" x14ac:dyDescent="0.25">
      <c r="A402" s="39">
        <v>45821</v>
      </c>
      <c r="B402" s="33" t="s">
        <v>105</v>
      </c>
      <c r="C402" s="33"/>
      <c r="D402" s="33" t="s">
        <v>41</v>
      </c>
      <c r="E402" s="33" t="s">
        <v>45</v>
      </c>
      <c r="F402" s="33">
        <v>25</v>
      </c>
      <c r="G402" s="81" t="s">
        <v>51</v>
      </c>
      <c r="H402" s="33">
        <v>180000</v>
      </c>
      <c r="I402" s="20">
        <f t="shared" si="95"/>
        <v>4500000</v>
      </c>
      <c r="J402" s="37" t="s">
        <v>241</v>
      </c>
      <c r="K402" s="33" t="s">
        <v>1019</v>
      </c>
      <c r="L402" s="9">
        <f t="shared" si="96"/>
        <v>4500000</v>
      </c>
      <c r="M402" s="9">
        <v>4500000</v>
      </c>
      <c r="N402" s="9"/>
      <c r="O402" s="9">
        <f t="shared" si="97"/>
        <v>0</v>
      </c>
      <c r="P402" s="9"/>
      <c r="Q402" s="9"/>
      <c r="R402" s="9">
        <f t="shared" si="98"/>
        <v>0</v>
      </c>
      <c r="S402" s="9"/>
      <c r="T402" s="9"/>
      <c r="U402" s="9">
        <f t="shared" si="99"/>
        <v>0</v>
      </c>
      <c r="V402" s="9"/>
      <c r="W402" s="9"/>
      <c r="X402" s="9">
        <f t="shared" si="100"/>
        <v>0</v>
      </c>
      <c r="Y402" s="9"/>
      <c r="Z402" s="9"/>
      <c r="AA402" s="10">
        <f t="shared" si="101"/>
        <v>0</v>
      </c>
      <c r="AB402" s="11">
        <v>45824</v>
      </c>
    </row>
    <row r="403" spans="1:28" ht="15.75" hidden="1" x14ac:dyDescent="0.25">
      <c r="A403" s="32">
        <v>45821</v>
      </c>
      <c r="B403" s="33" t="s">
        <v>105</v>
      </c>
      <c r="C403" s="33"/>
      <c r="D403" s="33" t="s">
        <v>41</v>
      </c>
      <c r="E403" s="33" t="s">
        <v>86</v>
      </c>
      <c r="F403" s="33">
        <v>25</v>
      </c>
      <c r="G403" s="81" t="s">
        <v>51</v>
      </c>
      <c r="H403" s="33">
        <v>103000</v>
      </c>
      <c r="I403" s="20">
        <f t="shared" si="95"/>
        <v>2575000</v>
      </c>
      <c r="J403" s="37" t="s">
        <v>241</v>
      </c>
      <c r="K403" s="33" t="s">
        <v>1019</v>
      </c>
      <c r="L403" s="9">
        <f t="shared" si="96"/>
        <v>2575000</v>
      </c>
      <c r="M403" s="9">
        <v>2575000</v>
      </c>
      <c r="N403" s="9"/>
      <c r="O403" s="9">
        <f t="shared" si="97"/>
        <v>0</v>
      </c>
      <c r="P403" s="9"/>
      <c r="Q403" s="9"/>
      <c r="R403" s="9">
        <f t="shared" si="98"/>
        <v>0</v>
      </c>
      <c r="S403" s="9"/>
      <c r="T403" s="9"/>
      <c r="U403" s="9">
        <f t="shared" si="99"/>
        <v>0</v>
      </c>
      <c r="V403" s="9"/>
      <c r="W403" s="9"/>
      <c r="X403" s="9">
        <f t="shared" si="100"/>
        <v>0</v>
      </c>
      <c r="Y403" s="9"/>
      <c r="Z403" s="9"/>
      <c r="AA403" s="10">
        <f t="shared" si="101"/>
        <v>0</v>
      </c>
      <c r="AB403" s="11">
        <v>45824</v>
      </c>
    </row>
    <row r="404" spans="1:28" ht="15.75" hidden="1" x14ac:dyDescent="0.25">
      <c r="A404" s="39">
        <v>45822</v>
      </c>
      <c r="B404" s="35" t="s">
        <v>164</v>
      </c>
      <c r="C404" s="35"/>
      <c r="D404" s="35" t="s">
        <v>31</v>
      </c>
      <c r="E404" s="35" t="s">
        <v>98</v>
      </c>
      <c r="F404" s="35">
        <v>45.4</v>
      </c>
      <c r="G404" s="80" t="s">
        <v>51</v>
      </c>
      <c r="H404" s="35">
        <v>45000</v>
      </c>
      <c r="I404" s="20">
        <f t="shared" si="95"/>
        <v>2043000</v>
      </c>
      <c r="J404" s="41" t="s">
        <v>241</v>
      </c>
      <c r="K404" s="35"/>
      <c r="L404" s="9">
        <f t="shared" si="96"/>
        <v>0</v>
      </c>
      <c r="M404" s="9"/>
      <c r="N404" s="9"/>
      <c r="O404" s="9">
        <f t="shared" si="97"/>
        <v>0</v>
      </c>
      <c r="P404" s="9"/>
      <c r="Q404" s="9"/>
      <c r="R404" s="9">
        <f t="shared" si="98"/>
        <v>0</v>
      </c>
      <c r="S404" s="9"/>
      <c r="T404" s="9"/>
      <c r="U404" s="9">
        <f t="shared" si="99"/>
        <v>2043000</v>
      </c>
      <c r="V404" s="9">
        <v>500000</v>
      </c>
      <c r="W404" s="9">
        <v>1543000</v>
      </c>
      <c r="X404" s="9">
        <f t="shared" si="100"/>
        <v>0</v>
      </c>
      <c r="Y404" s="9"/>
      <c r="Z404" s="9"/>
      <c r="AA404" s="10">
        <f t="shared" si="101"/>
        <v>0</v>
      </c>
      <c r="AB404" s="11">
        <v>45821</v>
      </c>
    </row>
    <row r="405" spans="1:28" ht="15.75" hidden="1" x14ac:dyDescent="0.25">
      <c r="A405" s="39">
        <v>45822</v>
      </c>
      <c r="B405" s="33" t="s">
        <v>231</v>
      </c>
      <c r="C405" s="33"/>
      <c r="D405" s="33"/>
      <c r="E405" s="33" t="s">
        <v>85</v>
      </c>
      <c r="F405" s="33">
        <v>31.6</v>
      </c>
      <c r="G405" s="81" t="s">
        <v>51</v>
      </c>
      <c r="H405" s="33"/>
      <c r="I405" s="20">
        <f t="shared" si="95"/>
        <v>0</v>
      </c>
      <c r="J405" s="34" t="s">
        <v>26</v>
      </c>
      <c r="K405" s="33"/>
      <c r="L405" s="9">
        <f t="shared" si="96"/>
        <v>0</v>
      </c>
      <c r="M405" s="9"/>
      <c r="N405" s="9"/>
      <c r="O405" s="9">
        <f t="shared" si="97"/>
        <v>0</v>
      </c>
      <c r="P405" s="9"/>
      <c r="Q405" s="9"/>
      <c r="R405" s="9">
        <f t="shared" si="98"/>
        <v>0</v>
      </c>
      <c r="S405" s="9"/>
      <c r="T405" s="9"/>
      <c r="U405" s="9">
        <f t="shared" si="99"/>
        <v>0</v>
      </c>
      <c r="V405" s="9"/>
      <c r="W405" s="9"/>
      <c r="X405" s="9">
        <f t="shared" si="100"/>
        <v>0</v>
      </c>
      <c r="Y405" s="9"/>
      <c r="Z405" s="9"/>
      <c r="AA405" s="10">
        <f t="shared" si="101"/>
        <v>0</v>
      </c>
      <c r="AB405" s="11"/>
    </row>
    <row r="406" spans="1:28" ht="15.75" hidden="1" x14ac:dyDescent="0.25">
      <c r="A406" s="39">
        <v>45822</v>
      </c>
      <c r="B406" s="33" t="s">
        <v>231</v>
      </c>
      <c r="C406" s="33"/>
      <c r="D406" s="33"/>
      <c r="E406" s="33" t="s">
        <v>85</v>
      </c>
      <c r="F406" s="33">
        <v>30.9</v>
      </c>
      <c r="G406" s="81" t="s">
        <v>51</v>
      </c>
      <c r="H406" s="33"/>
      <c r="I406" s="20">
        <f t="shared" si="95"/>
        <v>0</v>
      </c>
      <c r="J406" s="34" t="s">
        <v>26</v>
      </c>
      <c r="K406" s="33"/>
      <c r="L406" s="9">
        <f t="shared" si="96"/>
        <v>0</v>
      </c>
      <c r="M406" s="9"/>
      <c r="N406" s="9"/>
      <c r="O406" s="9">
        <f t="shared" si="97"/>
        <v>0</v>
      </c>
      <c r="P406" s="9"/>
      <c r="Q406" s="9"/>
      <c r="R406" s="9">
        <f t="shared" si="98"/>
        <v>0</v>
      </c>
      <c r="S406" s="9"/>
      <c r="T406" s="9"/>
      <c r="U406" s="9">
        <f t="shared" si="99"/>
        <v>0</v>
      </c>
      <c r="V406" s="9"/>
      <c r="W406" s="9"/>
      <c r="X406" s="9">
        <f t="shared" si="100"/>
        <v>0</v>
      </c>
      <c r="Y406" s="9"/>
      <c r="Z406" s="9"/>
      <c r="AA406" s="10">
        <f t="shared" si="101"/>
        <v>0</v>
      </c>
      <c r="AB406" s="11"/>
    </row>
    <row r="407" spans="1:28" ht="15.75" hidden="1" x14ac:dyDescent="0.25">
      <c r="A407" s="39">
        <v>45822</v>
      </c>
      <c r="B407" s="33" t="s">
        <v>231</v>
      </c>
      <c r="C407" s="33"/>
      <c r="D407" s="33"/>
      <c r="E407" s="33" t="s">
        <v>135</v>
      </c>
      <c r="F407" s="33">
        <v>30.3</v>
      </c>
      <c r="G407" s="81" t="s">
        <v>51</v>
      </c>
      <c r="H407" s="33"/>
      <c r="I407" s="20">
        <f t="shared" si="95"/>
        <v>0</v>
      </c>
      <c r="J407" s="34" t="s">
        <v>26</v>
      </c>
      <c r="K407" s="33"/>
      <c r="L407" s="9">
        <f t="shared" si="96"/>
        <v>0</v>
      </c>
      <c r="M407" s="9"/>
      <c r="N407" s="9"/>
      <c r="O407" s="9">
        <f t="shared" si="97"/>
        <v>0</v>
      </c>
      <c r="P407" s="9"/>
      <c r="Q407" s="9"/>
      <c r="R407" s="9">
        <f t="shared" si="98"/>
        <v>0</v>
      </c>
      <c r="S407" s="9"/>
      <c r="T407" s="9"/>
      <c r="U407" s="9">
        <f t="shared" si="99"/>
        <v>0</v>
      </c>
      <c r="V407" s="9"/>
      <c r="W407" s="9"/>
      <c r="X407" s="9">
        <f t="shared" si="100"/>
        <v>0</v>
      </c>
      <c r="Y407" s="9"/>
      <c r="Z407" s="9"/>
      <c r="AA407" s="10">
        <f t="shared" si="101"/>
        <v>0</v>
      </c>
      <c r="AB407" s="11"/>
    </row>
    <row r="408" spans="1:28" ht="15.75" hidden="1" x14ac:dyDescent="0.25">
      <c r="A408" s="39">
        <v>45822</v>
      </c>
      <c r="B408" s="33" t="s">
        <v>663</v>
      </c>
      <c r="C408" s="33"/>
      <c r="D408" s="33" t="s">
        <v>41</v>
      </c>
      <c r="E408" s="33" t="s">
        <v>86</v>
      </c>
      <c r="F408" s="33">
        <v>25</v>
      </c>
      <c r="G408" s="81" t="s">
        <v>51</v>
      </c>
      <c r="H408" s="33">
        <v>95400</v>
      </c>
      <c r="I408" s="20">
        <f>F408*H408</f>
        <v>2385000</v>
      </c>
      <c r="J408" s="37" t="s">
        <v>241</v>
      </c>
      <c r="K408" s="66"/>
      <c r="L408" s="9">
        <f>M408+N408</f>
        <v>0</v>
      </c>
      <c r="M408" s="9"/>
      <c r="N408" s="9"/>
      <c r="O408" s="9">
        <f>P408+Q408</f>
        <v>2385000</v>
      </c>
      <c r="P408" s="9">
        <v>2230000</v>
      </c>
      <c r="Q408" s="9">
        <v>155000</v>
      </c>
      <c r="R408" s="9">
        <f>S408+T408</f>
        <v>0</v>
      </c>
      <c r="S408" s="9"/>
      <c r="T408" s="9"/>
      <c r="U408" s="9">
        <f>V408+W408</f>
        <v>0</v>
      </c>
      <c r="V408" s="9"/>
      <c r="W408" s="9"/>
      <c r="X408" s="9">
        <f>Y408+Z408</f>
        <v>0</v>
      </c>
      <c r="Y408" s="9"/>
      <c r="Z408" s="9"/>
      <c r="AA408" s="10">
        <f>C408+I408-L408-O408-U408-X408-R408</f>
        <v>0</v>
      </c>
      <c r="AB408" s="11">
        <v>45824</v>
      </c>
    </row>
    <row r="409" spans="1:28" ht="15.75" hidden="1" x14ac:dyDescent="0.25">
      <c r="A409" s="39">
        <v>45822</v>
      </c>
      <c r="B409" s="33" t="s">
        <v>663</v>
      </c>
      <c r="C409" s="33"/>
      <c r="D409" s="33" t="s">
        <v>41</v>
      </c>
      <c r="E409" s="33" t="s">
        <v>86</v>
      </c>
      <c r="F409" s="33">
        <v>25</v>
      </c>
      <c r="G409" s="81" t="s">
        <v>51</v>
      </c>
      <c r="H409" s="33">
        <v>100000</v>
      </c>
      <c r="I409" s="20">
        <f t="shared" si="95"/>
        <v>2500000</v>
      </c>
      <c r="J409" s="37" t="s">
        <v>241</v>
      </c>
      <c r="K409" s="66" t="s">
        <v>1020</v>
      </c>
      <c r="L409" s="9">
        <f t="shared" si="96"/>
        <v>2500000</v>
      </c>
      <c r="M409" s="9">
        <v>2500000</v>
      </c>
      <c r="N409" s="9"/>
      <c r="O409" s="9">
        <f t="shared" si="97"/>
        <v>0</v>
      </c>
      <c r="P409" s="9"/>
      <c r="Q409" s="9"/>
      <c r="R409" s="9">
        <f t="shared" si="98"/>
        <v>0</v>
      </c>
      <c r="S409" s="9"/>
      <c r="T409" s="9"/>
      <c r="U409" s="9">
        <f t="shared" si="99"/>
        <v>0</v>
      </c>
      <c r="V409" s="9"/>
      <c r="W409" s="9"/>
      <c r="X409" s="9">
        <f t="shared" si="100"/>
        <v>0</v>
      </c>
      <c r="Y409" s="9"/>
      <c r="Z409" s="9"/>
      <c r="AA409" s="10">
        <f t="shared" si="101"/>
        <v>0</v>
      </c>
      <c r="AB409" s="11">
        <v>45824</v>
      </c>
    </row>
    <row r="410" spans="1:28" ht="15.75" hidden="1" x14ac:dyDescent="0.25">
      <c r="A410" s="39">
        <v>45822</v>
      </c>
      <c r="B410" s="33" t="s">
        <v>549</v>
      </c>
      <c r="C410" s="33"/>
      <c r="D410" s="33" t="s">
        <v>41</v>
      </c>
      <c r="E410" s="33" t="s">
        <v>86</v>
      </c>
      <c r="F410" s="33">
        <v>25</v>
      </c>
      <c r="G410" s="81" t="s">
        <v>51</v>
      </c>
      <c r="H410" s="33">
        <v>120000</v>
      </c>
      <c r="I410" s="20">
        <f t="shared" si="95"/>
        <v>3000000</v>
      </c>
      <c r="J410" s="37" t="s">
        <v>241</v>
      </c>
      <c r="K410" s="33"/>
      <c r="L410" s="9">
        <f t="shared" si="96"/>
        <v>0</v>
      </c>
      <c r="M410" s="9"/>
      <c r="N410" s="9"/>
      <c r="O410" s="9">
        <f t="shared" si="97"/>
        <v>0</v>
      </c>
      <c r="P410" s="9"/>
      <c r="Q410" s="9"/>
      <c r="R410" s="9">
        <f t="shared" si="98"/>
        <v>0</v>
      </c>
      <c r="S410" s="9"/>
      <c r="T410" s="9"/>
      <c r="U410" s="9">
        <f t="shared" si="99"/>
        <v>3000000</v>
      </c>
      <c r="V410" s="9">
        <v>3000000</v>
      </c>
      <c r="W410" s="9"/>
      <c r="X410" s="9">
        <f t="shared" si="100"/>
        <v>0</v>
      </c>
      <c r="Y410" s="9"/>
      <c r="Z410" s="9"/>
      <c r="AA410" s="10">
        <f t="shared" si="101"/>
        <v>0</v>
      </c>
      <c r="AB410" s="11">
        <v>45822</v>
      </c>
    </row>
    <row r="411" spans="1:28" ht="15.75" hidden="1" x14ac:dyDescent="0.25">
      <c r="A411" s="39">
        <v>45822</v>
      </c>
      <c r="B411" s="33" t="s">
        <v>549</v>
      </c>
      <c r="C411" s="33"/>
      <c r="D411" s="33" t="s">
        <v>41</v>
      </c>
      <c r="E411" s="33" t="s">
        <v>166</v>
      </c>
      <c r="F411" s="33">
        <v>2</v>
      </c>
      <c r="G411" s="33" t="s">
        <v>23</v>
      </c>
      <c r="H411" s="33">
        <v>400000</v>
      </c>
      <c r="I411" s="20">
        <f t="shared" si="95"/>
        <v>800000</v>
      </c>
      <c r="J411" s="37" t="s">
        <v>241</v>
      </c>
      <c r="K411" s="33"/>
      <c r="L411" s="9">
        <f t="shared" si="96"/>
        <v>0</v>
      </c>
      <c r="M411" s="9"/>
      <c r="N411" s="9"/>
      <c r="O411" s="9">
        <f t="shared" si="97"/>
        <v>0</v>
      </c>
      <c r="P411" s="9"/>
      <c r="Q411" s="9"/>
      <c r="R411" s="9">
        <f t="shared" si="98"/>
        <v>0</v>
      </c>
      <c r="S411" s="9"/>
      <c r="T411" s="9"/>
      <c r="U411" s="9">
        <f t="shared" si="99"/>
        <v>800000</v>
      </c>
      <c r="V411" s="9">
        <v>800000</v>
      </c>
      <c r="W411" s="9"/>
      <c r="X411" s="9">
        <f t="shared" si="100"/>
        <v>0</v>
      </c>
      <c r="Y411" s="9"/>
      <c r="Z411" s="9"/>
      <c r="AA411" s="10">
        <f t="shared" si="101"/>
        <v>0</v>
      </c>
      <c r="AB411" s="11">
        <v>45822</v>
      </c>
    </row>
    <row r="412" spans="1:28" ht="15.75" hidden="1" x14ac:dyDescent="0.25">
      <c r="A412" s="39">
        <v>45822</v>
      </c>
      <c r="B412" s="33" t="s">
        <v>302</v>
      </c>
      <c r="C412" s="33"/>
      <c r="D412" s="33" t="s">
        <v>41</v>
      </c>
      <c r="E412" s="33" t="s">
        <v>73</v>
      </c>
      <c r="F412" s="33">
        <v>10</v>
      </c>
      <c r="G412" s="33" t="s">
        <v>74</v>
      </c>
      <c r="H412" s="33">
        <v>50000</v>
      </c>
      <c r="I412" s="20">
        <f t="shared" si="95"/>
        <v>500000</v>
      </c>
      <c r="J412" s="37" t="s">
        <v>241</v>
      </c>
      <c r="K412" s="33"/>
      <c r="L412" s="9">
        <f t="shared" si="96"/>
        <v>500000</v>
      </c>
      <c r="M412" s="9">
        <v>500000</v>
      </c>
      <c r="N412" s="9"/>
      <c r="O412" s="9">
        <f t="shared" si="97"/>
        <v>0</v>
      </c>
      <c r="P412" s="9"/>
      <c r="Q412" s="9"/>
      <c r="R412" s="9">
        <f t="shared" si="98"/>
        <v>0</v>
      </c>
      <c r="S412" s="9"/>
      <c r="T412" s="9"/>
      <c r="U412" s="9">
        <f t="shared" si="99"/>
        <v>0</v>
      </c>
      <c r="V412" s="9"/>
      <c r="W412" s="9"/>
      <c r="X412" s="9">
        <f t="shared" si="100"/>
        <v>0</v>
      </c>
      <c r="Y412" s="9"/>
      <c r="Z412" s="9"/>
      <c r="AA412" s="10">
        <f t="shared" si="101"/>
        <v>0</v>
      </c>
      <c r="AB412" s="11">
        <v>45822</v>
      </c>
    </row>
    <row r="413" spans="1:28" ht="15.75" hidden="1" x14ac:dyDescent="0.25">
      <c r="A413" s="39">
        <v>45822</v>
      </c>
      <c r="B413" s="33" t="s">
        <v>302</v>
      </c>
      <c r="C413" s="33"/>
      <c r="D413" s="33" t="s">
        <v>41</v>
      </c>
      <c r="E413" s="33" t="s">
        <v>102</v>
      </c>
      <c r="F413" s="33">
        <v>12</v>
      </c>
      <c r="G413" s="33" t="s">
        <v>74</v>
      </c>
      <c r="H413" s="33">
        <v>63000</v>
      </c>
      <c r="I413" s="20">
        <f t="shared" si="95"/>
        <v>756000</v>
      </c>
      <c r="J413" s="37" t="s">
        <v>241</v>
      </c>
      <c r="K413" s="33"/>
      <c r="L413" s="9">
        <f t="shared" si="96"/>
        <v>756000</v>
      </c>
      <c r="M413" s="9">
        <v>756000</v>
      </c>
      <c r="N413" s="9"/>
      <c r="O413" s="9">
        <f t="shared" si="97"/>
        <v>0</v>
      </c>
      <c r="P413" s="9"/>
      <c r="Q413" s="9"/>
      <c r="R413" s="9">
        <f t="shared" si="98"/>
        <v>0</v>
      </c>
      <c r="S413" s="9"/>
      <c r="T413" s="9"/>
      <c r="U413" s="9">
        <f t="shared" si="99"/>
        <v>0</v>
      </c>
      <c r="V413" s="9"/>
      <c r="W413" s="9"/>
      <c r="X413" s="9">
        <f t="shared" si="100"/>
        <v>0</v>
      </c>
      <c r="Y413" s="9"/>
      <c r="Z413" s="9"/>
      <c r="AA413" s="10">
        <f t="shared" si="101"/>
        <v>0</v>
      </c>
      <c r="AB413" s="11">
        <v>45822</v>
      </c>
    </row>
    <row r="414" spans="1:28" ht="15.75" hidden="1" x14ac:dyDescent="0.25">
      <c r="A414" s="39">
        <v>45822</v>
      </c>
      <c r="B414" s="33" t="s">
        <v>302</v>
      </c>
      <c r="C414" s="33"/>
      <c r="D414" s="33" t="s">
        <v>41</v>
      </c>
      <c r="E414" s="33" t="s">
        <v>303</v>
      </c>
      <c r="F414" s="33">
        <v>80</v>
      </c>
      <c r="G414" s="33" t="s">
        <v>74</v>
      </c>
      <c r="H414" s="33">
        <v>45000</v>
      </c>
      <c r="I414" s="20">
        <f t="shared" si="95"/>
        <v>3600000</v>
      </c>
      <c r="J414" s="37" t="s">
        <v>241</v>
      </c>
      <c r="K414" s="33"/>
      <c r="L414" s="9">
        <f t="shared" si="96"/>
        <v>3600000</v>
      </c>
      <c r="M414" s="9">
        <v>3600000</v>
      </c>
      <c r="N414" s="9"/>
      <c r="O414" s="9">
        <f t="shared" si="97"/>
        <v>0</v>
      </c>
      <c r="P414" s="9"/>
      <c r="Q414" s="9"/>
      <c r="R414" s="9">
        <f t="shared" si="98"/>
        <v>0</v>
      </c>
      <c r="S414" s="9"/>
      <c r="T414" s="9"/>
      <c r="U414" s="9">
        <f t="shared" si="99"/>
        <v>0</v>
      </c>
      <c r="V414" s="9"/>
      <c r="W414" s="9"/>
      <c r="X414" s="9">
        <f t="shared" si="100"/>
        <v>0</v>
      </c>
      <c r="Y414" s="9"/>
      <c r="Z414" s="9"/>
      <c r="AA414" s="10">
        <f t="shared" si="101"/>
        <v>0</v>
      </c>
      <c r="AB414" s="11">
        <v>45822</v>
      </c>
    </row>
    <row r="415" spans="1:28" ht="15.75" hidden="1" x14ac:dyDescent="0.25">
      <c r="A415" s="39">
        <v>45822</v>
      </c>
      <c r="B415" s="33" t="s">
        <v>258</v>
      </c>
      <c r="C415" s="33"/>
      <c r="D415" s="33" t="s">
        <v>41</v>
      </c>
      <c r="E415" s="33" t="s">
        <v>102</v>
      </c>
      <c r="F415" s="33">
        <v>24</v>
      </c>
      <c r="G415" s="33" t="s">
        <v>74</v>
      </c>
      <c r="H415" s="33">
        <v>65000</v>
      </c>
      <c r="I415" s="20">
        <f t="shared" si="95"/>
        <v>1560000</v>
      </c>
      <c r="J415" s="37" t="s">
        <v>240</v>
      </c>
      <c r="K415" s="33" t="s">
        <v>1021</v>
      </c>
      <c r="L415" s="9">
        <f t="shared" si="96"/>
        <v>0</v>
      </c>
      <c r="M415" s="9"/>
      <c r="N415" s="9"/>
      <c r="O415" s="9">
        <f t="shared" si="97"/>
        <v>0</v>
      </c>
      <c r="P415" s="9"/>
      <c r="Q415" s="9"/>
      <c r="R415" s="9">
        <f t="shared" si="98"/>
        <v>0</v>
      </c>
      <c r="S415" s="9"/>
      <c r="T415" s="9"/>
      <c r="U415" s="9">
        <f t="shared" si="99"/>
        <v>1560000</v>
      </c>
      <c r="V415" s="9">
        <v>1560000</v>
      </c>
      <c r="W415" s="9"/>
      <c r="X415" s="9">
        <f t="shared" si="100"/>
        <v>0</v>
      </c>
      <c r="Y415" s="9"/>
      <c r="Z415" s="9"/>
      <c r="AA415" s="10">
        <f t="shared" si="101"/>
        <v>0</v>
      </c>
      <c r="AB415" s="11">
        <v>45832</v>
      </c>
    </row>
    <row r="416" spans="1:28" ht="15.75" hidden="1" x14ac:dyDescent="0.25">
      <c r="A416" s="32">
        <v>45822</v>
      </c>
      <c r="B416" s="33" t="s">
        <v>258</v>
      </c>
      <c r="C416" s="33"/>
      <c r="D416" s="33" t="s">
        <v>41</v>
      </c>
      <c r="E416" s="33" t="s">
        <v>429</v>
      </c>
      <c r="F416" s="33">
        <v>4</v>
      </c>
      <c r="G416" s="33" t="s">
        <v>29</v>
      </c>
      <c r="H416" s="33">
        <v>670000</v>
      </c>
      <c r="I416" s="20">
        <f t="shared" si="95"/>
        <v>2680000</v>
      </c>
      <c r="J416" s="37" t="s">
        <v>240</v>
      </c>
      <c r="K416" s="33" t="s">
        <v>1021</v>
      </c>
      <c r="L416" s="9">
        <f t="shared" si="96"/>
        <v>0</v>
      </c>
      <c r="M416" s="9"/>
      <c r="N416" s="9"/>
      <c r="O416" s="9">
        <f t="shared" si="97"/>
        <v>0</v>
      </c>
      <c r="P416" s="9"/>
      <c r="Q416" s="9"/>
      <c r="R416" s="9">
        <f t="shared" si="98"/>
        <v>0</v>
      </c>
      <c r="S416" s="9"/>
      <c r="T416" s="9"/>
      <c r="U416" s="9">
        <f t="shared" si="99"/>
        <v>2680000</v>
      </c>
      <c r="V416" s="9">
        <v>2680000</v>
      </c>
      <c r="W416" s="9"/>
      <c r="X416" s="9">
        <f t="shared" si="100"/>
        <v>0</v>
      </c>
      <c r="Y416" s="9"/>
      <c r="Z416" s="9"/>
      <c r="AA416" s="10">
        <f t="shared" si="101"/>
        <v>0</v>
      </c>
      <c r="AB416" s="11">
        <v>45832</v>
      </c>
    </row>
    <row r="417" spans="1:28" ht="15.75" hidden="1" x14ac:dyDescent="0.25">
      <c r="A417" s="32">
        <v>45822</v>
      </c>
      <c r="B417" s="33" t="s">
        <v>258</v>
      </c>
      <c r="C417" s="33"/>
      <c r="D417" s="33" t="s">
        <v>41</v>
      </c>
      <c r="E417" s="33" t="s">
        <v>179</v>
      </c>
      <c r="F417" s="33">
        <v>20</v>
      </c>
      <c r="G417" s="33" t="s">
        <v>25</v>
      </c>
      <c r="H417" s="33">
        <v>65000</v>
      </c>
      <c r="I417" s="20">
        <f t="shared" si="95"/>
        <v>1300000</v>
      </c>
      <c r="J417" s="37" t="s">
        <v>240</v>
      </c>
      <c r="K417" s="33" t="s">
        <v>1021</v>
      </c>
      <c r="L417" s="9">
        <f t="shared" si="96"/>
        <v>0</v>
      </c>
      <c r="M417" s="9"/>
      <c r="N417" s="9"/>
      <c r="O417" s="9">
        <f t="shared" si="97"/>
        <v>0</v>
      </c>
      <c r="P417" s="9"/>
      <c r="Q417" s="9"/>
      <c r="R417" s="9">
        <f t="shared" si="98"/>
        <v>0</v>
      </c>
      <c r="S417" s="9"/>
      <c r="T417" s="9"/>
      <c r="U417" s="9">
        <f t="shared" si="99"/>
        <v>1300000</v>
      </c>
      <c r="V417" s="9">
        <v>1300000</v>
      </c>
      <c r="W417" s="9"/>
      <c r="X417" s="9">
        <f t="shared" si="100"/>
        <v>0</v>
      </c>
      <c r="Y417" s="9"/>
      <c r="Z417" s="9"/>
      <c r="AA417" s="10">
        <f t="shared" si="101"/>
        <v>0</v>
      </c>
      <c r="AB417" s="11">
        <v>45832</v>
      </c>
    </row>
    <row r="418" spans="1:28" ht="15.75" hidden="1" x14ac:dyDescent="0.25">
      <c r="A418" s="39">
        <v>45822</v>
      </c>
      <c r="B418" s="33" t="s">
        <v>258</v>
      </c>
      <c r="C418" s="33"/>
      <c r="D418" s="33" t="s">
        <v>41</v>
      </c>
      <c r="E418" s="33" t="s">
        <v>519</v>
      </c>
      <c r="F418" s="33">
        <v>20</v>
      </c>
      <c r="G418" s="33" t="s">
        <v>29</v>
      </c>
      <c r="H418" s="33">
        <v>115000</v>
      </c>
      <c r="I418" s="20">
        <f t="shared" si="95"/>
        <v>2300000</v>
      </c>
      <c r="J418" s="37" t="s">
        <v>240</v>
      </c>
      <c r="K418" s="33" t="s">
        <v>1021</v>
      </c>
      <c r="L418" s="9">
        <f t="shared" si="96"/>
        <v>0</v>
      </c>
      <c r="M418" s="9"/>
      <c r="N418" s="9"/>
      <c r="O418" s="9">
        <f t="shared" si="97"/>
        <v>0</v>
      </c>
      <c r="P418" s="9"/>
      <c r="Q418" s="9"/>
      <c r="R418" s="9">
        <f t="shared" si="98"/>
        <v>0</v>
      </c>
      <c r="S418" s="9"/>
      <c r="T418" s="9"/>
      <c r="U418" s="9">
        <f t="shared" si="99"/>
        <v>2300000</v>
      </c>
      <c r="V418" s="9">
        <v>2300000</v>
      </c>
      <c r="W418" s="9"/>
      <c r="X418" s="9">
        <f t="shared" si="100"/>
        <v>0</v>
      </c>
      <c r="Y418" s="9"/>
      <c r="Z418" s="9"/>
      <c r="AA418" s="10">
        <f t="shared" si="101"/>
        <v>0</v>
      </c>
      <c r="AB418" s="11">
        <v>45832</v>
      </c>
    </row>
    <row r="419" spans="1:28" ht="15.75" hidden="1" x14ac:dyDescent="0.25">
      <c r="A419" s="32">
        <v>45822</v>
      </c>
      <c r="B419" s="33">
        <v>777</v>
      </c>
      <c r="C419" s="33"/>
      <c r="D419" s="33" t="s">
        <v>31</v>
      </c>
      <c r="E419" s="33" t="s">
        <v>139</v>
      </c>
      <c r="F419" s="33">
        <v>1</v>
      </c>
      <c r="G419" s="33" t="s">
        <v>23</v>
      </c>
      <c r="H419" s="33">
        <v>400000</v>
      </c>
      <c r="I419" s="20">
        <f t="shared" si="95"/>
        <v>400000</v>
      </c>
      <c r="J419" s="37" t="s">
        <v>241</v>
      </c>
      <c r="K419" s="33"/>
      <c r="L419" s="9">
        <f t="shared" si="96"/>
        <v>0</v>
      </c>
      <c r="M419" s="9"/>
      <c r="N419" s="9"/>
      <c r="O419" s="9">
        <f t="shared" si="97"/>
        <v>0</v>
      </c>
      <c r="P419" s="9"/>
      <c r="Q419" s="9"/>
      <c r="R419" s="9">
        <f t="shared" si="98"/>
        <v>0</v>
      </c>
      <c r="S419" s="9"/>
      <c r="T419" s="9"/>
      <c r="U419" s="9">
        <f t="shared" si="99"/>
        <v>400000</v>
      </c>
      <c r="V419" s="9">
        <v>400000</v>
      </c>
      <c r="W419" s="9"/>
      <c r="X419" s="9">
        <f t="shared" si="100"/>
        <v>0</v>
      </c>
      <c r="Y419" s="9"/>
      <c r="Z419" s="9"/>
      <c r="AA419" s="10">
        <f t="shared" si="101"/>
        <v>0</v>
      </c>
      <c r="AB419" s="11">
        <v>45822</v>
      </c>
    </row>
    <row r="420" spans="1:28" ht="15.75" hidden="1" x14ac:dyDescent="0.25">
      <c r="A420" s="39">
        <v>45824</v>
      </c>
      <c r="B420" s="35" t="s">
        <v>189</v>
      </c>
      <c r="C420" s="35"/>
      <c r="D420" s="35" t="s">
        <v>31</v>
      </c>
      <c r="E420" s="35" t="s">
        <v>110</v>
      </c>
      <c r="F420" s="35">
        <v>2000</v>
      </c>
      <c r="G420" s="35" t="s">
        <v>29</v>
      </c>
      <c r="H420" s="35">
        <v>1800</v>
      </c>
      <c r="I420" s="20">
        <f t="shared" si="95"/>
        <v>3600000</v>
      </c>
      <c r="J420" s="37" t="s">
        <v>241</v>
      </c>
      <c r="K420" s="35"/>
      <c r="L420" s="9">
        <f>M420+N420</f>
        <v>3600000</v>
      </c>
      <c r="M420" s="9">
        <v>3600000</v>
      </c>
      <c r="N420" s="9"/>
      <c r="O420" s="9">
        <f>P420+Q420</f>
        <v>0</v>
      </c>
      <c r="P420" s="9"/>
      <c r="Q420" s="9"/>
      <c r="R420" s="9">
        <f>S420+T420</f>
        <v>0</v>
      </c>
      <c r="S420" s="9"/>
      <c r="T420" s="9"/>
      <c r="U420" s="9">
        <f>V420+W420</f>
        <v>0</v>
      </c>
      <c r="V420" s="9"/>
      <c r="W420" s="9"/>
      <c r="X420" s="9">
        <f>Y420+Z420</f>
        <v>0</v>
      </c>
      <c r="Y420" s="9"/>
      <c r="Z420" s="9"/>
      <c r="AA420" s="10">
        <f>C420+I420-L420-O420-U420-X420-R420</f>
        <v>0</v>
      </c>
      <c r="AB420" s="11">
        <v>45824</v>
      </c>
    </row>
    <row r="421" spans="1:28" ht="15.75" hidden="1" x14ac:dyDescent="0.25">
      <c r="A421" s="39">
        <v>45824</v>
      </c>
      <c r="B421" s="33" t="s">
        <v>116</v>
      </c>
      <c r="C421" s="33"/>
      <c r="D421" s="35" t="s">
        <v>31</v>
      </c>
      <c r="E421" s="33" t="s">
        <v>102</v>
      </c>
      <c r="F421" s="33">
        <v>120</v>
      </c>
      <c r="G421" s="33" t="s">
        <v>74</v>
      </c>
      <c r="H421" s="33">
        <v>60000</v>
      </c>
      <c r="I421" s="20">
        <f t="shared" si="95"/>
        <v>7200000</v>
      </c>
      <c r="J421" s="37" t="s">
        <v>240</v>
      </c>
      <c r="K421" s="33"/>
      <c r="L421" s="9">
        <f t="shared" ref="L421:L460" si="102">M421+N421</f>
        <v>0</v>
      </c>
      <c r="M421" s="9"/>
      <c r="N421" s="9"/>
      <c r="O421" s="9">
        <f t="shared" ref="O421:O460" si="103">P421+Q421</f>
        <v>7200000</v>
      </c>
      <c r="P421" s="9">
        <v>7200000</v>
      </c>
      <c r="Q421" s="9"/>
      <c r="R421" s="9">
        <f t="shared" ref="R421:R460" si="104">S421+T421</f>
        <v>0</v>
      </c>
      <c r="S421" s="9"/>
      <c r="T421" s="9"/>
      <c r="U421" s="9">
        <f t="shared" ref="U421:U460" si="105">V421+W421</f>
        <v>0</v>
      </c>
      <c r="V421" s="9"/>
      <c r="W421" s="9"/>
      <c r="X421" s="9">
        <f t="shared" ref="X421:X460" si="106">Y421+Z421</f>
        <v>0</v>
      </c>
      <c r="Y421" s="9"/>
      <c r="Z421" s="9"/>
      <c r="AA421" s="10">
        <f t="shared" ref="AA421:AA460" si="107">C421+I421-L421-O421-U421-X421-R421</f>
        <v>0</v>
      </c>
      <c r="AB421" s="11">
        <v>45810</v>
      </c>
    </row>
    <row r="422" spans="1:28" ht="15.75" hidden="1" x14ac:dyDescent="0.25">
      <c r="A422" s="39">
        <v>45824</v>
      </c>
      <c r="B422" s="33" t="s">
        <v>327</v>
      </c>
      <c r="C422" s="33"/>
      <c r="D422" s="33" t="s">
        <v>31</v>
      </c>
      <c r="E422" s="33" t="s">
        <v>102</v>
      </c>
      <c r="F422" s="33">
        <v>12</v>
      </c>
      <c r="G422" s="33" t="s">
        <v>74</v>
      </c>
      <c r="H422" s="33">
        <v>65000</v>
      </c>
      <c r="I422" s="20">
        <f t="shared" si="95"/>
        <v>780000</v>
      </c>
      <c r="J422" s="37" t="s">
        <v>241</v>
      </c>
      <c r="K422" s="33"/>
      <c r="L422" s="9">
        <f t="shared" si="102"/>
        <v>780000</v>
      </c>
      <c r="M422" s="9">
        <v>780000</v>
      </c>
      <c r="N422" s="9"/>
      <c r="O422" s="9">
        <f t="shared" si="103"/>
        <v>0</v>
      </c>
      <c r="P422" s="9"/>
      <c r="Q422" s="9"/>
      <c r="R422" s="9">
        <f t="shared" si="104"/>
        <v>0</v>
      </c>
      <c r="S422" s="9"/>
      <c r="T422" s="9"/>
      <c r="U422" s="9">
        <f t="shared" si="105"/>
        <v>0</v>
      </c>
      <c r="V422" s="9"/>
      <c r="W422" s="9"/>
      <c r="X422" s="9">
        <f t="shared" si="106"/>
        <v>0</v>
      </c>
      <c r="Y422" s="9"/>
      <c r="Z422" s="9"/>
      <c r="AA422" s="10">
        <f t="shared" si="107"/>
        <v>0</v>
      </c>
      <c r="AB422" s="11">
        <v>45824</v>
      </c>
    </row>
    <row r="423" spans="1:28" ht="15.75" hidden="1" x14ac:dyDescent="0.25">
      <c r="A423" s="39">
        <v>45824</v>
      </c>
      <c r="B423" s="35" t="s">
        <v>910</v>
      </c>
      <c r="C423" s="35"/>
      <c r="D423" s="33" t="s">
        <v>31</v>
      </c>
      <c r="E423" s="35" t="s">
        <v>137</v>
      </c>
      <c r="F423" s="35">
        <v>1</v>
      </c>
      <c r="G423" s="35" t="s">
        <v>779</v>
      </c>
      <c r="H423" s="35">
        <v>1200000</v>
      </c>
      <c r="I423" s="20">
        <f t="shared" si="95"/>
        <v>1200000</v>
      </c>
      <c r="J423" s="37" t="s">
        <v>240</v>
      </c>
      <c r="K423" s="35"/>
      <c r="L423" s="9">
        <f t="shared" si="102"/>
        <v>0</v>
      </c>
      <c r="M423" s="9"/>
      <c r="N423" s="9"/>
      <c r="O423" s="9">
        <f t="shared" si="103"/>
        <v>1200000</v>
      </c>
      <c r="P423" s="9">
        <v>1200000</v>
      </c>
      <c r="Q423" s="9"/>
      <c r="R423" s="9">
        <f t="shared" si="104"/>
        <v>0</v>
      </c>
      <c r="S423" s="9"/>
      <c r="T423" s="9"/>
      <c r="U423" s="9">
        <f t="shared" si="105"/>
        <v>0</v>
      </c>
      <c r="V423" s="9"/>
      <c r="W423" s="9"/>
      <c r="X423" s="9">
        <f t="shared" si="106"/>
        <v>0</v>
      </c>
      <c r="Y423" s="9"/>
      <c r="Z423" s="9"/>
      <c r="AA423" s="10">
        <f t="shared" si="107"/>
        <v>0</v>
      </c>
      <c r="AB423" s="11">
        <v>45824</v>
      </c>
    </row>
    <row r="424" spans="1:28" ht="15.75" hidden="1" x14ac:dyDescent="0.25">
      <c r="A424" s="39">
        <v>45824</v>
      </c>
      <c r="B424" s="33" t="s">
        <v>231</v>
      </c>
      <c r="C424" s="33"/>
      <c r="D424" s="33"/>
      <c r="E424" s="33" t="s">
        <v>136</v>
      </c>
      <c r="F424" s="33">
        <v>46.9</v>
      </c>
      <c r="G424" s="33" t="s">
        <v>51</v>
      </c>
      <c r="H424" s="33"/>
      <c r="I424" s="20">
        <f t="shared" si="95"/>
        <v>0</v>
      </c>
      <c r="J424" s="83" t="s">
        <v>26</v>
      </c>
      <c r="K424" s="33"/>
      <c r="L424" s="9">
        <f t="shared" si="102"/>
        <v>0</v>
      </c>
      <c r="M424" s="9"/>
      <c r="N424" s="9"/>
      <c r="O424" s="9">
        <f t="shared" si="103"/>
        <v>0</v>
      </c>
      <c r="P424" s="9"/>
      <c r="Q424" s="9"/>
      <c r="R424" s="9">
        <f t="shared" si="104"/>
        <v>0</v>
      </c>
      <c r="S424" s="9"/>
      <c r="T424" s="9"/>
      <c r="U424" s="9">
        <f t="shared" si="105"/>
        <v>0</v>
      </c>
      <c r="V424" s="9"/>
      <c r="W424" s="9"/>
      <c r="X424" s="9">
        <f t="shared" si="106"/>
        <v>0</v>
      </c>
      <c r="Y424" s="9"/>
      <c r="Z424" s="9"/>
      <c r="AA424" s="10">
        <f t="shared" si="107"/>
        <v>0</v>
      </c>
      <c r="AB424" s="11"/>
    </row>
    <row r="425" spans="1:28" ht="15.75" hidden="1" x14ac:dyDescent="0.25">
      <c r="A425" s="39">
        <v>45824</v>
      </c>
      <c r="B425" s="33" t="s">
        <v>231</v>
      </c>
      <c r="C425" s="33"/>
      <c r="D425" s="33"/>
      <c r="E425" s="33" t="s">
        <v>423</v>
      </c>
      <c r="F425" s="33">
        <v>31.2</v>
      </c>
      <c r="G425" s="33" t="s">
        <v>51</v>
      </c>
      <c r="H425" s="33"/>
      <c r="I425" s="20">
        <f t="shared" si="95"/>
        <v>0</v>
      </c>
      <c r="J425" s="83" t="s">
        <v>26</v>
      </c>
      <c r="K425" s="33"/>
      <c r="L425" s="9">
        <f t="shared" si="102"/>
        <v>0</v>
      </c>
      <c r="M425" s="9"/>
      <c r="N425" s="9"/>
      <c r="O425" s="9">
        <f t="shared" si="103"/>
        <v>0</v>
      </c>
      <c r="P425" s="9"/>
      <c r="Q425" s="9"/>
      <c r="R425" s="9">
        <f t="shared" si="104"/>
        <v>0</v>
      </c>
      <c r="S425" s="9"/>
      <c r="T425" s="9"/>
      <c r="U425" s="9">
        <f t="shared" si="105"/>
        <v>0</v>
      </c>
      <c r="V425" s="9"/>
      <c r="W425" s="9"/>
      <c r="X425" s="9">
        <f t="shared" si="106"/>
        <v>0</v>
      </c>
      <c r="Y425" s="9"/>
      <c r="Z425" s="9"/>
      <c r="AA425" s="10">
        <f t="shared" si="107"/>
        <v>0</v>
      </c>
      <c r="AB425" s="11"/>
    </row>
    <row r="426" spans="1:28" ht="15.75" hidden="1" x14ac:dyDescent="0.25">
      <c r="A426" s="39">
        <v>45824</v>
      </c>
      <c r="B426" s="33" t="s">
        <v>231</v>
      </c>
      <c r="C426" s="33"/>
      <c r="D426" s="33"/>
      <c r="E426" s="33" t="s">
        <v>135</v>
      </c>
      <c r="F426" s="33">
        <v>29.5</v>
      </c>
      <c r="G426" s="33" t="s">
        <v>51</v>
      </c>
      <c r="H426" s="33"/>
      <c r="I426" s="20">
        <f t="shared" si="95"/>
        <v>0</v>
      </c>
      <c r="J426" s="83" t="s">
        <v>26</v>
      </c>
      <c r="K426" s="33"/>
      <c r="L426" s="9">
        <f t="shared" si="102"/>
        <v>0</v>
      </c>
      <c r="M426" s="9"/>
      <c r="N426" s="9"/>
      <c r="O426" s="9">
        <f t="shared" si="103"/>
        <v>0</v>
      </c>
      <c r="P426" s="9"/>
      <c r="Q426" s="9"/>
      <c r="R426" s="9">
        <f t="shared" si="104"/>
        <v>0</v>
      </c>
      <c r="S426" s="9"/>
      <c r="T426" s="9"/>
      <c r="U426" s="9">
        <f t="shared" si="105"/>
        <v>0</v>
      </c>
      <c r="V426" s="9"/>
      <c r="W426" s="9"/>
      <c r="X426" s="9">
        <f t="shared" si="106"/>
        <v>0</v>
      </c>
      <c r="Y426" s="9"/>
      <c r="Z426" s="9"/>
      <c r="AA426" s="10">
        <f t="shared" si="107"/>
        <v>0</v>
      </c>
      <c r="AB426" s="11"/>
    </row>
    <row r="427" spans="1:28" ht="15.75" hidden="1" x14ac:dyDescent="0.25">
      <c r="A427" s="39">
        <v>45824</v>
      </c>
      <c r="B427" s="33" t="s">
        <v>663</v>
      </c>
      <c r="C427" s="33"/>
      <c r="D427" s="33" t="s">
        <v>41</v>
      </c>
      <c r="E427" s="33" t="s">
        <v>86</v>
      </c>
      <c r="F427" s="33">
        <v>25</v>
      </c>
      <c r="G427" s="33" t="s">
        <v>51</v>
      </c>
      <c r="H427" s="33">
        <v>100000</v>
      </c>
      <c r="I427" s="20">
        <f t="shared" si="95"/>
        <v>2500000</v>
      </c>
      <c r="J427" s="37" t="s">
        <v>241</v>
      </c>
      <c r="K427" s="33"/>
      <c r="L427" s="9">
        <f t="shared" si="102"/>
        <v>2500000</v>
      </c>
      <c r="M427" s="9">
        <v>2500000</v>
      </c>
      <c r="N427" s="9"/>
      <c r="O427" s="9">
        <f t="shared" si="103"/>
        <v>0</v>
      </c>
      <c r="P427" s="9"/>
      <c r="Q427" s="9"/>
      <c r="R427" s="9">
        <f t="shared" si="104"/>
        <v>0</v>
      </c>
      <c r="S427" s="9"/>
      <c r="T427" s="9"/>
      <c r="U427" s="9">
        <f t="shared" si="105"/>
        <v>0</v>
      </c>
      <c r="V427" s="9"/>
      <c r="W427" s="9"/>
      <c r="X427" s="9">
        <f t="shared" si="106"/>
        <v>0</v>
      </c>
      <c r="Y427" s="9"/>
      <c r="Z427" s="9"/>
      <c r="AA427" s="10">
        <f t="shared" si="107"/>
        <v>0</v>
      </c>
      <c r="AB427" s="11">
        <v>45824</v>
      </c>
    </row>
    <row r="428" spans="1:28" ht="15.75" hidden="1" x14ac:dyDescent="0.25">
      <c r="A428" s="39">
        <v>45824</v>
      </c>
      <c r="B428" s="33" t="s">
        <v>982</v>
      </c>
      <c r="C428" s="33"/>
      <c r="D428" s="33" t="s">
        <v>41</v>
      </c>
      <c r="E428" s="33" t="s">
        <v>95</v>
      </c>
      <c r="F428" s="33">
        <v>500</v>
      </c>
      <c r="G428" s="33" t="s">
        <v>29</v>
      </c>
      <c r="H428" s="33">
        <v>3950</v>
      </c>
      <c r="I428" s="20">
        <f t="shared" si="95"/>
        <v>1975000</v>
      </c>
      <c r="J428" s="37" t="s">
        <v>241</v>
      </c>
      <c r="K428" s="33"/>
      <c r="L428" s="9">
        <f t="shared" si="102"/>
        <v>0</v>
      </c>
      <c r="M428" s="9"/>
      <c r="N428" s="9"/>
      <c r="O428" s="9">
        <f t="shared" si="103"/>
        <v>0</v>
      </c>
      <c r="P428" s="9"/>
      <c r="Q428" s="9"/>
      <c r="R428" s="9">
        <f t="shared" si="104"/>
        <v>0</v>
      </c>
      <c r="S428" s="9"/>
      <c r="T428" s="9"/>
      <c r="U428" s="9">
        <f t="shared" si="105"/>
        <v>1975000</v>
      </c>
      <c r="V428" s="9">
        <v>1975000</v>
      </c>
      <c r="W428" s="9"/>
      <c r="X428" s="9">
        <f t="shared" si="106"/>
        <v>0</v>
      </c>
      <c r="Y428" s="9"/>
      <c r="Z428" s="9"/>
      <c r="AA428" s="10">
        <f t="shared" si="107"/>
        <v>0</v>
      </c>
      <c r="AB428" s="11">
        <v>45824</v>
      </c>
    </row>
    <row r="429" spans="1:28" ht="15.75" hidden="1" x14ac:dyDescent="0.25">
      <c r="A429" s="39">
        <v>45824</v>
      </c>
      <c r="B429" s="33" t="s">
        <v>404</v>
      </c>
      <c r="C429" s="33"/>
      <c r="D429" s="33" t="s">
        <v>31</v>
      </c>
      <c r="E429" s="33" t="s">
        <v>102</v>
      </c>
      <c r="F429" s="33">
        <v>4</v>
      </c>
      <c r="G429" s="33" t="s">
        <v>74</v>
      </c>
      <c r="H429" s="33">
        <v>65000</v>
      </c>
      <c r="I429" s="20">
        <f t="shared" si="95"/>
        <v>260000</v>
      </c>
      <c r="J429" s="37" t="s">
        <v>241</v>
      </c>
      <c r="K429" s="33"/>
      <c r="L429" s="9">
        <f t="shared" si="102"/>
        <v>260000</v>
      </c>
      <c r="M429" s="9">
        <v>260000</v>
      </c>
      <c r="N429" s="9"/>
      <c r="O429" s="9">
        <f t="shared" si="103"/>
        <v>0</v>
      </c>
      <c r="P429" s="9"/>
      <c r="Q429" s="9"/>
      <c r="R429" s="9">
        <f t="shared" si="104"/>
        <v>0</v>
      </c>
      <c r="S429" s="9"/>
      <c r="T429" s="9"/>
      <c r="U429" s="9">
        <f t="shared" si="105"/>
        <v>0</v>
      </c>
      <c r="V429" s="9"/>
      <c r="W429" s="9"/>
      <c r="X429" s="9">
        <f t="shared" si="106"/>
        <v>0</v>
      </c>
      <c r="Y429" s="9"/>
      <c r="Z429" s="9"/>
      <c r="AA429" s="10">
        <f t="shared" si="107"/>
        <v>0</v>
      </c>
      <c r="AB429" s="11">
        <v>45824</v>
      </c>
    </row>
    <row r="430" spans="1:28" ht="15.75" hidden="1" x14ac:dyDescent="0.25">
      <c r="A430" s="39">
        <v>45824</v>
      </c>
      <c r="B430" s="33" t="s">
        <v>729</v>
      </c>
      <c r="C430" s="33"/>
      <c r="D430" s="33" t="s">
        <v>31</v>
      </c>
      <c r="E430" s="33" t="s">
        <v>110</v>
      </c>
      <c r="F430" s="33">
        <v>1200</v>
      </c>
      <c r="G430" s="33" t="s">
        <v>29</v>
      </c>
      <c r="H430" s="33">
        <v>2000</v>
      </c>
      <c r="I430" s="20">
        <f t="shared" si="95"/>
        <v>2400000</v>
      </c>
      <c r="J430" s="37" t="s">
        <v>241</v>
      </c>
      <c r="K430" s="33"/>
      <c r="L430" s="9">
        <f t="shared" si="102"/>
        <v>2400000</v>
      </c>
      <c r="M430" s="9">
        <v>2400000</v>
      </c>
      <c r="N430" s="9"/>
      <c r="O430" s="9">
        <f t="shared" si="103"/>
        <v>0</v>
      </c>
      <c r="P430" s="9"/>
      <c r="Q430" s="9"/>
      <c r="R430" s="9">
        <f t="shared" si="104"/>
        <v>0</v>
      </c>
      <c r="S430" s="9"/>
      <c r="T430" s="9"/>
      <c r="U430" s="9">
        <f t="shared" si="105"/>
        <v>0</v>
      </c>
      <c r="V430" s="9"/>
      <c r="W430" s="9"/>
      <c r="X430" s="9">
        <f t="shared" si="106"/>
        <v>0</v>
      </c>
      <c r="Y430" s="9"/>
      <c r="Z430" s="9"/>
      <c r="AA430" s="10">
        <f t="shared" si="107"/>
        <v>0</v>
      </c>
      <c r="AB430" s="11">
        <v>45824</v>
      </c>
    </row>
    <row r="431" spans="1:28" ht="15.75" hidden="1" x14ac:dyDescent="0.25">
      <c r="A431" s="39">
        <v>45824</v>
      </c>
      <c r="B431" s="33" t="s">
        <v>162</v>
      </c>
      <c r="C431" s="33"/>
      <c r="D431" s="33" t="s">
        <v>31</v>
      </c>
      <c r="E431" s="33" t="s">
        <v>110</v>
      </c>
      <c r="F431" s="33">
        <v>10400</v>
      </c>
      <c r="G431" s="33" t="s">
        <v>29</v>
      </c>
      <c r="H431" s="33">
        <v>1750</v>
      </c>
      <c r="I431" s="20">
        <f t="shared" si="95"/>
        <v>18200000</v>
      </c>
      <c r="J431" s="34" t="s">
        <v>43</v>
      </c>
      <c r="K431" s="33" t="s">
        <v>1008</v>
      </c>
      <c r="L431" s="9">
        <f t="shared" si="102"/>
        <v>0</v>
      </c>
      <c r="M431" s="9"/>
      <c r="N431" s="9"/>
      <c r="O431" s="9">
        <f t="shared" si="103"/>
        <v>0</v>
      </c>
      <c r="P431" s="9"/>
      <c r="Q431" s="9"/>
      <c r="R431" s="9">
        <f t="shared" si="104"/>
        <v>1800000</v>
      </c>
      <c r="S431" s="9"/>
      <c r="T431" s="9">
        <v>1800000</v>
      </c>
      <c r="U431" s="9">
        <f t="shared" si="105"/>
        <v>0</v>
      </c>
      <c r="V431" s="9"/>
      <c r="W431" s="9"/>
      <c r="X431" s="9">
        <f t="shared" si="106"/>
        <v>0</v>
      </c>
      <c r="Y431" s="9"/>
      <c r="Z431" s="9"/>
      <c r="AA431" s="10">
        <f t="shared" si="107"/>
        <v>16400000</v>
      </c>
      <c r="AB431" s="11"/>
    </row>
    <row r="432" spans="1:28" ht="15.75" hidden="1" x14ac:dyDescent="0.25">
      <c r="A432" s="39">
        <v>45824</v>
      </c>
      <c r="B432" s="33" t="s">
        <v>312</v>
      </c>
      <c r="C432" s="33"/>
      <c r="D432" s="33" t="s">
        <v>31</v>
      </c>
      <c r="E432" s="33" t="s">
        <v>95</v>
      </c>
      <c r="F432" s="33">
        <v>400</v>
      </c>
      <c r="G432" s="33" t="s">
        <v>29</v>
      </c>
      <c r="H432" s="33">
        <v>3600</v>
      </c>
      <c r="I432" s="20">
        <f t="shared" si="95"/>
        <v>1440000</v>
      </c>
      <c r="J432" s="37" t="s">
        <v>240</v>
      </c>
      <c r="K432" s="33"/>
      <c r="L432" s="9">
        <f t="shared" si="102"/>
        <v>0</v>
      </c>
      <c r="M432" s="9"/>
      <c r="N432" s="9"/>
      <c r="O432" s="9">
        <f t="shared" si="103"/>
        <v>1440000</v>
      </c>
      <c r="P432" s="9">
        <v>1440000</v>
      </c>
      <c r="Q432" s="9"/>
      <c r="R432" s="9">
        <f t="shared" si="104"/>
        <v>0</v>
      </c>
      <c r="S432" s="9"/>
      <c r="T432" s="9"/>
      <c r="U432" s="9">
        <f t="shared" si="105"/>
        <v>0</v>
      </c>
      <c r="V432" s="9"/>
      <c r="W432" s="9"/>
      <c r="X432" s="9">
        <f t="shared" si="106"/>
        <v>0</v>
      </c>
      <c r="Y432" s="9"/>
      <c r="Z432" s="9"/>
      <c r="AA432" s="10">
        <f t="shared" si="107"/>
        <v>0</v>
      </c>
      <c r="AB432" s="11">
        <v>45824</v>
      </c>
    </row>
    <row r="433" spans="1:28" ht="15.75" hidden="1" x14ac:dyDescent="0.25">
      <c r="A433" s="39">
        <v>45824</v>
      </c>
      <c r="B433" s="33" t="s">
        <v>222</v>
      </c>
      <c r="C433" s="33"/>
      <c r="D433" s="33" t="s">
        <v>31</v>
      </c>
      <c r="E433" s="33" t="s">
        <v>228</v>
      </c>
      <c r="F433" s="33">
        <v>1</v>
      </c>
      <c r="G433" s="33" t="s">
        <v>779</v>
      </c>
      <c r="H433" s="33">
        <v>1200000</v>
      </c>
      <c r="I433" s="20">
        <f t="shared" si="95"/>
        <v>1200000</v>
      </c>
      <c r="J433" s="37" t="s">
        <v>241</v>
      </c>
      <c r="K433" s="33"/>
      <c r="L433" s="9">
        <f t="shared" si="102"/>
        <v>0</v>
      </c>
      <c r="M433" s="9"/>
      <c r="N433" s="9"/>
      <c r="O433" s="9">
        <f t="shared" si="103"/>
        <v>0</v>
      </c>
      <c r="P433" s="9"/>
      <c r="Q433" s="9"/>
      <c r="R433" s="9">
        <f t="shared" si="104"/>
        <v>0</v>
      </c>
      <c r="S433" s="9"/>
      <c r="T433" s="9"/>
      <c r="U433" s="9">
        <f t="shared" si="105"/>
        <v>1200000</v>
      </c>
      <c r="V433" s="9">
        <v>1200000</v>
      </c>
      <c r="W433" s="9"/>
      <c r="X433" s="9">
        <f t="shared" si="106"/>
        <v>0</v>
      </c>
      <c r="Y433" s="9"/>
      <c r="Z433" s="9"/>
      <c r="AA433" s="10">
        <f t="shared" si="107"/>
        <v>0</v>
      </c>
      <c r="AB433" s="11">
        <v>45824</v>
      </c>
    </row>
    <row r="434" spans="1:28" ht="15.75" hidden="1" x14ac:dyDescent="0.25">
      <c r="A434" s="39">
        <v>45824</v>
      </c>
      <c r="B434" s="35" t="s">
        <v>48</v>
      </c>
      <c r="C434" s="35"/>
      <c r="D434" s="35" t="s">
        <v>41</v>
      </c>
      <c r="E434" s="35" t="s">
        <v>102</v>
      </c>
      <c r="F434" s="35">
        <v>12</v>
      </c>
      <c r="G434" s="35" t="s">
        <v>74</v>
      </c>
      <c r="H434" s="35">
        <v>65000</v>
      </c>
      <c r="I434" s="20">
        <f t="shared" si="95"/>
        <v>780000</v>
      </c>
      <c r="J434" s="41" t="s">
        <v>240</v>
      </c>
      <c r="K434" s="91" t="s">
        <v>1020</v>
      </c>
      <c r="L434" s="9">
        <f t="shared" si="102"/>
        <v>0</v>
      </c>
      <c r="M434" s="9"/>
      <c r="N434" s="9"/>
      <c r="O434" s="9">
        <f t="shared" si="103"/>
        <v>780000</v>
      </c>
      <c r="P434" s="9">
        <v>780000</v>
      </c>
      <c r="Q434" s="9"/>
      <c r="R434" s="9">
        <f t="shared" si="104"/>
        <v>0</v>
      </c>
      <c r="S434" s="9"/>
      <c r="T434" s="9"/>
      <c r="U434" s="9">
        <f t="shared" si="105"/>
        <v>0</v>
      </c>
      <c r="V434" s="9"/>
      <c r="W434" s="9"/>
      <c r="X434" s="9">
        <f t="shared" si="106"/>
        <v>0</v>
      </c>
      <c r="Y434" s="9"/>
      <c r="Z434" s="9"/>
      <c r="AA434" s="10">
        <f t="shared" si="107"/>
        <v>0</v>
      </c>
      <c r="AB434" s="11">
        <v>45835</v>
      </c>
    </row>
    <row r="435" spans="1:28" ht="15.75" hidden="1" x14ac:dyDescent="0.25">
      <c r="A435" s="39">
        <v>45824</v>
      </c>
      <c r="B435" s="35" t="s">
        <v>48</v>
      </c>
      <c r="C435" s="33"/>
      <c r="D435" s="35" t="s">
        <v>41</v>
      </c>
      <c r="E435" s="33" t="s">
        <v>480</v>
      </c>
      <c r="F435" s="33">
        <v>10</v>
      </c>
      <c r="G435" s="33" t="s">
        <v>25</v>
      </c>
      <c r="H435" s="33">
        <v>25000</v>
      </c>
      <c r="I435" s="20">
        <f t="shared" si="95"/>
        <v>250000</v>
      </c>
      <c r="J435" s="41" t="s">
        <v>240</v>
      </c>
      <c r="K435" s="91" t="s">
        <v>1020</v>
      </c>
      <c r="L435" s="9">
        <f t="shared" si="102"/>
        <v>0</v>
      </c>
      <c r="M435" s="9"/>
      <c r="N435" s="9"/>
      <c r="O435" s="9">
        <f t="shared" si="103"/>
        <v>250000</v>
      </c>
      <c r="P435" s="9">
        <v>250000</v>
      </c>
      <c r="Q435" s="9"/>
      <c r="R435" s="9">
        <f t="shared" si="104"/>
        <v>0</v>
      </c>
      <c r="S435" s="9"/>
      <c r="T435" s="9"/>
      <c r="U435" s="9">
        <f t="shared" si="105"/>
        <v>0</v>
      </c>
      <c r="V435" s="9"/>
      <c r="W435" s="9"/>
      <c r="X435" s="9">
        <f t="shared" si="106"/>
        <v>0</v>
      </c>
      <c r="Y435" s="9"/>
      <c r="Z435" s="9"/>
      <c r="AA435" s="10">
        <f t="shared" si="107"/>
        <v>0</v>
      </c>
      <c r="AB435" s="11">
        <v>45835</v>
      </c>
    </row>
    <row r="436" spans="1:28" ht="15.75" hidden="1" x14ac:dyDescent="0.25">
      <c r="A436" s="39">
        <v>45824</v>
      </c>
      <c r="B436" s="33" t="s">
        <v>645</v>
      </c>
      <c r="C436" s="33"/>
      <c r="D436" s="33" t="s">
        <v>31</v>
      </c>
      <c r="E436" s="33" t="s">
        <v>64</v>
      </c>
      <c r="F436" s="33">
        <v>4</v>
      </c>
      <c r="G436" s="33" t="s">
        <v>33</v>
      </c>
      <c r="H436" s="33">
        <v>150000</v>
      </c>
      <c r="I436" s="20">
        <f t="shared" si="95"/>
        <v>600000</v>
      </c>
      <c r="J436" s="37" t="s">
        <v>240</v>
      </c>
      <c r="K436" s="33"/>
      <c r="L436" s="9">
        <f t="shared" si="102"/>
        <v>0</v>
      </c>
      <c r="M436" s="9"/>
      <c r="N436" s="9"/>
      <c r="O436" s="9">
        <f t="shared" si="103"/>
        <v>600000</v>
      </c>
      <c r="P436" s="9">
        <v>600000</v>
      </c>
      <c r="Q436" s="9"/>
      <c r="R436" s="9">
        <f t="shared" si="104"/>
        <v>0</v>
      </c>
      <c r="S436" s="9"/>
      <c r="T436" s="9"/>
      <c r="U436" s="9">
        <f t="shared" si="105"/>
        <v>0</v>
      </c>
      <c r="V436" s="9"/>
      <c r="W436" s="9"/>
      <c r="X436" s="9">
        <f t="shared" si="106"/>
        <v>0</v>
      </c>
      <c r="Y436" s="9"/>
      <c r="Z436" s="9"/>
      <c r="AA436" s="10">
        <f t="shared" si="107"/>
        <v>0</v>
      </c>
      <c r="AB436" s="11">
        <v>45824</v>
      </c>
    </row>
    <row r="437" spans="1:28" ht="15.75" hidden="1" x14ac:dyDescent="0.25">
      <c r="A437" s="39">
        <v>45824</v>
      </c>
      <c r="B437" s="33" t="s">
        <v>645</v>
      </c>
      <c r="C437" s="33"/>
      <c r="D437" s="33" t="s">
        <v>31</v>
      </c>
      <c r="E437" s="33" t="s">
        <v>32</v>
      </c>
      <c r="F437" s="33">
        <v>1</v>
      </c>
      <c r="G437" s="33" t="s">
        <v>33</v>
      </c>
      <c r="H437" s="33">
        <v>150000</v>
      </c>
      <c r="I437" s="20">
        <f t="shared" si="95"/>
        <v>150000</v>
      </c>
      <c r="J437" s="37" t="s">
        <v>240</v>
      </c>
      <c r="K437" s="33"/>
      <c r="L437" s="9">
        <f t="shared" si="102"/>
        <v>0</v>
      </c>
      <c r="M437" s="9"/>
      <c r="N437" s="9"/>
      <c r="O437" s="9">
        <f t="shared" si="103"/>
        <v>150000</v>
      </c>
      <c r="P437" s="9">
        <v>150000</v>
      </c>
      <c r="Q437" s="9"/>
      <c r="R437" s="9">
        <f t="shared" si="104"/>
        <v>0</v>
      </c>
      <c r="S437" s="9"/>
      <c r="T437" s="9"/>
      <c r="U437" s="9">
        <f t="shared" si="105"/>
        <v>0</v>
      </c>
      <c r="V437" s="9"/>
      <c r="W437" s="9"/>
      <c r="X437" s="9">
        <f t="shared" si="106"/>
        <v>0</v>
      </c>
      <c r="Y437" s="9"/>
      <c r="Z437" s="9"/>
      <c r="AA437" s="10">
        <f t="shared" si="107"/>
        <v>0</v>
      </c>
      <c r="AB437" s="11">
        <v>45824</v>
      </c>
    </row>
    <row r="438" spans="1:28" ht="15.75" hidden="1" x14ac:dyDescent="0.25">
      <c r="A438" s="39">
        <v>45824</v>
      </c>
      <c r="B438" s="33" t="s">
        <v>141</v>
      </c>
      <c r="C438" s="33"/>
      <c r="D438" s="33" t="s">
        <v>31</v>
      </c>
      <c r="E438" s="33" t="s">
        <v>407</v>
      </c>
      <c r="F438" s="33">
        <v>16</v>
      </c>
      <c r="G438" s="33" t="s">
        <v>33</v>
      </c>
      <c r="H438" s="33">
        <v>300000</v>
      </c>
      <c r="I438" s="20">
        <f t="shared" ref="I438:I501" si="108">F438*H438</f>
        <v>4800000</v>
      </c>
      <c r="J438" s="34" t="s">
        <v>38</v>
      </c>
      <c r="K438" s="33" t="s">
        <v>1022</v>
      </c>
      <c r="L438" s="9">
        <f t="shared" si="102"/>
        <v>0</v>
      </c>
      <c r="M438" s="9"/>
      <c r="N438" s="9"/>
      <c r="O438" s="9">
        <f t="shared" si="103"/>
        <v>0</v>
      </c>
      <c r="P438" s="9"/>
      <c r="Q438" s="9"/>
      <c r="R438" s="9">
        <f t="shared" si="104"/>
        <v>0</v>
      </c>
      <c r="S438" s="9"/>
      <c r="T438" s="9"/>
      <c r="U438" s="9">
        <f t="shared" si="105"/>
        <v>0</v>
      </c>
      <c r="V438" s="9"/>
      <c r="W438" s="9"/>
      <c r="X438" s="9">
        <f t="shared" si="106"/>
        <v>0</v>
      </c>
      <c r="Y438" s="9"/>
      <c r="Z438" s="9"/>
      <c r="AA438" s="10">
        <f t="shared" si="107"/>
        <v>4800000</v>
      </c>
      <c r="AB438" s="11"/>
    </row>
    <row r="439" spans="1:28" ht="15.75" hidden="1" x14ac:dyDescent="0.25">
      <c r="A439" s="39">
        <v>45824</v>
      </c>
      <c r="B439" s="33" t="s">
        <v>141</v>
      </c>
      <c r="C439" s="33"/>
      <c r="D439" s="33" t="s">
        <v>31</v>
      </c>
      <c r="E439" s="33" t="s">
        <v>136</v>
      </c>
      <c r="F439" s="33">
        <v>93.2</v>
      </c>
      <c r="G439" s="33" t="s">
        <v>33</v>
      </c>
      <c r="H439" s="33">
        <v>43000</v>
      </c>
      <c r="I439" s="20">
        <f t="shared" si="108"/>
        <v>4007600</v>
      </c>
      <c r="J439" s="34" t="s">
        <v>38</v>
      </c>
      <c r="K439" s="33" t="s">
        <v>1022</v>
      </c>
      <c r="L439" s="9">
        <f t="shared" si="102"/>
        <v>0</v>
      </c>
      <c r="M439" s="9"/>
      <c r="N439" s="9"/>
      <c r="O439" s="9">
        <f t="shared" si="103"/>
        <v>0</v>
      </c>
      <c r="P439" s="9"/>
      <c r="Q439" s="9"/>
      <c r="R439" s="9">
        <f t="shared" si="104"/>
        <v>0</v>
      </c>
      <c r="S439" s="9"/>
      <c r="T439" s="9"/>
      <c r="U439" s="9">
        <f t="shared" si="105"/>
        <v>0</v>
      </c>
      <c r="V439" s="9"/>
      <c r="W439" s="9"/>
      <c r="X439" s="9">
        <f t="shared" si="106"/>
        <v>0</v>
      </c>
      <c r="Y439" s="9"/>
      <c r="Z439" s="9"/>
      <c r="AA439" s="10">
        <f t="shared" si="107"/>
        <v>4007600</v>
      </c>
      <c r="AB439" s="11"/>
    </row>
    <row r="440" spans="1:28" ht="15.75" hidden="1" x14ac:dyDescent="0.25">
      <c r="A440" s="39">
        <v>45824</v>
      </c>
      <c r="B440" s="33" t="s">
        <v>141</v>
      </c>
      <c r="C440" s="33"/>
      <c r="D440" s="33" t="s">
        <v>31</v>
      </c>
      <c r="E440" s="33" t="s">
        <v>98</v>
      </c>
      <c r="F440" s="33">
        <v>90.3</v>
      </c>
      <c r="G440" s="33" t="s">
        <v>33</v>
      </c>
      <c r="H440" s="33">
        <v>43000</v>
      </c>
      <c r="I440" s="20">
        <f t="shared" si="108"/>
        <v>3882900</v>
      </c>
      <c r="J440" s="34" t="s">
        <v>38</v>
      </c>
      <c r="K440" s="33" t="s">
        <v>1022</v>
      </c>
      <c r="L440" s="9">
        <f t="shared" si="102"/>
        <v>0</v>
      </c>
      <c r="M440" s="9"/>
      <c r="N440" s="9"/>
      <c r="O440" s="9">
        <f t="shared" si="103"/>
        <v>0</v>
      </c>
      <c r="P440" s="9"/>
      <c r="Q440" s="9"/>
      <c r="R440" s="9">
        <f t="shared" si="104"/>
        <v>0</v>
      </c>
      <c r="S440" s="9"/>
      <c r="T440" s="9"/>
      <c r="U440" s="9">
        <f t="shared" si="105"/>
        <v>0</v>
      </c>
      <c r="V440" s="9"/>
      <c r="W440" s="9"/>
      <c r="X440" s="9">
        <f t="shared" si="106"/>
        <v>0</v>
      </c>
      <c r="Y440" s="9"/>
      <c r="Z440" s="9"/>
      <c r="AA440" s="10">
        <f t="shared" si="107"/>
        <v>3882900</v>
      </c>
      <c r="AB440" s="11"/>
    </row>
    <row r="441" spans="1:28" ht="15.75" hidden="1" x14ac:dyDescent="0.25">
      <c r="A441" s="39">
        <v>45824</v>
      </c>
      <c r="B441" s="33" t="s">
        <v>141</v>
      </c>
      <c r="C441" s="33"/>
      <c r="D441" s="33" t="s">
        <v>31</v>
      </c>
      <c r="E441" s="33" t="s">
        <v>237</v>
      </c>
      <c r="F441" s="33">
        <v>20</v>
      </c>
      <c r="G441" s="33" t="s">
        <v>51</v>
      </c>
      <c r="H441" s="33">
        <v>90000</v>
      </c>
      <c r="I441" s="20">
        <f t="shared" si="108"/>
        <v>1800000</v>
      </c>
      <c r="J441" s="34" t="s">
        <v>38</v>
      </c>
      <c r="K441" s="33" t="s">
        <v>1022</v>
      </c>
      <c r="L441" s="9">
        <f t="shared" si="102"/>
        <v>0</v>
      </c>
      <c r="M441" s="9"/>
      <c r="N441" s="9"/>
      <c r="O441" s="9">
        <f t="shared" si="103"/>
        <v>0</v>
      </c>
      <c r="P441" s="9"/>
      <c r="Q441" s="9"/>
      <c r="R441" s="9">
        <f t="shared" si="104"/>
        <v>0</v>
      </c>
      <c r="S441" s="9"/>
      <c r="T441" s="9"/>
      <c r="U441" s="9">
        <f t="shared" si="105"/>
        <v>0</v>
      </c>
      <c r="V441" s="9"/>
      <c r="W441" s="9"/>
      <c r="X441" s="9">
        <f t="shared" si="106"/>
        <v>0</v>
      </c>
      <c r="Y441" s="9"/>
      <c r="Z441" s="9"/>
      <c r="AA441" s="10">
        <f t="shared" si="107"/>
        <v>1800000</v>
      </c>
      <c r="AB441" s="11"/>
    </row>
    <row r="442" spans="1:28" ht="15.75" hidden="1" x14ac:dyDescent="0.25">
      <c r="A442" s="39">
        <v>45824</v>
      </c>
      <c r="B442" s="33" t="s">
        <v>483</v>
      </c>
      <c r="C442" s="33"/>
      <c r="D442" s="33" t="s">
        <v>31</v>
      </c>
      <c r="E442" s="33" t="s">
        <v>80</v>
      </c>
      <c r="F442" s="33">
        <v>7</v>
      </c>
      <c r="G442" s="33" t="s">
        <v>23</v>
      </c>
      <c r="H442" s="33">
        <v>1200000</v>
      </c>
      <c r="I442" s="20">
        <f t="shared" si="108"/>
        <v>8400000</v>
      </c>
      <c r="J442" s="89" t="s">
        <v>240</v>
      </c>
      <c r="K442" s="33" t="s">
        <v>1022</v>
      </c>
      <c r="L442" s="9">
        <f t="shared" si="102"/>
        <v>0</v>
      </c>
      <c r="M442" s="9"/>
      <c r="N442" s="9"/>
      <c r="O442" s="9">
        <f t="shared" si="103"/>
        <v>8400000</v>
      </c>
      <c r="P442" s="9">
        <v>4400000</v>
      </c>
      <c r="Q442" s="9">
        <v>4000000</v>
      </c>
      <c r="R442" s="9">
        <f t="shared" si="104"/>
        <v>0</v>
      </c>
      <c r="S442" s="9"/>
      <c r="T442" s="9"/>
      <c r="U442" s="9">
        <f t="shared" si="105"/>
        <v>0</v>
      </c>
      <c r="V442" s="9"/>
      <c r="W442" s="9"/>
      <c r="X442" s="9">
        <f t="shared" si="106"/>
        <v>0</v>
      </c>
      <c r="Y442" s="9"/>
      <c r="Z442" s="9"/>
      <c r="AA442" s="10">
        <f t="shared" si="107"/>
        <v>0</v>
      </c>
      <c r="AB442" s="11">
        <v>45833</v>
      </c>
    </row>
    <row r="443" spans="1:28" ht="15.75" hidden="1" x14ac:dyDescent="0.25">
      <c r="A443" s="39">
        <v>45824</v>
      </c>
      <c r="B443" s="33" t="s">
        <v>346</v>
      </c>
      <c r="C443" s="33"/>
      <c r="D443" s="33" t="s">
        <v>41</v>
      </c>
      <c r="E443" s="33" t="s">
        <v>148</v>
      </c>
      <c r="F443" s="33">
        <v>20</v>
      </c>
      <c r="G443" s="33" t="s">
        <v>51</v>
      </c>
      <c r="H443" s="33">
        <v>60000</v>
      </c>
      <c r="I443" s="20">
        <f t="shared" si="108"/>
        <v>1200000</v>
      </c>
      <c r="J443" s="37" t="s">
        <v>241</v>
      </c>
      <c r="K443" s="33"/>
      <c r="L443" s="9">
        <f t="shared" si="102"/>
        <v>1200000</v>
      </c>
      <c r="M443" s="9">
        <v>1200000</v>
      </c>
      <c r="N443" s="9"/>
      <c r="O443" s="9">
        <f t="shared" si="103"/>
        <v>0</v>
      </c>
      <c r="P443" s="9"/>
      <c r="Q443" s="9"/>
      <c r="R443" s="9">
        <f t="shared" si="104"/>
        <v>0</v>
      </c>
      <c r="S443" s="9"/>
      <c r="T443" s="9"/>
      <c r="U443" s="9">
        <f t="shared" si="105"/>
        <v>0</v>
      </c>
      <c r="V443" s="9"/>
      <c r="W443" s="9"/>
      <c r="X443" s="9">
        <f t="shared" si="106"/>
        <v>0</v>
      </c>
      <c r="Y443" s="9"/>
      <c r="Z443" s="9"/>
      <c r="AA443" s="10">
        <f t="shared" si="107"/>
        <v>0</v>
      </c>
      <c r="AB443" s="11">
        <v>45824</v>
      </c>
    </row>
    <row r="444" spans="1:28" ht="15.75" hidden="1" x14ac:dyDescent="0.25">
      <c r="A444" s="39">
        <v>45824</v>
      </c>
      <c r="B444" s="33" t="s">
        <v>105</v>
      </c>
      <c r="C444" s="33"/>
      <c r="D444" s="33" t="s">
        <v>41</v>
      </c>
      <c r="E444" s="33" t="s">
        <v>73</v>
      </c>
      <c r="F444" s="33">
        <v>10</v>
      </c>
      <c r="G444" s="33" t="s">
        <v>74</v>
      </c>
      <c r="H444" s="33">
        <v>50000</v>
      </c>
      <c r="I444" s="20">
        <f t="shared" si="108"/>
        <v>500000</v>
      </c>
      <c r="J444" s="37" t="s">
        <v>241</v>
      </c>
      <c r="K444" s="33"/>
      <c r="L444" s="9">
        <f t="shared" si="102"/>
        <v>500000</v>
      </c>
      <c r="M444" s="9">
        <v>500000</v>
      </c>
      <c r="N444" s="9"/>
      <c r="O444" s="9">
        <f t="shared" si="103"/>
        <v>0</v>
      </c>
      <c r="P444" s="9"/>
      <c r="Q444" s="9"/>
      <c r="R444" s="9">
        <f t="shared" si="104"/>
        <v>0</v>
      </c>
      <c r="S444" s="9"/>
      <c r="T444" s="9"/>
      <c r="U444" s="9">
        <f t="shared" si="105"/>
        <v>0</v>
      </c>
      <c r="V444" s="9"/>
      <c r="W444" s="9"/>
      <c r="X444" s="9">
        <f t="shared" si="106"/>
        <v>0</v>
      </c>
      <c r="Y444" s="9"/>
      <c r="Z444" s="9"/>
      <c r="AA444" s="10">
        <f t="shared" si="107"/>
        <v>0</v>
      </c>
      <c r="AB444" s="11">
        <v>45824</v>
      </c>
    </row>
    <row r="445" spans="1:28" ht="15.75" hidden="1" x14ac:dyDescent="0.25">
      <c r="A445" s="39">
        <v>45824</v>
      </c>
      <c r="B445" s="33" t="s">
        <v>105</v>
      </c>
      <c r="C445" s="33"/>
      <c r="D445" s="33" t="s">
        <v>41</v>
      </c>
      <c r="E445" s="33" t="s">
        <v>130</v>
      </c>
      <c r="F445" s="33">
        <v>10</v>
      </c>
      <c r="G445" s="33" t="s">
        <v>74</v>
      </c>
      <c r="H445" s="33">
        <v>50000</v>
      </c>
      <c r="I445" s="20">
        <f t="shared" si="108"/>
        <v>500000</v>
      </c>
      <c r="J445" s="37" t="s">
        <v>241</v>
      </c>
      <c r="K445" s="33"/>
      <c r="L445" s="9">
        <f t="shared" si="102"/>
        <v>500000</v>
      </c>
      <c r="M445" s="9">
        <v>500000</v>
      </c>
      <c r="N445" s="9"/>
      <c r="O445" s="9">
        <f t="shared" si="103"/>
        <v>0</v>
      </c>
      <c r="P445" s="9"/>
      <c r="Q445" s="9"/>
      <c r="R445" s="9">
        <f t="shared" si="104"/>
        <v>0</v>
      </c>
      <c r="S445" s="9"/>
      <c r="T445" s="9"/>
      <c r="U445" s="9">
        <f t="shared" si="105"/>
        <v>0</v>
      </c>
      <c r="V445" s="9"/>
      <c r="W445" s="9"/>
      <c r="X445" s="9">
        <f t="shared" si="106"/>
        <v>0</v>
      </c>
      <c r="Y445" s="9"/>
      <c r="Z445" s="9"/>
      <c r="AA445" s="10">
        <f t="shared" si="107"/>
        <v>0</v>
      </c>
      <c r="AB445" s="11">
        <v>45824</v>
      </c>
    </row>
    <row r="446" spans="1:28" ht="15.75" hidden="1" x14ac:dyDescent="0.25">
      <c r="A446" s="39">
        <v>45824</v>
      </c>
      <c r="B446" s="33" t="s">
        <v>231</v>
      </c>
      <c r="C446" s="33"/>
      <c r="D446" s="33"/>
      <c r="E446" s="33" t="s">
        <v>423</v>
      </c>
      <c r="F446" s="33">
        <v>99.8</v>
      </c>
      <c r="G446" s="33" t="s">
        <v>51</v>
      </c>
      <c r="H446" s="33"/>
      <c r="I446" s="20">
        <f t="shared" si="108"/>
        <v>0</v>
      </c>
      <c r="J446" s="83" t="s">
        <v>26</v>
      </c>
      <c r="K446" s="33"/>
      <c r="L446" s="9">
        <f t="shared" si="102"/>
        <v>0</v>
      </c>
      <c r="M446" s="9"/>
      <c r="N446" s="9"/>
      <c r="O446" s="9">
        <f t="shared" si="103"/>
        <v>0</v>
      </c>
      <c r="P446" s="9"/>
      <c r="Q446" s="9"/>
      <c r="R446" s="9">
        <f t="shared" si="104"/>
        <v>0</v>
      </c>
      <c r="S446" s="9"/>
      <c r="T446" s="9"/>
      <c r="U446" s="9">
        <f t="shared" si="105"/>
        <v>0</v>
      </c>
      <c r="V446" s="9"/>
      <c r="W446" s="9"/>
      <c r="X446" s="9">
        <f t="shared" si="106"/>
        <v>0</v>
      </c>
      <c r="Y446" s="9"/>
      <c r="Z446" s="9"/>
      <c r="AA446" s="10">
        <f t="shared" si="107"/>
        <v>0</v>
      </c>
      <c r="AB446" s="11"/>
    </row>
    <row r="447" spans="1:28" ht="15.75" hidden="1" x14ac:dyDescent="0.25">
      <c r="A447" s="39">
        <v>45824</v>
      </c>
      <c r="B447" s="33" t="s">
        <v>231</v>
      </c>
      <c r="C447" s="33"/>
      <c r="D447" s="33"/>
      <c r="E447" s="33" t="s">
        <v>344</v>
      </c>
      <c r="F447" s="33">
        <v>28.3</v>
      </c>
      <c r="G447" s="33" t="s">
        <v>51</v>
      </c>
      <c r="H447" s="33"/>
      <c r="I447" s="20">
        <f t="shared" si="108"/>
        <v>0</v>
      </c>
      <c r="J447" s="83" t="s">
        <v>26</v>
      </c>
      <c r="K447" s="33"/>
      <c r="L447" s="9">
        <f t="shared" si="102"/>
        <v>0</v>
      </c>
      <c r="M447" s="9"/>
      <c r="N447" s="9"/>
      <c r="O447" s="9">
        <f t="shared" si="103"/>
        <v>0</v>
      </c>
      <c r="P447" s="9"/>
      <c r="Q447" s="9"/>
      <c r="R447" s="9">
        <f t="shared" si="104"/>
        <v>0</v>
      </c>
      <c r="S447" s="9"/>
      <c r="T447" s="9"/>
      <c r="U447" s="9">
        <f t="shared" si="105"/>
        <v>0</v>
      </c>
      <c r="V447" s="9"/>
      <c r="W447" s="9"/>
      <c r="X447" s="9">
        <f t="shared" si="106"/>
        <v>0</v>
      </c>
      <c r="Y447" s="9"/>
      <c r="Z447" s="9"/>
      <c r="AA447" s="10">
        <f t="shared" si="107"/>
        <v>0</v>
      </c>
      <c r="AB447" s="11"/>
    </row>
    <row r="448" spans="1:28" ht="15.75" hidden="1" x14ac:dyDescent="0.25">
      <c r="A448" s="39">
        <v>45824</v>
      </c>
      <c r="B448" s="33" t="s">
        <v>282</v>
      </c>
      <c r="C448" s="33"/>
      <c r="D448" s="33" t="s">
        <v>31</v>
      </c>
      <c r="E448" s="33" t="s">
        <v>294</v>
      </c>
      <c r="F448" s="33">
        <v>1</v>
      </c>
      <c r="G448" s="33" t="s">
        <v>33</v>
      </c>
      <c r="H448" s="33">
        <v>230000</v>
      </c>
      <c r="I448" s="20">
        <f t="shared" si="108"/>
        <v>230000</v>
      </c>
      <c r="J448" s="37" t="s">
        <v>240</v>
      </c>
      <c r="K448" s="33"/>
      <c r="L448" s="9">
        <f t="shared" si="102"/>
        <v>0</v>
      </c>
      <c r="M448" s="9"/>
      <c r="N448" s="9"/>
      <c r="O448" s="9">
        <f t="shared" si="103"/>
        <v>230000</v>
      </c>
      <c r="P448" s="9">
        <v>230000</v>
      </c>
      <c r="Q448" s="9"/>
      <c r="R448" s="9">
        <f t="shared" si="104"/>
        <v>0</v>
      </c>
      <c r="S448" s="9"/>
      <c r="T448" s="9"/>
      <c r="U448" s="9">
        <f t="shared" si="105"/>
        <v>0</v>
      </c>
      <c r="V448" s="9"/>
      <c r="W448" s="9"/>
      <c r="X448" s="9">
        <f t="shared" si="106"/>
        <v>0</v>
      </c>
      <c r="Y448" s="9"/>
      <c r="Z448" s="9"/>
      <c r="AA448" s="10">
        <f t="shared" si="107"/>
        <v>0</v>
      </c>
      <c r="AB448" s="11">
        <v>45824</v>
      </c>
    </row>
    <row r="449" spans="1:28" ht="15.75" hidden="1" x14ac:dyDescent="0.25">
      <c r="A449" s="39">
        <v>45824</v>
      </c>
      <c r="B449" s="33" t="s">
        <v>212</v>
      </c>
      <c r="C449" s="33"/>
      <c r="D449" s="33" t="s">
        <v>31</v>
      </c>
      <c r="E449" s="33" t="s">
        <v>213</v>
      </c>
      <c r="F449" s="33">
        <v>125</v>
      </c>
      <c r="G449" s="33" t="s">
        <v>29</v>
      </c>
      <c r="H449" s="33">
        <v>2640</v>
      </c>
      <c r="I449" s="20">
        <f t="shared" si="108"/>
        <v>330000</v>
      </c>
      <c r="J449" s="37" t="s">
        <v>241</v>
      </c>
      <c r="K449" s="33"/>
      <c r="L449" s="9">
        <f t="shared" si="102"/>
        <v>330000</v>
      </c>
      <c r="M449" s="9">
        <v>330000</v>
      </c>
      <c r="N449" s="9"/>
      <c r="O449" s="9">
        <f t="shared" si="103"/>
        <v>0</v>
      </c>
      <c r="P449" s="9"/>
      <c r="Q449" s="9"/>
      <c r="R449" s="9">
        <f t="shared" si="104"/>
        <v>0</v>
      </c>
      <c r="S449" s="9"/>
      <c r="T449" s="9"/>
      <c r="U449" s="9">
        <f t="shared" si="105"/>
        <v>0</v>
      </c>
      <c r="V449" s="9"/>
      <c r="W449" s="9"/>
      <c r="X449" s="9">
        <f t="shared" si="106"/>
        <v>0</v>
      </c>
      <c r="Y449" s="9"/>
      <c r="Z449" s="9"/>
      <c r="AA449" s="10">
        <f t="shared" si="107"/>
        <v>0</v>
      </c>
      <c r="AB449" s="11">
        <v>45824</v>
      </c>
    </row>
    <row r="450" spans="1:28" ht="15.75" hidden="1" x14ac:dyDescent="0.25">
      <c r="A450" s="39">
        <v>45824</v>
      </c>
      <c r="B450" s="33" t="s">
        <v>182</v>
      </c>
      <c r="C450" s="33"/>
      <c r="D450" s="33" t="s">
        <v>41</v>
      </c>
      <c r="E450" s="33" t="s">
        <v>303</v>
      </c>
      <c r="F450" s="33">
        <v>100</v>
      </c>
      <c r="G450" s="33" t="s">
        <v>74</v>
      </c>
      <c r="H450" s="33">
        <v>55000</v>
      </c>
      <c r="I450" s="20">
        <f t="shared" si="108"/>
        <v>5500000</v>
      </c>
      <c r="J450" s="34" t="s">
        <v>38</v>
      </c>
      <c r="K450" s="33" t="s">
        <v>1023</v>
      </c>
      <c r="L450" s="9">
        <f t="shared" si="102"/>
        <v>0</v>
      </c>
      <c r="M450" s="9"/>
      <c r="N450" s="9"/>
      <c r="O450" s="9">
        <f t="shared" si="103"/>
        <v>0</v>
      </c>
      <c r="P450" s="9"/>
      <c r="Q450" s="9"/>
      <c r="R450" s="9">
        <f t="shared" si="104"/>
        <v>0</v>
      </c>
      <c r="S450" s="9"/>
      <c r="T450" s="9"/>
      <c r="U450" s="9">
        <f t="shared" si="105"/>
        <v>0</v>
      </c>
      <c r="V450" s="9"/>
      <c r="W450" s="9"/>
      <c r="X450" s="9">
        <f t="shared" si="106"/>
        <v>0</v>
      </c>
      <c r="Y450" s="9"/>
      <c r="Z450" s="9"/>
      <c r="AA450" s="10">
        <f t="shared" si="107"/>
        <v>5500000</v>
      </c>
      <c r="AB450" s="11"/>
    </row>
    <row r="451" spans="1:28" ht="15.75" hidden="1" x14ac:dyDescent="0.25">
      <c r="A451" s="39">
        <v>45824</v>
      </c>
      <c r="B451" s="33" t="s">
        <v>794</v>
      </c>
      <c r="C451" s="33"/>
      <c r="D451" s="33" t="s">
        <v>31</v>
      </c>
      <c r="E451" s="33" t="s">
        <v>136</v>
      </c>
      <c r="F451" s="33">
        <v>23</v>
      </c>
      <c r="G451" s="33" t="s">
        <v>51</v>
      </c>
      <c r="H451" s="33">
        <v>43000</v>
      </c>
      <c r="I451" s="20">
        <f t="shared" si="108"/>
        <v>989000</v>
      </c>
      <c r="J451" s="37" t="s">
        <v>240</v>
      </c>
      <c r="K451" s="33"/>
      <c r="L451" s="9">
        <f t="shared" si="102"/>
        <v>0</v>
      </c>
      <c r="M451" s="9"/>
      <c r="N451" s="9"/>
      <c r="O451" s="9">
        <f t="shared" si="103"/>
        <v>989000</v>
      </c>
      <c r="P451" s="9">
        <v>989000</v>
      </c>
      <c r="Q451" s="9"/>
      <c r="R451" s="9">
        <f t="shared" si="104"/>
        <v>0</v>
      </c>
      <c r="S451" s="9"/>
      <c r="T451" s="9"/>
      <c r="U451" s="9">
        <f t="shared" si="105"/>
        <v>0</v>
      </c>
      <c r="V451" s="9"/>
      <c r="W451" s="9"/>
      <c r="X451" s="9">
        <f t="shared" si="106"/>
        <v>0</v>
      </c>
      <c r="Y451" s="9"/>
      <c r="Z451" s="9"/>
      <c r="AA451" s="10">
        <f t="shared" si="107"/>
        <v>0</v>
      </c>
      <c r="AB451" s="11">
        <v>45824</v>
      </c>
    </row>
    <row r="452" spans="1:28" ht="15.75" hidden="1" x14ac:dyDescent="0.25">
      <c r="A452" s="32">
        <v>45824</v>
      </c>
      <c r="B452" s="33" t="s">
        <v>794</v>
      </c>
      <c r="C452" s="33"/>
      <c r="D452" s="33" t="s">
        <v>31</v>
      </c>
      <c r="E452" s="33" t="s">
        <v>480</v>
      </c>
      <c r="F452" s="33">
        <v>2</v>
      </c>
      <c r="G452" s="33" t="s">
        <v>25</v>
      </c>
      <c r="H452" s="33">
        <v>25000</v>
      </c>
      <c r="I452" s="20">
        <f t="shared" si="108"/>
        <v>50000</v>
      </c>
      <c r="J452" s="37" t="s">
        <v>240</v>
      </c>
      <c r="K452" s="33"/>
      <c r="L452" s="9">
        <f t="shared" si="102"/>
        <v>0</v>
      </c>
      <c r="M452" s="9"/>
      <c r="N452" s="9"/>
      <c r="O452" s="9">
        <f t="shared" si="103"/>
        <v>0</v>
      </c>
      <c r="P452" s="9"/>
      <c r="Q452" s="9"/>
      <c r="R452" s="9">
        <f t="shared" si="104"/>
        <v>0</v>
      </c>
      <c r="S452" s="9"/>
      <c r="T452" s="9"/>
      <c r="U452" s="9">
        <f t="shared" si="105"/>
        <v>50000</v>
      </c>
      <c r="V452" s="9">
        <v>50000</v>
      </c>
      <c r="W452" s="9"/>
      <c r="X452" s="9">
        <f t="shared" si="106"/>
        <v>0</v>
      </c>
      <c r="Y452" s="9"/>
      <c r="Z452" s="9"/>
      <c r="AA452" s="10">
        <f t="shared" si="107"/>
        <v>0</v>
      </c>
      <c r="AB452" s="11">
        <v>45824</v>
      </c>
    </row>
    <row r="453" spans="1:28" ht="15.75" hidden="1" x14ac:dyDescent="0.25">
      <c r="A453" s="39">
        <v>45824</v>
      </c>
      <c r="B453" s="33" t="s">
        <v>794</v>
      </c>
      <c r="C453" s="33"/>
      <c r="D453" s="33" t="s">
        <v>31</v>
      </c>
      <c r="E453" s="33" t="s">
        <v>237</v>
      </c>
      <c r="F453" s="33">
        <v>5</v>
      </c>
      <c r="G453" s="33" t="s">
        <v>51</v>
      </c>
      <c r="H453" s="33">
        <v>90000</v>
      </c>
      <c r="I453" s="20">
        <f t="shared" si="108"/>
        <v>450000</v>
      </c>
      <c r="J453" s="37" t="s">
        <v>240</v>
      </c>
      <c r="K453" s="33"/>
      <c r="L453" s="9">
        <f t="shared" si="102"/>
        <v>0</v>
      </c>
      <c r="M453" s="9"/>
      <c r="N453" s="9"/>
      <c r="O453" s="9">
        <f t="shared" si="103"/>
        <v>450000</v>
      </c>
      <c r="P453" s="9">
        <v>450000</v>
      </c>
      <c r="Q453" s="9"/>
      <c r="R453" s="9">
        <f t="shared" si="104"/>
        <v>0</v>
      </c>
      <c r="S453" s="9"/>
      <c r="T453" s="9"/>
      <c r="U453" s="9">
        <f t="shared" si="105"/>
        <v>0</v>
      </c>
      <c r="V453" s="9"/>
      <c r="W453" s="9"/>
      <c r="X453" s="9">
        <f t="shared" si="106"/>
        <v>0</v>
      </c>
      <c r="Y453" s="9"/>
      <c r="Z453" s="9"/>
      <c r="AA453" s="10">
        <f t="shared" si="107"/>
        <v>0</v>
      </c>
      <c r="AB453" s="11">
        <v>45824</v>
      </c>
    </row>
    <row r="454" spans="1:28" ht="15.75" hidden="1" x14ac:dyDescent="0.25">
      <c r="A454" s="32">
        <v>45824</v>
      </c>
      <c r="B454" s="33" t="s">
        <v>794</v>
      </c>
      <c r="C454" s="33"/>
      <c r="D454" s="33" t="s">
        <v>31</v>
      </c>
      <c r="E454" s="33" t="s">
        <v>234</v>
      </c>
      <c r="F454" s="33">
        <v>5</v>
      </c>
      <c r="G454" s="33" t="s">
        <v>51</v>
      </c>
      <c r="H454" s="33">
        <v>90000</v>
      </c>
      <c r="I454" s="20">
        <f t="shared" si="108"/>
        <v>450000</v>
      </c>
      <c r="J454" s="37" t="s">
        <v>240</v>
      </c>
      <c r="K454" s="33"/>
      <c r="L454" s="9">
        <f t="shared" si="102"/>
        <v>0</v>
      </c>
      <c r="M454" s="9"/>
      <c r="N454" s="9"/>
      <c r="O454" s="9">
        <f t="shared" si="103"/>
        <v>450000</v>
      </c>
      <c r="P454" s="9">
        <v>450000</v>
      </c>
      <c r="Q454" s="9"/>
      <c r="R454" s="9">
        <f t="shared" si="104"/>
        <v>0</v>
      </c>
      <c r="S454" s="9"/>
      <c r="T454" s="9"/>
      <c r="U454" s="9">
        <f t="shared" si="105"/>
        <v>0</v>
      </c>
      <c r="V454" s="9"/>
      <c r="W454" s="9"/>
      <c r="X454" s="9">
        <f t="shared" si="106"/>
        <v>0</v>
      </c>
      <c r="Y454" s="9"/>
      <c r="Z454" s="9"/>
      <c r="AA454" s="10">
        <f t="shared" si="107"/>
        <v>0</v>
      </c>
      <c r="AB454" s="11">
        <v>45824</v>
      </c>
    </row>
    <row r="455" spans="1:28" ht="15.75" hidden="1" x14ac:dyDescent="0.25">
      <c r="A455" s="39">
        <v>45825</v>
      </c>
      <c r="B455" s="35" t="s">
        <v>1014</v>
      </c>
      <c r="C455" s="35"/>
      <c r="D455" s="35" t="s">
        <v>31</v>
      </c>
      <c r="E455" s="35" t="s">
        <v>185</v>
      </c>
      <c r="F455" s="35">
        <v>1000</v>
      </c>
      <c r="G455" s="35" t="s">
        <v>29</v>
      </c>
      <c r="H455" s="35">
        <v>1150</v>
      </c>
      <c r="I455" s="20">
        <f t="shared" si="108"/>
        <v>1150000</v>
      </c>
      <c r="J455" s="41" t="s">
        <v>240</v>
      </c>
      <c r="K455" s="35"/>
      <c r="L455" s="9">
        <f t="shared" si="102"/>
        <v>0</v>
      </c>
      <c r="M455" s="9"/>
      <c r="N455" s="9"/>
      <c r="O455" s="9">
        <f t="shared" si="103"/>
        <v>1150000</v>
      </c>
      <c r="P455" s="9">
        <v>1150000</v>
      </c>
      <c r="Q455" s="9"/>
      <c r="R455" s="9">
        <f t="shared" si="104"/>
        <v>0</v>
      </c>
      <c r="S455" s="9"/>
      <c r="T455" s="9"/>
      <c r="U455" s="9">
        <f t="shared" si="105"/>
        <v>0</v>
      </c>
      <c r="V455" s="9"/>
      <c r="W455" s="9"/>
      <c r="X455" s="9">
        <f t="shared" si="106"/>
        <v>0</v>
      </c>
      <c r="Y455" s="9"/>
      <c r="Z455" s="9"/>
      <c r="AA455" s="10">
        <f t="shared" si="107"/>
        <v>0</v>
      </c>
      <c r="AB455" s="11">
        <v>45825</v>
      </c>
    </row>
    <row r="456" spans="1:28" ht="15.75" hidden="1" x14ac:dyDescent="0.25">
      <c r="A456" s="39">
        <v>45825</v>
      </c>
      <c r="B456" s="33" t="s">
        <v>169</v>
      </c>
      <c r="C456" s="33"/>
      <c r="D456" s="33" t="s">
        <v>41</v>
      </c>
      <c r="E456" s="33" t="s">
        <v>110</v>
      </c>
      <c r="F456" s="33">
        <v>200</v>
      </c>
      <c r="G456" s="35" t="s">
        <v>29</v>
      </c>
      <c r="H456" s="33">
        <v>2000</v>
      </c>
      <c r="I456" s="20">
        <f t="shared" si="108"/>
        <v>400000</v>
      </c>
      <c r="J456" s="37" t="s">
        <v>241</v>
      </c>
      <c r="K456" s="33"/>
      <c r="L456" s="9">
        <f t="shared" si="102"/>
        <v>400000</v>
      </c>
      <c r="M456" s="9">
        <v>400000</v>
      </c>
      <c r="N456" s="9"/>
      <c r="O456" s="9">
        <f t="shared" si="103"/>
        <v>0</v>
      </c>
      <c r="P456" s="9"/>
      <c r="Q456" s="9"/>
      <c r="R456" s="9">
        <f t="shared" si="104"/>
        <v>0</v>
      </c>
      <c r="S456" s="9"/>
      <c r="T456" s="9"/>
      <c r="U456" s="9">
        <f t="shared" si="105"/>
        <v>0</v>
      </c>
      <c r="V456" s="9"/>
      <c r="W456" s="9"/>
      <c r="X456" s="9">
        <f t="shared" si="106"/>
        <v>0</v>
      </c>
      <c r="Y456" s="9"/>
      <c r="Z456" s="9"/>
      <c r="AA456" s="10">
        <f t="shared" si="107"/>
        <v>0</v>
      </c>
      <c r="AB456" s="11">
        <v>45825</v>
      </c>
    </row>
    <row r="457" spans="1:28" ht="15.75" hidden="1" x14ac:dyDescent="0.25">
      <c r="A457" s="39">
        <v>45825</v>
      </c>
      <c r="B457" s="33" t="s">
        <v>161</v>
      </c>
      <c r="C457" s="33"/>
      <c r="D457" s="33" t="s">
        <v>31</v>
      </c>
      <c r="E457" s="33" t="s">
        <v>102</v>
      </c>
      <c r="F457" s="33">
        <v>6</v>
      </c>
      <c r="G457" s="33" t="s">
        <v>74</v>
      </c>
      <c r="H457" s="33">
        <v>65000</v>
      </c>
      <c r="I457" s="20">
        <f t="shared" si="108"/>
        <v>390000</v>
      </c>
      <c r="J457" s="37" t="s">
        <v>241</v>
      </c>
      <c r="K457" s="33"/>
      <c r="L457" s="9">
        <f t="shared" si="102"/>
        <v>390000</v>
      </c>
      <c r="M457" s="9">
        <v>390000</v>
      </c>
      <c r="N457" s="9"/>
      <c r="O457" s="9">
        <f t="shared" si="103"/>
        <v>0</v>
      </c>
      <c r="P457" s="9"/>
      <c r="Q457" s="9"/>
      <c r="R457" s="9">
        <f t="shared" si="104"/>
        <v>0</v>
      </c>
      <c r="S457" s="9"/>
      <c r="T457" s="9"/>
      <c r="U457" s="9">
        <f t="shared" si="105"/>
        <v>0</v>
      </c>
      <c r="V457" s="9"/>
      <c r="W457" s="9"/>
      <c r="X457" s="9">
        <f t="shared" si="106"/>
        <v>0</v>
      </c>
      <c r="Y457" s="9"/>
      <c r="Z457" s="9"/>
      <c r="AA457" s="10">
        <f t="shared" si="107"/>
        <v>0</v>
      </c>
      <c r="AB457" s="11">
        <v>45825</v>
      </c>
    </row>
    <row r="458" spans="1:28" ht="15.75" hidden="1" x14ac:dyDescent="0.25">
      <c r="A458" s="39">
        <v>45825</v>
      </c>
      <c r="B458" s="33" t="s">
        <v>221</v>
      </c>
      <c r="C458" s="33"/>
      <c r="D458" s="33" t="s">
        <v>41</v>
      </c>
      <c r="E458" s="33" t="s">
        <v>102</v>
      </c>
      <c r="F458" s="33">
        <v>24</v>
      </c>
      <c r="G458" s="33" t="s">
        <v>74</v>
      </c>
      <c r="H458" s="33">
        <v>65000</v>
      </c>
      <c r="I458" s="20">
        <f t="shared" si="108"/>
        <v>1560000</v>
      </c>
      <c r="J458" s="41" t="s">
        <v>240</v>
      </c>
      <c r="K458" s="33"/>
      <c r="L458" s="9">
        <f t="shared" si="102"/>
        <v>0</v>
      </c>
      <c r="M458" s="9"/>
      <c r="N458" s="9"/>
      <c r="O458" s="9">
        <f t="shared" si="103"/>
        <v>1560000</v>
      </c>
      <c r="P458" s="9">
        <v>1560000</v>
      </c>
      <c r="Q458" s="9"/>
      <c r="R458" s="9">
        <f t="shared" si="104"/>
        <v>0</v>
      </c>
      <c r="S458" s="9"/>
      <c r="T458" s="9"/>
      <c r="U458" s="9">
        <f t="shared" si="105"/>
        <v>0</v>
      </c>
      <c r="V458" s="9"/>
      <c r="W458" s="9"/>
      <c r="X458" s="9">
        <f t="shared" si="106"/>
        <v>0</v>
      </c>
      <c r="Y458" s="9"/>
      <c r="Z458" s="9"/>
      <c r="AA458" s="10">
        <f t="shared" si="107"/>
        <v>0</v>
      </c>
      <c r="AB458" s="11">
        <v>45825</v>
      </c>
    </row>
    <row r="459" spans="1:28" ht="15.75" hidden="1" x14ac:dyDescent="0.25">
      <c r="A459" s="39">
        <v>45825</v>
      </c>
      <c r="B459" s="33" t="s">
        <v>170</v>
      </c>
      <c r="C459" s="33"/>
      <c r="D459" s="33" t="s">
        <v>31</v>
      </c>
      <c r="E459" s="33" t="s">
        <v>468</v>
      </c>
      <c r="F459" s="33">
        <v>16.3</v>
      </c>
      <c r="G459" s="33" t="s">
        <v>51</v>
      </c>
      <c r="H459" s="33">
        <v>43000</v>
      </c>
      <c r="I459" s="20">
        <f t="shared" si="108"/>
        <v>700900</v>
      </c>
      <c r="J459" s="37" t="s">
        <v>241</v>
      </c>
      <c r="K459" s="33"/>
      <c r="L459" s="9">
        <f t="shared" si="102"/>
        <v>700900</v>
      </c>
      <c r="M459" s="9">
        <v>700900</v>
      </c>
      <c r="N459" s="9"/>
      <c r="O459" s="9">
        <f t="shared" si="103"/>
        <v>0</v>
      </c>
      <c r="P459" s="9"/>
      <c r="Q459" s="9"/>
      <c r="R459" s="9">
        <f t="shared" si="104"/>
        <v>0</v>
      </c>
      <c r="S459" s="9"/>
      <c r="T459" s="9"/>
      <c r="U459" s="9">
        <f t="shared" si="105"/>
        <v>0</v>
      </c>
      <c r="V459" s="9"/>
      <c r="W459" s="9"/>
      <c r="X459" s="9">
        <f t="shared" si="106"/>
        <v>0</v>
      </c>
      <c r="Y459" s="9"/>
      <c r="Z459" s="9"/>
      <c r="AA459" s="10">
        <f t="shared" si="107"/>
        <v>0</v>
      </c>
      <c r="AB459" s="11">
        <v>45825</v>
      </c>
    </row>
    <row r="460" spans="1:28" ht="15.75" hidden="1" x14ac:dyDescent="0.25">
      <c r="A460" s="39">
        <v>45825</v>
      </c>
      <c r="B460" s="33" t="s">
        <v>170</v>
      </c>
      <c r="C460" s="33"/>
      <c r="D460" s="33" t="s">
        <v>31</v>
      </c>
      <c r="E460" s="33" t="s">
        <v>102</v>
      </c>
      <c r="F460" s="33">
        <v>4</v>
      </c>
      <c r="G460" s="33" t="s">
        <v>74</v>
      </c>
      <c r="H460" s="33">
        <v>65000</v>
      </c>
      <c r="I460" s="20">
        <f t="shared" si="108"/>
        <v>260000</v>
      </c>
      <c r="J460" s="37" t="s">
        <v>241</v>
      </c>
      <c r="K460" s="33"/>
      <c r="L460" s="9">
        <f t="shared" si="102"/>
        <v>260000</v>
      </c>
      <c r="M460" s="9">
        <v>260000</v>
      </c>
      <c r="N460" s="9"/>
      <c r="O460" s="9">
        <f t="shared" si="103"/>
        <v>0</v>
      </c>
      <c r="P460" s="9"/>
      <c r="Q460" s="9"/>
      <c r="R460" s="9">
        <f t="shared" si="104"/>
        <v>0</v>
      </c>
      <c r="S460" s="9"/>
      <c r="T460" s="9"/>
      <c r="U460" s="9">
        <f t="shared" si="105"/>
        <v>0</v>
      </c>
      <c r="V460" s="9"/>
      <c r="W460" s="9"/>
      <c r="X460" s="9">
        <f t="shared" si="106"/>
        <v>0</v>
      </c>
      <c r="Y460" s="9"/>
      <c r="Z460" s="9"/>
      <c r="AA460" s="10">
        <f t="shared" si="107"/>
        <v>0</v>
      </c>
      <c r="AB460" s="11">
        <v>45825</v>
      </c>
    </row>
    <row r="461" spans="1:28" ht="15.75" hidden="1" x14ac:dyDescent="0.25">
      <c r="A461" s="39">
        <v>45825</v>
      </c>
      <c r="B461" s="33" t="s">
        <v>896</v>
      </c>
      <c r="C461" s="33"/>
      <c r="D461" s="33" t="s">
        <v>31</v>
      </c>
      <c r="E461" s="33" t="s">
        <v>1024</v>
      </c>
      <c r="F461" s="33">
        <v>1</v>
      </c>
      <c r="G461" s="33" t="s">
        <v>779</v>
      </c>
      <c r="H461" s="33">
        <v>1300000</v>
      </c>
      <c r="I461" s="20">
        <f t="shared" si="108"/>
        <v>1300000</v>
      </c>
      <c r="J461" s="37" t="s">
        <v>241</v>
      </c>
      <c r="K461" s="33"/>
      <c r="L461" s="9">
        <f t="shared" ref="L461:L480" si="109">M461+N461</f>
        <v>0</v>
      </c>
      <c r="M461" s="9"/>
      <c r="N461" s="9"/>
      <c r="O461" s="9">
        <f t="shared" ref="O461:O480" si="110">P461+Q461</f>
        <v>0</v>
      </c>
      <c r="P461" s="9"/>
      <c r="Q461" s="9"/>
      <c r="R461" s="9">
        <f t="shared" ref="R461:R480" si="111">S461+T461</f>
        <v>0</v>
      </c>
      <c r="S461" s="9"/>
      <c r="T461" s="9"/>
      <c r="U461" s="9">
        <f t="shared" ref="U461:U480" si="112">V461+W461</f>
        <v>1300000</v>
      </c>
      <c r="V461" s="9">
        <v>1300000</v>
      </c>
      <c r="W461" s="9"/>
      <c r="X461" s="9">
        <f t="shared" ref="X461:X480" si="113">Y461+Z461</f>
        <v>0</v>
      </c>
      <c r="Y461" s="9"/>
      <c r="Z461" s="9"/>
      <c r="AA461" s="10">
        <f t="shared" ref="AA461:AA480" si="114">C461+I461-L461-O461-U461-X461-R461</f>
        <v>0</v>
      </c>
      <c r="AB461" s="11">
        <v>45825</v>
      </c>
    </row>
    <row r="462" spans="1:28" ht="15.75" hidden="1" x14ac:dyDescent="0.25">
      <c r="A462" s="39">
        <v>45825</v>
      </c>
      <c r="B462" s="33" t="s">
        <v>145</v>
      </c>
      <c r="C462" s="33"/>
      <c r="D462" s="33" t="s">
        <v>31</v>
      </c>
      <c r="E462" s="33" t="s">
        <v>102</v>
      </c>
      <c r="F462" s="33">
        <v>12</v>
      </c>
      <c r="G462" s="33" t="s">
        <v>74</v>
      </c>
      <c r="H462" s="33">
        <v>65000</v>
      </c>
      <c r="I462" s="20">
        <f t="shared" si="108"/>
        <v>780000</v>
      </c>
      <c r="J462" s="37" t="s">
        <v>240</v>
      </c>
      <c r="K462" s="33"/>
      <c r="L462" s="9">
        <f t="shared" si="109"/>
        <v>0</v>
      </c>
      <c r="M462" s="9"/>
      <c r="N462" s="9"/>
      <c r="O462" s="9">
        <f t="shared" si="110"/>
        <v>780000</v>
      </c>
      <c r="P462" s="9">
        <v>780000</v>
      </c>
      <c r="Q462" s="9"/>
      <c r="R462" s="9">
        <f t="shared" si="111"/>
        <v>0</v>
      </c>
      <c r="S462" s="9"/>
      <c r="T462" s="9"/>
      <c r="U462" s="9">
        <f t="shared" si="112"/>
        <v>0</v>
      </c>
      <c r="V462" s="9"/>
      <c r="W462" s="9"/>
      <c r="X462" s="9">
        <f t="shared" si="113"/>
        <v>0</v>
      </c>
      <c r="Y462" s="9"/>
      <c r="Z462" s="9"/>
      <c r="AA462" s="10">
        <f t="shared" si="114"/>
        <v>0</v>
      </c>
      <c r="AB462" s="11">
        <v>45825</v>
      </c>
    </row>
    <row r="463" spans="1:28" ht="15.75" hidden="1" x14ac:dyDescent="0.25">
      <c r="A463" s="39">
        <v>45825</v>
      </c>
      <c r="B463" s="33" t="s">
        <v>145</v>
      </c>
      <c r="C463" s="33"/>
      <c r="D463" s="33" t="s">
        <v>31</v>
      </c>
      <c r="E463" s="33" t="s">
        <v>77</v>
      </c>
      <c r="F463" s="33">
        <v>5</v>
      </c>
      <c r="G463" s="33" t="s">
        <v>51</v>
      </c>
      <c r="H463" s="33">
        <v>82000</v>
      </c>
      <c r="I463" s="20">
        <f t="shared" si="108"/>
        <v>410000</v>
      </c>
      <c r="J463" s="37" t="s">
        <v>240</v>
      </c>
      <c r="K463" s="33"/>
      <c r="L463" s="9">
        <f t="shared" si="109"/>
        <v>0</v>
      </c>
      <c r="M463" s="9"/>
      <c r="N463" s="9"/>
      <c r="O463" s="9">
        <f t="shared" si="110"/>
        <v>410000</v>
      </c>
      <c r="P463" s="9">
        <v>410000</v>
      </c>
      <c r="Q463" s="9"/>
      <c r="R463" s="9">
        <f t="shared" si="111"/>
        <v>0</v>
      </c>
      <c r="S463" s="9"/>
      <c r="T463" s="9"/>
      <c r="U463" s="9">
        <f t="shared" si="112"/>
        <v>0</v>
      </c>
      <c r="V463" s="9"/>
      <c r="W463" s="9"/>
      <c r="X463" s="9">
        <f t="shared" si="113"/>
        <v>0</v>
      </c>
      <c r="Y463" s="9"/>
      <c r="Z463" s="9"/>
      <c r="AA463" s="10">
        <f t="shared" si="114"/>
        <v>0</v>
      </c>
      <c r="AB463" s="11">
        <v>45825</v>
      </c>
    </row>
    <row r="464" spans="1:28" ht="15.75" hidden="1" x14ac:dyDescent="0.25">
      <c r="A464" s="39">
        <v>45825</v>
      </c>
      <c r="B464" s="33" t="s">
        <v>145</v>
      </c>
      <c r="C464" s="33"/>
      <c r="D464" s="33" t="s">
        <v>31</v>
      </c>
      <c r="E464" s="33" t="s">
        <v>78</v>
      </c>
      <c r="F464" s="33">
        <v>5</v>
      </c>
      <c r="G464" s="33" t="s">
        <v>51</v>
      </c>
      <c r="H464" s="33">
        <v>82000</v>
      </c>
      <c r="I464" s="20">
        <f t="shared" si="108"/>
        <v>410000</v>
      </c>
      <c r="J464" s="37" t="s">
        <v>240</v>
      </c>
      <c r="K464" s="33"/>
      <c r="L464" s="9">
        <f t="shared" si="109"/>
        <v>0</v>
      </c>
      <c r="M464" s="9"/>
      <c r="N464" s="9"/>
      <c r="O464" s="9">
        <f t="shared" si="110"/>
        <v>410000</v>
      </c>
      <c r="P464" s="9">
        <v>410000</v>
      </c>
      <c r="Q464" s="9"/>
      <c r="R464" s="9">
        <f t="shared" si="111"/>
        <v>0</v>
      </c>
      <c r="S464" s="9"/>
      <c r="T464" s="9"/>
      <c r="U464" s="9">
        <f t="shared" si="112"/>
        <v>0</v>
      </c>
      <c r="V464" s="9"/>
      <c r="W464" s="9"/>
      <c r="X464" s="9">
        <f t="shared" si="113"/>
        <v>0</v>
      </c>
      <c r="Y464" s="9"/>
      <c r="Z464" s="9"/>
      <c r="AA464" s="10">
        <f t="shared" si="114"/>
        <v>0</v>
      </c>
      <c r="AB464" s="11">
        <v>45825</v>
      </c>
    </row>
    <row r="465" spans="1:28" ht="15.75" hidden="1" x14ac:dyDescent="0.25">
      <c r="A465" s="39">
        <v>45825</v>
      </c>
      <c r="B465" s="33" t="s">
        <v>101</v>
      </c>
      <c r="C465" s="33"/>
      <c r="D465" s="33" t="s">
        <v>31</v>
      </c>
      <c r="E465" s="33" t="s">
        <v>73</v>
      </c>
      <c r="F465" s="33">
        <v>10</v>
      </c>
      <c r="G465" s="33" t="s">
        <v>74</v>
      </c>
      <c r="H465" s="33">
        <v>50000</v>
      </c>
      <c r="I465" s="20">
        <f t="shared" si="108"/>
        <v>500000</v>
      </c>
      <c r="J465" s="37" t="s">
        <v>240</v>
      </c>
      <c r="K465" s="33"/>
      <c r="L465" s="9">
        <f t="shared" si="109"/>
        <v>0</v>
      </c>
      <c r="M465" s="9"/>
      <c r="N465" s="9"/>
      <c r="O465" s="9">
        <f t="shared" si="110"/>
        <v>500000</v>
      </c>
      <c r="P465" s="9">
        <v>500000</v>
      </c>
      <c r="Q465" s="9"/>
      <c r="R465" s="9">
        <f t="shared" si="111"/>
        <v>0</v>
      </c>
      <c r="S465" s="9"/>
      <c r="T465" s="9"/>
      <c r="U465" s="9">
        <f t="shared" si="112"/>
        <v>0</v>
      </c>
      <c r="V465" s="9"/>
      <c r="W465" s="9"/>
      <c r="X465" s="9">
        <f t="shared" si="113"/>
        <v>0</v>
      </c>
      <c r="Y465" s="9"/>
      <c r="Z465" s="9"/>
      <c r="AA465" s="10">
        <f t="shared" si="114"/>
        <v>0</v>
      </c>
      <c r="AB465" s="11">
        <v>45811</v>
      </c>
    </row>
    <row r="466" spans="1:28" ht="15.75" hidden="1" x14ac:dyDescent="0.25">
      <c r="A466" s="39">
        <v>45825</v>
      </c>
      <c r="B466" s="33" t="s">
        <v>101</v>
      </c>
      <c r="C466" s="33"/>
      <c r="D466" s="33" t="s">
        <v>31</v>
      </c>
      <c r="E466" s="33" t="s">
        <v>612</v>
      </c>
      <c r="F466" s="33">
        <v>2</v>
      </c>
      <c r="G466" s="33" t="s">
        <v>25</v>
      </c>
      <c r="H466" s="33">
        <v>250000</v>
      </c>
      <c r="I466" s="20">
        <f t="shared" si="108"/>
        <v>500000</v>
      </c>
      <c r="J466" s="37" t="s">
        <v>240</v>
      </c>
      <c r="K466" s="33"/>
      <c r="L466" s="9">
        <f t="shared" si="109"/>
        <v>0</v>
      </c>
      <c r="M466" s="9"/>
      <c r="N466" s="9"/>
      <c r="O466" s="9">
        <f t="shared" si="110"/>
        <v>500000</v>
      </c>
      <c r="P466" s="9">
        <v>500000</v>
      </c>
      <c r="Q466" s="9"/>
      <c r="R466" s="9">
        <f t="shared" si="111"/>
        <v>0</v>
      </c>
      <c r="S466" s="9"/>
      <c r="T466" s="9"/>
      <c r="U466" s="9">
        <f t="shared" si="112"/>
        <v>0</v>
      </c>
      <c r="V466" s="9"/>
      <c r="W466" s="9"/>
      <c r="X466" s="9">
        <f t="shared" si="113"/>
        <v>0</v>
      </c>
      <c r="Y466" s="9"/>
      <c r="Z466" s="9"/>
      <c r="AA466" s="10">
        <f t="shared" si="114"/>
        <v>0</v>
      </c>
      <c r="AB466" s="11">
        <v>45825</v>
      </c>
    </row>
    <row r="467" spans="1:28" ht="15.75" hidden="1" x14ac:dyDescent="0.25">
      <c r="A467" s="39">
        <v>45825</v>
      </c>
      <c r="B467" s="33" t="s">
        <v>545</v>
      </c>
      <c r="C467" s="33"/>
      <c r="D467" s="33"/>
      <c r="E467" s="33" t="s">
        <v>45</v>
      </c>
      <c r="F467" s="33">
        <v>25</v>
      </c>
      <c r="G467" s="33" t="s">
        <v>51</v>
      </c>
      <c r="H467" s="33"/>
      <c r="I467" s="20">
        <f t="shared" si="108"/>
        <v>0</v>
      </c>
      <c r="J467" s="83" t="s">
        <v>26</v>
      </c>
      <c r="K467" s="33"/>
      <c r="L467" s="9">
        <f t="shared" si="109"/>
        <v>0</v>
      </c>
      <c r="M467" s="9"/>
      <c r="N467" s="9"/>
      <c r="O467" s="9">
        <f t="shared" si="110"/>
        <v>0</v>
      </c>
      <c r="P467" s="9"/>
      <c r="Q467" s="9"/>
      <c r="R467" s="9">
        <f t="shared" si="111"/>
        <v>0</v>
      </c>
      <c r="S467" s="9"/>
      <c r="T467" s="9"/>
      <c r="U467" s="9">
        <f t="shared" si="112"/>
        <v>0</v>
      </c>
      <c r="V467" s="9"/>
      <c r="W467" s="9"/>
      <c r="X467" s="9">
        <f t="shared" si="113"/>
        <v>0</v>
      </c>
      <c r="Y467" s="9"/>
      <c r="Z467" s="9"/>
      <c r="AA467" s="10">
        <f t="shared" si="114"/>
        <v>0</v>
      </c>
      <c r="AB467" s="11"/>
    </row>
    <row r="468" spans="1:28" ht="15.75" hidden="1" x14ac:dyDescent="0.25">
      <c r="A468" s="39">
        <v>45825</v>
      </c>
      <c r="B468" s="35" t="s">
        <v>231</v>
      </c>
      <c r="C468" s="35"/>
      <c r="D468" s="35"/>
      <c r="E468" s="35" t="s">
        <v>135</v>
      </c>
      <c r="F468" s="35">
        <v>58.1</v>
      </c>
      <c r="G468" s="35" t="s">
        <v>51</v>
      </c>
      <c r="H468" s="35"/>
      <c r="I468" s="20">
        <f t="shared" si="108"/>
        <v>0</v>
      </c>
      <c r="J468" s="83" t="s">
        <v>26</v>
      </c>
      <c r="K468" s="35"/>
      <c r="L468" s="9">
        <f t="shared" si="109"/>
        <v>0</v>
      </c>
      <c r="M468" s="9"/>
      <c r="N468" s="9"/>
      <c r="O468" s="9">
        <f t="shared" si="110"/>
        <v>0</v>
      </c>
      <c r="P468" s="9"/>
      <c r="Q468" s="9"/>
      <c r="R468" s="9">
        <f t="shared" si="111"/>
        <v>0</v>
      </c>
      <c r="S468" s="9"/>
      <c r="T468" s="9"/>
      <c r="U468" s="9">
        <f t="shared" si="112"/>
        <v>0</v>
      </c>
      <c r="V468" s="9"/>
      <c r="W468" s="9"/>
      <c r="X468" s="9">
        <f t="shared" si="113"/>
        <v>0</v>
      </c>
      <c r="Y468" s="9"/>
      <c r="Z468" s="9"/>
      <c r="AA468" s="10">
        <f t="shared" si="114"/>
        <v>0</v>
      </c>
      <c r="AB468" s="11"/>
    </row>
    <row r="469" spans="1:28" ht="15.75" hidden="1" x14ac:dyDescent="0.25">
      <c r="A469" s="39">
        <v>45825</v>
      </c>
      <c r="B469" s="33" t="s">
        <v>1025</v>
      </c>
      <c r="C469" s="33"/>
      <c r="D469" s="33" t="s">
        <v>31</v>
      </c>
      <c r="E469" s="33" t="s">
        <v>123</v>
      </c>
      <c r="F469" s="33">
        <v>10</v>
      </c>
      <c r="G469" s="33" t="s">
        <v>51</v>
      </c>
      <c r="H469" s="33">
        <v>100000</v>
      </c>
      <c r="I469" s="20">
        <f t="shared" si="108"/>
        <v>1000000</v>
      </c>
      <c r="J469" s="37" t="s">
        <v>241</v>
      </c>
      <c r="K469" s="33"/>
      <c r="L469" s="9">
        <f t="shared" si="109"/>
        <v>0</v>
      </c>
      <c r="M469" s="9"/>
      <c r="N469" s="9"/>
      <c r="O469" s="9">
        <f t="shared" si="110"/>
        <v>0</v>
      </c>
      <c r="P469" s="9"/>
      <c r="Q469" s="9"/>
      <c r="R469" s="9">
        <f t="shared" si="111"/>
        <v>0</v>
      </c>
      <c r="S469" s="9"/>
      <c r="T469" s="9"/>
      <c r="U469" s="9">
        <f t="shared" si="112"/>
        <v>1000000</v>
      </c>
      <c r="V469" s="9">
        <v>1000000</v>
      </c>
      <c r="W469" s="9"/>
      <c r="X469" s="9">
        <f t="shared" si="113"/>
        <v>0</v>
      </c>
      <c r="Y469" s="9"/>
      <c r="Z469" s="9"/>
      <c r="AA469" s="10">
        <f t="shared" si="114"/>
        <v>0</v>
      </c>
      <c r="AB469" s="11">
        <v>45825</v>
      </c>
    </row>
    <row r="470" spans="1:28" ht="15.75" hidden="1" x14ac:dyDescent="0.25">
      <c r="A470" s="32">
        <v>45825</v>
      </c>
      <c r="B470" s="33" t="s">
        <v>472</v>
      </c>
      <c r="C470" s="33"/>
      <c r="D470" s="33" t="s">
        <v>31</v>
      </c>
      <c r="E470" s="33" t="s">
        <v>439</v>
      </c>
      <c r="F470" s="33">
        <v>1</v>
      </c>
      <c r="G470" s="33" t="s">
        <v>178</v>
      </c>
      <c r="H470" s="33">
        <v>1150000</v>
      </c>
      <c r="I470" s="20">
        <f t="shared" si="108"/>
        <v>1150000</v>
      </c>
      <c r="J470" s="37" t="s">
        <v>240</v>
      </c>
      <c r="K470" s="33"/>
      <c r="L470" s="9">
        <f t="shared" si="109"/>
        <v>0</v>
      </c>
      <c r="M470" s="9"/>
      <c r="N470" s="9"/>
      <c r="O470" s="9">
        <f t="shared" si="110"/>
        <v>1150000</v>
      </c>
      <c r="P470" s="9">
        <v>1150000</v>
      </c>
      <c r="Q470" s="9"/>
      <c r="R470" s="9">
        <f t="shared" si="111"/>
        <v>0</v>
      </c>
      <c r="S470" s="9"/>
      <c r="T470" s="9"/>
      <c r="U470" s="9">
        <f t="shared" si="112"/>
        <v>0</v>
      </c>
      <c r="V470" s="9"/>
      <c r="W470" s="9"/>
      <c r="X470" s="9">
        <f t="shared" si="113"/>
        <v>0</v>
      </c>
      <c r="Y470" s="9"/>
      <c r="Z470" s="9"/>
      <c r="AA470" s="10">
        <f t="shared" si="114"/>
        <v>0</v>
      </c>
      <c r="AB470" s="11">
        <v>45825</v>
      </c>
    </row>
    <row r="471" spans="1:28" ht="15.75" hidden="1" x14ac:dyDescent="0.25">
      <c r="A471" s="39">
        <v>45825</v>
      </c>
      <c r="B471" s="33" t="s">
        <v>53</v>
      </c>
      <c r="C471" s="33"/>
      <c r="D471" s="33" t="s">
        <v>31</v>
      </c>
      <c r="E471" s="33" t="s">
        <v>91</v>
      </c>
      <c r="F471" s="33">
        <v>3000</v>
      </c>
      <c r="G471" s="33" t="s">
        <v>29</v>
      </c>
      <c r="H471" s="33">
        <v>3800</v>
      </c>
      <c r="I471" s="20">
        <f t="shared" si="108"/>
        <v>11400000</v>
      </c>
      <c r="J471" s="82" t="s">
        <v>38</v>
      </c>
      <c r="K471" s="33" t="s">
        <v>1009</v>
      </c>
      <c r="L471" s="9">
        <f t="shared" si="109"/>
        <v>0</v>
      </c>
      <c r="M471" s="9"/>
      <c r="N471" s="9"/>
      <c r="O471" s="9">
        <f t="shared" si="110"/>
        <v>0</v>
      </c>
      <c r="P471" s="9"/>
      <c r="Q471" s="9"/>
      <c r="R471" s="9">
        <f t="shared" si="111"/>
        <v>0</v>
      </c>
      <c r="S471" s="9"/>
      <c r="T471" s="9"/>
      <c r="U471" s="9">
        <f t="shared" si="112"/>
        <v>0</v>
      </c>
      <c r="V471" s="9"/>
      <c r="W471" s="9"/>
      <c r="X471" s="9">
        <f t="shared" si="113"/>
        <v>0</v>
      </c>
      <c r="Y471" s="9"/>
      <c r="Z471" s="9"/>
      <c r="AA471" s="10">
        <f t="shared" si="114"/>
        <v>11400000</v>
      </c>
      <c r="AB471" s="11"/>
    </row>
    <row r="472" spans="1:28" ht="15.75" hidden="1" x14ac:dyDescent="0.25">
      <c r="A472" s="39">
        <v>45825</v>
      </c>
      <c r="B472" s="33" t="s">
        <v>231</v>
      </c>
      <c r="C472" s="33"/>
      <c r="D472" s="33"/>
      <c r="E472" s="33" t="s">
        <v>468</v>
      </c>
      <c r="F472" s="33">
        <v>17</v>
      </c>
      <c r="G472" s="33" t="s">
        <v>51</v>
      </c>
      <c r="H472" s="33"/>
      <c r="I472" s="20">
        <f t="shared" si="108"/>
        <v>0</v>
      </c>
      <c r="J472" s="83" t="s">
        <v>26</v>
      </c>
      <c r="K472" s="33"/>
      <c r="L472" s="9">
        <f t="shared" si="109"/>
        <v>0</v>
      </c>
      <c r="M472" s="9"/>
      <c r="N472" s="9"/>
      <c r="O472" s="9">
        <f t="shared" si="110"/>
        <v>0</v>
      </c>
      <c r="P472" s="9"/>
      <c r="Q472" s="9"/>
      <c r="R472" s="9">
        <f t="shared" si="111"/>
        <v>0</v>
      </c>
      <c r="S472" s="9"/>
      <c r="T472" s="9"/>
      <c r="U472" s="9">
        <f t="shared" si="112"/>
        <v>0</v>
      </c>
      <c r="V472" s="9"/>
      <c r="W472" s="9"/>
      <c r="X472" s="9">
        <f t="shared" si="113"/>
        <v>0</v>
      </c>
      <c r="Y472" s="9"/>
      <c r="Z472" s="9"/>
      <c r="AA472" s="10">
        <f t="shared" si="114"/>
        <v>0</v>
      </c>
      <c r="AB472" s="11"/>
    </row>
    <row r="473" spans="1:28" ht="15.75" hidden="1" x14ac:dyDescent="0.25">
      <c r="A473" s="32">
        <v>45825</v>
      </c>
      <c r="B473" s="33" t="s">
        <v>663</v>
      </c>
      <c r="C473" s="33"/>
      <c r="D473" s="33" t="s">
        <v>41</v>
      </c>
      <c r="E473" s="33" t="s">
        <v>86</v>
      </c>
      <c r="F473" s="33">
        <v>25</v>
      </c>
      <c r="G473" s="33" t="s">
        <v>51</v>
      </c>
      <c r="H473" s="33">
        <v>100000</v>
      </c>
      <c r="I473" s="20">
        <f t="shared" si="108"/>
        <v>2500000</v>
      </c>
      <c r="J473" s="37" t="s">
        <v>241</v>
      </c>
      <c r="K473" s="33" t="s">
        <v>1015</v>
      </c>
      <c r="L473" s="9">
        <f t="shared" si="109"/>
        <v>0</v>
      </c>
      <c r="M473" s="9"/>
      <c r="N473" s="9"/>
      <c r="O473" s="9">
        <f t="shared" si="110"/>
        <v>0</v>
      </c>
      <c r="P473" s="9"/>
      <c r="Q473" s="9"/>
      <c r="R473" s="9">
        <f t="shared" si="111"/>
        <v>2500000</v>
      </c>
      <c r="S473" s="9">
        <v>2500000</v>
      </c>
      <c r="T473" s="9"/>
      <c r="U473" s="9">
        <f t="shared" si="112"/>
        <v>0</v>
      </c>
      <c r="V473" s="9"/>
      <c r="W473" s="9"/>
      <c r="X473" s="9">
        <f t="shared" si="113"/>
        <v>0</v>
      </c>
      <c r="Y473" s="9"/>
      <c r="Z473" s="9"/>
      <c r="AA473" s="10">
        <f t="shared" si="114"/>
        <v>0</v>
      </c>
      <c r="AB473" s="11">
        <v>45827</v>
      </c>
    </row>
    <row r="474" spans="1:28" ht="15.75" hidden="1" x14ac:dyDescent="0.25">
      <c r="A474" s="39">
        <v>45826</v>
      </c>
      <c r="B474" s="35" t="s">
        <v>1026</v>
      </c>
      <c r="C474" s="35"/>
      <c r="D474" s="35" t="s">
        <v>41</v>
      </c>
      <c r="E474" s="35" t="s">
        <v>148</v>
      </c>
      <c r="F474" s="35">
        <v>20</v>
      </c>
      <c r="G474" s="35" t="s">
        <v>51</v>
      </c>
      <c r="H474" s="35">
        <v>60000</v>
      </c>
      <c r="I474" s="20">
        <f t="shared" si="108"/>
        <v>1200000</v>
      </c>
      <c r="J474" s="41" t="s">
        <v>241</v>
      </c>
      <c r="K474" s="35"/>
      <c r="L474" s="9">
        <f t="shared" si="109"/>
        <v>0</v>
      </c>
      <c r="M474" s="9"/>
      <c r="N474" s="9"/>
      <c r="O474" s="9">
        <f t="shared" si="110"/>
        <v>0</v>
      </c>
      <c r="P474" s="9"/>
      <c r="Q474" s="9"/>
      <c r="R474" s="9">
        <f t="shared" si="111"/>
        <v>0</v>
      </c>
      <c r="S474" s="9"/>
      <c r="T474" s="9"/>
      <c r="U474" s="9">
        <f t="shared" si="112"/>
        <v>1200000</v>
      </c>
      <c r="V474" s="9">
        <v>1200000</v>
      </c>
      <c r="W474" s="9"/>
      <c r="X474" s="9">
        <f t="shared" si="113"/>
        <v>0</v>
      </c>
      <c r="Y474" s="9"/>
      <c r="Z474" s="9"/>
      <c r="AA474" s="10">
        <f t="shared" si="114"/>
        <v>0</v>
      </c>
      <c r="AB474" s="11">
        <v>45826</v>
      </c>
    </row>
    <row r="475" spans="1:28" ht="15.75" hidden="1" x14ac:dyDescent="0.25">
      <c r="A475" s="39">
        <v>45826</v>
      </c>
      <c r="B475" s="33" t="s">
        <v>868</v>
      </c>
      <c r="C475" s="33"/>
      <c r="D475" s="33" t="s">
        <v>31</v>
      </c>
      <c r="E475" s="33" t="s">
        <v>73</v>
      </c>
      <c r="F475" s="33">
        <v>20</v>
      </c>
      <c r="G475" s="33" t="s">
        <v>74</v>
      </c>
      <c r="H475" s="33">
        <v>50000</v>
      </c>
      <c r="I475" s="20">
        <f t="shared" si="108"/>
        <v>1000000</v>
      </c>
      <c r="J475" s="37" t="s">
        <v>240</v>
      </c>
      <c r="K475" s="33"/>
      <c r="L475" s="9">
        <f t="shared" si="109"/>
        <v>0</v>
      </c>
      <c r="M475" s="9"/>
      <c r="N475" s="9"/>
      <c r="O475" s="9">
        <f t="shared" si="110"/>
        <v>1000000</v>
      </c>
      <c r="P475" s="9">
        <v>1000000</v>
      </c>
      <c r="Q475" s="9"/>
      <c r="R475" s="9">
        <f t="shared" si="111"/>
        <v>0</v>
      </c>
      <c r="S475" s="9"/>
      <c r="T475" s="9"/>
      <c r="U475" s="9">
        <f t="shared" si="112"/>
        <v>0</v>
      </c>
      <c r="V475" s="9"/>
      <c r="W475" s="9"/>
      <c r="X475" s="9">
        <f t="shared" si="113"/>
        <v>0</v>
      </c>
      <c r="Y475" s="9"/>
      <c r="Z475" s="9"/>
      <c r="AA475" s="10">
        <f t="shared" si="114"/>
        <v>0</v>
      </c>
      <c r="AB475" s="11">
        <v>45826</v>
      </c>
    </row>
    <row r="476" spans="1:28" ht="15.75" hidden="1" x14ac:dyDescent="0.25">
      <c r="A476" s="39">
        <v>45826</v>
      </c>
      <c r="B476" s="33" t="s">
        <v>868</v>
      </c>
      <c r="C476" s="35"/>
      <c r="D476" s="33" t="s">
        <v>31</v>
      </c>
      <c r="E476" s="35" t="s">
        <v>102</v>
      </c>
      <c r="F476" s="35">
        <v>12</v>
      </c>
      <c r="G476" s="35" t="s">
        <v>74</v>
      </c>
      <c r="H476" s="35">
        <v>65000</v>
      </c>
      <c r="I476" s="20">
        <f t="shared" si="108"/>
        <v>780000</v>
      </c>
      <c r="J476" s="37" t="s">
        <v>240</v>
      </c>
      <c r="K476" s="35"/>
      <c r="L476" s="9">
        <f t="shared" si="109"/>
        <v>0</v>
      </c>
      <c r="M476" s="9"/>
      <c r="N476" s="9"/>
      <c r="O476" s="9">
        <f t="shared" si="110"/>
        <v>780000</v>
      </c>
      <c r="P476" s="9">
        <v>780000</v>
      </c>
      <c r="Q476" s="9"/>
      <c r="R476" s="9">
        <f t="shared" si="111"/>
        <v>0</v>
      </c>
      <c r="S476" s="9"/>
      <c r="T476" s="9"/>
      <c r="U476" s="9">
        <f t="shared" si="112"/>
        <v>0</v>
      </c>
      <c r="V476" s="9"/>
      <c r="W476" s="9"/>
      <c r="X476" s="9">
        <f t="shared" si="113"/>
        <v>0</v>
      </c>
      <c r="Y476" s="9"/>
      <c r="Z476" s="9"/>
      <c r="AA476" s="10">
        <f t="shared" si="114"/>
        <v>0</v>
      </c>
      <c r="AB476" s="11">
        <v>45826</v>
      </c>
    </row>
    <row r="477" spans="1:28" ht="15.75" hidden="1" x14ac:dyDescent="0.25">
      <c r="A477" s="39">
        <v>45826</v>
      </c>
      <c r="B477" s="35" t="s">
        <v>1027</v>
      </c>
      <c r="C477" s="33"/>
      <c r="D477" s="35" t="s">
        <v>31</v>
      </c>
      <c r="E477" s="33" t="s">
        <v>80</v>
      </c>
      <c r="F477" s="33">
        <v>2</v>
      </c>
      <c r="G477" s="33" t="s">
        <v>23</v>
      </c>
      <c r="H477" s="33">
        <v>1200000</v>
      </c>
      <c r="I477" s="20">
        <f t="shared" si="108"/>
        <v>2400000</v>
      </c>
      <c r="J477" s="37" t="s">
        <v>241</v>
      </c>
      <c r="K477" s="33"/>
      <c r="L477" s="9">
        <f t="shared" si="109"/>
        <v>0</v>
      </c>
      <c r="M477" s="9"/>
      <c r="N477" s="9"/>
      <c r="O477" s="9">
        <f t="shared" si="110"/>
        <v>0</v>
      </c>
      <c r="P477" s="9"/>
      <c r="Q477" s="9"/>
      <c r="R477" s="9">
        <f t="shared" si="111"/>
        <v>0</v>
      </c>
      <c r="S477" s="9"/>
      <c r="T477" s="9"/>
      <c r="U477" s="9">
        <f t="shared" si="112"/>
        <v>2400000</v>
      </c>
      <c r="V477" s="9">
        <v>2400000</v>
      </c>
      <c r="W477" s="9"/>
      <c r="X477" s="9">
        <f t="shared" si="113"/>
        <v>0</v>
      </c>
      <c r="Y477" s="9"/>
      <c r="Z477" s="9"/>
      <c r="AA477" s="10">
        <f t="shared" si="114"/>
        <v>0</v>
      </c>
      <c r="AB477" s="11">
        <v>45826</v>
      </c>
    </row>
    <row r="478" spans="1:28" ht="15.75" hidden="1" x14ac:dyDescent="0.25">
      <c r="A478" s="32">
        <v>45826</v>
      </c>
      <c r="B478" s="33" t="s">
        <v>231</v>
      </c>
      <c r="C478" s="33"/>
      <c r="D478" s="33"/>
      <c r="E478" s="33" t="s">
        <v>136</v>
      </c>
      <c r="F478" s="33">
        <v>48.9</v>
      </c>
      <c r="G478" s="33" t="s">
        <v>51</v>
      </c>
      <c r="H478" s="33"/>
      <c r="I478" s="20">
        <f t="shared" si="108"/>
        <v>0</v>
      </c>
      <c r="J478" s="83" t="s">
        <v>26</v>
      </c>
      <c r="K478" s="33"/>
      <c r="L478" s="9">
        <f t="shared" si="109"/>
        <v>0</v>
      </c>
      <c r="M478" s="9"/>
      <c r="N478" s="9"/>
      <c r="O478" s="9">
        <f t="shared" si="110"/>
        <v>0</v>
      </c>
      <c r="P478" s="9"/>
      <c r="Q478" s="9"/>
      <c r="R478" s="9">
        <f t="shared" si="111"/>
        <v>0</v>
      </c>
      <c r="S478" s="9"/>
      <c r="T478" s="9"/>
      <c r="U478" s="9">
        <f t="shared" si="112"/>
        <v>0</v>
      </c>
      <c r="V478" s="9"/>
      <c r="W478" s="9"/>
      <c r="X478" s="9">
        <f t="shared" si="113"/>
        <v>0</v>
      </c>
      <c r="Y478" s="9"/>
      <c r="Z478" s="9"/>
      <c r="AA478" s="10">
        <f t="shared" si="114"/>
        <v>0</v>
      </c>
      <c r="AB478" s="11"/>
    </row>
    <row r="479" spans="1:28" ht="15.75" hidden="1" x14ac:dyDescent="0.25">
      <c r="A479" s="32">
        <v>45826</v>
      </c>
      <c r="B479" s="33" t="s">
        <v>697</v>
      </c>
      <c r="C479" s="33"/>
      <c r="D479" s="33" t="s">
        <v>41</v>
      </c>
      <c r="E479" s="33" t="s">
        <v>130</v>
      </c>
      <c r="F479" s="33">
        <v>30</v>
      </c>
      <c r="G479" s="33" t="s">
        <v>74</v>
      </c>
      <c r="H479" s="33">
        <v>50000</v>
      </c>
      <c r="I479" s="20">
        <f t="shared" si="108"/>
        <v>1500000</v>
      </c>
      <c r="J479" s="37" t="s">
        <v>241</v>
      </c>
      <c r="K479" s="33"/>
      <c r="L479" s="9">
        <f t="shared" si="109"/>
        <v>1500000</v>
      </c>
      <c r="M479" s="9">
        <v>1500000</v>
      </c>
      <c r="N479" s="9"/>
      <c r="O479" s="9">
        <f t="shared" si="110"/>
        <v>0</v>
      </c>
      <c r="P479" s="9"/>
      <c r="Q479" s="9"/>
      <c r="R479" s="9">
        <f t="shared" si="111"/>
        <v>0</v>
      </c>
      <c r="S479" s="9"/>
      <c r="T479" s="9"/>
      <c r="U479" s="9">
        <f t="shared" si="112"/>
        <v>0</v>
      </c>
      <c r="V479" s="9"/>
      <c r="W479" s="9"/>
      <c r="X479" s="9">
        <f t="shared" si="113"/>
        <v>0</v>
      </c>
      <c r="Y479" s="9"/>
      <c r="Z479" s="9"/>
      <c r="AA479" s="10">
        <f t="shared" si="114"/>
        <v>0</v>
      </c>
      <c r="AB479" s="11">
        <v>45825</v>
      </c>
    </row>
    <row r="480" spans="1:28" ht="15.75" hidden="1" x14ac:dyDescent="0.25">
      <c r="A480" s="39">
        <v>45826</v>
      </c>
      <c r="B480" s="33" t="s">
        <v>145</v>
      </c>
      <c r="C480" s="33"/>
      <c r="D480" s="33" t="s">
        <v>31</v>
      </c>
      <c r="E480" s="33" t="s">
        <v>73</v>
      </c>
      <c r="F480" s="33">
        <v>10</v>
      </c>
      <c r="G480" s="33" t="s">
        <v>74</v>
      </c>
      <c r="H480" s="33">
        <v>50000</v>
      </c>
      <c r="I480" s="20">
        <f t="shared" si="108"/>
        <v>500000</v>
      </c>
      <c r="J480" s="37" t="s">
        <v>240</v>
      </c>
      <c r="K480" s="66" t="s">
        <v>1009</v>
      </c>
      <c r="L480" s="9">
        <f t="shared" si="109"/>
        <v>0</v>
      </c>
      <c r="M480" s="9"/>
      <c r="N480" s="9"/>
      <c r="O480" s="9">
        <f t="shared" si="110"/>
        <v>500000</v>
      </c>
      <c r="P480" s="9">
        <v>500000</v>
      </c>
      <c r="Q480" s="9"/>
      <c r="R480" s="9">
        <f t="shared" si="111"/>
        <v>0</v>
      </c>
      <c r="S480" s="9"/>
      <c r="T480" s="9"/>
      <c r="U480" s="9">
        <f t="shared" si="112"/>
        <v>0</v>
      </c>
      <c r="V480" s="9"/>
      <c r="W480" s="9"/>
      <c r="X480" s="9">
        <f t="shared" si="113"/>
        <v>0</v>
      </c>
      <c r="Y480" s="9"/>
      <c r="Z480" s="9"/>
      <c r="AA480" s="10">
        <f t="shared" si="114"/>
        <v>0</v>
      </c>
      <c r="AB480" s="11">
        <v>45831</v>
      </c>
    </row>
    <row r="481" spans="1:28" ht="15.75" hidden="1" x14ac:dyDescent="0.25">
      <c r="A481" s="39">
        <v>45827</v>
      </c>
      <c r="B481" s="35" t="s">
        <v>307</v>
      </c>
      <c r="C481" s="35"/>
      <c r="D481" s="35" t="s">
        <v>41</v>
      </c>
      <c r="E481" s="35" t="s">
        <v>130</v>
      </c>
      <c r="F481" s="35">
        <v>10</v>
      </c>
      <c r="G481" s="35" t="s">
        <v>51</v>
      </c>
      <c r="H481" s="35">
        <v>50000</v>
      </c>
      <c r="I481" s="20">
        <f t="shared" si="108"/>
        <v>500000</v>
      </c>
      <c r="J481" s="41" t="s">
        <v>241</v>
      </c>
      <c r="K481" s="35"/>
      <c r="L481" s="9">
        <f>M481+N481</f>
        <v>0</v>
      </c>
      <c r="M481" s="9"/>
      <c r="N481" s="9"/>
      <c r="O481" s="9">
        <f>P481+Q481</f>
        <v>0</v>
      </c>
      <c r="P481" s="9"/>
      <c r="Q481" s="9"/>
      <c r="R481" s="9">
        <f>S481+T481</f>
        <v>500000</v>
      </c>
      <c r="S481" s="9">
        <v>500000</v>
      </c>
      <c r="T481" s="9"/>
      <c r="U481" s="9">
        <f>V481+W481</f>
        <v>0</v>
      </c>
      <c r="V481" s="9"/>
      <c r="W481" s="9"/>
      <c r="X481" s="9">
        <f>Y481+Z481</f>
        <v>0</v>
      </c>
      <c r="Y481" s="9"/>
      <c r="Z481" s="9"/>
      <c r="AA481" s="10">
        <f>C481+I481-L481-O481-U481-X481-R481</f>
        <v>0</v>
      </c>
      <c r="AB481" s="11">
        <v>45827</v>
      </c>
    </row>
    <row r="482" spans="1:28" ht="15.75" hidden="1" x14ac:dyDescent="0.25">
      <c r="A482" s="39">
        <v>45827</v>
      </c>
      <c r="B482" s="35" t="s">
        <v>307</v>
      </c>
      <c r="C482" s="33"/>
      <c r="D482" s="35" t="s">
        <v>41</v>
      </c>
      <c r="E482" s="33" t="s">
        <v>102</v>
      </c>
      <c r="F482" s="33">
        <v>2</v>
      </c>
      <c r="G482" s="33" t="s">
        <v>74</v>
      </c>
      <c r="H482" s="33">
        <v>65000</v>
      </c>
      <c r="I482" s="20">
        <f t="shared" si="108"/>
        <v>130000</v>
      </c>
      <c r="J482" s="41" t="s">
        <v>241</v>
      </c>
      <c r="K482" s="33"/>
      <c r="L482" s="9">
        <f t="shared" ref="L482:L529" si="115">M482+N482</f>
        <v>0</v>
      </c>
      <c r="M482" s="9"/>
      <c r="N482" s="9"/>
      <c r="O482" s="9">
        <f t="shared" ref="O482:O529" si="116">P482+Q482</f>
        <v>0</v>
      </c>
      <c r="P482" s="9"/>
      <c r="Q482" s="9"/>
      <c r="R482" s="9">
        <f t="shared" ref="R482:R529" si="117">S482+T482</f>
        <v>130000</v>
      </c>
      <c r="S482" s="9">
        <v>130000</v>
      </c>
      <c r="T482" s="9"/>
      <c r="U482" s="9">
        <f t="shared" ref="U482:U529" si="118">V482+W482</f>
        <v>0</v>
      </c>
      <c r="V482" s="9"/>
      <c r="W482" s="9"/>
      <c r="X482" s="9">
        <f t="shared" ref="X482:X529" si="119">Y482+Z482</f>
        <v>0</v>
      </c>
      <c r="Y482" s="9"/>
      <c r="Z482" s="9"/>
      <c r="AA482" s="10">
        <f t="shared" ref="AA482:AA529" si="120">C482+I482-L482-O482-U482-X482-R482</f>
        <v>0</v>
      </c>
      <c r="AB482" s="11">
        <v>45827</v>
      </c>
    </row>
    <row r="483" spans="1:28" ht="15.75" hidden="1" x14ac:dyDescent="0.25">
      <c r="A483" s="39">
        <v>45827</v>
      </c>
      <c r="B483" s="33" t="s">
        <v>170</v>
      </c>
      <c r="C483" s="33"/>
      <c r="D483" s="33" t="s">
        <v>31</v>
      </c>
      <c r="E483" s="33" t="s">
        <v>403</v>
      </c>
      <c r="F483" s="33">
        <v>1</v>
      </c>
      <c r="G483" s="33" t="s">
        <v>29</v>
      </c>
      <c r="H483" s="33">
        <v>75000</v>
      </c>
      <c r="I483" s="20">
        <f t="shared" si="108"/>
        <v>75000</v>
      </c>
      <c r="J483" s="41" t="s">
        <v>241</v>
      </c>
      <c r="K483" s="33"/>
      <c r="L483" s="9">
        <f t="shared" si="115"/>
        <v>75000</v>
      </c>
      <c r="M483" s="9">
        <v>75000</v>
      </c>
      <c r="N483" s="9"/>
      <c r="O483" s="9">
        <f t="shared" si="116"/>
        <v>0</v>
      </c>
      <c r="P483" s="9"/>
      <c r="Q483" s="9"/>
      <c r="R483" s="9">
        <f t="shared" si="117"/>
        <v>0</v>
      </c>
      <c r="S483" s="9"/>
      <c r="T483" s="9"/>
      <c r="U483" s="9">
        <f t="shared" si="118"/>
        <v>0</v>
      </c>
      <c r="V483" s="9"/>
      <c r="W483" s="9"/>
      <c r="X483" s="9">
        <f t="shared" si="119"/>
        <v>0</v>
      </c>
      <c r="Y483" s="9"/>
      <c r="Z483" s="9"/>
      <c r="AA483" s="10">
        <f t="shared" si="120"/>
        <v>0</v>
      </c>
      <c r="AB483" s="11">
        <v>45827</v>
      </c>
    </row>
    <row r="484" spans="1:28" ht="15.75" hidden="1" x14ac:dyDescent="0.25">
      <c r="A484" s="39">
        <v>45827</v>
      </c>
      <c r="B484" s="33" t="s">
        <v>170</v>
      </c>
      <c r="C484" s="33"/>
      <c r="D484" s="33" t="s">
        <v>31</v>
      </c>
      <c r="E484" s="33" t="s">
        <v>160</v>
      </c>
      <c r="F484" s="33">
        <v>1</v>
      </c>
      <c r="G484" s="33" t="s">
        <v>29</v>
      </c>
      <c r="H484" s="33">
        <v>85000</v>
      </c>
      <c r="I484" s="20">
        <f t="shared" si="108"/>
        <v>85000</v>
      </c>
      <c r="J484" s="41" t="s">
        <v>241</v>
      </c>
      <c r="K484" s="33"/>
      <c r="L484" s="9">
        <f t="shared" si="115"/>
        <v>85000</v>
      </c>
      <c r="M484" s="9">
        <v>85000</v>
      </c>
      <c r="N484" s="9"/>
      <c r="O484" s="9">
        <f t="shared" si="116"/>
        <v>0</v>
      </c>
      <c r="P484" s="9"/>
      <c r="Q484" s="9"/>
      <c r="R484" s="9">
        <f t="shared" si="117"/>
        <v>0</v>
      </c>
      <c r="S484" s="9"/>
      <c r="T484" s="9"/>
      <c r="U484" s="9">
        <f t="shared" si="118"/>
        <v>0</v>
      </c>
      <c r="V484" s="9"/>
      <c r="W484" s="9"/>
      <c r="X484" s="9">
        <f t="shared" si="119"/>
        <v>0</v>
      </c>
      <c r="Y484" s="9"/>
      <c r="Z484" s="9"/>
      <c r="AA484" s="10">
        <f t="shared" si="120"/>
        <v>0</v>
      </c>
      <c r="AB484" s="11">
        <v>45827</v>
      </c>
    </row>
    <row r="485" spans="1:28" ht="15.75" hidden="1" x14ac:dyDescent="0.25">
      <c r="A485" s="39">
        <v>45827</v>
      </c>
      <c r="B485" s="33" t="s">
        <v>331</v>
      </c>
      <c r="C485" s="33"/>
      <c r="D485" s="33" t="s">
        <v>41</v>
      </c>
      <c r="E485" s="33" t="s">
        <v>308</v>
      </c>
      <c r="F485" s="33">
        <v>5</v>
      </c>
      <c r="G485" s="33" t="s">
        <v>51</v>
      </c>
      <c r="H485" s="33">
        <v>86000</v>
      </c>
      <c r="I485" s="20">
        <f t="shared" si="108"/>
        <v>430000</v>
      </c>
      <c r="J485" s="41" t="s">
        <v>241</v>
      </c>
      <c r="K485" s="33"/>
      <c r="L485" s="9">
        <f t="shared" si="115"/>
        <v>0</v>
      </c>
      <c r="M485" s="9"/>
      <c r="N485" s="9"/>
      <c r="O485" s="9">
        <f t="shared" si="116"/>
        <v>0</v>
      </c>
      <c r="P485" s="9"/>
      <c r="Q485" s="9"/>
      <c r="R485" s="9">
        <f t="shared" si="117"/>
        <v>0</v>
      </c>
      <c r="S485" s="9"/>
      <c r="T485" s="9"/>
      <c r="U485" s="9">
        <f t="shared" si="118"/>
        <v>430000</v>
      </c>
      <c r="V485" s="9">
        <v>430000</v>
      </c>
      <c r="W485" s="9"/>
      <c r="X485" s="9">
        <f t="shared" si="119"/>
        <v>0</v>
      </c>
      <c r="Y485" s="9"/>
      <c r="Z485" s="9"/>
      <c r="AA485" s="10">
        <f t="shared" si="120"/>
        <v>0</v>
      </c>
      <c r="AB485" s="11">
        <v>45835</v>
      </c>
    </row>
    <row r="486" spans="1:28" ht="15.75" hidden="1" x14ac:dyDescent="0.25">
      <c r="A486" s="39">
        <v>45827</v>
      </c>
      <c r="B486" s="33" t="s">
        <v>230</v>
      </c>
      <c r="C486" s="33"/>
      <c r="D486" s="33" t="s">
        <v>31</v>
      </c>
      <c r="E486" s="33" t="s">
        <v>467</v>
      </c>
      <c r="F486" s="33">
        <v>16.7</v>
      </c>
      <c r="G486" s="33" t="s">
        <v>51</v>
      </c>
      <c r="H486" s="33">
        <v>43000</v>
      </c>
      <c r="I486" s="20">
        <f t="shared" si="108"/>
        <v>718100</v>
      </c>
      <c r="J486" s="41" t="s">
        <v>241</v>
      </c>
      <c r="K486" s="33"/>
      <c r="L486" s="9">
        <f t="shared" si="115"/>
        <v>0</v>
      </c>
      <c r="M486" s="9"/>
      <c r="N486" s="9"/>
      <c r="O486" s="9">
        <f t="shared" si="116"/>
        <v>0</v>
      </c>
      <c r="P486" s="9"/>
      <c r="Q486" s="9"/>
      <c r="R486" s="9">
        <f t="shared" si="117"/>
        <v>0</v>
      </c>
      <c r="S486" s="9"/>
      <c r="T486" s="9"/>
      <c r="U486" s="9">
        <f t="shared" si="118"/>
        <v>718100</v>
      </c>
      <c r="V486" s="9">
        <v>718100</v>
      </c>
      <c r="W486" s="9"/>
      <c r="X486" s="9">
        <f t="shared" si="119"/>
        <v>0</v>
      </c>
      <c r="Y486" s="9"/>
      <c r="Z486" s="9"/>
      <c r="AA486" s="10">
        <f t="shared" si="120"/>
        <v>0</v>
      </c>
      <c r="AB486" s="11">
        <v>45827</v>
      </c>
    </row>
    <row r="487" spans="1:28" ht="15.75" hidden="1" x14ac:dyDescent="0.25">
      <c r="A487" s="39">
        <v>45827</v>
      </c>
      <c r="B487" s="33" t="s">
        <v>348</v>
      </c>
      <c r="C487" s="33"/>
      <c r="D487" s="33" t="s">
        <v>31</v>
      </c>
      <c r="E487" s="33" t="s">
        <v>102</v>
      </c>
      <c r="F487" s="33">
        <v>24</v>
      </c>
      <c r="G487" s="33" t="s">
        <v>74</v>
      </c>
      <c r="H487" s="33">
        <v>65000</v>
      </c>
      <c r="I487" s="20">
        <f t="shared" si="108"/>
        <v>1560000</v>
      </c>
      <c r="J487" s="37" t="s">
        <v>240</v>
      </c>
      <c r="K487" s="33"/>
      <c r="L487" s="9">
        <f t="shared" si="115"/>
        <v>0</v>
      </c>
      <c r="M487" s="9"/>
      <c r="N487" s="9"/>
      <c r="O487" s="9">
        <f t="shared" si="116"/>
        <v>1560000</v>
      </c>
      <c r="P487" s="9">
        <v>1560000</v>
      </c>
      <c r="Q487" s="9"/>
      <c r="R487" s="9">
        <f t="shared" si="117"/>
        <v>0</v>
      </c>
      <c r="S487" s="9"/>
      <c r="T487" s="9"/>
      <c r="U487" s="9">
        <f t="shared" si="118"/>
        <v>0</v>
      </c>
      <c r="V487" s="9"/>
      <c r="W487" s="9"/>
      <c r="X487" s="9">
        <f t="shared" si="119"/>
        <v>0</v>
      </c>
      <c r="Y487" s="9"/>
      <c r="Z487" s="9"/>
      <c r="AA487" s="10">
        <f t="shared" si="120"/>
        <v>0</v>
      </c>
      <c r="AB487" s="11">
        <v>45826</v>
      </c>
    </row>
    <row r="488" spans="1:28" ht="15.75" hidden="1" x14ac:dyDescent="0.25">
      <c r="A488" s="39">
        <v>45827</v>
      </c>
      <c r="B488" s="33" t="s">
        <v>92</v>
      </c>
      <c r="C488" s="33"/>
      <c r="D488" s="33" t="s">
        <v>31</v>
      </c>
      <c r="E488" s="33" t="s">
        <v>91</v>
      </c>
      <c r="F488" s="33">
        <v>700</v>
      </c>
      <c r="G488" s="33" t="s">
        <v>29</v>
      </c>
      <c r="H488" s="33">
        <v>4000</v>
      </c>
      <c r="I488" s="20">
        <f t="shared" si="108"/>
        <v>2800000</v>
      </c>
      <c r="J488" s="37" t="s">
        <v>240</v>
      </c>
      <c r="K488" s="33"/>
      <c r="L488" s="9">
        <f t="shared" si="115"/>
        <v>0</v>
      </c>
      <c r="M488" s="9"/>
      <c r="N488" s="9"/>
      <c r="O488" s="9">
        <f t="shared" si="116"/>
        <v>2800000</v>
      </c>
      <c r="P488" s="9">
        <v>2800000</v>
      </c>
      <c r="Q488" s="9"/>
      <c r="R488" s="9">
        <f t="shared" si="117"/>
        <v>0</v>
      </c>
      <c r="S488" s="9"/>
      <c r="T488" s="9"/>
      <c r="U488" s="9">
        <f t="shared" si="118"/>
        <v>0</v>
      </c>
      <c r="V488" s="9"/>
      <c r="W488" s="9"/>
      <c r="X488" s="9">
        <f t="shared" si="119"/>
        <v>0</v>
      </c>
      <c r="Y488" s="9"/>
      <c r="Z488" s="9"/>
      <c r="AA488" s="10">
        <f t="shared" si="120"/>
        <v>0</v>
      </c>
      <c r="AB488" s="11">
        <v>45827</v>
      </c>
    </row>
    <row r="489" spans="1:28" ht="15.75" hidden="1" x14ac:dyDescent="0.25">
      <c r="A489" s="39">
        <v>45827</v>
      </c>
      <c r="B489" s="33" t="s">
        <v>92</v>
      </c>
      <c r="C489" s="33"/>
      <c r="D489" s="33" t="s">
        <v>31</v>
      </c>
      <c r="E489" s="33" t="s">
        <v>224</v>
      </c>
      <c r="F489" s="33">
        <v>750</v>
      </c>
      <c r="G489" s="33" t="s">
        <v>29</v>
      </c>
      <c r="H489" s="33">
        <v>1790</v>
      </c>
      <c r="I489" s="20">
        <f t="shared" si="108"/>
        <v>1342500</v>
      </c>
      <c r="J489" s="37" t="s">
        <v>240</v>
      </c>
      <c r="K489" s="33"/>
      <c r="L489" s="9">
        <f t="shared" si="115"/>
        <v>0</v>
      </c>
      <c r="M489" s="9"/>
      <c r="N489" s="9"/>
      <c r="O489" s="9">
        <f t="shared" si="116"/>
        <v>1342500</v>
      </c>
      <c r="P489" s="9">
        <v>1342500</v>
      </c>
      <c r="Q489" s="9"/>
      <c r="R489" s="9">
        <f t="shared" si="117"/>
        <v>0</v>
      </c>
      <c r="S489" s="9"/>
      <c r="T489" s="9"/>
      <c r="U489" s="9">
        <f t="shared" si="118"/>
        <v>0</v>
      </c>
      <c r="V489" s="9"/>
      <c r="W489" s="9"/>
      <c r="X489" s="9">
        <f t="shared" si="119"/>
        <v>0</v>
      </c>
      <c r="Y489" s="9"/>
      <c r="Z489" s="9"/>
      <c r="AA489" s="10">
        <f t="shared" si="120"/>
        <v>0</v>
      </c>
      <c r="AB489" s="11">
        <v>45827</v>
      </c>
    </row>
    <row r="490" spans="1:28" ht="15.75" hidden="1" x14ac:dyDescent="0.25">
      <c r="A490" s="39">
        <v>45827</v>
      </c>
      <c r="B490" s="33" t="s">
        <v>92</v>
      </c>
      <c r="C490" s="33"/>
      <c r="D490" s="33" t="s">
        <v>31</v>
      </c>
      <c r="E490" s="33" t="s">
        <v>64</v>
      </c>
      <c r="F490" s="33">
        <v>10</v>
      </c>
      <c r="G490" s="33" t="s">
        <v>33</v>
      </c>
      <c r="H490" s="33">
        <v>150000</v>
      </c>
      <c r="I490" s="20">
        <f t="shared" si="108"/>
        <v>1500000</v>
      </c>
      <c r="J490" s="37" t="s">
        <v>240</v>
      </c>
      <c r="K490" s="33"/>
      <c r="L490" s="9">
        <f t="shared" si="115"/>
        <v>0</v>
      </c>
      <c r="M490" s="9"/>
      <c r="N490" s="9"/>
      <c r="O490" s="9">
        <f t="shared" si="116"/>
        <v>1500000</v>
      </c>
      <c r="P490" s="9">
        <v>1500000</v>
      </c>
      <c r="Q490" s="9"/>
      <c r="R490" s="9">
        <f t="shared" si="117"/>
        <v>0</v>
      </c>
      <c r="S490" s="9"/>
      <c r="T490" s="9"/>
      <c r="U490" s="9">
        <f t="shared" si="118"/>
        <v>0</v>
      </c>
      <c r="V490" s="9"/>
      <c r="W490" s="9"/>
      <c r="X490" s="9">
        <f t="shared" si="119"/>
        <v>0</v>
      </c>
      <c r="Y490" s="9"/>
      <c r="Z490" s="9"/>
      <c r="AA490" s="10">
        <f t="shared" si="120"/>
        <v>0</v>
      </c>
      <c r="AB490" s="11">
        <v>45827</v>
      </c>
    </row>
    <row r="491" spans="1:28" ht="15.75" hidden="1" x14ac:dyDescent="0.25">
      <c r="A491" s="39">
        <v>45827</v>
      </c>
      <c r="B491" s="33" t="s">
        <v>645</v>
      </c>
      <c r="C491" s="33"/>
      <c r="D491" s="33" t="s">
        <v>31</v>
      </c>
      <c r="E491" s="33" t="s">
        <v>64</v>
      </c>
      <c r="F491" s="33">
        <v>1</v>
      </c>
      <c r="G491" s="33" t="s">
        <v>33</v>
      </c>
      <c r="H491" s="33">
        <v>150000</v>
      </c>
      <c r="I491" s="20">
        <f t="shared" si="108"/>
        <v>150000</v>
      </c>
      <c r="J491" s="37" t="s">
        <v>241</v>
      </c>
      <c r="K491" s="33"/>
      <c r="L491" s="9">
        <f t="shared" si="115"/>
        <v>150000</v>
      </c>
      <c r="M491" s="9">
        <v>150000</v>
      </c>
      <c r="N491" s="9"/>
      <c r="O491" s="9">
        <f t="shared" si="116"/>
        <v>0</v>
      </c>
      <c r="P491" s="9"/>
      <c r="Q491" s="9"/>
      <c r="R491" s="9">
        <f t="shared" si="117"/>
        <v>0</v>
      </c>
      <c r="S491" s="9"/>
      <c r="T491" s="9"/>
      <c r="U491" s="9">
        <f t="shared" si="118"/>
        <v>0</v>
      </c>
      <c r="V491" s="9"/>
      <c r="W491" s="9"/>
      <c r="X491" s="9">
        <f t="shared" si="119"/>
        <v>0</v>
      </c>
      <c r="Y491" s="9"/>
      <c r="Z491" s="9"/>
      <c r="AA491" s="10">
        <f t="shared" si="120"/>
        <v>0</v>
      </c>
      <c r="AB491" s="11">
        <v>45827</v>
      </c>
    </row>
    <row r="492" spans="1:28" ht="15.75" hidden="1" x14ac:dyDescent="0.25">
      <c r="A492" s="39">
        <v>45827</v>
      </c>
      <c r="B492" s="33" t="s">
        <v>219</v>
      </c>
      <c r="C492" s="33"/>
      <c r="D492" s="33" t="s">
        <v>31</v>
      </c>
      <c r="E492" s="33" t="s">
        <v>344</v>
      </c>
      <c r="F492" s="33">
        <v>28</v>
      </c>
      <c r="G492" s="33" t="s">
        <v>51</v>
      </c>
      <c r="H492" s="33">
        <v>43000</v>
      </c>
      <c r="I492" s="20">
        <f t="shared" si="108"/>
        <v>1204000</v>
      </c>
      <c r="J492" s="37" t="s">
        <v>240</v>
      </c>
      <c r="K492" s="33" t="s">
        <v>1028</v>
      </c>
      <c r="L492" s="9">
        <f t="shared" si="115"/>
        <v>0</v>
      </c>
      <c r="M492" s="9"/>
      <c r="N492" s="9"/>
      <c r="O492" s="9">
        <f t="shared" si="116"/>
        <v>1204000</v>
      </c>
      <c r="P492" s="9">
        <v>1204000</v>
      </c>
      <c r="Q492" s="9"/>
      <c r="R492" s="9">
        <f t="shared" si="117"/>
        <v>0</v>
      </c>
      <c r="S492" s="9"/>
      <c r="T492" s="9"/>
      <c r="U492" s="9">
        <f t="shared" si="118"/>
        <v>0</v>
      </c>
      <c r="V492" s="9"/>
      <c r="W492" s="9"/>
      <c r="X492" s="9">
        <f t="shared" si="119"/>
        <v>0</v>
      </c>
      <c r="Y492" s="9"/>
      <c r="Z492" s="9"/>
      <c r="AA492" s="10">
        <f t="shared" si="120"/>
        <v>0</v>
      </c>
      <c r="AB492" s="11">
        <v>45832</v>
      </c>
    </row>
    <row r="493" spans="1:28" ht="15.75" hidden="1" x14ac:dyDescent="0.25">
      <c r="A493" s="39">
        <v>45827</v>
      </c>
      <c r="B493" s="33" t="s">
        <v>1029</v>
      </c>
      <c r="C493" s="33"/>
      <c r="D493" s="33" t="s">
        <v>31</v>
      </c>
      <c r="E493" s="33" t="s">
        <v>148</v>
      </c>
      <c r="F493" s="33">
        <v>20</v>
      </c>
      <c r="G493" s="33" t="s">
        <v>51</v>
      </c>
      <c r="H493" s="33">
        <v>60000</v>
      </c>
      <c r="I493" s="20">
        <f t="shared" si="108"/>
        <v>1200000</v>
      </c>
      <c r="J493" s="37" t="s">
        <v>240</v>
      </c>
      <c r="K493" s="33"/>
      <c r="L493" s="9">
        <f t="shared" si="115"/>
        <v>0</v>
      </c>
      <c r="M493" s="9"/>
      <c r="N493" s="9"/>
      <c r="O493" s="9">
        <f t="shared" si="116"/>
        <v>1200000</v>
      </c>
      <c r="P493" s="9">
        <v>1200000</v>
      </c>
      <c r="Q493" s="9"/>
      <c r="R493" s="9">
        <f t="shared" si="117"/>
        <v>0</v>
      </c>
      <c r="S493" s="9"/>
      <c r="T493" s="9"/>
      <c r="U493" s="9">
        <f t="shared" si="118"/>
        <v>0</v>
      </c>
      <c r="V493" s="9"/>
      <c r="W493" s="9"/>
      <c r="X493" s="9">
        <f t="shared" si="119"/>
        <v>0</v>
      </c>
      <c r="Y493" s="9"/>
      <c r="Z493" s="9"/>
      <c r="AA493" s="10">
        <f t="shared" si="120"/>
        <v>0</v>
      </c>
      <c r="AB493" s="11">
        <v>45827</v>
      </c>
    </row>
    <row r="494" spans="1:28" ht="15.75" hidden="1" x14ac:dyDescent="0.25">
      <c r="A494" s="39">
        <v>45827</v>
      </c>
      <c r="B494" s="33" t="s">
        <v>1014</v>
      </c>
      <c r="C494" s="33"/>
      <c r="D494" s="33" t="s">
        <v>31</v>
      </c>
      <c r="E494" s="33" t="s">
        <v>185</v>
      </c>
      <c r="F494" s="33">
        <v>600</v>
      </c>
      <c r="G494" s="33" t="s">
        <v>29</v>
      </c>
      <c r="H494" s="33">
        <v>1150</v>
      </c>
      <c r="I494" s="20">
        <f t="shared" si="108"/>
        <v>690000</v>
      </c>
      <c r="J494" s="37" t="s">
        <v>240</v>
      </c>
      <c r="K494" s="33"/>
      <c r="L494" s="9">
        <f t="shared" si="115"/>
        <v>0</v>
      </c>
      <c r="M494" s="9"/>
      <c r="N494" s="9"/>
      <c r="O494" s="9">
        <f t="shared" si="116"/>
        <v>690000</v>
      </c>
      <c r="P494" s="9">
        <v>690000</v>
      </c>
      <c r="Q494" s="9"/>
      <c r="R494" s="9">
        <f t="shared" si="117"/>
        <v>0</v>
      </c>
      <c r="S494" s="9"/>
      <c r="T494" s="9"/>
      <c r="U494" s="9">
        <f t="shared" si="118"/>
        <v>0</v>
      </c>
      <c r="V494" s="9"/>
      <c r="W494" s="9"/>
      <c r="X494" s="9">
        <f t="shared" si="119"/>
        <v>0</v>
      </c>
      <c r="Y494" s="9"/>
      <c r="Z494" s="9"/>
      <c r="AA494" s="10">
        <f t="shared" si="120"/>
        <v>0</v>
      </c>
      <c r="AB494" s="11">
        <v>45827</v>
      </c>
    </row>
    <row r="495" spans="1:28" ht="15.75" hidden="1" x14ac:dyDescent="0.25">
      <c r="A495" s="39">
        <v>45827</v>
      </c>
      <c r="B495" s="33" t="s">
        <v>231</v>
      </c>
      <c r="C495" s="33"/>
      <c r="D495" s="33"/>
      <c r="E495" s="33" t="s">
        <v>136</v>
      </c>
      <c r="F495" s="33">
        <v>25.9</v>
      </c>
      <c r="G495" s="33" t="s">
        <v>51</v>
      </c>
      <c r="H495" s="33"/>
      <c r="I495" s="20">
        <f t="shared" si="108"/>
        <v>0</v>
      </c>
      <c r="J495" s="83" t="s">
        <v>26</v>
      </c>
      <c r="K495" s="33"/>
      <c r="L495" s="9">
        <f t="shared" si="115"/>
        <v>0</v>
      </c>
      <c r="M495" s="9"/>
      <c r="N495" s="9"/>
      <c r="O495" s="9">
        <f t="shared" si="116"/>
        <v>0</v>
      </c>
      <c r="P495" s="9"/>
      <c r="Q495" s="9"/>
      <c r="R495" s="9">
        <f t="shared" si="117"/>
        <v>0</v>
      </c>
      <c r="S495" s="9"/>
      <c r="T495" s="9"/>
      <c r="U495" s="9">
        <f t="shared" si="118"/>
        <v>0</v>
      </c>
      <c r="V495" s="9"/>
      <c r="W495" s="9"/>
      <c r="X495" s="9">
        <f t="shared" si="119"/>
        <v>0</v>
      </c>
      <c r="Y495" s="9"/>
      <c r="Z495" s="9"/>
      <c r="AA495" s="10">
        <f t="shared" si="120"/>
        <v>0</v>
      </c>
      <c r="AB495" s="11"/>
    </row>
    <row r="496" spans="1:28" ht="15.75" hidden="1" x14ac:dyDescent="0.25">
      <c r="A496" s="39">
        <v>45827</v>
      </c>
      <c r="B496" s="33" t="s">
        <v>231</v>
      </c>
      <c r="C496" s="33"/>
      <c r="D496" s="33"/>
      <c r="E496" s="33" t="s">
        <v>136</v>
      </c>
      <c r="F496" s="33">
        <v>22.6</v>
      </c>
      <c r="G496" s="33" t="s">
        <v>51</v>
      </c>
      <c r="H496" s="33"/>
      <c r="I496" s="20">
        <f t="shared" si="108"/>
        <v>0</v>
      </c>
      <c r="J496" s="83" t="s">
        <v>26</v>
      </c>
      <c r="K496" s="33"/>
      <c r="L496" s="9">
        <f t="shared" si="115"/>
        <v>0</v>
      </c>
      <c r="M496" s="9"/>
      <c r="N496" s="9"/>
      <c r="O496" s="9">
        <f t="shared" si="116"/>
        <v>0</v>
      </c>
      <c r="P496" s="9"/>
      <c r="Q496" s="9"/>
      <c r="R496" s="9">
        <f t="shared" si="117"/>
        <v>0</v>
      </c>
      <c r="S496" s="9"/>
      <c r="T496" s="9"/>
      <c r="U496" s="9">
        <f t="shared" si="118"/>
        <v>0</v>
      </c>
      <c r="V496" s="9"/>
      <c r="W496" s="9"/>
      <c r="X496" s="9">
        <f t="shared" si="119"/>
        <v>0</v>
      </c>
      <c r="Y496" s="9"/>
      <c r="Z496" s="9"/>
      <c r="AA496" s="10">
        <f t="shared" si="120"/>
        <v>0</v>
      </c>
      <c r="AB496" s="11"/>
    </row>
    <row r="497" spans="1:28" ht="15.75" hidden="1" x14ac:dyDescent="0.25">
      <c r="A497" s="39">
        <v>45827</v>
      </c>
      <c r="B497" s="33" t="s">
        <v>231</v>
      </c>
      <c r="C497" s="33"/>
      <c r="D497" s="33"/>
      <c r="E497" s="33" t="s">
        <v>544</v>
      </c>
      <c r="F497" s="33">
        <v>35.5</v>
      </c>
      <c r="G497" s="33" t="s">
        <v>51</v>
      </c>
      <c r="H497" s="33"/>
      <c r="I497" s="20">
        <f t="shared" si="108"/>
        <v>0</v>
      </c>
      <c r="J497" s="83" t="s">
        <v>26</v>
      </c>
      <c r="K497" s="33"/>
      <c r="L497" s="9">
        <f t="shared" si="115"/>
        <v>0</v>
      </c>
      <c r="M497" s="9"/>
      <c r="N497" s="9"/>
      <c r="O497" s="9">
        <f t="shared" si="116"/>
        <v>0</v>
      </c>
      <c r="P497" s="9"/>
      <c r="Q497" s="9"/>
      <c r="R497" s="9">
        <f t="shared" si="117"/>
        <v>0</v>
      </c>
      <c r="S497" s="9"/>
      <c r="T497" s="9"/>
      <c r="U497" s="9">
        <f t="shared" si="118"/>
        <v>0</v>
      </c>
      <c r="V497" s="9"/>
      <c r="W497" s="9"/>
      <c r="X497" s="9">
        <f t="shared" si="119"/>
        <v>0</v>
      </c>
      <c r="Y497" s="9"/>
      <c r="Z497" s="9"/>
      <c r="AA497" s="10">
        <f t="shared" si="120"/>
        <v>0</v>
      </c>
      <c r="AB497" s="11"/>
    </row>
    <row r="498" spans="1:28" ht="15.75" hidden="1" x14ac:dyDescent="0.25">
      <c r="A498" s="39">
        <v>45827</v>
      </c>
      <c r="B498" s="33" t="s">
        <v>231</v>
      </c>
      <c r="C498" s="35"/>
      <c r="D498" s="35"/>
      <c r="E498" s="35" t="s">
        <v>135</v>
      </c>
      <c r="F498" s="35">
        <v>58.8</v>
      </c>
      <c r="G498" s="35" t="s">
        <v>51</v>
      </c>
      <c r="H498" s="35"/>
      <c r="I498" s="20">
        <f t="shared" si="108"/>
        <v>0</v>
      </c>
      <c r="J498" s="83" t="s">
        <v>26</v>
      </c>
      <c r="K498" s="35"/>
      <c r="L498" s="9">
        <f t="shared" si="115"/>
        <v>0</v>
      </c>
      <c r="M498" s="9"/>
      <c r="N498" s="9"/>
      <c r="O498" s="9">
        <f t="shared" si="116"/>
        <v>0</v>
      </c>
      <c r="P498" s="9"/>
      <c r="Q498" s="9"/>
      <c r="R498" s="9">
        <f t="shared" si="117"/>
        <v>0</v>
      </c>
      <c r="S498" s="9"/>
      <c r="T498" s="9"/>
      <c r="U498" s="9">
        <f t="shared" si="118"/>
        <v>0</v>
      </c>
      <c r="V498" s="9"/>
      <c r="W498" s="9"/>
      <c r="X498" s="9">
        <f t="shared" si="119"/>
        <v>0</v>
      </c>
      <c r="Y498" s="9"/>
      <c r="Z498" s="9"/>
      <c r="AA498" s="10">
        <f t="shared" si="120"/>
        <v>0</v>
      </c>
      <c r="AB498" s="11"/>
    </row>
    <row r="499" spans="1:28" ht="15.75" hidden="1" x14ac:dyDescent="0.25">
      <c r="A499" s="39">
        <v>45827</v>
      </c>
      <c r="B499" s="33" t="s">
        <v>965</v>
      </c>
      <c r="C499" s="33"/>
      <c r="D499" s="33" t="s">
        <v>31</v>
      </c>
      <c r="E499" s="33" t="s">
        <v>102</v>
      </c>
      <c r="F499" s="33">
        <v>2</v>
      </c>
      <c r="G499" s="35" t="s">
        <v>74</v>
      </c>
      <c r="H499" s="33">
        <v>65000</v>
      </c>
      <c r="I499" s="20">
        <f t="shared" si="108"/>
        <v>130000</v>
      </c>
      <c r="J499" s="37" t="s">
        <v>241</v>
      </c>
      <c r="K499" s="33"/>
      <c r="L499" s="9">
        <f t="shared" si="115"/>
        <v>130000</v>
      </c>
      <c r="M499" s="9">
        <v>130000</v>
      </c>
      <c r="N499" s="9"/>
      <c r="O499" s="9">
        <f t="shared" si="116"/>
        <v>0</v>
      </c>
      <c r="P499" s="9"/>
      <c r="Q499" s="9"/>
      <c r="R499" s="9">
        <f t="shared" si="117"/>
        <v>0</v>
      </c>
      <c r="S499" s="9"/>
      <c r="T499" s="9"/>
      <c r="U499" s="9">
        <f t="shared" si="118"/>
        <v>0</v>
      </c>
      <c r="V499" s="9"/>
      <c r="W499" s="9"/>
      <c r="X499" s="9">
        <f t="shared" si="119"/>
        <v>0</v>
      </c>
      <c r="Y499" s="9"/>
      <c r="Z499" s="9"/>
      <c r="AA499" s="10">
        <f t="shared" si="120"/>
        <v>0</v>
      </c>
      <c r="AB499" s="11">
        <v>45827</v>
      </c>
    </row>
    <row r="500" spans="1:28" ht="15.75" hidden="1" x14ac:dyDescent="0.25">
      <c r="A500" s="39">
        <v>45827</v>
      </c>
      <c r="B500" s="33" t="s">
        <v>478</v>
      </c>
      <c r="C500" s="33"/>
      <c r="D500" s="33" t="s">
        <v>41</v>
      </c>
      <c r="E500" s="33" t="s">
        <v>64</v>
      </c>
      <c r="F500" s="33">
        <v>1</v>
      </c>
      <c r="G500" s="33" t="s">
        <v>33</v>
      </c>
      <c r="H500" s="33">
        <v>150000</v>
      </c>
      <c r="I500" s="20">
        <f t="shared" si="108"/>
        <v>150000</v>
      </c>
      <c r="J500" s="37" t="s">
        <v>241</v>
      </c>
      <c r="K500" s="33"/>
      <c r="L500" s="9">
        <f t="shared" si="115"/>
        <v>0</v>
      </c>
      <c r="M500" s="9"/>
      <c r="N500" s="9"/>
      <c r="O500" s="9">
        <f t="shared" si="116"/>
        <v>0</v>
      </c>
      <c r="P500" s="9"/>
      <c r="Q500" s="9"/>
      <c r="R500" s="9">
        <f t="shared" si="117"/>
        <v>150000</v>
      </c>
      <c r="S500" s="9">
        <v>150000</v>
      </c>
      <c r="T500" s="9"/>
      <c r="U500" s="9">
        <f t="shared" si="118"/>
        <v>0</v>
      </c>
      <c r="V500" s="9"/>
      <c r="W500" s="9"/>
      <c r="X500" s="9">
        <f t="shared" si="119"/>
        <v>0</v>
      </c>
      <c r="Y500" s="9"/>
      <c r="Z500" s="9"/>
      <c r="AA500" s="10">
        <f t="shared" si="120"/>
        <v>0</v>
      </c>
      <c r="AB500" s="11">
        <v>45827</v>
      </c>
    </row>
    <row r="501" spans="1:28" ht="15.75" hidden="1" x14ac:dyDescent="0.25">
      <c r="A501" s="39">
        <v>45827</v>
      </c>
      <c r="B501" s="33" t="s">
        <v>231</v>
      </c>
      <c r="C501" s="33"/>
      <c r="D501" s="33"/>
      <c r="E501" s="33" t="s">
        <v>136</v>
      </c>
      <c r="F501" s="33">
        <v>25.7</v>
      </c>
      <c r="G501" s="33" t="s">
        <v>51</v>
      </c>
      <c r="H501" s="33"/>
      <c r="I501" s="20">
        <f t="shared" si="108"/>
        <v>0</v>
      </c>
      <c r="J501" s="83" t="s">
        <v>26</v>
      </c>
      <c r="K501" s="33"/>
      <c r="L501" s="9">
        <f t="shared" si="115"/>
        <v>0</v>
      </c>
      <c r="M501" s="9"/>
      <c r="N501" s="9"/>
      <c r="O501" s="9">
        <f t="shared" si="116"/>
        <v>0</v>
      </c>
      <c r="P501" s="9"/>
      <c r="Q501" s="9"/>
      <c r="R501" s="9">
        <f t="shared" si="117"/>
        <v>0</v>
      </c>
      <c r="S501" s="9"/>
      <c r="T501" s="9"/>
      <c r="U501" s="9">
        <f t="shared" si="118"/>
        <v>0</v>
      </c>
      <c r="V501" s="9"/>
      <c r="W501" s="9"/>
      <c r="X501" s="9">
        <f t="shared" si="119"/>
        <v>0</v>
      </c>
      <c r="Y501" s="9"/>
      <c r="Z501" s="9"/>
      <c r="AA501" s="10">
        <f t="shared" si="120"/>
        <v>0</v>
      </c>
      <c r="AB501" s="11"/>
    </row>
    <row r="502" spans="1:28" ht="15.75" hidden="1" x14ac:dyDescent="0.25">
      <c r="A502" s="32">
        <v>45827</v>
      </c>
      <c r="B502" s="33" t="s">
        <v>984</v>
      </c>
      <c r="C502" s="33"/>
      <c r="D502" s="33" t="s">
        <v>31</v>
      </c>
      <c r="E502" s="33" t="s">
        <v>110</v>
      </c>
      <c r="F502" s="33">
        <v>5000</v>
      </c>
      <c r="G502" s="33" t="s">
        <v>29</v>
      </c>
      <c r="H502" s="33">
        <v>1900</v>
      </c>
      <c r="I502" s="20">
        <f t="shared" ref="I502:I565" si="121">F502*H502</f>
        <v>9500000</v>
      </c>
      <c r="J502" s="37" t="s">
        <v>241</v>
      </c>
      <c r="K502" s="84" t="s">
        <v>1015</v>
      </c>
      <c r="L502" s="9">
        <f t="shared" si="115"/>
        <v>0</v>
      </c>
      <c r="M502" s="9"/>
      <c r="N502" s="9"/>
      <c r="O502" s="9">
        <f t="shared" si="116"/>
        <v>0</v>
      </c>
      <c r="P502" s="9"/>
      <c r="Q502" s="9"/>
      <c r="R502" s="9">
        <f t="shared" si="117"/>
        <v>9500000</v>
      </c>
      <c r="S502" s="9">
        <v>9500000</v>
      </c>
      <c r="T502" s="9"/>
      <c r="U502" s="9">
        <f t="shared" si="118"/>
        <v>0</v>
      </c>
      <c r="V502" s="9"/>
      <c r="W502" s="9"/>
      <c r="X502" s="9">
        <f t="shared" si="119"/>
        <v>0</v>
      </c>
      <c r="Y502" s="9"/>
      <c r="Z502" s="9"/>
      <c r="AA502" s="10">
        <f t="shared" si="120"/>
        <v>0</v>
      </c>
      <c r="AB502" s="11">
        <v>45827</v>
      </c>
    </row>
    <row r="503" spans="1:28" ht="15.75" hidden="1" x14ac:dyDescent="0.25">
      <c r="A503" s="39">
        <v>45827</v>
      </c>
      <c r="B503" s="33" t="s">
        <v>346</v>
      </c>
      <c r="C503" s="33"/>
      <c r="D503" s="33" t="s">
        <v>41</v>
      </c>
      <c r="E503" s="33" t="s">
        <v>237</v>
      </c>
      <c r="F503" s="33">
        <v>2.5</v>
      </c>
      <c r="G503" s="33" t="s">
        <v>51</v>
      </c>
      <c r="H503" s="33">
        <v>90000</v>
      </c>
      <c r="I503" s="20">
        <f t="shared" si="121"/>
        <v>225000</v>
      </c>
      <c r="J503" s="37" t="s">
        <v>241</v>
      </c>
      <c r="K503" s="33"/>
      <c r="L503" s="9">
        <f t="shared" si="115"/>
        <v>45000</v>
      </c>
      <c r="M503" s="9">
        <v>45000</v>
      </c>
      <c r="N503" s="9"/>
      <c r="O503" s="9">
        <f t="shared" si="116"/>
        <v>0</v>
      </c>
      <c r="P503" s="9"/>
      <c r="Q503" s="9"/>
      <c r="R503" s="9">
        <f t="shared" si="117"/>
        <v>0</v>
      </c>
      <c r="S503" s="9"/>
      <c r="T503" s="9"/>
      <c r="U503" s="9">
        <f t="shared" si="118"/>
        <v>180000</v>
      </c>
      <c r="V503" s="9">
        <v>180000</v>
      </c>
      <c r="W503" s="9"/>
      <c r="X503" s="9">
        <f t="shared" si="119"/>
        <v>0</v>
      </c>
      <c r="Y503" s="9"/>
      <c r="Z503" s="9"/>
      <c r="AA503" s="10">
        <f t="shared" si="120"/>
        <v>0</v>
      </c>
      <c r="AB503" s="11">
        <v>45827</v>
      </c>
    </row>
    <row r="504" spans="1:28" ht="15.75" hidden="1" x14ac:dyDescent="0.25">
      <c r="A504" s="32">
        <v>45827</v>
      </c>
      <c r="B504" s="33" t="s">
        <v>191</v>
      </c>
      <c r="C504" s="33"/>
      <c r="D504" s="33" t="s">
        <v>31</v>
      </c>
      <c r="E504" s="33" t="s">
        <v>73</v>
      </c>
      <c r="F504" s="33">
        <v>10</v>
      </c>
      <c r="G504" s="33" t="s">
        <v>74</v>
      </c>
      <c r="H504" s="33">
        <v>50000</v>
      </c>
      <c r="I504" s="20">
        <f t="shared" si="121"/>
        <v>500000</v>
      </c>
      <c r="J504" s="37" t="s">
        <v>241</v>
      </c>
      <c r="K504" s="33"/>
      <c r="L504" s="9">
        <f t="shared" si="115"/>
        <v>0</v>
      </c>
      <c r="M504" s="9"/>
      <c r="N504" s="9"/>
      <c r="O504" s="9">
        <f t="shared" si="116"/>
        <v>0</v>
      </c>
      <c r="P504" s="9"/>
      <c r="Q504" s="9"/>
      <c r="R504" s="9">
        <f t="shared" si="117"/>
        <v>0</v>
      </c>
      <c r="S504" s="9"/>
      <c r="T504" s="9"/>
      <c r="U504" s="9">
        <f t="shared" si="118"/>
        <v>500000</v>
      </c>
      <c r="V504" s="9">
        <v>500000</v>
      </c>
      <c r="W504" s="9"/>
      <c r="X504" s="9">
        <f t="shared" si="119"/>
        <v>0</v>
      </c>
      <c r="Y504" s="9"/>
      <c r="Z504" s="9"/>
      <c r="AA504" s="10">
        <f t="shared" si="120"/>
        <v>0</v>
      </c>
      <c r="AB504" s="11">
        <v>45827</v>
      </c>
    </row>
    <row r="505" spans="1:28" ht="15.75" hidden="1" x14ac:dyDescent="0.25">
      <c r="A505" s="39">
        <v>45828</v>
      </c>
      <c r="B505" s="35" t="s">
        <v>202</v>
      </c>
      <c r="C505" s="35"/>
      <c r="D505" s="35" t="s">
        <v>41</v>
      </c>
      <c r="E505" s="35" t="s">
        <v>102</v>
      </c>
      <c r="F505" s="35">
        <v>4</v>
      </c>
      <c r="G505" s="35" t="s">
        <v>74</v>
      </c>
      <c r="H505" s="35">
        <v>65000</v>
      </c>
      <c r="I505" s="27">
        <f t="shared" si="121"/>
        <v>260000</v>
      </c>
      <c r="J505" s="41" t="s">
        <v>240</v>
      </c>
      <c r="K505" s="35"/>
      <c r="L505" s="9">
        <f t="shared" si="115"/>
        <v>0</v>
      </c>
      <c r="M505" s="9"/>
      <c r="N505" s="9"/>
      <c r="O505" s="9">
        <f t="shared" si="116"/>
        <v>260000</v>
      </c>
      <c r="P505" s="9">
        <v>260000</v>
      </c>
      <c r="Q505" s="9"/>
      <c r="R505" s="9">
        <f t="shared" si="117"/>
        <v>0</v>
      </c>
      <c r="S505" s="9"/>
      <c r="T505" s="9"/>
      <c r="U505" s="9">
        <f t="shared" si="118"/>
        <v>0</v>
      </c>
      <c r="V505" s="9"/>
      <c r="W505" s="9"/>
      <c r="X505" s="9">
        <f t="shared" si="119"/>
        <v>0</v>
      </c>
      <c r="Y505" s="9"/>
      <c r="Z505" s="9"/>
      <c r="AA505" s="10">
        <f t="shared" si="120"/>
        <v>0</v>
      </c>
      <c r="AB505" s="11">
        <v>45828</v>
      </c>
    </row>
    <row r="506" spans="1:28" ht="15.75" hidden="1" x14ac:dyDescent="0.25">
      <c r="A506" s="39">
        <v>45828</v>
      </c>
      <c r="B506" s="33" t="s">
        <v>40</v>
      </c>
      <c r="C506" s="33"/>
      <c r="D506" s="33" t="s">
        <v>41</v>
      </c>
      <c r="E506" s="33" t="s">
        <v>110</v>
      </c>
      <c r="F506" s="33">
        <v>600</v>
      </c>
      <c r="G506" s="33" t="s">
        <v>29</v>
      </c>
      <c r="H506" s="33">
        <v>1900</v>
      </c>
      <c r="I506" s="20">
        <f t="shared" si="121"/>
        <v>1140000</v>
      </c>
      <c r="J506" s="37" t="s">
        <v>241</v>
      </c>
      <c r="K506" s="33"/>
      <c r="L506" s="9">
        <f t="shared" si="115"/>
        <v>1140000</v>
      </c>
      <c r="M506" s="9">
        <v>1140000</v>
      </c>
      <c r="N506" s="9"/>
      <c r="O506" s="9">
        <f t="shared" si="116"/>
        <v>0</v>
      </c>
      <c r="P506" s="9"/>
      <c r="Q506" s="9"/>
      <c r="R506" s="9">
        <f t="shared" si="117"/>
        <v>0</v>
      </c>
      <c r="S506" s="9"/>
      <c r="T506" s="9"/>
      <c r="U506" s="9">
        <f t="shared" si="118"/>
        <v>0</v>
      </c>
      <c r="V506" s="9"/>
      <c r="W506" s="9"/>
      <c r="X506" s="9">
        <f t="shared" si="119"/>
        <v>0</v>
      </c>
      <c r="Y506" s="9"/>
      <c r="Z506" s="9"/>
      <c r="AA506" s="10">
        <f t="shared" si="120"/>
        <v>0</v>
      </c>
      <c r="AB506" s="11">
        <v>45828</v>
      </c>
    </row>
    <row r="507" spans="1:28" ht="15.75" hidden="1" x14ac:dyDescent="0.25">
      <c r="A507" s="39">
        <v>45828</v>
      </c>
      <c r="B507" s="33" t="s">
        <v>980</v>
      </c>
      <c r="C507" s="33"/>
      <c r="D507" s="33" t="s">
        <v>41</v>
      </c>
      <c r="E507" s="33" t="s">
        <v>122</v>
      </c>
      <c r="F507" s="33">
        <v>2</v>
      </c>
      <c r="G507" s="33" t="s">
        <v>51</v>
      </c>
      <c r="H507" s="33">
        <v>70000</v>
      </c>
      <c r="I507" s="20">
        <f t="shared" si="121"/>
        <v>140000</v>
      </c>
      <c r="J507" s="37" t="s">
        <v>241</v>
      </c>
      <c r="K507" s="33"/>
      <c r="L507" s="9">
        <f t="shared" si="115"/>
        <v>0</v>
      </c>
      <c r="M507" s="9"/>
      <c r="N507" s="9"/>
      <c r="O507" s="9">
        <f t="shared" si="116"/>
        <v>0</v>
      </c>
      <c r="P507" s="9"/>
      <c r="Q507" s="9"/>
      <c r="R507" s="9">
        <f t="shared" si="117"/>
        <v>140000</v>
      </c>
      <c r="S507" s="9">
        <v>140000</v>
      </c>
      <c r="T507" s="9"/>
      <c r="U507" s="9">
        <f t="shared" si="118"/>
        <v>0</v>
      </c>
      <c r="V507" s="9"/>
      <c r="W507" s="9"/>
      <c r="X507" s="9">
        <f t="shared" si="119"/>
        <v>0</v>
      </c>
      <c r="Y507" s="9"/>
      <c r="Z507" s="9"/>
      <c r="AA507" s="10">
        <f t="shared" si="120"/>
        <v>0</v>
      </c>
      <c r="AB507" s="11">
        <v>45828</v>
      </c>
    </row>
    <row r="508" spans="1:28" ht="15.75" hidden="1" x14ac:dyDescent="0.25">
      <c r="A508" s="39">
        <v>45828</v>
      </c>
      <c r="B508" s="33" t="s">
        <v>611</v>
      </c>
      <c r="C508" s="33"/>
      <c r="D508" s="33" t="s">
        <v>31</v>
      </c>
      <c r="E508" s="33" t="s">
        <v>73</v>
      </c>
      <c r="F508" s="33">
        <v>20</v>
      </c>
      <c r="G508" s="33" t="s">
        <v>74</v>
      </c>
      <c r="H508" s="33">
        <v>50000</v>
      </c>
      <c r="I508" s="20">
        <f t="shared" si="121"/>
        <v>1000000</v>
      </c>
      <c r="J508" s="37" t="s">
        <v>240</v>
      </c>
      <c r="K508" s="33"/>
      <c r="L508" s="9">
        <f t="shared" si="115"/>
        <v>0</v>
      </c>
      <c r="M508" s="9"/>
      <c r="N508" s="9"/>
      <c r="O508" s="9">
        <f t="shared" si="116"/>
        <v>1000000</v>
      </c>
      <c r="P508" s="9">
        <v>1000000</v>
      </c>
      <c r="Q508" s="9"/>
      <c r="R508" s="9">
        <f t="shared" si="117"/>
        <v>0</v>
      </c>
      <c r="S508" s="9"/>
      <c r="T508" s="9"/>
      <c r="U508" s="9">
        <f t="shared" si="118"/>
        <v>0</v>
      </c>
      <c r="V508" s="9"/>
      <c r="W508" s="9"/>
      <c r="X508" s="9">
        <f t="shared" si="119"/>
        <v>0</v>
      </c>
      <c r="Y508" s="9"/>
      <c r="Z508" s="9"/>
      <c r="AA508" s="10">
        <f t="shared" si="120"/>
        <v>0</v>
      </c>
      <c r="AB508" s="11">
        <v>45828</v>
      </c>
    </row>
    <row r="509" spans="1:28" ht="15.75" hidden="1" x14ac:dyDescent="0.25">
      <c r="A509" s="39">
        <v>45828</v>
      </c>
      <c r="B509" s="33" t="s">
        <v>611</v>
      </c>
      <c r="C509" s="33"/>
      <c r="D509" s="33" t="s">
        <v>31</v>
      </c>
      <c r="E509" s="33" t="s">
        <v>235</v>
      </c>
      <c r="F509" s="33">
        <v>20</v>
      </c>
      <c r="G509" s="33" t="s">
        <v>51</v>
      </c>
      <c r="H509" s="33">
        <v>90000</v>
      </c>
      <c r="I509" s="20">
        <f t="shared" si="121"/>
        <v>1800000</v>
      </c>
      <c r="J509" s="37" t="s">
        <v>240</v>
      </c>
      <c r="K509" s="33"/>
      <c r="L509" s="9">
        <f t="shared" si="115"/>
        <v>0</v>
      </c>
      <c r="M509" s="9"/>
      <c r="N509" s="9"/>
      <c r="O509" s="9">
        <f t="shared" si="116"/>
        <v>1800000</v>
      </c>
      <c r="P509" s="9">
        <v>1800000</v>
      </c>
      <c r="Q509" s="9"/>
      <c r="R509" s="9">
        <f t="shared" si="117"/>
        <v>0</v>
      </c>
      <c r="S509" s="9"/>
      <c r="T509" s="9"/>
      <c r="U509" s="9">
        <f t="shared" si="118"/>
        <v>0</v>
      </c>
      <c r="V509" s="9"/>
      <c r="W509" s="9"/>
      <c r="X509" s="9">
        <f t="shared" si="119"/>
        <v>0</v>
      </c>
      <c r="Y509" s="9"/>
      <c r="Z509" s="9"/>
      <c r="AA509" s="10">
        <f t="shared" si="120"/>
        <v>0</v>
      </c>
      <c r="AB509" s="11">
        <v>45828</v>
      </c>
    </row>
    <row r="510" spans="1:28" ht="15.75" hidden="1" x14ac:dyDescent="0.25">
      <c r="A510" s="39">
        <v>45828</v>
      </c>
      <c r="B510" s="33" t="s">
        <v>539</v>
      </c>
      <c r="C510" s="33"/>
      <c r="D510" s="33" t="s">
        <v>41</v>
      </c>
      <c r="E510" s="33" t="s">
        <v>552</v>
      </c>
      <c r="F510" s="33">
        <v>20</v>
      </c>
      <c r="G510" s="33" t="s">
        <v>33</v>
      </c>
      <c r="H510" s="33">
        <v>450000</v>
      </c>
      <c r="I510" s="20">
        <f t="shared" si="121"/>
        <v>9000000</v>
      </c>
      <c r="J510" s="41" t="s">
        <v>240</v>
      </c>
      <c r="K510" s="66" t="s">
        <v>1022</v>
      </c>
      <c r="L510" s="9">
        <f t="shared" si="115"/>
        <v>0</v>
      </c>
      <c r="M510" s="9"/>
      <c r="N510" s="9"/>
      <c r="O510" s="9">
        <f t="shared" si="116"/>
        <v>9000000</v>
      </c>
      <c r="P510" s="9">
        <v>9000000</v>
      </c>
      <c r="Q510" s="9"/>
      <c r="R510" s="9">
        <f t="shared" si="117"/>
        <v>0</v>
      </c>
      <c r="S510" s="9"/>
      <c r="T510" s="9"/>
      <c r="U510" s="9">
        <f t="shared" si="118"/>
        <v>0</v>
      </c>
      <c r="V510" s="9"/>
      <c r="W510" s="9"/>
      <c r="X510" s="9">
        <f t="shared" si="119"/>
        <v>0</v>
      </c>
      <c r="Y510" s="9"/>
      <c r="Z510" s="9"/>
      <c r="AA510" s="10">
        <f t="shared" si="120"/>
        <v>0</v>
      </c>
      <c r="AB510" s="11">
        <v>45831</v>
      </c>
    </row>
    <row r="511" spans="1:28" ht="15.75" hidden="1" x14ac:dyDescent="0.25">
      <c r="A511" s="39">
        <v>45828</v>
      </c>
      <c r="B511" s="33" t="s">
        <v>207</v>
      </c>
      <c r="C511" s="33"/>
      <c r="D511" s="33" t="s">
        <v>41</v>
      </c>
      <c r="E511" s="33" t="s">
        <v>110</v>
      </c>
      <c r="F511" s="33">
        <v>2000</v>
      </c>
      <c r="G511" s="33" t="s">
        <v>29</v>
      </c>
      <c r="H511" s="33">
        <v>1900</v>
      </c>
      <c r="I511" s="20">
        <f t="shared" si="121"/>
        <v>3800000</v>
      </c>
      <c r="J511" s="37" t="s">
        <v>241</v>
      </c>
      <c r="K511" s="33"/>
      <c r="L511" s="9">
        <f t="shared" si="115"/>
        <v>0</v>
      </c>
      <c r="M511" s="9"/>
      <c r="N511" s="9"/>
      <c r="O511" s="9">
        <f t="shared" si="116"/>
        <v>0</v>
      </c>
      <c r="P511" s="9"/>
      <c r="Q511" s="9"/>
      <c r="R511" s="9">
        <f t="shared" si="117"/>
        <v>0</v>
      </c>
      <c r="S511" s="9"/>
      <c r="T511" s="9"/>
      <c r="U511" s="9">
        <f t="shared" si="118"/>
        <v>3800000</v>
      </c>
      <c r="V511" s="9">
        <f>2000000+1700000</f>
        <v>3700000</v>
      </c>
      <c r="W511" s="9">
        <v>100000</v>
      </c>
      <c r="X511" s="9">
        <f t="shared" si="119"/>
        <v>0</v>
      </c>
      <c r="Y511" s="9"/>
      <c r="Z511" s="9"/>
      <c r="AA511" s="10">
        <f t="shared" si="120"/>
        <v>0</v>
      </c>
      <c r="AB511" s="11">
        <v>45828</v>
      </c>
    </row>
    <row r="512" spans="1:28" ht="15.75" hidden="1" x14ac:dyDescent="0.25">
      <c r="A512" s="39">
        <v>45828</v>
      </c>
      <c r="B512" s="33" t="s">
        <v>231</v>
      </c>
      <c r="C512" s="33"/>
      <c r="D512" s="33"/>
      <c r="E512" s="33" t="s">
        <v>150</v>
      </c>
      <c r="F512" s="33">
        <v>19.100000000000001</v>
      </c>
      <c r="G512" s="33" t="s">
        <v>51</v>
      </c>
      <c r="H512" s="33"/>
      <c r="I512" s="20">
        <f t="shared" si="121"/>
        <v>0</v>
      </c>
      <c r="J512" s="86" t="s">
        <v>26</v>
      </c>
      <c r="K512" s="33"/>
      <c r="L512" s="9">
        <f t="shared" si="115"/>
        <v>0</v>
      </c>
      <c r="M512" s="9"/>
      <c r="N512" s="9"/>
      <c r="O512" s="9">
        <f t="shared" si="116"/>
        <v>0</v>
      </c>
      <c r="P512" s="9"/>
      <c r="Q512" s="9"/>
      <c r="R512" s="9">
        <f t="shared" si="117"/>
        <v>0</v>
      </c>
      <c r="S512" s="9"/>
      <c r="T512" s="9"/>
      <c r="U512" s="9">
        <f t="shared" si="118"/>
        <v>0</v>
      </c>
      <c r="V512" s="9"/>
      <c r="W512" s="9"/>
      <c r="X512" s="9">
        <f t="shared" si="119"/>
        <v>0</v>
      </c>
      <c r="Y512" s="9"/>
      <c r="Z512" s="9"/>
      <c r="AA512" s="10">
        <f t="shared" si="120"/>
        <v>0</v>
      </c>
      <c r="AB512" s="11"/>
    </row>
    <row r="513" spans="1:28" ht="15.75" hidden="1" x14ac:dyDescent="0.25">
      <c r="A513" s="39">
        <v>45828</v>
      </c>
      <c r="B513" s="33" t="s">
        <v>231</v>
      </c>
      <c r="C513" s="33"/>
      <c r="D513" s="33"/>
      <c r="E513" s="33" t="s">
        <v>344</v>
      </c>
      <c r="F513" s="33">
        <v>28.4</v>
      </c>
      <c r="G513" s="33" t="s">
        <v>51</v>
      </c>
      <c r="H513" s="33"/>
      <c r="I513" s="20">
        <f t="shared" si="121"/>
        <v>0</v>
      </c>
      <c r="J513" s="86" t="s">
        <v>26</v>
      </c>
      <c r="K513" s="33"/>
      <c r="L513" s="9">
        <f t="shared" si="115"/>
        <v>0</v>
      </c>
      <c r="M513" s="9"/>
      <c r="N513" s="9"/>
      <c r="O513" s="9">
        <f t="shared" si="116"/>
        <v>0</v>
      </c>
      <c r="P513" s="9"/>
      <c r="Q513" s="9"/>
      <c r="R513" s="9">
        <f t="shared" si="117"/>
        <v>0</v>
      </c>
      <c r="S513" s="9"/>
      <c r="T513" s="9"/>
      <c r="U513" s="9">
        <f t="shared" si="118"/>
        <v>0</v>
      </c>
      <c r="V513" s="9"/>
      <c r="W513" s="9"/>
      <c r="X513" s="9">
        <f t="shared" si="119"/>
        <v>0</v>
      </c>
      <c r="Y513" s="9"/>
      <c r="Z513" s="9"/>
      <c r="AA513" s="10">
        <f t="shared" si="120"/>
        <v>0</v>
      </c>
      <c r="AB513" s="11"/>
    </row>
    <row r="514" spans="1:28" ht="15.75" hidden="1" x14ac:dyDescent="0.25">
      <c r="A514" s="39">
        <v>45828</v>
      </c>
      <c r="B514" s="33" t="s">
        <v>231</v>
      </c>
      <c r="C514" s="33"/>
      <c r="D514" s="33"/>
      <c r="E514" s="33" t="s">
        <v>136</v>
      </c>
      <c r="F514" s="33">
        <v>25.9</v>
      </c>
      <c r="G514" s="33" t="s">
        <v>51</v>
      </c>
      <c r="H514" s="33"/>
      <c r="I514" s="20">
        <f t="shared" si="121"/>
        <v>0</v>
      </c>
      <c r="J514" s="86" t="s">
        <v>26</v>
      </c>
      <c r="K514" s="33"/>
      <c r="L514" s="9">
        <f t="shared" si="115"/>
        <v>0</v>
      </c>
      <c r="M514" s="9"/>
      <c r="N514" s="9"/>
      <c r="O514" s="9">
        <f t="shared" si="116"/>
        <v>0</v>
      </c>
      <c r="P514" s="9"/>
      <c r="Q514" s="9"/>
      <c r="R514" s="9">
        <f t="shared" si="117"/>
        <v>0</v>
      </c>
      <c r="S514" s="9"/>
      <c r="T514" s="9"/>
      <c r="U514" s="9">
        <f t="shared" si="118"/>
        <v>0</v>
      </c>
      <c r="V514" s="9"/>
      <c r="W514" s="9"/>
      <c r="X514" s="9">
        <f t="shared" si="119"/>
        <v>0</v>
      </c>
      <c r="Y514" s="9"/>
      <c r="Z514" s="9"/>
      <c r="AA514" s="10">
        <f t="shared" si="120"/>
        <v>0</v>
      </c>
      <c r="AB514" s="11"/>
    </row>
    <row r="515" spans="1:28" ht="15.75" hidden="1" x14ac:dyDescent="0.25">
      <c r="A515" s="39">
        <v>45828</v>
      </c>
      <c r="B515" s="33" t="s">
        <v>663</v>
      </c>
      <c r="C515" s="33"/>
      <c r="D515" s="33" t="s">
        <v>41</v>
      </c>
      <c r="E515" s="33" t="s">
        <v>86</v>
      </c>
      <c r="F515" s="33">
        <v>25</v>
      </c>
      <c r="G515" s="33" t="s">
        <v>51</v>
      </c>
      <c r="H515" s="33">
        <v>100000</v>
      </c>
      <c r="I515" s="20">
        <f t="shared" si="121"/>
        <v>2500000</v>
      </c>
      <c r="J515" s="37" t="s">
        <v>241</v>
      </c>
      <c r="K515" s="33"/>
      <c r="L515" s="9">
        <f t="shared" si="115"/>
        <v>2500000</v>
      </c>
      <c r="M515" s="9">
        <v>2500000</v>
      </c>
      <c r="N515" s="9"/>
      <c r="O515" s="9">
        <f t="shared" si="116"/>
        <v>0</v>
      </c>
      <c r="P515" s="9"/>
      <c r="Q515" s="9"/>
      <c r="R515" s="9">
        <f t="shared" si="117"/>
        <v>0</v>
      </c>
      <c r="S515" s="9"/>
      <c r="T515" s="9"/>
      <c r="U515" s="9">
        <f t="shared" si="118"/>
        <v>0</v>
      </c>
      <c r="V515" s="9"/>
      <c r="W515" s="9"/>
      <c r="X515" s="9">
        <f t="shared" si="119"/>
        <v>0</v>
      </c>
      <c r="Y515" s="9"/>
      <c r="Z515" s="9"/>
      <c r="AA515" s="10">
        <f t="shared" si="120"/>
        <v>0</v>
      </c>
      <c r="AB515" s="11">
        <v>45828</v>
      </c>
    </row>
    <row r="516" spans="1:28" ht="15.75" hidden="1" x14ac:dyDescent="0.25">
      <c r="A516" s="39">
        <v>45828</v>
      </c>
      <c r="B516" s="33" t="s">
        <v>217</v>
      </c>
      <c r="C516" s="33"/>
      <c r="D516" s="33" t="s">
        <v>41</v>
      </c>
      <c r="E516" s="33" t="s">
        <v>73</v>
      </c>
      <c r="F516" s="33">
        <v>10</v>
      </c>
      <c r="G516" s="33" t="s">
        <v>74</v>
      </c>
      <c r="H516" s="33">
        <v>50000</v>
      </c>
      <c r="I516" s="20">
        <f t="shared" si="121"/>
        <v>500000</v>
      </c>
      <c r="J516" s="37" t="s">
        <v>240</v>
      </c>
      <c r="K516" s="66"/>
      <c r="L516" s="9">
        <f t="shared" si="115"/>
        <v>0</v>
      </c>
      <c r="M516" s="9"/>
      <c r="N516" s="9"/>
      <c r="O516" s="9">
        <f t="shared" si="116"/>
        <v>500000</v>
      </c>
      <c r="P516" s="9"/>
      <c r="Q516" s="9">
        <v>500000</v>
      </c>
      <c r="R516" s="9">
        <f t="shared" si="117"/>
        <v>0</v>
      </c>
      <c r="S516" s="9"/>
      <c r="T516" s="9"/>
      <c r="U516" s="9">
        <f t="shared" si="118"/>
        <v>0</v>
      </c>
      <c r="V516" s="9"/>
      <c r="W516" s="9"/>
      <c r="X516" s="9">
        <f t="shared" si="119"/>
        <v>0</v>
      </c>
      <c r="Y516" s="9"/>
      <c r="Z516" s="9"/>
      <c r="AA516" s="10">
        <f t="shared" si="120"/>
        <v>0</v>
      </c>
      <c r="AB516" s="11">
        <v>45828</v>
      </c>
    </row>
    <row r="517" spans="1:28" ht="15.75" hidden="1" x14ac:dyDescent="0.25">
      <c r="A517" s="39">
        <v>45828</v>
      </c>
      <c r="B517" s="33" t="s">
        <v>217</v>
      </c>
      <c r="C517" s="33"/>
      <c r="D517" s="33" t="s">
        <v>41</v>
      </c>
      <c r="E517" s="33" t="s">
        <v>130</v>
      </c>
      <c r="F517" s="33">
        <v>10</v>
      </c>
      <c r="G517" s="33" t="s">
        <v>74</v>
      </c>
      <c r="H517" s="33">
        <v>50000</v>
      </c>
      <c r="I517" s="20">
        <f t="shared" si="121"/>
        <v>500000</v>
      </c>
      <c r="J517" s="37" t="s">
        <v>240</v>
      </c>
      <c r="K517" s="66"/>
      <c r="L517" s="9">
        <f t="shared" si="115"/>
        <v>0</v>
      </c>
      <c r="M517" s="9"/>
      <c r="N517" s="9"/>
      <c r="O517" s="9">
        <f t="shared" si="116"/>
        <v>500000</v>
      </c>
      <c r="P517" s="9"/>
      <c r="Q517" s="9">
        <v>500000</v>
      </c>
      <c r="R517" s="9">
        <f t="shared" si="117"/>
        <v>0</v>
      </c>
      <c r="S517" s="9"/>
      <c r="T517" s="9"/>
      <c r="U517" s="9">
        <f t="shared" si="118"/>
        <v>0</v>
      </c>
      <c r="V517" s="9"/>
      <c r="W517" s="9"/>
      <c r="X517" s="9">
        <f t="shared" si="119"/>
        <v>0</v>
      </c>
      <c r="Y517" s="9"/>
      <c r="Z517" s="9"/>
      <c r="AA517" s="10">
        <f t="shared" si="120"/>
        <v>0</v>
      </c>
      <c r="AB517" s="11">
        <v>45828</v>
      </c>
    </row>
    <row r="518" spans="1:28" ht="15.75" hidden="1" x14ac:dyDescent="0.25">
      <c r="A518" s="39">
        <v>45828</v>
      </c>
      <c r="B518" s="33" t="s">
        <v>217</v>
      </c>
      <c r="C518" s="33"/>
      <c r="D518" s="33" t="s">
        <v>41</v>
      </c>
      <c r="E518" s="33" t="s">
        <v>102</v>
      </c>
      <c r="F518" s="33">
        <v>4</v>
      </c>
      <c r="G518" s="33" t="s">
        <v>74</v>
      </c>
      <c r="H518" s="33">
        <v>65000</v>
      </c>
      <c r="I518" s="20">
        <f t="shared" si="121"/>
        <v>260000</v>
      </c>
      <c r="J518" s="37" t="s">
        <v>240</v>
      </c>
      <c r="K518" s="66"/>
      <c r="L518" s="9">
        <f t="shared" si="115"/>
        <v>0</v>
      </c>
      <c r="M518" s="9"/>
      <c r="N518" s="9"/>
      <c r="O518" s="9">
        <f t="shared" si="116"/>
        <v>260000</v>
      </c>
      <c r="P518" s="9"/>
      <c r="Q518" s="9">
        <v>260000</v>
      </c>
      <c r="R518" s="9">
        <f t="shared" si="117"/>
        <v>0</v>
      </c>
      <c r="S518" s="9"/>
      <c r="T518" s="9"/>
      <c r="U518" s="9">
        <f t="shared" si="118"/>
        <v>0</v>
      </c>
      <c r="V518" s="9"/>
      <c r="W518" s="9"/>
      <c r="X518" s="9">
        <f t="shared" si="119"/>
        <v>0</v>
      </c>
      <c r="Y518" s="9"/>
      <c r="Z518" s="9"/>
      <c r="AA518" s="10">
        <f t="shared" si="120"/>
        <v>0</v>
      </c>
      <c r="AB518" s="11">
        <v>45828</v>
      </c>
    </row>
    <row r="519" spans="1:28" ht="15.75" hidden="1" x14ac:dyDescent="0.25">
      <c r="A519" s="39">
        <v>45828</v>
      </c>
      <c r="B519" s="33" t="s">
        <v>217</v>
      </c>
      <c r="C519" s="33"/>
      <c r="D519" s="33" t="s">
        <v>41</v>
      </c>
      <c r="E519" s="33" t="s">
        <v>148</v>
      </c>
      <c r="F519" s="33">
        <v>20</v>
      </c>
      <c r="G519" s="33" t="s">
        <v>51</v>
      </c>
      <c r="H519" s="33">
        <v>60000</v>
      </c>
      <c r="I519" s="20">
        <f t="shared" si="121"/>
        <v>1200000</v>
      </c>
      <c r="J519" s="37" t="s">
        <v>240</v>
      </c>
      <c r="K519" s="66"/>
      <c r="L519" s="9">
        <f t="shared" si="115"/>
        <v>0</v>
      </c>
      <c r="M519" s="9"/>
      <c r="N519" s="9"/>
      <c r="O519" s="9">
        <f t="shared" si="116"/>
        <v>1200000</v>
      </c>
      <c r="P519" s="9"/>
      <c r="Q519" s="9">
        <v>1200000</v>
      </c>
      <c r="R519" s="9">
        <f t="shared" si="117"/>
        <v>0</v>
      </c>
      <c r="S519" s="9"/>
      <c r="T519" s="9"/>
      <c r="U519" s="9">
        <f t="shared" si="118"/>
        <v>0</v>
      </c>
      <c r="V519" s="9"/>
      <c r="W519" s="9"/>
      <c r="X519" s="9">
        <f t="shared" si="119"/>
        <v>0</v>
      </c>
      <c r="Y519" s="9"/>
      <c r="Z519" s="9"/>
      <c r="AA519" s="10">
        <f t="shared" si="120"/>
        <v>0</v>
      </c>
      <c r="AB519" s="11">
        <v>45828</v>
      </c>
    </row>
    <row r="520" spans="1:28" ht="15.75" hidden="1" x14ac:dyDescent="0.25">
      <c r="A520" s="39">
        <v>45828</v>
      </c>
      <c r="B520" s="33" t="s">
        <v>217</v>
      </c>
      <c r="C520" s="33"/>
      <c r="D520" s="33" t="s">
        <v>41</v>
      </c>
      <c r="E520" s="33" t="s">
        <v>122</v>
      </c>
      <c r="F520" s="33">
        <v>1</v>
      </c>
      <c r="G520" s="33" t="s">
        <v>51</v>
      </c>
      <c r="H520" s="33">
        <v>70000</v>
      </c>
      <c r="I520" s="20">
        <f t="shared" si="121"/>
        <v>70000</v>
      </c>
      <c r="J520" s="37" t="s">
        <v>240</v>
      </c>
      <c r="K520" s="66"/>
      <c r="L520" s="9">
        <f t="shared" si="115"/>
        <v>0</v>
      </c>
      <c r="M520" s="9"/>
      <c r="N520" s="9"/>
      <c r="O520" s="9">
        <f t="shared" si="116"/>
        <v>70000</v>
      </c>
      <c r="P520" s="9"/>
      <c r="Q520" s="9">
        <v>70000</v>
      </c>
      <c r="R520" s="9">
        <f t="shared" si="117"/>
        <v>0</v>
      </c>
      <c r="S520" s="9"/>
      <c r="T520" s="9"/>
      <c r="U520" s="9">
        <f t="shared" si="118"/>
        <v>0</v>
      </c>
      <c r="V520" s="9"/>
      <c r="W520" s="9"/>
      <c r="X520" s="9">
        <f t="shared" si="119"/>
        <v>0</v>
      </c>
      <c r="Y520" s="9"/>
      <c r="Z520" s="9"/>
      <c r="AA520" s="10">
        <f t="shared" si="120"/>
        <v>0</v>
      </c>
      <c r="AB520" s="11">
        <v>45828</v>
      </c>
    </row>
    <row r="521" spans="1:28" ht="15.75" hidden="1" x14ac:dyDescent="0.25">
      <c r="A521" s="39">
        <v>45828</v>
      </c>
      <c r="B521" s="33" t="s">
        <v>217</v>
      </c>
      <c r="C521" s="33"/>
      <c r="D521" s="33" t="s">
        <v>41</v>
      </c>
      <c r="E521" s="33" t="s">
        <v>234</v>
      </c>
      <c r="F521" s="33">
        <v>2.5</v>
      </c>
      <c r="G521" s="33" t="s">
        <v>51</v>
      </c>
      <c r="H521" s="33">
        <v>90000</v>
      </c>
      <c r="I521" s="20">
        <f t="shared" si="121"/>
        <v>225000</v>
      </c>
      <c r="J521" s="37" t="s">
        <v>240</v>
      </c>
      <c r="K521" s="66"/>
      <c r="L521" s="9">
        <f t="shared" si="115"/>
        <v>0</v>
      </c>
      <c r="M521" s="9"/>
      <c r="N521" s="9"/>
      <c r="O521" s="9">
        <f t="shared" si="116"/>
        <v>225000</v>
      </c>
      <c r="P521" s="9"/>
      <c r="Q521" s="9">
        <v>225000</v>
      </c>
      <c r="R521" s="9">
        <f t="shared" si="117"/>
        <v>0</v>
      </c>
      <c r="S521" s="9"/>
      <c r="T521" s="9"/>
      <c r="U521" s="9">
        <f t="shared" si="118"/>
        <v>0</v>
      </c>
      <c r="V521" s="9"/>
      <c r="W521" s="9"/>
      <c r="X521" s="9">
        <f t="shared" si="119"/>
        <v>0</v>
      </c>
      <c r="Y521" s="9"/>
      <c r="Z521" s="9"/>
      <c r="AA521" s="10">
        <f t="shared" si="120"/>
        <v>0</v>
      </c>
      <c r="AB521" s="11">
        <v>45828</v>
      </c>
    </row>
    <row r="522" spans="1:28" ht="15.75" hidden="1" x14ac:dyDescent="0.25">
      <c r="A522" s="39">
        <v>45828</v>
      </c>
      <c r="B522" s="33" t="s">
        <v>217</v>
      </c>
      <c r="C522" s="33"/>
      <c r="D522" s="33" t="s">
        <v>41</v>
      </c>
      <c r="E522" s="33" t="s">
        <v>237</v>
      </c>
      <c r="F522" s="33">
        <v>5</v>
      </c>
      <c r="G522" s="33" t="s">
        <v>51</v>
      </c>
      <c r="H522" s="33">
        <v>90000</v>
      </c>
      <c r="I522" s="20">
        <f t="shared" si="121"/>
        <v>450000</v>
      </c>
      <c r="J522" s="37" t="s">
        <v>240</v>
      </c>
      <c r="K522" s="66"/>
      <c r="L522" s="9">
        <f t="shared" si="115"/>
        <v>0</v>
      </c>
      <c r="M522" s="9"/>
      <c r="N522" s="9"/>
      <c r="O522" s="9">
        <f t="shared" si="116"/>
        <v>450000</v>
      </c>
      <c r="P522" s="9"/>
      <c r="Q522" s="9">
        <v>450000</v>
      </c>
      <c r="R522" s="9">
        <f t="shared" si="117"/>
        <v>0</v>
      </c>
      <c r="S522" s="9"/>
      <c r="T522" s="9"/>
      <c r="U522" s="9">
        <f t="shared" si="118"/>
        <v>0</v>
      </c>
      <c r="V522" s="9"/>
      <c r="W522" s="9"/>
      <c r="X522" s="9">
        <f t="shared" si="119"/>
        <v>0</v>
      </c>
      <c r="Y522" s="9"/>
      <c r="Z522" s="9"/>
      <c r="AA522" s="10">
        <f t="shared" si="120"/>
        <v>0</v>
      </c>
      <c r="AB522" s="11">
        <v>45828</v>
      </c>
    </row>
    <row r="523" spans="1:28" ht="15.75" hidden="1" x14ac:dyDescent="0.25">
      <c r="A523" s="39">
        <v>45828</v>
      </c>
      <c r="B523" s="35" t="s">
        <v>252</v>
      </c>
      <c r="C523" s="35"/>
      <c r="D523" s="35" t="s">
        <v>31</v>
      </c>
      <c r="E523" s="35" t="s">
        <v>95</v>
      </c>
      <c r="F523" s="35">
        <v>10400</v>
      </c>
      <c r="G523" s="35" t="s">
        <v>29</v>
      </c>
      <c r="H523" s="35">
        <v>3700</v>
      </c>
      <c r="I523" s="20">
        <f t="shared" si="121"/>
        <v>38480000</v>
      </c>
      <c r="J523" s="85" t="s">
        <v>43</v>
      </c>
      <c r="K523" s="35" t="s">
        <v>1030</v>
      </c>
      <c r="L523" s="9">
        <f t="shared" si="115"/>
        <v>0</v>
      </c>
      <c r="M523" s="9"/>
      <c r="N523" s="9"/>
      <c r="O523" s="9">
        <f t="shared" si="116"/>
        <v>0</v>
      </c>
      <c r="P523" s="9"/>
      <c r="Q523" s="9"/>
      <c r="R523" s="9">
        <f t="shared" si="117"/>
        <v>0</v>
      </c>
      <c r="S523" s="9"/>
      <c r="T523" s="9"/>
      <c r="U523" s="9">
        <f t="shared" si="118"/>
        <v>0</v>
      </c>
      <c r="V523" s="9"/>
      <c r="W523" s="9"/>
      <c r="X523" s="9">
        <f t="shared" si="119"/>
        <v>0</v>
      </c>
      <c r="Y523" s="9"/>
      <c r="Z523" s="9"/>
      <c r="AA523" s="10">
        <f t="shared" si="120"/>
        <v>38480000</v>
      </c>
      <c r="AB523" s="11"/>
    </row>
    <row r="524" spans="1:28" ht="15.75" hidden="1" x14ac:dyDescent="0.25">
      <c r="A524" s="39">
        <v>45828</v>
      </c>
      <c r="B524" s="35" t="s">
        <v>252</v>
      </c>
      <c r="C524" s="33"/>
      <c r="D524" s="35" t="s">
        <v>31</v>
      </c>
      <c r="E524" s="33" t="s">
        <v>73</v>
      </c>
      <c r="F524" s="33">
        <v>30</v>
      </c>
      <c r="G524" s="33" t="s">
        <v>74</v>
      </c>
      <c r="H524" s="33">
        <v>50000</v>
      </c>
      <c r="I524" s="20">
        <f t="shared" si="121"/>
        <v>1500000</v>
      </c>
      <c r="J524" s="85" t="s">
        <v>43</v>
      </c>
      <c r="K524" s="35" t="s">
        <v>1030</v>
      </c>
      <c r="L524" s="9">
        <f t="shared" si="115"/>
        <v>0</v>
      </c>
      <c r="M524" s="9"/>
      <c r="N524" s="9"/>
      <c r="O524" s="9">
        <f t="shared" si="116"/>
        <v>0</v>
      </c>
      <c r="P524" s="9"/>
      <c r="Q524" s="9"/>
      <c r="R524" s="9">
        <f t="shared" si="117"/>
        <v>0</v>
      </c>
      <c r="S524" s="9"/>
      <c r="T524" s="9"/>
      <c r="U524" s="9">
        <f t="shared" si="118"/>
        <v>0</v>
      </c>
      <c r="V524" s="9"/>
      <c r="W524" s="9"/>
      <c r="X524" s="9">
        <f t="shared" si="119"/>
        <v>0</v>
      </c>
      <c r="Y524" s="9"/>
      <c r="Z524" s="9"/>
      <c r="AA524" s="10">
        <f t="shared" si="120"/>
        <v>1500000</v>
      </c>
      <c r="AB524" s="11"/>
    </row>
    <row r="525" spans="1:28" ht="15.75" hidden="1" x14ac:dyDescent="0.25">
      <c r="A525" s="39">
        <v>45828</v>
      </c>
      <c r="B525" s="35" t="s">
        <v>252</v>
      </c>
      <c r="C525" s="33"/>
      <c r="D525" s="35" t="s">
        <v>31</v>
      </c>
      <c r="E525" s="33" t="s">
        <v>234</v>
      </c>
      <c r="F525" s="33">
        <v>15</v>
      </c>
      <c r="G525" s="33" t="s">
        <v>51</v>
      </c>
      <c r="H525" s="33">
        <v>90000</v>
      </c>
      <c r="I525" s="20">
        <f t="shared" si="121"/>
        <v>1350000</v>
      </c>
      <c r="J525" s="85" t="s">
        <v>43</v>
      </c>
      <c r="K525" s="35" t="s">
        <v>1030</v>
      </c>
      <c r="L525" s="9">
        <f t="shared" si="115"/>
        <v>0</v>
      </c>
      <c r="M525" s="9"/>
      <c r="N525" s="9"/>
      <c r="O525" s="9">
        <f t="shared" si="116"/>
        <v>0</v>
      </c>
      <c r="P525" s="9"/>
      <c r="Q525" s="9"/>
      <c r="R525" s="9">
        <f t="shared" si="117"/>
        <v>0</v>
      </c>
      <c r="S525" s="9"/>
      <c r="T525" s="9"/>
      <c r="U525" s="9">
        <f t="shared" si="118"/>
        <v>0</v>
      </c>
      <c r="V525" s="9"/>
      <c r="W525" s="9"/>
      <c r="X525" s="9">
        <f t="shared" si="119"/>
        <v>0</v>
      </c>
      <c r="Y525" s="9"/>
      <c r="Z525" s="9"/>
      <c r="AA525" s="10">
        <f t="shared" si="120"/>
        <v>1350000</v>
      </c>
      <c r="AB525" s="11"/>
    </row>
    <row r="526" spans="1:28" ht="15.75" hidden="1" x14ac:dyDescent="0.25">
      <c r="A526" s="39">
        <v>45828</v>
      </c>
      <c r="B526" s="35" t="s">
        <v>252</v>
      </c>
      <c r="C526" s="33"/>
      <c r="D526" s="35" t="s">
        <v>31</v>
      </c>
      <c r="E526" s="33" t="s">
        <v>235</v>
      </c>
      <c r="F526" s="33">
        <v>10</v>
      </c>
      <c r="G526" s="33" t="s">
        <v>51</v>
      </c>
      <c r="H526" s="33">
        <v>90000</v>
      </c>
      <c r="I526" s="20">
        <f t="shared" si="121"/>
        <v>900000</v>
      </c>
      <c r="J526" s="85" t="s">
        <v>43</v>
      </c>
      <c r="K526" s="35" t="s">
        <v>1030</v>
      </c>
      <c r="L526" s="9">
        <f t="shared" si="115"/>
        <v>0</v>
      </c>
      <c r="M526" s="9"/>
      <c r="N526" s="9"/>
      <c r="O526" s="9">
        <f t="shared" si="116"/>
        <v>0</v>
      </c>
      <c r="P526" s="9"/>
      <c r="Q526" s="9"/>
      <c r="R526" s="9">
        <f t="shared" si="117"/>
        <v>0</v>
      </c>
      <c r="S526" s="9"/>
      <c r="T526" s="9"/>
      <c r="U526" s="9">
        <f t="shared" si="118"/>
        <v>0</v>
      </c>
      <c r="V526" s="9"/>
      <c r="W526" s="9"/>
      <c r="X526" s="9">
        <f t="shared" si="119"/>
        <v>0</v>
      </c>
      <c r="Y526" s="9"/>
      <c r="Z526" s="9"/>
      <c r="AA526" s="10">
        <f t="shared" si="120"/>
        <v>900000</v>
      </c>
      <c r="AB526" s="11"/>
    </row>
    <row r="527" spans="1:28" ht="15.75" hidden="1" x14ac:dyDescent="0.25">
      <c r="A527" s="32">
        <v>45828</v>
      </c>
      <c r="B527" s="33" t="s">
        <v>252</v>
      </c>
      <c r="C527" s="33"/>
      <c r="D527" s="33" t="s">
        <v>31</v>
      </c>
      <c r="E527" s="33" t="s">
        <v>237</v>
      </c>
      <c r="F527" s="33">
        <v>15</v>
      </c>
      <c r="G527" s="33" t="s">
        <v>51</v>
      </c>
      <c r="H527" s="33">
        <v>90000</v>
      </c>
      <c r="I527" s="20">
        <f t="shared" si="121"/>
        <v>1350000</v>
      </c>
      <c r="J527" s="82" t="s">
        <v>43</v>
      </c>
      <c r="K527" s="33" t="s">
        <v>1030</v>
      </c>
      <c r="L527" s="9">
        <f t="shared" si="115"/>
        <v>0</v>
      </c>
      <c r="M527" s="9"/>
      <c r="N527" s="9"/>
      <c r="O527" s="9">
        <f t="shared" si="116"/>
        <v>0</v>
      </c>
      <c r="P527" s="9"/>
      <c r="Q527" s="9"/>
      <c r="R527" s="9">
        <f t="shared" si="117"/>
        <v>0</v>
      </c>
      <c r="S527" s="9"/>
      <c r="T527" s="9"/>
      <c r="U527" s="9">
        <f t="shared" si="118"/>
        <v>0</v>
      </c>
      <c r="V527" s="9"/>
      <c r="W527" s="9"/>
      <c r="X527" s="9">
        <f t="shared" si="119"/>
        <v>0</v>
      </c>
      <c r="Y527" s="9"/>
      <c r="Z527" s="9"/>
      <c r="AA527" s="10">
        <f t="shared" si="120"/>
        <v>1350000</v>
      </c>
      <c r="AB527" s="11"/>
    </row>
    <row r="528" spans="1:28" ht="15.75" hidden="1" x14ac:dyDescent="0.25">
      <c r="A528" s="39">
        <v>45828</v>
      </c>
      <c r="B528" s="33" t="s">
        <v>170</v>
      </c>
      <c r="C528" s="33"/>
      <c r="D528" s="33" t="s">
        <v>31</v>
      </c>
      <c r="E528" s="33" t="s">
        <v>467</v>
      </c>
      <c r="F528" s="33">
        <v>16.8</v>
      </c>
      <c r="G528" s="33" t="s">
        <v>51</v>
      </c>
      <c r="H528" s="33">
        <v>43000</v>
      </c>
      <c r="I528" s="20">
        <f t="shared" si="121"/>
        <v>722400</v>
      </c>
      <c r="J528" s="37" t="s">
        <v>241</v>
      </c>
      <c r="K528" s="33"/>
      <c r="L528" s="9">
        <f t="shared" si="115"/>
        <v>722400</v>
      </c>
      <c r="M528" s="9">
        <v>722400</v>
      </c>
      <c r="N528" s="9"/>
      <c r="O528" s="9">
        <f t="shared" si="116"/>
        <v>0</v>
      </c>
      <c r="P528" s="9"/>
      <c r="Q528" s="9"/>
      <c r="R528" s="9">
        <f t="shared" si="117"/>
        <v>0</v>
      </c>
      <c r="S528" s="9"/>
      <c r="T528" s="9"/>
      <c r="U528" s="9">
        <f t="shared" si="118"/>
        <v>0</v>
      </c>
      <c r="V528" s="9"/>
      <c r="W528" s="9"/>
      <c r="X528" s="9">
        <f t="shared" si="119"/>
        <v>0</v>
      </c>
      <c r="Y528" s="9"/>
      <c r="Z528" s="9"/>
      <c r="AA528" s="10">
        <f t="shared" si="120"/>
        <v>0</v>
      </c>
      <c r="AB528" s="11">
        <v>45828</v>
      </c>
    </row>
    <row r="529" spans="1:28" ht="15.75" hidden="1" x14ac:dyDescent="0.25">
      <c r="A529" s="32">
        <v>45828</v>
      </c>
      <c r="B529" s="33" t="s">
        <v>665</v>
      </c>
      <c r="C529" s="33"/>
      <c r="D529" s="33" t="s">
        <v>31</v>
      </c>
      <c r="E529" s="33" t="s">
        <v>166</v>
      </c>
      <c r="F529" s="33">
        <v>1</v>
      </c>
      <c r="G529" s="33" t="s">
        <v>23</v>
      </c>
      <c r="H529" s="33">
        <v>400000</v>
      </c>
      <c r="I529" s="20">
        <f t="shared" si="121"/>
        <v>400000</v>
      </c>
      <c r="J529" s="37" t="s">
        <v>241</v>
      </c>
      <c r="K529" s="33"/>
      <c r="L529" s="9">
        <f t="shared" si="115"/>
        <v>0</v>
      </c>
      <c r="M529" s="9"/>
      <c r="N529" s="9"/>
      <c r="O529" s="9">
        <f t="shared" si="116"/>
        <v>0</v>
      </c>
      <c r="P529" s="9"/>
      <c r="Q529" s="9"/>
      <c r="R529" s="9">
        <f t="shared" si="117"/>
        <v>0</v>
      </c>
      <c r="S529" s="9"/>
      <c r="T529" s="9"/>
      <c r="U529" s="9">
        <f t="shared" si="118"/>
        <v>400000</v>
      </c>
      <c r="V529" s="9">
        <v>400000</v>
      </c>
      <c r="W529" s="9"/>
      <c r="X529" s="9">
        <f t="shared" si="119"/>
        <v>0</v>
      </c>
      <c r="Y529" s="9"/>
      <c r="Z529" s="9"/>
      <c r="AA529" s="10">
        <f t="shared" si="120"/>
        <v>0</v>
      </c>
      <c r="AB529" s="11">
        <v>45828</v>
      </c>
    </row>
    <row r="530" spans="1:28" ht="15.75" hidden="1" x14ac:dyDescent="0.25">
      <c r="A530" s="39">
        <v>45829</v>
      </c>
      <c r="B530" s="35" t="s">
        <v>230</v>
      </c>
      <c r="C530" s="35"/>
      <c r="D530" s="35" t="s">
        <v>31</v>
      </c>
      <c r="E530" s="35" t="s">
        <v>70</v>
      </c>
      <c r="F530" s="35">
        <v>200</v>
      </c>
      <c r="G530" s="35" t="s">
        <v>29</v>
      </c>
      <c r="H530" s="35">
        <v>2720</v>
      </c>
      <c r="I530" s="20">
        <f t="shared" si="121"/>
        <v>544000</v>
      </c>
      <c r="J530" s="41" t="s">
        <v>241</v>
      </c>
      <c r="K530" s="35"/>
      <c r="L530" s="9">
        <f t="shared" ref="L530:L540" si="122">M530+N530</f>
        <v>0</v>
      </c>
      <c r="M530" s="9"/>
      <c r="N530" s="9"/>
      <c r="O530" s="9">
        <f t="shared" ref="O530:O540" si="123">P530+Q530</f>
        <v>0</v>
      </c>
      <c r="P530" s="9"/>
      <c r="Q530" s="9"/>
      <c r="R530" s="9">
        <f t="shared" ref="R530:R540" si="124">S530+T530</f>
        <v>0</v>
      </c>
      <c r="S530" s="9"/>
      <c r="T530" s="9"/>
      <c r="U530" s="9">
        <f t="shared" ref="U530:U540" si="125">V530+W530</f>
        <v>544000</v>
      </c>
      <c r="V530" s="9">
        <v>544000</v>
      </c>
      <c r="W530" s="9"/>
      <c r="X530" s="9">
        <f t="shared" ref="X530:X540" si="126">Y530+Z530</f>
        <v>0</v>
      </c>
      <c r="Y530" s="9"/>
      <c r="Z530" s="9"/>
      <c r="AA530" s="10">
        <f t="shared" ref="AA530:AA540" si="127">C530+I530-L530-O530-U530-X530-R530</f>
        <v>0</v>
      </c>
      <c r="AB530" s="11">
        <v>45829</v>
      </c>
    </row>
    <row r="531" spans="1:28" ht="15.75" hidden="1" x14ac:dyDescent="0.25">
      <c r="A531" s="39">
        <v>45829</v>
      </c>
      <c r="B531" s="35" t="s">
        <v>230</v>
      </c>
      <c r="C531" s="33"/>
      <c r="D531" s="35" t="s">
        <v>31</v>
      </c>
      <c r="E531" s="33" t="s">
        <v>468</v>
      </c>
      <c r="F531" s="33">
        <v>16.399999999999999</v>
      </c>
      <c r="G531" s="33" t="s">
        <v>51</v>
      </c>
      <c r="H531" s="33">
        <v>44000</v>
      </c>
      <c r="I531" s="20">
        <f t="shared" si="121"/>
        <v>721599.99999999988</v>
      </c>
      <c r="J531" s="37" t="s">
        <v>241</v>
      </c>
      <c r="K531" s="33"/>
      <c r="L531" s="9">
        <f t="shared" si="122"/>
        <v>0</v>
      </c>
      <c r="M531" s="9"/>
      <c r="N531" s="9"/>
      <c r="O531" s="9">
        <f t="shared" si="123"/>
        <v>0</v>
      </c>
      <c r="P531" s="9"/>
      <c r="Q531" s="9"/>
      <c r="R531" s="9">
        <f t="shared" si="124"/>
        <v>0</v>
      </c>
      <c r="S531" s="9"/>
      <c r="T531" s="9"/>
      <c r="U531" s="9">
        <f t="shared" si="125"/>
        <v>721600</v>
      </c>
      <c r="V531" s="9">
        <v>721600</v>
      </c>
      <c r="W531" s="9"/>
      <c r="X531" s="9">
        <f t="shared" si="126"/>
        <v>0</v>
      </c>
      <c r="Y531" s="9"/>
      <c r="Z531" s="9"/>
      <c r="AA531" s="10">
        <f t="shared" si="127"/>
        <v>-1.1641532182693481E-10</v>
      </c>
      <c r="AB531" s="11">
        <v>45829</v>
      </c>
    </row>
    <row r="532" spans="1:28" ht="15.75" hidden="1" x14ac:dyDescent="0.25">
      <c r="A532" s="39">
        <v>45829</v>
      </c>
      <c r="B532" s="33" t="s">
        <v>489</v>
      </c>
      <c r="C532" s="33"/>
      <c r="D532" s="33" t="s">
        <v>31</v>
      </c>
      <c r="E532" s="33" t="s">
        <v>102</v>
      </c>
      <c r="F532" s="33">
        <v>4</v>
      </c>
      <c r="G532" s="33" t="s">
        <v>74</v>
      </c>
      <c r="H532" s="33">
        <v>65000</v>
      </c>
      <c r="I532" s="20">
        <f t="shared" si="121"/>
        <v>260000</v>
      </c>
      <c r="J532" s="37" t="s">
        <v>241</v>
      </c>
      <c r="K532" s="33"/>
      <c r="L532" s="9">
        <f t="shared" si="122"/>
        <v>0</v>
      </c>
      <c r="M532" s="9"/>
      <c r="N532" s="9"/>
      <c r="O532" s="9">
        <f t="shared" si="123"/>
        <v>0</v>
      </c>
      <c r="P532" s="9"/>
      <c r="Q532" s="9"/>
      <c r="R532" s="9">
        <f t="shared" si="124"/>
        <v>0</v>
      </c>
      <c r="S532" s="9"/>
      <c r="T532" s="9"/>
      <c r="U532" s="9">
        <f t="shared" si="125"/>
        <v>260000</v>
      </c>
      <c r="V532" s="9">
        <v>260000</v>
      </c>
      <c r="W532" s="9"/>
      <c r="X532" s="9">
        <f t="shared" si="126"/>
        <v>0</v>
      </c>
      <c r="Y532" s="9"/>
      <c r="Z532" s="9"/>
      <c r="AA532" s="10">
        <f t="shared" si="127"/>
        <v>0</v>
      </c>
      <c r="AB532" s="11">
        <v>45829</v>
      </c>
    </row>
    <row r="533" spans="1:28" ht="15.75" hidden="1" x14ac:dyDescent="0.25">
      <c r="A533" s="39">
        <v>45829</v>
      </c>
      <c r="B533" s="33" t="s">
        <v>221</v>
      </c>
      <c r="C533" s="33"/>
      <c r="D533" s="33" t="s">
        <v>31</v>
      </c>
      <c r="E533" s="33" t="s">
        <v>166</v>
      </c>
      <c r="F533" s="33">
        <v>2</v>
      </c>
      <c r="G533" s="33" t="s">
        <v>23</v>
      </c>
      <c r="H533" s="33">
        <v>400000</v>
      </c>
      <c r="I533" s="20">
        <f t="shared" si="121"/>
        <v>800000</v>
      </c>
      <c r="J533" s="41" t="s">
        <v>240</v>
      </c>
      <c r="K533" s="33" t="s">
        <v>1022</v>
      </c>
      <c r="L533" s="9">
        <f t="shared" si="122"/>
        <v>0</v>
      </c>
      <c r="M533" s="9"/>
      <c r="N533" s="9"/>
      <c r="O533" s="9">
        <f t="shared" si="123"/>
        <v>800000</v>
      </c>
      <c r="P533" s="9">
        <v>800000</v>
      </c>
      <c r="Q533" s="9"/>
      <c r="R533" s="9">
        <f t="shared" si="124"/>
        <v>0</v>
      </c>
      <c r="S533" s="9"/>
      <c r="T533" s="9"/>
      <c r="U533" s="9">
        <f t="shared" si="125"/>
        <v>0</v>
      </c>
      <c r="V533" s="9"/>
      <c r="W533" s="9"/>
      <c r="X533" s="9">
        <f t="shared" si="126"/>
        <v>0</v>
      </c>
      <c r="Y533" s="9"/>
      <c r="Z533" s="9"/>
      <c r="AA533" s="10">
        <f t="shared" si="127"/>
        <v>0</v>
      </c>
      <c r="AB533" s="11">
        <v>45835</v>
      </c>
    </row>
    <row r="534" spans="1:28" ht="15.75" hidden="1" x14ac:dyDescent="0.25">
      <c r="A534" s="39">
        <v>45829</v>
      </c>
      <c r="B534" s="33" t="s">
        <v>94</v>
      </c>
      <c r="C534" s="33"/>
      <c r="D534" s="33" t="s">
        <v>31</v>
      </c>
      <c r="E534" s="33" t="s">
        <v>95</v>
      </c>
      <c r="F534" s="33">
        <v>3000</v>
      </c>
      <c r="G534" s="33" t="s">
        <v>29</v>
      </c>
      <c r="H534" s="33">
        <v>4300</v>
      </c>
      <c r="I534" s="20">
        <f t="shared" si="121"/>
        <v>12900000</v>
      </c>
      <c r="J534" s="37" t="s">
        <v>34</v>
      </c>
      <c r="K534" s="33"/>
      <c r="L534" s="9">
        <f t="shared" si="122"/>
        <v>13930000</v>
      </c>
      <c r="M534" s="9">
        <v>13930000</v>
      </c>
      <c r="N534" s="9"/>
      <c r="O534" s="9">
        <f t="shared" si="123"/>
        <v>0</v>
      </c>
      <c r="P534" s="9"/>
      <c r="Q534" s="9"/>
      <c r="R534" s="9">
        <f t="shared" si="124"/>
        <v>0</v>
      </c>
      <c r="S534" s="9"/>
      <c r="T534" s="9"/>
      <c r="U534" s="9">
        <f t="shared" si="125"/>
        <v>0</v>
      </c>
      <c r="V534" s="9"/>
      <c r="W534" s="9"/>
      <c r="X534" s="9">
        <f t="shared" si="126"/>
        <v>0</v>
      </c>
      <c r="Y534" s="9"/>
      <c r="Z534" s="9"/>
      <c r="AA534" s="10">
        <f t="shared" si="127"/>
        <v>-1030000</v>
      </c>
      <c r="AB534" s="11">
        <v>45829</v>
      </c>
    </row>
    <row r="535" spans="1:28" ht="15.75" hidden="1" x14ac:dyDescent="0.25">
      <c r="A535" s="39">
        <v>45829</v>
      </c>
      <c r="B535" s="33" t="s">
        <v>358</v>
      </c>
      <c r="C535" s="33"/>
      <c r="D535" s="33" t="s">
        <v>31</v>
      </c>
      <c r="E535" s="33" t="s">
        <v>95</v>
      </c>
      <c r="F535" s="43">
        <v>3500</v>
      </c>
      <c r="G535" s="33" t="s">
        <v>29</v>
      </c>
      <c r="H535" s="33">
        <v>3500</v>
      </c>
      <c r="I535" s="20">
        <f t="shared" si="121"/>
        <v>12250000</v>
      </c>
      <c r="J535" s="37" t="s">
        <v>34</v>
      </c>
      <c r="K535" s="33"/>
      <c r="L535" s="9">
        <f t="shared" si="122"/>
        <v>0</v>
      </c>
      <c r="M535" s="9"/>
      <c r="N535" s="9"/>
      <c r="O535" s="9">
        <f t="shared" si="123"/>
        <v>12500000</v>
      </c>
      <c r="P535" s="9">
        <v>12500000</v>
      </c>
      <c r="Q535" s="9"/>
      <c r="R535" s="9">
        <f t="shared" si="124"/>
        <v>0</v>
      </c>
      <c r="S535" s="9"/>
      <c r="T535" s="9"/>
      <c r="U535" s="9">
        <f t="shared" si="125"/>
        <v>0</v>
      </c>
      <c r="V535" s="9"/>
      <c r="W535" s="9"/>
      <c r="X535" s="9">
        <f t="shared" si="126"/>
        <v>0</v>
      </c>
      <c r="Y535" s="9"/>
      <c r="Z535" s="9"/>
      <c r="AA535" s="10">
        <f t="shared" si="127"/>
        <v>-250000</v>
      </c>
      <c r="AB535" s="11">
        <v>45828</v>
      </c>
    </row>
    <row r="536" spans="1:28" ht="15.75" hidden="1" x14ac:dyDescent="0.25">
      <c r="A536" s="39">
        <v>45829</v>
      </c>
      <c r="B536" s="33" t="s">
        <v>332</v>
      </c>
      <c r="C536" s="33"/>
      <c r="D536" s="33" t="s">
        <v>31</v>
      </c>
      <c r="E536" s="33" t="s">
        <v>468</v>
      </c>
      <c r="F536" s="33">
        <v>32.6</v>
      </c>
      <c r="G536" s="33" t="s">
        <v>51</v>
      </c>
      <c r="H536" s="33">
        <v>43000</v>
      </c>
      <c r="I536" s="20">
        <f t="shared" si="121"/>
        <v>1401800</v>
      </c>
      <c r="J536" s="37" t="s">
        <v>241</v>
      </c>
      <c r="K536" s="33"/>
      <c r="L536" s="9">
        <f t="shared" si="122"/>
        <v>0</v>
      </c>
      <c r="M536" s="9"/>
      <c r="N536" s="9"/>
      <c r="O536" s="9">
        <f t="shared" si="123"/>
        <v>0</v>
      </c>
      <c r="P536" s="9"/>
      <c r="Q536" s="9"/>
      <c r="R536" s="9">
        <f t="shared" si="124"/>
        <v>1401800</v>
      </c>
      <c r="S536" s="9">
        <v>1401800</v>
      </c>
      <c r="T536" s="9"/>
      <c r="U536" s="9">
        <f t="shared" si="125"/>
        <v>0</v>
      </c>
      <c r="V536" s="9"/>
      <c r="W536" s="9"/>
      <c r="X536" s="9">
        <f t="shared" si="126"/>
        <v>0</v>
      </c>
      <c r="Y536" s="9"/>
      <c r="Z536" s="9"/>
      <c r="AA536" s="10">
        <f t="shared" si="127"/>
        <v>0</v>
      </c>
      <c r="AB536" s="11">
        <v>45829</v>
      </c>
    </row>
    <row r="537" spans="1:28" ht="15.75" hidden="1" x14ac:dyDescent="0.25">
      <c r="A537" s="32">
        <v>45829</v>
      </c>
      <c r="B537" s="33" t="s">
        <v>201</v>
      </c>
      <c r="C537" s="33"/>
      <c r="D537" s="33" t="s">
        <v>31</v>
      </c>
      <c r="E537" s="33" t="s">
        <v>64</v>
      </c>
      <c r="F537" s="33">
        <v>100</v>
      </c>
      <c r="G537" s="33" t="s">
        <v>33</v>
      </c>
      <c r="H537" s="33">
        <v>150000</v>
      </c>
      <c r="I537" s="20">
        <f t="shared" si="121"/>
        <v>15000000</v>
      </c>
      <c r="J537" s="37" t="s">
        <v>240</v>
      </c>
      <c r="K537" s="33" t="s">
        <v>1031</v>
      </c>
      <c r="L537" s="9">
        <f t="shared" si="122"/>
        <v>0</v>
      </c>
      <c r="M537" s="9"/>
      <c r="N537" s="9"/>
      <c r="O537" s="9">
        <f t="shared" si="123"/>
        <v>15000000</v>
      </c>
      <c r="P537" s="9">
        <v>15000000</v>
      </c>
      <c r="Q537" s="9"/>
      <c r="R537" s="9">
        <f t="shared" si="124"/>
        <v>0</v>
      </c>
      <c r="S537" s="9"/>
      <c r="T537" s="9"/>
      <c r="U537" s="9">
        <f t="shared" si="125"/>
        <v>0</v>
      </c>
      <c r="V537" s="9"/>
      <c r="W537" s="9"/>
      <c r="X537" s="9">
        <f t="shared" si="126"/>
        <v>0</v>
      </c>
      <c r="Y537" s="9"/>
      <c r="Z537" s="9"/>
      <c r="AA537" s="10">
        <f t="shared" si="127"/>
        <v>0</v>
      </c>
      <c r="AB537" s="11">
        <v>45832</v>
      </c>
    </row>
    <row r="538" spans="1:28" ht="15.75" hidden="1" x14ac:dyDescent="0.25">
      <c r="A538" s="32">
        <v>45829</v>
      </c>
      <c r="B538" s="33" t="s">
        <v>217</v>
      </c>
      <c r="C538" s="33"/>
      <c r="D538" s="33" t="s">
        <v>41</v>
      </c>
      <c r="E538" s="33" t="s">
        <v>110</v>
      </c>
      <c r="F538" s="33">
        <v>1200</v>
      </c>
      <c r="G538" s="33" t="s">
        <v>29</v>
      </c>
      <c r="H538" s="33">
        <v>2000</v>
      </c>
      <c r="I538" s="20">
        <f t="shared" si="121"/>
        <v>2400000</v>
      </c>
      <c r="J538" s="82" t="s">
        <v>38</v>
      </c>
      <c r="K538" s="33"/>
      <c r="L538" s="9">
        <f t="shared" si="122"/>
        <v>0</v>
      </c>
      <c r="M538" s="9"/>
      <c r="N538" s="9"/>
      <c r="O538" s="9">
        <f t="shared" si="123"/>
        <v>0</v>
      </c>
      <c r="P538" s="9"/>
      <c r="Q538" s="9"/>
      <c r="R538" s="9">
        <f t="shared" si="124"/>
        <v>0</v>
      </c>
      <c r="S538" s="9"/>
      <c r="T538" s="9"/>
      <c r="U538" s="9">
        <f t="shared" si="125"/>
        <v>0</v>
      </c>
      <c r="V538" s="9"/>
      <c r="W538" s="9"/>
      <c r="X538" s="9">
        <f t="shared" si="126"/>
        <v>0</v>
      </c>
      <c r="Y538" s="9"/>
      <c r="Z538" s="9"/>
      <c r="AA538" s="10">
        <f t="shared" si="127"/>
        <v>2400000</v>
      </c>
      <c r="AB538" s="11"/>
    </row>
    <row r="539" spans="1:28" ht="15.75" hidden="1" x14ac:dyDescent="0.25">
      <c r="A539" s="32">
        <v>45829</v>
      </c>
      <c r="B539" s="33" t="s">
        <v>545</v>
      </c>
      <c r="C539" s="33"/>
      <c r="D539" s="33"/>
      <c r="E539" s="33" t="s">
        <v>45</v>
      </c>
      <c r="F539" s="33">
        <v>25</v>
      </c>
      <c r="G539" s="33" t="s">
        <v>51</v>
      </c>
      <c r="H539" s="33"/>
      <c r="I539" s="20">
        <f t="shared" si="121"/>
        <v>0</v>
      </c>
      <c r="J539" s="83" t="s">
        <v>26</v>
      </c>
      <c r="K539" s="33"/>
      <c r="L539" s="9">
        <f t="shared" si="122"/>
        <v>0</v>
      </c>
      <c r="M539" s="9"/>
      <c r="N539" s="9"/>
      <c r="O539" s="9">
        <f t="shared" si="123"/>
        <v>0</v>
      </c>
      <c r="P539" s="9"/>
      <c r="Q539" s="9"/>
      <c r="R539" s="9">
        <f t="shared" si="124"/>
        <v>0</v>
      </c>
      <c r="S539" s="9"/>
      <c r="T539" s="9"/>
      <c r="U539" s="9">
        <f t="shared" si="125"/>
        <v>0</v>
      </c>
      <c r="V539" s="9"/>
      <c r="W539" s="9"/>
      <c r="X539" s="9">
        <f t="shared" si="126"/>
        <v>0</v>
      </c>
      <c r="Y539" s="9"/>
      <c r="Z539" s="9"/>
      <c r="AA539" s="10">
        <f t="shared" si="127"/>
        <v>0</v>
      </c>
      <c r="AB539" s="11"/>
    </row>
    <row r="540" spans="1:28" ht="15.75" hidden="1" x14ac:dyDescent="0.25">
      <c r="A540" s="32">
        <v>45829</v>
      </c>
      <c r="B540" s="35" t="s">
        <v>231</v>
      </c>
      <c r="C540" s="33"/>
      <c r="D540" s="35"/>
      <c r="E540" s="33" t="s">
        <v>344</v>
      </c>
      <c r="F540" s="33">
        <v>58.2</v>
      </c>
      <c r="G540" s="33" t="s">
        <v>51</v>
      </c>
      <c r="H540" s="33"/>
      <c r="I540" s="20">
        <f t="shared" si="121"/>
        <v>0</v>
      </c>
      <c r="J540" s="86" t="s">
        <v>26</v>
      </c>
      <c r="K540" s="33"/>
      <c r="L540" s="9">
        <f t="shared" si="122"/>
        <v>0</v>
      </c>
      <c r="M540" s="9"/>
      <c r="N540" s="9"/>
      <c r="O540" s="9">
        <f t="shared" si="123"/>
        <v>0</v>
      </c>
      <c r="P540" s="9"/>
      <c r="Q540" s="9"/>
      <c r="R540" s="9">
        <f t="shared" si="124"/>
        <v>0</v>
      </c>
      <c r="S540" s="9"/>
      <c r="T540" s="9"/>
      <c r="U540" s="9">
        <f t="shared" si="125"/>
        <v>0</v>
      </c>
      <c r="V540" s="9"/>
      <c r="W540" s="9"/>
      <c r="X540" s="9">
        <f t="shared" si="126"/>
        <v>0</v>
      </c>
      <c r="Y540" s="9"/>
      <c r="Z540" s="9"/>
      <c r="AA540" s="10">
        <f t="shared" si="127"/>
        <v>0</v>
      </c>
      <c r="AB540" s="11"/>
    </row>
    <row r="541" spans="1:28" ht="15.75" hidden="1" x14ac:dyDescent="0.25">
      <c r="A541" s="39">
        <v>45831</v>
      </c>
      <c r="B541" s="35" t="s">
        <v>53</v>
      </c>
      <c r="C541" s="35"/>
      <c r="D541" s="35" t="s">
        <v>31</v>
      </c>
      <c r="E541" s="35" t="s">
        <v>315</v>
      </c>
      <c r="F541" s="35">
        <v>1000</v>
      </c>
      <c r="G541" s="35" t="s">
        <v>29</v>
      </c>
      <c r="H541" s="35">
        <v>5400</v>
      </c>
      <c r="I541" s="20">
        <f t="shared" si="121"/>
        <v>5400000</v>
      </c>
      <c r="J541" s="85" t="s">
        <v>38</v>
      </c>
      <c r="K541" s="35" t="s">
        <v>1008</v>
      </c>
      <c r="L541" s="9">
        <f t="shared" ref="L541:L566" si="128">M541+N541</f>
        <v>0</v>
      </c>
      <c r="M541" s="9"/>
      <c r="N541" s="9"/>
      <c r="O541" s="9">
        <f t="shared" ref="O541:O566" si="129">P541+Q541</f>
        <v>0</v>
      </c>
      <c r="P541" s="9"/>
      <c r="Q541" s="9"/>
      <c r="R541" s="9">
        <f t="shared" ref="R541:R566" si="130">S541+T541</f>
        <v>0</v>
      </c>
      <c r="S541" s="9"/>
      <c r="T541" s="9"/>
      <c r="U541" s="9">
        <f t="shared" ref="U541:U566" si="131">V541+W541</f>
        <v>0</v>
      </c>
      <c r="V541" s="9"/>
      <c r="W541" s="9"/>
      <c r="X541" s="9">
        <f t="shared" ref="X541:X566" si="132">Y541+Z541</f>
        <v>0</v>
      </c>
      <c r="Y541" s="9"/>
      <c r="Z541" s="9"/>
      <c r="AA541" s="10">
        <f t="shared" ref="AA541:AA566" si="133">C541+I541-L541-O541-U541-X541-R541</f>
        <v>5400000</v>
      </c>
      <c r="AB541" s="11"/>
    </row>
    <row r="542" spans="1:28" ht="15.75" hidden="1" x14ac:dyDescent="0.25">
      <c r="A542" s="39">
        <v>45831</v>
      </c>
      <c r="B542" s="33" t="s">
        <v>222</v>
      </c>
      <c r="C542" s="33"/>
      <c r="D542" s="33" t="s">
        <v>31</v>
      </c>
      <c r="E542" s="33" t="s">
        <v>235</v>
      </c>
      <c r="F542" s="33">
        <v>2.5</v>
      </c>
      <c r="G542" s="33" t="s">
        <v>51</v>
      </c>
      <c r="H542" s="33">
        <v>90000</v>
      </c>
      <c r="I542" s="20">
        <f t="shared" si="121"/>
        <v>225000</v>
      </c>
      <c r="J542" s="37" t="s">
        <v>241</v>
      </c>
      <c r="K542" s="33"/>
      <c r="L542" s="9">
        <f t="shared" si="128"/>
        <v>0</v>
      </c>
      <c r="M542" s="9"/>
      <c r="N542" s="9"/>
      <c r="O542" s="9">
        <f t="shared" si="129"/>
        <v>0</v>
      </c>
      <c r="P542" s="9"/>
      <c r="Q542" s="9"/>
      <c r="R542" s="9">
        <f t="shared" si="130"/>
        <v>225000</v>
      </c>
      <c r="S542" s="9">
        <v>225000</v>
      </c>
      <c r="T542" s="9"/>
      <c r="U542" s="9">
        <f t="shared" si="131"/>
        <v>0</v>
      </c>
      <c r="V542" s="9"/>
      <c r="W542" s="9"/>
      <c r="X542" s="9">
        <f t="shared" si="132"/>
        <v>0</v>
      </c>
      <c r="Y542" s="9"/>
      <c r="Z542" s="9"/>
      <c r="AA542" s="10">
        <f t="shared" si="133"/>
        <v>0</v>
      </c>
      <c r="AB542" s="11">
        <v>45831</v>
      </c>
    </row>
    <row r="543" spans="1:28" ht="15.75" hidden="1" x14ac:dyDescent="0.25">
      <c r="A543" s="39">
        <v>45831</v>
      </c>
      <c r="B543" s="33" t="s">
        <v>959</v>
      </c>
      <c r="C543" s="33"/>
      <c r="D543" s="33" t="s">
        <v>31</v>
      </c>
      <c r="E543" s="33" t="s">
        <v>774</v>
      </c>
      <c r="F543" s="33">
        <v>2</v>
      </c>
      <c r="G543" s="33" t="s">
        <v>33</v>
      </c>
      <c r="H543" s="33">
        <v>300000</v>
      </c>
      <c r="I543" s="20">
        <f t="shared" si="121"/>
        <v>600000</v>
      </c>
      <c r="J543" s="41" t="s">
        <v>241</v>
      </c>
      <c r="K543" s="33" t="s">
        <v>1008</v>
      </c>
      <c r="L543" s="9">
        <f t="shared" si="128"/>
        <v>0</v>
      </c>
      <c r="M543" s="9"/>
      <c r="N543" s="9"/>
      <c r="O543" s="9">
        <f t="shared" si="129"/>
        <v>0</v>
      </c>
      <c r="P543" s="9"/>
      <c r="Q543" s="9"/>
      <c r="R543" s="9">
        <f t="shared" si="130"/>
        <v>600000</v>
      </c>
      <c r="S543" s="9">
        <v>600000</v>
      </c>
      <c r="T543" s="9"/>
      <c r="U543" s="9">
        <f t="shared" si="131"/>
        <v>0</v>
      </c>
      <c r="V543" s="9"/>
      <c r="W543" s="9"/>
      <c r="X543" s="9">
        <f t="shared" si="132"/>
        <v>0</v>
      </c>
      <c r="Y543" s="9"/>
      <c r="Z543" s="9"/>
      <c r="AA543" s="10">
        <f t="shared" si="133"/>
        <v>0</v>
      </c>
      <c r="AB543" s="11">
        <v>45831</v>
      </c>
    </row>
    <row r="544" spans="1:28" ht="15.75" hidden="1" x14ac:dyDescent="0.25">
      <c r="A544" s="39">
        <v>45831</v>
      </c>
      <c r="B544" s="33" t="s">
        <v>959</v>
      </c>
      <c r="C544" s="33"/>
      <c r="D544" s="33" t="s">
        <v>31</v>
      </c>
      <c r="E544" s="33" t="s">
        <v>407</v>
      </c>
      <c r="F544" s="33">
        <v>6</v>
      </c>
      <c r="G544" s="33" t="s">
        <v>33</v>
      </c>
      <c r="H544" s="33">
        <v>300000</v>
      </c>
      <c r="I544" s="20">
        <f t="shared" si="121"/>
        <v>1800000</v>
      </c>
      <c r="J544" s="85" t="s">
        <v>38</v>
      </c>
      <c r="K544" s="33" t="s">
        <v>1008</v>
      </c>
      <c r="L544" s="9">
        <f t="shared" si="128"/>
        <v>0</v>
      </c>
      <c r="M544" s="9"/>
      <c r="N544" s="9"/>
      <c r="O544" s="9">
        <f t="shared" si="129"/>
        <v>0</v>
      </c>
      <c r="P544" s="9"/>
      <c r="Q544" s="9"/>
      <c r="R544" s="9">
        <f t="shared" si="130"/>
        <v>640000</v>
      </c>
      <c r="S544" s="9">
        <v>640000</v>
      </c>
      <c r="T544" s="9"/>
      <c r="U544" s="9">
        <f t="shared" si="131"/>
        <v>0</v>
      </c>
      <c r="V544" s="9"/>
      <c r="W544" s="9"/>
      <c r="X544" s="9">
        <f t="shared" si="132"/>
        <v>0</v>
      </c>
      <c r="Y544" s="9"/>
      <c r="Z544" s="9"/>
      <c r="AA544" s="10">
        <f t="shared" si="133"/>
        <v>1160000</v>
      </c>
      <c r="AB544" s="11">
        <v>45831</v>
      </c>
    </row>
    <row r="545" spans="1:28" ht="15.75" hidden="1" x14ac:dyDescent="0.25">
      <c r="A545" s="39">
        <v>45831</v>
      </c>
      <c r="B545" s="33" t="s">
        <v>735</v>
      </c>
      <c r="C545" s="33"/>
      <c r="D545" s="33" t="s">
        <v>31</v>
      </c>
      <c r="E545" s="33" t="s">
        <v>110</v>
      </c>
      <c r="F545" s="33">
        <v>1400</v>
      </c>
      <c r="G545" s="33" t="s">
        <v>29</v>
      </c>
      <c r="H545" s="33">
        <v>1900</v>
      </c>
      <c r="I545" s="20">
        <f t="shared" si="121"/>
        <v>2660000</v>
      </c>
      <c r="J545" s="37" t="s">
        <v>240</v>
      </c>
      <c r="K545" s="33"/>
      <c r="L545" s="9">
        <f t="shared" si="128"/>
        <v>0</v>
      </c>
      <c r="M545" s="9"/>
      <c r="N545" s="9"/>
      <c r="O545" s="9">
        <f t="shared" si="129"/>
        <v>2660000</v>
      </c>
      <c r="P545" s="9">
        <v>2660000</v>
      </c>
      <c r="Q545" s="9"/>
      <c r="R545" s="9">
        <f t="shared" si="130"/>
        <v>0</v>
      </c>
      <c r="S545" s="9"/>
      <c r="T545" s="9"/>
      <c r="U545" s="9">
        <f t="shared" si="131"/>
        <v>0</v>
      </c>
      <c r="V545" s="9"/>
      <c r="W545" s="9"/>
      <c r="X545" s="9">
        <f t="shared" si="132"/>
        <v>0</v>
      </c>
      <c r="Y545" s="9"/>
      <c r="Z545" s="9"/>
      <c r="AA545" s="10">
        <f t="shared" si="133"/>
        <v>0</v>
      </c>
      <c r="AB545" s="11">
        <v>45831</v>
      </c>
    </row>
    <row r="546" spans="1:28" ht="15.75" hidden="1" x14ac:dyDescent="0.25">
      <c r="A546" s="39">
        <v>45831</v>
      </c>
      <c r="B546" s="33" t="s">
        <v>735</v>
      </c>
      <c r="C546" s="33"/>
      <c r="D546" s="33" t="s">
        <v>31</v>
      </c>
      <c r="E546" s="33" t="s">
        <v>102</v>
      </c>
      <c r="F546" s="33">
        <v>2</v>
      </c>
      <c r="G546" s="33" t="s">
        <v>74</v>
      </c>
      <c r="H546" s="33">
        <v>65000</v>
      </c>
      <c r="I546" s="20">
        <f t="shared" si="121"/>
        <v>130000</v>
      </c>
      <c r="J546" s="37" t="s">
        <v>240</v>
      </c>
      <c r="K546" s="33"/>
      <c r="L546" s="9">
        <f t="shared" si="128"/>
        <v>0</v>
      </c>
      <c r="M546" s="9"/>
      <c r="N546" s="9"/>
      <c r="O546" s="9">
        <f t="shared" si="129"/>
        <v>130000</v>
      </c>
      <c r="P546" s="9">
        <v>130000</v>
      </c>
      <c r="Q546" s="9"/>
      <c r="R546" s="9">
        <f t="shared" si="130"/>
        <v>0</v>
      </c>
      <c r="S546" s="9"/>
      <c r="T546" s="9"/>
      <c r="U546" s="9">
        <f t="shared" si="131"/>
        <v>0</v>
      </c>
      <c r="V546" s="9"/>
      <c r="W546" s="9"/>
      <c r="X546" s="9">
        <f t="shared" si="132"/>
        <v>0</v>
      </c>
      <c r="Y546" s="9"/>
      <c r="Z546" s="9"/>
      <c r="AA546" s="10">
        <f t="shared" si="133"/>
        <v>0</v>
      </c>
      <c r="AB546" s="11">
        <v>45831</v>
      </c>
    </row>
    <row r="547" spans="1:28" ht="15.75" hidden="1" x14ac:dyDescent="0.25">
      <c r="A547" s="39">
        <v>45831</v>
      </c>
      <c r="B547" s="33" t="s">
        <v>422</v>
      </c>
      <c r="C547" s="33"/>
      <c r="D547" s="33" t="s">
        <v>31</v>
      </c>
      <c r="E547" s="33" t="s">
        <v>91</v>
      </c>
      <c r="F547" s="33">
        <v>2000</v>
      </c>
      <c r="G547" s="33" t="s">
        <v>29</v>
      </c>
      <c r="H547" s="33">
        <v>4000</v>
      </c>
      <c r="I547" s="20">
        <f t="shared" si="121"/>
        <v>8000000</v>
      </c>
      <c r="J547" s="37" t="s">
        <v>240</v>
      </c>
      <c r="K547" s="33"/>
      <c r="L547" s="9">
        <f t="shared" si="128"/>
        <v>0</v>
      </c>
      <c r="M547" s="9"/>
      <c r="N547" s="9"/>
      <c r="O547" s="9">
        <f t="shared" si="129"/>
        <v>8000000</v>
      </c>
      <c r="P547" s="9">
        <v>8000000</v>
      </c>
      <c r="Q547" s="9"/>
      <c r="R547" s="9">
        <f t="shared" si="130"/>
        <v>0</v>
      </c>
      <c r="S547" s="9"/>
      <c r="T547" s="9"/>
      <c r="U547" s="9">
        <f t="shared" si="131"/>
        <v>0</v>
      </c>
      <c r="V547" s="9"/>
      <c r="W547" s="9"/>
      <c r="X547" s="9">
        <f t="shared" si="132"/>
        <v>0</v>
      </c>
      <c r="Y547" s="9"/>
      <c r="Z547" s="9"/>
      <c r="AA547" s="10">
        <f t="shared" si="133"/>
        <v>0</v>
      </c>
      <c r="AB547" s="11">
        <v>45831</v>
      </c>
    </row>
    <row r="548" spans="1:28" ht="15.75" hidden="1" x14ac:dyDescent="0.25">
      <c r="A548" s="39">
        <v>45831</v>
      </c>
      <c r="B548" s="33" t="s">
        <v>561</v>
      </c>
      <c r="C548" s="33"/>
      <c r="D548" s="33" t="s">
        <v>31</v>
      </c>
      <c r="E548" s="33" t="s">
        <v>407</v>
      </c>
      <c r="F548" s="33">
        <v>1</v>
      </c>
      <c r="G548" s="33" t="s">
        <v>33</v>
      </c>
      <c r="H548" s="33">
        <v>300000</v>
      </c>
      <c r="I548" s="20">
        <f t="shared" si="121"/>
        <v>300000</v>
      </c>
      <c r="J548" s="37" t="s">
        <v>241</v>
      </c>
      <c r="K548" s="33"/>
      <c r="L548" s="9">
        <f t="shared" si="128"/>
        <v>0</v>
      </c>
      <c r="M548" s="9"/>
      <c r="N548" s="9"/>
      <c r="O548" s="9">
        <f t="shared" si="129"/>
        <v>0</v>
      </c>
      <c r="P548" s="9"/>
      <c r="Q548" s="9"/>
      <c r="R548" s="9">
        <f t="shared" si="130"/>
        <v>0</v>
      </c>
      <c r="S548" s="9"/>
      <c r="T548" s="9"/>
      <c r="U548" s="9">
        <f t="shared" si="131"/>
        <v>300000</v>
      </c>
      <c r="V548" s="9">
        <v>300000</v>
      </c>
      <c r="W548" s="9"/>
      <c r="X548" s="9">
        <f t="shared" si="132"/>
        <v>0</v>
      </c>
      <c r="Y548" s="9"/>
      <c r="Z548" s="9"/>
      <c r="AA548" s="10">
        <f t="shared" si="133"/>
        <v>0</v>
      </c>
      <c r="AB548" s="11">
        <v>45831</v>
      </c>
    </row>
    <row r="549" spans="1:28" ht="15.75" hidden="1" x14ac:dyDescent="0.25">
      <c r="A549" s="39">
        <v>45831</v>
      </c>
      <c r="B549" s="33" t="s">
        <v>959</v>
      </c>
      <c r="C549" s="33"/>
      <c r="D549" s="33" t="s">
        <v>31</v>
      </c>
      <c r="E549" s="33" t="s">
        <v>110</v>
      </c>
      <c r="F549" s="33">
        <v>200</v>
      </c>
      <c r="G549" s="33" t="s">
        <v>29</v>
      </c>
      <c r="H549" s="33">
        <v>2000</v>
      </c>
      <c r="I549" s="20">
        <f t="shared" si="121"/>
        <v>400000</v>
      </c>
      <c r="J549" s="37" t="s">
        <v>241</v>
      </c>
      <c r="K549" s="33"/>
      <c r="L549" s="9">
        <f t="shared" si="128"/>
        <v>0</v>
      </c>
      <c r="M549" s="9"/>
      <c r="N549" s="9"/>
      <c r="O549" s="9">
        <f t="shared" si="129"/>
        <v>0</v>
      </c>
      <c r="P549" s="9"/>
      <c r="Q549" s="9"/>
      <c r="R549" s="9">
        <f t="shared" si="130"/>
        <v>400000</v>
      </c>
      <c r="S549" s="9">
        <v>400000</v>
      </c>
      <c r="T549" s="9"/>
      <c r="U549" s="9">
        <f t="shared" si="131"/>
        <v>0</v>
      </c>
      <c r="V549" s="9"/>
      <c r="W549" s="9"/>
      <c r="X549" s="9">
        <f t="shared" si="132"/>
        <v>0</v>
      </c>
      <c r="Y549" s="9"/>
      <c r="Z549" s="9"/>
      <c r="AA549" s="10">
        <f t="shared" si="133"/>
        <v>0</v>
      </c>
      <c r="AB549" s="11">
        <v>45831</v>
      </c>
    </row>
    <row r="550" spans="1:28" ht="15.75" hidden="1" x14ac:dyDescent="0.25">
      <c r="A550" s="39">
        <v>45831</v>
      </c>
      <c r="B550" s="33" t="s">
        <v>957</v>
      </c>
      <c r="C550" s="33"/>
      <c r="D550" s="33" t="s">
        <v>41</v>
      </c>
      <c r="E550" s="33" t="s">
        <v>117</v>
      </c>
      <c r="F550" s="33">
        <v>100.9</v>
      </c>
      <c r="G550" s="33" t="s">
        <v>51</v>
      </c>
      <c r="H550" s="33">
        <v>107000</v>
      </c>
      <c r="I550" s="20">
        <f t="shared" si="121"/>
        <v>10796300</v>
      </c>
      <c r="J550" s="37" t="s">
        <v>241</v>
      </c>
      <c r="K550" s="33"/>
      <c r="L550" s="9">
        <f t="shared" si="128"/>
        <v>0</v>
      </c>
      <c r="M550" s="9"/>
      <c r="N550" s="9"/>
      <c r="O550" s="9">
        <f t="shared" si="129"/>
        <v>0</v>
      </c>
      <c r="P550" s="9"/>
      <c r="Q550" s="9"/>
      <c r="R550" s="9">
        <f t="shared" si="130"/>
        <v>10796300</v>
      </c>
      <c r="S550" s="9">
        <v>10796300</v>
      </c>
      <c r="T550" s="9"/>
      <c r="U550" s="9">
        <f t="shared" si="131"/>
        <v>0</v>
      </c>
      <c r="V550" s="9"/>
      <c r="W550" s="9"/>
      <c r="X550" s="9">
        <f t="shared" si="132"/>
        <v>0</v>
      </c>
      <c r="Y550" s="9"/>
      <c r="Z550" s="9"/>
      <c r="AA550" s="10">
        <f t="shared" si="133"/>
        <v>0</v>
      </c>
      <c r="AB550" s="11">
        <v>45831</v>
      </c>
    </row>
    <row r="551" spans="1:28" ht="15.75" hidden="1" x14ac:dyDescent="0.25">
      <c r="A551" s="39">
        <v>45831</v>
      </c>
      <c r="B551" s="33" t="s">
        <v>60</v>
      </c>
      <c r="C551" s="33"/>
      <c r="D551" s="33" t="s">
        <v>41</v>
      </c>
      <c r="E551" s="33" t="s">
        <v>148</v>
      </c>
      <c r="F551" s="33">
        <v>20</v>
      </c>
      <c r="G551" s="33" t="s">
        <v>51</v>
      </c>
      <c r="H551" s="33">
        <v>60000</v>
      </c>
      <c r="I551" s="20">
        <f t="shared" si="121"/>
        <v>1200000</v>
      </c>
      <c r="J551" s="37" t="s">
        <v>240</v>
      </c>
      <c r="K551" s="33"/>
      <c r="L551" s="9">
        <f t="shared" si="128"/>
        <v>0</v>
      </c>
      <c r="M551" s="9"/>
      <c r="N551" s="9"/>
      <c r="O551" s="9">
        <f t="shared" si="129"/>
        <v>1200000</v>
      </c>
      <c r="P551" s="9">
        <v>1200000</v>
      </c>
      <c r="Q551" s="9"/>
      <c r="R551" s="9">
        <f t="shared" si="130"/>
        <v>0</v>
      </c>
      <c r="S551" s="9"/>
      <c r="T551" s="9"/>
      <c r="U551" s="9">
        <f t="shared" si="131"/>
        <v>0</v>
      </c>
      <c r="V551" s="9"/>
      <c r="W551" s="9"/>
      <c r="X551" s="9">
        <f t="shared" si="132"/>
        <v>0</v>
      </c>
      <c r="Y551" s="9"/>
      <c r="Z551" s="9"/>
      <c r="AA551" s="10">
        <f t="shared" si="133"/>
        <v>0</v>
      </c>
      <c r="AB551" s="11">
        <v>45831</v>
      </c>
    </row>
    <row r="552" spans="1:28" ht="15.75" hidden="1" x14ac:dyDescent="0.25">
      <c r="A552" s="39">
        <v>45831</v>
      </c>
      <c r="B552" s="33" t="s">
        <v>191</v>
      </c>
      <c r="C552" s="33"/>
      <c r="D552" s="33" t="s">
        <v>31</v>
      </c>
      <c r="E552" s="33" t="s">
        <v>32</v>
      </c>
      <c r="F552" s="33">
        <v>2</v>
      </c>
      <c r="G552" s="33" t="s">
        <v>33</v>
      </c>
      <c r="H552" s="33">
        <v>150000</v>
      </c>
      <c r="I552" s="20">
        <f t="shared" si="121"/>
        <v>300000</v>
      </c>
      <c r="J552" s="37" t="s">
        <v>241</v>
      </c>
      <c r="K552" s="33"/>
      <c r="L552" s="9">
        <f t="shared" si="128"/>
        <v>300000</v>
      </c>
      <c r="M552" s="9">
        <v>300000</v>
      </c>
      <c r="N552" s="9"/>
      <c r="O552" s="9">
        <f t="shared" si="129"/>
        <v>0</v>
      </c>
      <c r="P552" s="9"/>
      <c r="Q552" s="9"/>
      <c r="R552" s="9">
        <f t="shared" si="130"/>
        <v>0</v>
      </c>
      <c r="S552" s="9"/>
      <c r="T552" s="9"/>
      <c r="U552" s="9">
        <f t="shared" si="131"/>
        <v>0</v>
      </c>
      <c r="V552" s="9"/>
      <c r="W552" s="9"/>
      <c r="X552" s="9">
        <f t="shared" si="132"/>
        <v>0</v>
      </c>
      <c r="Y552" s="9"/>
      <c r="Z552" s="9"/>
      <c r="AA552" s="10">
        <f t="shared" si="133"/>
        <v>0</v>
      </c>
      <c r="AB552" s="11">
        <v>45831</v>
      </c>
    </row>
    <row r="553" spans="1:28" ht="15.75" hidden="1" x14ac:dyDescent="0.25">
      <c r="A553" s="39">
        <v>45831</v>
      </c>
      <c r="B553" s="33" t="s">
        <v>191</v>
      </c>
      <c r="C553" s="33"/>
      <c r="D553" s="33" t="s">
        <v>31</v>
      </c>
      <c r="E553" s="33" t="s">
        <v>166</v>
      </c>
      <c r="F553" s="33">
        <v>1</v>
      </c>
      <c r="G553" s="33" t="s">
        <v>23</v>
      </c>
      <c r="H553" s="33">
        <v>400000</v>
      </c>
      <c r="I553" s="20">
        <f t="shared" si="121"/>
        <v>400000</v>
      </c>
      <c r="J553" s="37" t="s">
        <v>241</v>
      </c>
      <c r="K553" s="33"/>
      <c r="L553" s="9">
        <f t="shared" si="128"/>
        <v>400000</v>
      </c>
      <c r="M553" s="9">
        <v>400000</v>
      </c>
      <c r="N553" s="9"/>
      <c r="O553" s="9">
        <f t="shared" si="129"/>
        <v>0</v>
      </c>
      <c r="P553" s="9"/>
      <c r="Q553" s="9"/>
      <c r="R553" s="9">
        <f t="shared" si="130"/>
        <v>0</v>
      </c>
      <c r="S553" s="9"/>
      <c r="T553" s="9"/>
      <c r="U553" s="9">
        <f t="shared" si="131"/>
        <v>0</v>
      </c>
      <c r="V553" s="9"/>
      <c r="W553" s="9"/>
      <c r="X553" s="9">
        <f t="shared" si="132"/>
        <v>0</v>
      </c>
      <c r="Y553" s="9"/>
      <c r="Z553" s="9"/>
      <c r="AA553" s="10">
        <f t="shared" si="133"/>
        <v>0</v>
      </c>
      <c r="AB553" s="11">
        <v>45831</v>
      </c>
    </row>
    <row r="554" spans="1:28" ht="15.75" hidden="1" x14ac:dyDescent="0.25">
      <c r="A554" s="39">
        <v>45831</v>
      </c>
      <c r="B554" s="33" t="s">
        <v>170</v>
      </c>
      <c r="C554" s="33"/>
      <c r="D554" s="33" t="s">
        <v>31</v>
      </c>
      <c r="E554" s="33" t="s">
        <v>467</v>
      </c>
      <c r="F554" s="33">
        <v>16.8</v>
      </c>
      <c r="G554" s="33" t="s">
        <v>51</v>
      </c>
      <c r="H554" s="33">
        <v>43000</v>
      </c>
      <c r="I554" s="20">
        <f t="shared" si="121"/>
        <v>722400</v>
      </c>
      <c r="J554" s="37" t="s">
        <v>241</v>
      </c>
      <c r="K554" s="33"/>
      <c r="L554" s="9">
        <f t="shared" si="128"/>
        <v>722400</v>
      </c>
      <c r="M554" s="9">
        <v>722400</v>
      </c>
      <c r="N554" s="9"/>
      <c r="O554" s="9">
        <f t="shared" si="129"/>
        <v>0</v>
      </c>
      <c r="P554" s="9"/>
      <c r="Q554" s="9"/>
      <c r="R554" s="9">
        <f t="shared" si="130"/>
        <v>0</v>
      </c>
      <c r="S554" s="9"/>
      <c r="T554" s="9"/>
      <c r="U554" s="9">
        <f t="shared" si="131"/>
        <v>0</v>
      </c>
      <c r="V554" s="9"/>
      <c r="W554" s="9"/>
      <c r="X554" s="9">
        <f t="shared" si="132"/>
        <v>0</v>
      </c>
      <c r="Y554" s="9"/>
      <c r="Z554" s="9"/>
      <c r="AA554" s="10">
        <f t="shared" si="133"/>
        <v>0</v>
      </c>
      <c r="AB554" s="11">
        <v>45831</v>
      </c>
    </row>
    <row r="555" spans="1:28" ht="15.75" hidden="1" x14ac:dyDescent="0.25">
      <c r="A555" s="39">
        <v>45831</v>
      </c>
      <c r="B555" s="33" t="s">
        <v>170</v>
      </c>
      <c r="C555" s="33"/>
      <c r="D555" s="33" t="s">
        <v>31</v>
      </c>
      <c r="E555" s="33" t="s">
        <v>64</v>
      </c>
      <c r="F555" s="33">
        <v>2</v>
      </c>
      <c r="G555" s="33" t="s">
        <v>33</v>
      </c>
      <c r="H555" s="33">
        <v>150000</v>
      </c>
      <c r="I555" s="20">
        <f t="shared" si="121"/>
        <v>300000</v>
      </c>
      <c r="J555" s="37" t="s">
        <v>241</v>
      </c>
      <c r="K555" s="33"/>
      <c r="L555" s="9">
        <f t="shared" si="128"/>
        <v>300000</v>
      </c>
      <c r="M555" s="9">
        <v>300000</v>
      </c>
      <c r="N555" s="9"/>
      <c r="O555" s="9">
        <f t="shared" si="129"/>
        <v>0</v>
      </c>
      <c r="P555" s="9"/>
      <c r="Q555" s="9"/>
      <c r="R555" s="9">
        <f t="shared" si="130"/>
        <v>0</v>
      </c>
      <c r="S555" s="9"/>
      <c r="T555" s="9"/>
      <c r="U555" s="9">
        <f t="shared" si="131"/>
        <v>0</v>
      </c>
      <c r="V555" s="9"/>
      <c r="W555" s="9"/>
      <c r="X555" s="9">
        <f t="shared" si="132"/>
        <v>0</v>
      </c>
      <c r="Y555" s="9"/>
      <c r="Z555" s="9"/>
      <c r="AA555" s="10">
        <f t="shared" si="133"/>
        <v>0</v>
      </c>
      <c r="AB555" s="11">
        <v>45831</v>
      </c>
    </row>
    <row r="556" spans="1:28" ht="15.75" hidden="1" x14ac:dyDescent="0.25">
      <c r="A556" s="39">
        <v>45831</v>
      </c>
      <c r="B556" s="33" t="s">
        <v>317</v>
      </c>
      <c r="C556" s="33"/>
      <c r="D556" s="33" t="s">
        <v>31</v>
      </c>
      <c r="E556" s="33" t="s">
        <v>110</v>
      </c>
      <c r="F556" s="33">
        <v>400</v>
      </c>
      <c r="G556" s="33" t="s">
        <v>29</v>
      </c>
      <c r="H556" s="33">
        <v>2000</v>
      </c>
      <c r="I556" s="20">
        <f t="shared" si="121"/>
        <v>800000</v>
      </c>
      <c r="J556" s="37" t="s">
        <v>241</v>
      </c>
      <c r="K556" s="33"/>
      <c r="L556" s="9">
        <f t="shared" si="128"/>
        <v>0</v>
      </c>
      <c r="M556" s="9"/>
      <c r="N556" s="9"/>
      <c r="O556" s="9">
        <f t="shared" si="129"/>
        <v>0</v>
      </c>
      <c r="P556" s="9"/>
      <c r="Q556" s="9"/>
      <c r="R556" s="9">
        <f t="shared" si="130"/>
        <v>800000</v>
      </c>
      <c r="S556" s="9">
        <v>800000</v>
      </c>
      <c r="T556" s="9"/>
      <c r="U556" s="9">
        <f t="shared" si="131"/>
        <v>0</v>
      </c>
      <c r="V556" s="9"/>
      <c r="W556" s="9"/>
      <c r="X556" s="9">
        <f t="shared" si="132"/>
        <v>0</v>
      </c>
      <c r="Y556" s="9"/>
      <c r="Z556" s="9"/>
      <c r="AA556" s="10">
        <f t="shared" si="133"/>
        <v>0</v>
      </c>
      <c r="AB556" s="11">
        <v>45831</v>
      </c>
    </row>
    <row r="557" spans="1:28" ht="15.75" hidden="1" x14ac:dyDescent="0.25">
      <c r="A557" s="39">
        <v>45831</v>
      </c>
      <c r="B557" s="33" t="s">
        <v>231</v>
      </c>
      <c r="C557" s="33"/>
      <c r="D557" s="33"/>
      <c r="E557" s="33" t="s">
        <v>135</v>
      </c>
      <c r="F557" s="33">
        <v>58.6</v>
      </c>
      <c r="G557" s="33" t="s">
        <v>51</v>
      </c>
      <c r="H557" s="33"/>
      <c r="I557" s="20">
        <f t="shared" si="121"/>
        <v>0</v>
      </c>
      <c r="J557" s="83" t="s">
        <v>26</v>
      </c>
      <c r="K557" s="33"/>
      <c r="L557" s="9">
        <f t="shared" si="128"/>
        <v>0</v>
      </c>
      <c r="M557" s="9"/>
      <c r="N557" s="9"/>
      <c r="O557" s="9">
        <f t="shared" si="129"/>
        <v>0</v>
      </c>
      <c r="P557" s="9"/>
      <c r="Q557" s="9"/>
      <c r="R557" s="9">
        <f t="shared" si="130"/>
        <v>0</v>
      </c>
      <c r="S557" s="9"/>
      <c r="T557" s="9"/>
      <c r="U557" s="9">
        <f t="shared" si="131"/>
        <v>0</v>
      </c>
      <c r="V557" s="9"/>
      <c r="W557" s="9"/>
      <c r="X557" s="9">
        <f t="shared" si="132"/>
        <v>0</v>
      </c>
      <c r="Y557" s="9"/>
      <c r="Z557" s="9"/>
      <c r="AA557" s="10">
        <f t="shared" si="133"/>
        <v>0</v>
      </c>
      <c r="AB557" s="11"/>
    </row>
    <row r="558" spans="1:28" ht="15.75" hidden="1" x14ac:dyDescent="0.25">
      <c r="A558" s="39">
        <v>45831</v>
      </c>
      <c r="B558" s="33" t="s">
        <v>231</v>
      </c>
      <c r="C558" s="33"/>
      <c r="D558" s="33"/>
      <c r="E558" s="33" t="s">
        <v>98</v>
      </c>
      <c r="F558" s="33">
        <v>22.7</v>
      </c>
      <c r="G558" s="33" t="s">
        <v>51</v>
      </c>
      <c r="H558" s="33"/>
      <c r="I558" s="20">
        <f t="shared" si="121"/>
        <v>0</v>
      </c>
      <c r="J558" s="83" t="s">
        <v>26</v>
      </c>
      <c r="K558" s="33"/>
      <c r="L558" s="9">
        <f t="shared" si="128"/>
        <v>0</v>
      </c>
      <c r="M558" s="9"/>
      <c r="N558" s="9"/>
      <c r="O558" s="9">
        <f t="shared" si="129"/>
        <v>0</v>
      </c>
      <c r="P558" s="9"/>
      <c r="Q558" s="9"/>
      <c r="R558" s="9">
        <f t="shared" si="130"/>
        <v>0</v>
      </c>
      <c r="S558" s="9"/>
      <c r="T558" s="9"/>
      <c r="U558" s="9">
        <f t="shared" si="131"/>
        <v>0</v>
      </c>
      <c r="V558" s="9"/>
      <c r="W558" s="9"/>
      <c r="X558" s="9">
        <f t="shared" si="132"/>
        <v>0</v>
      </c>
      <c r="Y558" s="9"/>
      <c r="Z558" s="9"/>
      <c r="AA558" s="10">
        <f t="shared" si="133"/>
        <v>0</v>
      </c>
      <c r="AB558" s="11"/>
    </row>
    <row r="559" spans="1:28" ht="15.75" hidden="1" x14ac:dyDescent="0.25">
      <c r="A559" s="39">
        <v>45831</v>
      </c>
      <c r="B559" s="33" t="s">
        <v>374</v>
      </c>
      <c r="C559" s="33"/>
      <c r="D559" s="33" t="s">
        <v>31</v>
      </c>
      <c r="E559" s="33" t="s">
        <v>73</v>
      </c>
      <c r="F559" s="33">
        <v>10</v>
      </c>
      <c r="G559" s="33" t="s">
        <v>74</v>
      </c>
      <c r="H559" s="33">
        <v>50000</v>
      </c>
      <c r="I559" s="20">
        <f t="shared" si="121"/>
        <v>500000</v>
      </c>
      <c r="J559" s="41" t="s">
        <v>240</v>
      </c>
      <c r="K559" s="33" t="s">
        <v>1008</v>
      </c>
      <c r="L559" s="9">
        <f t="shared" si="128"/>
        <v>0</v>
      </c>
      <c r="M559" s="9"/>
      <c r="N559" s="9"/>
      <c r="O559" s="9">
        <f t="shared" si="129"/>
        <v>500000</v>
      </c>
      <c r="P559" s="9">
        <v>500000</v>
      </c>
      <c r="Q559" s="9"/>
      <c r="R559" s="9">
        <f t="shared" si="130"/>
        <v>0</v>
      </c>
      <c r="S559" s="9"/>
      <c r="T559" s="9"/>
      <c r="U559" s="9">
        <f t="shared" si="131"/>
        <v>0</v>
      </c>
      <c r="V559" s="9"/>
      <c r="W559" s="9"/>
      <c r="X559" s="9">
        <f t="shared" si="132"/>
        <v>0</v>
      </c>
      <c r="Y559" s="9"/>
      <c r="Z559" s="9"/>
      <c r="AA559" s="10">
        <f t="shared" si="133"/>
        <v>0</v>
      </c>
      <c r="AB559" s="11">
        <v>45833</v>
      </c>
    </row>
    <row r="560" spans="1:28" ht="15.75" hidden="1" x14ac:dyDescent="0.25">
      <c r="A560" s="39">
        <v>45831</v>
      </c>
      <c r="B560" s="33" t="s">
        <v>374</v>
      </c>
      <c r="C560" s="33"/>
      <c r="D560" s="33" t="s">
        <v>31</v>
      </c>
      <c r="E560" s="33" t="s">
        <v>102</v>
      </c>
      <c r="F560" s="33">
        <v>12</v>
      </c>
      <c r="G560" s="33" t="s">
        <v>74</v>
      </c>
      <c r="H560" s="33">
        <v>65000</v>
      </c>
      <c r="I560" s="20">
        <f t="shared" si="121"/>
        <v>780000</v>
      </c>
      <c r="J560" s="41" t="s">
        <v>240</v>
      </c>
      <c r="K560" s="33" t="s">
        <v>1008</v>
      </c>
      <c r="L560" s="9">
        <f t="shared" si="128"/>
        <v>0</v>
      </c>
      <c r="M560" s="9"/>
      <c r="N560" s="9"/>
      <c r="O560" s="9">
        <f t="shared" si="129"/>
        <v>780000</v>
      </c>
      <c r="P560" s="9">
        <v>780000</v>
      </c>
      <c r="Q560" s="9"/>
      <c r="R560" s="9">
        <f t="shared" si="130"/>
        <v>0</v>
      </c>
      <c r="S560" s="9"/>
      <c r="T560" s="9"/>
      <c r="U560" s="9">
        <f t="shared" si="131"/>
        <v>0</v>
      </c>
      <c r="V560" s="9"/>
      <c r="W560" s="9"/>
      <c r="X560" s="9">
        <f t="shared" si="132"/>
        <v>0</v>
      </c>
      <c r="Y560" s="9"/>
      <c r="Z560" s="9"/>
      <c r="AA560" s="10">
        <f t="shared" si="133"/>
        <v>0</v>
      </c>
      <c r="AB560" s="11">
        <v>45833</v>
      </c>
    </row>
    <row r="561" spans="1:28" ht="15.75" hidden="1" x14ac:dyDescent="0.25">
      <c r="A561" s="32">
        <v>45831</v>
      </c>
      <c r="B561" s="33" t="s">
        <v>374</v>
      </c>
      <c r="C561" s="33"/>
      <c r="D561" s="33" t="s">
        <v>31</v>
      </c>
      <c r="E561" s="33" t="s">
        <v>122</v>
      </c>
      <c r="F561" s="33">
        <v>10</v>
      </c>
      <c r="G561" s="33" t="s">
        <v>51</v>
      </c>
      <c r="H561" s="33">
        <v>70000</v>
      </c>
      <c r="I561" s="20">
        <f t="shared" si="121"/>
        <v>700000</v>
      </c>
      <c r="J561" s="41" t="s">
        <v>240</v>
      </c>
      <c r="K561" s="33" t="s">
        <v>1008</v>
      </c>
      <c r="L561" s="9">
        <f t="shared" si="128"/>
        <v>0</v>
      </c>
      <c r="M561" s="9"/>
      <c r="N561" s="9"/>
      <c r="O561" s="9">
        <f t="shared" si="129"/>
        <v>700000</v>
      </c>
      <c r="P561" s="9">
        <v>700000</v>
      </c>
      <c r="Q561" s="9"/>
      <c r="R561" s="9">
        <f t="shared" si="130"/>
        <v>0</v>
      </c>
      <c r="S561" s="9"/>
      <c r="T561" s="9"/>
      <c r="U561" s="9">
        <f t="shared" si="131"/>
        <v>0</v>
      </c>
      <c r="V561" s="9"/>
      <c r="W561" s="9"/>
      <c r="X561" s="9">
        <f t="shared" si="132"/>
        <v>0</v>
      </c>
      <c r="Y561" s="9"/>
      <c r="Z561" s="9"/>
      <c r="AA561" s="10">
        <f t="shared" si="133"/>
        <v>0</v>
      </c>
      <c r="AB561" s="11">
        <v>45833</v>
      </c>
    </row>
    <row r="562" spans="1:28" ht="15.75" hidden="1" x14ac:dyDescent="0.25">
      <c r="A562" s="32">
        <v>45831</v>
      </c>
      <c r="B562" s="33" t="s">
        <v>208</v>
      </c>
      <c r="C562" s="33"/>
      <c r="D562" s="33" t="s">
        <v>31</v>
      </c>
      <c r="E562" s="33" t="s">
        <v>166</v>
      </c>
      <c r="F562" s="33">
        <v>9</v>
      </c>
      <c r="G562" s="33" t="s">
        <v>23</v>
      </c>
      <c r="H562" s="33">
        <v>400000</v>
      </c>
      <c r="I562" s="20">
        <f t="shared" si="121"/>
        <v>3600000</v>
      </c>
      <c r="J562" s="82" t="s">
        <v>38</v>
      </c>
      <c r="K562" s="33" t="s">
        <v>1032</v>
      </c>
      <c r="L562" s="9">
        <f t="shared" si="128"/>
        <v>0</v>
      </c>
      <c r="M562" s="9"/>
      <c r="N562" s="9"/>
      <c r="O562" s="9">
        <f t="shared" si="129"/>
        <v>0</v>
      </c>
      <c r="P562" s="9"/>
      <c r="Q562" s="9"/>
      <c r="R562" s="9">
        <f t="shared" si="130"/>
        <v>0</v>
      </c>
      <c r="S562" s="9"/>
      <c r="T562" s="9"/>
      <c r="U562" s="9">
        <f t="shared" si="131"/>
        <v>0</v>
      </c>
      <c r="V562" s="9"/>
      <c r="W562" s="9"/>
      <c r="X562" s="9">
        <f t="shared" si="132"/>
        <v>0</v>
      </c>
      <c r="Y562" s="9"/>
      <c r="Z562" s="9"/>
      <c r="AA562" s="10">
        <f t="shared" si="133"/>
        <v>3600000</v>
      </c>
      <c r="AB562" s="11"/>
    </row>
    <row r="563" spans="1:28" ht="15.75" hidden="1" x14ac:dyDescent="0.25">
      <c r="A563" s="32">
        <v>45831</v>
      </c>
      <c r="B563" s="33" t="s">
        <v>208</v>
      </c>
      <c r="C563" s="33"/>
      <c r="D563" s="33" t="s">
        <v>31</v>
      </c>
      <c r="E563" s="33" t="s">
        <v>726</v>
      </c>
      <c r="F563" s="33">
        <v>14</v>
      </c>
      <c r="G563" s="33" t="s">
        <v>23</v>
      </c>
      <c r="H563" s="33">
        <v>400000</v>
      </c>
      <c r="I563" s="20">
        <f t="shared" si="121"/>
        <v>5600000</v>
      </c>
      <c r="J563" s="82" t="s">
        <v>38</v>
      </c>
      <c r="K563" s="33" t="s">
        <v>1032</v>
      </c>
      <c r="L563" s="9">
        <f t="shared" si="128"/>
        <v>0</v>
      </c>
      <c r="M563" s="9"/>
      <c r="N563" s="9"/>
      <c r="O563" s="9">
        <f t="shared" si="129"/>
        <v>0</v>
      </c>
      <c r="P563" s="9"/>
      <c r="Q563" s="9"/>
      <c r="R563" s="9">
        <f t="shared" si="130"/>
        <v>0</v>
      </c>
      <c r="S563" s="9"/>
      <c r="T563" s="9"/>
      <c r="U563" s="9">
        <f t="shared" si="131"/>
        <v>0</v>
      </c>
      <c r="V563" s="9"/>
      <c r="W563" s="9"/>
      <c r="X563" s="9">
        <f t="shared" si="132"/>
        <v>0</v>
      </c>
      <c r="Y563" s="9"/>
      <c r="Z563" s="9"/>
      <c r="AA563" s="10">
        <f t="shared" si="133"/>
        <v>5600000</v>
      </c>
      <c r="AB563" s="11"/>
    </row>
    <row r="564" spans="1:28" ht="15.75" hidden="1" x14ac:dyDescent="0.25">
      <c r="A564" s="39">
        <v>45831</v>
      </c>
      <c r="B564" s="33" t="s">
        <v>1014</v>
      </c>
      <c r="C564" s="33"/>
      <c r="D564" s="33" t="s">
        <v>31</v>
      </c>
      <c r="E564" s="33" t="s">
        <v>110</v>
      </c>
      <c r="F564" s="33">
        <v>1200</v>
      </c>
      <c r="G564" s="33" t="s">
        <v>29</v>
      </c>
      <c r="H564" s="33">
        <v>1900</v>
      </c>
      <c r="I564" s="20">
        <f t="shared" si="121"/>
        <v>2280000</v>
      </c>
      <c r="J564" s="37" t="s">
        <v>241</v>
      </c>
      <c r="K564" s="33"/>
      <c r="L564" s="9">
        <f t="shared" si="128"/>
        <v>0</v>
      </c>
      <c r="M564" s="9"/>
      <c r="N564" s="9"/>
      <c r="O564" s="9">
        <f t="shared" si="129"/>
        <v>0</v>
      </c>
      <c r="P564" s="9"/>
      <c r="Q564" s="9"/>
      <c r="R564" s="9">
        <f t="shared" si="130"/>
        <v>2280000</v>
      </c>
      <c r="S564" s="9">
        <v>2280000</v>
      </c>
      <c r="T564" s="9"/>
      <c r="U564" s="9">
        <f t="shared" si="131"/>
        <v>0</v>
      </c>
      <c r="V564" s="9"/>
      <c r="W564" s="9"/>
      <c r="X564" s="9">
        <f t="shared" si="132"/>
        <v>0</v>
      </c>
      <c r="Y564" s="9"/>
      <c r="Z564" s="9"/>
      <c r="AA564" s="10">
        <f t="shared" si="133"/>
        <v>0</v>
      </c>
      <c r="AB564" s="11">
        <v>45831</v>
      </c>
    </row>
    <row r="565" spans="1:28" ht="15.75" hidden="1" x14ac:dyDescent="0.25">
      <c r="A565" s="39">
        <v>45831</v>
      </c>
      <c r="B565" s="33" t="s">
        <v>189</v>
      </c>
      <c r="C565" s="33"/>
      <c r="D565" s="33" t="s">
        <v>31</v>
      </c>
      <c r="E565" s="33" t="s">
        <v>110</v>
      </c>
      <c r="F565" s="33">
        <v>400</v>
      </c>
      <c r="G565" s="33" t="s">
        <v>29</v>
      </c>
      <c r="H565" s="33">
        <v>1800</v>
      </c>
      <c r="I565" s="20">
        <f t="shared" si="121"/>
        <v>720000</v>
      </c>
      <c r="J565" s="37" t="s">
        <v>241</v>
      </c>
      <c r="K565" s="33"/>
      <c r="L565" s="9">
        <f t="shared" si="128"/>
        <v>0</v>
      </c>
      <c r="M565" s="9"/>
      <c r="N565" s="9"/>
      <c r="O565" s="9">
        <f t="shared" si="129"/>
        <v>0</v>
      </c>
      <c r="P565" s="9"/>
      <c r="Q565" s="9"/>
      <c r="R565" s="9">
        <f t="shared" si="130"/>
        <v>720000</v>
      </c>
      <c r="S565" s="9">
        <v>720000</v>
      </c>
      <c r="T565" s="9"/>
      <c r="U565" s="9">
        <f t="shared" si="131"/>
        <v>0</v>
      </c>
      <c r="V565" s="9"/>
      <c r="W565" s="9"/>
      <c r="X565" s="9">
        <f t="shared" si="132"/>
        <v>0</v>
      </c>
      <c r="Y565" s="9"/>
      <c r="Z565" s="9"/>
      <c r="AA565" s="10">
        <f t="shared" si="133"/>
        <v>0</v>
      </c>
      <c r="AB565" s="11">
        <v>45831</v>
      </c>
    </row>
    <row r="566" spans="1:28" ht="15.75" hidden="1" x14ac:dyDescent="0.25">
      <c r="A566" s="32">
        <v>45831</v>
      </c>
      <c r="B566" s="33" t="s">
        <v>145</v>
      </c>
      <c r="C566" s="33"/>
      <c r="D566" s="33" t="s">
        <v>31</v>
      </c>
      <c r="E566" s="33" t="s">
        <v>80</v>
      </c>
      <c r="F566" s="33">
        <v>2</v>
      </c>
      <c r="G566" s="33" t="s">
        <v>23</v>
      </c>
      <c r="H566" s="33">
        <v>1200000</v>
      </c>
      <c r="I566" s="20">
        <f>F566*H566</f>
        <v>2400000</v>
      </c>
      <c r="J566" s="37" t="s">
        <v>240</v>
      </c>
      <c r="K566" s="33"/>
      <c r="L566" s="9">
        <f t="shared" si="128"/>
        <v>0</v>
      </c>
      <c r="M566" s="9"/>
      <c r="N566" s="9"/>
      <c r="O566" s="9">
        <f t="shared" si="129"/>
        <v>2400000</v>
      </c>
      <c r="P566" s="9">
        <v>2400000</v>
      </c>
      <c r="Q566" s="9"/>
      <c r="R566" s="9">
        <f t="shared" si="130"/>
        <v>0</v>
      </c>
      <c r="S566" s="9"/>
      <c r="T566" s="9"/>
      <c r="U566" s="9">
        <f t="shared" si="131"/>
        <v>0</v>
      </c>
      <c r="V566" s="9"/>
      <c r="W566" s="9"/>
      <c r="X566" s="9">
        <f t="shared" si="132"/>
        <v>0</v>
      </c>
      <c r="Y566" s="9"/>
      <c r="Z566" s="9"/>
      <c r="AA566" s="10">
        <f t="shared" si="133"/>
        <v>0</v>
      </c>
      <c r="AB566" s="11">
        <v>45831</v>
      </c>
    </row>
    <row r="567" spans="1:28" ht="15.75" hidden="1" x14ac:dyDescent="0.25">
      <c r="A567" s="39">
        <v>45832</v>
      </c>
      <c r="B567" s="35" t="s">
        <v>374</v>
      </c>
      <c r="C567" s="35"/>
      <c r="D567" s="35" t="s">
        <v>31</v>
      </c>
      <c r="E567" s="35" t="s">
        <v>457</v>
      </c>
      <c r="F567" s="35">
        <v>5</v>
      </c>
      <c r="G567" s="35" t="s">
        <v>51</v>
      </c>
      <c r="H567" s="35">
        <v>300000</v>
      </c>
      <c r="I567" s="20">
        <f t="shared" ref="I567:I630" si="134">F567*H567</f>
        <v>1500000</v>
      </c>
      <c r="J567" s="41" t="s">
        <v>240</v>
      </c>
      <c r="K567" s="88" t="s">
        <v>1033</v>
      </c>
      <c r="L567" s="9">
        <f>M567+N567</f>
        <v>0</v>
      </c>
      <c r="M567" s="9"/>
      <c r="N567" s="9"/>
      <c r="O567" s="9">
        <f>P567+Q567</f>
        <v>1500000</v>
      </c>
      <c r="P567" s="9">
        <v>1500000</v>
      </c>
      <c r="Q567" s="9"/>
      <c r="R567" s="9">
        <f>S567+T567</f>
        <v>0</v>
      </c>
      <c r="S567" s="9"/>
      <c r="T567" s="9"/>
      <c r="U567" s="9">
        <f>V567+W567</f>
        <v>0</v>
      </c>
      <c r="V567" s="9"/>
      <c r="W567" s="9"/>
      <c r="X567" s="9">
        <f>Y567+Z567</f>
        <v>0</v>
      </c>
      <c r="Y567" s="9"/>
      <c r="Z567" s="9"/>
      <c r="AA567" s="10">
        <f>C567+I567-L567-O567-U567-X567-R567</f>
        <v>0</v>
      </c>
      <c r="AB567" s="11">
        <v>45833</v>
      </c>
    </row>
    <row r="568" spans="1:28" ht="15.75" hidden="1" x14ac:dyDescent="0.25">
      <c r="A568" s="39">
        <v>45832</v>
      </c>
      <c r="B568" s="35" t="s">
        <v>374</v>
      </c>
      <c r="C568" s="33"/>
      <c r="D568" s="35" t="s">
        <v>31</v>
      </c>
      <c r="E568" s="33" t="s">
        <v>439</v>
      </c>
      <c r="F568" s="33">
        <v>0.92</v>
      </c>
      <c r="G568" s="33" t="s">
        <v>178</v>
      </c>
      <c r="H568" s="35">
        <v>1150000</v>
      </c>
      <c r="I568" s="20">
        <f t="shared" si="134"/>
        <v>1058000</v>
      </c>
      <c r="J568" s="41" t="s">
        <v>240</v>
      </c>
      <c r="K568" s="88" t="s">
        <v>1033</v>
      </c>
      <c r="L568" s="9">
        <f t="shared" ref="L568:L578" si="135">M568+N568</f>
        <v>0</v>
      </c>
      <c r="M568" s="9"/>
      <c r="N568" s="9"/>
      <c r="O568" s="9">
        <f t="shared" ref="O568:O578" si="136">P568+Q568</f>
        <v>1058000</v>
      </c>
      <c r="P568" s="9">
        <v>1058000</v>
      </c>
      <c r="Q568" s="9"/>
      <c r="R568" s="9">
        <f t="shared" ref="R568:R578" si="137">S568+T568</f>
        <v>0</v>
      </c>
      <c r="S568" s="9"/>
      <c r="T568" s="9"/>
      <c r="U568" s="9">
        <f t="shared" ref="U568:U578" si="138">V568+W568</f>
        <v>0</v>
      </c>
      <c r="V568" s="9"/>
      <c r="W568" s="9"/>
      <c r="X568" s="9">
        <f t="shared" ref="X568:X578" si="139">Y568+Z568</f>
        <v>0</v>
      </c>
      <c r="Y568" s="9"/>
      <c r="Z568" s="9"/>
      <c r="AA568" s="10">
        <f t="shared" ref="AA568:AA578" si="140">C568+I568-L568-O568-U568-X568-R568</f>
        <v>0</v>
      </c>
      <c r="AB568" s="11">
        <v>45832</v>
      </c>
    </row>
    <row r="569" spans="1:28" ht="15.75" hidden="1" x14ac:dyDescent="0.25">
      <c r="A569" s="39">
        <v>45832</v>
      </c>
      <c r="B569" s="35" t="s">
        <v>871</v>
      </c>
      <c r="C569" s="33"/>
      <c r="D569" s="35" t="s">
        <v>31</v>
      </c>
      <c r="E569" s="33" t="s">
        <v>70</v>
      </c>
      <c r="F569" s="33">
        <v>200</v>
      </c>
      <c r="G569" s="33" t="s">
        <v>29</v>
      </c>
      <c r="H569" s="33">
        <v>2720</v>
      </c>
      <c r="I569" s="20">
        <f t="shared" si="134"/>
        <v>544000</v>
      </c>
      <c r="J569" s="37" t="s">
        <v>240</v>
      </c>
      <c r="K569" s="33"/>
      <c r="L569" s="9">
        <f t="shared" si="135"/>
        <v>0</v>
      </c>
      <c r="M569" s="9"/>
      <c r="N569" s="9"/>
      <c r="O569" s="9">
        <f t="shared" si="136"/>
        <v>544000</v>
      </c>
      <c r="P569" s="9">
        <v>544000</v>
      </c>
      <c r="Q569" s="9"/>
      <c r="R569" s="9">
        <f t="shared" si="137"/>
        <v>0</v>
      </c>
      <c r="S569" s="9"/>
      <c r="T569" s="9"/>
      <c r="U569" s="9">
        <f t="shared" si="138"/>
        <v>0</v>
      </c>
      <c r="V569" s="9"/>
      <c r="W569" s="9"/>
      <c r="X569" s="9">
        <f t="shared" si="139"/>
        <v>0</v>
      </c>
      <c r="Y569" s="9"/>
      <c r="Z569" s="9"/>
      <c r="AA569" s="10">
        <f t="shared" si="140"/>
        <v>0</v>
      </c>
      <c r="AB569" s="11">
        <v>45832</v>
      </c>
    </row>
    <row r="570" spans="1:28" ht="15.75" hidden="1" x14ac:dyDescent="0.25">
      <c r="A570" s="39">
        <v>45832</v>
      </c>
      <c r="B570" s="35" t="s">
        <v>663</v>
      </c>
      <c r="C570" s="33"/>
      <c r="D570" s="35" t="s">
        <v>31</v>
      </c>
      <c r="E570" s="33" t="s">
        <v>86</v>
      </c>
      <c r="F570" s="33">
        <v>25</v>
      </c>
      <c r="G570" s="33" t="s">
        <v>51</v>
      </c>
      <c r="H570" s="33">
        <v>100000</v>
      </c>
      <c r="I570" s="20">
        <f t="shared" si="134"/>
        <v>2500000</v>
      </c>
      <c r="J570" s="37" t="s">
        <v>241</v>
      </c>
      <c r="K570" s="33"/>
      <c r="L570" s="9">
        <f t="shared" si="135"/>
        <v>0</v>
      </c>
      <c r="M570" s="9"/>
      <c r="N570" s="9"/>
      <c r="O570" s="9">
        <f t="shared" si="136"/>
        <v>0</v>
      </c>
      <c r="P570" s="9"/>
      <c r="Q570" s="9"/>
      <c r="R570" s="9">
        <f t="shared" si="137"/>
        <v>0</v>
      </c>
      <c r="S570" s="9"/>
      <c r="T570" s="9"/>
      <c r="U570" s="9">
        <f t="shared" si="138"/>
        <v>0</v>
      </c>
      <c r="V570" s="9"/>
      <c r="W570" s="9"/>
      <c r="X570" s="9">
        <f t="shared" si="139"/>
        <v>2500000</v>
      </c>
      <c r="Y570" s="9">
        <v>2500000</v>
      </c>
      <c r="Z570" s="9"/>
      <c r="AA570" s="10">
        <f t="shared" si="140"/>
        <v>0</v>
      </c>
      <c r="AB570" s="11">
        <v>45832</v>
      </c>
    </row>
    <row r="571" spans="1:28" ht="15.75" hidden="1" x14ac:dyDescent="0.25">
      <c r="A571" s="39">
        <v>45832</v>
      </c>
      <c r="B571" s="33" t="s">
        <v>545</v>
      </c>
      <c r="C571" s="33"/>
      <c r="D571" s="35"/>
      <c r="E571" s="33" t="s">
        <v>45</v>
      </c>
      <c r="F571" s="33">
        <v>25</v>
      </c>
      <c r="G571" s="33" t="s">
        <v>51</v>
      </c>
      <c r="H571" s="33"/>
      <c r="I571" s="20">
        <f t="shared" si="134"/>
        <v>0</v>
      </c>
      <c r="J571" s="83" t="s">
        <v>26</v>
      </c>
      <c r="K571" s="33"/>
      <c r="L571" s="9">
        <f t="shared" si="135"/>
        <v>0</v>
      </c>
      <c r="M571" s="9"/>
      <c r="N571" s="9"/>
      <c r="O571" s="9">
        <f t="shared" si="136"/>
        <v>0</v>
      </c>
      <c r="P571" s="9"/>
      <c r="Q571" s="9"/>
      <c r="R571" s="9">
        <f t="shared" si="137"/>
        <v>0</v>
      </c>
      <c r="S571" s="9"/>
      <c r="T571" s="9"/>
      <c r="U571" s="9">
        <f t="shared" si="138"/>
        <v>0</v>
      </c>
      <c r="V571" s="9"/>
      <c r="W571" s="9"/>
      <c r="X571" s="9">
        <f t="shared" si="139"/>
        <v>0</v>
      </c>
      <c r="Y571" s="9"/>
      <c r="Z571" s="9"/>
      <c r="AA571" s="10">
        <f t="shared" si="140"/>
        <v>0</v>
      </c>
      <c r="AB571" s="11"/>
    </row>
    <row r="572" spans="1:28" ht="15.75" hidden="1" x14ac:dyDescent="0.25">
      <c r="A572" s="39">
        <v>45832</v>
      </c>
      <c r="B572" s="33" t="s">
        <v>232</v>
      </c>
      <c r="C572" s="33"/>
      <c r="D572" s="33" t="s">
        <v>31</v>
      </c>
      <c r="E572" s="33" t="s">
        <v>91</v>
      </c>
      <c r="F572" s="33">
        <v>5200</v>
      </c>
      <c r="G572" s="33" t="s">
        <v>29</v>
      </c>
      <c r="H572" s="33">
        <v>3500</v>
      </c>
      <c r="I572" s="20">
        <f t="shared" si="134"/>
        <v>18200000</v>
      </c>
      <c r="J572" s="82" t="s">
        <v>38</v>
      </c>
      <c r="K572" s="33" t="s">
        <v>1034</v>
      </c>
      <c r="L572" s="9">
        <f t="shared" si="135"/>
        <v>0</v>
      </c>
      <c r="M572" s="9"/>
      <c r="N572" s="9"/>
      <c r="O572" s="9">
        <f t="shared" si="136"/>
        <v>0</v>
      </c>
      <c r="P572" s="9"/>
      <c r="Q572" s="9"/>
      <c r="R572" s="9">
        <f t="shared" si="137"/>
        <v>0</v>
      </c>
      <c r="S572" s="9"/>
      <c r="T572" s="9"/>
      <c r="U572" s="9">
        <f t="shared" si="138"/>
        <v>0</v>
      </c>
      <c r="V572" s="9"/>
      <c r="W572" s="9"/>
      <c r="X572" s="9">
        <f t="shared" si="139"/>
        <v>0</v>
      </c>
      <c r="Y572" s="9"/>
      <c r="Z572" s="9"/>
      <c r="AA572" s="10">
        <f t="shared" si="140"/>
        <v>18200000</v>
      </c>
      <c r="AB572" s="11"/>
    </row>
    <row r="573" spans="1:28" ht="15.75" hidden="1" x14ac:dyDescent="0.25">
      <c r="A573" s="39">
        <v>45832</v>
      </c>
      <c r="B573" s="33" t="s">
        <v>330</v>
      </c>
      <c r="C573" s="33"/>
      <c r="D573" s="33" t="s">
        <v>31</v>
      </c>
      <c r="E573" s="33" t="s">
        <v>110</v>
      </c>
      <c r="F573" s="33">
        <v>1000</v>
      </c>
      <c r="G573" s="33" t="s">
        <v>29</v>
      </c>
      <c r="H573" s="33">
        <v>1900</v>
      </c>
      <c r="I573" s="20">
        <f t="shared" si="134"/>
        <v>1900000</v>
      </c>
      <c r="J573" s="37" t="s">
        <v>241</v>
      </c>
      <c r="K573" s="33"/>
      <c r="L573" s="9">
        <f t="shared" si="135"/>
        <v>0</v>
      </c>
      <c r="M573" s="9"/>
      <c r="N573" s="9"/>
      <c r="O573" s="9">
        <f t="shared" si="136"/>
        <v>0</v>
      </c>
      <c r="P573" s="9"/>
      <c r="Q573" s="9"/>
      <c r="R573" s="9">
        <f t="shared" si="137"/>
        <v>1900000</v>
      </c>
      <c r="S573" s="9">
        <v>1900000</v>
      </c>
      <c r="T573" s="9"/>
      <c r="U573" s="9">
        <f t="shared" si="138"/>
        <v>0</v>
      </c>
      <c r="V573" s="9"/>
      <c r="W573" s="9"/>
      <c r="X573" s="9">
        <f t="shared" si="139"/>
        <v>0</v>
      </c>
      <c r="Y573" s="9"/>
      <c r="Z573" s="9"/>
      <c r="AA573" s="10">
        <f t="shared" si="140"/>
        <v>0</v>
      </c>
      <c r="AB573" s="11">
        <v>45832</v>
      </c>
    </row>
    <row r="574" spans="1:28" ht="15.75" hidden="1" x14ac:dyDescent="0.25">
      <c r="A574" s="39">
        <v>45832</v>
      </c>
      <c r="B574" s="33" t="s">
        <v>701</v>
      </c>
      <c r="C574" s="33"/>
      <c r="D574" s="33" t="s">
        <v>41</v>
      </c>
      <c r="E574" s="33" t="s">
        <v>110</v>
      </c>
      <c r="F574" s="33">
        <v>1200</v>
      </c>
      <c r="G574" s="33" t="s">
        <v>29</v>
      </c>
      <c r="H574" s="33">
        <v>1900</v>
      </c>
      <c r="I574" s="20">
        <f t="shared" si="134"/>
        <v>2280000</v>
      </c>
      <c r="J574" s="37" t="s">
        <v>240</v>
      </c>
      <c r="K574" s="33" t="s">
        <v>1008</v>
      </c>
      <c r="L574" s="9">
        <f t="shared" si="135"/>
        <v>0</v>
      </c>
      <c r="M574" s="9"/>
      <c r="N574" s="9"/>
      <c r="O574" s="9">
        <f t="shared" si="136"/>
        <v>2280000</v>
      </c>
      <c r="P574" s="9">
        <v>2280000</v>
      </c>
      <c r="Q574" s="9"/>
      <c r="R574" s="9">
        <f t="shared" si="137"/>
        <v>0</v>
      </c>
      <c r="S574" s="9"/>
      <c r="T574" s="9"/>
      <c r="U574" s="9">
        <f t="shared" si="138"/>
        <v>0</v>
      </c>
      <c r="V574" s="9"/>
      <c r="W574" s="9"/>
      <c r="X574" s="9">
        <f t="shared" si="139"/>
        <v>0</v>
      </c>
      <c r="Y574" s="9"/>
      <c r="Z574" s="9"/>
      <c r="AA574" s="10">
        <f t="shared" si="140"/>
        <v>0</v>
      </c>
      <c r="AB574" s="11">
        <v>45833</v>
      </c>
    </row>
    <row r="575" spans="1:28" ht="15.75" hidden="1" x14ac:dyDescent="0.25">
      <c r="A575" s="39">
        <v>45832</v>
      </c>
      <c r="B575" s="33" t="s">
        <v>701</v>
      </c>
      <c r="C575" s="33"/>
      <c r="D575" s="33" t="s">
        <v>41</v>
      </c>
      <c r="E575" s="33" t="s">
        <v>86</v>
      </c>
      <c r="F575" s="33">
        <v>25</v>
      </c>
      <c r="G575" s="33" t="s">
        <v>51</v>
      </c>
      <c r="H575" s="33">
        <v>95000</v>
      </c>
      <c r="I575" s="20">
        <f t="shared" si="134"/>
        <v>2375000</v>
      </c>
      <c r="J575" s="37" t="s">
        <v>240</v>
      </c>
      <c r="K575" s="33" t="s">
        <v>1008</v>
      </c>
      <c r="L575" s="9">
        <f t="shared" si="135"/>
        <v>0</v>
      </c>
      <c r="M575" s="9"/>
      <c r="N575" s="9"/>
      <c r="O575" s="9">
        <f t="shared" si="136"/>
        <v>2375000</v>
      </c>
      <c r="P575" s="9">
        <v>2375000</v>
      </c>
      <c r="Q575" s="9"/>
      <c r="R575" s="9">
        <f t="shared" si="137"/>
        <v>0</v>
      </c>
      <c r="S575" s="9"/>
      <c r="T575" s="9"/>
      <c r="U575" s="9">
        <f t="shared" si="138"/>
        <v>0</v>
      </c>
      <c r="V575" s="9"/>
      <c r="W575" s="9"/>
      <c r="X575" s="9">
        <f t="shared" si="139"/>
        <v>0</v>
      </c>
      <c r="Y575" s="9"/>
      <c r="Z575" s="9"/>
      <c r="AA575" s="10">
        <f t="shared" si="140"/>
        <v>0</v>
      </c>
      <c r="AB575" s="11">
        <v>45833</v>
      </c>
    </row>
    <row r="576" spans="1:28" ht="15.75" hidden="1" x14ac:dyDescent="0.25">
      <c r="A576" s="32">
        <v>45832</v>
      </c>
      <c r="B576" s="33" t="s">
        <v>219</v>
      </c>
      <c r="C576" s="33"/>
      <c r="D576" s="33" t="s">
        <v>31</v>
      </c>
      <c r="E576" s="33" t="s">
        <v>85</v>
      </c>
      <c r="F576" s="33">
        <v>31.9</v>
      </c>
      <c r="G576" s="33" t="s">
        <v>51</v>
      </c>
      <c r="H576" s="33">
        <v>43000</v>
      </c>
      <c r="I576" s="20">
        <f t="shared" si="134"/>
        <v>1371700</v>
      </c>
      <c r="J576" s="82" t="s">
        <v>38</v>
      </c>
      <c r="K576" s="33" t="s">
        <v>1008</v>
      </c>
      <c r="L576" s="9">
        <f t="shared" si="135"/>
        <v>0</v>
      </c>
      <c r="M576" s="9"/>
      <c r="N576" s="9"/>
      <c r="O576" s="9">
        <f t="shared" si="136"/>
        <v>0</v>
      </c>
      <c r="P576" s="9"/>
      <c r="Q576" s="9"/>
      <c r="R576" s="9">
        <f t="shared" si="137"/>
        <v>0</v>
      </c>
      <c r="S576" s="9"/>
      <c r="T576" s="9"/>
      <c r="U576" s="9">
        <f t="shared" si="138"/>
        <v>0</v>
      </c>
      <c r="V576" s="9"/>
      <c r="W576" s="9"/>
      <c r="X576" s="9">
        <f t="shared" si="139"/>
        <v>0</v>
      </c>
      <c r="Y576" s="9"/>
      <c r="Z576" s="9"/>
      <c r="AA576" s="10">
        <f t="shared" si="140"/>
        <v>1371700</v>
      </c>
      <c r="AB576" s="11"/>
    </row>
    <row r="577" spans="1:28" ht="15.75" hidden="1" x14ac:dyDescent="0.25">
      <c r="A577" s="39">
        <v>45832</v>
      </c>
      <c r="B577" s="33" t="s">
        <v>210</v>
      </c>
      <c r="C577" s="33"/>
      <c r="D577" s="33" t="s">
        <v>41</v>
      </c>
      <c r="E577" s="33" t="s">
        <v>102</v>
      </c>
      <c r="F577" s="33">
        <v>24</v>
      </c>
      <c r="G577" s="33" t="s">
        <v>74</v>
      </c>
      <c r="H577" s="33">
        <v>65000</v>
      </c>
      <c r="I577" s="20">
        <f t="shared" si="134"/>
        <v>1560000</v>
      </c>
      <c r="J577" s="37" t="s">
        <v>240</v>
      </c>
      <c r="K577" s="33"/>
      <c r="L577" s="9">
        <f t="shared" si="135"/>
        <v>0</v>
      </c>
      <c r="M577" s="9"/>
      <c r="N577" s="9"/>
      <c r="O577" s="9">
        <f t="shared" si="136"/>
        <v>0</v>
      </c>
      <c r="P577" s="9"/>
      <c r="Q577" s="9"/>
      <c r="R577" s="9">
        <f t="shared" si="137"/>
        <v>1560000</v>
      </c>
      <c r="S577" s="9">
        <v>1560000</v>
      </c>
      <c r="T577" s="9"/>
      <c r="U577" s="9">
        <f t="shared" si="138"/>
        <v>0</v>
      </c>
      <c r="V577" s="9"/>
      <c r="W577" s="9"/>
      <c r="X577" s="9">
        <f t="shared" si="139"/>
        <v>0</v>
      </c>
      <c r="Y577" s="9"/>
      <c r="Z577" s="9"/>
      <c r="AA577" s="10">
        <f t="shared" si="140"/>
        <v>0</v>
      </c>
      <c r="AB577" s="11">
        <v>45832</v>
      </c>
    </row>
    <row r="578" spans="1:28" ht="15.75" hidden="1" x14ac:dyDescent="0.25">
      <c r="A578" s="32">
        <v>45832</v>
      </c>
      <c r="B578" s="33" t="s">
        <v>191</v>
      </c>
      <c r="C578" s="33"/>
      <c r="D578" s="33" t="s">
        <v>31</v>
      </c>
      <c r="E578" s="33" t="s">
        <v>185</v>
      </c>
      <c r="F578" s="33">
        <v>20000</v>
      </c>
      <c r="G578" s="33" t="s">
        <v>29</v>
      </c>
      <c r="H578" s="33">
        <v>900</v>
      </c>
      <c r="I578" s="20">
        <f t="shared" si="134"/>
        <v>18000000</v>
      </c>
      <c r="J578" s="82" t="s">
        <v>43</v>
      </c>
      <c r="K578" s="33" t="s">
        <v>1030</v>
      </c>
      <c r="L578" s="9">
        <f t="shared" si="135"/>
        <v>0</v>
      </c>
      <c r="M578" s="9"/>
      <c r="N578" s="9"/>
      <c r="O578" s="9">
        <f t="shared" si="136"/>
        <v>0</v>
      </c>
      <c r="P578" s="9"/>
      <c r="Q578" s="9"/>
      <c r="R578" s="9">
        <f t="shared" si="137"/>
        <v>0</v>
      </c>
      <c r="S578" s="9"/>
      <c r="T578" s="9"/>
      <c r="U578" s="9">
        <f t="shared" si="138"/>
        <v>0</v>
      </c>
      <c r="V578" s="9"/>
      <c r="W578" s="9"/>
      <c r="X578" s="9">
        <f t="shared" si="139"/>
        <v>0</v>
      </c>
      <c r="Y578" s="9"/>
      <c r="Z578" s="9"/>
      <c r="AA578" s="10">
        <f t="shared" si="140"/>
        <v>18000000</v>
      </c>
      <c r="AB578" s="11"/>
    </row>
    <row r="579" spans="1:28" ht="15.75" hidden="1" x14ac:dyDescent="0.25">
      <c r="A579" s="39">
        <v>45833</v>
      </c>
      <c r="B579" s="35" t="s">
        <v>153</v>
      </c>
      <c r="C579" s="35"/>
      <c r="D579" s="35" t="s">
        <v>41</v>
      </c>
      <c r="E579" s="35" t="s">
        <v>102</v>
      </c>
      <c r="F579" s="35">
        <v>48</v>
      </c>
      <c r="G579" s="35" t="s">
        <v>74</v>
      </c>
      <c r="H579" s="35">
        <v>65000</v>
      </c>
      <c r="I579" s="20">
        <f t="shared" si="134"/>
        <v>3120000</v>
      </c>
      <c r="J579" s="41" t="s">
        <v>240</v>
      </c>
      <c r="K579" s="35"/>
      <c r="L579" s="9">
        <f t="shared" ref="L579:L599" si="141">M579+N579</f>
        <v>0</v>
      </c>
      <c r="M579" s="9"/>
      <c r="N579" s="9"/>
      <c r="O579" s="9">
        <f t="shared" ref="O579:O599" si="142">P579+Q579</f>
        <v>3120000</v>
      </c>
      <c r="P579" s="9">
        <v>3120000</v>
      </c>
      <c r="Q579" s="9"/>
      <c r="R579" s="9">
        <f t="shared" ref="R579:R599" si="143">S579+T579</f>
        <v>0</v>
      </c>
      <c r="S579" s="9"/>
      <c r="T579" s="9"/>
      <c r="U579" s="9">
        <f t="shared" ref="U579:U599" si="144">V579+W579</f>
        <v>0</v>
      </c>
      <c r="V579" s="9"/>
      <c r="W579" s="9"/>
      <c r="X579" s="9">
        <f t="shared" ref="X579:X599" si="145">Y579+Z579</f>
        <v>0</v>
      </c>
      <c r="Y579" s="9"/>
      <c r="Z579" s="9"/>
      <c r="AA579" s="10">
        <f t="shared" ref="AA579:AA599" si="146">C579+I579-L579-O579-U579-X579-R579</f>
        <v>0</v>
      </c>
      <c r="AB579" s="11">
        <v>45833</v>
      </c>
    </row>
    <row r="580" spans="1:28" ht="15.75" hidden="1" x14ac:dyDescent="0.25">
      <c r="A580" s="39">
        <v>45833</v>
      </c>
      <c r="B580" s="33" t="s">
        <v>164</v>
      </c>
      <c r="C580" s="33"/>
      <c r="D580" s="33" t="s">
        <v>41</v>
      </c>
      <c r="E580" s="33" t="s">
        <v>95</v>
      </c>
      <c r="F580" s="33">
        <v>5200</v>
      </c>
      <c r="G580" s="33" t="s">
        <v>29</v>
      </c>
      <c r="H580" s="33">
        <v>3700</v>
      </c>
      <c r="I580" s="20">
        <f t="shared" si="134"/>
        <v>19240000</v>
      </c>
      <c r="J580" s="82" t="s">
        <v>38</v>
      </c>
      <c r="K580" s="33" t="s">
        <v>1035</v>
      </c>
      <c r="L580" s="9">
        <f t="shared" si="141"/>
        <v>0</v>
      </c>
      <c r="M580" s="9"/>
      <c r="N580" s="9"/>
      <c r="O580" s="9">
        <f t="shared" si="142"/>
        <v>0</v>
      </c>
      <c r="P580" s="9"/>
      <c r="Q580" s="9"/>
      <c r="R580" s="9">
        <f t="shared" si="143"/>
        <v>0</v>
      </c>
      <c r="S580" s="9"/>
      <c r="T580" s="9"/>
      <c r="U580" s="9">
        <f t="shared" si="144"/>
        <v>0</v>
      </c>
      <c r="V580" s="9"/>
      <c r="W580" s="9"/>
      <c r="X580" s="9">
        <f t="shared" si="145"/>
        <v>0</v>
      </c>
      <c r="Y580" s="9"/>
      <c r="Z580" s="9"/>
      <c r="AA580" s="10">
        <f t="shared" si="146"/>
        <v>19240000</v>
      </c>
      <c r="AB580" s="11"/>
    </row>
    <row r="581" spans="1:28" ht="15.75" hidden="1" x14ac:dyDescent="0.25">
      <c r="A581" s="39">
        <v>45833</v>
      </c>
      <c r="B581" s="33" t="s">
        <v>332</v>
      </c>
      <c r="C581" s="33"/>
      <c r="D581" s="33" t="s">
        <v>31</v>
      </c>
      <c r="E581" s="33" t="s">
        <v>1036</v>
      </c>
      <c r="F581" s="33">
        <v>2</v>
      </c>
      <c r="G581" s="33" t="s">
        <v>51</v>
      </c>
      <c r="H581" s="33">
        <v>280000</v>
      </c>
      <c r="I581" s="20">
        <f t="shared" si="134"/>
        <v>560000</v>
      </c>
      <c r="J581" s="37" t="s">
        <v>240</v>
      </c>
      <c r="K581" s="33"/>
      <c r="L581" s="9">
        <f t="shared" si="141"/>
        <v>0</v>
      </c>
      <c r="M581" s="9"/>
      <c r="N581" s="9"/>
      <c r="O581" s="9">
        <f t="shared" si="142"/>
        <v>0</v>
      </c>
      <c r="P581" s="9"/>
      <c r="Q581" s="9"/>
      <c r="R581" s="9">
        <f t="shared" si="143"/>
        <v>560000</v>
      </c>
      <c r="S581" s="9">
        <v>560000</v>
      </c>
      <c r="T581" s="9"/>
      <c r="U581" s="9">
        <f t="shared" si="144"/>
        <v>0</v>
      </c>
      <c r="V581" s="9"/>
      <c r="W581" s="9"/>
      <c r="X581" s="9">
        <f t="shared" si="145"/>
        <v>0</v>
      </c>
      <c r="Y581" s="9"/>
      <c r="Z581" s="9"/>
      <c r="AA581" s="10">
        <f t="shared" si="146"/>
        <v>0</v>
      </c>
      <c r="AB581" s="11">
        <v>45833</v>
      </c>
    </row>
    <row r="582" spans="1:28" ht="15.75" hidden="1" x14ac:dyDescent="0.25">
      <c r="A582" s="39">
        <v>45833</v>
      </c>
      <c r="B582" s="33" t="s">
        <v>332</v>
      </c>
      <c r="C582" s="33"/>
      <c r="D582" s="33" t="s">
        <v>31</v>
      </c>
      <c r="E582" s="33" t="s">
        <v>357</v>
      </c>
      <c r="F582" s="33">
        <v>9</v>
      </c>
      <c r="G582" s="33" t="s">
        <v>51</v>
      </c>
      <c r="H582" s="33">
        <v>150000</v>
      </c>
      <c r="I582" s="20">
        <f t="shared" si="134"/>
        <v>1350000</v>
      </c>
      <c r="J582" s="37" t="s">
        <v>240</v>
      </c>
      <c r="K582" s="33"/>
      <c r="L582" s="9">
        <f t="shared" si="141"/>
        <v>0</v>
      </c>
      <c r="M582" s="9"/>
      <c r="N582" s="9"/>
      <c r="O582" s="9">
        <f t="shared" si="142"/>
        <v>0</v>
      </c>
      <c r="P582" s="9"/>
      <c r="Q582" s="9"/>
      <c r="R582" s="9">
        <f t="shared" si="143"/>
        <v>1350000</v>
      </c>
      <c r="S582" s="9">
        <v>1350000</v>
      </c>
      <c r="T582" s="9"/>
      <c r="U582" s="9">
        <f t="shared" si="144"/>
        <v>0</v>
      </c>
      <c r="V582" s="9"/>
      <c r="W582" s="9"/>
      <c r="X582" s="9">
        <f t="shared" si="145"/>
        <v>0</v>
      </c>
      <c r="Y582" s="9"/>
      <c r="Z582" s="9"/>
      <c r="AA582" s="10">
        <f t="shared" si="146"/>
        <v>0</v>
      </c>
      <c r="AB582" s="11">
        <v>45833</v>
      </c>
    </row>
    <row r="583" spans="1:28" ht="15.75" hidden="1" x14ac:dyDescent="0.25">
      <c r="A583" s="39">
        <v>45833</v>
      </c>
      <c r="B583" s="33" t="s">
        <v>332</v>
      </c>
      <c r="C583" s="33"/>
      <c r="D583" s="33" t="s">
        <v>31</v>
      </c>
      <c r="E583" s="33" t="s">
        <v>373</v>
      </c>
      <c r="F583" s="33">
        <v>3</v>
      </c>
      <c r="G583" s="33" t="s">
        <v>51</v>
      </c>
      <c r="H583" s="33">
        <v>135000</v>
      </c>
      <c r="I583" s="20">
        <f t="shared" si="134"/>
        <v>405000</v>
      </c>
      <c r="J583" s="37" t="s">
        <v>240</v>
      </c>
      <c r="K583" s="33"/>
      <c r="L583" s="9">
        <f t="shared" si="141"/>
        <v>0</v>
      </c>
      <c r="M583" s="9"/>
      <c r="N583" s="9"/>
      <c r="O583" s="9">
        <f t="shared" si="142"/>
        <v>0</v>
      </c>
      <c r="P583" s="9"/>
      <c r="Q583" s="9"/>
      <c r="R583" s="9">
        <f t="shared" si="143"/>
        <v>405000</v>
      </c>
      <c r="S583" s="9">
        <v>405000</v>
      </c>
      <c r="T583" s="9"/>
      <c r="U583" s="9">
        <f t="shared" si="144"/>
        <v>0</v>
      </c>
      <c r="V583" s="9"/>
      <c r="W583" s="9"/>
      <c r="X583" s="9">
        <f t="shared" si="145"/>
        <v>0</v>
      </c>
      <c r="Y583" s="9"/>
      <c r="Z583" s="9"/>
      <c r="AA583" s="10">
        <f t="shared" si="146"/>
        <v>0</v>
      </c>
      <c r="AB583" s="11">
        <v>45833</v>
      </c>
    </row>
    <row r="584" spans="1:28" ht="15.75" hidden="1" x14ac:dyDescent="0.25">
      <c r="A584" s="39">
        <v>45833</v>
      </c>
      <c r="B584" s="33" t="s">
        <v>298</v>
      </c>
      <c r="C584" s="33"/>
      <c r="D584" s="33" t="s">
        <v>31</v>
      </c>
      <c r="E584" s="33" t="s">
        <v>95</v>
      </c>
      <c r="F584" s="33">
        <v>400</v>
      </c>
      <c r="G584" s="33" t="s">
        <v>29</v>
      </c>
      <c r="H584" s="33">
        <v>3700</v>
      </c>
      <c r="I584" s="20">
        <f t="shared" si="134"/>
        <v>1480000</v>
      </c>
      <c r="J584" s="37" t="s">
        <v>241</v>
      </c>
      <c r="K584" s="33"/>
      <c r="L584" s="9">
        <f t="shared" si="141"/>
        <v>0</v>
      </c>
      <c r="M584" s="9"/>
      <c r="N584" s="9"/>
      <c r="O584" s="9">
        <f t="shared" si="142"/>
        <v>0</v>
      </c>
      <c r="P584" s="9"/>
      <c r="Q584" s="9"/>
      <c r="R584" s="9">
        <f t="shared" si="143"/>
        <v>0</v>
      </c>
      <c r="S584" s="9"/>
      <c r="T584" s="9"/>
      <c r="U584" s="9">
        <f t="shared" si="144"/>
        <v>1480000</v>
      </c>
      <c r="V584" s="9">
        <v>1480000</v>
      </c>
      <c r="W584" s="9"/>
      <c r="X584" s="9">
        <f t="shared" si="145"/>
        <v>0</v>
      </c>
      <c r="Y584" s="9"/>
      <c r="Z584" s="9"/>
      <c r="AA584" s="10">
        <f t="shared" si="146"/>
        <v>0</v>
      </c>
      <c r="AB584" s="11">
        <v>45833</v>
      </c>
    </row>
    <row r="585" spans="1:28" ht="15.75" hidden="1" x14ac:dyDescent="0.25">
      <c r="A585" s="39">
        <v>45833</v>
      </c>
      <c r="B585" s="33" t="s">
        <v>298</v>
      </c>
      <c r="C585" s="33"/>
      <c r="D585" s="33" t="s">
        <v>31</v>
      </c>
      <c r="E585" s="33" t="s">
        <v>110</v>
      </c>
      <c r="F585" s="33">
        <v>600</v>
      </c>
      <c r="G585" s="33" t="s">
        <v>29</v>
      </c>
      <c r="H585" s="33">
        <v>1850</v>
      </c>
      <c r="I585" s="20">
        <f t="shared" si="134"/>
        <v>1110000</v>
      </c>
      <c r="J585" s="37" t="s">
        <v>241</v>
      </c>
      <c r="K585" s="33"/>
      <c r="L585" s="9">
        <f t="shared" si="141"/>
        <v>0</v>
      </c>
      <c r="M585" s="9"/>
      <c r="N585" s="9"/>
      <c r="O585" s="9">
        <f t="shared" si="142"/>
        <v>0</v>
      </c>
      <c r="P585" s="9"/>
      <c r="Q585" s="9"/>
      <c r="R585" s="9">
        <f t="shared" si="143"/>
        <v>0</v>
      </c>
      <c r="S585" s="9"/>
      <c r="T585" s="9"/>
      <c r="U585" s="9">
        <f t="shared" si="144"/>
        <v>1110000</v>
      </c>
      <c r="V585" s="9">
        <v>1110000</v>
      </c>
      <c r="W585" s="9"/>
      <c r="X585" s="9">
        <f t="shared" si="145"/>
        <v>0</v>
      </c>
      <c r="Y585" s="9"/>
      <c r="Z585" s="9"/>
      <c r="AA585" s="10">
        <f t="shared" si="146"/>
        <v>0</v>
      </c>
      <c r="AB585" s="11">
        <v>45833</v>
      </c>
    </row>
    <row r="586" spans="1:28" ht="15.75" hidden="1" x14ac:dyDescent="0.25">
      <c r="A586" s="39">
        <v>45833</v>
      </c>
      <c r="B586" s="33" t="s">
        <v>92</v>
      </c>
      <c r="C586" s="33"/>
      <c r="D586" s="33" t="s">
        <v>31</v>
      </c>
      <c r="E586" s="33" t="s">
        <v>91</v>
      </c>
      <c r="F586" s="33">
        <v>500</v>
      </c>
      <c r="G586" s="33" t="s">
        <v>29</v>
      </c>
      <c r="H586" s="33">
        <v>4000</v>
      </c>
      <c r="I586" s="20">
        <f t="shared" si="134"/>
        <v>2000000</v>
      </c>
      <c r="J586" s="37" t="s">
        <v>241</v>
      </c>
      <c r="K586" s="33"/>
      <c r="L586" s="9">
        <f t="shared" si="141"/>
        <v>2000000</v>
      </c>
      <c r="M586" s="9">
        <v>2000000</v>
      </c>
      <c r="N586" s="9"/>
      <c r="O586" s="9">
        <f t="shared" si="142"/>
        <v>0</v>
      </c>
      <c r="P586" s="9"/>
      <c r="Q586" s="9"/>
      <c r="R586" s="9">
        <f t="shared" si="143"/>
        <v>0</v>
      </c>
      <c r="S586" s="9"/>
      <c r="T586" s="9"/>
      <c r="U586" s="9">
        <f t="shared" si="144"/>
        <v>0</v>
      </c>
      <c r="V586" s="9"/>
      <c r="W586" s="9"/>
      <c r="X586" s="9">
        <f t="shared" si="145"/>
        <v>0</v>
      </c>
      <c r="Y586" s="9"/>
      <c r="Z586" s="9"/>
      <c r="AA586" s="10">
        <f t="shared" si="146"/>
        <v>0</v>
      </c>
      <c r="AB586" s="11">
        <v>45833</v>
      </c>
    </row>
    <row r="587" spans="1:28" ht="15.75" hidden="1" x14ac:dyDescent="0.25">
      <c r="A587" s="39">
        <v>45833</v>
      </c>
      <c r="B587" s="33" t="s">
        <v>231</v>
      </c>
      <c r="C587" s="33"/>
      <c r="D587" s="33"/>
      <c r="E587" s="33" t="s">
        <v>143</v>
      </c>
      <c r="F587" s="33">
        <v>79.7</v>
      </c>
      <c r="G587" s="33" t="s">
        <v>51</v>
      </c>
      <c r="H587" s="33"/>
      <c r="I587" s="20">
        <f t="shared" si="134"/>
        <v>0</v>
      </c>
      <c r="J587" s="83" t="s">
        <v>26</v>
      </c>
      <c r="K587" s="33"/>
      <c r="L587" s="9">
        <f t="shared" si="141"/>
        <v>0</v>
      </c>
      <c r="M587" s="9"/>
      <c r="N587" s="9"/>
      <c r="O587" s="9">
        <f t="shared" si="142"/>
        <v>0</v>
      </c>
      <c r="P587" s="9"/>
      <c r="Q587" s="9"/>
      <c r="R587" s="9">
        <f t="shared" si="143"/>
        <v>0</v>
      </c>
      <c r="S587" s="9"/>
      <c r="T587" s="9"/>
      <c r="U587" s="9">
        <f t="shared" si="144"/>
        <v>0</v>
      </c>
      <c r="V587" s="9"/>
      <c r="W587" s="9"/>
      <c r="X587" s="9">
        <f t="shared" si="145"/>
        <v>0</v>
      </c>
      <c r="Y587" s="9"/>
      <c r="Z587" s="9"/>
      <c r="AA587" s="10">
        <f t="shared" si="146"/>
        <v>0</v>
      </c>
      <c r="AB587" s="11"/>
    </row>
    <row r="588" spans="1:28" ht="15.75" hidden="1" x14ac:dyDescent="0.25">
      <c r="A588" s="39">
        <v>45833</v>
      </c>
      <c r="B588" s="33" t="s">
        <v>663</v>
      </c>
      <c r="C588" s="33"/>
      <c r="D588" s="33" t="s">
        <v>41</v>
      </c>
      <c r="E588" s="33" t="s">
        <v>86</v>
      </c>
      <c r="F588" s="33">
        <v>25</v>
      </c>
      <c r="G588" s="33" t="s">
        <v>51</v>
      </c>
      <c r="H588" s="33">
        <v>100000</v>
      </c>
      <c r="I588" s="20">
        <f t="shared" si="134"/>
        <v>2500000</v>
      </c>
      <c r="J588" s="82" t="s">
        <v>43</v>
      </c>
      <c r="K588" s="33" t="s">
        <v>1037</v>
      </c>
      <c r="L588" s="9">
        <f t="shared" si="141"/>
        <v>1470000</v>
      </c>
      <c r="M588" s="9">
        <v>1370000</v>
      </c>
      <c r="N588" s="9">
        <v>100000</v>
      </c>
      <c r="O588" s="9">
        <f t="shared" si="142"/>
        <v>0</v>
      </c>
      <c r="P588" s="9"/>
      <c r="Q588" s="9"/>
      <c r="R588" s="9">
        <f t="shared" si="143"/>
        <v>0</v>
      </c>
      <c r="S588" s="9"/>
      <c r="T588" s="9"/>
      <c r="U588" s="9">
        <f t="shared" si="144"/>
        <v>0</v>
      </c>
      <c r="V588" s="9"/>
      <c r="W588" s="9"/>
      <c r="X588" s="9">
        <f t="shared" si="145"/>
        <v>950000</v>
      </c>
      <c r="Y588" s="9">
        <v>950000</v>
      </c>
      <c r="Z588" s="9"/>
      <c r="AA588" s="10">
        <f t="shared" si="146"/>
        <v>80000</v>
      </c>
      <c r="AB588" s="11">
        <v>45835</v>
      </c>
    </row>
    <row r="589" spans="1:28" ht="15.75" hidden="1" x14ac:dyDescent="0.25">
      <c r="A589" s="39">
        <v>45833</v>
      </c>
      <c r="B589" s="33" t="s">
        <v>258</v>
      </c>
      <c r="C589" s="33"/>
      <c r="D589" s="33" t="s">
        <v>31</v>
      </c>
      <c r="E589" s="33" t="s">
        <v>110</v>
      </c>
      <c r="F589" s="33">
        <v>20800</v>
      </c>
      <c r="G589" s="33" t="s">
        <v>29</v>
      </c>
      <c r="H589" s="33">
        <v>1800</v>
      </c>
      <c r="I589" s="20">
        <f t="shared" si="134"/>
        <v>37440000</v>
      </c>
      <c r="J589" s="82" t="s">
        <v>38</v>
      </c>
      <c r="K589" s="33" t="s">
        <v>1034</v>
      </c>
      <c r="L589" s="9">
        <f t="shared" si="141"/>
        <v>0</v>
      </c>
      <c r="M589" s="9"/>
      <c r="N589" s="9"/>
      <c r="O589" s="9">
        <f t="shared" si="142"/>
        <v>0</v>
      </c>
      <c r="P589" s="9"/>
      <c r="Q589" s="9"/>
      <c r="R589" s="9">
        <f t="shared" si="143"/>
        <v>0</v>
      </c>
      <c r="S589" s="9"/>
      <c r="T589" s="9"/>
      <c r="U589" s="9">
        <f t="shared" si="144"/>
        <v>0</v>
      </c>
      <c r="V589" s="9"/>
      <c r="W589" s="9"/>
      <c r="X589" s="9">
        <f t="shared" si="145"/>
        <v>0</v>
      </c>
      <c r="Y589" s="9"/>
      <c r="Z589" s="9"/>
      <c r="AA589" s="10">
        <f t="shared" si="146"/>
        <v>37440000</v>
      </c>
      <c r="AB589" s="11"/>
    </row>
    <row r="590" spans="1:28" ht="15.75" hidden="1" x14ac:dyDescent="0.25">
      <c r="A590" s="39">
        <v>45833</v>
      </c>
      <c r="B590" s="33" t="s">
        <v>182</v>
      </c>
      <c r="C590" s="33"/>
      <c r="D590" s="33" t="s">
        <v>41</v>
      </c>
      <c r="E590" s="33" t="s">
        <v>303</v>
      </c>
      <c r="F590" s="33">
        <v>200</v>
      </c>
      <c r="G590" s="33" t="s">
        <v>74</v>
      </c>
      <c r="H590" s="33">
        <v>55000</v>
      </c>
      <c r="I590" s="20">
        <f t="shared" si="134"/>
        <v>11000000</v>
      </c>
      <c r="J590" s="82" t="s">
        <v>38</v>
      </c>
      <c r="K590" s="33" t="s">
        <v>1023</v>
      </c>
      <c r="L590" s="9">
        <f t="shared" si="141"/>
        <v>0</v>
      </c>
      <c r="M590" s="9"/>
      <c r="N590" s="9"/>
      <c r="O590" s="9">
        <f t="shared" si="142"/>
        <v>0</v>
      </c>
      <c r="P590" s="9"/>
      <c r="Q590" s="9"/>
      <c r="R590" s="9">
        <f t="shared" si="143"/>
        <v>0</v>
      </c>
      <c r="S590" s="9"/>
      <c r="T590" s="9"/>
      <c r="U590" s="9">
        <f t="shared" si="144"/>
        <v>0</v>
      </c>
      <c r="V590" s="9"/>
      <c r="W590" s="9"/>
      <c r="X590" s="9">
        <f t="shared" si="145"/>
        <v>0</v>
      </c>
      <c r="Y590" s="9"/>
      <c r="Z590" s="9"/>
      <c r="AA590" s="10">
        <f t="shared" si="146"/>
        <v>11000000</v>
      </c>
      <c r="AB590" s="11"/>
    </row>
    <row r="591" spans="1:28" ht="15.75" hidden="1" x14ac:dyDescent="0.25">
      <c r="A591" s="39">
        <v>45833</v>
      </c>
      <c r="B591" s="35" t="s">
        <v>191</v>
      </c>
      <c r="C591" s="35"/>
      <c r="D591" s="35" t="s">
        <v>31</v>
      </c>
      <c r="E591" s="35" t="s">
        <v>102</v>
      </c>
      <c r="F591" s="35">
        <v>4</v>
      </c>
      <c r="G591" s="35" t="s">
        <v>74</v>
      </c>
      <c r="H591" s="35">
        <v>65000</v>
      </c>
      <c r="I591" s="20">
        <f t="shared" si="134"/>
        <v>260000</v>
      </c>
      <c r="J591" s="41" t="s">
        <v>241</v>
      </c>
      <c r="K591" s="35"/>
      <c r="L591" s="9">
        <f t="shared" si="141"/>
        <v>260000</v>
      </c>
      <c r="M591" s="9">
        <v>260000</v>
      </c>
      <c r="N591" s="9"/>
      <c r="O591" s="9">
        <f t="shared" si="142"/>
        <v>0</v>
      </c>
      <c r="P591" s="9"/>
      <c r="Q591" s="9"/>
      <c r="R591" s="9">
        <f t="shared" si="143"/>
        <v>0</v>
      </c>
      <c r="S591" s="9"/>
      <c r="T591" s="9"/>
      <c r="U591" s="9">
        <f t="shared" si="144"/>
        <v>0</v>
      </c>
      <c r="V591" s="9"/>
      <c r="W591" s="9"/>
      <c r="X591" s="9">
        <f t="shared" si="145"/>
        <v>0</v>
      </c>
      <c r="Y591" s="9"/>
      <c r="Z591" s="9"/>
      <c r="AA591" s="10">
        <f t="shared" si="146"/>
        <v>0</v>
      </c>
      <c r="AB591" s="11">
        <v>45833</v>
      </c>
    </row>
    <row r="592" spans="1:28" ht="15.75" hidden="1" x14ac:dyDescent="0.25">
      <c r="A592" s="39">
        <v>45833</v>
      </c>
      <c r="B592" s="35" t="s">
        <v>1038</v>
      </c>
      <c r="C592" s="33"/>
      <c r="D592" s="35" t="s">
        <v>31</v>
      </c>
      <c r="E592" s="33" t="s">
        <v>61</v>
      </c>
      <c r="F592" s="33">
        <v>4</v>
      </c>
      <c r="G592" s="33" t="s">
        <v>25</v>
      </c>
      <c r="H592" s="33">
        <v>45000</v>
      </c>
      <c r="I592" s="20">
        <f t="shared" si="134"/>
        <v>180000</v>
      </c>
      <c r="J592" s="37" t="s">
        <v>241</v>
      </c>
      <c r="K592" s="33"/>
      <c r="L592" s="9">
        <f t="shared" si="141"/>
        <v>180000</v>
      </c>
      <c r="M592" s="9">
        <v>180000</v>
      </c>
      <c r="N592" s="9"/>
      <c r="O592" s="9">
        <f t="shared" si="142"/>
        <v>0</v>
      </c>
      <c r="P592" s="9"/>
      <c r="Q592" s="9"/>
      <c r="R592" s="9">
        <f t="shared" si="143"/>
        <v>0</v>
      </c>
      <c r="S592" s="9"/>
      <c r="T592" s="9"/>
      <c r="U592" s="9">
        <f t="shared" si="144"/>
        <v>0</v>
      </c>
      <c r="V592" s="9"/>
      <c r="W592" s="9"/>
      <c r="X592" s="9">
        <f t="shared" si="145"/>
        <v>0</v>
      </c>
      <c r="Y592" s="9"/>
      <c r="Z592" s="9"/>
      <c r="AA592" s="10">
        <f t="shared" si="146"/>
        <v>0</v>
      </c>
      <c r="AB592" s="11">
        <v>45833</v>
      </c>
    </row>
    <row r="593" spans="1:28" ht="15.75" hidden="1" x14ac:dyDescent="0.25">
      <c r="A593" s="39">
        <v>45833</v>
      </c>
      <c r="B593" s="33" t="s">
        <v>161</v>
      </c>
      <c r="C593" s="33"/>
      <c r="D593" s="35" t="s">
        <v>31</v>
      </c>
      <c r="E593" s="33" t="s">
        <v>130</v>
      </c>
      <c r="F593" s="33">
        <v>10</v>
      </c>
      <c r="G593" s="33" t="s">
        <v>74</v>
      </c>
      <c r="H593" s="33">
        <v>50000</v>
      </c>
      <c r="I593" s="20">
        <f t="shared" si="134"/>
        <v>500000</v>
      </c>
      <c r="J593" s="37" t="s">
        <v>241</v>
      </c>
      <c r="K593" s="33"/>
      <c r="L593" s="9">
        <f t="shared" si="141"/>
        <v>500000</v>
      </c>
      <c r="M593" s="9">
        <v>500000</v>
      </c>
      <c r="N593" s="9"/>
      <c r="O593" s="9">
        <f t="shared" si="142"/>
        <v>0</v>
      </c>
      <c r="P593" s="9"/>
      <c r="Q593" s="9"/>
      <c r="R593" s="9">
        <f t="shared" si="143"/>
        <v>0</v>
      </c>
      <c r="S593" s="9"/>
      <c r="T593" s="9"/>
      <c r="U593" s="9">
        <f t="shared" si="144"/>
        <v>0</v>
      </c>
      <c r="V593" s="9"/>
      <c r="W593" s="9"/>
      <c r="X593" s="9">
        <f t="shared" si="145"/>
        <v>0</v>
      </c>
      <c r="Y593" s="9"/>
      <c r="Z593" s="9"/>
      <c r="AA593" s="10">
        <f t="shared" si="146"/>
        <v>0</v>
      </c>
      <c r="AB593" s="11">
        <v>45833</v>
      </c>
    </row>
    <row r="594" spans="1:28" ht="15.75" hidden="1" x14ac:dyDescent="0.25">
      <c r="A594" s="39">
        <v>45833</v>
      </c>
      <c r="B594" s="33" t="s">
        <v>483</v>
      </c>
      <c r="C594" s="33"/>
      <c r="D594" s="35" t="s">
        <v>31</v>
      </c>
      <c r="E594" s="33" t="s">
        <v>45</v>
      </c>
      <c r="F594" s="33">
        <v>25</v>
      </c>
      <c r="G594" s="33" t="s">
        <v>51</v>
      </c>
      <c r="H594" s="33">
        <v>180000</v>
      </c>
      <c r="I594" s="20">
        <f t="shared" si="134"/>
        <v>4500000</v>
      </c>
      <c r="J594" s="89" t="s">
        <v>240</v>
      </c>
      <c r="K594" s="33" t="s">
        <v>1032</v>
      </c>
      <c r="L594" s="9">
        <f t="shared" si="141"/>
        <v>0</v>
      </c>
      <c r="M594" s="9"/>
      <c r="N594" s="9"/>
      <c r="O594" s="9">
        <f t="shared" si="142"/>
        <v>4500000</v>
      </c>
      <c r="P594" s="9">
        <v>4500000</v>
      </c>
      <c r="Q594" s="9"/>
      <c r="R594" s="9">
        <f t="shared" si="143"/>
        <v>0</v>
      </c>
      <c r="S594" s="9"/>
      <c r="T594" s="9"/>
      <c r="U594" s="9">
        <f t="shared" si="144"/>
        <v>0</v>
      </c>
      <c r="V594" s="9"/>
      <c r="W594" s="9"/>
      <c r="X594" s="9">
        <f t="shared" si="145"/>
        <v>0</v>
      </c>
      <c r="Y594" s="9"/>
      <c r="Z594" s="9"/>
      <c r="AA594" s="10">
        <f t="shared" si="146"/>
        <v>0</v>
      </c>
      <c r="AB594" s="11">
        <v>45838</v>
      </c>
    </row>
    <row r="595" spans="1:28" ht="15.75" hidden="1" x14ac:dyDescent="0.25">
      <c r="A595" s="39">
        <v>45833</v>
      </c>
      <c r="B595" s="33" t="s">
        <v>472</v>
      </c>
      <c r="C595" s="33"/>
      <c r="D595" s="35" t="s">
        <v>31</v>
      </c>
      <c r="E595" s="33" t="s">
        <v>407</v>
      </c>
      <c r="F595" s="33">
        <v>10</v>
      </c>
      <c r="G595" s="33" t="s">
        <v>33</v>
      </c>
      <c r="H595" s="33">
        <v>300000</v>
      </c>
      <c r="I595" s="20">
        <f t="shared" si="134"/>
        <v>3000000</v>
      </c>
      <c r="J595" s="37" t="s">
        <v>240</v>
      </c>
      <c r="K595" s="33" t="s">
        <v>1037</v>
      </c>
      <c r="L595" s="9">
        <f t="shared" si="141"/>
        <v>0</v>
      </c>
      <c r="M595" s="9"/>
      <c r="N595" s="9"/>
      <c r="O595" s="9">
        <f t="shared" si="142"/>
        <v>3000000</v>
      </c>
      <c r="P595" s="9">
        <v>3000000</v>
      </c>
      <c r="Q595" s="9"/>
      <c r="R595" s="9">
        <f t="shared" si="143"/>
        <v>0</v>
      </c>
      <c r="S595" s="9"/>
      <c r="T595" s="9"/>
      <c r="U595" s="9">
        <f t="shared" si="144"/>
        <v>0</v>
      </c>
      <c r="V595" s="9"/>
      <c r="W595" s="9"/>
      <c r="X595" s="9">
        <f t="shared" si="145"/>
        <v>0</v>
      </c>
      <c r="Y595" s="9"/>
      <c r="Z595" s="9"/>
      <c r="AA595" s="10">
        <f t="shared" si="146"/>
        <v>0</v>
      </c>
      <c r="AB595" s="11">
        <v>45838</v>
      </c>
    </row>
    <row r="596" spans="1:28" ht="15.75" hidden="1" x14ac:dyDescent="0.25">
      <c r="A596" s="39">
        <v>45833</v>
      </c>
      <c r="B596" s="33" t="s">
        <v>472</v>
      </c>
      <c r="C596" s="33"/>
      <c r="D596" s="35" t="s">
        <v>31</v>
      </c>
      <c r="E596" s="33" t="s">
        <v>135</v>
      </c>
      <c r="F596" s="33">
        <v>29</v>
      </c>
      <c r="G596" s="33" t="s">
        <v>51</v>
      </c>
      <c r="H596" s="33">
        <v>43000</v>
      </c>
      <c r="I596" s="20">
        <f t="shared" si="134"/>
        <v>1247000</v>
      </c>
      <c r="J596" s="37" t="s">
        <v>240</v>
      </c>
      <c r="K596" s="33" t="s">
        <v>1037</v>
      </c>
      <c r="L596" s="9">
        <f t="shared" si="141"/>
        <v>0</v>
      </c>
      <c r="M596" s="9"/>
      <c r="N596" s="9"/>
      <c r="O596" s="9">
        <f t="shared" si="142"/>
        <v>1247000</v>
      </c>
      <c r="P596" s="9">
        <v>1247000</v>
      </c>
      <c r="Q596" s="9"/>
      <c r="R596" s="9">
        <f t="shared" si="143"/>
        <v>0</v>
      </c>
      <c r="S596" s="9"/>
      <c r="T596" s="9"/>
      <c r="U596" s="9">
        <f t="shared" si="144"/>
        <v>0</v>
      </c>
      <c r="V596" s="9"/>
      <c r="W596" s="9"/>
      <c r="X596" s="9">
        <f t="shared" si="145"/>
        <v>0</v>
      </c>
      <c r="Y596" s="9"/>
      <c r="Z596" s="9"/>
      <c r="AA596" s="10">
        <f t="shared" si="146"/>
        <v>0</v>
      </c>
      <c r="AB596" s="11">
        <v>45838</v>
      </c>
    </row>
    <row r="597" spans="1:28" ht="15.75" hidden="1" x14ac:dyDescent="0.25">
      <c r="A597" s="39">
        <v>45833</v>
      </c>
      <c r="B597" s="33" t="s">
        <v>735</v>
      </c>
      <c r="C597" s="33"/>
      <c r="D597" s="33" t="s">
        <v>31</v>
      </c>
      <c r="E597" s="33" t="s">
        <v>110</v>
      </c>
      <c r="F597" s="33">
        <v>400</v>
      </c>
      <c r="G597" s="33" t="s">
        <v>29</v>
      </c>
      <c r="H597" s="33">
        <v>1900</v>
      </c>
      <c r="I597" s="20">
        <f t="shared" si="134"/>
        <v>760000</v>
      </c>
      <c r="J597" s="37" t="s">
        <v>240</v>
      </c>
      <c r="K597" s="33"/>
      <c r="L597" s="9">
        <f t="shared" si="141"/>
        <v>0</v>
      </c>
      <c r="M597" s="9"/>
      <c r="N597" s="9"/>
      <c r="O597" s="9">
        <f t="shared" si="142"/>
        <v>760000</v>
      </c>
      <c r="P597" s="9">
        <v>760000</v>
      </c>
      <c r="Q597" s="9"/>
      <c r="R597" s="9">
        <f t="shared" si="143"/>
        <v>0</v>
      </c>
      <c r="S597" s="9"/>
      <c r="T597" s="9"/>
      <c r="U597" s="9">
        <f t="shared" si="144"/>
        <v>0</v>
      </c>
      <c r="V597" s="9"/>
      <c r="W597" s="9"/>
      <c r="X597" s="9">
        <f t="shared" si="145"/>
        <v>0</v>
      </c>
      <c r="Y597" s="9"/>
      <c r="Z597" s="9"/>
      <c r="AA597" s="10">
        <f t="shared" si="146"/>
        <v>0</v>
      </c>
      <c r="AB597" s="11">
        <v>45833</v>
      </c>
    </row>
    <row r="598" spans="1:28" ht="15.75" hidden="1" x14ac:dyDescent="0.25">
      <c r="A598" s="32">
        <v>45833</v>
      </c>
      <c r="B598" s="33" t="s">
        <v>332</v>
      </c>
      <c r="C598" s="33"/>
      <c r="D598" s="33" t="s">
        <v>31</v>
      </c>
      <c r="E598" s="33" t="s">
        <v>467</v>
      </c>
      <c r="F598" s="33">
        <v>33.799999999999997</v>
      </c>
      <c r="G598" s="33" t="s">
        <v>51</v>
      </c>
      <c r="H598" s="33">
        <v>43000</v>
      </c>
      <c r="I598" s="20">
        <f t="shared" si="134"/>
        <v>1453399.9999999998</v>
      </c>
      <c r="J598" s="82" t="s">
        <v>38</v>
      </c>
      <c r="K598" s="33" t="s">
        <v>1028</v>
      </c>
      <c r="L598" s="9">
        <f t="shared" si="141"/>
        <v>0</v>
      </c>
      <c r="M598" s="9"/>
      <c r="N598" s="9"/>
      <c r="O598" s="9">
        <f t="shared" si="142"/>
        <v>1270000</v>
      </c>
      <c r="P598" s="9">
        <v>1270000</v>
      </c>
      <c r="Q598" s="9"/>
      <c r="R598" s="9">
        <f t="shared" si="143"/>
        <v>0</v>
      </c>
      <c r="S598" s="9"/>
      <c r="T598" s="9"/>
      <c r="U598" s="9">
        <f t="shared" si="144"/>
        <v>0</v>
      </c>
      <c r="V598" s="9"/>
      <c r="W598" s="9"/>
      <c r="X598" s="9">
        <f t="shared" si="145"/>
        <v>0</v>
      </c>
      <c r="Y598" s="9"/>
      <c r="Z598" s="9"/>
      <c r="AA598" s="10">
        <f t="shared" si="146"/>
        <v>183399.99999999977</v>
      </c>
      <c r="AB598" s="11">
        <v>45834</v>
      </c>
    </row>
    <row r="599" spans="1:28" ht="15.75" hidden="1" x14ac:dyDescent="0.25">
      <c r="A599" s="32">
        <v>45833</v>
      </c>
      <c r="B599" s="33" t="s">
        <v>1039</v>
      </c>
      <c r="C599" s="33"/>
      <c r="D599" s="33" t="s">
        <v>31</v>
      </c>
      <c r="E599" s="33" t="s">
        <v>80</v>
      </c>
      <c r="F599" s="33">
        <v>1</v>
      </c>
      <c r="G599" s="33" t="s">
        <v>23</v>
      </c>
      <c r="H599" s="33">
        <v>1200000</v>
      </c>
      <c r="I599" s="20">
        <f t="shared" si="134"/>
        <v>1200000</v>
      </c>
      <c r="J599" s="37" t="s">
        <v>241</v>
      </c>
      <c r="K599" s="33"/>
      <c r="L599" s="9">
        <f t="shared" si="141"/>
        <v>0</v>
      </c>
      <c r="M599" s="9"/>
      <c r="N599" s="9"/>
      <c r="O599" s="9">
        <f t="shared" si="142"/>
        <v>0</v>
      </c>
      <c r="P599" s="9"/>
      <c r="Q599" s="9"/>
      <c r="R599" s="9">
        <f t="shared" si="143"/>
        <v>1200000</v>
      </c>
      <c r="S599" s="9">
        <v>1200000</v>
      </c>
      <c r="T599" s="9"/>
      <c r="U599" s="9">
        <f t="shared" si="144"/>
        <v>0</v>
      </c>
      <c r="V599" s="9"/>
      <c r="W599" s="9"/>
      <c r="X599" s="9">
        <f t="shared" si="145"/>
        <v>0</v>
      </c>
      <c r="Y599" s="9"/>
      <c r="Z599" s="9"/>
      <c r="AA599" s="10">
        <f t="shared" si="146"/>
        <v>0</v>
      </c>
      <c r="AB599" s="11">
        <v>45833</v>
      </c>
    </row>
    <row r="600" spans="1:28" ht="15.75" hidden="1" x14ac:dyDescent="0.25">
      <c r="A600" s="39">
        <v>45834</v>
      </c>
      <c r="B600" s="35" t="s">
        <v>191</v>
      </c>
      <c r="C600" s="35"/>
      <c r="D600" s="35" t="s">
        <v>31</v>
      </c>
      <c r="E600" s="35" t="s">
        <v>617</v>
      </c>
      <c r="F600" s="35">
        <v>1</v>
      </c>
      <c r="G600" s="35" t="s">
        <v>33</v>
      </c>
      <c r="H600" s="35">
        <v>280000</v>
      </c>
      <c r="I600" s="20">
        <f t="shared" si="134"/>
        <v>280000</v>
      </c>
      <c r="J600" s="41" t="s">
        <v>241</v>
      </c>
      <c r="K600" s="35"/>
      <c r="L600" s="9">
        <f t="shared" ref="L600:L623" si="147">M600+N600</f>
        <v>280000</v>
      </c>
      <c r="M600" s="9">
        <v>280000</v>
      </c>
      <c r="N600" s="9"/>
      <c r="O600" s="9">
        <f t="shared" ref="O600:O623" si="148">P600+Q600</f>
        <v>0</v>
      </c>
      <c r="P600" s="9"/>
      <c r="Q600" s="9"/>
      <c r="R600" s="9">
        <f t="shared" ref="R600:R623" si="149">S600+T600</f>
        <v>0</v>
      </c>
      <c r="S600" s="9"/>
      <c r="T600" s="9"/>
      <c r="U600" s="9">
        <f t="shared" ref="U600:U623" si="150">V600+W600</f>
        <v>0</v>
      </c>
      <c r="V600" s="9"/>
      <c r="W600" s="9"/>
      <c r="X600" s="9">
        <f t="shared" ref="X600:X623" si="151">Y600+Z600</f>
        <v>0</v>
      </c>
      <c r="Y600" s="9"/>
      <c r="Z600" s="9"/>
      <c r="AA600" s="10">
        <f t="shared" ref="AA600:AA623" si="152">C600+I600-L600-O600-U600-X600-R600</f>
        <v>0</v>
      </c>
      <c r="AB600" s="11">
        <v>45834</v>
      </c>
    </row>
    <row r="601" spans="1:28" ht="15.75" hidden="1" x14ac:dyDescent="0.25">
      <c r="A601" s="39">
        <v>45834</v>
      </c>
      <c r="B601" s="33" t="s">
        <v>222</v>
      </c>
      <c r="C601" s="33"/>
      <c r="D601" s="33" t="s">
        <v>31</v>
      </c>
      <c r="E601" s="33" t="s">
        <v>468</v>
      </c>
      <c r="F601" s="33">
        <v>16.399999999999999</v>
      </c>
      <c r="G601" s="33" t="s">
        <v>51</v>
      </c>
      <c r="H601" s="33">
        <v>43000</v>
      </c>
      <c r="I601" s="20">
        <f t="shared" si="134"/>
        <v>705199.99999999988</v>
      </c>
      <c r="J601" s="37" t="s">
        <v>241</v>
      </c>
      <c r="K601" s="33"/>
      <c r="L601" s="9">
        <f t="shared" si="147"/>
        <v>0</v>
      </c>
      <c r="M601" s="9"/>
      <c r="N601" s="9"/>
      <c r="O601" s="9">
        <f t="shared" si="148"/>
        <v>0</v>
      </c>
      <c r="P601" s="9"/>
      <c r="Q601" s="9"/>
      <c r="R601" s="9">
        <f t="shared" si="149"/>
        <v>705200</v>
      </c>
      <c r="S601" s="9">
        <v>705200</v>
      </c>
      <c r="T601" s="9"/>
      <c r="U601" s="9">
        <f t="shared" si="150"/>
        <v>0</v>
      </c>
      <c r="V601" s="9"/>
      <c r="W601" s="9"/>
      <c r="X601" s="9">
        <f t="shared" si="151"/>
        <v>0</v>
      </c>
      <c r="Y601" s="9"/>
      <c r="Z601" s="9"/>
      <c r="AA601" s="10">
        <f t="shared" si="152"/>
        <v>0</v>
      </c>
      <c r="AB601" s="11">
        <v>45834</v>
      </c>
    </row>
    <row r="602" spans="1:28" ht="15.75" hidden="1" x14ac:dyDescent="0.25">
      <c r="A602" s="39">
        <v>45834</v>
      </c>
      <c r="B602" s="33" t="s">
        <v>231</v>
      </c>
      <c r="C602" s="33"/>
      <c r="D602" s="33"/>
      <c r="E602" s="33" t="s">
        <v>344</v>
      </c>
      <c r="F602" s="33">
        <v>28.1</v>
      </c>
      <c r="G602" s="33" t="s">
        <v>51</v>
      </c>
      <c r="H602" s="33"/>
      <c r="I602" s="20">
        <f t="shared" si="134"/>
        <v>0</v>
      </c>
      <c r="J602" s="83" t="s">
        <v>26</v>
      </c>
      <c r="K602" s="33"/>
      <c r="L602" s="9">
        <f t="shared" si="147"/>
        <v>0</v>
      </c>
      <c r="M602" s="9"/>
      <c r="N602" s="9"/>
      <c r="O602" s="9">
        <f t="shared" si="148"/>
        <v>0</v>
      </c>
      <c r="P602" s="9"/>
      <c r="Q602" s="9"/>
      <c r="R602" s="9">
        <f t="shared" si="149"/>
        <v>0</v>
      </c>
      <c r="S602" s="9"/>
      <c r="T602" s="9"/>
      <c r="U602" s="9">
        <f t="shared" si="150"/>
        <v>0</v>
      </c>
      <c r="V602" s="9"/>
      <c r="W602" s="9"/>
      <c r="X602" s="9">
        <f t="shared" si="151"/>
        <v>0</v>
      </c>
      <c r="Y602" s="9"/>
      <c r="Z602" s="9"/>
      <c r="AA602" s="10">
        <f t="shared" si="152"/>
        <v>0</v>
      </c>
      <c r="AB602" s="11"/>
    </row>
    <row r="603" spans="1:28" ht="15.75" hidden="1" x14ac:dyDescent="0.25">
      <c r="A603" s="39">
        <v>45834</v>
      </c>
      <c r="B603" s="33" t="s">
        <v>929</v>
      </c>
      <c r="C603" s="33"/>
      <c r="D603" s="33" t="s">
        <v>31</v>
      </c>
      <c r="E603" s="33" t="s">
        <v>293</v>
      </c>
      <c r="F603" s="33">
        <v>40</v>
      </c>
      <c r="G603" s="33" t="s">
        <v>74</v>
      </c>
      <c r="H603" s="33">
        <v>55000</v>
      </c>
      <c r="I603" s="20">
        <f t="shared" si="134"/>
        <v>2200000</v>
      </c>
      <c r="J603" s="37" t="s">
        <v>240</v>
      </c>
      <c r="K603" s="84" t="s">
        <v>1037</v>
      </c>
      <c r="L603" s="9">
        <f t="shared" si="147"/>
        <v>0</v>
      </c>
      <c r="M603" s="9"/>
      <c r="N603" s="9"/>
      <c r="O603" s="9">
        <f t="shared" si="148"/>
        <v>2200000</v>
      </c>
      <c r="P603" s="9">
        <v>2200000</v>
      </c>
      <c r="Q603" s="9"/>
      <c r="R603" s="9">
        <f t="shared" si="149"/>
        <v>0</v>
      </c>
      <c r="S603" s="9"/>
      <c r="T603" s="9"/>
      <c r="U603" s="9">
        <f t="shared" si="150"/>
        <v>0</v>
      </c>
      <c r="V603" s="9"/>
      <c r="W603" s="9"/>
      <c r="X603" s="9">
        <f t="shared" si="151"/>
        <v>0</v>
      </c>
      <c r="Y603" s="9"/>
      <c r="Z603" s="9"/>
      <c r="AA603" s="10">
        <f t="shared" si="152"/>
        <v>0</v>
      </c>
      <c r="AB603" s="11">
        <v>45834</v>
      </c>
    </row>
    <row r="604" spans="1:28" ht="15.75" hidden="1" x14ac:dyDescent="0.25">
      <c r="A604" s="39">
        <v>45834</v>
      </c>
      <c r="B604" s="35" t="s">
        <v>600</v>
      </c>
      <c r="C604" s="35"/>
      <c r="D604" s="33" t="s">
        <v>31</v>
      </c>
      <c r="E604" s="35" t="s">
        <v>122</v>
      </c>
      <c r="F604" s="35">
        <v>10</v>
      </c>
      <c r="G604" s="35" t="s">
        <v>51</v>
      </c>
      <c r="H604" s="35">
        <v>70000</v>
      </c>
      <c r="I604" s="20">
        <f t="shared" si="134"/>
        <v>700000</v>
      </c>
      <c r="J604" s="41" t="s">
        <v>241</v>
      </c>
      <c r="K604" s="35"/>
      <c r="L604" s="9">
        <f t="shared" si="147"/>
        <v>0</v>
      </c>
      <c r="M604" s="9"/>
      <c r="N604" s="9"/>
      <c r="O604" s="9">
        <f t="shared" si="148"/>
        <v>0</v>
      </c>
      <c r="P604" s="9"/>
      <c r="Q604" s="9"/>
      <c r="R604" s="9">
        <f t="shared" si="149"/>
        <v>700000</v>
      </c>
      <c r="S604" s="9">
        <v>700000</v>
      </c>
      <c r="T604" s="9"/>
      <c r="U604" s="9">
        <f t="shared" si="150"/>
        <v>0</v>
      </c>
      <c r="V604" s="9"/>
      <c r="W604" s="9"/>
      <c r="X604" s="9">
        <f t="shared" si="151"/>
        <v>0</v>
      </c>
      <c r="Y604" s="9"/>
      <c r="Z604" s="9"/>
      <c r="AA604" s="10">
        <f t="shared" si="152"/>
        <v>0</v>
      </c>
      <c r="AB604" s="11">
        <v>45834</v>
      </c>
    </row>
    <row r="605" spans="1:28" ht="15.75" hidden="1" x14ac:dyDescent="0.25">
      <c r="A605" s="39">
        <v>45834</v>
      </c>
      <c r="B605" s="33" t="s">
        <v>1040</v>
      </c>
      <c r="C605" s="33"/>
      <c r="D605" s="33" t="s">
        <v>31</v>
      </c>
      <c r="E605" s="33" t="s">
        <v>110</v>
      </c>
      <c r="F605" s="33">
        <v>1200</v>
      </c>
      <c r="G605" s="35" t="s">
        <v>29</v>
      </c>
      <c r="H605" s="33">
        <v>2000</v>
      </c>
      <c r="I605" s="20">
        <f t="shared" si="134"/>
        <v>2400000</v>
      </c>
      <c r="J605" s="37" t="s">
        <v>241</v>
      </c>
      <c r="K605" s="33"/>
      <c r="L605" s="9">
        <f t="shared" si="147"/>
        <v>2400000</v>
      </c>
      <c r="M605" s="9">
        <v>2400000</v>
      </c>
      <c r="N605" s="9"/>
      <c r="O605" s="9">
        <f t="shared" si="148"/>
        <v>0</v>
      </c>
      <c r="P605" s="9"/>
      <c r="Q605" s="9"/>
      <c r="R605" s="9">
        <f t="shared" si="149"/>
        <v>0</v>
      </c>
      <c r="S605" s="9"/>
      <c r="T605" s="9"/>
      <c r="U605" s="9">
        <f t="shared" si="150"/>
        <v>0</v>
      </c>
      <c r="V605" s="9"/>
      <c r="W605" s="9"/>
      <c r="X605" s="9">
        <f t="shared" si="151"/>
        <v>0</v>
      </c>
      <c r="Y605" s="9"/>
      <c r="Z605" s="9"/>
      <c r="AA605" s="10">
        <f t="shared" si="152"/>
        <v>0</v>
      </c>
      <c r="AB605" s="11">
        <v>45834</v>
      </c>
    </row>
    <row r="606" spans="1:28" ht="15.75" hidden="1" x14ac:dyDescent="0.25">
      <c r="A606" s="39">
        <v>45834</v>
      </c>
      <c r="B606" s="33" t="s">
        <v>249</v>
      </c>
      <c r="C606" s="33"/>
      <c r="D606" s="33" t="s">
        <v>41</v>
      </c>
      <c r="E606" s="33" t="s">
        <v>91</v>
      </c>
      <c r="F606" s="33">
        <v>400</v>
      </c>
      <c r="G606" s="35" t="s">
        <v>29</v>
      </c>
      <c r="H606" s="33">
        <v>3600</v>
      </c>
      <c r="I606" s="20">
        <f t="shared" si="134"/>
        <v>1440000</v>
      </c>
      <c r="J606" s="37" t="s">
        <v>241</v>
      </c>
      <c r="K606" s="33"/>
      <c r="L606" s="9">
        <f t="shared" si="147"/>
        <v>0</v>
      </c>
      <c r="M606" s="9"/>
      <c r="N606" s="9"/>
      <c r="O606" s="9">
        <f t="shared" si="148"/>
        <v>0</v>
      </c>
      <c r="P606" s="9"/>
      <c r="Q606" s="9"/>
      <c r="R606" s="9">
        <f t="shared" si="149"/>
        <v>0</v>
      </c>
      <c r="S606" s="9"/>
      <c r="T606" s="9"/>
      <c r="U606" s="9">
        <f t="shared" si="150"/>
        <v>1440000</v>
      </c>
      <c r="V606" s="9">
        <v>1440000</v>
      </c>
      <c r="W606" s="9"/>
      <c r="X606" s="9">
        <f t="shared" si="151"/>
        <v>0</v>
      </c>
      <c r="Y606" s="9"/>
      <c r="Z606" s="9"/>
      <c r="AA606" s="10">
        <f t="shared" si="152"/>
        <v>0</v>
      </c>
      <c r="AB606" s="11">
        <v>45834</v>
      </c>
    </row>
    <row r="607" spans="1:28" ht="15.75" hidden="1" x14ac:dyDescent="0.25">
      <c r="A607" s="39">
        <v>45834</v>
      </c>
      <c r="B607" s="33" t="s">
        <v>961</v>
      </c>
      <c r="C607" s="33"/>
      <c r="D607" s="33" t="s">
        <v>31</v>
      </c>
      <c r="E607" s="33" t="s">
        <v>110</v>
      </c>
      <c r="F607" s="33">
        <v>800</v>
      </c>
      <c r="G607" s="35" t="s">
        <v>29</v>
      </c>
      <c r="H607" s="33">
        <v>2000</v>
      </c>
      <c r="I607" s="20">
        <f t="shared" si="134"/>
        <v>1600000</v>
      </c>
      <c r="J607" s="37" t="s">
        <v>240</v>
      </c>
      <c r="K607" s="33" t="s">
        <v>1037</v>
      </c>
      <c r="L607" s="9">
        <f t="shared" si="147"/>
        <v>0</v>
      </c>
      <c r="M607" s="9"/>
      <c r="N607" s="9"/>
      <c r="O607" s="9">
        <f t="shared" si="148"/>
        <v>0</v>
      </c>
      <c r="P607" s="9"/>
      <c r="Q607" s="9"/>
      <c r="R607" s="9">
        <f t="shared" si="149"/>
        <v>1600000</v>
      </c>
      <c r="S607" s="9">
        <v>1600000</v>
      </c>
      <c r="T607" s="9"/>
      <c r="U607" s="9">
        <f t="shared" si="150"/>
        <v>0</v>
      </c>
      <c r="V607" s="9"/>
      <c r="W607" s="9"/>
      <c r="X607" s="9">
        <f t="shared" si="151"/>
        <v>0</v>
      </c>
      <c r="Y607" s="9"/>
      <c r="Z607" s="9"/>
      <c r="AA607" s="10">
        <f t="shared" si="152"/>
        <v>0</v>
      </c>
      <c r="AB607" s="11">
        <v>45834</v>
      </c>
    </row>
    <row r="608" spans="1:28" ht="15.75" hidden="1" x14ac:dyDescent="0.25">
      <c r="A608" s="39">
        <v>45834</v>
      </c>
      <c r="B608" s="33" t="s">
        <v>264</v>
      </c>
      <c r="C608" s="33"/>
      <c r="D608" s="33" t="s">
        <v>31</v>
      </c>
      <c r="E608" s="33" t="s">
        <v>185</v>
      </c>
      <c r="F608" s="33">
        <v>1200</v>
      </c>
      <c r="G608" s="35" t="s">
        <v>29</v>
      </c>
      <c r="H608" s="33">
        <v>1150</v>
      </c>
      <c r="I608" s="20">
        <f t="shared" si="134"/>
        <v>1380000</v>
      </c>
      <c r="J608" s="37" t="s">
        <v>241</v>
      </c>
      <c r="K608" s="33"/>
      <c r="L608" s="9">
        <f t="shared" si="147"/>
        <v>0</v>
      </c>
      <c r="M608" s="9"/>
      <c r="N608" s="9"/>
      <c r="O608" s="9">
        <f t="shared" si="148"/>
        <v>0</v>
      </c>
      <c r="P608" s="9"/>
      <c r="Q608" s="9"/>
      <c r="R608" s="9">
        <f t="shared" si="149"/>
        <v>1380000</v>
      </c>
      <c r="S608" s="9">
        <v>1380000</v>
      </c>
      <c r="T608" s="9"/>
      <c r="U608" s="9">
        <f t="shared" si="150"/>
        <v>0</v>
      </c>
      <c r="V608" s="9"/>
      <c r="W608" s="9"/>
      <c r="X608" s="9">
        <f t="shared" si="151"/>
        <v>0</v>
      </c>
      <c r="Y608" s="9"/>
      <c r="Z608" s="9"/>
      <c r="AA608" s="10">
        <f t="shared" si="152"/>
        <v>0</v>
      </c>
      <c r="AB608" s="11">
        <v>45834</v>
      </c>
    </row>
    <row r="609" spans="1:28" ht="15.75" hidden="1" x14ac:dyDescent="0.25">
      <c r="A609" s="39">
        <v>45834</v>
      </c>
      <c r="B609" s="33" t="s">
        <v>331</v>
      </c>
      <c r="C609" s="33"/>
      <c r="D609" s="33" t="s">
        <v>41</v>
      </c>
      <c r="E609" s="33" t="s">
        <v>362</v>
      </c>
      <c r="F609" s="33">
        <v>14.6</v>
      </c>
      <c r="G609" s="33" t="s">
        <v>51</v>
      </c>
      <c r="H609" s="33">
        <v>46000</v>
      </c>
      <c r="I609" s="20">
        <f t="shared" si="134"/>
        <v>671600</v>
      </c>
      <c r="J609" s="37" t="s">
        <v>241</v>
      </c>
      <c r="K609" s="33"/>
      <c r="L609" s="9">
        <f t="shared" si="147"/>
        <v>0</v>
      </c>
      <c r="M609" s="9"/>
      <c r="N609" s="9"/>
      <c r="O609" s="9">
        <f t="shared" si="148"/>
        <v>0</v>
      </c>
      <c r="P609" s="9"/>
      <c r="Q609" s="9"/>
      <c r="R609" s="9">
        <f t="shared" si="149"/>
        <v>671600</v>
      </c>
      <c r="S609" s="9">
        <v>671600</v>
      </c>
      <c r="T609" s="9"/>
      <c r="U609" s="9">
        <f t="shared" si="150"/>
        <v>0</v>
      </c>
      <c r="V609" s="9"/>
      <c r="W609" s="9"/>
      <c r="X609" s="9">
        <f t="shared" si="151"/>
        <v>0</v>
      </c>
      <c r="Y609" s="9"/>
      <c r="Z609" s="9"/>
      <c r="AA609" s="10">
        <f t="shared" si="152"/>
        <v>0</v>
      </c>
      <c r="AB609" s="11">
        <v>45834</v>
      </c>
    </row>
    <row r="610" spans="1:28" ht="15.75" hidden="1" x14ac:dyDescent="0.25">
      <c r="A610" s="39">
        <v>45834</v>
      </c>
      <c r="B610" s="33" t="s">
        <v>327</v>
      </c>
      <c r="C610" s="33"/>
      <c r="D610" s="33" t="s">
        <v>31</v>
      </c>
      <c r="E610" s="33" t="s">
        <v>98</v>
      </c>
      <c r="F610" s="33">
        <v>22.6</v>
      </c>
      <c r="G610" s="33" t="s">
        <v>51</v>
      </c>
      <c r="H610" s="33">
        <v>43000</v>
      </c>
      <c r="I610" s="20">
        <f t="shared" si="134"/>
        <v>971800.00000000012</v>
      </c>
      <c r="J610" s="37" t="s">
        <v>241</v>
      </c>
      <c r="K610" s="33"/>
      <c r="L610" s="9">
        <f t="shared" si="147"/>
        <v>971800</v>
      </c>
      <c r="M610" s="9">
        <v>971800</v>
      </c>
      <c r="N610" s="9"/>
      <c r="O610" s="9">
        <f t="shared" si="148"/>
        <v>0</v>
      </c>
      <c r="P610" s="9"/>
      <c r="Q610" s="9"/>
      <c r="R610" s="9">
        <f t="shared" si="149"/>
        <v>0</v>
      </c>
      <c r="S610" s="9"/>
      <c r="T610" s="9"/>
      <c r="U610" s="9">
        <f t="shared" si="150"/>
        <v>0</v>
      </c>
      <c r="V610" s="9"/>
      <c r="W610" s="9"/>
      <c r="X610" s="9">
        <f t="shared" si="151"/>
        <v>0</v>
      </c>
      <c r="Y610" s="9"/>
      <c r="Z610" s="9"/>
      <c r="AA610" s="10">
        <f t="shared" si="152"/>
        <v>1.1641532182693481E-10</v>
      </c>
      <c r="AB610" s="11">
        <v>45834</v>
      </c>
    </row>
    <row r="611" spans="1:28" ht="15.75" hidden="1" x14ac:dyDescent="0.25">
      <c r="A611" s="39">
        <v>45834</v>
      </c>
      <c r="B611" s="33" t="s">
        <v>327</v>
      </c>
      <c r="C611" s="33"/>
      <c r="D611" s="33" t="s">
        <v>31</v>
      </c>
      <c r="E611" s="33" t="s">
        <v>130</v>
      </c>
      <c r="F611" s="33">
        <v>20</v>
      </c>
      <c r="G611" s="33" t="s">
        <v>51</v>
      </c>
      <c r="H611" s="33">
        <v>50000</v>
      </c>
      <c r="I611" s="20">
        <f t="shared" si="134"/>
        <v>1000000</v>
      </c>
      <c r="J611" s="37" t="s">
        <v>241</v>
      </c>
      <c r="K611" s="33"/>
      <c r="L611" s="9">
        <f t="shared" si="147"/>
        <v>1000000</v>
      </c>
      <c r="M611" s="9">
        <v>1000000</v>
      </c>
      <c r="N611" s="9"/>
      <c r="O611" s="9">
        <f t="shared" si="148"/>
        <v>0</v>
      </c>
      <c r="P611" s="9"/>
      <c r="Q611" s="9"/>
      <c r="R611" s="9">
        <f t="shared" si="149"/>
        <v>0</v>
      </c>
      <c r="S611" s="9"/>
      <c r="T611" s="9"/>
      <c r="U611" s="9">
        <f t="shared" si="150"/>
        <v>0</v>
      </c>
      <c r="V611" s="9"/>
      <c r="W611" s="9"/>
      <c r="X611" s="9">
        <f t="shared" si="151"/>
        <v>0</v>
      </c>
      <c r="Y611" s="9"/>
      <c r="Z611" s="9"/>
      <c r="AA611" s="10">
        <f t="shared" si="152"/>
        <v>0</v>
      </c>
      <c r="AB611" s="11">
        <v>45834</v>
      </c>
    </row>
    <row r="612" spans="1:28" ht="15.75" hidden="1" x14ac:dyDescent="0.25">
      <c r="A612" s="39">
        <v>45834</v>
      </c>
      <c r="B612" s="33" t="s">
        <v>92</v>
      </c>
      <c r="C612" s="33"/>
      <c r="D612" s="33" t="s">
        <v>31</v>
      </c>
      <c r="E612" s="33" t="s">
        <v>197</v>
      </c>
      <c r="F612" s="33">
        <v>1750</v>
      </c>
      <c r="G612" s="33" t="s">
        <v>29</v>
      </c>
      <c r="H612" s="33">
        <v>2460</v>
      </c>
      <c r="I612" s="20">
        <f t="shared" si="134"/>
        <v>4305000</v>
      </c>
      <c r="J612" s="37" t="s">
        <v>240</v>
      </c>
      <c r="K612" s="33"/>
      <c r="L612" s="9">
        <f t="shared" si="147"/>
        <v>0</v>
      </c>
      <c r="M612" s="9"/>
      <c r="N612" s="9"/>
      <c r="O612" s="9">
        <f t="shared" si="148"/>
        <v>4305000</v>
      </c>
      <c r="P612" s="9">
        <v>4305000</v>
      </c>
      <c r="Q612" s="9"/>
      <c r="R612" s="9">
        <f t="shared" si="149"/>
        <v>0</v>
      </c>
      <c r="S612" s="9"/>
      <c r="T612" s="9"/>
      <c r="U612" s="9">
        <f t="shared" si="150"/>
        <v>0</v>
      </c>
      <c r="V612" s="9"/>
      <c r="W612" s="9"/>
      <c r="X612" s="9">
        <f t="shared" si="151"/>
        <v>0</v>
      </c>
      <c r="Y612" s="9"/>
      <c r="Z612" s="9"/>
      <c r="AA612" s="10">
        <f t="shared" si="152"/>
        <v>0</v>
      </c>
      <c r="AB612" s="11">
        <v>45834</v>
      </c>
    </row>
    <row r="613" spans="1:28" ht="15.75" hidden="1" x14ac:dyDescent="0.25">
      <c r="A613" s="39">
        <v>45834</v>
      </c>
      <c r="B613" s="33" t="s">
        <v>231</v>
      </c>
      <c r="C613" s="33"/>
      <c r="D613" s="33"/>
      <c r="E613" s="33" t="s">
        <v>203</v>
      </c>
      <c r="F613" s="33">
        <v>14</v>
      </c>
      <c r="G613" s="33" t="s">
        <v>51</v>
      </c>
      <c r="H613" s="33"/>
      <c r="I613" s="20">
        <f t="shared" si="134"/>
        <v>0</v>
      </c>
      <c r="J613" s="83" t="s">
        <v>26</v>
      </c>
      <c r="K613" s="33"/>
      <c r="L613" s="9">
        <f t="shared" si="147"/>
        <v>0</v>
      </c>
      <c r="M613" s="9"/>
      <c r="N613" s="9"/>
      <c r="O613" s="9">
        <f t="shared" si="148"/>
        <v>0</v>
      </c>
      <c r="P613" s="9"/>
      <c r="Q613" s="9"/>
      <c r="R613" s="9">
        <f t="shared" si="149"/>
        <v>0</v>
      </c>
      <c r="S613" s="9"/>
      <c r="T613" s="9"/>
      <c r="U613" s="9">
        <f t="shared" si="150"/>
        <v>0</v>
      </c>
      <c r="V613" s="9"/>
      <c r="W613" s="9"/>
      <c r="X613" s="9">
        <f t="shared" si="151"/>
        <v>0</v>
      </c>
      <c r="Y613" s="9"/>
      <c r="Z613" s="9"/>
      <c r="AA613" s="10">
        <f t="shared" si="152"/>
        <v>0</v>
      </c>
      <c r="AB613" s="11"/>
    </row>
    <row r="614" spans="1:28" ht="15.75" hidden="1" x14ac:dyDescent="0.25">
      <c r="A614" s="39">
        <v>45834</v>
      </c>
      <c r="B614" s="33" t="s">
        <v>170</v>
      </c>
      <c r="C614" s="33"/>
      <c r="D614" s="33" t="s">
        <v>31</v>
      </c>
      <c r="E614" s="33" t="s">
        <v>110</v>
      </c>
      <c r="F614" s="33">
        <v>2000</v>
      </c>
      <c r="G614" s="33" t="s">
        <v>29</v>
      </c>
      <c r="H614" s="33">
        <v>1900</v>
      </c>
      <c r="I614" s="20">
        <f t="shared" si="134"/>
        <v>3800000</v>
      </c>
      <c r="J614" s="37" t="s">
        <v>241</v>
      </c>
      <c r="K614" s="33"/>
      <c r="L614" s="9">
        <f t="shared" si="147"/>
        <v>800000</v>
      </c>
      <c r="M614" s="9">
        <v>800000</v>
      </c>
      <c r="N614" s="9"/>
      <c r="O614" s="9">
        <f t="shared" si="148"/>
        <v>0</v>
      </c>
      <c r="P614" s="9"/>
      <c r="Q614" s="9"/>
      <c r="R614" s="9">
        <f t="shared" si="149"/>
        <v>3000000</v>
      </c>
      <c r="S614" s="9">
        <v>3000000</v>
      </c>
      <c r="T614" s="9"/>
      <c r="U614" s="9">
        <f t="shared" si="150"/>
        <v>0</v>
      </c>
      <c r="V614" s="9"/>
      <c r="W614" s="9"/>
      <c r="X614" s="9">
        <f t="shared" si="151"/>
        <v>0</v>
      </c>
      <c r="Y614" s="9"/>
      <c r="Z614" s="9"/>
      <c r="AA614" s="10">
        <f t="shared" si="152"/>
        <v>0</v>
      </c>
      <c r="AB614" s="11">
        <v>45834</v>
      </c>
    </row>
    <row r="615" spans="1:28" ht="15.75" hidden="1" x14ac:dyDescent="0.25">
      <c r="A615" s="39">
        <v>45834</v>
      </c>
      <c r="B615" s="33" t="s">
        <v>170</v>
      </c>
      <c r="C615" s="33"/>
      <c r="D615" s="33" t="s">
        <v>31</v>
      </c>
      <c r="E615" s="33" t="s">
        <v>467</v>
      </c>
      <c r="F615" s="33">
        <v>16.399999999999999</v>
      </c>
      <c r="G615" s="33" t="s">
        <v>51</v>
      </c>
      <c r="H615" s="33">
        <v>43000</v>
      </c>
      <c r="I615" s="20">
        <f t="shared" si="134"/>
        <v>705199.99999999988</v>
      </c>
      <c r="J615" s="37" t="s">
        <v>241</v>
      </c>
      <c r="K615" s="33"/>
      <c r="L615" s="9">
        <f t="shared" si="147"/>
        <v>705200</v>
      </c>
      <c r="M615" s="9">
        <v>705200</v>
      </c>
      <c r="N615" s="9"/>
      <c r="O615" s="9">
        <f t="shared" si="148"/>
        <v>0</v>
      </c>
      <c r="P615" s="9"/>
      <c r="Q615" s="9"/>
      <c r="R615" s="9">
        <f t="shared" si="149"/>
        <v>0</v>
      </c>
      <c r="S615" s="9"/>
      <c r="T615" s="9"/>
      <c r="U615" s="9">
        <f t="shared" si="150"/>
        <v>0</v>
      </c>
      <c r="V615" s="9"/>
      <c r="W615" s="9"/>
      <c r="X615" s="9">
        <f t="shared" si="151"/>
        <v>0</v>
      </c>
      <c r="Y615" s="9"/>
      <c r="Z615" s="9"/>
      <c r="AA615" s="10">
        <f t="shared" si="152"/>
        <v>-1.1641532182693481E-10</v>
      </c>
      <c r="AB615" s="11">
        <v>45834</v>
      </c>
    </row>
    <row r="616" spans="1:28" ht="15.75" hidden="1" x14ac:dyDescent="0.25">
      <c r="A616" s="39">
        <v>45834</v>
      </c>
      <c r="B616" s="33" t="s">
        <v>170</v>
      </c>
      <c r="C616" s="33"/>
      <c r="D616" s="33" t="s">
        <v>31</v>
      </c>
      <c r="E616" s="33" t="s">
        <v>102</v>
      </c>
      <c r="F616" s="33">
        <v>4</v>
      </c>
      <c r="G616" s="33" t="s">
        <v>74</v>
      </c>
      <c r="H616" s="33">
        <v>65000</v>
      </c>
      <c r="I616" s="20">
        <f t="shared" si="134"/>
        <v>260000</v>
      </c>
      <c r="J616" s="37" t="s">
        <v>241</v>
      </c>
      <c r="K616" s="33"/>
      <c r="L616" s="9">
        <f t="shared" si="147"/>
        <v>260000</v>
      </c>
      <c r="M616" s="9">
        <v>260000</v>
      </c>
      <c r="N616" s="9"/>
      <c r="O616" s="9">
        <f t="shared" si="148"/>
        <v>0</v>
      </c>
      <c r="P616" s="9"/>
      <c r="Q616" s="9"/>
      <c r="R616" s="9">
        <f t="shared" si="149"/>
        <v>0</v>
      </c>
      <c r="S616" s="9"/>
      <c r="T616" s="9"/>
      <c r="U616" s="9">
        <f t="shared" si="150"/>
        <v>0</v>
      </c>
      <c r="V616" s="9"/>
      <c r="W616" s="9"/>
      <c r="X616" s="9">
        <f t="shared" si="151"/>
        <v>0</v>
      </c>
      <c r="Y616" s="9"/>
      <c r="Z616" s="9"/>
      <c r="AA616" s="10">
        <f t="shared" si="152"/>
        <v>0</v>
      </c>
      <c r="AB616" s="11">
        <v>45834</v>
      </c>
    </row>
    <row r="617" spans="1:28" ht="15.75" hidden="1" x14ac:dyDescent="0.25">
      <c r="A617" s="39">
        <v>45834</v>
      </c>
      <c r="B617" s="33" t="s">
        <v>307</v>
      </c>
      <c r="C617" s="33"/>
      <c r="D617" s="33" t="s">
        <v>41</v>
      </c>
      <c r="E617" s="33" t="s">
        <v>139</v>
      </c>
      <c r="F617" s="33">
        <v>1</v>
      </c>
      <c r="G617" s="33" t="s">
        <v>23</v>
      </c>
      <c r="H617" s="33">
        <v>400000</v>
      </c>
      <c r="I617" s="20">
        <f t="shared" si="134"/>
        <v>400000</v>
      </c>
      <c r="J617" s="37" t="s">
        <v>240</v>
      </c>
      <c r="K617" s="33"/>
      <c r="L617" s="9">
        <f t="shared" si="147"/>
        <v>0</v>
      </c>
      <c r="M617" s="9"/>
      <c r="N617" s="9"/>
      <c r="O617" s="9">
        <f t="shared" si="148"/>
        <v>0</v>
      </c>
      <c r="P617" s="9"/>
      <c r="Q617" s="9"/>
      <c r="R617" s="9">
        <f t="shared" si="149"/>
        <v>400000</v>
      </c>
      <c r="S617" s="9">
        <v>400000</v>
      </c>
      <c r="T617" s="9"/>
      <c r="U617" s="9">
        <f t="shared" si="150"/>
        <v>0</v>
      </c>
      <c r="V617" s="9"/>
      <c r="W617" s="9"/>
      <c r="X617" s="9">
        <f t="shared" si="151"/>
        <v>0</v>
      </c>
      <c r="Y617" s="9"/>
      <c r="Z617" s="9"/>
      <c r="AA617" s="10">
        <f t="shared" si="152"/>
        <v>0</v>
      </c>
      <c r="AB617" s="11">
        <v>45834</v>
      </c>
    </row>
    <row r="618" spans="1:28" ht="15.75" hidden="1" x14ac:dyDescent="0.25">
      <c r="A618" s="39">
        <v>45834</v>
      </c>
      <c r="B618" s="33" t="s">
        <v>313</v>
      </c>
      <c r="C618" s="33"/>
      <c r="D618" s="33" t="s">
        <v>31</v>
      </c>
      <c r="E618" s="33" t="s">
        <v>102</v>
      </c>
      <c r="F618" s="33">
        <v>12</v>
      </c>
      <c r="G618" s="33" t="s">
        <v>74</v>
      </c>
      <c r="H618" s="33">
        <v>65000</v>
      </c>
      <c r="I618" s="20">
        <f t="shared" si="134"/>
        <v>780000</v>
      </c>
      <c r="J618" s="37" t="s">
        <v>241</v>
      </c>
      <c r="K618" s="33"/>
      <c r="L618" s="9">
        <f t="shared" si="147"/>
        <v>0</v>
      </c>
      <c r="M618" s="9"/>
      <c r="N618" s="9"/>
      <c r="O618" s="9">
        <f t="shared" si="148"/>
        <v>0</v>
      </c>
      <c r="P618" s="9"/>
      <c r="Q618" s="9"/>
      <c r="R618" s="9">
        <f t="shared" si="149"/>
        <v>0</v>
      </c>
      <c r="S618" s="9"/>
      <c r="T618" s="9"/>
      <c r="U618" s="9">
        <f t="shared" si="150"/>
        <v>780000</v>
      </c>
      <c r="V618" s="9">
        <v>780000</v>
      </c>
      <c r="W618" s="9"/>
      <c r="X618" s="9">
        <f t="shared" si="151"/>
        <v>0</v>
      </c>
      <c r="Y618" s="9"/>
      <c r="Z618" s="9"/>
      <c r="AA618" s="10">
        <f t="shared" si="152"/>
        <v>0</v>
      </c>
      <c r="AB618" s="11">
        <v>45834</v>
      </c>
    </row>
    <row r="619" spans="1:28" ht="15.75" hidden="1" x14ac:dyDescent="0.25">
      <c r="A619" s="39">
        <v>45834</v>
      </c>
      <c r="B619" s="33" t="s">
        <v>370</v>
      </c>
      <c r="C619" s="33"/>
      <c r="D619" s="33" t="s">
        <v>41</v>
      </c>
      <c r="E619" s="33" t="s">
        <v>166</v>
      </c>
      <c r="F619" s="33">
        <v>5</v>
      </c>
      <c r="G619" s="33" t="s">
        <v>23</v>
      </c>
      <c r="H619" s="33">
        <v>400000</v>
      </c>
      <c r="I619" s="20">
        <f t="shared" si="134"/>
        <v>2000000</v>
      </c>
      <c r="J619" s="37" t="s">
        <v>240</v>
      </c>
      <c r="K619" s="33"/>
      <c r="L619" s="9">
        <f t="shared" si="147"/>
        <v>0</v>
      </c>
      <c r="M619" s="9"/>
      <c r="N619" s="9"/>
      <c r="O619" s="9">
        <f t="shared" si="148"/>
        <v>2000000</v>
      </c>
      <c r="P619" s="9">
        <v>2000000</v>
      </c>
      <c r="Q619" s="9"/>
      <c r="R619" s="9">
        <f t="shared" si="149"/>
        <v>0</v>
      </c>
      <c r="S619" s="9"/>
      <c r="T619" s="9"/>
      <c r="U619" s="9">
        <f t="shared" si="150"/>
        <v>0</v>
      </c>
      <c r="V619" s="9"/>
      <c r="W619" s="9"/>
      <c r="X619" s="9">
        <f t="shared" si="151"/>
        <v>0</v>
      </c>
      <c r="Y619" s="9"/>
      <c r="Z619" s="9"/>
      <c r="AA619" s="10">
        <f t="shared" si="152"/>
        <v>0</v>
      </c>
      <c r="AB619" s="11">
        <v>45834</v>
      </c>
    </row>
    <row r="620" spans="1:28" ht="15.75" hidden="1" x14ac:dyDescent="0.25">
      <c r="A620" s="32">
        <v>45834</v>
      </c>
      <c r="B620" s="33" t="s">
        <v>217</v>
      </c>
      <c r="C620" s="33"/>
      <c r="D620" s="33" t="s">
        <v>41</v>
      </c>
      <c r="E620" s="33" t="s">
        <v>203</v>
      </c>
      <c r="F620" s="33">
        <v>14</v>
      </c>
      <c r="G620" s="33" t="s">
        <v>51</v>
      </c>
      <c r="H620" s="33">
        <v>43000</v>
      </c>
      <c r="I620" s="20">
        <f t="shared" si="134"/>
        <v>602000</v>
      </c>
      <c r="J620" s="82" t="s">
        <v>43</v>
      </c>
      <c r="K620" s="33" t="s">
        <v>1037</v>
      </c>
      <c r="L620" s="9">
        <f t="shared" si="147"/>
        <v>0</v>
      </c>
      <c r="M620" s="9"/>
      <c r="N620" s="9"/>
      <c r="O620" s="9">
        <f t="shared" si="148"/>
        <v>0</v>
      </c>
      <c r="P620" s="9"/>
      <c r="Q620" s="9"/>
      <c r="R620" s="9">
        <f t="shared" si="149"/>
        <v>0</v>
      </c>
      <c r="S620" s="9"/>
      <c r="T620" s="9"/>
      <c r="U620" s="9">
        <f t="shared" si="150"/>
        <v>0</v>
      </c>
      <c r="V620" s="9"/>
      <c r="W620" s="9"/>
      <c r="X620" s="9">
        <f t="shared" si="151"/>
        <v>0</v>
      </c>
      <c r="Y620" s="9"/>
      <c r="Z620" s="9"/>
      <c r="AA620" s="10">
        <f t="shared" si="152"/>
        <v>602000</v>
      </c>
      <c r="AB620" s="11"/>
    </row>
    <row r="621" spans="1:28" ht="15.75" hidden="1" x14ac:dyDescent="0.25">
      <c r="A621" s="39">
        <v>45834</v>
      </c>
      <c r="B621" s="33" t="s">
        <v>121</v>
      </c>
      <c r="C621" s="33"/>
      <c r="D621" s="33" t="s">
        <v>41</v>
      </c>
      <c r="E621" s="33" t="s">
        <v>95</v>
      </c>
      <c r="F621" s="33">
        <v>1000</v>
      </c>
      <c r="G621" s="33" t="s">
        <v>29</v>
      </c>
      <c r="H621" s="33">
        <v>4000</v>
      </c>
      <c r="I621" s="20">
        <f t="shared" si="134"/>
        <v>4000000</v>
      </c>
      <c r="J621" s="82" t="s">
        <v>38</v>
      </c>
      <c r="K621" s="33" t="s">
        <v>1008</v>
      </c>
      <c r="L621" s="9">
        <f t="shared" si="147"/>
        <v>0</v>
      </c>
      <c r="M621" s="9"/>
      <c r="N621" s="9"/>
      <c r="O621" s="9">
        <f t="shared" si="148"/>
        <v>0</v>
      </c>
      <c r="P621" s="9"/>
      <c r="Q621" s="9"/>
      <c r="R621" s="9">
        <f t="shared" si="149"/>
        <v>0</v>
      </c>
      <c r="S621" s="9"/>
      <c r="T621" s="9"/>
      <c r="U621" s="9">
        <f t="shared" si="150"/>
        <v>0</v>
      </c>
      <c r="V621" s="9"/>
      <c r="W621" s="9"/>
      <c r="X621" s="9">
        <f t="shared" si="151"/>
        <v>0</v>
      </c>
      <c r="Y621" s="9"/>
      <c r="Z621" s="9"/>
      <c r="AA621" s="10">
        <f t="shared" si="152"/>
        <v>4000000</v>
      </c>
      <c r="AB621" s="11"/>
    </row>
    <row r="622" spans="1:28" ht="15.75" hidden="1" x14ac:dyDescent="0.25">
      <c r="A622" s="32">
        <v>45834</v>
      </c>
      <c r="B622" s="33" t="s">
        <v>121</v>
      </c>
      <c r="C622" s="33"/>
      <c r="D622" s="33" t="s">
        <v>41</v>
      </c>
      <c r="E622" s="33" t="s">
        <v>98</v>
      </c>
      <c r="F622" s="33">
        <v>22.7</v>
      </c>
      <c r="G622" s="33" t="s">
        <v>51</v>
      </c>
      <c r="H622" s="33">
        <v>44000</v>
      </c>
      <c r="I622" s="20">
        <f t="shared" si="134"/>
        <v>998800</v>
      </c>
      <c r="J622" s="82" t="s">
        <v>38</v>
      </c>
      <c r="K622" s="33" t="s">
        <v>1008</v>
      </c>
      <c r="L622" s="9">
        <f t="shared" si="147"/>
        <v>0</v>
      </c>
      <c r="M622" s="9"/>
      <c r="N622" s="9"/>
      <c r="O622" s="9">
        <f t="shared" si="148"/>
        <v>0</v>
      </c>
      <c r="P622" s="9"/>
      <c r="Q622" s="9"/>
      <c r="R622" s="9">
        <f t="shared" si="149"/>
        <v>0</v>
      </c>
      <c r="S622" s="9"/>
      <c r="T622" s="9"/>
      <c r="U622" s="9">
        <f t="shared" si="150"/>
        <v>0</v>
      </c>
      <c r="V622" s="9"/>
      <c r="W622" s="9"/>
      <c r="X622" s="9">
        <f t="shared" si="151"/>
        <v>0</v>
      </c>
      <c r="Y622" s="9"/>
      <c r="Z622" s="9"/>
      <c r="AA622" s="10">
        <f t="shared" si="152"/>
        <v>998800</v>
      </c>
      <c r="AB622" s="11"/>
    </row>
    <row r="623" spans="1:28" ht="15.75" hidden="1" x14ac:dyDescent="0.25">
      <c r="A623" s="39">
        <v>45834</v>
      </c>
      <c r="B623" s="33" t="s">
        <v>121</v>
      </c>
      <c r="C623" s="33"/>
      <c r="D623" s="33" t="s">
        <v>41</v>
      </c>
      <c r="E623" s="33" t="s">
        <v>150</v>
      </c>
      <c r="F623" s="33">
        <v>20</v>
      </c>
      <c r="G623" s="33" t="s">
        <v>51</v>
      </c>
      <c r="H623" s="33">
        <v>44000</v>
      </c>
      <c r="I623" s="20">
        <f t="shared" si="134"/>
        <v>880000</v>
      </c>
      <c r="J623" s="82" t="s">
        <v>38</v>
      </c>
      <c r="K623" s="33" t="s">
        <v>1008</v>
      </c>
      <c r="L623" s="9">
        <f t="shared" si="147"/>
        <v>0</v>
      </c>
      <c r="M623" s="9"/>
      <c r="N623" s="9"/>
      <c r="O623" s="9">
        <f t="shared" si="148"/>
        <v>0</v>
      </c>
      <c r="P623" s="9"/>
      <c r="Q623" s="9"/>
      <c r="R623" s="9">
        <f t="shared" si="149"/>
        <v>0</v>
      </c>
      <c r="S623" s="9"/>
      <c r="T623" s="9"/>
      <c r="U623" s="9">
        <f t="shared" si="150"/>
        <v>0</v>
      </c>
      <c r="V623" s="9"/>
      <c r="W623" s="9"/>
      <c r="X623" s="9">
        <f t="shared" si="151"/>
        <v>0</v>
      </c>
      <c r="Y623" s="9"/>
      <c r="Z623" s="9"/>
      <c r="AA623" s="10">
        <f t="shared" si="152"/>
        <v>880000</v>
      </c>
      <c r="AB623" s="11"/>
    </row>
    <row r="624" spans="1:28" ht="15.75" hidden="1" x14ac:dyDescent="0.25">
      <c r="A624" s="39">
        <v>45834</v>
      </c>
      <c r="B624" s="33" t="s">
        <v>121</v>
      </c>
      <c r="C624" s="35"/>
      <c r="D624" s="33" t="s">
        <v>41</v>
      </c>
      <c r="E624" s="35" t="s">
        <v>190</v>
      </c>
      <c r="F624" s="35">
        <v>60</v>
      </c>
      <c r="G624" s="35" t="s">
        <v>51</v>
      </c>
      <c r="H624" s="35">
        <v>33000</v>
      </c>
      <c r="I624" s="20">
        <f t="shared" si="134"/>
        <v>1980000</v>
      </c>
      <c r="J624" s="82" t="s">
        <v>38</v>
      </c>
      <c r="K624" s="33" t="s">
        <v>1008</v>
      </c>
      <c r="L624" s="9">
        <f>M624+N624</f>
        <v>0</v>
      </c>
      <c r="M624" s="9"/>
      <c r="N624" s="9"/>
      <c r="O624" s="9">
        <f>P624+Q624</f>
        <v>0</v>
      </c>
      <c r="P624" s="9"/>
      <c r="Q624" s="9"/>
      <c r="R624" s="9">
        <f>S624+T624</f>
        <v>0</v>
      </c>
      <c r="S624" s="9"/>
      <c r="T624" s="9"/>
      <c r="U624" s="9">
        <f>V624+W624</f>
        <v>0</v>
      </c>
      <c r="V624" s="9"/>
      <c r="W624" s="9"/>
      <c r="X624" s="9">
        <f>Y624+Z624</f>
        <v>0</v>
      </c>
      <c r="Y624" s="9"/>
      <c r="Z624" s="9"/>
      <c r="AA624" s="10">
        <f>C624+I624-L624-O624-U624-X624-R624</f>
        <v>1980000</v>
      </c>
      <c r="AB624" s="11"/>
    </row>
    <row r="625" spans="1:28" ht="15.75" hidden="1" x14ac:dyDescent="0.25">
      <c r="A625" s="32">
        <v>45834</v>
      </c>
      <c r="B625" s="33" t="s">
        <v>121</v>
      </c>
      <c r="C625" s="33"/>
      <c r="D625" s="33" t="s">
        <v>41</v>
      </c>
      <c r="E625" s="33" t="s">
        <v>426</v>
      </c>
      <c r="F625" s="33">
        <v>60</v>
      </c>
      <c r="G625" s="33" t="s">
        <v>51</v>
      </c>
      <c r="H625" s="33">
        <v>50000</v>
      </c>
      <c r="I625" s="20">
        <f t="shared" si="134"/>
        <v>3000000</v>
      </c>
      <c r="J625" s="82" t="s">
        <v>38</v>
      </c>
      <c r="K625" s="33" t="s">
        <v>1008</v>
      </c>
      <c r="L625" s="9">
        <f>M625+N625</f>
        <v>0</v>
      </c>
      <c r="M625" s="9"/>
      <c r="N625" s="9"/>
      <c r="O625" s="9">
        <f>P625+Q625</f>
        <v>0</v>
      </c>
      <c r="P625" s="9"/>
      <c r="Q625" s="9"/>
      <c r="R625" s="9">
        <f>S625+T625</f>
        <v>0</v>
      </c>
      <c r="S625" s="9"/>
      <c r="T625" s="9"/>
      <c r="U625" s="9">
        <f>V625+W625</f>
        <v>0</v>
      </c>
      <c r="V625" s="9"/>
      <c r="W625" s="9"/>
      <c r="X625" s="9">
        <f>Y625+Z625</f>
        <v>0</v>
      </c>
      <c r="Y625" s="9"/>
      <c r="Z625" s="9"/>
      <c r="AA625" s="10">
        <f>C625+I625-L625-O625-U625-X625-R625</f>
        <v>3000000</v>
      </c>
      <c r="AB625" s="11"/>
    </row>
    <row r="626" spans="1:28" ht="15.75" hidden="1" x14ac:dyDescent="0.25">
      <c r="A626" s="39">
        <v>45835</v>
      </c>
      <c r="B626" s="35" t="s">
        <v>541</v>
      </c>
      <c r="C626" s="35"/>
      <c r="D626" s="35" t="s">
        <v>31</v>
      </c>
      <c r="E626" s="35" t="s">
        <v>166</v>
      </c>
      <c r="F626" s="35">
        <v>1</v>
      </c>
      <c r="G626" s="35" t="s">
        <v>23</v>
      </c>
      <c r="H626" s="35">
        <v>400000</v>
      </c>
      <c r="I626" s="20">
        <f t="shared" si="134"/>
        <v>400000</v>
      </c>
      <c r="J626" s="41" t="s">
        <v>241</v>
      </c>
      <c r="K626" s="35"/>
      <c r="L626" s="9">
        <f t="shared" ref="L626:L634" si="153">M626+N626</f>
        <v>0</v>
      </c>
      <c r="M626" s="9"/>
      <c r="N626" s="9"/>
      <c r="O626" s="9">
        <f t="shared" ref="O626:O634" si="154">P626+Q626</f>
        <v>0</v>
      </c>
      <c r="P626" s="9"/>
      <c r="Q626" s="9"/>
      <c r="R626" s="9">
        <f t="shared" ref="R626:R634" si="155">S626+T626</f>
        <v>0</v>
      </c>
      <c r="S626" s="9"/>
      <c r="T626" s="9"/>
      <c r="U626" s="9">
        <f t="shared" ref="U626:U634" si="156">V626+W626</f>
        <v>400000</v>
      </c>
      <c r="V626" s="9">
        <v>400000</v>
      </c>
      <c r="W626" s="9"/>
      <c r="X626" s="9">
        <f t="shared" ref="X626:X634" si="157">Y626+Z626</f>
        <v>0</v>
      </c>
      <c r="Y626" s="9"/>
      <c r="Z626" s="9"/>
      <c r="AA626" s="10">
        <f t="shared" ref="AA626:AA634" si="158">C626+I626-L626-O626-U626-X626-R626</f>
        <v>0</v>
      </c>
      <c r="AB626" s="11">
        <v>45835</v>
      </c>
    </row>
    <row r="627" spans="1:28" ht="15.75" hidden="1" x14ac:dyDescent="0.25">
      <c r="A627" s="39">
        <v>45835</v>
      </c>
      <c r="B627" s="33" t="s">
        <v>728</v>
      </c>
      <c r="C627" s="33"/>
      <c r="D627" s="33" t="s">
        <v>31</v>
      </c>
      <c r="E627" s="33" t="s">
        <v>423</v>
      </c>
      <c r="F627" s="33">
        <v>33.799999999999997</v>
      </c>
      <c r="G627" s="33" t="s">
        <v>51</v>
      </c>
      <c r="H627" s="33">
        <v>44000</v>
      </c>
      <c r="I627" s="20">
        <f t="shared" si="134"/>
        <v>1487199.9999999998</v>
      </c>
      <c r="J627" s="41" t="s">
        <v>241</v>
      </c>
      <c r="K627" s="33" t="s">
        <v>1008</v>
      </c>
      <c r="L627" s="9">
        <f t="shared" si="153"/>
        <v>1487200</v>
      </c>
      <c r="M627" s="9">
        <v>1487200</v>
      </c>
      <c r="N627" s="9"/>
      <c r="O627" s="9">
        <f t="shared" si="154"/>
        <v>0</v>
      </c>
      <c r="P627" s="9"/>
      <c r="Q627" s="9"/>
      <c r="R627" s="9">
        <f t="shared" si="155"/>
        <v>0</v>
      </c>
      <c r="S627" s="9"/>
      <c r="T627" s="9"/>
      <c r="U627" s="9">
        <f t="shared" si="156"/>
        <v>0</v>
      </c>
      <c r="V627" s="9"/>
      <c r="W627" s="9"/>
      <c r="X627" s="9">
        <f t="shared" si="157"/>
        <v>0</v>
      </c>
      <c r="Y627" s="9"/>
      <c r="Z627" s="9"/>
      <c r="AA627" s="10">
        <f t="shared" si="158"/>
        <v>-2.3283064365386963E-10</v>
      </c>
      <c r="AB627" s="11">
        <v>45835</v>
      </c>
    </row>
    <row r="628" spans="1:28" ht="15.75" hidden="1" x14ac:dyDescent="0.25">
      <c r="A628" s="39">
        <v>45835</v>
      </c>
      <c r="B628" s="33" t="s">
        <v>728</v>
      </c>
      <c r="C628" s="33"/>
      <c r="D628" s="33" t="s">
        <v>31</v>
      </c>
      <c r="E628" s="33" t="s">
        <v>135</v>
      </c>
      <c r="F628" s="33">
        <v>58.6</v>
      </c>
      <c r="G628" s="33" t="s">
        <v>51</v>
      </c>
      <c r="H628" s="33">
        <v>44000</v>
      </c>
      <c r="I628" s="20">
        <f t="shared" si="134"/>
        <v>2578400</v>
      </c>
      <c r="J628" s="82" t="s">
        <v>43</v>
      </c>
      <c r="K628" s="33" t="s">
        <v>1008</v>
      </c>
      <c r="L628" s="9">
        <f t="shared" si="153"/>
        <v>1032800</v>
      </c>
      <c r="M628" s="9">
        <v>1032800</v>
      </c>
      <c r="N628" s="9"/>
      <c r="O628" s="9">
        <f t="shared" si="154"/>
        <v>0</v>
      </c>
      <c r="P628" s="9"/>
      <c r="Q628" s="9"/>
      <c r="R628" s="9">
        <f t="shared" si="155"/>
        <v>0</v>
      </c>
      <c r="S628" s="9"/>
      <c r="T628" s="9"/>
      <c r="U628" s="9">
        <f t="shared" si="156"/>
        <v>0</v>
      </c>
      <c r="V628" s="9"/>
      <c r="W628" s="9"/>
      <c r="X628" s="9">
        <f t="shared" si="157"/>
        <v>0</v>
      </c>
      <c r="Y628" s="9"/>
      <c r="Z628" s="9"/>
      <c r="AA628" s="10">
        <f t="shared" si="158"/>
        <v>1545600</v>
      </c>
      <c r="AB628" s="11">
        <v>45835</v>
      </c>
    </row>
    <row r="629" spans="1:28" ht="15.75" hidden="1" x14ac:dyDescent="0.25">
      <c r="A629" s="39">
        <v>45835</v>
      </c>
      <c r="B629" s="33" t="s">
        <v>109</v>
      </c>
      <c r="C629" s="33"/>
      <c r="D629" s="33" t="s">
        <v>31</v>
      </c>
      <c r="E629" s="33" t="s">
        <v>185</v>
      </c>
      <c r="F629" s="33">
        <v>4000</v>
      </c>
      <c r="G629" s="33" t="s">
        <v>29</v>
      </c>
      <c r="H629" s="33">
        <v>900</v>
      </c>
      <c r="I629" s="20">
        <f t="shared" si="134"/>
        <v>3600000</v>
      </c>
      <c r="J629" s="37" t="s">
        <v>241</v>
      </c>
      <c r="K629" s="33"/>
      <c r="L629" s="9">
        <f t="shared" si="153"/>
        <v>3600000</v>
      </c>
      <c r="M629" s="9">
        <v>2350000</v>
      </c>
      <c r="N629" s="9">
        <v>1250000</v>
      </c>
      <c r="O629" s="9">
        <f t="shared" si="154"/>
        <v>0</v>
      </c>
      <c r="P629" s="9"/>
      <c r="Q629" s="9"/>
      <c r="R629" s="9">
        <f t="shared" si="155"/>
        <v>0</v>
      </c>
      <c r="S629" s="9"/>
      <c r="T629" s="9"/>
      <c r="U629" s="9">
        <f t="shared" si="156"/>
        <v>0</v>
      </c>
      <c r="V629" s="9"/>
      <c r="W629" s="9"/>
      <c r="X629" s="9">
        <f t="shared" si="157"/>
        <v>0</v>
      </c>
      <c r="Y629" s="9"/>
      <c r="Z629" s="9"/>
      <c r="AA629" s="10">
        <f t="shared" si="158"/>
        <v>0</v>
      </c>
      <c r="AB629" s="11">
        <v>45835</v>
      </c>
    </row>
    <row r="630" spans="1:28" ht="15.75" hidden="1" x14ac:dyDescent="0.25">
      <c r="A630" s="39">
        <v>45835</v>
      </c>
      <c r="B630" s="33" t="s">
        <v>959</v>
      </c>
      <c r="C630" s="33"/>
      <c r="D630" s="33" t="s">
        <v>31</v>
      </c>
      <c r="E630" s="33" t="s">
        <v>110</v>
      </c>
      <c r="F630" s="33">
        <v>600</v>
      </c>
      <c r="G630" s="33" t="s">
        <v>29</v>
      </c>
      <c r="H630" s="33">
        <v>2000</v>
      </c>
      <c r="I630" s="20">
        <f t="shared" si="134"/>
        <v>1200000</v>
      </c>
      <c r="J630" s="37" t="s">
        <v>241</v>
      </c>
      <c r="K630" s="33"/>
      <c r="L630" s="9">
        <f t="shared" si="153"/>
        <v>1200000</v>
      </c>
      <c r="M630" s="9">
        <v>1200000</v>
      </c>
      <c r="N630" s="9"/>
      <c r="O630" s="9">
        <f t="shared" si="154"/>
        <v>0</v>
      </c>
      <c r="P630" s="9"/>
      <c r="Q630" s="9"/>
      <c r="R630" s="9">
        <f t="shared" si="155"/>
        <v>0</v>
      </c>
      <c r="S630" s="9"/>
      <c r="T630" s="9"/>
      <c r="U630" s="9">
        <f t="shared" si="156"/>
        <v>0</v>
      </c>
      <c r="V630" s="9"/>
      <c r="W630" s="9"/>
      <c r="X630" s="9">
        <f t="shared" si="157"/>
        <v>0</v>
      </c>
      <c r="Y630" s="9"/>
      <c r="Z630" s="9"/>
      <c r="AA630" s="10">
        <f t="shared" si="158"/>
        <v>0</v>
      </c>
      <c r="AB630" s="11">
        <v>45835</v>
      </c>
    </row>
    <row r="631" spans="1:28" ht="15.75" hidden="1" x14ac:dyDescent="0.25">
      <c r="A631" s="39">
        <v>45835</v>
      </c>
      <c r="B631" s="33" t="s">
        <v>391</v>
      </c>
      <c r="C631" s="33"/>
      <c r="D631" s="33" t="s">
        <v>41</v>
      </c>
      <c r="E631" s="33" t="s">
        <v>73</v>
      </c>
      <c r="F631" s="33">
        <v>40</v>
      </c>
      <c r="G631" s="33" t="s">
        <v>74</v>
      </c>
      <c r="H631" s="33">
        <v>47000</v>
      </c>
      <c r="I631" s="20">
        <f>F631*H631</f>
        <v>1880000</v>
      </c>
      <c r="J631" s="37" t="s">
        <v>241</v>
      </c>
      <c r="K631" s="33" t="s">
        <v>1008</v>
      </c>
      <c r="L631" s="9">
        <f t="shared" si="153"/>
        <v>0</v>
      </c>
      <c r="M631" s="9"/>
      <c r="N631" s="9"/>
      <c r="O631" s="9">
        <f t="shared" si="154"/>
        <v>0</v>
      </c>
      <c r="P631" s="9"/>
      <c r="Q631" s="9"/>
      <c r="R631" s="9">
        <f t="shared" si="155"/>
        <v>1880000</v>
      </c>
      <c r="S631" s="9">
        <v>1880000</v>
      </c>
      <c r="T631" s="9"/>
      <c r="U631" s="9">
        <f t="shared" si="156"/>
        <v>0</v>
      </c>
      <c r="V631" s="9"/>
      <c r="W631" s="9"/>
      <c r="X631" s="9">
        <f t="shared" si="157"/>
        <v>0</v>
      </c>
      <c r="Y631" s="9"/>
      <c r="Z631" s="9"/>
      <c r="AA631" s="10">
        <f t="shared" si="158"/>
        <v>0</v>
      </c>
      <c r="AB631" s="11">
        <v>45838</v>
      </c>
    </row>
    <row r="632" spans="1:28" ht="15.75" hidden="1" x14ac:dyDescent="0.25">
      <c r="A632" s="39">
        <v>45835</v>
      </c>
      <c r="B632" s="33" t="s">
        <v>391</v>
      </c>
      <c r="C632" s="33"/>
      <c r="D632" s="33" t="s">
        <v>41</v>
      </c>
      <c r="E632" s="33" t="s">
        <v>102</v>
      </c>
      <c r="F632" s="33">
        <v>12</v>
      </c>
      <c r="G632" s="33" t="s">
        <v>74</v>
      </c>
      <c r="H632" s="33">
        <v>65000</v>
      </c>
      <c r="I632" s="20">
        <f>F632*H632</f>
        <v>780000</v>
      </c>
      <c r="J632" s="37" t="s">
        <v>241</v>
      </c>
      <c r="K632" s="33" t="s">
        <v>1008</v>
      </c>
      <c r="L632" s="9">
        <f t="shared" si="153"/>
        <v>0</v>
      </c>
      <c r="M632" s="9"/>
      <c r="N632" s="9"/>
      <c r="O632" s="9">
        <f t="shared" si="154"/>
        <v>0</v>
      </c>
      <c r="P632" s="9"/>
      <c r="Q632" s="9"/>
      <c r="R632" s="9">
        <f t="shared" si="155"/>
        <v>780000</v>
      </c>
      <c r="S632" s="9">
        <v>780000</v>
      </c>
      <c r="T632" s="9"/>
      <c r="U632" s="9">
        <f t="shared" si="156"/>
        <v>0</v>
      </c>
      <c r="V632" s="9"/>
      <c r="W632" s="9"/>
      <c r="X632" s="9">
        <f t="shared" si="157"/>
        <v>0</v>
      </c>
      <c r="Y632" s="9"/>
      <c r="Z632" s="9"/>
      <c r="AA632" s="10">
        <f t="shared" si="158"/>
        <v>0</v>
      </c>
      <c r="AB632" s="11">
        <v>45838</v>
      </c>
    </row>
    <row r="633" spans="1:28" ht="15.75" hidden="1" x14ac:dyDescent="0.25">
      <c r="A633" s="32">
        <v>45835</v>
      </c>
      <c r="B633" s="33" t="s">
        <v>217</v>
      </c>
      <c r="C633" s="33"/>
      <c r="D633" s="33" t="s">
        <v>41</v>
      </c>
      <c r="E633" s="33" t="s">
        <v>148</v>
      </c>
      <c r="F633" s="33">
        <v>20</v>
      </c>
      <c r="G633" s="33" t="s">
        <v>51</v>
      </c>
      <c r="H633" s="33">
        <v>60000</v>
      </c>
      <c r="I633" s="20">
        <f>F633*H633</f>
        <v>1200000</v>
      </c>
      <c r="J633" s="82" t="s">
        <v>43</v>
      </c>
      <c r="K633" s="33" t="s">
        <v>1031</v>
      </c>
      <c r="L633" s="9">
        <f t="shared" si="153"/>
        <v>0</v>
      </c>
      <c r="M633" s="9"/>
      <c r="N633" s="9"/>
      <c r="O633" s="9">
        <f t="shared" si="154"/>
        <v>0</v>
      </c>
      <c r="P633" s="9"/>
      <c r="Q633" s="9"/>
      <c r="R633" s="9">
        <f t="shared" si="155"/>
        <v>0</v>
      </c>
      <c r="S633" s="9"/>
      <c r="T633" s="9"/>
      <c r="U633" s="9">
        <f t="shared" si="156"/>
        <v>0</v>
      </c>
      <c r="V633" s="9"/>
      <c r="W633" s="9"/>
      <c r="X633" s="9">
        <f t="shared" si="157"/>
        <v>0</v>
      </c>
      <c r="Y633" s="9"/>
      <c r="Z633" s="9"/>
      <c r="AA633" s="10">
        <f t="shared" si="158"/>
        <v>1200000</v>
      </c>
      <c r="AB633" s="11"/>
    </row>
    <row r="634" spans="1:28" ht="15.75" hidden="1" x14ac:dyDescent="0.25">
      <c r="A634" s="32">
        <v>45835</v>
      </c>
      <c r="B634" s="33" t="s">
        <v>161</v>
      </c>
      <c r="C634" s="33"/>
      <c r="D634" s="33" t="s">
        <v>41</v>
      </c>
      <c r="E634" s="33" t="s">
        <v>91</v>
      </c>
      <c r="F634" s="33">
        <v>1900</v>
      </c>
      <c r="G634" s="33" t="s">
        <v>29</v>
      </c>
      <c r="H634" s="33">
        <v>3600</v>
      </c>
      <c r="I634" s="20">
        <f>F634*H634</f>
        <v>6840000</v>
      </c>
      <c r="J634" s="37" t="s">
        <v>241</v>
      </c>
      <c r="K634" s="33"/>
      <c r="L634" s="9">
        <f t="shared" si="153"/>
        <v>0</v>
      </c>
      <c r="M634" s="9"/>
      <c r="N634" s="9"/>
      <c r="O634" s="9">
        <f t="shared" si="154"/>
        <v>540000</v>
      </c>
      <c r="P634" s="9">
        <v>540000</v>
      </c>
      <c r="Q634" s="9"/>
      <c r="R634" s="9">
        <f t="shared" si="155"/>
        <v>0</v>
      </c>
      <c r="S634" s="9"/>
      <c r="T634" s="9"/>
      <c r="U634" s="9">
        <f t="shared" si="156"/>
        <v>6300000</v>
      </c>
      <c r="V634" s="9">
        <v>6300000</v>
      </c>
      <c r="W634" s="9"/>
      <c r="X634" s="9">
        <f t="shared" si="157"/>
        <v>0</v>
      </c>
      <c r="Y634" s="9"/>
      <c r="Z634" s="9"/>
      <c r="AA634" s="10">
        <f t="shared" si="158"/>
        <v>0</v>
      </c>
      <c r="AB634" s="11">
        <v>45835</v>
      </c>
    </row>
    <row r="635" spans="1:28" ht="15.75" hidden="1" x14ac:dyDescent="0.25">
      <c r="A635" s="39">
        <v>45836</v>
      </c>
      <c r="B635" s="35" t="s">
        <v>231</v>
      </c>
      <c r="C635" s="35"/>
      <c r="D635" s="35"/>
      <c r="E635" s="35" t="s">
        <v>467</v>
      </c>
      <c r="F635" s="35">
        <v>17.2</v>
      </c>
      <c r="G635" s="35" t="s">
        <v>51</v>
      </c>
      <c r="H635" s="35"/>
      <c r="I635" s="20">
        <f t="shared" ref="I635:I666" si="159">F635*H635</f>
        <v>0</v>
      </c>
      <c r="J635" s="86" t="s">
        <v>26</v>
      </c>
      <c r="K635" s="35"/>
      <c r="L635" s="9">
        <f>M635+N635</f>
        <v>0</v>
      </c>
      <c r="M635" s="9"/>
      <c r="N635" s="9"/>
      <c r="O635" s="9">
        <f>P635+Q635</f>
        <v>0</v>
      </c>
      <c r="P635" s="9"/>
      <c r="Q635" s="9"/>
      <c r="R635" s="9">
        <f>S635+T635</f>
        <v>0</v>
      </c>
      <c r="S635" s="9"/>
      <c r="T635" s="9"/>
      <c r="U635" s="9">
        <f>V635+W635</f>
        <v>0</v>
      </c>
      <c r="V635" s="9"/>
      <c r="W635" s="9"/>
      <c r="X635" s="9">
        <f>Y635+Z635</f>
        <v>0</v>
      </c>
      <c r="Y635" s="9"/>
      <c r="Z635" s="9"/>
      <c r="AA635" s="10">
        <f>C635+I635-L635-O635-U635-X635-R635</f>
        <v>0</v>
      </c>
      <c r="AB635" s="11"/>
    </row>
    <row r="636" spans="1:28" ht="15.75" hidden="1" x14ac:dyDescent="0.25">
      <c r="A636" s="39">
        <v>45836</v>
      </c>
      <c r="B636" s="33" t="s">
        <v>383</v>
      </c>
      <c r="C636" s="33"/>
      <c r="D636" s="33" t="s">
        <v>41</v>
      </c>
      <c r="E636" s="33" t="s">
        <v>468</v>
      </c>
      <c r="F636" s="33">
        <v>16.100000000000001</v>
      </c>
      <c r="G636" s="33" t="s">
        <v>51</v>
      </c>
      <c r="H636" s="33">
        <v>43000</v>
      </c>
      <c r="I636" s="20">
        <f t="shared" si="159"/>
        <v>692300.00000000012</v>
      </c>
      <c r="J636" s="37" t="s">
        <v>240</v>
      </c>
      <c r="K636" s="33"/>
      <c r="L636" s="9">
        <f t="shared" ref="L636:L648" si="160">M636+N636</f>
        <v>0</v>
      </c>
      <c r="M636" s="9"/>
      <c r="N636" s="9"/>
      <c r="O636" s="9">
        <f t="shared" ref="O636:O648" si="161">P636+Q636</f>
        <v>692300</v>
      </c>
      <c r="P636" s="9">
        <v>692300</v>
      </c>
      <c r="Q636" s="9"/>
      <c r="R636" s="9">
        <f t="shared" ref="R636:R648" si="162">S636+T636</f>
        <v>0</v>
      </c>
      <c r="S636" s="9"/>
      <c r="T636" s="9"/>
      <c r="U636" s="9">
        <f t="shared" ref="U636:U648" si="163">V636+W636</f>
        <v>0</v>
      </c>
      <c r="V636" s="9"/>
      <c r="W636" s="9"/>
      <c r="X636" s="9">
        <f t="shared" ref="X636:X648" si="164">Y636+Z636</f>
        <v>0</v>
      </c>
      <c r="Y636" s="9"/>
      <c r="Z636" s="9"/>
      <c r="AA636" s="10">
        <f t="shared" ref="AA636:AA648" si="165">C636+I636-L636-O636-U636-X636-R636</f>
        <v>1.1641532182693481E-10</v>
      </c>
      <c r="AB636" s="11">
        <v>45835</v>
      </c>
    </row>
    <row r="637" spans="1:28" ht="15.75" hidden="1" x14ac:dyDescent="0.25">
      <c r="A637" s="39">
        <v>45836</v>
      </c>
      <c r="B637" s="33" t="s">
        <v>383</v>
      </c>
      <c r="C637" s="33"/>
      <c r="D637" s="33" t="s">
        <v>41</v>
      </c>
      <c r="E637" s="33" t="s">
        <v>166</v>
      </c>
      <c r="F637" s="33">
        <v>1</v>
      </c>
      <c r="G637" s="33" t="s">
        <v>23</v>
      </c>
      <c r="H637" s="33">
        <v>400000</v>
      </c>
      <c r="I637" s="20">
        <f t="shared" si="159"/>
        <v>400000</v>
      </c>
      <c r="J637" s="37" t="s">
        <v>240</v>
      </c>
      <c r="K637" s="33"/>
      <c r="L637" s="9">
        <f t="shared" si="160"/>
        <v>0</v>
      </c>
      <c r="M637" s="9"/>
      <c r="N637" s="9"/>
      <c r="O637" s="9">
        <f t="shared" si="161"/>
        <v>400000</v>
      </c>
      <c r="P637" s="9">
        <v>400000</v>
      </c>
      <c r="Q637" s="9"/>
      <c r="R637" s="9">
        <f t="shared" si="162"/>
        <v>0</v>
      </c>
      <c r="S637" s="9"/>
      <c r="T637" s="9"/>
      <c r="U637" s="9">
        <f t="shared" si="163"/>
        <v>0</v>
      </c>
      <c r="V637" s="9"/>
      <c r="W637" s="9"/>
      <c r="X637" s="9">
        <f t="shared" si="164"/>
        <v>0</v>
      </c>
      <c r="Y637" s="9"/>
      <c r="Z637" s="9"/>
      <c r="AA637" s="10">
        <f t="shared" si="165"/>
        <v>0</v>
      </c>
      <c r="AB637" s="11">
        <v>45835</v>
      </c>
    </row>
    <row r="638" spans="1:28" ht="15.75" hidden="1" x14ac:dyDescent="0.25">
      <c r="A638" s="39">
        <v>45836</v>
      </c>
      <c r="B638" s="33" t="s">
        <v>383</v>
      </c>
      <c r="C638" s="33"/>
      <c r="D638" s="33" t="s">
        <v>41</v>
      </c>
      <c r="E638" s="33" t="s">
        <v>439</v>
      </c>
      <c r="F638" s="33">
        <v>0.45</v>
      </c>
      <c r="G638" s="33" t="s">
        <v>178</v>
      </c>
      <c r="H638" s="33">
        <v>1150000</v>
      </c>
      <c r="I638" s="20">
        <f t="shared" si="159"/>
        <v>517500</v>
      </c>
      <c r="J638" s="37" t="s">
        <v>240</v>
      </c>
      <c r="K638" s="33"/>
      <c r="L638" s="9">
        <f t="shared" si="160"/>
        <v>0</v>
      </c>
      <c r="M638" s="9"/>
      <c r="N638" s="9"/>
      <c r="O638" s="9">
        <f t="shared" si="161"/>
        <v>517500</v>
      </c>
      <c r="P638" s="9">
        <v>517500</v>
      </c>
      <c r="Q638" s="9"/>
      <c r="R638" s="9">
        <f t="shared" si="162"/>
        <v>0</v>
      </c>
      <c r="S638" s="9"/>
      <c r="T638" s="9"/>
      <c r="U638" s="9">
        <f t="shared" si="163"/>
        <v>0</v>
      </c>
      <c r="V638" s="9"/>
      <c r="W638" s="9"/>
      <c r="X638" s="9">
        <f t="shared" si="164"/>
        <v>0</v>
      </c>
      <c r="Y638" s="9"/>
      <c r="Z638" s="9"/>
      <c r="AA638" s="10">
        <f t="shared" si="165"/>
        <v>0</v>
      </c>
      <c r="AB638" s="11">
        <v>45835</v>
      </c>
    </row>
    <row r="639" spans="1:28" ht="15.75" hidden="1" x14ac:dyDescent="0.25">
      <c r="A639" s="39">
        <v>45836</v>
      </c>
      <c r="B639" s="33" t="s">
        <v>1041</v>
      </c>
      <c r="C639" s="33"/>
      <c r="D639" s="33" t="s">
        <v>31</v>
      </c>
      <c r="E639" s="33" t="s">
        <v>629</v>
      </c>
      <c r="F639" s="33">
        <v>12</v>
      </c>
      <c r="G639" s="33" t="s">
        <v>51</v>
      </c>
      <c r="H639" s="33">
        <v>135000</v>
      </c>
      <c r="I639" s="20">
        <f t="shared" si="159"/>
        <v>1620000</v>
      </c>
      <c r="J639" s="37" t="s">
        <v>240</v>
      </c>
      <c r="K639" s="33"/>
      <c r="L639" s="9">
        <f t="shared" si="160"/>
        <v>0</v>
      </c>
      <c r="M639" s="9"/>
      <c r="N639" s="9"/>
      <c r="O639" s="9">
        <f t="shared" si="161"/>
        <v>1620000</v>
      </c>
      <c r="P639" s="9">
        <v>1620000</v>
      </c>
      <c r="Q639" s="9"/>
      <c r="R639" s="9">
        <f t="shared" si="162"/>
        <v>0</v>
      </c>
      <c r="S639" s="9"/>
      <c r="T639" s="9"/>
      <c r="U639" s="9">
        <f t="shared" si="163"/>
        <v>0</v>
      </c>
      <c r="V639" s="9"/>
      <c r="W639" s="9"/>
      <c r="X639" s="9">
        <f t="shared" si="164"/>
        <v>0</v>
      </c>
      <c r="Y639" s="9"/>
      <c r="Z639" s="9"/>
      <c r="AA639" s="10">
        <f t="shared" si="165"/>
        <v>0</v>
      </c>
      <c r="AB639" s="11">
        <v>45835</v>
      </c>
    </row>
    <row r="640" spans="1:28" ht="15.75" hidden="1" x14ac:dyDescent="0.25">
      <c r="A640" s="39">
        <v>45836</v>
      </c>
      <c r="B640" s="33" t="s">
        <v>940</v>
      </c>
      <c r="C640" s="33"/>
      <c r="D640" s="33" t="s">
        <v>31</v>
      </c>
      <c r="E640" s="33" t="s">
        <v>139</v>
      </c>
      <c r="F640" s="33">
        <v>1</v>
      </c>
      <c r="G640" s="33" t="s">
        <v>23</v>
      </c>
      <c r="H640" s="33">
        <v>400000</v>
      </c>
      <c r="I640" s="20">
        <f t="shared" si="159"/>
        <v>400000</v>
      </c>
      <c r="J640" s="37" t="s">
        <v>241</v>
      </c>
      <c r="K640" s="33"/>
      <c r="L640" s="9">
        <f t="shared" si="160"/>
        <v>0</v>
      </c>
      <c r="M640" s="9"/>
      <c r="N640" s="9"/>
      <c r="O640" s="9">
        <f t="shared" si="161"/>
        <v>0</v>
      </c>
      <c r="P640" s="9"/>
      <c r="Q640" s="9"/>
      <c r="R640" s="9">
        <f t="shared" si="162"/>
        <v>400000</v>
      </c>
      <c r="S640" s="9">
        <v>400000</v>
      </c>
      <c r="T640" s="9"/>
      <c r="U640" s="9">
        <f t="shared" si="163"/>
        <v>0</v>
      </c>
      <c r="V640" s="9"/>
      <c r="W640" s="9"/>
      <c r="X640" s="9">
        <f t="shared" si="164"/>
        <v>0</v>
      </c>
      <c r="Y640" s="9"/>
      <c r="Z640" s="9"/>
      <c r="AA640" s="10">
        <f t="shared" si="165"/>
        <v>0</v>
      </c>
      <c r="AB640" s="11">
        <v>45836</v>
      </c>
    </row>
    <row r="641" spans="1:28" ht="15.75" hidden="1" x14ac:dyDescent="0.25">
      <c r="A641" s="39">
        <v>45836</v>
      </c>
      <c r="B641" s="33" t="s">
        <v>940</v>
      </c>
      <c r="C641" s="33"/>
      <c r="D641" s="33" t="s">
        <v>31</v>
      </c>
      <c r="E641" s="33" t="s">
        <v>166</v>
      </c>
      <c r="F641" s="33">
        <v>1</v>
      </c>
      <c r="G641" s="33" t="s">
        <v>23</v>
      </c>
      <c r="H641" s="33">
        <v>400000</v>
      </c>
      <c r="I641" s="20">
        <f t="shared" si="159"/>
        <v>400000</v>
      </c>
      <c r="J641" s="37" t="s">
        <v>241</v>
      </c>
      <c r="K641" s="33"/>
      <c r="L641" s="9">
        <f t="shared" si="160"/>
        <v>0</v>
      </c>
      <c r="M641" s="9"/>
      <c r="N641" s="9"/>
      <c r="O641" s="9">
        <f t="shared" si="161"/>
        <v>0</v>
      </c>
      <c r="P641" s="9"/>
      <c r="Q641" s="9"/>
      <c r="R641" s="9">
        <f t="shared" si="162"/>
        <v>400000</v>
      </c>
      <c r="S641" s="9">
        <v>400000</v>
      </c>
      <c r="T641" s="9"/>
      <c r="U641" s="9">
        <f t="shared" si="163"/>
        <v>0</v>
      </c>
      <c r="V641" s="9"/>
      <c r="W641" s="9"/>
      <c r="X641" s="9">
        <f t="shared" si="164"/>
        <v>0</v>
      </c>
      <c r="Y641" s="9"/>
      <c r="Z641" s="9"/>
      <c r="AA641" s="10">
        <f t="shared" si="165"/>
        <v>0</v>
      </c>
      <c r="AB641" s="11">
        <v>45836</v>
      </c>
    </row>
    <row r="642" spans="1:28" ht="15.75" hidden="1" x14ac:dyDescent="0.25">
      <c r="A642" s="39">
        <v>45836</v>
      </c>
      <c r="B642" s="33">
        <v>777</v>
      </c>
      <c r="C642" s="33"/>
      <c r="D642" s="33" t="s">
        <v>41</v>
      </c>
      <c r="E642" s="33" t="s">
        <v>64</v>
      </c>
      <c r="F642" s="33">
        <v>10</v>
      </c>
      <c r="G642" s="33" t="s">
        <v>33</v>
      </c>
      <c r="H642" s="33">
        <v>145000</v>
      </c>
      <c r="I642" s="20">
        <f t="shared" si="159"/>
        <v>1450000</v>
      </c>
      <c r="J642" s="37" t="s">
        <v>241</v>
      </c>
      <c r="K642" s="33"/>
      <c r="L642" s="9">
        <f t="shared" si="160"/>
        <v>1450000</v>
      </c>
      <c r="M642" s="9">
        <v>1450000</v>
      </c>
      <c r="N642" s="9"/>
      <c r="O642" s="9">
        <f t="shared" si="161"/>
        <v>0</v>
      </c>
      <c r="P642" s="9"/>
      <c r="Q642" s="9"/>
      <c r="R642" s="9">
        <f t="shared" si="162"/>
        <v>0</v>
      </c>
      <c r="S642" s="9"/>
      <c r="T642" s="9"/>
      <c r="U642" s="9">
        <f t="shared" si="163"/>
        <v>0</v>
      </c>
      <c r="V642" s="9"/>
      <c r="W642" s="9"/>
      <c r="X642" s="9">
        <f t="shared" si="164"/>
        <v>0</v>
      </c>
      <c r="Y642" s="9"/>
      <c r="Z642" s="9"/>
      <c r="AA642" s="10">
        <f t="shared" si="165"/>
        <v>0</v>
      </c>
      <c r="AB642" s="11">
        <v>45836</v>
      </c>
    </row>
    <row r="643" spans="1:28" ht="15.75" hidden="1" x14ac:dyDescent="0.25">
      <c r="A643" s="39">
        <v>45836</v>
      </c>
      <c r="B643" s="33" t="s">
        <v>53</v>
      </c>
      <c r="C643" s="33"/>
      <c r="D643" s="33" t="s">
        <v>31</v>
      </c>
      <c r="E643" s="33" t="s">
        <v>91</v>
      </c>
      <c r="F643" s="33">
        <v>1000</v>
      </c>
      <c r="G643" s="33" t="s">
        <v>29</v>
      </c>
      <c r="H643" s="33">
        <v>3800</v>
      </c>
      <c r="I643" s="20">
        <f t="shared" si="159"/>
        <v>3800000</v>
      </c>
      <c r="J643" s="82" t="s">
        <v>38</v>
      </c>
      <c r="K643" s="66" t="s">
        <v>1042</v>
      </c>
      <c r="L643" s="9">
        <f t="shared" si="160"/>
        <v>0</v>
      </c>
      <c r="M643" s="9"/>
      <c r="N643" s="9"/>
      <c r="O643" s="9">
        <f t="shared" si="161"/>
        <v>0</v>
      </c>
      <c r="P643" s="9"/>
      <c r="Q643" s="9"/>
      <c r="R643" s="9">
        <f t="shared" si="162"/>
        <v>0</v>
      </c>
      <c r="S643" s="9"/>
      <c r="T643" s="9"/>
      <c r="U643" s="9">
        <f t="shared" si="163"/>
        <v>0</v>
      </c>
      <c r="V643" s="9"/>
      <c r="W643" s="9"/>
      <c r="X643" s="9">
        <f t="shared" si="164"/>
        <v>0</v>
      </c>
      <c r="Y643" s="9"/>
      <c r="Z643" s="9"/>
      <c r="AA643" s="10">
        <f t="shared" si="165"/>
        <v>3800000</v>
      </c>
      <c r="AB643" s="11"/>
    </row>
    <row r="644" spans="1:28" ht="15.75" hidden="1" x14ac:dyDescent="0.25">
      <c r="A644" s="39">
        <v>45836</v>
      </c>
      <c r="B644" s="33" t="s">
        <v>1043</v>
      </c>
      <c r="C644" s="33"/>
      <c r="D644" s="33" t="s">
        <v>31</v>
      </c>
      <c r="E644" s="33" t="s">
        <v>297</v>
      </c>
      <c r="F644" s="33">
        <v>10400</v>
      </c>
      <c r="G644" s="33" t="s">
        <v>29</v>
      </c>
      <c r="H644" s="33">
        <v>1750</v>
      </c>
      <c r="I644" s="20">
        <f t="shared" si="159"/>
        <v>18200000</v>
      </c>
      <c r="J644" s="37" t="s">
        <v>241</v>
      </c>
      <c r="K644" s="33"/>
      <c r="L644" s="9">
        <f t="shared" si="160"/>
        <v>18200000</v>
      </c>
      <c r="M644" s="9">
        <v>18200000</v>
      </c>
      <c r="N644" s="9"/>
      <c r="O644" s="9">
        <f t="shared" si="161"/>
        <v>0</v>
      </c>
      <c r="P644" s="9"/>
      <c r="Q644" s="9"/>
      <c r="R644" s="9">
        <f t="shared" si="162"/>
        <v>0</v>
      </c>
      <c r="S644" s="9"/>
      <c r="T644" s="9"/>
      <c r="U644" s="9">
        <f t="shared" si="163"/>
        <v>0</v>
      </c>
      <c r="V644" s="9"/>
      <c r="W644" s="9"/>
      <c r="X644" s="9">
        <f t="shared" si="164"/>
        <v>0</v>
      </c>
      <c r="Y644" s="9"/>
      <c r="Z644" s="9"/>
      <c r="AA644" s="10">
        <f t="shared" si="165"/>
        <v>0</v>
      </c>
      <c r="AB644" s="11">
        <v>45836</v>
      </c>
    </row>
    <row r="645" spans="1:28" ht="15.75" hidden="1" x14ac:dyDescent="0.25">
      <c r="A645" s="39">
        <v>45836</v>
      </c>
      <c r="B645" s="33" t="s">
        <v>345</v>
      </c>
      <c r="C645" s="33"/>
      <c r="D645" s="33" t="s">
        <v>31</v>
      </c>
      <c r="E645" s="33" t="s">
        <v>185</v>
      </c>
      <c r="F645" s="33">
        <v>600</v>
      </c>
      <c r="G645" s="33" t="s">
        <v>29</v>
      </c>
      <c r="H645" s="33">
        <v>1150</v>
      </c>
      <c r="I645" s="20">
        <f t="shared" si="159"/>
        <v>690000</v>
      </c>
      <c r="J645" s="37" t="s">
        <v>241</v>
      </c>
      <c r="K645" s="33"/>
      <c r="L645" s="9">
        <f t="shared" si="160"/>
        <v>0</v>
      </c>
      <c r="M645" s="9"/>
      <c r="N645" s="9"/>
      <c r="O645" s="9">
        <f t="shared" si="161"/>
        <v>0</v>
      </c>
      <c r="P645" s="9"/>
      <c r="Q645" s="9"/>
      <c r="R645" s="9">
        <f t="shared" si="162"/>
        <v>0</v>
      </c>
      <c r="S645" s="9"/>
      <c r="T645" s="9"/>
      <c r="U645" s="9">
        <f t="shared" si="163"/>
        <v>690000</v>
      </c>
      <c r="V645" s="9">
        <v>690000</v>
      </c>
      <c r="W645" s="9"/>
      <c r="X645" s="9">
        <f t="shared" si="164"/>
        <v>0</v>
      </c>
      <c r="Y645" s="9"/>
      <c r="Z645" s="9"/>
      <c r="AA645" s="10">
        <f t="shared" si="165"/>
        <v>0</v>
      </c>
      <c r="AB645" s="11">
        <v>45835</v>
      </c>
    </row>
    <row r="646" spans="1:28" ht="15.75" hidden="1" x14ac:dyDescent="0.25">
      <c r="A646" s="32">
        <v>45836</v>
      </c>
      <c r="B646" s="33" t="s">
        <v>371</v>
      </c>
      <c r="C646" s="33"/>
      <c r="D646" s="33" t="s">
        <v>31</v>
      </c>
      <c r="E646" s="33" t="s">
        <v>361</v>
      </c>
      <c r="F646" s="33">
        <v>10</v>
      </c>
      <c r="G646" s="33" t="s">
        <v>33</v>
      </c>
      <c r="H646" s="33">
        <v>230000</v>
      </c>
      <c r="I646" s="20">
        <f t="shared" si="159"/>
        <v>2300000</v>
      </c>
      <c r="J646" s="37" t="s">
        <v>241</v>
      </c>
      <c r="K646" s="33"/>
      <c r="L646" s="9">
        <f t="shared" si="160"/>
        <v>0</v>
      </c>
      <c r="M646" s="9"/>
      <c r="N646" s="9"/>
      <c r="O646" s="9">
        <f t="shared" si="161"/>
        <v>0</v>
      </c>
      <c r="P646" s="9"/>
      <c r="Q646" s="9"/>
      <c r="R646" s="9">
        <f t="shared" si="162"/>
        <v>2300000</v>
      </c>
      <c r="S646" s="9">
        <v>2300000</v>
      </c>
      <c r="T646" s="9"/>
      <c r="U646" s="9">
        <f t="shared" si="163"/>
        <v>0</v>
      </c>
      <c r="V646" s="9"/>
      <c r="W646" s="9"/>
      <c r="X646" s="9">
        <f t="shared" si="164"/>
        <v>0</v>
      </c>
      <c r="Y646" s="9"/>
      <c r="Z646" s="9"/>
      <c r="AA646" s="10">
        <f t="shared" si="165"/>
        <v>0</v>
      </c>
      <c r="AB646" s="11">
        <v>45836</v>
      </c>
    </row>
    <row r="647" spans="1:28" ht="15.75" hidden="1" x14ac:dyDescent="0.25">
      <c r="A647" s="39">
        <v>45836</v>
      </c>
      <c r="B647" s="33">
        <v>777</v>
      </c>
      <c r="C647" s="33"/>
      <c r="D647" s="33" t="s">
        <v>41</v>
      </c>
      <c r="E647" s="33" t="s">
        <v>123</v>
      </c>
      <c r="F647" s="33">
        <v>5</v>
      </c>
      <c r="G647" s="33" t="s">
        <v>51</v>
      </c>
      <c r="H647" s="33">
        <v>100000</v>
      </c>
      <c r="I647" s="20">
        <f t="shared" si="159"/>
        <v>500000</v>
      </c>
      <c r="J647" s="37" t="s">
        <v>241</v>
      </c>
      <c r="K647" s="33"/>
      <c r="L647" s="9">
        <f t="shared" si="160"/>
        <v>500000</v>
      </c>
      <c r="M647" s="9">
        <v>500000</v>
      </c>
      <c r="N647" s="9"/>
      <c r="O647" s="9">
        <f t="shared" si="161"/>
        <v>0</v>
      </c>
      <c r="P647" s="9"/>
      <c r="Q647" s="9"/>
      <c r="R647" s="9">
        <f t="shared" si="162"/>
        <v>0</v>
      </c>
      <c r="S647" s="9"/>
      <c r="T647" s="9"/>
      <c r="U647" s="9">
        <f t="shared" si="163"/>
        <v>0</v>
      </c>
      <c r="V647" s="9"/>
      <c r="W647" s="9"/>
      <c r="X647" s="9">
        <f t="shared" si="164"/>
        <v>0</v>
      </c>
      <c r="Y647" s="9"/>
      <c r="Z647" s="9"/>
      <c r="AA647" s="10">
        <f t="shared" si="165"/>
        <v>0</v>
      </c>
      <c r="AB647" s="11">
        <v>45836</v>
      </c>
    </row>
    <row r="648" spans="1:28" ht="15.75" hidden="1" x14ac:dyDescent="0.25">
      <c r="A648" s="32">
        <v>45836</v>
      </c>
      <c r="B648" s="33" t="s">
        <v>1044</v>
      </c>
      <c r="C648" s="33"/>
      <c r="D648" s="33" t="s">
        <v>31</v>
      </c>
      <c r="E648" s="33" t="s">
        <v>102</v>
      </c>
      <c r="F648" s="33">
        <v>4</v>
      </c>
      <c r="G648" s="33" t="s">
        <v>74</v>
      </c>
      <c r="H648" s="33"/>
      <c r="I648" s="20">
        <f t="shared" si="159"/>
        <v>0</v>
      </c>
      <c r="J648" s="83" t="s">
        <v>26</v>
      </c>
      <c r="K648" s="33"/>
      <c r="L648" s="9">
        <f t="shared" si="160"/>
        <v>0</v>
      </c>
      <c r="M648" s="9"/>
      <c r="N648" s="9"/>
      <c r="O648" s="9">
        <f t="shared" si="161"/>
        <v>0</v>
      </c>
      <c r="P648" s="9"/>
      <c r="Q648" s="9"/>
      <c r="R648" s="9">
        <f t="shared" si="162"/>
        <v>0</v>
      </c>
      <c r="S648" s="9"/>
      <c r="T648" s="9"/>
      <c r="U648" s="9">
        <f t="shared" si="163"/>
        <v>0</v>
      </c>
      <c r="V648" s="9"/>
      <c r="W648" s="9"/>
      <c r="X648" s="9">
        <f t="shared" si="164"/>
        <v>0</v>
      </c>
      <c r="Y648" s="9"/>
      <c r="Z648" s="9"/>
      <c r="AA648" s="10">
        <f t="shared" si="165"/>
        <v>0</v>
      </c>
      <c r="AB648" s="11"/>
    </row>
    <row r="649" spans="1:28" ht="15.75" hidden="1" x14ac:dyDescent="0.25">
      <c r="A649" s="39">
        <v>45838</v>
      </c>
      <c r="B649" s="35" t="s">
        <v>412</v>
      </c>
      <c r="C649" s="35"/>
      <c r="D649" s="35" t="s">
        <v>41</v>
      </c>
      <c r="E649" s="35" t="s">
        <v>297</v>
      </c>
      <c r="F649" s="35">
        <v>10400</v>
      </c>
      <c r="G649" s="35" t="s">
        <v>29</v>
      </c>
      <c r="H649" s="35">
        <v>1750</v>
      </c>
      <c r="I649" s="20">
        <f t="shared" si="159"/>
        <v>18200000</v>
      </c>
      <c r="J649" s="82" t="s">
        <v>38</v>
      </c>
      <c r="K649" s="35" t="s">
        <v>1045</v>
      </c>
      <c r="L649" s="9">
        <f t="shared" ref="L649:L666" si="166">M649+N649</f>
        <v>0</v>
      </c>
      <c r="M649" s="9"/>
      <c r="N649" s="9"/>
      <c r="O649" s="9">
        <f t="shared" ref="O649:O666" si="167">P649+Q649</f>
        <v>0</v>
      </c>
      <c r="P649" s="9"/>
      <c r="Q649" s="9"/>
      <c r="R649" s="9">
        <f t="shared" ref="R649:R666" si="168">S649+T649</f>
        <v>0</v>
      </c>
      <c r="S649" s="9"/>
      <c r="T649" s="9"/>
      <c r="U649" s="9">
        <f t="shared" ref="U649:U666" si="169">V649+W649</f>
        <v>0</v>
      </c>
      <c r="V649" s="9"/>
      <c r="W649" s="9"/>
      <c r="X649" s="9">
        <f t="shared" ref="X649:X666" si="170">Y649+Z649</f>
        <v>0</v>
      </c>
      <c r="Y649" s="9"/>
      <c r="Z649" s="9"/>
      <c r="AA649" s="10">
        <f t="shared" ref="AA649:AA666" si="171">C649+I649-L649-O649-U649-X649-R649</f>
        <v>18200000</v>
      </c>
      <c r="AB649" s="11"/>
    </row>
    <row r="650" spans="1:28" ht="15.75" hidden="1" x14ac:dyDescent="0.25">
      <c r="A650" s="39">
        <v>45838</v>
      </c>
      <c r="B650" s="33" t="s">
        <v>359</v>
      </c>
      <c r="C650" s="33"/>
      <c r="D650" s="33" t="s">
        <v>41</v>
      </c>
      <c r="E650" s="33" t="s">
        <v>297</v>
      </c>
      <c r="F650" s="33">
        <v>10400</v>
      </c>
      <c r="G650" s="33" t="s">
        <v>29</v>
      </c>
      <c r="H650" s="33">
        <v>1750</v>
      </c>
      <c r="I650" s="20">
        <f t="shared" si="159"/>
        <v>18200000</v>
      </c>
      <c r="J650" s="82" t="s">
        <v>43</v>
      </c>
      <c r="K650" s="35" t="s">
        <v>1045</v>
      </c>
      <c r="L650" s="9">
        <f t="shared" si="166"/>
        <v>0</v>
      </c>
      <c r="M650" s="9"/>
      <c r="N650" s="9"/>
      <c r="O650" s="9">
        <f t="shared" si="167"/>
        <v>0</v>
      </c>
      <c r="P650" s="9"/>
      <c r="Q650" s="9"/>
      <c r="R650" s="9">
        <f t="shared" si="168"/>
        <v>0</v>
      </c>
      <c r="S650" s="9"/>
      <c r="T650" s="9"/>
      <c r="U650" s="9">
        <f t="shared" si="169"/>
        <v>0</v>
      </c>
      <c r="V650" s="9"/>
      <c r="W650" s="9"/>
      <c r="X650" s="9">
        <f t="shared" si="170"/>
        <v>0</v>
      </c>
      <c r="Y650" s="9"/>
      <c r="Z650" s="9"/>
      <c r="AA650" s="10">
        <f t="shared" si="171"/>
        <v>18200000</v>
      </c>
      <c r="AB650" s="11"/>
    </row>
    <row r="651" spans="1:28" ht="15.75" hidden="1" x14ac:dyDescent="0.25">
      <c r="A651" s="39">
        <v>45838</v>
      </c>
      <c r="B651" s="33" t="s">
        <v>412</v>
      </c>
      <c r="C651" s="33"/>
      <c r="D651" s="33" t="s">
        <v>41</v>
      </c>
      <c r="E651" s="33" t="s">
        <v>122</v>
      </c>
      <c r="F651" s="33">
        <v>2</v>
      </c>
      <c r="G651" s="33" t="s">
        <v>51</v>
      </c>
      <c r="H651" s="33">
        <v>70000</v>
      </c>
      <c r="I651" s="20">
        <f t="shared" si="159"/>
        <v>140000</v>
      </c>
      <c r="J651" s="82" t="s">
        <v>38</v>
      </c>
      <c r="K651" s="35" t="s">
        <v>1045</v>
      </c>
      <c r="L651" s="9">
        <f t="shared" si="166"/>
        <v>0</v>
      </c>
      <c r="M651" s="9"/>
      <c r="N651" s="9"/>
      <c r="O651" s="9">
        <f t="shared" si="167"/>
        <v>0</v>
      </c>
      <c r="P651" s="9"/>
      <c r="Q651" s="9"/>
      <c r="R651" s="9">
        <f t="shared" si="168"/>
        <v>0</v>
      </c>
      <c r="S651" s="9"/>
      <c r="T651" s="9"/>
      <c r="U651" s="9">
        <f t="shared" si="169"/>
        <v>0</v>
      </c>
      <c r="V651" s="9"/>
      <c r="W651" s="9"/>
      <c r="X651" s="9">
        <f t="shared" si="170"/>
        <v>0</v>
      </c>
      <c r="Y651" s="9"/>
      <c r="Z651" s="9"/>
      <c r="AA651" s="10">
        <f t="shared" si="171"/>
        <v>140000</v>
      </c>
      <c r="AB651" s="11"/>
    </row>
    <row r="652" spans="1:28" ht="15.75" hidden="1" x14ac:dyDescent="0.25">
      <c r="A652" s="39">
        <v>45838</v>
      </c>
      <c r="B652" s="35" t="s">
        <v>312</v>
      </c>
      <c r="C652" s="35"/>
      <c r="D652" s="35" t="s">
        <v>31</v>
      </c>
      <c r="E652" s="35" t="s">
        <v>110</v>
      </c>
      <c r="F652" s="35">
        <v>1000</v>
      </c>
      <c r="G652" s="35" t="s">
        <v>29</v>
      </c>
      <c r="H652" s="35">
        <v>1800</v>
      </c>
      <c r="I652" s="20">
        <f t="shared" si="159"/>
        <v>1800000</v>
      </c>
      <c r="J652" s="85" t="s">
        <v>26</v>
      </c>
      <c r="K652" s="35"/>
      <c r="L652" s="9">
        <f t="shared" si="166"/>
        <v>0</v>
      </c>
      <c r="M652" s="9"/>
      <c r="N652" s="9"/>
      <c r="O652" s="9">
        <f t="shared" si="167"/>
        <v>0</v>
      </c>
      <c r="P652" s="9"/>
      <c r="Q652" s="9"/>
      <c r="R652" s="9">
        <f t="shared" si="168"/>
        <v>0</v>
      </c>
      <c r="S652" s="9"/>
      <c r="T652" s="9"/>
      <c r="U652" s="9">
        <f t="shared" si="169"/>
        <v>0</v>
      </c>
      <c r="V652" s="9"/>
      <c r="W652" s="9"/>
      <c r="X652" s="9">
        <f t="shared" si="170"/>
        <v>0</v>
      </c>
      <c r="Y652" s="9"/>
      <c r="Z652" s="9"/>
      <c r="AA652" s="10">
        <f t="shared" si="171"/>
        <v>1800000</v>
      </c>
      <c r="AB652" s="11"/>
    </row>
    <row r="653" spans="1:28" ht="15.75" hidden="1" x14ac:dyDescent="0.25">
      <c r="A653" s="39">
        <v>45838</v>
      </c>
      <c r="B653" s="33" t="s">
        <v>231</v>
      </c>
      <c r="C653" s="33"/>
      <c r="D653" s="33"/>
      <c r="E653" s="33" t="s">
        <v>362</v>
      </c>
      <c r="F653" s="33">
        <v>15</v>
      </c>
      <c r="G653" s="33" t="s">
        <v>51</v>
      </c>
      <c r="H653" s="33"/>
      <c r="I653" s="20">
        <f t="shared" si="159"/>
        <v>0</v>
      </c>
      <c r="J653" s="86" t="s">
        <v>26</v>
      </c>
      <c r="K653" s="33"/>
      <c r="L653" s="9">
        <f t="shared" si="166"/>
        <v>0</v>
      </c>
      <c r="M653" s="9"/>
      <c r="N653" s="9"/>
      <c r="O653" s="9">
        <f t="shared" si="167"/>
        <v>0</v>
      </c>
      <c r="P653" s="9"/>
      <c r="Q653" s="9"/>
      <c r="R653" s="9">
        <f t="shared" si="168"/>
        <v>0</v>
      </c>
      <c r="S653" s="9"/>
      <c r="T653" s="9"/>
      <c r="U653" s="9">
        <f t="shared" si="169"/>
        <v>0</v>
      </c>
      <c r="V653" s="9"/>
      <c r="W653" s="9"/>
      <c r="X653" s="9">
        <f t="shared" si="170"/>
        <v>0</v>
      </c>
      <c r="Y653" s="9"/>
      <c r="Z653" s="9"/>
      <c r="AA653" s="10">
        <f t="shared" si="171"/>
        <v>0</v>
      </c>
      <c r="AB653" s="11"/>
    </row>
    <row r="654" spans="1:28" ht="15.75" hidden="1" x14ac:dyDescent="0.25">
      <c r="A654" s="39">
        <v>45838</v>
      </c>
      <c r="B654" s="33" t="s">
        <v>483</v>
      </c>
      <c r="C654" s="33"/>
      <c r="D654" s="33" t="s">
        <v>31</v>
      </c>
      <c r="E654" s="33" t="s">
        <v>80</v>
      </c>
      <c r="F654" s="33">
        <v>1</v>
      </c>
      <c r="G654" s="33" t="s">
        <v>23</v>
      </c>
      <c r="H654" s="33">
        <v>1200000</v>
      </c>
      <c r="I654" s="20">
        <f t="shared" si="159"/>
        <v>1200000</v>
      </c>
      <c r="J654" s="37" t="s">
        <v>240</v>
      </c>
      <c r="K654" s="33"/>
      <c r="L654" s="9">
        <f t="shared" si="166"/>
        <v>0</v>
      </c>
      <c r="M654" s="9"/>
      <c r="N654" s="9"/>
      <c r="O654" s="9">
        <f t="shared" si="167"/>
        <v>1200000</v>
      </c>
      <c r="P654" s="9">
        <v>1200000</v>
      </c>
      <c r="Q654" s="9"/>
      <c r="R654" s="9">
        <f t="shared" si="168"/>
        <v>0</v>
      </c>
      <c r="S654" s="9"/>
      <c r="T654" s="9"/>
      <c r="U654" s="9">
        <f t="shared" si="169"/>
        <v>0</v>
      </c>
      <c r="V654" s="9"/>
      <c r="W654" s="9"/>
      <c r="X654" s="9">
        <f t="shared" si="170"/>
        <v>0</v>
      </c>
      <c r="Y654" s="9"/>
      <c r="Z654" s="9"/>
      <c r="AA654" s="10">
        <f t="shared" si="171"/>
        <v>0</v>
      </c>
      <c r="AB654" s="11">
        <v>45838</v>
      </c>
    </row>
    <row r="655" spans="1:28" ht="15.75" hidden="1" x14ac:dyDescent="0.25">
      <c r="A655" s="39">
        <v>45838</v>
      </c>
      <c r="B655" s="33" t="s">
        <v>1016</v>
      </c>
      <c r="C655" s="33"/>
      <c r="D655" s="33" t="s">
        <v>31</v>
      </c>
      <c r="E655" s="33" t="s">
        <v>407</v>
      </c>
      <c r="F655" s="33">
        <v>2</v>
      </c>
      <c r="G655" s="33" t="s">
        <v>33</v>
      </c>
      <c r="H655" s="33">
        <v>300000</v>
      </c>
      <c r="I655" s="20">
        <f t="shared" si="159"/>
        <v>600000</v>
      </c>
      <c r="J655" s="37" t="s">
        <v>241</v>
      </c>
      <c r="K655" s="33"/>
      <c r="L655" s="9">
        <f t="shared" si="166"/>
        <v>600000</v>
      </c>
      <c r="M655" s="9">
        <v>600000</v>
      </c>
      <c r="N655" s="9"/>
      <c r="O655" s="9">
        <f t="shared" si="167"/>
        <v>0</v>
      </c>
      <c r="P655" s="9"/>
      <c r="Q655" s="9"/>
      <c r="R655" s="9">
        <f t="shared" si="168"/>
        <v>0</v>
      </c>
      <c r="S655" s="9"/>
      <c r="T655" s="9"/>
      <c r="U655" s="9">
        <f t="shared" si="169"/>
        <v>0</v>
      </c>
      <c r="V655" s="9"/>
      <c r="W655" s="9"/>
      <c r="X655" s="9">
        <f t="shared" si="170"/>
        <v>0</v>
      </c>
      <c r="Y655" s="9"/>
      <c r="Z655" s="9"/>
      <c r="AA655" s="10">
        <f t="shared" si="171"/>
        <v>0</v>
      </c>
      <c r="AB655" s="11">
        <v>45838</v>
      </c>
    </row>
    <row r="656" spans="1:28" ht="15.75" hidden="1" x14ac:dyDescent="0.25">
      <c r="A656" s="39">
        <v>45838</v>
      </c>
      <c r="B656" s="33" t="s">
        <v>217</v>
      </c>
      <c r="C656" s="33"/>
      <c r="D656" s="33" t="s">
        <v>41</v>
      </c>
      <c r="E656" s="33" t="s">
        <v>945</v>
      </c>
      <c r="F656" s="33">
        <v>10400</v>
      </c>
      <c r="G656" s="33" t="s">
        <v>29</v>
      </c>
      <c r="H656" s="33">
        <v>2000</v>
      </c>
      <c r="I656" s="20">
        <f t="shared" si="159"/>
        <v>20800000</v>
      </c>
      <c r="J656" s="82" t="s">
        <v>43</v>
      </c>
      <c r="K656" s="33" t="s">
        <v>1046</v>
      </c>
      <c r="L656" s="9">
        <f t="shared" si="166"/>
        <v>0</v>
      </c>
      <c r="M656" s="9"/>
      <c r="N656" s="9"/>
      <c r="O656" s="9">
        <f t="shared" si="167"/>
        <v>0</v>
      </c>
      <c r="P656" s="9"/>
      <c r="Q656" s="9"/>
      <c r="R656" s="9">
        <f t="shared" si="168"/>
        <v>0</v>
      </c>
      <c r="S656" s="9"/>
      <c r="T656" s="9"/>
      <c r="U656" s="9">
        <f t="shared" si="169"/>
        <v>0</v>
      </c>
      <c r="V656" s="9"/>
      <c r="W656" s="9"/>
      <c r="X656" s="9">
        <f t="shared" si="170"/>
        <v>0</v>
      </c>
      <c r="Y656" s="9"/>
      <c r="Z656" s="9"/>
      <c r="AA656" s="10">
        <f t="shared" si="171"/>
        <v>20800000</v>
      </c>
      <c r="AB656" s="11"/>
    </row>
    <row r="657" spans="1:28" ht="15.75" hidden="1" x14ac:dyDescent="0.25">
      <c r="A657" s="39">
        <v>45838</v>
      </c>
      <c r="B657" s="33" t="s">
        <v>170</v>
      </c>
      <c r="C657" s="33"/>
      <c r="D657" s="33" t="s">
        <v>31</v>
      </c>
      <c r="E657" s="33" t="s">
        <v>467</v>
      </c>
      <c r="F657" s="33">
        <v>16.8</v>
      </c>
      <c r="G657" s="33" t="s">
        <v>51</v>
      </c>
      <c r="H657" s="33">
        <v>43000</v>
      </c>
      <c r="I657" s="20">
        <f t="shared" si="159"/>
        <v>722400</v>
      </c>
      <c r="J657" s="37" t="s">
        <v>241</v>
      </c>
      <c r="K657" s="33"/>
      <c r="L657" s="9">
        <f t="shared" si="166"/>
        <v>722400</v>
      </c>
      <c r="M657" s="9">
        <v>722400</v>
      </c>
      <c r="N657" s="9"/>
      <c r="O657" s="9">
        <f t="shared" si="167"/>
        <v>0</v>
      </c>
      <c r="P657" s="9"/>
      <c r="Q657" s="9"/>
      <c r="R657" s="9">
        <f t="shared" si="168"/>
        <v>0</v>
      </c>
      <c r="S657" s="9"/>
      <c r="T657" s="9"/>
      <c r="U657" s="9">
        <f t="shared" si="169"/>
        <v>0</v>
      </c>
      <c r="V657" s="9"/>
      <c r="W657" s="9"/>
      <c r="X657" s="9">
        <f t="shared" si="170"/>
        <v>0</v>
      </c>
      <c r="Y657" s="9"/>
      <c r="Z657" s="9"/>
      <c r="AA657" s="10">
        <f t="shared" si="171"/>
        <v>0</v>
      </c>
      <c r="AB657" s="11">
        <v>45838</v>
      </c>
    </row>
    <row r="658" spans="1:28" ht="15.75" hidden="1" x14ac:dyDescent="0.25">
      <c r="A658" s="39">
        <v>45838</v>
      </c>
      <c r="B658" s="33" t="s">
        <v>191</v>
      </c>
      <c r="C658" s="33"/>
      <c r="D658" s="33" t="s">
        <v>31</v>
      </c>
      <c r="E658" s="33" t="s">
        <v>86</v>
      </c>
      <c r="F658" s="33">
        <v>25</v>
      </c>
      <c r="G658" s="33" t="s">
        <v>51</v>
      </c>
      <c r="H658" s="33">
        <v>125000</v>
      </c>
      <c r="I658" s="20">
        <f t="shared" si="159"/>
        <v>3125000</v>
      </c>
      <c r="J658" s="37" t="s">
        <v>241</v>
      </c>
      <c r="K658" s="33"/>
      <c r="L658" s="9">
        <f t="shared" si="166"/>
        <v>3125000</v>
      </c>
      <c r="M658" s="9">
        <v>3125000</v>
      </c>
      <c r="N658" s="9"/>
      <c r="O658" s="9">
        <f t="shared" si="167"/>
        <v>0</v>
      </c>
      <c r="P658" s="9"/>
      <c r="Q658" s="9"/>
      <c r="R658" s="9">
        <f t="shared" si="168"/>
        <v>0</v>
      </c>
      <c r="S658" s="9"/>
      <c r="T658" s="9"/>
      <c r="U658" s="9">
        <f t="shared" si="169"/>
        <v>0</v>
      </c>
      <c r="V658" s="9"/>
      <c r="W658" s="9"/>
      <c r="X658" s="9">
        <f t="shared" si="170"/>
        <v>0</v>
      </c>
      <c r="Y658" s="9"/>
      <c r="Z658" s="9"/>
      <c r="AA658" s="10">
        <f t="shared" si="171"/>
        <v>0</v>
      </c>
      <c r="AB658" s="11">
        <v>45838</v>
      </c>
    </row>
    <row r="659" spans="1:28" ht="15.75" hidden="1" x14ac:dyDescent="0.25">
      <c r="A659" s="39">
        <v>45838</v>
      </c>
      <c r="B659" s="33" t="s">
        <v>216</v>
      </c>
      <c r="C659" s="33"/>
      <c r="D659" s="33" t="s">
        <v>31</v>
      </c>
      <c r="E659" s="33" t="s">
        <v>518</v>
      </c>
      <c r="F659" s="33">
        <v>2</v>
      </c>
      <c r="G659" s="33" t="s">
        <v>29</v>
      </c>
      <c r="H659" s="33">
        <v>40000</v>
      </c>
      <c r="I659" s="20">
        <f t="shared" si="159"/>
        <v>80000</v>
      </c>
      <c r="J659" s="37" t="s">
        <v>240</v>
      </c>
      <c r="K659" s="33"/>
      <c r="L659" s="9">
        <f t="shared" si="166"/>
        <v>0</v>
      </c>
      <c r="M659" s="9"/>
      <c r="N659" s="9"/>
      <c r="O659" s="9">
        <f t="shared" si="167"/>
        <v>80000</v>
      </c>
      <c r="P659" s="9">
        <v>80000</v>
      </c>
      <c r="Q659" s="9"/>
      <c r="R659" s="9">
        <f t="shared" si="168"/>
        <v>0</v>
      </c>
      <c r="S659" s="9"/>
      <c r="T659" s="9"/>
      <c r="U659" s="9">
        <f t="shared" si="169"/>
        <v>0</v>
      </c>
      <c r="V659" s="9"/>
      <c r="W659" s="9"/>
      <c r="X659" s="9">
        <f t="shared" si="170"/>
        <v>0</v>
      </c>
      <c r="Y659" s="9"/>
      <c r="Z659" s="9"/>
      <c r="AA659" s="10">
        <f t="shared" si="171"/>
        <v>0</v>
      </c>
      <c r="AB659" s="11">
        <v>45838</v>
      </c>
    </row>
    <row r="660" spans="1:28" ht="15.75" hidden="1" x14ac:dyDescent="0.25">
      <c r="A660" s="39">
        <v>45838</v>
      </c>
      <c r="B660" s="33" t="s">
        <v>216</v>
      </c>
      <c r="C660" s="33"/>
      <c r="D660" s="33" t="s">
        <v>31</v>
      </c>
      <c r="E660" s="33" t="s">
        <v>519</v>
      </c>
      <c r="F660" s="33">
        <v>2</v>
      </c>
      <c r="G660" s="33" t="s">
        <v>29</v>
      </c>
      <c r="H660" s="33">
        <v>115000</v>
      </c>
      <c r="I660" s="20">
        <f t="shared" si="159"/>
        <v>230000</v>
      </c>
      <c r="J660" s="37" t="s">
        <v>240</v>
      </c>
      <c r="K660" s="33"/>
      <c r="L660" s="9">
        <f t="shared" si="166"/>
        <v>0</v>
      </c>
      <c r="M660" s="9"/>
      <c r="N660" s="9"/>
      <c r="O660" s="9">
        <f t="shared" si="167"/>
        <v>230000</v>
      </c>
      <c r="P660" s="9">
        <v>230000</v>
      </c>
      <c r="Q660" s="9"/>
      <c r="R660" s="9">
        <f t="shared" si="168"/>
        <v>0</v>
      </c>
      <c r="S660" s="9"/>
      <c r="T660" s="9"/>
      <c r="U660" s="9">
        <f t="shared" si="169"/>
        <v>0</v>
      </c>
      <c r="V660" s="9"/>
      <c r="W660" s="9"/>
      <c r="X660" s="9">
        <f t="shared" si="170"/>
        <v>0</v>
      </c>
      <c r="Y660" s="9"/>
      <c r="Z660" s="9"/>
      <c r="AA660" s="10">
        <f t="shared" si="171"/>
        <v>0</v>
      </c>
      <c r="AB660" s="11">
        <v>45838</v>
      </c>
    </row>
    <row r="661" spans="1:28" ht="15.75" hidden="1" x14ac:dyDescent="0.25">
      <c r="A661" s="39">
        <v>45838</v>
      </c>
      <c r="B661" s="33" t="s">
        <v>545</v>
      </c>
      <c r="C661" s="33"/>
      <c r="D661" s="33"/>
      <c r="E661" s="33" t="s">
        <v>45</v>
      </c>
      <c r="F661" s="33">
        <v>25</v>
      </c>
      <c r="G661" s="33" t="s">
        <v>51</v>
      </c>
      <c r="H661" s="33"/>
      <c r="I661" s="20">
        <f t="shared" si="159"/>
        <v>0</v>
      </c>
      <c r="J661" s="86" t="s">
        <v>26</v>
      </c>
      <c r="K661" s="33"/>
      <c r="L661" s="9">
        <f t="shared" si="166"/>
        <v>0</v>
      </c>
      <c r="M661" s="9"/>
      <c r="N661" s="9"/>
      <c r="O661" s="9">
        <f t="shared" si="167"/>
        <v>0</v>
      </c>
      <c r="P661" s="9"/>
      <c r="Q661" s="9"/>
      <c r="R661" s="9">
        <f t="shared" si="168"/>
        <v>0</v>
      </c>
      <c r="S661" s="9"/>
      <c r="T661" s="9"/>
      <c r="U661" s="9">
        <f t="shared" si="169"/>
        <v>0</v>
      </c>
      <c r="V661" s="9"/>
      <c r="W661" s="9"/>
      <c r="X661" s="9">
        <f t="shared" si="170"/>
        <v>0</v>
      </c>
      <c r="Y661" s="9"/>
      <c r="Z661" s="9"/>
      <c r="AA661" s="10">
        <f t="shared" si="171"/>
        <v>0</v>
      </c>
      <c r="AB661" s="11"/>
    </row>
    <row r="662" spans="1:28" ht="15.75" hidden="1" x14ac:dyDescent="0.25">
      <c r="A662" s="39">
        <v>45838</v>
      </c>
      <c r="B662" s="33" t="s">
        <v>947</v>
      </c>
      <c r="C662" s="33"/>
      <c r="D662" s="33" t="s">
        <v>31</v>
      </c>
      <c r="E662" s="33" t="s">
        <v>362</v>
      </c>
      <c r="F662" s="33">
        <v>14.7</v>
      </c>
      <c r="G662" s="33" t="s">
        <v>51</v>
      </c>
      <c r="H662" s="33">
        <v>43000</v>
      </c>
      <c r="I662" s="20">
        <f t="shared" si="159"/>
        <v>632100</v>
      </c>
      <c r="J662" s="37" t="s">
        <v>241</v>
      </c>
      <c r="K662" s="33"/>
      <c r="L662" s="9">
        <f t="shared" si="166"/>
        <v>632100</v>
      </c>
      <c r="M662" s="9">
        <v>632100</v>
      </c>
      <c r="N662" s="9"/>
      <c r="O662" s="9">
        <f t="shared" si="167"/>
        <v>0</v>
      </c>
      <c r="P662" s="9"/>
      <c r="Q662" s="9"/>
      <c r="R662" s="9">
        <f t="shared" si="168"/>
        <v>0</v>
      </c>
      <c r="S662" s="9"/>
      <c r="T662" s="9"/>
      <c r="U662" s="9">
        <f t="shared" si="169"/>
        <v>0</v>
      </c>
      <c r="V662" s="9"/>
      <c r="W662" s="9"/>
      <c r="X662" s="9">
        <f t="shared" si="170"/>
        <v>0</v>
      </c>
      <c r="Y662" s="9"/>
      <c r="Z662" s="9"/>
      <c r="AA662" s="10">
        <f t="shared" si="171"/>
        <v>0</v>
      </c>
      <c r="AB662" s="11">
        <v>45838</v>
      </c>
    </row>
    <row r="663" spans="1:28" ht="15.75" hidden="1" x14ac:dyDescent="0.25">
      <c r="A663" s="39">
        <v>45838</v>
      </c>
      <c r="B663" s="33" t="s">
        <v>302</v>
      </c>
      <c r="C663" s="33"/>
      <c r="D663" s="33" t="s">
        <v>41</v>
      </c>
      <c r="E663" s="33" t="s">
        <v>73</v>
      </c>
      <c r="F663" s="33">
        <v>20</v>
      </c>
      <c r="G663" s="33" t="s">
        <v>74</v>
      </c>
      <c r="H663" s="33">
        <v>50000</v>
      </c>
      <c r="I663" s="20">
        <f t="shared" si="159"/>
        <v>1000000</v>
      </c>
      <c r="J663" s="82" t="s">
        <v>43</v>
      </c>
      <c r="K663" s="33" t="s">
        <v>1032</v>
      </c>
      <c r="L663" s="9">
        <f t="shared" si="166"/>
        <v>0</v>
      </c>
      <c r="M663" s="9"/>
      <c r="N663" s="9"/>
      <c r="O663" s="9">
        <f t="shared" si="167"/>
        <v>0</v>
      </c>
      <c r="P663" s="9"/>
      <c r="Q663" s="9"/>
      <c r="R663" s="9">
        <f t="shared" si="168"/>
        <v>0</v>
      </c>
      <c r="S663" s="9"/>
      <c r="T663" s="9"/>
      <c r="U663" s="9">
        <f t="shared" si="169"/>
        <v>0</v>
      </c>
      <c r="V663" s="9"/>
      <c r="W663" s="9"/>
      <c r="X663" s="9">
        <f t="shared" si="170"/>
        <v>0</v>
      </c>
      <c r="Y663" s="9"/>
      <c r="Z663" s="9"/>
      <c r="AA663" s="10">
        <f t="shared" si="171"/>
        <v>1000000</v>
      </c>
      <c r="AB663" s="11"/>
    </row>
    <row r="664" spans="1:28" ht="15.75" hidden="1" x14ac:dyDescent="0.25">
      <c r="A664" s="32">
        <v>45838</v>
      </c>
      <c r="B664" s="33" t="s">
        <v>302</v>
      </c>
      <c r="C664" s="33"/>
      <c r="D664" s="33" t="s">
        <v>41</v>
      </c>
      <c r="E664" s="33" t="s">
        <v>130</v>
      </c>
      <c r="F664" s="33">
        <v>60</v>
      </c>
      <c r="G664" s="33" t="s">
        <v>74</v>
      </c>
      <c r="H664" s="33">
        <v>45000</v>
      </c>
      <c r="I664" s="20">
        <f t="shared" si="159"/>
        <v>2700000</v>
      </c>
      <c r="J664" s="82" t="s">
        <v>43</v>
      </c>
      <c r="K664" s="33" t="s">
        <v>1032</v>
      </c>
      <c r="L664" s="9">
        <f t="shared" si="166"/>
        <v>0</v>
      </c>
      <c r="M664" s="9"/>
      <c r="N664" s="9"/>
      <c r="O664" s="9">
        <f t="shared" si="167"/>
        <v>0</v>
      </c>
      <c r="P664" s="9"/>
      <c r="Q664" s="9"/>
      <c r="R664" s="9">
        <f t="shared" si="168"/>
        <v>0</v>
      </c>
      <c r="S664" s="9"/>
      <c r="T664" s="9"/>
      <c r="U664" s="9">
        <f t="shared" si="169"/>
        <v>0</v>
      </c>
      <c r="V664" s="9"/>
      <c r="W664" s="9"/>
      <c r="X664" s="9">
        <f t="shared" si="170"/>
        <v>0</v>
      </c>
      <c r="Y664" s="9"/>
      <c r="Z664" s="9"/>
      <c r="AA664" s="10">
        <f t="shared" si="171"/>
        <v>2700000</v>
      </c>
      <c r="AB664" s="11"/>
    </row>
    <row r="665" spans="1:28" ht="15.75" hidden="1" x14ac:dyDescent="0.25">
      <c r="A665" s="39">
        <v>45838</v>
      </c>
      <c r="B665" s="33" t="s">
        <v>397</v>
      </c>
      <c r="C665" s="33"/>
      <c r="D665" s="33" t="s">
        <v>41</v>
      </c>
      <c r="E665" s="33" t="s">
        <v>64</v>
      </c>
      <c r="F665" s="33">
        <v>5</v>
      </c>
      <c r="G665" s="33" t="s">
        <v>33</v>
      </c>
      <c r="H665" s="33">
        <v>150000</v>
      </c>
      <c r="I665" s="20">
        <f t="shared" si="159"/>
        <v>750000</v>
      </c>
      <c r="J665" s="37" t="s">
        <v>240</v>
      </c>
      <c r="K665" s="33"/>
      <c r="L665" s="9">
        <f t="shared" si="166"/>
        <v>0</v>
      </c>
      <c r="M665" s="9"/>
      <c r="N665" s="9"/>
      <c r="O665" s="9">
        <f t="shared" si="167"/>
        <v>750000</v>
      </c>
      <c r="P665" s="9">
        <v>750000</v>
      </c>
      <c r="Q665" s="9"/>
      <c r="R665" s="9">
        <f t="shared" si="168"/>
        <v>0</v>
      </c>
      <c r="S665" s="9"/>
      <c r="T665" s="9"/>
      <c r="U665" s="9">
        <f t="shared" si="169"/>
        <v>0</v>
      </c>
      <c r="V665" s="9"/>
      <c r="W665" s="9"/>
      <c r="X665" s="9">
        <f t="shared" si="170"/>
        <v>0</v>
      </c>
      <c r="Y665" s="9"/>
      <c r="Z665" s="9"/>
      <c r="AA665" s="10">
        <f t="shared" si="171"/>
        <v>0</v>
      </c>
      <c r="AB665" s="11">
        <v>45838</v>
      </c>
    </row>
    <row r="666" spans="1:28" ht="15.75" hidden="1" x14ac:dyDescent="0.25">
      <c r="A666" s="32">
        <v>45838</v>
      </c>
      <c r="B666" s="33" t="s">
        <v>109</v>
      </c>
      <c r="C666" s="33"/>
      <c r="D666" s="33" t="s">
        <v>31</v>
      </c>
      <c r="E666" s="33" t="s">
        <v>185</v>
      </c>
      <c r="F666" s="33">
        <v>4000</v>
      </c>
      <c r="G666" s="33" t="s">
        <v>29</v>
      </c>
      <c r="H666" s="33">
        <v>900</v>
      </c>
      <c r="I666" s="20">
        <f t="shared" si="159"/>
        <v>3600000</v>
      </c>
      <c r="J666" s="37" t="s">
        <v>241</v>
      </c>
      <c r="K666" s="33"/>
      <c r="L666" s="9">
        <f t="shared" si="166"/>
        <v>3600000</v>
      </c>
      <c r="M666" s="9">
        <v>2330000</v>
      </c>
      <c r="N666" s="9">
        <v>1270000</v>
      </c>
      <c r="O666" s="9">
        <f t="shared" si="167"/>
        <v>0</v>
      </c>
      <c r="P666" s="9"/>
      <c r="Q666" s="9"/>
      <c r="R666" s="9">
        <f t="shared" si="168"/>
        <v>0</v>
      </c>
      <c r="S666" s="9"/>
      <c r="T666" s="9"/>
      <c r="U666" s="9">
        <f t="shared" si="169"/>
        <v>0</v>
      </c>
      <c r="V666" s="9"/>
      <c r="W666" s="9"/>
      <c r="X666" s="9">
        <f t="shared" si="170"/>
        <v>0</v>
      </c>
      <c r="Y666" s="9"/>
      <c r="Z666" s="9"/>
      <c r="AA666" s="10">
        <f t="shared" si="171"/>
        <v>0</v>
      </c>
      <c r="AB666" s="11">
        <v>45838</v>
      </c>
    </row>
  </sheetData>
  <autoFilter ref="A3:AB666">
    <filterColumn colId="1">
      <filters>
        <filter val="принт вел"/>
      </filters>
    </filterColumn>
  </autoFilter>
  <mergeCells count="18">
    <mergeCell ref="A1:A3"/>
    <mergeCell ref="B1:B3"/>
    <mergeCell ref="E1:I1"/>
    <mergeCell ref="J1:J3"/>
    <mergeCell ref="K1:K3"/>
    <mergeCell ref="AA2:AA3"/>
    <mergeCell ref="AB1:AB3"/>
    <mergeCell ref="C2:C3"/>
    <mergeCell ref="E2:E3"/>
    <mergeCell ref="F2:F3"/>
    <mergeCell ref="G2:G3"/>
    <mergeCell ref="H2:I2"/>
    <mergeCell ref="L2:N2"/>
    <mergeCell ref="O2:Q2"/>
    <mergeCell ref="R2:T2"/>
    <mergeCell ref="U2:W2"/>
    <mergeCell ref="L1:Z1"/>
    <mergeCell ref="X2:Z2"/>
  </mergeCells>
  <dataValidations count="141">
    <dataValidation allowBlank="1" showInputMessage="1" sqref="F2:F3 D5:F12 B5:B13 B1:B3 D1:E3 C108 C1:C84"/>
    <dataValidation type="list" allowBlank="1" showInputMessage="1" showErrorMessage="1" sqref="D4 D13:D26">
      <formula1>$AC$2:$AC$5</formula1>
    </dataValidation>
    <dataValidation type="list" allowBlank="1" showInputMessage="1" showErrorMessage="1" sqref="D27:D48">
      <formula1>$AC$2:$AC$7</formula1>
    </dataValidation>
    <dataValidation type="list" allowBlank="1" showInputMessage="1" showErrorMessage="1" sqref="D109:D666 D49:D107">
      <formula1>$AC$2:$AC$8</formula1>
    </dataValidation>
    <dataValidation type="list" allowBlank="1" showInputMessage="1" showErrorMessage="1" sqref="E231:E252">
      <formula1>$AB$2:$AB$301</formula1>
    </dataValidation>
    <dataValidation type="list" allowBlank="1" showInputMessage="1" showErrorMessage="1" sqref="E253:E263">
      <formula1>$AB$2:$AB$303</formula1>
    </dataValidation>
    <dataValidation type="list" allowBlank="1" showInputMessage="1" showErrorMessage="1" sqref="E331:E332 E305 E264:E303">
      <formula1>$AB$2:$AB$305</formula1>
    </dataValidation>
    <dataValidation type="list" allowBlank="1" showInputMessage="1" showErrorMessage="1" sqref="E186:E230">
      <formula1>$AB$2:$AB$241</formula1>
    </dataValidation>
    <dataValidation type="list" allowBlank="1" showInputMessage="1" showErrorMessage="1" sqref="E333:E336 E306:E330">
      <formula1>$AB$2:$AB$306</formula1>
    </dataValidation>
    <dataValidation type="list" allowBlank="1" showInputMessage="1" showErrorMessage="1" sqref="E337:E374 E304">
      <formula1>$AB$2:$AB$307</formula1>
    </dataValidation>
    <dataValidation type="list" allowBlank="1" showInputMessage="1" showErrorMessage="1" sqref="E375:E419">
      <formula1>$AB$2:$AB$308</formula1>
    </dataValidation>
    <dataValidation type="list" allowBlank="1" showInputMessage="1" showErrorMessage="1" sqref="E69:E83">
      <formula1>$AB$2:$AB$182</formula1>
    </dataValidation>
    <dataValidation type="list" allowBlank="1" showInputMessage="1" showErrorMessage="1" sqref="E84">
      <formula1>$AB$2:$AB$183</formula1>
    </dataValidation>
    <dataValidation type="list" allowBlank="1" showInputMessage="1" showErrorMessage="1" sqref="E85">
      <formula1>$AB$2:$AB$229</formula1>
    </dataValidation>
    <dataValidation type="list" allowBlank="1" showInputMessage="1" showErrorMessage="1" sqref="E420:E480 E626:E648">
      <formula1>$AB$2:$AB$309</formula1>
    </dataValidation>
    <dataValidation type="list" allowBlank="1" showInputMessage="1" showErrorMessage="1" sqref="C193:C195 C164:C174 C176:C191">
      <formula1>$Z$2:$Z$323</formula1>
    </dataValidation>
    <dataValidation type="list" allowBlank="1" showInputMessage="1" sqref="C192 C175">
      <formula1>$Z$2:$Z$323</formula1>
    </dataValidation>
    <dataValidation type="list" allowBlank="1" showInputMessage="1" showErrorMessage="1" sqref="E86:E89">
      <formula1>$AB$2:$AB$230</formula1>
    </dataValidation>
    <dataValidation type="list" allowBlank="1" showInputMessage="1" showErrorMessage="1" sqref="E109:E113">
      <formula1>$AB$2:$AB$236</formula1>
    </dataValidation>
    <dataValidation type="list" allowBlank="1" showInputMessage="1" showErrorMessage="1" sqref="E90:E107">
      <formula1>$AB$2:$AB$232</formula1>
    </dataValidation>
    <dataValidation type="list" allowBlank="1" showInputMessage="1" showErrorMessage="1" sqref="E157:E185">
      <formula1>$AB$2:$AB$240</formula1>
    </dataValidation>
    <dataValidation type="list" allowBlank="1" showInputMessage="1" showErrorMessage="1" sqref="E131:E134">
      <formula1>$AB$2:$AB$238</formula1>
    </dataValidation>
    <dataValidation type="list" allowBlank="1" showInputMessage="1" showErrorMessage="1" sqref="E135:E156">
      <formula1>$AB$2:$AB$239</formula1>
    </dataValidation>
    <dataValidation type="list" allowBlank="1" showInputMessage="1" showErrorMessage="1" sqref="E114:E130">
      <formula1>$AB$2:$AB$237</formula1>
    </dataValidation>
    <dataValidation type="list" allowBlank="1" showInputMessage="1" showErrorMessage="1" sqref="C163">
      <formula1>$Z$2:$Z$360</formula1>
    </dataValidation>
    <dataValidation type="list" allowBlank="1" showInputMessage="1" showErrorMessage="1" sqref="C162">
      <formula1>$Z$2:$Z$406</formula1>
    </dataValidation>
    <dataValidation type="list" allowBlank="1" showInputMessage="1" showErrorMessage="1" sqref="E481:E625 E649:E666">
      <formula1>$AB$2:$AB$310</formula1>
    </dataValidation>
    <dataValidation type="list" allowBlank="1" showInputMessage="1" showErrorMessage="1" sqref="C155:C161">
      <formula1>$Z$2:$Z$433</formula1>
    </dataValidation>
    <dataValidation type="list" allowBlank="1" showInputMessage="1" showErrorMessage="1" sqref="B635:B648 B600:B625">
      <formula1>$AA$2:$AA$1525</formula1>
    </dataValidation>
    <dataValidation type="list" allowBlank="1" showInputMessage="1" showErrorMessage="1" sqref="C635:C648">
      <formula1>$Z$2:$Z$899</formula1>
    </dataValidation>
    <dataValidation type="list" allowBlank="1" showInputMessage="1" showErrorMessage="1" sqref="B530:B540">
      <formula1>$AA$2:$AA$1520</formula1>
    </dataValidation>
    <dataValidation type="list" allowBlank="1" showInputMessage="1" showErrorMessage="1" sqref="C530:C534">
      <formula1>$Z$2:$Z$887</formula1>
    </dataValidation>
    <dataValidation type="list" allowBlank="1" showInputMessage="1" showErrorMessage="1" sqref="C535:C540">
      <formula1>$Z$2:$Z$896</formula1>
    </dataValidation>
    <dataValidation type="list" allowBlank="1" showInputMessage="1" showErrorMessage="1" sqref="C420:C480 C306:C316">
      <formula1>$Z$2:$Z$894</formula1>
    </dataValidation>
    <dataValidation type="list" allowBlank="1" showInputMessage="1" showErrorMessage="1" sqref="C528:C529 C231:C252">
      <formula1>$Z$2:$Z$886</formula1>
    </dataValidation>
    <dataValidation type="list" allowBlank="1" showInputMessage="1" showErrorMessage="1" sqref="B456 B231:B252 B398">
      <formula1>$AA$2:$AA$1508</formula1>
    </dataValidation>
    <dataValidation type="list" allowBlank="1" showInputMessage="1" showErrorMessage="1" sqref="C481:C527 C345:C358">
      <formula1>$Z$2:$Z$895</formula1>
    </dataValidation>
    <dataValidation type="list" allowBlank="1" showInputMessage="1" showErrorMessage="1" sqref="B420:B455 B457:B480">
      <formula1>$AA$2:$AA$1517</formula1>
    </dataValidation>
    <dataValidation type="list" allowBlank="1" showInputMessage="1" showErrorMessage="1" sqref="B481:B529 B304">
      <formula1>$AA$2:$AA$1519</formula1>
    </dataValidation>
    <dataValidation type="list" allowBlank="1" showInputMessage="1" showErrorMessage="1" sqref="B541:B566">
      <formula1>$AA$2:$AA$1521</formula1>
    </dataValidation>
    <dataValidation type="list" allowBlank="1" showInputMessage="1" showErrorMessage="1" sqref="C541:C566 C304">
      <formula1>$Z$2:$Z$897</formula1>
    </dataValidation>
    <dataValidation type="list" allowBlank="1" showInputMessage="1" showErrorMessage="1" sqref="C196:C230">
      <formula1>$Z$2:$Z$826</formula1>
    </dataValidation>
    <dataValidation type="list" allowBlank="1" showInputMessage="1" showErrorMessage="1" sqref="B196:B230">
      <formula1>$AA$2:$AA$1448</formula1>
    </dataValidation>
    <dataValidation type="list" allowBlank="1" showInputMessage="1" showErrorMessage="1" sqref="B375:B397 B399:B419">
      <formula1>$AA$2:$AA$1516</formula1>
    </dataValidation>
    <dataValidation type="list" allowBlank="1" showInputMessage="1" showErrorMessage="1" sqref="C375:C419">
      <formula1>$Z$2:$Z$893</formula1>
    </dataValidation>
    <dataValidation type="list" allowBlank="1" showInputMessage="1" showErrorMessage="1" sqref="C329:C330 C359:C374 C337:C344 C297:C303 C305">
      <formula1>$Z$2:$Z$892</formula1>
    </dataValidation>
    <dataValidation type="list" allowBlank="1" showInputMessage="1" showErrorMessage="1" sqref="B306:B336">
      <formula1>$AA$2:$AA$1514</formula1>
    </dataValidation>
    <dataValidation type="list" allowBlank="1" showInputMessage="1" showErrorMessage="1" sqref="C317:C328 C331:C336">
      <formula1>$Z$2:$Z$891</formula1>
    </dataValidation>
    <dataValidation type="list" allowBlank="1" showInputMessage="1" showErrorMessage="1" sqref="C253:C263">
      <formula1>$Z$2:$Z$888</formula1>
    </dataValidation>
    <dataValidation type="list" allowBlank="1" showInputMessage="1" showErrorMessage="1" sqref="B253:B263">
      <formula1>$AA$2:$AA$1510</formula1>
    </dataValidation>
    <dataValidation type="list" allowBlank="1" showInputMessage="1" showErrorMessage="1" sqref="C273:C296 C264:C271">
      <formula1>$Z$2:$Z$889</formula1>
    </dataValidation>
    <dataValidation type="list" allowBlank="1" showInputMessage="1" showErrorMessage="1" sqref="B264:B303 B305">
      <formula1>$AA$2:$AA$1511</formula1>
    </dataValidation>
    <dataValidation type="list" allowBlank="1" showInputMessage="1" showErrorMessage="1" sqref="B337:B374">
      <formula1>$AA$2:$AA$1515</formula1>
    </dataValidation>
    <dataValidation type="list" allowBlank="1" showInputMessage="1" showErrorMessage="1" sqref="B186:B195">
      <formula1>$AA$2:$AA$1447</formula1>
    </dataValidation>
    <dataValidation type="list" allowBlank="1" showInputMessage="1" showErrorMessage="1" sqref="B157:B166">
      <formula1>$AA$2:$AA$1442</formula1>
    </dataValidation>
    <dataValidation type="list" allowBlank="1" showInputMessage="1" showErrorMessage="1" sqref="C131:C134">
      <formula1>$Z$2:$Z$812</formula1>
    </dataValidation>
    <dataValidation type="list" allowBlank="1" showInputMessage="1" showErrorMessage="1" sqref="B131:B134">
      <formula1>$AA$2:$AA$1433</formula1>
    </dataValidation>
    <dataValidation type="list" allowBlank="1" showInputMessage="1" showErrorMessage="1" sqref="B167:B185">
      <formula1>$AA$2:$AA$1446</formula1>
    </dataValidation>
    <dataValidation type="list" allowBlank="1" showInputMessage="1" showErrorMessage="1" sqref="B151:B156">
      <formula1>$AA$2:$AA$1438</formula1>
    </dataValidation>
    <dataValidation type="list" allowBlank="1" showInputMessage="1" showErrorMessage="1" sqref="C150:C154">
      <formula1>$Z$2:$Z$816</formula1>
    </dataValidation>
    <dataValidation type="list" allowBlank="1" showInputMessage="1" showErrorMessage="1" sqref="B150">
      <formula1>$AA$2:$AA$1437</formula1>
    </dataValidation>
    <dataValidation type="list" allowBlank="1" showInputMessage="1" showErrorMessage="1" sqref="C136">
      <formula1>$Z$2:$Z$813</formula1>
    </dataValidation>
    <dataValidation type="list" allowBlank="1" showInputMessage="1" showErrorMessage="1" sqref="C137:C149">
      <formula1>$Z$2:$Z$814</formula1>
    </dataValidation>
    <dataValidation type="list" allowBlank="1" showInputMessage="1" showErrorMessage="1" sqref="B137:B149">
      <formula1>$AA$2:$AA$1435</formula1>
    </dataValidation>
    <dataValidation type="list" allowBlank="1" showInputMessage="1" showErrorMessage="1" sqref="C135">
      <formula1>$Z$2:$Z$804</formula1>
    </dataValidation>
    <dataValidation type="list" allowBlank="1" showInputMessage="1" showErrorMessage="1" sqref="B135:B136">
      <formula1>$AA$2:$AA$1434</formula1>
    </dataValidation>
    <dataValidation type="list" allowBlank="1" showInputMessage="1" sqref="B130">
      <formula1>$AA$2:$AA$1431</formula1>
    </dataValidation>
    <dataValidation type="list" allowBlank="1" showInputMessage="1" showErrorMessage="1" sqref="B125:B129 B47">
      <formula1>$AA$2:$AA$1431</formula1>
    </dataValidation>
    <dataValidation type="list" allowBlank="1" showInputMessage="1" showErrorMessage="1" sqref="C124">
      <formula1>$Z$2:$Z$810</formula1>
    </dataValidation>
    <dataValidation type="list" allowBlank="1" showInputMessage="1" showErrorMessage="1" sqref="B124">
      <formula1>$AA$2:$AA$1429</formula1>
    </dataValidation>
    <dataValidation type="list" allowBlank="1" showInputMessage="1" showErrorMessage="1" sqref="C125:C130">
      <formula1>$Z$2:$Z$811</formula1>
    </dataValidation>
    <dataValidation type="list" allowBlank="1" showInputMessage="1" showErrorMessage="1" sqref="C114:C123">
      <formula1>$Z$2:$Z$809</formula1>
    </dataValidation>
    <dataValidation type="list" allowBlank="1" showInputMessage="1" showErrorMessage="1" sqref="B114:B123">
      <formula1>$AA$2:$AA$1428</formula1>
    </dataValidation>
    <dataValidation type="list" allowBlank="1" showInputMessage="1" showErrorMessage="1" sqref="C111:C113">
      <formula1>$Z$2:$Z$805</formula1>
    </dataValidation>
    <dataValidation type="list" allowBlank="1" showInputMessage="1" showErrorMessage="1" sqref="B111:B113">
      <formula1>$AA$2:$AA$1424</formula1>
    </dataValidation>
    <dataValidation type="list" allowBlank="1" showInputMessage="1" showErrorMessage="1" sqref="C109:C110">
      <formula1>$Z$2:$Z$775</formula1>
    </dataValidation>
    <dataValidation type="list" allowBlank="1" showInputMessage="1" showErrorMessage="1" sqref="B109:B110">
      <formula1>$AA$2:$AA$1393</formula1>
    </dataValidation>
    <dataValidation type="list" allowBlank="1" showInputMessage="1" showErrorMessage="1" sqref="C104:C106">
      <formula1>$Z$2:$Z$769</formula1>
    </dataValidation>
    <dataValidation type="list" allowBlank="1" showInputMessage="1" showErrorMessage="1" sqref="B104:B106">
      <formula1>$AA$2:$AA$1387</formula1>
    </dataValidation>
    <dataValidation type="list" allowBlank="1" showInputMessage="1" showErrorMessage="1" sqref="B107">
      <formula1>$AA$2:$AA$1388</formula1>
    </dataValidation>
    <dataValidation type="list" allowBlank="1" showInputMessage="1" showErrorMessage="1" sqref="C107">
      <formula1>$Z$2:$Z$770</formula1>
    </dataValidation>
    <dataValidation type="list" allowBlank="1" showInputMessage="1" showErrorMessage="1" sqref="B94:B103">
      <formula1>$AA$2:$AA$1385</formula1>
    </dataValidation>
    <dataValidation type="list" allowBlank="1" showInputMessage="1" showErrorMessage="1" sqref="C94:C103">
      <formula1>$Z$2:$Z$771</formula1>
    </dataValidation>
    <dataValidation type="list" allowBlank="1" showInputMessage="1" showErrorMessage="1" sqref="C90:C93">
      <formula1>$Z$2:$Z$766</formula1>
    </dataValidation>
    <dataValidation type="list" allowBlank="1" showInputMessage="1" showErrorMessage="1" sqref="B90:B93">
      <formula1>$AA$2:$AA$1383</formula1>
    </dataValidation>
    <dataValidation type="list" allowBlank="1" showInputMessage="1" showErrorMessage="1" sqref="B86:B89">
      <formula1>$AA$2:$AA$1379</formula1>
    </dataValidation>
    <dataValidation type="list" allowBlank="1" showInputMessage="1" showErrorMessage="1" sqref="C86:C89">
      <formula1>$Z$2:$Z$762</formula1>
    </dataValidation>
    <dataValidation type="list" allowBlank="1" showInputMessage="1" showErrorMessage="1" sqref="B73:B76 B58:B65 B55:B56">
      <formula1>$AA$2:$AA$1299</formula1>
    </dataValidation>
    <dataValidation type="list" allowBlank="1" showInputMessage="1" sqref="B68">
      <formula1>$AA$2:$AA$1301</formula1>
    </dataValidation>
    <dataValidation type="list" allowBlank="1" showInputMessage="1" showErrorMessage="1" sqref="B69">
      <formula1>$AA$2:$AA$1304</formula1>
    </dataValidation>
    <dataValidation type="list" allowBlank="1" showInputMessage="1" showErrorMessage="1" sqref="B70:B72 B77">
      <formula1>$AA$2:$AA$1305</formula1>
    </dataValidation>
    <dataValidation type="list" allowBlank="1" showInputMessage="1" showErrorMessage="1" sqref="B78:B83">
      <formula1>$AA$2:$AA$1306</formula1>
    </dataValidation>
    <dataValidation type="list" allowBlank="1" showInputMessage="1" showErrorMessage="1" sqref="B84">
      <formula1>$AA$2:$AA$1307</formula1>
    </dataValidation>
    <dataValidation type="list" allowBlank="1" showInputMessage="1" showErrorMessage="1" sqref="B85">
      <formula1>$AA$2:$AA$1378</formula1>
    </dataValidation>
    <dataValidation type="list" allowBlank="1" showInputMessage="1" showErrorMessage="1" sqref="C85">
      <formula1>$Z$2:$Z$761</formula1>
    </dataValidation>
    <dataValidation type="list" allowBlank="1" showInputMessage="1" showErrorMessage="1" sqref="B567:B578">
      <formula1>$AA$2:$AA$1522</formula1>
    </dataValidation>
    <dataValidation type="list" allowBlank="1" showInputMessage="1" showErrorMessage="1" sqref="C567:C578 C626:C634">
      <formula1>$Z$2:$Z$898</formula1>
    </dataValidation>
    <dataValidation type="list" allowBlank="1" showInputMessage="1" showErrorMessage="1" sqref="B579:B599">
      <formula1>$AA$2:$AA$1524</formula1>
    </dataValidation>
    <dataValidation type="list" allowBlank="1" showInputMessage="1" showErrorMessage="1" sqref="C579:C625">
      <formula1>$Z$2:$Z$900</formula1>
    </dataValidation>
    <dataValidation type="list" allowBlank="1" showInputMessage="1" showErrorMessage="1" sqref="B626:B634">
      <formula1>$AA$2:$AA$1523</formula1>
    </dataValidation>
    <dataValidation type="list" allowBlank="1" showInputMessage="1" showErrorMessage="1" sqref="E13">
      <formula1>$AB$2:$AB$85</formula1>
    </dataValidation>
    <dataValidation type="list" allowBlank="1" showInputMessage="1" showErrorMessage="1" sqref="E4 E14:E22">
      <formula1>$AB$2:$AB$95</formula1>
    </dataValidation>
    <dataValidation type="list" allowBlank="1" showInputMessage="1" showErrorMessage="1" sqref="E23">
      <formula1>$AB$2:$AB$105</formula1>
    </dataValidation>
    <dataValidation type="list" allowBlank="1" showInputMessage="1" showErrorMessage="1" sqref="E24:E26">
      <formula1>$AB$2:$AB$112</formula1>
    </dataValidation>
    <dataValidation type="list" allowBlank="1" showInputMessage="1" showErrorMessage="1" sqref="E27:E28 E30:E37 E39:E43">
      <formula1>$AB$2:$AB$123</formula1>
    </dataValidation>
    <dataValidation type="list" allowBlank="1" showInputMessage="1" sqref="E29 E38">
      <formula1>$AB$2:$AB$123</formula1>
    </dataValidation>
    <dataValidation type="list" allowBlank="1" showInputMessage="1" showErrorMessage="1" sqref="E44">
      <formula1>$AB$2:$AB$124</formula1>
    </dataValidation>
    <dataValidation type="list" allowBlank="1" showInputMessage="1" showErrorMessage="1" sqref="E45:E46">
      <formula1>$AB$2:$AB$153</formula1>
    </dataValidation>
    <dataValidation type="list" allowBlank="1" showInputMessage="1" showErrorMessage="1" sqref="E47:E48">
      <formula1>$AB$2:$AB$154</formula1>
    </dataValidation>
    <dataValidation type="list" allowBlank="1" showInputMessage="1" showErrorMessage="1" sqref="E49:E68">
      <formula1>$AB$2:$AB$181</formula1>
    </dataValidation>
    <dataValidation type="list" allowBlank="1" showInputMessage="1" showErrorMessage="1" sqref="B49">
      <formula1>$AA$2:$AA$1288</formula1>
    </dataValidation>
    <dataValidation type="list" allowBlank="1" showInputMessage="1" showErrorMessage="1" sqref="B50">
      <formula1>$AA$2:$AA$1293</formula1>
    </dataValidation>
    <dataValidation type="list" allowBlank="1" showInputMessage="1" showErrorMessage="1" sqref="B51:B52">
      <formula1>$AA$2:$AA$1294</formula1>
    </dataValidation>
    <dataValidation type="list" allowBlank="1" showInputMessage="1" showErrorMessage="1" sqref="B53:B54 B57">
      <formula1>$AA$2:$AA$1298</formula1>
    </dataValidation>
    <dataValidation type="list" allowBlank="1" showInputMessage="1" showErrorMessage="1" sqref="B66:B67">
      <formula1>$AA$2:$AA$1301</formula1>
    </dataValidation>
    <dataValidation type="list" allowBlank="1" showInputMessage="1" showErrorMessage="1" sqref="B14">
      <formula1>$AA$2:$AA$706</formula1>
    </dataValidation>
    <dataValidation type="list" allowBlank="1" showInputMessage="1" showErrorMessage="1" sqref="B15:B21">
      <formula1>$AA$2:$AA$704</formula1>
    </dataValidation>
    <dataValidation type="list" allowBlank="1" showInputMessage="1" sqref="B22">
      <formula1>$AA$2:$AA$720</formula1>
    </dataValidation>
    <dataValidation type="list" allowBlank="1" showInputMessage="1" showErrorMessage="1" sqref="B4">
      <formula1>$AA$2:$AA$703</formula1>
    </dataValidation>
    <dataValidation type="list" allowBlank="1" showInputMessage="1" showErrorMessage="1" sqref="B24">
      <formula1>$AA$2:$AA$932</formula1>
    </dataValidation>
    <dataValidation type="list" allowBlank="1" showInputMessage="1" showErrorMessage="1" sqref="B23">
      <formula1>$AA$2:$AA$849</formula1>
    </dataValidation>
    <dataValidation type="list" allowBlank="1" showInputMessage="1" showErrorMessage="1" sqref="B26">
      <formula1>$AA$2:$AA$934</formula1>
    </dataValidation>
    <dataValidation type="list" allowBlank="1" showInputMessage="1" showErrorMessage="1" sqref="B25">
      <formula1>$AA$2:$AA$933</formula1>
    </dataValidation>
    <dataValidation type="list" allowBlank="1" showInputMessage="1" showErrorMessage="1" sqref="B32">
      <formula1>$AA$2:$AA$1040</formula1>
    </dataValidation>
    <dataValidation type="list" allowBlank="1" showInputMessage="1" sqref="B27">
      <formula1>$AA$2:$AA$1027</formula1>
    </dataValidation>
    <dataValidation type="list" allowBlank="1" showInputMessage="1" sqref="B28:B30">
      <formula1>$AA$2:$AA$1038</formula1>
    </dataValidation>
    <dataValidation type="list" allowBlank="1" showInputMessage="1" showErrorMessage="1" sqref="B31">
      <formula1>$AA$2:$AA$1037</formula1>
    </dataValidation>
    <dataValidation type="list" allowBlank="1" showInputMessage="1" sqref="B33:B34">
      <formula1>$AA$2:$AA$1046</formula1>
    </dataValidation>
    <dataValidation type="list" allowBlank="1" showInputMessage="1" showErrorMessage="1" sqref="B35">
      <formula1>$AA$2:$AA$1045</formula1>
    </dataValidation>
    <dataValidation type="list" allowBlank="1" showInputMessage="1" showErrorMessage="1" sqref="B38:B41">
      <formula1>$AA$2:$AA$1069</formula1>
    </dataValidation>
    <dataValidation type="list" allowBlank="1" showInputMessage="1" showErrorMessage="1" sqref="B37">
      <formula1>$AA$2:$AA$1054</formula1>
    </dataValidation>
    <dataValidation type="list" allowBlank="1" showInputMessage="1" showErrorMessage="1" sqref="B36">
      <formula1>$AA$2:$AA$1051</formula1>
    </dataValidation>
    <dataValidation type="list" allowBlank="1" showInputMessage="1" showErrorMessage="1" sqref="B42">
      <formula1>$AA$2:$AA$1070</formula1>
    </dataValidation>
    <dataValidation type="list" allowBlank="1" showInputMessage="1" showErrorMessage="1" sqref="B43">
      <formula1>$AA$2:$AA$1075</formula1>
    </dataValidation>
    <dataValidation type="list" allowBlank="1" showInputMessage="1" showErrorMessage="1" sqref="B44">
      <formula1>$AA$2:$AA$1080</formula1>
    </dataValidation>
    <dataValidation type="list" allowBlank="1" showInputMessage="1" sqref="B45">
      <formula1>$AA$2:$AA$1203</formula1>
    </dataValidation>
    <dataValidation type="list" allowBlank="1" showInputMessage="1" showErrorMessage="1" sqref="B46">
      <formula1>$AA$2:$AA$1212</formula1>
    </dataValidation>
    <dataValidation type="list" allowBlank="1" showInputMessage="1" showErrorMessage="1" sqref="B48">
      <formula1>$AA$2:$AA$1223</formula1>
    </dataValidation>
    <dataValidation type="list" allowBlank="1" showInputMessage="1" showErrorMessage="1" sqref="B649:B666">
      <formula1>$AA$2:$AA$1529</formula1>
    </dataValidation>
    <dataValidation type="list" allowBlank="1" showInputMessage="1" showErrorMessage="1" sqref="C649">
      <formula1>$Z$2:$Z$903</formula1>
    </dataValidation>
    <dataValidation type="list" allowBlank="1" showInputMessage="1" showErrorMessage="1" sqref="C650:C666">
      <formula1>$Z$2:$Z$503</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731"/>
  <sheetViews>
    <sheetView zoomScaleNormal="100" workbookViewId="0">
      <pane xSplit="10" ySplit="3" topLeftCell="Q55" activePane="bottomRight" state="frozen"/>
      <selection pane="topRight" activeCell="K1" sqref="K1"/>
      <selection pane="bottomLeft" activeCell="A4" sqref="A4"/>
      <selection pane="bottomRight" activeCell="D736" sqref="D736"/>
    </sheetView>
  </sheetViews>
  <sheetFormatPr defaultRowHeight="15" x14ac:dyDescent="0.25"/>
  <cols>
    <col min="1" max="1" width="10.85546875" bestFit="1" customWidth="1"/>
    <col min="2" max="2" width="21.7109375" bestFit="1" customWidth="1"/>
    <col min="3" max="3" width="11.7109375" bestFit="1" customWidth="1"/>
    <col min="4" max="4" width="10.28515625" bestFit="1" customWidth="1"/>
    <col min="5" max="5" width="23.5703125" bestFit="1" customWidth="1"/>
    <col min="9" max="9" width="10.42578125" customWidth="1"/>
    <col min="10" max="10" width="6.7109375" customWidth="1"/>
    <col min="11" max="11" width="15.28515625" bestFit="1" customWidth="1"/>
    <col min="12" max="13" width="12.28515625" bestFit="1" customWidth="1"/>
    <col min="14" max="14" width="10.85546875" bestFit="1" customWidth="1"/>
    <col min="15" max="16" width="12.28515625" bestFit="1" customWidth="1"/>
    <col min="17" max="17" width="10.85546875" bestFit="1" customWidth="1"/>
    <col min="18" max="19" width="12.28515625" bestFit="1" customWidth="1"/>
    <col min="20" max="20" width="10.85546875" bestFit="1" customWidth="1"/>
    <col min="21" max="22" width="12.28515625" bestFit="1" customWidth="1"/>
    <col min="23" max="23" width="9.7109375" bestFit="1" customWidth="1"/>
    <col min="24" max="25" width="12.28515625" bestFit="1" customWidth="1"/>
    <col min="27" max="27" width="11.7109375" bestFit="1" customWidth="1"/>
    <col min="28" max="28" width="10.85546875" bestFit="1" customWidth="1"/>
  </cols>
  <sheetData>
    <row r="1" spans="1:28" ht="30" x14ac:dyDescent="0.25">
      <c r="A1" s="189" t="s">
        <v>0</v>
      </c>
      <c r="B1" s="190" t="s">
        <v>1</v>
      </c>
      <c r="C1" s="1" t="s">
        <v>1369</v>
      </c>
      <c r="D1" s="1"/>
      <c r="E1" s="189" t="s">
        <v>2</v>
      </c>
      <c r="F1" s="189"/>
      <c r="G1" s="189"/>
      <c r="H1" s="189"/>
      <c r="I1" s="189"/>
      <c r="J1" s="191" t="s">
        <v>3</v>
      </c>
      <c r="K1" s="189" t="s">
        <v>4</v>
      </c>
      <c r="L1" s="194" t="s">
        <v>5</v>
      </c>
      <c r="M1" s="194"/>
      <c r="N1" s="194"/>
      <c r="O1" s="194"/>
      <c r="P1" s="194"/>
      <c r="Q1" s="194"/>
      <c r="R1" s="194"/>
      <c r="S1" s="194"/>
      <c r="T1" s="194"/>
      <c r="U1" s="194"/>
      <c r="V1" s="194"/>
      <c r="W1" s="194"/>
      <c r="X1" s="194"/>
      <c r="Y1" s="194"/>
      <c r="Z1" s="194"/>
      <c r="AA1" s="1" t="s">
        <v>1359</v>
      </c>
      <c r="AB1" s="192" t="s">
        <v>6</v>
      </c>
    </row>
    <row r="2" spans="1:28" x14ac:dyDescent="0.25">
      <c r="A2" s="189"/>
      <c r="B2" s="190"/>
      <c r="C2" s="189" t="s">
        <v>7</v>
      </c>
      <c r="D2" s="1"/>
      <c r="E2" s="190" t="s">
        <v>8</v>
      </c>
      <c r="F2" s="190" t="s">
        <v>9</v>
      </c>
      <c r="G2" s="189" t="s">
        <v>10</v>
      </c>
      <c r="H2" s="189" t="s">
        <v>11</v>
      </c>
      <c r="I2" s="189"/>
      <c r="J2" s="191"/>
      <c r="K2" s="189"/>
      <c r="L2" s="193" t="s">
        <v>12</v>
      </c>
      <c r="M2" s="193"/>
      <c r="N2" s="193"/>
      <c r="O2" s="193" t="s">
        <v>13</v>
      </c>
      <c r="P2" s="193"/>
      <c r="Q2" s="193"/>
      <c r="R2" s="193" t="s">
        <v>14</v>
      </c>
      <c r="S2" s="193"/>
      <c r="T2" s="193"/>
      <c r="U2" s="194" t="s">
        <v>15</v>
      </c>
      <c r="V2" s="194"/>
      <c r="W2" s="194"/>
      <c r="X2" s="194" t="s">
        <v>16</v>
      </c>
      <c r="Y2" s="194"/>
      <c r="Z2" s="194"/>
      <c r="AA2" s="189" t="s">
        <v>7</v>
      </c>
      <c r="AB2" s="192"/>
    </row>
    <row r="3" spans="1:28" x14ac:dyDescent="0.25">
      <c r="A3" s="189"/>
      <c r="B3" s="190"/>
      <c r="C3" s="189"/>
      <c r="D3" s="1"/>
      <c r="E3" s="190"/>
      <c r="F3" s="190"/>
      <c r="G3" s="189"/>
      <c r="H3" s="2" t="s">
        <v>17</v>
      </c>
      <c r="I3" s="1" t="s">
        <v>18</v>
      </c>
      <c r="J3" s="191"/>
      <c r="K3" s="189"/>
      <c r="L3" s="3" t="s">
        <v>19</v>
      </c>
      <c r="M3" s="3" t="s">
        <v>1358</v>
      </c>
      <c r="N3" s="3"/>
      <c r="O3" s="3" t="s">
        <v>19</v>
      </c>
      <c r="P3" s="187" t="s">
        <v>1358</v>
      </c>
      <c r="Q3" s="3"/>
      <c r="R3" s="3" t="s">
        <v>19</v>
      </c>
      <c r="S3" s="187" t="s">
        <v>1358</v>
      </c>
      <c r="T3" s="3"/>
      <c r="U3" s="3" t="s">
        <v>19</v>
      </c>
      <c r="V3" s="187" t="s">
        <v>1358</v>
      </c>
      <c r="W3" s="3"/>
      <c r="X3" s="3" t="s">
        <v>19</v>
      </c>
      <c r="Y3" s="187" t="s">
        <v>1358</v>
      </c>
      <c r="Z3" s="3"/>
      <c r="AA3" s="189"/>
      <c r="AB3" s="192"/>
    </row>
    <row r="4" spans="1:28" ht="15.75" hidden="1" x14ac:dyDescent="0.25">
      <c r="A4" s="4">
        <v>43670</v>
      </c>
      <c r="B4" s="5" t="s">
        <v>21</v>
      </c>
      <c r="C4" s="6">
        <v>450000</v>
      </c>
      <c r="D4" s="7"/>
      <c r="E4" s="5" t="s">
        <v>22</v>
      </c>
      <c r="F4" s="5">
        <v>1</v>
      </c>
      <c r="G4" s="5" t="s">
        <v>23</v>
      </c>
      <c r="H4" s="5"/>
      <c r="I4" s="5">
        <f t="shared" ref="I4:I16" si="0">F4*H4</f>
        <v>0</v>
      </c>
      <c r="J4" s="8" t="s">
        <v>24</v>
      </c>
      <c r="K4" s="5"/>
      <c r="L4" s="9">
        <f t="shared" ref="L4:L30" si="1">M4+N4</f>
        <v>0</v>
      </c>
      <c r="M4" s="9"/>
      <c r="N4" s="9"/>
      <c r="O4" s="9">
        <f t="shared" ref="O4:O30" si="2">P4+Q4</f>
        <v>0</v>
      </c>
      <c r="P4" s="9"/>
      <c r="Q4" s="9"/>
      <c r="R4" s="9">
        <f t="shared" ref="R4:R30" si="3">S4+T4</f>
        <v>0</v>
      </c>
      <c r="S4" s="9"/>
      <c r="T4" s="9"/>
      <c r="U4" s="9">
        <f t="shared" ref="U4:U30" si="4">V4+W4</f>
        <v>0</v>
      </c>
      <c r="V4" s="9"/>
      <c r="W4" s="9"/>
      <c r="X4" s="9">
        <f t="shared" ref="X4:X30" si="5">Y4+Z4</f>
        <v>0</v>
      </c>
      <c r="Y4" s="9"/>
      <c r="Z4" s="9"/>
      <c r="AA4" s="10">
        <f t="shared" ref="AA4:AA40" si="6">C4+I4-L4-O4-U4-X4-R4</f>
        <v>450000</v>
      </c>
      <c r="AB4" s="11"/>
    </row>
    <row r="5" spans="1:28" ht="15.75" hidden="1"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hidden="1" x14ac:dyDescent="0.25">
      <c r="A6" s="12">
        <v>45059</v>
      </c>
      <c r="B6" s="5" t="s">
        <v>40</v>
      </c>
      <c r="C6" s="13">
        <v>2640500</v>
      </c>
      <c r="D6" s="5" t="s">
        <v>41</v>
      </c>
      <c r="E6" s="5" t="s">
        <v>42</v>
      </c>
      <c r="F6" s="5">
        <v>1750</v>
      </c>
      <c r="G6" s="5" t="s">
        <v>29</v>
      </c>
      <c r="H6" s="5"/>
      <c r="I6" s="5">
        <f t="shared" si="0"/>
        <v>0</v>
      </c>
      <c r="J6" s="16" t="s">
        <v>43</v>
      </c>
      <c r="K6" s="5"/>
      <c r="L6" s="9">
        <f t="shared" si="1"/>
        <v>0</v>
      </c>
      <c r="M6" s="9"/>
      <c r="N6" s="9"/>
      <c r="O6" s="9">
        <f t="shared" si="2"/>
        <v>0</v>
      </c>
      <c r="P6" s="9"/>
      <c r="Q6" s="9"/>
      <c r="R6" s="9">
        <f t="shared" si="3"/>
        <v>0</v>
      </c>
      <c r="S6" s="9"/>
      <c r="T6" s="9"/>
      <c r="U6" s="9">
        <f t="shared" si="4"/>
        <v>0</v>
      </c>
      <c r="V6" s="9"/>
      <c r="W6" s="9"/>
      <c r="X6" s="9">
        <f t="shared" si="5"/>
        <v>0</v>
      </c>
      <c r="Y6" s="9"/>
      <c r="Z6" s="9"/>
      <c r="AA6" s="10">
        <f t="shared" si="6"/>
        <v>2640500</v>
      </c>
      <c r="AB6" s="11"/>
    </row>
    <row r="7" spans="1:28" ht="15.75" hidden="1" x14ac:dyDescent="0.25">
      <c r="A7" s="12">
        <v>45254</v>
      </c>
      <c r="B7" s="5" t="s">
        <v>46</v>
      </c>
      <c r="C7" s="13">
        <v>166250</v>
      </c>
      <c r="D7" s="5" t="s">
        <v>31</v>
      </c>
      <c r="E7" s="5" t="s">
        <v>47</v>
      </c>
      <c r="F7" s="5">
        <v>18250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166250</v>
      </c>
      <c r="AB7" s="11"/>
    </row>
    <row r="8" spans="1:28" ht="15.75" hidden="1" x14ac:dyDescent="0.25">
      <c r="A8" s="12">
        <v>45285</v>
      </c>
      <c r="B8" s="5" t="s">
        <v>48</v>
      </c>
      <c r="C8" s="5">
        <v>-390000</v>
      </c>
      <c r="D8" s="5"/>
      <c r="E8" s="5"/>
      <c r="F8" s="5"/>
      <c r="G8" s="5" t="s">
        <v>51</v>
      </c>
      <c r="H8" s="5"/>
      <c r="I8" s="5">
        <f t="shared" si="0"/>
        <v>0</v>
      </c>
      <c r="J8" s="14" t="s">
        <v>34</v>
      </c>
      <c r="K8" s="5" t="s">
        <v>52</v>
      </c>
      <c r="L8" s="9">
        <f t="shared" si="1"/>
        <v>0</v>
      </c>
      <c r="M8" s="9"/>
      <c r="N8" s="9"/>
      <c r="O8" s="9">
        <f t="shared" si="2"/>
        <v>0</v>
      </c>
      <c r="P8" s="9"/>
      <c r="Q8" s="9"/>
      <c r="R8" s="9">
        <f t="shared" si="3"/>
        <v>0</v>
      </c>
      <c r="S8" s="9"/>
      <c r="T8" s="9"/>
      <c r="U8" s="9">
        <f t="shared" si="4"/>
        <v>0</v>
      </c>
      <c r="V8" s="9"/>
      <c r="W8" s="9"/>
      <c r="X8" s="9">
        <f t="shared" si="5"/>
        <v>0</v>
      </c>
      <c r="Y8" s="9"/>
      <c r="Z8" s="9"/>
      <c r="AA8" s="10">
        <f t="shared" si="6"/>
        <v>-390000</v>
      </c>
      <c r="AB8" s="11"/>
    </row>
    <row r="9" spans="1:28" ht="15.75" hidden="1" x14ac:dyDescent="0.25">
      <c r="A9" s="17">
        <v>45405</v>
      </c>
      <c r="B9" s="20" t="s">
        <v>58</v>
      </c>
      <c r="C9" s="19">
        <v>139800</v>
      </c>
      <c r="D9" s="20" t="s">
        <v>41</v>
      </c>
      <c r="E9" s="20" t="s">
        <v>59</v>
      </c>
      <c r="F9" s="20">
        <v>574</v>
      </c>
      <c r="G9" s="20" t="s">
        <v>51</v>
      </c>
      <c r="H9" s="20"/>
      <c r="I9" s="5">
        <f t="shared" si="0"/>
        <v>0</v>
      </c>
      <c r="J9" s="16" t="s">
        <v>43</v>
      </c>
      <c r="K9" s="5"/>
      <c r="L9" s="9">
        <f t="shared" si="1"/>
        <v>0</v>
      </c>
      <c r="M9" s="9"/>
      <c r="N9" s="9"/>
      <c r="O9" s="9">
        <f t="shared" si="2"/>
        <v>0</v>
      </c>
      <c r="P9" s="9"/>
      <c r="Q9" s="9"/>
      <c r="R9" s="9">
        <f t="shared" si="3"/>
        <v>0</v>
      </c>
      <c r="S9" s="9"/>
      <c r="T9" s="9"/>
      <c r="U9" s="9">
        <f t="shared" si="4"/>
        <v>0</v>
      </c>
      <c r="V9" s="9"/>
      <c r="W9" s="9"/>
      <c r="X9" s="9">
        <f t="shared" si="5"/>
        <v>0</v>
      </c>
      <c r="Y9" s="9"/>
      <c r="Z9" s="9"/>
      <c r="AA9" s="10">
        <f t="shared" si="6"/>
        <v>139800</v>
      </c>
      <c r="AB9" s="11"/>
    </row>
    <row r="10" spans="1:28" ht="15.75" hidden="1" x14ac:dyDescent="0.25">
      <c r="A10" s="17">
        <v>45462</v>
      </c>
      <c r="B10" s="20" t="s">
        <v>60</v>
      </c>
      <c r="C10" s="20">
        <v>-40000</v>
      </c>
      <c r="D10" s="20" t="s">
        <v>41</v>
      </c>
      <c r="E10" s="20" t="s">
        <v>61</v>
      </c>
      <c r="F10" s="20">
        <v>4</v>
      </c>
      <c r="G10" s="20" t="s">
        <v>25</v>
      </c>
      <c r="H10" s="20"/>
      <c r="I10" s="5">
        <f t="shared" si="0"/>
        <v>0</v>
      </c>
      <c r="J10" s="14" t="s">
        <v>34</v>
      </c>
      <c r="K10" s="5"/>
      <c r="L10" s="9">
        <f t="shared" si="1"/>
        <v>0</v>
      </c>
      <c r="M10" s="9"/>
      <c r="N10" s="9"/>
      <c r="O10" s="9">
        <f t="shared" si="2"/>
        <v>0</v>
      </c>
      <c r="P10" s="9"/>
      <c r="Q10" s="9"/>
      <c r="R10" s="9">
        <f t="shared" si="3"/>
        <v>0</v>
      </c>
      <c r="S10" s="9"/>
      <c r="T10" s="9"/>
      <c r="U10" s="9">
        <f t="shared" si="4"/>
        <v>0</v>
      </c>
      <c r="V10" s="9"/>
      <c r="W10" s="9"/>
      <c r="X10" s="9">
        <f t="shared" si="5"/>
        <v>0</v>
      </c>
      <c r="Y10" s="9"/>
      <c r="Z10" s="9"/>
      <c r="AA10" s="10">
        <f t="shared" si="6"/>
        <v>-40000</v>
      </c>
      <c r="AB10" s="11">
        <v>45462</v>
      </c>
    </row>
    <row r="11" spans="1:28" ht="15.75" hidden="1" x14ac:dyDescent="0.25">
      <c r="A11" s="17">
        <v>45476</v>
      </c>
      <c r="B11" s="20" t="s">
        <v>63</v>
      </c>
      <c r="C11" s="20">
        <v>-120000</v>
      </c>
      <c r="D11" s="20" t="s">
        <v>31</v>
      </c>
      <c r="E11" s="20" t="s">
        <v>64</v>
      </c>
      <c r="F11" s="21">
        <v>5</v>
      </c>
      <c r="G11" s="20" t="s">
        <v>33</v>
      </c>
      <c r="H11" s="20"/>
      <c r="I11" s="5">
        <f t="shared" si="0"/>
        <v>0</v>
      </c>
      <c r="J11" s="14" t="s">
        <v>34</v>
      </c>
      <c r="K11" s="5">
        <v>602</v>
      </c>
      <c r="L11" s="9">
        <f t="shared" si="1"/>
        <v>0</v>
      </c>
      <c r="M11" s="9"/>
      <c r="N11" s="9"/>
      <c r="O11" s="9">
        <f t="shared" si="2"/>
        <v>0</v>
      </c>
      <c r="P11" s="9"/>
      <c r="Q11" s="9"/>
      <c r="R11" s="9">
        <f t="shared" si="3"/>
        <v>0</v>
      </c>
      <c r="S11" s="9"/>
      <c r="T11" s="9"/>
      <c r="U11" s="9">
        <f t="shared" si="4"/>
        <v>0</v>
      </c>
      <c r="V11" s="9"/>
      <c r="W11" s="9"/>
      <c r="X11" s="9">
        <f t="shared" si="5"/>
        <v>0</v>
      </c>
      <c r="Y11" s="9"/>
      <c r="Z11" s="9"/>
      <c r="AA11" s="10">
        <f t="shared" si="6"/>
        <v>-120000</v>
      </c>
      <c r="AB11" s="11">
        <v>45474</v>
      </c>
    </row>
    <row r="12" spans="1:28" ht="15.75" hidden="1" x14ac:dyDescent="0.25">
      <c r="A12" s="17">
        <v>45485</v>
      </c>
      <c r="B12" s="20" t="s">
        <v>67</v>
      </c>
      <c r="C12" s="19">
        <v>-100000</v>
      </c>
      <c r="D12" s="20" t="s">
        <v>41</v>
      </c>
      <c r="E12" s="20" t="s">
        <v>68</v>
      </c>
      <c r="F12" s="20">
        <v>298</v>
      </c>
      <c r="G12" s="20" t="s">
        <v>29</v>
      </c>
      <c r="H12" s="20"/>
      <c r="I12" s="5">
        <f t="shared" si="0"/>
        <v>0</v>
      </c>
      <c r="J12" s="14" t="s">
        <v>34</v>
      </c>
      <c r="K12" s="5"/>
      <c r="L12" s="9">
        <f t="shared" si="1"/>
        <v>0</v>
      </c>
      <c r="M12" s="9"/>
      <c r="N12" s="9"/>
      <c r="O12" s="9">
        <f t="shared" si="2"/>
        <v>0</v>
      </c>
      <c r="P12" s="9"/>
      <c r="Q12" s="9"/>
      <c r="R12" s="9">
        <f t="shared" si="3"/>
        <v>0</v>
      </c>
      <c r="S12" s="9"/>
      <c r="T12" s="9"/>
      <c r="U12" s="9">
        <f t="shared" si="4"/>
        <v>0</v>
      </c>
      <c r="V12" s="9"/>
      <c r="W12" s="9"/>
      <c r="X12" s="9">
        <f t="shared" si="5"/>
        <v>0</v>
      </c>
      <c r="Y12" s="9"/>
      <c r="Z12" s="9"/>
      <c r="AA12" s="10">
        <f t="shared" si="6"/>
        <v>-100000</v>
      </c>
      <c r="AB12" s="11">
        <v>45637</v>
      </c>
    </row>
    <row r="13" spans="1:28" ht="15.75" hidden="1" x14ac:dyDescent="0.25">
      <c r="A13" s="17">
        <v>45561</v>
      </c>
      <c r="B13" s="20" t="s">
        <v>92</v>
      </c>
      <c r="C13" s="19">
        <v>-250000</v>
      </c>
      <c r="D13" s="20" t="s">
        <v>31</v>
      </c>
      <c r="E13" s="20" t="s">
        <v>91</v>
      </c>
      <c r="F13" s="20">
        <v>500</v>
      </c>
      <c r="G13" s="20" t="s">
        <v>29</v>
      </c>
      <c r="H13" s="20"/>
      <c r="I13" s="5">
        <f t="shared" si="0"/>
        <v>0</v>
      </c>
      <c r="J13" s="14" t="s">
        <v>34</v>
      </c>
      <c r="K13" s="5" t="s">
        <v>93</v>
      </c>
      <c r="L13" s="9">
        <f t="shared" si="1"/>
        <v>0</v>
      </c>
      <c r="M13" s="9"/>
      <c r="N13" s="9"/>
      <c r="O13" s="9">
        <f t="shared" si="2"/>
        <v>0</v>
      </c>
      <c r="P13" s="9"/>
      <c r="Q13" s="9"/>
      <c r="R13" s="9">
        <f t="shared" si="3"/>
        <v>0</v>
      </c>
      <c r="S13" s="9"/>
      <c r="T13" s="9"/>
      <c r="U13" s="9">
        <f t="shared" si="4"/>
        <v>0</v>
      </c>
      <c r="V13" s="9"/>
      <c r="W13" s="9"/>
      <c r="X13" s="9">
        <f t="shared" si="5"/>
        <v>0</v>
      </c>
      <c r="Y13" s="9"/>
      <c r="Z13" s="9"/>
      <c r="AA13" s="10">
        <f t="shared" si="6"/>
        <v>-250000</v>
      </c>
      <c r="AB13" s="11">
        <v>45684</v>
      </c>
    </row>
    <row r="14" spans="1:28" ht="15.75" hidden="1" x14ac:dyDescent="0.25">
      <c r="A14" s="17">
        <v>45584</v>
      </c>
      <c r="B14" s="20" t="s">
        <v>109</v>
      </c>
      <c r="C14" s="20">
        <v>2850000</v>
      </c>
      <c r="D14" s="20" t="s">
        <v>41</v>
      </c>
      <c r="E14" s="20" t="s">
        <v>110</v>
      </c>
      <c r="F14" s="20">
        <v>5000</v>
      </c>
      <c r="G14" s="20" t="s">
        <v>29</v>
      </c>
      <c r="H14" s="20"/>
      <c r="I14" s="20">
        <f t="shared" si="0"/>
        <v>0</v>
      </c>
      <c r="J14" s="16" t="s">
        <v>43</v>
      </c>
      <c r="K14" s="25"/>
      <c r="L14" s="9">
        <f t="shared" si="1"/>
        <v>1500000</v>
      </c>
      <c r="M14" s="9">
        <v>1500000</v>
      </c>
      <c r="N14" s="9"/>
      <c r="O14" s="9">
        <f t="shared" si="2"/>
        <v>0</v>
      </c>
      <c r="P14" s="9"/>
      <c r="Q14" s="9"/>
      <c r="R14" s="9">
        <f t="shared" si="3"/>
        <v>0</v>
      </c>
      <c r="S14" s="9"/>
      <c r="T14" s="9"/>
      <c r="U14" s="9">
        <f t="shared" si="4"/>
        <v>0</v>
      </c>
      <c r="V14" s="9"/>
      <c r="W14" s="9"/>
      <c r="X14" s="9">
        <f t="shared" si="5"/>
        <v>0</v>
      </c>
      <c r="Y14" s="9"/>
      <c r="Z14" s="9"/>
      <c r="AA14" s="10">
        <f t="shared" si="6"/>
        <v>1350000</v>
      </c>
      <c r="AB14" s="11">
        <v>45845</v>
      </c>
    </row>
    <row r="15" spans="1:28" ht="15.75" hidden="1" x14ac:dyDescent="0.25">
      <c r="A15" s="12"/>
      <c r="B15" s="5" t="s">
        <v>112</v>
      </c>
      <c r="C15" s="5">
        <v>-240000</v>
      </c>
      <c r="D15" s="5"/>
      <c r="E15" s="5"/>
      <c r="F15" s="5"/>
      <c r="G15" s="5"/>
      <c r="H15" s="5"/>
      <c r="I15" s="5">
        <f t="shared" si="0"/>
        <v>0</v>
      </c>
      <c r="J15" s="14" t="s">
        <v>34</v>
      </c>
      <c r="K15" s="5" t="s">
        <v>113</v>
      </c>
      <c r="L15" s="9">
        <f t="shared" si="1"/>
        <v>0</v>
      </c>
      <c r="M15" s="9"/>
      <c r="N15" s="9"/>
      <c r="O15" s="9">
        <f t="shared" si="2"/>
        <v>0</v>
      </c>
      <c r="P15" s="9"/>
      <c r="Q15" s="9"/>
      <c r="R15" s="9">
        <f t="shared" si="3"/>
        <v>0</v>
      </c>
      <c r="S15" s="9"/>
      <c r="T15" s="9"/>
      <c r="U15" s="9">
        <f t="shared" si="4"/>
        <v>0</v>
      </c>
      <c r="V15" s="9"/>
      <c r="W15" s="9"/>
      <c r="X15" s="9">
        <f t="shared" si="5"/>
        <v>0</v>
      </c>
      <c r="Y15" s="9"/>
      <c r="Z15" s="9"/>
      <c r="AA15" s="10">
        <f t="shared" si="6"/>
        <v>-240000</v>
      </c>
      <c r="AB15" s="11"/>
    </row>
    <row r="16" spans="1:28" ht="15.75" hidden="1" x14ac:dyDescent="0.25">
      <c r="A16" s="17"/>
      <c r="B16" s="20" t="s">
        <v>114</v>
      </c>
      <c r="C16" s="20">
        <v>784000</v>
      </c>
      <c r="D16" s="20" t="s">
        <v>41</v>
      </c>
      <c r="E16" s="20"/>
      <c r="F16" s="20"/>
      <c r="G16" s="20" t="s">
        <v>51</v>
      </c>
      <c r="H16" s="20"/>
      <c r="I16" s="5">
        <f t="shared" si="0"/>
        <v>0</v>
      </c>
      <c r="J16" s="14" t="s">
        <v>34</v>
      </c>
      <c r="K16" s="5"/>
      <c r="L16" s="9">
        <f t="shared" si="1"/>
        <v>0</v>
      </c>
      <c r="M16" s="9"/>
      <c r="N16" s="9"/>
      <c r="O16" s="9">
        <f t="shared" si="2"/>
        <v>0</v>
      </c>
      <c r="P16" s="9"/>
      <c r="Q16" s="9"/>
      <c r="R16" s="9">
        <f t="shared" si="3"/>
        <v>0</v>
      </c>
      <c r="S16" s="9"/>
      <c r="T16" s="9"/>
      <c r="U16" s="9">
        <f t="shared" si="4"/>
        <v>0</v>
      </c>
      <c r="V16" s="9"/>
      <c r="W16" s="9"/>
      <c r="X16" s="9">
        <f t="shared" si="5"/>
        <v>0</v>
      </c>
      <c r="Y16" s="9"/>
      <c r="Z16" s="9"/>
      <c r="AA16" s="10">
        <f t="shared" si="6"/>
        <v>784000</v>
      </c>
      <c r="AB16" s="11"/>
    </row>
    <row r="17" spans="1:28" ht="15.75" hidden="1" x14ac:dyDescent="0.25">
      <c r="A17" s="12"/>
      <c r="B17" s="5" t="s">
        <v>115</v>
      </c>
      <c r="C17" s="6">
        <v>4940000</v>
      </c>
      <c r="D17" s="7"/>
      <c r="E17" s="5"/>
      <c r="F17" s="5"/>
      <c r="G17" s="5"/>
      <c r="H17" s="5"/>
      <c r="I17" s="5"/>
      <c r="J17" s="8" t="s">
        <v>24</v>
      </c>
      <c r="K17" s="5"/>
      <c r="L17" s="9">
        <f t="shared" si="1"/>
        <v>0</v>
      </c>
      <c r="M17" s="9"/>
      <c r="N17" s="9"/>
      <c r="O17" s="9">
        <f t="shared" si="2"/>
        <v>0</v>
      </c>
      <c r="P17" s="9"/>
      <c r="Q17" s="9"/>
      <c r="R17" s="9">
        <f t="shared" si="3"/>
        <v>0</v>
      </c>
      <c r="S17" s="9"/>
      <c r="T17" s="9"/>
      <c r="U17" s="9">
        <f t="shared" si="4"/>
        <v>0</v>
      </c>
      <c r="V17" s="9"/>
      <c r="W17" s="9"/>
      <c r="X17" s="9">
        <f t="shared" si="5"/>
        <v>0</v>
      </c>
      <c r="Y17" s="9"/>
      <c r="Z17" s="9"/>
      <c r="AA17" s="10">
        <f t="shared" si="6"/>
        <v>4940000</v>
      </c>
      <c r="AB17" s="11">
        <v>45590</v>
      </c>
    </row>
    <row r="18" spans="1:28" ht="15.75" hidden="1" x14ac:dyDescent="0.25">
      <c r="A18" s="12"/>
      <c r="B18" s="5" t="s">
        <v>116</v>
      </c>
      <c r="C18" s="5">
        <v>-240000</v>
      </c>
      <c r="D18" s="5" t="s">
        <v>31</v>
      </c>
      <c r="E18" s="5" t="s">
        <v>117</v>
      </c>
      <c r="F18" s="5">
        <v>307.39999999999998</v>
      </c>
      <c r="G18" s="5" t="s">
        <v>51</v>
      </c>
      <c r="H18" s="5"/>
      <c r="I18" s="5">
        <v>0</v>
      </c>
      <c r="J18" s="14" t="s">
        <v>34</v>
      </c>
      <c r="K18" s="5"/>
      <c r="L18" s="9">
        <f t="shared" si="1"/>
        <v>0</v>
      </c>
      <c r="M18" s="9"/>
      <c r="N18" s="9"/>
      <c r="O18" s="9">
        <f t="shared" si="2"/>
        <v>0</v>
      </c>
      <c r="P18" s="9"/>
      <c r="Q18" s="9"/>
      <c r="R18" s="9">
        <f t="shared" si="3"/>
        <v>0</v>
      </c>
      <c r="S18" s="9"/>
      <c r="T18" s="9"/>
      <c r="U18" s="9">
        <f t="shared" si="4"/>
        <v>0</v>
      </c>
      <c r="V18" s="9"/>
      <c r="W18" s="9"/>
      <c r="X18" s="9">
        <f t="shared" si="5"/>
        <v>0</v>
      </c>
      <c r="Y18" s="9"/>
      <c r="Z18" s="9"/>
      <c r="AA18" s="10">
        <f t="shared" si="6"/>
        <v>-240000</v>
      </c>
      <c r="AB18" s="11"/>
    </row>
    <row r="19" spans="1:28" ht="15.75" hidden="1" x14ac:dyDescent="0.25">
      <c r="A19" s="17"/>
      <c r="B19" s="20" t="s">
        <v>118</v>
      </c>
      <c r="C19" s="20">
        <v>-920000</v>
      </c>
      <c r="D19" s="20" t="s">
        <v>41</v>
      </c>
      <c r="E19" s="20"/>
      <c r="F19" s="20"/>
      <c r="G19" s="20" t="s">
        <v>29</v>
      </c>
      <c r="H19" s="20"/>
      <c r="I19" s="5">
        <f>F19*H19</f>
        <v>0</v>
      </c>
      <c r="J19" s="14" t="s">
        <v>34</v>
      </c>
      <c r="K19" s="5" t="s">
        <v>119</v>
      </c>
      <c r="L19" s="9">
        <f t="shared" si="1"/>
        <v>0</v>
      </c>
      <c r="M19" s="9"/>
      <c r="N19" s="9"/>
      <c r="O19" s="9">
        <f t="shared" si="2"/>
        <v>0</v>
      </c>
      <c r="P19" s="9"/>
      <c r="Q19" s="9"/>
      <c r="R19" s="9">
        <f t="shared" si="3"/>
        <v>0</v>
      </c>
      <c r="S19" s="9"/>
      <c r="T19" s="9"/>
      <c r="U19" s="9">
        <f t="shared" si="4"/>
        <v>0</v>
      </c>
      <c r="V19" s="9"/>
      <c r="W19" s="9"/>
      <c r="X19" s="9">
        <f t="shared" si="5"/>
        <v>0</v>
      </c>
      <c r="Y19" s="9"/>
      <c r="Z19" s="9"/>
      <c r="AA19" s="10">
        <f t="shared" si="6"/>
        <v>-920000</v>
      </c>
      <c r="AB19" s="11">
        <v>45523</v>
      </c>
    </row>
    <row r="20" spans="1:28" ht="15.75" hidden="1" x14ac:dyDescent="0.25">
      <c r="A20" s="12"/>
      <c r="B20" s="5" t="s">
        <v>120</v>
      </c>
      <c r="C20" s="6">
        <v>3628</v>
      </c>
      <c r="D20" s="7"/>
      <c r="E20" s="5"/>
      <c r="F20" s="5"/>
      <c r="G20" s="5"/>
      <c r="H20" s="5"/>
      <c r="I20" s="5"/>
      <c r="J20" s="8" t="s">
        <v>24</v>
      </c>
      <c r="K20" s="5"/>
      <c r="L20" s="9">
        <f t="shared" si="1"/>
        <v>0</v>
      </c>
      <c r="M20" s="9"/>
      <c r="N20" s="9"/>
      <c r="O20" s="9">
        <f t="shared" si="2"/>
        <v>0</v>
      </c>
      <c r="P20" s="9"/>
      <c r="Q20" s="9"/>
      <c r="R20" s="9">
        <f t="shared" si="3"/>
        <v>0</v>
      </c>
      <c r="S20" s="9"/>
      <c r="T20" s="9"/>
      <c r="U20" s="9">
        <f t="shared" si="4"/>
        <v>0</v>
      </c>
      <c r="V20" s="9"/>
      <c r="W20" s="9"/>
      <c r="X20" s="9">
        <f t="shared" si="5"/>
        <v>0</v>
      </c>
      <c r="Y20" s="9"/>
      <c r="Z20" s="9"/>
      <c r="AA20" s="10">
        <f t="shared" si="6"/>
        <v>3628</v>
      </c>
      <c r="AB20" s="11"/>
    </row>
    <row r="21" spans="1:28" ht="15.75" hidden="1" x14ac:dyDescent="0.25">
      <c r="A21" s="12"/>
      <c r="B21" s="5" t="s">
        <v>87</v>
      </c>
      <c r="C21" s="5">
        <v>-2642000</v>
      </c>
      <c r="D21" s="5" t="s">
        <v>31</v>
      </c>
      <c r="E21" s="5"/>
      <c r="F21" s="5"/>
      <c r="G21" s="5" t="s">
        <v>29</v>
      </c>
      <c r="H21" s="5"/>
      <c r="I21" s="5">
        <f t="shared" ref="I21:I31" si="7">F21*H21</f>
        <v>0</v>
      </c>
      <c r="J21" s="14" t="s">
        <v>34</v>
      </c>
      <c r="K21" s="5"/>
      <c r="L21" s="9">
        <f t="shared" si="1"/>
        <v>0</v>
      </c>
      <c r="M21" s="9"/>
      <c r="N21" s="9"/>
      <c r="O21" s="9">
        <f t="shared" si="2"/>
        <v>0</v>
      </c>
      <c r="P21" s="9"/>
      <c r="Q21" s="9"/>
      <c r="R21" s="9">
        <f t="shared" si="3"/>
        <v>0</v>
      </c>
      <c r="S21" s="9"/>
      <c r="T21" s="9"/>
      <c r="U21" s="9">
        <f t="shared" si="4"/>
        <v>0</v>
      </c>
      <c r="V21" s="9"/>
      <c r="W21" s="9"/>
      <c r="X21" s="9">
        <f t="shared" si="5"/>
        <v>0</v>
      </c>
      <c r="Y21" s="9"/>
      <c r="Z21" s="9"/>
      <c r="AA21" s="10">
        <f t="shared" si="6"/>
        <v>-2642000</v>
      </c>
      <c r="AB21" s="11"/>
    </row>
    <row r="22" spans="1:28" ht="15.75" hidden="1" x14ac:dyDescent="0.25">
      <c r="A22" s="17"/>
      <c r="B22" s="20" t="s">
        <v>124</v>
      </c>
      <c r="C22" s="20">
        <v>-300000</v>
      </c>
      <c r="D22" s="20"/>
      <c r="E22" s="20"/>
      <c r="F22" s="20"/>
      <c r="G22" s="20"/>
      <c r="H22" s="20"/>
      <c r="I22" s="5">
        <f t="shared" si="7"/>
        <v>0</v>
      </c>
      <c r="J22" s="14" t="s">
        <v>34</v>
      </c>
      <c r="K22" s="20" t="s">
        <v>125</v>
      </c>
      <c r="L22" s="9">
        <f t="shared" si="1"/>
        <v>0</v>
      </c>
      <c r="M22" s="9"/>
      <c r="N22" s="9"/>
      <c r="O22" s="9">
        <f t="shared" si="2"/>
        <v>0</v>
      </c>
      <c r="P22" s="9"/>
      <c r="Q22" s="9"/>
      <c r="R22" s="9">
        <f t="shared" si="3"/>
        <v>0</v>
      </c>
      <c r="S22" s="9"/>
      <c r="T22" s="9"/>
      <c r="U22" s="9">
        <f t="shared" si="4"/>
        <v>0</v>
      </c>
      <c r="V22" s="9"/>
      <c r="W22" s="9"/>
      <c r="X22" s="9">
        <f t="shared" si="5"/>
        <v>0</v>
      </c>
      <c r="Y22" s="9"/>
      <c r="Z22" s="9"/>
      <c r="AA22" s="10">
        <f t="shared" si="6"/>
        <v>-300000</v>
      </c>
      <c r="AB22" s="11">
        <v>45589</v>
      </c>
    </row>
    <row r="23" spans="1:28" ht="15.75" hidden="1" x14ac:dyDescent="0.25">
      <c r="A23" s="26">
        <v>45639</v>
      </c>
      <c r="B23" s="20" t="s">
        <v>196</v>
      </c>
      <c r="C23" s="20">
        <v>-2112000</v>
      </c>
      <c r="D23" s="20" t="s">
        <v>31</v>
      </c>
      <c r="E23" s="20" t="s">
        <v>61</v>
      </c>
      <c r="F23" s="20">
        <v>20</v>
      </c>
      <c r="G23" s="20" t="s">
        <v>25</v>
      </c>
      <c r="H23" s="20"/>
      <c r="I23" s="20">
        <f t="shared" si="7"/>
        <v>0</v>
      </c>
      <c r="J23" s="31" t="s">
        <v>34</v>
      </c>
      <c r="K23" s="20"/>
      <c r="L23" s="9">
        <f t="shared" si="1"/>
        <v>0</v>
      </c>
      <c r="M23" s="9"/>
      <c r="N23" s="9"/>
      <c r="O23" s="9">
        <f t="shared" si="2"/>
        <v>0</v>
      </c>
      <c r="P23" s="9"/>
      <c r="Q23" s="9"/>
      <c r="R23" s="9">
        <f t="shared" si="3"/>
        <v>0</v>
      </c>
      <c r="S23" s="9"/>
      <c r="T23" s="9"/>
      <c r="U23" s="9">
        <f t="shared" si="4"/>
        <v>0</v>
      </c>
      <c r="V23" s="9"/>
      <c r="W23" s="9"/>
      <c r="X23" s="9">
        <f t="shared" si="5"/>
        <v>0</v>
      </c>
      <c r="Y23" s="9"/>
      <c r="Z23" s="9"/>
      <c r="AA23" s="10">
        <f t="shared" si="6"/>
        <v>-2112000</v>
      </c>
      <c r="AB23" s="11">
        <v>45490</v>
      </c>
    </row>
    <row r="24" spans="1:28" ht="15.75" hidden="1" x14ac:dyDescent="0.25">
      <c r="A24" s="26">
        <v>45644</v>
      </c>
      <c r="B24" s="27" t="s">
        <v>165</v>
      </c>
      <c r="C24" s="20">
        <v>-1020000</v>
      </c>
      <c r="D24" s="27" t="s">
        <v>31</v>
      </c>
      <c r="E24" s="20" t="s">
        <v>139</v>
      </c>
      <c r="F24" s="20">
        <v>2</v>
      </c>
      <c r="G24" s="20" t="s">
        <v>23</v>
      </c>
      <c r="H24" s="20"/>
      <c r="I24" s="20">
        <f t="shared" si="7"/>
        <v>0</v>
      </c>
      <c r="J24" s="31" t="s">
        <v>34</v>
      </c>
      <c r="K24" s="20" t="s">
        <v>273</v>
      </c>
      <c r="L24" s="9">
        <f t="shared" si="1"/>
        <v>0</v>
      </c>
      <c r="M24" s="9"/>
      <c r="N24" s="9"/>
      <c r="O24" s="9">
        <f t="shared" si="2"/>
        <v>0</v>
      </c>
      <c r="P24" s="9"/>
      <c r="Q24" s="9"/>
      <c r="R24" s="9">
        <f t="shared" si="3"/>
        <v>0</v>
      </c>
      <c r="S24" s="9"/>
      <c r="T24" s="9"/>
      <c r="U24" s="9">
        <f t="shared" si="4"/>
        <v>0</v>
      </c>
      <c r="V24" s="9"/>
      <c r="W24" s="9"/>
      <c r="X24" s="9">
        <f t="shared" si="5"/>
        <v>0</v>
      </c>
      <c r="Y24" s="9"/>
      <c r="Z24" s="9"/>
      <c r="AA24" s="10">
        <f t="shared" si="6"/>
        <v>-1020000</v>
      </c>
      <c r="AB24" s="11">
        <v>45685</v>
      </c>
    </row>
    <row r="25" spans="1:28" ht="15.75" hidden="1" x14ac:dyDescent="0.25">
      <c r="A25" s="26">
        <v>45645</v>
      </c>
      <c r="B25" s="20" t="s">
        <v>199</v>
      </c>
      <c r="C25" s="20">
        <v>-1056000</v>
      </c>
      <c r="D25" s="20" t="s">
        <v>31</v>
      </c>
      <c r="E25" s="20" t="s">
        <v>70</v>
      </c>
      <c r="F25" s="20">
        <v>100</v>
      </c>
      <c r="G25" s="20" t="s">
        <v>29</v>
      </c>
      <c r="H25" s="20"/>
      <c r="I25" s="20">
        <f t="shared" si="7"/>
        <v>0</v>
      </c>
      <c r="J25" s="14" t="s">
        <v>34</v>
      </c>
      <c r="K25" s="5" t="s">
        <v>200</v>
      </c>
      <c r="L25" s="9">
        <f t="shared" si="1"/>
        <v>0</v>
      </c>
      <c r="M25" s="9"/>
      <c r="N25" s="9"/>
      <c r="O25" s="9">
        <f t="shared" si="2"/>
        <v>0</v>
      </c>
      <c r="P25" s="9"/>
      <c r="Q25" s="9"/>
      <c r="R25" s="9">
        <f t="shared" si="3"/>
        <v>0</v>
      </c>
      <c r="S25" s="9"/>
      <c r="T25" s="9"/>
      <c r="U25" s="9">
        <f t="shared" si="4"/>
        <v>0</v>
      </c>
      <c r="V25" s="9"/>
      <c r="W25" s="9"/>
      <c r="X25" s="9">
        <f t="shared" si="5"/>
        <v>0</v>
      </c>
      <c r="Y25" s="9"/>
      <c r="Z25" s="9"/>
      <c r="AA25" s="10">
        <f t="shared" si="6"/>
        <v>-1056000</v>
      </c>
      <c r="AB25" s="11">
        <v>45390</v>
      </c>
    </row>
    <row r="26" spans="1:28" ht="15.75" hidden="1" x14ac:dyDescent="0.25">
      <c r="A26" s="26">
        <v>45646</v>
      </c>
      <c r="B26" s="20" t="s">
        <v>208</v>
      </c>
      <c r="C26" s="20">
        <v>-1354000</v>
      </c>
      <c r="D26" s="27" t="s">
        <v>31</v>
      </c>
      <c r="E26" s="20" t="s">
        <v>184</v>
      </c>
      <c r="F26" s="20">
        <v>49.1</v>
      </c>
      <c r="G26" s="20" t="s">
        <v>51</v>
      </c>
      <c r="H26" s="27"/>
      <c r="I26" s="20">
        <f t="shared" si="7"/>
        <v>0</v>
      </c>
      <c r="J26" s="14" t="s">
        <v>34</v>
      </c>
      <c r="K26" s="20"/>
      <c r="L26" s="9">
        <f t="shared" si="1"/>
        <v>0</v>
      </c>
      <c r="M26" s="9"/>
      <c r="N26" s="9"/>
      <c r="O26" s="9">
        <f t="shared" si="2"/>
        <v>0</v>
      </c>
      <c r="P26" s="9"/>
      <c r="Q26" s="9"/>
      <c r="R26" s="9">
        <f t="shared" si="3"/>
        <v>0</v>
      </c>
      <c r="S26" s="9"/>
      <c r="T26" s="9"/>
      <c r="U26" s="9">
        <f t="shared" si="4"/>
        <v>0</v>
      </c>
      <c r="V26" s="9"/>
      <c r="W26" s="9"/>
      <c r="X26" s="9">
        <f t="shared" si="5"/>
        <v>0</v>
      </c>
      <c r="Y26" s="9"/>
      <c r="Z26" s="9"/>
      <c r="AA26" s="10">
        <f t="shared" si="6"/>
        <v>-1354000</v>
      </c>
      <c r="AB26" s="11">
        <v>45653</v>
      </c>
    </row>
    <row r="27" spans="1:28" ht="15.75" hidden="1" x14ac:dyDescent="0.25">
      <c r="A27" s="32"/>
      <c r="B27" s="33" t="s">
        <v>53</v>
      </c>
      <c r="C27" s="33">
        <v>-1333000</v>
      </c>
      <c r="D27" s="33"/>
      <c r="E27" s="33"/>
      <c r="F27" s="33"/>
      <c r="G27" s="33"/>
      <c r="H27" s="33"/>
      <c r="I27" s="20">
        <f t="shared" si="7"/>
        <v>0</v>
      </c>
      <c r="J27" s="37" t="s">
        <v>34</v>
      </c>
      <c r="K27" s="20" t="s">
        <v>321</v>
      </c>
      <c r="L27" s="9">
        <f t="shared" si="1"/>
        <v>0</v>
      </c>
      <c r="M27" s="9"/>
      <c r="N27" s="9"/>
      <c r="O27" s="9">
        <f t="shared" si="2"/>
        <v>0</v>
      </c>
      <c r="P27" s="9"/>
      <c r="Q27" s="9"/>
      <c r="R27" s="9">
        <f t="shared" si="3"/>
        <v>0</v>
      </c>
      <c r="S27" s="9"/>
      <c r="T27" s="9"/>
      <c r="U27" s="9">
        <f t="shared" si="4"/>
        <v>0</v>
      </c>
      <c r="V27" s="9"/>
      <c r="W27" s="9"/>
      <c r="X27" s="9">
        <f t="shared" si="5"/>
        <v>0</v>
      </c>
      <c r="Y27" s="9"/>
      <c r="Z27" s="9"/>
      <c r="AA27" s="10">
        <f t="shared" si="6"/>
        <v>-1333000</v>
      </c>
      <c r="AB27" s="11">
        <v>45666</v>
      </c>
    </row>
    <row r="28" spans="1:28" ht="15.75" hidden="1" x14ac:dyDescent="0.25">
      <c r="A28" s="32">
        <v>45674</v>
      </c>
      <c r="B28" s="33" t="s">
        <v>404</v>
      </c>
      <c r="C28" s="33">
        <v>4584320</v>
      </c>
      <c r="D28" s="33" t="s">
        <v>31</v>
      </c>
      <c r="E28" s="33" t="s">
        <v>405</v>
      </c>
      <c r="F28" s="33">
        <v>664</v>
      </c>
      <c r="G28" s="33" t="s">
        <v>51</v>
      </c>
      <c r="H28" s="33"/>
      <c r="I28" s="20">
        <f t="shared" si="7"/>
        <v>0</v>
      </c>
      <c r="J28" s="37" t="s">
        <v>241</v>
      </c>
      <c r="K28" s="20"/>
      <c r="L28" s="9">
        <f t="shared" si="1"/>
        <v>4584320</v>
      </c>
      <c r="M28" s="9">
        <v>4584320</v>
      </c>
      <c r="N28" s="9"/>
      <c r="O28" s="9">
        <f t="shared" si="2"/>
        <v>0</v>
      </c>
      <c r="P28" s="9"/>
      <c r="Q28" s="9"/>
      <c r="R28" s="9">
        <f t="shared" si="3"/>
        <v>0</v>
      </c>
      <c r="S28" s="9"/>
      <c r="T28" s="9"/>
      <c r="U28" s="9">
        <f t="shared" si="4"/>
        <v>0</v>
      </c>
      <c r="V28" s="9"/>
      <c r="W28" s="9"/>
      <c r="X28" s="9">
        <f t="shared" si="5"/>
        <v>0</v>
      </c>
      <c r="Y28" s="9"/>
      <c r="Z28" s="9"/>
      <c r="AA28" s="10">
        <f t="shared" si="6"/>
        <v>0</v>
      </c>
      <c r="AB28" s="11">
        <v>45857</v>
      </c>
    </row>
    <row r="29" spans="1:28" ht="15.75" hidden="1" x14ac:dyDescent="0.25">
      <c r="A29" s="39">
        <v>45677</v>
      </c>
      <c r="B29" s="33" t="s">
        <v>204</v>
      </c>
      <c r="C29" s="33">
        <v>3900000</v>
      </c>
      <c r="D29" s="33" t="s">
        <v>31</v>
      </c>
      <c r="E29" s="33" t="s">
        <v>132</v>
      </c>
      <c r="F29" s="33">
        <v>100</v>
      </c>
      <c r="G29" s="33" t="s">
        <v>51</v>
      </c>
      <c r="H29" s="33"/>
      <c r="I29" s="20">
        <f t="shared" si="7"/>
        <v>0</v>
      </c>
      <c r="J29" s="37" t="s">
        <v>241</v>
      </c>
      <c r="K29" s="20"/>
      <c r="L29" s="9">
        <f t="shared" si="1"/>
        <v>3900000</v>
      </c>
      <c r="M29" s="9">
        <v>3900000</v>
      </c>
      <c r="N29" s="9"/>
      <c r="O29" s="9">
        <f t="shared" si="2"/>
        <v>0</v>
      </c>
      <c r="P29" s="9"/>
      <c r="Q29" s="9"/>
      <c r="R29" s="9">
        <f t="shared" si="3"/>
        <v>0</v>
      </c>
      <c r="S29" s="9"/>
      <c r="T29" s="9"/>
      <c r="U29" s="9">
        <f t="shared" si="4"/>
        <v>0</v>
      </c>
      <c r="V29" s="9"/>
      <c r="W29" s="9"/>
      <c r="X29" s="9">
        <f t="shared" si="5"/>
        <v>0</v>
      </c>
      <c r="Y29" s="9"/>
      <c r="Z29" s="9"/>
      <c r="AA29" s="10">
        <f t="shared" si="6"/>
        <v>0</v>
      </c>
      <c r="AB29" s="11">
        <v>45857</v>
      </c>
    </row>
    <row r="30" spans="1:28" ht="15.75" hidden="1" x14ac:dyDescent="0.25">
      <c r="A30" s="32">
        <v>45679</v>
      </c>
      <c r="B30" s="33" t="s">
        <v>404</v>
      </c>
      <c r="C30" s="33">
        <v>4600000</v>
      </c>
      <c r="D30" s="33" t="s">
        <v>31</v>
      </c>
      <c r="E30" s="33" t="s">
        <v>294</v>
      </c>
      <c r="F30" s="33">
        <v>20</v>
      </c>
      <c r="G30" s="35" t="s">
        <v>33</v>
      </c>
      <c r="H30" s="33"/>
      <c r="I30" s="20">
        <f t="shared" si="7"/>
        <v>0</v>
      </c>
      <c r="J30" s="37" t="s">
        <v>241</v>
      </c>
      <c r="K30" s="20"/>
      <c r="L30" s="9">
        <f t="shared" si="1"/>
        <v>4600000</v>
      </c>
      <c r="M30" s="9">
        <v>4600000</v>
      </c>
      <c r="N30" s="9"/>
      <c r="O30" s="9">
        <f t="shared" si="2"/>
        <v>0</v>
      </c>
      <c r="P30" s="9"/>
      <c r="Q30" s="9"/>
      <c r="R30" s="9">
        <f t="shared" si="3"/>
        <v>0</v>
      </c>
      <c r="S30" s="9"/>
      <c r="T30" s="9"/>
      <c r="U30" s="9">
        <f t="shared" si="4"/>
        <v>0</v>
      </c>
      <c r="V30" s="9"/>
      <c r="W30" s="9"/>
      <c r="X30" s="9">
        <f t="shared" si="5"/>
        <v>0</v>
      </c>
      <c r="Y30" s="9"/>
      <c r="Z30" s="9"/>
      <c r="AA30" s="10">
        <f t="shared" si="6"/>
        <v>0</v>
      </c>
      <c r="AB30" s="11">
        <v>45857</v>
      </c>
    </row>
    <row r="31" spans="1:28" ht="15.75" hidden="1" x14ac:dyDescent="0.25">
      <c r="A31" s="39"/>
      <c r="B31" s="33" t="s">
        <v>48</v>
      </c>
      <c r="C31" s="35">
        <v>-650000</v>
      </c>
      <c r="D31" s="35"/>
      <c r="E31" s="35"/>
      <c r="F31" s="35"/>
      <c r="G31" s="33"/>
      <c r="H31" s="35"/>
      <c r="I31" s="20">
        <f t="shared" si="7"/>
        <v>0</v>
      </c>
      <c r="J31" s="37" t="s">
        <v>34</v>
      </c>
      <c r="K31" s="20"/>
      <c r="L31" s="9"/>
      <c r="M31" s="9"/>
      <c r="N31" s="9"/>
      <c r="O31" s="9"/>
      <c r="P31" s="9"/>
      <c r="Q31" s="9"/>
      <c r="R31" s="9"/>
      <c r="S31" s="9"/>
      <c r="T31" s="9"/>
      <c r="U31" s="9"/>
      <c r="V31" s="9"/>
      <c r="W31" s="9"/>
      <c r="X31" s="9"/>
      <c r="Y31" s="9"/>
      <c r="Z31" s="9"/>
      <c r="AA31" s="10">
        <f t="shared" si="6"/>
        <v>-650000</v>
      </c>
      <c r="AB31" s="11">
        <v>45468</v>
      </c>
    </row>
    <row r="32" spans="1:28" ht="15.75" hidden="1" x14ac:dyDescent="0.25">
      <c r="A32" s="32"/>
      <c r="B32" s="33" t="s">
        <v>48</v>
      </c>
      <c r="C32" s="33">
        <v>-818000</v>
      </c>
      <c r="D32" s="33"/>
      <c r="E32" s="33"/>
      <c r="F32" s="33"/>
      <c r="G32" s="33"/>
      <c r="H32" s="33"/>
      <c r="I32" s="20">
        <f t="shared" ref="I32:I92" si="8">F32*H32</f>
        <v>0</v>
      </c>
      <c r="J32" s="37" t="s">
        <v>34</v>
      </c>
      <c r="K32" s="20" t="s">
        <v>498</v>
      </c>
      <c r="L32" s="9">
        <f t="shared" ref="L32:L70" si="9">M32+N32</f>
        <v>0</v>
      </c>
      <c r="M32" s="9"/>
      <c r="N32" s="9"/>
      <c r="O32" s="9">
        <f t="shared" ref="O32:O70" si="10">P32+Q32</f>
        <v>0</v>
      </c>
      <c r="P32" s="9"/>
      <c r="Q32" s="9"/>
      <c r="R32" s="9">
        <f t="shared" ref="R32:R70" si="11">S32+T32</f>
        <v>0</v>
      </c>
      <c r="S32" s="9"/>
      <c r="T32" s="9"/>
      <c r="U32" s="9">
        <f t="shared" ref="U32:U70" si="12">V32+W32</f>
        <v>0</v>
      </c>
      <c r="V32" s="9"/>
      <c r="W32" s="9"/>
      <c r="X32" s="9">
        <f t="shared" ref="X32:X70" si="13">Y32+Z32</f>
        <v>0</v>
      </c>
      <c r="Y32" s="9"/>
      <c r="Z32" s="9"/>
      <c r="AA32" s="10">
        <f t="shared" si="6"/>
        <v>-818000</v>
      </c>
      <c r="AB32" s="11">
        <v>45684</v>
      </c>
    </row>
    <row r="33" spans="1:28" ht="15.75" hidden="1" x14ac:dyDescent="0.25">
      <c r="A33" s="32">
        <v>45689</v>
      </c>
      <c r="B33" s="33" t="s">
        <v>404</v>
      </c>
      <c r="C33" s="33">
        <v>2162000</v>
      </c>
      <c r="D33" s="33" t="s">
        <v>41</v>
      </c>
      <c r="E33" s="33" t="s">
        <v>439</v>
      </c>
      <c r="F33" s="33">
        <v>1.88</v>
      </c>
      <c r="G33" s="33" t="s">
        <v>178</v>
      </c>
      <c r="H33" s="33"/>
      <c r="I33" s="20">
        <f t="shared" si="8"/>
        <v>0</v>
      </c>
      <c r="J33" s="37" t="s">
        <v>241</v>
      </c>
      <c r="K33" s="20"/>
      <c r="L33" s="9">
        <f t="shared" si="9"/>
        <v>2162000</v>
      </c>
      <c r="M33" s="9">
        <v>2162000</v>
      </c>
      <c r="N33" s="9"/>
      <c r="O33" s="9">
        <f t="shared" si="10"/>
        <v>0</v>
      </c>
      <c r="P33" s="9"/>
      <c r="Q33" s="9"/>
      <c r="R33" s="9">
        <f t="shared" si="11"/>
        <v>0</v>
      </c>
      <c r="S33" s="9"/>
      <c r="T33" s="9"/>
      <c r="U33" s="9">
        <f t="shared" si="12"/>
        <v>0</v>
      </c>
      <c r="V33" s="9"/>
      <c r="W33" s="9"/>
      <c r="X33" s="9">
        <f t="shared" si="13"/>
        <v>0</v>
      </c>
      <c r="Y33" s="9"/>
      <c r="Z33" s="9"/>
      <c r="AA33" s="10">
        <f t="shared" si="6"/>
        <v>0</v>
      </c>
      <c r="AB33" s="11">
        <v>45857</v>
      </c>
    </row>
    <row r="34" spans="1:28" ht="15.75" hidden="1" x14ac:dyDescent="0.25">
      <c r="A34" s="39">
        <v>45691</v>
      </c>
      <c r="B34" s="33" t="s">
        <v>566</v>
      </c>
      <c r="C34" s="33">
        <v>4500000</v>
      </c>
      <c r="D34" s="33" t="s">
        <v>31</v>
      </c>
      <c r="E34" s="33" t="s">
        <v>45</v>
      </c>
      <c r="F34" s="33">
        <v>25</v>
      </c>
      <c r="G34" s="33" t="s">
        <v>51</v>
      </c>
      <c r="H34" s="33"/>
      <c r="I34" s="20">
        <f t="shared" si="8"/>
        <v>0</v>
      </c>
      <c r="J34" s="34" t="s">
        <v>26</v>
      </c>
      <c r="K34" s="20"/>
      <c r="L34" s="9">
        <f t="shared" si="9"/>
        <v>0</v>
      </c>
      <c r="M34" s="9"/>
      <c r="N34" s="9"/>
      <c r="O34" s="9">
        <f t="shared" si="10"/>
        <v>0</v>
      </c>
      <c r="P34" s="9"/>
      <c r="Q34" s="9"/>
      <c r="R34" s="9">
        <f t="shared" si="11"/>
        <v>0</v>
      </c>
      <c r="S34" s="9"/>
      <c r="T34" s="9"/>
      <c r="U34" s="9">
        <f t="shared" si="12"/>
        <v>2000000</v>
      </c>
      <c r="V34" s="9">
        <v>2000000</v>
      </c>
      <c r="W34" s="9"/>
      <c r="X34" s="9">
        <f t="shared" si="13"/>
        <v>0</v>
      </c>
      <c r="Y34" s="9"/>
      <c r="Z34" s="9"/>
      <c r="AA34" s="10">
        <f t="shared" si="6"/>
        <v>2500000</v>
      </c>
      <c r="AB34" s="11">
        <v>45862</v>
      </c>
    </row>
    <row r="35" spans="1:28" ht="15.75" hidden="1" x14ac:dyDescent="0.25">
      <c r="A35" s="39">
        <v>45698</v>
      </c>
      <c r="B35" s="33" t="s">
        <v>92</v>
      </c>
      <c r="C35" s="33">
        <v>-2333000</v>
      </c>
      <c r="D35" s="33" t="s">
        <v>31</v>
      </c>
      <c r="E35" s="33" t="s">
        <v>428</v>
      </c>
      <c r="F35" s="33">
        <v>12</v>
      </c>
      <c r="G35" s="33" t="s">
        <v>23</v>
      </c>
      <c r="H35" s="33"/>
      <c r="I35" s="20">
        <f t="shared" si="8"/>
        <v>0</v>
      </c>
      <c r="J35" s="41" t="s">
        <v>34</v>
      </c>
      <c r="K35" s="20" t="s">
        <v>639</v>
      </c>
      <c r="L35" s="9">
        <f t="shared" si="9"/>
        <v>0</v>
      </c>
      <c r="M35" s="9"/>
      <c r="N35" s="9"/>
      <c r="O35" s="9">
        <f t="shared" si="10"/>
        <v>0</v>
      </c>
      <c r="P35" s="9"/>
      <c r="Q35" s="9"/>
      <c r="R35" s="9">
        <f t="shared" si="11"/>
        <v>0</v>
      </c>
      <c r="S35" s="9"/>
      <c r="T35" s="9"/>
      <c r="U35" s="9">
        <f t="shared" si="12"/>
        <v>0</v>
      </c>
      <c r="V35" s="9"/>
      <c r="W35" s="9"/>
      <c r="X35" s="9">
        <f t="shared" si="13"/>
        <v>0</v>
      </c>
      <c r="Y35" s="9"/>
      <c r="Z35" s="9"/>
      <c r="AA35" s="10">
        <f t="shared" si="6"/>
        <v>-2333000</v>
      </c>
      <c r="AB35" s="11">
        <v>45764</v>
      </c>
    </row>
    <row r="36" spans="1:28" ht="15.75" hidden="1" x14ac:dyDescent="0.25">
      <c r="A36" s="39">
        <v>45706</v>
      </c>
      <c r="B36" s="33" t="s">
        <v>602</v>
      </c>
      <c r="C36" s="33">
        <v>-50000</v>
      </c>
      <c r="D36" s="33" t="s">
        <v>223</v>
      </c>
      <c r="E36" s="33" t="s">
        <v>64</v>
      </c>
      <c r="F36" s="33">
        <v>4</v>
      </c>
      <c r="G36" s="33" t="s">
        <v>33</v>
      </c>
      <c r="H36" s="33"/>
      <c r="I36" s="20">
        <f t="shared" si="8"/>
        <v>0</v>
      </c>
      <c r="J36" s="37" t="s">
        <v>34</v>
      </c>
      <c r="K36" s="20"/>
      <c r="L36" s="9">
        <f t="shared" si="9"/>
        <v>0</v>
      </c>
      <c r="M36" s="9"/>
      <c r="N36" s="9"/>
      <c r="O36" s="9">
        <f t="shared" si="10"/>
        <v>0</v>
      </c>
      <c r="P36" s="9"/>
      <c r="Q36" s="9"/>
      <c r="R36" s="9">
        <f t="shared" si="11"/>
        <v>0</v>
      </c>
      <c r="S36" s="9"/>
      <c r="T36" s="9"/>
      <c r="U36" s="9">
        <f t="shared" si="12"/>
        <v>0</v>
      </c>
      <c r="V36" s="9"/>
      <c r="W36" s="9"/>
      <c r="X36" s="9">
        <f t="shared" si="13"/>
        <v>0</v>
      </c>
      <c r="Y36" s="9"/>
      <c r="Z36" s="9"/>
      <c r="AA36" s="10">
        <f t="shared" si="6"/>
        <v>-50000</v>
      </c>
      <c r="AB36" s="11">
        <v>45706</v>
      </c>
    </row>
    <row r="37" spans="1:28" ht="15.75" hidden="1" x14ac:dyDescent="0.25">
      <c r="A37" s="32"/>
      <c r="B37" s="33" t="s">
        <v>53</v>
      </c>
      <c r="C37" s="33">
        <v>-566000</v>
      </c>
      <c r="D37" s="33"/>
      <c r="E37" s="33"/>
      <c r="F37" s="33"/>
      <c r="G37" s="33"/>
      <c r="H37" s="33"/>
      <c r="I37" s="20">
        <f t="shared" si="8"/>
        <v>0</v>
      </c>
      <c r="J37" s="37" t="s">
        <v>34</v>
      </c>
      <c r="K37" s="20" t="s">
        <v>321</v>
      </c>
      <c r="L37" s="9">
        <f t="shared" si="9"/>
        <v>0</v>
      </c>
      <c r="M37" s="9"/>
      <c r="N37" s="9"/>
      <c r="O37" s="9">
        <f t="shared" si="10"/>
        <v>0</v>
      </c>
      <c r="P37" s="9"/>
      <c r="Q37" s="9"/>
      <c r="R37" s="9">
        <f t="shared" si="11"/>
        <v>0</v>
      </c>
      <c r="S37" s="9"/>
      <c r="T37" s="9"/>
      <c r="U37" s="9">
        <f t="shared" si="12"/>
        <v>0</v>
      </c>
      <c r="V37" s="9"/>
      <c r="W37" s="9"/>
      <c r="X37" s="9">
        <f t="shared" si="13"/>
        <v>0</v>
      </c>
      <c r="Y37" s="9"/>
      <c r="Z37" s="9"/>
      <c r="AA37" s="10">
        <f t="shared" si="6"/>
        <v>-566000</v>
      </c>
      <c r="AB37" s="11">
        <v>45721</v>
      </c>
    </row>
    <row r="38" spans="1:28" ht="15.75" hidden="1" x14ac:dyDescent="0.25">
      <c r="A38" s="39">
        <v>45727</v>
      </c>
      <c r="B38" s="33" t="s">
        <v>182</v>
      </c>
      <c r="C38" s="33">
        <v>-4400000</v>
      </c>
      <c r="D38" s="33" t="s">
        <v>41</v>
      </c>
      <c r="E38" s="33" t="s">
        <v>183</v>
      </c>
      <c r="F38" s="33">
        <v>4</v>
      </c>
      <c r="G38" s="33" t="s">
        <v>25</v>
      </c>
      <c r="H38" s="33"/>
      <c r="I38" s="20">
        <f t="shared" si="8"/>
        <v>0</v>
      </c>
      <c r="J38" s="14" t="s">
        <v>34</v>
      </c>
      <c r="K38" s="20"/>
      <c r="L38" s="9">
        <f t="shared" si="9"/>
        <v>0</v>
      </c>
      <c r="M38" s="9"/>
      <c r="N38" s="9"/>
      <c r="O38" s="9">
        <f t="shared" si="10"/>
        <v>0</v>
      </c>
      <c r="P38" s="9"/>
      <c r="Q38" s="9"/>
      <c r="R38" s="9">
        <f t="shared" si="11"/>
        <v>0</v>
      </c>
      <c r="S38" s="9"/>
      <c r="T38" s="9"/>
      <c r="U38" s="9">
        <f t="shared" si="12"/>
        <v>0</v>
      </c>
      <c r="V38" s="9"/>
      <c r="W38" s="9"/>
      <c r="X38" s="9">
        <f t="shared" si="13"/>
        <v>0</v>
      </c>
      <c r="Y38" s="9"/>
      <c r="Z38" s="9"/>
      <c r="AA38" s="10">
        <f t="shared" si="6"/>
        <v>-4400000</v>
      </c>
      <c r="AB38" s="11">
        <v>45693</v>
      </c>
    </row>
    <row r="39" spans="1:28" ht="15.75" hidden="1" x14ac:dyDescent="0.25">
      <c r="A39" s="39">
        <v>45735</v>
      </c>
      <c r="B39" s="33" t="s">
        <v>126</v>
      </c>
      <c r="C39" s="33">
        <v>-1559000</v>
      </c>
      <c r="D39" s="33" t="s">
        <v>31</v>
      </c>
      <c r="E39" s="33" t="s">
        <v>123</v>
      </c>
      <c r="F39" s="33">
        <v>7.5</v>
      </c>
      <c r="G39" s="35" t="s">
        <v>51</v>
      </c>
      <c r="H39" s="33"/>
      <c r="I39" s="20">
        <f t="shared" si="8"/>
        <v>0</v>
      </c>
      <c r="J39" s="37" t="s">
        <v>34</v>
      </c>
      <c r="K39" s="20"/>
      <c r="L39" s="9">
        <f t="shared" si="9"/>
        <v>0</v>
      </c>
      <c r="M39" s="9"/>
      <c r="N39" s="9"/>
      <c r="O39" s="9">
        <f t="shared" si="10"/>
        <v>0</v>
      </c>
      <c r="P39" s="9"/>
      <c r="Q39" s="9"/>
      <c r="R39" s="9">
        <f t="shared" si="11"/>
        <v>0</v>
      </c>
      <c r="S39" s="9"/>
      <c r="T39" s="9"/>
      <c r="U39" s="9">
        <f t="shared" si="12"/>
        <v>0</v>
      </c>
      <c r="V39" s="9"/>
      <c r="W39" s="9"/>
      <c r="X39" s="9">
        <f t="shared" si="13"/>
        <v>0</v>
      </c>
      <c r="Y39" s="9"/>
      <c r="Z39" s="9"/>
      <c r="AA39" s="10">
        <f t="shared" si="6"/>
        <v>-1559000</v>
      </c>
      <c r="AB39" s="11">
        <v>45797</v>
      </c>
    </row>
    <row r="40" spans="1:28" ht="15.75" hidden="1" x14ac:dyDescent="0.25">
      <c r="A40" s="39">
        <v>45757</v>
      </c>
      <c r="B40" s="33" t="s">
        <v>576</v>
      </c>
      <c r="C40" s="33">
        <v>200000</v>
      </c>
      <c r="D40" s="33" t="s">
        <v>41</v>
      </c>
      <c r="E40" s="33" t="s">
        <v>361</v>
      </c>
      <c r="F40" s="33">
        <v>2</v>
      </c>
      <c r="G40" s="51" t="s">
        <v>33</v>
      </c>
      <c r="H40" s="33"/>
      <c r="I40" s="20">
        <f t="shared" si="8"/>
        <v>0</v>
      </c>
      <c r="J40" s="37" t="s">
        <v>241</v>
      </c>
      <c r="K40" s="20"/>
      <c r="L40" s="9">
        <f t="shared" si="9"/>
        <v>0</v>
      </c>
      <c r="M40" s="9"/>
      <c r="N40" s="9"/>
      <c r="O40" s="9">
        <f t="shared" si="10"/>
        <v>0</v>
      </c>
      <c r="P40" s="9"/>
      <c r="Q40" s="9"/>
      <c r="R40" s="9">
        <f t="shared" si="11"/>
        <v>0</v>
      </c>
      <c r="S40" s="9"/>
      <c r="T40" s="9"/>
      <c r="U40" s="9">
        <f t="shared" si="12"/>
        <v>200000</v>
      </c>
      <c r="V40" s="9">
        <v>200000</v>
      </c>
      <c r="W40" s="9"/>
      <c r="X40" s="9">
        <f t="shared" si="13"/>
        <v>0</v>
      </c>
      <c r="Y40" s="9"/>
      <c r="Z40" s="9"/>
      <c r="AA40" s="10">
        <f t="shared" si="6"/>
        <v>0</v>
      </c>
      <c r="AB40" s="11">
        <v>45848</v>
      </c>
    </row>
    <row r="41" spans="1:28" ht="15.75" hidden="1" x14ac:dyDescent="0.25">
      <c r="A41" s="39">
        <v>45765</v>
      </c>
      <c r="B41" s="35" t="s">
        <v>164</v>
      </c>
      <c r="C41" s="35">
        <v>-520000</v>
      </c>
      <c r="D41" s="35" t="s">
        <v>31</v>
      </c>
      <c r="E41" s="35" t="s">
        <v>95</v>
      </c>
      <c r="F41" s="35">
        <v>5200</v>
      </c>
      <c r="G41" s="35" t="s">
        <v>29</v>
      </c>
      <c r="H41" s="35"/>
      <c r="I41" s="20">
        <f t="shared" si="8"/>
        <v>0</v>
      </c>
      <c r="J41" s="41" t="s">
        <v>34</v>
      </c>
      <c r="K41" s="20"/>
      <c r="L41" s="9">
        <f t="shared" si="9"/>
        <v>0</v>
      </c>
      <c r="M41" s="9"/>
      <c r="N41" s="9"/>
      <c r="O41" s="9">
        <f t="shared" si="10"/>
        <v>0</v>
      </c>
      <c r="P41" s="9"/>
      <c r="Q41" s="9"/>
      <c r="R41" s="9">
        <f t="shared" si="11"/>
        <v>0</v>
      </c>
      <c r="S41" s="9"/>
      <c r="T41" s="9"/>
      <c r="U41" s="9">
        <f t="shared" si="12"/>
        <v>0</v>
      </c>
      <c r="V41" s="9"/>
      <c r="W41" s="9"/>
      <c r="X41" s="9">
        <f t="shared" si="13"/>
        <v>0</v>
      </c>
      <c r="Y41" s="9"/>
      <c r="Z41" s="9"/>
      <c r="AA41" s="10">
        <f>C41+I41-L41-O41-U41-X41-R41</f>
        <v>-520000</v>
      </c>
      <c r="AB41" s="11">
        <v>45821</v>
      </c>
    </row>
    <row r="42" spans="1:28" ht="15.75" hidden="1" x14ac:dyDescent="0.25">
      <c r="A42" s="39">
        <v>45765</v>
      </c>
      <c r="B42" s="33" t="s">
        <v>141</v>
      </c>
      <c r="C42" s="33">
        <v>1129000</v>
      </c>
      <c r="D42" s="33" t="s">
        <v>31</v>
      </c>
      <c r="E42" s="33" t="s">
        <v>95</v>
      </c>
      <c r="F42" s="33">
        <v>10400</v>
      </c>
      <c r="G42" s="33" t="s">
        <v>29</v>
      </c>
      <c r="H42" s="33"/>
      <c r="I42" s="20">
        <f t="shared" si="8"/>
        <v>0</v>
      </c>
      <c r="J42" s="37" t="s">
        <v>241</v>
      </c>
      <c r="K42" s="20"/>
      <c r="L42" s="9">
        <f t="shared" si="9"/>
        <v>1129000</v>
      </c>
      <c r="M42" s="9">
        <v>1129000</v>
      </c>
      <c r="N42" s="9"/>
      <c r="O42" s="9">
        <f t="shared" si="10"/>
        <v>0</v>
      </c>
      <c r="P42" s="9"/>
      <c r="Q42" s="9"/>
      <c r="R42" s="9">
        <f t="shared" si="11"/>
        <v>0</v>
      </c>
      <c r="S42" s="9"/>
      <c r="T42" s="9"/>
      <c r="U42" s="9">
        <f t="shared" si="12"/>
        <v>0</v>
      </c>
      <c r="V42" s="9"/>
      <c r="W42" s="9"/>
      <c r="X42" s="9">
        <f t="shared" si="13"/>
        <v>0</v>
      </c>
      <c r="Y42" s="9"/>
      <c r="Z42" s="9"/>
      <c r="AA42" s="10">
        <f>C42+I42-L42-O42-U42-X42-R42</f>
        <v>0</v>
      </c>
      <c r="AB42" s="11">
        <v>45841</v>
      </c>
    </row>
    <row r="43" spans="1:28" ht="15.75" hidden="1" x14ac:dyDescent="0.25">
      <c r="A43" s="39">
        <v>45766</v>
      </c>
      <c r="B43" s="33" t="s">
        <v>397</v>
      </c>
      <c r="C43" s="33">
        <v>-270000</v>
      </c>
      <c r="D43" s="33" t="s">
        <v>223</v>
      </c>
      <c r="E43" s="33" t="s">
        <v>122</v>
      </c>
      <c r="F43" s="33">
        <v>4</v>
      </c>
      <c r="G43" s="33" t="s">
        <v>51</v>
      </c>
      <c r="H43" s="33"/>
      <c r="I43" s="20">
        <f t="shared" si="8"/>
        <v>0</v>
      </c>
      <c r="J43" s="37" t="s">
        <v>34</v>
      </c>
      <c r="K43" s="20"/>
      <c r="L43" s="9">
        <f t="shared" si="9"/>
        <v>0</v>
      </c>
      <c r="M43" s="9"/>
      <c r="N43" s="9"/>
      <c r="O43" s="9">
        <f t="shared" si="10"/>
        <v>0</v>
      </c>
      <c r="P43" s="9"/>
      <c r="Q43" s="9"/>
      <c r="R43" s="9">
        <f t="shared" si="11"/>
        <v>0</v>
      </c>
      <c r="S43" s="9"/>
      <c r="T43" s="9"/>
      <c r="U43" s="9">
        <f t="shared" si="12"/>
        <v>0</v>
      </c>
      <c r="V43" s="9"/>
      <c r="W43" s="9"/>
      <c r="X43" s="9">
        <f t="shared" si="13"/>
        <v>0</v>
      </c>
      <c r="Y43" s="9"/>
      <c r="Z43" s="9"/>
      <c r="AA43" s="10">
        <f t="shared" ref="AA43:AA70" si="14">C43+I43-L43-O43-U43-X43-R43</f>
        <v>-270000</v>
      </c>
      <c r="AB43" s="11">
        <v>45766</v>
      </c>
    </row>
    <row r="44" spans="1:28" ht="15.75" hidden="1" x14ac:dyDescent="0.25">
      <c r="A44" s="39">
        <v>45766</v>
      </c>
      <c r="B44" s="33" t="s">
        <v>261</v>
      </c>
      <c r="C44" s="33">
        <v>3847200</v>
      </c>
      <c r="D44" s="33" t="s">
        <v>31</v>
      </c>
      <c r="E44" s="33" t="s">
        <v>136</v>
      </c>
      <c r="F44" s="33">
        <v>117.6</v>
      </c>
      <c r="G44" s="33" t="s">
        <v>51</v>
      </c>
      <c r="H44" s="33"/>
      <c r="I44" s="20">
        <f t="shared" si="8"/>
        <v>0</v>
      </c>
      <c r="J44" s="37" t="s">
        <v>241</v>
      </c>
      <c r="K44" s="20"/>
      <c r="L44" s="9">
        <f t="shared" si="9"/>
        <v>3847200</v>
      </c>
      <c r="M44" s="9">
        <v>3847200</v>
      </c>
      <c r="N44" s="9"/>
      <c r="O44" s="9">
        <f t="shared" si="10"/>
        <v>0</v>
      </c>
      <c r="P44" s="9"/>
      <c r="Q44" s="9"/>
      <c r="R44" s="9">
        <f t="shared" si="11"/>
        <v>0</v>
      </c>
      <c r="S44" s="9"/>
      <c r="T44" s="9"/>
      <c r="U44" s="9">
        <f t="shared" si="12"/>
        <v>0</v>
      </c>
      <c r="V44" s="9"/>
      <c r="W44" s="9"/>
      <c r="X44" s="9">
        <f t="shared" si="13"/>
        <v>0</v>
      </c>
      <c r="Y44" s="9"/>
      <c r="Z44" s="9"/>
      <c r="AA44" s="10">
        <f t="shared" si="14"/>
        <v>0</v>
      </c>
      <c r="AB44" s="11">
        <v>45841</v>
      </c>
    </row>
    <row r="45" spans="1:28" ht="15.75" hidden="1" x14ac:dyDescent="0.25">
      <c r="A45" s="39">
        <v>45766</v>
      </c>
      <c r="B45" s="33" t="s">
        <v>261</v>
      </c>
      <c r="C45" s="33">
        <v>225000</v>
      </c>
      <c r="D45" s="33" t="s">
        <v>31</v>
      </c>
      <c r="E45" s="33" t="s">
        <v>61</v>
      </c>
      <c r="F45" s="33">
        <v>5</v>
      </c>
      <c r="G45" s="33" t="s">
        <v>25</v>
      </c>
      <c r="H45" s="33"/>
      <c r="I45" s="20">
        <f t="shared" si="8"/>
        <v>0</v>
      </c>
      <c r="J45" s="37" t="s">
        <v>241</v>
      </c>
      <c r="K45" s="20"/>
      <c r="L45" s="9">
        <f t="shared" si="9"/>
        <v>225000</v>
      </c>
      <c r="M45" s="9">
        <v>225000</v>
      </c>
      <c r="N45" s="9"/>
      <c r="O45" s="9">
        <f t="shared" si="10"/>
        <v>0</v>
      </c>
      <c r="P45" s="9"/>
      <c r="Q45" s="9"/>
      <c r="R45" s="9">
        <f t="shared" si="11"/>
        <v>0</v>
      </c>
      <c r="S45" s="9"/>
      <c r="T45" s="9"/>
      <c r="U45" s="9">
        <f t="shared" si="12"/>
        <v>0</v>
      </c>
      <c r="V45" s="9"/>
      <c r="W45" s="9"/>
      <c r="X45" s="9">
        <f t="shared" si="13"/>
        <v>0</v>
      </c>
      <c r="Y45" s="9"/>
      <c r="Z45" s="9"/>
      <c r="AA45" s="10">
        <f t="shared" si="14"/>
        <v>0</v>
      </c>
      <c r="AB45" s="11">
        <v>45841</v>
      </c>
    </row>
    <row r="46" spans="1:28" ht="15.75" hidden="1" x14ac:dyDescent="0.25">
      <c r="A46" s="39">
        <v>45766</v>
      </c>
      <c r="B46" s="33" t="s">
        <v>92</v>
      </c>
      <c r="C46" s="33">
        <v>3125000</v>
      </c>
      <c r="D46" s="33" t="s">
        <v>31</v>
      </c>
      <c r="E46" s="33" t="s">
        <v>132</v>
      </c>
      <c r="F46" s="33">
        <v>25</v>
      </c>
      <c r="G46" s="33" t="s">
        <v>51</v>
      </c>
      <c r="H46" s="33"/>
      <c r="I46" s="20">
        <f t="shared" si="8"/>
        <v>0</v>
      </c>
      <c r="J46" s="42" t="s">
        <v>38</v>
      </c>
      <c r="K46" s="20" t="s">
        <v>978</v>
      </c>
      <c r="L46" s="9">
        <f t="shared" si="9"/>
        <v>0</v>
      </c>
      <c r="M46" s="9"/>
      <c r="N46" s="9"/>
      <c r="O46" s="9">
        <f t="shared" si="10"/>
        <v>1625000</v>
      </c>
      <c r="P46" s="9">
        <v>1625000</v>
      </c>
      <c r="Q46" s="9"/>
      <c r="R46" s="9">
        <f t="shared" si="11"/>
        <v>0</v>
      </c>
      <c r="S46" s="9"/>
      <c r="T46" s="9"/>
      <c r="U46" s="9">
        <f t="shared" si="12"/>
        <v>0</v>
      </c>
      <c r="V46" s="9"/>
      <c r="W46" s="9"/>
      <c r="X46" s="9">
        <f t="shared" si="13"/>
        <v>0</v>
      </c>
      <c r="Y46" s="9"/>
      <c r="Z46" s="9"/>
      <c r="AA46" s="10">
        <f t="shared" si="14"/>
        <v>1500000</v>
      </c>
      <c r="AB46" s="11">
        <v>45847</v>
      </c>
    </row>
    <row r="47" spans="1:28" ht="15.75" hidden="1" x14ac:dyDescent="0.25">
      <c r="A47" s="39">
        <v>45775</v>
      </c>
      <c r="B47" s="33" t="s">
        <v>141</v>
      </c>
      <c r="C47" s="33">
        <v>39520000</v>
      </c>
      <c r="D47" s="33" t="s">
        <v>41</v>
      </c>
      <c r="E47" s="33" t="s">
        <v>95</v>
      </c>
      <c r="F47" s="33">
        <v>10400</v>
      </c>
      <c r="G47" s="33" t="s">
        <v>29</v>
      </c>
      <c r="H47" s="33"/>
      <c r="I47" s="20">
        <f t="shared" si="8"/>
        <v>0</v>
      </c>
      <c r="J47" s="37" t="s">
        <v>241</v>
      </c>
      <c r="K47" s="20"/>
      <c r="L47" s="9">
        <f t="shared" si="9"/>
        <v>39520000</v>
      </c>
      <c r="M47" s="9">
        <v>39520000</v>
      </c>
      <c r="N47" s="9"/>
      <c r="O47" s="9">
        <f t="shared" si="10"/>
        <v>0</v>
      </c>
      <c r="P47" s="9"/>
      <c r="Q47" s="9"/>
      <c r="R47" s="9">
        <f t="shared" si="11"/>
        <v>0</v>
      </c>
      <c r="S47" s="9"/>
      <c r="T47" s="9"/>
      <c r="U47" s="9">
        <f t="shared" si="12"/>
        <v>0</v>
      </c>
      <c r="V47" s="9"/>
      <c r="W47" s="9"/>
      <c r="X47" s="9">
        <f t="shared" si="13"/>
        <v>0</v>
      </c>
      <c r="Y47" s="9"/>
      <c r="Z47" s="9"/>
      <c r="AA47" s="10">
        <f t="shared" si="14"/>
        <v>0</v>
      </c>
      <c r="AB47" s="11">
        <v>45841</v>
      </c>
    </row>
    <row r="48" spans="1:28" ht="15.75" hidden="1" x14ac:dyDescent="0.25">
      <c r="A48" s="39">
        <v>45775</v>
      </c>
      <c r="B48" s="33" t="s">
        <v>261</v>
      </c>
      <c r="C48" s="33">
        <v>2209000</v>
      </c>
      <c r="D48" s="33" t="s">
        <v>41</v>
      </c>
      <c r="E48" s="33" t="s">
        <v>136</v>
      </c>
      <c r="F48" s="33">
        <v>47</v>
      </c>
      <c r="G48" s="33" t="s">
        <v>51</v>
      </c>
      <c r="H48" s="33"/>
      <c r="I48" s="20">
        <f t="shared" si="8"/>
        <v>0</v>
      </c>
      <c r="J48" s="37" t="s">
        <v>241</v>
      </c>
      <c r="K48" s="20"/>
      <c r="L48" s="9">
        <f t="shared" si="9"/>
        <v>2209000</v>
      </c>
      <c r="M48" s="9">
        <v>928000</v>
      </c>
      <c r="N48" s="9">
        <v>1281000</v>
      </c>
      <c r="O48" s="9">
        <f t="shared" si="10"/>
        <v>0</v>
      </c>
      <c r="P48" s="9"/>
      <c r="Q48" s="9"/>
      <c r="R48" s="9">
        <f t="shared" si="11"/>
        <v>0</v>
      </c>
      <c r="S48" s="9"/>
      <c r="T48" s="9"/>
      <c r="U48" s="9">
        <f t="shared" si="12"/>
        <v>0</v>
      </c>
      <c r="V48" s="9"/>
      <c r="W48" s="9"/>
      <c r="X48" s="9">
        <f t="shared" si="13"/>
        <v>0</v>
      </c>
      <c r="Y48" s="9"/>
      <c r="Z48" s="9"/>
      <c r="AA48" s="10">
        <f t="shared" si="14"/>
        <v>0</v>
      </c>
      <c r="AB48" s="11">
        <v>45841</v>
      </c>
    </row>
    <row r="49" spans="1:28" ht="15.75" hidden="1" x14ac:dyDescent="0.25">
      <c r="A49" s="39">
        <v>45775</v>
      </c>
      <c r="B49" s="33" t="s">
        <v>261</v>
      </c>
      <c r="C49" s="33">
        <v>5334500</v>
      </c>
      <c r="D49" s="33" t="s">
        <v>41</v>
      </c>
      <c r="E49" s="33" t="s">
        <v>98</v>
      </c>
      <c r="F49" s="33">
        <v>113.5</v>
      </c>
      <c r="G49" s="33" t="s">
        <v>51</v>
      </c>
      <c r="H49" s="33"/>
      <c r="I49" s="20">
        <f t="shared" si="8"/>
        <v>0</v>
      </c>
      <c r="J49" s="37" t="s">
        <v>241</v>
      </c>
      <c r="K49" s="20"/>
      <c r="L49" s="9">
        <f t="shared" si="9"/>
        <v>5334500</v>
      </c>
      <c r="M49" s="9"/>
      <c r="N49" s="9">
        <v>5334500</v>
      </c>
      <c r="O49" s="9">
        <f t="shared" si="10"/>
        <v>0</v>
      </c>
      <c r="P49" s="9"/>
      <c r="Q49" s="9"/>
      <c r="R49" s="9">
        <f t="shared" si="11"/>
        <v>0</v>
      </c>
      <c r="S49" s="9"/>
      <c r="T49" s="9"/>
      <c r="U49" s="9">
        <f t="shared" si="12"/>
        <v>0</v>
      </c>
      <c r="V49" s="9"/>
      <c r="W49" s="9"/>
      <c r="X49" s="9">
        <f t="shared" si="13"/>
        <v>0</v>
      </c>
      <c r="Y49" s="9"/>
      <c r="Z49" s="9"/>
      <c r="AA49" s="10">
        <f t="shared" si="14"/>
        <v>0</v>
      </c>
      <c r="AB49" s="11">
        <v>45841</v>
      </c>
    </row>
    <row r="50" spans="1:28" ht="15.75" hidden="1" x14ac:dyDescent="0.25">
      <c r="A50" s="39">
        <v>45775</v>
      </c>
      <c r="B50" s="33" t="s">
        <v>261</v>
      </c>
      <c r="C50" s="33">
        <v>3125000</v>
      </c>
      <c r="D50" s="33" t="s">
        <v>41</v>
      </c>
      <c r="E50" s="33" t="s">
        <v>328</v>
      </c>
      <c r="F50" s="33">
        <v>25</v>
      </c>
      <c r="G50" s="33" t="s">
        <v>51</v>
      </c>
      <c r="H50" s="33"/>
      <c r="I50" s="20">
        <f t="shared" si="8"/>
        <v>0</v>
      </c>
      <c r="J50" s="37" t="s">
        <v>241</v>
      </c>
      <c r="K50" s="20"/>
      <c r="L50" s="9">
        <f t="shared" si="9"/>
        <v>1575000</v>
      </c>
      <c r="M50" s="9"/>
      <c r="N50" s="9">
        <v>1575000</v>
      </c>
      <c r="O50" s="9">
        <f t="shared" si="10"/>
        <v>1550000</v>
      </c>
      <c r="P50" s="9">
        <v>1550000</v>
      </c>
      <c r="Q50" s="9"/>
      <c r="R50" s="9">
        <f t="shared" si="11"/>
        <v>0</v>
      </c>
      <c r="S50" s="9"/>
      <c r="T50" s="9"/>
      <c r="U50" s="9">
        <f t="shared" si="12"/>
        <v>0</v>
      </c>
      <c r="V50" s="9"/>
      <c r="W50" s="9"/>
      <c r="X50" s="9">
        <f t="shared" si="13"/>
        <v>0</v>
      </c>
      <c r="Y50" s="9"/>
      <c r="Z50" s="9"/>
      <c r="AA50" s="10">
        <f t="shared" si="14"/>
        <v>0</v>
      </c>
      <c r="AB50" s="11">
        <v>45841</v>
      </c>
    </row>
    <row r="51" spans="1:28" ht="15.75" hidden="1" x14ac:dyDescent="0.25">
      <c r="A51" s="32">
        <v>45775</v>
      </c>
      <c r="B51" s="33" t="s">
        <v>261</v>
      </c>
      <c r="C51" s="33">
        <v>6000000</v>
      </c>
      <c r="D51" s="33" t="s">
        <v>41</v>
      </c>
      <c r="E51" s="33" t="s">
        <v>587</v>
      </c>
      <c r="F51" s="33">
        <v>30</v>
      </c>
      <c r="G51" s="33" t="s">
        <v>51</v>
      </c>
      <c r="H51" s="33"/>
      <c r="I51" s="20">
        <f t="shared" si="8"/>
        <v>0</v>
      </c>
      <c r="J51" s="37" t="s">
        <v>240</v>
      </c>
      <c r="K51" s="20"/>
      <c r="L51" s="9">
        <f t="shared" si="9"/>
        <v>0</v>
      </c>
      <c r="M51" s="9"/>
      <c r="N51" s="9"/>
      <c r="O51" s="9">
        <f t="shared" si="10"/>
        <v>6000000</v>
      </c>
      <c r="P51" s="9">
        <v>6000000</v>
      </c>
      <c r="Q51" s="9"/>
      <c r="R51" s="9">
        <f t="shared" si="11"/>
        <v>0</v>
      </c>
      <c r="S51" s="9"/>
      <c r="T51" s="9"/>
      <c r="U51" s="9">
        <f t="shared" si="12"/>
        <v>0</v>
      </c>
      <c r="V51" s="9"/>
      <c r="W51" s="9"/>
      <c r="X51" s="9">
        <f t="shared" si="13"/>
        <v>0</v>
      </c>
      <c r="Y51" s="9"/>
      <c r="Z51" s="9"/>
      <c r="AA51" s="10">
        <f t="shared" si="14"/>
        <v>0</v>
      </c>
      <c r="AB51" s="11">
        <v>45846</v>
      </c>
    </row>
    <row r="52" spans="1:28" ht="15.75" hidden="1" x14ac:dyDescent="0.25">
      <c r="A52" s="32">
        <v>45776</v>
      </c>
      <c r="B52" s="33" t="s">
        <v>92</v>
      </c>
      <c r="C52" s="33">
        <v>4500000</v>
      </c>
      <c r="D52" s="33" t="s">
        <v>41</v>
      </c>
      <c r="E52" s="33" t="s">
        <v>91</v>
      </c>
      <c r="F52" s="33">
        <v>1000</v>
      </c>
      <c r="G52" s="33" t="s">
        <v>29</v>
      </c>
      <c r="H52" s="33"/>
      <c r="I52" s="20">
        <f t="shared" si="8"/>
        <v>0</v>
      </c>
      <c r="J52" s="34" t="s">
        <v>26</v>
      </c>
      <c r="K52" s="20" t="s">
        <v>977</v>
      </c>
      <c r="L52" s="9">
        <f t="shared" si="9"/>
        <v>0</v>
      </c>
      <c r="M52" s="9"/>
      <c r="N52" s="9"/>
      <c r="O52" s="9">
        <f t="shared" si="10"/>
        <v>0</v>
      </c>
      <c r="P52" s="9"/>
      <c r="Q52" s="9"/>
      <c r="R52" s="9">
        <f t="shared" si="11"/>
        <v>0</v>
      </c>
      <c r="S52" s="9"/>
      <c r="T52" s="9"/>
      <c r="U52" s="9">
        <f t="shared" si="12"/>
        <v>0</v>
      </c>
      <c r="V52" s="9"/>
      <c r="W52" s="9"/>
      <c r="X52" s="9">
        <f t="shared" si="13"/>
        <v>0</v>
      </c>
      <c r="Y52" s="9"/>
      <c r="Z52" s="9"/>
      <c r="AA52" s="10">
        <f t="shared" si="14"/>
        <v>4500000</v>
      </c>
      <c r="AB52" s="11"/>
    </row>
    <row r="53" spans="1:28" ht="15.75" hidden="1" x14ac:dyDescent="0.25">
      <c r="A53" s="32">
        <v>45778</v>
      </c>
      <c r="B53" s="33" t="s">
        <v>141</v>
      </c>
      <c r="C53" s="33">
        <v>8000000</v>
      </c>
      <c r="D53" s="33" t="s">
        <v>31</v>
      </c>
      <c r="E53" s="33" t="s">
        <v>156</v>
      </c>
      <c r="F53" s="33">
        <v>20</v>
      </c>
      <c r="G53" s="33" t="s">
        <v>23</v>
      </c>
      <c r="H53" s="33"/>
      <c r="I53" s="20">
        <f t="shared" si="8"/>
        <v>0</v>
      </c>
      <c r="J53" s="37" t="s">
        <v>241</v>
      </c>
      <c r="K53" s="20"/>
      <c r="L53" s="9">
        <f t="shared" si="9"/>
        <v>8000000</v>
      </c>
      <c r="M53" s="9">
        <v>8000000</v>
      </c>
      <c r="N53" s="9"/>
      <c r="O53" s="9">
        <f t="shared" si="10"/>
        <v>0</v>
      </c>
      <c r="P53" s="9"/>
      <c r="Q53" s="9"/>
      <c r="R53" s="9">
        <f t="shared" si="11"/>
        <v>0</v>
      </c>
      <c r="S53" s="9"/>
      <c r="T53" s="9"/>
      <c r="U53" s="9">
        <f t="shared" si="12"/>
        <v>0</v>
      </c>
      <c r="V53" s="9"/>
      <c r="W53" s="9"/>
      <c r="X53" s="9">
        <f t="shared" si="13"/>
        <v>0</v>
      </c>
      <c r="Y53" s="9"/>
      <c r="Z53" s="9"/>
      <c r="AA53" s="10">
        <f t="shared" si="14"/>
        <v>0</v>
      </c>
      <c r="AB53" s="11">
        <v>45841</v>
      </c>
    </row>
    <row r="54" spans="1:28" ht="15.75" hidden="1" x14ac:dyDescent="0.25">
      <c r="A54" s="39">
        <v>45780</v>
      </c>
      <c r="B54" s="33" t="s">
        <v>261</v>
      </c>
      <c r="C54" s="33">
        <v>1200000</v>
      </c>
      <c r="D54" s="33" t="s">
        <v>31</v>
      </c>
      <c r="E54" s="33" t="s">
        <v>228</v>
      </c>
      <c r="F54" s="33">
        <v>1</v>
      </c>
      <c r="G54" s="33" t="s">
        <v>138</v>
      </c>
      <c r="H54" s="33"/>
      <c r="I54" s="20">
        <f t="shared" si="8"/>
        <v>0</v>
      </c>
      <c r="J54" s="37" t="s">
        <v>240</v>
      </c>
      <c r="K54" s="20"/>
      <c r="L54" s="9">
        <f t="shared" si="9"/>
        <v>0</v>
      </c>
      <c r="M54" s="9"/>
      <c r="N54" s="9"/>
      <c r="O54" s="9">
        <f t="shared" si="10"/>
        <v>1200000</v>
      </c>
      <c r="P54" s="9">
        <v>1200000</v>
      </c>
      <c r="Q54" s="9"/>
      <c r="R54" s="9">
        <f t="shared" si="11"/>
        <v>0</v>
      </c>
      <c r="S54" s="9"/>
      <c r="T54" s="9"/>
      <c r="U54" s="9">
        <f t="shared" si="12"/>
        <v>0</v>
      </c>
      <c r="V54" s="9"/>
      <c r="W54" s="9"/>
      <c r="X54" s="9">
        <f t="shared" si="13"/>
        <v>0</v>
      </c>
      <c r="Y54" s="9"/>
      <c r="Z54" s="9"/>
      <c r="AA54" s="10">
        <f t="shared" si="14"/>
        <v>0</v>
      </c>
      <c r="AB54" s="11">
        <v>45846</v>
      </c>
    </row>
    <row r="55" spans="1:28" ht="15.75" x14ac:dyDescent="0.25">
      <c r="A55" s="39">
        <v>45783</v>
      </c>
      <c r="B55" s="33" t="s">
        <v>329</v>
      </c>
      <c r="C55" s="33">
        <v>1391200</v>
      </c>
      <c r="D55" s="33" t="s">
        <v>31</v>
      </c>
      <c r="E55" s="33" t="s">
        <v>344</v>
      </c>
      <c r="F55" s="33">
        <v>29.6</v>
      </c>
      <c r="G55" s="33" t="s">
        <v>51</v>
      </c>
      <c r="H55" s="33"/>
      <c r="I55" s="20">
        <f t="shared" si="8"/>
        <v>0</v>
      </c>
      <c r="J55" s="82" t="s">
        <v>26</v>
      </c>
      <c r="K55" s="20"/>
      <c r="L55" s="9">
        <f t="shared" si="9"/>
        <v>0</v>
      </c>
      <c r="M55" s="9"/>
      <c r="N55" s="9"/>
      <c r="O55" s="9">
        <f t="shared" si="10"/>
        <v>0</v>
      </c>
      <c r="P55" s="9"/>
      <c r="Q55" s="9"/>
      <c r="R55" s="9">
        <f t="shared" si="11"/>
        <v>0</v>
      </c>
      <c r="S55" s="9"/>
      <c r="T55" s="9"/>
      <c r="U55" s="9">
        <f t="shared" si="12"/>
        <v>0</v>
      </c>
      <c r="V55" s="9"/>
      <c r="W55" s="9"/>
      <c r="X55" s="9">
        <f t="shared" si="13"/>
        <v>0</v>
      </c>
      <c r="Y55" s="9"/>
      <c r="Z55" s="9"/>
      <c r="AA55" s="10">
        <f t="shared" si="14"/>
        <v>1391200</v>
      </c>
      <c r="AB55" s="11"/>
    </row>
    <row r="56" spans="1:28" ht="15.75" hidden="1" x14ac:dyDescent="0.25">
      <c r="A56" s="39">
        <v>45784</v>
      </c>
      <c r="B56" s="33" t="s">
        <v>92</v>
      </c>
      <c r="C56" s="33">
        <v>3600000</v>
      </c>
      <c r="D56" s="33" t="s">
        <v>31</v>
      </c>
      <c r="E56" s="33" t="s">
        <v>91</v>
      </c>
      <c r="F56" s="33">
        <v>800</v>
      </c>
      <c r="G56" s="33" t="s">
        <v>29</v>
      </c>
      <c r="H56" s="33"/>
      <c r="I56" s="20">
        <f t="shared" si="8"/>
        <v>0</v>
      </c>
      <c r="J56" s="34" t="s">
        <v>26</v>
      </c>
      <c r="K56" s="20" t="s">
        <v>976</v>
      </c>
      <c r="L56" s="9">
        <f t="shared" si="9"/>
        <v>0</v>
      </c>
      <c r="M56" s="9"/>
      <c r="N56" s="9"/>
      <c r="O56" s="9">
        <f t="shared" si="10"/>
        <v>0</v>
      </c>
      <c r="P56" s="9"/>
      <c r="Q56" s="9"/>
      <c r="R56" s="9">
        <f t="shared" si="11"/>
        <v>0</v>
      </c>
      <c r="S56" s="9"/>
      <c r="T56" s="9"/>
      <c r="U56" s="9">
        <f t="shared" si="12"/>
        <v>0</v>
      </c>
      <c r="V56" s="9"/>
      <c r="W56" s="9"/>
      <c r="X56" s="9">
        <f t="shared" si="13"/>
        <v>0</v>
      </c>
      <c r="Y56" s="9"/>
      <c r="Z56" s="9"/>
      <c r="AA56" s="10">
        <f t="shared" si="14"/>
        <v>3600000</v>
      </c>
      <c r="AB56" s="11"/>
    </row>
    <row r="57" spans="1:28" ht="15.75" hidden="1" x14ac:dyDescent="0.25">
      <c r="A57" s="39">
        <v>45784</v>
      </c>
      <c r="B57" s="33" t="s">
        <v>92</v>
      </c>
      <c r="C57" s="33">
        <v>1000000</v>
      </c>
      <c r="D57" s="33" t="s">
        <v>31</v>
      </c>
      <c r="E57" s="33" t="s">
        <v>73</v>
      </c>
      <c r="F57" s="33">
        <v>20</v>
      </c>
      <c r="G57" s="33" t="s">
        <v>74</v>
      </c>
      <c r="H57" s="33"/>
      <c r="I57" s="20">
        <f t="shared" si="8"/>
        <v>0</v>
      </c>
      <c r="J57" s="34" t="s">
        <v>26</v>
      </c>
      <c r="K57" s="20" t="s">
        <v>976</v>
      </c>
      <c r="L57" s="9">
        <f t="shared" si="9"/>
        <v>0</v>
      </c>
      <c r="M57" s="9"/>
      <c r="N57" s="9"/>
      <c r="O57" s="9">
        <f t="shared" si="10"/>
        <v>0</v>
      </c>
      <c r="P57" s="9"/>
      <c r="Q57" s="9"/>
      <c r="R57" s="9">
        <f t="shared" si="11"/>
        <v>0</v>
      </c>
      <c r="S57" s="9"/>
      <c r="T57" s="9"/>
      <c r="U57" s="9">
        <f t="shared" si="12"/>
        <v>0</v>
      </c>
      <c r="V57" s="9"/>
      <c r="W57" s="9"/>
      <c r="X57" s="9">
        <f t="shared" si="13"/>
        <v>0</v>
      </c>
      <c r="Y57" s="9"/>
      <c r="Z57" s="9"/>
      <c r="AA57" s="10">
        <f t="shared" si="14"/>
        <v>1000000</v>
      </c>
      <c r="AB57" s="11"/>
    </row>
    <row r="58" spans="1:28" ht="15.75" hidden="1" x14ac:dyDescent="0.25">
      <c r="A58" s="39">
        <v>45784</v>
      </c>
      <c r="B58" s="33" t="s">
        <v>92</v>
      </c>
      <c r="C58" s="33">
        <v>260000</v>
      </c>
      <c r="D58" s="33" t="s">
        <v>31</v>
      </c>
      <c r="E58" s="33" t="s">
        <v>102</v>
      </c>
      <c r="F58" s="33">
        <v>4</v>
      </c>
      <c r="G58" s="33" t="s">
        <v>74</v>
      </c>
      <c r="H58" s="33"/>
      <c r="I58" s="20">
        <f t="shared" si="8"/>
        <v>0</v>
      </c>
      <c r="J58" s="34" t="s">
        <v>26</v>
      </c>
      <c r="K58" s="20" t="s">
        <v>976</v>
      </c>
      <c r="L58" s="9">
        <f t="shared" si="9"/>
        <v>0</v>
      </c>
      <c r="M58" s="9"/>
      <c r="N58" s="9"/>
      <c r="O58" s="9">
        <f t="shared" si="10"/>
        <v>0</v>
      </c>
      <c r="P58" s="9"/>
      <c r="Q58" s="9"/>
      <c r="R58" s="9">
        <f t="shared" si="11"/>
        <v>0</v>
      </c>
      <c r="S58" s="9"/>
      <c r="T58" s="9"/>
      <c r="U58" s="9">
        <f t="shared" si="12"/>
        <v>0</v>
      </c>
      <c r="V58" s="9"/>
      <c r="W58" s="9"/>
      <c r="X58" s="9">
        <f t="shared" si="13"/>
        <v>0</v>
      </c>
      <c r="Y58" s="9"/>
      <c r="Z58" s="9"/>
      <c r="AA58" s="10">
        <f t="shared" si="14"/>
        <v>260000</v>
      </c>
      <c r="AB58" s="11"/>
    </row>
    <row r="59" spans="1:28" ht="15.75" hidden="1" x14ac:dyDescent="0.25">
      <c r="A59" s="39">
        <v>45784</v>
      </c>
      <c r="B59" s="33" t="s">
        <v>92</v>
      </c>
      <c r="C59" s="33">
        <v>700000</v>
      </c>
      <c r="D59" s="33" t="s">
        <v>31</v>
      </c>
      <c r="E59" s="33" t="s">
        <v>122</v>
      </c>
      <c r="F59" s="33">
        <v>10</v>
      </c>
      <c r="G59" s="33" t="s">
        <v>51</v>
      </c>
      <c r="H59" s="33"/>
      <c r="I59" s="20">
        <f t="shared" si="8"/>
        <v>0</v>
      </c>
      <c r="J59" s="34" t="s">
        <v>26</v>
      </c>
      <c r="K59" s="20" t="s">
        <v>976</v>
      </c>
      <c r="L59" s="9">
        <f t="shared" si="9"/>
        <v>0</v>
      </c>
      <c r="M59" s="9"/>
      <c r="N59" s="9"/>
      <c r="O59" s="9">
        <f t="shared" si="10"/>
        <v>0</v>
      </c>
      <c r="P59" s="9"/>
      <c r="Q59" s="9"/>
      <c r="R59" s="9">
        <f t="shared" si="11"/>
        <v>0</v>
      </c>
      <c r="S59" s="9"/>
      <c r="T59" s="9"/>
      <c r="U59" s="9">
        <f t="shared" si="12"/>
        <v>0</v>
      </c>
      <c r="V59" s="9"/>
      <c r="W59" s="9"/>
      <c r="X59" s="9">
        <f t="shared" si="13"/>
        <v>0</v>
      </c>
      <c r="Y59" s="9"/>
      <c r="Z59" s="9"/>
      <c r="AA59" s="10">
        <f t="shared" si="14"/>
        <v>700000</v>
      </c>
      <c r="AB59" s="11"/>
    </row>
    <row r="60" spans="1:28" ht="15.75" hidden="1" x14ac:dyDescent="0.25">
      <c r="A60" s="39">
        <v>45784</v>
      </c>
      <c r="B60" s="33" t="s">
        <v>92</v>
      </c>
      <c r="C60" s="33">
        <v>240000</v>
      </c>
      <c r="D60" s="33" t="s">
        <v>31</v>
      </c>
      <c r="E60" s="33" t="s">
        <v>428</v>
      </c>
      <c r="F60" s="33">
        <v>8</v>
      </c>
      <c r="G60" s="33" t="s">
        <v>23</v>
      </c>
      <c r="H60" s="33"/>
      <c r="I60" s="20">
        <f t="shared" si="8"/>
        <v>0</v>
      </c>
      <c r="J60" s="34" t="s">
        <v>26</v>
      </c>
      <c r="K60" s="20" t="s">
        <v>976</v>
      </c>
      <c r="L60" s="9">
        <f t="shared" si="9"/>
        <v>0</v>
      </c>
      <c r="M60" s="9"/>
      <c r="N60" s="9"/>
      <c r="O60" s="9">
        <f t="shared" si="10"/>
        <v>0</v>
      </c>
      <c r="P60" s="9"/>
      <c r="Q60" s="9"/>
      <c r="R60" s="9">
        <f t="shared" si="11"/>
        <v>0</v>
      </c>
      <c r="S60" s="9"/>
      <c r="T60" s="9"/>
      <c r="U60" s="9">
        <f t="shared" si="12"/>
        <v>0</v>
      </c>
      <c r="V60" s="9"/>
      <c r="W60" s="9"/>
      <c r="X60" s="9">
        <f t="shared" si="13"/>
        <v>0</v>
      </c>
      <c r="Y60" s="9"/>
      <c r="Z60" s="9"/>
      <c r="AA60" s="10">
        <f t="shared" si="14"/>
        <v>240000</v>
      </c>
      <c r="AB60" s="11"/>
    </row>
    <row r="61" spans="1:28" ht="15.75" hidden="1" x14ac:dyDescent="0.25">
      <c r="A61" s="39">
        <v>45785</v>
      </c>
      <c r="B61" s="33" t="s">
        <v>141</v>
      </c>
      <c r="C61" s="33">
        <v>39520000</v>
      </c>
      <c r="D61" s="33" t="s">
        <v>31</v>
      </c>
      <c r="E61" s="33" t="s">
        <v>95</v>
      </c>
      <c r="F61" s="33">
        <v>10400</v>
      </c>
      <c r="G61" s="33" t="s">
        <v>29</v>
      </c>
      <c r="H61" s="33"/>
      <c r="I61" s="20">
        <f t="shared" si="8"/>
        <v>0</v>
      </c>
      <c r="J61" s="37" t="s">
        <v>241</v>
      </c>
      <c r="K61" s="20"/>
      <c r="L61" s="9">
        <f t="shared" si="9"/>
        <v>39520000</v>
      </c>
      <c r="M61" s="9">
        <v>14351000</v>
      </c>
      <c r="N61" s="9">
        <v>25169000</v>
      </c>
      <c r="O61" s="9">
        <f t="shared" si="10"/>
        <v>0</v>
      </c>
      <c r="P61" s="9"/>
      <c r="Q61" s="9"/>
      <c r="R61" s="9">
        <f t="shared" si="11"/>
        <v>0</v>
      </c>
      <c r="S61" s="9"/>
      <c r="T61" s="9"/>
      <c r="U61" s="9">
        <f t="shared" si="12"/>
        <v>0</v>
      </c>
      <c r="V61" s="9"/>
      <c r="W61" s="9"/>
      <c r="X61" s="9">
        <f t="shared" si="13"/>
        <v>0</v>
      </c>
      <c r="Y61" s="9"/>
      <c r="Z61" s="9"/>
      <c r="AA61" s="10">
        <f t="shared" si="14"/>
        <v>0</v>
      </c>
      <c r="AB61" s="11">
        <v>45863</v>
      </c>
    </row>
    <row r="62" spans="1:28" ht="15.75" hidden="1" x14ac:dyDescent="0.25">
      <c r="A62" s="39">
        <v>45790</v>
      </c>
      <c r="B62" s="33" t="s">
        <v>193</v>
      </c>
      <c r="C62" s="33">
        <v>2907000</v>
      </c>
      <c r="D62" s="33" t="s">
        <v>31</v>
      </c>
      <c r="E62" s="33" t="s">
        <v>45</v>
      </c>
      <c r="F62" s="33">
        <v>25</v>
      </c>
      <c r="G62" s="33" t="s">
        <v>51</v>
      </c>
      <c r="H62" s="33"/>
      <c r="I62" s="20">
        <f t="shared" si="8"/>
        <v>0</v>
      </c>
      <c r="J62" s="37" t="s">
        <v>240</v>
      </c>
      <c r="K62" s="20"/>
      <c r="L62" s="9">
        <f t="shared" si="9"/>
        <v>0</v>
      </c>
      <c r="M62" s="9"/>
      <c r="N62" s="9"/>
      <c r="O62" s="9">
        <f t="shared" si="10"/>
        <v>2907000</v>
      </c>
      <c r="P62" s="9">
        <v>2907000</v>
      </c>
      <c r="Q62" s="9"/>
      <c r="R62" s="9">
        <f t="shared" si="11"/>
        <v>0</v>
      </c>
      <c r="S62" s="9"/>
      <c r="T62" s="9"/>
      <c r="U62" s="9">
        <f t="shared" si="12"/>
        <v>0</v>
      </c>
      <c r="V62" s="9"/>
      <c r="W62" s="9"/>
      <c r="X62" s="9">
        <f t="shared" si="13"/>
        <v>0</v>
      </c>
      <c r="Y62" s="9"/>
      <c r="Z62" s="9"/>
      <c r="AA62" s="10">
        <f t="shared" si="14"/>
        <v>0</v>
      </c>
      <c r="AB62" s="11">
        <v>45848</v>
      </c>
    </row>
    <row r="63" spans="1:28" ht="15.75" hidden="1" x14ac:dyDescent="0.25">
      <c r="A63" s="39">
        <v>45792</v>
      </c>
      <c r="B63" s="33" t="s">
        <v>189</v>
      </c>
      <c r="C63" s="33">
        <v>1020000</v>
      </c>
      <c r="D63" s="33" t="s">
        <v>31</v>
      </c>
      <c r="E63" s="33" t="s">
        <v>110</v>
      </c>
      <c r="F63" s="33">
        <v>3400</v>
      </c>
      <c r="G63" s="33" t="s">
        <v>29</v>
      </c>
      <c r="H63" s="33"/>
      <c r="I63" s="20">
        <f t="shared" si="8"/>
        <v>0</v>
      </c>
      <c r="J63" s="37" t="s">
        <v>241</v>
      </c>
      <c r="K63" s="20"/>
      <c r="L63" s="9">
        <f t="shared" si="9"/>
        <v>0</v>
      </c>
      <c r="M63" s="9"/>
      <c r="N63" s="9"/>
      <c r="O63" s="9">
        <f t="shared" si="10"/>
        <v>0</v>
      </c>
      <c r="P63" s="9"/>
      <c r="Q63" s="9"/>
      <c r="R63" s="9">
        <f t="shared" si="11"/>
        <v>1020000</v>
      </c>
      <c r="S63" s="9">
        <v>1020000</v>
      </c>
      <c r="T63" s="9"/>
      <c r="U63" s="9">
        <f t="shared" si="12"/>
        <v>0</v>
      </c>
      <c r="V63" s="9"/>
      <c r="W63" s="9"/>
      <c r="X63" s="9">
        <f t="shared" si="13"/>
        <v>0</v>
      </c>
      <c r="Y63" s="9"/>
      <c r="Z63" s="9"/>
      <c r="AA63" s="10">
        <f t="shared" si="14"/>
        <v>0</v>
      </c>
      <c r="AB63" s="11">
        <v>45840</v>
      </c>
    </row>
    <row r="64" spans="1:28" ht="15.75" hidden="1" x14ac:dyDescent="0.25">
      <c r="A64" s="39">
        <v>45792</v>
      </c>
      <c r="B64" s="33" t="s">
        <v>92</v>
      </c>
      <c r="C64" s="33">
        <v>4500000</v>
      </c>
      <c r="D64" s="33" t="s">
        <v>31</v>
      </c>
      <c r="E64" s="33" t="s">
        <v>91</v>
      </c>
      <c r="F64" s="33">
        <v>1000</v>
      </c>
      <c r="G64" s="33" t="s">
        <v>29</v>
      </c>
      <c r="H64" s="33"/>
      <c r="I64" s="20">
        <f t="shared" si="8"/>
        <v>0</v>
      </c>
      <c r="J64" s="34" t="s">
        <v>26</v>
      </c>
      <c r="K64" s="20" t="s">
        <v>974</v>
      </c>
      <c r="L64" s="9">
        <f t="shared" si="9"/>
        <v>0</v>
      </c>
      <c r="M64" s="9"/>
      <c r="N64" s="9"/>
      <c r="O64" s="9">
        <f t="shared" si="10"/>
        <v>0</v>
      </c>
      <c r="P64" s="9"/>
      <c r="Q64" s="9"/>
      <c r="R64" s="9">
        <f t="shared" si="11"/>
        <v>0</v>
      </c>
      <c r="S64" s="9"/>
      <c r="T64" s="9"/>
      <c r="U64" s="9">
        <f t="shared" si="12"/>
        <v>0</v>
      </c>
      <c r="V64" s="9"/>
      <c r="W64" s="9"/>
      <c r="X64" s="9">
        <f t="shared" si="13"/>
        <v>0</v>
      </c>
      <c r="Y64" s="9"/>
      <c r="Z64" s="9"/>
      <c r="AA64" s="10">
        <f t="shared" si="14"/>
        <v>4500000</v>
      </c>
      <c r="AB64" s="11"/>
    </row>
    <row r="65" spans="1:28" ht="15.75" hidden="1" x14ac:dyDescent="0.25">
      <c r="A65" s="32">
        <v>45792</v>
      </c>
      <c r="B65" s="33" t="s">
        <v>92</v>
      </c>
      <c r="C65" s="33">
        <v>3125000</v>
      </c>
      <c r="D65" s="33" t="s">
        <v>31</v>
      </c>
      <c r="E65" s="33" t="s">
        <v>132</v>
      </c>
      <c r="F65" s="33">
        <v>25</v>
      </c>
      <c r="G65" s="33" t="s">
        <v>51</v>
      </c>
      <c r="H65" s="33"/>
      <c r="I65" s="20">
        <f t="shared" si="8"/>
        <v>0</v>
      </c>
      <c r="J65" s="34" t="s">
        <v>26</v>
      </c>
      <c r="K65" s="20" t="s">
        <v>974</v>
      </c>
      <c r="L65" s="9">
        <f t="shared" si="9"/>
        <v>0</v>
      </c>
      <c r="M65" s="9"/>
      <c r="N65" s="9"/>
      <c r="O65" s="9">
        <f t="shared" si="10"/>
        <v>0</v>
      </c>
      <c r="P65" s="9"/>
      <c r="Q65" s="9"/>
      <c r="R65" s="9">
        <f t="shared" si="11"/>
        <v>0</v>
      </c>
      <c r="S65" s="9"/>
      <c r="T65" s="9"/>
      <c r="U65" s="9">
        <f t="shared" si="12"/>
        <v>0</v>
      </c>
      <c r="V65" s="9"/>
      <c r="W65" s="9"/>
      <c r="X65" s="9">
        <f t="shared" si="13"/>
        <v>0</v>
      </c>
      <c r="Y65" s="9"/>
      <c r="Z65" s="9"/>
      <c r="AA65" s="10">
        <f t="shared" si="14"/>
        <v>3125000</v>
      </c>
      <c r="AB65" s="11"/>
    </row>
    <row r="66" spans="1:28" ht="15.75" hidden="1" x14ac:dyDescent="0.25">
      <c r="A66" s="39">
        <v>45792</v>
      </c>
      <c r="B66" s="33" t="s">
        <v>92</v>
      </c>
      <c r="C66" s="33">
        <v>1069500</v>
      </c>
      <c r="D66" s="33" t="s">
        <v>31</v>
      </c>
      <c r="E66" s="33" t="s">
        <v>439</v>
      </c>
      <c r="F66" s="33">
        <v>0.93</v>
      </c>
      <c r="G66" s="33" t="s">
        <v>178</v>
      </c>
      <c r="H66" s="33"/>
      <c r="I66" s="20">
        <f t="shared" si="8"/>
        <v>0</v>
      </c>
      <c r="J66" s="34" t="s">
        <v>26</v>
      </c>
      <c r="K66" s="20" t="s">
        <v>974</v>
      </c>
      <c r="L66" s="9">
        <f t="shared" si="9"/>
        <v>0</v>
      </c>
      <c r="M66" s="9"/>
      <c r="N66" s="9"/>
      <c r="O66" s="9">
        <f t="shared" si="10"/>
        <v>0</v>
      </c>
      <c r="P66" s="9"/>
      <c r="Q66" s="9"/>
      <c r="R66" s="9">
        <f t="shared" si="11"/>
        <v>0</v>
      </c>
      <c r="S66" s="9"/>
      <c r="T66" s="9"/>
      <c r="U66" s="9">
        <f t="shared" si="12"/>
        <v>0</v>
      </c>
      <c r="V66" s="9"/>
      <c r="W66" s="9"/>
      <c r="X66" s="9">
        <f t="shared" si="13"/>
        <v>0</v>
      </c>
      <c r="Y66" s="9"/>
      <c r="Z66" s="9"/>
      <c r="AA66" s="10">
        <f t="shared" si="14"/>
        <v>1069500</v>
      </c>
      <c r="AB66" s="11"/>
    </row>
    <row r="67" spans="1:28" ht="15.75" hidden="1" x14ac:dyDescent="0.25">
      <c r="A67" s="39">
        <v>45793</v>
      </c>
      <c r="B67" s="33" t="s">
        <v>478</v>
      </c>
      <c r="C67" s="33">
        <v>62500</v>
      </c>
      <c r="D67" s="35" t="s">
        <v>31</v>
      </c>
      <c r="E67" s="33" t="s">
        <v>344</v>
      </c>
      <c r="F67" s="33">
        <v>58.5</v>
      </c>
      <c r="G67" s="33" t="s">
        <v>51</v>
      </c>
      <c r="H67" s="33"/>
      <c r="I67" s="20">
        <f t="shared" si="8"/>
        <v>0</v>
      </c>
      <c r="J67" s="37" t="s">
        <v>240</v>
      </c>
      <c r="K67" s="20"/>
      <c r="L67" s="9">
        <f t="shared" si="9"/>
        <v>0</v>
      </c>
      <c r="M67" s="9"/>
      <c r="N67" s="9"/>
      <c r="O67" s="9">
        <f t="shared" si="10"/>
        <v>62500</v>
      </c>
      <c r="P67" s="9">
        <v>62500</v>
      </c>
      <c r="Q67" s="9"/>
      <c r="R67" s="9">
        <f t="shared" si="11"/>
        <v>0</v>
      </c>
      <c r="S67" s="9"/>
      <c r="T67" s="9"/>
      <c r="U67" s="9">
        <f t="shared" si="12"/>
        <v>0</v>
      </c>
      <c r="V67" s="9"/>
      <c r="W67" s="9"/>
      <c r="X67" s="9">
        <f t="shared" si="13"/>
        <v>0</v>
      </c>
      <c r="Y67" s="9"/>
      <c r="Z67" s="9"/>
      <c r="AA67" s="10">
        <f t="shared" si="14"/>
        <v>0</v>
      </c>
      <c r="AB67" s="11">
        <v>45859</v>
      </c>
    </row>
    <row r="68" spans="1:28" ht="15.75" hidden="1" x14ac:dyDescent="0.25">
      <c r="A68" s="39">
        <v>45793</v>
      </c>
      <c r="B68" s="33" t="s">
        <v>509</v>
      </c>
      <c r="C68" s="33">
        <v>397000</v>
      </c>
      <c r="D68" s="33" t="s">
        <v>31</v>
      </c>
      <c r="E68" s="33" t="s">
        <v>213</v>
      </c>
      <c r="F68" s="33">
        <v>1500</v>
      </c>
      <c r="G68" s="33" t="s">
        <v>29</v>
      </c>
      <c r="H68" s="33"/>
      <c r="I68" s="20">
        <f t="shared" si="8"/>
        <v>0</v>
      </c>
      <c r="J68" s="37" t="s">
        <v>240</v>
      </c>
      <c r="K68" s="20"/>
      <c r="L68" s="9">
        <f t="shared" si="9"/>
        <v>0</v>
      </c>
      <c r="M68" s="9"/>
      <c r="N68" s="9"/>
      <c r="O68" s="9">
        <f t="shared" si="10"/>
        <v>397000</v>
      </c>
      <c r="P68" s="9">
        <v>397000</v>
      </c>
      <c r="Q68" s="9"/>
      <c r="R68" s="9">
        <f t="shared" si="11"/>
        <v>0</v>
      </c>
      <c r="S68" s="9"/>
      <c r="T68" s="9"/>
      <c r="U68" s="9">
        <f t="shared" si="12"/>
        <v>0</v>
      </c>
      <c r="V68" s="9"/>
      <c r="W68" s="9"/>
      <c r="X68" s="9">
        <f t="shared" si="13"/>
        <v>0</v>
      </c>
      <c r="Y68" s="9"/>
      <c r="Z68" s="9"/>
      <c r="AA68" s="10">
        <f t="shared" si="14"/>
        <v>0</v>
      </c>
      <c r="AB68" s="11">
        <v>45841</v>
      </c>
    </row>
    <row r="69" spans="1:28" ht="15.75" hidden="1" x14ac:dyDescent="0.25">
      <c r="A69" s="39">
        <v>45793</v>
      </c>
      <c r="B69" s="33" t="s">
        <v>509</v>
      </c>
      <c r="C69" s="33">
        <v>9750000</v>
      </c>
      <c r="D69" s="33" t="s">
        <v>31</v>
      </c>
      <c r="E69" s="33" t="s">
        <v>263</v>
      </c>
      <c r="F69" s="33">
        <v>6250</v>
      </c>
      <c r="G69" s="33" t="s">
        <v>29</v>
      </c>
      <c r="H69" s="33"/>
      <c r="I69" s="20">
        <f t="shared" si="8"/>
        <v>0</v>
      </c>
      <c r="J69" s="37" t="s">
        <v>240</v>
      </c>
      <c r="K69" s="20"/>
      <c r="L69" s="9">
        <f t="shared" si="9"/>
        <v>0</v>
      </c>
      <c r="M69" s="9"/>
      <c r="N69" s="9"/>
      <c r="O69" s="9">
        <f t="shared" si="10"/>
        <v>9750000</v>
      </c>
      <c r="P69" s="9">
        <v>4103000</v>
      </c>
      <c r="Q69" s="9">
        <v>5647000</v>
      </c>
      <c r="R69" s="9">
        <f t="shared" si="11"/>
        <v>0</v>
      </c>
      <c r="S69" s="9"/>
      <c r="T69" s="9"/>
      <c r="U69" s="9">
        <f t="shared" si="12"/>
        <v>0</v>
      </c>
      <c r="V69" s="9"/>
      <c r="W69" s="9"/>
      <c r="X69" s="9">
        <f t="shared" si="13"/>
        <v>0</v>
      </c>
      <c r="Y69" s="9"/>
      <c r="Z69" s="9"/>
      <c r="AA69" s="10">
        <f t="shared" si="14"/>
        <v>0</v>
      </c>
      <c r="AB69" s="11">
        <v>45841</v>
      </c>
    </row>
    <row r="70" spans="1:28" ht="15.75" hidden="1" x14ac:dyDescent="0.25">
      <c r="A70" s="39">
        <v>45796</v>
      </c>
      <c r="B70" s="35" t="s">
        <v>194</v>
      </c>
      <c r="C70" s="33">
        <v>17580000</v>
      </c>
      <c r="D70" s="35" t="s">
        <v>31</v>
      </c>
      <c r="E70" s="33" t="s">
        <v>185</v>
      </c>
      <c r="F70" s="33">
        <v>20000</v>
      </c>
      <c r="G70" s="33" t="s">
        <v>29</v>
      </c>
      <c r="H70" s="33"/>
      <c r="I70" s="20">
        <f t="shared" si="8"/>
        <v>0</v>
      </c>
      <c r="J70" s="42" t="s">
        <v>38</v>
      </c>
      <c r="K70" s="20"/>
      <c r="L70" s="9">
        <f t="shared" si="9"/>
        <v>0</v>
      </c>
      <c r="M70" s="9"/>
      <c r="N70" s="9"/>
      <c r="O70" s="9">
        <f t="shared" si="10"/>
        <v>7600000</v>
      </c>
      <c r="P70" s="9">
        <v>7600000</v>
      </c>
      <c r="Q70" s="9"/>
      <c r="R70" s="9">
        <f t="shared" si="11"/>
        <v>0</v>
      </c>
      <c r="S70" s="9"/>
      <c r="T70" s="9"/>
      <c r="U70" s="9">
        <f t="shared" si="12"/>
        <v>0</v>
      </c>
      <c r="V70" s="9"/>
      <c r="W70" s="9"/>
      <c r="X70" s="9">
        <f t="shared" si="13"/>
        <v>0</v>
      </c>
      <c r="Y70" s="9"/>
      <c r="Z70" s="9"/>
      <c r="AA70" s="10">
        <f t="shared" si="14"/>
        <v>9980000</v>
      </c>
      <c r="AB70" s="11">
        <v>45840</v>
      </c>
    </row>
    <row r="71" spans="1:28" ht="15.75" hidden="1" x14ac:dyDescent="0.25">
      <c r="A71" s="32"/>
      <c r="B71" s="33" t="s">
        <v>775</v>
      </c>
      <c r="C71" s="33">
        <v>-1130000</v>
      </c>
      <c r="D71" s="33" t="s">
        <v>31</v>
      </c>
      <c r="E71" s="33"/>
      <c r="F71" s="33"/>
      <c r="G71" s="33" t="s">
        <v>51</v>
      </c>
      <c r="H71" s="33"/>
      <c r="I71" s="20">
        <f t="shared" si="8"/>
        <v>0</v>
      </c>
      <c r="J71" s="37" t="s">
        <v>34</v>
      </c>
      <c r="K71" s="20"/>
      <c r="L71" s="9">
        <f>M71+N71</f>
        <v>0</v>
      </c>
      <c r="M71" s="9"/>
      <c r="N71" s="9"/>
      <c r="O71" s="9">
        <f>P71+Q71</f>
        <v>0</v>
      </c>
      <c r="P71" s="9"/>
      <c r="Q71" s="9"/>
      <c r="R71" s="9">
        <f>S71+T71</f>
        <v>0</v>
      </c>
      <c r="S71" s="9"/>
      <c r="T71" s="9"/>
      <c r="U71" s="9">
        <f>V71+W71</f>
        <v>0</v>
      </c>
      <c r="V71" s="9"/>
      <c r="W71" s="9"/>
      <c r="X71" s="9">
        <f>Y71+Z71</f>
        <v>0</v>
      </c>
      <c r="Y71" s="9"/>
      <c r="Z71" s="9"/>
      <c r="AA71" s="10">
        <f>C71+I71-L71-O71-U71-X71-R71</f>
        <v>-1130000</v>
      </c>
      <c r="AB71" s="11">
        <v>45796</v>
      </c>
    </row>
    <row r="72" spans="1:28" ht="15.75" hidden="1" x14ac:dyDescent="0.25">
      <c r="A72" s="39">
        <v>45797</v>
      </c>
      <c r="B72" s="33" t="s">
        <v>92</v>
      </c>
      <c r="C72" s="33">
        <v>9000000</v>
      </c>
      <c r="D72" s="33" t="s">
        <v>31</v>
      </c>
      <c r="E72" s="33" t="s">
        <v>91</v>
      </c>
      <c r="F72" s="33">
        <v>2000</v>
      </c>
      <c r="G72" s="35" t="s">
        <v>29</v>
      </c>
      <c r="H72" s="33"/>
      <c r="I72" s="20">
        <f t="shared" si="8"/>
        <v>0</v>
      </c>
      <c r="J72" s="34" t="s">
        <v>26</v>
      </c>
      <c r="K72" s="20" t="s">
        <v>973</v>
      </c>
      <c r="L72" s="9">
        <f t="shared" ref="L72:L108" si="15">M72+N72</f>
        <v>0</v>
      </c>
      <c r="M72" s="9"/>
      <c r="N72" s="9"/>
      <c r="O72" s="9">
        <f t="shared" ref="O72:O108" si="16">P72+Q72</f>
        <v>0</v>
      </c>
      <c r="P72" s="9"/>
      <c r="Q72" s="9"/>
      <c r="R72" s="9">
        <f t="shared" ref="R72:R108" si="17">S72+T72</f>
        <v>0</v>
      </c>
      <c r="S72" s="9"/>
      <c r="T72" s="9"/>
      <c r="U72" s="9">
        <f t="shared" ref="U72:U108" si="18">V72+W72</f>
        <v>0</v>
      </c>
      <c r="V72" s="9"/>
      <c r="W72" s="9"/>
      <c r="X72" s="9">
        <f t="shared" ref="X72:X108" si="19">Y72+Z72</f>
        <v>0</v>
      </c>
      <c r="Y72" s="9"/>
      <c r="Z72" s="9"/>
      <c r="AA72" s="10">
        <f t="shared" ref="AA72:AA108" si="20">C72+I72-L72-O72-U72-X72-R72</f>
        <v>9000000</v>
      </c>
      <c r="AB72" s="11"/>
    </row>
    <row r="73" spans="1:28" ht="15.75" hidden="1" x14ac:dyDescent="0.25">
      <c r="A73" s="39">
        <v>45797</v>
      </c>
      <c r="B73" s="33" t="s">
        <v>103</v>
      </c>
      <c r="C73" s="33">
        <v>2400000</v>
      </c>
      <c r="D73" s="33" t="s">
        <v>41</v>
      </c>
      <c r="E73" s="33" t="s">
        <v>407</v>
      </c>
      <c r="F73" s="33">
        <v>8</v>
      </c>
      <c r="G73" s="33" t="s">
        <v>33</v>
      </c>
      <c r="H73" s="33"/>
      <c r="I73" s="20">
        <f t="shared" si="8"/>
        <v>0</v>
      </c>
      <c r="J73" s="34" t="s">
        <v>26</v>
      </c>
      <c r="K73" s="20"/>
      <c r="L73" s="9">
        <f t="shared" si="15"/>
        <v>0</v>
      </c>
      <c r="M73" s="9"/>
      <c r="N73" s="9"/>
      <c r="O73" s="9">
        <f t="shared" si="16"/>
        <v>0</v>
      </c>
      <c r="P73" s="9"/>
      <c r="Q73" s="9"/>
      <c r="R73" s="9">
        <f t="shared" si="17"/>
        <v>0</v>
      </c>
      <c r="S73" s="9"/>
      <c r="T73" s="9"/>
      <c r="U73" s="9">
        <f t="shared" si="18"/>
        <v>0</v>
      </c>
      <c r="V73" s="9"/>
      <c r="W73" s="9"/>
      <c r="X73" s="9">
        <f t="shared" si="19"/>
        <v>0</v>
      </c>
      <c r="Y73" s="9"/>
      <c r="Z73" s="9"/>
      <c r="AA73" s="10">
        <f t="shared" si="20"/>
        <v>2400000</v>
      </c>
      <c r="AB73" s="11"/>
    </row>
    <row r="74" spans="1:28" ht="15.75" hidden="1" x14ac:dyDescent="0.25">
      <c r="A74" s="39">
        <v>45797</v>
      </c>
      <c r="B74" s="33" t="s">
        <v>141</v>
      </c>
      <c r="C74" s="33">
        <v>32300000</v>
      </c>
      <c r="D74" s="33" t="s">
        <v>31</v>
      </c>
      <c r="E74" s="33" t="s">
        <v>95</v>
      </c>
      <c r="F74" s="33">
        <v>10400</v>
      </c>
      <c r="G74" s="33" t="s">
        <v>29</v>
      </c>
      <c r="H74" s="33"/>
      <c r="I74" s="20">
        <f t="shared" si="8"/>
        <v>0</v>
      </c>
      <c r="J74" s="37" t="s">
        <v>241</v>
      </c>
      <c r="K74" s="20"/>
      <c r="L74" s="9">
        <f t="shared" si="15"/>
        <v>32300000</v>
      </c>
      <c r="M74" s="9"/>
      <c r="N74" s="9">
        <v>32300000</v>
      </c>
      <c r="O74" s="9">
        <f t="shared" si="16"/>
        <v>0</v>
      </c>
      <c r="P74" s="9"/>
      <c r="Q74" s="9"/>
      <c r="R74" s="9">
        <f t="shared" si="17"/>
        <v>0</v>
      </c>
      <c r="S74" s="9"/>
      <c r="T74" s="9"/>
      <c r="U74" s="9">
        <f t="shared" si="18"/>
        <v>0</v>
      </c>
      <c r="V74" s="9"/>
      <c r="W74" s="9"/>
      <c r="X74" s="9">
        <f t="shared" si="19"/>
        <v>0</v>
      </c>
      <c r="Y74" s="9"/>
      <c r="Z74" s="9"/>
      <c r="AA74" s="10">
        <f t="shared" si="20"/>
        <v>0</v>
      </c>
      <c r="AB74" s="11">
        <v>45863</v>
      </c>
    </row>
    <row r="75" spans="1:28" ht="15.75" hidden="1" x14ac:dyDescent="0.25">
      <c r="A75" s="32">
        <v>45798</v>
      </c>
      <c r="B75" s="33" t="s">
        <v>173</v>
      </c>
      <c r="C75" s="33">
        <v>2200000</v>
      </c>
      <c r="D75" s="33" t="s">
        <v>31</v>
      </c>
      <c r="E75" s="33" t="s">
        <v>148</v>
      </c>
      <c r="F75" s="43">
        <v>40</v>
      </c>
      <c r="G75" s="33" t="s">
        <v>51</v>
      </c>
      <c r="H75" s="33"/>
      <c r="I75" s="20">
        <f t="shared" si="8"/>
        <v>0</v>
      </c>
      <c r="J75" s="41" t="s">
        <v>240</v>
      </c>
      <c r="K75" s="20"/>
      <c r="L75" s="9">
        <f t="shared" si="15"/>
        <v>0</v>
      </c>
      <c r="M75" s="9"/>
      <c r="N75" s="9"/>
      <c r="O75" s="9">
        <f t="shared" si="16"/>
        <v>2200000</v>
      </c>
      <c r="P75" s="9">
        <v>2200000</v>
      </c>
      <c r="Q75" s="9"/>
      <c r="R75" s="9">
        <f t="shared" si="17"/>
        <v>0</v>
      </c>
      <c r="S75" s="9"/>
      <c r="T75" s="9"/>
      <c r="U75" s="9">
        <f t="shared" si="18"/>
        <v>0</v>
      </c>
      <c r="V75" s="9"/>
      <c r="W75" s="9"/>
      <c r="X75" s="9">
        <f t="shared" si="19"/>
        <v>0</v>
      </c>
      <c r="Y75" s="9"/>
      <c r="Z75" s="9"/>
      <c r="AA75" s="10">
        <f t="shared" si="20"/>
        <v>0</v>
      </c>
      <c r="AB75" s="11">
        <v>45862</v>
      </c>
    </row>
    <row r="76" spans="1:28" ht="15.75" hidden="1" x14ac:dyDescent="0.25">
      <c r="A76" s="39">
        <v>45799</v>
      </c>
      <c r="B76" s="33" t="s">
        <v>67</v>
      </c>
      <c r="C76" s="33">
        <v>9600000</v>
      </c>
      <c r="D76" s="33" t="s">
        <v>41</v>
      </c>
      <c r="E76" s="33" t="s">
        <v>293</v>
      </c>
      <c r="F76" s="33">
        <v>240</v>
      </c>
      <c r="G76" s="33" t="s">
        <v>74</v>
      </c>
      <c r="H76" s="33"/>
      <c r="I76" s="20">
        <f t="shared" si="8"/>
        <v>0</v>
      </c>
      <c r="J76" s="42" t="s">
        <v>38</v>
      </c>
      <c r="K76" s="20"/>
      <c r="L76" s="9">
        <f t="shared" si="15"/>
        <v>0</v>
      </c>
      <c r="M76" s="9"/>
      <c r="N76" s="9"/>
      <c r="O76" s="9">
        <f t="shared" si="16"/>
        <v>0</v>
      </c>
      <c r="P76" s="9"/>
      <c r="Q76" s="9"/>
      <c r="R76" s="9">
        <f t="shared" si="17"/>
        <v>0</v>
      </c>
      <c r="S76" s="9"/>
      <c r="T76" s="9"/>
      <c r="U76" s="9">
        <f t="shared" si="18"/>
        <v>0</v>
      </c>
      <c r="V76" s="9"/>
      <c r="W76" s="9"/>
      <c r="X76" s="9">
        <f t="shared" si="19"/>
        <v>0</v>
      </c>
      <c r="Y76" s="9"/>
      <c r="Z76" s="9"/>
      <c r="AA76" s="10">
        <f t="shared" si="20"/>
        <v>9600000</v>
      </c>
      <c r="AB76" s="11"/>
    </row>
    <row r="77" spans="1:28" ht="15.75" hidden="1" x14ac:dyDescent="0.25">
      <c r="A77" s="39">
        <v>45799</v>
      </c>
      <c r="B77" s="33" t="s">
        <v>252</v>
      </c>
      <c r="C77" s="33">
        <v>21831000</v>
      </c>
      <c r="D77" s="33" t="s">
        <v>31</v>
      </c>
      <c r="E77" s="33" t="s">
        <v>95</v>
      </c>
      <c r="F77" s="33">
        <v>9400</v>
      </c>
      <c r="G77" s="33" t="s">
        <v>29</v>
      </c>
      <c r="H77" s="33"/>
      <c r="I77" s="20">
        <f t="shared" si="8"/>
        <v>0</v>
      </c>
      <c r="J77" s="82" t="s">
        <v>26</v>
      </c>
      <c r="K77" s="20"/>
      <c r="L77" s="9">
        <f t="shared" si="15"/>
        <v>0</v>
      </c>
      <c r="M77" s="9"/>
      <c r="N77" s="9"/>
      <c r="O77" s="9">
        <f t="shared" si="16"/>
        <v>0</v>
      </c>
      <c r="P77" s="9"/>
      <c r="Q77" s="9"/>
      <c r="R77" s="9">
        <f t="shared" si="17"/>
        <v>0</v>
      </c>
      <c r="S77" s="9"/>
      <c r="T77" s="9"/>
      <c r="U77" s="9">
        <f t="shared" si="18"/>
        <v>0</v>
      </c>
      <c r="V77" s="9"/>
      <c r="W77" s="9"/>
      <c r="X77" s="9">
        <f t="shared" si="19"/>
        <v>0</v>
      </c>
      <c r="Y77" s="9"/>
      <c r="Z77" s="9"/>
      <c r="AA77" s="10">
        <f t="shared" si="20"/>
        <v>21831000</v>
      </c>
      <c r="AB77" s="11"/>
    </row>
    <row r="78" spans="1:28" ht="15.75" hidden="1" x14ac:dyDescent="0.25">
      <c r="A78" s="39">
        <v>45799</v>
      </c>
      <c r="B78" s="33" t="s">
        <v>252</v>
      </c>
      <c r="C78" s="33">
        <v>1800000</v>
      </c>
      <c r="D78" s="33" t="s">
        <v>31</v>
      </c>
      <c r="E78" s="33" t="s">
        <v>234</v>
      </c>
      <c r="F78" s="33">
        <v>20</v>
      </c>
      <c r="G78" s="33" t="s">
        <v>51</v>
      </c>
      <c r="H78" s="33"/>
      <c r="I78" s="20">
        <f t="shared" si="8"/>
        <v>0</v>
      </c>
      <c r="J78" s="82" t="s">
        <v>26</v>
      </c>
      <c r="K78" s="20"/>
      <c r="L78" s="9">
        <f t="shared" si="15"/>
        <v>0</v>
      </c>
      <c r="M78" s="9"/>
      <c r="N78" s="9"/>
      <c r="O78" s="9">
        <f t="shared" si="16"/>
        <v>0</v>
      </c>
      <c r="P78" s="9"/>
      <c r="Q78" s="9"/>
      <c r="R78" s="9">
        <f t="shared" si="17"/>
        <v>0</v>
      </c>
      <c r="S78" s="9"/>
      <c r="T78" s="9"/>
      <c r="U78" s="9">
        <f t="shared" si="18"/>
        <v>0</v>
      </c>
      <c r="V78" s="9"/>
      <c r="W78" s="9"/>
      <c r="X78" s="9">
        <f t="shared" si="19"/>
        <v>0</v>
      </c>
      <c r="Y78" s="9"/>
      <c r="Z78" s="9"/>
      <c r="AA78" s="10">
        <f t="shared" si="20"/>
        <v>1800000</v>
      </c>
      <c r="AB78" s="11"/>
    </row>
    <row r="79" spans="1:28" ht="15.75" hidden="1" x14ac:dyDescent="0.25">
      <c r="A79" s="39">
        <v>45799</v>
      </c>
      <c r="B79" s="33" t="s">
        <v>252</v>
      </c>
      <c r="C79" s="33">
        <v>3600000</v>
      </c>
      <c r="D79" s="33" t="s">
        <v>31</v>
      </c>
      <c r="E79" s="33" t="s">
        <v>236</v>
      </c>
      <c r="F79" s="33">
        <v>40</v>
      </c>
      <c r="G79" s="33" t="s">
        <v>51</v>
      </c>
      <c r="H79" s="33"/>
      <c r="I79" s="20">
        <f t="shared" si="8"/>
        <v>0</v>
      </c>
      <c r="J79" s="82" t="s">
        <v>26</v>
      </c>
      <c r="K79" s="20"/>
      <c r="L79" s="9">
        <f t="shared" si="15"/>
        <v>0</v>
      </c>
      <c r="M79" s="9"/>
      <c r="N79" s="9"/>
      <c r="O79" s="9">
        <f t="shared" si="16"/>
        <v>0</v>
      </c>
      <c r="P79" s="9"/>
      <c r="Q79" s="9"/>
      <c r="R79" s="9">
        <f t="shared" si="17"/>
        <v>0</v>
      </c>
      <c r="S79" s="9"/>
      <c r="T79" s="9"/>
      <c r="U79" s="9">
        <f t="shared" si="18"/>
        <v>2170000</v>
      </c>
      <c r="V79" s="9">
        <v>2170000</v>
      </c>
      <c r="W79" s="9"/>
      <c r="X79" s="9">
        <f t="shared" si="19"/>
        <v>0</v>
      </c>
      <c r="Y79" s="9"/>
      <c r="Z79" s="9"/>
      <c r="AA79" s="10">
        <f t="shared" si="20"/>
        <v>1430000</v>
      </c>
      <c r="AB79" s="11">
        <v>45862</v>
      </c>
    </row>
    <row r="80" spans="1:28" ht="15.75" hidden="1" x14ac:dyDescent="0.25">
      <c r="A80" s="39">
        <v>45799</v>
      </c>
      <c r="B80" s="33" t="s">
        <v>252</v>
      </c>
      <c r="C80" s="33">
        <v>3700000</v>
      </c>
      <c r="D80" s="33" t="s">
        <v>31</v>
      </c>
      <c r="E80" s="33" t="s">
        <v>155</v>
      </c>
      <c r="F80" s="33">
        <v>1000</v>
      </c>
      <c r="G80" s="33" t="s">
        <v>29</v>
      </c>
      <c r="H80" s="33"/>
      <c r="I80" s="20">
        <f t="shared" si="8"/>
        <v>0</v>
      </c>
      <c r="J80" s="41" t="s">
        <v>240</v>
      </c>
      <c r="K80" s="20"/>
      <c r="L80" s="9">
        <f t="shared" si="15"/>
        <v>0</v>
      </c>
      <c r="M80" s="9"/>
      <c r="N80" s="9"/>
      <c r="O80" s="9">
        <f t="shared" si="16"/>
        <v>0</v>
      </c>
      <c r="P80" s="9"/>
      <c r="Q80" s="9"/>
      <c r="R80" s="9">
        <f t="shared" si="17"/>
        <v>0</v>
      </c>
      <c r="S80" s="9"/>
      <c r="T80" s="9"/>
      <c r="U80" s="9">
        <f t="shared" si="18"/>
        <v>3700000</v>
      </c>
      <c r="V80" s="9">
        <v>3700000</v>
      </c>
      <c r="W80" s="9"/>
      <c r="X80" s="9">
        <f t="shared" si="19"/>
        <v>0</v>
      </c>
      <c r="Y80" s="9"/>
      <c r="Z80" s="9"/>
      <c r="AA80" s="10">
        <f t="shared" si="20"/>
        <v>0</v>
      </c>
      <c r="AB80" s="11">
        <v>45862</v>
      </c>
    </row>
    <row r="81" spans="1:28" ht="15.75" hidden="1" x14ac:dyDescent="0.25">
      <c r="A81" s="39">
        <v>45800</v>
      </c>
      <c r="B81" s="33" t="s">
        <v>194</v>
      </c>
      <c r="C81" s="33">
        <v>3600000</v>
      </c>
      <c r="D81" s="33" t="s">
        <v>31</v>
      </c>
      <c r="E81" s="33" t="s">
        <v>155</v>
      </c>
      <c r="F81" s="33">
        <v>900</v>
      </c>
      <c r="G81" s="33" t="s">
        <v>29</v>
      </c>
      <c r="H81" s="33"/>
      <c r="I81" s="20">
        <f t="shared" si="8"/>
        <v>0</v>
      </c>
      <c r="J81" s="37" t="s">
        <v>240</v>
      </c>
      <c r="K81" s="20"/>
      <c r="L81" s="9">
        <f t="shared" si="15"/>
        <v>0</v>
      </c>
      <c r="M81" s="9"/>
      <c r="N81" s="9"/>
      <c r="O81" s="9">
        <f t="shared" si="16"/>
        <v>3600000</v>
      </c>
      <c r="P81" s="9">
        <v>3600000</v>
      </c>
      <c r="Q81" s="9"/>
      <c r="R81" s="9">
        <f t="shared" si="17"/>
        <v>0</v>
      </c>
      <c r="S81" s="9"/>
      <c r="T81" s="9"/>
      <c r="U81" s="9">
        <f t="shared" si="18"/>
        <v>0</v>
      </c>
      <c r="V81" s="9"/>
      <c r="W81" s="9"/>
      <c r="X81" s="9">
        <f t="shared" si="19"/>
        <v>0</v>
      </c>
      <c r="Y81" s="9"/>
      <c r="Z81" s="9"/>
      <c r="AA81" s="10">
        <f t="shared" si="20"/>
        <v>0</v>
      </c>
      <c r="AB81" s="11">
        <v>45840</v>
      </c>
    </row>
    <row r="82" spans="1:28" ht="15.75" hidden="1" x14ac:dyDescent="0.25">
      <c r="A82" s="39">
        <v>45803</v>
      </c>
      <c r="B82" s="33" t="s">
        <v>182</v>
      </c>
      <c r="C82" s="33">
        <v>4000000</v>
      </c>
      <c r="D82" s="33" t="s">
        <v>31</v>
      </c>
      <c r="E82" s="33" t="s">
        <v>293</v>
      </c>
      <c r="F82" s="33">
        <v>100</v>
      </c>
      <c r="G82" s="33" t="s">
        <v>74</v>
      </c>
      <c r="H82" s="33"/>
      <c r="I82" s="20">
        <f t="shared" si="8"/>
        <v>0</v>
      </c>
      <c r="J82" s="37" t="s">
        <v>240</v>
      </c>
      <c r="K82" s="20"/>
      <c r="L82" s="9">
        <f t="shared" si="15"/>
        <v>0</v>
      </c>
      <c r="M82" s="9"/>
      <c r="N82" s="9"/>
      <c r="O82" s="9">
        <f t="shared" si="16"/>
        <v>4000000</v>
      </c>
      <c r="P82" s="9">
        <v>4000000</v>
      </c>
      <c r="Q82" s="9"/>
      <c r="R82" s="9">
        <f t="shared" si="17"/>
        <v>0</v>
      </c>
      <c r="S82" s="9"/>
      <c r="T82" s="9"/>
      <c r="U82" s="9">
        <f t="shared" si="18"/>
        <v>0</v>
      </c>
      <c r="V82" s="9"/>
      <c r="W82" s="9"/>
      <c r="X82" s="9">
        <f t="shared" si="19"/>
        <v>0</v>
      </c>
      <c r="Y82" s="9"/>
      <c r="Z82" s="9"/>
      <c r="AA82" s="10">
        <f t="shared" si="20"/>
        <v>0</v>
      </c>
      <c r="AB82" s="11">
        <v>45847</v>
      </c>
    </row>
    <row r="83" spans="1:28" ht="15.75" hidden="1" x14ac:dyDescent="0.25">
      <c r="A83" s="39">
        <v>45804</v>
      </c>
      <c r="B83" s="33" t="s">
        <v>193</v>
      </c>
      <c r="C83" s="33">
        <v>2000000</v>
      </c>
      <c r="D83" s="33" t="s">
        <v>31</v>
      </c>
      <c r="E83" s="33" t="s">
        <v>139</v>
      </c>
      <c r="F83" s="33">
        <v>5</v>
      </c>
      <c r="G83" s="33" t="s">
        <v>23</v>
      </c>
      <c r="H83" s="33"/>
      <c r="I83" s="20">
        <f t="shared" si="8"/>
        <v>0</v>
      </c>
      <c r="J83" s="37" t="s">
        <v>240</v>
      </c>
      <c r="K83" s="20"/>
      <c r="L83" s="9">
        <f t="shared" si="15"/>
        <v>0</v>
      </c>
      <c r="M83" s="9"/>
      <c r="N83" s="9"/>
      <c r="O83" s="9">
        <f t="shared" si="16"/>
        <v>2000000</v>
      </c>
      <c r="P83" s="9">
        <v>2000000</v>
      </c>
      <c r="Q83" s="9"/>
      <c r="R83" s="9">
        <f t="shared" si="17"/>
        <v>0</v>
      </c>
      <c r="S83" s="9"/>
      <c r="T83" s="9"/>
      <c r="U83" s="9">
        <f t="shared" si="18"/>
        <v>0</v>
      </c>
      <c r="V83" s="9"/>
      <c r="W83" s="9"/>
      <c r="X83" s="9">
        <f t="shared" si="19"/>
        <v>0</v>
      </c>
      <c r="Y83" s="9"/>
      <c r="Z83" s="9"/>
      <c r="AA83" s="10">
        <f t="shared" si="20"/>
        <v>0</v>
      </c>
      <c r="AB83" s="11">
        <v>45848</v>
      </c>
    </row>
    <row r="84" spans="1:28" ht="15.75" hidden="1" x14ac:dyDescent="0.25">
      <c r="A84" s="39">
        <v>45804</v>
      </c>
      <c r="B84" s="33" t="s">
        <v>92</v>
      </c>
      <c r="C84" s="33">
        <v>4305000</v>
      </c>
      <c r="D84" s="33" t="s">
        <v>31</v>
      </c>
      <c r="E84" s="33" t="s">
        <v>197</v>
      </c>
      <c r="F84" s="33">
        <v>1750</v>
      </c>
      <c r="G84" s="33" t="s">
        <v>29</v>
      </c>
      <c r="H84" s="33"/>
      <c r="I84" s="20">
        <f t="shared" si="8"/>
        <v>0</v>
      </c>
      <c r="J84" s="34" t="s">
        <v>26</v>
      </c>
      <c r="K84" s="20" t="s">
        <v>996</v>
      </c>
      <c r="L84" s="9">
        <f t="shared" si="15"/>
        <v>0</v>
      </c>
      <c r="M84" s="9"/>
      <c r="N84" s="9"/>
      <c r="O84" s="9">
        <f t="shared" si="16"/>
        <v>0</v>
      </c>
      <c r="P84" s="9"/>
      <c r="Q84" s="9"/>
      <c r="R84" s="9">
        <f t="shared" si="17"/>
        <v>0</v>
      </c>
      <c r="S84" s="9"/>
      <c r="T84" s="9"/>
      <c r="U84" s="9">
        <f t="shared" si="18"/>
        <v>0</v>
      </c>
      <c r="V84" s="9"/>
      <c r="W84" s="9"/>
      <c r="X84" s="9">
        <f t="shared" si="19"/>
        <v>0</v>
      </c>
      <c r="Y84" s="9"/>
      <c r="Z84" s="9"/>
      <c r="AA84" s="10">
        <f t="shared" si="20"/>
        <v>4305000</v>
      </c>
      <c r="AB84" s="11"/>
    </row>
    <row r="85" spans="1:28" ht="15.75" hidden="1" x14ac:dyDescent="0.25">
      <c r="A85" s="39">
        <v>45804</v>
      </c>
      <c r="B85" s="33" t="s">
        <v>92</v>
      </c>
      <c r="C85" s="33">
        <v>4500000</v>
      </c>
      <c r="D85" s="33" t="s">
        <v>31</v>
      </c>
      <c r="E85" s="33" t="s">
        <v>91</v>
      </c>
      <c r="F85" s="33">
        <v>1000</v>
      </c>
      <c r="G85" s="33" t="s">
        <v>29</v>
      </c>
      <c r="H85" s="33"/>
      <c r="I85" s="20">
        <f t="shared" si="8"/>
        <v>0</v>
      </c>
      <c r="J85" s="34" t="s">
        <v>26</v>
      </c>
      <c r="K85" s="20" t="s">
        <v>996</v>
      </c>
      <c r="L85" s="9">
        <f t="shared" si="15"/>
        <v>0</v>
      </c>
      <c r="M85" s="9"/>
      <c r="N85" s="9"/>
      <c r="O85" s="9">
        <f t="shared" si="16"/>
        <v>0</v>
      </c>
      <c r="P85" s="9"/>
      <c r="Q85" s="9"/>
      <c r="R85" s="9">
        <f t="shared" si="17"/>
        <v>0</v>
      </c>
      <c r="S85" s="9"/>
      <c r="T85" s="9"/>
      <c r="U85" s="9">
        <f t="shared" si="18"/>
        <v>0</v>
      </c>
      <c r="V85" s="9"/>
      <c r="W85" s="9"/>
      <c r="X85" s="9">
        <f t="shared" si="19"/>
        <v>0</v>
      </c>
      <c r="Y85" s="9"/>
      <c r="Z85" s="9"/>
      <c r="AA85" s="10">
        <f t="shared" si="20"/>
        <v>4500000</v>
      </c>
      <c r="AB85" s="11"/>
    </row>
    <row r="86" spans="1:28" ht="15.75" hidden="1" x14ac:dyDescent="0.25">
      <c r="A86" s="32">
        <v>45804</v>
      </c>
      <c r="B86" s="33" t="s">
        <v>92</v>
      </c>
      <c r="C86" s="33">
        <v>1120000</v>
      </c>
      <c r="D86" s="33" t="s">
        <v>31</v>
      </c>
      <c r="E86" s="33" t="s">
        <v>270</v>
      </c>
      <c r="F86" s="33">
        <v>1000</v>
      </c>
      <c r="G86" s="33" t="s">
        <v>29</v>
      </c>
      <c r="H86" s="33"/>
      <c r="I86" s="20">
        <f t="shared" si="8"/>
        <v>0</v>
      </c>
      <c r="J86" s="34" t="s">
        <v>26</v>
      </c>
      <c r="K86" s="20" t="s">
        <v>996</v>
      </c>
      <c r="L86" s="9">
        <f t="shared" si="15"/>
        <v>0</v>
      </c>
      <c r="M86" s="9"/>
      <c r="N86" s="9"/>
      <c r="O86" s="9">
        <f t="shared" si="16"/>
        <v>0</v>
      </c>
      <c r="P86" s="9"/>
      <c r="Q86" s="9"/>
      <c r="R86" s="9">
        <f t="shared" si="17"/>
        <v>0</v>
      </c>
      <c r="S86" s="9"/>
      <c r="T86" s="9"/>
      <c r="U86" s="9">
        <f t="shared" si="18"/>
        <v>0</v>
      </c>
      <c r="V86" s="9"/>
      <c r="W86" s="9"/>
      <c r="X86" s="9">
        <f t="shared" si="19"/>
        <v>0</v>
      </c>
      <c r="Y86" s="9"/>
      <c r="Z86" s="9"/>
      <c r="AA86" s="10">
        <f t="shared" si="20"/>
        <v>1120000</v>
      </c>
      <c r="AB86" s="11"/>
    </row>
    <row r="87" spans="1:28" ht="15.75" hidden="1" x14ac:dyDescent="0.25">
      <c r="A87" s="39">
        <v>45805</v>
      </c>
      <c r="B87" s="33" t="s">
        <v>154</v>
      </c>
      <c r="C87" s="33">
        <v>19968000</v>
      </c>
      <c r="D87" s="33" t="s">
        <v>31</v>
      </c>
      <c r="E87" s="33" t="s">
        <v>91</v>
      </c>
      <c r="F87" s="33">
        <v>5200</v>
      </c>
      <c r="G87" s="33" t="s">
        <v>29</v>
      </c>
      <c r="H87" s="33"/>
      <c r="I87" s="20">
        <f t="shared" si="8"/>
        <v>0</v>
      </c>
      <c r="J87" s="16" t="s">
        <v>43</v>
      </c>
      <c r="K87" s="20"/>
      <c r="L87" s="9">
        <f t="shared" si="15"/>
        <v>0</v>
      </c>
      <c r="M87" s="9"/>
      <c r="N87" s="9"/>
      <c r="O87" s="9">
        <f t="shared" si="16"/>
        <v>0</v>
      </c>
      <c r="P87" s="9"/>
      <c r="Q87" s="9"/>
      <c r="R87" s="9">
        <f t="shared" si="17"/>
        <v>0</v>
      </c>
      <c r="S87" s="9"/>
      <c r="T87" s="9"/>
      <c r="U87" s="9">
        <f t="shared" si="18"/>
        <v>0</v>
      </c>
      <c r="V87" s="9"/>
      <c r="W87" s="9"/>
      <c r="X87" s="9">
        <f t="shared" si="19"/>
        <v>0</v>
      </c>
      <c r="Y87" s="9"/>
      <c r="Z87" s="9"/>
      <c r="AA87" s="10">
        <f t="shared" si="20"/>
        <v>19968000</v>
      </c>
      <c r="AB87" s="11"/>
    </row>
    <row r="88" spans="1:28" ht="15.75" hidden="1" x14ac:dyDescent="0.25">
      <c r="A88" s="39">
        <v>45805</v>
      </c>
      <c r="B88" s="33" t="s">
        <v>154</v>
      </c>
      <c r="C88" s="33">
        <v>20800000</v>
      </c>
      <c r="D88" s="33" t="s">
        <v>31</v>
      </c>
      <c r="E88" s="33" t="s">
        <v>155</v>
      </c>
      <c r="F88" s="33">
        <v>5200</v>
      </c>
      <c r="G88" s="33" t="s">
        <v>29</v>
      </c>
      <c r="H88" s="33"/>
      <c r="I88" s="20">
        <f t="shared" si="8"/>
        <v>0</v>
      </c>
      <c r="J88" s="34" t="s">
        <v>26</v>
      </c>
      <c r="K88" s="20"/>
      <c r="L88" s="9">
        <f t="shared" si="15"/>
        <v>0</v>
      </c>
      <c r="M88" s="9"/>
      <c r="N88" s="9"/>
      <c r="O88" s="9">
        <f t="shared" si="16"/>
        <v>0</v>
      </c>
      <c r="P88" s="9"/>
      <c r="Q88" s="9"/>
      <c r="R88" s="9">
        <f t="shared" si="17"/>
        <v>0</v>
      </c>
      <c r="S88" s="9"/>
      <c r="T88" s="9"/>
      <c r="U88" s="9">
        <f t="shared" si="18"/>
        <v>0</v>
      </c>
      <c r="V88" s="9"/>
      <c r="W88" s="9"/>
      <c r="X88" s="9">
        <f t="shared" si="19"/>
        <v>0</v>
      </c>
      <c r="Y88" s="9"/>
      <c r="Z88" s="9"/>
      <c r="AA88" s="10">
        <f t="shared" si="20"/>
        <v>20800000</v>
      </c>
      <c r="AB88" s="11"/>
    </row>
    <row r="89" spans="1:28" ht="15.75" hidden="1" x14ac:dyDescent="0.25">
      <c r="A89" s="39">
        <v>45805</v>
      </c>
      <c r="B89" s="33" t="s">
        <v>103</v>
      </c>
      <c r="C89" s="33">
        <v>7200000</v>
      </c>
      <c r="D89" s="33" t="s">
        <v>41</v>
      </c>
      <c r="E89" s="33" t="s">
        <v>407</v>
      </c>
      <c r="F89" s="33">
        <v>24</v>
      </c>
      <c r="G89" s="33" t="s">
        <v>33</v>
      </c>
      <c r="H89" s="33"/>
      <c r="I89" s="20">
        <f t="shared" si="8"/>
        <v>0</v>
      </c>
      <c r="J89" s="34" t="s">
        <v>26</v>
      </c>
      <c r="K89" s="20"/>
      <c r="L89" s="9">
        <f t="shared" si="15"/>
        <v>0</v>
      </c>
      <c r="M89" s="9"/>
      <c r="N89" s="9"/>
      <c r="O89" s="9">
        <f t="shared" si="16"/>
        <v>0</v>
      </c>
      <c r="P89" s="9"/>
      <c r="Q89" s="9"/>
      <c r="R89" s="9">
        <f t="shared" si="17"/>
        <v>0</v>
      </c>
      <c r="S89" s="9"/>
      <c r="T89" s="9"/>
      <c r="U89" s="9">
        <f t="shared" si="18"/>
        <v>0</v>
      </c>
      <c r="V89" s="9"/>
      <c r="W89" s="9"/>
      <c r="X89" s="9">
        <f t="shared" si="19"/>
        <v>0</v>
      </c>
      <c r="Y89" s="9"/>
      <c r="Z89" s="9"/>
      <c r="AA89" s="10">
        <f t="shared" si="20"/>
        <v>7200000</v>
      </c>
      <c r="AB89" s="11"/>
    </row>
    <row r="90" spans="1:28" ht="15.75" x14ac:dyDescent="0.25">
      <c r="A90" s="39">
        <v>45805</v>
      </c>
      <c r="B90" s="33" t="s">
        <v>329</v>
      </c>
      <c r="C90" s="33">
        <v>11500000</v>
      </c>
      <c r="D90" s="33" t="s">
        <v>31</v>
      </c>
      <c r="E90" s="33" t="s">
        <v>205</v>
      </c>
      <c r="F90" s="33">
        <v>100</v>
      </c>
      <c r="G90" s="33" t="s">
        <v>51</v>
      </c>
      <c r="H90" s="33"/>
      <c r="I90" s="20">
        <f t="shared" si="8"/>
        <v>0</v>
      </c>
      <c r="J90" s="34" t="s">
        <v>26</v>
      </c>
      <c r="K90" s="20"/>
      <c r="L90" s="9">
        <f t="shared" si="15"/>
        <v>0</v>
      </c>
      <c r="M90" s="9"/>
      <c r="N90" s="9"/>
      <c r="O90" s="9">
        <f t="shared" si="16"/>
        <v>10000000</v>
      </c>
      <c r="P90" s="9">
        <v>10000000</v>
      </c>
      <c r="Q90" s="9"/>
      <c r="R90" s="9">
        <f t="shared" si="17"/>
        <v>0</v>
      </c>
      <c r="S90" s="9"/>
      <c r="T90" s="9"/>
      <c r="U90" s="9">
        <f t="shared" si="18"/>
        <v>0</v>
      </c>
      <c r="V90" s="9"/>
      <c r="W90" s="9"/>
      <c r="X90" s="9">
        <f t="shared" si="19"/>
        <v>0</v>
      </c>
      <c r="Y90" s="9"/>
      <c r="Z90" s="9"/>
      <c r="AA90" s="10">
        <f t="shared" si="20"/>
        <v>1500000</v>
      </c>
      <c r="AB90" s="11"/>
    </row>
    <row r="91" spans="1:28" ht="15.75" hidden="1" x14ac:dyDescent="0.25">
      <c r="A91" s="39">
        <v>45806</v>
      </c>
      <c r="B91" s="33" t="s">
        <v>92</v>
      </c>
      <c r="C91" s="33">
        <v>1500000</v>
      </c>
      <c r="D91" s="33" t="s">
        <v>31</v>
      </c>
      <c r="E91" s="33" t="s">
        <v>64</v>
      </c>
      <c r="F91" s="33">
        <v>10</v>
      </c>
      <c r="G91" s="33" t="s">
        <v>33</v>
      </c>
      <c r="H91" s="33"/>
      <c r="I91" s="20">
        <f t="shared" si="8"/>
        <v>0</v>
      </c>
      <c r="J91" s="34" t="s">
        <v>26</v>
      </c>
      <c r="K91" s="20" t="s">
        <v>997</v>
      </c>
      <c r="L91" s="9">
        <f t="shared" si="15"/>
        <v>0</v>
      </c>
      <c r="M91" s="9"/>
      <c r="N91" s="9"/>
      <c r="O91" s="9">
        <f t="shared" si="16"/>
        <v>0</v>
      </c>
      <c r="P91" s="9"/>
      <c r="Q91" s="9"/>
      <c r="R91" s="9">
        <f t="shared" si="17"/>
        <v>0</v>
      </c>
      <c r="S91" s="9"/>
      <c r="T91" s="9"/>
      <c r="U91" s="9">
        <f t="shared" si="18"/>
        <v>0</v>
      </c>
      <c r="V91" s="9"/>
      <c r="W91" s="9"/>
      <c r="X91" s="9">
        <f t="shared" si="19"/>
        <v>0</v>
      </c>
      <c r="Y91" s="9"/>
      <c r="Z91" s="9"/>
      <c r="AA91" s="10">
        <f t="shared" si="20"/>
        <v>1500000</v>
      </c>
      <c r="AB91" s="11"/>
    </row>
    <row r="92" spans="1:28" ht="15.75" hidden="1" x14ac:dyDescent="0.25">
      <c r="A92" s="39">
        <v>45806</v>
      </c>
      <c r="B92" s="33" t="s">
        <v>217</v>
      </c>
      <c r="C92" s="33">
        <v>1713000</v>
      </c>
      <c r="D92" s="33" t="s">
        <v>41</v>
      </c>
      <c r="E92" s="33" t="s">
        <v>945</v>
      </c>
      <c r="F92" s="33">
        <v>1000</v>
      </c>
      <c r="G92" s="33" t="s">
        <v>29</v>
      </c>
      <c r="H92" s="33"/>
      <c r="I92" s="20">
        <f t="shared" si="8"/>
        <v>0</v>
      </c>
      <c r="J92" s="37" t="s">
        <v>241</v>
      </c>
      <c r="K92" s="20"/>
      <c r="L92" s="9">
        <f t="shared" si="15"/>
        <v>1713000</v>
      </c>
      <c r="M92" s="9">
        <v>1713000</v>
      </c>
      <c r="N92" s="9"/>
      <c r="O92" s="9">
        <f t="shared" si="16"/>
        <v>0</v>
      </c>
      <c r="P92" s="9"/>
      <c r="Q92" s="9"/>
      <c r="R92" s="9">
        <f t="shared" si="17"/>
        <v>0</v>
      </c>
      <c r="S92" s="9"/>
      <c r="T92" s="9"/>
      <c r="U92" s="9">
        <f t="shared" si="18"/>
        <v>0</v>
      </c>
      <c r="V92" s="9"/>
      <c r="W92" s="9"/>
      <c r="X92" s="9">
        <f t="shared" si="19"/>
        <v>0</v>
      </c>
      <c r="Y92" s="9"/>
      <c r="Z92" s="9"/>
      <c r="AA92" s="10">
        <f t="shared" si="20"/>
        <v>0</v>
      </c>
      <c r="AB92" s="11">
        <v>45839</v>
      </c>
    </row>
    <row r="93" spans="1:28" ht="15.75" hidden="1" x14ac:dyDescent="0.25">
      <c r="A93" s="39">
        <v>45806</v>
      </c>
      <c r="B93" s="33" t="s">
        <v>96</v>
      </c>
      <c r="C93" s="33">
        <v>12600000</v>
      </c>
      <c r="D93" s="33" t="s">
        <v>41</v>
      </c>
      <c r="E93" s="33" t="s">
        <v>190</v>
      </c>
      <c r="F93" s="33">
        <v>300</v>
      </c>
      <c r="G93" s="33" t="s">
        <v>51</v>
      </c>
      <c r="H93" s="33"/>
      <c r="I93" s="20">
        <f t="shared" ref="I93:I115" si="21">F93*H93</f>
        <v>0</v>
      </c>
      <c r="J93" s="37" t="s">
        <v>240</v>
      </c>
      <c r="K93" s="20"/>
      <c r="L93" s="9">
        <f t="shared" si="15"/>
        <v>0</v>
      </c>
      <c r="M93" s="9"/>
      <c r="N93" s="9"/>
      <c r="O93" s="9">
        <f t="shared" si="16"/>
        <v>12600000</v>
      </c>
      <c r="P93" s="9">
        <v>12600000</v>
      </c>
      <c r="Q93" s="9"/>
      <c r="R93" s="9">
        <f t="shared" si="17"/>
        <v>0</v>
      </c>
      <c r="S93" s="9"/>
      <c r="T93" s="9"/>
      <c r="U93" s="9">
        <f t="shared" si="18"/>
        <v>0</v>
      </c>
      <c r="V93" s="9"/>
      <c r="W93" s="9"/>
      <c r="X93" s="9">
        <f t="shared" si="19"/>
        <v>0</v>
      </c>
      <c r="Y93" s="9"/>
      <c r="Z93" s="9"/>
      <c r="AA93" s="10">
        <f t="shared" si="20"/>
        <v>0</v>
      </c>
      <c r="AB93" s="11">
        <v>45853</v>
      </c>
    </row>
    <row r="94" spans="1:28" ht="15.75" hidden="1" x14ac:dyDescent="0.25">
      <c r="A94" s="39">
        <v>45806</v>
      </c>
      <c r="B94" s="33" t="s">
        <v>217</v>
      </c>
      <c r="C94" s="33">
        <v>2000000</v>
      </c>
      <c r="D94" s="33" t="s">
        <v>41</v>
      </c>
      <c r="E94" s="33" t="s">
        <v>945</v>
      </c>
      <c r="F94" s="33">
        <v>1000</v>
      </c>
      <c r="G94" s="33" t="s">
        <v>29</v>
      </c>
      <c r="H94" s="33"/>
      <c r="I94" s="20">
        <f t="shared" si="21"/>
        <v>0</v>
      </c>
      <c r="J94" s="37" t="s">
        <v>241</v>
      </c>
      <c r="K94" s="20"/>
      <c r="L94" s="9">
        <f t="shared" si="15"/>
        <v>2000000</v>
      </c>
      <c r="M94" s="9">
        <v>2000000</v>
      </c>
      <c r="N94" s="9"/>
      <c r="O94" s="9">
        <f t="shared" si="16"/>
        <v>0</v>
      </c>
      <c r="P94" s="9"/>
      <c r="Q94" s="9"/>
      <c r="R94" s="9">
        <f t="shared" si="17"/>
        <v>0</v>
      </c>
      <c r="S94" s="9"/>
      <c r="T94" s="9"/>
      <c r="U94" s="9">
        <f t="shared" si="18"/>
        <v>0</v>
      </c>
      <c r="V94" s="9"/>
      <c r="W94" s="9"/>
      <c r="X94" s="9">
        <f t="shared" si="19"/>
        <v>0</v>
      </c>
      <c r="Y94" s="9"/>
      <c r="Z94" s="9"/>
      <c r="AA94" s="10">
        <f t="shared" si="20"/>
        <v>0</v>
      </c>
      <c r="AB94" s="11">
        <v>45839</v>
      </c>
    </row>
    <row r="95" spans="1:28" ht="15.75" hidden="1" x14ac:dyDescent="0.25">
      <c r="A95" s="32">
        <v>45806</v>
      </c>
      <c r="B95" s="33" t="s">
        <v>141</v>
      </c>
      <c r="C95" s="33">
        <v>39520000</v>
      </c>
      <c r="D95" s="33" t="s">
        <v>31</v>
      </c>
      <c r="E95" s="33" t="s">
        <v>95</v>
      </c>
      <c r="F95" s="33">
        <v>10400</v>
      </c>
      <c r="G95" s="33" t="s">
        <v>29</v>
      </c>
      <c r="H95" s="33"/>
      <c r="I95" s="20">
        <f t="shared" si="21"/>
        <v>0</v>
      </c>
      <c r="J95" s="37" t="s">
        <v>241</v>
      </c>
      <c r="K95" s="20"/>
      <c r="L95" s="9">
        <f t="shared" si="15"/>
        <v>39520000</v>
      </c>
      <c r="M95" s="9"/>
      <c r="N95" s="9">
        <f>31431000+8089000</f>
        <v>39520000</v>
      </c>
      <c r="O95" s="9">
        <f t="shared" si="16"/>
        <v>0</v>
      </c>
      <c r="P95" s="9"/>
      <c r="Q95" s="9"/>
      <c r="R95" s="9">
        <f t="shared" si="17"/>
        <v>0</v>
      </c>
      <c r="S95" s="9"/>
      <c r="T95" s="9"/>
      <c r="U95" s="9">
        <f t="shared" si="18"/>
        <v>0</v>
      </c>
      <c r="V95" s="9"/>
      <c r="W95" s="9"/>
      <c r="X95" s="9">
        <f t="shared" si="19"/>
        <v>0</v>
      </c>
      <c r="Y95" s="9"/>
      <c r="Z95" s="9"/>
      <c r="AA95" s="10">
        <f t="shared" si="20"/>
        <v>0</v>
      </c>
      <c r="AB95" s="11">
        <v>45863</v>
      </c>
    </row>
    <row r="96" spans="1:28" ht="15.75" hidden="1" x14ac:dyDescent="0.25">
      <c r="A96" s="32">
        <v>45806</v>
      </c>
      <c r="B96" s="33" t="s">
        <v>141</v>
      </c>
      <c r="C96" s="33">
        <v>4000000</v>
      </c>
      <c r="D96" s="33" t="s">
        <v>31</v>
      </c>
      <c r="E96" s="33" t="s">
        <v>156</v>
      </c>
      <c r="F96" s="33">
        <v>10</v>
      </c>
      <c r="G96" s="33" t="s">
        <v>23</v>
      </c>
      <c r="H96" s="33"/>
      <c r="I96" s="20">
        <f t="shared" si="21"/>
        <v>0</v>
      </c>
      <c r="J96" s="37" t="s">
        <v>241</v>
      </c>
      <c r="K96" s="20"/>
      <c r="L96" s="9">
        <f t="shared" si="15"/>
        <v>4000000</v>
      </c>
      <c r="M96" s="9"/>
      <c r="N96" s="9">
        <v>4000000</v>
      </c>
      <c r="O96" s="9">
        <f t="shared" si="16"/>
        <v>0</v>
      </c>
      <c r="P96" s="9"/>
      <c r="Q96" s="9"/>
      <c r="R96" s="9">
        <f t="shared" si="17"/>
        <v>0</v>
      </c>
      <c r="S96" s="9"/>
      <c r="T96" s="9"/>
      <c r="U96" s="9">
        <f t="shared" si="18"/>
        <v>0</v>
      </c>
      <c r="V96" s="9"/>
      <c r="W96" s="9"/>
      <c r="X96" s="9">
        <f t="shared" si="19"/>
        <v>0</v>
      </c>
      <c r="Y96" s="9"/>
      <c r="Z96" s="9"/>
      <c r="AA96" s="10">
        <f t="shared" si="20"/>
        <v>0</v>
      </c>
      <c r="AB96" s="11">
        <v>45864</v>
      </c>
    </row>
    <row r="97" spans="1:28" ht="15.75" hidden="1" x14ac:dyDescent="0.25">
      <c r="A97" s="39">
        <v>45808</v>
      </c>
      <c r="B97" s="33" t="s">
        <v>217</v>
      </c>
      <c r="C97" s="33">
        <v>6000000</v>
      </c>
      <c r="D97" s="33" t="s">
        <v>41</v>
      </c>
      <c r="E97" s="33" t="s">
        <v>945</v>
      </c>
      <c r="F97" s="33">
        <v>3000</v>
      </c>
      <c r="G97" s="33" t="s">
        <v>29</v>
      </c>
      <c r="H97" s="33"/>
      <c r="I97" s="20">
        <f t="shared" si="21"/>
        <v>0</v>
      </c>
      <c r="J97" s="31" t="s">
        <v>240</v>
      </c>
      <c r="K97" s="20"/>
      <c r="L97" s="9">
        <f t="shared" si="15"/>
        <v>739000</v>
      </c>
      <c r="M97" s="9">
        <v>705000</v>
      </c>
      <c r="N97" s="9">
        <v>34000</v>
      </c>
      <c r="O97" s="9">
        <f t="shared" si="16"/>
        <v>5261000</v>
      </c>
      <c r="P97" s="9">
        <v>5261000</v>
      </c>
      <c r="Q97" s="9"/>
      <c r="R97" s="9">
        <f t="shared" si="17"/>
        <v>0</v>
      </c>
      <c r="S97" s="9"/>
      <c r="T97" s="9"/>
      <c r="U97" s="9">
        <f t="shared" si="18"/>
        <v>0</v>
      </c>
      <c r="V97" s="9"/>
      <c r="W97" s="9"/>
      <c r="X97" s="9">
        <f t="shared" si="19"/>
        <v>0</v>
      </c>
      <c r="Y97" s="9"/>
      <c r="Z97" s="9"/>
      <c r="AA97" s="10">
        <f t="shared" si="20"/>
        <v>0</v>
      </c>
      <c r="AB97" s="11">
        <v>45869</v>
      </c>
    </row>
    <row r="98" spans="1:28" ht="16.5" hidden="1" thickBot="1" x14ac:dyDescent="0.3">
      <c r="A98" s="95">
        <v>45808</v>
      </c>
      <c r="B98" s="62" t="s">
        <v>173</v>
      </c>
      <c r="C98" s="62">
        <v>2400000</v>
      </c>
      <c r="D98" s="62" t="s">
        <v>31</v>
      </c>
      <c r="E98" s="62" t="s">
        <v>148</v>
      </c>
      <c r="F98" s="62">
        <v>40</v>
      </c>
      <c r="G98" s="62" t="s">
        <v>51</v>
      </c>
      <c r="H98" s="62"/>
      <c r="I98" s="96">
        <f t="shared" si="21"/>
        <v>0</v>
      </c>
      <c r="J98" s="63" t="s">
        <v>240</v>
      </c>
      <c r="K98" s="96"/>
      <c r="L98" s="97">
        <f t="shared" si="15"/>
        <v>0</v>
      </c>
      <c r="M98" s="97"/>
      <c r="N98" s="97"/>
      <c r="O98" s="97">
        <f t="shared" si="16"/>
        <v>2400000</v>
      </c>
      <c r="P98" s="97">
        <v>2400000</v>
      </c>
      <c r="Q98" s="97"/>
      <c r="R98" s="97">
        <f t="shared" si="17"/>
        <v>0</v>
      </c>
      <c r="S98" s="97"/>
      <c r="T98" s="97"/>
      <c r="U98" s="97">
        <f t="shared" si="18"/>
        <v>0</v>
      </c>
      <c r="V98" s="97"/>
      <c r="W98" s="97"/>
      <c r="X98" s="97">
        <f t="shared" si="19"/>
        <v>0</v>
      </c>
      <c r="Y98" s="97"/>
      <c r="Z98" s="97"/>
      <c r="AA98" s="98">
        <f t="shared" si="20"/>
        <v>0</v>
      </c>
      <c r="AB98" s="99">
        <v>45862</v>
      </c>
    </row>
    <row r="99" spans="1:28" ht="15.75" hidden="1" x14ac:dyDescent="0.25">
      <c r="A99" s="39">
        <v>45813</v>
      </c>
      <c r="B99" s="35" t="s">
        <v>182</v>
      </c>
      <c r="C99" s="35">
        <v>8000000</v>
      </c>
      <c r="D99" s="35" t="s">
        <v>41</v>
      </c>
      <c r="E99" s="35" t="s">
        <v>293</v>
      </c>
      <c r="F99" s="35">
        <v>200</v>
      </c>
      <c r="G99" s="35" t="s">
        <v>74</v>
      </c>
      <c r="H99" s="35"/>
      <c r="I99" s="27">
        <f t="shared" si="21"/>
        <v>0</v>
      </c>
      <c r="J99" s="37" t="s">
        <v>34</v>
      </c>
      <c r="K99" s="27"/>
      <c r="L99" s="92">
        <f t="shared" si="15"/>
        <v>0</v>
      </c>
      <c r="M99" s="92"/>
      <c r="N99" s="92"/>
      <c r="O99" s="92">
        <f t="shared" si="16"/>
        <v>10700000</v>
      </c>
      <c r="P99" s="92">
        <v>10700000</v>
      </c>
      <c r="Q99" s="92"/>
      <c r="R99" s="92">
        <f t="shared" si="17"/>
        <v>0</v>
      </c>
      <c r="S99" s="92"/>
      <c r="T99" s="92"/>
      <c r="U99" s="92">
        <f t="shared" si="18"/>
        <v>0</v>
      </c>
      <c r="V99" s="92"/>
      <c r="W99" s="92"/>
      <c r="X99" s="92">
        <f t="shared" si="19"/>
        <v>0</v>
      </c>
      <c r="Y99" s="92"/>
      <c r="Z99" s="92"/>
      <c r="AA99" s="93">
        <f t="shared" si="20"/>
        <v>-2700000</v>
      </c>
      <c r="AB99" s="94">
        <v>45847</v>
      </c>
    </row>
    <row r="100" spans="1:28" ht="15.75" hidden="1" x14ac:dyDescent="0.25">
      <c r="A100" s="39">
        <v>45817</v>
      </c>
      <c r="B100" s="33" t="s">
        <v>182</v>
      </c>
      <c r="C100" s="33">
        <v>40000000</v>
      </c>
      <c r="D100" s="33" t="s">
        <v>41</v>
      </c>
      <c r="E100" s="33" t="s">
        <v>1001</v>
      </c>
      <c r="F100" s="33">
        <v>1000</v>
      </c>
      <c r="G100" s="33" t="s">
        <v>25</v>
      </c>
      <c r="H100" s="33"/>
      <c r="I100" s="20">
        <f t="shared" si="21"/>
        <v>0</v>
      </c>
      <c r="J100" s="37" t="s">
        <v>34</v>
      </c>
      <c r="K100" s="20"/>
      <c r="L100" s="9">
        <f t="shared" si="15"/>
        <v>0</v>
      </c>
      <c r="M100" s="9"/>
      <c r="N100" s="9"/>
      <c r="O100" s="9">
        <f t="shared" si="16"/>
        <v>49000000</v>
      </c>
      <c r="P100" s="9">
        <v>49000000</v>
      </c>
      <c r="Q100" s="9"/>
      <c r="R100" s="9">
        <f t="shared" si="17"/>
        <v>0</v>
      </c>
      <c r="S100" s="9"/>
      <c r="T100" s="9"/>
      <c r="U100" s="9">
        <f t="shared" si="18"/>
        <v>0</v>
      </c>
      <c r="V100" s="9"/>
      <c r="W100" s="9"/>
      <c r="X100" s="9">
        <f t="shared" si="19"/>
        <v>0</v>
      </c>
      <c r="Y100" s="9"/>
      <c r="Z100" s="9"/>
      <c r="AA100" s="10">
        <f t="shared" si="20"/>
        <v>-9000000</v>
      </c>
      <c r="AB100" s="11">
        <v>45866</v>
      </c>
    </row>
    <row r="101" spans="1:28" ht="15.75" hidden="1" x14ac:dyDescent="0.25">
      <c r="A101" s="39">
        <v>45817</v>
      </c>
      <c r="B101" s="33" t="s">
        <v>438</v>
      </c>
      <c r="C101" s="33">
        <v>130000</v>
      </c>
      <c r="D101" s="33" t="s">
        <v>41</v>
      </c>
      <c r="E101" s="33" t="s">
        <v>102</v>
      </c>
      <c r="F101" s="33">
        <v>24</v>
      </c>
      <c r="G101" s="33" t="s">
        <v>74</v>
      </c>
      <c r="H101" s="33"/>
      <c r="I101" s="20">
        <f t="shared" si="21"/>
        <v>0</v>
      </c>
      <c r="J101" s="41" t="s">
        <v>240</v>
      </c>
      <c r="K101" s="20"/>
      <c r="L101" s="9">
        <f t="shared" si="15"/>
        <v>0</v>
      </c>
      <c r="M101" s="9"/>
      <c r="N101" s="9"/>
      <c r="O101" s="9">
        <f t="shared" si="16"/>
        <v>130000</v>
      </c>
      <c r="P101" s="9">
        <v>130000</v>
      </c>
      <c r="Q101" s="9"/>
      <c r="R101" s="9">
        <f t="shared" si="17"/>
        <v>0</v>
      </c>
      <c r="S101" s="9"/>
      <c r="T101" s="9"/>
      <c r="U101" s="9">
        <f t="shared" si="18"/>
        <v>0</v>
      </c>
      <c r="V101" s="9"/>
      <c r="W101" s="9"/>
      <c r="X101" s="9">
        <f t="shared" si="19"/>
        <v>0</v>
      </c>
      <c r="Y101" s="9"/>
      <c r="Z101" s="9"/>
      <c r="AA101" s="10">
        <f t="shared" si="20"/>
        <v>0</v>
      </c>
      <c r="AB101" s="11">
        <v>45817</v>
      </c>
    </row>
    <row r="102" spans="1:28" ht="15.75" hidden="1" x14ac:dyDescent="0.25">
      <c r="A102" s="39">
        <v>45793</v>
      </c>
      <c r="B102" s="33" t="s">
        <v>147</v>
      </c>
      <c r="C102" s="33">
        <v>18000000</v>
      </c>
      <c r="D102" s="33" t="s">
        <v>31</v>
      </c>
      <c r="E102" s="33" t="s">
        <v>148</v>
      </c>
      <c r="F102" s="33">
        <v>300</v>
      </c>
      <c r="G102" s="33" t="s">
        <v>51</v>
      </c>
      <c r="H102" s="33"/>
      <c r="I102" s="20">
        <f t="shared" si="21"/>
        <v>0</v>
      </c>
      <c r="J102" s="82" t="s">
        <v>26</v>
      </c>
      <c r="K102" s="33"/>
      <c r="L102" s="9">
        <f t="shared" si="15"/>
        <v>0</v>
      </c>
      <c r="M102" s="9"/>
      <c r="N102" s="9"/>
      <c r="O102" s="9">
        <f t="shared" si="16"/>
        <v>0</v>
      </c>
      <c r="P102" s="9"/>
      <c r="Q102" s="9"/>
      <c r="R102" s="9">
        <f t="shared" si="17"/>
        <v>0</v>
      </c>
      <c r="S102" s="9"/>
      <c r="T102" s="9"/>
      <c r="U102" s="9">
        <f t="shared" si="18"/>
        <v>0</v>
      </c>
      <c r="V102" s="9"/>
      <c r="W102" s="9"/>
      <c r="X102" s="9">
        <f t="shared" si="19"/>
        <v>0</v>
      </c>
      <c r="Y102" s="9"/>
      <c r="Z102" s="9"/>
      <c r="AA102" s="10">
        <f t="shared" si="20"/>
        <v>18000000</v>
      </c>
      <c r="AB102" s="11"/>
    </row>
    <row r="103" spans="1:28" ht="15.75" x14ac:dyDescent="0.25">
      <c r="A103" s="39">
        <v>45818</v>
      </c>
      <c r="B103" s="33" t="s">
        <v>329</v>
      </c>
      <c r="C103" s="33">
        <v>11500000</v>
      </c>
      <c r="D103" s="33" t="s">
        <v>31</v>
      </c>
      <c r="E103" s="33" t="s">
        <v>205</v>
      </c>
      <c r="F103" s="33">
        <v>100</v>
      </c>
      <c r="G103" s="33" t="s">
        <v>51</v>
      </c>
      <c r="H103" s="33"/>
      <c r="I103" s="20">
        <f t="shared" si="21"/>
        <v>0</v>
      </c>
      <c r="J103" s="42" t="s">
        <v>38</v>
      </c>
      <c r="K103" s="107" t="s">
        <v>1008</v>
      </c>
      <c r="L103" s="9">
        <f t="shared" si="15"/>
        <v>0</v>
      </c>
      <c r="M103" s="9"/>
      <c r="N103" s="9"/>
      <c r="O103" s="9">
        <f t="shared" si="16"/>
        <v>10250000</v>
      </c>
      <c r="P103" s="9">
        <v>5000000</v>
      </c>
      <c r="Q103" s="9">
        <f>5000000+250000</f>
        <v>5250000</v>
      </c>
      <c r="R103" s="9">
        <f t="shared" si="17"/>
        <v>0</v>
      </c>
      <c r="S103" s="9"/>
      <c r="T103" s="9"/>
      <c r="U103" s="9">
        <f t="shared" si="18"/>
        <v>0</v>
      </c>
      <c r="V103" s="9"/>
      <c r="W103" s="9"/>
      <c r="X103" s="9">
        <f t="shared" si="19"/>
        <v>0</v>
      </c>
      <c r="Y103" s="9"/>
      <c r="Z103" s="9"/>
      <c r="AA103" s="10">
        <f t="shared" si="20"/>
        <v>1250000</v>
      </c>
      <c r="AB103" s="11">
        <v>45848</v>
      </c>
    </row>
    <row r="104" spans="1:28" ht="15.75" hidden="1" x14ac:dyDescent="0.25">
      <c r="A104" s="39">
        <v>45819</v>
      </c>
      <c r="B104" s="35" t="s">
        <v>568</v>
      </c>
      <c r="C104" s="35">
        <v>8910000</v>
      </c>
      <c r="D104" s="35" t="s">
        <v>31</v>
      </c>
      <c r="E104" s="35" t="s">
        <v>382</v>
      </c>
      <c r="F104" s="35">
        <v>1980</v>
      </c>
      <c r="G104" s="35" t="s">
        <v>267</v>
      </c>
      <c r="H104" s="35"/>
      <c r="I104" s="20">
        <f t="shared" si="21"/>
        <v>0</v>
      </c>
      <c r="J104" s="41" t="s">
        <v>240</v>
      </c>
      <c r="K104" s="35"/>
      <c r="L104" s="9">
        <f t="shared" si="15"/>
        <v>0</v>
      </c>
      <c r="M104" s="9"/>
      <c r="N104" s="9"/>
      <c r="O104" s="9">
        <f t="shared" si="16"/>
        <v>8910000</v>
      </c>
      <c r="P104" s="9">
        <v>8910000</v>
      </c>
      <c r="Q104" s="9"/>
      <c r="R104" s="9">
        <f t="shared" si="17"/>
        <v>0</v>
      </c>
      <c r="S104" s="9"/>
      <c r="T104" s="9"/>
      <c r="U104" s="9">
        <f t="shared" si="18"/>
        <v>0</v>
      </c>
      <c r="V104" s="9"/>
      <c r="W104" s="9"/>
      <c r="X104" s="9">
        <f t="shared" si="19"/>
        <v>0</v>
      </c>
      <c r="Y104" s="9"/>
      <c r="Z104" s="9"/>
      <c r="AA104" s="10">
        <f t="shared" si="20"/>
        <v>0</v>
      </c>
      <c r="AB104" s="11">
        <v>45852</v>
      </c>
    </row>
    <row r="105" spans="1:28" ht="15.75" hidden="1" x14ac:dyDescent="0.25">
      <c r="A105" s="39">
        <v>45819</v>
      </c>
      <c r="B105" s="35" t="s">
        <v>252</v>
      </c>
      <c r="C105" s="33">
        <v>550000</v>
      </c>
      <c r="D105" s="33" t="s">
        <v>31</v>
      </c>
      <c r="E105" s="33" t="s">
        <v>155</v>
      </c>
      <c r="F105" s="33">
        <v>1800</v>
      </c>
      <c r="G105" s="33" t="s">
        <v>29</v>
      </c>
      <c r="H105" s="33"/>
      <c r="I105" s="20">
        <f t="shared" si="21"/>
        <v>0</v>
      </c>
      <c r="J105" s="41" t="s">
        <v>240</v>
      </c>
      <c r="K105" s="90" t="s">
        <v>1009</v>
      </c>
      <c r="L105" s="9">
        <f t="shared" si="15"/>
        <v>0</v>
      </c>
      <c r="M105" s="9"/>
      <c r="N105" s="9"/>
      <c r="O105" s="9">
        <f t="shared" si="16"/>
        <v>0</v>
      </c>
      <c r="P105" s="9"/>
      <c r="Q105" s="9"/>
      <c r="R105" s="9">
        <f t="shared" si="17"/>
        <v>0</v>
      </c>
      <c r="S105" s="9"/>
      <c r="T105" s="9"/>
      <c r="U105" s="9">
        <f t="shared" si="18"/>
        <v>550000</v>
      </c>
      <c r="V105" s="9">
        <v>550000</v>
      </c>
      <c r="W105" s="9"/>
      <c r="X105" s="9">
        <f t="shared" si="19"/>
        <v>0</v>
      </c>
      <c r="Y105" s="9"/>
      <c r="Z105" s="9"/>
      <c r="AA105" s="10">
        <f t="shared" si="20"/>
        <v>0</v>
      </c>
      <c r="AB105" s="11">
        <v>45862</v>
      </c>
    </row>
    <row r="106" spans="1:28" ht="15.75" hidden="1" x14ac:dyDescent="0.25">
      <c r="A106" s="39">
        <v>45819</v>
      </c>
      <c r="B106" s="33" t="s">
        <v>141</v>
      </c>
      <c r="C106" s="33">
        <v>20800000</v>
      </c>
      <c r="D106" s="33" t="s">
        <v>31</v>
      </c>
      <c r="E106" s="33" t="s">
        <v>91</v>
      </c>
      <c r="F106" s="33">
        <v>5200</v>
      </c>
      <c r="G106" s="33" t="s">
        <v>29</v>
      </c>
      <c r="H106" s="33"/>
      <c r="I106" s="20">
        <f t="shared" si="21"/>
        <v>0</v>
      </c>
      <c r="J106" s="37" t="s">
        <v>240</v>
      </c>
      <c r="K106" s="90" t="s">
        <v>1010</v>
      </c>
      <c r="L106" s="9">
        <f t="shared" si="15"/>
        <v>0</v>
      </c>
      <c r="M106" s="9"/>
      <c r="N106" s="9"/>
      <c r="O106" s="9">
        <f t="shared" si="16"/>
        <v>20800000</v>
      </c>
      <c r="P106" s="9">
        <v>20800000</v>
      </c>
      <c r="Q106" s="9"/>
      <c r="R106" s="9">
        <f t="shared" si="17"/>
        <v>0</v>
      </c>
      <c r="S106" s="9"/>
      <c r="T106" s="9"/>
      <c r="U106" s="9">
        <f t="shared" si="18"/>
        <v>0</v>
      </c>
      <c r="V106" s="9"/>
      <c r="W106" s="9"/>
      <c r="X106" s="9">
        <f t="shared" si="19"/>
        <v>0</v>
      </c>
      <c r="Y106" s="9"/>
      <c r="Z106" s="9"/>
      <c r="AA106" s="10">
        <f t="shared" si="20"/>
        <v>0</v>
      </c>
      <c r="AB106" s="11">
        <v>45868</v>
      </c>
    </row>
    <row r="107" spans="1:28" ht="15.75" hidden="1" x14ac:dyDescent="0.25">
      <c r="A107" s="39">
        <v>45820</v>
      </c>
      <c r="B107" s="33" t="s">
        <v>194</v>
      </c>
      <c r="C107" s="33">
        <v>20800000</v>
      </c>
      <c r="D107" s="33" t="s">
        <v>31</v>
      </c>
      <c r="E107" s="33" t="s">
        <v>95</v>
      </c>
      <c r="F107" s="33">
        <v>5200</v>
      </c>
      <c r="G107" s="33" t="s">
        <v>29</v>
      </c>
      <c r="H107" s="33"/>
      <c r="I107" s="20">
        <f t="shared" si="21"/>
        <v>0</v>
      </c>
      <c r="J107" s="37" t="s">
        <v>240</v>
      </c>
      <c r="K107" s="33" t="s">
        <v>1015</v>
      </c>
      <c r="L107" s="9">
        <f t="shared" si="15"/>
        <v>0</v>
      </c>
      <c r="M107" s="9"/>
      <c r="N107" s="9"/>
      <c r="O107" s="9">
        <f t="shared" si="16"/>
        <v>20800000</v>
      </c>
      <c r="P107" s="9">
        <v>20800000</v>
      </c>
      <c r="Q107" s="9"/>
      <c r="R107" s="9">
        <f t="shared" si="17"/>
        <v>0</v>
      </c>
      <c r="S107" s="9"/>
      <c r="T107" s="9"/>
      <c r="U107" s="9">
        <f t="shared" si="18"/>
        <v>0</v>
      </c>
      <c r="V107" s="9"/>
      <c r="W107" s="9"/>
      <c r="X107" s="9">
        <f t="shared" si="19"/>
        <v>0</v>
      </c>
      <c r="Y107" s="9"/>
      <c r="Z107" s="9"/>
      <c r="AA107" s="10">
        <f t="shared" si="20"/>
        <v>0</v>
      </c>
      <c r="AB107" s="11">
        <v>45840</v>
      </c>
    </row>
    <row r="108" spans="1:28" ht="15.75" hidden="1" x14ac:dyDescent="0.25">
      <c r="A108" s="39">
        <v>45820</v>
      </c>
      <c r="B108" s="33" t="s">
        <v>194</v>
      </c>
      <c r="C108" s="33">
        <v>18000000</v>
      </c>
      <c r="D108" s="33" t="s">
        <v>31</v>
      </c>
      <c r="E108" s="33" t="s">
        <v>155</v>
      </c>
      <c r="F108" s="33">
        <v>4500</v>
      </c>
      <c r="G108" s="33" t="s">
        <v>29</v>
      </c>
      <c r="H108" s="33"/>
      <c r="I108" s="20">
        <f t="shared" si="21"/>
        <v>0</v>
      </c>
      <c r="J108" s="37" t="s">
        <v>240</v>
      </c>
      <c r="K108" s="33" t="s">
        <v>1015</v>
      </c>
      <c r="L108" s="9">
        <f t="shared" si="15"/>
        <v>0</v>
      </c>
      <c r="M108" s="9"/>
      <c r="N108" s="9"/>
      <c r="O108" s="9">
        <f t="shared" si="16"/>
        <v>18000000</v>
      </c>
      <c r="P108" s="9">
        <v>18000000</v>
      </c>
      <c r="Q108" s="9"/>
      <c r="R108" s="9">
        <f t="shared" si="17"/>
        <v>0</v>
      </c>
      <c r="S108" s="9"/>
      <c r="T108" s="9"/>
      <c r="U108" s="9">
        <f t="shared" si="18"/>
        <v>0</v>
      </c>
      <c r="V108" s="9"/>
      <c r="W108" s="9"/>
      <c r="X108" s="9">
        <f t="shared" si="19"/>
        <v>0</v>
      </c>
      <c r="Y108" s="9"/>
      <c r="Z108" s="9"/>
      <c r="AA108" s="10">
        <f t="shared" si="20"/>
        <v>0</v>
      </c>
      <c r="AB108" s="11">
        <v>45840</v>
      </c>
    </row>
    <row r="109" spans="1:28" ht="15.75" hidden="1" x14ac:dyDescent="0.25">
      <c r="A109" s="39">
        <v>45824</v>
      </c>
      <c r="B109" s="33" t="s">
        <v>162</v>
      </c>
      <c r="C109" s="33">
        <v>16400000</v>
      </c>
      <c r="D109" s="33" t="s">
        <v>31</v>
      </c>
      <c r="E109" s="33" t="s">
        <v>110</v>
      </c>
      <c r="F109" s="33">
        <v>10400</v>
      </c>
      <c r="G109" s="33" t="s">
        <v>29</v>
      </c>
      <c r="H109" s="33"/>
      <c r="I109" s="20">
        <f t="shared" si="21"/>
        <v>0</v>
      </c>
      <c r="J109" s="37" t="s">
        <v>241</v>
      </c>
      <c r="K109" s="33" t="s">
        <v>1008</v>
      </c>
      <c r="L109" s="9">
        <f t="shared" ref="L109:L147" si="22">M109+N109</f>
        <v>0</v>
      </c>
      <c r="M109" s="9"/>
      <c r="N109" s="9"/>
      <c r="O109" s="9">
        <f t="shared" ref="O109:O147" si="23">P109+Q109</f>
        <v>0</v>
      </c>
      <c r="P109" s="9"/>
      <c r="Q109" s="9"/>
      <c r="R109" s="9">
        <f t="shared" ref="R109:R147" si="24">S109+T109</f>
        <v>16400000</v>
      </c>
      <c r="S109" s="9">
        <v>3400000</v>
      </c>
      <c r="T109" s="9">
        <f>6000000+4000000+3000000</f>
        <v>13000000</v>
      </c>
      <c r="U109" s="9">
        <f t="shared" ref="U109:U147" si="25">V109+W109</f>
        <v>0</v>
      </c>
      <c r="V109" s="9"/>
      <c r="W109" s="9"/>
      <c r="X109" s="9">
        <f t="shared" ref="X109:X147" si="26">Y109+Z109</f>
        <v>0</v>
      </c>
      <c r="Y109" s="9"/>
      <c r="Z109" s="9"/>
      <c r="AA109" s="10">
        <f t="shared" ref="AA109:AA147" si="27">C109+I109-L109-O109-U109-X109-R109</f>
        <v>0</v>
      </c>
      <c r="AB109" s="11">
        <v>45855</v>
      </c>
    </row>
    <row r="110" spans="1:28" ht="15.75" hidden="1" x14ac:dyDescent="0.25">
      <c r="A110" s="39">
        <v>45824</v>
      </c>
      <c r="B110" s="33" t="s">
        <v>141</v>
      </c>
      <c r="C110" s="33">
        <v>4800000</v>
      </c>
      <c r="D110" s="33" t="s">
        <v>31</v>
      </c>
      <c r="E110" s="33" t="s">
        <v>407</v>
      </c>
      <c r="F110" s="33">
        <v>16</v>
      </c>
      <c r="G110" s="33" t="s">
        <v>33</v>
      </c>
      <c r="H110" s="33"/>
      <c r="I110" s="20">
        <f t="shared" si="21"/>
        <v>0</v>
      </c>
      <c r="J110" s="37" t="s">
        <v>240</v>
      </c>
      <c r="K110" s="90" t="s">
        <v>1022</v>
      </c>
      <c r="L110" s="9">
        <f t="shared" si="22"/>
        <v>0</v>
      </c>
      <c r="M110" s="9"/>
      <c r="N110" s="9"/>
      <c r="O110" s="9">
        <f t="shared" si="23"/>
        <v>4800000</v>
      </c>
      <c r="P110" s="9">
        <v>4800000</v>
      </c>
      <c r="Q110" s="9"/>
      <c r="R110" s="9">
        <f t="shared" si="24"/>
        <v>0</v>
      </c>
      <c r="S110" s="9"/>
      <c r="T110" s="9"/>
      <c r="U110" s="9">
        <f t="shared" si="25"/>
        <v>0</v>
      </c>
      <c r="V110" s="9"/>
      <c r="W110" s="9"/>
      <c r="X110" s="9">
        <f t="shared" si="26"/>
        <v>0</v>
      </c>
      <c r="Y110" s="9"/>
      <c r="Z110" s="9"/>
      <c r="AA110" s="10">
        <f t="shared" si="27"/>
        <v>0</v>
      </c>
      <c r="AB110" s="11">
        <v>45864</v>
      </c>
    </row>
    <row r="111" spans="1:28" ht="15.75" hidden="1" x14ac:dyDescent="0.25">
      <c r="A111" s="39">
        <v>45824</v>
      </c>
      <c r="B111" s="33" t="s">
        <v>141</v>
      </c>
      <c r="C111" s="33">
        <v>4007600</v>
      </c>
      <c r="D111" s="33" t="s">
        <v>31</v>
      </c>
      <c r="E111" s="33" t="s">
        <v>136</v>
      </c>
      <c r="F111" s="33">
        <v>93.2</v>
      </c>
      <c r="G111" s="33" t="s">
        <v>33</v>
      </c>
      <c r="H111" s="33"/>
      <c r="I111" s="20">
        <f t="shared" si="21"/>
        <v>0</v>
      </c>
      <c r="J111" s="37" t="s">
        <v>240</v>
      </c>
      <c r="K111" s="90" t="s">
        <v>1022</v>
      </c>
      <c r="L111" s="9">
        <f t="shared" si="22"/>
        <v>0</v>
      </c>
      <c r="M111" s="9"/>
      <c r="N111" s="9"/>
      <c r="O111" s="9">
        <f t="shared" si="23"/>
        <v>4007600</v>
      </c>
      <c r="P111" s="9">
        <v>4007600</v>
      </c>
      <c r="Q111" s="9"/>
      <c r="R111" s="9">
        <f t="shared" si="24"/>
        <v>0</v>
      </c>
      <c r="S111" s="9"/>
      <c r="T111" s="9"/>
      <c r="U111" s="9">
        <f t="shared" si="25"/>
        <v>0</v>
      </c>
      <c r="V111" s="9"/>
      <c r="W111" s="9"/>
      <c r="X111" s="9">
        <f t="shared" si="26"/>
        <v>0</v>
      </c>
      <c r="Y111" s="9"/>
      <c r="Z111" s="9"/>
      <c r="AA111" s="10">
        <f t="shared" si="27"/>
        <v>0</v>
      </c>
      <c r="AB111" s="11">
        <v>45864</v>
      </c>
    </row>
    <row r="112" spans="1:28" ht="15.75" hidden="1" x14ac:dyDescent="0.25">
      <c r="A112" s="39">
        <v>45824</v>
      </c>
      <c r="B112" s="33" t="s">
        <v>141</v>
      </c>
      <c r="C112" s="33">
        <v>3882900</v>
      </c>
      <c r="D112" s="33" t="s">
        <v>31</v>
      </c>
      <c r="E112" s="33" t="s">
        <v>98</v>
      </c>
      <c r="F112" s="33">
        <v>90.3</v>
      </c>
      <c r="G112" s="33" t="s">
        <v>33</v>
      </c>
      <c r="H112" s="33"/>
      <c r="I112" s="20">
        <f t="shared" si="21"/>
        <v>0</v>
      </c>
      <c r="J112" s="37" t="s">
        <v>240</v>
      </c>
      <c r="K112" s="90" t="s">
        <v>1022</v>
      </c>
      <c r="L112" s="9">
        <f t="shared" si="22"/>
        <v>0</v>
      </c>
      <c r="M112" s="9"/>
      <c r="N112" s="9"/>
      <c r="O112" s="9">
        <f t="shared" si="23"/>
        <v>3882900</v>
      </c>
      <c r="P112" s="9">
        <v>3882900</v>
      </c>
      <c r="Q112" s="9"/>
      <c r="R112" s="9">
        <f t="shared" si="24"/>
        <v>0</v>
      </c>
      <c r="S112" s="9"/>
      <c r="T112" s="9"/>
      <c r="U112" s="9">
        <f t="shared" si="25"/>
        <v>0</v>
      </c>
      <c r="V112" s="9"/>
      <c r="W112" s="9"/>
      <c r="X112" s="9">
        <f t="shared" si="26"/>
        <v>0</v>
      </c>
      <c r="Y112" s="9"/>
      <c r="Z112" s="9"/>
      <c r="AA112" s="10">
        <f t="shared" si="27"/>
        <v>0</v>
      </c>
      <c r="AB112" s="11">
        <v>45864</v>
      </c>
    </row>
    <row r="113" spans="1:28" ht="15.75" hidden="1" x14ac:dyDescent="0.25">
      <c r="A113" s="39">
        <v>45824</v>
      </c>
      <c r="B113" s="33" t="s">
        <v>141</v>
      </c>
      <c r="C113" s="33">
        <v>1800000</v>
      </c>
      <c r="D113" s="33" t="s">
        <v>31</v>
      </c>
      <c r="E113" s="33" t="s">
        <v>237</v>
      </c>
      <c r="F113" s="33">
        <v>20</v>
      </c>
      <c r="G113" s="33" t="s">
        <v>51</v>
      </c>
      <c r="H113" s="33"/>
      <c r="I113" s="20">
        <f t="shared" si="21"/>
        <v>0</v>
      </c>
      <c r="J113" s="82" t="s">
        <v>38</v>
      </c>
      <c r="K113" s="90" t="s">
        <v>1022</v>
      </c>
      <c r="L113" s="9">
        <f t="shared" si="22"/>
        <v>0</v>
      </c>
      <c r="M113" s="9"/>
      <c r="N113" s="9"/>
      <c r="O113" s="9">
        <f t="shared" si="23"/>
        <v>1510000</v>
      </c>
      <c r="P113" s="9">
        <v>1510000</v>
      </c>
      <c r="Q113" s="9"/>
      <c r="R113" s="9">
        <f t="shared" si="24"/>
        <v>0</v>
      </c>
      <c r="S113" s="9"/>
      <c r="T113" s="9"/>
      <c r="U113" s="9">
        <f t="shared" si="25"/>
        <v>0</v>
      </c>
      <c r="V113" s="9"/>
      <c r="W113" s="9"/>
      <c r="X113" s="9">
        <f t="shared" si="26"/>
        <v>0</v>
      </c>
      <c r="Y113" s="9"/>
      <c r="Z113" s="9"/>
      <c r="AA113" s="10">
        <f t="shared" si="27"/>
        <v>290000</v>
      </c>
      <c r="AB113" s="11">
        <v>45864</v>
      </c>
    </row>
    <row r="114" spans="1:28" ht="15.75" hidden="1" x14ac:dyDescent="0.25">
      <c r="A114" s="39">
        <v>45824</v>
      </c>
      <c r="B114" s="33" t="s">
        <v>182</v>
      </c>
      <c r="C114" s="33">
        <v>5500000</v>
      </c>
      <c r="D114" s="33" t="s">
        <v>41</v>
      </c>
      <c r="E114" s="33" t="s">
        <v>303</v>
      </c>
      <c r="F114" s="33">
        <v>100</v>
      </c>
      <c r="G114" s="33" t="s">
        <v>74</v>
      </c>
      <c r="H114" s="33"/>
      <c r="I114" s="20">
        <f t="shared" si="21"/>
        <v>0</v>
      </c>
      <c r="J114" s="37" t="s">
        <v>240</v>
      </c>
      <c r="K114" s="90" t="s">
        <v>1023</v>
      </c>
      <c r="L114" s="9">
        <f t="shared" si="22"/>
        <v>0</v>
      </c>
      <c r="M114" s="9"/>
      <c r="N114" s="9"/>
      <c r="O114" s="9">
        <f t="shared" si="23"/>
        <v>5500000</v>
      </c>
      <c r="P114" s="9">
        <v>5500000</v>
      </c>
      <c r="Q114" s="9"/>
      <c r="R114" s="9">
        <f t="shared" si="24"/>
        <v>0</v>
      </c>
      <c r="S114" s="9"/>
      <c r="T114" s="9"/>
      <c r="U114" s="9">
        <f t="shared" si="25"/>
        <v>0</v>
      </c>
      <c r="V114" s="9"/>
      <c r="W114" s="9"/>
      <c r="X114" s="9">
        <f t="shared" si="26"/>
        <v>0</v>
      </c>
      <c r="Y114" s="9"/>
      <c r="Z114" s="9"/>
      <c r="AA114" s="10">
        <f t="shared" si="27"/>
        <v>0</v>
      </c>
      <c r="AB114" s="11">
        <v>45866</v>
      </c>
    </row>
    <row r="115" spans="1:28" ht="15.75" hidden="1" x14ac:dyDescent="0.25">
      <c r="A115" s="39">
        <v>45825</v>
      </c>
      <c r="B115" s="33" t="s">
        <v>53</v>
      </c>
      <c r="C115" s="33">
        <v>11400000</v>
      </c>
      <c r="D115" s="33" t="s">
        <v>31</v>
      </c>
      <c r="E115" s="33" t="s">
        <v>91</v>
      </c>
      <c r="F115" s="33">
        <v>3000</v>
      </c>
      <c r="G115" s="33" t="s">
        <v>29</v>
      </c>
      <c r="H115" s="33"/>
      <c r="I115" s="20">
        <f t="shared" si="21"/>
        <v>0</v>
      </c>
      <c r="J115" s="37" t="s">
        <v>240</v>
      </c>
      <c r="K115" s="33" t="s">
        <v>1009</v>
      </c>
      <c r="L115" s="9">
        <f t="shared" si="22"/>
        <v>0</v>
      </c>
      <c r="M115" s="9"/>
      <c r="N115" s="9"/>
      <c r="O115" s="9">
        <f t="shared" si="23"/>
        <v>11400000</v>
      </c>
      <c r="P115" s="9">
        <v>11400000</v>
      </c>
      <c r="Q115" s="9"/>
      <c r="R115" s="9">
        <f t="shared" si="24"/>
        <v>0</v>
      </c>
      <c r="S115" s="9"/>
      <c r="T115" s="9"/>
      <c r="U115" s="9">
        <f t="shared" si="25"/>
        <v>0</v>
      </c>
      <c r="V115" s="9"/>
      <c r="W115" s="9"/>
      <c r="X115" s="9">
        <f t="shared" si="26"/>
        <v>0</v>
      </c>
      <c r="Y115" s="9"/>
      <c r="Z115" s="9"/>
      <c r="AA115" s="10">
        <f t="shared" si="27"/>
        <v>0</v>
      </c>
      <c r="AB115" s="11">
        <v>45841</v>
      </c>
    </row>
    <row r="116" spans="1:28" ht="15.75" hidden="1" x14ac:dyDescent="0.25">
      <c r="A116" s="39">
        <v>45828</v>
      </c>
      <c r="B116" s="35" t="s">
        <v>252</v>
      </c>
      <c r="C116" s="35">
        <v>38480000</v>
      </c>
      <c r="D116" s="35" t="s">
        <v>31</v>
      </c>
      <c r="E116" s="35" t="s">
        <v>95</v>
      </c>
      <c r="F116" s="35">
        <v>10400</v>
      </c>
      <c r="G116" s="35" t="s">
        <v>29</v>
      </c>
      <c r="H116" s="35"/>
      <c r="I116" s="20">
        <f t="shared" ref="I116:I179" si="28">F116*H116</f>
        <v>0</v>
      </c>
      <c r="J116" s="41" t="s">
        <v>240</v>
      </c>
      <c r="K116" s="116" t="s">
        <v>1030</v>
      </c>
      <c r="L116" s="9">
        <f t="shared" si="22"/>
        <v>0</v>
      </c>
      <c r="M116" s="9"/>
      <c r="N116" s="9"/>
      <c r="O116" s="9">
        <f t="shared" si="23"/>
        <v>0</v>
      </c>
      <c r="P116" s="9"/>
      <c r="Q116" s="9"/>
      <c r="R116" s="9">
        <f t="shared" si="24"/>
        <v>14900000</v>
      </c>
      <c r="S116" s="9">
        <v>14900000</v>
      </c>
      <c r="T116" s="9"/>
      <c r="U116" s="9">
        <f t="shared" si="25"/>
        <v>23580000</v>
      </c>
      <c r="V116" s="9">
        <v>23580000</v>
      </c>
      <c r="W116" s="9"/>
      <c r="X116" s="9">
        <f t="shared" si="26"/>
        <v>0</v>
      </c>
      <c r="Y116" s="9"/>
      <c r="Z116" s="9"/>
      <c r="AA116" s="10">
        <f t="shared" si="27"/>
        <v>0</v>
      </c>
      <c r="AB116" s="11">
        <v>45862</v>
      </c>
    </row>
    <row r="117" spans="1:28" ht="15.75" hidden="1" x14ac:dyDescent="0.25">
      <c r="A117" s="39">
        <v>45828</v>
      </c>
      <c r="B117" s="35" t="s">
        <v>252</v>
      </c>
      <c r="C117" s="33">
        <v>1500000</v>
      </c>
      <c r="D117" s="35" t="s">
        <v>31</v>
      </c>
      <c r="E117" s="33" t="s">
        <v>73</v>
      </c>
      <c r="F117" s="33">
        <v>30</v>
      </c>
      <c r="G117" s="33" t="s">
        <v>74</v>
      </c>
      <c r="H117" s="33"/>
      <c r="I117" s="20">
        <f t="shared" si="28"/>
        <v>0</v>
      </c>
      <c r="J117" s="41" t="s">
        <v>240</v>
      </c>
      <c r="K117" s="35" t="s">
        <v>1030</v>
      </c>
      <c r="L117" s="9">
        <f t="shared" si="22"/>
        <v>0</v>
      </c>
      <c r="M117" s="9"/>
      <c r="N117" s="9"/>
      <c r="O117" s="9">
        <f t="shared" si="23"/>
        <v>0</v>
      </c>
      <c r="P117" s="9"/>
      <c r="Q117" s="9"/>
      <c r="R117" s="9">
        <f t="shared" si="24"/>
        <v>1500000</v>
      </c>
      <c r="S117" s="9">
        <v>1500000</v>
      </c>
      <c r="T117" s="9"/>
      <c r="U117" s="9">
        <f t="shared" si="25"/>
        <v>0</v>
      </c>
      <c r="V117" s="9"/>
      <c r="W117" s="9"/>
      <c r="X117" s="9">
        <f t="shared" si="26"/>
        <v>0</v>
      </c>
      <c r="Y117" s="9"/>
      <c r="Z117" s="9"/>
      <c r="AA117" s="10">
        <f t="shared" si="27"/>
        <v>0</v>
      </c>
      <c r="AB117" s="11">
        <v>45848</v>
      </c>
    </row>
    <row r="118" spans="1:28" ht="15.75" hidden="1" x14ac:dyDescent="0.25">
      <c r="A118" s="39">
        <v>45828</v>
      </c>
      <c r="B118" s="35" t="s">
        <v>252</v>
      </c>
      <c r="C118" s="33">
        <v>1350000</v>
      </c>
      <c r="D118" s="35" t="s">
        <v>31</v>
      </c>
      <c r="E118" s="33" t="s">
        <v>234</v>
      </c>
      <c r="F118" s="33">
        <v>15</v>
      </c>
      <c r="G118" s="33" t="s">
        <v>51</v>
      </c>
      <c r="H118" s="33"/>
      <c r="I118" s="20">
        <f t="shared" si="28"/>
        <v>0</v>
      </c>
      <c r="J118" s="41" t="s">
        <v>240</v>
      </c>
      <c r="K118" s="35" t="s">
        <v>1030</v>
      </c>
      <c r="L118" s="9">
        <f t="shared" si="22"/>
        <v>0</v>
      </c>
      <c r="M118" s="9"/>
      <c r="N118" s="9"/>
      <c r="O118" s="9">
        <f t="shared" si="23"/>
        <v>0</v>
      </c>
      <c r="P118" s="9"/>
      <c r="Q118" s="9"/>
      <c r="R118" s="9">
        <f t="shared" si="24"/>
        <v>1350000</v>
      </c>
      <c r="S118" s="9">
        <v>1350000</v>
      </c>
      <c r="T118" s="9"/>
      <c r="U118" s="9">
        <f t="shared" si="25"/>
        <v>0</v>
      </c>
      <c r="V118" s="9"/>
      <c r="W118" s="9"/>
      <c r="X118" s="9">
        <f t="shared" si="26"/>
        <v>0</v>
      </c>
      <c r="Y118" s="9"/>
      <c r="Z118" s="9"/>
      <c r="AA118" s="10">
        <f t="shared" si="27"/>
        <v>0</v>
      </c>
      <c r="AB118" s="11">
        <v>45848</v>
      </c>
    </row>
    <row r="119" spans="1:28" ht="15.75" hidden="1" x14ac:dyDescent="0.25">
      <c r="A119" s="39">
        <v>45828</v>
      </c>
      <c r="B119" s="35" t="s">
        <v>252</v>
      </c>
      <c r="C119" s="33">
        <v>900000</v>
      </c>
      <c r="D119" s="35" t="s">
        <v>31</v>
      </c>
      <c r="E119" s="33" t="s">
        <v>235</v>
      </c>
      <c r="F119" s="33">
        <v>10</v>
      </c>
      <c r="G119" s="33" t="s">
        <v>51</v>
      </c>
      <c r="H119" s="33"/>
      <c r="I119" s="20">
        <f t="shared" si="28"/>
        <v>0</v>
      </c>
      <c r="J119" s="41" t="s">
        <v>240</v>
      </c>
      <c r="K119" s="35" t="s">
        <v>1030</v>
      </c>
      <c r="L119" s="9">
        <f t="shared" si="22"/>
        <v>0</v>
      </c>
      <c r="M119" s="9"/>
      <c r="N119" s="9"/>
      <c r="O119" s="9">
        <f t="shared" si="23"/>
        <v>0</v>
      </c>
      <c r="P119" s="9"/>
      <c r="Q119" s="9"/>
      <c r="R119" s="9">
        <f t="shared" si="24"/>
        <v>900000</v>
      </c>
      <c r="S119" s="9">
        <v>900000</v>
      </c>
      <c r="T119" s="9"/>
      <c r="U119" s="9">
        <f t="shared" si="25"/>
        <v>0</v>
      </c>
      <c r="V119" s="9"/>
      <c r="W119" s="9"/>
      <c r="X119" s="9">
        <f t="shared" si="26"/>
        <v>0</v>
      </c>
      <c r="Y119" s="9"/>
      <c r="Z119" s="9"/>
      <c r="AA119" s="10">
        <f t="shared" si="27"/>
        <v>0</v>
      </c>
      <c r="AB119" s="11">
        <v>45848</v>
      </c>
    </row>
    <row r="120" spans="1:28" ht="15.75" hidden="1" x14ac:dyDescent="0.25">
      <c r="A120" s="32">
        <v>45828</v>
      </c>
      <c r="B120" s="33" t="s">
        <v>252</v>
      </c>
      <c r="C120" s="33">
        <v>1350000</v>
      </c>
      <c r="D120" s="33" t="s">
        <v>31</v>
      </c>
      <c r="E120" s="33" t="s">
        <v>237</v>
      </c>
      <c r="F120" s="33">
        <v>15</v>
      </c>
      <c r="G120" s="33" t="s">
        <v>51</v>
      </c>
      <c r="H120" s="33"/>
      <c r="I120" s="20">
        <f t="shared" si="28"/>
        <v>0</v>
      </c>
      <c r="J120" s="41" t="s">
        <v>240</v>
      </c>
      <c r="K120" s="33" t="s">
        <v>1030</v>
      </c>
      <c r="L120" s="9">
        <f t="shared" si="22"/>
        <v>0</v>
      </c>
      <c r="M120" s="9"/>
      <c r="N120" s="9"/>
      <c r="O120" s="9">
        <f t="shared" si="23"/>
        <v>0</v>
      </c>
      <c r="P120" s="9"/>
      <c r="Q120" s="9"/>
      <c r="R120" s="9">
        <f t="shared" si="24"/>
        <v>1350000</v>
      </c>
      <c r="S120" s="9">
        <v>1350000</v>
      </c>
      <c r="T120" s="9"/>
      <c r="U120" s="9">
        <f t="shared" si="25"/>
        <v>0</v>
      </c>
      <c r="V120" s="9"/>
      <c r="W120" s="9"/>
      <c r="X120" s="9">
        <f t="shared" si="26"/>
        <v>0</v>
      </c>
      <c r="Y120" s="9"/>
      <c r="Z120" s="9"/>
      <c r="AA120" s="10">
        <f t="shared" si="27"/>
        <v>0</v>
      </c>
      <c r="AB120" s="11">
        <v>45848</v>
      </c>
    </row>
    <row r="121" spans="1:28" ht="15.75" hidden="1" x14ac:dyDescent="0.25">
      <c r="A121" s="39">
        <v>45829</v>
      </c>
      <c r="B121" s="33" t="s">
        <v>94</v>
      </c>
      <c r="C121" s="33">
        <v>-1030000</v>
      </c>
      <c r="D121" s="33" t="s">
        <v>31</v>
      </c>
      <c r="E121" s="33" t="s">
        <v>95</v>
      </c>
      <c r="F121" s="33">
        <v>3000</v>
      </c>
      <c r="G121" s="33" t="s">
        <v>29</v>
      </c>
      <c r="H121" s="33"/>
      <c r="I121" s="20">
        <f t="shared" si="28"/>
        <v>0</v>
      </c>
      <c r="J121" s="37" t="s">
        <v>34</v>
      </c>
      <c r="K121" s="33"/>
      <c r="L121" s="9">
        <f t="shared" si="22"/>
        <v>0</v>
      </c>
      <c r="M121" s="9"/>
      <c r="N121" s="9"/>
      <c r="O121" s="9">
        <f t="shared" si="23"/>
        <v>0</v>
      </c>
      <c r="P121" s="9"/>
      <c r="Q121" s="9"/>
      <c r="R121" s="9">
        <f t="shared" si="24"/>
        <v>0</v>
      </c>
      <c r="S121" s="9"/>
      <c r="T121" s="9"/>
      <c r="U121" s="9">
        <f t="shared" si="25"/>
        <v>0</v>
      </c>
      <c r="V121" s="9"/>
      <c r="W121" s="9"/>
      <c r="X121" s="9">
        <f t="shared" si="26"/>
        <v>0</v>
      </c>
      <c r="Y121" s="9"/>
      <c r="Z121" s="9"/>
      <c r="AA121" s="10">
        <f t="shared" si="27"/>
        <v>-1030000</v>
      </c>
      <c r="AB121" s="11">
        <v>45829</v>
      </c>
    </row>
    <row r="122" spans="1:28" ht="15.75" hidden="1" x14ac:dyDescent="0.25">
      <c r="A122" s="39">
        <v>45829</v>
      </c>
      <c r="B122" s="33" t="s">
        <v>358</v>
      </c>
      <c r="C122" s="33">
        <v>-250000</v>
      </c>
      <c r="D122" s="33" t="s">
        <v>31</v>
      </c>
      <c r="E122" s="33" t="s">
        <v>95</v>
      </c>
      <c r="F122" s="43">
        <v>3500</v>
      </c>
      <c r="G122" s="33" t="s">
        <v>29</v>
      </c>
      <c r="H122" s="33"/>
      <c r="I122" s="20">
        <f t="shared" si="28"/>
        <v>0</v>
      </c>
      <c r="J122" s="37" t="s">
        <v>34</v>
      </c>
      <c r="K122" s="33"/>
      <c r="L122" s="9">
        <f t="shared" si="22"/>
        <v>0</v>
      </c>
      <c r="M122" s="9"/>
      <c r="N122" s="9"/>
      <c r="O122" s="9">
        <f t="shared" si="23"/>
        <v>0</v>
      </c>
      <c r="P122" s="9"/>
      <c r="Q122" s="9"/>
      <c r="R122" s="9">
        <f t="shared" si="24"/>
        <v>0</v>
      </c>
      <c r="S122" s="9"/>
      <c r="T122" s="9"/>
      <c r="U122" s="9">
        <f t="shared" si="25"/>
        <v>0</v>
      </c>
      <c r="V122" s="9"/>
      <c r="W122" s="9"/>
      <c r="X122" s="9">
        <f t="shared" si="26"/>
        <v>0</v>
      </c>
      <c r="Y122" s="9"/>
      <c r="Z122" s="9"/>
      <c r="AA122" s="10">
        <f t="shared" si="27"/>
        <v>-250000</v>
      </c>
      <c r="AB122" s="11">
        <v>45828</v>
      </c>
    </row>
    <row r="123" spans="1:28" ht="15.75" hidden="1" x14ac:dyDescent="0.25">
      <c r="A123" s="32">
        <v>45829</v>
      </c>
      <c r="B123" s="33" t="s">
        <v>217</v>
      </c>
      <c r="C123" s="33">
        <v>2400000</v>
      </c>
      <c r="D123" s="33" t="s">
        <v>41</v>
      </c>
      <c r="E123" s="33" t="s">
        <v>110</v>
      </c>
      <c r="F123" s="33">
        <v>1200</v>
      </c>
      <c r="G123" s="33" t="s">
        <v>29</v>
      </c>
      <c r="H123" s="33"/>
      <c r="I123" s="20">
        <f t="shared" si="28"/>
        <v>0</v>
      </c>
      <c r="J123" s="37" t="s">
        <v>241</v>
      </c>
      <c r="K123" s="33"/>
      <c r="L123" s="9">
        <f t="shared" si="22"/>
        <v>2400000</v>
      </c>
      <c r="M123" s="9">
        <v>2400000</v>
      </c>
      <c r="N123" s="9"/>
      <c r="O123" s="9">
        <f t="shared" si="23"/>
        <v>0</v>
      </c>
      <c r="P123" s="9"/>
      <c r="Q123" s="9"/>
      <c r="R123" s="9">
        <f t="shared" si="24"/>
        <v>0</v>
      </c>
      <c r="S123" s="9"/>
      <c r="T123" s="9"/>
      <c r="U123" s="9">
        <f t="shared" si="25"/>
        <v>0</v>
      </c>
      <c r="V123" s="9"/>
      <c r="W123" s="9"/>
      <c r="X123" s="9">
        <f t="shared" si="26"/>
        <v>0</v>
      </c>
      <c r="Y123" s="9"/>
      <c r="Z123" s="9"/>
      <c r="AA123" s="10">
        <f t="shared" si="27"/>
        <v>0</v>
      </c>
      <c r="AB123" s="11">
        <v>45839</v>
      </c>
    </row>
    <row r="124" spans="1:28" ht="15.75" hidden="1" x14ac:dyDescent="0.25">
      <c r="A124" s="39">
        <v>45831</v>
      </c>
      <c r="B124" s="35" t="s">
        <v>53</v>
      </c>
      <c r="C124" s="35">
        <v>5400000</v>
      </c>
      <c r="D124" s="35" t="s">
        <v>31</v>
      </c>
      <c r="E124" s="35" t="s">
        <v>315</v>
      </c>
      <c r="F124" s="35">
        <v>1000</v>
      </c>
      <c r="G124" s="35" t="s">
        <v>29</v>
      </c>
      <c r="H124" s="35"/>
      <c r="I124" s="20">
        <f t="shared" si="28"/>
        <v>0</v>
      </c>
      <c r="J124" s="41" t="s">
        <v>240</v>
      </c>
      <c r="K124" s="35" t="s">
        <v>1008</v>
      </c>
      <c r="L124" s="9">
        <f t="shared" si="22"/>
        <v>0</v>
      </c>
      <c r="M124" s="9"/>
      <c r="N124" s="9"/>
      <c r="O124" s="9">
        <f t="shared" si="23"/>
        <v>5400000</v>
      </c>
      <c r="P124" s="9">
        <v>5400000</v>
      </c>
      <c r="Q124" s="9"/>
      <c r="R124" s="9">
        <f t="shared" si="24"/>
        <v>0</v>
      </c>
      <c r="S124" s="9"/>
      <c r="T124" s="9"/>
      <c r="U124" s="9">
        <f t="shared" si="25"/>
        <v>0</v>
      </c>
      <c r="V124" s="9"/>
      <c r="W124" s="9"/>
      <c r="X124" s="9">
        <f t="shared" si="26"/>
        <v>0</v>
      </c>
      <c r="Y124" s="9"/>
      <c r="Z124" s="9"/>
      <c r="AA124" s="10">
        <f t="shared" si="27"/>
        <v>0</v>
      </c>
      <c r="AB124" s="11">
        <v>45841</v>
      </c>
    </row>
    <row r="125" spans="1:28" ht="15.75" hidden="1" x14ac:dyDescent="0.25">
      <c r="A125" s="39">
        <v>45831</v>
      </c>
      <c r="B125" s="33" t="s">
        <v>959</v>
      </c>
      <c r="C125" s="33">
        <v>1160000</v>
      </c>
      <c r="D125" s="33" t="s">
        <v>31</v>
      </c>
      <c r="E125" s="33" t="s">
        <v>407</v>
      </c>
      <c r="F125" s="33">
        <v>6</v>
      </c>
      <c r="G125" s="33" t="s">
        <v>33</v>
      </c>
      <c r="H125" s="33"/>
      <c r="I125" s="20">
        <f t="shared" si="28"/>
        <v>0</v>
      </c>
      <c r="J125" s="41" t="s">
        <v>241</v>
      </c>
      <c r="K125" s="33" t="s">
        <v>1008</v>
      </c>
      <c r="L125" s="9">
        <f t="shared" si="22"/>
        <v>1160000</v>
      </c>
      <c r="M125" s="9">
        <v>1160000</v>
      </c>
      <c r="N125" s="9"/>
      <c r="O125" s="9">
        <f t="shared" si="23"/>
        <v>0</v>
      </c>
      <c r="P125" s="9"/>
      <c r="Q125" s="9"/>
      <c r="R125" s="9">
        <f t="shared" si="24"/>
        <v>0</v>
      </c>
      <c r="S125" s="9"/>
      <c r="T125" s="9"/>
      <c r="U125" s="9">
        <f t="shared" si="25"/>
        <v>0</v>
      </c>
      <c r="V125" s="9"/>
      <c r="W125" s="9"/>
      <c r="X125" s="9">
        <f t="shared" si="26"/>
        <v>0</v>
      </c>
      <c r="Y125" s="9"/>
      <c r="Z125" s="9"/>
      <c r="AA125" s="10">
        <f t="shared" si="27"/>
        <v>0</v>
      </c>
      <c r="AB125" s="11">
        <v>45841</v>
      </c>
    </row>
    <row r="126" spans="1:28" ht="15.75" hidden="1" x14ac:dyDescent="0.25">
      <c r="A126" s="32">
        <v>45831</v>
      </c>
      <c r="B126" s="33" t="s">
        <v>208</v>
      </c>
      <c r="C126" s="33">
        <v>3600000</v>
      </c>
      <c r="D126" s="33" t="s">
        <v>31</v>
      </c>
      <c r="E126" s="33" t="s">
        <v>166</v>
      </c>
      <c r="F126" s="33">
        <v>9</v>
      </c>
      <c r="G126" s="33" t="s">
        <v>23</v>
      </c>
      <c r="H126" s="33"/>
      <c r="I126" s="20">
        <f t="shared" si="28"/>
        <v>0</v>
      </c>
      <c r="J126" s="37" t="s">
        <v>240</v>
      </c>
      <c r="K126" s="33" t="s">
        <v>1032</v>
      </c>
      <c r="L126" s="9">
        <f t="shared" si="22"/>
        <v>0</v>
      </c>
      <c r="M126" s="9"/>
      <c r="N126" s="9"/>
      <c r="O126" s="9">
        <f t="shared" si="23"/>
        <v>3600000</v>
      </c>
      <c r="P126" s="9">
        <v>3600000</v>
      </c>
      <c r="Q126" s="9"/>
      <c r="R126" s="9">
        <f t="shared" si="24"/>
        <v>0</v>
      </c>
      <c r="S126" s="9"/>
      <c r="T126" s="9"/>
      <c r="U126" s="9">
        <f t="shared" si="25"/>
        <v>0</v>
      </c>
      <c r="V126" s="9"/>
      <c r="W126" s="9"/>
      <c r="X126" s="9">
        <f t="shared" si="26"/>
        <v>0</v>
      </c>
      <c r="Y126" s="9"/>
      <c r="Z126" s="9"/>
      <c r="AA126" s="10">
        <f t="shared" si="27"/>
        <v>0</v>
      </c>
      <c r="AB126" s="11">
        <v>45840</v>
      </c>
    </row>
    <row r="127" spans="1:28" ht="15.75" hidden="1" x14ac:dyDescent="0.25">
      <c r="A127" s="32">
        <v>45831</v>
      </c>
      <c r="B127" s="33" t="s">
        <v>208</v>
      </c>
      <c r="C127" s="33">
        <v>5600000</v>
      </c>
      <c r="D127" s="33" t="s">
        <v>31</v>
      </c>
      <c r="E127" s="33" t="s">
        <v>726</v>
      </c>
      <c r="F127" s="33">
        <v>14</v>
      </c>
      <c r="G127" s="33" t="s">
        <v>23</v>
      </c>
      <c r="H127" s="33"/>
      <c r="I127" s="20">
        <f t="shared" si="28"/>
        <v>0</v>
      </c>
      <c r="J127" s="37" t="s">
        <v>240</v>
      </c>
      <c r="K127" s="33" t="s">
        <v>1032</v>
      </c>
      <c r="L127" s="9">
        <f t="shared" si="22"/>
        <v>0</v>
      </c>
      <c r="M127" s="9"/>
      <c r="N127" s="9"/>
      <c r="O127" s="9">
        <f t="shared" si="23"/>
        <v>5600000</v>
      </c>
      <c r="P127" s="9">
        <v>5600000</v>
      </c>
      <c r="Q127" s="9"/>
      <c r="R127" s="9">
        <f t="shared" si="24"/>
        <v>0</v>
      </c>
      <c r="S127" s="9"/>
      <c r="T127" s="9"/>
      <c r="U127" s="9">
        <f t="shared" si="25"/>
        <v>0</v>
      </c>
      <c r="V127" s="9"/>
      <c r="W127" s="9"/>
      <c r="X127" s="9">
        <f t="shared" si="26"/>
        <v>0</v>
      </c>
      <c r="Y127" s="9"/>
      <c r="Z127" s="9"/>
      <c r="AA127" s="10">
        <f t="shared" si="27"/>
        <v>0</v>
      </c>
      <c r="AB127" s="11">
        <v>45840</v>
      </c>
    </row>
    <row r="128" spans="1:28" ht="15.75" hidden="1" x14ac:dyDescent="0.25">
      <c r="A128" s="39">
        <v>45832</v>
      </c>
      <c r="B128" s="33" t="s">
        <v>232</v>
      </c>
      <c r="C128" s="33">
        <v>18200000</v>
      </c>
      <c r="D128" s="33" t="s">
        <v>31</v>
      </c>
      <c r="E128" s="33" t="s">
        <v>91</v>
      </c>
      <c r="F128" s="33">
        <v>5200</v>
      </c>
      <c r="G128" s="33" t="s">
        <v>29</v>
      </c>
      <c r="H128" s="33"/>
      <c r="I128" s="20">
        <f t="shared" si="28"/>
        <v>0</v>
      </c>
      <c r="J128" s="82" t="s">
        <v>38</v>
      </c>
      <c r="K128" s="107" t="s">
        <v>1034</v>
      </c>
      <c r="L128" s="9">
        <f t="shared" si="22"/>
        <v>0</v>
      </c>
      <c r="M128" s="9"/>
      <c r="N128" s="9"/>
      <c r="O128" s="9">
        <f t="shared" si="23"/>
        <v>0</v>
      </c>
      <c r="P128" s="9"/>
      <c r="Q128" s="9"/>
      <c r="R128" s="9">
        <f t="shared" si="24"/>
        <v>0</v>
      </c>
      <c r="S128" s="9"/>
      <c r="T128" s="9"/>
      <c r="U128" s="9">
        <f t="shared" si="25"/>
        <v>0</v>
      </c>
      <c r="V128" s="9"/>
      <c r="W128" s="9"/>
      <c r="X128" s="9">
        <f t="shared" si="26"/>
        <v>0</v>
      </c>
      <c r="Y128" s="9"/>
      <c r="Z128" s="9"/>
      <c r="AA128" s="10">
        <f t="shared" si="27"/>
        <v>18200000</v>
      </c>
      <c r="AB128" s="11"/>
    </row>
    <row r="129" spans="1:28" ht="15.75" hidden="1" x14ac:dyDescent="0.25">
      <c r="A129" s="32">
        <v>45832</v>
      </c>
      <c r="B129" s="33" t="s">
        <v>219</v>
      </c>
      <c r="C129" s="33">
        <v>1371700</v>
      </c>
      <c r="D129" s="33" t="s">
        <v>31</v>
      </c>
      <c r="E129" s="33" t="s">
        <v>85</v>
      </c>
      <c r="F129" s="33">
        <v>31.9</v>
      </c>
      <c r="G129" s="33" t="s">
        <v>51</v>
      </c>
      <c r="H129" s="33"/>
      <c r="I129" s="20">
        <f t="shared" si="28"/>
        <v>0</v>
      </c>
      <c r="J129" s="37" t="s">
        <v>240</v>
      </c>
      <c r="K129" s="33" t="s">
        <v>1008</v>
      </c>
      <c r="L129" s="9">
        <f t="shared" si="22"/>
        <v>0</v>
      </c>
      <c r="M129" s="9"/>
      <c r="N129" s="9"/>
      <c r="O129" s="9">
        <f t="shared" si="23"/>
        <v>1371700</v>
      </c>
      <c r="P129" s="9">
        <v>1371700</v>
      </c>
      <c r="Q129" s="9"/>
      <c r="R129" s="9">
        <f t="shared" si="24"/>
        <v>0</v>
      </c>
      <c r="S129" s="9"/>
      <c r="T129" s="9"/>
      <c r="U129" s="9">
        <f t="shared" si="25"/>
        <v>0</v>
      </c>
      <c r="V129" s="9"/>
      <c r="W129" s="9"/>
      <c r="X129" s="9">
        <f t="shared" si="26"/>
        <v>0</v>
      </c>
      <c r="Y129" s="9"/>
      <c r="Z129" s="9"/>
      <c r="AA129" s="10">
        <f t="shared" si="27"/>
        <v>0</v>
      </c>
      <c r="AB129" s="11">
        <v>45847</v>
      </c>
    </row>
    <row r="130" spans="1:28" ht="15.75" hidden="1" x14ac:dyDescent="0.25">
      <c r="A130" s="32">
        <v>45832</v>
      </c>
      <c r="B130" s="33" t="s">
        <v>191</v>
      </c>
      <c r="C130" s="33">
        <v>18000000</v>
      </c>
      <c r="D130" s="33" t="s">
        <v>31</v>
      </c>
      <c r="E130" s="33" t="s">
        <v>185</v>
      </c>
      <c r="F130" s="33">
        <v>20000</v>
      </c>
      <c r="G130" s="33" t="s">
        <v>29</v>
      </c>
      <c r="H130" s="33"/>
      <c r="I130" s="20">
        <f t="shared" si="28"/>
        <v>0</v>
      </c>
      <c r="J130" s="37" t="s">
        <v>241</v>
      </c>
      <c r="K130" s="33" t="s">
        <v>1030</v>
      </c>
      <c r="L130" s="9">
        <f t="shared" si="22"/>
        <v>18000000</v>
      </c>
      <c r="M130" s="9">
        <v>8000000</v>
      </c>
      <c r="N130" s="9">
        <f>8000000+630000+1370000</f>
        <v>10000000</v>
      </c>
      <c r="O130" s="9">
        <f t="shared" si="23"/>
        <v>0</v>
      </c>
      <c r="P130" s="9"/>
      <c r="Q130" s="9"/>
      <c r="R130" s="9">
        <f t="shared" si="24"/>
        <v>0</v>
      </c>
      <c r="S130" s="9"/>
      <c r="T130" s="9"/>
      <c r="U130" s="9">
        <f t="shared" si="25"/>
        <v>0</v>
      </c>
      <c r="V130" s="9"/>
      <c r="W130" s="9"/>
      <c r="X130" s="9">
        <f t="shared" si="26"/>
        <v>0</v>
      </c>
      <c r="Y130" s="9"/>
      <c r="Z130" s="9"/>
      <c r="AA130" s="10">
        <f t="shared" si="27"/>
        <v>0</v>
      </c>
      <c r="AB130" s="11">
        <v>45861</v>
      </c>
    </row>
    <row r="131" spans="1:28" ht="15.75" hidden="1" x14ac:dyDescent="0.25">
      <c r="A131" s="39">
        <v>45833</v>
      </c>
      <c r="B131" s="33" t="s">
        <v>164</v>
      </c>
      <c r="C131" s="33">
        <v>19240000</v>
      </c>
      <c r="D131" s="33" t="s">
        <v>41</v>
      </c>
      <c r="E131" s="33" t="s">
        <v>95</v>
      </c>
      <c r="F131" s="33">
        <v>5200</v>
      </c>
      <c r="G131" s="33" t="s">
        <v>29</v>
      </c>
      <c r="H131" s="33"/>
      <c r="I131" s="20">
        <f t="shared" si="28"/>
        <v>0</v>
      </c>
      <c r="J131" s="82" t="s">
        <v>38</v>
      </c>
      <c r="K131" s="107" t="s">
        <v>1035</v>
      </c>
      <c r="L131" s="9">
        <f t="shared" si="22"/>
        <v>0</v>
      </c>
      <c r="M131" s="9"/>
      <c r="N131" s="9"/>
      <c r="O131" s="9">
        <f t="shared" si="23"/>
        <v>0</v>
      </c>
      <c r="P131" s="9"/>
      <c r="Q131" s="9"/>
      <c r="R131" s="9">
        <f t="shared" si="24"/>
        <v>0</v>
      </c>
      <c r="S131" s="9"/>
      <c r="T131" s="9"/>
      <c r="U131" s="9">
        <f t="shared" si="25"/>
        <v>0</v>
      </c>
      <c r="V131" s="9"/>
      <c r="W131" s="9"/>
      <c r="X131" s="9">
        <f t="shared" si="26"/>
        <v>0</v>
      </c>
      <c r="Y131" s="9"/>
      <c r="Z131" s="9"/>
      <c r="AA131" s="10">
        <f t="shared" si="27"/>
        <v>19240000</v>
      </c>
      <c r="AB131" s="11"/>
    </row>
    <row r="132" spans="1:28" ht="15.75" hidden="1" x14ac:dyDescent="0.25">
      <c r="A132" s="39">
        <v>45833</v>
      </c>
      <c r="B132" s="33" t="s">
        <v>663</v>
      </c>
      <c r="C132" s="33">
        <v>80000</v>
      </c>
      <c r="D132" s="33" t="s">
        <v>41</v>
      </c>
      <c r="E132" s="33" t="s">
        <v>86</v>
      </c>
      <c r="F132" s="33">
        <v>25</v>
      </c>
      <c r="G132" s="33" t="s">
        <v>51</v>
      </c>
      <c r="H132" s="33"/>
      <c r="I132" s="20">
        <f t="shared" si="28"/>
        <v>0</v>
      </c>
      <c r="J132" s="82" t="s">
        <v>43</v>
      </c>
      <c r="K132" s="107" t="s">
        <v>1037</v>
      </c>
      <c r="L132" s="9">
        <f t="shared" si="22"/>
        <v>0</v>
      </c>
      <c r="M132" s="9"/>
      <c r="N132" s="9"/>
      <c r="O132" s="9">
        <f t="shared" si="23"/>
        <v>0</v>
      </c>
      <c r="P132" s="9"/>
      <c r="Q132" s="9"/>
      <c r="R132" s="9">
        <f t="shared" si="24"/>
        <v>0</v>
      </c>
      <c r="S132" s="9"/>
      <c r="T132" s="9"/>
      <c r="U132" s="9">
        <f t="shared" si="25"/>
        <v>0</v>
      </c>
      <c r="V132" s="9"/>
      <c r="W132" s="9"/>
      <c r="X132" s="9">
        <f t="shared" si="26"/>
        <v>0</v>
      </c>
      <c r="Y132" s="9"/>
      <c r="Z132" s="9"/>
      <c r="AA132" s="10">
        <f t="shared" si="27"/>
        <v>80000</v>
      </c>
      <c r="AB132" s="11"/>
    </row>
    <row r="133" spans="1:28" ht="15.75" hidden="1" x14ac:dyDescent="0.25">
      <c r="A133" s="39">
        <v>45833</v>
      </c>
      <c r="B133" s="33" t="s">
        <v>258</v>
      </c>
      <c r="C133" s="33">
        <v>37440000</v>
      </c>
      <c r="D133" s="33" t="s">
        <v>31</v>
      </c>
      <c r="E133" s="33" t="s">
        <v>110</v>
      </c>
      <c r="F133" s="33">
        <v>20800</v>
      </c>
      <c r="G133" s="33" t="s">
        <v>29</v>
      </c>
      <c r="H133" s="33"/>
      <c r="I133" s="20">
        <f t="shared" si="28"/>
        <v>0</v>
      </c>
      <c r="J133" s="37" t="s">
        <v>240</v>
      </c>
      <c r="K133" s="33" t="s">
        <v>1034</v>
      </c>
      <c r="L133" s="9">
        <f t="shared" si="22"/>
        <v>37440000</v>
      </c>
      <c r="M133" s="9">
        <v>2200000</v>
      </c>
      <c r="N133" s="9">
        <v>35240000</v>
      </c>
      <c r="O133" s="9">
        <f t="shared" si="23"/>
        <v>0</v>
      </c>
      <c r="P133" s="9"/>
      <c r="Q133" s="9"/>
      <c r="R133" s="9">
        <f t="shared" si="24"/>
        <v>0</v>
      </c>
      <c r="S133" s="9"/>
      <c r="T133" s="9"/>
      <c r="U133" s="9">
        <f t="shared" si="25"/>
        <v>0</v>
      </c>
      <c r="V133" s="9"/>
      <c r="W133" s="9"/>
      <c r="X133" s="9">
        <f t="shared" si="26"/>
        <v>0</v>
      </c>
      <c r="Y133" s="9"/>
      <c r="Z133" s="9"/>
      <c r="AA133" s="10">
        <f t="shared" si="27"/>
        <v>0</v>
      </c>
      <c r="AB133" s="11">
        <v>45841</v>
      </c>
    </row>
    <row r="134" spans="1:28" ht="15.75" hidden="1" x14ac:dyDescent="0.25">
      <c r="A134" s="39">
        <v>45833</v>
      </c>
      <c r="B134" s="33" t="s">
        <v>182</v>
      </c>
      <c r="C134" s="33">
        <v>11000000</v>
      </c>
      <c r="D134" s="33" t="s">
        <v>41</v>
      </c>
      <c r="E134" s="33" t="s">
        <v>303</v>
      </c>
      <c r="F134" s="33">
        <v>200</v>
      </c>
      <c r="G134" s="33" t="s">
        <v>74</v>
      </c>
      <c r="H134" s="33"/>
      <c r="I134" s="20">
        <f t="shared" si="28"/>
        <v>0</v>
      </c>
      <c r="J134" s="37" t="s">
        <v>240</v>
      </c>
      <c r="K134" s="90" t="s">
        <v>1023</v>
      </c>
      <c r="L134" s="9">
        <f t="shared" si="22"/>
        <v>0</v>
      </c>
      <c r="M134" s="9"/>
      <c r="N134" s="9"/>
      <c r="O134" s="9">
        <f t="shared" si="23"/>
        <v>11000000</v>
      </c>
      <c r="P134" s="9">
        <v>11000000</v>
      </c>
      <c r="Q134" s="9"/>
      <c r="R134" s="9">
        <f t="shared" si="24"/>
        <v>0</v>
      </c>
      <c r="S134" s="9"/>
      <c r="T134" s="9"/>
      <c r="U134" s="9">
        <f t="shared" si="25"/>
        <v>0</v>
      </c>
      <c r="V134" s="9"/>
      <c r="W134" s="9"/>
      <c r="X134" s="9">
        <f t="shared" si="26"/>
        <v>0</v>
      </c>
      <c r="Y134" s="9"/>
      <c r="Z134" s="9"/>
      <c r="AA134" s="10">
        <f t="shared" si="27"/>
        <v>0</v>
      </c>
      <c r="AB134" s="11">
        <v>45866</v>
      </c>
    </row>
    <row r="135" spans="1:28" ht="15.75" hidden="1" x14ac:dyDescent="0.25">
      <c r="A135" s="32">
        <v>45833</v>
      </c>
      <c r="B135" s="33" t="s">
        <v>332</v>
      </c>
      <c r="C135" s="33">
        <v>183399.99999999977</v>
      </c>
      <c r="D135" s="33" t="s">
        <v>31</v>
      </c>
      <c r="E135" s="33" t="s">
        <v>467</v>
      </c>
      <c r="F135" s="33">
        <v>33.799999999999997</v>
      </c>
      <c r="G135" s="33" t="s">
        <v>51</v>
      </c>
      <c r="H135" s="33"/>
      <c r="I135" s="20">
        <f t="shared" si="28"/>
        <v>0</v>
      </c>
      <c r="J135" s="37" t="s">
        <v>240</v>
      </c>
      <c r="K135" s="33" t="s">
        <v>1028</v>
      </c>
      <c r="L135" s="9">
        <f t="shared" si="22"/>
        <v>0</v>
      </c>
      <c r="M135" s="9"/>
      <c r="N135" s="9"/>
      <c r="O135" s="9">
        <f t="shared" si="23"/>
        <v>183400</v>
      </c>
      <c r="P135" s="9">
        <v>183400</v>
      </c>
      <c r="Q135" s="9"/>
      <c r="R135" s="9">
        <f t="shared" si="24"/>
        <v>0</v>
      </c>
      <c r="S135" s="9"/>
      <c r="T135" s="9"/>
      <c r="U135" s="9">
        <f t="shared" si="25"/>
        <v>0</v>
      </c>
      <c r="V135" s="9"/>
      <c r="W135" s="9"/>
      <c r="X135" s="9">
        <f t="shared" si="26"/>
        <v>0</v>
      </c>
      <c r="Y135" s="9"/>
      <c r="Z135" s="9"/>
      <c r="AA135" s="10">
        <f t="shared" si="27"/>
        <v>-2.3283064365386963E-10</v>
      </c>
      <c r="AB135" s="11">
        <v>45840</v>
      </c>
    </row>
    <row r="136" spans="1:28" ht="15.75" hidden="1" x14ac:dyDescent="0.25">
      <c r="A136" s="32">
        <v>45834</v>
      </c>
      <c r="B136" s="33" t="s">
        <v>217</v>
      </c>
      <c r="C136" s="33">
        <v>602000</v>
      </c>
      <c r="D136" s="33" t="s">
        <v>41</v>
      </c>
      <c r="E136" s="33" t="s">
        <v>203</v>
      </c>
      <c r="F136" s="33">
        <v>14</v>
      </c>
      <c r="G136" s="33" t="s">
        <v>51</v>
      </c>
      <c r="H136" s="33"/>
      <c r="I136" s="20">
        <f t="shared" si="28"/>
        <v>0</v>
      </c>
      <c r="J136" s="37" t="s">
        <v>241</v>
      </c>
      <c r="K136" s="33" t="s">
        <v>1037</v>
      </c>
      <c r="L136" s="9">
        <f t="shared" si="22"/>
        <v>602000</v>
      </c>
      <c r="M136" s="9">
        <v>602000</v>
      </c>
      <c r="N136" s="9"/>
      <c r="O136" s="9">
        <f t="shared" si="23"/>
        <v>0</v>
      </c>
      <c r="P136" s="9"/>
      <c r="Q136" s="9"/>
      <c r="R136" s="9">
        <f t="shared" si="24"/>
        <v>0</v>
      </c>
      <c r="S136" s="9"/>
      <c r="T136" s="9"/>
      <c r="U136" s="9">
        <f t="shared" si="25"/>
        <v>0</v>
      </c>
      <c r="V136" s="9"/>
      <c r="W136" s="9"/>
      <c r="X136" s="9">
        <f t="shared" si="26"/>
        <v>0</v>
      </c>
      <c r="Y136" s="9"/>
      <c r="Z136" s="9"/>
      <c r="AA136" s="10">
        <f t="shared" si="27"/>
        <v>0</v>
      </c>
      <c r="AB136" s="11">
        <v>45839</v>
      </c>
    </row>
    <row r="137" spans="1:28" ht="15.75" hidden="1" x14ac:dyDescent="0.25">
      <c r="A137" s="39">
        <v>45834</v>
      </c>
      <c r="B137" s="33" t="s">
        <v>121</v>
      </c>
      <c r="C137" s="33">
        <v>4000000</v>
      </c>
      <c r="D137" s="33" t="s">
        <v>41</v>
      </c>
      <c r="E137" s="33" t="s">
        <v>95</v>
      </c>
      <c r="F137" s="33">
        <v>1000</v>
      </c>
      <c r="G137" s="33" t="s">
        <v>29</v>
      </c>
      <c r="H137" s="33"/>
      <c r="I137" s="20">
        <f t="shared" si="28"/>
        <v>0</v>
      </c>
      <c r="J137" s="37" t="s">
        <v>240</v>
      </c>
      <c r="K137" s="33" t="s">
        <v>1008</v>
      </c>
      <c r="L137" s="9">
        <f t="shared" si="22"/>
        <v>0</v>
      </c>
      <c r="M137" s="9"/>
      <c r="N137" s="9"/>
      <c r="O137" s="9">
        <f t="shared" si="23"/>
        <v>4000000</v>
      </c>
      <c r="P137" s="9">
        <v>4000000</v>
      </c>
      <c r="Q137" s="9"/>
      <c r="R137" s="9">
        <f t="shared" si="24"/>
        <v>0</v>
      </c>
      <c r="S137" s="9"/>
      <c r="T137" s="9"/>
      <c r="U137" s="9">
        <f t="shared" si="25"/>
        <v>0</v>
      </c>
      <c r="V137" s="9"/>
      <c r="W137" s="9"/>
      <c r="X137" s="9">
        <f t="shared" si="26"/>
        <v>0</v>
      </c>
      <c r="Y137" s="9"/>
      <c r="Z137" s="9"/>
      <c r="AA137" s="10">
        <f t="shared" si="27"/>
        <v>0</v>
      </c>
      <c r="AB137" s="11">
        <v>45841</v>
      </c>
    </row>
    <row r="138" spans="1:28" ht="15.75" hidden="1" x14ac:dyDescent="0.25">
      <c r="A138" s="32">
        <v>45834</v>
      </c>
      <c r="B138" s="33" t="s">
        <v>121</v>
      </c>
      <c r="C138" s="33">
        <v>998800</v>
      </c>
      <c r="D138" s="33" t="s">
        <v>41</v>
      </c>
      <c r="E138" s="33" t="s">
        <v>98</v>
      </c>
      <c r="F138" s="33">
        <v>22.7</v>
      </c>
      <c r="G138" s="33" t="s">
        <v>51</v>
      </c>
      <c r="H138" s="33"/>
      <c r="I138" s="20">
        <f t="shared" si="28"/>
        <v>0</v>
      </c>
      <c r="J138" s="37" t="s">
        <v>240</v>
      </c>
      <c r="K138" s="33" t="s">
        <v>1008</v>
      </c>
      <c r="L138" s="9">
        <f t="shared" si="22"/>
        <v>0</v>
      </c>
      <c r="M138" s="9"/>
      <c r="N138" s="9"/>
      <c r="O138" s="9">
        <f t="shared" si="23"/>
        <v>998800</v>
      </c>
      <c r="P138" s="9">
        <v>998800</v>
      </c>
      <c r="Q138" s="9"/>
      <c r="R138" s="9">
        <f t="shared" si="24"/>
        <v>0</v>
      </c>
      <c r="S138" s="9"/>
      <c r="T138" s="9"/>
      <c r="U138" s="9">
        <f t="shared" si="25"/>
        <v>0</v>
      </c>
      <c r="V138" s="9"/>
      <c r="W138" s="9"/>
      <c r="X138" s="9">
        <f t="shared" si="26"/>
        <v>0</v>
      </c>
      <c r="Y138" s="9"/>
      <c r="Z138" s="9"/>
      <c r="AA138" s="10">
        <f t="shared" si="27"/>
        <v>0</v>
      </c>
      <c r="AB138" s="11">
        <v>45841</v>
      </c>
    </row>
    <row r="139" spans="1:28" ht="15.75" hidden="1" x14ac:dyDescent="0.25">
      <c r="A139" s="39">
        <v>45834</v>
      </c>
      <c r="B139" s="33" t="s">
        <v>121</v>
      </c>
      <c r="C139" s="33">
        <v>880000</v>
      </c>
      <c r="D139" s="33" t="s">
        <v>41</v>
      </c>
      <c r="E139" s="33" t="s">
        <v>150</v>
      </c>
      <c r="F139" s="33">
        <v>20</v>
      </c>
      <c r="G139" s="33" t="s">
        <v>51</v>
      </c>
      <c r="H139" s="33"/>
      <c r="I139" s="20">
        <f t="shared" si="28"/>
        <v>0</v>
      </c>
      <c r="J139" s="37" t="s">
        <v>240</v>
      </c>
      <c r="K139" s="33" t="s">
        <v>1008</v>
      </c>
      <c r="L139" s="9">
        <f t="shared" si="22"/>
        <v>0</v>
      </c>
      <c r="M139" s="9"/>
      <c r="N139" s="9"/>
      <c r="O139" s="9">
        <f t="shared" si="23"/>
        <v>880000</v>
      </c>
      <c r="P139" s="9">
        <v>880000</v>
      </c>
      <c r="Q139" s="9"/>
      <c r="R139" s="9">
        <f t="shared" si="24"/>
        <v>0</v>
      </c>
      <c r="S139" s="9"/>
      <c r="T139" s="9"/>
      <c r="U139" s="9">
        <f t="shared" si="25"/>
        <v>0</v>
      </c>
      <c r="V139" s="9"/>
      <c r="W139" s="9"/>
      <c r="X139" s="9">
        <f t="shared" si="26"/>
        <v>0</v>
      </c>
      <c r="Y139" s="9"/>
      <c r="Z139" s="9"/>
      <c r="AA139" s="10">
        <f t="shared" si="27"/>
        <v>0</v>
      </c>
      <c r="AB139" s="11">
        <v>45841</v>
      </c>
    </row>
    <row r="140" spans="1:28" ht="15.75" hidden="1" x14ac:dyDescent="0.25">
      <c r="A140" s="39">
        <v>45834</v>
      </c>
      <c r="B140" s="33" t="s">
        <v>121</v>
      </c>
      <c r="C140" s="35">
        <v>1980000</v>
      </c>
      <c r="D140" s="33" t="s">
        <v>41</v>
      </c>
      <c r="E140" s="35" t="s">
        <v>190</v>
      </c>
      <c r="F140" s="35">
        <v>60</v>
      </c>
      <c r="G140" s="35" t="s">
        <v>51</v>
      </c>
      <c r="H140" s="35"/>
      <c r="I140" s="20">
        <f t="shared" si="28"/>
        <v>0</v>
      </c>
      <c r="J140" s="37" t="s">
        <v>240</v>
      </c>
      <c r="K140" s="33" t="s">
        <v>1008</v>
      </c>
      <c r="L140" s="9">
        <f t="shared" si="22"/>
        <v>0</v>
      </c>
      <c r="M140" s="9"/>
      <c r="N140" s="9"/>
      <c r="O140" s="9">
        <f t="shared" si="23"/>
        <v>1980000</v>
      </c>
      <c r="P140" s="9">
        <v>1980000</v>
      </c>
      <c r="Q140" s="9"/>
      <c r="R140" s="9">
        <f t="shared" si="24"/>
        <v>0</v>
      </c>
      <c r="S140" s="9"/>
      <c r="T140" s="9"/>
      <c r="U140" s="9">
        <f t="shared" si="25"/>
        <v>0</v>
      </c>
      <c r="V140" s="9"/>
      <c r="W140" s="9"/>
      <c r="X140" s="9">
        <f t="shared" si="26"/>
        <v>0</v>
      </c>
      <c r="Y140" s="9"/>
      <c r="Z140" s="9"/>
      <c r="AA140" s="10">
        <f t="shared" si="27"/>
        <v>0</v>
      </c>
      <c r="AB140" s="11">
        <v>45841</v>
      </c>
    </row>
    <row r="141" spans="1:28" ht="15.75" hidden="1" x14ac:dyDescent="0.25">
      <c r="A141" s="32">
        <v>45834</v>
      </c>
      <c r="B141" s="33" t="s">
        <v>121</v>
      </c>
      <c r="C141" s="33">
        <v>3000000</v>
      </c>
      <c r="D141" s="33" t="s">
        <v>41</v>
      </c>
      <c r="E141" s="33" t="s">
        <v>426</v>
      </c>
      <c r="F141" s="33">
        <v>60</v>
      </c>
      <c r="G141" s="33" t="s">
        <v>51</v>
      </c>
      <c r="H141" s="33"/>
      <c r="I141" s="20">
        <f t="shared" si="28"/>
        <v>0</v>
      </c>
      <c r="J141" s="37" t="s">
        <v>34</v>
      </c>
      <c r="K141" s="33" t="s">
        <v>1008</v>
      </c>
      <c r="L141" s="9">
        <f t="shared" si="22"/>
        <v>0</v>
      </c>
      <c r="M141" s="9"/>
      <c r="N141" s="9"/>
      <c r="O141" s="9">
        <f t="shared" si="23"/>
        <v>3129000</v>
      </c>
      <c r="P141" s="9">
        <v>3000000</v>
      </c>
      <c r="Q141" s="9">
        <v>129000</v>
      </c>
      <c r="R141" s="9">
        <f t="shared" si="24"/>
        <v>0</v>
      </c>
      <c r="S141" s="9"/>
      <c r="T141" s="9"/>
      <c r="U141" s="9">
        <f t="shared" si="25"/>
        <v>0</v>
      </c>
      <c r="V141" s="9"/>
      <c r="W141" s="9"/>
      <c r="X141" s="9">
        <f t="shared" si="26"/>
        <v>0</v>
      </c>
      <c r="Y141" s="9"/>
      <c r="Z141" s="9"/>
      <c r="AA141" s="10">
        <f t="shared" si="27"/>
        <v>-129000</v>
      </c>
      <c r="AB141" s="11">
        <v>45841</v>
      </c>
    </row>
    <row r="142" spans="1:28" ht="15.75" hidden="1" x14ac:dyDescent="0.25">
      <c r="A142" s="39">
        <v>45835</v>
      </c>
      <c r="B142" s="33" t="s">
        <v>728</v>
      </c>
      <c r="C142" s="33">
        <v>1545600</v>
      </c>
      <c r="D142" s="33" t="s">
        <v>31</v>
      </c>
      <c r="E142" s="33" t="s">
        <v>135</v>
      </c>
      <c r="F142" s="33">
        <v>58.6</v>
      </c>
      <c r="G142" s="33" t="s">
        <v>51</v>
      </c>
      <c r="H142" s="33"/>
      <c r="I142" s="20">
        <f t="shared" si="28"/>
        <v>0</v>
      </c>
      <c r="J142" s="37" t="s">
        <v>241</v>
      </c>
      <c r="K142" s="33" t="s">
        <v>1008</v>
      </c>
      <c r="L142" s="9">
        <f t="shared" si="22"/>
        <v>0</v>
      </c>
      <c r="M142" s="9"/>
      <c r="N142" s="9"/>
      <c r="O142" s="9">
        <f t="shared" si="23"/>
        <v>0</v>
      </c>
      <c r="P142" s="9"/>
      <c r="Q142" s="9"/>
      <c r="R142" s="9">
        <f t="shared" si="24"/>
        <v>1545600</v>
      </c>
      <c r="S142" s="9">
        <v>1545600</v>
      </c>
      <c r="T142" s="9"/>
      <c r="U142" s="9">
        <f t="shared" si="25"/>
        <v>0</v>
      </c>
      <c r="V142" s="9"/>
      <c r="W142" s="9"/>
      <c r="X142" s="9">
        <f t="shared" si="26"/>
        <v>0</v>
      </c>
      <c r="Y142" s="9"/>
      <c r="Z142" s="9"/>
      <c r="AA142" s="10">
        <f t="shared" si="27"/>
        <v>0</v>
      </c>
      <c r="AB142" s="11">
        <v>45842</v>
      </c>
    </row>
    <row r="143" spans="1:28" ht="15.75" hidden="1" x14ac:dyDescent="0.25">
      <c r="A143" s="32">
        <v>45835</v>
      </c>
      <c r="B143" s="33" t="s">
        <v>217</v>
      </c>
      <c r="C143" s="33">
        <v>1200000</v>
      </c>
      <c r="D143" s="33" t="s">
        <v>41</v>
      </c>
      <c r="E143" s="33" t="s">
        <v>148</v>
      </c>
      <c r="F143" s="33">
        <v>20</v>
      </c>
      <c r="G143" s="33" t="s">
        <v>51</v>
      </c>
      <c r="H143" s="33"/>
      <c r="I143" s="20">
        <f t="shared" si="28"/>
        <v>0</v>
      </c>
      <c r="J143" s="37" t="s">
        <v>241</v>
      </c>
      <c r="K143" s="33" t="s">
        <v>1031</v>
      </c>
      <c r="L143" s="9">
        <f t="shared" si="22"/>
        <v>1200000</v>
      </c>
      <c r="M143" s="9">
        <v>1200000</v>
      </c>
      <c r="N143" s="9"/>
      <c r="O143" s="9">
        <f t="shared" si="23"/>
        <v>0</v>
      </c>
      <c r="P143" s="9"/>
      <c r="Q143" s="9"/>
      <c r="R143" s="9">
        <f t="shared" si="24"/>
        <v>0</v>
      </c>
      <c r="S143" s="9"/>
      <c r="T143" s="9"/>
      <c r="U143" s="9">
        <f t="shared" si="25"/>
        <v>0</v>
      </c>
      <c r="V143" s="9"/>
      <c r="W143" s="9"/>
      <c r="X143" s="9">
        <f t="shared" si="26"/>
        <v>0</v>
      </c>
      <c r="Y143" s="9"/>
      <c r="Z143" s="9"/>
      <c r="AA143" s="10">
        <f t="shared" si="27"/>
        <v>0</v>
      </c>
      <c r="AB143" s="11">
        <v>45839</v>
      </c>
    </row>
    <row r="144" spans="1:28" ht="15.75" hidden="1" x14ac:dyDescent="0.25">
      <c r="A144" s="39">
        <v>45836</v>
      </c>
      <c r="B144" s="33" t="s">
        <v>53</v>
      </c>
      <c r="C144" s="33">
        <v>3800000</v>
      </c>
      <c r="D144" s="33" t="s">
        <v>31</v>
      </c>
      <c r="E144" s="33" t="s">
        <v>91</v>
      </c>
      <c r="F144" s="33">
        <v>1000</v>
      </c>
      <c r="G144" s="33" t="s">
        <v>29</v>
      </c>
      <c r="H144" s="33"/>
      <c r="I144" s="20">
        <f t="shared" si="28"/>
        <v>0</v>
      </c>
      <c r="J144" s="37" t="s">
        <v>240</v>
      </c>
      <c r="K144" s="66" t="s">
        <v>1042</v>
      </c>
      <c r="L144" s="9">
        <f t="shared" si="22"/>
        <v>0</v>
      </c>
      <c r="M144" s="9"/>
      <c r="N144" s="9"/>
      <c r="O144" s="9">
        <f t="shared" si="23"/>
        <v>3800000</v>
      </c>
      <c r="P144" s="9">
        <v>3800000</v>
      </c>
      <c r="Q144" s="9"/>
      <c r="R144" s="9">
        <f t="shared" si="24"/>
        <v>0</v>
      </c>
      <c r="S144" s="9"/>
      <c r="T144" s="9"/>
      <c r="U144" s="9">
        <f t="shared" si="25"/>
        <v>0</v>
      </c>
      <c r="V144" s="9"/>
      <c r="W144" s="9"/>
      <c r="X144" s="9">
        <f t="shared" si="26"/>
        <v>0</v>
      </c>
      <c r="Y144" s="9"/>
      <c r="Z144" s="9"/>
      <c r="AA144" s="10">
        <f t="shared" si="27"/>
        <v>0</v>
      </c>
      <c r="AB144" s="11">
        <v>45848</v>
      </c>
    </row>
    <row r="145" spans="1:28" ht="15.75" hidden="1" x14ac:dyDescent="0.25">
      <c r="A145" s="32">
        <v>45836</v>
      </c>
      <c r="B145" s="33" t="s">
        <v>1044</v>
      </c>
      <c r="C145" s="33">
        <v>0</v>
      </c>
      <c r="D145" s="33" t="s">
        <v>31</v>
      </c>
      <c r="E145" s="33" t="s">
        <v>102</v>
      </c>
      <c r="F145" s="33">
        <v>4</v>
      </c>
      <c r="G145" s="33" t="s">
        <v>74</v>
      </c>
      <c r="H145" s="33"/>
      <c r="I145" s="20">
        <f t="shared" si="28"/>
        <v>0</v>
      </c>
      <c r="J145" s="83" t="s">
        <v>26</v>
      </c>
      <c r="K145" s="33"/>
      <c r="L145" s="9">
        <f t="shared" si="22"/>
        <v>0</v>
      </c>
      <c r="M145" s="9"/>
      <c r="N145" s="9"/>
      <c r="O145" s="9">
        <f t="shared" si="23"/>
        <v>0</v>
      </c>
      <c r="P145" s="9"/>
      <c r="Q145" s="9"/>
      <c r="R145" s="9">
        <f t="shared" si="24"/>
        <v>0</v>
      </c>
      <c r="S145" s="9"/>
      <c r="T145" s="9"/>
      <c r="U145" s="9">
        <f t="shared" si="25"/>
        <v>0</v>
      </c>
      <c r="V145" s="9"/>
      <c r="W145" s="9"/>
      <c r="X145" s="9">
        <f t="shared" si="26"/>
        <v>0</v>
      </c>
      <c r="Y145" s="9"/>
      <c r="Z145" s="9"/>
      <c r="AA145" s="10">
        <f t="shared" si="27"/>
        <v>0</v>
      </c>
      <c r="AB145" s="11"/>
    </row>
    <row r="146" spans="1:28" ht="15.75" hidden="1" x14ac:dyDescent="0.25">
      <c r="A146" s="39">
        <v>45838</v>
      </c>
      <c r="B146" s="35" t="s">
        <v>412</v>
      </c>
      <c r="C146" s="35">
        <v>18200000</v>
      </c>
      <c r="D146" s="35" t="s">
        <v>41</v>
      </c>
      <c r="E146" s="35" t="s">
        <v>297</v>
      </c>
      <c r="F146" s="35">
        <v>10400</v>
      </c>
      <c r="G146" s="35" t="s">
        <v>29</v>
      </c>
      <c r="H146" s="35"/>
      <c r="I146" s="20">
        <f t="shared" si="28"/>
        <v>0</v>
      </c>
      <c r="J146" s="37" t="s">
        <v>240</v>
      </c>
      <c r="K146" s="116" t="s">
        <v>1045</v>
      </c>
      <c r="L146" s="9">
        <f t="shared" si="22"/>
        <v>0</v>
      </c>
      <c r="M146" s="9"/>
      <c r="N146" s="9"/>
      <c r="O146" s="9">
        <f t="shared" si="23"/>
        <v>18200000</v>
      </c>
      <c r="P146" s="9">
        <v>9100000</v>
      </c>
      <c r="Q146" s="9">
        <v>9100000</v>
      </c>
      <c r="R146" s="9">
        <f t="shared" si="24"/>
        <v>0</v>
      </c>
      <c r="S146" s="9"/>
      <c r="T146" s="9"/>
      <c r="U146" s="9">
        <f t="shared" si="25"/>
        <v>0</v>
      </c>
      <c r="V146" s="9"/>
      <c r="W146" s="9"/>
      <c r="X146" s="9">
        <f t="shared" si="26"/>
        <v>0</v>
      </c>
      <c r="Y146" s="9"/>
      <c r="Z146" s="9"/>
      <c r="AA146" s="10">
        <f t="shared" si="27"/>
        <v>0</v>
      </c>
      <c r="AB146" s="11">
        <v>45863</v>
      </c>
    </row>
    <row r="147" spans="1:28" ht="15.75" hidden="1" x14ac:dyDescent="0.25">
      <c r="A147" s="39">
        <v>45838</v>
      </c>
      <c r="B147" s="33" t="s">
        <v>359</v>
      </c>
      <c r="C147" s="33">
        <v>18200000</v>
      </c>
      <c r="D147" s="33" t="s">
        <v>41</v>
      </c>
      <c r="E147" s="33" t="s">
        <v>297</v>
      </c>
      <c r="F147" s="33">
        <v>10400</v>
      </c>
      <c r="G147" s="33" t="s">
        <v>29</v>
      </c>
      <c r="H147" s="33"/>
      <c r="I147" s="20">
        <f t="shared" si="28"/>
        <v>0</v>
      </c>
      <c r="J147" s="37" t="s">
        <v>241</v>
      </c>
      <c r="K147" s="116" t="s">
        <v>1045</v>
      </c>
      <c r="L147" s="9">
        <f t="shared" si="22"/>
        <v>13780000</v>
      </c>
      <c r="M147" s="9">
        <v>13780000</v>
      </c>
      <c r="N147" s="9"/>
      <c r="O147" s="9">
        <f t="shared" si="23"/>
        <v>0</v>
      </c>
      <c r="P147" s="9"/>
      <c r="Q147" s="9"/>
      <c r="R147" s="9">
        <f t="shared" si="24"/>
        <v>0</v>
      </c>
      <c r="S147" s="9"/>
      <c r="T147" s="9"/>
      <c r="U147" s="9">
        <f t="shared" si="25"/>
        <v>4420000</v>
      </c>
      <c r="V147" s="9">
        <v>4000000</v>
      </c>
      <c r="W147" s="9">
        <v>420000</v>
      </c>
      <c r="X147" s="9">
        <f t="shared" si="26"/>
        <v>0</v>
      </c>
      <c r="Y147" s="9"/>
      <c r="Z147" s="9"/>
      <c r="AA147" s="10">
        <f t="shared" si="27"/>
        <v>0</v>
      </c>
      <c r="AB147" s="11">
        <v>45863</v>
      </c>
    </row>
    <row r="148" spans="1:28" ht="15.75" hidden="1" x14ac:dyDescent="0.25">
      <c r="A148" s="32">
        <v>45838</v>
      </c>
      <c r="B148" s="33" t="s">
        <v>412</v>
      </c>
      <c r="C148" s="33">
        <v>140000</v>
      </c>
      <c r="D148" s="33" t="s">
        <v>41</v>
      </c>
      <c r="E148" s="33" t="s">
        <v>122</v>
      </c>
      <c r="F148" s="33">
        <v>2</v>
      </c>
      <c r="G148" s="33" t="s">
        <v>51</v>
      </c>
      <c r="H148" s="33"/>
      <c r="I148" s="20">
        <f t="shared" si="28"/>
        <v>0</v>
      </c>
      <c r="J148" s="37" t="s">
        <v>240</v>
      </c>
      <c r="K148" s="33" t="s">
        <v>1045</v>
      </c>
      <c r="L148" s="9">
        <f>M148+N148</f>
        <v>0</v>
      </c>
      <c r="M148" s="9"/>
      <c r="N148" s="9"/>
      <c r="O148" s="9">
        <f>P148+Q148</f>
        <v>0</v>
      </c>
      <c r="P148" s="9"/>
      <c r="Q148" s="9"/>
      <c r="R148" s="9">
        <f>S148+T148</f>
        <v>140000</v>
      </c>
      <c r="S148" s="9">
        <v>140000</v>
      </c>
      <c r="T148" s="9"/>
      <c r="U148" s="9">
        <f>V148+W148</f>
        <v>0</v>
      </c>
      <c r="V148" s="9"/>
      <c r="W148" s="9"/>
      <c r="X148" s="9">
        <f>Y148+Z148</f>
        <v>0</v>
      </c>
      <c r="Y148" s="9"/>
      <c r="Z148" s="9"/>
      <c r="AA148" s="10">
        <f>C148+I148-L148-O148-U148-X148-R148</f>
        <v>0</v>
      </c>
      <c r="AB148" s="11">
        <v>45839</v>
      </c>
    </row>
    <row r="149" spans="1:28" ht="15.75" hidden="1" x14ac:dyDescent="0.25">
      <c r="A149" s="39">
        <v>45838</v>
      </c>
      <c r="B149" s="35" t="s">
        <v>312</v>
      </c>
      <c r="C149" s="35">
        <v>1800000</v>
      </c>
      <c r="D149" s="35" t="s">
        <v>31</v>
      </c>
      <c r="E149" s="35" t="s">
        <v>110</v>
      </c>
      <c r="F149" s="35">
        <v>1000</v>
      </c>
      <c r="G149" s="35" t="s">
        <v>29</v>
      </c>
      <c r="H149" s="35"/>
      <c r="I149" s="20">
        <f t="shared" si="28"/>
        <v>0</v>
      </c>
      <c r="J149" s="41" t="s">
        <v>241</v>
      </c>
      <c r="K149" s="35"/>
      <c r="L149" s="9">
        <f>M149+N149</f>
        <v>0</v>
      </c>
      <c r="M149" s="9"/>
      <c r="N149" s="9"/>
      <c r="O149" s="9">
        <f>P149+Q149</f>
        <v>0</v>
      </c>
      <c r="P149" s="9"/>
      <c r="Q149" s="9"/>
      <c r="R149" s="9">
        <f>S149+T149</f>
        <v>0</v>
      </c>
      <c r="S149" s="9"/>
      <c r="T149" s="9"/>
      <c r="U149" s="9">
        <f>V149+W149</f>
        <v>1800000</v>
      </c>
      <c r="V149" s="9">
        <v>1800000</v>
      </c>
      <c r="W149" s="9"/>
      <c r="X149" s="9">
        <f>Y149+Z149</f>
        <v>0</v>
      </c>
      <c r="Y149" s="9"/>
      <c r="Z149" s="9"/>
      <c r="AA149" s="10">
        <f>C149+I149-L149-O149-U149-X149-R149</f>
        <v>0</v>
      </c>
      <c r="AB149" s="11">
        <v>45840</v>
      </c>
    </row>
    <row r="150" spans="1:28" ht="15.75" hidden="1" x14ac:dyDescent="0.25">
      <c r="A150" s="39">
        <v>45838</v>
      </c>
      <c r="B150" s="33" t="s">
        <v>217</v>
      </c>
      <c r="C150" s="33">
        <v>20800000</v>
      </c>
      <c r="D150" s="33" t="s">
        <v>41</v>
      </c>
      <c r="E150" s="33" t="s">
        <v>945</v>
      </c>
      <c r="F150" s="33">
        <v>10400</v>
      </c>
      <c r="G150" s="33" t="s">
        <v>29</v>
      </c>
      <c r="H150" s="33"/>
      <c r="I150" s="20">
        <f t="shared" si="28"/>
        <v>0</v>
      </c>
      <c r="J150" s="41" t="s">
        <v>241</v>
      </c>
      <c r="K150" s="33" t="s">
        <v>1046</v>
      </c>
      <c r="L150" s="9">
        <f>M150+N150</f>
        <v>20800000</v>
      </c>
      <c r="M150" s="9">
        <v>20800000</v>
      </c>
      <c r="N150" s="9"/>
      <c r="O150" s="9">
        <f>P150+Q150</f>
        <v>0</v>
      </c>
      <c r="P150" s="9"/>
      <c r="Q150" s="9"/>
      <c r="R150" s="9">
        <f>S150+T150</f>
        <v>0</v>
      </c>
      <c r="S150" s="9"/>
      <c r="T150" s="9"/>
      <c r="U150" s="9">
        <f>V150+W150</f>
        <v>0</v>
      </c>
      <c r="V150" s="9"/>
      <c r="W150" s="9"/>
      <c r="X150" s="9">
        <f>Y150+Z150</f>
        <v>0</v>
      </c>
      <c r="Y150" s="9"/>
      <c r="Z150" s="9"/>
      <c r="AA150" s="10">
        <f>C150+I150-L150-O150-U150-X150-R150</f>
        <v>0</v>
      </c>
      <c r="AB150" s="11">
        <v>45854</v>
      </c>
    </row>
    <row r="151" spans="1:28" ht="15.75" hidden="1" x14ac:dyDescent="0.25">
      <c r="A151" s="39">
        <v>45838</v>
      </c>
      <c r="B151" s="33" t="s">
        <v>302</v>
      </c>
      <c r="C151" s="33">
        <v>1000000</v>
      </c>
      <c r="D151" s="33" t="s">
        <v>41</v>
      </c>
      <c r="E151" s="33" t="s">
        <v>73</v>
      </c>
      <c r="F151" s="33">
        <v>20</v>
      </c>
      <c r="G151" s="33" t="s">
        <v>74</v>
      </c>
      <c r="H151" s="33"/>
      <c r="I151" s="20">
        <f t="shared" si="28"/>
        <v>0</v>
      </c>
      <c r="J151" s="37" t="s">
        <v>241</v>
      </c>
      <c r="K151" s="33" t="s">
        <v>1032</v>
      </c>
      <c r="L151" s="9">
        <f>M151+N151</f>
        <v>1000000</v>
      </c>
      <c r="M151" s="9">
        <v>1000000</v>
      </c>
      <c r="N151" s="9"/>
      <c r="O151" s="9">
        <f>P151+Q151</f>
        <v>0</v>
      </c>
      <c r="P151" s="9"/>
      <c r="Q151" s="9"/>
      <c r="R151" s="9">
        <f>S151+T151</f>
        <v>0</v>
      </c>
      <c r="S151" s="9"/>
      <c r="T151" s="9"/>
      <c r="U151" s="9">
        <f>V151+W151</f>
        <v>0</v>
      </c>
      <c r="V151" s="9"/>
      <c r="W151" s="9"/>
      <c r="X151" s="9">
        <f>Y151+Z151</f>
        <v>0</v>
      </c>
      <c r="Y151" s="9"/>
      <c r="Z151" s="9"/>
      <c r="AA151" s="10">
        <f>C151+I151-L151-O151-U151-X151-R151</f>
        <v>0</v>
      </c>
      <c r="AB151" s="11">
        <v>45845</v>
      </c>
    </row>
    <row r="152" spans="1:28" ht="16.5" hidden="1" thickBot="1" x14ac:dyDescent="0.3">
      <c r="A152" s="95">
        <v>45838</v>
      </c>
      <c r="B152" s="62" t="s">
        <v>302</v>
      </c>
      <c r="C152" s="62">
        <v>2700000</v>
      </c>
      <c r="D152" s="62" t="s">
        <v>41</v>
      </c>
      <c r="E152" s="62" t="s">
        <v>130</v>
      </c>
      <c r="F152" s="62">
        <v>60</v>
      </c>
      <c r="G152" s="62" t="s">
        <v>74</v>
      </c>
      <c r="H152" s="62"/>
      <c r="I152" s="96">
        <f t="shared" si="28"/>
        <v>0</v>
      </c>
      <c r="J152" s="63" t="s">
        <v>241</v>
      </c>
      <c r="K152" s="62" t="s">
        <v>1032</v>
      </c>
      <c r="L152" s="97">
        <f>M152+N152</f>
        <v>2700000</v>
      </c>
      <c r="M152" s="97">
        <v>2700000</v>
      </c>
      <c r="N152" s="97"/>
      <c r="O152" s="97">
        <f>P152+Q152</f>
        <v>0</v>
      </c>
      <c r="P152" s="97"/>
      <c r="Q152" s="97"/>
      <c r="R152" s="97">
        <f>S152+T152</f>
        <v>0</v>
      </c>
      <c r="S152" s="97"/>
      <c r="T152" s="97"/>
      <c r="U152" s="97">
        <f>V152+W152</f>
        <v>0</v>
      </c>
      <c r="V152" s="97"/>
      <c r="W152" s="97"/>
      <c r="X152" s="97">
        <f>Y152+Z152</f>
        <v>0</v>
      </c>
      <c r="Y152" s="97"/>
      <c r="Z152" s="97"/>
      <c r="AA152" s="98">
        <f>C152+I152-L152-O152-U152-X152-R152</f>
        <v>0</v>
      </c>
      <c r="AB152" s="99">
        <v>45845</v>
      </c>
    </row>
    <row r="153" spans="1:28" ht="15.75" hidden="1" x14ac:dyDescent="0.25">
      <c r="A153" s="39">
        <v>45839</v>
      </c>
      <c r="B153" s="35" t="s">
        <v>217</v>
      </c>
      <c r="C153" s="35"/>
      <c r="D153" s="35" t="s">
        <v>41</v>
      </c>
      <c r="E153" s="35" t="s">
        <v>102</v>
      </c>
      <c r="F153" s="35">
        <v>4</v>
      </c>
      <c r="G153" s="35" t="s">
        <v>74</v>
      </c>
      <c r="H153" s="35">
        <v>65000</v>
      </c>
      <c r="I153" s="27">
        <f t="shared" si="28"/>
        <v>260000</v>
      </c>
      <c r="J153" s="41" t="s">
        <v>241</v>
      </c>
      <c r="K153" s="35"/>
      <c r="L153" s="92">
        <f t="shared" ref="L153:L170" si="29">M153+N153</f>
        <v>260000</v>
      </c>
      <c r="M153" s="92">
        <v>260000</v>
      </c>
      <c r="N153" s="92"/>
      <c r="O153" s="92">
        <f t="shared" ref="O153:O170" si="30">P153+Q153</f>
        <v>0</v>
      </c>
      <c r="P153" s="92"/>
      <c r="Q153" s="92"/>
      <c r="R153" s="92">
        <f t="shared" ref="R153:R170" si="31">S153+T153</f>
        <v>0</v>
      </c>
      <c r="S153" s="92"/>
      <c r="T153" s="92"/>
      <c r="U153" s="92">
        <f t="shared" ref="U153:U170" si="32">V153+W153</f>
        <v>0</v>
      </c>
      <c r="V153" s="92"/>
      <c r="W153" s="92"/>
      <c r="X153" s="92">
        <f t="shared" ref="X153:X170" si="33">Y153+Z153</f>
        <v>0</v>
      </c>
      <c r="Y153" s="92"/>
      <c r="Z153" s="92"/>
      <c r="AA153" s="93">
        <f t="shared" ref="AA153:AA170" si="34">C153+I153-L153-O153-U153-X153-R153</f>
        <v>0</v>
      </c>
      <c r="AB153" s="94">
        <v>45839</v>
      </c>
    </row>
    <row r="154" spans="1:28" ht="15.75" hidden="1" x14ac:dyDescent="0.25">
      <c r="A154" s="32">
        <v>45839</v>
      </c>
      <c r="B154" s="33" t="s">
        <v>92</v>
      </c>
      <c r="C154" s="33"/>
      <c r="D154" s="33" t="s">
        <v>31</v>
      </c>
      <c r="E154" s="33" t="s">
        <v>91</v>
      </c>
      <c r="F154" s="33">
        <v>2000</v>
      </c>
      <c r="G154" s="33" t="s">
        <v>29</v>
      </c>
      <c r="H154" s="33">
        <v>4000</v>
      </c>
      <c r="I154" s="20">
        <f t="shared" si="28"/>
        <v>8000000</v>
      </c>
      <c r="J154" s="37" t="s">
        <v>240</v>
      </c>
      <c r="K154" s="33"/>
      <c r="L154" s="9">
        <f t="shared" si="29"/>
        <v>0</v>
      </c>
      <c r="M154" s="9"/>
      <c r="N154" s="9"/>
      <c r="O154" s="9">
        <f t="shared" si="30"/>
        <v>8000000</v>
      </c>
      <c r="P154" s="9">
        <v>8000000</v>
      </c>
      <c r="Q154" s="9"/>
      <c r="R154" s="9">
        <f t="shared" si="31"/>
        <v>0</v>
      </c>
      <c r="S154" s="9"/>
      <c r="T154" s="9"/>
      <c r="U154" s="9">
        <f t="shared" si="32"/>
        <v>0</v>
      </c>
      <c r="V154" s="9"/>
      <c r="W154" s="9"/>
      <c r="X154" s="9">
        <f t="shared" si="33"/>
        <v>0</v>
      </c>
      <c r="Y154" s="9"/>
      <c r="Z154" s="9"/>
      <c r="AA154" s="10">
        <f t="shared" si="34"/>
        <v>0</v>
      </c>
      <c r="AB154" s="11">
        <v>45839</v>
      </c>
    </row>
    <row r="155" spans="1:28" ht="15.75" hidden="1" x14ac:dyDescent="0.25">
      <c r="A155" s="32">
        <v>45839</v>
      </c>
      <c r="B155" s="33" t="s">
        <v>92</v>
      </c>
      <c r="C155" s="33"/>
      <c r="D155" s="33" t="s">
        <v>31</v>
      </c>
      <c r="E155" s="33" t="s">
        <v>64</v>
      </c>
      <c r="F155" s="33">
        <v>10</v>
      </c>
      <c r="G155" s="33" t="s">
        <v>33</v>
      </c>
      <c r="H155" s="33">
        <v>150000</v>
      </c>
      <c r="I155" s="20">
        <f t="shared" si="28"/>
        <v>1500000</v>
      </c>
      <c r="J155" s="37" t="s">
        <v>240</v>
      </c>
      <c r="K155" s="33"/>
      <c r="L155" s="9">
        <f t="shared" si="29"/>
        <v>0</v>
      </c>
      <c r="M155" s="9"/>
      <c r="N155" s="9"/>
      <c r="O155" s="9">
        <f t="shared" si="30"/>
        <v>1500000</v>
      </c>
      <c r="P155" s="9">
        <v>1500000</v>
      </c>
      <c r="Q155" s="9"/>
      <c r="R155" s="9">
        <f t="shared" si="31"/>
        <v>0</v>
      </c>
      <c r="S155" s="9"/>
      <c r="T155" s="9"/>
      <c r="U155" s="9">
        <f t="shared" si="32"/>
        <v>0</v>
      </c>
      <c r="V155" s="9"/>
      <c r="W155" s="9"/>
      <c r="X155" s="9">
        <f t="shared" si="33"/>
        <v>0</v>
      </c>
      <c r="Y155" s="9"/>
      <c r="Z155" s="9"/>
      <c r="AA155" s="10">
        <f t="shared" si="34"/>
        <v>0</v>
      </c>
      <c r="AB155" s="11">
        <v>45839</v>
      </c>
    </row>
    <row r="156" spans="1:28" ht="15.75" hidden="1" x14ac:dyDescent="0.25">
      <c r="A156" s="32">
        <v>45839</v>
      </c>
      <c r="B156" s="33" t="s">
        <v>170</v>
      </c>
      <c r="C156" s="33"/>
      <c r="D156" s="33" t="s">
        <v>31</v>
      </c>
      <c r="E156" s="33" t="s">
        <v>73</v>
      </c>
      <c r="F156" s="33">
        <v>10</v>
      </c>
      <c r="G156" s="33" t="s">
        <v>74</v>
      </c>
      <c r="H156" s="33">
        <v>50000</v>
      </c>
      <c r="I156" s="20">
        <f t="shared" si="28"/>
        <v>500000</v>
      </c>
      <c r="J156" s="37" t="s">
        <v>241</v>
      </c>
      <c r="K156" s="33"/>
      <c r="L156" s="9">
        <f t="shared" si="29"/>
        <v>500000</v>
      </c>
      <c r="M156" s="9">
        <v>500000</v>
      </c>
      <c r="N156" s="9"/>
      <c r="O156" s="9">
        <f t="shared" si="30"/>
        <v>0</v>
      </c>
      <c r="P156" s="9"/>
      <c r="Q156" s="9"/>
      <c r="R156" s="9">
        <f t="shared" si="31"/>
        <v>0</v>
      </c>
      <c r="S156" s="9"/>
      <c r="T156" s="9"/>
      <c r="U156" s="9">
        <f t="shared" si="32"/>
        <v>0</v>
      </c>
      <c r="V156" s="9"/>
      <c r="W156" s="9"/>
      <c r="X156" s="9">
        <f t="shared" si="33"/>
        <v>0</v>
      </c>
      <c r="Y156" s="9"/>
      <c r="Z156" s="9"/>
      <c r="AA156" s="10">
        <f t="shared" si="34"/>
        <v>0</v>
      </c>
      <c r="AB156" s="11">
        <v>45839</v>
      </c>
    </row>
    <row r="157" spans="1:28" ht="15.75" hidden="1" x14ac:dyDescent="0.25">
      <c r="A157" s="32">
        <v>45839</v>
      </c>
      <c r="B157" s="33" t="s">
        <v>108</v>
      </c>
      <c r="C157" s="33"/>
      <c r="D157" s="33" t="s">
        <v>31</v>
      </c>
      <c r="E157" s="33" t="s">
        <v>98</v>
      </c>
      <c r="F157" s="33">
        <v>22.6</v>
      </c>
      <c r="G157" s="33" t="s">
        <v>51</v>
      </c>
      <c r="H157" s="33">
        <v>43000</v>
      </c>
      <c r="I157" s="20">
        <f t="shared" si="28"/>
        <v>971800.00000000012</v>
      </c>
      <c r="J157" s="37" t="s">
        <v>240</v>
      </c>
      <c r="K157" s="33"/>
      <c r="L157" s="9">
        <f t="shared" si="29"/>
        <v>0</v>
      </c>
      <c r="M157" s="9"/>
      <c r="N157" s="9"/>
      <c r="O157" s="9">
        <f t="shared" si="30"/>
        <v>971800</v>
      </c>
      <c r="P157" s="9">
        <v>971800</v>
      </c>
      <c r="Q157" s="9"/>
      <c r="R157" s="9">
        <f t="shared" si="31"/>
        <v>0</v>
      </c>
      <c r="S157" s="9"/>
      <c r="T157" s="9"/>
      <c r="U157" s="9">
        <f t="shared" si="32"/>
        <v>0</v>
      </c>
      <c r="V157" s="9"/>
      <c r="W157" s="9"/>
      <c r="X157" s="9">
        <f t="shared" si="33"/>
        <v>0</v>
      </c>
      <c r="Y157" s="9"/>
      <c r="Z157" s="9"/>
      <c r="AA157" s="10">
        <f t="shared" si="34"/>
        <v>1.1641532182693481E-10</v>
      </c>
      <c r="AB157" s="11">
        <v>45839</v>
      </c>
    </row>
    <row r="158" spans="1:28" ht="15.75" hidden="1" x14ac:dyDescent="0.25">
      <c r="A158" s="32">
        <v>45839</v>
      </c>
      <c r="B158" s="33" t="s">
        <v>108</v>
      </c>
      <c r="C158" s="35"/>
      <c r="D158" s="33" t="s">
        <v>31</v>
      </c>
      <c r="E158" s="35" t="s">
        <v>468</v>
      </c>
      <c r="F158" s="35">
        <v>32.5</v>
      </c>
      <c r="G158" s="33" t="s">
        <v>51</v>
      </c>
      <c r="H158" s="35">
        <v>43000</v>
      </c>
      <c r="I158" s="20">
        <f t="shared" si="28"/>
        <v>1397500</v>
      </c>
      <c r="J158" s="37" t="s">
        <v>240</v>
      </c>
      <c r="K158" s="35"/>
      <c r="L158" s="9">
        <f t="shared" si="29"/>
        <v>0</v>
      </c>
      <c r="M158" s="9"/>
      <c r="N158" s="9"/>
      <c r="O158" s="9">
        <f t="shared" si="30"/>
        <v>1397500</v>
      </c>
      <c r="P158" s="9">
        <v>1397500</v>
      </c>
      <c r="Q158" s="9"/>
      <c r="R158" s="9">
        <f t="shared" si="31"/>
        <v>0</v>
      </c>
      <c r="S158" s="9"/>
      <c r="T158" s="9"/>
      <c r="U158" s="9">
        <f t="shared" si="32"/>
        <v>0</v>
      </c>
      <c r="V158" s="9"/>
      <c r="W158" s="9"/>
      <c r="X158" s="9">
        <f t="shared" si="33"/>
        <v>0</v>
      </c>
      <c r="Y158" s="9"/>
      <c r="Z158" s="9"/>
      <c r="AA158" s="10">
        <f t="shared" si="34"/>
        <v>0</v>
      </c>
      <c r="AB158" s="11">
        <v>45839</v>
      </c>
    </row>
    <row r="159" spans="1:28" ht="15.75" hidden="1" x14ac:dyDescent="0.25">
      <c r="A159" s="32">
        <v>45839</v>
      </c>
      <c r="B159" s="33" t="s">
        <v>255</v>
      </c>
      <c r="C159" s="33"/>
      <c r="D159" s="33" t="s">
        <v>31</v>
      </c>
      <c r="E159" s="33" t="s">
        <v>344</v>
      </c>
      <c r="F159" s="33">
        <v>28.5</v>
      </c>
      <c r="G159" s="33" t="s">
        <v>51</v>
      </c>
      <c r="H159" s="33">
        <v>43000</v>
      </c>
      <c r="I159" s="20">
        <f t="shared" si="28"/>
        <v>1225500</v>
      </c>
      <c r="J159" s="37" t="s">
        <v>241</v>
      </c>
      <c r="K159" s="33"/>
      <c r="L159" s="9">
        <f t="shared" si="29"/>
        <v>0</v>
      </c>
      <c r="M159" s="9"/>
      <c r="N159" s="9"/>
      <c r="O159" s="9">
        <f t="shared" si="30"/>
        <v>0</v>
      </c>
      <c r="P159" s="9"/>
      <c r="Q159" s="9"/>
      <c r="R159" s="9">
        <f t="shared" si="31"/>
        <v>1225500</v>
      </c>
      <c r="S159" s="9">
        <v>1225500</v>
      </c>
      <c r="T159" s="9"/>
      <c r="U159" s="9">
        <f t="shared" si="32"/>
        <v>0</v>
      </c>
      <c r="V159" s="9"/>
      <c r="W159" s="9"/>
      <c r="X159" s="9">
        <f t="shared" si="33"/>
        <v>0</v>
      </c>
      <c r="Y159" s="9"/>
      <c r="Z159" s="9"/>
      <c r="AA159" s="10">
        <f t="shared" si="34"/>
        <v>0</v>
      </c>
      <c r="AB159" s="11">
        <v>45839</v>
      </c>
    </row>
    <row r="160" spans="1:28" ht="15.75" hidden="1" x14ac:dyDescent="0.25">
      <c r="A160" s="32">
        <v>45839</v>
      </c>
      <c r="B160" s="33" t="s">
        <v>539</v>
      </c>
      <c r="C160" s="33"/>
      <c r="D160" s="33" t="s">
        <v>41</v>
      </c>
      <c r="E160" s="33" t="s">
        <v>552</v>
      </c>
      <c r="F160" s="33">
        <v>28</v>
      </c>
      <c r="G160" s="33" t="s">
        <v>33</v>
      </c>
      <c r="H160" s="33">
        <v>450000</v>
      </c>
      <c r="I160" s="20">
        <f t="shared" si="28"/>
        <v>12600000</v>
      </c>
      <c r="J160" s="37" t="s">
        <v>240</v>
      </c>
      <c r="K160" s="33" t="s">
        <v>1030</v>
      </c>
      <c r="L160" s="9">
        <f t="shared" si="29"/>
        <v>0</v>
      </c>
      <c r="M160" s="9"/>
      <c r="N160" s="9"/>
      <c r="O160" s="9">
        <f t="shared" si="30"/>
        <v>12600000</v>
      </c>
      <c r="P160" s="9">
        <v>12600000</v>
      </c>
      <c r="Q160" s="9"/>
      <c r="R160" s="9">
        <f t="shared" si="31"/>
        <v>0</v>
      </c>
      <c r="S160" s="9"/>
      <c r="T160" s="9"/>
      <c r="U160" s="9">
        <f t="shared" si="32"/>
        <v>0</v>
      </c>
      <c r="V160" s="9"/>
      <c r="W160" s="9"/>
      <c r="X160" s="9">
        <f t="shared" si="33"/>
        <v>0</v>
      </c>
      <c r="Y160" s="9"/>
      <c r="Z160" s="9"/>
      <c r="AA160" s="10">
        <f t="shared" si="34"/>
        <v>0</v>
      </c>
      <c r="AB160" s="11">
        <v>45839</v>
      </c>
    </row>
    <row r="161" spans="1:28" ht="15.75" hidden="1" x14ac:dyDescent="0.25">
      <c r="A161" s="32">
        <v>45839</v>
      </c>
      <c r="B161" s="33" t="s">
        <v>290</v>
      </c>
      <c r="C161" s="33"/>
      <c r="D161" s="33" t="s">
        <v>41</v>
      </c>
      <c r="E161" s="33" t="s">
        <v>148</v>
      </c>
      <c r="F161" s="33">
        <v>40</v>
      </c>
      <c r="G161" s="33" t="s">
        <v>51</v>
      </c>
      <c r="H161" s="33">
        <v>60000</v>
      </c>
      <c r="I161" s="20">
        <f t="shared" si="28"/>
        <v>2400000</v>
      </c>
      <c r="J161" s="37" t="s">
        <v>240</v>
      </c>
      <c r="K161" s="33"/>
      <c r="L161" s="9">
        <f t="shared" si="29"/>
        <v>0</v>
      </c>
      <c r="M161" s="9"/>
      <c r="N161" s="9"/>
      <c r="O161" s="9">
        <f t="shared" si="30"/>
        <v>2400000</v>
      </c>
      <c r="P161" s="9">
        <v>2400000</v>
      </c>
      <c r="Q161" s="9"/>
      <c r="R161" s="9">
        <f t="shared" si="31"/>
        <v>0</v>
      </c>
      <c r="S161" s="9"/>
      <c r="T161" s="9"/>
      <c r="U161" s="9">
        <f t="shared" si="32"/>
        <v>0</v>
      </c>
      <c r="V161" s="9"/>
      <c r="W161" s="9"/>
      <c r="X161" s="9">
        <f t="shared" si="33"/>
        <v>0</v>
      </c>
      <c r="Y161" s="9"/>
      <c r="Z161" s="9"/>
      <c r="AA161" s="10">
        <f t="shared" si="34"/>
        <v>0</v>
      </c>
      <c r="AB161" s="11">
        <v>45839</v>
      </c>
    </row>
    <row r="162" spans="1:28" ht="15.75" hidden="1" x14ac:dyDescent="0.25">
      <c r="A162" s="32">
        <v>45839</v>
      </c>
      <c r="B162" s="35" t="s">
        <v>217</v>
      </c>
      <c r="C162" s="35"/>
      <c r="D162" s="33" t="s">
        <v>41</v>
      </c>
      <c r="E162" s="33" t="s">
        <v>148</v>
      </c>
      <c r="F162" s="35">
        <v>20</v>
      </c>
      <c r="G162" s="35" t="s">
        <v>51</v>
      </c>
      <c r="H162" s="35">
        <v>60000</v>
      </c>
      <c r="I162" s="20">
        <f t="shared" si="28"/>
        <v>1200000</v>
      </c>
      <c r="J162" s="37" t="s">
        <v>241</v>
      </c>
      <c r="K162" s="35"/>
      <c r="L162" s="9">
        <f t="shared" si="29"/>
        <v>1200000</v>
      </c>
      <c r="M162" s="9">
        <v>1200000</v>
      </c>
      <c r="N162" s="9"/>
      <c r="O162" s="9">
        <f t="shared" si="30"/>
        <v>0</v>
      </c>
      <c r="P162" s="9"/>
      <c r="Q162" s="9"/>
      <c r="R162" s="9">
        <f t="shared" si="31"/>
        <v>0</v>
      </c>
      <c r="S162" s="9"/>
      <c r="T162" s="9"/>
      <c r="U162" s="9">
        <f t="shared" si="32"/>
        <v>0</v>
      </c>
      <c r="V162" s="9"/>
      <c r="W162" s="9"/>
      <c r="X162" s="9">
        <f t="shared" si="33"/>
        <v>0</v>
      </c>
      <c r="Y162" s="9"/>
      <c r="Z162" s="9"/>
      <c r="AA162" s="10">
        <f t="shared" si="34"/>
        <v>0</v>
      </c>
      <c r="AB162" s="11">
        <v>45839</v>
      </c>
    </row>
    <row r="163" spans="1:28" ht="15.75" hidden="1" x14ac:dyDescent="0.25">
      <c r="A163" s="32">
        <v>45839</v>
      </c>
      <c r="B163" s="33" t="s">
        <v>226</v>
      </c>
      <c r="C163" s="33"/>
      <c r="D163" s="33" t="s">
        <v>31</v>
      </c>
      <c r="E163" s="33" t="s">
        <v>95</v>
      </c>
      <c r="F163" s="33">
        <v>100</v>
      </c>
      <c r="G163" s="33" t="s">
        <v>29</v>
      </c>
      <c r="H163" s="33">
        <v>3600</v>
      </c>
      <c r="I163" s="20">
        <f t="shared" si="28"/>
        <v>360000</v>
      </c>
      <c r="J163" s="37" t="s">
        <v>240</v>
      </c>
      <c r="K163" s="33"/>
      <c r="L163" s="9">
        <f t="shared" si="29"/>
        <v>0</v>
      </c>
      <c r="M163" s="9"/>
      <c r="N163" s="9"/>
      <c r="O163" s="9">
        <f t="shared" si="30"/>
        <v>360000</v>
      </c>
      <c r="P163" s="9">
        <v>360000</v>
      </c>
      <c r="Q163" s="9"/>
      <c r="R163" s="9">
        <f t="shared" si="31"/>
        <v>0</v>
      </c>
      <c r="S163" s="9"/>
      <c r="T163" s="9"/>
      <c r="U163" s="9">
        <f t="shared" si="32"/>
        <v>0</v>
      </c>
      <c r="V163" s="9"/>
      <c r="W163" s="9"/>
      <c r="X163" s="9">
        <f t="shared" si="33"/>
        <v>0</v>
      </c>
      <c r="Y163" s="9"/>
      <c r="Z163" s="9"/>
      <c r="AA163" s="10">
        <f t="shared" si="34"/>
        <v>0</v>
      </c>
      <c r="AB163" s="11">
        <v>45839</v>
      </c>
    </row>
    <row r="164" spans="1:28" ht="15.75" hidden="1" x14ac:dyDescent="0.25">
      <c r="A164" s="32">
        <v>45839</v>
      </c>
      <c r="B164" s="33" t="s">
        <v>226</v>
      </c>
      <c r="C164" s="33"/>
      <c r="D164" s="33" t="s">
        <v>31</v>
      </c>
      <c r="E164" s="33" t="s">
        <v>155</v>
      </c>
      <c r="F164" s="33">
        <v>200</v>
      </c>
      <c r="G164" s="33" t="s">
        <v>29</v>
      </c>
      <c r="H164" s="33">
        <v>3600</v>
      </c>
      <c r="I164" s="20">
        <f t="shared" si="28"/>
        <v>720000</v>
      </c>
      <c r="J164" s="37" t="s">
        <v>240</v>
      </c>
      <c r="K164" s="33"/>
      <c r="L164" s="9">
        <f t="shared" si="29"/>
        <v>0</v>
      </c>
      <c r="M164" s="9"/>
      <c r="N164" s="9"/>
      <c r="O164" s="9">
        <f t="shared" si="30"/>
        <v>0</v>
      </c>
      <c r="P164" s="9"/>
      <c r="Q164" s="9"/>
      <c r="R164" s="9">
        <f t="shared" si="31"/>
        <v>720000</v>
      </c>
      <c r="S164" s="9">
        <v>720000</v>
      </c>
      <c r="T164" s="9"/>
      <c r="U164" s="9">
        <f t="shared" si="32"/>
        <v>0</v>
      </c>
      <c r="V164" s="9"/>
      <c r="W164" s="9"/>
      <c r="X164" s="9">
        <f t="shared" si="33"/>
        <v>0</v>
      </c>
      <c r="Y164" s="9"/>
      <c r="Z164" s="9"/>
      <c r="AA164" s="10">
        <f t="shared" si="34"/>
        <v>0</v>
      </c>
      <c r="AB164" s="11">
        <v>45839</v>
      </c>
    </row>
    <row r="165" spans="1:28" ht="15.75" hidden="1" x14ac:dyDescent="0.25">
      <c r="A165" s="32">
        <v>45839</v>
      </c>
      <c r="B165" s="33" t="s">
        <v>170</v>
      </c>
      <c r="C165" s="33"/>
      <c r="D165" s="33" t="s">
        <v>31</v>
      </c>
      <c r="E165" s="33" t="s">
        <v>468</v>
      </c>
      <c r="F165" s="33">
        <v>16.5</v>
      </c>
      <c r="G165" s="33" t="s">
        <v>51</v>
      </c>
      <c r="H165" s="33">
        <v>43000</v>
      </c>
      <c r="I165" s="20">
        <f t="shared" si="28"/>
        <v>709500</v>
      </c>
      <c r="J165" s="37" t="s">
        <v>241</v>
      </c>
      <c r="K165" s="33"/>
      <c r="L165" s="9">
        <f t="shared" si="29"/>
        <v>709500</v>
      </c>
      <c r="M165" s="9">
        <v>709500</v>
      </c>
      <c r="N165" s="9"/>
      <c r="O165" s="9">
        <f t="shared" si="30"/>
        <v>0</v>
      </c>
      <c r="P165" s="9"/>
      <c r="Q165" s="9"/>
      <c r="R165" s="9">
        <f t="shared" si="31"/>
        <v>0</v>
      </c>
      <c r="S165" s="9"/>
      <c r="T165" s="9"/>
      <c r="U165" s="9">
        <f t="shared" si="32"/>
        <v>0</v>
      </c>
      <c r="V165" s="9"/>
      <c r="W165" s="9"/>
      <c r="X165" s="9">
        <f t="shared" si="33"/>
        <v>0</v>
      </c>
      <c r="Y165" s="9"/>
      <c r="Z165" s="9"/>
      <c r="AA165" s="10">
        <f t="shared" si="34"/>
        <v>0</v>
      </c>
      <c r="AB165" s="11">
        <v>45839</v>
      </c>
    </row>
    <row r="166" spans="1:28" ht="15.75" hidden="1" x14ac:dyDescent="0.25">
      <c r="A166" s="32">
        <v>45839</v>
      </c>
      <c r="B166" s="33" t="s">
        <v>170</v>
      </c>
      <c r="C166" s="33"/>
      <c r="D166" s="33" t="s">
        <v>31</v>
      </c>
      <c r="E166" s="33" t="s">
        <v>467</v>
      </c>
      <c r="F166" s="33">
        <v>16.8</v>
      </c>
      <c r="G166" s="33" t="s">
        <v>51</v>
      </c>
      <c r="H166" s="33">
        <v>43000</v>
      </c>
      <c r="I166" s="20">
        <f t="shared" si="28"/>
        <v>722400</v>
      </c>
      <c r="J166" s="37" t="s">
        <v>241</v>
      </c>
      <c r="K166" s="33"/>
      <c r="L166" s="9">
        <f t="shared" si="29"/>
        <v>321000</v>
      </c>
      <c r="M166" s="9">
        <v>321000</v>
      </c>
      <c r="N166" s="9"/>
      <c r="O166" s="9">
        <f t="shared" si="30"/>
        <v>0</v>
      </c>
      <c r="P166" s="9"/>
      <c r="Q166" s="9"/>
      <c r="R166" s="9">
        <f t="shared" si="31"/>
        <v>401400</v>
      </c>
      <c r="S166" s="9">
        <v>401400</v>
      </c>
      <c r="T166" s="9"/>
      <c r="U166" s="9">
        <f t="shared" si="32"/>
        <v>0</v>
      </c>
      <c r="V166" s="9"/>
      <c r="W166" s="9"/>
      <c r="X166" s="9">
        <f t="shared" si="33"/>
        <v>0</v>
      </c>
      <c r="Y166" s="9"/>
      <c r="Z166" s="9"/>
      <c r="AA166" s="10">
        <f t="shared" si="34"/>
        <v>0</v>
      </c>
      <c r="AB166" s="11">
        <v>45839</v>
      </c>
    </row>
    <row r="167" spans="1:28" ht="15.75" hidden="1" x14ac:dyDescent="0.25">
      <c r="A167" s="32">
        <v>45839</v>
      </c>
      <c r="B167" s="33" t="s">
        <v>984</v>
      </c>
      <c r="C167" s="33"/>
      <c r="D167" s="33" t="s">
        <v>31</v>
      </c>
      <c r="E167" s="33" t="s">
        <v>110</v>
      </c>
      <c r="F167" s="33">
        <v>4000</v>
      </c>
      <c r="G167" s="33" t="s">
        <v>29</v>
      </c>
      <c r="H167" s="33">
        <v>1900</v>
      </c>
      <c r="I167" s="20">
        <f t="shared" si="28"/>
        <v>7600000</v>
      </c>
      <c r="J167" s="37" t="s">
        <v>240</v>
      </c>
      <c r="K167" s="33"/>
      <c r="L167" s="9">
        <f t="shared" si="29"/>
        <v>0</v>
      </c>
      <c r="M167" s="9"/>
      <c r="N167" s="9"/>
      <c r="O167" s="9">
        <f t="shared" si="30"/>
        <v>0</v>
      </c>
      <c r="P167" s="9"/>
      <c r="Q167" s="9"/>
      <c r="R167" s="9">
        <f t="shared" si="31"/>
        <v>7600000</v>
      </c>
      <c r="S167" s="9">
        <v>7600000</v>
      </c>
      <c r="T167" s="9"/>
      <c r="U167" s="9">
        <f t="shared" si="32"/>
        <v>0</v>
      </c>
      <c r="V167" s="9"/>
      <c r="W167" s="9"/>
      <c r="X167" s="9">
        <f t="shared" si="33"/>
        <v>0</v>
      </c>
      <c r="Y167" s="9"/>
      <c r="Z167" s="9"/>
      <c r="AA167" s="10">
        <f t="shared" si="34"/>
        <v>0</v>
      </c>
      <c r="AB167" s="11">
        <v>45839</v>
      </c>
    </row>
    <row r="168" spans="1:28" ht="15.75" hidden="1" x14ac:dyDescent="0.25">
      <c r="A168" s="32">
        <v>45839</v>
      </c>
      <c r="B168" s="33" t="s">
        <v>268</v>
      </c>
      <c r="C168" s="33"/>
      <c r="D168" s="33" t="s">
        <v>41</v>
      </c>
      <c r="E168" s="33" t="s">
        <v>110</v>
      </c>
      <c r="F168" s="33">
        <v>200</v>
      </c>
      <c r="G168" s="33" t="s">
        <v>29</v>
      </c>
      <c r="H168" s="33">
        <v>2000</v>
      </c>
      <c r="I168" s="20">
        <f t="shared" si="28"/>
        <v>400000</v>
      </c>
      <c r="J168" s="37" t="s">
        <v>240</v>
      </c>
      <c r="K168" s="33" t="s">
        <v>1032</v>
      </c>
      <c r="L168" s="9">
        <f t="shared" si="29"/>
        <v>0</v>
      </c>
      <c r="M168" s="9"/>
      <c r="N168" s="9"/>
      <c r="O168" s="9">
        <f t="shared" si="30"/>
        <v>400000</v>
      </c>
      <c r="P168" s="9">
        <v>400000</v>
      </c>
      <c r="Q168" s="9"/>
      <c r="R168" s="9">
        <f t="shared" si="31"/>
        <v>0</v>
      </c>
      <c r="S168" s="9"/>
      <c r="T168" s="9"/>
      <c r="U168" s="9">
        <f t="shared" si="32"/>
        <v>0</v>
      </c>
      <c r="V168" s="9"/>
      <c r="W168" s="9"/>
      <c r="X168" s="9">
        <f t="shared" si="33"/>
        <v>0</v>
      </c>
      <c r="Y168" s="9"/>
      <c r="Z168" s="9"/>
      <c r="AA168" s="10">
        <f t="shared" si="34"/>
        <v>0</v>
      </c>
      <c r="AB168" s="11">
        <v>45840</v>
      </c>
    </row>
    <row r="169" spans="1:28" ht="15.75" hidden="1" x14ac:dyDescent="0.25">
      <c r="A169" s="32">
        <v>45839</v>
      </c>
      <c r="B169" s="35" t="s">
        <v>165</v>
      </c>
      <c r="C169" s="35"/>
      <c r="D169" s="35" t="s">
        <v>31</v>
      </c>
      <c r="E169" s="35" t="s">
        <v>166</v>
      </c>
      <c r="F169" s="35">
        <v>10</v>
      </c>
      <c r="G169" s="35" t="s">
        <v>23</v>
      </c>
      <c r="H169" s="35">
        <v>375000</v>
      </c>
      <c r="I169" s="20">
        <f t="shared" si="28"/>
        <v>3750000</v>
      </c>
      <c r="J169" s="41" t="s">
        <v>240</v>
      </c>
      <c r="K169" s="35"/>
      <c r="L169" s="9">
        <f t="shared" si="29"/>
        <v>0</v>
      </c>
      <c r="M169" s="9"/>
      <c r="N169" s="9"/>
      <c r="O169" s="9">
        <f t="shared" si="30"/>
        <v>3750000</v>
      </c>
      <c r="P169" s="9">
        <v>3750000</v>
      </c>
      <c r="Q169" s="9"/>
      <c r="R169" s="9">
        <f t="shared" si="31"/>
        <v>0</v>
      </c>
      <c r="S169" s="9"/>
      <c r="T169" s="9"/>
      <c r="U169" s="9">
        <f t="shared" si="32"/>
        <v>0</v>
      </c>
      <c r="V169" s="9"/>
      <c r="W169" s="9"/>
      <c r="X169" s="9">
        <f t="shared" si="33"/>
        <v>0</v>
      </c>
      <c r="Y169" s="9"/>
      <c r="Z169" s="9"/>
      <c r="AA169" s="10">
        <f t="shared" si="34"/>
        <v>0</v>
      </c>
      <c r="AB169" s="11">
        <v>45839</v>
      </c>
    </row>
    <row r="170" spans="1:28" ht="16.5" hidden="1" thickBot="1" x14ac:dyDescent="0.3">
      <c r="A170" s="95">
        <v>45839</v>
      </c>
      <c r="B170" s="62" t="s">
        <v>165</v>
      </c>
      <c r="C170" s="62"/>
      <c r="D170" s="62" t="s">
        <v>31</v>
      </c>
      <c r="E170" s="62" t="s">
        <v>187</v>
      </c>
      <c r="F170" s="62">
        <v>10</v>
      </c>
      <c r="G170" s="62" t="s">
        <v>23</v>
      </c>
      <c r="H170" s="62">
        <v>375000</v>
      </c>
      <c r="I170" s="96">
        <f t="shared" si="28"/>
        <v>3750000</v>
      </c>
      <c r="J170" s="63" t="s">
        <v>240</v>
      </c>
      <c r="K170" s="62"/>
      <c r="L170" s="97">
        <f t="shared" si="29"/>
        <v>0</v>
      </c>
      <c r="M170" s="97"/>
      <c r="N170" s="97"/>
      <c r="O170" s="97">
        <f t="shared" si="30"/>
        <v>3750000</v>
      </c>
      <c r="P170" s="97">
        <v>3750000</v>
      </c>
      <c r="Q170" s="97"/>
      <c r="R170" s="97">
        <f t="shared" si="31"/>
        <v>0</v>
      </c>
      <c r="S170" s="97"/>
      <c r="T170" s="97"/>
      <c r="U170" s="97">
        <f t="shared" si="32"/>
        <v>0</v>
      </c>
      <c r="V170" s="97"/>
      <c r="W170" s="97"/>
      <c r="X170" s="97">
        <f t="shared" si="33"/>
        <v>0</v>
      </c>
      <c r="Y170" s="97"/>
      <c r="Z170" s="97"/>
      <c r="AA170" s="98">
        <f t="shared" si="34"/>
        <v>0</v>
      </c>
      <c r="AB170" s="99">
        <v>45839</v>
      </c>
    </row>
    <row r="171" spans="1:28" ht="15.75" hidden="1" x14ac:dyDescent="0.25">
      <c r="A171" s="39">
        <v>45840</v>
      </c>
      <c r="B171" s="35" t="s">
        <v>105</v>
      </c>
      <c r="C171" s="35"/>
      <c r="D171" s="35" t="s">
        <v>41</v>
      </c>
      <c r="E171" s="35" t="s">
        <v>523</v>
      </c>
      <c r="F171" s="35">
        <v>2</v>
      </c>
      <c r="G171" s="35" t="s">
        <v>25</v>
      </c>
      <c r="H171" s="35">
        <v>700000</v>
      </c>
      <c r="I171" s="27">
        <f t="shared" si="28"/>
        <v>1400000</v>
      </c>
      <c r="J171" s="41" t="s">
        <v>241</v>
      </c>
      <c r="K171" s="35" t="s">
        <v>1047</v>
      </c>
      <c r="L171" s="92">
        <f>M171+N171</f>
        <v>1400000</v>
      </c>
      <c r="M171" s="92">
        <v>1400000</v>
      </c>
      <c r="N171" s="92"/>
      <c r="O171" s="92">
        <f>P171+Q171</f>
        <v>0</v>
      </c>
      <c r="P171" s="92"/>
      <c r="Q171" s="92"/>
      <c r="R171" s="92">
        <f>S171+T171</f>
        <v>0</v>
      </c>
      <c r="S171" s="92"/>
      <c r="T171" s="92"/>
      <c r="U171" s="92">
        <f>V171+W171</f>
        <v>0</v>
      </c>
      <c r="V171" s="92"/>
      <c r="W171" s="92"/>
      <c r="X171" s="92">
        <f>Y171+Z171</f>
        <v>0</v>
      </c>
      <c r="Y171" s="92"/>
      <c r="Z171" s="92"/>
      <c r="AA171" s="93">
        <f>C171+I171-L171-O171-U171-X171-R171</f>
        <v>0</v>
      </c>
      <c r="AB171" s="94">
        <v>45840</v>
      </c>
    </row>
    <row r="172" spans="1:28" ht="15.75" hidden="1" x14ac:dyDescent="0.25">
      <c r="A172" s="39">
        <v>45840</v>
      </c>
      <c r="B172" s="35" t="s">
        <v>105</v>
      </c>
      <c r="C172" s="33"/>
      <c r="D172" s="35" t="s">
        <v>41</v>
      </c>
      <c r="E172" s="33" t="s">
        <v>86</v>
      </c>
      <c r="F172" s="33">
        <v>25</v>
      </c>
      <c r="G172" s="33" t="s">
        <v>51</v>
      </c>
      <c r="H172" s="33">
        <v>103000</v>
      </c>
      <c r="I172" s="20">
        <f t="shared" si="28"/>
        <v>2575000</v>
      </c>
      <c r="J172" s="37" t="s">
        <v>241</v>
      </c>
      <c r="K172" s="35" t="s">
        <v>1047</v>
      </c>
      <c r="L172" s="9">
        <f t="shared" ref="L172:L188" si="35">M172+N172</f>
        <v>1700000</v>
      </c>
      <c r="M172" s="9">
        <v>1700000</v>
      </c>
      <c r="N172" s="9"/>
      <c r="O172" s="9">
        <f t="shared" ref="O172:O188" si="36">P172+Q172</f>
        <v>0</v>
      </c>
      <c r="P172" s="9"/>
      <c r="Q172" s="9"/>
      <c r="R172" s="9">
        <f t="shared" ref="R172:R188" si="37">S172+T172</f>
        <v>875000</v>
      </c>
      <c r="S172" s="9">
        <v>875000</v>
      </c>
      <c r="T172" s="9"/>
      <c r="U172" s="9">
        <f t="shared" ref="U172:U188" si="38">V172+W172</f>
        <v>0</v>
      </c>
      <c r="V172" s="9"/>
      <c r="W172" s="9"/>
      <c r="X172" s="9">
        <f t="shared" ref="X172:X188" si="39">Y172+Z172</f>
        <v>0</v>
      </c>
      <c r="Y172" s="9"/>
      <c r="Z172" s="9"/>
      <c r="AA172" s="10">
        <f t="shared" ref="AA172:AA188" si="40">C172+I172-L172-O172-U172-X172-R172</f>
        <v>0</v>
      </c>
      <c r="AB172" s="11">
        <v>45840</v>
      </c>
    </row>
    <row r="173" spans="1:28" ht="15.75" hidden="1" x14ac:dyDescent="0.25">
      <c r="A173" s="39">
        <v>45840</v>
      </c>
      <c r="B173" s="33" t="s">
        <v>947</v>
      </c>
      <c r="C173" s="33"/>
      <c r="D173" s="33" t="s">
        <v>31</v>
      </c>
      <c r="E173" s="33" t="s">
        <v>235</v>
      </c>
      <c r="F173" s="33">
        <v>5</v>
      </c>
      <c r="G173" s="33" t="s">
        <v>51</v>
      </c>
      <c r="H173" s="33">
        <v>90000</v>
      </c>
      <c r="I173" s="20">
        <f t="shared" si="28"/>
        <v>450000</v>
      </c>
      <c r="J173" s="37" t="s">
        <v>240</v>
      </c>
      <c r="K173" s="33"/>
      <c r="L173" s="9">
        <f t="shared" si="35"/>
        <v>0</v>
      </c>
      <c r="M173" s="9"/>
      <c r="N173" s="9"/>
      <c r="O173" s="9">
        <f t="shared" si="36"/>
        <v>0</v>
      </c>
      <c r="P173" s="9"/>
      <c r="Q173" s="9"/>
      <c r="R173" s="9">
        <f t="shared" si="37"/>
        <v>450000</v>
      </c>
      <c r="S173" s="9">
        <v>450000</v>
      </c>
      <c r="T173" s="9"/>
      <c r="U173" s="9">
        <f t="shared" si="38"/>
        <v>0</v>
      </c>
      <c r="V173" s="9"/>
      <c r="W173" s="9"/>
      <c r="X173" s="9">
        <f t="shared" si="39"/>
        <v>0</v>
      </c>
      <c r="Y173" s="9"/>
      <c r="Z173" s="9"/>
      <c r="AA173" s="10">
        <f t="shared" si="40"/>
        <v>0</v>
      </c>
      <c r="AB173" s="11">
        <v>45840</v>
      </c>
    </row>
    <row r="174" spans="1:28" ht="15.75" hidden="1" x14ac:dyDescent="0.25">
      <c r="A174" s="39">
        <v>45840</v>
      </c>
      <c r="B174" s="33" t="s">
        <v>231</v>
      </c>
      <c r="C174" s="33"/>
      <c r="D174" s="33"/>
      <c r="E174" s="33" t="s">
        <v>203</v>
      </c>
      <c r="F174" s="33">
        <v>14.2</v>
      </c>
      <c r="G174" s="33" t="s">
        <v>51</v>
      </c>
      <c r="H174" s="33"/>
      <c r="I174" s="20">
        <f t="shared" si="28"/>
        <v>0</v>
      </c>
      <c r="J174" s="83" t="s">
        <v>26</v>
      </c>
      <c r="K174" s="33"/>
      <c r="L174" s="9">
        <f t="shared" si="35"/>
        <v>0</v>
      </c>
      <c r="M174" s="9"/>
      <c r="N174" s="9"/>
      <c r="O174" s="9">
        <f t="shared" si="36"/>
        <v>0</v>
      </c>
      <c r="P174" s="9"/>
      <c r="Q174" s="9"/>
      <c r="R174" s="9">
        <f t="shared" si="37"/>
        <v>0</v>
      </c>
      <c r="S174" s="9"/>
      <c r="T174" s="9"/>
      <c r="U174" s="9">
        <f t="shared" si="38"/>
        <v>0</v>
      </c>
      <c r="V174" s="9"/>
      <c r="W174" s="9"/>
      <c r="X174" s="9">
        <f t="shared" si="39"/>
        <v>0</v>
      </c>
      <c r="Y174" s="9"/>
      <c r="Z174" s="9"/>
      <c r="AA174" s="10">
        <f t="shared" si="40"/>
        <v>0</v>
      </c>
      <c r="AB174" s="11"/>
    </row>
    <row r="175" spans="1:28" ht="15.75" hidden="1" x14ac:dyDescent="0.25">
      <c r="A175" s="39">
        <v>45840</v>
      </c>
      <c r="B175" s="33" t="s">
        <v>231</v>
      </c>
      <c r="C175" s="33"/>
      <c r="D175" s="33"/>
      <c r="E175" s="33" t="s">
        <v>423</v>
      </c>
      <c r="F175" s="33">
        <v>68.2</v>
      </c>
      <c r="G175" s="33" t="s">
        <v>51</v>
      </c>
      <c r="H175" s="33"/>
      <c r="I175" s="20">
        <f t="shared" si="28"/>
        <v>0</v>
      </c>
      <c r="J175" s="83" t="s">
        <v>26</v>
      </c>
      <c r="K175" s="33"/>
      <c r="L175" s="9">
        <f t="shared" si="35"/>
        <v>0</v>
      </c>
      <c r="M175" s="9"/>
      <c r="N175" s="9"/>
      <c r="O175" s="9">
        <f t="shared" si="36"/>
        <v>0</v>
      </c>
      <c r="P175" s="9"/>
      <c r="Q175" s="9"/>
      <c r="R175" s="9">
        <f t="shared" si="37"/>
        <v>0</v>
      </c>
      <c r="S175" s="9"/>
      <c r="T175" s="9"/>
      <c r="U175" s="9">
        <f t="shared" si="38"/>
        <v>0</v>
      </c>
      <c r="V175" s="9"/>
      <c r="W175" s="9"/>
      <c r="X175" s="9">
        <f t="shared" si="39"/>
        <v>0</v>
      </c>
      <c r="Y175" s="9"/>
      <c r="Z175" s="9"/>
      <c r="AA175" s="10">
        <f t="shared" si="40"/>
        <v>0</v>
      </c>
      <c r="AB175" s="11"/>
    </row>
    <row r="176" spans="1:28" ht="15.75" hidden="1" x14ac:dyDescent="0.25">
      <c r="A176" s="39">
        <v>45840</v>
      </c>
      <c r="B176" s="33" t="s">
        <v>231</v>
      </c>
      <c r="C176" s="33"/>
      <c r="D176" s="33"/>
      <c r="E176" s="33" t="s">
        <v>304</v>
      </c>
      <c r="F176" s="33">
        <v>34</v>
      </c>
      <c r="G176" s="33" t="s">
        <v>51</v>
      </c>
      <c r="H176" s="33"/>
      <c r="I176" s="20">
        <f t="shared" si="28"/>
        <v>0</v>
      </c>
      <c r="J176" s="83" t="s">
        <v>26</v>
      </c>
      <c r="K176" s="33"/>
      <c r="L176" s="9">
        <f t="shared" si="35"/>
        <v>0</v>
      </c>
      <c r="M176" s="9"/>
      <c r="N176" s="9"/>
      <c r="O176" s="9">
        <f t="shared" si="36"/>
        <v>0</v>
      </c>
      <c r="P176" s="9"/>
      <c r="Q176" s="9"/>
      <c r="R176" s="9">
        <f t="shared" si="37"/>
        <v>0</v>
      </c>
      <c r="S176" s="9"/>
      <c r="T176" s="9"/>
      <c r="U176" s="9">
        <f t="shared" si="38"/>
        <v>0</v>
      </c>
      <c r="V176" s="9"/>
      <c r="W176" s="9"/>
      <c r="X176" s="9">
        <f t="shared" si="39"/>
        <v>0</v>
      </c>
      <c r="Y176" s="9"/>
      <c r="Z176" s="9"/>
      <c r="AA176" s="10">
        <f t="shared" si="40"/>
        <v>0</v>
      </c>
      <c r="AB176" s="11"/>
    </row>
    <row r="177" spans="1:28" ht="15.75" hidden="1" x14ac:dyDescent="0.25">
      <c r="A177" s="39">
        <v>45840</v>
      </c>
      <c r="B177" s="33" t="s">
        <v>189</v>
      </c>
      <c r="C177" s="33"/>
      <c r="D177" s="33" t="s">
        <v>31</v>
      </c>
      <c r="E177" s="33" t="s">
        <v>110</v>
      </c>
      <c r="F177" s="33">
        <v>400</v>
      </c>
      <c r="G177" s="33" t="s">
        <v>29</v>
      </c>
      <c r="H177" s="33">
        <v>1800</v>
      </c>
      <c r="I177" s="20">
        <f t="shared" si="28"/>
        <v>720000</v>
      </c>
      <c r="J177" s="37" t="s">
        <v>240</v>
      </c>
      <c r="K177" s="33"/>
      <c r="L177" s="9">
        <f t="shared" si="35"/>
        <v>0</v>
      </c>
      <c r="M177" s="9"/>
      <c r="N177" s="9"/>
      <c r="O177" s="9">
        <f t="shared" si="36"/>
        <v>0</v>
      </c>
      <c r="P177" s="9"/>
      <c r="Q177" s="9"/>
      <c r="R177" s="9">
        <f t="shared" si="37"/>
        <v>720000</v>
      </c>
      <c r="S177" s="9">
        <v>720000</v>
      </c>
      <c r="T177" s="9"/>
      <c r="U177" s="9">
        <f t="shared" si="38"/>
        <v>0</v>
      </c>
      <c r="V177" s="9"/>
      <c r="W177" s="9"/>
      <c r="X177" s="9">
        <f t="shared" si="39"/>
        <v>0</v>
      </c>
      <c r="Y177" s="9"/>
      <c r="Z177" s="9"/>
      <c r="AA177" s="10">
        <f t="shared" si="40"/>
        <v>0</v>
      </c>
      <c r="AB177" s="11">
        <v>45840</v>
      </c>
    </row>
    <row r="178" spans="1:28" ht="15.75" hidden="1" x14ac:dyDescent="0.25">
      <c r="A178" s="39">
        <v>45840</v>
      </c>
      <c r="B178" s="33" t="s">
        <v>193</v>
      </c>
      <c r="C178" s="33"/>
      <c r="D178" s="33" t="s">
        <v>41</v>
      </c>
      <c r="E178" s="33" t="s">
        <v>315</v>
      </c>
      <c r="F178" s="33">
        <v>1000</v>
      </c>
      <c r="G178" s="33" t="s">
        <v>29</v>
      </c>
      <c r="H178" s="33">
        <v>5400</v>
      </c>
      <c r="I178" s="20">
        <f t="shared" si="28"/>
        <v>5400000</v>
      </c>
      <c r="J178" s="37" t="s">
        <v>240</v>
      </c>
      <c r="K178" s="33"/>
      <c r="L178" s="9">
        <f t="shared" si="35"/>
        <v>0</v>
      </c>
      <c r="M178" s="9"/>
      <c r="N178" s="9"/>
      <c r="O178" s="9">
        <f t="shared" si="36"/>
        <v>5400000</v>
      </c>
      <c r="P178" s="9">
        <v>5400000</v>
      </c>
      <c r="Q178" s="9"/>
      <c r="R178" s="9">
        <f t="shared" si="37"/>
        <v>0</v>
      </c>
      <c r="S178" s="9"/>
      <c r="T178" s="9"/>
      <c r="U178" s="9">
        <f t="shared" si="38"/>
        <v>0</v>
      </c>
      <c r="V178" s="9"/>
      <c r="W178" s="9"/>
      <c r="X178" s="9">
        <f t="shared" si="39"/>
        <v>0</v>
      </c>
      <c r="Y178" s="9"/>
      <c r="Z178" s="9"/>
      <c r="AA178" s="10">
        <f t="shared" si="40"/>
        <v>0</v>
      </c>
      <c r="AB178" s="11">
        <v>45840</v>
      </c>
    </row>
    <row r="179" spans="1:28" ht="15.75" hidden="1" x14ac:dyDescent="0.25">
      <c r="A179" s="39">
        <v>45840</v>
      </c>
      <c r="B179" s="33" t="s">
        <v>1048</v>
      </c>
      <c r="C179" s="33"/>
      <c r="D179" s="33" t="s">
        <v>31</v>
      </c>
      <c r="E179" s="33" t="s">
        <v>61</v>
      </c>
      <c r="F179" s="33">
        <v>5</v>
      </c>
      <c r="G179" s="33" t="s">
        <v>25</v>
      </c>
      <c r="H179" s="33">
        <v>45000</v>
      </c>
      <c r="I179" s="20">
        <f t="shared" si="28"/>
        <v>225000</v>
      </c>
      <c r="J179" s="37" t="s">
        <v>240</v>
      </c>
      <c r="K179" s="33"/>
      <c r="L179" s="9">
        <f t="shared" si="35"/>
        <v>0</v>
      </c>
      <c r="M179" s="9"/>
      <c r="N179" s="9"/>
      <c r="O179" s="9">
        <f t="shared" si="36"/>
        <v>225000</v>
      </c>
      <c r="P179" s="9">
        <v>225000</v>
      </c>
      <c r="Q179" s="9"/>
      <c r="R179" s="9">
        <f t="shared" si="37"/>
        <v>0</v>
      </c>
      <c r="S179" s="9"/>
      <c r="T179" s="9"/>
      <c r="U179" s="9">
        <f t="shared" si="38"/>
        <v>0</v>
      </c>
      <c r="V179" s="9"/>
      <c r="W179" s="9"/>
      <c r="X179" s="9">
        <f t="shared" si="39"/>
        <v>0</v>
      </c>
      <c r="Y179" s="9"/>
      <c r="Z179" s="9"/>
      <c r="AA179" s="10">
        <f t="shared" si="40"/>
        <v>0</v>
      </c>
      <c r="AB179" s="11">
        <v>45840</v>
      </c>
    </row>
    <row r="180" spans="1:28" ht="15.75" hidden="1" x14ac:dyDescent="0.25">
      <c r="A180" s="39">
        <v>45840</v>
      </c>
      <c r="B180" s="33" t="s">
        <v>1048</v>
      </c>
      <c r="C180" s="33"/>
      <c r="D180" s="33" t="s">
        <v>31</v>
      </c>
      <c r="E180" s="33" t="s">
        <v>102</v>
      </c>
      <c r="F180" s="33">
        <v>12</v>
      </c>
      <c r="G180" s="33" t="s">
        <v>74</v>
      </c>
      <c r="H180" s="33">
        <v>65000</v>
      </c>
      <c r="I180" s="20">
        <f t="shared" ref="I180:I188" si="41">F180*H180</f>
        <v>780000</v>
      </c>
      <c r="J180" s="37" t="s">
        <v>240</v>
      </c>
      <c r="K180" s="33"/>
      <c r="L180" s="9">
        <f t="shared" si="35"/>
        <v>0</v>
      </c>
      <c r="M180" s="9"/>
      <c r="N180" s="9"/>
      <c r="O180" s="9">
        <f t="shared" si="36"/>
        <v>780000</v>
      </c>
      <c r="P180" s="9">
        <v>780000</v>
      </c>
      <c r="Q180" s="9"/>
      <c r="R180" s="9">
        <f t="shared" si="37"/>
        <v>0</v>
      </c>
      <c r="S180" s="9"/>
      <c r="T180" s="9"/>
      <c r="U180" s="9">
        <f t="shared" si="38"/>
        <v>0</v>
      </c>
      <c r="V180" s="9"/>
      <c r="W180" s="9"/>
      <c r="X180" s="9">
        <f t="shared" si="39"/>
        <v>0</v>
      </c>
      <c r="Y180" s="9"/>
      <c r="Z180" s="9"/>
      <c r="AA180" s="10">
        <f t="shared" si="40"/>
        <v>0</v>
      </c>
      <c r="AB180" s="11">
        <v>45840</v>
      </c>
    </row>
    <row r="181" spans="1:28" ht="15.75" hidden="1" x14ac:dyDescent="0.25">
      <c r="A181" s="39">
        <v>45840</v>
      </c>
      <c r="B181" s="33" t="s">
        <v>676</v>
      </c>
      <c r="C181" s="33"/>
      <c r="D181" s="33" t="s">
        <v>31</v>
      </c>
      <c r="E181" s="33" t="s">
        <v>110</v>
      </c>
      <c r="F181" s="33">
        <v>1000</v>
      </c>
      <c r="G181" s="33" t="s">
        <v>29</v>
      </c>
      <c r="H181" s="33">
        <v>1900</v>
      </c>
      <c r="I181" s="20">
        <f t="shared" si="41"/>
        <v>1900000</v>
      </c>
      <c r="J181" s="37" t="s">
        <v>240</v>
      </c>
      <c r="K181" s="33"/>
      <c r="L181" s="9">
        <f t="shared" si="35"/>
        <v>0</v>
      </c>
      <c r="M181" s="9"/>
      <c r="N181" s="9"/>
      <c r="O181" s="9">
        <f t="shared" si="36"/>
        <v>1900000</v>
      </c>
      <c r="P181" s="9">
        <v>1900000</v>
      </c>
      <c r="Q181" s="9"/>
      <c r="R181" s="9">
        <f t="shared" si="37"/>
        <v>0</v>
      </c>
      <c r="S181" s="9"/>
      <c r="T181" s="9"/>
      <c r="U181" s="9">
        <f t="shared" si="38"/>
        <v>0</v>
      </c>
      <c r="V181" s="9"/>
      <c r="W181" s="9"/>
      <c r="X181" s="9">
        <f t="shared" si="39"/>
        <v>0</v>
      </c>
      <c r="Y181" s="9"/>
      <c r="Z181" s="9"/>
      <c r="AA181" s="10">
        <f t="shared" si="40"/>
        <v>0</v>
      </c>
      <c r="AB181" s="11">
        <v>45840</v>
      </c>
    </row>
    <row r="182" spans="1:28" ht="15.75" hidden="1" x14ac:dyDescent="0.25">
      <c r="A182" s="39">
        <v>45840</v>
      </c>
      <c r="B182" s="33" t="s">
        <v>676</v>
      </c>
      <c r="C182" s="33"/>
      <c r="D182" s="33" t="s">
        <v>31</v>
      </c>
      <c r="E182" s="33" t="s">
        <v>407</v>
      </c>
      <c r="F182" s="33">
        <v>3</v>
      </c>
      <c r="G182" s="33" t="s">
        <v>33</v>
      </c>
      <c r="H182" s="33">
        <v>300000</v>
      </c>
      <c r="I182" s="20">
        <f t="shared" si="41"/>
        <v>900000</v>
      </c>
      <c r="J182" s="37" t="s">
        <v>240</v>
      </c>
      <c r="K182" s="33"/>
      <c r="L182" s="9">
        <f t="shared" si="35"/>
        <v>0</v>
      </c>
      <c r="M182" s="9"/>
      <c r="N182" s="9"/>
      <c r="O182" s="9">
        <f t="shared" si="36"/>
        <v>900000</v>
      </c>
      <c r="P182" s="9">
        <v>900000</v>
      </c>
      <c r="Q182" s="9"/>
      <c r="R182" s="9">
        <f t="shared" si="37"/>
        <v>0</v>
      </c>
      <c r="S182" s="9"/>
      <c r="T182" s="9"/>
      <c r="U182" s="9">
        <f t="shared" si="38"/>
        <v>0</v>
      </c>
      <c r="V182" s="9"/>
      <c r="W182" s="9"/>
      <c r="X182" s="9">
        <f t="shared" si="39"/>
        <v>0</v>
      </c>
      <c r="Y182" s="9"/>
      <c r="Z182" s="9"/>
      <c r="AA182" s="10">
        <f t="shared" si="40"/>
        <v>0</v>
      </c>
      <c r="AB182" s="11">
        <v>45840</v>
      </c>
    </row>
    <row r="183" spans="1:28" ht="15.75" hidden="1" x14ac:dyDescent="0.25">
      <c r="A183" s="39">
        <v>45840</v>
      </c>
      <c r="B183" s="33" t="s">
        <v>676</v>
      </c>
      <c r="C183" s="33"/>
      <c r="D183" s="33" t="s">
        <v>31</v>
      </c>
      <c r="E183" s="33" t="s">
        <v>203</v>
      </c>
      <c r="F183" s="33">
        <v>29.8</v>
      </c>
      <c r="G183" s="33" t="s">
        <v>51</v>
      </c>
      <c r="H183" s="33">
        <v>43000</v>
      </c>
      <c r="I183" s="20">
        <f t="shared" si="41"/>
        <v>1281400</v>
      </c>
      <c r="J183" s="37" t="s">
        <v>240</v>
      </c>
      <c r="K183" s="33"/>
      <c r="L183" s="9">
        <f t="shared" si="35"/>
        <v>0</v>
      </c>
      <c r="M183" s="9"/>
      <c r="N183" s="9"/>
      <c r="O183" s="9">
        <f t="shared" si="36"/>
        <v>1281400</v>
      </c>
      <c r="P183" s="9">
        <v>1281400</v>
      </c>
      <c r="Q183" s="9"/>
      <c r="R183" s="9">
        <f t="shared" si="37"/>
        <v>0</v>
      </c>
      <c r="S183" s="9"/>
      <c r="T183" s="9"/>
      <c r="U183" s="9">
        <f t="shared" si="38"/>
        <v>0</v>
      </c>
      <c r="V183" s="9"/>
      <c r="W183" s="9"/>
      <c r="X183" s="9">
        <f t="shared" si="39"/>
        <v>0</v>
      </c>
      <c r="Y183" s="9"/>
      <c r="Z183" s="9"/>
      <c r="AA183" s="10">
        <f t="shared" si="40"/>
        <v>0</v>
      </c>
      <c r="AB183" s="11">
        <v>45840</v>
      </c>
    </row>
    <row r="184" spans="1:28" ht="15.75" hidden="1" x14ac:dyDescent="0.25">
      <c r="A184" s="32">
        <v>45840</v>
      </c>
      <c r="B184" s="33" t="s">
        <v>162</v>
      </c>
      <c r="C184" s="33"/>
      <c r="D184" s="33" t="s">
        <v>31</v>
      </c>
      <c r="E184" s="33" t="s">
        <v>155</v>
      </c>
      <c r="F184" s="33">
        <v>5200</v>
      </c>
      <c r="G184" s="33" t="s">
        <v>29</v>
      </c>
      <c r="H184" s="33">
        <v>3500</v>
      </c>
      <c r="I184" s="20">
        <f t="shared" si="41"/>
        <v>18200000</v>
      </c>
      <c r="J184" s="37" t="s">
        <v>240</v>
      </c>
      <c r="K184" s="90" t="s">
        <v>1023</v>
      </c>
      <c r="L184" s="9">
        <f t="shared" si="35"/>
        <v>0</v>
      </c>
      <c r="M184" s="9"/>
      <c r="N184" s="9"/>
      <c r="O184" s="9">
        <f t="shared" si="36"/>
        <v>0</v>
      </c>
      <c r="P184" s="9"/>
      <c r="Q184" s="9"/>
      <c r="R184" s="9">
        <f t="shared" si="37"/>
        <v>4200000</v>
      </c>
      <c r="S184" s="9">
        <v>2000000</v>
      </c>
      <c r="T184" s="9">
        <v>2200000</v>
      </c>
      <c r="U184" s="9">
        <f t="shared" si="38"/>
        <v>14000000</v>
      </c>
      <c r="V184" s="9">
        <v>6000000</v>
      </c>
      <c r="W184" s="9">
        <v>8000000</v>
      </c>
      <c r="X184" s="9">
        <f t="shared" si="39"/>
        <v>0</v>
      </c>
      <c r="Y184" s="9"/>
      <c r="Z184" s="9"/>
      <c r="AA184" s="10">
        <f t="shared" si="40"/>
        <v>0</v>
      </c>
      <c r="AB184" s="11">
        <v>45867</v>
      </c>
    </row>
    <row r="185" spans="1:28" ht="15.75" hidden="1" x14ac:dyDescent="0.25">
      <c r="A185" s="32">
        <v>45840</v>
      </c>
      <c r="B185" s="33" t="s">
        <v>982</v>
      </c>
      <c r="C185" s="33"/>
      <c r="D185" s="33" t="s">
        <v>41</v>
      </c>
      <c r="E185" s="33" t="s">
        <v>95</v>
      </c>
      <c r="F185" s="33">
        <v>500</v>
      </c>
      <c r="G185" s="33" t="s">
        <v>29</v>
      </c>
      <c r="H185" s="33">
        <v>3950</v>
      </c>
      <c r="I185" s="20">
        <f t="shared" si="41"/>
        <v>1975000</v>
      </c>
      <c r="J185" s="37" t="s">
        <v>241</v>
      </c>
      <c r="K185" s="33"/>
      <c r="L185" s="9">
        <f t="shared" si="35"/>
        <v>1975000</v>
      </c>
      <c r="M185" s="9">
        <v>1975000</v>
      </c>
      <c r="N185" s="9"/>
      <c r="O185" s="9">
        <f t="shared" si="36"/>
        <v>0</v>
      </c>
      <c r="P185" s="9"/>
      <c r="Q185" s="9"/>
      <c r="R185" s="9">
        <f t="shared" si="37"/>
        <v>0</v>
      </c>
      <c r="S185" s="9"/>
      <c r="T185" s="9"/>
      <c r="U185" s="9">
        <f t="shared" si="38"/>
        <v>0</v>
      </c>
      <c r="V185" s="9"/>
      <c r="W185" s="9"/>
      <c r="X185" s="9">
        <f t="shared" si="39"/>
        <v>0</v>
      </c>
      <c r="Y185" s="9"/>
      <c r="Z185" s="9"/>
      <c r="AA185" s="10">
        <f t="shared" si="40"/>
        <v>0</v>
      </c>
      <c r="AB185" s="11">
        <v>45840</v>
      </c>
    </row>
    <row r="186" spans="1:28" ht="15.75" hidden="1" x14ac:dyDescent="0.25">
      <c r="A186" s="39">
        <v>45840</v>
      </c>
      <c r="B186" s="33" t="s">
        <v>96</v>
      </c>
      <c r="C186" s="33"/>
      <c r="D186" s="33" t="s">
        <v>41</v>
      </c>
      <c r="E186" s="33" t="s">
        <v>190</v>
      </c>
      <c r="F186" s="33">
        <v>210</v>
      </c>
      <c r="G186" s="33" t="s">
        <v>51</v>
      </c>
      <c r="H186" s="33">
        <v>42000</v>
      </c>
      <c r="I186" s="20">
        <f t="shared" si="41"/>
        <v>8820000</v>
      </c>
      <c r="J186" s="82" t="s">
        <v>38</v>
      </c>
      <c r="K186" s="33" t="s">
        <v>1049</v>
      </c>
      <c r="L186" s="9">
        <f t="shared" si="35"/>
        <v>0</v>
      </c>
      <c r="M186" s="9"/>
      <c r="N186" s="9"/>
      <c r="O186" s="9">
        <f t="shared" si="36"/>
        <v>0</v>
      </c>
      <c r="P186" s="9"/>
      <c r="Q186" s="9"/>
      <c r="R186" s="9">
        <f t="shared" si="37"/>
        <v>0</v>
      </c>
      <c r="S186" s="9"/>
      <c r="T186" s="9"/>
      <c r="U186" s="9">
        <f t="shared" si="38"/>
        <v>0</v>
      </c>
      <c r="V186" s="9"/>
      <c r="W186" s="9"/>
      <c r="X186" s="9">
        <f t="shared" si="39"/>
        <v>0</v>
      </c>
      <c r="Y186" s="9"/>
      <c r="Z186" s="9"/>
      <c r="AA186" s="10">
        <f t="shared" si="40"/>
        <v>8820000</v>
      </c>
      <c r="AB186" s="11"/>
    </row>
    <row r="187" spans="1:28" ht="15.75" hidden="1" x14ac:dyDescent="0.25">
      <c r="A187" s="39">
        <v>45840</v>
      </c>
      <c r="B187" s="33" t="s">
        <v>982</v>
      </c>
      <c r="C187" s="33"/>
      <c r="D187" s="33" t="s">
        <v>41</v>
      </c>
      <c r="E187" s="33" t="s">
        <v>166</v>
      </c>
      <c r="F187" s="33">
        <v>2</v>
      </c>
      <c r="G187" s="33" t="s">
        <v>23</v>
      </c>
      <c r="H187" s="33">
        <v>400000</v>
      </c>
      <c r="I187" s="20">
        <f t="shared" si="41"/>
        <v>800000</v>
      </c>
      <c r="J187" s="37" t="s">
        <v>241</v>
      </c>
      <c r="K187" s="33"/>
      <c r="L187" s="9">
        <f t="shared" si="35"/>
        <v>800000</v>
      </c>
      <c r="M187" s="9">
        <v>800000</v>
      </c>
      <c r="N187" s="9"/>
      <c r="O187" s="9">
        <f t="shared" si="36"/>
        <v>0</v>
      </c>
      <c r="P187" s="9"/>
      <c r="Q187" s="9"/>
      <c r="R187" s="9">
        <f t="shared" si="37"/>
        <v>0</v>
      </c>
      <c r="S187" s="9"/>
      <c r="T187" s="9"/>
      <c r="U187" s="9">
        <f t="shared" si="38"/>
        <v>0</v>
      </c>
      <c r="V187" s="9"/>
      <c r="W187" s="9"/>
      <c r="X187" s="9">
        <f t="shared" si="39"/>
        <v>0</v>
      </c>
      <c r="Y187" s="9"/>
      <c r="Z187" s="9"/>
      <c r="AA187" s="10">
        <f t="shared" si="40"/>
        <v>0</v>
      </c>
      <c r="AB187" s="11">
        <v>45840</v>
      </c>
    </row>
    <row r="188" spans="1:28" ht="16.5" hidden="1" thickBot="1" x14ac:dyDescent="0.3">
      <c r="A188" s="95">
        <v>45840</v>
      </c>
      <c r="B188" s="62" t="s">
        <v>231</v>
      </c>
      <c r="C188" s="62"/>
      <c r="D188" s="62"/>
      <c r="E188" s="62" t="s">
        <v>73</v>
      </c>
      <c r="F188" s="62">
        <v>10</v>
      </c>
      <c r="G188" s="62" t="s">
        <v>74</v>
      </c>
      <c r="H188" s="62"/>
      <c r="I188" s="96">
        <f t="shared" si="41"/>
        <v>0</v>
      </c>
      <c r="J188" s="101" t="s">
        <v>26</v>
      </c>
      <c r="K188" s="62"/>
      <c r="L188" s="97">
        <f t="shared" si="35"/>
        <v>0</v>
      </c>
      <c r="M188" s="97"/>
      <c r="N188" s="97"/>
      <c r="O188" s="97">
        <f t="shared" si="36"/>
        <v>0</v>
      </c>
      <c r="P188" s="97"/>
      <c r="Q188" s="97"/>
      <c r="R188" s="97">
        <f t="shared" si="37"/>
        <v>0</v>
      </c>
      <c r="S188" s="97"/>
      <c r="T188" s="97"/>
      <c r="U188" s="97">
        <f t="shared" si="38"/>
        <v>0</v>
      </c>
      <c r="V188" s="97"/>
      <c r="W188" s="97"/>
      <c r="X188" s="97">
        <f t="shared" si="39"/>
        <v>0</v>
      </c>
      <c r="Y188" s="97"/>
      <c r="Z188" s="97"/>
      <c r="AA188" s="98">
        <f t="shared" si="40"/>
        <v>0</v>
      </c>
      <c r="AB188" s="99"/>
    </row>
    <row r="189" spans="1:28" ht="15.75" hidden="1" x14ac:dyDescent="0.25">
      <c r="A189" s="39">
        <v>45841</v>
      </c>
      <c r="B189" s="35" t="s">
        <v>823</v>
      </c>
      <c r="C189" s="35"/>
      <c r="D189" s="35" t="s">
        <v>41</v>
      </c>
      <c r="E189" s="35" t="s">
        <v>64</v>
      </c>
      <c r="F189" s="35">
        <v>10</v>
      </c>
      <c r="G189" s="35" t="s">
        <v>33</v>
      </c>
      <c r="H189" s="35">
        <v>150000</v>
      </c>
      <c r="I189" s="27">
        <f t="shared" ref="I189:I207" si="42">F189*H189</f>
        <v>1500000</v>
      </c>
      <c r="J189" s="41" t="s">
        <v>240</v>
      </c>
      <c r="K189" s="35"/>
      <c r="L189" s="92">
        <f t="shared" ref="L189" si="43">M189+N189</f>
        <v>0</v>
      </c>
      <c r="M189" s="92"/>
      <c r="N189" s="92"/>
      <c r="O189" s="92">
        <f t="shared" ref="O189" si="44">P189+Q189</f>
        <v>1500000</v>
      </c>
      <c r="P189" s="92">
        <v>1500000</v>
      </c>
      <c r="Q189" s="92"/>
      <c r="R189" s="92">
        <f t="shared" ref="R189" si="45">S189+T189</f>
        <v>0</v>
      </c>
      <c r="S189" s="92"/>
      <c r="T189" s="92"/>
      <c r="U189" s="92">
        <f t="shared" ref="U189" si="46">V189+W189</f>
        <v>0</v>
      </c>
      <c r="V189" s="92"/>
      <c r="W189" s="92"/>
      <c r="X189" s="92">
        <f t="shared" ref="X189" si="47">Y189+Z189</f>
        <v>0</v>
      </c>
      <c r="Y189" s="92"/>
      <c r="Z189" s="92"/>
      <c r="AA189" s="93">
        <f t="shared" ref="AA189" si="48">C189+I189-L189-O189-U189-X189-R189</f>
        <v>0</v>
      </c>
      <c r="AB189" s="94">
        <v>45840</v>
      </c>
    </row>
    <row r="190" spans="1:28" ht="15.75" hidden="1" x14ac:dyDescent="0.25">
      <c r="A190" s="39">
        <v>45841</v>
      </c>
      <c r="B190" s="33" t="s">
        <v>568</v>
      </c>
      <c r="C190" s="33"/>
      <c r="D190" s="33" t="s">
        <v>31</v>
      </c>
      <c r="E190" s="33" t="s">
        <v>382</v>
      </c>
      <c r="F190" s="33">
        <v>8080</v>
      </c>
      <c r="G190" s="33" t="s">
        <v>267</v>
      </c>
      <c r="H190" s="33">
        <v>4500</v>
      </c>
      <c r="I190" s="20">
        <f t="shared" si="42"/>
        <v>36360000</v>
      </c>
      <c r="J190" s="37" t="s">
        <v>240</v>
      </c>
      <c r="K190" s="33"/>
      <c r="L190" s="9">
        <f t="shared" ref="L190:L204" si="49">M190+N190</f>
        <v>0</v>
      </c>
      <c r="M190" s="9"/>
      <c r="N190" s="9"/>
      <c r="O190" s="9">
        <f t="shared" ref="O190:O204" si="50">P190+Q190</f>
        <v>36360000</v>
      </c>
      <c r="P190" s="9">
        <f>11360000+5000000</f>
        <v>16360000</v>
      </c>
      <c r="Q190" s="9">
        <v>20000000</v>
      </c>
      <c r="R190" s="9">
        <f t="shared" ref="R190:R204" si="51">S190+T190</f>
        <v>0</v>
      </c>
      <c r="S190" s="9"/>
      <c r="T190" s="9"/>
      <c r="U190" s="9">
        <f t="shared" ref="U190:U204" si="52">V190+W190</f>
        <v>0</v>
      </c>
      <c r="V190" s="9"/>
      <c r="W190" s="9"/>
      <c r="X190" s="9">
        <f t="shared" ref="X190:X204" si="53">Y190+Z190</f>
        <v>0</v>
      </c>
      <c r="Y190" s="9"/>
      <c r="Z190" s="9"/>
      <c r="AA190" s="10">
        <f t="shared" ref="AA190:AA204" si="54">C190+I190-L190-O190-U190-X190-R190</f>
        <v>0</v>
      </c>
      <c r="AB190" s="11">
        <v>45867</v>
      </c>
    </row>
    <row r="191" spans="1:28" ht="15.75" hidden="1" x14ac:dyDescent="0.25">
      <c r="A191" s="39">
        <v>45841</v>
      </c>
      <c r="B191" s="33" t="s">
        <v>231</v>
      </c>
      <c r="C191" s="33"/>
      <c r="D191" s="33"/>
      <c r="E191" s="33" t="s">
        <v>136</v>
      </c>
      <c r="F191" s="33">
        <v>122.5</v>
      </c>
      <c r="G191" s="33" t="s">
        <v>51</v>
      </c>
      <c r="H191" s="33"/>
      <c r="I191" s="20">
        <f t="shared" si="42"/>
        <v>0</v>
      </c>
      <c r="J191" s="83" t="s">
        <v>26</v>
      </c>
      <c r="K191" s="33"/>
      <c r="L191" s="9">
        <f t="shared" si="49"/>
        <v>0</v>
      </c>
      <c r="M191" s="9"/>
      <c r="N191" s="9"/>
      <c r="O191" s="9">
        <f t="shared" si="50"/>
        <v>0</v>
      </c>
      <c r="P191" s="9"/>
      <c r="Q191" s="9"/>
      <c r="R191" s="9">
        <f t="shared" si="51"/>
        <v>0</v>
      </c>
      <c r="S191" s="9"/>
      <c r="T191" s="9"/>
      <c r="U191" s="9">
        <f t="shared" si="52"/>
        <v>0</v>
      </c>
      <c r="V191" s="9"/>
      <c r="W191" s="9"/>
      <c r="X191" s="9">
        <f t="shared" si="53"/>
        <v>0</v>
      </c>
      <c r="Y191" s="9"/>
      <c r="Z191" s="9"/>
      <c r="AA191" s="10">
        <f t="shared" si="54"/>
        <v>0</v>
      </c>
      <c r="AB191" s="11"/>
    </row>
    <row r="192" spans="1:28" ht="15.75" hidden="1" x14ac:dyDescent="0.25">
      <c r="A192" s="39">
        <v>45841</v>
      </c>
      <c r="B192" s="33" t="s">
        <v>231</v>
      </c>
      <c r="C192" s="33"/>
      <c r="D192" s="33"/>
      <c r="E192" s="33" t="s">
        <v>344</v>
      </c>
      <c r="F192" s="33">
        <v>28.4</v>
      </c>
      <c r="G192" s="33" t="s">
        <v>51</v>
      </c>
      <c r="H192" s="33"/>
      <c r="I192" s="20">
        <f t="shared" si="42"/>
        <v>0</v>
      </c>
      <c r="J192" s="83" t="s">
        <v>26</v>
      </c>
      <c r="K192" s="33"/>
      <c r="L192" s="9">
        <f t="shared" si="49"/>
        <v>0</v>
      </c>
      <c r="M192" s="9"/>
      <c r="N192" s="9"/>
      <c r="O192" s="9">
        <f t="shared" si="50"/>
        <v>0</v>
      </c>
      <c r="P192" s="9"/>
      <c r="Q192" s="9"/>
      <c r="R192" s="9">
        <f t="shared" si="51"/>
        <v>0</v>
      </c>
      <c r="S192" s="9"/>
      <c r="T192" s="9"/>
      <c r="U192" s="9">
        <f t="shared" si="52"/>
        <v>0</v>
      </c>
      <c r="V192" s="9"/>
      <c r="W192" s="9"/>
      <c r="X192" s="9">
        <f t="shared" si="53"/>
        <v>0</v>
      </c>
      <c r="Y192" s="9"/>
      <c r="Z192" s="9"/>
      <c r="AA192" s="10">
        <f t="shared" si="54"/>
        <v>0</v>
      </c>
      <c r="AB192" s="11"/>
    </row>
    <row r="193" spans="1:28" ht="15.75" hidden="1" x14ac:dyDescent="0.25">
      <c r="A193" s="39">
        <v>45841</v>
      </c>
      <c r="B193" s="33" t="s">
        <v>701</v>
      </c>
      <c r="C193" s="33"/>
      <c r="D193" s="33" t="s">
        <v>41</v>
      </c>
      <c r="E193" s="33" t="s">
        <v>110</v>
      </c>
      <c r="F193" s="33">
        <v>1200</v>
      </c>
      <c r="G193" s="33" t="s">
        <v>29</v>
      </c>
      <c r="H193" s="33">
        <v>1900</v>
      </c>
      <c r="I193" s="20">
        <f t="shared" si="42"/>
        <v>2280000</v>
      </c>
      <c r="J193" s="37" t="s">
        <v>240</v>
      </c>
      <c r="K193" s="33" t="s">
        <v>1050</v>
      </c>
      <c r="L193" s="9">
        <f t="shared" si="49"/>
        <v>0</v>
      </c>
      <c r="M193" s="9"/>
      <c r="N193" s="9"/>
      <c r="O193" s="9">
        <f t="shared" si="50"/>
        <v>2280000</v>
      </c>
      <c r="P193" s="9">
        <v>2280000</v>
      </c>
      <c r="Q193" s="9"/>
      <c r="R193" s="9">
        <f t="shared" si="51"/>
        <v>0</v>
      </c>
      <c r="S193" s="9"/>
      <c r="T193" s="9"/>
      <c r="U193" s="9">
        <f t="shared" si="52"/>
        <v>0</v>
      </c>
      <c r="V193" s="9"/>
      <c r="W193" s="9"/>
      <c r="X193" s="9">
        <f t="shared" si="53"/>
        <v>0</v>
      </c>
      <c r="Y193" s="9"/>
      <c r="Z193" s="9"/>
      <c r="AA193" s="10">
        <f t="shared" si="54"/>
        <v>0</v>
      </c>
      <c r="AB193" s="11">
        <v>45841</v>
      </c>
    </row>
    <row r="194" spans="1:28" ht="15.75" hidden="1" x14ac:dyDescent="0.25">
      <c r="A194" s="39">
        <v>45841</v>
      </c>
      <c r="B194" s="33" t="s">
        <v>701</v>
      </c>
      <c r="C194" s="33"/>
      <c r="D194" s="33" t="s">
        <v>41</v>
      </c>
      <c r="E194" s="33" t="s">
        <v>295</v>
      </c>
      <c r="F194" s="33">
        <v>4</v>
      </c>
      <c r="G194" s="33" t="s">
        <v>33</v>
      </c>
      <c r="H194" s="33">
        <v>230000</v>
      </c>
      <c r="I194" s="20">
        <f t="shared" si="42"/>
        <v>920000</v>
      </c>
      <c r="J194" s="37" t="s">
        <v>240</v>
      </c>
      <c r="K194" s="33" t="s">
        <v>1050</v>
      </c>
      <c r="L194" s="9">
        <f t="shared" si="49"/>
        <v>0</v>
      </c>
      <c r="M194" s="9"/>
      <c r="N194" s="9"/>
      <c r="O194" s="9">
        <f t="shared" si="50"/>
        <v>920000</v>
      </c>
      <c r="P194" s="9">
        <v>920000</v>
      </c>
      <c r="Q194" s="9"/>
      <c r="R194" s="9">
        <f t="shared" si="51"/>
        <v>0</v>
      </c>
      <c r="S194" s="9"/>
      <c r="T194" s="9"/>
      <c r="U194" s="9">
        <f t="shared" si="52"/>
        <v>0</v>
      </c>
      <c r="V194" s="9"/>
      <c r="W194" s="9"/>
      <c r="X194" s="9">
        <f t="shared" si="53"/>
        <v>0</v>
      </c>
      <c r="Y194" s="9"/>
      <c r="Z194" s="9"/>
      <c r="AA194" s="10">
        <f t="shared" si="54"/>
        <v>0</v>
      </c>
      <c r="AB194" s="11">
        <v>45841</v>
      </c>
    </row>
    <row r="195" spans="1:28" ht="15.75" hidden="1" x14ac:dyDescent="0.25">
      <c r="A195" s="39">
        <v>45841</v>
      </c>
      <c r="B195" s="33" t="s">
        <v>53</v>
      </c>
      <c r="C195" s="33"/>
      <c r="D195" s="33" t="s">
        <v>31</v>
      </c>
      <c r="E195" s="33" t="s">
        <v>91</v>
      </c>
      <c r="F195" s="33">
        <v>600</v>
      </c>
      <c r="G195" s="33" t="s">
        <v>29</v>
      </c>
      <c r="H195" s="33">
        <v>3800</v>
      </c>
      <c r="I195" s="20">
        <f t="shared" si="42"/>
        <v>2280000</v>
      </c>
      <c r="J195" s="37" t="s">
        <v>240</v>
      </c>
      <c r="K195" s="90" t="s">
        <v>1046</v>
      </c>
      <c r="L195" s="9">
        <f t="shared" si="49"/>
        <v>0</v>
      </c>
      <c r="M195" s="9"/>
      <c r="N195" s="9"/>
      <c r="O195" s="9">
        <f t="shared" si="50"/>
        <v>2280000</v>
      </c>
      <c r="P195" s="9">
        <v>2280000</v>
      </c>
      <c r="Q195" s="9"/>
      <c r="R195" s="9">
        <f t="shared" si="51"/>
        <v>0</v>
      </c>
      <c r="S195" s="9"/>
      <c r="T195" s="9"/>
      <c r="U195" s="9">
        <f t="shared" si="52"/>
        <v>0</v>
      </c>
      <c r="V195" s="9"/>
      <c r="W195" s="9"/>
      <c r="X195" s="9">
        <f t="shared" si="53"/>
        <v>0</v>
      </c>
      <c r="Y195" s="9"/>
      <c r="Z195" s="9"/>
      <c r="AA195" s="10">
        <f t="shared" si="54"/>
        <v>0</v>
      </c>
      <c r="AB195" s="11">
        <v>45863</v>
      </c>
    </row>
    <row r="196" spans="1:28" ht="15.75" hidden="1" x14ac:dyDescent="0.25">
      <c r="A196" s="39">
        <v>45841</v>
      </c>
      <c r="B196" s="33" t="s">
        <v>317</v>
      </c>
      <c r="C196" s="33"/>
      <c r="D196" s="33" t="s">
        <v>31</v>
      </c>
      <c r="E196" s="33" t="s">
        <v>28</v>
      </c>
      <c r="F196" s="33">
        <v>400</v>
      </c>
      <c r="G196" s="33" t="s">
        <v>29</v>
      </c>
      <c r="H196" s="33">
        <v>2700</v>
      </c>
      <c r="I196" s="20">
        <f t="shared" si="42"/>
        <v>1080000</v>
      </c>
      <c r="J196" s="37" t="s">
        <v>240</v>
      </c>
      <c r="K196" s="33"/>
      <c r="L196" s="9">
        <f t="shared" si="49"/>
        <v>0</v>
      </c>
      <c r="M196" s="9"/>
      <c r="N196" s="9"/>
      <c r="O196" s="9">
        <f t="shared" si="50"/>
        <v>1080000</v>
      </c>
      <c r="P196" s="9">
        <v>1080000</v>
      </c>
      <c r="Q196" s="9"/>
      <c r="R196" s="9">
        <f t="shared" si="51"/>
        <v>0</v>
      </c>
      <c r="S196" s="9"/>
      <c r="T196" s="9"/>
      <c r="U196" s="9">
        <f t="shared" si="52"/>
        <v>0</v>
      </c>
      <c r="V196" s="9"/>
      <c r="W196" s="9"/>
      <c r="X196" s="9">
        <f t="shared" si="53"/>
        <v>0</v>
      </c>
      <c r="Y196" s="9"/>
      <c r="Z196" s="9"/>
      <c r="AA196" s="10">
        <f t="shared" si="54"/>
        <v>0</v>
      </c>
      <c r="AB196" s="11">
        <v>45841</v>
      </c>
    </row>
    <row r="197" spans="1:28" ht="15.75" hidden="1" x14ac:dyDescent="0.25">
      <c r="A197" s="39">
        <v>45841</v>
      </c>
      <c r="B197" s="33" t="s">
        <v>545</v>
      </c>
      <c r="C197" s="33"/>
      <c r="D197" s="33"/>
      <c r="E197" s="33" t="s">
        <v>45</v>
      </c>
      <c r="F197" s="33">
        <v>13.76</v>
      </c>
      <c r="G197" s="33" t="s">
        <v>51</v>
      </c>
      <c r="H197" s="33"/>
      <c r="I197" s="20">
        <f t="shared" si="42"/>
        <v>0</v>
      </c>
      <c r="J197" s="83" t="s">
        <v>26</v>
      </c>
      <c r="K197" s="33"/>
      <c r="L197" s="9">
        <f t="shared" si="49"/>
        <v>0</v>
      </c>
      <c r="M197" s="9"/>
      <c r="N197" s="9"/>
      <c r="O197" s="9">
        <f t="shared" si="50"/>
        <v>0</v>
      </c>
      <c r="P197" s="9"/>
      <c r="Q197" s="9"/>
      <c r="R197" s="9">
        <f t="shared" si="51"/>
        <v>0</v>
      </c>
      <c r="S197" s="9"/>
      <c r="T197" s="9"/>
      <c r="U197" s="9">
        <f t="shared" si="52"/>
        <v>0</v>
      </c>
      <c r="V197" s="9"/>
      <c r="W197" s="9"/>
      <c r="X197" s="9">
        <f t="shared" si="53"/>
        <v>0</v>
      </c>
      <c r="Y197" s="9"/>
      <c r="Z197" s="9"/>
      <c r="AA197" s="10">
        <f t="shared" si="54"/>
        <v>0</v>
      </c>
      <c r="AB197" s="11"/>
    </row>
    <row r="198" spans="1:28" ht="15.75" hidden="1" x14ac:dyDescent="0.25">
      <c r="A198" s="39">
        <v>45841</v>
      </c>
      <c r="B198" s="33" t="s">
        <v>479</v>
      </c>
      <c r="C198" s="35"/>
      <c r="D198" s="33" t="s">
        <v>31</v>
      </c>
      <c r="E198" s="35" t="s">
        <v>139</v>
      </c>
      <c r="F198" s="35">
        <v>3</v>
      </c>
      <c r="G198" s="35" t="s">
        <v>23</v>
      </c>
      <c r="H198" s="35">
        <v>400000</v>
      </c>
      <c r="I198" s="20">
        <f t="shared" si="42"/>
        <v>1200000</v>
      </c>
      <c r="J198" s="41" t="s">
        <v>241</v>
      </c>
      <c r="K198" s="35"/>
      <c r="L198" s="9">
        <f t="shared" si="49"/>
        <v>1200000</v>
      </c>
      <c r="M198" s="9">
        <v>1200000</v>
      </c>
      <c r="N198" s="9"/>
      <c r="O198" s="9">
        <f t="shared" si="50"/>
        <v>0</v>
      </c>
      <c r="P198" s="9"/>
      <c r="Q198" s="9"/>
      <c r="R198" s="9">
        <f t="shared" si="51"/>
        <v>0</v>
      </c>
      <c r="S198" s="9"/>
      <c r="T198" s="9"/>
      <c r="U198" s="9">
        <f t="shared" si="52"/>
        <v>0</v>
      </c>
      <c r="V198" s="9"/>
      <c r="W198" s="9"/>
      <c r="X198" s="9">
        <f t="shared" si="53"/>
        <v>0</v>
      </c>
      <c r="Y198" s="9"/>
      <c r="Z198" s="9"/>
      <c r="AA198" s="10">
        <f t="shared" si="54"/>
        <v>0</v>
      </c>
      <c r="AB198" s="11">
        <v>45841</v>
      </c>
    </row>
    <row r="199" spans="1:28" ht="15.75" hidden="1" x14ac:dyDescent="0.25">
      <c r="A199" s="39">
        <v>45841</v>
      </c>
      <c r="B199" s="33" t="s">
        <v>479</v>
      </c>
      <c r="C199" s="33"/>
      <c r="D199" s="33" t="s">
        <v>31</v>
      </c>
      <c r="E199" s="33" t="s">
        <v>166</v>
      </c>
      <c r="F199" s="33">
        <v>2</v>
      </c>
      <c r="G199" s="33" t="s">
        <v>23</v>
      </c>
      <c r="H199" s="33">
        <v>400000</v>
      </c>
      <c r="I199" s="20">
        <f t="shared" si="42"/>
        <v>800000</v>
      </c>
      <c r="J199" s="41" t="s">
        <v>241</v>
      </c>
      <c r="K199" s="33"/>
      <c r="L199" s="9">
        <f t="shared" si="49"/>
        <v>800000</v>
      </c>
      <c r="M199" s="9">
        <v>800000</v>
      </c>
      <c r="N199" s="9"/>
      <c r="O199" s="9">
        <f t="shared" si="50"/>
        <v>0</v>
      </c>
      <c r="P199" s="9"/>
      <c r="Q199" s="9"/>
      <c r="R199" s="9">
        <f t="shared" si="51"/>
        <v>0</v>
      </c>
      <c r="S199" s="9"/>
      <c r="T199" s="9"/>
      <c r="U199" s="9">
        <f t="shared" si="52"/>
        <v>0</v>
      </c>
      <c r="V199" s="9"/>
      <c r="W199" s="9"/>
      <c r="X199" s="9">
        <f t="shared" si="53"/>
        <v>0</v>
      </c>
      <c r="Y199" s="9"/>
      <c r="Z199" s="9"/>
      <c r="AA199" s="10">
        <f t="shared" si="54"/>
        <v>0</v>
      </c>
      <c r="AB199" s="11">
        <v>45841</v>
      </c>
    </row>
    <row r="200" spans="1:28" ht="15.75" hidden="1" x14ac:dyDescent="0.25">
      <c r="A200" s="39">
        <v>45841</v>
      </c>
      <c r="B200" s="33" t="s">
        <v>264</v>
      </c>
      <c r="C200" s="33"/>
      <c r="D200" s="33" t="s">
        <v>31</v>
      </c>
      <c r="E200" s="33" t="s">
        <v>185</v>
      </c>
      <c r="F200" s="33">
        <v>2400</v>
      </c>
      <c r="G200" s="33" t="s">
        <v>29</v>
      </c>
      <c r="H200" s="33">
        <v>1150</v>
      </c>
      <c r="I200" s="20">
        <f t="shared" si="42"/>
        <v>2760000</v>
      </c>
      <c r="J200" s="37" t="s">
        <v>240</v>
      </c>
      <c r="K200" s="33"/>
      <c r="L200" s="9">
        <f t="shared" si="49"/>
        <v>0</v>
      </c>
      <c r="M200" s="9"/>
      <c r="N200" s="9"/>
      <c r="O200" s="9">
        <f t="shared" si="50"/>
        <v>0</v>
      </c>
      <c r="P200" s="9"/>
      <c r="Q200" s="9"/>
      <c r="R200" s="9">
        <f t="shared" si="51"/>
        <v>2760000</v>
      </c>
      <c r="S200" s="9">
        <v>2760000</v>
      </c>
      <c r="T200" s="9"/>
      <c r="U200" s="9">
        <f t="shared" si="52"/>
        <v>0</v>
      </c>
      <c r="V200" s="9"/>
      <c r="W200" s="9"/>
      <c r="X200" s="9">
        <f t="shared" si="53"/>
        <v>0</v>
      </c>
      <c r="Y200" s="9"/>
      <c r="Z200" s="9"/>
      <c r="AA200" s="10">
        <f t="shared" si="54"/>
        <v>0</v>
      </c>
      <c r="AB200" s="11">
        <v>45841</v>
      </c>
    </row>
    <row r="201" spans="1:28" ht="15.75" hidden="1" x14ac:dyDescent="0.25">
      <c r="A201" s="39">
        <v>45841</v>
      </c>
      <c r="B201" s="33" t="s">
        <v>217</v>
      </c>
      <c r="C201" s="33"/>
      <c r="D201" s="33" t="s">
        <v>41</v>
      </c>
      <c r="E201" s="33" t="s">
        <v>73</v>
      </c>
      <c r="F201" s="33">
        <v>10</v>
      </c>
      <c r="G201" s="33" t="s">
        <v>74</v>
      </c>
      <c r="H201" s="33">
        <v>50000</v>
      </c>
      <c r="I201" s="20">
        <f t="shared" si="42"/>
        <v>500000</v>
      </c>
      <c r="J201" s="41" t="s">
        <v>240</v>
      </c>
      <c r="K201" s="33" t="s">
        <v>1030</v>
      </c>
      <c r="L201" s="9">
        <f t="shared" si="49"/>
        <v>0</v>
      </c>
      <c r="M201" s="9"/>
      <c r="N201" s="9"/>
      <c r="O201" s="9">
        <f t="shared" si="50"/>
        <v>0</v>
      </c>
      <c r="P201" s="9"/>
      <c r="Q201" s="9"/>
      <c r="R201" s="9">
        <f t="shared" si="51"/>
        <v>500000</v>
      </c>
      <c r="S201" s="9">
        <v>500000</v>
      </c>
      <c r="T201" s="9"/>
      <c r="U201" s="9">
        <f t="shared" si="52"/>
        <v>0</v>
      </c>
      <c r="V201" s="9"/>
      <c r="W201" s="9"/>
      <c r="X201" s="9">
        <f t="shared" si="53"/>
        <v>0</v>
      </c>
      <c r="Y201" s="9"/>
      <c r="Z201" s="9"/>
      <c r="AA201" s="10">
        <f t="shared" si="54"/>
        <v>0</v>
      </c>
      <c r="AB201" s="11">
        <v>45843</v>
      </c>
    </row>
    <row r="202" spans="1:28" ht="15.75" hidden="1" x14ac:dyDescent="0.25">
      <c r="A202" s="39">
        <v>45841</v>
      </c>
      <c r="B202" s="33" t="s">
        <v>217</v>
      </c>
      <c r="C202" s="33"/>
      <c r="D202" s="33" t="s">
        <v>41</v>
      </c>
      <c r="E202" s="33" t="s">
        <v>237</v>
      </c>
      <c r="F202" s="33">
        <v>2.5</v>
      </c>
      <c r="G202" s="33" t="s">
        <v>51</v>
      </c>
      <c r="H202" s="33">
        <v>90000</v>
      </c>
      <c r="I202" s="20">
        <f t="shared" si="42"/>
        <v>225000</v>
      </c>
      <c r="J202" s="41" t="s">
        <v>240</v>
      </c>
      <c r="K202" s="33" t="s">
        <v>1030</v>
      </c>
      <c r="L202" s="9">
        <f t="shared" si="49"/>
        <v>0</v>
      </c>
      <c r="M202" s="9"/>
      <c r="N202" s="9"/>
      <c r="O202" s="9">
        <f t="shared" si="50"/>
        <v>0</v>
      </c>
      <c r="P202" s="9"/>
      <c r="Q202" s="9"/>
      <c r="R202" s="9">
        <f t="shared" si="51"/>
        <v>225000</v>
      </c>
      <c r="S202" s="9">
        <v>225000</v>
      </c>
      <c r="T202" s="9"/>
      <c r="U202" s="9">
        <f t="shared" si="52"/>
        <v>0</v>
      </c>
      <c r="V202" s="9"/>
      <c r="W202" s="9"/>
      <c r="X202" s="9">
        <f t="shared" si="53"/>
        <v>0</v>
      </c>
      <c r="Y202" s="9"/>
      <c r="Z202" s="9"/>
      <c r="AA202" s="10">
        <f t="shared" si="54"/>
        <v>0</v>
      </c>
      <c r="AB202" s="11">
        <v>45843</v>
      </c>
    </row>
    <row r="203" spans="1:28" ht="15.75" hidden="1" x14ac:dyDescent="0.25">
      <c r="A203" s="39">
        <v>45841</v>
      </c>
      <c r="B203" s="33" t="s">
        <v>268</v>
      </c>
      <c r="C203" s="33"/>
      <c r="D203" s="33" t="s">
        <v>41</v>
      </c>
      <c r="E203" s="33" t="s">
        <v>110</v>
      </c>
      <c r="F203" s="33">
        <v>800</v>
      </c>
      <c r="G203" s="33" t="s">
        <v>29</v>
      </c>
      <c r="H203" s="33">
        <v>2000</v>
      </c>
      <c r="I203" s="20">
        <f t="shared" si="42"/>
        <v>1600000</v>
      </c>
      <c r="J203" s="37" t="s">
        <v>240</v>
      </c>
      <c r="K203" s="33"/>
      <c r="L203" s="9">
        <f t="shared" si="49"/>
        <v>0</v>
      </c>
      <c r="M203" s="9"/>
      <c r="N203" s="9"/>
      <c r="O203" s="9">
        <f t="shared" si="50"/>
        <v>0</v>
      </c>
      <c r="P203" s="9"/>
      <c r="Q203" s="9"/>
      <c r="R203" s="9">
        <f t="shared" si="51"/>
        <v>1600000</v>
      </c>
      <c r="S203" s="9">
        <v>1600000</v>
      </c>
      <c r="T203" s="9"/>
      <c r="U203" s="9">
        <f t="shared" si="52"/>
        <v>0</v>
      </c>
      <c r="V203" s="9"/>
      <c r="W203" s="9"/>
      <c r="X203" s="9">
        <f t="shared" si="53"/>
        <v>0</v>
      </c>
      <c r="Y203" s="9"/>
      <c r="Z203" s="9"/>
      <c r="AA203" s="10">
        <f t="shared" si="54"/>
        <v>0</v>
      </c>
      <c r="AB203" s="11">
        <v>45841</v>
      </c>
    </row>
    <row r="204" spans="1:28" ht="15.75" hidden="1" x14ac:dyDescent="0.25">
      <c r="A204" s="32">
        <v>45841</v>
      </c>
      <c r="B204" s="33" t="s">
        <v>92</v>
      </c>
      <c r="C204" s="33"/>
      <c r="D204" s="33" t="s">
        <v>31</v>
      </c>
      <c r="E204" s="33" t="s">
        <v>197</v>
      </c>
      <c r="F204" s="33">
        <v>500</v>
      </c>
      <c r="G204" s="33" t="s">
        <v>29</v>
      </c>
      <c r="H204" s="33">
        <v>2460</v>
      </c>
      <c r="I204" s="20">
        <f t="shared" si="42"/>
        <v>1230000</v>
      </c>
      <c r="J204" s="37" t="s">
        <v>240</v>
      </c>
      <c r="K204" s="33"/>
      <c r="L204" s="9">
        <f t="shared" si="49"/>
        <v>0</v>
      </c>
      <c r="M204" s="9"/>
      <c r="N204" s="9"/>
      <c r="O204" s="9">
        <f t="shared" si="50"/>
        <v>1230000</v>
      </c>
      <c r="P204" s="9">
        <v>1230000</v>
      </c>
      <c r="Q204" s="9"/>
      <c r="R204" s="9">
        <f t="shared" si="51"/>
        <v>0</v>
      </c>
      <c r="S204" s="9"/>
      <c r="T204" s="9"/>
      <c r="U204" s="9">
        <f t="shared" si="52"/>
        <v>0</v>
      </c>
      <c r="V204" s="9"/>
      <c r="W204" s="9"/>
      <c r="X204" s="9">
        <f t="shared" si="53"/>
        <v>0</v>
      </c>
      <c r="Y204" s="9"/>
      <c r="Z204" s="9"/>
      <c r="AA204" s="10">
        <f t="shared" si="54"/>
        <v>0</v>
      </c>
      <c r="AB204" s="11">
        <v>45841</v>
      </c>
    </row>
    <row r="205" spans="1:28" ht="15.75" hidden="1" x14ac:dyDescent="0.25">
      <c r="A205" s="32">
        <v>45841</v>
      </c>
      <c r="B205" s="33" t="s">
        <v>92</v>
      </c>
      <c r="C205" s="33"/>
      <c r="D205" s="33" t="s">
        <v>31</v>
      </c>
      <c r="E205" s="33" t="s">
        <v>270</v>
      </c>
      <c r="F205" s="33">
        <v>1000</v>
      </c>
      <c r="G205" s="33" t="s">
        <v>29</v>
      </c>
      <c r="H205" s="33">
        <v>1120</v>
      </c>
      <c r="I205" s="20">
        <f t="shared" si="42"/>
        <v>1120000</v>
      </c>
      <c r="J205" s="37" t="s">
        <v>240</v>
      </c>
      <c r="K205" s="33"/>
      <c r="L205" s="9">
        <f t="shared" ref="L205:L207" si="55">M205+N205</f>
        <v>0</v>
      </c>
      <c r="M205" s="9"/>
      <c r="N205" s="9"/>
      <c r="O205" s="9">
        <f t="shared" ref="O205:O207" si="56">P205+Q205</f>
        <v>1120000</v>
      </c>
      <c r="P205" s="9">
        <v>1120000</v>
      </c>
      <c r="Q205" s="9"/>
      <c r="R205" s="9">
        <f t="shared" ref="R205:R207" si="57">S205+T205</f>
        <v>0</v>
      </c>
      <c r="S205" s="9"/>
      <c r="T205" s="9"/>
      <c r="U205" s="9">
        <f t="shared" ref="U205:U207" si="58">V205+W205</f>
        <v>0</v>
      </c>
      <c r="V205" s="9"/>
      <c r="W205" s="9"/>
      <c r="X205" s="9">
        <f t="shared" ref="X205:X207" si="59">Y205+Z205</f>
        <v>0</v>
      </c>
      <c r="Y205" s="9"/>
      <c r="Z205" s="9"/>
      <c r="AA205" s="10">
        <f t="shared" ref="AA205:AA207" si="60">C205+I205-L205-O205-U205-X205-R205</f>
        <v>0</v>
      </c>
      <c r="AB205" s="11">
        <v>45841</v>
      </c>
    </row>
    <row r="206" spans="1:28" ht="15.75" hidden="1" x14ac:dyDescent="0.25">
      <c r="A206" s="39">
        <v>45841</v>
      </c>
      <c r="B206" s="33" t="s">
        <v>472</v>
      </c>
      <c r="C206" s="33"/>
      <c r="D206" s="33" t="s">
        <v>31</v>
      </c>
      <c r="E206" s="33" t="s">
        <v>122</v>
      </c>
      <c r="F206" s="33">
        <v>2</v>
      </c>
      <c r="G206" s="33" t="s">
        <v>51</v>
      </c>
      <c r="H206" s="33">
        <v>70000</v>
      </c>
      <c r="I206" s="20">
        <f t="shared" si="42"/>
        <v>140000</v>
      </c>
      <c r="J206" s="37" t="s">
        <v>241</v>
      </c>
      <c r="K206" s="33"/>
      <c r="L206" s="9">
        <f t="shared" si="55"/>
        <v>0</v>
      </c>
      <c r="M206" s="9"/>
      <c r="N206" s="9"/>
      <c r="O206" s="9">
        <f t="shared" si="56"/>
        <v>0</v>
      </c>
      <c r="P206" s="9"/>
      <c r="Q206" s="9"/>
      <c r="R206" s="9">
        <f t="shared" si="57"/>
        <v>140000</v>
      </c>
      <c r="S206" s="9">
        <v>140000</v>
      </c>
      <c r="T206" s="9"/>
      <c r="U206" s="9">
        <f t="shared" si="58"/>
        <v>0</v>
      </c>
      <c r="V206" s="9"/>
      <c r="W206" s="9"/>
      <c r="X206" s="9">
        <f t="shared" si="59"/>
        <v>0</v>
      </c>
      <c r="Y206" s="9"/>
      <c r="Z206" s="9"/>
      <c r="AA206" s="10">
        <f t="shared" si="60"/>
        <v>0</v>
      </c>
      <c r="AB206" s="11">
        <v>45841</v>
      </c>
    </row>
    <row r="207" spans="1:28" ht="16.5" hidden="1" thickBot="1" x14ac:dyDescent="0.3">
      <c r="A207" s="95">
        <v>45841</v>
      </c>
      <c r="B207" s="62" t="s">
        <v>231</v>
      </c>
      <c r="C207" s="62"/>
      <c r="D207" s="62"/>
      <c r="E207" s="62" t="s">
        <v>136</v>
      </c>
      <c r="F207" s="62">
        <v>24.2</v>
      </c>
      <c r="G207" s="62" t="s">
        <v>51</v>
      </c>
      <c r="H207" s="62"/>
      <c r="I207" s="96">
        <f t="shared" si="42"/>
        <v>0</v>
      </c>
      <c r="J207" s="101" t="s">
        <v>26</v>
      </c>
      <c r="K207" s="62"/>
      <c r="L207" s="97">
        <f t="shared" si="55"/>
        <v>0</v>
      </c>
      <c r="M207" s="97"/>
      <c r="N207" s="97"/>
      <c r="O207" s="97">
        <f t="shared" si="56"/>
        <v>0</v>
      </c>
      <c r="P207" s="97"/>
      <c r="Q207" s="97"/>
      <c r="R207" s="97">
        <f t="shared" si="57"/>
        <v>0</v>
      </c>
      <c r="S207" s="97"/>
      <c r="T207" s="97"/>
      <c r="U207" s="97">
        <f t="shared" si="58"/>
        <v>0</v>
      </c>
      <c r="V207" s="97"/>
      <c r="W207" s="97"/>
      <c r="X207" s="97">
        <f t="shared" si="59"/>
        <v>0</v>
      </c>
      <c r="Y207" s="97"/>
      <c r="Z207" s="97"/>
      <c r="AA207" s="98">
        <f t="shared" si="60"/>
        <v>0</v>
      </c>
      <c r="AB207" s="99"/>
    </row>
    <row r="208" spans="1:28" ht="15.75" hidden="1" x14ac:dyDescent="0.25">
      <c r="A208" s="39">
        <v>45842</v>
      </c>
      <c r="B208" s="35" t="s">
        <v>194</v>
      </c>
      <c r="C208" s="35"/>
      <c r="D208" s="35" t="s">
        <v>31</v>
      </c>
      <c r="E208" s="35" t="s">
        <v>95</v>
      </c>
      <c r="F208" s="35">
        <v>5200</v>
      </c>
      <c r="G208" s="35" t="s">
        <v>29</v>
      </c>
      <c r="H208" s="35">
        <v>4000</v>
      </c>
      <c r="I208" s="27">
        <f t="shared" ref="I208:I253" si="61">F208*H208</f>
        <v>20800000</v>
      </c>
      <c r="J208" s="85" t="s">
        <v>38</v>
      </c>
      <c r="K208" s="108" t="s">
        <v>1051</v>
      </c>
      <c r="L208" s="92">
        <f t="shared" ref="L208" si="62">M208+N208</f>
        <v>0</v>
      </c>
      <c r="M208" s="92"/>
      <c r="N208" s="92"/>
      <c r="O208" s="92">
        <f t="shared" ref="O208" si="63">P208+Q208</f>
        <v>0</v>
      </c>
      <c r="P208" s="92"/>
      <c r="Q208" s="92"/>
      <c r="R208" s="92">
        <f t="shared" ref="R208" si="64">S208+T208</f>
        <v>0</v>
      </c>
      <c r="S208" s="92"/>
      <c r="T208" s="92"/>
      <c r="U208" s="92">
        <f t="shared" ref="U208" si="65">V208+W208</f>
        <v>0</v>
      </c>
      <c r="V208" s="92"/>
      <c r="W208" s="92"/>
      <c r="X208" s="92">
        <f t="shared" ref="X208" si="66">Y208+Z208</f>
        <v>0</v>
      </c>
      <c r="Y208" s="92"/>
      <c r="Z208" s="92"/>
      <c r="AA208" s="93">
        <f t="shared" ref="AA208" si="67">C208+I208-L208-O208-U208-X208-R208</f>
        <v>20800000</v>
      </c>
      <c r="AB208" s="94"/>
    </row>
    <row r="209" spans="1:28" ht="15.75" hidden="1" x14ac:dyDescent="0.25">
      <c r="A209" s="39">
        <v>45842</v>
      </c>
      <c r="B209" s="33" t="s">
        <v>312</v>
      </c>
      <c r="C209" s="33"/>
      <c r="D209" s="33" t="s">
        <v>31</v>
      </c>
      <c r="E209" s="33" t="s">
        <v>110</v>
      </c>
      <c r="F209" s="33">
        <v>800</v>
      </c>
      <c r="G209" s="33" t="s">
        <v>29</v>
      </c>
      <c r="H209" s="33">
        <v>1800</v>
      </c>
      <c r="I209" s="20">
        <f t="shared" si="61"/>
        <v>1440000</v>
      </c>
      <c r="J209" s="37" t="s">
        <v>240</v>
      </c>
      <c r="K209" s="33" t="s">
        <v>1042</v>
      </c>
      <c r="L209" s="9">
        <f t="shared" ref="L209:L253" si="68">M209+N209</f>
        <v>0</v>
      </c>
      <c r="M209" s="9"/>
      <c r="N209" s="9"/>
      <c r="O209" s="9">
        <f t="shared" ref="O209:O253" si="69">P209+Q209</f>
        <v>1440000</v>
      </c>
      <c r="P209" s="9">
        <v>1440000</v>
      </c>
      <c r="Q209" s="9"/>
      <c r="R209" s="9">
        <f t="shared" ref="R209:R253" si="70">S209+T209</f>
        <v>0</v>
      </c>
      <c r="S209" s="9"/>
      <c r="T209" s="9"/>
      <c r="U209" s="9">
        <f t="shared" ref="U209:U253" si="71">V209+W209</f>
        <v>0</v>
      </c>
      <c r="V209" s="9"/>
      <c r="W209" s="9"/>
      <c r="X209" s="9">
        <f t="shared" ref="X209:X253" si="72">Y209+Z209</f>
        <v>0</v>
      </c>
      <c r="Y209" s="9"/>
      <c r="Z209" s="9"/>
      <c r="AA209" s="10">
        <f t="shared" ref="AA209:AA253" si="73">C209+I209-L209-O209-U209-X209-R209</f>
        <v>0</v>
      </c>
      <c r="AB209" s="11">
        <v>45842</v>
      </c>
    </row>
    <row r="210" spans="1:28" ht="15.75" hidden="1" x14ac:dyDescent="0.25">
      <c r="A210" s="39">
        <v>45842</v>
      </c>
      <c r="B210" s="33" t="s">
        <v>627</v>
      </c>
      <c r="C210" s="33"/>
      <c r="D210" s="33" t="s">
        <v>41</v>
      </c>
      <c r="E210" s="33" t="s">
        <v>110</v>
      </c>
      <c r="F210" s="33">
        <v>400</v>
      </c>
      <c r="G210" s="33" t="s">
        <v>29</v>
      </c>
      <c r="H210" s="33">
        <v>2000</v>
      </c>
      <c r="I210" s="20">
        <f t="shared" si="61"/>
        <v>800000</v>
      </c>
      <c r="J210" s="37" t="s">
        <v>240</v>
      </c>
      <c r="K210" s="33"/>
      <c r="L210" s="9">
        <f t="shared" si="68"/>
        <v>0</v>
      </c>
      <c r="M210" s="9"/>
      <c r="N210" s="9"/>
      <c r="O210" s="9">
        <f t="shared" si="69"/>
        <v>0</v>
      </c>
      <c r="P210" s="9"/>
      <c r="Q210" s="9"/>
      <c r="R210" s="9">
        <f t="shared" si="70"/>
        <v>800000</v>
      </c>
      <c r="S210" s="9">
        <v>800000</v>
      </c>
      <c r="T210" s="9"/>
      <c r="U210" s="9">
        <f t="shared" si="71"/>
        <v>0</v>
      </c>
      <c r="V210" s="9"/>
      <c r="W210" s="9"/>
      <c r="X210" s="9">
        <f t="shared" si="72"/>
        <v>0</v>
      </c>
      <c r="Y210" s="9"/>
      <c r="Z210" s="9"/>
      <c r="AA210" s="10">
        <f t="shared" si="73"/>
        <v>0</v>
      </c>
      <c r="AB210" s="11">
        <v>45842</v>
      </c>
    </row>
    <row r="211" spans="1:28" ht="15.75" hidden="1" x14ac:dyDescent="0.25">
      <c r="A211" s="39">
        <v>45842</v>
      </c>
      <c r="B211" s="35" t="s">
        <v>663</v>
      </c>
      <c r="C211" s="35"/>
      <c r="D211" s="35" t="s">
        <v>41</v>
      </c>
      <c r="E211" s="35" t="s">
        <v>86</v>
      </c>
      <c r="F211" s="35">
        <v>25</v>
      </c>
      <c r="G211" s="35" t="s">
        <v>51</v>
      </c>
      <c r="H211" s="35">
        <v>100000</v>
      </c>
      <c r="I211" s="20">
        <f t="shared" si="61"/>
        <v>2500000</v>
      </c>
      <c r="J211" s="37" t="s">
        <v>241</v>
      </c>
      <c r="K211" s="91" t="s">
        <v>1034</v>
      </c>
      <c r="L211" s="9">
        <f t="shared" si="68"/>
        <v>2500000</v>
      </c>
      <c r="M211" s="9">
        <v>2500000</v>
      </c>
      <c r="N211" s="9"/>
      <c r="O211" s="9">
        <f t="shared" si="69"/>
        <v>0</v>
      </c>
      <c r="P211" s="9"/>
      <c r="Q211" s="9"/>
      <c r="R211" s="9">
        <f t="shared" si="70"/>
        <v>0</v>
      </c>
      <c r="S211" s="9"/>
      <c r="T211" s="9"/>
      <c r="U211" s="9">
        <f t="shared" si="71"/>
        <v>0</v>
      </c>
      <c r="V211" s="9"/>
      <c r="W211" s="9"/>
      <c r="X211" s="9">
        <f t="shared" si="72"/>
        <v>0</v>
      </c>
      <c r="Y211" s="9"/>
      <c r="Z211" s="9"/>
      <c r="AA211" s="10">
        <f t="shared" si="73"/>
        <v>0</v>
      </c>
      <c r="AB211" s="11">
        <v>45845</v>
      </c>
    </row>
    <row r="212" spans="1:28" ht="15.75" hidden="1" x14ac:dyDescent="0.25">
      <c r="A212" s="39">
        <v>45842</v>
      </c>
      <c r="B212" s="33" t="s">
        <v>703</v>
      </c>
      <c r="C212" s="33"/>
      <c r="D212" s="33" t="s">
        <v>31</v>
      </c>
      <c r="E212" s="33" t="s">
        <v>102</v>
      </c>
      <c r="F212" s="33">
        <v>8</v>
      </c>
      <c r="G212" s="33" t="s">
        <v>74</v>
      </c>
      <c r="H212" s="33">
        <v>65000</v>
      </c>
      <c r="I212" s="20">
        <f t="shared" si="61"/>
        <v>520000</v>
      </c>
      <c r="J212" s="37" t="s">
        <v>241</v>
      </c>
      <c r="K212" s="33"/>
      <c r="L212" s="9">
        <f t="shared" si="68"/>
        <v>520000</v>
      </c>
      <c r="M212" s="9">
        <v>520000</v>
      </c>
      <c r="N212" s="9"/>
      <c r="O212" s="9">
        <f t="shared" si="69"/>
        <v>0</v>
      </c>
      <c r="P212" s="9"/>
      <c r="Q212" s="9"/>
      <c r="R212" s="9">
        <f t="shared" si="70"/>
        <v>0</v>
      </c>
      <c r="S212" s="9"/>
      <c r="T212" s="9"/>
      <c r="U212" s="9">
        <f t="shared" si="71"/>
        <v>0</v>
      </c>
      <c r="V212" s="9"/>
      <c r="W212" s="9"/>
      <c r="X212" s="9">
        <f t="shared" si="72"/>
        <v>0</v>
      </c>
      <c r="Y212" s="9"/>
      <c r="Z212" s="9"/>
      <c r="AA212" s="10">
        <f t="shared" si="73"/>
        <v>0</v>
      </c>
      <c r="AB212" s="11">
        <v>45842</v>
      </c>
    </row>
    <row r="213" spans="1:28" ht="15.75" hidden="1" x14ac:dyDescent="0.25">
      <c r="A213" s="39">
        <v>45842</v>
      </c>
      <c r="B213" s="33" t="s">
        <v>216</v>
      </c>
      <c r="C213" s="33"/>
      <c r="D213" s="33" t="s">
        <v>31</v>
      </c>
      <c r="E213" s="33" t="s">
        <v>166</v>
      </c>
      <c r="F213" s="43">
        <v>2</v>
      </c>
      <c r="G213" s="33" t="s">
        <v>23</v>
      </c>
      <c r="H213" s="33">
        <v>400000</v>
      </c>
      <c r="I213" s="20">
        <f t="shared" si="61"/>
        <v>800000</v>
      </c>
      <c r="J213" s="37" t="s">
        <v>240</v>
      </c>
      <c r="K213" s="33"/>
      <c r="L213" s="9">
        <f t="shared" si="68"/>
        <v>0</v>
      </c>
      <c r="M213" s="9"/>
      <c r="N213" s="9"/>
      <c r="O213" s="9">
        <f t="shared" si="69"/>
        <v>800000</v>
      </c>
      <c r="P213" s="9">
        <v>800000</v>
      </c>
      <c r="Q213" s="9"/>
      <c r="R213" s="9">
        <f t="shared" si="70"/>
        <v>0</v>
      </c>
      <c r="S213" s="9"/>
      <c r="T213" s="9"/>
      <c r="U213" s="9">
        <f t="shared" si="71"/>
        <v>0</v>
      </c>
      <c r="V213" s="9"/>
      <c r="W213" s="9"/>
      <c r="X213" s="9">
        <f t="shared" si="72"/>
        <v>0</v>
      </c>
      <c r="Y213" s="9"/>
      <c r="Z213" s="9"/>
      <c r="AA213" s="10">
        <f t="shared" si="73"/>
        <v>0</v>
      </c>
      <c r="AB213" s="11">
        <v>45842</v>
      </c>
    </row>
    <row r="214" spans="1:28" ht="15.75" hidden="1" x14ac:dyDescent="0.25">
      <c r="A214" s="39">
        <v>45842</v>
      </c>
      <c r="B214" s="33" t="s">
        <v>364</v>
      </c>
      <c r="C214" s="33"/>
      <c r="D214" s="33" t="s">
        <v>31</v>
      </c>
      <c r="E214" s="33" t="s">
        <v>95</v>
      </c>
      <c r="F214" s="33">
        <v>100</v>
      </c>
      <c r="G214" s="33" t="s">
        <v>29</v>
      </c>
      <c r="H214" s="33">
        <v>4000</v>
      </c>
      <c r="I214" s="20">
        <f t="shared" si="61"/>
        <v>400000</v>
      </c>
      <c r="J214" s="37" t="s">
        <v>240</v>
      </c>
      <c r="K214" s="33"/>
      <c r="L214" s="9">
        <f t="shared" si="68"/>
        <v>0</v>
      </c>
      <c r="M214" s="9"/>
      <c r="N214" s="9"/>
      <c r="O214" s="9">
        <f t="shared" si="69"/>
        <v>400000</v>
      </c>
      <c r="P214" s="9">
        <v>400000</v>
      </c>
      <c r="Q214" s="9"/>
      <c r="R214" s="9">
        <f t="shared" si="70"/>
        <v>0</v>
      </c>
      <c r="S214" s="9"/>
      <c r="T214" s="9"/>
      <c r="U214" s="9">
        <f t="shared" si="71"/>
        <v>0</v>
      </c>
      <c r="V214" s="9"/>
      <c r="W214" s="9"/>
      <c r="X214" s="9">
        <f t="shared" si="72"/>
        <v>0</v>
      </c>
      <c r="Y214" s="9"/>
      <c r="Z214" s="9"/>
      <c r="AA214" s="10">
        <f t="shared" si="73"/>
        <v>0</v>
      </c>
      <c r="AB214" s="11">
        <v>45841</v>
      </c>
    </row>
    <row r="215" spans="1:28" ht="15.75" hidden="1" x14ac:dyDescent="0.25">
      <c r="A215" s="39">
        <v>45842</v>
      </c>
      <c r="B215" s="35" t="s">
        <v>189</v>
      </c>
      <c r="C215" s="35"/>
      <c r="D215" s="35" t="s">
        <v>31</v>
      </c>
      <c r="E215" s="35" t="s">
        <v>110</v>
      </c>
      <c r="F215" s="35">
        <v>1600</v>
      </c>
      <c r="G215" s="33" t="s">
        <v>29</v>
      </c>
      <c r="H215" s="35">
        <v>1800</v>
      </c>
      <c r="I215" s="20">
        <f t="shared" si="61"/>
        <v>2880000</v>
      </c>
      <c r="J215" s="37" t="s">
        <v>240</v>
      </c>
      <c r="K215" s="35"/>
      <c r="L215" s="9">
        <f t="shared" si="68"/>
        <v>0</v>
      </c>
      <c r="M215" s="9"/>
      <c r="N215" s="9"/>
      <c r="O215" s="9">
        <f t="shared" si="69"/>
        <v>0</v>
      </c>
      <c r="P215" s="9"/>
      <c r="Q215" s="9"/>
      <c r="R215" s="9">
        <f t="shared" si="70"/>
        <v>2880000</v>
      </c>
      <c r="S215" s="9">
        <v>2880000</v>
      </c>
      <c r="T215" s="9"/>
      <c r="U215" s="9">
        <f t="shared" si="71"/>
        <v>0</v>
      </c>
      <c r="V215" s="9"/>
      <c r="W215" s="9"/>
      <c r="X215" s="9">
        <f t="shared" si="72"/>
        <v>0</v>
      </c>
      <c r="Y215" s="9"/>
      <c r="Z215" s="9"/>
      <c r="AA215" s="10">
        <f t="shared" si="73"/>
        <v>0</v>
      </c>
      <c r="AB215" s="11">
        <v>45842</v>
      </c>
    </row>
    <row r="216" spans="1:28" ht="15.75" hidden="1" x14ac:dyDescent="0.25">
      <c r="A216" s="39">
        <v>45842</v>
      </c>
      <c r="B216" s="33" t="s">
        <v>1013</v>
      </c>
      <c r="C216" s="33"/>
      <c r="D216" s="33" t="s">
        <v>31</v>
      </c>
      <c r="E216" s="33" t="s">
        <v>407</v>
      </c>
      <c r="F216" s="33">
        <v>4</v>
      </c>
      <c r="G216" s="33" t="s">
        <v>33</v>
      </c>
      <c r="H216" s="33">
        <v>300000</v>
      </c>
      <c r="I216" s="20">
        <f t="shared" si="61"/>
        <v>1200000</v>
      </c>
      <c r="J216" s="37" t="s">
        <v>240</v>
      </c>
      <c r="K216" s="33"/>
      <c r="L216" s="9">
        <f t="shared" si="68"/>
        <v>0</v>
      </c>
      <c r="M216" s="9"/>
      <c r="N216" s="9"/>
      <c r="O216" s="9">
        <f t="shared" si="69"/>
        <v>1200000</v>
      </c>
      <c r="P216" s="9">
        <v>1200000</v>
      </c>
      <c r="Q216" s="9"/>
      <c r="R216" s="9">
        <f t="shared" si="70"/>
        <v>0</v>
      </c>
      <c r="S216" s="9"/>
      <c r="T216" s="9"/>
      <c r="U216" s="9">
        <f t="shared" si="71"/>
        <v>0</v>
      </c>
      <c r="V216" s="9"/>
      <c r="W216" s="9"/>
      <c r="X216" s="9">
        <f t="shared" si="72"/>
        <v>0</v>
      </c>
      <c r="Y216" s="9"/>
      <c r="Z216" s="9"/>
      <c r="AA216" s="10">
        <f t="shared" si="73"/>
        <v>0</v>
      </c>
      <c r="AB216" s="11">
        <v>45842</v>
      </c>
    </row>
    <row r="217" spans="1:28" ht="15.75" hidden="1" x14ac:dyDescent="0.25">
      <c r="A217" s="39">
        <v>45842</v>
      </c>
      <c r="B217" s="33" t="s">
        <v>108</v>
      </c>
      <c r="C217" s="33"/>
      <c r="D217" s="33" t="s">
        <v>31</v>
      </c>
      <c r="E217" s="33" t="s">
        <v>213</v>
      </c>
      <c r="F217" s="33">
        <v>250</v>
      </c>
      <c r="G217" s="33" t="s">
        <v>29</v>
      </c>
      <c r="H217" s="33">
        <v>2624</v>
      </c>
      <c r="I217" s="20">
        <f t="shared" si="61"/>
        <v>656000</v>
      </c>
      <c r="J217" s="37" t="s">
        <v>240</v>
      </c>
      <c r="K217" s="33"/>
      <c r="L217" s="9">
        <f t="shared" si="68"/>
        <v>0</v>
      </c>
      <c r="M217" s="9"/>
      <c r="N217" s="9"/>
      <c r="O217" s="9">
        <f t="shared" si="69"/>
        <v>656000</v>
      </c>
      <c r="P217" s="9">
        <v>656000</v>
      </c>
      <c r="Q217" s="9"/>
      <c r="R217" s="9">
        <f t="shared" si="70"/>
        <v>0</v>
      </c>
      <c r="S217" s="9"/>
      <c r="T217" s="9"/>
      <c r="U217" s="9">
        <f t="shared" si="71"/>
        <v>0</v>
      </c>
      <c r="V217" s="9"/>
      <c r="W217" s="9"/>
      <c r="X217" s="9">
        <f t="shared" si="72"/>
        <v>0</v>
      </c>
      <c r="Y217" s="9"/>
      <c r="Z217" s="9"/>
      <c r="AA217" s="10">
        <f t="shared" si="73"/>
        <v>0</v>
      </c>
      <c r="AB217" s="11">
        <v>45842</v>
      </c>
    </row>
    <row r="218" spans="1:28" ht="15.75" hidden="1" x14ac:dyDescent="0.25">
      <c r="A218" s="32">
        <v>45842</v>
      </c>
      <c r="B218" s="33" t="s">
        <v>253</v>
      </c>
      <c r="C218" s="33"/>
      <c r="D218" s="33" t="s">
        <v>41</v>
      </c>
      <c r="E218" s="33" t="s">
        <v>91</v>
      </c>
      <c r="F218" s="33">
        <v>1000</v>
      </c>
      <c r="G218" s="33" t="s">
        <v>29</v>
      </c>
      <c r="H218" s="33">
        <v>3600</v>
      </c>
      <c r="I218" s="20">
        <f t="shared" si="61"/>
        <v>3600000</v>
      </c>
      <c r="J218" s="37" t="s">
        <v>240</v>
      </c>
      <c r="K218" s="33"/>
      <c r="L218" s="9">
        <f t="shared" si="68"/>
        <v>0</v>
      </c>
      <c r="M218" s="9"/>
      <c r="N218" s="9"/>
      <c r="O218" s="9">
        <f t="shared" si="69"/>
        <v>3600000</v>
      </c>
      <c r="P218" s="9">
        <v>3600000</v>
      </c>
      <c r="Q218" s="9"/>
      <c r="R218" s="9">
        <f t="shared" si="70"/>
        <v>0</v>
      </c>
      <c r="S218" s="9"/>
      <c r="T218" s="9"/>
      <c r="U218" s="9">
        <f t="shared" si="71"/>
        <v>0</v>
      </c>
      <c r="V218" s="9"/>
      <c r="W218" s="9"/>
      <c r="X218" s="9">
        <f t="shared" si="72"/>
        <v>0</v>
      </c>
      <c r="Y218" s="9"/>
      <c r="Z218" s="9"/>
      <c r="AA218" s="10">
        <f t="shared" si="73"/>
        <v>0</v>
      </c>
      <c r="AB218" s="11">
        <v>45842</v>
      </c>
    </row>
    <row r="219" spans="1:28" ht="15.75" hidden="1" x14ac:dyDescent="0.25">
      <c r="A219" s="32">
        <v>45842</v>
      </c>
      <c r="B219" s="33" t="s">
        <v>253</v>
      </c>
      <c r="C219" s="33"/>
      <c r="D219" s="33" t="s">
        <v>41</v>
      </c>
      <c r="E219" s="33" t="s">
        <v>73</v>
      </c>
      <c r="F219" s="33">
        <v>20</v>
      </c>
      <c r="G219" s="33" t="s">
        <v>74</v>
      </c>
      <c r="H219" s="33">
        <v>50000</v>
      </c>
      <c r="I219" s="20">
        <f t="shared" si="61"/>
        <v>1000000</v>
      </c>
      <c r="J219" s="37" t="s">
        <v>240</v>
      </c>
      <c r="K219" s="33"/>
      <c r="L219" s="9">
        <f t="shared" si="68"/>
        <v>0</v>
      </c>
      <c r="M219" s="9"/>
      <c r="N219" s="9"/>
      <c r="O219" s="9">
        <f t="shared" si="69"/>
        <v>1000000</v>
      </c>
      <c r="P219" s="9">
        <v>1000000</v>
      </c>
      <c r="Q219" s="9"/>
      <c r="R219" s="9">
        <f t="shared" si="70"/>
        <v>0</v>
      </c>
      <c r="S219" s="9"/>
      <c r="T219" s="9"/>
      <c r="U219" s="9">
        <f t="shared" si="71"/>
        <v>0</v>
      </c>
      <c r="V219" s="9"/>
      <c r="W219" s="9"/>
      <c r="X219" s="9">
        <f t="shared" si="72"/>
        <v>0</v>
      </c>
      <c r="Y219" s="9"/>
      <c r="Z219" s="9"/>
      <c r="AA219" s="10">
        <f t="shared" si="73"/>
        <v>0</v>
      </c>
      <c r="AB219" s="11">
        <v>45842</v>
      </c>
    </row>
    <row r="220" spans="1:28" ht="15.75" hidden="1" x14ac:dyDescent="0.25">
      <c r="A220" s="32">
        <v>45842</v>
      </c>
      <c r="B220" s="33" t="s">
        <v>735</v>
      </c>
      <c r="C220" s="33"/>
      <c r="D220" s="33" t="s">
        <v>31</v>
      </c>
      <c r="E220" s="33" t="s">
        <v>110</v>
      </c>
      <c r="F220" s="33">
        <v>1200</v>
      </c>
      <c r="G220" s="33" t="s">
        <v>29</v>
      </c>
      <c r="H220" s="33">
        <v>1900</v>
      </c>
      <c r="I220" s="20">
        <f t="shared" si="61"/>
        <v>2280000</v>
      </c>
      <c r="J220" s="37" t="s">
        <v>240</v>
      </c>
      <c r="K220" s="33"/>
      <c r="L220" s="9">
        <f t="shared" si="68"/>
        <v>0</v>
      </c>
      <c r="M220" s="9"/>
      <c r="N220" s="9"/>
      <c r="O220" s="9">
        <f t="shared" si="69"/>
        <v>2280000</v>
      </c>
      <c r="P220" s="9">
        <v>2280000</v>
      </c>
      <c r="Q220" s="9"/>
      <c r="R220" s="9">
        <f t="shared" si="70"/>
        <v>0</v>
      </c>
      <c r="S220" s="9"/>
      <c r="T220" s="9"/>
      <c r="U220" s="9">
        <f t="shared" si="71"/>
        <v>0</v>
      </c>
      <c r="V220" s="9"/>
      <c r="W220" s="9"/>
      <c r="X220" s="9">
        <f t="shared" si="72"/>
        <v>0</v>
      </c>
      <c r="Y220" s="9"/>
      <c r="Z220" s="9"/>
      <c r="AA220" s="10">
        <f t="shared" si="73"/>
        <v>0</v>
      </c>
      <c r="AB220" s="11">
        <v>45845</v>
      </c>
    </row>
    <row r="221" spans="1:28" ht="15.75" hidden="1" x14ac:dyDescent="0.25">
      <c r="A221" s="32">
        <v>45842</v>
      </c>
      <c r="B221" s="33" t="s">
        <v>249</v>
      </c>
      <c r="C221" s="33"/>
      <c r="D221" s="33" t="s">
        <v>41</v>
      </c>
      <c r="E221" s="33" t="s">
        <v>297</v>
      </c>
      <c r="F221" s="33">
        <v>600</v>
      </c>
      <c r="G221" s="33" t="s">
        <v>29</v>
      </c>
      <c r="H221" s="33">
        <v>1800</v>
      </c>
      <c r="I221" s="20">
        <f t="shared" si="61"/>
        <v>1080000</v>
      </c>
      <c r="J221" s="37" t="s">
        <v>240</v>
      </c>
      <c r="K221" s="33"/>
      <c r="L221" s="9">
        <f t="shared" si="68"/>
        <v>0</v>
      </c>
      <c r="M221" s="9"/>
      <c r="N221" s="9"/>
      <c r="O221" s="9">
        <f t="shared" si="69"/>
        <v>0</v>
      </c>
      <c r="P221" s="9"/>
      <c r="Q221" s="9"/>
      <c r="R221" s="9">
        <f t="shared" si="70"/>
        <v>1080000</v>
      </c>
      <c r="S221" s="9">
        <v>1080000</v>
      </c>
      <c r="T221" s="9"/>
      <c r="U221" s="9">
        <f t="shared" si="71"/>
        <v>0</v>
      </c>
      <c r="V221" s="9"/>
      <c r="W221" s="9"/>
      <c r="X221" s="9">
        <f t="shared" si="72"/>
        <v>0</v>
      </c>
      <c r="Y221" s="9"/>
      <c r="Z221" s="9"/>
      <c r="AA221" s="10">
        <f t="shared" si="73"/>
        <v>0</v>
      </c>
      <c r="AB221" s="11">
        <v>45842</v>
      </c>
    </row>
    <row r="222" spans="1:28" ht="15.75" hidden="1" x14ac:dyDescent="0.25">
      <c r="A222" s="32">
        <v>45842</v>
      </c>
      <c r="B222" s="33" t="s">
        <v>249</v>
      </c>
      <c r="C222" s="35"/>
      <c r="D222" s="33" t="s">
        <v>41</v>
      </c>
      <c r="E222" s="35" t="s">
        <v>270</v>
      </c>
      <c r="F222" s="35">
        <v>250</v>
      </c>
      <c r="G222" s="35" t="s">
        <v>29</v>
      </c>
      <c r="H222" s="35">
        <v>1230</v>
      </c>
      <c r="I222" s="20">
        <f t="shared" si="61"/>
        <v>307500</v>
      </c>
      <c r="J222" s="41" t="s">
        <v>240</v>
      </c>
      <c r="K222" s="35"/>
      <c r="L222" s="9">
        <f t="shared" si="68"/>
        <v>0</v>
      </c>
      <c r="M222" s="9"/>
      <c r="N222" s="9"/>
      <c r="O222" s="9">
        <f t="shared" si="69"/>
        <v>0</v>
      </c>
      <c r="P222" s="9"/>
      <c r="Q222" s="9"/>
      <c r="R222" s="9">
        <f t="shared" si="70"/>
        <v>307500</v>
      </c>
      <c r="S222" s="9">
        <v>307500</v>
      </c>
      <c r="T222" s="9"/>
      <c r="U222" s="9">
        <f t="shared" si="71"/>
        <v>0</v>
      </c>
      <c r="V222" s="9"/>
      <c r="W222" s="9"/>
      <c r="X222" s="9">
        <f t="shared" si="72"/>
        <v>0</v>
      </c>
      <c r="Y222" s="9"/>
      <c r="Z222" s="9"/>
      <c r="AA222" s="10">
        <f t="shared" si="73"/>
        <v>0</v>
      </c>
      <c r="AB222" s="11">
        <v>45842</v>
      </c>
    </row>
    <row r="223" spans="1:28" ht="15.75" hidden="1" x14ac:dyDescent="0.25">
      <c r="A223" s="32">
        <v>45842</v>
      </c>
      <c r="B223" s="35" t="s">
        <v>483</v>
      </c>
      <c r="C223" s="33"/>
      <c r="D223" s="35" t="s">
        <v>31</v>
      </c>
      <c r="E223" s="33" t="s">
        <v>468</v>
      </c>
      <c r="F223" s="33">
        <v>32.700000000000003</v>
      </c>
      <c r="G223" s="33" t="s">
        <v>51</v>
      </c>
      <c r="H223" s="33">
        <v>43000</v>
      </c>
      <c r="I223" s="20">
        <f t="shared" si="61"/>
        <v>1406100.0000000002</v>
      </c>
      <c r="J223" s="41" t="s">
        <v>240</v>
      </c>
      <c r="K223" s="33"/>
      <c r="L223" s="9">
        <f t="shared" si="68"/>
        <v>0</v>
      </c>
      <c r="M223" s="9"/>
      <c r="N223" s="9"/>
      <c r="O223" s="9">
        <f t="shared" si="69"/>
        <v>1406100</v>
      </c>
      <c r="P223" s="9">
        <v>1406100</v>
      </c>
      <c r="Q223" s="9"/>
      <c r="R223" s="9">
        <f t="shared" si="70"/>
        <v>0</v>
      </c>
      <c r="S223" s="9"/>
      <c r="T223" s="9"/>
      <c r="U223" s="9">
        <f t="shared" si="71"/>
        <v>0</v>
      </c>
      <c r="V223" s="9"/>
      <c r="W223" s="9"/>
      <c r="X223" s="9">
        <f t="shared" si="72"/>
        <v>0</v>
      </c>
      <c r="Y223" s="9"/>
      <c r="Z223" s="9"/>
      <c r="AA223" s="10">
        <f t="shared" si="73"/>
        <v>2.3283064365386963E-10</v>
      </c>
      <c r="AB223" s="11">
        <v>45842</v>
      </c>
    </row>
    <row r="224" spans="1:28" ht="15.75" hidden="1" x14ac:dyDescent="0.25">
      <c r="A224" s="32">
        <v>45842</v>
      </c>
      <c r="B224" s="35" t="s">
        <v>483</v>
      </c>
      <c r="C224" s="33"/>
      <c r="D224" s="35" t="s">
        <v>31</v>
      </c>
      <c r="E224" s="33" t="s">
        <v>166</v>
      </c>
      <c r="F224" s="33">
        <v>1</v>
      </c>
      <c r="G224" s="33" t="s">
        <v>23</v>
      </c>
      <c r="H224" s="33">
        <v>400000</v>
      </c>
      <c r="I224" s="20">
        <f t="shared" si="61"/>
        <v>400000</v>
      </c>
      <c r="J224" s="41" t="s">
        <v>240</v>
      </c>
      <c r="K224" s="33"/>
      <c r="L224" s="9">
        <f t="shared" si="68"/>
        <v>0</v>
      </c>
      <c r="M224" s="9"/>
      <c r="N224" s="9"/>
      <c r="O224" s="9">
        <f t="shared" si="69"/>
        <v>400000</v>
      </c>
      <c r="P224" s="9">
        <v>400000</v>
      </c>
      <c r="Q224" s="9"/>
      <c r="R224" s="9">
        <f t="shared" si="70"/>
        <v>0</v>
      </c>
      <c r="S224" s="9"/>
      <c r="T224" s="9"/>
      <c r="U224" s="9">
        <f t="shared" si="71"/>
        <v>0</v>
      </c>
      <c r="V224" s="9"/>
      <c r="W224" s="9"/>
      <c r="X224" s="9">
        <f t="shared" si="72"/>
        <v>0</v>
      </c>
      <c r="Y224" s="9"/>
      <c r="Z224" s="9"/>
      <c r="AA224" s="10">
        <f t="shared" si="73"/>
        <v>0</v>
      </c>
      <c r="AB224" s="11">
        <v>45842</v>
      </c>
    </row>
    <row r="225" spans="1:28" ht="15.75" hidden="1" x14ac:dyDescent="0.25">
      <c r="A225" s="32">
        <v>45842</v>
      </c>
      <c r="B225" s="35" t="s">
        <v>499</v>
      </c>
      <c r="C225" s="33"/>
      <c r="D225" s="35" t="s">
        <v>31</v>
      </c>
      <c r="E225" s="33" t="s">
        <v>167</v>
      </c>
      <c r="F225" s="21">
        <v>1</v>
      </c>
      <c r="G225" s="33" t="s">
        <v>23</v>
      </c>
      <c r="H225" s="33">
        <v>400000</v>
      </c>
      <c r="I225" s="20">
        <f t="shared" si="61"/>
        <v>400000</v>
      </c>
      <c r="J225" s="41" t="s">
        <v>240</v>
      </c>
      <c r="K225" s="21"/>
      <c r="L225" s="9">
        <f t="shared" si="68"/>
        <v>0</v>
      </c>
      <c r="M225" s="9"/>
      <c r="N225" s="9"/>
      <c r="O225" s="9">
        <f t="shared" si="69"/>
        <v>0</v>
      </c>
      <c r="P225" s="9"/>
      <c r="Q225" s="9"/>
      <c r="R225" s="9">
        <f t="shared" si="70"/>
        <v>0</v>
      </c>
      <c r="S225" s="9"/>
      <c r="T225" s="9"/>
      <c r="U225" s="9">
        <f t="shared" si="71"/>
        <v>400000</v>
      </c>
      <c r="V225" s="9">
        <v>400000</v>
      </c>
      <c r="W225" s="9"/>
      <c r="X225" s="9">
        <f t="shared" si="72"/>
        <v>0</v>
      </c>
      <c r="Y225" s="9"/>
      <c r="Z225" s="9"/>
      <c r="AA225" s="10">
        <f t="shared" si="73"/>
        <v>0</v>
      </c>
      <c r="AB225" s="11">
        <v>45842</v>
      </c>
    </row>
    <row r="226" spans="1:28" ht="15.75" hidden="1" x14ac:dyDescent="0.25">
      <c r="A226" s="32">
        <v>45842</v>
      </c>
      <c r="B226" s="33" t="s">
        <v>472</v>
      </c>
      <c r="C226" s="33"/>
      <c r="D226" s="33" t="s">
        <v>41</v>
      </c>
      <c r="E226" s="33" t="s">
        <v>130</v>
      </c>
      <c r="F226" s="21">
        <v>20</v>
      </c>
      <c r="G226" s="33" t="s">
        <v>74</v>
      </c>
      <c r="H226" s="21">
        <v>50000</v>
      </c>
      <c r="I226" s="20">
        <f t="shared" si="61"/>
        <v>1000000</v>
      </c>
      <c r="J226" s="37" t="s">
        <v>240</v>
      </c>
      <c r="K226" s="21"/>
      <c r="L226" s="9">
        <f t="shared" si="68"/>
        <v>0</v>
      </c>
      <c r="M226" s="9"/>
      <c r="N226" s="9"/>
      <c r="O226" s="9">
        <f t="shared" si="69"/>
        <v>0</v>
      </c>
      <c r="P226" s="9"/>
      <c r="Q226" s="9"/>
      <c r="R226" s="9">
        <f t="shared" si="70"/>
        <v>100000</v>
      </c>
      <c r="S226" s="9">
        <v>100000</v>
      </c>
      <c r="T226" s="9"/>
      <c r="U226" s="9">
        <f t="shared" si="71"/>
        <v>900000</v>
      </c>
      <c r="V226" s="9">
        <v>900000</v>
      </c>
      <c r="W226" s="9"/>
      <c r="X226" s="9">
        <f t="shared" si="72"/>
        <v>0</v>
      </c>
      <c r="Y226" s="9"/>
      <c r="Z226" s="9"/>
      <c r="AA226" s="10">
        <f t="shared" si="73"/>
        <v>0</v>
      </c>
      <c r="AB226" s="11">
        <v>45842</v>
      </c>
    </row>
    <row r="227" spans="1:28" ht="15.75" hidden="1" x14ac:dyDescent="0.25">
      <c r="A227" s="32">
        <v>45842</v>
      </c>
      <c r="B227" s="33" t="s">
        <v>332</v>
      </c>
      <c r="C227" s="33"/>
      <c r="D227" s="33" t="s">
        <v>31</v>
      </c>
      <c r="E227" s="33" t="s">
        <v>373</v>
      </c>
      <c r="F227" s="21">
        <v>1</v>
      </c>
      <c r="G227" s="33" t="s">
        <v>51</v>
      </c>
      <c r="H227" s="21">
        <v>135000</v>
      </c>
      <c r="I227" s="20">
        <f t="shared" si="61"/>
        <v>135000</v>
      </c>
      <c r="J227" s="37" t="s">
        <v>240</v>
      </c>
      <c r="K227" s="21" t="s">
        <v>1050</v>
      </c>
      <c r="L227" s="9">
        <f t="shared" si="68"/>
        <v>0</v>
      </c>
      <c r="M227" s="9"/>
      <c r="N227" s="9"/>
      <c r="O227" s="9">
        <f t="shared" si="69"/>
        <v>135000</v>
      </c>
      <c r="P227" s="9">
        <v>135000</v>
      </c>
      <c r="Q227" s="9"/>
      <c r="R227" s="9">
        <f t="shared" si="70"/>
        <v>0</v>
      </c>
      <c r="S227" s="9"/>
      <c r="T227" s="9"/>
      <c r="U227" s="9">
        <f t="shared" si="71"/>
        <v>0</v>
      </c>
      <c r="V227" s="9"/>
      <c r="W227" s="9"/>
      <c r="X227" s="9">
        <f t="shared" si="72"/>
        <v>0</v>
      </c>
      <c r="Y227" s="9"/>
      <c r="Z227" s="9"/>
      <c r="AA227" s="10">
        <f t="shared" si="73"/>
        <v>0</v>
      </c>
      <c r="AB227" s="11">
        <v>45845</v>
      </c>
    </row>
    <row r="228" spans="1:28" ht="15.75" hidden="1" x14ac:dyDescent="0.25">
      <c r="A228" s="32">
        <v>45842</v>
      </c>
      <c r="B228" s="33" t="s">
        <v>332</v>
      </c>
      <c r="C228" s="33"/>
      <c r="D228" s="33" t="s">
        <v>31</v>
      </c>
      <c r="E228" s="33" t="s">
        <v>357</v>
      </c>
      <c r="F228" s="21">
        <v>3</v>
      </c>
      <c r="G228" s="33" t="s">
        <v>51</v>
      </c>
      <c r="H228" s="21">
        <v>150000</v>
      </c>
      <c r="I228" s="20">
        <f t="shared" si="61"/>
        <v>450000</v>
      </c>
      <c r="J228" s="37" t="s">
        <v>240</v>
      </c>
      <c r="K228" s="21" t="s">
        <v>1050</v>
      </c>
      <c r="L228" s="9">
        <f t="shared" si="68"/>
        <v>0</v>
      </c>
      <c r="M228" s="9"/>
      <c r="N228" s="9"/>
      <c r="O228" s="9">
        <f t="shared" si="69"/>
        <v>450000</v>
      </c>
      <c r="P228" s="9">
        <v>450000</v>
      </c>
      <c r="Q228" s="9"/>
      <c r="R228" s="9">
        <f t="shared" si="70"/>
        <v>0</v>
      </c>
      <c r="S228" s="9"/>
      <c r="T228" s="9"/>
      <c r="U228" s="9">
        <f t="shared" si="71"/>
        <v>0</v>
      </c>
      <c r="V228" s="9"/>
      <c r="W228" s="9"/>
      <c r="X228" s="9">
        <f t="shared" si="72"/>
        <v>0</v>
      </c>
      <c r="Y228" s="9"/>
      <c r="Z228" s="9"/>
      <c r="AA228" s="10">
        <f t="shared" si="73"/>
        <v>0</v>
      </c>
      <c r="AB228" s="11">
        <v>45845</v>
      </c>
    </row>
    <row r="229" spans="1:28" ht="15.75" hidden="1" x14ac:dyDescent="0.25">
      <c r="A229" s="32">
        <v>45842</v>
      </c>
      <c r="B229" s="33" t="s">
        <v>145</v>
      </c>
      <c r="C229" s="33"/>
      <c r="D229" s="33" t="s">
        <v>31</v>
      </c>
      <c r="E229" s="33" t="s">
        <v>228</v>
      </c>
      <c r="F229" s="21">
        <v>1</v>
      </c>
      <c r="G229" s="33" t="s">
        <v>138</v>
      </c>
      <c r="H229" s="21">
        <v>1200000</v>
      </c>
      <c r="I229" s="20">
        <f t="shared" si="61"/>
        <v>1200000</v>
      </c>
      <c r="J229" s="41" t="s">
        <v>240</v>
      </c>
      <c r="K229" s="21"/>
      <c r="L229" s="9">
        <f t="shared" si="68"/>
        <v>0</v>
      </c>
      <c r="M229" s="9"/>
      <c r="N229" s="9"/>
      <c r="O229" s="9">
        <f t="shared" si="69"/>
        <v>1200000</v>
      </c>
      <c r="P229" s="9">
        <v>1200000</v>
      </c>
      <c r="Q229" s="9"/>
      <c r="R229" s="9">
        <f t="shared" si="70"/>
        <v>0</v>
      </c>
      <c r="S229" s="9"/>
      <c r="T229" s="9"/>
      <c r="U229" s="9">
        <f t="shared" si="71"/>
        <v>0</v>
      </c>
      <c r="V229" s="9"/>
      <c r="W229" s="9"/>
      <c r="X229" s="9">
        <f t="shared" si="72"/>
        <v>0</v>
      </c>
      <c r="Y229" s="9"/>
      <c r="Z229" s="9"/>
      <c r="AA229" s="10">
        <f t="shared" si="73"/>
        <v>0</v>
      </c>
      <c r="AB229" s="11">
        <v>45842</v>
      </c>
    </row>
    <row r="230" spans="1:28" ht="16.5" hidden="1" thickBot="1" x14ac:dyDescent="0.3">
      <c r="A230" s="95">
        <v>45842</v>
      </c>
      <c r="B230" s="62" t="s">
        <v>735</v>
      </c>
      <c r="C230" s="62"/>
      <c r="D230" s="62" t="s">
        <v>31</v>
      </c>
      <c r="E230" s="62" t="s">
        <v>166</v>
      </c>
      <c r="F230" s="102">
        <v>1</v>
      </c>
      <c r="G230" s="62" t="s">
        <v>23</v>
      </c>
      <c r="H230" s="102">
        <v>400000</v>
      </c>
      <c r="I230" s="96">
        <f t="shared" si="61"/>
        <v>400000</v>
      </c>
      <c r="J230" s="63" t="s">
        <v>240</v>
      </c>
      <c r="K230" s="102"/>
      <c r="L230" s="97">
        <f t="shared" si="68"/>
        <v>0</v>
      </c>
      <c r="M230" s="97"/>
      <c r="N230" s="97"/>
      <c r="O230" s="97">
        <f t="shared" si="69"/>
        <v>400000</v>
      </c>
      <c r="P230" s="97">
        <v>400000</v>
      </c>
      <c r="Q230" s="97"/>
      <c r="R230" s="97">
        <f t="shared" si="70"/>
        <v>0</v>
      </c>
      <c r="S230" s="97"/>
      <c r="T230" s="97"/>
      <c r="U230" s="97">
        <f t="shared" si="71"/>
        <v>0</v>
      </c>
      <c r="V230" s="97"/>
      <c r="W230" s="97"/>
      <c r="X230" s="97">
        <f t="shared" si="72"/>
        <v>0</v>
      </c>
      <c r="Y230" s="97"/>
      <c r="Z230" s="97"/>
      <c r="AA230" s="98">
        <f t="shared" si="73"/>
        <v>0</v>
      </c>
      <c r="AB230" s="99">
        <v>45845</v>
      </c>
    </row>
    <row r="231" spans="1:28" ht="15.75" hidden="1" x14ac:dyDescent="0.25">
      <c r="A231" s="39">
        <v>45843</v>
      </c>
      <c r="B231" s="35" t="s">
        <v>543</v>
      </c>
      <c r="C231" s="35"/>
      <c r="D231" s="35" t="s">
        <v>31</v>
      </c>
      <c r="E231" s="35" t="s">
        <v>95</v>
      </c>
      <c r="F231" s="40">
        <v>400</v>
      </c>
      <c r="G231" s="35" t="s">
        <v>29</v>
      </c>
      <c r="H231" s="40">
        <v>3600</v>
      </c>
      <c r="I231" s="27">
        <f t="shared" si="61"/>
        <v>1440000</v>
      </c>
      <c r="J231" s="41" t="s">
        <v>240</v>
      </c>
      <c r="K231" s="40"/>
      <c r="L231" s="92">
        <f t="shared" si="68"/>
        <v>0</v>
      </c>
      <c r="M231" s="92"/>
      <c r="N231" s="92"/>
      <c r="O231" s="92">
        <f t="shared" si="69"/>
        <v>0</v>
      </c>
      <c r="P231" s="92"/>
      <c r="Q231" s="92"/>
      <c r="R231" s="92">
        <f t="shared" si="70"/>
        <v>1440000</v>
      </c>
      <c r="S231" s="92">
        <v>1440000</v>
      </c>
      <c r="T231" s="92"/>
      <c r="U231" s="92">
        <f t="shared" si="71"/>
        <v>0</v>
      </c>
      <c r="V231" s="92"/>
      <c r="W231" s="92"/>
      <c r="X231" s="92">
        <f t="shared" si="72"/>
        <v>0</v>
      </c>
      <c r="Y231" s="92"/>
      <c r="Z231" s="92"/>
      <c r="AA231" s="93">
        <f t="shared" si="73"/>
        <v>0</v>
      </c>
      <c r="AB231" s="94">
        <v>45843</v>
      </c>
    </row>
    <row r="232" spans="1:28" ht="15.75" hidden="1" x14ac:dyDescent="0.25">
      <c r="A232" s="39">
        <v>45843</v>
      </c>
      <c r="B232" s="33" t="s">
        <v>217</v>
      </c>
      <c r="C232" s="33"/>
      <c r="D232" s="33" t="s">
        <v>41</v>
      </c>
      <c r="E232" s="33" t="s">
        <v>237</v>
      </c>
      <c r="F232" s="21">
        <v>2.5</v>
      </c>
      <c r="G232" s="33" t="s">
        <v>51</v>
      </c>
      <c r="H232" s="21">
        <v>90000</v>
      </c>
      <c r="I232" s="20">
        <f t="shared" si="61"/>
        <v>225000</v>
      </c>
      <c r="J232" s="41" t="s">
        <v>240</v>
      </c>
      <c r="K232" s="21"/>
      <c r="L232" s="9">
        <f t="shared" si="68"/>
        <v>0</v>
      </c>
      <c r="M232" s="9"/>
      <c r="N232" s="9"/>
      <c r="O232" s="9">
        <f t="shared" si="69"/>
        <v>0</v>
      </c>
      <c r="P232" s="9"/>
      <c r="Q232" s="9"/>
      <c r="R232" s="9">
        <f t="shared" si="70"/>
        <v>225000</v>
      </c>
      <c r="S232" s="9">
        <v>225000</v>
      </c>
      <c r="T232" s="9"/>
      <c r="U232" s="9">
        <f t="shared" si="71"/>
        <v>0</v>
      </c>
      <c r="V232" s="9"/>
      <c r="W232" s="9"/>
      <c r="X232" s="9">
        <f t="shared" si="72"/>
        <v>0</v>
      </c>
      <c r="Y232" s="9"/>
      <c r="Z232" s="9"/>
      <c r="AA232" s="10">
        <f t="shared" si="73"/>
        <v>0</v>
      </c>
      <c r="AB232" s="11">
        <v>45843</v>
      </c>
    </row>
    <row r="233" spans="1:28" ht="15.75" hidden="1" x14ac:dyDescent="0.25">
      <c r="A233" s="39">
        <v>45843</v>
      </c>
      <c r="B233" s="33" t="s">
        <v>186</v>
      </c>
      <c r="C233" s="33"/>
      <c r="D233" s="33" t="s">
        <v>31</v>
      </c>
      <c r="E233" s="33" t="s">
        <v>86</v>
      </c>
      <c r="F233" s="21">
        <v>25</v>
      </c>
      <c r="G233" s="33" t="s">
        <v>51</v>
      </c>
      <c r="H233" s="21">
        <v>125000</v>
      </c>
      <c r="I233" s="20">
        <f t="shared" si="61"/>
        <v>3125000</v>
      </c>
      <c r="J233" s="41" t="s">
        <v>240</v>
      </c>
      <c r="K233" s="21" t="s">
        <v>1052</v>
      </c>
      <c r="L233" s="9">
        <f t="shared" si="68"/>
        <v>0</v>
      </c>
      <c r="M233" s="9"/>
      <c r="N233" s="9"/>
      <c r="O233" s="9">
        <f t="shared" si="69"/>
        <v>3125000</v>
      </c>
      <c r="P233" s="9">
        <v>3125000</v>
      </c>
      <c r="Q233" s="9"/>
      <c r="R233" s="9">
        <f t="shared" si="70"/>
        <v>0</v>
      </c>
      <c r="S233" s="9"/>
      <c r="T233" s="9"/>
      <c r="U233" s="9">
        <f t="shared" si="71"/>
        <v>0</v>
      </c>
      <c r="V233" s="9"/>
      <c r="W233" s="9"/>
      <c r="X233" s="9">
        <f t="shared" si="72"/>
        <v>0</v>
      </c>
      <c r="Y233" s="9"/>
      <c r="Z233" s="9"/>
      <c r="AA233" s="10">
        <f t="shared" si="73"/>
        <v>0</v>
      </c>
      <c r="AB233" s="11">
        <v>45845</v>
      </c>
    </row>
    <row r="234" spans="1:28" ht="15.75" hidden="1" x14ac:dyDescent="0.25">
      <c r="A234" s="39">
        <v>45843</v>
      </c>
      <c r="B234" s="33" t="s">
        <v>186</v>
      </c>
      <c r="C234" s="33"/>
      <c r="D234" s="33" t="s">
        <v>31</v>
      </c>
      <c r="E234" s="33" t="s">
        <v>73</v>
      </c>
      <c r="F234" s="21">
        <v>20</v>
      </c>
      <c r="G234" s="33" t="s">
        <v>74</v>
      </c>
      <c r="H234" s="21">
        <v>50000</v>
      </c>
      <c r="I234" s="20">
        <f t="shared" si="61"/>
        <v>1000000</v>
      </c>
      <c r="J234" s="41" t="s">
        <v>240</v>
      </c>
      <c r="K234" s="21" t="s">
        <v>1052</v>
      </c>
      <c r="L234" s="9">
        <f t="shared" si="68"/>
        <v>0</v>
      </c>
      <c r="M234" s="9"/>
      <c r="N234" s="9"/>
      <c r="O234" s="9">
        <f t="shared" si="69"/>
        <v>1000000</v>
      </c>
      <c r="P234" s="9">
        <v>1000000</v>
      </c>
      <c r="Q234" s="9"/>
      <c r="R234" s="9">
        <f t="shared" si="70"/>
        <v>0</v>
      </c>
      <c r="S234" s="9"/>
      <c r="T234" s="9"/>
      <c r="U234" s="9">
        <f t="shared" si="71"/>
        <v>0</v>
      </c>
      <c r="V234" s="9"/>
      <c r="W234" s="9"/>
      <c r="X234" s="9">
        <f t="shared" si="72"/>
        <v>0</v>
      </c>
      <c r="Y234" s="9"/>
      <c r="Z234" s="9"/>
      <c r="AA234" s="10">
        <f t="shared" si="73"/>
        <v>0</v>
      </c>
      <c r="AB234" s="11">
        <v>45845</v>
      </c>
    </row>
    <row r="235" spans="1:28" ht="15.75" hidden="1" x14ac:dyDescent="0.25">
      <c r="A235" s="39">
        <v>45843</v>
      </c>
      <c r="B235" s="33" t="s">
        <v>186</v>
      </c>
      <c r="C235" s="33"/>
      <c r="D235" s="33" t="s">
        <v>31</v>
      </c>
      <c r="E235" s="33" t="s">
        <v>122</v>
      </c>
      <c r="F235" s="21">
        <v>2</v>
      </c>
      <c r="G235" s="33" t="s">
        <v>51</v>
      </c>
      <c r="H235" s="33">
        <v>70000</v>
      </c>
      <c r="I235" s="20">
        <f t="shared" si="61"/>
        <v>140000</v>
      </c>
      <c r="J235" s="41" t="s">
        <v>240</v>
      </c>
      <c r="K235" s="21" t="s">
        <v>1052</v>
      </c>
      <c r="L235" s="9">
        <f t="shared" si="68"/>
        <v>0</v>
      </c>
      <c r="M235" s="9"/>
      <c r="N235" s="9"/>
      <c r="O235" s="9">
        <f t="shared" si="69"/>
        <v>140000</v>
      </c>
      <c r="P235" s="9">
        <v>140000</v>
      </c>
      <c r="Q235" s="9"/>
      <c r="R235" s="9">
        <f t="shared" si="70"/>
        <v>0</v>
      </c>
      <c r="S235" s="9"/>
      <c r="T235" s="9"/>
      <c r="U235" s="9">
        <f t="shared" si="71"/>
        <v>0</v>
      </c>
      <c r="V235" s="9"/>
      <c r="W235" s="9"/>
      <c r="X235" s="9">
        <f t="shared" si="72"/>
        <v>0</v>
      </c>
      <c r="Y235" s="9"/>
      <c r="Z235" s="9"/>
      <c r="AA235" s="10">
        <f t="shared" si="73"/>
        <v>0</v>
      </c>
      <c r="AB235" s="11">
        <v>45845</v>
      </c>
    </row>
    <row r="236" spans="1:28" ht="15.75" hidden="1" x14ac:dyDescent="0.25">
      <c r="A236" s="39">
        <v>45843</v>
      </c>
      <c r="B236" s="33" t="s">
        <v>186</v>
      </c>
      <c r="C236" s="33"/>
      <c r="D236" s="33" t="s">
        <v>31</v>
      </c>
      <c r="E236" s="33" t="s">
        <v>166</v>
      </c>
      <c r="F236" s="33">
        <v>1</v>
      </c>
      <c r="G236" s="33" t="s">
        <v>23</v>
      </c>
      <c r="H236" s="33">
        <v>400000</v>
      </c>
      <c r="I236" s="20">
        <f t="shared" si="61"/>
        <v>400000</v>
      </c>
      <c r="J236" s="41" t="s">
        <v>240</v>
      </c>
      <c r="K236" s="21" t="s">
        <v>1052</v>
      </c>
      <c r="L236" s="9">
        <f t="shared" si="68"/>
        <v>0</v>
      </c>
      <c r="M236" s="9"/>
      <c r="N236" s="9"/>
      <c r="O236" s="9">
        <f t="shared" si="69"/>
        <v>400000</v>
      </c>
      <c r="P236" s="9">
        <v>400000</v>
      </c>
      <c r="Q236" s="9"/>
      <c r="R236" s="9">
        <f t="shared" si="70"/>
        <v>0</v>
      </c>
      <c r="S236" s="9"/>
      <c r="T236" s="9"/>
      <c r="U236" s="9">
        <f t="shared" si="71"/>
        <v>0</v>
      </c>
      <c r="V236" s="9"/>
      <c r="W236" s="9"/>
      <c r="X236" s="9">
        <f t="shared" si="72"/>
        <v>0</v>
      </c>
      <c r="Y236" s="9"/>
      <c r="Z236" s="9"/>
      <c r="AA236" s="10">
        <f t="shared" si="73"/>
        <v>0</v>
      </c>
      <c r="AB236" s="11">
        <v>45845</v>
      </c>
    </row>
    <row r="237" spans="1:28" ht="15.75" hidden="1" x14ac:dyDescent="0.25">
      <c r="A237" s="39">
        <v>45843</v>
      </c>
      <c r="B237" s="33" t="s">
        <v>186</v>
      </c>
      <c r="C237" s="33"/>
      <c r="D237" s="33" t="s">
        <v>31</v>
      </c>
      <c r="E237" s="33" t="s">
        <v>187</v>
      </c>
      <c r="F237" s="33">
        <v>1</v>
      </c>
      <c r="G237" s="33" t="s">
        <v>23</v>
      </c>
      <c r="H237" s="33">
        <v>400000</v>
      </c>
      <c r="I237" s="20">
        <f t="shared" si="61"/>
        <v>400000</v>
      </c>
      <c r="J237" s="41" t="s">
        <v>240</v>
      </c>
      <c r="K237" s="21" t="s">
        <v>1052</v>
      </c>
      <c r="L237" s="9">
        <f t="shared" si="68"/>
        <v>0</v>
      </c>
      <c r="M237" s="9"/>
      <c r="N237" s="9"/>
      <c r="O237" s="9">
        <f t="shared" si="69"/>
        <v>400000</v>
      </c>
      <c r="P237" s="9">
        <v>400000</v>
      </c>
      <c r="Q237" s="9"/>
      <c r="R237" s="9">
        <f t="shared" si="70"/>
        <v>0</v>
      </c>
      <c r="S237" s="9"/>
      <c r="T237" s="9"/>
      <c r="U237" s="9">
        <f t="shared" si="71"/>
        <v>0</v>
      </c>
      <c r="V237" s="9"/>
      <c r="W237" s="9"/>
      <c r="X237" s="9">
        <f t="shared" si="72"/>
        <v>0</v>
      </c>
      <c r="Y237" s="9"/>
      <c r="Z237" s="9"/>
      <c r="AA237" s="10">
        <f t="shared" si="73"/>
        <v>0</v>
      </c>
      <c r="AB237" s="11">
        <v>45845</v>
      </c>
    </row>
    <row r="238" spans="1:28" ht="15.75" hidden="1" x14ac:dyDescent="0.25">
      <c r="A238" s="39">
        <v>45843</v>
      </c>
      <c r="B238" s="33" t="s">
        <v>1053</v>
      </c>
      <c r="C238" s="33"/>
      <c r="D238" s="33" t="s">
        <v>41</v>
      </c>
      <c r="E238" s="33" t="s">
        <v>73</v>
      </c>
      <c r="F238" s="33">
        <v>10</v>
      </c>
      <c r="G238" s="33" t="s">
        <v>74</v>
      </c>
      <c r="H238" s="33">
        <v>50000</v>
      </c>
      <c r="I238" s="20">
        <f t="shared" si="61"/>
        <v>500000</v>
      </c>
      <c r="J238" s="41" t="s">
        <v>241</v>
      </c>
      <c r="K238" s="33"/>
      <c r="L238" s="9">
        <f t="shared" si="68"/>
        <v>500000</v>
      </c>
      <c r="M238" s="9">
        <v>500000</v>
      </c>
      <c r="N238" s="9"/>
      <c r="O238" s="9">
        <f t="shared" si="69"/>
        <v>0</v>
      </c>
      <c r="P238" s="9"/>
      <c r="Q238" s="9"/>
      <c r="R238" s="9">
        <f t="shared" si="70"/>
        <v>0</v>
      </c>
      <c r="S238" s="9"/>
      <c r="T238" s="9"/>
      <c r="U238" s="9">
        <f t="shared" si="71"/>
        <v>0</v>
      </c>
      <c r="V238" s="9"/>
      <c r="W238" s="9"/>
      <c r="X238" s="9">
        <f t="shared" si="72"/>
        <v>0</v>
      </c>
      <c r="Y238" s="9"/>
      <c r="Z238" s="9"/>
      <c r="AA238" s="10">
        <f t="shared" si="73"/>
        <v>0</v>
      </c>
      <c r="AB238" s="11">
        <v>45843</v>
      </c>
    </row>
    <row r="239" spans="1:28" ht="15.75" hidden="1" x14ac:dyDescent="0.25">
      <c r="A239" s="39">
        <v>45843</v>
      </c>
      <c r="B239" s="33" t="s">
        <v>1053</v>
      </c>
      <c r="C239" s="33"/>
      <c r="D239" s="33" t="s">
        <v>41</v>
      </c>
      <c r="E239" s="33" t="s">
        <v>102</v>
      </c>
      <c r="F239" s="33">
        <v>4</v>
      </c>
      <c r="G239" s="33" t="s">
        <v>74</v>
      </c>
      <c r="H239" s="33">
        <v>65000</v>
      </c>
      <c r="I239" s="20">
        <f t="shared" si="61"/>
        <v>260000</v>
      </c>
      <c r="J239" s="41" t="s">
        <v>241</v>
      </c>
      <c r="K239" s="33"/>
      <c r="L239" s="9">
        <f t="shared" si="68"/>
        <v>260000</v>
      </c>
      <c r="M239" s="9">
        <v>260000</v>
      </c>
      <c r="N239" s="9"/>
      <c r="O239" s="9">
        <f t="shared" si="69"/>
        <v>0</v>
      </c>
      <c r="P239" s="9"/>
      <c r="Q239" s="9"/>
      <c r="R239" s="9">
        <f t="shared" si="70"/>
        <v>0</v>
      </c>
      <c r="S239" s="9"/>
      <c r="T239" s="9"/>
      <c r="U239" s="9">
        <f t="shared" si="71"/>
        <v>0</v>
      </c>
      <c r="V239" s="9"/>
      <c r="W239" s="9"/>
      <c r="X239" s="9">
        <f t="shared" si="72"/>
        <v>0</v>
      </c>
      <c r="Y239" s="9"/>
      <c r="Z239" s="9"/>
      <c r="AA239" s="10">
        <f t="shared" si="73"/>
        <v>0</v>
      </c>
      <c r="AB239" s="11">
        <v>45843</v>
      </c>
    </row>
    <row r="240" spans="1:28" ht="15.75" hidden="1" x14ac:dyDescent="0.25">
      <c r="A240" s="39">
        <v>45843</v>
      </c>
      <c r="B240" s="33" t="s">
        <v>141</v>
      </c>
      <c r="C240" s="33"/>
      <c r="D240" s="33" t="s">
        <v>31</v>
      </c>
      <c r="E240" s="33" t="s">
        <v>98</v>
      </c>
      <c r="F240" s="33">
        <v>66.099999999999994</v>
      </c>
      <c r="G240" s="33" t="s">
        <v>51</v>
      </c>
      <c r="H240" s="33">
        <v>43000</v>
      </c>
      <c r="I240" s="20">
        <f t="shared" si="61"/>
        <v>2842299.9999999995</v>
      </c>
      <c r="J240" s="41" t="s">
        <v>240</v>
      </c>
      <c r="K240" s="66" t="s">
        <v>1054</v>
      </c>
      <c r="L240" s="9">
        <f t="shared" si="68"/>
        <v>0</v>
      </c>
      <c r="M240" s="9"/>
      <c r="N240" s="9"/>
      <c r="O240" s="9">
        <f t="shared" si="69"/>
        <v>2842300</v>
      </c>
      <c r="P240" s="9">
        <v>2842300</v>
      </c>
      <c r="Q240" s="9"/>
      <c r="R240" s="9">
        <f t="shared" si="70"/>
        <v>0</v>
      </c>
      <c r="S240" s="9"/>
      <c r="T240" s="9"/>
      <c r="U240" s="9">
        <f t="shared" si="71"/>
        <v>0</v>
      </c>
      <c r="V240" s="9"/>
      <c r="W240" s="9"/>
      <c r="X240" s="9">
        <f t="shared" si="72"/>
        <v>0</v>
      </c>
      <c r="Y240" s="9"/>
      <c r="Z240" s="9"/>
      <c r="AA240" s="10">
        <f t="shared" si="73"/>
        <v>-4.6566128730773926E-10</v>
      </c>
      <c r="AB240" s="11">
        <v>45853</v>
      </c>
    </row>
    <row r="241" spans="1:28" ht="15.75" hidden="1" x14ac:dyDescent="0.25">
      <c r="A241" s="39">
        <v>45843</v>
      </c>
      <c r="B241" s="33" t="s">
        <v>141</v>
      </c>
      <c r="C241" s="33"/>
      <c r="D241" s="33" t="s">
        <v>31</v>
      </c>
      <c r="E241" s="33" t="s">
        <v>136</v>
      </c>
      <c r="F241" s="33">
        <v>48.7</v>
      </c>
      <c r="G241" s="33" t="s">
        <v>51</v>
      </c>
      <c r="H241" s="33">
        <v>43000</v>
      </c>
      <c r="I241" s="20">
        <f t="shared" si="61"/>
        <v>2094100.0000000002</v>
      </c>
      <c r="J241" s="41" t="s">
        <v>240</v>
      </c>
      <c r="K241" s="66" t="s">
        <v>1054</v>
      </c>
      <c r="L241" s="9">
        <f t="shared" si="68"/>
        <v>0</v>
      </c>
      <c r="M241" s="9"/>
      <c r="N241" s="9"/>
      <c r="O241" s="9">
        <f t="shared" si="69"/>
        <v>2094100</v>
      </c>
      <c r="P241" s="9">
        <v>2094100</v>
      </c>
      <c r="Q241" s="9"/>
      <c r="R241" s="9">
        <f t="shared" si="70"/>
        <v>0</v>
      </c>
      <c r="S241" s="9"/>
      <c r="T241" s="9"/>
      <c r="U241" s="9">
        <f t="shared" si="71"/>
        <v>0</v>
      </c>
      <c r="V241" s="9"/>
      <c r="W241" s="9"/>
      <c r="X241" s="9">
        <f t="shared" si="72"/>
        <v>0</v>
      </c>
      <c r="Y241" s="9"/>
      <c r="Z241" s="9"/>
      <c r="AA241" s="10">
        <f t="shared" si="73"/>
        <v>2.3283064365386963E-10</v>
      </c>
      <c r="AB241" s="11">
        <v>45853</v>
      </c>
    </row>
    <row r="242" spans="1:28" ht="15.75" hidden="1" x14ac:dyDescent="0.25">
      <c r="A242" s="39">
        <v>45843</v>
      </c>
      <c r="B242" s="33" t="s">
        <v>141</v>
      </c>
      <c r="C242" s="33"/>
      <c r="D242" s="33" t="s">
        <v>31</v>
      </c>
      <c r="E242" s="33" t="s">
        <v>407</v>
      </c>
      <c r="F242" s="33">
        <v>16</v>
      </c>
      <c r="G242" s="33" t="s">
        <v>33</v>
      </c>
      <c r="H242" s="33">
        <v>300000</v>
      </c>
      <c r="I242" s="20">
        <f t="shared" si="61"/>
        <v>4800000</v>
      </c>
      <c r="J242" s="37" t="s">
        <v>240</v>
      </c>
      <c r="K242" s="66" t="s">
        <v>1054</v>
      </c>
      <c r="L242" s="9">
        <f t="shared" si="68"/>
        <v>0</v>
      </c>
      <c r="M242" s="9"/>
      <c r="N242" s="9"/>
      <c r="O242" s="9">
        <f t="shared" si="69"/>
        <v>4800000</v>
      </c>
      <c r="P242" s="9">
        <v>4800000</v>
      </c>
      <c r="Q242" s="9"/>
      <c r="R242" s="9">
        <f t="shared" si="70"/>
        <v>0</v>
      </c>
      <c r="S242" s="9"/>
      <c r="T242" s="9"/>
      <c r="U242" s="9">
        <f t="shared" si="71"/>
        <v>0</v>
      </c>
      <c r="V242" s="9"/>
      <c r="W242" s="9"/>
      <c r="X242" s="9">
        <f t="shared" si="72"/>
        <v>0</v>
      </c>
      <c r="Y242" s="9"/>
      <c r="Z242" s="9"/>
      <c r="AA242" s="10">
        <f t="shared" si="73"/>
        <v>0</v>
      </c>
      <c r="AB242" s="11">
        <v>45852</v>
      </c>
    </row>
    <row r="243" spans="1:28" ht="15.75" hidden="1" x14ac:dyDescent="0.25">
      <c r="A243" s="39">
        <v>45843</v>
      </c>
      <c r="B243" s="33" t="s">
        <v>141</v>
      </c>
      <c r="C243" s="33"/>
      <c r="D243" s="33" t="s">
        <v>31</v>
      </c>
      <c r="E243" s="33" t="s">
        <v>130</v>
      </c>
      <c r="F243" s="33">
        <v>40</v>
      </c>
      <c r="G243" s="33" t="s">
        <v>74</v>
      </c>
      <c r="H243" s="33">
        <v>50000</v>
      </c>
      <c r="I243" s="20">
        <f t="shared" si="61"/>
        <v>2000000</v>
      </c>
      <c r="J243" s="37" t="s">
        <v>240</v>
      </c>
      <c r="K243" s="66" t="s">
        <v>1054</v>
      </c>
      <c r="L243" s="9">
        <f t="shared" si="68"/>
        <v>0</v>
      </c>
      <c r="M243" s="9"/>
      <c r="N243" s="9"/>
      <c r="O243" s="9">
        <f t="shared" si="69"/>
        <v>2000000</v>
      </c>
      <c r="P243" s="9">
        <v>2000000</v>
      </c>
      <c r="Q243" s="9"/>
      <c r="R243" s="9">
        <f t="shared" si="70"/>
        <v>0</v>
      </c>
      <c r="S243" s="9"/>
      <c r="T243" s="9"/>
      <c r="U243" s="9">
        <f t="shared" si="71"/>
        <v>0</v>
      </c>
      <c r="V243" s="9"/>
      <c r="W243" s="9"/>
      <c r="X243" s="9">
        <f t="shared" si="72"/>
        <v>0</v>
      </c>
      <c r="Y243" s="9"/>
      <c r="Z243" s="9"/>
      <c r="AA243" s="10">
        <f t="shared" si="73"/>
        <v>0</v>
      </c>
      <c r="AB243" s="11">
        <v>45853</v>
      </c>
    </row>
    <row r="244" spans="1:28" ht="15.75" hidden="1" x14ac:dyDescent="0.25">
      <c r="A244" s="39">
        <v>45843</v>
      </c>
      <c r="B244" s="33" t="s">
        <v>141</v>
      </c>
      <c r="C244" s="33"/>
      <c r="D244" s="33" t="s">
        <v>31</v>
      </c>
      <c r="E244" s="33" t="s">
        <v>102</v>
      </c>
      <c r="F244" s="33">
        <v>12</v>
      </c>
      <c r="G244" s="33" t="s">
        <v>74</v>
      </c>
      <c r="H244" s="33">
        <v>65000</v>
      </c>
      <c r="I244" s="20">
        <f t="shared" si="61"/>
        <v>780000</v>
      </c>
      <c r="J244" s="37" t="s">
        <v>240</v>
      </c>
      <c r="K244" s="66" t="s">
        <v>1054</v>
      </c>
      <c r="L244" s="9">
        <f t="shared" si="68"/>
        <v>0</v>
      </c>
      <c r="M244" s="9"/>
      <c r="N244" s="9"/>
      <c r="O244" s="9">
        <f t="shared" si="69"/>
        <v>780000</v>
      </c>
      <c r="P244" s="9">
        <v>780000</v>
      </c>
      <c r="Q244" s="9"/>
      <c r="R244" s="9">
        <f t="shared" si="70"/>
        <v>0</v>
      </c>
      <c r="S244" s="9"/>
      <c r="T244" s="9"/>
      <c r="U244" s="9">
        <f t="shared" si="71"/>
        <v>0</v>
      </c>
      <c r="V244" s="9"/>
      <c r="W244" s="9"/>
      <c r="X244" s="9">
        <f t="shared" si="72"/>
        <v>0</v>
      </c>
      <c r="Y244" s="9"/>
      <c r="Z244" s="9"/>
      <c r="AA244" s="10">
        <f t="shared" si="73"/>
        <v>0</v>
      </c>
      <c r="AB244" s="11">
        <v>45853</v>
      </c>
    </row>
    <row r="245" spans="1:28" ht="15.75" hidden="1" x14ac:dyDescent="0.25">
      <c r="A245" s="39">
        <v>45843</v>
      </c>
      <c r="B245" s="33" t="s">
        <v>141</v>
      </c>
      <c r="C245" s="33"/>
      <c r="D245" s="33" t="s">
        <v>31</v>
      </c>
      <c r="E245" s="33" t="s">
        <v>122</v>
      </c>
      <c r="F245" s="33">
        <v>10</v>
      </c>
      <c r="G245" s="33" t="s">
        <v>74</v>
      </c>
      <c r="H245" s="33">
        <v>70000</v>
      </c>
      <c r="I245" s="20">
        <f t="shared" si="61"/>
        <v>700000</v>
      </c>
      <c r="J245" s="37" t="s">
        <v>240</v>
      </c>
      <c r="K245" s="66" t="s">
        <v>1054</v>
      </c>
      <c r="L245" s="9">
        <f t="shared" si="68"/>
        <v>0</v>
      </c>
      <c r="M245" s="9"/>
      <c r="N245" s="9"/>
      <c r="O245" s="9">
        <f t="shared" si="69"/>
        <v>700000</v>
      </c>
      <c r="P245" s="9">
        <v>700000</v>
      </c>
      <c r="Q245" s="9"/>
      <c r="R245" s="9">
        <f t="shared" si="70"/>
        <v>0</v>
      </c>
      <c r="S245" s="9"/>
      <c r="T245" s="9"/>
      <c r="U245" s="9">
        <f t="shared" si="71"/>
        <v>0</v>
      </c>
      <c r="V245" s="9"/>
      <c r="W245" s="9"/>
      <c r="X245" s="9">
        <f t="shared" si="72"/>
        <v>0</v>
      </c>
      <c r="Y245" s="9"/>
      <c r="Z245" s="9"/>
      <c r="AA245" s="10">
        <f t="shared" si="73"/>
        <v>0</v>
      </c>
      <c r="AB245" s="11">
        <v>45852</v>
      </c>
    </row>
    <row r="246" spans="1:28" ht="15.75" hidden="1" x14ac:dyDescent="0.25">
      <c r="A246" s="39">
        <v>45843</v>
      </c>
      <c r="B246" s="33" t="s">
        <v>141</v>
      </c>
      <c r="C246" s="33"/>
      <c r="D246" s="33" t="s">
        <v>31</v>
      </c>
      <c r="E246" s="33" t="s">
        <v>156</v>
      </c>
      <c r="F246" s="33">
        <v>20</v>
      </c>
      <c r="G246" s="33" t="s">
        <v>23</v>
      </c>
      <c r="H246" s="33">
        <v>400000</v>
      </c>
      <c r="I246" s="20">
        <f t="shared" si="61"/>
        <v>8000000</v>
      </c>
      <c r="J246" s="37" t="s">
        <v>240</v>
      </c>
      <c r="K246" s="66" t="s">
        <v>1054</v>
      </c>
      <c r="L246" s="9">
        <f t="shared" si="68"/>
        <v>0</v>
      </c>
      <c r="M246" s="9"/>
      <c r="N246" s="9"/>
      <c r="O246" s="9">
        <f t="shared" si="69"/>
        <v>8000000</v>
      </c>
      <c r="P246" s="9">
        <v>8000000</v>
      </c>
      <c r="Q246" s="9"/>
      <c r="R246" s="9">
        <f t="shared" si="70"/>
        <v>0</v>
      </c>
      <c r="S246" s="9"/>
      <c r="T246" s="9"/>
      <c r="U246" s="9">
        <f t="shared" si="71"/>
        <v>0</v>
      </c>
      <c r="V246" s="9"/>
      <c r="W246" s="9"/>
      <c r="X246" s="9">
        <f t="shared" si="72"/>
        <v>0</v>
      </c>
      <c r="Y246" s="9"/>
      <c r="Z246" s="9"/>
      <c r="AA246" s="10">
        <f t="shared" si="73"/>
        <v>0</v>
      </c>
      <c r="AB246" s="11">
        <v>45853</v>
      </c>
    </row>
    <row r="247" spans="1:28" ht="15.75" hidden="1" x14ac:dyDescent="0.25">
      <c r="A247" s="39">
        <v>45843</v>
      </c>
      <c r="B247" s="33" t="s">
        <v>502</v>
      </c>
      <c r="C247" s="33"/>
      <c r="D247" s="33" t="s">
        <v>41</v>
      </c>
      <c r="E247" s="33" t="s">
        <v>362</v>
      </c>
      <c r="F247" s="33">
        <v>14.6</v>
      </c>
      <c r="G247" s="33" t="s">
        <v>51</v>
      </c>
      <c r="H247" s="33">
        <v>43000</v>
      </c>
      <c r="I247" s="20">
        <f t="shared" si="61"/>
        <v>627800</v>
      </c>
      <c r="J247" s="41" t="s">
        <v>240</v>
      </c>
      <c r="K247" s="33"/>
      <c r="L247" s="9">
        <f t="shared" si="68"/>
        <v>0</v>
      </c>
      <c r="M247" s="9"/>
      <c r="N247" s="9"/>
      <c r="O247" s="9">
        <f t="shared" si="69"/>
        <v>0</v>
      </c>
      <c r="P247" s="9"/>
      <c r="Q247" s="9"/>
      <c r="R247" s="9">
        <f t="shared" si="70"/>
        <v>627800</v>
      </c>
      <c r="S247" s="9">
        <v>627800</v>
      </c>
      <c r="T247" s="9"/>
      <c r="U247" s="9">
        <f t="shared" si="71"/>
        <v>0</v>
      </c>
      <c r="V247" s="9"/>
      <c r="W247" s="9"/>
      <c r="X247" s="9">
        <f t="shared" si="72"/>
        <v>0</v>
      </c>
      <c r="Y247" s="9"/>
      <c r="Z247" s="9"/>
      <c r="AA247" s="10">
        <f t="shared" si="73"/>
        <v>0</v>
      </c>
      <c r="AB247" s="11">
        <v>45843</v>
      </c>
    </row>
    <row r="248" spans="1:28" ht="15.75" hidden="1" x14ac:dyDescent="0.25">
      <c r="A248" s="39">
        <v>45843</v>
      </c>
      <c r="B248" s="33" t="s">
        <v>231</v>
      </c>
      <c r="C248" s="33"/>
      <c r="D248" s="33"/>
      <c r="E248" s="33" t="s">
        <v>136</v>
      </c>
      <c r="F248" s="33">
        <v>46.3</v>
      </c>
      <c r="G248" s="33" t="s">
        <v>51</v>
      </c>
      <c r="H248" s="33"/>
      <c r="I248" s="20">
        <f t="shared" si="61"/>
        <v>0</v>
      </c>
      <c r="J248" s="83" t="s">
        <v>26</v>
      </c>
      <c r="K248" s="33"/>
      <c r="L248" s="9">
        <f t="shared" si="68"/>
        <v>0</v>
      </c>
      <c r="M248" s="9"/>
      <c r="N248" s="9"/>
      <c r="O248" s="9">
        <f t="shared" si="69"/>
        <v>0</v>
      </c>
      <c r="P248" s="9"/>
      <c r="Q248" s="9"/>
      <c r="R248" s="9">
        <f t="shared" si="70"/>
        <v>0</v>
      </c>
      <c r="S248" s="9"/>
      <c r="T248" s="9"/>
      <c r="U248" s="9">
        <f t="shared" si="71"/>
        <v>0</v>
      </c>
      <c r="V248" s="9"/>
      <c r="W248" s="9"/>
      <c r="X248" s="9">
        <f t="shared" si="72"/>
        <v>0</v>
      </c>
      <c r="Y248" s="9"/>
      <c r="Z248" s="9"/>
      <c r="AA248" s="10">
        <f t="shared" si="73"/>
        <v>0</v>
      </c>
      <c r="AB248" s="11"/>
    </row>
    <row r="249" spans="1:28" ht="15.75" hidden="1" x14ac:dyDescent="0.25">
      <c r="A249" s="32">
        <v>45843</v>
      </c>
      <c r="B249" s="33" t="s">
        <v>231</v>
      </c>
      <c r="C249" s="33"/>
      <c r="D249" s="33"/>
      <c r="E249" s="33" t="s">
        <v>85</v>
      </c>
      <c r="F249" s="33">
        <v>128.30000000000001</v>
      </c>
      <c r="G249" s="33" t="s">
        <v>51</v>
      </c>
      <c r="H249" s="33"/>
      <c r="I249" s="20">
        <f t="shared" si="61"/>
        <v>0</v>
      </c>
      <c r="J249" s="83" t="s">
        <v>26</v>
      </c>
      <c r="K249" s="33"/>
      <c r="L249" s="9">
        <f t="shared" si="68"/>
        <v>0</v>
      </c>
      <c r="M249" s="9"/>
      <c r="N249" s="9"/>
      <c r="O249" s="9">
        <f t="shared" si="69"/>
        <v>0</v>
      </c>
      <c r="P249" s="9"/>
      <c r="Q249" s="9"/>
      <c r="R249" s="9">
        <f t="shared" si="70"/>
        <v>0</v>
      </c>
      <c r="S249" s="9"/>
      <c r="T249" s="9"/>
      <c r="U249" s="9">
        <f t="shared" si="71"/>
        <v>0</v>
      </c>
      <c r="V249" s="9"/>
      <c r="W249" s="9"/>
      <c r="X249" s="9">
        <f t="shared" si="72"/>
        <v>0</v>
      </c>
      <c r="Y249" s="9"/>
      <c r="Z249" s="9"/>
      <c r="AA249" s="10">
        <f t="shared" si="73"/>
        <v>0</v>
      </c>
      <c r="AB249" s="11"/>
    </row>
    <row r="250" spans="1:28" ht="15.75" hidden="1" x14ac:dyDescent="0.25">
      <c r="A250" s="32">
        <v>45843</v>
      </c>
      <c r="B250" s="33" t="s">
        <v>231</v>
      </c>
      <c r="C250" s="33"/>
      <c r="D250" s="33"/>
      <c r="E250" s="33" t="s">
        <v>468</v>
      </c>
      <c r="F250" s="33">
        <v>16.399999999999999</v>
      </c>
      <c r="G250" s="33" t="s">
        <v>51</v>
      </c>
      <c r="H250" s="33"/>
      <c r="I250" s="20">
        <f t="shared" si="61"/>
        <v>0</v>
      </c>
      <c r="J250" s="83" t="s">
        <v>26</v>
      </c>
      <c r="K250" s="33"/>
      <c r="L250" s="9">
        <f t="shared" si="68"/>
        <v>0</v>
      </c>
      <c r="M250" s="9"/>
      <c r="N250" s="9"/>
      <c r="O250" s="9">
        <f t="shared" si="69"/>
        <v>0</v>
      </c>
      <c r="P250" s="9"/>
      <c r="Q250" s="9"/>
      <c r="R250" s="9">
        <f t="shared" si="70"/>
        <v>0</v>
      </c>
      <c r="S250" s="9"/>
      <c r="T250" s="9"/>
      <c r="U250" s="9">
        <f t="shared" si="71"/>
        <v>0</v>
      </c>
      <c r="V250" s="9"/>
      <c r="W250" s="9"/>
      <c r="X250" s="9">
        <f t="shared" si="72"/>
        <v>0</v>
      </c>
      <c r="Y250" s="9"/>
      <c r="Z250" s="9"/>
      <c r="AA250" s="10">
        <f t="shared" si="73"/>
        <v>0</v>
      </c>
      <c r="AB250" s="11"/>
    </row>
    <row r="251" spans="1:28" ht="15.75" hidden="1" x14ac:dyDescent="0.25">
      <c r="A251" s="39">
        <v>45843</v>
      </c>
      <c r="B251" s="33" t="s">
        <v>222</v>
      </c>
      <c r="C251" s="33"/>
      <c r="D251" s="33" t="s">
        <v>31</v>
      </c>
      <c r="E251" s="33" t="s">
        <v>297</v>
      </c>
      <c r="F251" s="33">
        <v>200</v>
      </c>
      <c r="G251" s="33" t="s">
        <v>29</v>
      </c>
      <c r="H251" s="33">
        <v>2000</v>
      </c>
      <c r="I251" s="20">
        <f t="shared" si="61"/>
        <v>400000</v>
      </c>
      <c r="J251" s="41" t="s">
        <v>240</v>
      </c>
      <c r="K251" s="33"/>
      <c r="L251" s="9">
        <f t="shared" si="68"/>
        <v>0</v>
      </c>
      <c r="M251" s="9"/>
      <c r="N251" s="9"/>
      <c r="O251" s="9">
        <f t="shared" si="69"/>
        <v>0</v>
      </c>
      <c r="P251" s="9"/>
      <c r="Q251" s="9"/>
      <c r="R251" s="9">
        <f t="shared" si="70"/>
        <v>400000</v>
      </c>
      <c r="S251" s="9">
        <v>400000</v>
      </c>
      <c r="T251" s="9"/>
      <c r="U251" s="9">
        <f t="shared" si="71"/>
        <v>0</v>
      </c>
      <c r="V251" s="9"/>
      <c r="W251" s="9"/>
      <c r="X251" s="9">
        <f t="shared" si="72"/>
        <v>0</v>
      </c>
      <c r="Y251" s="9"/>
      <c r="Z251" s="9"/>
      <c r="AA251" s="10">
        <f t="shared" si="73"/>
        <v>0</v>
      </c>
      <c r="AB251" s="11">
        <v>45843</v>
      </c>
    </row>
    <row r="252" spans="1:28" ht="15.75" hidden="1" x14ac:dyDescent="0.25">
      <c r="A252" s="32">
        <v>45843</v>
      </c>
      <c r="B252" s="33" t="s">
        <v>222</v>
      </c>
      <c r="C252" s="33"/>
      <c r="D252" s="33" t="s">
        <v>31</v>
      </c>
      <c r="E252" s="33" t="s">
        <v>70</v>
      </c>
      <c r="F252" s="33">
        <v>100</v>
      </c>
      <c r="G252" s="33" t="s">
        <v>29</v>
      </c>
      <c r="H252" s="33">
        <v>2720</v>
      </c>
      <c r="I252" s="20">
        <f t="shared" si="61"/>
        <v>272000</v>
      </c>
      <c r="J252" s="41" t="s">
        <v>240</v>
      </c>
      <c r="K252" s="33"/>
      <c r="L252" s="9">
        <f t="shared" si="68"/>
        <v>0</v>
      </c>
      <c r="M252" s="9"/>
      <c r="N252" s="9"/>
      <c r="O252" s="9">
        <f t="shared" si="69"/>
        <v>0</v>
      </c>
      <c r="P252" s="9"/>
      <c r="Q252" s="9"/>
      <c r="R252" s="9">
        <f t="shared" si="70"/>
        <v>272000</v>
      </c>
      <c r="S252" s="9">
        <v>272000</v>
      </c>
      <c r="T252" s="9"/>
      <c r="U252" s="9">
        <f t="shared" si="71"/>
        <v>0</v>
      </c>
      <c r="V252" s="9"/>
      <c r="W252" s="9"/>
      <c r="X252" s="9">
        <f t="shared" si="72"/>
        <v>0</v>
      </c>
      <c r="Y252" s="9"/>
      <c r="Z252" s="9"/>
      <c r="AA252" s="10">
        <f t="shared" si="73"/>
        <v>0</v>
      </c>
      <c r="AB252" s="11">
        <v>45843</v>
      </c>
    </row>
    <row r="253" spans="1:28" ht="16.5" hidden="1" thickBot="1" x14ac:dyDescent="0.3">
      <c r="A253" s="61">
        <v>45843</v>
      </c>
      <c r="B253" s="62" t="s">
        <v>231</v>
      </c>
      <c r="C253" s="62"/>
      <c r="D253" s="62"/>
      <c r="E253" s="62" t="s">
        <v>136</v>
      </c>
      <c r="F253" s="62">
        <v>24</v>
      </c>
      <c r="G253" s="62" t="s">
        <v>51</v>
      </c>
      <c r="H253" s="62"/>
      <c r="I253" s="96">
        <f t="shared" si="61"/>
        <v>0</v>
      </c>
      <c r="J253" s="101" t="s">
        <v>26</v>
      </c>
      <c r="K253" s="62"/>
      <c r="L253" s="97">
        <f t="shared" si="68"/>
        <v>0</v>
      </c>
      <c r="M253" s="97"/>
      <c r="N253" s="97"/>
      <c r="O253" s="97">
        <f t="shared" si="69"/>
        <v>0</v>
      </c>
      <c r="P253" s="97"/>
      <c r="Q253" s="97"/>
      <c r="R253" s="97">
        <f t="shared" si="70"/>
        <v>0</v>
      </c>
      <c r="S253" s="97"/>
      <c r="T253" s="97"/>
      <c r="U253" s="97">
        <f t="shared" si="71"/>
        <v>0</v>
      </c>
      <c r="V253" s="97"/>
      <c r="W253" s="97"/>
      <c r="X253" s="97">
        <f t="shared" si="72"/>
        <v>0</v>
      </c>
      <c r="Y253" s="97"/>
      <c r="Z253" s="97"/>
      <c r="AA253" s="98">
        <f t="shared" si="73"/>
        <v>0</v>
      </c>
      <c r="AB253" s="99"/>
    </row>
    <row r="254" spans="1:28" ht="15.75" hidden="1" x14ac:dyDescent="0.25">
      <c r="A254" s="39">
        <v>45845</v>
      </c>
      <c r="B254" s="35" t="s">
        <v>222</v>
      </c>
      <c r="C254" s="35"/>
      <c r="D254" s="35" t="s">
        <v>31</v>
      </c>
      <c r="E254" s="35" t="s">
        <v>156</v>
      </c>
      <c r="F254" s="35">
        <v>1</v>
      </c>
      <c r="G254" s="35" t="s">
        <v>23</v>
      </c>
      <c r="H254" s="35">
        <v>400000</v>
      </c>
      <c r="I254" s="20">
        <f t="shared" ref="I254:I306" si="74">F254*H254</f>
        <v>400000</v>
      </c>
      <c r="J254" s="41" t="s">
        <v>240</v>
      </c>
      <c r="K254" s="35"/>
      <c r="L254" s="9">
        <f t="shared" ref="L254" si="75">M254+N254</f>
        <v>0</v>
      </c>
      <c r="M254" s="9"/>
      <c r="N254" s="9"/>
      <c r="O254" s="9">
        <f t="shared" ref="O254" si="76">P254+Q254</f>
        <v>0</v>
      </c>
      <c r="P254" s="9"/>
      <c r="Q254" s="9"/>
      <c r="R254" s="9">
        <f t="shared" ref="R254" si="77">S254+T254</f>
        <v>400000</v>
      </c>
      <c r="S254" s="9">
        <v>400000</v>
      </c>
      <c r="T254" s="9"/>
      <c r="U254" s="9">
        <f t="shared" ref="U254" si="78">V254+W254</f>
        <v>0</v>
      </c>
      <c r="V254" s="9"/>
      <c r="W254" s="9"/>
      <c r="X254" s="9">
        <f t="shared" ref="X254" si="79">Y254+Z254</f>
        <v>0</v>
      </c>
      <c r="Y254" s="9"/>
      <c r="Z254" s="9"/>
      <c r="AA254" s="10">
        <f t="shared" ref="AA254" si="80">C254+I254-L254-O254-U254-X254-R254</f>
        <v>0</v>
      </c>
      <c r="AB254" s="11">
        <v>45845</v>
      </c>
    </row>
    <row r="255" spans="1:28" ht="15.75" hidden="1" x14ac:dyDescent="0.25">
      <c r="A255" s="39">
        <v>45845</v>
      </c>
      <c r="B255" s="33" t="s">
        <v>92</v>
      </c>
      <c r="C255" s="33"/>
      <c r="D255" s="33" t="s">
        <v>31</v>
      </c>
      <c r="E255" s="33" t="s">
        <v>70</v>
      </c>
      <c r="F255" s="33">
        <v>400</v>
      </c>
      <c r="G255" s="33" t="s">
        <v>29</v>
      </c>
      <c r="H255" s="33">
        <v>2720</v>
      </c>
      <c r="I255" s="20">
        <f t="shared" si="74"/>
        <v>1088000</v>
      </c>
      <c r="J255" s="41" t="s">
        <v>241</v>
      </c>
      <c r="K255" s="33"/>
      <c r="L255" s="9">
        <f t="shared" ref="L255:L272" si="81">M255+N255</f>
        <v>816000</v>
      </c>
      <c r="M255" s="9">
        <v>816000</v>
      </c>
      <c r="N255" s="9"/>
      <c r="O255" s="9">
        <f t="shared" ref="O255:O272" si="82">P255+Q255</f>
        <v>0</v>
      </c>
      <c r="P255" s="9"/>
      <c r="Q255" s="9"/>
      <c r="R255" s="9">
        <f t="shared" ref="R255:R272" si="83">S255+T255</f>
        <v>0</v>
      </c>
      <c r="S255" s="9"/>
      <c r="T255" s="9"/>
      <c r="U255" s="9">
        <f t="shared" ref="U255:U272" si="84">V255+W255</f>
        <v>0</v>
      </c>
      <c r="V255" s="9"/>
      <c r="W255" s="9"/>
      <c r="X255" s="9">
        <f t="shared" ref="X255:X272" si="85">Y255+Z255</f>
        <v>272000</v>
      </c>
      <c r="Y255" s="9">
        <v>272000</v>
      </c>
      <c r="Z255" s="9"/>
      <c r="AA255" s="10">
        <f t="shared" ref="AA255:AA272" si="86">C255+I255-L255-O255-U255-X255-R255</f>
        <v>0</v>
      </c>
      <c r="AB255" s="11">
        <v>45845</v>
      </c>
    </row>
    <row r="256" spans="1:28" ht="15.75" hidden="1" x14ac:dyDescent="0.25">
      <c r="A256" s="39">
        <v>45845</v>
      </c>
      <c r="B256" s="33" t="s">
        <v>92</v>
      </c>
      <c r="C256" s="33"/>
      <c r="D256" s="33" t="s">
        <v>31</v>
      </c>
      <c r="E256" s="33" t="s">
        <v>224</v>
      </c>
      <c r="F256" s="33">
        <v>250</v>
      </c>
      <c r="G256" s="33" t="s">
        <v>29</v>
      </c>
      <c r="H256" s="33">
        <v>1790</v>
      </c>
      <c r="I256" s="20">
        <f t="shared" si="74"/>
        <v>447500</v>
      </c>
      <c r="J256" s="41" t="s">
        <v>241</v>
      </c>
      <c r="K256" s="33"/>
      <c r="L256" s="9">
        <f t="shared" si="81"/>
        <v>0</v>
      </c>
      <c r="M256" s="9"/>
      <c r="N256" s="9"/>
      <c r="O256" s="9">
        <f t="shared" si="82"/>
        <v>0</v>
      </c>
      <c r="P256" s="9"/>
      <c r="Q256" s="9"/>
      <c r="R256" s="9">
        <f t="shared" si="83"/>
        <v>0</v>
      </c>
      <c r="S256" s="9"/>
      <c r="T256" s="9"/>
      <c r="U256" s="9">
        <f t="shared" si="84"/>
        <v>0</v>
      </c>
      <c r="V256" s="9"/>
      <c r="W256" s="9"/>
      <c r="X256" s="9">
        <f t="shared" si="85"/>
        <v>447500</v>
      </c>
      <c r="Y256" s="9">
        <v>447500</v>
      </c>
      <c r="Z256" s="9"/>
      <c r="AA256" s="10">
        <f t="shared" si="86"/>
        <v>0</v>
      </c>
      <c r="AB256" s="11">
        <v>45845</v>
      </c>
    </row>
    <row r="257" spans="1:28" ht="15.75" hidden="1" x14ac:dyDescent="0.25">
      <c r="A257" s="39">
        <v>45845</v>
      </c>
      <c r="B257" s="33" t="s">
        <v>231</v>
      </c>
      <c r="C257" s="33"/>
      <c r="D257" s="33"/>
      <c r="E257" s="33" t="s">
        <v>136</v>
      </c>
      <c r="F257" s="33">
        <v>48</v>
      </c>
      <c r="G257" s="33" t="s">
        <v>51</v>
      </c>
      <c r="H257" s="33"/>
      <c r="I257" s="20">
        <f t="shared" si="74"/>
        <v>0</v>
      </c>
      <c r="J257" s="83" t="s">
        <v>26</v>
      </c>
      <c r="K257" s="33"/>
      <c r="L257" s="9">
        <f t="shared" si="81"/>
        <v>0</v>
      </c>
      <c r="M257" s="9"/>
      <c r="N257" s="9"/>
      <c r="O257" s="9">
        <f t="shared" si="82"/>
        <v>0</v>
      </c>
      <c r="P257" s="9"/>
      <c r="Q257" s="9"/>
      <c r="R257" s="9">
        <f t="shared" si="83"/>
        <v>0</v>
      </c>
      <c r="S257" s="9"/>
      <c r="T257" s="9"/>
      <c r="U257" s="9">
        <f t="shared" si="84"/>
        <v>0</v>
      </c>
      <c r="V257" s="9"/>
      <c r="W257" s="9"/>
      <c r="X257" s="9">
        <f t="shared" si="85"/>
        <v>0</v>
      </c>
      <c r="Y257" s="9"/>
      <c r="Z257" s="9"/>
      <c r="AA257" s="10">
        <f t="shared" si="86"/>
        <v>0</v>
      </c>
      <c r="AB257" s="11"/>
    </row>
    <row r="258" spans="1:28" ht="15.75" hidden="1" x14ac:dyDescent="0.25">
      <c r="A258" s="39">
        <v>45845</v>
      </c>
      <c r="B258" s="33" t="s">
        <v>231</v>
      </c>
      <c r="C258" s="33"/>
      <c r="D258" s="33"/>
      <c r="E258" s="33" t="s">
        <v>98</v>
      </c>
      <c r="F258" s="33">
        <v>23.6</v>
      </c>
      <c r="G258" s="33" t="s">
        <v>51</v>
      </c>
      <c r="H258" s="33"/>
      <c r="I258" s="20">
        <f t="shared" si="74"/>
        <v>0</v>
      </c>
      <c r="J258" s="83" t="s">
        <v>26</v>
      </c>
      <c r="K258" s="33"/>
      <c r="L258" s="9">
        <f t="shared" si="81"/>
        <v>0</v>
      </c>
      <c r="M258" s="9"/>
      <c r="N258" s="9"/>
      <c r="O258" s="9">
        <f t="shared" si="82"/>
        <v>0</v>
      </c>
      <c r="P258" s="9"/>
      <c r="Q258" s="9"/>
      <c r="R258" s="9">
        <f t="shared" si="83"/>
        <v>0</v>
      </c>
      <c r="S258" s="9"/>
      <c r="T258" s="9"/>
      <c r="U258" s="9">
        <f t="shared" si="84"/>
        <v>0</v>
      </c>
      <c r="V258" s="9"/>
      <c r="W258" s="9"/>
      <c r="X258" s="9">
        <f t="shared" si="85"/>
        <v>0</v>
      </c>
      <c r="Y258" s="9"/>
      <c r="Z258" s="9"/>
      <c r="AA258" s="10">
        <f t="shared" si="86"/>
        <v>0</v>
      </c>
      <c r="AB258" s="11"/>
    </row>
    <row r="259" spans="1:28" ht="15.75" hidden="1" x14ac:dyDescent="0.25">
      <c r="A259" s="39">
        <v>45845</v>
      </c>
      <c r="B259" s="33" t="s">
        <v>723</v>
      </c>
      <c r="C259" s="33"/>
      <c r="D259" s="33" t="s">
        <v>31</v>
      </c>
      <c r="E259" s="33" t="s">
        <v>86</v>
      </c>
      <c r="F259" s="33">
        <v>25</v>
      </c>
      <c r="G259" s="33" t="s">
        <v>51</v>
      </c>
      <c r="H259" s="33">
        <v>120000</v>
      </c>
      <c r="I259" s="20">
        <f t="shared" si="74"/>
        <v>3000000</v>
      </c>
      <c r="J259" s="41" t="s">
        <v>241</v>
      </c>
      <c r="K259" s="33"/>
      <c r="L259" s="9">
        <f t="shared" si="81"/>
        <v>0</v>
      </c>
      <c r="M259" s="9"/>
      <c r="N259" s="9"/>
      <c r="O259" s="9">
        <f t="shared" si="82"/>
        <v>0</v>
      </c>
      <c r="P259" s="9"/>
      <c r="Q259" s="9"/>
      <c r="R259" s="9">
        <f t="shared" si="83"/>
        <v>0</v>
      </c>
      <c r="S259" s="9"/>
      <c r="T259" s="9"/>
      <c r="U259" s="9">
        <f t="shared" si="84"/>
        <v>3000000</v>
      </c>
      <c r="V259" s="9">
        <v>3000000</v>
      </c>
      <c r="W259" s="9"/>
      <c r="X259" s="9">
        <f t="shared" si="85"/>
        <v>0</v>
      </c>
      <c r="Y259" s="9"/>
      <c r="Z259" s="9"/>
      <c r="AA259" s="10">
        <f t="shared" si="86"/>
        <v>0</v>
      </c>
      <c r="AB259" s="11">
        <v>45845</v>
      </c>
    </row>
    <row r="260" spans="1:28" ht="15.75" hidden="1" x14ac:dyDescent="0.25">
      <c r="A260" s="39">
        <v>45845</v>
      </c>
      <c r="B260" s="33" t="s">
        <v>217</v>
      </c>
      <c r="C260" s="33"/>
      <c r="D260" s="33" t="s">
        <v>41</v>
      </c>
      <c r="E260" s="33" t="s">
        <v>237</v>
      </c>
      <c r="F260" s="33">
        <v>2.5</v>
      </c>
      <c r="G260" s="33" t="s">
        <v>51</v>
      </c>
      <c r="H260" s="33">
        <v>90000</v>
      </c>
      <c r="I260" s="20">
        <f t="shared" si="74"/>
        <v>225000</v>
      </c>
      <c r="J260" s="37" t="s">
        <v>241</v>
      </c>
      <c r="K260" s="33" t="s">
        <v>1050</v>
      </c>
      <c r="L260" s="9">
        <f t="shared" si="81"/>
        <v>225000</v>
      </c>
      <c r="M260" s="9">
        <v>225000</v>
      </c>
      <c r="N260" s="9"/>
      <c r="O260" s="9">
        <f t="shared" si="82"/>
        <v>0</v>
      </c>
      <c r="P260" s="9"/>
      <c r="Q260" s="9"/>
      <c r="R260" s="9">
        <f t="shared" si="83"/>
        <v>0</v>
      </c>
      <c r="S260" s="9"/>
      <c r="T260" s="9"/>
      <c r="U260" s="9">
        <f t="shared" si="84"/>
        <v>0</v>
      </c>
      <c r="V260" s="9"/>
      <c r="W260" s="9"/>
      <c r="X260" s="9">
        <f t="shared" si="85"/>
        <v>0</v>
      </c>
      <c r="Y260" s="9"/>
      <c r="Z260" s="9"/>
      <c r="AA260" s="10">
        <f t="shared" si="86"/>
        <v>0</v>
      </c>
      <c r="AB260" s="11">
        <v>45849</v>
      </c>
    </row>
    <row r="261" spans="1:28" ht="15.75" hidden="1" x14ac:dyDescent="0.25">
      <c r="A261" s="39">
        <v>45845</v>
      </c>
      <c r="B261" s="33" t="s">
        <v>737</v>
      </c>
      <c r="C261" s="33"/>
      <c r="D261" s="33" t="s">
        <v>41</v>
      </c>
      <c r="E261" s="33" t="s">
        <v>315</v>
      </c>
      <c r="F261" s="33">
        <v>3600</v>
      </c>
      <c r="G261" s="33" t="s">
        <v>29</v>
      </c>
      <c r="H261" s="33">
        <v>5400</v>
      </c>
      <c r="I261" s="20">
        <f t="shared" si="74"/>
        <v>19440000</v>
      </c>
      <c r="J261" s="41" t="s">
        <v>240</v>
      </c>
      <c r="K261" s="33"/>
      <c r="L261" s="9">
        <f t="shared" si="81"/>
        <v>0</v>
      </c>
      <c r="M261" s="9"/>
      <c r="N261" s="9"/>
      <c r="O261" s="9">
        <f t="shared" si="82"/>
        <v>19440000</v>
      </c>
      <c r="P261" s="9">
        <v>19440000</v>
      </c>
      <c r="Q261" s="9"/>
      <c r="R261" s="9">
        <f t="shared" si="83"/>
        <v>0</v>
      </c>
      <c r="S261" s="9"/>
      <c r="T261" s="9"/>
      <c r="U261" s="9">
        <f t="shared" si="84"/>
        <v>0</v>
      </c>
      <c r="V261" s="9"/>
      <c r="W261" s="9"/>
      <c r="X261" s="9">
        <f t="shared" si="85"/>
        <v>0</v>
      </c>
      <c r="Y261" s="9"/>
      <c r="Z261" s="9"/>
      <c r="AA261" s="10">
        <f t="shared" si="86"/>
        <v>0</v>
      </c>
      <c r="AB261" s="11">
        <v>45845</v>
      </c>
    </row>
    <row r="262" spans="1:28" ht="15.75" hidden="1" x14ac:dyDescent="0.25">
      <c r="A262" s="39">
        <v>45845</v>
      </c>
      <c r="B262" s="33" t="s">
        <v>663</v>
      </c>
      <c r="C262" s="33"/>
      <c r="D262" s="33" t="s">
        <v>41</v>
      </c>
      <c r="E262" s="33" t="s">
        <v>86</v>
      </c>
      <c r="F262" s="33">
        <v>25</v>
      </c>
      <c r="G262" s="33" t="s">
        <v>51</v>
      </c>
      <c r="H262" s="33">
        <v>100000</v>
      </c>
      <c r="I262" s="20">
        <f t="shared" si="74"/>
        <v>2500000</v>
      </c>
      <c r="J262" s="41" t="s">
        <v>241</v>
      </c>
      <c r="K262" s="33"/>
      <c r="L262" s="9">
        <f t="shared" si="81"/>
        <v>2500000</v>
      </c>
      <c r="M262" s="9">
        <v>2500000</v>
      </c>
      <c r="N262" s="9"/>
      <c r="O262" s="9">
        <f t="shared" si="82"/>
        <v>0</v>
      </c>
      <c r="P262" s="9"/>
      <c r="Q262" s="9"/>
      <c r="R262" s="9">
        <f t="shared" si="83"/>
        <v>0</v>
      </c>
      <c r="S262" s="9"/>
      <c r="T262" s="9"/>
      <c r="U262" s="9">
        <f t="shared" si="84"/>
        <v>0</v>
      </c>
      <c r="V262" s="9"/>
      <c r="W262" s="9"/>
      <c r="X262" s="9">
        <f t="shared" si="85"/>
        <v>0</v>
      </c>
      <c r="Y262" s="9"/>
      <c r="Z262" s="9"/>
      <c r="AA262" s="10">
        <f t="shared" si="86"/>
        <v>0</v>
      </c>
      <c r="AB262" s="11">
        <v>45845</v>
      </c>
    </row>
    <row r="263" spans="1:28" ht="15.75" hidden="1" x14ac:dyDescent="0.25">
      <c r="A263" s="39">
        <v>45845</v>
      </c>
      <c r="B263" s="35" t="s">
        <v>109</v>
      </c>
      <c r="C263" s="35"/>
      <c r="D263" s="35" t="s">
        <v>31</v>
      </c>
      <c r="E263" s="35" t="s">
        <v>185</v>
      </c>
      <c r="F263" s="35">
        <v>5000</v>
      </c>
      <c r="G263" s="35" t="s">
        <v>29</v>
      </c>
      <c r="H263" s="35">
        <v>900</v>
      </c>
      <c r="I263" s="20">
        <f t="shared" si="74"/>
        <v>4500000</v>
      </c>
      <c r="J263" s="41" t="s">
        <v>241</v>
      </c>
      <c r="K263" s="35"/>
      <c r="L263" s="9">
        <f t="shared" si="81"/>
        <v>4500000</v>
      </c>
      <c r="M263" s="9">
        <v>4500000</v>
      </c>
      <c r="N263" s="9"/>
      <c r="O263" s="9">
        <f t="shared" si="82"/>
        <v>0</v>
      </c>
      <c r="P263" s="9"/>
      <c r="Q263" s="9"/>
      <c r="R263" s="9">
        <f t="shared" si="83"/>
        <v>0</v>
      </c>
      <c r="S263" s="9"/>
      <c r="T263" s="9"/>
      <c r="U263" s="9">
        <f t="shared" si="84"/>
        <v>0</v>
      </c>
      <c r="V263" s="9"/>
      <c r="W263" s="9"/>
      <c r="X263" s="9">
        <f t="shared" si="85"/>
        <v>0</v>
      </c>
      <c r="Y263" s="9"/>
      <c r="Z263" s="9"/>
      <c r="AA263" s="10">
        <f t="shared" si="86"/>
        <v>0</v>
      </c>
      <c r="AB263" s="11">
        <v>45845</v>
      </c>
    </row>
    <row r="264" spans="1:28" ht="15.75" hidden="1" x14ac:dyDescent="0.25">
      <c r="A264" s="39">
        <v>45845</v>
      </c>
      <c r="B264" s="33" t="s">
        <v>980</v>
      </c>
      <c r="C264" s="33"/>
      <c r="D264" s="33" t="s">
        <v>41</v>
      </c>
      <c r="E264" s="33" t="s">
        <v>122</v>
      </c>
      <c r="F264" s="33">
        <v>4</v>
      </c>
      <c r="G264" s="33" t="s">
        <v>51</v>
      </c>
      <c r="H264" s="33">
        <v>70000</v>
      </c>
      <c r="I264" s="20">
        <f t="shared" si="74"/>
        <v>280000</v>
      </c>
      <c r="J264" s="41" t="s">
        <v>240</v>
      </c>
      <c r="K264" s="33"/>
      <c r="L264" s="9">
        <f t="shared" si="81"/>
        <v>0</v>
      </c>
      <c r="M264" s="9"/>
      <c r="N264" s="9"/>
      <c r="O264" s="9">
        <f t="shared" si="82"/>
        <v>0</v>
      </c>
      <c r="P264" s="9"/>
      <c r="Q264" s="9"/>
      <c r="R264" s="9">
        <f t="shared" si="83"/>
        <v>280000</v>
      </c>
      <c r="S264" s="9">
        <v>280000</v>
      </c>
      <c r="T264" s="9"/>
      <c r="U264" s="9">
        <f t="shared" si="84"/>
        <v>0</v>
      </c>
      <c r="V264" s="9"/>
      <c r="W264" s="9"/>
      <c r="X264" s="9">
        <f t="shared" si="85"/>
        <v>0</v>
      </c>
      <c r="Y264" s="9"/>
      <c r="Z264" s="9"/>
      <c r="AA264" s="10">
        <f t="shared" si="86"/>
        <v>0</v>
      </c>
      <c r="AB264" s="11">
        <v>45845</v>
      </c>
    </row>
    <row r="265" spans="1:28" ht="15.75" hidden="1" x14ac:dyDescent="0.25">
      <c r="A265" s="39">
        <v>45845</v>
      </c>
      <c r="B265" s="33" t="s">
        <v>600</v>
      </c>
      <c r="C265" s="33"/>
      <c r="D265" s="33" t="s">
        <v>31</v>
      </c>
      <c r="E265" s="33" t="s">
        <v>86</v>
      </c>
      <c r="F265" s="33">
        <v>25</v>
      </c>
      <c r="G265" s="33" t="s">
        <v>51</v>
      </c>
      <c r="H265" s="33">
        <v>120000</v>
      </c>
      <c r="I265" s="20">
        <f t="shared" si="74"/>
        <v>3000000</v>
      </c>
      <c r="J265" s="41" t="s">
        <v>241</v>
      </c>
      <c r="K265" s="33"/>
      <c r="L265" s="9">
        <f t="shared" si="81"/>
        <v>3000000</v>
      </c>
      <c r="M265" s="9">
        <v>3000000</v>
      </c>
      <c r="N265" s="9"/>
      <c r="O265" s="9">
        <f t="shared" si="82"/>
        <v>0</v>
      </c>
      <c r="P265" s="9"/>
      <c r="Q265" s="9"/>
      <c r="R265" s="9">
        <f t="shared" si="83"/>
        <v>0</v>
      </c>
      <c r="S265" s="9"/>
      <c r="T265" s="9"/>
      <c r="U265" s="9">
        <f t="shared" si="84"/>
        <v>0</v>
      </c>
      <c r="V265" s="9"/>
      <c r="W265" s="9"/>
      <c r="X265" s="9">
        <f t="shared" si="85"/>
        <v>0</v>
      </c>
      <c r="Y265" s="9"/>
      <c r="Z265" s="9"/>
      <c r="AA265" s="10">
        <f t="shared" si="86"/>
        <v>0</v>
      </c>
      <c r="AB265" s="11">
        <v>45845</v>
      </c>
    </row>
    <row r="266" spans="1:28" ht="15.75" hidden="1" x14ac:dyDescent="0.25">
      <c r="A266" s="39">
        <v>45845</v>
      </c>
      <c r="B266" s="33" t="s">
        <v>984</v>
      </c>
      <c r="C266" s="33"/>
      <c r="D266" s="33" t="s">
        <v>31</v>
      </c>
      <c r="E266" s="33" t="s">
        <v>110</v>
      </c>
      <c r="F266" s="33">
        <v>4400</v>
      </c>
      <c r="G266" s="33" t="s">
        <v>29</v>
      </c>
      <c r="H266" s="33">
        <v>1900</v>
      </c>
      <c r="I266" s="20">
        <f t="shared" si="74"/>
        <v>8360000</v>
      </c>
      <c r="J266" s="41" t="s">
        <v>240</v>
      </c>
      <c r="K266" s="33"/>
      <c r="L266" s="9">
        <f t="shared" si="81"/>
        <v>0</v>
      </c>
      <c r="M266" s="9"/>
      <c r="N266" s="9"/>
      <c r="O266" s="9">
        <f t="shared" si="82"/>
        <v>0</v>
      </c>
      <c r="P266" s="9"/>
      <c r="Q266" s="9"/>
      <c r="R266" s="9">
        <f t="shared" si="83"/>
        <v>8360000</v>
      </c>
      <c r="S266" s="9">
        <v>8360000</v>
      </c>
      <c r="T266" s="9"/>
      <c r="U266" s="9">
        <f t="shared" si="84"/>
        <v>0</v>
      </c>
      <c r="V266" s="9"/>
      <c r="W266" s="9"/>
      <c r="X266" s="9">
        <f t="shared" si="85"/>
        <v>0</v>
      </c>
      <c r="Y266" s="9"/>
      <c r="Z266" s="9"/>
      <c r="AA266" s="10">
        <f t="shared" si="86"/>
        <v>0</v>
      </c>
      <c r="AB266" s="11">
        <v>45845</v>
      </c>
    </row>
    <row r="267" spans="1:28" ht="15.75" hidden="1" x14ac:dyDescent="0.25">
      <c r="A267" s="39">
        <v>45845</v>
      </c>
      <c r="B267" s="33" t="s">
        <v>332</v>
      </c>
      <c r="C267" s="33"/>
      <c r="D267" s="33" t="s">
        <v>31</v>
      </c>
      <c r="E267" s="33" t="s">
        <v>308</v>
      </c>
      <c r="F267" s="33">
        <v>5</v>
      </c>
      <c r="G267" s="33" t="s">
        <v>51</v>
      </c>
      <c r="H267" s="33">
        <v>86000</v>
      </c>
      <c r="I267" s="20">
        <f t="shared" si="74"/>
        <v>430000</v>
      </c>
      <c r="J267" s="41" t="s">
        <v>240</v>
      </c>
      <c r="K267" s="33" t="s">
        <v>1055</v>
      </c>
      <c r="L267" s="9">
        <f t="shared" si="81"/>
        <v>0</v>
      </c>
      <c r="M267" s="9"/>
      <c r="N267" s="9"/>
      <c r="O267" s="9">
        <f t="shared" si="82"/>
        <v>430000</v>
      </c>
      <c r="P267" s="9">
        <v>430000</v>
      </c>
      <c r="Q267" s="9"/>
      <c r="R267" s="9">
        <f t="shared" si="83"/>
        <v>0</v>
      </c>
      <c r="S267" s="9"/>
      <c r="T267" s="9"/>
      <c r="U267" s="9">
        <f t="shared" si="84"/>
        <v>0</v>
      </c>
      <c r="V267" s="9"/>
      <c r="W267" s="9"/>
      <c r="X267" s="9">
        <f t="shared" si="85"/>
        <v>0</v>
      </c>
      <c r="Y267" s="9"/>
      <c r="Z267" s="9"/>
      <c r="AA267" s="10">
        <f t="shared" si="86"/>
        <v>0</v>
      </c>
      <c r="AB267" s="11">
        <v>45853</v>
      </c>
    </row>
    <row r="268" spans="1:28" ht="15.75" hidden="1" x14ac:dyDescent="0.25">
      <c r="A268" s="39">
        <v>45845</v>
      </c>
      <c r="B268" s="33" t="s">
        <v>332</v>
      </c>
      <c r="C268" s="33"/>
      <c r="D268" s="33" t="s">
        <v>31</v>
      </c>
      <c r="E268" s="33" t="s">
        <v>310</v>
      </c>
      <c r="F268" s="33">
        <v>5</v>
      </c>
      <c r="G268" s="33" t="s">
        <v>51</v>
      </c>
      <c r="H268" s="33">
        <v>86000</v>
      </c>
      <c r="I268" s="20">
        <f t="shared" si="74"/>
        <v>430000</v>
      </c>
      <c r="J268" s="41" t="s">
        <v>240</v>
      </c>
      <c r="K268" s="33" t="s">
        <v>1055</v>
      </c>
      <c r="L268" s="9">
        <f t="shared" si="81"/>
        <v>0</v>
      </c>
      <c r="M268" s="9"/>
      <c r="N268" s="9"/>
      <c r="O268" s="9">
        <f t="shared" si="82"/>
        <v>430000</v>
      </c>
      <c r="P268" s="9">
        <v>430000</v>
      </c>
      <c r="Q268" s="9"/>
      <c r="R268" s="9">
        <f t="shared" si="83"/>
        <v>0</v>
      </c>
      <c r="S268" s="9"/>
      <c r="T268" s="9"/>
      <c r="U268" s="9">
        <f t="shared" si="84"/>
        <v>0</v>
      </c>
      <c r="V268" s="9"/>
      <c r="W268" s="9"/>
      <c r="X268" s="9">
        <f t="shared" si="85"/>
        <v>0</v>
      </c>
      <c r="Y268" s="9"/>
      <c r="Z268" s="9"/>
      <c r="AA268" s="10">
        <f t="shared" si="86"/>
        <v>0</v>
      </c>
      <c r="AB268" s="11">
        <v>45853</v>
      </c>
    </row>
    <row r="269" spans="1:28" ht="15.75" hidden="1" x14ac:dyDescent="0.25">
      <c r="A269" s="39">
        <v>45845</v>
      </c>
      <c r="B269" s="33" t="s">
        <v>133</v>
      </c>
      <c r="C269" s="33"/>
      <c r="D269" s="33" t="s">
        <v>41</v>
      </c>
      <c r="E269" s="33" t="s">
        <v>110</v>
      </c>
      <c r="F269" s="33">
        <v>2000</v>
      </c>
      <c r="G269" s="33" t="s">
        <v>29</v>
      </c>
      <c r="H269" s="33">
        <v>1900</v>
      </c>
      <c r="I269" s="20">
        <f t="shared" si="74"/>
        <v>3800000</v>
      </c>
      <c r="J269" s="82" t="s">
        <v>38</v>
      </c>
      <c r="K269" s="107" t="s">
        <v>1056</v>
      </c>
      <c r="L269" s="9">
        <f t="shared" si="81"/>
        <v>0</v>
      </c>
      <c r="M269" s="9"/>
      <c r="N269" s="9"/>
      <c r="O269" s="9">
        <f t="shared" si="82"/>
        <v>0</v>
      </c>
      <c r="P269" s="9"/>
      <c r="Q269" s="9"/>
      <c r="R269" s="9">
        <f t="shared" si="83"/>
        <v>0</v>
      </c>
      <c r="S269" s="9"/>
      <c r="T269" s="9"/>
      <c r="U269" s="9">
        <f t="shared" si="84"/>
        <v>0</v>
      </c>
      <c r="V269" s="9"/>
      <c r="W269" s="9"/>
      <c r="X269" s="9">
        <f t="shared" si="85"/>
        <v>0</v>
      </c>
      <c r="Y269" s="9"/>
      <c r="Z269" s="9"/>
      <c r="AA269" s="10">
        <f t="shared" si="86"/>
        <v>3800000</v>
      </c>
      <c r="AB269" s="11"/>
    </row>
    <row r="270" spans="1:28" ht="15.75" hidden="1" x14ac:dyDescent="0.25">
      <c r="A270" s="32">
        <v>45845</v>
      </c>
      <c r="B270" s="33" t="s">
        <v>133</v>
      </c>
      <c r="C270" s="33"/>
      <c r="D270" s="33" t="s">
        <v>41</v>
      </c>
      <c r="E270" s="33" t="s">
        <v>86</v>
      </c>
      <c r="F270" s="33">
        <v>100</v>
      </c>
      <c r="G270" s="33" t="s">
        <v>51</v>
      </c>
      <c r="H270" s="33">
        <v>82000</v>
      </c>
      <c r="I270" s="20">
        <f t="shared" si="74"/>
        <v>8200000</v>
      </c>
      <c r="J270" s="82" t="s">
        <v>38</v>
      </c>
      <c r="K270" s="107" t="s">
        <v>1056</v>
      </c>
      <c r="L270" s="9">
        <f t="shared" si="81"/>
        <v>0</v>
      </c>
      <c r="M270" s="9"/>
      <c r="N270" s="9"/>
      <c r="O270" s="9">
        <f t="shared" si="82"/>
        <v>0</v>
      </c>
      <c r="P270" s="9"/>
      <c r="Q270" s="9"/>
      <c r="R270" s="9">
        <f t="shared" si="83"/>
        <v>0</v>
      </c>
      <c r="S270" s="9"/>
      <c r="T270" s="9"/>
      <c r="U270" s="9">
        <f t="shared" si="84"/>
        <v>0</v>
      </c>
      <c r="V270" s="9"/>
      <c r="W270" s="9"/>
      <c r="X270" s="9">
        <f t="shared" si="85"/>
        <v>0</v>
      </c>
      <c r="Y270" s="9"/>
      <c r="Z270" s="9"/>
      <c r="AA270" s="10">
        <f t="shared" si="86"/>
        <v>8200000</v>
      </c>
      <c r="AB270" s="11"/>
    </row>
    <row r="271" spans="1:28" ht="15.75" hidden="1" x14ac:dyDescent="0.25">
      <c r="A271" s="39">
        <v>45845</v>
      </c>
      <c r="B271" s="33" t="s">
        <v>133</v>
      </c>
      <c r="C271" s="33"/>
      <c r="D271" s="33" t="s">
        <v>41</v>
      </c>
      <c r="E271" s="33" t="s">
        <v>423</v>
      </c>
      <c r="F271" s="33">
        <v>102.4</v>
      </c>
      <c r="G271" s="33" t="s">
        <v>51</v>
      </c>
      <c r="H271" s="33">
        <v>43000</v>
      </c>
      <c r="I271" s="20">
        <f t="shared" si="74"/>
        <v>4403200</v>
      </c>
      <c r="J271" s="82" t="s">
        <v>38</v>
      </c>
      <c r="K271" s="107" t="s">
        <v>1056</v>
      </c>
      <c r="L271" s="9">
        <f t="shared" si="81"/>
        <v>0</v>
      </c>
      <c r="M271" s="9"/>
      <c r="N271" s="9"/>
      <c r="O271" s="9">
        <f t="shared" si="82"/>
        <v>0</v>
      </c>
      <c r="P271" s="9"/>
      <c r="Q271" s="9"/>
      <c r="R271" s="9">
        <f t="shared" si="83"/>
        <v>0</v>
      </c>
      <c r="S271" s="9"/>
      <c r="T271" s="9"/>
      <c r="U271" s="9">
        <f t="shared" si="84"/>
        <v>0</v>
      </c>
      <c r="V271" s="9"/>
      <c r="W271" s="9"/>
      <c r="X271" s="9">
        <f t="shared" si="85"/>
        <v>0</v>
      </c>
      <c r="Y271" s="9"/>
      <c r="Z271" s="9"/>
      <c r="AA271" s="10">
        <f t="shared" si="86"/>
        <v>4403200</v>
      </c>
      <c r="AB271" s="11"/>
    </row>
    <row r="272" spans="1:28" ht="16.5" hidden="1" thickBot="1" x14ac:dyDescent="0.3">
      <c r="A272" s="61">
        <v>45845</v>
      </c>
      <c r="B272" s="62" t="s">
        <v>145</v>
      </c>
      <c r="C272" s="62"/>
      <c r="D272" s="62" t="s">
        <v>31</v>
      </c>
      <c r="E272" s="62" t="s">
        <v>156</v>
      </c>
      <c r="F272" s="62">
        <v>1</v>
      </c>
      <c r="G272" s="62" t="s">
        <v>23</v>
      </c>
      <c r="H272" s="62">
        <v>400000</v>
      </c>
      <c r="I272" s="96">
        <f t="shared" si="74"/>
        <v>400000</v>
      </c>
      <c r="J272" s="100" t="s">
        <v>240</v>
      </c>
      <c r="K272" s="62"/>
      <c r="L272" s="97">
        <f t="shared" si="81"/>
        <v>0</v>
      </c>
      <c r="M272" s="97"/>
      <c r="N272" s="97"/>
      <c r="O272" s="97">
        <f t="shared" si="82"/>
        <v>400000</v>
      </c>
      <c r="P272" s="97">
        <v>400000</v>
      </c>
      <c r="Q272" s="97"/>
      <c r="R272" s="97">
        <f t="shared" si="83"/>
        <v>0</v>
      </c>
      <c r="S272" s="97"/>
      <c r="T272" s="97"/>
      <c r="U272" s="97">
        <f t="shared" si="84"/>
        <v>0</v>
      </c>
      <c r="V272" s="97"/>
      <c r="W272" s="97"/>
      <c r="X272" s="97">
        <f t="shared" si="85"/>
        <v>0</v>
      </c>
      <c r="Y272" s="97"/>
      <c r="Z272" s="97"/>
      <c r="AA272" s="98">
        <f t="shared" si="86"/>
        <v>0</v>
      </c>
      <c r="AB272" s="99">
        <v>45845</v>
      </c>
    </row>
    <row r="273" spans="1:28" ht="15.75" hidden="1" x14ac:dyDescent="0.25">
      <c r="A273" s="39">
        <v>45846</v>
      </c>
      <c r="B273" s="35" t="s">
        <v>478</v>
      </c>
      <c r="C273" s="35"/>
      <c r="D273" s="35" t="s">
        <v>31</v>
      </c>
      <c r="E273" s="35" t="s">
        <v>203</v>
      </c>
      <c r="F273" s="35">
        <v>14</v>
      </c>
      <c r="G273" s="35" t="s">
        <v>51</v>
      </c>
      <c r="H273" s="35">
        <v>43000</v>
      </c>
      <c r="I273" s="35">
        <f t="shared" si="74"/>
        <v>602000</v>
      </c>
      <c r="J273" s="41" t="s">
        <v>240</v>
      </c>
      <c r="K273" s="35" t="s">
        <v>1046</v>
      </c>
      <c r="L273" s="92">
        <f t="shared" ref="L273" si="87">M273+N273</f>
        <v>0</v>
      </c>
      <c r="M273" s="92"/>
      <c r="N273" s="92"/>
      <c r="O273" s="92">
        <f t="shared" ref="O273" si="88">P273+Q273</f>
        <v>602000</v>
      </c>
      <c r="P273" s="92">
        <v>602000</v>
      </c>
      <c r="Q273" s="92"/>
      <c r="R273" s="92">
        <f t="shared" ref="R273" si="89">S273+T273</f>
        <v>0</v>
      </c>
      <c r="S273" s="92"/>
      <c r="T273" s="92"/>
      <c r="U273" s="92">
        <f t="shared" ref="U273" si="90">V273+W273</f>
        <v>0</v>
      </c>
      <c r="V273" s="92"/>
      <c r="W273" s="92"/>
      <c r="X273" s="92">
        <f t="shared" ref="X273" si="91">Y273+Z273</f>
        <v>0</v>
      </c>
      <c r="Y273" s="92"/>
      <c r="Z273" s="92"/>
      <c r="AA273" s="93">
        <f t="shared" ref="AA273" si="92">C273+I273-L273-O273-U273-X273-R273</f>
        <v>0</v>
      </c>
      <c r="AB273" s="94">
        <v>45859</v>
      </c>
    </row>
    <row r="274" spans="1:28" ht="15.75" hidden="1" x14ac:dyDescent="0.25">
      <c r="A274" s="39">
        <v>45846</v>
      </c>
      <c r="B274" s="35" t="s">
        <v>478</v>
      </c>
      <c r="C274" s="33"/>
      <c r="D274" s="35" t="s">
        <v>31</v>
      </c>
      <c r="E274" s="33" t="s">
        <v>98</v>
      </c>
      <c r="F274" s="33">
        <v>22.5</v>
      </c>
      <c r="G274" s="33" t="s">
        <v>51</v>
      </c>
      <c r="H274" s="33">
        <v>43000</v>
      </c>
      <c r="I274" s="33">
        <f t="shared" si="74"/>
        <v>967500</v>
      </c>
      <c r="J274" s="37" t="s">
        <v>34</v>
      </c>
      <c r="K274" s="35" t="s">
        <v>1046</v>
      </c>
      <c r="L274" s="9">
        <f t="shared" ref="L274:L305" si="93">M274+N274</f>
        <v>0</v>
      </c>
      <c r="M274" s="9"/>
      <c r="N274" s="9"/>
      <c r="O274" s="9">
        <f t="shared" ref="O274:O305" si="94">P274+Q274</f>
        <v>990500</v>
      </c>
      <c r="P274" s="9">
        <v>990500</v>
      </c>
      <c r="Q274" s="9"/>
      <c r="R274" s="9">
        <f t="shared" ref="R274:R305" si="95">S274+T274</f>
        <v>0</v>
      </c>
      <c r="S274" s="9"/>
      <c r="T274" s="9"/>
      <c r="U274" s="9">
        <f t="shared" ref="U274:U305" si="96">V274+W274</f>
        <v>0</v>
      </c>
      <c r="V274" s="9"/>
      <c r="W274" s="9"/>
      <c r="X274" s="9">
        <f t="shared" ref="X274:X305" si="97">Y274+Z274</f>
        <v>0</v>
      </c>
      <c r="Y274" s="9"/>
      <c r="Z274" s="9"/>
      <c r="AA274" s="10">
        <f t="shared" ref="AA274:AA305" si="98">C274+I274-L274-O274-U274-X274-R274</f>
        <v>-23000</v>
      </c>
      <c r="AB274" s="11">
        <v>45859</v>
      </c>
    </row>
    <row r="275" spans="1:28" ht="15.75" hidden="1" x14ac:dyDescent="0.25">
      <c r="A275" s="39">
        <v>45846</v>
      </c>
      <c r="B275" s="33" t="s">
        <v>597</v>
      </c>
      <c r="C275" s="33"/>
      <c r="D275" s="33" t="s">
        <v>41</v>
      </c>
      <c r="E275" s="33" t="s">
        <v>28</v>
      </c>
      <c r="F275" s="33">
        <v>1600</v>
      </c>
      <c r="G275" s="33" t="s">
        <v>29</v>
      </c>
      <c r="H275" s="33">
        <v>2700</v>
      </c>
      <c r="I275" s="33">
        <f t="shared" si="74"/>
        <v>4320000</v>
      </c>
      <c r="J275" s="37" t="s">
        <v>240</v>
      </c>
      <c r="K275" s="35" t="s">
        <v>1054</v>
      </c>
      <c r="L275" s="9">
        <f t="shared" si="93"/>
        <v>0</v>
      </c>
      <c r="M275" s="9"/>
      <c r="N275" s="9"/>
      <c r="O275" s="9">
        <f t="shared" si="94"/>
        <v>4320000</v>
      </c>
      <c r="P275" s="9">
        <f>2160000+2160000</f>
        <v>4320000</v>
      </c>
      <c r="Q275" s="9"/>
      <c r="R275" s="9">
        <f t="shared" si="95"/>
        <v>0</v>
      </c>
      <c r="S275" s="9"/>
      <c r="T275" s="9"/>
      <c r="U275" s="9">
        <f t="shared" si="96"/>
        <v>0</v>
      </c>
      <c r="V275" s="9"/>
      <c r="W275" s="9"/>
      <c r="X275" s="9">
        <f t="shared" si="97"/>
        <v>0</v>
      </c>
      <c r="Y275" s="9"/>
      <c r="Z275" s="9"/>
      <c r="AA275" s="10">
        <f t="shared" si="98"/>
        <v>0</v>
      </c>
      <c r="AB275" s="11">
        <v>45845</v>
      </c>
    </row>
    <row r="276" spans="1:28" ht="15.75" hidden="1" x14ac:dyDescent="0.25">
      <c r="A276" s="39">
        <v>45846</v>
      </c>
      <c r="B276" s="33" t="s">
        <v>597</v>
      </c>
      <c r="C276" s="33"/>
      <c r="D276" s="33" t="s">
        <v>41</v>
      </c>
      <c r="E276" s="33" t="s">
        <v>213</v>
      </c>
      <c r="F276" s="33">
        <v>1000</v>
      </c>
      <c r="G276" s="33" t="s">
        <v>29</v>
      </c>
      <c r="H276" s="33">
        <v>2630</v>
      </c>
      <c r="I276" s="33">
        <f t="shared" si="74"/>
        <v>2630000</v>
      </c>
      <c r="J276" s="37" t="s">
        <v>240</v>
      </c>
      <c r="K276" s="35" t="s">
        <v>1054</v>
      </c>
      <c r="L276" s="9">
        <f t="shared" si="93"/>
        <v>0</v>
      </c>
      <c r="M276" s="9"/>
      <c r="N276" s="9"/>
      <c r="O276" s="9">
        <f t="shared" si="94"/>
        <v>2630000</v>
      </c>
      <c r="P276" s="9">
        <f>1315000+1315000</f>
        <v>2630000</v>
      </c>
      <c r="Q276" s="9"/>
      <c r="R276" s="9">
        <f t="shared" si="95"/>
        <v>0</v>
      </c>
      <c r="S276" s="9"/>
      <c r="T276" s="9"/>
      <c r="U276" s="9">
        <f t="shared" si="96"/>
        <v>0</v>
      </c>
      <c r="V276" s="9"/>
      <c r="W276" s="9"/>
      <c r="X276" s="9">
        <f t="shared" si="97"/>
        <v>0</v>
      </c>
      <c r="Y276" s="9"/>
      <c r="Z276" s="9"/>
      <c r="AA276" s="10">
        <f t="shared" si="98"/>
        <v>0</v>
      </c>
      <c r="AB276" s="11">
        <v>45845</v>
      </c>
    </row>
    <row r="277" spans="1:28" ht="15.75" hidden="1" x14ac:dyDescent="0.25">
      <c r="A277" s="39">
        <v>45846</v>
      </c>
      <c r="B277" s="33" t="s">
        <v>1057</v>
      </c>
      <c r="C277" s="33"/>
      <c r="D277" s="33" t="s">
        <v>31</v>
      </c>
      <c r="E277" s="33" t="s">
        <v>110</v>
      </c>
      <c r="F277" s="33">
        <v>400</v>
      </c>
      <c r="G277" s="33" t="s">
        <v>29</v>
      </c>
      <c r="H277" s="33">
        <v>2000</v>
      </c>
      <c r="I277" s="33">
        <f t="shared" si="74"/>
        <v>800000</v>
      </c>
      <c r="J277" s="37" t="s">
        <v>241</v>
      </c>
      <c r="K277" s="35" t="s">
        <v>1034</v>
      </c>
      <c r="L277" s="9">
        <f t="shared" si="93"/>
        <v>0</v>
      </c>
      <c r="M277" s="9"/>
      <c r="N277" s="9"/>
      <c r="O277" s="9">
        <f t="shared" si="94"/>
        <v>0</v>
      </c>
      <c r="P277" s="9"/>
      <c r="Q277" s="9"/>
      <c r="R277" s="9">
        <f t="shared" si="95"/>
        <v>800000</v>
      </c>
      <c r="S277" s="9">
        <v>800000</v>
      </c>
      <c r="T277" s="9"/>
      <c r="U277" s="9">
        <f t="shared" si="96"/>
        <v>0</v>
      </c>
      <c r="V277" s="9"/>
      <c r="W277" s="9"/>
      <c r="X277" s="9">
        <f t="shared" si="97"/>
        <v>0</v>
      </c>
      <c r="Y277" s="9"/>
      <c r="Z277" s="9"/>
      <c r="AA277" s="10">
        <f t="shared" si="98"/>
        <v>0</v>
      </c>
      <c r="AB277" s="11">
        <v>45847</v>
      </c>
    </row>
    <row r="278" spans="1:28" ht="15.75" hidden="1" x14ac:dyDescent="0.25">
      <c r="A278" s="39">
        <v>45846</v>
      </c>
      <c r="B278" s="33" t="s">
        <v>543</v>
      </c>
      <c r="C278" s="33"/>
      <c r="D278" s="33" t="s">
        <v>31</v>
      </c>
      <c r="E278" s="33" t="s">
        <v>95</v>
      </c>
      <c r="F278" s="33">
        <v>400</v>
      </c>
      <c r="G278" s="33" t="s">
        <v>29</v>
      </c>
      <c r="H278" s="33">
        <v>3600</v>
      </c>
      <c r="I278" s="33">
        <f t="shared" si="74"/>
        <v>1440000</v>
      </c>
      <c r="J278" s="37" t="s">
        <v>240</v>
      </c>
      <c r="K278" s="33"/>
      <c r="L278" s="9">
        <f t="shared" si="93"/>
        <v>0</v>
      </c>
      <c r="M278" s="9"/>
      <c r="N278" s="9"/>
      <c r="O278" s="9">
        <f t="shared" si="94"/>
        <v>1440000</v>
      </c>
      <c r="P278" s="9">
        <v>1440000</v>
      </c>
      <c r="Q278" s="9"/>
      <c r="R278" s="9">
        <f t="shared" si="95"/>
        <v>0</v>
      </c>
      <c r="S278" s="9"/>
      <c r="T278" s="9"/>
      <c r="U278" s="9">
        <f t="shared" si="96"/>
        <v>0</v>
      </c>
      <c r="V278" s="9"/>
      <c r="W278" s="9"/>
      <c r="X278" s="9">
        <f t="shared" si="97"/>
        <v>0</v>
      </c>
      <c r="Y278" s="9"/>
      <c r="Z278" s="9"/>
      <c r="AA278" s="10">
        <f t="shared" si="98"/>
        <v>0</v>
      </c>
      <c r="AB278" s="11">
        <v>45845</v>
      </c>
    </row>
    <row r="279" spans="1:28" ht="15.75" hidden="1" x14ac:dyDescent="0.25">
      <c r="A279" s="39">
        <v>45846</v>
      </c>
      <c r="B279" s="33" t="s">
        <v>126</v>
      </c>
      <c r="C279" s="33"/>
      <c r="D279" s="33" t="s">
        <v>31</v>
      </c>
      <c r="E279" s="33" t="s">
        <v>160</v>
      </c>
      <c r="F279" s="33">
        <v>50</v>
      </c>
      <c r="G279" s="33" t="s">
        <v>29</v>
      </c>
      <c r="H279" s="33">
        <v>95000</v>
      </c>
      <c r="I279" s="33">
        <f t="shared" si="74"/>
        <v>4750000</v>
      </c>
      <c r="J279" s="37" t="s">
        <v>240</v>
      </c>
      <c r="K279" s="33"/>
      <c r="L279" s="9">
        <f t="shared" si="93"/>
        <v>0</v>
      </c>
      <c r="M279" s="9"/>
      <c r="N279" s="9"/>
      <c r="O279" s="9">
        <f t="shared" si="94"/>
        <v>4750000</v>
      </c>
      <c r="P279" s="9">
        <v>4750000</v>
      </c>
      <c r="Q279" s="9"/>
      <c r="R279" s="9">
        <f t="shared" si="95"/>
        <v>0</v>
      </c>
      <c r="S279" s="9"/>
      <c r="T279" s="9"/>
      <c r="U279" s="9">
        <f t="shared" si="96"/>
        <v>0</v>
      </c>
      <c r="V279" s="9"/>
      <c r="W279" s="9"/>
      <c r="X279" s="9">
        <f t="shared" si="97"/>
        <v>0</v>
      </c>
      <c r="Y279" s="9"/>
      <c r="Z279" s="9"/>
      <c r="AA279" s="10">
        <f t="shared" si="98"/>
        <v>0</v>
      </c>
      <c r="AB279" s="11">
        <v>45846</v>
      </c>
    </row>
    <row r="280" spans="1:28" ht="15.75" hidden="1" x14ac:dyDescent="0.25">
      <c r="A280" s="39">
        <v>45846</v>
      </c>
      <c r="B280" s="33" t="s">
        <v>126</v>
      </c>
      <c r="C280" s="35"/>
      <c r="D280" s="33" t="s">
        <v>31</v>
      </c>
      <c r="E280" s="35" t="s">
        <v>519</v>
      </c>
      <c r="F280" s="35">
        <v>50</v>
      </c>
      <c r="G280" s="35" t="s">
        <v>29</v>
      </c>
      <c r="H280" s="35">
        <v>115000</v>
      </c>
      <c r="I280" s="35">
        <f t="shared" si="74"/>
        <v>5750000</v>
      </c>
      <c r="J280" s="37" t="s">
        <v>240</v>
      </c>
      <c r="K280" s="35"/>
      <c r="L280" s="9">
        <f t="shared" si="93"/>
        <v>0</v>
      </c>
      <c r="M280" s="9"/>
      <c r="N280" s="9"/>
      <c r="O280" s="9">
        <f t="shared" si="94"/>
        <v>5750000</v>
      </c>
      <c r="P280" s="9">
        <v>5750000</v>
      </c>
      <c r="Q280" s="9"/>
      <c r="R280" s="9">
        <f t="shared" si="95"/>
        <v>0</v>
      </c>
      <c r="S280" s="9"/>
      <c r="T280" s="9"/>
      <c r="U280" s="9">
        <f t="shared" si="96"/>
        <v>0</v>
      </c>
      <c r="V280" s="9"/>
      <c r="W280" s="9"/>
      <c r="X280" s="9">
        <f t="shared" si="97"/>
        <v>0</v>
      </c>
      <c r="Y280" s="9"/>
      <c r="Z280" s="9"/>
      <c r="AA280" s="10">
        <f t="shared" si="98"/>
        <v>0</v>
      </c>
      <c r="AB280" s="11">
        <v>45846</v>
      </c>
    </row>
    <row r="281" spans="1:28" ht="15.75" hidden="1" x14ac:dyDescent="0.25">
      <c r="A281" s="39">
        <v>45846</v>
      </c>
      <c r="B281" s="33" t="s">
        <v>189</v>
      </c>
      <c r="C281" s="33"/>
      <c r="D281" s="33" t="s">
        <v>31</v>
      </c>
      <c r="E281" s="33" t="s">
        <v>110</v>
      </c>
      <c r="F281" s="33">
        <v>800</v>
      </c>
      <c r="G281" s="35" t="s">
        <v>29</v>
      </c>
      <c r="H281" s="33">
        <v>1800</v>
      </c>
      <c r="I281" s="33">
        <f t="shared" si="74"/>
        <v>1440000</v>
      </c>
      <c r="J281" s="37" t="s">
        <v>240</v>
      </c>
      <c r="K281" s="33"/>
      <c r="L281" s="9">
        <f t="shared" si="93"/>
        <v>0</v>
      </c>
      <c r="M281" s="9"/>
      <c r="N281" s="9"/>
      <c r="O281" s="9">
        <f t="shared" si="94"/>
        <v>0</v>
      </c>
      <c r="P281" s="9"/>
      <c r="Q281" s="9"/>
      <c r="R281" s="9">
        <f t="shared" si="95"/>
        <v>1440000</v>
      </c>
      <c r="S281" s="9">
        <v>1440000</v>
      </c>
      <c r="T281" s="9"/>
      <c r="U281" s="9">
        <f t="shared" si="96"/>
        <v>0</v>
      </c>
      <c r="V281" s="9"/>
      <c r="W281" s="9"/>
      <c r="X281" s="9">
        <f t="shared" si="97"/>
        <v>0</v>
      </c>
      <c r="Y281" s="9"/>
      <c r="Z281" s="9"/>
      <c r="AA281" s="10">
        <f t="shared" si="98"/>
        <v>0</v>
      </c>
      <c r="AB281" s="11">
        <v>45846</v>
      </c>
    </row>
    <row r="282" spans="1:28" ht="15.75" hidden="1" x14ac:dyDescent="0.25">
      <c r="A282" s="39">
        <v>45846</v>
      </c>
      <c r="B282" s="33" t="s">
        <v>929</v>
      </c>
      <c r="C282" s="33"/>
      <c r="D282" s="33" t="s">
        <v>31</v>
      </c>
      <c r="E282" s="33" t="s">
        <v>183</v>
      </c>
      <c r="F282" s="33">
        <v>10</v>
      </c>
      <c r="G282" s="33" t="s">
        <v>25</v>
      </c>
      <c r="H282" s="33">
        <v>850000</v>
      </c>
      <c r="I282" s="33">
        <f t="shared" si="74"/>
        <v>8500000</v>
      </c>
      <c r="J282" s="37" t="s">
        <v>240</v>
      </c>
      <c r="K282" s="33" t="s">
        <v>1054</v>
      </c>
      <c r="L282" s="9">
        <f t="shared" si="93"/>
        <v>0</v>
      </c>
      <c r="M282" s="9"/>
      <c r="N282" s="9"/>
      <c r="O282" s="9">
        <f t="shared" si="94"/>
        <v>8500000</v>
      </c>
      <c r="P282" s="9">
        <v>8500000</v>
      </c>
      <c r="Q282" s="9"/>
      <c r="R282" s="9">
        <f t="shared" si="95"/>
        <v>0</v>
      </c>
      <c r="S282" s="9"/>
      <c r="T282" s="9"/>
      <c r="U282" s="9">
        <f t="shared" si="96"/>
        <v>0</v>
      </c>
      <c r="V282" s="9"/>
      <c r="W282" s="9"/>
      <c r="X282" s="9">
        <f t="shared" si="97"/>
        <v>0</v>
      </c>
      <c r="Y282" s="9"/>
      <c r="Z282" s="9"/>
      <c r="AA282" s="10">
        <f t="shared" si="98"/>
        <v>0</v>
      </c>
      <c r="AB282" s="11">
        <v>45852</v>
      </c>
    </row>
    <row r="283" spans="1:28" ht="15.75" hidden="1" x14ac:dyDescent="0.25">
      <c r="A283" s="39">
        <v>45846</v>
      </c>
      <c r="B283" s="33" t="s">
        <v>393</v>
      </c>
      <c r="C283" s="33"/>
      <c r="D283" s="33" t="s">
        <v>31</v>
      </c>
      <c r="E283" s="33" t="s">
        <v>166</v>
      </c>
      <c r="F283" s="33">
        <v>1</v>
      </c>
      <c r="G283" s="33" t="s">
        <v>23</v>
      </c>
      <c r="H283" s="33">
        <v>400000</v>
      </c>
      <c r="I283" s="33">
        <f t="shared" si="74"/>
        <v>400000</v>
      </c>
      <c r="J283" s="37" t="s">
        <v>240</v>
      </c>
      <c r="K283" s="33"/>
      <c r="L283" s="9">
        <f t="shared" si="93"/>
        <v>0</v>
      </c>
      <c r="M283" s="9"/>
      <c r="N283" s="9"/>
      <c r="O283" s="9">
        <f t="shared" si="94"/>
        <v>0</v>
      </c>
      <c r="P283" s="9"/>
      <c r="Q283" s="9"/>
      <c r="R283" s="9">
        <f t="shared" si="95"/>
        <v>400000</v>
      </c>
      <c r="S283" s="9">
        <v>400000</v>
      </c>
      <c r="T283" s="9"/>
      <c r="U283" s="9">
        <f t="shared" si="96"/>
        <v>0</v>
      </c>
      <c r="V283" s="9"/>
      <c r="W283" s="9"/>
      <c r="X283" s="9">
        <f t="shared" si="97"/>
        <v>0</v>
      </c>
      <c r="Y283" s="9"/>
      <c r="Z283" s="9"/>
      <c r="AA283" s="10">
        <f t="shared" si="98"/>
        <v>0</v>
      </c>
      <c r="AB283" s="11">
        <v>45846</v>
      </c>
    </row>
    <row r="284" spans="1:28" ht="15.75" hidden="1" x14ac:dyDescent="0.25">
      <c r="A284" s="39">
        <v>45846</v>
      </c>
      <c r="B284" s="33" t="s">
        <v>374</v>
      </c>
      <c r="C284" s="33"/>
      <c r="D284" s="33" t="s">
        <v>31</v>
      </c>
      <c r="E284" s="33" t="s">
        <v>439</v>
      </c>
      <c r="F284" s="33">
        <v>0.92</v>
      </c>
      <c r="G284" s="33" t="s">
        <v>178</v>
      </c>
      <c r="H284" s="33">
        <v>1150000</v>
      </c>
      <c r="I284" s="33">
        <f t="shared" si="74"/>
        <v>1058000</v>
      </c>
      <c r="J284" s="37" t="s">
        <v>240</v>
      </c>
      <c r="K284" s="33" t="s">
        <v>1052</v>
      </c>
      <c r="L284" s="9">
        <f t="shared" si="93"/>
        <v>0</v>
      </c>
      <c r="M284" s="9"/>
      <c r="N284" s="9"/>
      <c r="O284" s="9">
        <f t="shared" si="94"/>
        <v>1058000</v>
      </c>
      <c r="P284" s="9">
        <v>1058000</v>
      </c>
      <c r="Q284" s="9"/>
      <c r="R284" s="9">
        <f t="shared" si="95"/>
        <v>0</v>
      </c>
      <c r="S284" s="9"/>
      <c r="T284" s="9"/>
      <c r="U284" s="9">
        <f t="shared" si="96"/>
        <v>0</v>
      </c>
      <c r="V284" s="9"/>
      <c r="W284" s="9"/>
      <c r="X284" s="9">
        <f t="shared" si="97"/>
        <v>0</v>
      </c>
      <c r="Y284" s="9"/>
      <c r="Z284" s="9"/>
      <c r="AA284" s="10">
        <f t="shared" si="98"/>
        <v>0</v>
      </c>
      <c r="AB284" s="11">
        <v>45847</v>
      </c>
    </row>
    <row r="285" spans="1:28" ht="15.75" hidden="1" x14ac:dyDescent="0.25">
      <c r="A285" s="39">
        <v>45846</v>
      </c>
      <c r="B285" s="33" t="s">
        <v>219</v>
      </c>
      <c r="C285" s="33"/>
      <c r="D285" s="33" t="s">
        <v>31</v>
      </c>
      <c r="E285" s="33" t="s">
        <v>64</v>
      </c>
      <c r="F285" s="33">
        <v>45</v>
      </c>
      <c r="G285" s="33" t="s">
        <v>33</v>
      </c>
      <c r="H285" s="33">
        <v>150000</v>
      </c>
      <c r="I285" s="33">
        <f t="shared" si="74"/>
        <v>6750000</v>
      </c>
      <c r="J285" s="37" t="s">
        <v>240</v>
      </c>
      <c r="K285" s="33" t="s">
        <v>1054</v>
      </c>
      <c r="L285" s="9">
        <f t="shared" si="93"/>
        <v>0</v>
      </c>
      <c r="M285" s="9"/>
      <c r="N285" s="9"/>
      <c r="O285" s="9">
        <f t="shared" si="94"/>
        <v>6750000</v>
      </c>
      <c r="P285" s="9">
        <v>6750000</v>
      </c>
      <c r="Q285" s="9"/>
      <c r="R285" s="9">
        <f t="shared" si="95"/>
        <v>0</v>
      </c>
      <c r="S285" s="9"/>
      <c r="T285" s="9"/>
      <c r="U285" s="9">
        <f t="shared" si="96"/>
        <v>0</v>
      </c>
      <c r="V285" s="9"/>
      <c r="W285" s="9"/>
      <c r="X285" s="9">
        <f t="shared" si="97"/>
        <v>0</v>
      </c>
      <c r="Y285" s="9"/>
      <c r="Z285" s="9"/>
      <c r="AA285" s="10">
        <f t="shared" si="98"/>
        <v>0</v>
      </c>
      <c r="AB285" s="11">
        <v>45855</v>
      </c>
    </row>
    <row r="286" spans="1:28" ht="15.75" hidden="1" x14ac:dyDescent="0.25">
      <c r="A286" s="39">
        <v>45846</v>
      </c>
      <c r="B286" s="33" t="s">
        <v>219</v>
      </c>
      <c r="C286" s="33"/>
      <c r="D286" s="33" t="s">
        <v>31</v>
      </c>
      <c r="E286" s="33" t="s">
        <v>295</v>
      </c>
      <c r="F286" s="33">
        <v>10</v>
      </c>
      <c r="G286" s="33" t="s">
        <v>33</v>
      </c>
      <c r="H286" s="33">
        <v>230000</v>
      </c>
      <c r="I286" s="33">
        <f t="shared" si="74"/>
        <v>2300000</v>
      </c>
      <c r="J286" s="37" t="s">
        <v>240</v>
      </c>
      <c r="K286" s="33" t="s">
        <v>1054</v>
      </c>
      <c r="L286" s="9">
        <f t="shared" si="93"/>
        <v>0</v>
      </c>
      <c r="M286" s="9"/>
      <c r="N286" s="9"/>
      <c r="O286" s="9">
        <f t="shared" si="94"/>
        <v>2300000</v>
      </c>
      <c r="P286" s="9">
        <v>2300000</v>
      </c>
      <c r="Q286" s="9"/>
      <c r="R286" s="9">
        <f t="shared" si="95"/>
        <v>0</v>
      </c>
      <c r="S286" s="9"/>
      <c r="T286" s="9"/>
      <c r="U286" s="9">
        <f t="shared" si="96"/>
        <v>0</v>
      </c>
      <c r="V286" s="9"/>
      <c r="W286" s="9"/>
      <c r="X286" s="9">
        <f t="shared" si="97"/>
        <v>0</v>
      </c>
      <c r="Y286" s="9"/>
      <c r="Z286" s="9"/>
      <c r="AA286" s="10">
        <f t="shared" si="98"/>
        <v>0</v>
      </c>
      <c r="AB286" s="11">
        <v>45855</v>
      </c>
    </row>
    <row r="287" spans="1:28" ht="15.75" hidden="1" x14ac:dyDescent="0.25">
      <c r="A287" s="39">
        <v>45846</v>
      </c>
      <c r="B287" s="33" t="s">
        <v>231</v>
      </c>
      <c r="C287" s="33"/>
      <c r="D287" s="33"/>
      <c r="E287" s="33" t="s">
        <v>632</v>
      </c>
      <c r="F287" s="33">
        <v>26.7</v>
      </c>
      <c r="G287" s="33" t="s">
        <v>51</v>
      </c>
      <c r="H287" s="33"/>
      <c r="I287" s="33">
        <f t="shared" si="74"/>
        <v>0</v>
      </c>
      <c r="J287" s="83" t="s">
        <v>26</v>
      </c>
      <c r="K287" s="33"/>
      <c r="L287" s="9">
        <f t="shared" si="93"/>
        <v>0</v>
      </c>
      <c r="M287" s="9"/>
      <c r="N287" s="9"/>
      <c r="O287" s="9">
        <f t="shared" si="94"/>
        <v>0</v>
      </c>
      <c r="P287" s="9"/>
      <c r="Q287" s="9"/>
      <c r="R287" s="9">
        <f t="shared" si="95"/>
        <v>0</v>
      </c>
      <c r="S287" s="9"/>
      <c r="T287" s="9"/>
      <c r="U287" s="9">
        <f t="shared" si="96"/>
        <v>0</v>
      </c>
      <c r="V287" s="9"/>
      <c r="W287" s="9"/>
      <c r="X287" s="9">
        <f t="shared" si="97"/>
        <v>0</v>
      </c>
      <c r="Y287" s="9"/>
      <c r="Z287" s="9"/>
      <c r="AA287" s="10">
        <f t="shared" si="98"/>
        <v>0</v>
      </c>
      <c r="AB287" s="11"/>
    </row>
    <row r="288" spans="1:28" ht="15.75" hidden="1" x14ac:dyDescent="0.25">
      <c r="A288" s="39">
        <v>45846</v>
      </c>
      <c r="B288" s="33" t="s">
        <v>231</v>
      </c>
      <c r="C288" s="33"/>
      <c r="D288" s="33"/>
      <c r="E288" s="33" t="s">
        <v>181</v>
      </c>
      <c r="F288" s="33">
        <v>33.700000000000003</v>
      </c>
      <c r="G288" s="33" t="s">
        <v>51</v>
      </c>
      <c r="H288" s="33"/>
      <c r="I288" s="33">
        <f t="shared" si="74"/>
        <v>0</v>
      </c>
      <c r="J288" s="83" t="s">
        <v>26</v>
      </c>
      <c r="K288" s="33"/>
      <c r="L288" s="9">
        <f t="shared" si="93"/>
        <v>0</v>
      </c>
      <c r="M288" s="9"/>
      <c r="N288" s="9"/>
      <c r="O288" s="9">
        <f t="shared" si="94"/>
        <v>0</v>
      </c>
      <c r="P288" s="9"/>
      <c r="Q288" s="9"/>
      <c r="R288" s="9">
        <f t="shared" si="95"/>
        <v>0</v>
      </c>
      <c r="S288" s="9"/>
      <c r="T288" s="9"/>
      <c r="U288" s="9">
        <f t="shared" si="96"/>
        <v>0</v>
      </c>
      <c r="V288" s="9"/>
      <c r="W288" s="9"/>
      <c r="X288" s="9">
        <f t="shared" si="97"/>
        <v>0</v>
      </c>
      <c r="Y288" s="9"/>
      <c r="Z288" s="9"/>
      <c r="AA288" s="10">
        <f t="shared" si="98"/>
        <v>0</v>
      </c>
      <c r="AB288" s="11"/>
    </row>
    <row r="289" spans="1:28" ht="15.75" hidden="1" x14ac:dyDescent="0.25">
      <c r="A289" s="39">
        <v>45846</v>
      </c>
      <c r="B289" s="33" t="s">
        <v>231</v>
      </c>
      <c r="C289" s="33"/>
      <c r="D289" s="33"/>
      <c r="E289" s="33" t="s">
        <v>136</v>
      </c>
      <c r="F289" s="33">
        <v>46.7</v>
      </c>
      <c r="G289" s="33" t="s">
        <v>51</v>
      </c>
      <c r="H289" s="33"/>
      <c r="I289" s="33">
        <f t="shared" si="74"/>
        <v>0</v>
      </c>
      <c r="J289" s="83" t="s">
        <v>26</v>
      </c>
      <c r="K289" s="33"/>
      <c r="L289" s="9">
        <f t="shared" si="93"/>
        <v>0</v>
      </c>
      <c r="M289" s="9"/>
      <c r="N289" s="9"/>
      <c r="O289" s="9">
        <f t="shared" si="94"/>
        <v>0</v>
      </c>
      <c r="P289" s="9"/>
      <c r="Q289" s="9"/>
      <c r="R289" s="9">
        <f t="shared" si="95"/>
        <v>0</v>
      </c>
      <c r="S289" s="9"/>
      <c r="T289" s="9"/>
      <c r="U289" s="9">
        <f t="shared" si="96"/>
        <v>0</v>
      </c>
      <c r="V289" s="9"/>
      <c r="W289" s="9"/>
      <c r="X289" s="9">
        <f t="shared" si="97"/>
        <v>0</v>
      </c>
      <c r="Y289" s="9"/>
      <c r="Z289" s="9"/>
      <c r="AA289" s="10">
        <f t="shared" si="98"/>
        <v>0</v>
      </c>
      <c r="AB289" s="11"/>
    </row>
    <row r="290" spans="1:28" ht="15.75" hidden="1" x14ac:dyDescent="0.25">
      <c r="A290" s="39">
        <v>45846</v>
      </c>
      <c r="B290" s="33" t="s">
        <v>231</v>
      </c>
      <c r="C290" s="33"/>
      <c r="D290" s="33"/>
      <c r="E290" s="33" t="s">
        <v>567</v>
      </c>
      <c r="F290" s="33">
        <v>58.9</v>
      </c>
      <c r="G290" s="33" t="s">
        <v>51</v>
      </c>
      <c r="H290" s="33"/>
      <c r="I290" s="33">
        <f t="shared" si="74"/>
        <v>0</v>
      </c>
      <c r="J290" s="83" t="s">
        <v>26</v>
      </c>
      <c r="K290" s="33"/>
      <c r="L290" s="9">
        <f t="shared" si="93"/>
        <v>0</v>
      </c>
      <c r="M290" s="9"/>
      <c r="N290" s="9"/>
      <c r="O290" s="9">
        <f t="shared" si="94"/>
        <v>0</v>
      </c>
      <c r="P290" s="9"/>
      <c r="Q290" s="9"/>
      <c r="R290" s="9">
        <f t="shared" si="95"/>
        <v>0</v>
      </c>
      <c r="S290" s="9"/>
      <c r="T290" s="9"/>
      <c r="U290" s="9">
        <f t="shared" si="96"/>
        <v>0</v>
      </c>
      <c r="V290" s="9"/>
      <c r="W290" s="9"/>
      <c r="X290" s="9">
        <f t="shared" si="97"/>
        <v>0</v>
      </c>
      <c r="Y290" s="9"/>
      <c r="Z290" s="9"/>
      <c r="AA290" s="10">
        <f t="shared" si="98"/>
        <v>0</v>
      </c>
      <c r="AB290" s="11"/>
    </row>
    <row r="291" spans="1:28" ht="15.75" hidden="1" x14ac:dyDescent="0.25">
      <c r="A291" s="39">
        <v>45846</v>
      </c>
      <c r="B291" s="33" t="s">
        <v>883</v>
      </c>
      <c r="C291" s="33"/>
      <c r="D291" s="33" t="s">
        <v>31</v>
      </c>
      <c r="E291" s="33" t="s">
        <v>235</v>
      </c>
      <c r="F291" s="33">
        <v>2.5</v>
      </c>
      <c r="G291" s="33" t="s">
        <v>51</v>
      </c>
      <c r="H291" s="33">
        <v>90000</v>
      </c>
      <c r="I291" s="33">
        <f t="shared" si="74"/>
        <v>225000</v>
      </c>
      <c r="J291" s="37" t="s">
        <v>241</v>
      </c>
      <c r="K291" s="33"/>
      <c r="L291" s="9">
        <f t="shared" si="93"/>
        <v>225000</v>
      </c>
      <c r="M291" s="9">
        <v>225000</v>
      </c>
      <c r="N291" s="9"/>
      <c r="O291" s="9">
        <f t="shared" si="94"/>
        <v>0</v>
      </c>
      <c r="P291" s="9"/>
      <c r="Q291" s="9"/>
      <c r="R291" s="9">
        <f t="shared" si="95"/>
        <v>0</v>
      </c>
      <c r="S291" s="9"/>
      <c r="T291" s="9"/>
      <c r="U291" s="9">
        <f t="shared" si="96"/>
        <v>0</v>
      </c>
      <c r="V291" s="9"/>
      <c r="W291" s="9"/>
      <c r="X291" s="9">
        <f t="shared" si="97"/>
        <v>0</v>
      </c>
      <c r="Y291" s="9"/>
      <c r="Z291" s="9"/>
      <c r="AA291" s="10">
        <f t="shared" si="98"/>
        <v>0</v>
      </c>
      <c r="AB291" s="11">
        <v>45846</v>
      </c>
    </row>
    <row r="292" spans="1:28" ht="15.75" hidden="1" x14ac:dyDescent="0.25">
      <c r="A292" s="39">
        <v>45846</v>
      </c>
      <c r="B292" s="33" t="s">
        <v>121</v>
      </c>
      <c r="C292" s="33"/>
      <c r="D292" s="33" t="s">
        <v>41</v>
      </c>
      <c r="E292" s="33" t="s">
        <v>95</v>
      </c>
      <c r="F292" s="33">
        <v>1000</v>
      </c>
      <c r="G292" s="33" t="s">
        <v>29</v>
      </c>
      <c r="H292" s="33">
        <v>4000</v>
      </c>
      <c r="I292" s="33">
        <f t="shared" si="74"/>
        <v>4000000</v>
      </c>
      <c r="J292" s="37" t="s">
        <v>240</v>
      </c>
      <c r="K292" s="33" t="s">
        <v>1052</v>
      </c>
      <c r="L292" s="9">
        <f t="shared" si="93"/>
        <v>0</v>
      </c>
      <c r="M292" s="9"/>
      <c r="N292" s="9"/>
      <c r="O292" s="9">
        <f t="shared" si="94"/>
        <v>4000000</v>
      </c>
      <c r="P292" s="9">
        <v>4000000</v>
      </c>
      <c r="Q292" s="9"/>
      <c r="R292" s="9">
        <f t="shared" si="95"/>
        <v>0</v>
      </c>
      <c r="S292" s="9"/>
      <c r="T292" s="9"/>
      <c r="U292" s="9">
        <f t="shared" si="96"/>
        <v>0</v>
      </c>
      <c r="V292" s="9"/>
      <c r="W292" s="9"/>
      <c r="X292" s="9">
        <f t="shared" si="97"/>
        <v>0</v>
      </c>
      <c r="Y292" s="9"/>
      <c r="Z292" s="9"/>
      <c r="AA292" s="10">
        <f t="shared" si="98"/>
        <v>0</v>
      </c>
      <c r="AB292" s="11">
        <v>45853</v>
      </c>
    </row>
    <row r="293" spans="1:28" ht="15.75" hidden="1" x14ac:dyDescent="0.25">
      <c r="A293" s="39">
        <v>45846</v>
      </c>
      <c r="B293" s="33" t="s">
        <v>982</v>
      </c>
      <c r="C293" s="33"/>
      <c r="D293" s="33" t="s">
        <v>41</v>
      </c>
      <c r="E293" s="33" t="s">
        <v>297</v>
      </c>
      <c r="F293" s="33">
        <v>1400</v>
      </c>
      <c r="G293" s="33" t="s">
        <v>29</v>
      </c>
      <c r="H293" s="33">
        <v>1975</v>
      </c>
      <c r="I293" s="33">
        <f t="shared" si="74"/>
        <v>2765000</v>
      </c>
      <c r="J293" s="41" t="s">
        <v>240</v>
      </c>
      <c r="K293" s="33"/>
      <c r="L293" s="9">
        <f t="shared" si="93"/>
        <v>0</v>
      </c>
      <c r="M293" s="9"/>
      <c r="N293" s="9"/>
      <c r="O293" s="9">
        <f t="shared" si="94"/>
        <v>0</v>
      </c>
      <c r="P293" s="9"/>
      <c r="Q293" s="9"/>
      <c r="R293" s="9">
        <f t="shared" si="95"/>
        <v>2765000</v>
      </c>
      <c r="S293" s="9">
        <v>2765000</v>
      </c>
      <c r="T293" s="9"/>
      <c r="U293" s="9">
        <f t="shared" si="96"/>
        <v>0</v>
      </c>
      <c r="V293" s="9"/>
      <c r="W293" s="9"/>
      <c r="X293" s="9">
        <f t="shared" si="97"/>
        <v>0</v>
      </c>
      <c r="Y293" s="9"/>
      <c r="Z293" s="9"/>
      <c r="AA293" s="10">
        <f t="shared" si="98"/>
        <v>0</v>
      </c>
      <c r="AB293" s="11">
        <v>45846</v>
      </c>
    </row>
    <row r="294" spans="1:28" ht="15.75" hidden="1" x14ac:dyDescent="0.25">
      <c r="A294" s="39">
        <v>45846</v>
      </c>
      <c r="B294" s="33" t="s">
        <v>982</v>
      </c>
      <c r="C294" s="35"/>
      <c r="D294" s="33" t="s">
        <v>41</v>
      </c>
      <c r="E294" s="35" t="s">
        <v>407</v>
      </c>
      <c r="F294" s="35">
        <v>6</v>
      </c>
      <c r="G294" s="35" t="s">
        <v>33</v>
      </c>
      <c r="H294" s="35">
        <v>300000</v>
      </c>
      <c r="I294" s="33">
        <f t="shared" si="74"/>
        <v>1800000</v>
      </c>
      <c r="J294" s="85" t="s">
        <v>26</v>
      </c>
      <c r="K294" s="35"/>
      <c r="L294" s="9">
        <f t="shared" si="93"/>
        <v>0</v>
      </c>
      <c r="M294" s="9"/>
      <c r="N294" s="9"/>
      <c r="O294" s="9">
        <f t="shared" si="94"/>
        <v>0</v>
      </c>
      <c r="P294" s="9"/>
      <c r="Q294" s="9"/>
      <c r="R294" s="9">
        <f t="shared" si="95"/>
        <v>1645000</v>
      </c>
      <c r="S294" s="9">
        <v>1645000</v>
      </c>
      <c r="T294" s="9"/>
      <c r="U294" s="9">
        <f t="shared" si="96"/>
        <v>0</v>
      </c>
      <c r="V294" s="9"/>
      <c r="W294" s="9"/>
      <c r="X294" s="9">
        <f t="shared" si="97"/>
        <v>0</v>
      </c>
      <c r="Y294" s="9"/>
      <c r="Z294" s="9"/>
      <c r="AA294" s="10">
        <f t="shared" si="98"/>
        <v>155000</v>
      </c>
      <c r="AB294" s="11">
        <v>45846</v>
      </c>
    </row>
    <row r="295" spans="1:28" ht="15.75" hidden="1" x14ac:dyDescent="0.25">
      <c r="A295" s="39">
        <v>45846</v>
      </c>
      <c r="B295" s="33" t="s">
        <v>982</v>
      </c>
      <c r="C295" s="33"/>
      <c r="D295" s="33" t="s">
        <v>41</v>
      </c>
      <c r="E295" s="33" t="s">
        <v>102</v>
      </c>
      <c r="F295" s="33">
        <v>8</v>
      </c>
      <c r="G295" s="33" t="s">
        <v>74</v>
      </c>
      <c r="H295" s="33">
        <v>65000</v>
      </c>
      <c r="I295" s="33">
        <f t="shared" si="74"/>
        <v>520000</v>
      </c>
      <c r="J295" s="41" t="s">
        <v>240</v>
      </c>
      <c r="K295" s="33"/>
      <c r="L295" s="9">
        <f t="shared" si="93"/>
        <v>0</v>
      </c>
      <c r="M295" s="9"/>
      <c r="N295" s="9"/>
      <c r="O295" s="9">
        <f t="shared" si="94"/>
        <v>0</v>
      </c>
      <c r="P295" s="9"/>
      <c r="Q295" s="9"/>
      <c r="R295" s="9">
        <f t="shared" si="95"/>
        <v>520000</v>
      </c>
      <c r="S295" s="9">
        <v>520000</v>
      </c>
      <c r="T295" s="9"/>
      <c r="U295" s="9">
        <f t="shared" si="96"/>
        <v>0</v>
      </c>
      <c r="V295" s="9"/>
      <c r="W295" s="9"/>
      <c r="X295" s="9">
        <f t="shared" si="97"/>
        <v>0</v>
      </c>
      <c r="Y295" s="9"/>
      <c r="Z295" s="9"/>
      <c r="AA295" s="10">
        <f t="shared" si="98"/>
        <v>0</v>
      </c>
      <c r="AB295" s="11">
        <v>45846</v>
      </c>
    </row>
    <row r="296" spans="1:28" ht="15.75" hidden="1" x14ac:dyDescent="0.25">
      <c r="A296" s="39">
        <v>45846</v>
      </c>
      <c r="B296" s="33" t="s">
        <v>704</v>
      </c>
      <c r="C296" s="33"/>
      <c r="D296" s="33" t="s">
        <v>41</v>
      </c>
      <c r="E296" s="33" t="s">
        <v>86</v>
      </c>
      <c r="F296" s="33">
        <v>25</v>
      </c>
      <c r="G296" s="33" t="s">
        <v>51</v>
      </c>
      <c r="H296" s="33">
        <v>120000</v>
      </c>
      <c r="I296" s="33">
        <f t="shared" si="74"/>
        <v>3000000</v>
      </c>
      <c r="J296" s="41" t="s">
        <v>240</v>
      </c>
      <c r="K296" s="33"/>
      <c r="L296" s="9">
        <f t="shared" si="93"/>
        <v>0</v>
      </c>
      <c r="M296" s="9"/>
      <c r="N296" s="9"/>
      <c r="O296" s="9">
        <f t="shared" si="94"/>
        <v>0</v>
      </c>
      <c r="P296" s="9"/>
      <c r="Q296" s="9"/>
      <c r="R296" s="9">
        <f t="shared" si="95"/>
        <v>3000000</v>
      </c>
      <c r="S296" s="9">
        <v>3000000</v>
      </c>
      <c r="T296" s="9"/>
      <c r="U296" s="9">
        <f t="shared" si="96"/>
        <v>0</v>
      </c>
      <c r="V296" s="9"/>
      <c r="W296" s="9"/>
      <c r="X296" s="9">
        <f t="shared" si="97"/>
        <v>0</v>
      </c>
      <c r="Y296" s="9"/>
      <c r="Z296" s="9"/>
      <c r="AA296" s="10">
        <f t="shared" si="98"/>
        <v>0</v>
      </c>
      <c r="AB296" s="11">
        <v>45846</v>
      </c>
    </row>
    <row r="297" spans="1:28" ht="15.75" hidden="1" x14ac:dyDescent="0.25">
      <c r="A297" s="39">
        <v>45846</v>
      </c>
      <c r="B297" s="33" t="s">
        <v>704</v>
      </c>
      <c r="C297" s="33"/>
      <c r="D297" s="33" t="s">
        <v>41</v>
      </c>
      <c r="E297" s="33" t="s">
        <v>102</v>
      </c>
      <c r="F297" s="33">
        <v>12</v>
      </c>
      <c r="G297" s="33" t="s">
        <v>74</v>
      </c>
      <c r="H297" s="33">
        <v>65000</v>
      </c>
      <c r="I297" s="33">
        <f t="shared" si="74"/>
        <v>780000</v>
      </c>
      <c r="J297" s="41" t="s">
        <v>240</v>
      </c>
      <c r="K297" s="33"/>
      <c r="L297" s="9">
        <f t="shared" si="93"/>
        <v>0</v>
      </c>
      <c r="M297" s="9"/>
      <c r="N297" s="9"/>
      <c r="O297" s="9">
        <f t="shared" si="94"/>
        <v>0</v>
      </c>
      <c r="P297" s="9"/>
      <c r="Q297" s="9"/>
      <c r="R297" s="9">
        <f t="shared" si="95"/>
        <v>780000</v>
      </c>
      <c r="S297" s="9">
        <v>780000</v>
      </c>
      <c r="T297" s="9"/>
      <c r="U297" s="9">
        <f t="shared" si="96"/>
        <v>0</v>
      </c>
      <c r="V297" s="9"/>
      <c r="W297" s="9"/>
      <c r="X297" s="9">
        <f t="shared" si="97"/>
        <v>0</v>
      </c>
      <c r="Y297" s="9"/>
      <c r="Z297" s="9"/>
      <c r="AA297" s="10">
        <f t="shared" si="98"/>
        <v>0</v>
      </c>
      <c r="AB297" s="11">
        <v>45846</v>
      </c>
    </row>
    <row r="298" spans="1:28" ht="15.75" hidden="1" x14ac:dyDescent="0.25">
      <c r="A298" s="39">
        <v>45846</v>
      </c>
      <c r="B298" s="33" t="s">
        <v>282</v>
      </c>
      <c r="C298" s="33"/>
      <c r="D298" s="33" t="s">
        <v>41</v>
      </c>
      <c r="E298" s="33" t="s">
        <v>372</v>
      </c>
      <c r="F298" s="33">
        <v>2</v>
      </c>
      <c r="G298" s="33" t="s">
        <v>33</v>
      </c>
      <c r="H298" s="33">
        <v>280000</v>
      </c>
      <c r="I298" s="33">
        <f t="shared" si="74"/>
        <v>560000</v>
      </c>
      <c r="J298" s="41" t="s">
        <v>241</v>
      </c>
      <c r="K298" s="33"/>
      <c r="L298" s="9">
        <f t="shared" si="93"/>
        <v>560000</v>
      </c>
      <c r="M298" s="9">
        <v>560000</v>
      </c>
      <c r="N298" s="9"/>
      <c r="O298" s="9">
        <f t="shared" si="94"/>
        <v>0</v>
      </c>
      <c r="P298" s="9"/>
      <c r="Q298" s="9"/>
      <c r="R298" s="9">
        <f t="shared" si="95"/>
        <v>0</v>
      </c>
      <c r="S298" s="9"/>
      <c r="T298" s="9"/>
      <c r="U298" s="9">
        <f t="shared" si="96"/>
        <v>0</v>
      </c>
      <c r="V298" s="9"/>
      <c r="W298" s="9"/>
      <c r="X298" s="9">
        <f t="shared" si="97"/>
        <v>0</v>
      </c>
      <c r="Y298" s="9"/>
      <c r="Z298" s="9"/>
      <c r="AA298" s="10">
        <f t="shared" si="98"/>
        <v>0</v>
      </c>
      <c r="AB298" s="11">
        <v>45846</v>
      </c>
    </row>
    <row r="299" spans="1:28" ht="15.75" hidden="1" x14ac:dyDescent="0.25">
      <c r="A299" s="39">
        <v>45846</v>
      </c>
      <c r="B299" s="33" t="s">
        <v>282</v>
      </c>
      <c r="C299" s="33"/>
      <c r="D299" s="33" t="s">
        <v>41</v>
      </c>
      <c r="E299" s="33" t="s">
        <v>361</v>
      </c>
      <c r="F299" s="33">
        <v>1</v>
      </c>
      <c r="G299" s="33" t="s">
        <v>33</v>
      </c>
      <c r="H299" s="33">
        <v>230000</v>
      </c>
      <c r="I299" s="33">
        <f t="shared" si="74"/>
        <v>230000</v>
      </c>
      <c r="J299" s="41" t="s">
        <v>241</v>
      </c>
      <c r="K299" s="33"/>
      <c r="L299" s="9">
        <f t="shared" si="93"/>
        <v>230000</v>
      </c>
      <c r="M299" s="9">
        <v>230000</v>
      </c>
      <c r="N299" s="9"/>
      <c r="O299" s="9">
        <f t="shared" si="94"/>
        <v>0</v>
      </c>
      <c r="P299" s="9"/>
      <c r="Q299" s="9"/>
      <c r="R299" s="9">
        <f t="shared" si="95"/>
        <v>0</v>
      </c>
      <c r="S299" s="9"/>
      <c r="T299" s="9"/>
      <c r="U299" s="9">
        <f t="shared" si="96"/>
        <v>0</v>
      </c>
      <c r="V299" s="9"/>
      <c r="W299" s="9"/>
      <c r="X299" s="9">
        <f t="shared" si="97"/>
        <v>0</v>
      </c>
      <c r="Y299" s="9"/>
      <c r="Z299" s="9"/>
      <c r="AA299" s="10">
        <f t="shared" si="98"/>
        <v>0</v>
      </c>
      <c r="AB299" s="11">
        <v>45846</v>
      </c>
    </row>
    <row r="300" spans="1:28" ht="15.75" hidden="1" x14ac:dyDescent="0.25">
      <c r="A300" s="39">
        <v>45846</v>
      </c>
      <c r="B300" s="35" t="s">
        <v>109</v>
      </c>
      <c r="C300" s="35"/>
      <c r="D300" s="35" t="s">
        <v>31</v>
      </c>
      <c r="E300" s="35" t="s">
        <v>224</v>
      </c>
      <c r="F300" s="35">
        <v>1000</v>
      </c>
      <c r="G300" s="35" t="s">
        <v>29</v>
      </c>
      <c r="H300" s="35">
        <v>1790</v>
      </c>
      <c r="I300" s="33">
        <f t="shared" si="74"/>
        <v>1790000</v>
      </c>
      <c r="J300" s="41" t="s">
        <v>241</v>
      </c>
      <c r="K300" s="35"/>
      <c r="L300" s="9">
        <f t="shared" si="93"/>
        <v>1790000</v>
      </c>
      <c r="M300" s="9">
        <v>1790000</v>
      </c>
      <c r="N300" s="9"/>
      <c r="O300" s="9">
        <f t="shared" si="94"/>
        <v>0</v>
      </c>
      <c r="P300" s="9"/>
      <c r="Q300" s="9"/>
      <c r="R300" s="9">
        <f t="shared" si="95"/>
        <v>0</v>
      </c>
      <c r="S300" s="9"/>
      <c r="T300" s="9"/>
      <c r="U300" s="9">
        <f t="shared" si="96"/>
        <v>0</v>
      </c>
      <c r="V300" s="9"/>
      <c r="W300" s="9"/>
      <c r="X300" s="9">
        <f t="shared" si="97"/>
        <v>0</v>
      </c>
      <c r="Y300" s="9"/>
      <c r="Z300" s="9"/>
      <c r="AA300" s="10">
        <f t="shared" si="98"/>
        <v>0</v>
      </c>
      <c r="AB300" s="11">
        <v>45846</v>
      </c>
    </row>
    <row r="301" spans="1:28" ht="15.75" hidden="1" x14ac:dyDescent="0.25">
      <c r="A301" s="39">
        <v>45846</v>
      </c>
      <c r="B301" s="35" t="s">
        <v>109</v>
      </c>
      <c r="C301" s="33"/>
      <c r="D301" s="35" t="s">
        <v>31</v>
      </c>
      <c r="E301" s="33" t="s">
        <v>61</v>
      </c>
      <c r="F301" s="33">
        <v>5</v>
      </c>
      <c r="G301" s="33" t="s">
        <v>25</v>
      </c>
      <c r="H301" s="33">
        <v>45000</v>
      </c>
      <c r="I301" s="33">
        <f t="shared" si="74"/>
        <v>225000</v>
      </c>
      <c r="J301" s="41" t="s">
        <v>241</v>
      </c>
      <c r="K301" s="33"/>
      <c r="L301" s="9">
        <f t="shared" si="93"/>
        <v>225000</v>
      </c>
      <c r="M301" s="9">
        <v>225000</v>
      </c>
      <c r="N301" s="9"/>
      <c r="O301" s="9">
        <f t="shared" si="94"/>
        <v>0</v>
      </c>
      <c r="P301" s="9"/>
      <c r="Q301" s="9"/>
      <c r="R301" s="9">
        <f t="shared" si="95"/>
        <v>0</v>
      </c>
      <c r="S301" s="9"/>
      <c r="T301" s="9"/>
      <c r="U301" s="9">
        <f t="shared" si="96"/>
        <v>0</v>
      </c>
      <c r="V301" s="9"/>
      <c r="W301" s="9"/>
      <c r="X301" s="9">
        <f t="shared" si="97"/>
        <v>0</v>
      </c>
      <c r="Y301" s="9"/>
      <c r="Z301" s="9"/>
      <c r="AA301" s="10">
        <f t="shared" si="98"/>
        <v>0</v>
      </c>
      <c r="AB301" s="11">
        <v>45846</v>
      </c>
    </row>
    <row r="302" spans="1:28" ht="15.75" hidden="1" x14ac:dyDescent="0.25">
      <c r="A302" s="32">
        <v>45846</v>
      </c>
      <c r="B302" s="33" t="s">
        <v>109</v>
      </c>
      <c r="C302" s="33"/>
      <c r="D302" s="33" t="s">
        <v>31</v>
      </c>
      <c r="E302" s="33" t="s">
        <v>102</v>
      </c>
      <c r="F302" s="33">
        <v>6</v>
      </c>
      <c r="G302" s="33" t="s">
        <v>74</v>
      </c>
      <c r="H302" s="33">
        <v>65000</v>
      </c>
      <c r="I302" s="33">
        <f t="shared" si="74"/>
        <v>390000</v>
      </c>
      <c r="J302" s="37" t="s">
        <v>241</v>
      </c>
      <c r="K302" s="33"/>
      <c r="L302" s="9">
        <f t="shared" si="93"/>
        <v>390000</v>
      </c>
      <c r="M302" s="9">
        <v>390000</v>
      </c>
      <c r="N302" s="9"/>
      <c r="O302" s="9">
        <f t="shared" si="94"/>
        <v>0</v>
      </c>
      <c r="P302" s="9"/>
      <c r="Q302" s="9"/>
      <c r="R302" s="9">
        <f t="shared" si="95"/>
        <v>0</v>
      </c>
      <c r="S302" s="9"/>
      <c r="T302" s="9"/>
      <c r="U302" s="9">
        <f t="shared" si="96"/>
        <v>0</v>
      </c>
      <c r="V302" s="9"/>
      <c r="W302" s="9"/>
      <c r="X302" s="9">
        <f t="shared" si="97"/>
        <v>0</v>
      </c>
      <c r="Y302" s="9"/>
      <c r="Z302" s="9"/>
      <c r="AA302" s="10">
        <f t="shared" si="98"/>
        <v>0</v>
      </c>
      <c r="AB302" s="11">
        <v>45846</v>
      </c>
    </row>
    <row r="303" spans="1:28" ht="15.75" hidden="1" x14ac:dyDescent="0.25">
      <c r="A303" s="39">
        <v>45846</v>
      </c>
      <c r="B303" s="35" t="s">
        <v>543</v>
      </c>
      <c r="C303" s="33"/>
      <c r="D303" s="35" t="s">
        <v>31</v>
      </c>
      <c r="E303" s="33" t="s">
        <v>155</v>
      </c>
      <c r="F303" s="33">
        <v>300</v>
      </c>
      <c r="G303" s="33" t="s">
        <v>29</v>
      </c>
      <c r="H303" s="33">
        <v>3600</v>
      </c>
      <c r="I303" s="33">
        <f t="shared" si="74"/>
        <v>1080000</v>
      </c>
      <c r="J303" s="37" t="s">
        <v>240</v>
      </c>
      <c r="K303" s="33"/>
      <c r="L303" s="9">
        <f t="shared" si="93"/>
        <v>0</v>
      </c>
      <c r="M303" s="9"/>
      <c r="N303" s="9"/>
      <c r="O303" s="9">
        <f t="shared" si="94"/>
        <v>1080000</v>
      </c>
      <c r="P303" s="9">
        <v>1080000</v>
      </c>
      <c r="Q303" s="9"/>
      <c r="R303" s="9">
        <f t="shared" si="95"/>
        <v>0</v>
      </c>
      <c r="S303" s="9"/>
      <c r="T303" s="9"/>
      <c r="U303" s="9">
        <f t="shared" si="96"/>
        <v>0</v>
      </c>
      <c r="V303" s="9"/>
      <c r="W303" s="9"/>
      <c r="X303" s="9">
        <f t="shared" si="97"/>
        <v>0</v>
      </c>
      <c r="Y303" s="9"/>
      <c r="Z303" s="9"/>
      <c r="AA303" s="10">
        <f t="shared" si="98"/>
        <v>0</v>
      </c>
      <c r="AB303" s="11">
        <v>45846</v>
      </c>
    </row>
    <row r="304" spans="1:28" ht="15.75" hidden="1" x14ac:dyDescent="0.25">
      <c r="A304" s="39">
        <v>45846</v>
      </c>
      <c r="B304" s="35" t="s">
        <v>1058</v>
      </c>
      <c r="C304" s="33"/>
      <c r="D304" s="35" t="s">
        <v>31</v>
      </c>
      <c r="E304" s="33" t="s">
        <v>467</v>
      </c>
      <c r="F304" s="33">
        <v>16.7</v>
      </c>
      <c r="G304" s="33" t="s">
        <v>51</v>
      </c>
      <c r="H304" s="33">
        <v>43000</v>
      </c>
      <c r="I304" s="33">
        <f t="shared" si="74"/>
        <v>718100</v>
      </c>
      <c r="J304" s="37" t="s">
        <v>240</v>
      </c>
      <c r="K304" s="33"/>
      <c r="L304" s="9">
        <f t="shared" si="93"/>
        <v>0</v>
      </c>
      <c r="M304" s="9"/>
      <c r="N304" s="9"/>
      <c r="O304" s="9">
        <f t="shared" si="94"/>
        <v>718100</v>
      </c>
      <c r="P304" s="9">
        <v>718100</v>
      </c>
      <c r="Q304" s="9"/>
      <c r="R304" s="9">
        <f t="shared" si="95"/>
        <v>0</v>
      </c>
      <c r="S304" s="9"/>
      <c r="T304" s="9"/>
      <c r="U304" s="9">
        <f t="shared" si="96"/>
        <v>0</v>
      </c>
      <c r="V304" s="9"/>
      <c r="W304" s="9"/>
      <c r="X304" s="9">
        <f t="shared" si="97"/>
        <v>0</v>
      </c>
      <c r="Y304" s="9"/>
      <c r="Z304" s="9"/>
      <c r="AA304" s="10">
        <f t="shared" si="98"/>
        <v>0</v>
      </c>
      <c r="AB304" s="11">
        <v>45846</v>
      </c>
    </row>
    <row r="305" spans="1:28" ht="15.75" hidden="1" x14ac:dyDescent="0.25">
      <c r="A305" s="39">
        <v>45846</v>
      </c>
      <c r="B305" s="35" t="s">
        <v>231</v>
      </c>
      <c r="C305" s="33"/>
      <c r="D305" s="33"/>
      <c r="E305" s="33" t="s">
        <v>203</v>
      </c>
      <c r="F305" s="33">
        <v>14.1</v>
      </c>
      <c r="G305" s="33" t="s">
        <v>51</v>
      </c>
      <c r="H305" s="33"/>
      <c r="I305" s="33">
        <f t="shared" si="74"/>
        <v>0</v>
      </c>
      <c r="J305" s="83" t="s">
        <v>26</v>
      </c>
      <c r="K305" s="33"/>
      <c r="L305" s="9">
        <f t="shared" si="93"/>
        <v>0</v>
      </c>
      <c r="M305" s="9"/>
      <c r="N305" s="9"/>
      <c r="O305" s="9">
        <f t="shared" si="94"/>
        <v>0</v>
      </c>
      <c r="P305" s="9"/>
      <c r="Q305" s="9"/>
      <c r="R305" s="9">
        <f t="shared" si="95"/>
        <v>0</v>
      </c>
      <c r="S305" s="9"/>
      <c r="T305" s="9"/>
      <c r="U305" s="9">
        <f t="shared" si="96"/>
        <v>0</v>
      </c>
      <c r="V305" s="9"/>
      <c r="W305" s="9"/>
      <c r="X305" s="9">
        <f t="shared" si="97"/>
        <v>0</v>
      </c>
      <c r="Y305" s="9"/>
      <c r="Z305" s="9"/>
      <c r="AA305" s="10">
        <f t="shared" si="98"/>
        <v>0</v>
      </c>
      <c r="AB305" s="11"/>
    </row>
    <row r="306" spans="1:28" ht="16.5" hidden="1" thickBot="1" x14ac:dyDescent="0.3">
      <c r="A306" s="95">
        <v>45846</v>
      </c>
      <c r="B306" s="62" t="s">
        <v>313</v>
      </c>
      <c r="C306" s="62"/>
      <c r="D306" s="62" t="s">
        <v>31</v>
      </c>
      <c r="E306" s="62" t="s">
        <v>80</v>
      </c>
      <c r="F306" s="62">
        <v>1</v>
      </c>
      <c r="G306" s="62" t="s">
        <v>23</v>
      </c>
      <c r="H306" s="62">
        <v>1200000</v>
      </c>
      <c r="I306" s="62">
        <f t="shared" si="74"/>
        <v>1200000</v>
      </c>
      <c r="J306" s="63" t="s">
        <v>240</v>
      </c>
      <c r="K306" s="62"/>
      <c r="L306" s="97">
        <f t="shared" ref="L306" si="99">M306+N306</f>
        <v>0</v>
      </c>
      <c r="M306" s="97"/>
      <c r="N306" s="97"/>
      <c r="O306" s="97">
        <f t="shared" ref="O306" si="100">P306+Q306</f>
        <v>0</v>
      </c>
      <c r="P306" s="97"/>
      <c r="Q306" s="97"/>
      <c r="R306" s="97">
        <f t="shared" ref="R306" si="101">S306+T306</f>
        <v>1200000</v>
      </c>
      <c r="S306" s="97">
        <v>1200000</v>
      </c>
      <c r="T306" s="97"/>
      <c r="U306" s="97">
        <f t="shared" ref="U306" si="102">V306+W306</f>
        <v>0</v>
      </c>
      <c r="V306" s="97"/>
      <c r="W306" s="97"/>
      <c r="X306" s="97">
        <f t="shared" ref="X306" si="103">Y306+Z306</f>
        <v>0</v>
      </c>
      <c r="Y306" s="97"/>
      <c r="Z306" s="97"/>
      <c r="AA306" s="98">
        <f t="shared" ref="AA306" si="104">C306+I306-L306-O306-U306-X306-R306</f>
        <v>0</v>
      </c>
      <c r="AB306" s="99">
        <v>45846</v>
      </c>
    </row>
    <row r="307" spans="1:28" ht="15.75" hidden="1" x14ac:dyDescent="0.25">
      <c r="A307" s="39">
        <v>45847</v>
      </c>
      <c r="B307" s="35">
        <v>777</v>
      </c>
      <c r="C307" s="35"/>
      <c r="D307" s="35" t="s">
        <v>41</v>
      </c>
      <c r="E307" s="35" t="s">
        <v>45</v>
      </c>
      <c r="F307" s="35">
        <v>50</v>
      </c>
      <c r="G307" s="35" t="s">
        <v>51</v>
      </c>
      <c r="H307" s="35">
        <v>152000</v>
      </c>
      <c r="I307" s="35">
        <f t="shared" ref="I307:I370" si="105">F307*H307</f>
        <v>7600000</v>
      </c>
      <c r="J307" s="41" t="s">
        <v>240</v>
      </c>
      <c r="K307" s="35"/>
      <c r="L307" s="92">
        <f t="shared" ref="L307" si="106">M307+N307</f>
        <v>0</v>
      </c>
      <c r="M307" s="92"/>
      <c r="N307" s="92"/>
      <c r="O307" s="92">
        <f t="shared" ref="O307" si="107">P307+Q307</f>
        <v>7600000</v>
      </c>
      <c r="P307" s="92">
        <v>7600000</v>
      </c>
      <c r="Q307" s="92"/>
      <c r="R307" s="92">
        <f t="shared" ref="R307" si="108">S307+T307</f>
        <v>0</v>
      </c>
      <c r="S307" s="92"/>
      <c r="T307" s="92"/>
      <c r="U307" s="92">
        <f t="shared" ref="U307" si="109">V307+W307</f>
        <v>0</v>
      </c>
      <c r="V307" s="92"/>
      <c r="W307" s="92"/>
      <c r="X307" s="92">
        <f t="shared" ref="X307" si="110">Y307+Z307</f>
        <v>0</v>
      </c>
      <c r="Y307" s="92"/>
      <c r="Z307" s="92"/>
      <c r="AA307" s="93">
        <f t="shared" ref="AA307" si="111">C307+I307-L307-O307-U307-X307-R307</f>
        <v>0</v>
      </c>
      <c r="AB307" s="94">
        <v>45845</v>
      </c>
    </row>
    <row r="308" spans="1:28" ht="15.75" hidden="1" x14ac:dyDescent="0.25">
      <c r="A308" s="39">
        <v>45847</v>
      </c>
      <c r="B308" s="35">
        <v>777</v>
      </c>
      <c r="C308" s="33"/>
      <c r="D308" s="35" t="s">
        <v>41</v>
      </c>
      <c r="E308" s="33" t="s">
        <v>416</v>
      </c>
      <c r="F308" s="33">
        <v>2</v>
      </c>
      <c r="G308" s="33" t="s">
        <v>138</v>
      </c>
      <c r="H308" s="33">
        <v>1200000</v>
      </c>
      <c r="I308" s="33">
        <f t="shared" si="105"/>
        <v>2400000</v>
      </c>
      <c r="J308" s="41" t="s">
        <v>240</v>
      </c>
      <c r="K308" s="33"/>
      <c r="L308" s="9">
        <f t="shared" ref="L308:L330" si="112">M308+N308</f>
        <v>0</v>
      </c>
      <c r="M308" s="9"/>
      <c r="N308" s="9"/>
      <c r="O308" s="9">
        <f t="shared" ref="O308:O330" si="113">P308+Q308</f>
        <v>2400000</v>
      </c>
      <c r="P308" s="9">
        <v>2400000</v>
      </c>
      <c r="Q308" s="9"/>
      <c r="R308" s="9">
        <f t="shared" ref="R308:R330" si="114">S308+T308</f>
        <v>0</v>
      </c>
      <c r="S308" s="9"/>
      <c r="T308" s="9"/>
      <c r="U308" s="9">
        <f t="shared" ref="U308:U330" si="115">V308+W308</f>
        <v>0</v>
      </c>
      <c r="V308" s="9"/>
      <c r="W308" s="9"/>
      <c r="X308" s="9">
        <f t="shared" ref="X308:X330" si="116">Y308+Z308</f>
        <v>0</v>
      </c>
      <c r="Y308" s="9"/>
      <c r="Z308" s="9"/>
      <c r="AA308" s="10">
        <f t="shared" ref="AA308:AA330" si="117">C308+I308-L308-O308-U308-X308-R308</f>
        <v>0</v>
      </c>
      <c r="AB308" s="11">
        <v>45842</v>
      </c>
    </row>
    <row r="309" spans="1:28" ht="15.75" hidden="1" x14ac:dyDescent="0.25">
      <c r="A309" s="39">
        <v>45847</v>
      </c>
      <c r="B309" s="33" t="s">
        <v>87</v>
      </c>
      <c r="C309" s="33"/>
      <c r="D309" s="33" t="s">
        <v>31</v>
      </c>
      <c r="E309" s="33" t="s">
        <v>166</v>
      </c>
      <c r="F309" s="33">
        <v>1</v>
      </c>
      <c r="G309" s="33" t="s">
        <v>23</v>
      </c>
      <c r="H309" s="33">
        <v>400000</v>
      </c>
      <c r="I309" s="33">
        <f t="shared" si="105"/>
        <v>400000</v>
      </c>
      <c r="J309" s="41" t="s">
        <v>240</v>
      </c>
      <c r="K309" s="33"/>
      <c r="L309" s="9">
        <f t="shared" si="112"/>
        <v>0</v>
      </c>
      <c r="M309" s="9"/>
      <c r="N309" s="9"/>
      <c r="O309" s="9">
        <f t="shared" si="113"/>
        <v>0</v>
      </c>
      <c r="P309" s="9"/>
      <c r="Q309" s="9"/>
      <c r="R309" s="9">
        <f t="shared" si="114"/>
        <v>400000</v>
      </c>
      <c r="S309" s="9">
        <v>400000</v>
      </c>
      <c r="T309" s="9"/>
      <c r="U309" s="9">
        <f t="shared" si="115"/>
        <v>0</v>
      </c>
      <c r="V309" s="9"/>
      <c r="W309" s="9"/>
      <c r="X309" s="9">
        <f t="shared" si="116"/>
        <v>0</v>
      </c>
      <c r="Y309" s="9"/>
      <c r="Z309" s="9"/>
      <c r="AA309" s="10">
        <f t="shared" si="117"/>
        <v>0</v>
      </c>
      <c r="AB309" s="11">
        <v>45847</v>
      </c>
    </row>
    <row r="310" spans="1:28" ht="15.75" hidden="1" x14ac:dyDescent="0.25">
      <c r="A310" s="39">
        <v>45847</v>
      </c>
      <c r="B310" s="33" t="s">
        <v>217</v>
      </c>
      <c r="C310" s="33"/>
      <c r="D310" s="33" t="s">
        <v>41</v>
      </c>
      <c r="E310" s="33" t="s">
        <v>362</v>
      </c>
      <c r="F310" s="33">
        <v>14.8</v>
      </c>
      <c r="G310" s="33" t="s">
        <v>51</v>
      </c>
      <c r="H310" s="33">
        <v>43000</v>
      </c>
      <c r="I310" s="33">
        <f t="shared" si="105"/>
        <v>636400</v>
      </c>
      <c r="J310" s="41" t="s">
        <v>241</v>
      </c>
      <c r="K310" s="33" t="s">
        <v>1046</v>
      </c>
      <c r="L310" s="9">
        <f t="shared" si="112"/>
        <v>636400</v>
      </c>
      <c r="M310" s="9">
        <v>636400</v>
      </c>
      <c r="N310" s="9"/>
      <c r="O310" s="9">
        <f t="shared" si="113"/>
        <v>0</v>
      </c>
      <c r="P310" s="9"/>
      <c r="Q310" s="9"/>
      <c r="R310" s="9">
        <f t="shared" si="114"/>
        <v>0</v>
      </c>
      <c r="S310" s="9"/>
      <c r="T310" s="9"/>
      <c r="U310" s="9">
        <f t="shared" si="115"/>
        <v>0</v>
      </c>
      <c r="V310" s="9"/>
      <c r="W310" s="9"/>
      <c r="X310" s="9">
        <f t="shared" si="116"/>
        <v>0</v>
      </c>
      <c r="Y310" s="9"/>
      <c r="Z310" s="9"/>
      <c r="AA310" s="10">
        <f t="shared" si="117"/>
        <v>0</v>
      </c>
      <c r="AB310" s="11">
        <v>45849</v>
      </c>
    </row>
    <row r="311" spans="1:28" ht="15.75" hidden="1" x14ac:dyDescent="0.25">
      <c r="A311" s="39">
        <v>45847</v>
      </c>
      <c r="B311" s="33" t="s">
        <v>292</v>
      </c>
      <c r="C311" s="33"/>
      <c r="D311" s="33" t="s">
        <v>31</v>
      </c>
      <c r="E311" s="33" t="s">
        <v>293</v>
      </c>
      <c r="F311" s="33">
        <v>300</v>
      </c>
      <c r="G311" s="33" t="s">
        <v>74</v>
      </c>
      <c r="H311" s="33">
        <v>50000</v>
      </c>
      <c r="I311" s="33">
        <f t="shared" si="105"/>
        <v>15000000</v>
      </c>
      <c r="J311" s="41" t="s">
        <v>240</v>
      </c>
      <c r="K311" s="33"/>
      <c r="L311" s="9">
        <f t="shared" si="112"/>
        <v>0</v>
      </c>
      <c r="M311" s="9"/>
      <c r="N311" s="9"/>
      <c r="O311" s="9">
        <f t="shared" si="113"/>
        <v>15000000</v>
      </c>
      <c r="P311" s="9">
        <v>15000000</v>
      </c>
      <c r="Q311" s="9"/>
      <c r="R311" s="9">
        <f t="shared" si="114"/>
        <v>0</v>
      </c>
      <c r="S311" s="9"/>
      <c r="T311" s="9"/>
      <c r="U311" s="9">
        <f t="shared" si="115"/>
        <v>0</v>
      </c>
      <c r="V311" s="9"/>
      <c r="W311" s="9"/>
      <c r="X311" s="9">
        <f t="shared" si="116"/>
        <v>0</v>
      </c>
      <c r="Y311" s="9"/>
      <c r="Z311" s="9"/>
      <c r="AA311" s="10">
        <f t="shared" si="117"/>
        <v>0</v>
      </c>
      <c r="AB311" s="11">
        <v>45846</v>
      </c>
    </row>
    <row r="312" spans="1:28" ht="15.75" hidden="1" x14ac:dyDescent="0.25">
      <c r="A312" s="39">
        <v>45847</v>
      </c>
      <c r="B312" s="33" t="s">
        <v>481</v>
      </c>
      <c r="C312" s="33"/>
      <c r="D312" s="33" t="s">
        <v>31</v>
      </c>
      <c r="E312" s="33" t="s">
        <v>457</v>
      </c>
      <c r="F312" s="33">
        <v>1</v>
      </c>
      <c r="G312" s="33" t="s">
        <v>51</v>
      </c>
      <c r="H312" s="33">
        <v>300000</v>
      </c>
      <c r="I312" s="33">
        <f t="shared" si="105"/>
        <v>300000</v>
      </c>
      <c r="J312" s="37" t="s">
        <v>241</v>
      </c>
      <c r="K312" s="33"/>
      <c r="L312" s="9">
        <f t="shared" si="112"/>
        <v>300000</v>
      </c>
      <c r="M312" s="9">
        <v>300000</v>
      </c>
      <c r="N312" s="9"/>
      <c r="O312" s="9">
        <f t="shared" si="113"/>
        <v>0</v>
      </c>
      <c r="P312" s="9"/>
      <c r="Q312" s="9"/>
      <c r="R312" s="9">
        <f t="shared" si="114"/>
        <v>0</v>
      </c>
      <c r="S312" s="9"/>
      <c r="T312" s="9"/>
      <c r="U312" s="9">
        <f t="shared" si="115"/>
        <v>0</v>
      </c>
      <c r="V312" s="9"/>
      <c r="W312" s="9"/>
      <c r="X312" s="9">
        <f t="shared" si="116"/>
        <v>0</v>
      </c>
      <c r="Y312" s="9"/>
      <c r="Z312" s="9"/>
      <c r="AA312" s="10">
        <f t="shared" si="117"/>
        <v>0</v>
      </c>
      <c r="AB312" s="11">
        <v>45847</v>
      </c>
    </row>
    <row r="313" spans="1:28" ht="15.75" hidden="1" x14ac:dyDescent="0.25">
      <c r="A313" s="39">
        <v>45847</v>
      </c>
      <c r="B313" s="33" t="s">
        <v>173</v>
      </c>
      <c r="C313" s="33"/>
      <c r="D313" s="33" t="s">
        <v>31</v>
      </c>
      <c r="E313" s="33" t="s">
        <v>110</v>
      </c>
      <c r="F313" s="33">
        <v>200</v>
      </c>
      <c r="G313" s="33" t="s">
        <v>29</v>
      </c>
      <c r="H313" s="33">
        <v>2000</v>
      </c>
      <c r="I313" s="33">
        <f t="shared" si="105"/>
        <v>400000</v>
      </c>
      <c r="J313" s="41" t="s">
        <v>240</v>
      </c>
      <c r="K313" s="90" t="s">
        <v>1046</v>
      </c>
      <c r="L313" s="9">
        <f t="shared" si="112"/>
        <v>0</v>
      </c>
      <c r="M313" s="9"/>
      <c r="N313" s="9"/>
      <c r="O313" s="9">
        <f t="shared" si="113"/>
        <v>400000</v>
      </c>
      <c r="P313" s="9">
        <v>400000</v>
      </c>
      <c r="Q313" s="9"/>
      <c r="R313" s="9">
        <f t="shared" si="114"/>
        <v>0</v>
      </c>
      <c r="S313" s="9"/>
      <c r="T313" s="9"/>
      <c r="U313" s="9">
        <f t="shared" si="115"/>
        <v>0</v>
      </c>
      <c r="V313" s="9"/>
      <c r="W313" s="9"/>
      <c r="X313" s="9">
        <f t="shared" si="116"/>
        <v>0</v>
      </c>
      <c r="Y313" s="9"/>
      <c r="Z313" s="9"/>
      <c r="AA313" s="10">
        <f t="shared" si="117"/>
        <v>0</v>
      </c>
      <c r="AB313" s="11">
        <v>45862</v>
      </c>
    </row>
    <row r="314" spans="1:28" ht="15.75" hidden="1" x14ac:dyDescent="0.25">
      <c r="A314" s="39">
        <v>45847</v>
      </c>
      <c r="B314" s="33" t="s">
        <v>173</v>
      </c>
      <c r="C314" s="33"/>
      <c r="D314" s="33" t="s">
        <v>31</v>
      </c>
      <c r="E314" s="33" t="s">
        <v>102</v>
      </c>
      <c r="F314" s="33">
        <v>12</v>
      </c>
      <c r="G314" s="33" t="s">
        <v>74</v>
      </c>
      <c r="H314" s="33">
        <v>65000</v>
      </c>
      <c r="I314" s="33">
        <f t="shared" si="105"/>
        <v>780000</v>
      </c>
      <c r="J314" s="60" t="s">
        <v>38</v>
      </c>
      <c r="K314" s="107" t="s">
        <v>1046</v>
      </c>
      <c r="L314" s="9">
        <f t="shared" si="112"/>
        <v>0</v>
      </c>
      <c r="M314" s="9"/>
      <c r="N314" s="9"/>
      <c r="O314" s="9">
        <f t="shared" si="113"/>
        <v>630000</v>
      </c>
      <c r="P314" s="9">
        <v>630000</v>
      </c>
      <c r="Q314" s="9"/>
      <c r="R314" s="9">
        <f t="shared" si="114"/>
        <v>0</v>
      </c>
      <c r="S314" s="9"/>
      <c r="T314" s="9"/>
      <c r="U314" s="9">
        <f t="shared" si="115"/>
        <v>0</v>
      </c>
      <c r="V314" s="9"/>
      <c r="W314" s="9"/>
      <c r="X314" s="9">
        <f t="shared" si="116"/>
        <v>0</v>
      </c>
      <c r="Y314" s="9"/>
      <c r="Z314" s="9"/>
      <c r="AA314" s="10">
        <f t="shared" si="117"/>
        <v>150000</v>
      </c>
      <c r="AB314" s="11">
        <v>45862</v>
      </c>
    </row>
    <row r="315" spans="1:28" ht="15.75" hidden="1" x14ac:dyDescent="0.25">
      <c r="A315" s="39">
        <v>45847</v>
      </c>
      <c r="B315" s="33" t="s">
        <v>261</v>
      </c>
      <c r="C315" s="33"/>
      <c r="D315" s="33" t="s">
        <v>31</v>
      </c>
      <c r="E315" s="33" t="s">
        <v>91</v>
      </c>
      <c r="F315" s="33">
        <v>4000</v>
      </c>
      <c r="G315" s="33" t="s">
        <v>29</v>
      </c>
      <c r="H315" s="33">
        <v>3800</v>
      </c>
      <c r="I315" s="33">
        <f t="shared" si="105"/>
        <v>15200000</v>
      </c>
      <c r="J315" s="82" t="s">
        <v>38</v>
      </c>
      <c r="K315" s="107" t="s">
        <v>1059</v>
      </c>
      <c r="L315" s="9">
        <f t="shared" si="112"/>
        <v>0</v>
      </c>
      <c r="M315" s="9"/>
      <c r="N315" s="9"/>
      <c r="O315" s="9">
        <f t="shared" si="113"/>
        <v>0</v>
      </c>
      <c r="P315" s="9"/>
      <c r="Q315" s="9"/>
      <c r="R315" s="9">
        <f t="shared" si="114"/>
        <v>0</v>
      </c>
      <c r="S315" s="9"/>
      <c r="T315" s="9"/>
      <c r="U315" s="9">
        <f t="shared" si="115"/>
        <v>0</v>
      </c>
      <c r="V315" s="9"/>
      <c r="W315" s="9"/>
      <c r="X315" s="9">
        <f t="shared" si="116"/>
        <v>0</v>
      </c>
      <c r="Y315" s="9"/>
      <c r="Z315" s="9"/>
      <c r="AA315" s="10">
        <f t="shared" si="117"/>
        <v>15200000</v>
      </c>
      <c r="AB315" s="11"/>
    </row>
    <row r="316" spans="1:28" ht="15.75" hidden="1" x14ac:dyDescent="0.25">
      <c r="A316" s="39">
        <v>45847</v>
      </c>
      <c r="B316" s="33" t="s">
        <v>261</v>
      </c>
      <c r="C316" s="35"/>
      <c r="D316" s="33" t="s">
        <v>31</v>
      </c>
      <c r="E316" s="35" t="s">
        <v>156</v>
      </c>
      <c r="F316" s="35">
        <v>5</v>
      </c>
      <c r="G316" s="35" t="s">
        <v>23</v>
      </c>
      <c r="H316" s="35">
        <v>400000</v>
      </c>
      <c r="I316" s="33">
        <f t="shared" si="105"/>
        <v>2000000</v>
      </c>
      <c r="J316" s="82" t="s">
        <v>38</v>
      </c>
      <c r="K316" s="107" t="s">
        <v>1059</v>
      </c>
      <c r="L316" s="9">
        <f t="shared" si="112"/>
        <v>0</v>
      </c>
      <c r="M316" s="9"/>
      <c r="N316" s="9"/>
      <c r="O316" s="9">
        <f t="shared" si="113"/>
        <v>0</v>
      </c>
      <c r="P316" s="9"/>
      <c r="Q316" s="9"/>
      <c r="R316" s="9">
        <f t="shared" si="114"/>
        <v>0</v>
      </c>
      <c r="S316" s="9"/>
      <c r="T316" s="9"/>
      <c r="U316" s="9">
        <f t="shared" si="115"/>
        <v>0</v>
      </c>
      <c r="V316" s="9"/>
      <c r="W316" s="9"/>
      <c r="X316" s="9">
        <f t="shared" si="116"/>
        <v>0</v>
      </c>
      <c r="Y316" s="9"/>
      <c r="Z316" s="9"/>
      <c r="AA316" s="10">
        <f t="shared" si="117"/>
        <v>2000000</v>
      </c>
      <c r="AB316" s="11"/>
    </row>
    <row r="317" spans="1:28" ht="15.75" hidden="1" x14ac:dyDescent="0.25">
      <c r="A317" s="39">
        <v>45847</v>
      </c>
      <c r="B317" s="33" t="s">
        <v>261</v>
      </c>
      <c r="C317" s="33"/>
      <c r="D317" s="33" t="s">
        <v>31</v>
      </c>
      <c r="E317" s="33" t="s">
        <v>228</v>
      </c>
      <c r="F317" s="33">
        <v>1</v>
      </c>
      <c r="G317" s="33" t="s">
        <v>138</v>
      </c>
      <c r="H317" s="33">
        <v>1200000</v>
      </c>
      <c r="I317" s="33">
        <f t="shared" si="105"/>
        <v>1200000</v>
      </c>
      <c r="J317" s="82" t="s">
        <v>38</v>
      </c>
      <c r="K317" s="107" t="s">
        <v>1059</v>
      </c>
      <c r="L317" s="9">
        <f t="shared" si="112"/>
        <v>0</v>
      </c>
      <c r="M317" s="9"/>
      <c r="N317" s="9"/>
      <c r="O317" s="9">
        <f t="shared" si="113"/>
        <v>0</v>
      </c>
      <c r="P317" s="9"/>
      <c r="Q317" s="9"/>
      <c r="R317" s="9">
        <f t="shared" si="114"/>
        <v>0</v>
      </c>
      <c r="S317" s="9"/>
      <c r="T317" s="9"/>
      <c r="U317" s="9">
        <f t="shared" si="115"/>
        <v>0</v>
      </c>
      <c r="V317" s="9"/>
      <c r="W317" s="9"/>
      <c r="X317" s="9">
        <f t="shared" si="116"/>
        <v>0</v>
      </c>
      <c r="Y317" s="9"/>
      <c r="Z317" s="9"/>
      <c r="AA317" s="10">
        <f t="shared" si="117"/>
        <v>1200000</v>
      </c>
      <c r="AB317" s="11"/>
    </row>
    <row r="318" spans="1:28" ht="15.75" hidden="1" x14ac:dyDescent="0.25">
      <c r="A318" s="39">
        <v>45847</v>
      </c>
      <c r="B318" s="33" t="s">
        <v>860</v>
      </c>
      <c r="C318" s="33"/>
      <c r="D318" s="33" t="s">
        <v>41</v>
      </c>
      <c r="E318" s="33" t="s">
        <v>136</v>
      </c>
      <c r="F318" s="33">
        <v>47.4</v>
      </c>
      <c r="G318" s="33" t="s">
        <v>51</v>
      </c>
      <c r="H318" s="33">
        <v>43000</v>
      </c>
      <c r="I318" s="33">
        <f t="shared" si="105"/>
        <v>2038200</v>
      </c>
      <c r="J318" s="37" t="s">
        <v>240</v>
      </c>
      <c r="K318" s="33"/>
      <c r="L318" s="9">
        <f t="shared" si="112"/>
        <v>0</v>
      </c>
      <c r="M318" s="9"/>
      <c r="N318" s="9"/>
      <c r="O318" s="9">
        <f t="shared" si="113"/>
        <v>2038200</v>
      </c>
      <c r="P318" s="9">
        <v>2038200</v>
      </c>
      <c r="Q318" s="9"/>
      <c r="R318" s="9">
        <f t="shared" si="114"/>
        <v>0</v>
      </c>
      <c r="S318" s="9"/>
      <c r="T318" s="9"/>
      <c r="U318" s="9">
        <f t="shared" si="115"/>
        <v>0</v>
      </c>
      <c r="V318" s="9"/>
      <c r="W318" s="9"/>
      <c r="X318" s="9">
        <f t="shared" si="116"/>
        <v>0</v>
      </c>
      <c r="Y318" s="9"/>
      <c r="Z318" s="9"/>
      <c r="AA318" s="10">
        <f t="shared" si="117"/>
        <v>0</v>
      </c>
      <c r="AB318" s="11">
        <v>45846</v>
      </c>
    </row>
    <row r="319" spans="1:28" ht="15.75" hidden="1" x14ac:dyDescent="0.25">
      <c r="A319" s="39">
        <v>45847</v>
      </c>
      <c r="B319" s="33" t="s">
        <v>835</v>
      </c>
      <c r="C319" s="33"/>
      <c r="D319" s="33" t="s">
        <v>41</v>
      </c>
      <c r="E319" s="33" t="s">
        <v>612</v>
      </c>
      <c r="F319" s="33">
        <v>3</v>
      </c>
      <c r="G319" s="33" t="s">
        <v>25</v>
      </c>
      <c r="H319" s="33">
        <v>250000</v>
      </c>
      <c r="I319" s="33">
        <f t="shared" si="105"/>
        <v>750000</v>
      </c>
      <c r="J319" s="37" t="s">
        <v>241</v>
      </c>
      <c r="K319" s="33"/>
      <c r="L319" s="9">
        <f t="shared" si="112"/>
        <v>0</v>
      </c>
      <c r="M319" s="9"/>
      <c r="N319" s="9"/>
      <c r="O319" s="9">
        <f t="shared" si="113"/>
        <v>0</v>
      </c>
      <c r="P319" s="9"/>
      <c r="Q319" s="9"/>
      <c r="R319" s="9">
        <f t="shared" si="114"/>
        <v>0</v>
      </c>
      <c r="S319" s="9"/>
      <c r="T319" s="9"/>
      <c r="U319" s="9">
        <f t="shared" si="115"/>
        <v>750000</v>
      </c>
      <c r="V319" s="9">
        <v>750000</v>
      </c>
      <c r="W319" s="9"/>
      <c r="X319" s="9">
        <f t="shared" si="116"/>
        <v>0</v>
      </c>
      <c r="Y319" s="9"/>
      <c r="Z319" s="9"/>
      <c r="AA319" s="10">
        <f t="shared" si="117"/>
        <v>0</v>
      </c>
      <c r="AB319" s="11">
        <v>45847</v>
      </c>
    </row>
    <row r="320" spans="1:28" ht="15.75" hidden="1" x14ac:dyDescent="0.25">
      <c r="A320" s="39">
        <v>45847</v>
      </c>
      <c r="B320" s="35" t="s">
        <v>92</v>
      </c>
      <c r="C320" s="35"/>
      <c r="D320" s="35" t="s">
        <v>31</v>
      </c>
      <c r="E320" s="35" t="s">
        <v>91</v>
      </c>
      <c r="F320" s="35">
        <v>1500</v>
      </c>
      <c r="G320" s="35" t="s">
        <v>29</v>
      </c>
      <c r="H320" s="35">
        <v>4000</v>
      </c>
      <c r="I320" s="33">
        <f t="shared" si="105"/>
        <v>6000000</v>
      </c>
      <c r="J320" s="41" t="s">
        <v>240</v>
      </c>
      <c r="K320" s="35"/>
      <c r="L320" s="9">
        <f t="shared" si="112"/>
        <v>0</v>
      </c>
      <c r="M320" s="9"/>
      <c r="N320" s="9"/>
      <c r="O320" s="9">
        <f t="shared" si="113"/>
        <v>6000000</v>
      </c>
      <c r="P320" s="9">
        <v>6000000</v>
      </c>
      <c r="Q320" s="9"/>
      <c r="R320" s="9">
        <f t="shared" si="114"/>
        <v>0</v>
      </c>
      <c r="S320" s="9"/>
      <c r="T320" s="9"/>
      <c r="U320" s="9">
        <f t="shared" si="115"/>
        <v>0</v>
      </c>
      <c r="V320" s="9"/>
      <c r="W320" s="9"/>
      <c r="X320" s="9">
        <f t="shared" si="116"/>
        <v>0</v>
      </c>
      <c r="Y320" s="9"/>
      <c r="Z320" s="9"/>
      <c r="AA320" s="10">
        <f t="shared" si="117"/>
        <v>0</v>
      </c>
      <c r="AB320" s="11">
        <v>45847</v>
      </c>
    </row>
    <row r="321" spans="1:28" ht="15.75" hidden="1" x14ac:dyDescent="0.25">
      <c r="A321" s="39">
        <v>45847</v>
      </c>
      <c r="B321" s="35" t="s">
        <v>92</v>
      </c>
      <c r="C321" s="33"/>
      <c r="D321" s="35" t="s">
        <v>31</v>
      </c>
      <c r="E321" s="33" t="s">
        <v>64</v>
      </c>
      <c r="F321" s="33">
        <v>10</v>
      </c>
      <c r="G321" s="33" t="s">
        <v>33</v>
      </c>
      <c r="H321" s="33">
        <v>150000</v>
      </c>
      <c r="I321" s="33">
        <f t="shared" si="105"/>
        <v>1500000</v>
      </c>
      <c r="J321" s="37" t="s">
        <v>240</v>
      </c>
      <c r="K321" s="33"/>
      <c r="L321" s="9">
        <f t="shared" si="112"/>
        <v>0</v>
      </c>
      <c r="M321" s="9"/>
      <c r="N321" s="9"/>
      <c r="O321" s="9">
        <f t="shared" si="113"/>
        <v>1500000</v>
      </c>
      <c r="P321" s="9">
        <v>1500000</v>
      </c>
      <c r="Q321" s="9"/>
      <c r="R321" s="9">
        <f t="shared" si="114"/>
        <v>0</v>
      </c>
      <c r="S321" s="9"/>
      <c r="T321" s="9"/>
      <c r="U321" s="9">
        <f t="shared" si="115"/>
        <v>0</v>
      </c>
      <c r="V321" s="9"/>
      <c r="W321" s="9"/>
      <c r="X321" s="9">
        <f t="shared" si="116"/>
        <v>0</v>
      </c>
      <c r="Y321" s="9"/>
      <c r="Z321" s="9"/>
      <c r="AA321" s="10">
        <f t="shared" si="117"/>
        <v>0</v>
      </c>
      <c r="AB321" s="11">
        <v>45847</v>
      </c>
    </row>
    <row r="322" spans="1:28" ht="15.75" hidden="1" x14ac:dyDescent="0.25">
      <c r="A322" s="39">
        <v>45847</v>
      </c>
      <c r="B322" s="33" t="s">
        <v>980</v>
      </c>
      <c r="C322" s="33"/>
      <c r="D322" s="33" t="s">
        <v>41</v>
      </c>
      <c r="E322" s="33" t="s">
        <v>64</v>
      </c>
      <c r="F322" s="33">
        <v>15</v>
      </c>
      <c r="G322" s="33" t="s">
        <v>33</v>
      </c>
      <c r="H322" s="33">
        <v>145000</v>
      </c>
      <c r="I322" s="33">
        <f t="shared" si="105"/>
        <v>2175000</v>
      </c>
      <c r="J322" s="37" t="s">
        <v>241</v>
      </c>
      <c r="K322" s="33"/>
      <c r="L322" s="9">
        <f t="shared" si="112"/>
        <v>0</v>
      </c>
      <c r="M322" s="9"/>
      <c r="N322" s="9"/>
      <c r="O322" s="9">
        <f t="shared" si="113"/>
        <v>0</v>
      </c>
      <c r="P322" s="9"/>
      <c r="Q322" s="9"/>
      <c r="R322" s="9">
        <f t="shared" si="114"/>
        <v>2175000</v>
      </c>
      <c r="S322" s="9">
        <v>2175000</v>
      </c>
      <c r="T322" s="9"/>
      <c r="U322" s="9">
        <f t="shared" si="115"/>
        <v>0</v>
      </c>
      <c r="V322" s="9"/>
      <c r="W322" s="9"/>
      <c r="X322" s="9">
        <f t="shared" si="116"/>
        <v>0</v>
      </c>
      <c r="Y322" s="9"/>
      <c r="Z322" s="9"/>
      <c r="AA322" s="10">
        <f t="shared" si="117"/>
        <v>0</v>
      </c>
      <c r="AB322" s="11">
        <v>45847</v>
      </c>
    </row>
    <row r="323" spans="1:28" ht="15.75" hidden="1" x14ac:dyDescent="0.25">
      <c r="A323" s="39">
        <v>45847</v>
      </c>
      <c r="B323" s="33" t="s">
        <v>44</v>
      </c>
      <c r="C323" s="33"/>
      <c r="D323" s="33" t="s">
        <v>31</v>
      </c>
      <c r="E323" s="33" t="s">
        <v>45</v>
      </c>
      <c r="F323" s="33">
        <v>100</v>
      </c>
      <c r="G323" s="33" t="s">
        <v>51</v>
      </c>
      <c r="H323" s="33">
        <v>165000</v>
      </c>
      <c r="I323" s="33">
        <f t="shared" si="105"/>
        <v>16500000</v>
      </c>
      <c r="J323" s="37" t="s">
        <v>240</v>
      </c>
      <c r="K323" s="33"/>
      <c r="L323" s="9">
        <f t="shared" si="112"/>
        <v>0</v>
      </c>
      <c r="M323" s="9"/>
      <c r="N323" s="9"/>
      <c r="O323" s="9">
        <f t="shared" si="113"/>
        <v>16500000</v>
      </c>
      <c r="P323" s="9">
        <v>16500000</v>
      </c>
      <c r="Q323" s="9"/>
      <c r="R323" s="9">
        <f t="shared" si="114"/>
        <v>0</v>
      </c>
      <c r="S323" s="9"/>
      <c r="T323" s="9"/>
      <c r="U323" s="9">
        <f t="shared" si="115"/>
        <v>0</v>
      </c>
      <c r="V323" s="9"/>
      <c r="W323" s="9"/>
      <c r="X323" s="9">
        <f t="shared" si="116"/>
        <v>0</v>
      </c>
      <c r="Y323" s="9"/>
      <c r="Z323" s="9"/>
      <c r="AA323" s="10">
        <f t="shared" si="117"/>
        <v>0</v>
      </c>
      <c r="AB323" s="11">
        <v>45847</v>
      </c>
    </row>
    <row r="324" spans="1:28" ht="15.75" hidden="1" x14ac:dyDescent="0.25">
      <c r="A324" s="39">
        <v>45847</v>
      </c>
      <c r="B324" s="33" t="s">
        <v>290</v>
      </c>
      <c r="C324" s="33"/>
      <c r="D324" s="33" t="s">
        <v>41</v>
      </c>
      <c r="E324" s="33" t="s">
        <v>148</v>
      </c>
      <c r="F324" s="33">
        <v>20</v>
      </c>
      <c r="G324" s="33" t="s">
        <v>51</v>
      </c>
      <c r="H324" s="33">
        <v>60000</v>
      </c>
      <c r="I324" s="33">
        <f t="shared" si="105"/>
        <v>1200000</v>
      </c>
      <c r="J324" s="37" t="s">
        <v>240</v>
      </c>
      <c r="K324" s="33"/>
      <c r="L324" s="9">
        <f t="shared" si="112"/>
        <v>0</v>
      </c>
      <c r="M324" s="9"/>
      <c r="N324" s="9"/>
      <c r="O324" s="9">
        <f t="shared" si="113"/>
        <v>1200000</v>
      </c>
      <c r="P324" s="9">
        <v>1200000</v>
      </c>
      <c r="Q324" s="9"/>
      <c r="R324" s="9">
        <f t="shared" si="114"/>
        <v>0</v>
      </c>
      <c r="S324" s="9"/>
      <c r="T324" s="9"/>
      <c r="U324" s="9">
        <f t="shared" si="115"/>
        <v>0</v>
      </c>
      <c r="V324" s="9"/>
      <c r="W324" s="9"/>
      <c r="X324" s="9">
        <f t="shared" si="116"/>
        <v>0</v>
      </c>
      <c r="Y324" s="9"/>
      <c r="Z324" s="9"/>
      <c r="AA324" s="10">
        <f t="shared" si="117"/>
        <v>0</v>
      </c>
      <c r="AB324" s="11">
        <v>45846</v>
      </c>
    </row>
    <row r="325" spans="1:28" ht="15.75" hidden="1" x14ac:dyDescent="0.25">
      <c r="A325" s="39">
        <v>45847</v>
      </c>
      <c r="B325" s="33" t="s">
        <v>492</v>
      </c>
      <c r="C325" s="33"/>
      <c r="D325" s="33" t="s">
        <v>31</v>
      </c>
      <c r="E325" s="33" t="s">
        <v>98</v>
      </c>
      <c r="F325" s="33">
        <v>22.8</v>
      </c>
      <c r="G325" s="33" t="s">
        <v>51</v>
      </c>
      <c r="H325" s="33">
        <v>43000</v>
      </c>
      <c r="I325" s="33">
        <f t="shared" si="105"/>
        <v>980400</v>
      </c>
      <c r="J325" s="37" t="s">
        <v>34</v>
      </c>
      <c r="K325" s="33"/>
      <c r="L325" s="9">
        <f t="shared" si="112"/>
        <v>0</v>
      </c>
      <c r="M325" s="9"/>
      <c r="N325" s="9"/>
      <c r="O325" s="9">
        <f t="shared" si="113"/>
        <v>0</v>
      </c>
      <c r="P325" s="9"/>
      <c r="Q325" s="9"/>
      <c r="R325" s="9">
        <f t="shared" si="114"/>
        <v>0</v>
      </c>
      <c r="S325" s="9"/>
      <c r="T325" s="9"/>
      <c r="U325" s="9">
        <f t="shared" si="115"/>
        <v>1045000</v>
      </c>
      <c r="V325" s="9">
        <v>1045000</v>
      </c>
      <c r="W325" s="9"/>
      <c r="X325" s="9">
        <f t="shared" si="116"/>
        <v>0</v>
      </c>
      <c r="Y325" s="9"/>
      <c r="Z325" s="9"/>
      <c r="AA325" s="10">
        <f t="shared" si="117"/>
        <v>-64600</v>
      </c>
      <c r="AB325" s="11">
        <v>45847</v>
      </c>
    </row>
    <row r="326" spans="1:28" ht="15.75" hidden="1" x14ac:dyDescent="0.25">
      <c r="A326" s="39">
        <v>45847</v>
      </c>
      <c r="B326" s="33" t="s">
        <v>471</v>
      </c>
      <c r="C326" s="33"/>
      <c r="D326" s="33" t="s">
        <v>31</v>
      </c>
      <c r="E326" s="33" t="s">
        <v>102</v>
      </c>
      <c r="F326" s="33">
        <v>2</v>
      </c>
      <c r="G326" s="33" t="s">
        <v>74</v>
      </c>
      <c r="H326" s="33">
        <v>65000</v>
      </c>
      <c r="I326" s="33">
        <f t="shared" si="105"/>
        <v>130000</v>
      </c>
      <c r="J326" s="37" t="s">
        <v>241</v>
      </c>
      <c r="K326" s="33"/>
      <c r="L326" s="9">
        <f t="shared" si="112"/>
        <v>130000</v>
      </c>
      <c r="M326" s="9">
        <v>130000</v>
      </c>
      <c r="N326" s="9"/>
      <c r="O326" s="9">
        <f t="shared" si="113"/>
        <v>0</v>
      </c>
      <c r="P326" s="9"/>
      <c r="Q326" s="9"/>
      <c r="R326" s="9">
        <f t="shared" si="114"/>
        <v>0</v>
      </c>
      <c r="S326" s="9"/>
      <c r="T326" s="9"/>
      <c r="U326" s="9">
        <f t="shared" si="115"/>
        <v>0</v>
      </c>
      <c r="V326" s="9"/>
      <c r="W326" s="9"/>
      <c r="X326" s="9">
        <f t="shared" si="116"/>
        <v>0</v>
      </c>
      <c r="Y326" s="9"/>
      <c r="Z326" s="9"/>
      <c r="AA326" s="10">
        <f t="shared" si="117"/>
        <v>0</v>
      </c>
      <c r="AB326" s="11">
        <v>45847</v>
      </c>
    </row>
    <row r="327" spans="1:28" ht="15.75" hidden="1" x14ac:dyDescent="0.25">
      <c r="A327" s="39">
        <v>45847</v>
      </c>
      <c r="B327" s="33" t="s">
        <v>549</v>
      </c>
      <c r="C327" s="33"/>
      <c r="D327" s="33" t="s">
        <v>31</v>
      </c>
      <c r="E327" s="33" t="s">
        <v>86</v>
      </c>
      <c r="F327" s="33">
        <v>25</v>
      </c>
      <c r="G327" s="33" t="s">
        <v>51</v>
      </c>
      <c r="H327" s="33">
        <v>120000</v>
      </c>
      <c r="I327" s="33">
        <f t="shared" si="105"/>
        <v>3000000</v>
      </c>
      <c r="J327" s="37" t="s">
        <v>240</v>
      </c>
      <c r="K327" s="33"/>
      <c r="L327" s="9">
        <f t="shared" si="112"/>
        <v>0</v>
      </c>
      <c r="M327" s="9"/>
      <c r="N327" s="9"/>
      <c r="O327" s="9">
        <f t="shared" si="113"/>
        <v>0</v>
      </c>
      <c r="P327" s="9"/>
      <c r="Q327" s="9"/>
      <c r="R327" s="9">
        <f t="shared" si="114"/>
        <v>3000000</v>
      </c>
      <c r="S327" s="9">
        <v>3000000</v>
      </c>
      <c r="T327" s="9"/>
      <c r="U327" s="9">
        <f t="shared" si="115"/>
        <v>0</v>
      </c>
      <c r="V327" s="9"/>
      <c r="W327" s="9"/>
      <c r="X327" s="9">
        <f t="shared" si="116"/>
        <v>0</v>
      </c>
      <c r="Y327" s="9"/>
      <c r="Z327" s="9"/>
      <c r="AA327" s="10">
        <f t="shared" si="117"/>
        <v>0</v>
      </c>
      <c r="AB327" s="11">
        <v>45847</v>
      </c>
    </row>
    <row r="328" spans="1:28" ht="15.75" hidden="1" x14ac:dyDescent="0.25">
      <c r="A328" s="39">
        <v>45847</v>
      </c>
      <c r="B328" s="33" t="s">
        <v>837</v>
      </c>
      <c r="C328" s="33"/>
      <c r="D328" s="33" t="s">
        <v>31</v>
      </c>
      <c r="E328" s="33" t="s">
        <v>139</v>
      </c>
      <c r="F328" s="33">
        <v>1</v>
      </c>
      <c r="G328" s="33" t="s">
        <v>23</v>
      </c>
      <c r="H328" s="33">
        <v>400000</v>
      </c>
      <c r="I328" s="33">
        <f t="shared" si="105"/>
        <v>400000</v>
      </c>
      <c r="J328" s="37" t="s">
        <v>240</v>
      </c>
      <c r="K328" s="33"/>
      <c r="L328" s="9">
        <f t="shared" si="112"/>
        <v>0</v>
      </c>
      <c r="M328" s="9"/>
      <c r="N328" s="9"/>
      <c r="O328" s="9">
        <f t="shared" si="113"/>
        <v>0</v>
      </c>
      <c r="P328" s="9"/>
      <c r="Q328" s="9"/>
      <c r="R328" s="9">
        <f t="shared" si="114"/>
        <v>400000</v>
      </c>
      <c r="S328" s="9">
        <v>400000</v>
      </c>
      <c r="T328" s="9"/>
      <c r="U328" s="9">
        <f t="shared" si="115"/>
        <v>0</v>
      </c>
      <c r="V328" s="9"/>
      <c r="W328" s="9"/>
      <c r="X328" s="9">
        <f t="shared" si="116"/>
        <v>0</v>
      </c>
      <c r="Y328" s="9"/>
      <c r="Z328" s="9"/>
      <c r="AA328" s="10">
        <f t="shared" si="117"/>
        <v>0</v>
      </c>
      <c r="AB328" s="11">
        <v>45847</v>
      </c>
    </row>
    <row r="329" spans="1:28" ht="15.75" hidden="1" x14ac:dyDescent="0.25">
      <c r="A329" s="39">
        <v>45847</v>
      </c>
      <c r="B329" s="33" t="s">
        <v>153</v>
      </c>
      <c r="C329" s="33"/>
      <c r="D329" s="33" t="s">
        <v>31</v>
      </c>
      <c r="E329" s="33" t="s">
        <v>123</v>
      </c>
      <c r="F329" s="33">
        <v>10</v>
      </c>
      <c r="G329" s="33" t="s">
        <v>51</v>
      </c>
      <c r="H329" s="33">
        <v>100000</v>
      </c>
      <c r="I329" s="33">
        <f t="shared" si="105"/>
        <v>1000000</v>
      </c>
      <c r="J329" s="37" t="s">
        <v>240</v>
      </c>
      <c r="K329" s="33" t="s">
        <v>1046</v>
      </c>
      <c r="L329" s="9">
        <f t="shared" si="112"/>
        <v>0</v>
      </c>
      <c r="M329" s="9"/>
      <c r="N329" s="9"/>
      <c r="O329" s="9">
        <f t="shared" si="113"/>
        <v>0</v>
      </c>
      <c r="P329" s="9"/>
      <c r="Q329" s="9"/>
      <c r="R329" s="9">
        <f t="shared" si="114"/>
        <v>1000000</v>
      </c>
      <c r="S329" s="9">
        <v>1000000</v>
      </c>
      <c r="T329" s="9"/>
      <c r="U329" s="9">
        <f t="shared" si="115"/>
        <v>0</v>
      </c>
      <c r="V329" s="9"/>
      <c r="W329" s="9"/>
      <c r="X329" s="9">
        <f t="shared" si="116"/>
        <v>0</v>
      </c>
      <c r="Y329" s="9"/>
      <c r="Z329" s="9"/>
      <c r="AA329" s="10">
        <f t="shared" si="117"/>
        <v>0</v>
      </c>
      <c r="AB329" s="11">
        <v>45848</v>
      </c>
    </row>
    <row r="330" spans="1:28" ht="15.75" hidden="1" x14ac:dyDescent="0.25">
      <c r="A330" s="32">
        <v>45847</v>
      </c>
      <c r="B330" s="33" t="s">
        <v>112</v>
      </c>
      <c r="C330" s="33"/>
      <c r="D330" s="33" t="s">
        <v>31</v>
      </c>
      <c r="E330" s="33" t="s">
        <v>148</v>
      </c>
      <c r="F330" s="33">
        <v>60</v>
      </c>
      <c r="G330" s="33" t="s">
        <v>51</v>
      </c>
      <c r="H330" s="33">
        <v>60000</v>
      </c>
      <c r="I330" s="33">
        <f t="shared" si="105"/>
        <v>3600000</v>
      </c>
      <c r="J330" s="37" t="s">
        <v>34</v>
      </c>
      <c r="K330" s="33"/>
      <c r="L330" s="9">
        <f t="shared" si="112"/>
        <v>0</v>
      </c>
      <c r="M330" s="9"/>
      <c r="N330" s="9"/>
      <c r="O330" s="9">
        <f t="shared" si="113"/>
        <v>6000000</v>
      </c>
      <c r="P330" s="9">
        <v>6000000</v>
      </c>
      <c r="Q330" s="9"/>
      <c r="R330" s="9">
        <f t="shared" si="114"/>
        <v>0</v>
      </c>
      <c r="S330" s="9"/>
      <c r="T330" s="9"/>
      <c r="U330" s="9">
        <f t="shared" si="115"/>
        <v>0</v>
      </c>
      <c r="V330" s="9"/>
      <c r="W330" s="9"/>
      <c r="X330" s="9">
        <f t="shared" si="116"/>
        <v>0</v>
      </c>
      <c r="Y330" s="9"/>
      <c r="Z330" s="9"/>
      <c r="AA330" s="10">
        <f t="shared" si="117"/>
        <v>-2400000</v>
      </c>
      <c r="AB330" s="11">
        <v>45846</v>
      </c>
    </row>
    <row r="331" spans="1:28" ht="15.75" hidden="1" x14ac:dyDescent="0.25">
      <c r="A331" s="39">
        <v>45847</v>
      </c>
      <c r="B331" s="35" t="s">
        <v>888</v>
      </c>
      <c r="C331" s="35"/>
      <c r="D331" s="33" t="s">
        <v>31</v>
      </c>
      <c r="E331" s="35" t="s">
        <v>64</v>
      </c>
      <c r="F331" s="35">
        <v>1</v>
      </c>
      <c r="G331" s="35" t="s">
        <v>33</v>
      </c>
      <c r="H331" s="35">
        <v>150000</v>
      </c>
      <c r="I331" s="33">
        <f t="shared" si="105"/>
        <v>150000</v>
      </c>
      <c r="J331" s="37" t="s">
        <v>240</v>
      </c>
      <c r="K331" s="35"/>
      <c r="L331" s="9">
        <f t="shared" ref="L331:L333" si="118">M331+N331</f>
        <v>0</v>
      </c>
      <c r="M331" s="9"/>
      <c r="N331" s="9"/>
      <c r="O331" s="9">
        <f t="shared" ref="O331:O333" si="119">P331+Q331</f>
        <v>150000</v>
      </c>
      <c r="P331" s="9">
        <v>150000</v>
      </c>
      <c r="Q331" s="9"/>
      <c r="R331" s="9">
        <f t="shared" ref="R331:R333" si="120">S331+T331</f>
        <v>0</v>
      </c>
      <c r="S331" s="9"/>
      <c r="T331" s="9"/>
      <c r="U331" s="9">
        <f t="shared" ref="U331:U333" si="121">V331+W331</f>
        <v>0</v>
      </c>
      <c r="V331" s="9"/>
      <c r="W331" s="9"/>
      <c r="X331" s="9">
        <f t="shared" ref="X331:X333" si="122">Y331+Z331</f>
        <v>0</v>
      </c>
      <c r="Y331" s="9"/>
      <c r="Z331" s="9"/>
      <c r="AA331" s="10">
        <f t="shared" ref="AA331:AA333" si="123">C331+I331-L331-O331-U331-X331-R331</f>
        <v>0</v>
      </c>
      <c r="AB331" s="11">
        <v>45847</v>
      </c>
    </row>
    <row r="332" spans="1:28" ht="16.5" hidden="1" thickBot="1" x14ac:dyDescent="0.3">
      <c r="A332" s="61">
        <v>45847</v>
      </c>
      <c r="B332" s="104" t="s">
        <v>888</v>
      </c>
      <c r="C332" s="104"/>
      <c r="D332" s="62" t="s">
        <v>31</v>
      </c>
      <c r="E332" s="104" t="s">
        <v>407</v>
      </c>
      <c r="F332" s="105">
        <v>1</v>
      </c>
      <c r="G332" s="104" t="s">
        <v>33</v>
      </c>
      <c r="H332" s="104">
        <v>300000</v>
      </c>
      <c r="I332" s="62">
        <f t="shared" si="105"/>
        <v>300000</v>
      </c>
      <c r="J332" s="100" t="s">
        <v>240</v>
      </c>
      <c r="K332" s="104"/>
      <c r="L332" s="97">
        <f t="shared" si="118"/>
        <v>0</v>
      </c>
      <c r="M332" s="97"/>
      <c r="N332" s="97"/>
      <c r="O332" s="97">
        <f t="shared" si="119"/>
        <v>300000</v>
      </c>
      <c r="P332" s="97">
        <v>300000</v>
      </c>
      <c r="Q332" s="97"/>
      <c r="R332" s="97">
        <f t="shared" si="120"/>
        <v>0</v>
      </c>
      <c r="S332" s="97"/>
      <c r="T332" s="97"/>
      <c r="U332" s="97">
        <f t="shared" si="121"/>
        <v>0</v>
      </c>
      <c r="V332" s="97"/>
      <c r="W332" s="97"/>
      <c r="X332" s="97">
        <f t="shared" si="122"/>
        <v>0</v>
      </c>
      <c r="Y332" s="97"/>
      <c r="Z332" s="97"/>
      <c r="AA332" s="98">
        <f t="shared" si="123"/>
        <v>0</v>
      </c>
      <c r="AB332" s="99">
        <v>45847</v>
      </c>
    </row>
    <row r="333" spans="1:28" ht="15.75" hidden="1" x14ac:dyDescent="0.25">
      <c r="A333" s="39">
        <v>45848</v>
      </c>
      <c r="B333" s="35" t="s">
        <v>645</v>
      </c>
      <c r="C333" s="35"/>
      <c r="D333" s="35" t="s">
        <v>31</v>
      </c>
      <c r="E333" s="35" t="s">
        <v>64</v>
      </c>
      <c r="F333" s="35">
        <v>7</v>
      </c>
      <c r="G333" s="35" t="s">
        <v>33</v>
      </c>
      <c r="H333" s="35">
        <v>150000</v>
      </c>
      <c r="I333" s="35">
        <f t="shared" si="105"/>
        <v>1050000</v>
      </c>
      <c r="J333" s="41" t="s">
        <v>240</v>
      </c>
      <c r="K333" s="35"/>
      <c r="L333" s="92">
        <f t="shared" si="118"/>
        <v>0</v>
      </c>
      <c r="M333" s="92"/>
      <c r="N333" s="92"/>
      <c r="O333" s="92">
        <f t="shared" si="119"/>
        <v>1050000</v>
      </c>
      <c r="P333" s="92">
        <v>1050000</v>
      </c>
      <c r="Q333" s="92"/>
      <c r="R333" s="92">
        <f t="shared" si="120"/>
        <v>0</v>
      </c>
      <c r="S333" s="92"/>
      <c r="T333" s="92"/>
      <c r="U333" s="92">
        <f t="shared" si="121"/>
        <v>0</v>
      </c>
      <c r="V333" s="92"/>
      <c r="W333" s="92"/>
      <c r="X333" s="92">
        <f t="shared" si="122"/>
        <v>0</v>
      </c>
      <c r="Y333" s="92"/>
      <c r="Z333" s="92"/>
      <c r="AA333" s="93">
        <f t="shared" si="123"/>
        <v>0</v>
      </c>
      <c r="AB333" s="94">
        <v>45846</v>
      </c>
    </row>
    <row r="334" spans="1:28" ht="15.75" hidden="1" x14ac:dyDescent="0.25">
      <c r="A334" s="39">
        <v>45848</v>
      </c>
      <c r="B334" s="35" t="s">
        <v>645</v>
      </c>
      <c r="C334" s="33"/>
      <c r="D334" s="35" t="s">
        <v>31</v>
      </c>
      <c r="E334" s="33" t="s">
        <v>32</v>
      </c>
      <c r="F334" s="33">
        <v>2</v>
      </c>
      <c r="G334" s="33" t="s">
        <v>33</v>
      </c>
      <c r="H334" s="33">
        <v>150000</v>
      </c>
      <c r="I334" s="33">
        <f t="shared" si="105"/>
        <v>300000</v>
      </c>
      <c r="J334" s="41" t="s">
        <v>240</v>
      </c>
      <c r="K334" s="33"/>
      <c r="L334" s="9">
        <f t="shared" ref="L334:L345" si="124">M334+N334</f>
        <v>0</v>
      </c>
      <c r="M334" s="9"/>
      <c r="N334" s="9"/>
      <c r="O334" s="9">
        <f t="shared" ref="O334:O345" si="125">P334+Q334</f>
        <v>300000</v>
      </c>
      <c r="P334" s="9">
        <v>300000</v>
      </c>
      <c r="Q334" s="9"/>
      <c r="R334" s="9">
        <f t="shared" ref="R334:R345" si="126">S334+T334</f>
        <v>0</v>
      </c>
      <c r="S334" s="9"/>
      <c r="T334" s="9"/>
      <c r="U334" s="9">
        <f t="shared" ref="U334:U345" si="127">V334+W334</f>
        <v>0</v>
      </c>
      <c r="V334" s="9"/>
      <c r="W334" s="9"/>
      <c r="X334" s="9">
        <f t="shared" ref="X334:X345" si="128">Y334+Z334</f>
        <v>0</v>
      </c>
      <c r="Y334" s="9"/>
      <c r="Z334" s="9"/>
      <c r="AA334" s="10">
        <f t="shared" ref="AA334:AA345" si="129">C334+I334-L334-O334-U334-X334-R334</f>
        <v>0</v>
      </c>
      <c r="AB334" s="11">
        <v>45846</v>
      </c>
    </row>
    <row r="335" spans="1:28" ht="15.75" hidden="1" x14ac:dyDescent="0.25">
      <c r="A335" s="39">
        <v>45848</v>
      </c>
      <c r="B335" s="33" t="s">
        <v>1040</v>
      </c>
      <c r="C335" s="33"/>
      <c r="D335" s="35" t="s">
        <v>31</v>
      </c>
      <c r="E335" s="33" t="s">
        <v>185</v>
      </c>
      <c r="F335" s="33">
        <v>1000</v>
      </c>
      <c r="G335" s="33" t="s">
        <v>29</v>
      </c>
      <c r="H335" s="33">
        <v>1150</v>
      </c>
      <c r="I335" s="33">
        <f t="shared" si="105"/>
        <v>1150000</v>
      </c>
      <c r="J335" s="37" t="s">
        <v>240</v>
      </c>
      <c r="K335" s="33"/>
      <c r="L335" s="9">
        <f t="shared" si="124"/>
        <v>0</v>
      </c>
      <c r="M335" s="9"/>
      <c r="N335" s="9"/>
      <c r="O335" s="9">
        <f t="shared" si="125"/>
        <v>1150000</v>
      </c>
      <c r="P335" s="9">
        <v>1150000</v>
      </c>
      <c r="Q335" s="9"/>
      <c r="R335" s="9">
        <f t="shared" si="126"/>
        <v>0</v>
      </c>
      <c r="S335" s="9"/>
      <c r="T335" s="9"/>
      <c r="U335" s="9">
        <f t="shared" si="127"/>
        <v>0</v>
      </c>
      <c r="V335" s="9"/>
      <c r="W335" s="9"/>
      <c r="X335" s="9">
        <f t="shared" si="128"/>
        <v>0</v>
      </c>
      <c r="Y335" s="9"/>
      <c r="Z335" s="9"/>
      <c r="AA335" s="10">
        <f t="shared" si="129"/>
        <v>0</v>
      </c>
      <c r="AB335" s="11">
        <v>45848</v>
      </c>
    </row>
    <row r="336" spans="1:28" ht="15.75" hidden="1" x14ac:dyDescent="0.25">
      <c r="A336" s="39">
        <v>45848</v>
      </c>
      <c r="B336" s="33" t="s">
        <v>1057</v>
      </c>
      <c r="C336" s="33"/>
      <c r="D336" s="35" t="s">
        <v>31</v>
      </c>
      <c r="E336" s="33" t="s">
        <v>110</v>
      </c>
      <c r="F336" s="33">
        <v>600</v>
      </c>
      <c r="G336" s="33" t="s">
        <v>29</v>
      </c>
      <c r="H336" s="33">
        <v>1900</v>
      </c>
      <c r="I336" s="33">
        <f t="shared" si="105"/>
        <v>1140000</v>
      </c>
      <c r="J336" s="37" t="s">
        <v>241</v>
      </c>
      <c r="K336" s="33" t="s">
        <v>1046</v>
      </c>
      <c r="L336" s="9">
        <f t="shared" si="124"/>
        <v>0</v>
      </c>
      <c r="M336" s="9"/>
      <c r="N336" s="9"/>
      <c r="O336" s="9">
        <f t="shared" si="125"/>
        <v>0</v>
      </c>
      <c r="P336" s="9"/>
      <c r="Q336" s="9"/>
      <c r="R336" s="9">
        <f t="shared" si="126"/>
        <v>1140000</v>
      </c>
      <c r="S336" s="9">
        <v>1140000</v>
      </c>
      <c r="T336" s="9"/>
      <c r="U336" s="9">
        <f t="shared" si="127"/>
        <v>0</v>
      </c>
      <c r="V336" s="9"/>
      <c r="W336" s="9"/>
      <c r="X336" s="9">
        <f t="shared" si="128"/>
        <v>0</v>
      </c>
      <c r="Y336" s="9"/>
      <c r="Z336" s="9"/>
      <c r="AA336" s="10">
        <f t="shared" si="129"/>
        <v>0</v>
      </c>
      <c r="AB336" s="11">
        <v>45855</v>
      </c>
    </row>
    <row r="337" spans="1:28" ht="15.75" hidden="1" x14ac:dyDescent="0.25">
      <c r="A337" s="39">
        <v>45848</v>
      </c>
      <c r="B337" s="33" t="s">
        <v>151</v>
      </c>
      <c r="C337" s="33"/>
      <c r="D337" s="35" t="s">
        <v>31</v>
      </c>
      <c r="E337" s="33" t="s">
        <v>86</v>
      </c>
      <c r="F337" s="33">
        <v>50</v>
      </c>
      <c r="G337" s="33" t="s">
        <v>51</v>
      </c>
      <c r="H337" s="33">
        <v>100000</v>
      </c>
      <c r="I337" s="33">
        <f t="shared" si="105"/>
        <v>5000000</v>
      </c>
      <c r="J337" s="37" t="s">
        <v>240</v>
      </c>
      <c r="K337" s="33"/>
      <c r="L337" s="9">
        <f t="shared" si="124"/>
        <v>0</v>
      </c>
      <c r="M337" s="9"/>
      <c r="N337" s="9"/>
      <c r="O337" s="9">
        <f t="shared" si="125"/>
        <v>0</v>
      </c>
      <c r="P337" s="9"/>
      <c r="Q337" s="9"/>
      <c r="R337" s="9">
        <f t="shared" si="126"/>
        <v>0</v>
      </c>
      <c r="S337" s="9"/>
      <c r="T337" s="9"/>
      <c r="U337" s="9">
        <f t="shared" si="127"/>
        <v>5000000</v>
      </c>
      <c r="V337" s="9">
        <v>5000000</v>
      </c>
      <c r="W337" s="9"/>
      <c r="X337" s="9">
        <f t="shared" si="128"/>
        <v>0</v>
      </c>
      <c r="Y337" s="9"/>
      <c r="Z337" s="9"/>
      <c r="AA337" s="10">
        <f t="shared" si="129"/>
        <v>0</v>
      </c>
      <c r="AB337" s="11">
        <v>45847</v>
      </c>
    </row>
    <row r="338" spans="1:28" ht="15.75" hidden="1" x14ac:dyDescent="0.25">
      <c r="A338" s="39">
        <v>45848</v>
      </c>
      <c r="B338" s="33" t="s">
        <v>472</v>
      </c>
      <c r="C338" s="33"/>
      <c r="D338" s="33" t="s">
        <v>31</v>
      </c>
      <c r="E338" s="33" t="s">
        <v>135</v>
      </c>
      <c r="F338" s="33">
        <v>116</v>
      </c>
      <c r="G338" s="33" t="s">
        <v>51</v>
      </c>
      <c r="H338" s="33">
        <v>43000</v>
      </c>
      <c r="I338" s="33">
        <f t="shared" si="105"/>
        <v>4988000</v>
      </c>
      <c r="J338" s="37" t="s">
        <v>240</v>
      </c>
      <c r="K338" s="33"/>
      <c r="L338" s="9">
        <f t="shared" si="124"/>
        <v>0</v>
      </c>
      <c r="M338" s="9"/>
      <c r="N338" s="9"/>
      <c r="O338" s="9">
        <f t="shared" si="125"/>
        <v>4988000</v>
      </c>
      <c r="P338" s="9">
        <v>4988000</v>
      </c>
      <c r="Q338" s="9"/>
      <c r="R338" s="9">
        <f t="shared" si="126"/>
        <v>0</v>
      </c>
      <c r="S338" s="9"/>
      <c r="T338" s="9"/>
      <c r="U338" s="9">
        <f t="shared" si="127"/>
        <v>0</v>
      </c>
      <c r="V338" s="9"/>
      <c r="W338" s="9"/>
      <c r="X338" s="9">
        <f t="shared" si="128"/>
        <v>0</v>
      </c>
      <c r="Y338" s="9"/>
      <c r="Z338" s="9"/>
      <c r="AA338" s="10">
        <f t="shared" si="129"/>
        <v>0</v>
      </c>
      <c r="AB338" s="11">
        <v>45848</v>
      </c>
    </row>
    <row r="339" spans="1:28" ht="15.75" hidden="1" x14ac:dyDescent="0.25">
      <c r="A339" s="39">
        <v>45848</v>
      </c>
      <c r="B339" s="33" t="s">
        <v>472</v>
      </c>
      <c r="C339" s="33"/>
      <c r="D339" s="33" t="s">
        <v>31</v>
      </c>
      <c r="E339" s="33" t="s">
        <v>344</v>
      </c>
      <c r="F339" s="33">
        <v>57.9</v>
      </c>
      <c r="G339" s="33" t="s">
        <v>51</v>
      </c>
      <c r="H339" s="33">
        <v>43000</v>
      </c>
      <c r="I339" s="33">
        <f t="shared" si="105"/>
        <v>2489700</v>
      </c>
      <c r="J339" s="37" t="s">
        <v>240</v>
      </c>
      <c r="K339" s="33"/>
      <c r="L339" s="9">
        <f t="shared" si="124"/>
        <v>0</v>
      </c>
      <c r="M339" s="9"/>
      <c r="N339" s="9"/>
      <c r="O339" s="9">
        <f t="shared" si="125"/>
        <v>2489700</v>
      </c>
      <c r="P339" s="9">
        <v>2489700</v>
      </c>
      <c r="Q339" s="9"/>
      <c r="R339" s="9">
        <f t="shared" si="126"/>
        <v>0</v>
      </c>
      <c r="S339" s="9"/>
      <c r="T339" s="9"/>
      <c r="U339" s="9">
        <f t="shared" si="127"/>
        <v>0</v>
      </c>
      <c r="V339" s="9"/>
      <c r="W339" s="9"/>
      <c r="X339" s="9">
        <f t="shared" si="128"/>
        <v>0</v>
      </c>
      <c r="Y339" s="9"/>
      <c r="Z339" s="9"/>
      <c r="AA339" s="10">
        <f t="shared" si="129"/>
        <v>0</v>
      </c>
      <c r="AB339" s="11">
        <v>45848</v>
      </c>
    </row>
    <row r="340" spans="1:28" ht="15.75" hidden="1" x14ac:dyDescent="0.25">
      <c r="A340" s="39">
        <v>45848</v>
      </c>
      <c r="B340" s="33" t="s">
        <v>219</v>
      </c>
      <c r="C340" s="33"/>
      <c r="D340" s="33" t="s">
        <v>31</v>
      </c>
      <c r="E340" s="33" t="s">
        <v>297</v>
      </c>
      <c r="F340" s="33">
        <v>5600</v>
      </c>
      <c r="G340" s="33" t="s">
        <v>29</v>
      </c>
      <c r="H340" s="33">
        <v>1900</v>
      </c>
      <c r="I340" s="33">
        <f t="shared" si="105"/>
        <v>10640000</v>
      </c>
      <c r="J340" s="37" t="s">
        <v>240</v>
      </c>
      <c r="K340" s="103" t="s">
        <v>1060</v>
      </c>
      <c r="L340" s="9">
        <f t="shared" si="124"/>
        <v>0</v>
      </c>
      <c r="M340" s="9"/>
      <c r="N340" s="9"/>
      <c r="O340" s="9">
        <f t="shared" si="125"/>
        <v>10640000</v>
      </c>
      <c r="P340" s="9">
        <v>10640000</v>
      </c>
      <c r="Q340" s="9"/>
      <c r="R340" s="9">
        <f t="shared" si="126"/>
        <v>0</v>
      </c>
      <c r="S340" s="9"/>
      <c r="T340" s="9"/>
      <c r="U340" s="9">
        <f t="shared" si="127"/>
        <v>0</v>
      </c>
      <c r="V340" s="9"/>
      <c r="W340" s="9"/>
      <c r="X340" s="9">
        <f t="shared" si="128"/>
        <v>0</v>
      </c>
      <c r="Y340" s="9"/>
      <c r="Z340" s="9"/>
      <c r="AA340" s="10">
        <f t="shared" si="129"/>
        <v>0</v>
      </c>
      <c r="AB340" s="11">
        <v>45848</v>
      </c>
    </row>
    <row r="341" spans="1:28" ht="15.75" hidden="1" x14ac:dyDescent="0.25">
      <c r="A341" s="39">
        <v>45848</v>
      </c>
      <c r="B341" s="33" t="s">
        <v>219</v>
      </c>
      <c r="C341" s="33"/>
      <c r="D341" s="33" t="s">
        <v>31</v>
      </c>
      <c r="E341" s="33" t="s">
        <v>64</v>
      </c>
      <c r="F341" s="78">
        <v>10</v>
      </c>
      <c r="G341" s="33" t="s">
        <v>33</v>
      </c>
      <c r="H341" s="33">
        <v>150000</v>
      </c>
      <c r="I341" s="33">
        <f t="shared" si="105"/>
        <v>1500000</v>
      </c>
      <c r="J341" s="37" t="s">
        <v>240</v>
      </c>
      <c r="K341" s="103" t="s">
        <v>1060</v>
      </c>
      <c r="L341" s="9">
        <f t="shared" si="124"/>
        <v>0</v>
      </c>
      <c r="M341" s="9"/>
      <c r="N341" s="9"/>
      <c r="O341" s="9">
        <f t="shared" si="125"/>
        <v>1500000</v>
      </c>
      <c r="P341" s="9">
        <v>1500000</v>
      </c>
      <c r="Q341" s="9"/>
      <c r="R341" s="9">
        <f t="shared" si="126"/>
        <v>0</v>
      </c>
      <c r="S341" s="9"/>
      <c r="T341" s="9"/>
      <c r="U341" s="9">
        <f t="shared" si="127"/>
        <v>0</v>
      </c>
      <c r="V341" s="9"/>
      <c r="W341" s="9"/>
      <c r="X341" s="9">
        <f t="shared" si="128"/>
        <v>0</v>
      </c>
      <c r="Y341" s="9"/>
      <c r="Z341" s="9"/>
      <c r="AA341" s="10">
        <f t="shared" si="129"/>
        <v>0</v>
      </c>
      <c r="AB341" s="11">
        <v>45848</v>
      </c>
    </row>
    <row r="342" spans="1:28" ht="15.75" hidden="1" x14ac:dyDescent="0.25">
      <c r="A342" s="39">
        <v>45848</v>
      </c>
      <c r="B342" s="33" t="s">
        <v>1061</v>
      </c>
      <c r="C342" s="33"/>
      <c r="D342" s="33" t="s">
        <v>31</v>
      </c>
      <c r="E342" s="33" t="s">
        <v>110</v>
      </c>
      <c r="F342" s="33">
        <v>2000</v>
      </c>
      <c r="G342" s="33" t="s">
        <v>29</v>
      </c>
      <c r="H342" s="33">
        <v>1900</v>
      </c>
      <c r="I342" s="33">
        <f t="shared" si="105"/>
        <v>3800000</v>
      </c>
      <c r="J342" s="37" t="s">
        <v>240</v>
      </c>
      <c r="K342" s="33"/>
      <c r="L342" s="9">
        <f t="shared" si="124"/>
        <v>0</v>
      </c>
      <c r="M342" s="9"/>
      <c r="N342" s="9"/>
      <c r="O342" s="9">
        <f t="shared" si="125"/>
        <v>3800000</v>
      </c>
      <c r="P342" s="9">
        <v>3800000</v>
      </c>
      <c r="Q342" s="9"/>
      <c r="R342" s="9">
        <f t="shared" si="126"/>
        <v>0</v>
      </c>
      <c r="S342" s="9"/>
      <c r="T342" s="9"/>
      <c r="U342" s="9">
        <f t="shared" si="127"/>
        <v>0</v>
      </c>
      <c r="V342" s="9"/>
      <c r="W342" s="9"/>
      <c r="X342" s="9">
        <f t="shared" si="128"/>
        <v>0</v>
      </c>
      <c r="Y342" s="9"/>
      <c r="Z342" s="9"/>
      <c r="AA342" s="10">
        <f t="shared" si="129"/>
        <v>0</v>
      </c>
      <c r="AB342" s="11">
        <v>45848</v>
      </c>
    </row>
    <row r="343" spans="1:28" ht="15.75" hidden="1" x14ac:dyDescent="0.25">
      <c r="A343" s="39">
        <v>45848</v>
      </c>
      <c r="B343" s="33" t="s">
        <v>960</v>
      </c>
      <c r="C343" s="33"/>
      <c r="D343" s="33" t="s">
        <v>31</v>
      </c>
      <c r="E343" s="33" t="s">
        <v>110</v>
      </c>
      <c r="F343" s="33">
        <v>600</v>
      </c>
      <c r="G343" s="33" t="s">
        <v>29</v>
      </c>
      <c r="H343" s="33">
        <v>2000</v>
      </c>
      <c r="I343" s="33">
        <f t="shared" si="105"/>
        <v>1200000</v>
      </c>
      <c r="J343" s="37" t="s">
        <v>240</v>
      </c>
      <c r="K343" s="33"/>
      <c r="L343" s="9">
        <f t="shared" si="124"/>
        <v>0</v>
      </c>
      <c r="M343" s="9"/>
      <c r="N343" s="9"/>
      <c r="O343" s="9">
        <f t="shared" si="125"/>
        <v>0</v>
      </c>
      <c r="P343" s="9"/>
      <c r="Q343" s="9"/>
      <c r="R343" s="9">
        <f t="shared" si="126"/>
        <v>1200000</v>
      </c>
      <c r="S343" s="9">
        <v>1200000</v>
      </c>
      <c r="T343" s="9"/>
      <c r="U343" s="9">
        <f t="shared" si="127"/>
        <v>0</v>
      </c>
      <c r="V343" s="9"/>
      <c r="W343" s="9"/>
      <c r="X343" s="9">
        <f t="shared" si="128"/>
        <v>0</v>
      </c>
      <c r="Y343" s="9"/>
      <c r="Z343" s="9"/>
      <c r="AA343" s="10">
        <f t="shared" si="129"/>
        <v>0</v>
      </c>
      <c r="AB343" s="11">
        <v>45848</v>
      </c>
    </row>
    <row r="344" spans="1:28" ht="15.75" hidden="1" x14ac:dyDescent="0.25">
      <c r="A344" s="39">
        <v>45848</v>
      </c>
      <c r="B344" s="33" t="s">
        <v>662</v>
      </c>
      <c r="C344" s="33"/>
      <c r="D344" s="33" t="s">
        <v>31</v>
      </c>
      <c r="E344" s="33" t="s">
        <v>148</v>
      </c>
      <c r="F344" s="33">
        <v>40</v>
      </c>
      <c r="G344" s="33" t="s">
        <v>51</v>
      </c>
      <c r="H344" s="33">
        <v>50000</v>
      </c>
      <c r="I344" s="33">
        <f t="shared" si="105"/>
        <v>2000000</v>
      </c>
      <c r="J344" s="37" t="s">
        <v>240</v>
      </c>
      <c r="K344" s="33"/>
      <c r="L344" s="9">
        <f t="shared" si="124"/>
        <v>0</v>
      </c>
      <c r="M344" s="9"/>
      <c r="N344" s="9"/>
      <c r="O344" s="9">
        <f t="shared" si="125"/>
        <v>2000000</v>
      </c>
      <c r="P344" s="9">
        <v>2000000</v>
      </c>
      <c r="Q344" s="9"/>
      <c r="R344" s="9">
        <f t="shared" si="126"/>
        <v>0</v>
      </c>
      <c r="S344" s="9"/>
      <c r="T344" s="9"/>
      <c r="U344" s="9">
        <f t="shared" si="127"/>
        <v>0</v>
      </c>
      <c r="V344" s="9"/>
      <c r="W344" s="9"/>
      <c r="X344" s="9">
        <f t="shared" si="128"/>
        <v>0</v>
      </c>
      <c r="Y344" s="9"/>
      <c r="Z344" s="9"/>
      <c r="AA344" s="10">
        <f t="shared" si="129"/>
        <v>0</v>
      </c>
      <c r="AB344" s="11">
        <v>45848</v>
      </c>
    </row>
    <row r="345" spans="1:28" ht="15.75" hidden="1" x14ac:dyDescent="0.25">
      <c r="A345" s="39">
        <v>45848</v>
      </c>
      <c r="B345" s="33" t="s">
        <v>663</v>
      </c>
      <c r="C345" s="33"/>
      <c r="D345" s="33" t="s">
        <v>41</v>
      </c>
      <c r="E345" s="33" t="s">
        <v>86</v>
      </c>
      <c r="F345" s="33">
        <v>25</v>
      </c>
      <c r="G345" s="33" t="s">
        <v>51</v>
      </c>
      <c r="H345" s="33">
        <v>100000</v>
      </c>
      <c r="I345" s="33">
        <f t="shared" si="105"/>
        <v>2500000</v>
      </c>
      <c r="J345" s="37" t="s">
        <v>241</v>
      </c>
      <c r="K345" s="33" t="s">
        <v>1062</v>
      </c>
      <c r="L345" s="9">
        <f t="shared" si="124"/>
        <v>600000</v>
      </c>
      <c r="M345" s="9">
        <f>100000+500000</f>
        <v>600000</v>
      </c>
      <c r="N345" s="9"/>
      <c r="O345" s="9">
        <f t="shared" si="125"/>
        <v>0</v>
      </c>
      <c r="P345" s="9"/>
      <c r="Q345" s="9"/>
      <c r="R345" s="9">
        <f t="shared" si="126"/>
        <v>0</v>
      </c>
      <c r="S345" s="9"/>
      <c r="T345" s="9"/>
      <c r="U345" s="9">
        <f t="shared" si="127"/>
        <v>0</v>
      </c>
      <c r="V345" s="9"/>
      <c r="W345" s="9"/>
      <c r="X345" s="9">
        <f t="shared" si="128"/>
        <v>1900000</v>
      </c>
      <c r="Y345" s="9">
        <v>1900000</v>
      </c>
      <c r="Z345" s="9"/>
      <c r="AA345" s="10">
        <f t="shared" si="129"/>
        <v>0</v>
      </c>
      <c r="AB345" s="11">
        <v>45848</v>
      </c>
    </row>
    <row r="346" spans="1:28" ht="15.75" hidden="1" x14ac:dyDescent="0.25">
      <c r="A346" s="39">
        <v>45848</v>
      </c>
      <c r="B346" s="33" t="s">
        <v>141</v>
      </c>
      <c r="C346" s="33"/>
      <c r="D346" s="33" t="s">
        <v>31</v>
      </c>
      <c r="E346" s="33" t="s">
        <v>95</v>
      </c>
      <c r="F346" s="33">
        <v>10400</v>
      </c>
      <c r="G346" s="33" t="s">
        <v>29</v>
      </c>
      <c r="H346" s="33">
        <v>3800</v>
      </c>
      <c r="I346" s="33">
        <f t="shared" si="105"/>
        <v>39520000</v>
      </c>
      <c r="J346" s="82" t="s">
        <v>43</v>
      </c>
      <c r="K346" s="33" t="s">
        <v>1063</v>
      </c>
      <c r="L346" s="9">
        <f t="shared" ref="L346" si="130">M346+N346</f>
        <v>36581000</v>
      </c>
      <c r="M346" s="9"/>
      <c r="N346" s="9">
        <v>36581000</v>
      </c>
      <c r="O346" s="9">
        <f t="shared" ref="O346" si="131">P346+Q346</f>
        <v>0</v>
      </c>
      <c r="P346" s="9"/>
      <c r="Q346" s="9"/>
      <c r="R346" s="9">
        <f t="shared" ref="R346" si="132">S346+T346</f>
        <v>0</v>
      </c>
      <c r="S346" s="9"/>
      <c r="T346" s="9"/>
      <c r="U346" s="9">
        <f t="shared" ref="U346" si="133">V346+W346</f>
        <v>0</v>
      </c>
      <c r="V346" s="9"/>
      <c r="W346" s="9"/>
      <c r="X346" s="9">
        <f t="shared" ref="X346" si="134">Y346+Z346</f>
        <v>0</v>
      </c>
      <c r="Y346" s="9"/>
      <c r="Z346" s="9"/>
      <c r="AA346" s="10">
        <f t="shared" ref="AA346" si="135">C346+I346-L346-O346-U346-X346-R346</f>
        <v>2939000</v>
      </c>
      <c r="AB346" s="11">
        <v>45868</v>
      </c>
    </row>
    <row r="347" spans="1:28" ht="15.75" hidden="1" x14ac:dyDescent="0.25">
      <c r="A347" s="39">
        <v>45848</v>
      </c>
      <c r="B347" s="33" t="s">
        <v>794</v>
      </c>
      <c r="C347" s="33"/>
      <c r="D347" s="33" t="s">
        <v>31</v>
      </c>
      <c r="E347" s="33" t="s">
        <v>136</v>
      </c>
      <c r="F347" s="33">
        <v>47.6</v>
      </c>
      <c r="G347" s="33" t="s">
        <v>51</v>
      </c>
      <c r="H347" s="33">
        <v>43000</v>
      </c>
      <c r="I347" s="33">
        <f t="shared" si="105"/>
        <v>2046800</v>
      </c>
      <c r="J347" s="37" t="s">
        <v>240</v>
      </c>
      <c r="K347" s="33"/>
      <c r="L347" s="9">
        <f t="shared" ref="L347:L352" si="136">M347+N347</f>
        <v>0</v>
      </c>
      <c r="M347" s="9"/>
      <c r="N347" s="9"/>
      <c r="O347" s="9">
        <f t="shared" ref="O347:O352" si="137">P347+Q347</f>
        <v>0</v>
      </c>
      <c r="P347" s="9"/>
      <c r="Q347" s="9"/>
      <c r="R347" s="9">
        <f t="shared" ref="R347:R352" si="138">S347+T347</f>
        <v>2046800</v>
      </c>
      <c r="S347" s="9">
        <v>2046800</v>
      </c>
      <c r="T347" s="9"/>
      <c r="U347" s="9">
        <f t="shared" ref="U347:U352" si="139">V347+W347</f>
        <v>0</v>
      </c>
      <c r="V347" s="9"/>
      <c r="W347" s="9"/>
      <c r="X347" s="9">
        <f t="shared" ref="X347:X352" si="140">Y347+Z347</f>
        <v>0</v>
      </c>
      <c r="Y347" s="9"/>
      <c r="Z347" s="9"/>
      <c r="AA347" s="10">
        <f t="shared" ref="AA347:AA352" si="141">C347+I347-L347-O347-U347-X347-R347</f>
        <v>0</v>
      </c>
      <c r="AB347" s="11">
        <v>45848</v>
      </c>
    </row>
    <row r="348" spans="1:28" ht="15.75" hidden="1" x14ac:dyDescent="0.25">
      <c r="A348" s="39">
        <v>45848</v>
      </c>
      <c r="B348" s="33" t="s">
        <v>794</v>
      </c>
      <c r="C348" s="33"/>
      <c r="D348" s="33" t="s">
        <v>31</v>
      </c>
      <c r="E348" s="33" t="s">
        <v>467</v>
      </c>
      <c r="F348" s="33">
        <v>16.7</v>
      </c>
      <c r="G348" s="33" t="s">
        <v>51</v>
      </c>
      <c r="H348" s="33">
        <v>43000</v>
      </c>
      <c r="I348" s="33">
        <f t="shared" si="105"/>
        <v>718100</v>
      </c>
      <c r="J348" s="37" t="s">
        <v>240</v>
      </c>
      <c r="K348" s="33"/>
      <c r="L348" s="9">
        <f t="shared" si="136"/>
        <v>0</v>
      </c>
      <c r="M348" s="9"/>
      <c r="N348" s="9"/>
      <c r="O348" s="9">
        <f t="shared" si="137"/>
        <v>0</v>
      </c>
      <c r="P348" s="9"/>
      <c r="Q348" s="9"/>
      <c r="R348" s="9">
        <f t="shared" si="138"/>
        <v>718100</v>
      </c>
      <c r="S348" s="9">
        <v>718100</v>
      </c>
      <c r="T348" s="9"/>
      <c r="U348" s="9">
        <f t="shared" si="139"/>
        <v>0</v>
      </c>
      <c r="V348" s="9"/>
      <c r="W348" s="9"/>
      <c r="X348" s="9">
        <f t="shared" si="140"/>
        <v>0</v>
      </c>
      <c r="Y348" s="9"/>
      <c r="Z348" s="9"/>
      <c r="AA348" s="10">
        <f t="shared" si="141"/>
        <v>0</v>
      </c>
      <c r="AB348" s="11">
        <v>45848</v>
      </c>
    </row>
    <row r="349" spans="1:28" ht="15.75" hidden="1" x14ac:dyDescent="0.25">
      <c r="A349" s="32">
        <v>45848</v>
      </c>
      <c r="B349" s="33" t="s">
        <v>794</v>
      </c>
      <c r="C349" s="33"/>
      <c r="D349" s="33" t="s">
        <v>31</v>
      </c>
      <c r="E349" s="33" t="s">
        <v>308</v>
      </c>
      <c r="F349" s="33">
        <v>2.5</v>
      </c>
      <c r="G349" s="33" t="s">
        <v>51</v>
      </c>
      <c r="H349" s="33">
        <v>86000</v>
      </c>
      <c r="I349" s="33">
        <f t="shared" si="105"/>
        <v>215000</v>
      </c>
      <c r="J349" s="37" t="s">
        <v>240</v>
      </c>
      <c r="K349" s="33"/>
      <c r="L349" s="9">
        <f t="shared" si="136"/>
        <v>0</v>
      </c>
      <c r="M349" s="9"/>
      <c r="N349" s="9"/>
      <c r="O349" s="9">
        <f t="shared" si="137"/>
        <v>0</v>
      </c>
      <c r="P349" s="9"/>
      <c r="Q349" s="9"/>
      <c r="R349" s="9">
        <f t="shared" si="138"/>
        <v>215000</v>
      </c>
      <c r="S349" s="9">
        <v>215000</v>
      </c>
      <c r="T349" s="9"/>
      <c r="U349" s="9">
        <f t="shared" si="139"/>
        <v>0</v>
      </c>
      <c r="V349" s="9"/>
      <c r="W349" s="9"/>
      <c r="X349" s="9">
        <f t="shared" si="140"/>
        <v>0</v>
      </c>
      <c r="Y349" s="9"/>
      <c r="Z349" s="9"/>
      <c r="AA349" s="10">
        <f t="shared" si="141"/>
        <v>0</v>
      </c>
      <c r="AB349" s="11">
        <v>45848</v>
      </c>
    </row>
    <row r="350" spans="1:28" ht="15.75" hidden="1" x14ac:dyDescent="0.25">
      <c r="A350" s="32">
        <v>45848</v>
      </c>
      <c r="B350" s="33" t="s">
        <v>794</v>
      </c>
      <c r="C350" s="33"/>
      <c r="D350" s="33" t="s">
        <v>31</v>
      </c>
      <c r="E350" s="33" t="s">
        <v>309</v>
      </c>
      <c r="F350" s="33">
        <v>2.5</v>
      </c>
      <c r="G350" s="33" t="s">
        <v>51</v>
      </c>
      <c r="H350" s="33">
        <v>86000</v>
      </c>
      <c r="I350" s="33">
        <f t="shared" si="105"/>
        <v>215000</v>
      </c>
      <c r="J350" s="37" t="s">
        <v>240</v>
      </c>
      <c r="K350" s="33"/>
      <c r="L350" s="9">
        <f t="shared" si="136"/>
        <v>0</v>
      </c>
      <c r="M350" s="9"/>
      <c r="N350" s="9"/>
      <c r="O350" s="9">
        <f t="shared" si="137"/>
        <v>0</v>
      </c>
      <c r="P350" s="9"/>
      <c r="Q350" s="9"/>
      <c r="R350" s="9">
        <f t="shared" si="138"/>
        <v>215000</v>
      </c>
      <c r="S350" s="9">
        <v>215000</v>
      </c>
      <c r="T350" s="9"/>
      <c r="U350" s="9">
        <f t="shared" si="139"/>
        <v>0</v>
      </c>
      <c r="V350" s="9"/>
      <c r="W350" s="9"/>
      <c r="X350" s="9">
        <f t="shared" si="140"/>
        <v>0</v>
      </c>
      <c r="Y350" s="9"/>
      <c r="Z350" s="9"/>
      <c r="AA350" s="10">
        <f t="shared" si="141"/>
        <v>0</v>
      </c>
      <c r="AB350" s="11">
        <v>45848</v>
      </c>
    </row>
    <row r="351" spans="1:28" ht="16.5" hidden="1" thickBot="1" x14ac:dyDescent="0.3">
      <c r="A351" s="61">
        <v>45848</v>
      </c>
      <c r="B351" s="62" t="s">
        <v>794</v>
      </c>
      <c r="C351" s="62"/>
      <c r="D351" s="62" t="s">
        <v>31</v>
      </c>
      <c r="E351" s="62" t="s">
        <v>310</v>
      </c>
      <c r="F351" s="62">
        <v>2.5</v>
      </c>
      <c r="G351" s="62" t="s">
        <v>51</v>
      </c>
      <c r="H351" s="62">
        <v>86000</v>
      </c>
      <c r="I351" s="62">
        <f t="shared" si="105"/>
        <v>215000</v>
      </c>
      <c r="J351" s="63" t="s">
        <v>240</v>
      </c>
      <c r="K351" s="62"/>
      <c r="L351" s="97">
        <f t="shared" si="136"/>
        <v>0</v>
      </c>
      <c r="M351" s="97"/>
      <c r="N351" s="97"/>
      <c r="O351" s="97">
        <f t="shared" si="137"/>
        <v>0</v>
      </c>
      <c r="P351" s="97"/>
      <c r="Q351" s="97"/>
      <c r="R351" s="97">
        <f t="shared" si="138"/>
        <v>215000</v>
      </c>
      <c r="S351" s="97">
        <v>215000</v>
      </c>
      <c r="T351" s="97"/>
      <c r="U351" s="97">
        <f t="shared" si="139"/>
        <v>0</v>
      </c>
      <c r="V351" s="97"/>
      <c r="W351" s="97"/>
      <c r="X351" s="97">
        <f t="shared" si="140"/>
        <v>0</v>
      </c>
      <c r="Y351" s="97"/>
      <c r="Z351" s="97"/>
      <c r="AA351" s="98">
        <f t="shared" si="141"/>
        <v>0</v>
      </c>
      <c r="AB351" s="99">
        <v>45848</v>
      </c>
    </row>
    <row r="352" spans="1:28" ht="15.75" hidden="1" x14ac:dyDescent="0.25">
      <c r="A352" s="39">
        <v>45849</v>
      </c>
      <c r="B352" s="35" t="s">
        <v>792</v>
      </c>
      <c r="C352" s="35"/>
      <c r="D352" s="35" t="s">
        <v>31</v>
      </c>
      <c r="E352" s="35" t="s">
        <v>235</v>
      </c>
      <c r="F352" s="35">
        <v>10</v>
      </c>
      <c r="G352" s="35" t="s">
        <v>51</v>
      </c>
      <c r="H352" s="35">
        <v>90000</v>
      </c>
      <c r="I352" s="35">
        <f t="shared" si="105"/>
        <v>900000</v>
      </c>
      <c r="J352" s="41" t="s">
        <v>240</v>
      </c>
      <c r="K352" s="35"/>
      <c r="L352" s="92">
        <f t="shared" si="136"/>
        <v>0</v>
      </c>
      <c r="M352" s="92"/>
      <c r="N352" s="92"/>
      <c r="O352" s="92">
        <f t="shared" si="137"/>
        <v>900000</v>
      </c>
      <c r="P352" s="92">
        <v>900000</v>
      </c>
      <c r="Q352" s="92"/>
      <c r="R352" s="92">
        <f t="shared" si="138"/>
        <v>0</v>
      </c>
      <c r="S352" s="92"/>
      <c r="T352" s="92"/>
      <c r="U352" s="92">
        <f t="shared" si="139"/>
        <v>0</v>
      </c>
      <c r="V352" s="92"/>
      <c r="W352" s="92"/>
      <c r="X352" s="92">
        <f t="shared" si="140"/>
        <v>0</v>
      </c>
      <c r="Y352" s="92"/>
      <c r="Z352" s="92"/>
      <c r="AA352" s="93">
        <f t="shared" si="141"/>
        <v>0</v>
      </c>
      <c r="AB352" s="94">
        <v>45846</v>
      </c>
    </row>
    <row r="353" spans="1:28" ht="15.75" hidden="1" x14ac:dyDescent="0.25">
      <c r="A353" s="39">
        <v>45849</v>
      </c>
      <c r="B353" s="33" t="s">
        <v>1057</v>
      </c>
      <c r="C353" s="33"/>
      <c r="D353" s="33" t="s">
        <v>31</v>
      </c>
      <c r="E353" s="33" t="s">
        <v>110</v>
      </c>
      <c r="F353" s="33">
        <v>800</v>
      </c>
      <c r="G353" s="33" t="s">
        <v>29</v>
      </c>
      <c r="H353" s="33">
        <v>1900</v>
      </c>
      <c r="I353" s="33">
        <f t="shared" si="105"/>
        <v>1520000</v>
      </c>
      <c r="J353" s="41" t="s">
        <v>241</v>
      </c>
      <c r="K353" s="33" t="s">
        <v>1052</v>
      </c>
      <c r="L353" s="9">
        <f t="shared" ref="L353:L383" si="142">M353+N353</f>
        <v>0</v>
      </c>
      <c r="M353" s="9"/>
      <c r="N353" s="9"/>
      <c r="O353" s="9">
        <f t="shared" ref="O353:O383" si="143">P353+Q353</f>
        <v>0</v>
      </c>
      <c r="P353" s="9"/>
      <c r="Q353" s="9"/>
      <c r="R353" s="9">
        <f t="shared" ref="R353:R383" si="144">S353+T353</f>
        <v>1520000</v>
      </c>
      <c r="S353" s="9">
        <v>1520000</v>
      </c>
      <c r="T353" s="9"/>
      <c r="U353" s="9">
        <f t="shared" ref="U353:U383" si="145">V353+W353</f>
        <v>0</v>
      </c>
      <c r="V353" s="9"/>
      <c r="W353" s="9"/>
      <c r="X353" s="9">
        <f t="shared" ref="X353:X383" si="146">Y353+Z353</f>
        <v>0</v>
      </c>
      <c r="Y353" s="9"/>
      <c r="Z353" s="9"/>
      <c r="AA353" s="10">
        <f t="shared" ref="AA353:AA383" si="147">C353+I353-L353-O353-U353-X353-R353</f>
        <v>0</v>
      </c>
      <c r="AB353" s="94">
        <v>45846</v>
      </c>
    </row>
    <row r="354" spans="1:28" ht="15.75" hidden="1" x14ac:dyDescent="0.25">
      <c r="A354" s="39">
        <v>45849</v>
      </c>
      <c r="B354" s="33" t="s">
        <v>370</v>
      </c>
      <c r="C354" s="35"/>
      <c r="D354" s="33" t="s">
        <v>31</v>
      </c>
      <c r="E354" s="35" t="s">
        <v>407</v>
      </c>
      <c r="F354" s="35">
        <v>5</v>
      </c>
      <c r="G354" s="33" t="s">
        <v>33</v>
      </c>
      <c r="H354" s="35">
        <v>300000</v>
      </c>
      <c r="I354" s="33">
        <f t="shared" si="105"/>
        <v>1500000</v>
      </c>
      <c r="J354" s="37" t="s">
        <v>240</v>
      </c>
      <c r="K354" s="33"/>
      <c r="L354" s="9">
        <f t="shared" si="142"/>
        <v>0</v>
      </c>
      <c r="M354" s="9"/>
      <c r="N354" s="9"/>
      <c r="O354" s="9">
        <f t="shared" si="143"/>
        <v>1500000</v>
      </c>
      <c r="P354" s="9">
        <v>1500000</v>
      </c>
      <c r="Q354" s="9"/>
      <c r="R354" s="9">
        <f t="shared" si="144"/>
        <v>0</v>
      </c>
      <c r="S354" s="9"/>
      <c r="T354" s="9"/>
      <c r="U354" s="9">
        <f t="shared" si="145"/>
        <v>0</v>
      </c>
      <c r="V354" s="9"/>
      <c r="W354" s="9"/>
      <c r="X354" s="9">
        <f t="shared" si="146"/>
        <v>0</v>
      </c>
      <c r="Y354" s="9"/>
      <c r="Z354" s="9"/>
      <c r="AA354" s="10">
        <f t="shared" si="147"/>
        <v>0</v>
      </c>
      <c r="AB354" s="11">
        <v>45849</v>
      </c>
    </row>
    <row r="355" spans="1:28" ht="15.75" hidden="1" x14ac:dyDescent="0.25">
      <c r="A355" s="39">
        <v>45849</v>
      </c>
      <c r="B355" s="35" t="s">
        <v>231</v>
      </c>
      <c r="C355" s="33"/>
      <c r="D355" s="33"/>
      <c r="E355" s="33" t="s">
        <v>203</v>
      </c>
      <c r="F355" s="33">
        <v>13.7</v>
      </c>
      <c r="G355" s="33" t="s">
        <v>51</v>
      </c>
      <c r="H355" s="33"/>
      <c r="I355" s="33">
        <f t="shared" si="105"/>
        <v>0</v>
      </c>
      <c r="J355" s="83" t="s">
        <v>26</v>
      </c>
      <c r="K355" s="33"/>
      <c r="L355" s="9">
        <f t="shared" si="142"/>
        <v>0</v>
      </c>
      <c r="M355" s="9"/>
      <c r="N355" s="9"/>
      <c r="O355" s="9">
        <f t="shared" si="143"/>
        <v>0</v>
      </c>
      <c r="P355" s="9"/>
      <c r="Q355" s="9"/>
      <c r="R355" s="9">
        <f t="shared" si="144"/>
        <v>0</v>
      </c>
      <c r="S355" s="9"/>
      <c r="T355" s="9"/>
      <c r="U355" s="9">
        <f t="shared" si="145"/>
        <v>0</v>
      </c>
      <c r="V355" s="9"/>
      <c r="W355" s="9"/>
      <c r="X355" s="9">
        <f t="shared" si="146"/>
        <v>0</v>
      </c>
      <c r="Y355" s="9"/>
      <c r="Z355" s="9"/>
      <c r="AA355" s="10">
        <f t="shared" si="147"/>
        <v>0</v>
      </c>
      <c r="AB355" s="11"/>
    </row>
    <row r="356" spans="1:28" ht="15.75" hidden="1" x14ac:dyDescent="0.25">
      <c r="A356" s="39">
        <v>45849</v>
      </c>
      <c r="B356" s="35" t="s">
        <v>231</v>
      </c>
      <c r="C356" s="33"/>
      <c r="D356" s="35"/>
      <c r="E356" s="33" t="s">
        <v>304</v>
      </c>
      <c r="F356" s="33">
        <v>65.8</v>
      </c>
      <c r="G356" s="81" t="s">
        <v>51</v>
      </c>
      <c r="H356" s="33"/>
      <c r="I356" s="33">
        <f t="shared" si="105"/>
        <v>0</v>
      </c>
      <c r="J356" s="83" t="s">
        <v>26</v>
      </c>
      <c r="K356" s="33"/>
      <c r="L356" s="9">
        <f t="shared" si="142"/>
        <v>0</v>
      </c>
      <c r="M356" s="9"/>
      <c r="N356" s="9"/>
      <c r="O356" s="9">
        <f t="shared" si="143"/>
        <v>0</v>
      </c>
      <c r="P356" s="9"/>
      <c r="Q356" s="9"/>
      <c r="R356" s="9">
        <f t="shared" si="144"/>
        <v>0</v>
      </c>
      <c r="S356" s="9"/>
      <c r="T356" s="9"/>
      <c r="U356" s="9">
        <f t="shared" si="145"/>
        <v>0</v>
      </c>
      <c r="V356" s="9"/>
      <c r="W356" s="9"/>
      <c r="X356" s="9">
        <f t="shared" si="146"/>
        <v>0</v>
      </c>
      <c r="Y356" s="9"/>
      <c r="Z356" s="9"/>
      <c r="AA356" s="10">
        <f t="shared" si="147"/>
        <v>0</v>
      </c>
      <c r="AB356" s="11"/>
    </row>
    <row r="357" spans="1:28" ht="15.75" hidden="1" x14ac:dyDescent="0.25">
      <c r="A357" s="39">
        <v>45849</v>
      </c>
      <c r="B357" s="35" t="s">
        <v>231</v>
      </c>
      <c r="C357" s="33"/>
      <c r="D357" s="35"/>
      <c r="E357" s="33" t="s">
        <v>62</v>
      </c>
      <c r="F357" s="33">
        <v>39.5</v>
      </c>
      <c r="G357" s="81" t="s">
        <v>51</v>
      </c>
      <c r="H357" s="33"/>
      <c r="I357" s="33">
        <f t="shared" si="105"/>
        <v>0</v>
      </c>
      <c r="J357" s="83" t="s">
        <v>26</v>
      </c>
      <c r="K357" s="33"/>
      <c r="L357" s="9">
        <f t="shared" si="142"/>
        <v>0</v>
      </c>
      <c r="M357" s="9"/>
      <c r="N357" s="9"/>
      <c r="O357" s="9">
        <f t="shared" si="143"/>
        <v>0</v>
      </c>
      <c r="P357" s="9"/>
      <c r="Q357" s="9"/>
      <c r="R357" s="9">
        <f t="shared" si="144"/>
        <v>0</v>
      </c>
      <c r="S357" s="9"/>
      <c r="T357" s="9"/>
      <c r="U357" s="9">
        <f t="shared" si="145"/>
        <v>0</v>
      </c>
      <c r="V357" s="9"/>
      <c r="W357" s="9"/>
      <c r="X357" s="9">
        <f t="shared" si="146"/>
        <v>0</v>
      </c>
      <c r="Y357" s="9"/>
      <c r="Z357" s="9"/>
      <c r="AA357" s="10">
        <f t="shared" si="147"/>
        <v>0</v>
      </c>
      <c r="AB357" s="11"/>
    </row>
    <row r="358" spans="1:28" ht="15.75" hidden="1" x14ac:dyDescent="0.25">
      <c r="A358" s="32">
        <v>45849</v>
      </c>
      <c r="B358" s="33" t="s">
        <v>231</v>
      </c>
      <c r="C358" s="33"/>
      <c r="D358" s="33"/>
      <c r="E358" s="33" t="s">
        <v>184</v>
      </c>
      <c r="F358" s="33">
        <v>47</v>
      </c>
      <c r="G358" s="81" t="s">
        <v>51</v>
      </c>
      <c r="H358" s="33"/>
      <c r="I358" s="33">
        <f t="shared" si="105"/>
        <v>0</v>
      </c>
      <c r="J358" s="83" t="s">
        <v>26</v>
      </c>
      <c r="K358" s="33"/>
      <c r="L358" s="9">
        <f t="shared" si="142"/>
        <v>0</v>
      </c>
      <c r="M358" s="9"/>
      <c r="N358" s="9"/>
      <c r="O358" s="9">
        <f t="shared" si="143"/>
        <v>0</v>
      </c>
      <c r="P358" s="9"/>
      <c r="Q358" s="9"/>
      <c r="R358" s="9">
        <f t="shared" si="144"/>
        <v>0</v>
      </c>
      <c r="S358" s="9"/>
      <c r="T358" s="9"/>
      <c r="U358" s="9">
        <f t="shared" si="145"/>
        <v>0</v>
      </c>
      <c r="V358" s="9"/>
      <c r="W358" s="9"/>
      <c r="X358" s="9">
        <f t="shared" si="146"/>
        <v>0</v>
      </c>
      <c r="Y358" s="9"/>
      <c r="Z358" s="9"/>
      <c r="AA358" s="10">
        <f t="shared" si="147"/>
        <v>0</v>
      </c>
      <c r="AB358" s="11"/>
    </row>
    <row r="359" spans="1:28" ht="15.75" hidden="1" x14ac:dyDescent="0.25">
      <c r="A359" s="32">
        <v>45849</v>
      </c>
      <c r="B359" s="33" t="s">
        <v>108</v>
      </c>
      <c r="C359" s="33"/>
      <c r="D359" s="33" t="s">
        <v>31</v>
      </c>
      <c r="E359" s="33" t="s">
        <v>91</v>
      </c>
      <c r="F359" s="33">
        <v>1000</v>
      </c>
      <c r="G359" s="81" t="s">
        <v>29</v>
      </c>
      <c r="H359" s="33">
        <v>4000</v>
      </c>
      <c r="I359" s="33">
        <f t="shared" si="105"/>
        <v>4000000</v>
      </c>
      <c r="J359" s="37" t="s">
        <v>240</v>
      </c>
      <c r="K359" s="33"/>
      <c r="L359" s="9">
        <f t="shared" si="142"/>
        <v>0</v>
      </c>
      <c r="M359" s="9"/>
      <c r="N359" s="9"/>
      <c r="O359" s="9">
        <f t="shared" si="143"/>
        <v>4000000</v>
      </c>
      <c r="P359" s="9">
        <v>4000000</v>
      </c>
      <c r="Q359" s="9"/>
      <c r="R359" s="9">
        <f t="shared" si="144"/>
        <v>0</v>
      </c>
      <c r="S359" s="9"/>
      <c r="T359" s="9"/>
      <c r="U359" s="9">
        <f t="shared" si="145"/>
        <v>0</v>
      </c>
      <c r="V359" s="9"/>
      <c r="W359" s="9"/>
      <c r="X359" s="9">
        <f t="shared" si="146"/>
        <v>0</v>
      </c>
      <c r="Y359" s="9"/>
      <c r="Z359" s="9"/>
      <c r="AA359" s="10">
        <f t="shared" si="147"/>
        <v>0</v>
      </c>
      <c r="AB359" s="11">
        <v>45849</v>
      </c>
    </row>
    <row r="360" spans="1:28" ht="15.75" hidden="1" x14ac:dyDescent="0.25">
      <c r="A360" s="32">
        <v>45849</v>
      </c>
      <c r="B360" s="33" t="s">
        <v>108</v>
      </c>
      <c r="C360" s="33"/>
      <c r="D360" s="33" t="s">
        <v>31</v>
      </c>
      <c r="E360" s="33" t="s">
        <v>123</v>
      </c>
      <c r="F360" s="33">
        <v>2.5</v>
      </c>
      <c r="G360" s="81" t="s">
        <v>51</v>
      </c>
      <c r="H360" s="33">
        <v>100000</v>
      </c>
      <c r="I360" s="33">
        <f t="shared" si="105"/>
        <v>250000</v>
      </c>
      <c r="J360" s="37" t="s">
        <v>240</v>
      </c>
      <c r="K360" s="33"/>
      <c r="L360" s="9">
        <f t="shared" ref="L360" si="148">M360+N360</f>
        <v>0</v>
      </c>
      <c r="M360" s="9"/>
      <c r="N360" s="9"/>
      <c r="O360" s="9">
        <f t="shared" ref="O360" si="149">P360+Q360</f>
        <v>250000</v>
      </c>
      <c r="P360" s="9">
        <v>250000</v>
      </c>
      <c r="Q360" s="9"/>
      <c r="R360" s="9">
        <f t="shared" ref="R360" si="150">S360+T360</f>
        <v>0</v>
      </c>
      <c r="S360" s="9"/>
      <c r="T360" s="9"/>
      <c r="U360" s="9">
        <f t="shared" ref="U360" si="151">V360+W360</f>
        <v>0</v>
      </c>
      <c r="V360" s="9"/>
      <c r="W360" s="9"/>
      <c r="X360" s="9">
        <f t="shared" ref="X360" si="152">Y360+Z360</f>
        <v>0</v>
      </c>
      <c r="Y360" s="9"/>
      <c r="Z360" s="9"/>
      <c r="AA360" s="10">
        <f t="shared" ref="AA360" si="153">C360+I360-L360-O360-U360-X360-R360</f>
        <v>0</v>
      </c>
      <c r="AB360" s="11">
        <v>45849</v>
      </c>
    </row>
    <row r="361" spans="1:28" ht="15.75" hidden="1" x14ac:dyDescent="0.25">
      <c r="A361" s="32">
        <v>45849</v>
      </c>
      <c r="B361" s="33" t="s">
        <v>956</v>
      </c>
      <c r="C361" s="33"/>
      <c r="D361" s="33" t="s">
        <v>31</v>
      </c>
      <c r="E361" s="33" t="s">
        <v>166</v>
      </c>
      <c r="F361" s="33">
        <v>2</v>
      </c>
      <c r="G361" s="81" t="s">
        <v>23</v>
      </c>
      <c r="H361" s="33">
        <v>400000</v>
      </c>
      <c r="I361" s="33">
        <f t="shared" si="105"/>
        <v>800000</v>
      </c>
      <c r="J361" s="37" t="s">
        <v>240</v>
      </c>
      <c r="K361" s="33"/>
      <c r="L361" s="9">
        <f t="shared" si="142"/>
        <v>0</v>
      </c>
      <c r="M361" s="9"/>
      <c r="N361" s="9"/>
      <c r="O361" s="9">
        <f t="shared" si="143"/>
        <v>800000</v>
      </c>
      <c r="P361" s="9">
        <v>800000</v>
      </c>
      <c r="Q361" s="9"/>
      <c r="R361" s="9">
        <f t="shared" si="144"/>
        <v>0</v>
      </c>
      <c r="S361" s="9"/>
      <c r="T361" s="9"/>
      <c r="U361" s="9">
        <f t="shared" si="145"/>
        <v>0</v>
      </c>
      <c r="V361" s="9"/>
      <c r="W361" s="9"/>
      <c r="X361" s="9">
        <f t="shared" si="146"/>
        <v>0</v>
      </c>
      <c r="Y361" s="9"/>
      <c r="Z361" s="9"/>
      <c r="AA361" s="10">
        <f t="shared" si="147"/>
        <v>0</v>
      </c>
      <c r="AB361" s="11">
        <v>45848</v>
      </c>
    </row>
    <row r="362" spans="1:28" ht="15.75" hidden="1" x14ac:dyDescent="0.25">
      <c r="A362" s="32">
        <v>45849</v>
      </c>
      <c r="B362" s="33" t="s">
        <v>956</v>
      </c>
      <c r="C362" s="35"/>
      <c r="D362" s="33" t="s">
        <v>31</v>
      </c>
      <c r="E362" s="35" t="s">
        <v>187</v>
      </c>
      <c r="F362" s="35">
        <v>3</v>
      </c>
      <c r="G362" s="80" t="s">
        <v>23</v>
      </c>
      <c r="H362" s="35">
        <v>400000</v>
      </c>
      <c r="I362" s="33">
        <f t="shared" si="105"/>
        <v>1200000</v>
      </c>
      <c r="J362" s="41" t="s">
        <v>240</v>
      </c>
      <c r="K362" s="35"/>
      <c r="L362" s="9">
        <f t="shared" si="142"/>
        <v>0</v>
      </c>
      <c r="M362" s="9"/>
      <c r="N362" s="9"/>
      <c r="O362" s="9">
        <f t="shared" si="143"/>
        <v>1200000</v>
      </c>
      <c r="P362" s="9">
        <v>1200000</v>
      </c>
      <c r="Q362" s="9"/>
      <c r="R362" s="9">
        <f t="shared" si="144"/>
        <v>0</v>
      </c>
      <c r="S362" s="9"/>
      <c r="T362" s="9"/>
      <c r="U362" s="9">
        <f t="shared" si="145"/>
        <v>0</v>
      </c>
      <c r="V362" s="9"/>
      <c r="W362" s="9"/>
      <c r="X362" s="9">
        <f t="shared" si="146"/>
        <v>0</v>
      </c>
      <c r="Y362" s="9"/>
      <c r="Z362" s="9"/>
      <c r="AA362" s="10">
        <f t="shared" si="147"/>
        <v>0</v>
      </c>
      <c r="AB362" s="11">
        <v>45848</v>
      </c>
    </row>
    <row r="363" spans="1:28" ht="15.75" hidden="1" x14ac:dyDescent="0.25">
      <c r="A363" s="32">
        <v>45849</v>
      </c>
      <c r="B363" s="33" t="s">
        <v>956</v>
      </c>
      <c r="C363" s="33"/>
      <c r="D363" s="33" t="s">
        <v>31</v>
      </c>
      <c r="E363" s="33" t="s">
        <v>167</v>
      </c>
      <c r="F363" s="33">
        <v>2</v>
      </c>
      <c r="G363" s="81" t="s">
        <v>23</v>
      </c>
      <c r="H363" s="33">
        <v>400000</v>
      </c>
      <c r="I363" s="33">
        <f t="shared" si="105"/>
        <v>800000</v>
      </c>
      <c r="J363" s="41" t="s">
        <v>240</v>
      </c>
      <c r="K363" s="33"/>
      <c r="L363" s="9">
        <f t="shared" si="142"/>
        <v>0</v>
      </c>
      <c r="M363" s="9"/>
      <c r="N363" s="9"/>
      <c r="O363" s="9">
        <f t="shared" si="143"/>
        <v>800000</v>
      </c>
      <c r="P363" s="9">
        <v>800000</v>
      </c>
      <c r="Q363" s="9"/>
      <c r="R363" s="9">
        <f t="shared" si="144"/>
        <v>0</v>
      </c>
      <c r="S363" s="9"/>
      <c r="T363" s="9"/>
      <c r="U363" s="9">
        <f t="shared" si="145"/>
        <v>0</v>
      </c>
      <c r="V363" s="9"/>
      <c r="W363" s="9"/>
      <c r="X363" s="9">
        <f t="shared" si="146"/>
        <v>0</v>
      </c>
      <c r="Y363" s="9"/>
      <c r="Z363" s="9"/>
      <c r="AA363" s="10">
        <f t="shared" si="147"/>
        <v>0</v>
      </c>
      <c r="AB363" s="11">
        <v>45848</v>
      </c>
    </row>
    <row r="364" spans="1:28" ht="15.75" hidden="1" x14ac:dyDescent="0.25">
      <c r="A364" s="32">
        <v>45849</v>
      </c>
      <c r="B364" s="33" t="s">
        <v>438</v>
      </c>
      <c r="C364" s="33"/>
      <c r="D364" s="33" t="s">
        <v>31</v>
      </c>
      <c r="E364" s="33" t="s">
        <v>102</v>
      </c>
      <c r="F364" s="33">
        <v>48</v>
      </c>
      <c r="G364" s="81" t="s">
        <v>51</v>
      </c>
      <c r="H364" s="33">
        <v>65000</v>
      </c>
      <c r="I364" s="33">
        <f t="shared" si="105"/>
        <v>3120000</v>
      </c>
      <c r="J364" s="41" t="s">
        <v>240</v>
      </c>
      <c r="K364" s="33" t="s">
        <v>1065</v>
      </c>
      <c r="L364" s="9">
        <f t="shared" si="142"/>
        <v>0</v>
      </c>
      <c r="M364" s="9"/>
      <c r="N364" s="9"/>
      <c r="O364" s="9">
        <f t="shared" si="143"/>
        <v>3120000</v>
      </c>
      <c r="P364" s="9">
        <v>3120000</v>
      </c>
      <c r="Q364" s="9"/>
      <c r="R364" s="9">
        <f t="shared" si="144"/>
        <v>0</v>
      </c>
      <c r="S364" s="9"/>
      <c r="T364" s="9"/>
      <c r="U364" s="9">
        <f t="shared" si="145"/>
        <v>0</v>
      </c>
      <c r="V364" s="9"/>
      <c r="W364" s="9"/>
      <c r="X364" s="9">
        <f t="shared" si="146"/>
        <v>0</v>
      </c>
      <c r="Y364" s="9"/>
      <c r="Z364" s="9"/>
      <c r="AA364" s="10">
        <f t="shared" si="147"/>
        <v>0</v>
      </c>
      <c r="AB364" s="11">
        <v>45852</v>
      </c>
    </row>
    <row r="365" spans="1:28" ht="15.75" hidden="1" x14ac:dyDescent="0.25">
      <c r="A365" s="32">
        <v>45849</v>
      </c>
      <c r="B365" s="33" t="s">
        <v>438</v>
      </c>
      <c r="C365" s="33"/>
      <c r="D365" s="33" t="s">
        <v>31</v>
      </c>
      <c r="E365" s="33" t="s">
        <v>102</v>
      </c>
      <c r="F365" s="33">
        <v>2</v>
      </c>
      <c r="G365" s="81" t="s">
        <v>51</v>
      </c>
      <c r="H365" s="33"/>
      <c r="I365" s="33">
        <f t="shared" ref="I365" si="154">F365*H365</f>
        <v>0</v>
      </c>
      <c r="J365" s="41" t="s">
        <v>240</v>
      </c>
      <c r="K365" s="33"/>
      <c r="L365" s="9">
        <f t="shared" ref="L365" si="155">M365+N365</f>
        <v>0</v>
      </c>
      <c r="M365" s="9"/>
      <c r="N365" s="9"/>
      <c r="O365" s="9">
        <f t="shared" ref="O365" si="156">P365+Q365</f>
        <v>0</v>
      </c>
      <c r="P365" s="9"/>
      <c r="Q365" s="9"/>
      <c r="R365" s="9">
        <f t="shared" ref="R365" si="157">S365+T365</f>
        <v>0</v>
      </c>
      <c r="S365" s="9"/>
      <c r="T365" s="9"/>
      <c r="U365" s="9">
        <f t="shared" ref="U365" si="158">V365+W365</f>
        <v>0</v>
      </c>
      <c r="V365" s="9"/>
      <c r="W365" s="9"/>
      <c r="X365" s="9">
        <f t="shared" ref="X365" si="159">Y365+Z365</f>
        <v>0</v>
      </c>
      <c r="Y365" s="9"/>
      <c r="Z365" s="9"/>
      <c r="AA365" s="10">
        <f t="shared" ref="AA365" si="160">C365+I365-L365-O365-U365-X365-R365</f>
        <v>0</v>
      </c>
      <c r="AB365" s="11"/>
    </row>
    <row r="366" spans="1:28" ht="15.75" hidden="1" x14ac:dyDescent="0.25">
      <c r="A366" s="32">
        <v>45849</v>
      </c>
      <c r="B366" s="33" t="s">
        <v>438</v>
      </c>
      <c r="C366" s="33"/>
      <c r="D366" s="33" t="s">
        <v>31</v>
      </c>
      <c r="E366" s="33" t="s">
        <v>234</v>
      </c>
      <c r="F366" s="33">
        <v>10</v>
      </c>
      <c r="G366" s="81" t="s">
        <v>51</v>
      </c>
      <c r="H366" s="33">
        <v>90000</v>
      </c>
      <c r="I366" s="33">
        <f t="shared" si="105"/>
        <v>900000</v>
      </c>
      <c r="J366" s="41" t="s">
        <v>240</v>
      </c>
      <c r="K366" s="33" t="s">
        <v>1065</v>
      </c>
      <c r="L366" s="9">
        <f t="shared" si="142"/>
        <v>0</v>
      </c>
      <c r="M366" s="9"/>
      <c r="N366" s="9"/>
      <c r="O366" s="9">
        <f t="shared" si="143"/>
        <v>900000</v>
      </c>
      <c r="P366" s="9">
        <v>900000</v>
      </c>
      <c r="Q366" s="9"/>
      <c r="R366" s="9">
        <f t="shared" si="144"/>
        <v>0</v>
      </c>
      <c r="S366" s="9"/>
      <c r="T366" s="9"/>
      <c r="U366" s="9">
        <f t="shared" si="145"/>
        <v>0</v>
      </c>
      <c r="V366" s="9"/>
      <c r="W366" s="9"/>
      <c r="X366" s="9">
        <f t="shared" si="146"/>
        <v>0</v>
      </c>
      <c r="Y366" s="9"/>
      <c r="Z366" s="9"/>
      <c r="AA366" s="10">
        <f t="shared" si="147"/>
        <v>0</v>
      </c>
      <c r="AB366" s="11">
        <v>45852</v>
      </c>
    </row>
    <row r="367" spans="1:28" ht="15.75" hidden="1" x14ac:dyDescent="0.25">
      <c r="A367" s="32">
        <v>45849</v>
      </c>
      <c r="B367" s="33" t="s">
        <v>438</v>
      </c>
      <c r="C367" s="33"/>
      <c r="D367" s="33" t="s">
        <v>31</v>
      </c>
      <c r="E367" s="33" t="s">
        <v>235</v>
      </c>
      <c r="F367" s="33">
        <v>20</v>
      </c>
      <c r="G367" s="81" t="s">
        <v>51</v>
      </c>
      <c r="H367" s="33">
        <v>90000</v>
      </c>
      <c r="I367" s="33">
        <f t="shared" si="105"/>
        <v>1800000</v>
      </c>
      <c r="J367" s="41" t="s">
        <v>240</v>
      </c>
      <c r="K367" s="33" t="s">
        <v>1065</v>
      </c>
      <c r="L367" s="9">
        <f t="shared" si="142"/>
        <v>0</v>
      </c>
      <c r="M367" s="9"/>
      <c r="N367" s="9"/>
      <c r="O367" s="9">
        <f t="shared" si="143"/>
        <v>1800000</v>
      </c>
      <c r="P367" s="9">
        <v>1800000</v>
      </c>
      <c r="Q367" s="9"/>
      <c r="R367" s="9">
        <f t="shared" si="144"/>
        <v>0</v>
      </c>
      <c r="S367" s="9"/>
      <c r="T367" s="9"/>
      <c r="U367" s="9">
        <f t="shared" si="145"/>
        <v>0</v>
      </c>
      <c r="V367" s="9"/>
      <c r="W367" s="9"/>
      <c r="X367" s="9">
        <f t="shared" si="146"/>
        <v>0</v>
      </c>
      <c r="Y367" s="9"/>
      <c r="Z367" s="9"/>
      <c r="AA367" s="10">
        <f t="shared" si="147"/>
        <v>0</v>
      </c>
      <c r="AB367" s="11">
        <v>45852</v>
      </c>
    </row>
    <row r="368" spans="1:28" ht="15.75" hidden="1" x14ac:dyDescent="0.25">
      <c r="A368" s="32">
        <v>45849</v>
      </c>
      <c r="B368" s="33" t="s">
        <v>438</v>
      </c>
      <c r="C368" s="33"/>
      <c r="D368" s="33" t="s">
        <v>31</v>
      </c>
      <c r="E368" s="33" t="s">
        <v>237</v>
      </c>
      <c r="F368" s="33">
        <v>20</v>
      </c>
      <c r="G368" s="81" t="s">
        <v>51</v>
      </c>
      <c r="H368" s="33">
        <v>90000</v>
      </c>
      <c r="I368" s="33">
        <f t="shared" si="105"/>
        <v>1800000</v>
      </c>
      <c r="J368" s="41" t="s">
        <v>240</v>
      </c>
      <c r="K368" s="33" t="s">
        <v>1065</v>
      </c>
      <c r="L368" s="9">
        <f t="shared" si="142"/>
        <v>0</v>
      </c>
      <c r="M368" s="9"/>
      <c r="N368" s="9"/>
      <c r="O368" s="9">
        <f t="shared" si="143"/>
        <v>1800000</v>
      </c>
      <c r="P368" s="9">
        <v>1800000</v>
      </c>
      <c r="Q368" s="9"/>
      <c r="R368" s="9">
        <f t="shared" si="144"/>
        <v>0</v>
      </c>
      <c r="S368" s="9"/>
      <c r="T368" s="9"/>
      <c r="U368" s="9">
        <f t="shared" si="145"/>
        <v>0</v>
      </c>
      <c r="V368" s="9"/>
      <c r="W368" s="9"/>
      <c r="X368" s="9">
        <f t="shared" si="146"/>
        <v>0</v>
      </c>
      <c r="Y368" s="9"/>
      <c r="Z368" s="9"/>
      <c r="AA368" s="10">
        <f t="shared" si="147"/>
        <v>0</v>
      </c>
      <c r="AB368" s="11">
        <v>45852</v>
      </c>
    </row>
    <row r="369" spans="1:28" ht="15.75" hidden="1" x14ac:dyDescent="0.25">
      <c r="A369" s="32">
        <v>45849</v>
      </c>
      <c r="B369" s="33" t="s">
        <v>231</v>
      </c>
      <c r="C369" s="33"/>
      <c r="D369" s="33"/>
      <c r="E369" s="33" t="s">
        <v>304</v>
      </c>
      <c r="F369" s="33">
        <v>65.5</v>
      </c>
      <c r="G369" s="33" t="s">
        <v>51</v>
      </c>
      <c r="H369" s="33"/>
      <c r="I369" s="33">
        <f t="shared" si="105"/>
        <v>0</v>
      </c>
      <c r="J369" s="83" t="s">
        <v>26</v>
      </c>
      <c r="K369" s="33"/>
      <c r="L369" s="9">
        <f t="shared" si="142"/>
        <v>0</v>
      </c>
      <c r="M369" s="9"/>
      <c r="N369" s="9"/>
      <c r="O369" s="9">
        <f t="shared" si="143"/>
        <v>0</v>
      </c>
      <c r="P369" s="9"/>
      <c r="Q369" s="9"/>
      <c r="R369" s="9">
        <f t="shared" si="144"/>
        <v>0</v>
      </c>
      <c r="S369" s="9"/>
      <c r="T369" s="9"/>
      <c r="U369" s="9">
        <f t="shared" si="145"/>
        <v>0</v>
      </c>
      <c r="V369" s="9"/>
      <c r="W369" s="9"/>
      <c r="X369" s="9">
        <f t="shared" si="146"/>
        <v>0</v>
      </c>
      <c r="Y369" s="9"/>
      <c r="Z369" s="9"/>
      <c r="AA369" s="10">
        <f t="shared" si="147"/>
        <v>0</v>
      </c>
      <c r="AB369" s="11"/>
    </row>
    <row r="370" spans="1:28" ht="15.75" hidden="1" x14ac:dyDescent="0.25">
      <c r="A370" s="32">
        <v>45849</v>
      </c>
      <c r="B370" s="33" t="s">
        <v>471</v>
      </c>
      <c r="C370" s="33"/>
      <c r="D370" s="33" t="s">
        <v>31</v>
      </c>
      <c r="E370" s="33" t="s">
        <v>102</v>
      </c>
      <c r="F370" s="33">
        <v>10</v>
      </c>
      <c r="G370" s="33" t="s">
        <v>74</v>
      </c>
      <c r="H370" s="33">
        <v>65000</v>
      </c>
      <c r="I370" s="33">
        <f t="shared" si="105"/>
        <v>650000</v>
      </c>
      <c r="J370" s="37" t="s">
        <v>240</v>
      </c>
      <c r="K370" s="33"/>
      <c r="L370" s="9">
        <f t="shared" si="142"/>
        <v>0</v>
      </c>
      <c r="M370" s="9"/>
      <c r="N370" s="9"/>
      <c r="O370" s="9">
        <f t="shared" si="143"/>
        <v>0</v>
      </c>
      <c r="P370" s="9"/>
      <c r="Q370" s="9"/>
      <c r="R370" s="9">
        <f t="shared" si="144"/>
        <v>650000</v>
      </c>
      <c r="S370" s="9">
        <v>650000</v>
      </c>
      <c r="T370" s="9"/>
      <c r="U370" s="9">
        <f t="shared" si="145"/>
        <v>0</v>
      </c>
      <c r="V370" s="9"/>
      <c r="W370" s="9"/>
      <c r="X370" s="9">
        <f t="shared" si="146"/>
        <v>0</v>
      </c>
      <c r="Y370" s="9"/>
      <c r="Z370" s="9"/>
      <c r="AA370" s="10">
        <f t="shared" si="147"/>
        <v>0</v>
      </c>
      <c r="AB370" s="11">
        <v>45849</v>
      </c>
    </row>
    <row r="371" spans="1:28" ht="15.75" hidden="1" x14ac:dyDescent="0.25">
      <c r="A371" s="32">
        <v>45849</v>
      </c>
      <c r="B371" s="33" t="s">
        <v>317</v>
      </c>
      <c r="C371" s="33"/>
      <c r="D371" s="33" t="s">
        <v>31</v>
      </c>
      <c r="E371" s="33" t="s">
        <v>228</v>
      </c>
      <c r="F371" s="33">
        <v>1</v>
      </c>
      <c r="G371" s="33" t="s">
        <v>138</v>
      </c>
      <c r="H371" s="33">
        <v>1200000</v>
      </c>
      <c r="I371" s="33">
        <f t="shared" ref="I371:I383" si="161">F371*H371</f>
        <v>1200000</v>
      </c>
      <c r="J371" s="37" t="s">
        <v>240</v>
      </c>
      <c r="K371" s="33"/>
      <c r="L371" s="9">
        <f t="shared" si="142"/>
        <v>0</v>
      </c>
      <c r="M371" s="9"/>
      <c r="N371" s="9"/>
      <c r="O371" s="9">
        <f t="shared" si="143"/>
        <v>1200000</v>
      </c>
      <c r="P371" s="9">
        <v>1200000</v>
      </c>
      <c r="Q371" s="9"/>
      <c r="R371" s="9">
        <f t="shared" si="144"/>
        <v>0</v>
      </c>
      <c r="S371" s="9"/>
      <c r="T371" s="9"/>
      <c r="U371" s="9">
        <f t="shared" si="145"/>
        <v>0</v>
      </c>
      <c r="V371" s="9"/>
      <c r="W371" s="9"/>
      <c r="X371" s="9">
        <f t="shared" si="146"/>
        <v>0</v>
      </c>
      <c r="Y371" s="9"/>
      <c r="Z371" s="9"/>
      <c r="AA371" s="10">
        <f t="shared" si="147"/>
        <v>0</v>
      </c>
      <c r="AB371" s="11">
        <v>45849</v>
      </c>
    </row>
    <row r="372" spans="1:28" ht="15.75" hidden="1" x14ac:dyDescent="0.25">
      <c r="A372" s="32">
        <v>45849</v>
      </c>
      <c r="B372" s="33" t="s">
        <v>264</v>
      </c>
      <c r="C372" s="33"/>
      <c r="D372" s="33" t="s">
        <v>31</v>
      </c>
      <c r="E372" s="33" t="s">
        <v>185</v>
      </c>
      <c r="F372" s="33">
        <v>1200</v>
      </c>
      <c r="G372" s="33" t="s">
        <v>29</v>
      </c>
      <c r="H372" s="33">
        <v>1150</v>
      </c>
      <c r="I372" s="33">
        <f t="shared" si="161"/>
        <v>1380000</v>
      </c>
      <c r="J372" s="37" t="s">
        <v>240</v>
      </c>
      <c r="K372" s="33"/>
      <c r="L372" s="9">
        <f t="shared" si="142"/>
        <v>0</v>
      </c>
      <c r="M372" s="9"/>
      <c r="N372" s="9"/>
      <c r="O372" s="9">
        <f t="shared" si="143"/>
        <v>0</v>
      </c>
      <c r="P372" s="9"/>
      <c r="Q372" s="9"/>
      <c r="R372" s="9">
        <f t="shared" si="144"/>
        <v>1380000</v>
      </c>
      <c r="S372" s="9">
        <v>1380000</v>
      </c>
      <c r="T372" s="9"/>
      <c r="U372" s="9">
        <f t="shared" si="145"/>
        <v>0</v>
      </c>
      <c r="V372" s="9"/>
      <c r="W372" s="9"/>
      <c r="X372" s="9">
        <f t="shared" si="146"/>
        <v>0</v>
      </c>
      <c r="Y372" s="9"/>
      <c r="Z372" s="9"/>
      <c r="AA372" s="10">
        <f t="shared" si="147"/>
        <v>0</v>
      </c>
      <c r="AB372" s="11">
        <v>45849</v>
      </c>
    </row>
    <row r="373" spans="1:28" ht="15.75" hidden="1" x14ac:dyDescent="0.25">
      <c r="A373" s="32">
        <v>45849</v>
      </c>
      <c r="B373" s="33" t="s">
        <v>208</v>
      </c>
      <c r="C373" s="33"/>
      <c r="D373" s="33" t="s">
        <v>31</v>
      </c>
      <c r="E373" s="33" t="s">
        <v>726</v>
      </c>
      <c r="F373" s="33">
        <v>15</v>
      </c>
      <c r="G373" s="33" t="s">
        <v>23</v>
      </c>
      <c r="H373" s="33">
        <v>400000</v>
      </c>
      <c r="I373" s="33">
        <f t="shared" si="161"/>
        <v>6000000</v>
      </c>
      <c r="J373" s="37" t="s">
        <v>240</v>
      </c>
      <c r="K373" s="33" t="s">
        <v>1064</v>
      </c>
      <c r="L373" s="9">
        <f t="shared" si="142"/>
        <v>0</v>
      </c>
      <c r="M373" s="9"/>
      <c r="N373" s="9"/>
      <c r="O373" s="9">
        <f t="shared" si="143"/>
        <v>6000000</v>
      </c>
      <c r="P373" s="9">
        <v>6000000</v>
      </c>
      <c r="Q373" s="9"/>
      <c r="R373" s="9">
        <f t="shared" si="144"/>
        <v>0</v>
      </c>
      <c r="S373" s="9"/>
      <c r="T373" s="9"/>
      <c r="U373" s="9">
        <f t="shared" si="145"/>
        <v>0</v>
      </c>
      <c r="V373" s="9"/>
      <c r="W373" s="9"/>
      <c r="X373" s="9">
        <f t="shared" si="146"/>
        <v>0</v>
      </c>
      <c r="Y373" s="9"/>
      <c r="Z373" s="9"/>
      <c r="AA373" s="10">
        <f t="shared" si="147"/>
        <v>0</v>
      </c>
      <c r="AB373" s="11">
        <v>45853</v>
      </c>
    </row>
    <row r="374" spans="1:28" ht="15.75" hidden="1" x14ac:dyDescent="0.25">
      <c r="A374" s="32">
        <v>45849</v>
      </c>
      <c r="B374" s="33" t="s">
        <v>217</v>
      </c>
      <c r="C374" s="33"/>
      <c r="D374" s="33" t="s">
        <v>41</v>
      </c>
      <c r="E374" s="33" t="s">
        <v>102</v>
      </c>
      <c r="F374" s="33">
        <v>4</v>
      </c>
      <c r="G374" s="33" t="s">
        <v>74</v>
      </c>
      <c r="H374" s="33">
        <v>65000</v>
      </c>
      <c r="I374" s="33">
        <f t="shared" si="161"/>
        <v>260000</v>
      </c>
      <c r="J374" s="37" t="s">
        <v>241</v>
      </c>
      <c r="K374" s="33"/>
      <c r="L374" s="9">
        <f t="shared" si="142"/>
        <v>260000</v>
      </c>
      <c r="M374" s="9">
        <v>260000</v>
      </c>
      <c r="N374" s="9"/>
      <c r="O374" s="9">
        <f t="shared" si="143"/>
        <v>0</v>
      </c>
      <c r="P374" s="9"/>
      <c r="Q374" s="9"/>
      <c r="R374" s="9">
        <f t="shared" si="144"/>
        <v>0</v>
      </c>
      <c r="S374" s="9"/>
      <c r="T374" s="9"/>
      <c r="U374" s="9">
        <f t="shared" si="145"/>
        <v>0</v>
      </c>
      <c r="V374" s="9"/>
      <c r="W374" s="9"/>
      <c r="X374" s="9">
        <f t="shared" si="146"/>
        <v>0</v>
      </c>
      <c r="Y374" s="9"/>
      <c r="Z374" s="9"/>
      <c r="AA374" s="10">
        <f t="shared" si="147"/>
        <v>0</v>
      </c>
      <c r="AB374" s="11">
        <v>45849</v>
      </c>
    </row>
    <row r="375" spans="1:28" ht="15.75" hidden="1" x14ac:dyDescent="0.25">
      <c r="A375" s="32">
        <v>45849</v>
      </c>
      <c r="B375" s="33" t="s">
        <v>217</v>
      </c>
      <c r="C375" s="33"/>
      <c r="D375" s="33" t="s">
        <v>41</v>
      </c>
      <c r="E375" s="33" t="s">
        <v>122</v>
      </c>
      <c r="F375" s="33">
        <v>1</v>
      </c>
      <c r="G375" s="33" t="s">
        <v>51</v>
      </c>
      <c r="H375" s="33">
        <v>70000</v>
      </c>
      <c r="I375" s="33">
        <f t="shared" si="161"/>
        <v>70000</v>
      </c>
      <c r="J375" s="37" t="s">
        <v>241</v>
      </c>
      <c r="K375" s="33"/>
      <c r="L375" s="9">
        <f t="shared" si="142"/>
        <v>70000</v>
      </c>
      <c r="M375" s="9">
        <v>70000</v>
      </c>
      <c r="N375" s="9"/>
      <c r="O375" s="9">
        <f t="shared" si="143"/>
        <v>0</v>
      </c>
      <c r="P375" s="9"/>
      <c r="Q375" s="9"/>
      <c r="R375" s="9">
        <f t="shared" si="144"/>
        <v>0</v>
      </c>
      <c r="S375" s="9"/>
      <c r="T375" s="9"/>
      <c r="U375" s="9">
        <f t="shared" si="145"/>
        <v>0</v>
      </c>
      <c r="V375" s="9"/>
      <c r="W375" s="9"/>
      <c r="X375" s="9">
        <f t="shared" si="146"/>
        <v>0</v>
      </c>
      <c r="Y375" s="9"/>
      <c r="Z375" s="9"/>
      <c r="AA375" s="10">
        <f t="shared" si="147"/>
        <v>0</v>
      </c>
      <c r="AB375" s="11">
        <v>45849</v>
      </c>
    </row>
    <row r="376" spans="1:28" ht="15.75" hidden="1" x14ac:dyDescent="0.25">
      <c r="A376" s="32">
        <v>45849</v>
      </c>
      <c r="B376" s="33" t="s">
        <v>217</v>
      </c>
      <c r="C376" s="33"/>
      <c r="D376" s="33" t="s">
        <v>41</v>
      </c>
      <c r="E376" s="33" t="s">
        <v>480</v>
      </c>
      <c r="F376" s="33">
        <v>2</v>
      </c>
      <c r="G376" s="33" t="s">
        <v>25</v>
      </c>
      <c r="H376" s="33">
        <v>25000</v>
      </c>
      <c r="I376" s="33">
        <f t="shared" si="161"/>
        <v>50000</v>
      </c>
      <c r="J376" s="37" t="s">
        <v>241</v>
      </c>
      <c r="K376" s="33"/>
      <c r="L376" s="9">
        <f t="shared" si="142"/>
        <v>50000</v>
      </c>
      <c r="M376" s="9">
        <v>50000</v>
      </c>
      <c r="N376" s="9"/>
      <c r="O376" s="9">
        <f t="shared" si="143"/>
        <v>0</v>
      </c>
      <c r="P376" s="9"/>
      <c r="Q376" s="9"/>
      <c r="R376" s="9">
        <f t="shared" si="144"/>
        <v>0</v>
      </c>
      <c r="S376" s="9"/>
      <c r="T376" s="9"/>
      <c r="U376" s="9">
        <f t="shared" si="145"/>
        <v>0</v>
      </c>
      <c r="V376" s="9"/>
      <c r="W376" s="9"/>
      <c r="X376" s="9">
        <f t="shared" si="146"/>
        <v>0</v>
      </c>
      <c r="Y376" s="9"/>
      <c r="Z376" s="9"/>
      <c r="AA376" s="10">
        <f t="shared" si="147"/>
        <v>0</v>
      </c>
      <c r="AB376" s="11">
        <v>45849</v>
      </c>
    </row>
    <row r="377" spans="1:28" ht="15.75" hidden="1" x14ac:dyDescent="0.25">
      <c r="A377" s="32">
        <v>45849</v>
      </c>
      <c r="B377" s="33" t="s">
        <v>217</v>
      </c>
      <c r="C377" s="35"/>
      <c r="D377" s="33" t="s">
        <v>41</v>
      </c>
      <c r="E377" s="35" t="s">
        <v>237</v>
      </c>
      <c r="F377" s="35">
        <v>2.5</v>
      </c>
      <c r="G377" s="35" t="s">
        <v>51</v>
      </c>
      <c r="H377" s="35">
        <v>90000</v>
      </c>
      <c r="I377" s="33">
        <f t="shared" si="161"/>
        <v>225000</v>
      </c>
      <c r="J377" s="37" t="s">
        <v>241</v>
      </c>
      <c r="K377" s="35"/>
      <c r="L377" s="9">
        <f t="shared" si="142"/>
        <v>225000</v>
      </c>
      <c r="M377" s="9">
        <v>225000</v>
      </c>
      <c r="N377" s="9"/>
      <c r="O377" s="9">
        <f t="shared" si="143"/>
        <v>0</v>
      </c>
      <c r="P377" s="9"/>
      <c r="Q377" s="9"/>
      <c r="R377" s="9">
        <f t="shared" si="144"/>
        <v>0</v>
      </c>
      <c r="S377" s="9"/>
      <c r="T377" s="9"/>
      <c r="U377" s="9">
        <f t="shared" si="145"/>
        <v>0</v>
      </c>
      <c r="V377" s="9"/>
      <c r="W377" s="9"/>
      <c r="X377" s="9">
        <f t="shared" si="146"/>
        <v>0</v>
      </c>
      <c r="Y377" s="9"/>
      <c r="Z377" s="9"/>
      <c r="AA377" s="10">
        <f t="shared" si="147"/>
        <v>0</v>
      </c>
      <c r="AB377" s="11">
        <v>45849</v>
      </c>
    </row>
    <row r="378" spans="1:28" ht="15.75" hidden="1" x14ac:dyDescent="0.25">
      <c r="A378" s="32">
        <v>45849</v>
      </c>
      <c r="B378" s="35" t="s">
        <v>231</v>
      </c>
      <c r="C378" s="35"/>
      <c r="D378" s="35"/>
      <c r="E378" s="35" t="s">
        <v>304</v>
      </c>
      <c r="F378" s="35">
        <v>33.1</v>
      </c>
      <c r="G378" s="35" t="s">
        <v>51</v>
      </c>
      <c r="H378" s="35"/>
      <c r="I378" s="33">
        <f t="shared" si="161"/>
        <v>0</v>
      </c>
      <c r="J378" s="83" t="s">
        <v>26</v>
      </c>
      <c r="K378" s="35"/>
      <c r="L378" s="9">
        <f t="shared" si="142"/>
        <v>0</v>
      </c>
      <c r="M378" s="9"/>
      <c r="N378" s="9"/>
      <c r="O378" s="9">
        <f t="shared" si="143"/>
        <v>0</v>
      </c>
      <c r="P378" s="9"/>
      <c r="Q378" s="9"/>
      <c r="R378" s="9">
        <f t="shared" si="144"/>
        <v>0</v>
      </c>
      <c r="S378" s="9"/>
      <c r="T378" s="9"/>
      <c r="U378" s="9">
        <f t="shared" si="145"/>
        <v>0</v>
      </c>
      <c r="V378" s="9"/>
      <c r="W378" s="9"/>
      <c r="X378" s="9">
        <f t="shared" si="146"/>
        <v>0</v>
      </c>
      <c r="Y378" s="9"/>
      <c r="Z378" s="9"/>
      <c r="AA378" s="10">
        <f t="shared" si="147"/>
        <v>0</v>
      </c>
      <c r="AB378" s="11"/>
    </row>
    <row r="379" spans="1:28" ht="15.75" hidden="1" x14ac:dyDescent="0.25">
      <c r="A379" s="32">
        <v>45849</v>
      </c>
      <c r="B379" s="33" t="s">
        <v>490</v>
      </c>
      <c r="C379" s="33"/>
      <c r="D379" s="35" t="s">
        <v>31</v>
      </c>
      <c r="E379" s="33" t="s">
        <v>139</v>
      </c>
      <c r="F379" s="33">
        <v>3</v>
      </c>
      <c r="G379" s="33" t="s">
        <v>23</v>
      </c>
      <c r="H379" s="33">
        <v>400000</v>
      </c>
      <c r="I379" s="33">
        <f t="shared" si="161"/>
        <v>1200000</v>
      </c>
      <c r="J379" s="37" t="s">
        <v>240</v>
      </c>
      <c r="K379" s="33" t="s">
        <v>1065</v>
      </c>
      <c r="L379" s="9">
        <f t="shared" si="142"/>
        <v>0</v>
      </c>
      <c r="M379" s="9"/>
      <c r="N379" s="9"/>
      <c r="O379" s="9">
        <f t="shared" si="143"/>
        <v>1200000</v>
      </c>
      <c r="P379" s="9">
        <v>1200000</v>
      </c>
      <c r="Q379" s="9"/>
      <c r="R379" s="9">
        <f t="shared" si="144"/>
        <v>0</v>
      </c>
      <c r="S379" s="9"/>
      <c r="T379" s="9"/>
      <c r="U379" s="9">
        <f t="shared" si="145"/>
        <v>0</v>
      </c>
      <c r="V379" s="9"/>
      <c r="W379" s="9"/>
      <c r="X379" s="9">
        <f t="shared" si="146"/>
        <v>0</v>
      </c>
      <c r="Y379" s="9"/>
      <c r="Z379" s="9"/>
      <c r="AA379" s="10">
        <f t="shared" si="147"/>
        <v>0</v>
      </c>
      <c r="AB379" s="11">
        <v>45852</v>
      </c>
    </row>
    <row r="380" spans="1:28" ht="15.75" hidden="1" x14ac:dyDescent="0.25">
      <c r="A380" s="32">
        <v>45849</v>
      </c>
      <c r="B380" s="33" t="s">
        <v>490</v>
      </c>
      <c r="C380" s="33"/>
      <c r="D380" s="33" t="s">
        <v>31</v>
      </c>
      <c r="E380" s="33" t="s">
        <v>166</v>
      </c>
      <c r="F380" s="33">
        <v>3</v>
      </c>
      <c r="G380" s="33" t="s">
        <v>23</v>
      </c>
      <c r="H380" s="33">
        <v>400000</v>
      </c>
      <c r="I380" s="33">
        <f t="shared" si="161"/>
        <v>1200000</v>
      </c>
      <c r="J380" s="37" t="s">
        <v>240</v>
      </c>
      <c r="K380" s="33" t="s">
        <v>1065</v>
      </c>
      <c r="L380" s="9">
        <f t="shared" si="142"/>
        <v>0</v>
      </c>
      <c r="M380" s="9"/>
      <c r="N380" s="9"/>
      <c r="O380" s="9">
        <f t="shared" si="143"/>
        <v>1200000</v>
      </c>
      <c r="P380" s="9">
        <v>1200000</v>
      </c>
      <c r="Q380" s="9"/>
      <c r="R380" s="9">
        <f t="shared" si="144"/>
        <v>0</v>
      </c>
      <c r="S380" s="9"/>
      <c r="T380" s="9"/>
      <c r="U380" s="9">
        <f t="shared" si="145"/>
        <v>0</v>
      </c>
      <c r="V380" s="9"/>
      <c r="W380" s="9"/>
      <c r="X380" s="9">
        <f t="shared" si="146"/>
        <v>0</v>
      </c>
      <c r="Y380" s="9"/>
      <c r="Z380" s="9"/>
      <c r="AA380" s="10">
        <f t="shared" si="147"/>
        <v>0</v>
      </c>
      <c r="AB380" s="11">
        <v>45852</v>
      </c>
    </row>
    <row r="381" spans="1:28" ht="15.75" hidden="1" x14ac:dyDescent="0.25">
      <c r="A381" s="32">
        <v>45849</v>
      </c>
      <c r="B381" s="33" t="s">
        <v>490</v>
      </c>
      <c r="C381" s="33"/>
      <c r="D381" s="33" t="s">
        <v>31</v>
      </c>
      <c r="E381" s="33" t="s">
        <v>167</v>
      </c>
      <c r="F381" s="33">
        <v>1</v>
      </c>
      <c r="G381" s="33" t="s">
        <v>23</v>
      </c>
      <c r="H381" s="33">
        <v>400000</v>
      </c>
      <c r="I381" s="33">
        <f t="shared" si="161"/>
        <v>400000</v>
      </c>
      <c r="J381" s="37" t="s">
        <v>240</v>
      </c>
      <c r="K381" s="33" t="s">
        <v>1065</v>
      </c>
      <c r="L381" s="9">
        <f t="shared" si="142"/>
        <v>0</v>
      </c>
      <c r="M381" s="9"/>
      <c r="N381" s="9"/>
      <c r="O381" s="9">
        <f t="shared" si="143"/>
        <v>400000</v>
      </c>
      <c r="P381" s="9">
        <v>400000</v>
      </c>
      <c r="Q381" s="9"/>
      <c r="R381" s="9">
        <f t="shared" si="144"/>
        <v>0</v>
      </c>
      <c r="S381" s="9"/>
      <c r="T381" s="9"/>
      <c r="U381" s="9">
        <f t="shared" si="145"/>
        <v>0</v>
      </c>
      <c r="V381" s="9"/>
      <c r="W381" s="9"/>
      <c r="X381" s="9">
        <f t="shared" si="146"/>
        <v>0</v>
      </c>
      <c r="Y381" s="9"/>
      <c r="Z381" s="9"/>
      <c r="AA381" s="10">
        <f t="shared" si="147"/>
        <v>0</v>
      </c>
      <c r="AB381" s="11">
        <v>45852</v>
      </c>
    </row>
    <row r="382" spans="1:28" ht="15.75" hidden="1" x14ac:dyDescent="0.25">
      <c r="A382" s="32">
        <v>45849</v>
      </c>
      <c r="B382" s="33" t="s">
        <v>490</v>
      </c>
      <c r="C382" s="33"/>
      <c r="D382" s="35" t="s">
        <v>31</v>
      </c>
      <c r="E382" s="33" t="s">
        <v>439</v>
      </c>
      <c r="F382" s="33">
        <v>1</v>
      </c>
      <c r="G382" s="33" t="s">
        <v>178</v>
      </c>
      <c r="H382" s="33">
        <v>1150000</v>
      </c>
      <c r="I382" s="33">
        <f t="shared" si="161"/>
        <v>1150000</v>
      </c>
      <c r="J382" s="37" t="s">
        <v>240</v>
      </c>
      <c r="K382" s="33" t="s">
        <v>1065</v>
      </c>
      <c r="L382" s="9">
        <f t="shared" si="142"/>
        <v>0</v>
      </c>
      <c r="M382" s="9"/>
      <c r="N382" s="9"/>
      <c r="O382" s="9">
        <f t="shared" si="143"/>
        <v>1150000</v>
      </c>
      <c r="P382" s="9">
        <v>1150000</v>
      </c>
      <c r="Q382" s="9"/>
      <c r="R382" s="9">
        <f t="shared" si="144"/>
        <v>0</v>
      </c>
      <c r="S382" s="9"/>
      <c r="T382" s="9"/>
      <c r="U382" s="9">
        <f t="shared" si="145"/>
        <v>0</v>
      </c>
      <c r="V382" s="9"/>
      <c r="W382" s="9"/>
      <c r="X382" s="9">
        <f t="shared" si="146"/>
        <v>0</v>
      </c>
      <c r="Y382" s="9"/>
      <c r="Z382" s="9"/>
      <c r="AA382" s="10">
        <f t="shared" si="147"/>
        <v>0</v>
      </c>
      <c r="AB382" s="11">
        <v>45852</v>
      </c>
    </row>
    <row r="383" spans="1:28" ht="16.5" hidden="1" thickBot="1" x14ac:dyDescent="0.3">
      <c r="A383" s="95">
        <v>45849</v>
      </c>
      <c r="B383" s="62" t="s">
        <v>374</v>
      </c>
      <c r="C383" s="62"/>
      <c r="D383" s="104" t="s">
        <v>31</v>
      </c>
      <c r="E383" s="62" t="s">
        <v>295</v>
      </c>
      <c r="F383" s="62">
        <v>5</v>
      </c>
      <c r="G383" s="62" t="s">
        <v>33</v>
      </c>
      <c r="H383" s="62">
        <v>230000</v>
      </c>
      <c r="I383" s="62">
        <f t="shared" si="161"/>
        <v>1150000</v>
      </c>
      <c r="J383" s="63" t="s">
        <v>240</v>
      </c>
      <c r="K383" s="62" t="s">
        <v>1065</v>
      </c>
      <c r="L383" s="97">
        <f t="shared" si="142"/>
        <v>0</v>
      </c>
      <c r="M383" s="97"/>
      <c r="N383" s="97"/>
      <c r="O383" s="97">
        <f t="shared" si="143"/>
        <v>1150000</v>
      </c>
      <c r="P383" s="97">
        <v>1150000</v>
      </c>
      <c r="Q383" s="97"/>
      <c r="R383" s="97">
        <f t="shared" si="144"/>
        <v>0</v>
      </c>
      <c r="S383" s="97"/>
      <c r="T383" s="97"/>
      <c r="U383" s="97">
        <f t="shared" si="145"/>
        <v>0</v>
      </c>
      <c r="V383" s="97"/>
      <c r="W383" s="97"/>
      <c r="X383" s="97">
        <f t="shared" si="146"/>
        <v>0</v>
      </c>
      <c r="Y383" s="97"/>
      <c r="Z383" s="97"/>
      <c r="AA383" s="98">
        <f t="shared" si="147"/>
        <v>0</v>
      </c>
      <c r="AB383" s="99">
        <v>45852</v>
      </c>
    </row>
    <row r="384" spans="1:28" ht="15.75" hidden="1" x14ac:dyDescent="0.25">
      <c r="A384" s="39">
        <v>45850</v>
      </c>
      <c r="B384" s="35" t="s">
        <v>902</v>
      </c>
      <c r="C384" s="35"/>
      <c r="D384" s="35" t="s">
        <v>31</v>
      </c>
      <c r="E384" s="35" t="s">
        <v>372</v>
      </c>
      <c r="F384" s="35">
        <v>10</v>
      </c>
      <c r="G384" s="35" t="s">
        <v>33</v>
      </c>
      <c r="H384" s="35">
        <v>250000</v>
      </c>
      <c r="I384" s="35">
        <f t="shared" ref="I384:I446" si="162">F384*H384</f>
        <v>2500000</v>
      </c>
      <c r="J384" s="41" t="s">
        <v>240</v>
      </c>
      <c r="K384" s="35"/>
      <c r="L384" s="92">
        <f t="shared" ref="L384" si="163">M384+N384</f>
        <v>0</v>
      </c>
      <c r="M384" s="92"/>
      <c r="N384" s="92"/>
      <c r="O384" s="92">
        <f t="shared" ref="O384" si="164">P384+Q384</f>
        <v>0</v>
      </c>
      <c r="P384" s="92"/>
      <c r="Q384" s="92"/>
      <c r="R384" s="92">
        <f t="shared" ref="R384" si="165">S384+T384</f>
        <v>2500000</v>
      </c>
      <c r="S384" s="92">
        <v>2500000</v>
      </c>
      <c r="T384" s="92"/>
      <c r="U384" s="92">
        <f t="shared" ref="U384" si="166">V384+W384</f>
        <v>0</v>
      </c>
      <c r="V384" s="92"/>
      <c r="W384" s="92"/>
      <c r="X384" s="92">
        <f t="shared" ref="X384" si="167">Y384+Z384</f>
        <v>0</v>
      </c>
      <c r="Y384" s="92"/>
      <c r="Z384" s="92"/>
      <c r="AA384" s="93">
        <f t="shared" ref="AA384" si="168">C384+I384-L384-O384-U384-X384-R384</f>
        <v>0</v>
      </c>
      <c r="AB384" s="94">
        <v>45850</v>
      </c>
    </row>
    <row r="385" spans="1:28" ht="15.75" hidden="1" x14ac:dyDescent="0.25">
      <c r="A385" s="39">
        <v>45850</v>
      </c>
      <c r="B385" s="33" t="s">
        <v>105</v>
      </c>
      <c r="C385" s="33"/>
      <c r="D385" s="33" t="s">
        <v>41</v>
      </c>
      <c r="E385" s="33" t="s">
        <v>311</v>
      </c>
      <c r="F385" s="33">
        <v>10</v>
      </c>
      <c r="G385" s="33" t="s">
        <v>51</v>
      </c>
      <c r="H385" s="33">
        <v>86000</v>
      </c>
      <c r="I385" s="33">
        <f t="shared" si="162"/>
        <v>860000</v>
      </c>
      <c r="J385" s="41" t="s">
        <v>241</v>
      </c>
      <c r="K385" s="33" t="s">
        <v>1065</v>
      </c>
      <c r="L385" s="9">
        <f t="shared" ref="L385:L422" si="169">M385+N385</f>
        <v>860000</v>
      </c>
      <c r="M385" s="9">
        <v>860000</v>
      </c>
      <c r="N385" s="9"/>
      <c r="O385" s="9">
        <f t="shared" ref="O385:O422" si="170">P385+Q385</f>
        <v>0</v>
      </c>
      <c r="P385" s="9"/>
      <c r="Q385" s="9"/>
      <c r="R385" s="9">
        <f t="shared" ref="R385:R422" si="171">S385+T385</f>
        <v>0</v>
      </c>
      <c r="S385" s="9"/>
      <c r="T385" s="9"/>
      <c r="U385" s="9">
        <f t="shared" ref="U385:U422" si="172">V385+W385</f>
        <v>0</v>
      </c>
      <c r="V385" s="9"/>
      <c r="W385" s="9"/>
      <c r="X385" s="9">
        <f t="shared" ref="X385:X422" si="173">Y385+Z385</f>
        <v>0</v>
      </c>
      <c r="Y385" s="9"/>
      <c r="Z385" s="9"/>
      <c r="AA385" s="10">
        <f t="shared" ref="AA385:AA422" si="174">C385+I385-L385-O385-U385-X385-R385</f>
        <v>0</v>
      </c>
      <c r="AB385" s="11">
        <v>45854</v>
      </c>
    </row>
    <row r="386" spans="1:28" ht="15.75" hidden="1" x14ac:dyDescent="0.25">
      <c r="A386" s="39">
        <v>45850</v>
      </c>
      <c r="B386" s="33" t="s">
        <v>105</v>
      </c>
      <c r="C386" s="33"/>
      <c r="D386" s="33" t="s">
        <v>41</v>
      </c>
      <c r="E386" s="33" t="s">
        <v>309</v>
      </c>
      <c r="F386" s="33">
        <v>5</v>
      </c>
      <c r="G386" s="33" t="s">
        <v>51</v>
      </c>
      <c r="H386" s="33">
        <v>86000</v>
      </c>
      <c r="I386" s="33">
        <f t="shared" si="162"/>
        <v>430000</v>
      </c>
      <c r="J386" s="41" t="s">
        <v>241</v>
      </c>
      <c r="K386" s="33" t="s">
        <v>1065</v>
      </c>
      <c r="L386" s="9">
        <f t="shared" si="169"/>
        <v>430000</v>
      </c>
      <c r="M386" s="9">
        <v>430000</v>
      </c>
      <c r="N386" s="9"/>
      <c r="O386" s="9">
        <f t="shared" si="170"/>
        <v>0</v>
      </c>
      <c r="P386" s="9"/>
      <c r="Q386" s="9"/>
      <c r="R386" s="9">
        <f t="shared" si="171"/>
        <v>0</v>
      </c>
      <c r="S386" s="9"/>
      <c r="T386" s="9"/>
      <c r="U386" s="9">
        <f t="shared" si="172"/>
        <v>0</v>
      </c>
      <c r="V386" s="9"/>
      <c r="W386" s="9"/>
      <c r="X386" s="9">
        <f t="shared" si="173"/>
        <v>0</v>
      </c>
      <c r="Y386" s="9"/>
      <c r="Z386" s="9"/>
      <c r="AA386" s="10">
        <f t="shared" si="174"/>
        <v>0</v>
      </c>
      <c r="AB386" s="11">
        <v>45854</v>
      </c>
    </row>
    <row r="387" spans="1:28" ht="15.75" hidden="1" x14ac:dyDescent="0.25">
      <c r="A387" s="39">
        <v>45850</v>
      </c>
      <c r="B387" s="33" t="s">
        <v>105</v>
      </c>
      <c r="C387" s="33"/>
      <c r="D387" s="33" t="s">
        <v>41</v>
      </c>
      <c r="E387" s="33" t="s">
        <v>310</v>
      </c>
      <c r="F387" s="33">
        <v>5</v>
      </c>
      <c r="G387" s="33" t="s">
        <v>51</v>
      </c>
      <c r="H387" s="33">
        <v>86000</v>
      </c>
      <c r="I387" s="33">
        <f t="shared" si="162"/>
        <v>430000</v>
      </c>
      <c r="J387" s="41" t="s">
        <v>241</v>
      </c>
      <c r="K387" s="33" t="s">
        <v>1065</v>
      </c>
      <c r="L387" s="9">
        <f t="shared" si="169"/>
        <v>430000</v>
      </c>
      <c r="M387" s="9">
        <v>430000</v>
      </c>
      <c r="N387" s="9"/>
      <c r="O387" s="9">
        <f t="shared" si="170"/>
        <v>0</v>
      </c>
      <c r="P387" s="9"/>
      <c r="Q387" s="9"/>
      <c r="R387" s="9">
        <f t="shared" si="171"/>
        <v>0</v>
      </c>
      <c r="S387" s="9"/>
      <c r="T387" s="9"/>
      <c r="U387" s="9">
        <f t="shared" si="172"/>
        <v>0</v>
      </c>
      <c r="V387" s="9"/>
      <c r="W387" s="9"/>
      <c r="X387" s="9">
        <f t="shared" si="173"/>
        <v>0</v>
      </c>
      <c r="Y387" s="9"/>
      <c r="Z387" s="9"/>
      <c r="AA387" s="10">
        <f t="shared" si="174"/>
        <v>0</v>
      </c>
      <c r="AB387" s="11">
        <v>45854</v>
      </c>
    </row>
    <row r="388" spans="1:28" ht="15.75" hidden="1" x14ac:dyDescent="0.25">
      <c r="A388" s="39">
        <v>45850</v>
      </c>
      <c r="B388" s="33" t="s">
        <v>105</v>
      </c>
      <c r="C388" s="33"/>
      <c r="D388" s="33" t="s">
        <v>41</v>
      </c>
      <c r="E388" s="33" t="s">
        <v>73</v>
      </c>
      <c r="F388" s="33">
        <v>10</v>
      </c>
      <c r="G388" s="33" t="s">
        <v>74</v>
      </c>
      <c r="H388" s="33">
        <v>50000</v>
      </c>
      <c r="I388" s="33">
        <f t="shared" si="162"/>
        <v>500000</v>
      </c>
      <c r="J388" s="41" t="s">
        <v>241</v>
      </c>
      <c r="K388" s="33" t="s">
        <v>1065</v>
      </c>
      <c r="L388" s="9">
        <f t="shared" si="169"/>
        <v>500000</v>
      </c>
      <c r="M388" s="9">
        <v>500000</v>
      </c>
      <c r="N388" s="9"/>
      <c r="O388" s="9">
        <f t="shared" si="170"/>
        <v>0</v>
      </c>
      <c r="P388" s="9"/>
      <c r="Q388" s="9"/>
      <c r="R388" s="9">
        <f t="shared" si="171"/>
        <v>0</v>
      </c>
      <c r="S388" s="9"/>
      <c r="T388" s="9"/>
      <c r="U388" s="9">
        <f t="shared" si="172"/>
        <v>0</v>
      </c>
      <c r="V388" s="9"/>
      <c r="W388" s="9"/>
      <c r="X388" s="9">
        <f t="shared" si="173"/>
        <v>0</v>
      </c>
      <c r="Y388" s="9"/>
      <c r="Z388" s="9"/>
      <c r="AA388" s="10">
        <f t="shared" si="174"/>
        <v>0</v>
      </c>
      <c r="AB388" s="11">
        <v>45854</v>
      </c>
    </row>
    <row r="389" spans="1:28" ht="15.75" hidden="1" x14ac:dyDescent="0.25">
      <c r="A389" s="39">
        <v>45850</v>
      </c>
      <c r="B389" s="33" t="s">
        <v>105</v>
      </c>
      <c r="C389" s="33"/>
      <c r="D389" s="33" t="s">
        <v>41</v>
      </c>
      <c r="E389" s="33" t="s">
        <v>122</v>
      </c>
      <c r="F389" s="33">
        <v>10</v>
      </c>
      <c r="G389" s="33" t="s">
        <v>51</v>
      </c>
      <c r="H389" s="33">
        <v>70000</v>
      </c>
      <c r="I389" s="33">
        <f t="shared" si="162"/>
        <v>700000</v>
      </c>
      <c r="J389" s="41" t="s">
        <v>241</v>
      </c>
      <c r="K389" s="33" t="s">
        <v>1065</v>
      </c>
      <c r="L389" s="9">
        <f t="shared" si="169"/>
        <v>700000</v>
      </c>
      <c r="M389" s="9">
        <v>700000</v>
      </c>
      <c r="N389" s="9"/>
      <c r="O389" s="9">
        <f t="shared" si="170"/>
        <v>0</v>
      </c>
      <c r="P389" s="9"/>
      <c r="Q389" s="9"/>
      <c r="R389" s="9">
        <f t="shared" si="171"/>
        <v>0</v>
      </c>
      <c r="S389" s="9"/>
      <c r="T389" s="9"/>
      <c r="U389" s="9">
        <f t="shared" si="172"/>
        <v>0</v>
      </c>
      <c r="V389" s="9"/>
      <c r="W389" s="9"/>
      <c r="X389" s="9">
        <f t="shared" si="173"/>
        <v>0</v>
      </c>
      <c r="Y389" s="9"/>
      <c r="Z389" s="9"/>
      <c r="AA389" s="10">
        <f t="shared" si="174"/>
        <v>0</v>
      </c>
      <c r="AB389" s="11">
        <v>45854</v>
      </c>
    </row>
    <row r="390" spans="1:28" ht="15.75" hidden="1" x14ac:dyDescent="0.25">
      <c r="A390" s="39">
        <v>45850</v>
      </c>
      <c r="B390" s="33" t="s">
        <v>380</v>
      </c>
      <c r="C390" s="33"/>
      <c r="D390" s="33" t="s">
        <v>31</v>
      </c>
      <c r="E390" s="33" t="s">
        <v>64</v>
      </c>
      <c r="F390" s="33">
        <v>2</v>
      </c>
      <c r="G390" s="33" t="s">
        <v>33</v>
      </c>
      <c r="H390" s="33">
        <v>150000</v>
      </c>
      <c r="I390" s="33">
        <f t="shared" si="162"/>
        <v>300000</v>
      </c>
      <c r="J390" s="37" t="s">
        <v>240</v>
      </c>
      <c r="K390" s="33"/>
      <c r="L390" s="9">
        <f t="shared" si="169"/>
        <v>0</v>
      </c>
      <c r="M390" s="9"/>
      <c r="N390" s="9"/>
      <c r="O390" s="9">
        <f t="shared" si="170"/>
        <v>300000</v>
      </c>
      <c r="P390" s="9">
        <v>300000</v>
      </c>
      <c r="Q390" s="9"/>
      <c r="R390" s="9">
        <f t="shared" si="171"/>
        <v>0</v>
      </c>
      <c r="S390" s="9"/>
      <c r="T390" s="9"/>
      <c r="U390" s="9">
        <f t="shared" si="172"/>
        <v>0</v>
      </c>
      <c r="V390" s="9"/>
      <c r="W390" s="9"/>
      <c r="X390" s="9">
        <f t="shared" si="173"/>
        <v>0</v>
      </c>
      <c r="Y390" s="9"/>
      <c r="Z390" s="9"/>
      <c r="AA390" s="10">
        <f t="shared" si="174"/>
        <v>0</v>
      </c>
      <c r="AB390" s="11">
        <v>45849</v>
      </c>
    </row>
    <row r="391" spans="1:28" ht="15.75" hidden="1" x14ac:dyDescent="0.25">
      <c r="A391" s="39">
        <v>45850</v>
      </c>
      <c r="B391" s="33" t="s">
        <v>380</v>
      </c>
      <c r="C391" s="35"/>
      <c r="D391" s="33" t="s">
        <v>31</v>
      </c>
      <c r="E391" s="35" t="s">
        <v>61</v>
      </c>
      <c r="F391" s="35">
        <v>2</v>
      </c>
      <c r="G391" s="35" t="s">
        <v>25</v>
      </c>
      <c r="H391" s="35">
        <v>45000</v>
      </c>
      <c r="I391" s="33">
        <f t="shared" si="162"/>
        <v>90000</v>
      </c>
      <c r="J391" s="37" t="s">
        <v>240</v>
      </c>
      <c r="K391" s="35"/>
      <c r="L391" s="9">
        <f t="shared" si="169"/>
        <v>0</v>
      </c>
      <c r="M391" s="9"/>
      <c r="N391" s="9"/>
      <c r="O391" s="9">
        <f t="shared" si="170"/>
        <v>90000</v>
      </c>
      <c r="P391" s="9">
        <v>90000</v>
      </c>
      <c r="Q391" s="9"/>
      <c r="R391" s="9">
        <f t="shared" si="171"/>
        <v>0</v>
      </c>
      <c r="S391" s="9"/>
      <c r="T391" s="9"/>
      <c r="U391" s="9">
        <f t="shared" si="172"/>
        <v>0</v>
      </c>
      <c r="V391" s="9"/>
      <c r="W391" s="9"/>
      <c r="X391" s="9">
        <f t="shared" si="173"/>
        <v>0</v>
      </c>
      <c r="Y391" s="9"/>
      <c r="Z391" s="9"/>
      <c r="AA391" s="10">
        <f t="shared" si="174"/>
        <v>0</v>
      </c>
      <c r="AB391" s="11">
        <v>45849</v>
      </c>
    </row>
    <row r="392" spans="1:28" ht="15.75" hidden="1" x14ac:dyDescent="0.25">
      <c r="A392" s="39">
        <v>45850</v>
      </c>
      <c r="B392" s="33" t="s">
        <v>380</v>
      </c>
      <c r="C392" s="33"/>
      <c r="D392" s="33" t="s">
        <v>31</v>
      </c>
      <c r="E392" s="33" t="s">
        <v>102</v>
      </c>
      <c r="F392" s="33">
        <v>20</v>
      </c>
      <c r="G392" s="33" t="s">
        <v>74</v>
      </c>
      <c r="H392" s="33">
        <v>65000</v>
      </c>
      <c r="I392" s="33">
        <f t="shared" si="162"/>
        <v>1300000</v>
      </c>
      <c r="J392" s="37" t="s">
        <v>240</v>
      </c>
      <c r="K392" s="35"/>
      <c r="L392" s="9">
        <f t="shared" si="169"/>
        <v>0</v>
      </c>
      <c r="M392" s="9"/>
      <c r="N392" s="9"/>
      <c r="O392" s="9">
        <f t="shared" si="170"/>
        <v>1300000</v>
      </c>
      <c r="P392" s="9">
        <v>1300000</v>
      </c>
      <c r="Q392" s="9"/>
      <c r="R392" s="9">
        <f t="shared" si="171"/>
        <v>0</v>
      </c>
      <c r="S392" s="9"/>
      <c r="T392" s="9"/>
      <c r="U392" s="9">
        <f t="shared" si="172"/>
        <v>0</v>
      </c>
      <c r="V392" s="9"/>
      <c r="W392" s="9"/>
      <c r="X392" s="9">
        <f t="shared" si="173"/>
        <v>0</v>
      </c>
      <c r="Y392" s="9"/>
      <c r="Z392" s="9"/>
      <c r="AA392" s="10">
        <f t="shared" si="174"/>
        <v>0</v>
      </c>
      <c r="AB392" s="11">
        <v>45849</v>
      </c>
    </row>
    <row r="393" spans="1:28" ht="15.75" hidden="1" x14ac:dyDescent="0.25">
      <c r="A393" s="32">
        <v>45850</v>
      </c>
      <c r="B393" s="33" t="s">
        <v>380</v>
      </c>
      <c r="C393" s="33"/>
      <c r="D393" s="33" t="s">
        <v>31</v>
      </c>
      <c r="E393" s="33" t="s">
        <v>122</v>
      </c>
      <c r="F393" s="33">
        <v>2</v>
      </c>
      <c r="G393" s="33" t="s">
        <v>51</v>
      </c>
      <c r="H393" s="33">
        <v>70000</v>
      </c>
      <c r="I393" s="33">
        <f t="shared" si="162"/>
        <v>140000</v>
      </c>
      <c r="J393" s="37" t="s">
        <v>240</v>
      </c>
      <c r="K393" s="33"/>
      <c r="L393" s="9">
        <f t="shared" si="169"/>
        <v>0</v>
      </c>
      <c r="M393" s="9"/>
      <c r="N393" s="9"/>
      <c r="O393" s="9">
        <f t="shared" si="170"/>
        <v>140000</v>
      </c>
      <c r="P393" s="9">
        <v>140000</v>
      </c>
      <c r="Q393" s="9"/>
      <c r="R393" s="9">
        <f t="shared" si="171"/>
        <v>0</v>
      </c>
      <c r="S393" s="9"/>
      <c r="T393" s="9"/>
      <c r="U393" s="9">
        <f t="shared" si="172"/>
        <v>0</v>
      </c>
      <c r="V393" s="9"/>
      <c r="W393" s="9"/>
      <c r="X393" s="9">
        <f t="shared" si="173"/>
        <v>0</v>
      </c>
      <c r="Y393" s="9"/>
      <c r="Z393" s="9"/>
      <c r="AA393" s="10">
        <f t="shared" si="174"/>
        <v>0</v>
      </c>
      <c r="AB393" s="11">
        <v>45849</v>
      </c>
    </row>
    <row r="394" spans="1:28" ht="15.75" hidden="1" x14ac:dyDescent="0.25">
      <c r="A394" s="32">
        <v>45850</v>
      </c>
      <c r="B394" s="33" t="s">
        <v>380</v>
      </c>
      <c r="C394" s="33"/>
      <c r="D394" s="33" t="s">
        <v>31</v>
      </c>
      <c r="E394" s="33" t="s">
        <v>76</v>
      </c>
      <c r="F394" s="33">
        <v>25</v>
      </c>
      <c r="G394" s="33" t="s">
        <v>51</v>
      </c>
      <c r="H394" s="33">
        <v>82000</v>
      </c>
      <c r="I394" s="33">
        <f t="shared" si="162"/>
        <v>2050000</v>
      </c>
      <c r="J394" s="37" t="s">
        <v>240</v>
      </c>
      <c r="K394" s="33"/>
      <c r="L394" s="9">
        <f t="shared" si="169"/>
        <v>0</v>
      </c>
      <c r="M394" s="9"/>
      <c r="N394" s="9"/>
      <c r="O394" s="9">
        <f t="shared" si="170"/>
        <v>2050000</v>
      </c>
      <c r="P394" s="9">
        <v>2050000</v>
      </c>
      <c r="Q394" s="9"/>
      <c r="R394" s="9">
        <f t="shared" si="171"/>
        <v>0</v>
      </c>
      <c r="S394" s="9"/>
      <c r="T394" s="9"/>
      <c r="U394" s="9">
        <f t="shared" si="172"/>
        <v>0</v>
      </c>
      <c r="V394" s="9"/>
      <c r="W394" s="9"/>
      <c r="X394" s="9">
        <f t="shared" si="173"/>
        <v>0</v>
      </c>
      <c r="Y394" s="9"/>
      <c r="Z394" s="9"/>
      <c r="AA394" s="10">
        <f t="shared" si="174"/>
        <v>0</v>
      </c>
      <c r="AB394" s="11">
        <v>45849</v>
      </c>
    </row>
    <row r="395" spans="1:28" ht="15.75" hidden="1" x14ac:dyDescent="0.25">
      <c r="A395" s="39">
        <v>45850</v>
      </c>
      <c r="B395" s="33" t="s">
        <v>380</v>
      </c>
      <c r="C395" s="33"/>
      <c r="D395" s="33" t="s">
        <v>31</v>
      </c>
      <c r="E395" s="33" t="s">
        <v>78</v>
      </c>
      <c r="F395" s="33">
        <v>10</v>
      </c>
      <c r="G395" s="33" t="s">
        <v>51</v>
      </c>
      <c r="H395" s="33">
        <v>82000</v>
      </c>
      <c r="I395" s="33">
        <f t="shared" si="162"/>
        <v>820000</v>
      </c>
      <c r="J395" s="37" t="s">
        <v>240</v>
      </c>
      <c r="K395" s="33"/>
      <c r="L395" s="9">
        <f t="shared" si="169"/>
        <v>0</v>
      </c>
      <c r="M395" s="9"/>
      <c r="N395" s="9"/>
      <c r="O395" s="9">
        <f t="shared" si="170"/>
        <v>820000</v>
      </c>
      <c r="P395" s="9">
        <v>820000</v>
      </c>
      <c r="Q395" s="9"/>
      <c r="R395" s="9">
        <f t="shared" si="171"/>
        <v>0</v>
      </c>
      <c r="S395" s="9"/>
      <c r="T395" s="9"/>
      <c r="U395" s="9">
        <f t="shared" si="172"/>
        <v>0</v>
      </c>
      <c r="V395" s="9"/>
      <c r="W395" s="9"/>
      <c r="X395" s="9">
        <f t="shared" si="173"/>
        <v>0</v>
      </c>
      <c r="Y395" s="9"/>
      <c r="Z395" s="9"/>
      <c r="AA395" s="10">
        <f t="shared" si="174"/>
        <v>0</v>
      </c>
      <c r="AB395" s="11">
        <v>45849</v>
      </c>
    </row>
    <row r="396" spans="1:28" ht="15.75" hidden="1" x14ac:dyDescent="0.25">
      <c r="A396" s="39">
        <v>45852</v>
      </c>
      <c r="B396" s="35" t="s">
        <v>189</v>
      </c>
      <c r="C396" s="35"/>
      <c r="D396" s="35" t="s">
        <v>31</v>
      </c>
      <c r="E396" s="35" t="s">
        <v>110</v>
      </c>
      <c r="F396" s="35">
        <v>1600</v>
      </c>
      <c r="G396" s="35" t="s">
        <v>29</v>
      </c>
      <c r="H396" s="35">
        <v>1800</v>
      </c>
      <c r="I396" s="33">
        <f t="shared" si="162"/>
        <v>2880000</v>
      </c>
      <c r="J396" s="41" t="s">
        <v>240</v>
      </c>
      <c r="K396" s="35"/>
      <c r="L396" s="9">
        <f t="shared" si="169"/>
        <v>0</v>
      </c>
      <c r="M396" s="9"/>
      <c r="N396" s="9"/>
      <c r="O396" s="9">
        <f t="shared" si="170"/>
        <v>0</v>
      </c>
      <c r="P396" s="9"/>
      <c r="Q396" s="9"/>
      <c r="R396" s="9">
        <f t="shared" si="171"/>
        <v>2880000</v>
      </c>
      <c r="S396" s="9">
        <v>2880000</v>
      </c>
      <c r="T396" s="9"/>
      <c r="U396" s="9">
        <f t="shared" si="172"/>
        <v>0</v>
      </c>
      <c r="V396" s="9"/>
      <c r="W396" s="9"/>
      <c r="X396" s="9">
        <f t="shared" si="173"/>
        <v>0</v>
      </c>
      <c r="Y396" s="9"/>
      <c r="Z396" s="9"/>
      <c r="AA396" s="10">
        <f t="shared" si="174"/>
        <v>0</v>
      </c>
      <c r="AB396" s="11">
        <v>45852</v>
      </c>
    </row>
    <row r="397" spans="1:28" ht="15.75" hidden="1" x14ac:dyDescent="0.25">
      <c r="A397" s="39">
        <v>45852</v>
      </c>
      <c r="B397" s="33" t="s">
        <v>374</v>
      </c>
      <c r="C397" s="33"/>
      <c r="D397" s="35" t="s">
        <v>31</v>
      </c>
      <c r="E397" s="33" t="s">
        <v>439</v>
      </c>
      <c r="F397" s="33">
        <v>0.92</v>
      </c>
      <c r="G397" s="33" t="s">
        <v>178</v>
      </c>
      <c r="H397" s="33">
        <v>1150000</v>
      </c>
      <c r="I397" s="33">
        <f t="shared" si="162"/>
        <v>1058000</v>
      </c>
      <c r="J397" s="37" t="s">
        <v>240</v>
      </c>
      <c r="K397" s="33"/>
      <c r="L397" s="9">
        <f t="shared" si="169"/>
        <v>0</v>
      </c>
      <c r="M397" s="9"/>
      <c r="N397" s="9"/>
      <c r="O397" s="9">
        <f t="shared" si="170"/>
        <v>1058000</v>
      </c>
      <c r="P397" s="9">
        <v>1058000</v>
      </c>
      <c r="Q397" s="9"/>
      <c r="R397" s="9">
        <f t="shared" si="171"/>
        <v>0</v>
      </c>
      <c r="S397" s="9"/>
      <c r="T397" s="9"/>
      <c r="U397" s="9">
        <f t="shared" si="172"/>
        <v>0</v>
      </c>
      <c r="V397" s="9"/>
      <c r="W397" s="9"/>
      <c r="X397" s="9">
        <f t="shared" si="173"/>
        <v>0</v>
      </c>
      <c r="Y397" s="9"/>
      <c r="Z397" s="9"/>
      <c r="AA397" s="10">
        <f t="shared" si="174"/>
        <v>0</v>
      </c>
      <c r="AB397" s="11">
        <v>45852</v>
      </c>
    </row>
    <row r="398" spans="1:28" ht="15.75" hidden="1" x14ac:dyDescent="0.25">
      <c r="A398" s="39">
        <v>45852</v>
      </c>
      <c r="B398" s="33" t="s">
        <v>374</v>
      </c>
      <c r="C398" s="33"/>
      <c r="D398" s="35" t="s">
        <v>31</v>
      </c>
      <c r="E398" s="33" t="s">
        <v>295</v>
      </c>
      <c r="F398" s="33">
        <v>2</v>
      </c>
      <c r="G398" s="33" t="s">
        <v>33</v>
      </c>
      <c r="H398" s="33">
        <v>230000</v>
      </c>
      <c r="I398" s="33">
        <f t="shared" si="162"/>
        <v>460000</v>
      </c>
      <c r="J398" s="37" t="s">
        <v>240</v>
      </c>
      <c r="K398" s="33"/>
      <c r="L398" s="9">
        <f t="shared" si="169"/>
        <v>0</v>
      </c>
      <c r="M398" s="9"/>
      <c r="N398" s="9"/>
      <c r="O398" s="9">
        <f t="shared" si="170"/>
        <v>460000</v>
      </c>
      <c r="P398" s="9">
        <v>460000</v>
      </c>
      <c r="Q398" s="9"/>
      <c r="R398" s="9">
        <f t="shared" si="171"/>
        <v>0</v>
      </c>
      <c r="S398" s="9"/>
      <c r="T398" s="9"/>
      <c r="U398" s="9">
        <f t="shared" si="172"/>
        <v>0</v>
      </c>
      <c r="V398" s="9"/>
      <c r="W398" s="9"/>
      <c r="X398" s="9">
        <f t="shared" si="173"/>
        <v>0</v>
      </c>
      <c r="Y398" s="9"/>
      <c r="Z398" s="9"/>
      <c r="AA398" s="10">
        <f t="shared" si="174"/>
        <v>0</v>
      </c>
      <c r="AB398" s="11">
        <v>45852</v>
      </c>
    </row>
    <row r="399" spans="1:28" ht="15.75" hidden="1" x14ac:dyDescent="0.25">
      <c r="A399" s="39">
        <v>45852</v>
      </c>
      <c r="B399" s="33" t="s">
        <v>219</v>
      </c>
      <c r="C399" s="33"/>
      <c r="D399" s="35" t="s">
        <v>31</v>
      </c>
      <c r="E399" s="33" t="s">
        <v>110</v>
      </c>
      <c r="F399" s="33">
        <v>800</v>
      </c>
      <c r="G399" s="33" t="s">
        <v>29</v>
      </c>
      <c r="H399" s="33">
        <v>2000</v>
      </c>
      <c r="I399" s="33">
        <f t="shared" si="162"/>
        <v>1600000</v>
      </c>
      <c r="J399" s="34" t="s">
        <v>38</v>
      </c>
      <c r="K399" s="107" t="s">
        <v>1060</v>
      </c>
      <c r="L399" s="9">
        <f t="shared" si="169"/>
        <v>0</v>
      </c>
      <c r="M399" s="9"/>
      <c r="N399" s="9"/>
      <c r="O399" s="9">
        <f t="shared" si="170"/>
        <v>0</v>
      </c>
      <c r="P399" s="9"/>
      <c r="Q399" s="9"/>
      <c r="R399" s="9">
        <f t="shared" si="171"/>
        <v>0</v>
      </c>
      <c r="S399" s="9"/>
      <c r="T399" s="9"/>
      <c r="U399" s="9">
        <f t="shared" si="172"/>
        <v>0</v>
      </c>
      <c r="V399" s="9"/>
      <c r="W399" s="9"/>
      <c r="X399" s="9">
        <f t="shared" si="173"/>
        <v>0</v>
      </c>
      <c r="Y399" s="9"/>
      <c r="Z399" s="9"/>
      <c r="AA399" s="10">
        <f t="shared" si="174"/>
        <v>1600000</v>
      </c>
      <c r="AB399" s="11"/>
    </row>
    <row r="400" spans="1:28" ht="15.75" hidden="1" x14ac:dyDescent="0.25">
      <c r="A400" s="39">
        <v>45852</v>
      </c>
      <c r="B400" s="33" t="s">
        <v>219</v>
      </c>
      <c r="C400" s="33"/>
      <c r="D400" s="35" t="s">
        <v>31</v>
      </c>
      <c r="E400" s="33" t="s">
        <v>70</v>
      </c>
      <c r="F400" s="33">
        <v>1000</v>
      </c>
      <c r="G400" s="33" t="s">
        <v>29</v>
      </c>
      <c r="H400" s="33">
        <v>2720</v>
      </c>
      <c r="I400" s="33">
        <f t="shared" si="162"/>
        <v>2720000</v>
      </c>
      <c r="J400" s="34" t="s">
        <v>38</v>
      </c>
      <c r="K400" s="107" t="s">
        <v>1060</v>
      </c>
      <c r="L400" s="9">
        <f t="shared" si="169"/>
        <v>0</v>
      </c>
      <c r="M400" s="9"/>
      <c r="N400" s="9"/>
      <c r="O400" s="9">
        <f t="shared" si="170"/>
        <v>0</v>
      </c>
      <c r="P400" s="9"/>
      <c r="Q400" s="9"/>
      <c r="R400" s="9">
        <f t="shared" si="171"/>
        <v>0</v>
      </c>
      <c r="S400" s="9"/>
      <c r="T400" s="9"/>
      <c r="U400" s="9">
        <f t="shared" si="172"/>
        <v>0</v>
      </c>
      <c r="V400" s="9"/>
      <c r="W400" s="9"/>
      <c r="X400" s="9">
        <f t="shared" si="173"/>
        <v>0</v>
      </c>
      <c r="Y400" s="9"/>
      <c r="Z400" s="9"/>
      <c r="AA400" s="10">
        <f t="shared" si="174"/>
        <v>2720000</v>
      </c>
      <c r="AB400" s="11"/>
    </row>
    <row r="401" spans="1:28" ht="15.75" hidden="1" x14ac:dyDescent="0.25">
      <c r="A401" s="39">
        <v>45852</v>
      </c>
      <c r="B401" s="33" t="s">
        <v>631</v>
      </c>
      <c r="C401" s="33"/>
      <c r="D401" s="35" t="s">
        <v>31</v>
      </c>
      <c r="E401" s="33" t="s">
        <v>117</v>
      </c>
      <c r="F401" s="33">
        <v>48.1</v>
      </c>
      <c r="G401" s="33" t="s">
        <v>51</v>
      </c>
      <c r="H401" s="33">
        <v>107000</v>
      </c>
      <c r="I401" s="33">
        <f t="shared" si="162"/>
        <v>5146700</v>
      </c>
      <c r="J401" s="37" t="s">
        <v>241</v>
      </c>
      <c r="K401" s="33"/>
      <c r="L401" s="9">
        <f t="shared" si="169"/>
        <v>5146700</v>
      </c>
      <c r="M401" s="9">
        <v>5146700</v>
      </c>
      <c r="N401" s="9"/>
      <c r="O401" s="9">
        <f t="shared" si="170"/>
        <v>0</v>
      </c>
      <c r="P401" s="9"/>
      <c r="Q401" s="9"/>
      <c r="R401" s="9">
        <f t="shared" si="171"/>
        <v>0</v>
      </c>
      <c r="S401" s="9"/>
      <c r="T401" s="9"/>
      <c r="U401" s="9">
        <f t="shared" si="172"/>
        <v>0</v>
      </c>
      <c r="V401" s="9"/>
      <c r="W401" s="9"/>
      <c r="X401" s="9">
        <f t="shared" si="173"/>
        <v>0</v>
      </c>
      <c r="Y401" s="9"/>
      <c r="Z401" s="9"/>
      <c r="AA401" s="10">
        <f t="shared" si="174"/>
        <v>0</v>
      </c>
      <c r="AB401" s="11">
        <v>45852</v>
      </c>
    </row>
    <row r="402" spans="1:28" ht="15.75" hidden="1" x14ac:dyDescent="0.25">
      <c r="A402" s="39">
        <v>45852</v>
      </c>
      <c r="B402" s="33" t="s">
        <v>312</v>
      </c>
      <c r="C402" s="33"/>
      <c r="D402" s="35" t="s">
        <v>31</v>
      </c>
      <c r="E402" s="33" t="s">
        <v>110</v>
      </c>
      <c r="F402" s="33">
        <v>1000</v>
      </c>
      <c r="G402" s="33" t="s">
        <v>29</v>
      </c>
      <c r="H402" s="33">
        <v>1800</v>
      </c>
      <c r="I402" s="33">
        <f t="shared" si="162"/>
        <v>1800000</v>
      </c>
      <c r="J402" s="37" t="s">
        <v>240</v>
      </c>
      <c r="K402" s="33"/>
      <c r="L402" s="9">
        <f t="shared" si="169"/>
        <v>0</v>
      </c>
      <c r="M402" s="9"/>
      <c r="N402" s="9"/>
      <c r="O402" s="9">
        <f t="shared" si="170"/>
        <v>1800000</v>
      </c>
      <c r="P402" s="9">
        <v>1800000</v>
      </c>
      <c r="Q402" s="9"/>
      <c r="R402" s="9">
        <f t="shared" si="171"/>
        <v>0</v>
      </c>
      <c r="S402" s="9"/>
      <c r="T402" s="9"/>
      <c r="U402" s="9">
        <f t="shared" si="172"/>
        <v>0</v>
      </c>
      <c r="V402" s="9"/>
      <c r="W402" s="9"/>
      <c r="X402" s="9">
        <f t="shared" si="173"/>
        <v>0</v>
      </c>
      <c r="Y402" s="9"/>
      <c r="Z402" s="9"/>
      <c r="AA402" s="10">
        <f t="shared" si="174"/>
        <v>0</v>
      </c>
      <c r="AB402" s="11">
        <v>45852</v>
      </c>
    </row>
    <row r="403" spans="1:28" ht="15.75" hidden="1" x14ac:dyDescent="0.25">
      <c r="A403" s="39">
        <v>45852</v>
      </c>
      <c r="B403" s="33" t="s">
        <v>193</v>
      </c>
      <c r="C403" s="33"/>
      <c r="D403" s="33" t="s">
        <v>41</v>
      </c>
      <c r="E403" s="33" t="s">
        <v>315</v>
      </c>
      <c r="F403" s="33">
        <v>1000</v>
      </c>
      <c r="G403" s="33" t="s">
        <v>29</v>
      </c>
      <c r="H403" s="33">
        <v>5400</v>
      </c>
      <c r="I403" s="33">
        <f t="shared" si="162"/>
        <v>5400000</v>
      </c>
      <c r="J403" s="37" t="s">
        <v>240</v>
      </c>
      <c r="K403" s="33"/>
      <c r="L403" s="9">
        <f t="shared" si="169"/>
        <v>0</v>
      </c>
      <c r="M403" s="9"/>
      <c r="N403" s="9"/>
      <c r="O403" s="9">
        <f t="shared" si="170"/>
        <v>5400000</v>
      </c>
      <c r="P403" s="9">
        <v>5400000</v>
      </c>
      <c r="Q403" s="9"/>
      <c r="R403" s="9">
        <f t="shared" si="171"/>
        <v>0</v>
      </c>
      <c r="S403" s="9"/>
      <c r="T403" s="9"/>
      <c r="U403" s="9">
        <f t="shared" si="172"/>
        <v>0</v>
      </c>
      <c r="V403" s="9"/>
      <c r="W403" s="9"/>
      <c r="X403" s="9">
        <f t="shared" si="173"/>
        <v>0</v>
      </c>
      <c r="Y403" s="9"/>
      <c r="Z403" s="9"/>
      <c r="AA403" s="10">
        <f t="shared" si="174"/>
        <v>0</v>
      </c>
      <c r="AB403" s="11">
        <v>45852</v>
      </c>
    </row>
    <row r="404" spans="1:28" ht="15.75" hidden="1" x14ac:dyDescent="0.25">
      <c r="A404" s="39">
        <v>45852</v>
      </c>
      <c r="B404" s="33" t="s">
        <v>231</v>
      </c>
      <c r="C404" s="33"/>
      <c r="D404" s="33"/>
      <c r="E404" s="33" t="s">
        <v>304</v>
      </c>
      <c r="F404" s="33">
        <v>33.200000000000003</v>
      </c>
      <c r="G404" s="33" t="s">
        <v>51</v>
      </c>
      <c r="H404" s="33"/>
      <c r="I404" s="33">
        <f t="shared" si="162"/>
        <v>0</v>
      </c>
      <c r="J404" s="83" t="s">
        <v>26</v>
      </c>
      <c r="K404" s="33"/>
      <c r="L404" s="9">
        <f t="shared" si="169"/>
        <v>0</v>
      </c>
      <c r="M404" s="9"/>
      <c r="N404" s="9"/>
      <c r="O404" s="9">
        <f t="shared" si="170"/>
        <v>0</v>
      </c>
      <c r="P404" s="9"/>
      <c r="Q404" s="9"/>
      <c r="R404" s="9">
        <f t="shared" si="171"/>
        <v>0</v>
      </c>
      <c r="S404" s="9"/>
      <c r="T404" s="9"/>
      <c r="U404" s="9">
        <f t="shared" si="172"/>
        <v>0</v>
      </c>
      <c r="V404" s="9"/>
      <c r="W404" s="9"/>
      <c r="X404" s="9">
        <f t="shared" si="173"/>
        <v>0</v>
      </c>
      <c r="Y404" s="9"/>
      <c r="Z404" s="9"/>
      <c r="AA404" s="10">
        <f t="shared" si="174"/>
        <v>0</v>
      </c>
      <c r="AB404" s="11"/>
    </row>
    <row r="405" spans="1:28" ht="15.75" hidden="1" x14ac:dyDescent="0.25">
      <c r="A405" s="39">
        <v>45852</v>
      </c>
      <c r="B405" s="33" t="s">
        <v>231</v>
      </c>
      <c r="C405" s="33"/>
      <c r="D405" s="33"/>
      <c r="E405" s="33" t="s">
        <v>344</v>
      </c>
      <c r="F405" s="33">
        <v>85.9</v>
      </c>
      <c r="G405" s="33" t="s">
        <v>51</v>
      </c>
      <c r="H405" s="33"/>
      <c r="I405" s="33">
        <f t="shared" si="162"/>
        <v>0</v>
      </c>
      <c r="J405" s="83" t="s">
        <v>26</v>
      </c>
      <c r="K405" s="33"/>
      <c r="L405" s="9">
        <f t="shared" si="169"/>
        <v>0</v>
      </c>
      <c r="M405" s="9"/>
      <c r="N405" s="9"/>
      <c r="O405" s="9">
        <f t="shared" si="170"/>
        <v>0</v>
      </c>
      <c r="P405" s="9"/>
      <c r="Q405" s="9"/>
      <c r="R405" s="9">
        <f t="shared" si="171"/>
        <v>0</v>
      </c>
      <c r="S405" s="9"/>
      <c r="T405" s="9"/>
      <c r="U405" s="9">
        <f t="shared" si="172"/>
        <v>0</v>
      </c>
      <c r="V405" s="9"/>
      <c r="W405" s="9"/>
      <c r="X405" s="9">
        <f t="shared" si="173"/>
        <v>0</v>
      </c>
      <c r="Y405" s="9"/>
      <c r="Z405" s="9"/>
      <c r="AA405" s="10">
        <f t="shared" si="174"/>
        <v>0</v>
      </c>
      <c r="AB405" s="11"/>
    </row>
    <row r="406" spans="1:28" ht="15.75" hidden="1" x14ac:dyDescent="0.25">
      <c r="A406" s="39">
        <v>45852</v>
      </c>
      <c r="B406" s="33" t="s">
        <v>231</v>
      </c>
      <c r="C406" s="33"/>
      <c r="D406" s="33"/>
      <c r="E406" s="33" t="s">
        <v>468</v>
      </c>
      <c r="F406" s="33">
        <v>16.3</v>
      </c>
      <c r="G406" s="33" t="s">
        <v>51</v>
      </c>
      <c r="H406" s="33"/>
      <c r="I406" s="33">
        <f t="shared" si="162"/>
        <v>0</v>
      </c>
      <c r="J406" s="83" t="s">
        <v>26</v>
      </c>
      <c r="K406" s="33"/>
      <c r="L406" s="9">
        <f t="shared" si="169"/>
        <v>0</v>
      </c>
      <c r="M406" s="9"/>
      <c r="N406" s="9"/>
      <c r="O406" s="9">
        <f t="shared" si="170"/>
        <v>0</v>
      </c>
      <c r="P406" s="9"/>
      <c r="Q406" s="9"/>
      <c r="R406" s="9">
        <f t="shared" si="171"/>
        <v>0</v>
      </c>
      <c r="S406" s="9"/>
      <c r="T406" s="9"/>
      <c r="U406" s="9">
        <f t="shared" si="172"/>
        <v>0</v>
      </c>
      <c r="V406" s="9"/>
      <c r="W406" s="9"/>
      <c r="X406" s="9">
        <f t="shared" si="173"/>
        <v>0</v>
      </c>
      <c r="Y406" s="9"/>
      <c r="Z406" s="9"/>
      <c r="AA406" s="10">
        <f t="shared" si="174"/>
        <v>0</v>
      </c>
      <c r="AB406" s="11"/>
    </row>
    <row r="407" spans="1:28" ht="15.75" hidden="1" x14ac:dyDescent="0.25">
      <c r="A407" s="39">
        <v>45852</v>
      </c>
      <c r="B407" s="33" t="s">
        <v>231</v>
      </c>
      <c r="C407" s="33"/>
      <c r="D407" s="33"/>
      <c r="E407" s="33" t="s">
        <v>423</v>
      </c>
      <c r="F407" s="33">
        <v>67.2</v>
      </c>
      <c r="G407" s="33" t="s">
        <v>51</v>
      </c>
      <c r="H407" s="33"/>
      <c r="I407" s="33">
        <f t="shared" si="162"/>
        <v>0</v>
      </c>
      <c r="J407" s="83" t="s">
        <v>26</v>
      </c>
      <c r="K407" s="33"/>
      <c r="L407" s="9">
        <f t="shared" si="169"/>
        <v>0</v>
      </c>
      <c r="M407" s="9"/>
      <c r="N407" s="9"/>
      <c r="O407" s="9">
        <f t="shared" si="170"/>
        <v>0</v>
      </c>
      <c r="P407" s="9"/>
      <c r="Q407" s="9"/>
      <c r="R407" s="9">
        <f t="shared" si="171"/>
        <v>0</v>
      </c>
      <c r="S407" s="9"/>
      <c r="T407" s="9"/>
      <c r="U407" s="9">
        <f t="shared" si="172"/>
        <v>0</v>
      </c>
      <c r="V407" s="9"/>
      <c r="W407" s="9"/>
      <c r="X407" s="9">
        <f t="shared" si="173"/>
        <v>0</v>
      </c>
      <c r="Y407" s="9"/>
      <c r="Z407" s="9"/>
      <c r="AA407" s="10">
        <f t="shared" si="174"/>
        <v>0</v>
      </c>
      <c r="AB407" s="11"/>
    </row>
    <row r="408" spans="1:28" ht="15.75" hidden="1" x14ac:dyDescent="0.25">
      <c r="A408" s="39">
        <v>45852</v>
      </c>
      <c r="B408" s="33" t="s">
        <v>105</v>
      </c>
      <c r="C408" s="33"/>
      <c r="D408" s="33" t="s">
        <v>41</v>
      </c>
      <c r="E408" s="33" t="s">
        <v>523</v>
      </c>
      <c r="F408" s="33">
        <v>2</v>
      </c>
      <c r="G408" s="33" t="s">
        <v>25</v>
      </c>
      <c r="H408" s="33">
        <v>700000</v>
      </c>
      <c r="I408" s="33">
        <f t="shared" si="162"/>
        <v>1400000</v>
      </c>
      <c r="J408" s="37" t="s">
        <v>241</v>
      </c>
      <c r="K408" s="33" t="s">
        <v>1065</v>
      </c>
      <c r="L408" s="9">
        <f t="shared" si="169"/>
        <v>1400000</v>
      </c>
      <c r="M408" s="9">
        <v>1400000</v>
      </c>
      <c r="N408" s="9"/>
      <c r="O408" s="9">
        <f t="shared" si="170"/>
        <v>0</v>
      </c>
      <c r="P408" s="9"/>
      <c r="Q408" s="9"/>
      <c r="R408" s="9">
        <f t="shared" si="171"/>
        <v>0</v>
      </c>
      <c r="S408" s="9"/>
      <c r="T408" s="9"/>
      <c r="U408" s="9">
        <f t="shared" si="172"/>
        <v>0</v>
      </c>
      <c r="V408" s="9"/>
      <c r="W408" s="9"/>
      <c r="X408" s="9">
        <f t="shared" si="173"/>
        <v>0</v>
      </c>
      <c r="Y408" s="9"/>
      <c r="Z408" s="9"/>
      <c r="AA408" s="10">
        <f t="shared" si="174"/>
        <v>0</v>
      </c>
      <c r="AB408" s="11">
        <v>45854</v>
      </c>
    </row>
    <row r="409" spans="1:28" ht="15.75" hidden="1" x14ac:dyDescent="0.25">
      <c r="A409" s="39">
        <v>45852</v>
      </c>
      <c r="B409" s="33" t="s">
        <v>105</v>
      </c>
      <c r="C409" s="33"/>
      <c r="D409" s="33" t="s">
        <v>41</v>
      </c>
      <c r="E409" s="33" t="s">
        <v>160</v>
      </c>
      <c r="F409" s="33">
        <v>4</v>
      </c>
      <c r="G409" s="33" t="s">
        <v>25</v>
      </c>
      <c r="H409" s="33">
        <v>95000</v>
      </c>
      <c r="I409" s="33">
        <f t="shared" si="162"/>
        <v>380000</v>
      </c>
      <c r="J409" s="37" t="s">
        <v>241</v>
      </c>
      <c r="K409" s="33" t="s">
        <v>1065</v>
      </c>
      <c r="L409" s="9">
        <f t="shared" si="169"/>
        <v>380000</v>
      </c>
      <c r="M409" s="9">
        <v>380000</v>
      </c>
      <c r="N409" s="9"/>
      <c r="O409" s="9">
        <f t="shared" si="170"/>
        <v>0</v>
      </c>
      <c r="P409" s="9"/>
      <c r="Q409" s="9"/>
      <c r="R409" s="9">
        <f t="shared" si="171"/>
        <v>0</v>
      </c>
      <c r="S409" s="9"/>
      <c r="T409" s="9"/>
      <c r="U409" s="9">
        <f t="shared" si="172"/>
        <v>0</v>
      </c>
      <c r="V409" s="9"/>
      <c r="W409" s="9"/>
      <c r="X409" s="9">
        <f t="shared" si="173"/>
        <v>0</v>
      </c>
      <c r="Y409" s="9"/>
      <c r="Z409" s="9"/>
      <c r="AA409" s="10">
        <f t="shared" si="174"/>
        <v>0</v>
      </c>
      <c r="AB409" s="11">
        <v>45854</v>
      </c>
    </row>
    <row r="410" spans="1:28" ht="15.75" hidden="1" x14ac:dyDescent="0.25">
      <c r="A410" s="39">
        <v>45852</v>
      </c>
      <c r="B410" s="33" t="s">
        <v>105</v>
      </c>
      <c r="C410" s="33"/>
      <c r="D410" s="33" t="s">
        <v>41</v>
      </c>
      <c r="E410" s="33" t="s">
        <v>310</v>
      </c>
      <c r="F410" s="33">
        <v>10</v>
      </c>
      <c r="G410" s="33" t="s">
        <v>51</v>
      </c>
      <c r="H410" s="33">
        <v>86000</v>
      </c>
      <c r="I410" s="33">
        <f t="shared" si="162"/>
        <v>860000</v>
      </c>
      <c r="J410" s="37" t="s">
        <v>241</v>
      </c>
      <c r="K410" s="33" t="s">
        <v>1065</v>
      </c>
      <c r="L410" s="9">
        <f t="shared" si="169"/>
        <v>860000</v>
      </c>
      <c r="M410" s="9">
        <v>860000</v>
      </c>
      <c r="N410" s="9"/>
      <c r="O410" s="9">
        <f t="shared" si="170"/>
        <v>0</v>
      </c>
      <c r="P410" s="9"/>
      <c r="Q410" s="9"/>
      <c r="R410" s="9">
        <f t="shared" si="171"/>
        <v>0</v>
      </c>
      <c r="S410" s="9"/>
      <c r="T410" s="9"/>
      <c r="U410" s="9">
        <f t="shared" si="172"/>
        <v>0</v>
      </c>
      <c r="V410" s="9"/>
      <c r="W410" s="9"/>
      <c r="X410" s="9">
        <f t="shared" si="173"/>
        <v>0</v>
      </c>
      <c r="Y410" s="9"/>
      <c r="Z410" s="9"/>
      <c r="AA410" s="10">
        <f t="shared" si="174"/>
        <v>0</v>
      </c>
      <c r="AB410" s="11">
        <v>45854</v>
      </c>
    </row>
    <row r="411" spans="1:28" ht="15.75" hidden="1" x14ac:dyDescent="0.25">
      <c r="A411" s="39">
        <v>45852</v>
      </c>
      <c r="B411" s="33" t="s">
        <v>920</v>
      </c>
      <c r="C411" s="33"/>
      <c r="D411" s="33" t="s">
        <v>41</v>
      </c>
      <c r="E411" s="33" t="s">
        <v>407</v>
      </c>
      <c r="F411" s="33">
        <v>8</v>
      </c>
      <c r="G411" s="33" t="s">
        <v>33</v>
      </c>
      <c r="H411" s="33">
        <v>300000</v>
      </c>
      <c r="I411" s="33">
        <f t="shared" si="162"/>
        <v>2400000</v>
      </c>
      <c r="J411" s="37" t="s">
        <v>241</v>
      </c>
      <c r="K411" s="33"/>
      <c r="L411" s="9">
        <f t="shared" si="169"/>
        <v>2400000</v>
      </c>
      <c r="M411" s="9">
        <v>2400000</v>
      </c>
      <c r="N411" s="9"/>
      <c r="O411" s="9">
        <f t="shared" si="170"/>
        <v>0</v>
      </c>
      <c r="P411" s="9"/>
      <c r="Q411" s="9"/>
      <c r="R411" s="9">
        <f t="shared" si="171"/>
        <v>0</v>
      </c>
      <c r="S411" s="9"/>
      <c r="T411" s="9"/>
      <c r="U411" s="9">
        <f t="shared" si="172"/>
        <v>0</v>
      </c>
      <c r="V411" s="9"/>
      <c r="W411" s="9"/>
      <c r="X411" s="9">
        <f t="shared" si="173"/>
        <v>0</v>
      </c>
      <c r="Y411" s="9"/>
      <c r="Z411" s="9"/>
      <c r="AA411" s="10">
        <f t="shared" si="174"/>
        <v>0</v>
      </c>
      <c r="AB411" s="11">
        <v>45852</v>
      </c>
    </row>
    <row r="412" spans="1:28" ht="15.75" hidden="1" x14ac:dyDescent="0.25">
      <c r="A412" s="39">
        <v>45852</v>
      </c>
      <c r="B412" s="35" t="s">
        <v>1067</v>
      </c>
      <c r="C412" s="35"/>
      <c r="D412" s="35" t="s">
        <v>41</v>
      </c>
      <c r="E412" s="35" t="s">
        <v>155</v>
      </c>
      <c r="F412" s="35">
        <v>200</v>
      </c>
      <c r="G412" s="35" t="s">
        <v>29</v>
      </c>
      <c r="H412" s="35">
        <v>4000</v>
      </c>
      <c r="I412" s="33">
        <f t="shared" si="162"/>
        <v>800000</v>
      </c>
      <c r="J412" s="41" t="s">
        <v>241</v>
      </c>
      <c r="K412" s="35"/>
      <c r="L412" s="9">
        <f t="shared" si="169"/>
        <v>800000</v>
      </c>
      <c r="M412" s="9">
        <v>800000</v>
      </c>
      <c r="N412" s="9"/>
      <c r="O412" s="9">
        <f t="shared" si="170"/>
        <v>0</v>
      </c>
      <c r="P412" s="9"/>
      <c r="Q412" s="9"/>
      <c r="R412" s="9">
        <f t="shared" si="171"/>
        <v>0</v>
      </c>
      <c r="S412" s="9"/>
      <c r="T412" s="9"/>
      <c r="U412" s="9">
        <f t="shared" si="172"/>
        <v>0</v>
      </c>
      <c r="V412" s="9"/>
      <c r="W412" s="9"/>
      <c r="X412" s="9">
        <f t="shared" si="173"/>
        <v>0</v>
      </c>
      <c r="Y412" s="9"/>
      <c r="Z412" s="9"/>
      <c r="AA412" s="10">
        <f t="shared" si="174"/>
        <v>0</v>
      </c>
      <c r="AB412" s="11">
        <v>45852</v>
      </c>
    </row>
    <row r="413" spans="1:28" ht="15.75" hidden="1" x14ac:dyDescent="0.25">
      <c r="A413" s="39">
        <v>45852</v>
      </c>
      <c r="B413" s="33" t="s">
        <v>878</v>
      </c>
      <c r="C413" s="33"/>
      <c r="D413" s="33" t="s">
        <v>31</v>
      </c>
      <c r="E413" s="33" t="s">
        <v>726</v>
      </c>
      <c r="F413" s="33">
        <v>1</v>
      </c>
      <c r="G413" s="35" t="s">
        <v>23</v>
      </c>
      <c r="H413" s="33">
        <v>400000</v>
      </c>
      <c r="I413" s="33">
        <f t="shared" si="162"/>
        <v>400000</v>
      </c>
      <c r="J413" s="37" t="s">
        <v>240</v>
      </c>
      <c r="K413" s="33"/>
      <c r="L413" s="9">
        <f t="shared" si="169"/>
        <v>0</v>
      </c>
      <c r="M413" s="9"/>
      <c r="N413" s="9"/>
      <c r="O413" s="9">
        <f t="shared" si="170"/>
        <v>0</v>
      </c>
      <c r="P413" s="9"/>
      <c r="Q413" s="9"/>
      <c r="R413" s="9">
        <f t="shared" si="171"/>
        <v>400000</v>
      </c>
      <c r="S413" s="9">
        <v>400000</v>
      </c>
      <c r="T413" s="9"/>
      <c r="U413" s="9">
        <f t="shared" si="172"/>
        <v>0</v>
      </c>
      <c r="V413" s="9"/>
      <c r="W413" s="9"/>
      <c r="X413" s="9">
        <f t="shared" si="173"/>
        <v>0</v>
      </c>
      <c r="Y413" s="9"/>
      <c r="Z413" s="9"/>
      <c r="AA413" s="10">
        <f t="shared" si="174"/>
        <v>0</v>
      </c>
      <c r="AB413" s="11">
        <v>45852</v>
      </c>
    </row>
    <row r="414" spans="1:28" ht="15.75" hidden="1" x14ac:dyDescent="0.25">
      <c r="A414" s="39">
        <v>45852</v>
      </c>
      <c r="B414" s="33" t="s">
        <v>264</v>
      </c>
      <c r="C414" s="33"/>
      <c r="D414" s="33" t="s">
        <v>31</v>
      </c>
      <c r="E414" s="33" t="s">
        <v>136</v>
      </c>
      <c r="F414" s="33">
        <v>23.5</v>
      </c>
      <c r="G414" s="33" t="s">
        <v>51</v>
      </c>
      <c r="H414" s="33">
        <v>43000</v>
      </c>
      <c r="I414" s="33">
        <f t="shared" si="162"/>
        <v>1010500</v>
      </c>
      <c r="J414" s="37" t="s">
        <v>240</v>
      </c>
      <c r="K414" s="33"/>
      <c r="L414" s="9">
        <f t="shared" si="169"/>
        <v>0</v>
      </c>
      <c r="M414" s="9"/>
      <c r="N414" s="9"/>
      <c r="O414" s="9">
        <f t="shared" si="170"/>
        <v>0</v>
      </c>
      <c r="P414" s="9"/>
      <c r="Q414" s="9"/>
      <c r="R414" s="9">
        <f t="shared" si="171"/>
        <v>1010500</v>
      </c>
      <c r="S414" s="9">
        <v>1010500</v>
      </c>
      <c r="T414" s="9"/>
      <c r="U414" s="9">
        <f t="shared" si="172"/>
        <v>0</v>
      </c>
      <c r="V414" s="9"/>
      <c r="W414" s="9"/>
      <c r="X414" s="9">
        <f t="shared" si="173"/>
        <v>0</v>
      </c>
      <c r="Y414" s="9"/>
      <c r="Z414" s="9"/>
      <c r="AA414" s="10">
        <f t="shared" si="174"/>
        <v>0</v>
      </c>
      <c r="AB414" s="11">
        <v>45852</v>
      </c>
    </row>
    <row r="415" spans="1:28" ht="15.75" hidden="1" x14ac:dyDescent="0.25">
      <c r="A415" s="39">
        <v>45852</v>
      </c>
      <c r="B415" s="33" t="s">
        <v>633</v>
      </c>
      <c r="C415" s="33"/>
      <c r="D415" s="33" t="s">
        <v>31</v>
      </c>
      <c r="E415" s="33" t="s">
        <v>148</v>
      </c>
      <c r="F415" s="33">
        <v>20</v>
      </c>
      <c r="G415" s="33" t="s">
        <v>51</v>
      </c>
      <c r="H415" s="33">
        <v>60000</v>
      </c>
      <c r="I415" s="33">
        <f t="shared" si="162"/>
        <v>1200000</v>
      </c>
      <c r="J415" s="37" t="s">
        <v>240</v>
      </c>
      <c r="K415" s="33"/>
      <c r="L415" s="9">
        <f t="shared" si="169"/>
        <v>0</v>
      </c>
      <c r="M415" s="9"/>
      <c r="N415" s="9"/>
      <c r="O415" s="9">
        <f t="shared" si="170"/>
        <v>0</v>
      </c>
      <c r="P415" s="9"/>
      <c r="Q415" s="9"/>
      <c r="R415" s="9">
        <f t="shared" si="171"/>
        <v>1200000</v>
      </c>
      <c r="S415" s="9">
        <v>1200000</v>
      </c>
      <c r="T415" s="9"/>
      <c r="U415" s="9">
        <f t="shared" si="172"/>
        <v>0</v>
      </c>
      <c r="V415" s="9"/>
      <c r="W415" s="9"/>
      <c r="X415" s="9">
        <f t="shared" si="173"/>
        <v>0</v>
      </c>
      <c r="Y415" s="9"/>
      <c r="Z415" s="9"/>
      <c r="AA415" s="10">
        <f t="shared" si="174"/>
        <v>0</v>
      </c>
      <c r="AB415" s="11">
        <v>45852</v>
      </c>
    </row>
    <row r="416" spans="1:28" ht="15.75" hidden="1" x14ac:dyDescent="0.25">
      <c r="A416" s="39">
        <v>45852</v>
      </c>
      <c r="B416" s="33" t="s">
        <v>231</v>
      </c>
      <c r="C416" s="33"/>
      <c r="D416" s="33"/>
      <c r="E416" s="33" t="s">
        <v>423</v>
      </c>
      <c r="F416" s="33">
        <v>68.5</v>
      </c>
      <c r="G416" s="33" t="s">
        <v>51</v>
      </c>
      <c r="H416" s="33"/>
      <c r="I416" s="33">
        <f t="shared" si="162"/>
        <v>0</v>
      </c>
      <c r="J416" s="83" t="s">
        <v>26</v>
      </c>
      <c r="K416" s="33"/>
      <c r="L416" s="9">
        <f t="shared" si="169"/>
        <v>0</v>
      </c>
      <c r="M416" s="9"/>
      <c r="N416" s="9"/>
      <c r="O416" s="9">
        <f t="shared" si="170"/>
        <v>0</v>
      </c>
      <c r="P416" s="9"/>
      <c r="Q416" s="9"/>
      <c r="R416" s="9">
        <f t="shared" si="171"/>
        <v>0</v>
      </c>
      <c r="S416" s="9"/>
      <c r="T416" s="9"/>
      <c r="U416" s="9">
        <f t="shared" si="172"/>
        <v>0</v>
      </c>
      <c r="V416" s="9"/>
      <c r="W416" s="9"/>
      <c r="X416" s="9">
        <f t="shared" si="173"/>
        <v>0</v>
      </c>
      <c r="Y416" s="9"/>
      <c r="Z416" s="9"/>
      <c r="AA416" s="10">
        <f t="shared" si="174"/>
        <v>0</v>
      </c>
      <c r="AB416" s="11"/>
    </row>
    <row r="417" spans="1:28" ht="15.75" hidden="1" x14ac:dyDescent="0.25">
      <c r="A417" s="32">
        <v>45852</v>
      </c>
      <c r="B417" s="33" t="s">
        <v>161</v>
      </c>
      <c r="C417" s="33"/>
      <c r="D417" s="33" t="s">
        <v>31</v>
      </c>
      <c r="E417" s="33" t="s">
        <v>91</v>
      </c>
      <c r="F417" s="33">
        <v>1400</v>
      </c>
      <c r="G417" s="33" t="s">
        <v>29</v>
      </c>
      <c r="H417" s="33">
        <v>3600</v>
      </c>
      <c r="I417" s="33">
        <f t="shared" si="162"/>
        <v>5040000</v>
      </c>
      <c r="J417" s="37" t="s">
        <v>241</v>
      </c>
      <c r="K417" s="33"/>
      <c r="L417" s="9">
        <f t="shared" si="169"/>
        <v>5040000</v>
      </c>
      <c r="M417" s="9">
        <v>5040000</v>
      </c>
      <c r="N417" s="9"/>
      <c r="O417" s="9">
        <f t="shared" si="170"/>
        <v>0</v>
      </c>
      <c r="P417" s="9"/>
      <c r="Q417" s="9"/>
      <c r="R417" s="9">
        <f t="shared" si="171"/>
        <v>0</v>
      </c>
      <c r="S417" s="9"/>
      <c r="T417" s="9"/>
      <c r="U417" s="9">
        <f t="shared" si="172"/>
        <v>0</v>
      </c>
      <c r="V417" s="9"/>
      <c r="W417" s="9"/>
      <c r="X417" s="9">
        <f t="shared" si="173"/>
        <v>0</v>
      </c>
      <c r="Y417" s="9"/>
      <c r="Z417" s="9"/>
      <c r="AA417" s="10">
        <f t="shared" si="174"/>
        <v>0</v>
      </c>
      <c r="AB417" s="11">
        <v>45852</v>
      </c>
    </row>
    <row r="418" spans="1:28" ht="15.75" hidden="1" x14ac:dyDescent="0.25">
      <c r="A418" s="39">
        <v>45852</v>
      </c>
      <c r="B418" s="33" t="s">
        <v>92</v>
      </c>
      <c r="C418" s="33"/>
      <c r="D418" s="33" t="s">
        <v>41</v>
      </c>
      <c r="E418" s="33" t="s">
        <v>91</v>
      </c>
      <c r="F418" s="33">
        <v>1000</v>
      </c>
      <c r="G418" s="33" t="s">
        <v>29</v>
      </c>
      <c r="H418" s="33">
        <v>4000</v>
      </c>
      <c r="I418" s="33">
        <f t="shared" si="162"/>
        <v>4000000</v>
      </c>
      <c r="J418" s="37" t="s">
        <v>34</v>
      </c>
      <c r="K418" s="33"/>
      <c r="L418" s="9">
        <f t="shared" si="169"/>
        <v>0</v>
      </c>
      <c r="M418" s="9"/>
      <c r="N418" s="9"/>
      <c r="O418" s="9">
        <f t="shared" si="170"/>
        <v>4250000</v>
      </c>
      <c r="P418" s="9">
        <v>4250000</v>
      </c>
      <c r="Q418" s="9"/>
      <c r="R418" s="9">
        <f t="shared" si="171"/>
        <v>0</v>
      </c>
      <c r="S418" s="9"/>
      <c r="T418" s="9"/>
      <c r="U418" s="9">
        <f t="shared" si="172"/>
        <v>0</v>
      </c>
      <c r="V418" s="9"/>
      <c r="W418" s="9"/>
      <c r="X418" s="9">
        <f t="shared" si="173"/>
        <v>0</v>
      </c>
      <c r="Y418" s="9"/>
      <c r="Z418" s="9"/>
      <c r="AA418" s="10">
        <f t="shared" si="174"/>
        <v>-250000</v>
      </c>
      <c r="AB418" s="11">
        <v>45852</v>
      </c>
    </row>
    <row r="419" spans="1:28" ht="15.75" hidden="1" x14ac:dyDescent="0.25">
      <c r="A419" s="39">
        <v>45852</v>
      </c>
      <c r="B419" s="33" t="s">
        <v>348</v>
      </c>
      <c r="C419" s="33"/>
      <c r="D419" s="33" t="s">
        <v>31</v>
      </c>
      <c r="E419" s="33" t="s">
        <v>102</v>
      </c>
      <c r="F419" s="33">
        <v>6</v>
      </c>
      <c r="G419" s="33" t="s">
        <v>74</v>
      </c>
      <c r="H419" s="33">
        <v>65000</v>
      </c>
      <c r="I419" s="33">
        <f t="shared" si="162"/>
        <v>390000</v>
      </c>
      <c r="J419" s="37" t="s">
        <v>240</v>
      </c>
      <c r="K419" s="33"/>
      <c r="L419" s="9">
        <f t="shared" si="169"/>
        <v>0</v>
      </c>
      <c r="M419" s="9"/>
      <c r="N419" s="9"/>
      <c r="O419" s="9">
        <f t="shared" si="170"/>
        <v>390000</v>
      </c>
      <c r="P419" s="9">
        <v>390000</v>
      </c>
      <c r="Q419" s="9"/>
      <c r="R419" s="9">
        <f t="shared" si="171"/>
        <v>0</v>
      </c>
      <c r="S419" s="9"/>
      <c r="T419" s="9"/>
      <c r="U419" s="9">
        <f t="shared" si="172"/>
        <v>0</v>
      </c>
      <c r="V419" s="9"/>
      <c r="W419" s="9"/>
      <c r="X419" s="9">
        <f t="shared" si="173"/>
        <v>0</v>
      </c>
      <c r="Y419" s="9"/>
      <c r="Z419" s="9"/>
      <c r="AA419" s="10">
        <f t="shared" si="174"/>
        <v>0</v>
      </c>
      <c r="AB419" s="11">
        <v>45852</v>
      </c>
    </row>
    <row r="420" spans="1:28" ht="15.75" hidden="1" x14ac:dyDescent="0.25">
      <c r="A420" s="39">
        <v>45852</v>
      </c>
      <c r="B420" s="33" t="s">
        <v>191</v>
      </c>
      <c r="C420" s="33"/>
      <c r="D420" s="33" t="s">
        <v>31</v>
      </c>
      <c r="E420" s="33" t="s">
        <v>73</v>
      </c>
      <c r="F420" s="33">
        <v>10</v>
      </c>
      <c r="G420" s="33" t="s">
        <v>74</v>
      </c>
      <c r="H420" s="33">
        <v>50000</v>
      </c>
      <c r="I420" s="33">
        <f t="shared" si="162"/>
        <v>500000</v>
      </c>
      <c r="J420" s="37" t="s">
        <v>241</v>
      </c>
      <c r="K420" s="33"/>
      <c r="L420" s="9">
        <f t="shared" si="169"/>
        <v>500000</v>
      </c>
      <c r="M420" s="9">
        <v>500000</v>
      </c>
      <c r="N420" s="9"/>
      <c r="O420" s="9">
        <f t="shared" si="170"/>
        <v>0</v>
      </c>
      <c r="P420" s="9"/>
      <c r="Q420" s="9"/>
      <c r="R420" s="9">
        <f t="shared" si="171"/>
        <v>0</v>
      </c>
      <c r="S420" s="9"/>
      <c r="T420" s="9"/>
      <c r="U420" s="9">
        <f t="shared" si="172"/>
        <v>0</v>
      </c>
      <c r="V420" s="9"/>
      <c r="W420" s="9"/>
      <c r="X420" s="9">
        <f t="shared" si="173"/>
        <v>0</v>
      </c>
      <c r="Y420" s="9"/>
      <c r="Z420" s="9"/>
      <c r="AA420" s="10">
        <f t="shared" si="174"/>
        <v>0</v>
      </c>
      <c r="AB420" s="11">
        <v>45852</v>
      </c>
    </row>
    <row r="421" spans="1:28" ht="15.75" hidden="1" x14ac:dyDescent="0.25">
      <c r="A421" s="39">
        <v>45852</v>
      </c>
      <c r="B421" s="33" t="s">
        <v>191</v>
      </c>
      <c r="C421" s="33"/>
      <c r="D421" s="33" t="s">
        <v>31</v>
      </c>
      <c r="E421" s="33" t="s">
        <v>122</v>
      </c>
      <c r="F421" s="33">
        <v>2</v>
      </c>
      <c r="G421" s="33" t="s">
        <v>51</v>
      </c>
      <c r="H421" s="33">
        <v>70000</v>
      </c>
      <c r="I421" s="33">
        <f t="shared" si="162"/>
        <v>140000</v>
      </c>
      <c r="J421" s="37" t="s">
        <v>241</v>
      </c>
      <c r="K421" s="33"/>
      <c r="L421" s="9">
        <f t="shared" si="169"/>
        <v>140000</v>
      </c>
      <c r="M421" s="9">
        <v>140000</v>
      </c>
      <c r="N421" s="9"/>
      <c r="O421" s="9">
        <f t="shared" si="170"/>
        <v>0</v>
      </c>
      <c r="P421" s="9"/>
      <c r="Q421" s="9"/>
      <c r="R421" s="9">
        <f t="shared" si="171"/>
        <v>0</v>
      </c>
      <c r="S421" s="9"/>
      <c r="T421" s="9"/>
      <c r="U421" s="9">
        <f t="shared" si="172"/>
        <v>0</v>
      </c>
      <c r="V421" s="9"/>
      <c r="W421" s="9"/>
      <c r="X421" s="9">
        <f t="shared" si="173"/>
        <v>0</v>
      </c>
      <c r="Y421" s="9"/>
      <c r="Z421" s="9"/>
      <c r="AA421" s="10">
        <f t="shared" si="174"/>
        <v>0</v>
      </c>
      <c r="AB421" s="11">
        <v>45852</v>
      </c>
    </row>
    <row r="422" spans="1:28" ht="16.5" hidden="1" thickBot="1" x14ac:dyDescent="0.3">
      <c r="A422" s="61">
        <v>45852</v>
      </c>
      <c r="B422" s="62" t="s">
        <v>701</v>
      </c>
      <c r="C422" s="62"/>
      <c r="D422" s="62" t="s">
        <v>41</v>
      </c>
      <c r="E422" s="62" t="s">
        <v>110</v>
      </c>
      <c r="F422" s="62">
        <v>1200</v>
      </c>
      <c r="G422" s="62" t="s">
        <v>29</v>
      </c>
      <c r="H422" s="62">
        <v>1900</v>
      </c>
      <c r="I422" s="62">
        <f t="shared" si="162"/>
        <v>2280000</v>
      </c>
      <c r="J422" s="63" t="s">
        <v>240</v>
      </c>
      <c r="K422" s="62"/>
      <c r="L422" s="97">
        <f t="shared" si="169"/>
        <v>0</v>
      </c>
      <c r="M422" s="97"/>
      <c r="N422" s="97"/>
      <c r="O422" s="97">
        <f t="shared" si="170"/>
        <v>2280000</v>
      </c>
      <c r="P422" s="97">
        <v>2280000</v>
      </c>
      <c r="Q422" s="97"/>
      <c r="R422" s="97">
        <f t="shared" si="171"/>
        <v>0</v>
      </c>
      <c r="S422" s="97"/>
      <c r="T422" s="97"/>
      <c r="U422" s="97">
        <f t="shared" si="172"/>
        <v>0</v>
      </c>
      <c r="V422" s="97"/>
      <c r="W422" s="97"/>
      <c r="X422" s="97">
        <f t="shared" si="173"/>
        <v>0</v>
      </c>
      <c r="Y422" s="97"/>
      <c r="Z422" s="97"/>
      <c r="AA422" s="98">
        <f t="shared" si="174"/>
        <v>0</v>
      </c>
      <c r="AB422" s="99">
        <v>45852</v>
      </c>
    </row>
    <row r="423" spans="1:28" ht="15.75" hidden="1" x14ac:dyDescent="0.25">
      <c r="A423" s="39">
        <v>45853</v>
      </c>
      <c r="B423" s="35" t="s">
        <v>141</v>
      </c>
      <c r="C423" s="35"/>
      <c r="D423" s="35" t="s">
        <v>31</v>
      </c>
      <c r="E423" s="35" t="s">
        <v>86</v>
      </c>
      <c r="F423" s="35">
        <v>75</v>
      </c>
      <c r="G423" s="35" t="s">
        <v>51</v>
      </c>
      <c r="H423" s="35">
        <v>125000</v>
      </c>
      <c r="I423" s="35">
        <f t="shared" si="162"/>
        <v>9375000</v>
      </c>
      <c r="J423" s="85" t="s">
        <v>43</v>
      </c>
      <c r="K423" s="107" t="s">
        <v>1070</v>
      </c>
      <c r="L423" s="9">
        <f t="shared" ref="L423" si="175">M423+N423</f>
        <v>0</v>
      </c>
      <c r="M423" s="9"/>
      <c r="N423" s="9"/>
      <c r="O423" s="9">
        <f t="shared" ref="O423" si="176">P423+Q423</f>
        <v>0</v>
      </c>
      <c r="P423" s="9"/>
      <c r="Q423" s="9"/>
      <c r="R423" s="9">
        <f t="shared" ref="R423" si="177">S423+T423</f>
        <v>0</v>
      </c>
      <c r="S423" s="9"/>
      <c r="T423" s="9"/>
      <c r="U423" s="9">
        <f t="shared" ref="U423" si="178">V423+W423</f>
        <v>0</v>
      </c>
      <c r="V423" s="9"/>
      <c r="W423" s="9"/>
      <c r="X423" s="9">
        <f t="shared" ref="X423" si="179">Y423+Z423</f>
        <v>0</v>
      </c>
      <c r="Y423" s="9"/>
      <c r="Z423" s="9"/>
      <c r="AA423" s="10">
        <f t="shared" ref="AA423" si="180">C423+I423-L423-O423-U423-X423-R423</f>
        <v>9375000</v>
      </c>
      <c r="AB423" s="11"/>
    </row>
    <row r="424" spans="1:28" ht="15.75" hidden="1" x14ac:dyDescent="0.25">
      <c r="A424" s="39">
        <v>45853</v>
      </c>
      <c r="B424" s="33" t="s">
        <v>631</v>
      </c>
      <c r="C424" s="33"/>
      <c r="D424" s="33" t="s">
        <v>31</v>
      </c>
      <c r="E424" s="33" t="s">
        <v>394</v>
      </c>
      <c r="F424" s="33">
        <v>6</v>
      </c>
      <c r="G424" s="33" t="s">
        <v>51</v>
      </c>
      <c r="H424" s="33">
        <v>300000</v>
      </c>
      <c r="I424" s="33">
        <f t="shared" si="162"/>
        <v>1800000</v>
      </c>
      <c r="J424" s="37" t="s">
        <v>241</v>
      </c>
      <c r="K424" s="33"/>
      <c r="L424" s="9">
        <f t="shared" ref="L424:L456" si="181">M424+N424</f>
        <v>1800000</v>
      </c>
      <c r="M424" s="9">
        <v>1800000</v>
      </c>
      <c r="N424" s="9"/>
      <c r="O424" s="9">
        <f t="shared" ref="O424:O456" si="182">P424+Q424</f>
        <v>0</v>
      </c>
      <c r="P424" s="9"/>
      <c r="Q424" s="9"/>
      <c r="R424" s="9">
        <f t="shared" ref="R424:R456" si="183">S424+T424</f>
        <v>0</v>
      </c>
      <c r="S424" s="9"/>
      <c r="T424" s="9"/>
      <c r="U424" s="9">
        <f t="shared" ref="U424:U456" si="184">V424+W424</f>
        <v>0</v>
      </c>
      <c r="V424" s="9"/>
      <c r="W424" s="9"/>
      <c r="X424" s="9">
        <f t="shared" ref="X424:X456" si="185">Y424+Z424</f>
        <v>0</v>
      </c>
      <c r="Y424" s="9"/>
      <c r="Z424" s="9"/>
      <c r="AA424" s="10">
        <f t="shared" ref="AA424:AA456" si="186">C424+I424-L424-O424-U424-X424-R424</f>
        <v>0</v>
      </c>
      <c r="AB424" s="11">
        <v>45853</v>
      </c>
    </row>
    <row r="425" spans="1:28" ht="15.75" hidden="1" x14ac:dyDescent="0.25">
      <c r="A425" s="39">
        <v>45853</v>
      </c>
      <c r="B425" s="35" t="s">
        <v>957</v>
      </c>
      <c r="C425" s="35"/>
      <c r="D425" s="35" t="s">
        <v>41</v>
      </c>
      <c r="E425" s="35" t="s">
        <v>117</v>
      </c>
      <c r="F425" s="35">
        <v>49.1</v>
      </c>
      <c r="G425" s="35" t="s">
        <v>51</v>
      </c>
      <c r="H425" s="35">
        <v>107000</v>
      </c>
      <c r="I425" s="33">
        <f t="shared" si="162"/>
        <v>5253700</v>
      </c>
      <c r="J425" s="37" t="s">
        <v>240</v>
      </c>
      <c r="K425" s="35"/>
      <c r="L425" s="9">
        <f t="shared" si="181"/>
        <v>0</v>
      </c>
      <c r="M425" s="9"/>
      <c r="N425" s="9"/>
      <c r="O425" s="9">
        <f t="shared" si="182"/>
        <v>0</v>
      </c>
      <c r="P425" s="9"/>
      <c r="Q425" s="9"/>
      <c r="R425" s="9">
        <f t="shared" si="183"/>
        <v>5253700</v>
      </c>
      <c r="S425" s="9">
        <v>5253700</v>
      </c>
      <c r="T425" s="9"/>
      <c r="U425" s="9">
        <f t="shared" si="184"/>
        <v>0</v>
      </c>
      <c r="V425" s="9"/>
      <c r="W425" s="9"/>
      <c r="X425" s="9">
        <f t="shared" si="185"/>
        <v>0</v>
      </c>
      <c r="Y425" s="9"/>
      <c r="Z425" s="9"/>
      <c r="AA425" s="10">
        <f t="shared" si="186"/>
        <v>0</v>
      </c>
      <c r="AB425" s="11">
        <v>45853</v>
      </c>
    </row>
    <row r="426" spans="1:28" ht="15.75" hidden="1" x14ac:dyDescent="0.25">
      <c r="A426" s="39">
        <v>45853</v>
      </c>
      <c r="B426" s="35" t="s">
        <v>957</v>
      </c>
      <c r="C426" s="33"/>
      <c r="D426" s="35" t="s">
        <v>41</v>
      </c>
      <c r="E426" s="33" t="s">
        <v>702</v>
      </c>
      <c r="F426" s="33">
        <v>59.5</v>
      </c>
      <c r="G426" s="33" t="s">
        <v>51</v>
      </c>
      <c r="H426" s="33">
        <v>107000</v>
      </c>
      <c r="I426" s="33">
        <f t="shared" si="162"/>
        <v>6366500</v>
      </c>
      <c r="J426" s="37" t="s">
        <v>240</v>
      </c>
      <c r="K426" s="33"/>
      <c r="L426" s="9">
        <f t="shared" si="181"/>
        <v>0</v>
      </c>
      <c r="M426" s="9"/>
      <c r="N426" s="9"/>
      <c r="O426" s="9">
        <f t="shared" si="182"/>
        <v>0</v>
      </c>
      <c r="P426" s="9"/>
      <c r="Q426" s="9"/>
      <c r="R426" s="9">
        <f t="shared" si="183"/>
        <v>6366500</v>
      </c>
      <c r="S426" s="9">
        <v>6366500</v>
      </c>
      <c r="T426" s="9"/>
      <c r="U426" s="9">
        <f t="shared" si="184"/>
        <v>0</v>
      </c>
      <c r="V426" s="9"/>
      <c r="W426" s="9"/>
      <c r="X426" s="9">
        <f t="shared" si="185"/>
        <v>0</v>
      </c>
      <c r="Y426" s="9"/>
      <c r="Z426" s="9"/>
      <c r="AA426" s="10">
        <f t="shared" si="186"/>
        <v>0</v>
      </c>
      <c r="AB426" s="11">
        <v>45853</v>
      </c>
    </row>
    <row r="427" spans="1:28" ht="15.75" hidden="1" x14ac:dyDescent="0.25">
      <c r="A427" s="39">
        <v>45853</v>
      </c>
      <c r="B427" s="33" t="s">
        <v>231</v>
      </c>
      <c r="C427" s="33"/>
      <c r="D427" s="33"/>
      <c r="E427" s="33" t="s">
        <v>135</v>
      </c>
      <c r="F427" s="33">
        <v>30.3</v>
      </c>
      <c r="G427" s="33" t="s">
        <v>51</v>
      </c>
      <c r="H427" s="33"/>
      <c r="I427" s="33">
        <f t="shared" si="162"/>
        <v>0</v>
      </c>
      <c r="J427" s="83" t="s">
        <v>26</v>
      </c>
      <c r="K427" s="33"/>
      <c r="L427" s="9">
        <f t="shared" si="181"/>
        <v>0</v>
      </c>
      <c r="M427" s="9"/>
      <c r="N427" s="9"/>
      <c r="O427" s="9">
        <f t="shared" si="182"/>
        <v>0</v>
      </c>
      <c r="P427" s="9"/>
      <c r="Q427" s="9"/>
      <c r="R427" s="9">
        <f t="shared" si="183"/>
        <v>0</v>
      </c>
      <c r="S427" s="9"/>
      <c r="T427" s="9"/>
      <c r="U427" s="9">
        <f t="shared" si="184"/>
        <v>0</v>
      </c>
      <c r="V427" s="9"/>
      <c r="W427" s="9"/>
      <c r="X427" s="9">
        <f t="shared" si="185"/>
        <v>0</v>
      </c>
      <c r="Y427" s="9"/>
      <c r="Z427" s="9"/>
      <c r="AA427" s="10">
        <f t="shared" si="186"/>
        <v>0</v>
      </c>
      <c r="AB427" s="11"/>
    </row>
    <row r="428" spans="1:28" ht="15.75" hidden="1" x14ac:dyDescent="0.25">
      <c r="A428" s="39">
        <v>45853</v>
      </c>
      <c r="B428" s="33" t="s">
        <v>231</v>
      </c>
      <c r="C428" s="33"/>
      <c r="D428" s="33"/>
      <c r="E428" s="33" t="s">
        <v>423</v>
      </c>
      <c r="F428" s="33">
        <v>34.4</v>
      </c>
      <c r="G428" s="33" t="s">
        <v>51</v>
      </c>
      <c r="H428" s="33"/>
      <c r="I428" s="33">
        <f t="shared" si="162"/>
        <v>0</v>
      </c>
      <c r="J428" s="83" t="s">
        <v>26</v>
      </c>
      <c r="K428" s="33"/>
      <c r="L428" s="9">
        <f t="shared" si="181"/>
        <v>0</v>
      </c>
      <c r="M428" s="9"/>
      <c r="N428" s="9"/>
      <c r="O428" s="9">
        <f t="shared" si="182"/>
        <v>0</v>
      </c>
      <c r="P428" s="9"/>
      <c r="Q428" s="9"/>
      <c r="R428" s="9">
        <f t="shared" si="183"/>
        <v>0</v>
      </c>
      <c r="S428" s="9"/>
      <c r="T428" s="9"/>
      <c r="U428" s="9">
        <f t="shared" si="184"/>
        <v>0</v>
      </c>
      <c r="V428" s="9"/>
      <c r="W428" s="9"/>
      <c r="X428" s="9">
        <f t="shared" si="185"/>
        <v>0</v>
      </c>
      <c r="Y428" s="9"/>
      <c r="Z428" s="9"/>
      <c r="AA428" s="10">
        <f t="shared" si="186"/>
        <v>0</v>
      </c>
      <c r="AB428" s="11"/>
    </row>
    <row r="429" spans="1:28" ht="15.75" hidden="1" x14ac:dyDescent="0.25">
      <c r="A429" s="39">
        <v>45853</v>
      </c>
      <c r="B429" s="33" t="s">
        <v>1066</v>
      </c>
      <c r="C429" s="33"/>
      <c r="D429" s="33" t="s">
        <v>31</v>
      </c>
      <c r="E429" s="33" t="s">
        <v>156</v>
      </c>
      <c r="F429" s="33">
        <v>1</v>
      </c>
      <c r="G429" s="33" t="s">
        <v>23</v>
      </c>
      <c r="H429" s="33">
        <v>400000</v>
      </c>
      <c r="I429" s="33">
        <f t="shared" si="162"/>
        <v>400000</v>
      </c>
      <c r="J429" s="37" t="s">
        <v>240</v>
      </c>
      <c r="K429" s="33"/>
      <c r="L429" s="9">
        <f t="shared" si="181"/>
        <v>0</v>
      </c>
      <c r="M429" s="9"/>
      <c r="N429" s="9"/>
      <c r="O429" s="9">
        <f t="shared" si="182"/>
        <v>400000</v>
      </c>
      <c r="P429" s="9">
        <v>400000</v>
      </c>
      <c r="Q429" s="9"/>
      <c r="R429" s="9">
        <f t="shared" si="183"/>
        <v>0</v>
      </c>
      <c r="S429" s="9"/>
      <c r="T429" s="9"/>
      <c r="U429" s="9">
        <f t="shared" si="184"/>
        <v>0</v>
      </c>
      <c r="V429" s="9"/>
      <c r="W429" s="9"/>
      <c r="X429" s="9">
        <f t="shared" si="185"/>
        <v>0</v>
      </c>
      <c r="Y429" s="9"/>
      <c r="Z429" s="9"/>
      <c r="AA429" s="10">
        <f t="shared" si="186"/>
        <v>0</v>
      </c>
      <c r="AB429" s="11">
        <v>45849</v>
      </c>
    </row>
    <row r="430" spans="1:28" ht="15.75" hidden="1" x14ac:dyDescent="0.25">
      <c r="A430" s="39">
        <v>45853</v>
      </c>
      <c r="B430" s="33" t="s">
        <v>333</v>
      </c>
      <c r="C430" s="33"/>
      <c r="D430" s="33" t="s">
        <v>41</v>
      </c>
      <c r="E430" s="33" t="s">
        <v>167</v>
      </c>
      <c r="F430" s="33">
        <v>1</v>
      </c>
      <c r="G430" s="33" t="s">
        <v>23</v>
      </c>
      <c r="H430" s="33">
        <v>400000</v>
      </c>
      <c r="I430" s="33">
        <f t="shared" si="162"/>
        <v>400000</v>
      </c>
      <c r="J430" s="37" t="s">
        <v>240</v>
      </c>
      <c r="K430" s="33"/>
      <c r="L430" s="9">
        <f t="shared" si="181"/>
        <v>0</v>
      </c>
      <c r="M430" s="9"/>
      <c r="N430" s="9"/>
      <c r="O430" s="9">
        <f t="shared" si="182"/>
        <v>0</v>
      </c>
      <c r="P430" s="9"/>
      <c r="Q430" s="9"/>
      <c r="R430" s="9">
        <f t="shared" si="183"/>
        <v>400000</v>
      </c>
      <c r="S430" s="9">
        <v>400000</v>
      </c>
      <c r="T430" s="9"/>
      <c r="U430" s="9">
        <f t="shared" si="184"/>
        <v>0</v>
      </c>
      <c r="V430" s="9"/>
      <c r="W430" s="9"/>
      <c r="X430" s="9">
        <f t="shared" si="185"/>
        <v>0</v>
      </c>
      <c r="Y430" s="9"/>
      <c r="Z430" s="9"/>
      <c r="AA430" s="10">
        <f t="shared" si="186"/>
        <v>0</v>
      </c>
      <c r="AB430" s="11">
        <v>45853</v>
      </c>
    </row>
    <row r="431" spans="1:28" ht="15.75" hidden="1" x14ac:dyDescent="0.25">
      <c r="A431" s="39">
        <v>45853</v>
      </c>
      <c r="B431" s="35" t="s">
        <v>568</v>
      </c>
      <c r="C431" s="35"/>
      <c r="D431" s="35" t="s">
        <v>1069</v>
      </c>
      <c r="E431" s="35" t="s">
        <v>382</v>
      </c>
      <c r="F431" s="35">
        <v>16160</v>
      </c>
      <c r="G431" s="35" t="s">
        <v>267</v>
      </c>
      <c r="H431" s="35">
        <v>4500</v>
      </c>
      <c r="I431" s="33">
        <f t="shared" si="162"/>
        <v>72720000</v>
      </c>
      <c r="J431" s="85" t="s">
        <v>26</v>
      </c>
      <c r="K431" s="35"/>
      <c r="L431" s="9">
        <f t="shared" si="181"/>
        <v>0</v>
      </c>
      <c r="M431" s="9"/>
      <c r="N431" s="9"/>
      <c r="O431" s="9">
        <f t="shared" si="182"/>
        <v>22720000</v>
      </c>
      <c r="P431" s="9">
        <f>2720000+10000000+10000000</f>
        <v>22720000</v>
      </c>
      <c r="Q431" s="9"/>
      <c r="R431" s="9">
        <f t="shared" si="183"/>
        <v>0</v>
      </c>
      <c r="S431" s="9"/>
      <c r="T431" s="9"/>
      <c r="U431" s="9">
        <f t="shared" si="184"/>
        <v>0</v>
      </c>
      <c r="V431" s="9"/>
      <c r="W431" s="9"/>
      <c r="X431" s="9">
        <f t="shared" si="185"/>
        <v>0</v>
      </c>
      <c r="Y431" s="9"/>
      <c r="Z431" s="9"/>
      <c r="AA431" s="10">
        <f t="shared" si="186"/>
        <v>50000000</v>
      </c>
      <c r="AB431" s="11">
        <v>45869</v>
      </c>
    </row>
    <row r="432" spans="1:28" ht="15.75" hidden="1" x14ac:dyDescent="0.25">
      <c r="A432" s="39">
        <v>45853</v>
      </c>
      <c r="B432" s="33" t="s">
        <v>258</v>
      </c>
      <c r="C432" s="33"/>
      <c r="D432" s="33" t="s">
        <v>31</v>
      </c>
      <c r="E432" s="33" t="s">
        <v>110</v>
      </c>
      <c r="F432" s="33">
        <v>10400</v>
      </c>
      <c r="G432" s="33" t="s">
        <v>29</v>
      </c>
      <c r="H432" s="33">
        <v>1800</v>
      </c>
      <c r="I432" s="33">
        <f t="shared" si="162"/>
        <v>18720000</v>
      </c>
      <c r="J432" s="85" t="s">
        <v>38</v>
      </c>
      <c r="K432" s="33" t="s">
        <v>1068</v>
      </c>
      <c r="L432" s="9">
        <f t="shared" si="181"/>
        <v>5590000</v>
      </c>
      <c r="M432" s="9">
        <v>5590000</v>
      </c>
      <c r="N432" s="9"/>
      <c r="O432" s="9">
        <f t="shared" si="182"/>
        <v>0</v>
      </c>
      <c r="P432" s="9"/>
      <c r="Q432" s="9"/>
      <c r="R432" s="9">
        <f t="shared" si="183"/>
        <v>0</v>
      </c>
      <c r="S432" s="9"/>
      <c r="T432" s="9"/>
      <c r="U432" s="9">
        <f t="shared" si="184"/>
        <v>0</v>
      </c>
      <c r="V432" s="9"/>
      <c r="W432" s="9"/>
      <c r="X432" s="9">
        <f t="shared" si="185"/>
        <v>0</v>
      </c>
      <c r="Y432" s="9"/>
      <c r="Z432" s="9"/>
      <c r="AA432" s="10">
        <f t="shared" si="186"/>
        <v>13130000</v>
      </c>
      <c r="AB432" s="11">
        <v>45859</v>
      </c>
    </row>
    <row r="433" spans="1:28" ht="15.75" hidden="1" x14ac:dyDescent="0.25">
      <c r="A433" s="39">
        <v>45853</v>
      </c>
      <c r="B433" s="33" t="s">
        <v>258</v>
      </c>
      <c r="C433" s="35"/>
      <c r="D433" s="33" t="s">
        <v>31</v>
      </c>
      <c r="E433" s="35" t="s">
        <v>61</v>
      </c>
      <c r="F433" s="35">
        <v>20</v>
      </c>
      <c r="G433" s="35" t="s">
        <v>25</v>
      </c>
      <c r="H433" s="35">
        <v>45000</v>
      </c>
      <c r="I433" s="33">
        <f t="shared" si="162"/>
        <v>900000</v>
      </c>
      <c r="J433" s="85" t="s">
        <v>38</v>
      </c>
      <c r="K433" s="33" t="s">
        <v>1068</v>
      </c>
      <c r="L433" s="9">
        <f t="shared" si="181"/>
        <v>0</v>
      </c>
      <c r="M433" s="9"/>
      <c r="N433" s="9"/>
      <c r="O433" s="9">
        <f t="shared" si="182"/>
        <v>0</v>
      </c>
      <c r="P433" s="9"/>
      <c r="Q433" s="9"/>
      <c r="R433" s="9">
        <f t="shared" si="183"/>
        <v>0</v>
      </c>
      <c r="S433" s="9"/>
      <c r="T433" s="9"/>
      <c r="U433" s="9">
        <f t="shared" si="184"/>
        <v>0</v>
      </c>
      <c r="V433" s="9"/>
      <c r="W433" s="9"/>
      <c r="X433" s="9">
        <f t="shared" si="185"/>
        <v>0</v>
      </c>
      <c r="Y433" s="9"/>
      <c r="Z433" s="9"/>
      <c r="AA433" s="10">
        <f t="shared" si="186"/>
        <v>900000</v>
      </c>
      <c r="AB433" s="11"/>
    </row>
    <row r="434" spans="1:28" ht="15.75" hidden="1" x14ac:dyDescent="0.25">
      <c r="A434" s="39">
        <v>45853</v>
      </c>
      <c r="B434" s="33" t="s">
        <v>258</v>
      </c>
      <c r="C434" s="33"/>
      <c r="D434" s="33" t="s">
        <v>31</v>
      </c>
      <c r="E434" s="33" t="s">
        <v>102</v>
      </c>
      <c r="F434" s="33">
        <v>12</v>
      </c>
      <c r="G434" s="33" t="s">
        <v>74</v>
      </c>
      <c r="H434" s="33">
        <v>65000</v>
      </c>
      <c r="I434" s="33">
        <f t="shared" si="162"/>
        <v>780000</v>
      </c>
      <c r="J434" s="85" t="s">
        <v>38</v>
      </c>
      <c r="K434" s="33" t="s">
        <v>1068</v>
      </c>
      <c r="L434" s="9">
        <f t="shared" si="181"/>
        <v>0</v>
      </c>
      <c r="M434" s="9"/>
      <c r="N434" s="9"/>
      <c r="O434" s="9">
        <f t="shared" si="182"/>
        <v>0</v>
      </c>
      <c r="P434" s="9"/>
      <c r="Q434" s="9"/>
      <c r="R434" s="9">
        <f t="shared" si="183"/>
        <v>0</v>
      </c>
      <c r="S434" s="9"/>
      <c r="T434" s="9"/>
      <c r="U434" s="9">
        <f t="shared" si="184"/>
        <v>0</v>
      </c>
      <c r="V434" s="9"/>
      <c r="W434" s="9"/>
      <c r="X434" s="9">
        <f t="shared" si="185"/>
        <v>0</v>
      </c>
      <c r="Y434" s="9"/>
      <c r="Z434" s="9"/>
      <c r="AA434" s="10">
        <f t="shared" si="186"/>
        <v>780000</v>
      </c>
      <c r="AB434" s="11"/>
    </row>
    <row r="435" spans="1:28" ht="15.75" hidden="1" x14ac:dyDescent="0.25">
      <c r="A435" s="39">
        <v>45853</v>
      </c>
      <c r="B435" s="33" t="s">
        <v>258</v>
      </c>
      <c r="C435" s="33"/>
      <c r="D435" s="33" t="s">
        <v>31</v>
      </c>
      <c r="E435" s="33" t="s">
        <v>122</v>
      </c>
      <c r="F435" s="33">
        <v>10</v>
      </c>
      <c r="G435" s="33" t="s">
        <v>51</v>
      </c>
      <c r="H435" s="33">
        <v>70000</v>
      </c>
      <c r="I435" s="33">
        <f t="shared" si="162"/>
        <v>700000</v>
      </c>
      <c r="J435" s="85" t="s">
        <v>38</v>
      </c>
      <c r="K435" s="33" t="s">
        <v>1068</v>
      </c>
      <c r="L435" s="9">
        <f t="shared" si="181"/>
        <v>0</v>
      </c>
      <c r="M435" s="9"/>
      <c r="N435" s="9"/>
      <c r="O435" s="9">
        <f t="shared" si="182"/>
        <v>0</v>
      </c>
      <c r="P435" s="9"/>
      <c r="Q435" s="9"/>
      <c r="R435" s="9">
        <f t="shared" si="183"/>
        <v>0</v>
      </c>
      <c r="S435" s="9"/>
      <c r="T435" s="9"/>
      <c r="U435" s="9">
        <f t="shared" si="184"/>
        <v>0</v>
      </c>
      <c r="V435" s="9"/>
      <c r="W435" s="9"/>
      <c r="X435" s="9">
        <f t="shared" si="185"/>
        <v>0</v>
      </c>
      <c r="Y435" s="9"/>
      <c r="Z435" s="9"/>
      <c r="AA435" s="10">
        <f t="shared" si="186"/>
        <v>700000</v>
      </c>
      <c r="AB435" s="11"/>
    </row>
    <row r="436" spans="1:28" ht="15.75" hidden="1" x14ac:dyDescent="0.25">
      <c r="A436" s="39">
        <v>45853</v>
      </c>
      <c r="B436" s="33" t="s">
        <v>258</v>
      </c>
      <c r="C436" s="33"/>
      <c r="D436" s="33" t="s">
        <v>31</v>
      </c>
      <c r="E436" s="33" t="s">
        <v>139</v>
      </c>
      <c r="F436" s="33">
        <v>20</v>
      </c>
      <c r="G436" s="33" t="s">
        <v>23</v>
      </c>
      <c r="H436" s="33">
        <v>400000</v>
      </c>
      <c r="I436" s="33">
        <f t="shared" si="162"/>
        <v>8000000</v>
      </c>
      <c r="J436" s="85" t="s">
        <v>38</v>
      </c>
      <c r="K436" s="33" t="s">
        <v>1068</v>
      </c>
      <c r="L436" s="9">
        <f t="shared" si="181"/>
        <v>0</v>
      </c>
      <c r="M436" s="9"/>
      <c r="N436" s="9"/>
      <c r="O436" s="9">
        <f t="shared" si="182"/>
        <v>0</v>
      </c>
      <c r="P436" s="9"/>
      <c r="Q436" s="9"/>
      <c r="R436" s="9">
        <f t="shared" si="183"/>
        <v>0</v>
      </c>
      <c r="S436" s="9"/>
      <c r="T436" s="9"/>
      <c r="U436" s="9">
        <f t="shared" si="184"/>
        <v>0</v>
      </c>
      <c r="V436" s="9"/>
      <c r="W436" s="9"/>
      <c r="X436" s="9">
        <f t="shared" si="185"/>
        <v>0</v>
      </c>
      <c r="Y436" s="9"/>
      <c r="Z436" s="9"/>
      <c r="AA436" s="10">
        <f t="shared" si="186"/>
        <v>8000000</v>
      </c>
      <c r="AB436" s="11"/>
    </row>
    <row r="437" spans="1:28" ht="15.75" hidden="1" x14ac:dyDescent="0.25">
      <c r="A437" s="39">
        <v>45853</v>
      </c>
      <c r="B437" s="33" t="s">
        <v>258</v>
      </c>
      <c r="C437" s="33"/>
      <c r="D437" s="33" t="s">
        <v>31</v>
      </c>
      <c r="E437" s="33" t="s">
        <v>99</v>
      </c>
      <c r="F437" s="33">
        <v>4</v>
      </c>
      <c r="G437" s="33" t="s">
        <v>25</v>
      </c>
      <c r="H437" s="33">
        <v>450000</v>
      </c>
      <c r="I437" s="33">
        <f t="shared" si="162"/>
        <v>1800000</v>
      </c>
      <c r="J437" s="85" t="s">
        <v>38</v>
      </c>
      <c r="K437" s="33" t="s">
        <v>1068</v>
      </c>
      <c r="L437" s="9">
        <f t="shared" si="181"/>
        <v>0</v>
      </c>
      <c r="M437" s="9"/>
      <c r="N437" s="9"/>
      <c r="O437" s="9">
        <f t="shared" si="182"/>
        <v>0</v>
      </c>
      <c r="P437" s="9"/>
      <c r="Q437" s="9"/>
      <c r="R437" s="9">
        <f t="shared" si="183"/>
        <v>0</v>
      </c>
      <c r="S437" s="9"/>
      <c r="T437" s="9"/>
      <c r="U437" s="9">
        <f t="shared" si="184"/>
        <v>0</v>
      </c>
      <c r="V437" s="9"/>
      <c r="W437" s="9"/>
      <c r="X437" s="9">
        <f t="shared" si="185"/>
        <v>0</v>
      </c>
      <c r="Y437" s="9"/>
      <c r="Z437" s="9"/>
      <c r="AA437" s="10">
        <f t="shared" si="186"/>
        <v>1800000</v>
      </c>
      <c r="AB437" s="11"/>
    </row>
    <row r="438" spans="1:28" ht="15.75" hidden="1" x14ac:dyDescent="0.25">
      <c r="A438" s="39">
        <v>45853</v>
      </c>
      <c r="B438" s="33" t="s">
        <v>258</v>
      </c>
      <c r="C438" s="35"/>
      <c r="D438" s="33" t="s">
        <v>31</v>
      </c>
      <c r="E438" s="35" t="s">
        <v>429</v>
      </c>
      <c r="F438" s="35">
        <v>4</v>
      </c>
      <c r="G438" s="35" t="s">
        <v>25</v>
      </c>
      <c r="H438" s="35">
        <v>670000</v>
      </c>
      <c r="I438" s="33">
        <f t="shared" si="162"/>
        <v>2680000</v>
      </c>
      <c r="J438" s="85" t="s">
        <v>38</v>
      </c>
      <c r="K438" s="33" t="s">
        <v>1068</v>
      </c>
      <c r="L438" s="9">
        <f t="shared" si="181"/>
        <v>0</v>
      </c>
      <c r="M438" s="9"/>
      <c r="N438" s="9"/>
      <c r="O438" s="9">
        <f t="shared" si="182"/>
        <v>0</v>
      </c>
      <c r="P438" s="9"/>
      <c r="Q438" s="9"/>
      <c r="R438" s="9">
        <f t="shared" si="183"/>
        <v>0</v>
      </c>
      <c r="S438" s="9"/>
      <c r="T438" s="9"/>
      <c r="U438" s="9">
        <f t="shared" si="184"/>
        <v>0</v>
      </c>
      <c r="V438" s="9"/>
      <c r="W438" s="9"/>
      <c r="X438" s="9">
        <f t="shared" si="185"/>
        <v>0</v>
      </c>
      <c r="Y438" s="9"/>
      <c r="Z438" s="9"/>
      <c r="AA438" s="10">
        <f t="shared" si="186"/>
        <v>2680000</v>
      </c>
      <c r="AB438" s="11"/>
    </row>
    <row r="439" spans="1:28" ht="15.75" hidden="1" x14ac:dyDescent="0.25">
      <c r="A439" s="39">
        <v>45853</v>
      </c>
      <c r="B439" s="33" t="s">
        <v>258</v>
      </c>
      <c r="C439" s="33"/>
      <c r="D439" s="33" t="s">
        <v>31</v>
      </c>
      <c r="E439" s="33" t="s">
        <v>185</v>
      </c>
      <c r="F439" s="33">
        <v>20000</v>
      </c>
      <c r="G439" s="33" t="s">
        <v>29</v>
      </c>
      <c r="H439" s="33">
        <v>900</v>
      </c>
      <c r="I439" s="33">
        <f t="shared" si="162"/>
        <v>18000000</v>
      </c>
      <c r="J439" s="85" t="s">
        <v>38</v>
      </c>
      <c r="K439" s="33" t="s">
        <v>1068</v>
      </c>
      <c r="L439" s="9">
        <f t="shared" si="181"/>
        <v>0</v>
      </c>
      <c r="M439" s="9"/>
      <c r="N439" s="9"/>
      <c r="O439" s="9">
        <f t="shared" si="182"/>
        <v>0</v>
      </c>
      <c r="P439" s="9"/>
      <c r="Q439" s="9"/>
      <c r="R439" s="9">
        <f t="shared" si="183"/>
        <v>0</v>
      </c>
      <c r="S439" s="9"/>
      <c r="T439" s="9"/>
      <c r="U439" s="9">
        <f t="shared" si="184"/>
        <v>0</v>
      </c>
      <c r="V439" s="9"/>
      <c r="W439" s="9"/>
      <c r="X439" s="9">
        <f t="shared" si="185"/>
        <v>0</v>
      </c>
      <c r="Y439" s="9"/>
      <c r="Z439" s="9"/>
      <c r="AA439" s="10">
        <f t="shared" si="186"/>
        <v>18000000</v>
      </c>
      <c r="AB439" s="11"/>
    </row>
    <row r="440" spans="1:28" ht="15.75" hidden="1" x14ac:dyDescent="0.25">
      <c r="A440" s="39">
        <v>45853</v>
      </c>
      <c r="B440" s="33" t="s">
        <v>676</v>
      </c>
      <c r="C440" s="33"/>
      <c r="D440" s="33" t="s">
        <v>31</v>
      </c>
      <c r="E440" s="33" t="s">
        <v>362</v>
      </c>
      <c r="F440" s="33">
        <v>14.8</v>
      </c>
      <c r="G440" s="33" t="s">
        <v>51</v>
      </c>
      <c r="H440" s="33">
        <v>43000</v>
      </c>
      <c r="I440" s="33">
        <f t="shared" si="162"/>
        <v>636400</v>
      </c>
      <c r="J440" s="41" t="s">
        <v>240</v>
      </c>
      <c r="K440" s="33"/>
      <c r="L440" s="9">
        <f t="shared" si="181"/>
        <v>0</v>
      </c>
      <c r="M440" s="9"/>
      <c r="N440" s="9"/>
      <c r="O440" s="9">
        <f t="shared" si="182"/>
        <v>636400</v>
      </c>
      <c r="P440" s="9">
        <v>636400</v>
      </c>
      <c r="Q440" s="9"/>
      <c r="R440" s="9">
        <f t="shared" si="183"/>
        <v>0</v>
      </c>
      <c r="S440" s="9"/>
      <c r="T440" s="9"/>
      <c r="U440" s="9">
        <f t="shared" si="184"/>
        <v>0</v>
      </c>
      <c r="V440" s="9"/>
      <c r="W440" s="9"/>
      <c r="X440" s="9">
        <f t="shared" si="185"/>
        <v>0</v>
      </c>
      <c r="Y440" s="9"/>
      <c r="Z440" s="9"/>
      <c r="AA440" s="10">
        <f t="shared" si="186"/>
        <v>0</v>
      </c>
      <c r="AB440" s="11">
        <v>45853</v>
      </c>
    </row>
    <row r="441" spans="1:28" ht="15.75" hidden="1" x14ac:dyDescent="0.25">
      <c r="A441" s="39">
        <v>45853</v>
      </c>
      <c r="B441" s="33" t="s">
        <v>676</v>
      </c>
      <c r="C441" s="33"/>
      <c r="D441" s="33" t="s">
        <v>31</v>
      </c>
      <c r="E441" s="33" t="s">
        <v>166</v>
      </c>
      <c r="F441" s="33">
        <v>1</v>
      </c>
      <c r="G441" s="33" t="s">
        <v>23</v>
      </c>
      <c r="H441" s="33">
        <v>400000</v>
      </c>
      <c r="I441" s="33">
        <f t="shared" si="162"/>
        <v>400000</v>
      </c>
      <c r="J441" s="41" t="s">
        <v>240</v>
      </c>
      <c r="K441" s="33"/>
      <c r="L441" s="9">
        <f t="shared" si="181"/>
        <v>0</v>
      </c>
      <c r="M441" s="9"/>
      <c r="N441" s="9"/>
      <c r="O441" s="9">
        <f t="shared" si="182"/>
        <v>400000</v>
      </c>
      <c r="P441" s="9">
        <v>400000</v>
      </c>
      <c r="Q441" s="9"/>
      <c r="R441" s="9">
        <f t="shared" si="183"/>
        <v>0</v>
      </c>
      <c r="S441" s="9"/>
      <c r="T441" s="9"/>
      <c r="U441" s="9">
        <f t="shared" si="184"/>
        <v>0</v>
      </c>
      <c r="V441" s="9"/>
      <c r="W441" s="9"/>
      <c r="X441" s="9">
        <f t="shared" si="185"/>
        <v>0</v>
      </c>
      <c r="Y441" s="9"/>
      <c r="Z441" s="9"/>
      <c r="AA441" s="10">
        <f t="shared" si="186"/>
        <v>0</v>
      </c>
      <c r="AB441" s="11">
        <v>45853</v>
      </c>
    </row>
    <row r="442" spans="1:28" ht="15.75" hidden="1" x14ac:dyDescent="0.25">
      <c r="A442" s="39">
        <v>45853</v>
      </c>
      <c r="B442" s="33" t="s">
        <v>663</v>
      </c>
      <c r="C442" s="33"/>
      <c r="D442" s="33" t="s">
        <v>41</v>
      </c>
      <c r="E442" s="33" t="s">
        <v>86</v>
      </c>
      <c r="F442" s="33">
        <v>25</v>
      </c>
      <c r="G442" s="33" t="s">
        <v>51</v>
      </c>
      <c r="H442" s="33">
        <v>100000</v>
      </c>
      <c r="I442" s="33">
        <f t="shared" si="162"/>
        <v>2500000</v>
      </c>
      <c r="J442" s="41" t="s">
        <v>241</v>
      </c>
      <c r="K442" s="33"/>
      <c r="L442" s="9">
        <f t="shared" si="181"/>
        <v>2500000</v>
      </c>
      <c r="M442" s="9">
        <v>2500000</v>
      </c>
      <c r="N442" s="9"/>
      <c r="O442" s="9">
        <f t="shared" si="182"/>
        <v>0</v>
      </c>
      <c r="P442" s="9"/>
      <c r="Q442" s="9"/>
      <c r="R442" s="9">
        <f t="shared" si="183"/>
        <v>0</v>
      </c>
      <c r="S442" s="9"/>
      <c r="T442" s="9"/>
      <c r="U442" s="9">
        <f t="shared" si="184"/>
        <v>0</v>
      </c>
      <c r="V442" s="9"/>
      <c r="W442" s="9"/>
      <c r="X442" s="9">
        <f t="shared" si="185"/>
        <v>0</v>
      </c>
      <c r="Y442" s="9"/>
      <c r="Z442" s="9"/>
      <c r="AA442" s="10">
        <f t="shared" si="186"/>
        <v>0</v>
      </c>
      <c r="AB442" s="11">
        <v>45853</v>
      </c>
    </row>
    <row r="443" spans="1:28" ht="15.75" hidden="1" x14ac:dyDescent="0.25">
      <c r="A443" s="39">
        <v>45853</v>
      </c>
      <c r="B443" s="33" t="s">
        <v>141</v>
      </c>
      <c r="C443" s="33"/>
      <c r="D443" s="33" t="s">
        <v>31</v>
      </c>
      <c r="E443" s="33" t="s">
        <v>95</v>
      </c>
      <c r="F443" s="33">
        <v>10400</v>
      </c>
      <c r="G443" s="33" t="s">
        <v>29</v>
      </c>
      <c r="H443" s="33">
        <v>3800</v>
      </c>
      <c r="I443" s="33">
        <f t="shared" si="162"/>
        <v>39520000</v>
      </c>
      <c r="J443" s="85" t="s">
        <v>43</v>
      </c>
      <c r="K443" s="33" t="s">
        <v>1071</v>
      </c>
      <c r="L443" s="9">
        <f t="shared" si="181"/>
        <v>0</v>
      </c>
      <c r="M443" s="9"/>
      <c r="N443" s="9"/>
      <c r="O443" s="9">
        <f t="shared" si="182"/>
        <v>0</v>
      </c>
      <c r="P443" s="9"/>
      <c r="Q443" s="9"/>
      <c r="R443" s="9">
        <f t="shared" si="183"/>
        <v>0</v>
      </c>
      <c r="S443" s="9"/>
      <c r="T443" s="9"/>
      <c r="U443" s="9">
        <f t="shared" si="184"/>
        <v>0</v>
      </c>
      <c r="V443" s="9"/>
      <c r="W443" s="9"/>
      <c r="X443" s="9">
        <f t="shared" si="185"/>
        <v>0</v>
      </c>
      <c r="Y443" s="9"/>
      <c r="Z443" s="9"/>
      <c r="AA443" s="10">
        <f t="shared" si="186"/>
        <v>39520000</v>
      </c>
      <c r="AB443" s="11"/>
    </row>
    <row r="444" spans="1:28" ht="15.75" hidden="1" x14ac:dyDescent="0.25">
      <c r="A444" s="39">
        <v>45853</v>
      </c>
      <c r="B444" s="33" t="s">
        <v>984</v>
      </c>
      <c r="C444" s="33"/>
      <c r="D444" s="33" t="s">
        <v>31</v>
      </c>
      <c r="E444" s="33" t="s">
        <v>110</v>
      </c>
      <c r="F444" s="33">
        <v>4600</v>
      </c>
      <c r="G444" s="33" t="s">
        <v>29</v>
      </c>
      <c r="H444" s="33">
        <v>1900</v>
      </c>
      <c r="I444" s="33">
        <f t="shared" si="162"/>
        <v>8740000</v>
      </c>
      <c r="J444" s="37" t="s">
        <v>240</v>
      </c>
      <c r="K444" s="33"/>
      <c r="L444" s="9">
        <f t="shared" si="181"/>
        <v>0</v>
      </c>
      <c r="M444" s="9"/>
      <c r="N444" s="9"/>
      <c r="O444" s="9">
        <f t="shared" si="182"/>
        <v>0</v>
      </c>
      <c r="P444" s="9"/>
      <c r="Q444" s="9"/>
      <c r="R444" s="9">
        <f t="shared" si="183"/>
        <v>8740000</v>
      </c>
      <c r="S444" s="9">
        <v>8740000</v>
      </c>
      <c r="T444" s="9"/>
      <c r="U444" s="9">
        <f t="shared" si="184"/>
        <v>0</v>
      </c>
      <c r="V444" s="9"/>
      <c r="W444" s="9"/>
      <c r="X444" s="9">
        <f t="shared" si="185"/>
        <v>0</v>
      </c>
      <c r="Y444" s="9"/>
      <c r="Z444" s="9"/>
      <c r="AA444" s="10">
        <f t="shared" si="186"/>
        <v>0</v>
      </c>
      <c r="AB444" s="11">
        <v>45853</v>
      </c>
    </row>
    <row r="445" spans="1:28" ht="15.75" hidden="1" x14ac:dyDescent="0.25">
      <c r="A445" s="39">
        <v>45853</v>
      </c>
      <c r="B445" s="33" t="s">
        <v>947</v>
      </c>
      <c r="C445" s="33"/>
      <c r="D445" s="33" t="s">
        <v>31</v>
      </c>
      <c r="E445" s="33" t="s">
        <v>102</v>
      </c>
      <c r="F445" s="33">
        <v>2</v>
      </c>
      <c r="G445" s="33" t="s">
        <v>74</v>
      </c>
      <c r="H445" s="33">
        <v>65000</v>
      </c>
      <c r="I445" s="33">
        <f t="shared" si="162"/>
        <v>130000</v>
      </c>
      <c r="J445" s="37" t="s">
        <v>240</v>
      </c>
      <c r="K445" s="33"/>
      <c r="L445" s="9">
        <f t="shared" si="181"/>
        <v>0</v>
      </c>
      <c r="M445" s="9"/>
      <c r="N445" s="9"/>
      <c r="O445" s="9">
        <f t="shared" si="182"/>
        <v>0</v>
      </c>
      <c r="P445" s="9"/>
      <c r="Q445" s="9"/>
      <c r="R445" s="9">
        <f t="shared" si="183"/>
        <v>130000</v>
      </c>
      <c r="S445" s="9">
        <v>130000</v>
      </c>
      <c r="T445" s="9"/>
      <c r="U445" s="9">
        <f t="shared" si="184"/>
        <v>0</v>
      </c>
      <c r="V445" s="9"/>
      <c r="W445" s="9"/>
      <c r="X445" s="9">
        <f t="shared" si="185"/>
        <v>0</v>
      </c>
      <c r="Y445" s="9"/>
      <c r="Z445" s="9"/>
      <c r="AA445" s="10">
        <f t="shared" si="186"/>
        <v>0</v>
      </c>
      <c r="AB445" s="11">
        <v>45853</v>
      </c>
    </row>
    <row r="446" spans="1:28" ht="15.75" hidden="1" x14ac:dyDescent="0.25">
      <c r="A446" s="39">
        <v>45853</v>
      </c>
      <c r="B446" s="33" t="s">
        <v>109</v>
      </c>
      <c r="C446" s="33"/>
      <c r="D446" s="33" t="s">
        <v>31</v>
      </c>
      <c r="E446" s="33" t="s">
        <v>28</v>
      </c>
      <c r="F446" s="33">
        <v>800</v>
      </c>
      <c r="G446" s="33" t="s">
        <v>29</v>
      </c>
      <c r="H446" s="33">
        <v>2700</v>
      </c>
      <c r="I446" s="33">
        <f t="shared" si="162"/>
        <v>2160000</v>
      </c>
      <c r="J446" s="37" t="s">
        <v>240</v>
      </c>
      <c r="K446" s="33"/>
      <c r="L446" s="9">
        <f t="shared" si="181"/>
        <v>0</v>
      </c>
      <c r="M446" s="9"/>
      <c r="N446" s="9"/>
      <c r="O446" s="9">
        <f t="shared" si="182"/>
        <v>0</v>
      </c>
      <c r="P446" s="9"/>
      <c r="Q446" s="9"/>
      <c r="R446" s="9">
        <f t="shared" si="183"/>
        <v>2160000</v>
      </c>
      <c r="S446" s="9">
        <v>2160000</v>
      </c>
      <c r="T446" s="9"/>
      <c r="U446" s="9">
        <f t="shared" si="184"/>
        <v>0</v>
      </c>
      <c r="V446" s="9"/>
      <c r="W446" s="9"/>
      <c r="X446" s="9">
        <f t="shared" si="185"/>
        <v>0</v>
      </c>
      <c r="Y446" s="9"/>
      <c r="Z446" s="9"/>
      <c r="AA446" s="10">
        <f t="shared" si="186"/>
        <v>0</v>
      </c>
      <c r="AB446" s="11">
        <v>45853</v>
      </c>
    </row>
    <row r="447" spans="1:28" ht="15.75" hidden="1" x14ac:dyDescent="0.25">
      <c r="A447" s="39">
        <v>45853</v>
      </c>
      <c r="B447" s="33" t="s">
        <v>109</v>
      </c>
      <c r="C447" s="33"/>
      <c r="D447" s="33" t="s">
        <v>31</v>
      </c>
      <c r="E447" s="33" t="s">
        <v>166</v>
      </c>
      <c r="F447" s="33">
        <v>1</v>
      </c>
      <c r="G447" s="33" t="s">
        <v>23</v>
      </c>
      <c r="H447" s="33">
        <v>400000</v>
      </c>
      <c r="I447" s="33">
        <f t="shared" ref="I447:I509" si="187">F447*H447</f>
        <v>400000</v>
      </c>
      <c r="J447" s="37" t="s">
        <v>240</v>
      </c>
      <c r="K447" s="33"/>
      <c r="L447" s="9">
        <f t="shared" si="181"/>
        <v>0</v>
      </c>
      <c r="M447" s="9"/>
      <c r="N447" s="9"/>
      <c r="O447" s="9">
        <f t="shared" si="182"/>
        <v>0</v>
      </c>
      <c r="P447" s="9"/>
      <c r="Q447" s="9"/>
      <c r="R447" s="9">
        <f t="shared" si="183"/>
        <v>400000</v>
      </c>
      <c r="S447" s="9">
        <v>400000</v>
      </c>
      <c r="T447" s="9"/>
      <c r="U447" s="9">
        <f t="shared" si="184"/>
        <v>0</v>
      </c>
      <c r="V447" s="9"/>
      <c r="W447" s="9"/>
      <c r="X447" s="9">
        <f t="shared" si="185"/>
        <v>0</v>
      </c>
      <c r="Y447" s="9"/>
      <c r="Z447" s="9"/>
      <c r="AA447" s="10">
        <f t="shared" si="186"/>
        <v>0</v>
      </c>
      <c r="AB447" s="11">
        <v>45853</v>
      </c>
    </row>
    <row r="448" spans="1:28" ht="15.75" hidden="1" x14ac:dyDescent="0.25">
      <c r="A448" s="39">
        <v>45853</v>
      </c>
      <c r="B448" s="33" t="s">
        <v>231</v>
      </c>
      <c r="C448" s="33"/>
      <c r="D448" s="33"/>
      <c r="E448" s="33" t="s">
        <v>135</v>
      </c>
      <c r="F448" s="33">
        <v>59.1</v>
      </c>
      <c r="G448" s="33" t="s">
        <v>51</v>
      </c>
      <c r="H448" s="33"/>
      <c r="I448" s="33">
        <f t="shared" si="187"/>
        <v>0</v>
      </c>
      <c r="J448" s="83" t="s">
        <v>26</v>
      </c>
      <c r="K448" s="33"/>
      <c r="L448" s="9">
        <f t="shared" si="181"/>
        <v>0</v>
      </c>
      <c r="M448" s="9"/>
      <c r="N448" s="9"/>
      <c r="O448" s="9">
        <f t="shared" si="182"/>
        <v>0</v>
      </c>
      <c r="P448" s="9"/>
      <c r="Q448" s="9"/>
      <c r="R448" s="9">
        <f t="shared" si="183"/>
        <v>0</v>
      </c>
      <c r="S448" s="9"/>
      <c r="T448" s="9"/>
      <c r="U448" s="9">
        <f t="shared" si="184"/>
        <v>0</v>
      </c>
      <c r="V448" s="9"/>
      <c r="W448" s="9"/>
      <c r="X448" s="9">
        <f t="shared" si="185"/>
        <v>0</v>
      </c>
      <c r="Y448" s="9"/>
      <c r="Z448" s="9"/>
      <c r="AA448" s="10">
        <f t="shared" si="186"/>
        <v>0</v>
      </c>
      <c r="AB448" s="11"/>
    </row>
    <row r="449" spans="1:28" ht="15.75" hidden="1" x14ac:dyDescent="0.25">
      <c r="A449" s="39">
        <v>45853</v>
      </c>
      <c r="B449" s="33" t="s">
        <v>231</v>
      </c>
      <c r="C449" s="33"/>
      <c r="D449" s="33"/>
      <c r="E449" s="33" t="s">
        <v>181</v>
      </c>
      <c r="F449" s="33">
        <v>33.700000000000003</v>
      </c>
      <c r="G449" s="33" t="s">
        <v>51</v>
      </c>
      <c r="H449" s="33"/>
      <c r="I449" s="33">
        <f t="shared" si="187"/>
        <v>0</v>
      </c>
      <c r="J449" s="83" t="s">
        <v>26</v>
      </c>
      <c r="K449" s="33"/>
      <c r="L449" s="9">
        <f t="shared" si="181"/>
        <v>0</v>
      </c>
      <c r="M449" s="9"/>
      <c r="N449" s="9"/>
      <c r="O449" s="9">
        <f t="shared" si="182"/>
        <v>0</v>
      </c>
      <c r="P449" s="9"/>
      <c r="Q449" s="9"/>
      <c r="R449" s="9">
        <f t="shared" si="183"/>
        <v>0</v>
      </c>
      <c r="S449" s="9"/>
      <c r="T449" s="9"/>
      <c r="U449" s="9">
        <f t="shared" si="184"/>
        <v>0</v>
      </c>
      <c r="V449" s="9"/>
      <c r="W449" s="9"/>
      <c r="X449" s="9">
        <f t="shared" si="185"/>
        <v>0</v>
      </c>
      <c r="Y449" s="9"/>
      <c r="Z449" s="9"/>
      <c r="AA449" s="10">
        <f t="shared" si="186"/>
        <v>0</v>
      </c>
      <c r="AB449" s="11"/>
    </row>
    <row r="450" spans="1:28" ht="15.75" hidden="1" x14ac:dyDescent="0.25">
      <c r="A450" s="39">
        <v>45853</v>
      </c>
      <c r="B450" s="33" t="s">
        <v>231</v>
      </c>
      <c r="C450" s="33"/>
      <c r="D450" s="33"/>
      <c r="E450" s="33" t="s">
        <v>915</v>
      </c>
      <c r="F450" s="33">
        <v>10.6</v>
      </c>
      <c r="G450" s="33" t="s">
        <v>51</v>
      </c>
      <c r="H450" s="33"/>
      <c r="I450" s="33">
        <f t="shared" si="187"/>
        <v>0</v>
      </c>
      <c r="J450" s="83" t="s">
        <v>26</v>
      </c>
      <c r="K450" s="33"/>
      <c r="L450" s="9">
        <f t="shared" si="181"/>
        <v>0</v>
      </c>
      <c r="M450" s="9"/>
      <c r="N450" s="9"/>
      <c r="O450" s="9">
        <f t="shared" si="182"/>
        <v>0</v>
      </c>
      <c r="P450" s="9"/>
      <c r="Q450" s="9"/>
      <c r="R450" s="9">
        <f t="shared" si="183"/>
        <v>0</v>
      </c>
      <c r="S450" s="9"/>
      <c r="T450" s="9"/>
      <c r="U450" s="9">
        <f t="shared" si="184"/>
        <v>0</v>
      </c>
      <c r="V450" s="9"/>
      <c r="W450" s="9"/>
      <c r="X450" s="9">
        <f t="shared" si="185"/>
        <v>0</v>
      </c>
      <c r="Y450" s="9"/>
      <c r="Z450" s="9"/>
      <c r="AA450" s="10">
        <f t="shared" si="186"/>
        <v>0</v>
      </c>
      <c r="AB450" s="11"/>
    </row>
    <row r="451" spans="1:28" ht="15.75" hidden="1" x14ac:dyDescent="0.25">
      <c r="A451" s="39">
        <v>45853</v>
      </c>
      <c r="B451" s="33" t="s">
        <v>231</v>
      </c>
      <c r="C451" s="33"/>
      <c r="D451" s="33"/>
      <c r="E451" s="33" t="s">
        <v>304</v>
      </c>
      <c r="F451" s="33">
        <v>66.2</v>
      </c>
      <c r="G451" s="33" t="s">
        <v>51</v>
      </c>
      <c r="H451" s="33"/>
      <c r="I451" s="33">
        <f t="shared" si="187"/>
        <v>0</v>
      </c>
      <c r="J451" s="83" t="s">
        <v>26</v>
      </c>
      <c r="K451" s="33"/>
      <c r="L451" s="9">
        <f t="shared" si="181"/>
        <v>0</v>
      </c>
      <c r="M451" s="9"/>
      <c r="N451" s="9"/>
      <c r="O451" s="9">
        <f t="shared" si="182"/>
        <v>0</v>
      </c>
      <c r="P451" s="9"/>
      <c r="Q451" s="9"/>
      <c r="R451" s="9">
        <f t="shared" si="183"/>
        <v>0</v>
      </c>
      <c r="S451" s="9"/>
      <c r="T451" s="9"/>
      <c r="U451" s="9">
        <f t="shared" si="184"/>
        <v>0</v>
      </c>
      <c r="V451" s="9"/>
      <c r="W451" s="9"/>
      <c r="X451" s="9">
        <f t="shared" si="185"/>
        <v>0</v>
      </c>
      <c r="Y451" s="9"/>
      <c r="Z451" s="9"/>
      <c r="AA451" s="10">
        <f t="shared" si="186"/>
        <v>0</v>
      </c>
      <c r="AB451" s="11"/>
    </row>
    <row r="452" spans="1:28" ht="15.75" hidden="1" x14ac:dyDescent="0.25">
      <c r="A452" s="39">
        <v>45853</v>
      </c>
      <c r="B452" s="33" t="s">
        <v>905</v>
      </c>
      <c r="C452" s="33"/>
      <c r="D452" s="33" t="s">
        <v>31</v>
      </c>
      <c r="E452" s="33" t="s">
        <v>64</v>
      </c>
      <c r="F452" s="33">
        <v>2</v>
      </c>
      <c r="G452" s="33" t="s">
        <v>33</v>
      </c>
      <c r="H452" s="33">
        <v>150000</v>
      </c>
      <c r="I452" s="33">
        <f t="shared" si="187"/>
        <v>300000</v>
      </c>
      <c r="J452" s="37" t="s">
        <v>240</v>
      </c>
      <c r="K452" s="33"/>
      <c r="L452" s="9">
        <f t="shared" si="181"/>
        <v>0</v>
      </c>
      <c r="M452" s="9"/>
      <c r="N452" s="9"/>
      <c r="O452" s="9">
        <f t="shared" si="182"/>
        <v>0</v>
      </c>
      <c r="P452" s="9"/>
      <c r="Q452" s="9"/>
      <c r="R452" s="9">
        <f t="shared" si="183"/>
        <v>0</v>
      </c>
      <c r="S452" s="9"/>
      <c r="T452" s="9"/>
      <c r="U452" s="9">
        <f t="shared" si="184"/>
        <v>300000</v>
      </c>
      <c r="V452" s="9">
        <v>300000</v>
      </c>
      <c r="W452" s="9"/>
      <c r="X452" s="9">
        <f t="shared" si="185"/>
        <v>0</v>
      </c>
      <c r="Y452" s="9"/>
      <c r="Z452" s="9"/>
      <c r="AA452" s="10">
        <f t="shared" si="186"/>
        <v>0</v>
      </c>
      <c r="AB452" s="11">
        <v>45853</v>
      </c>
    </row>
    <row r="453" spans="1:28" ht="15.75" hidden="1" x14ac:dyDescent="0.25">
      <c r="A453" s="32">
        <v>45853</v>
      </c>
      <c r="B453" s="33" t="s">
        <v>92</v>
      </c>
      <c r="C453" s="33"/>
      <c r="D453" s="33" t="s">
        <v>31</v>
      </c>
      <c r="E453" s="33" t="s">
        <v>132</v>
      </c>
      <c r="F453" s="33">
        <v>25</v>
      </c>
      <c r="G453" s="33" t="s">
        <v>51</v>
      </c>
      <c r="H453" s="33">
        <v>120000</v>
      </c>
      <c r="I453" s="33">
        <f t="shared" si="187"/>
        <v>3000000</v>
      </c>
      <c r="J453" s="37" t="s">
        <v>241</v>
      </c>
      <c r="K453" s="33"/>
      <c r="L453" s="9">
        <f t="shared" si="181"/>
        <v>3000000</v>
      </c>
      <c r="M453" s="9">
        <v>3000000</v>
      </c>
      <c r="N453" s="9"/>
      <c r="O453" s="9">
        <f t="shared" si="182"/>
        <v>0</v>
      </c>
      <c r="P453" s="9"/>
      <c r="Q453" s="9"/>
      <c r="R453" s="9">
        <f t="shared" si="183"/>
        <v>0</v>
      </c>
      <c r="S453" s="9"/>
      <c r="T453" s="9"/>
      <c r="U453" s="9">
        <f t="shared" si="184"/>
        <v>0</v>
      </c>
      <c r="V453" s="9"/>
      <c r="W453" s="9"/>
      <c r="X453" s="9">
        <f t="shared" si="185"/>
        <v>0</v>
      </c>
      <c r="Y453" s="9"/>
      <c r="Z453" s="9"/>
      <c r="AA453" s="10">
        <f t="shared" si="186"/>
        <v>0</v>
      </c>
      <c r="AB453" s="11">
        <v>45853</v>
      </c>
    </row>
    <row r="454" spans="1:28" ht="15.75" hidden="1" x14ac:dyDescent="0.25">
      <c r="A454" s="39">
        <v>45853</v>
      </c>
      <c r="B454" s="33" t="s">
        <v>305</v>
      </c>
      <c r="C454" s="33"/>
      <c r="D454" s="33" t="s">
        <v>31</v>
      </c>
      <c r="E454" s="33" t="s">
        <v>102</v>
      </c>
      <c r="F454" s="33">
        <v>10</v>
      </c>
      <c r="G454" s="33" t="s">
        <v>74</v>
      </c>
      <c r="H454" s="33">
        <v>65000</v>
      </c>
      <c r="I454" s="33">
        <f t="shared" si="187"/>
        <v>650000</v>
      </c>
      <c r="J454" s="37" t="s">
        <v>240</v>
      </c>
      <c r="K454" s="33"/>
      <c r="L454" s="9">
        <f t="shared" si="181"/>
        <v>0</v>
      </c>
      <c r="M454" s="9"/>
      <c r="N454" s="9"/>
      <c r="O454" s="9">
        <f t="shared" si="182"/>
        <v>650000</v>
      </c>
      <c r="P454" s="9">
        <v>650000</v>
      </c>
      <c r="Q454" s="9"/>
      <c r="R454" s="9">
        <f t="shared" si="183"/>
        <v>0</v>
      </c>
      <c r="S454" s="9"/>
      <c r="T454" s="9"/>
      <c r="U454" s="9">
        <f t="shared" si="184"/>
        <v>0</v>
      </c>
      <c r="V454" s="9"/>
      <c r="W454" s="9"/>
      <c r="X454" s="9">
        <f t="shared" si="185"/>
        <v>0</v>
      </c>
      <c r="Y454" s="9"/>
      <c r="Z454" s="9"/>
      <c r="AA454" s="10">
        <f t="shared" si="186"/>
        <v>0</v>
      </c>
      <c r="AB454" s="11">
        <v>45848</v>
      </c>
    </row>
    <row r="455" spans="1:28" ht="15.75" hidden="1" x14ac:dyDescent="0.25">
      <c r="A455" s="39">
        <v>45853</v>
      </c>
      <c r="B455" s="33" t="s">
        <v>108</v>
      </c>
      <c r="C455" s="35"/>
      <c r="D455" s="33" t="s">
        <v>31</v>
      </c>
      <c r="E455" s="35" t="s">
        <v>203</v>
      </c>
      <c r="F455" s="35">
        <v>13.6</v>
      </c>
      <c r="G455" s="35" t="s">
        <v>51</v>
      </c>
      <c r="H455" s="35">
        <v>43000</v>
      </c>
      <c r="I455" s="33">
        <f t="shared" si="187"/>
        <v>584800</v>
      </c>
      <c r="J455" s="37" t="s">
        <v>240</v>
      </c>
      <c r="K455" s="35"/>
      <c r="L455" s="9">
        <f t="shared" si="181"/>
        <v>0</v>
      </c>
      <c r="M455" s="9"/>
      <c r="N455" s="9"/>
      <c r="O455" s="9">
        <f t="shared" si="182"/>
        <v>584800</v>
      </c>
      <c r="P455" s="9">
        <v>584800</v>
      </c>
      <c r="Q455" s="9"/>
      <c r="R455" s="9">
        <f t="shared" si="183"/>
        <v>0</v>
      </c>
      <c r="S455" s="9"/>
      <c r="T455" s="9"/>
      <c r="U455" s="9">
        <f t="shared" si="184"/>
        <v>0</v>
      </c>
      <c r="V455" s="9"/>
      <c r="W455" s="9"/>
      <c r="X455" s="9">
        <f t="shared" si="185"/>
        <v>0</v>
      </c>
      <c r="Y455" s="9"/>
      <c r="Z455" s="9"/>
      <c r="AA455" s="10">
        <f t="shared" si="186"/>
        <v>0</v>
      </c>
      <c r="AB455" s="11">
        <v>45853</v>
      </c>
    </row>
    <row r="456" spans="1:28" ht="16.5" hidden="1" thickBot="1" x14ac:dyDescent="0.3">
      <c r="A456" s="61">
        <v>45853</v>
      </c>
      <c r="B456" s="62" t="s">
        <v>191</v>
      </c>
      <c r="C456" s="62"/>
      <c r="D456" s="62" t="s">
        <v>31</v>
      </c>
      <c r="E456" s="62" t="s">
        <v>185</v>
      </c>
      <c r="F456" s="62">
        <v>10000</v>
      </c>
      <c r="G456" s="104" t="s">
        <v>29</v>
      </c>
      <c r="H456" s="62">
        <v>900</v>
      </c>
      <c r="I456" s="62">
        <f t="shared" si="187"/>
        <v>9000000</v>
      </c>
      <c r="J456" s="100" t="s">
        <v>240</v>
      </c>
      <c r="K456" s="117" t="s">
        <v>1070</v>
      </c>
      <c r="L456" s="97">
        <f t="shared" si="181"/>
        <v>3630000</v>
      </c>
      <c r="M456" s="97">
        <v>3630000</v>
      </c>
      <c r="N456" s="97"/>
      <c r="O456" s="97">
        <f t="shared" si="182"/>
        <v>5370000</v>
      </c>
      <c r="P456" s="97">
        <v>5370000</v>
      </c>
      <c r="Q456" s="97"/>
      <c r="R456" s="97">
        <f t="shared" si="183"/>
        <v>0</v>
      </c>
      <c r="S456" s="97"/>
      <c r="T456" s="97"/>
      <c r="U456" s="97">
        <f t="shared" si="184"/>
        <v>0</v>
      </c>
      <c r="V456" s="97"/>
      <c r="W456" s="97"/>
      <c r="X456" s="97">
        <f t="shared" si="185"/>
        <v>0</v>
      </c>
      <c r="Y456" s="97"/>
      <c r="Z456" s="97"/>
      <c r="AA456" s="98">
        <f t="shared" si="186"/>
        <v>0</v>
      </c>
      <c r="AB456" s="99">
        <v>45868</v>
      </c>
    </row>
    <row r="457" spans="1:28" ht="15.75" hidden="1" x14ac:dyDescent="0.25">
      <c r="A457" s="39">
        <v>45854</v>
      </c>
      <c r="B457" s="35" t="s">
        <v>1072</v>
      </c>
      <c r="C457" s="35"/>
      <c r="D457" s="35" t="s">
        <v>41</v>
      </c>
      <c r="E457" s="35" t="s">
        <v>156</v>
      </c>
      <c r="F457" s="35">
        <v>5</v>
      </c>
      <c r="G457" s="35" t="s">
        <v>23</v>
      </c>
      <c r="H457" s="35">
        <v>375000</v>
      </c>
      <c r="I457" s="35">
        <f t="shared" si="187"/>
        <v>1875000</v>
      </c>
      <c r="J457" s="41" t="s">
        <v>241</v>
      </c>
      <c r="K457" s="35"/>
      <c r="L457" s="92">
        <f t="shared" ref="L457" si="188">M457+N457</f>
        <v>0</v>
      </c>
      <c r="M457" s="92"/>
      <c r="N457" s="92"/>
      <c r="O457" s="92">
        <f t="shared" ref="O457" si="189">P457+Q457</f>
        <v>0</v>
      </c>
      <c r="P457" s="92"/>
      <c r="Q457" s="92"/>
      <c r="R457" s="92">
        <f t="shared" ref="R457" si="190">S457+T457</f>
        <v>0</v>
      </c>
      <c r="S457" s="92"/>
      <c r="T457" s="92"/>
      <c r="U457" s="92">
        <f t="shared" ref="U457" si="191">V457+W457</f>
        <v>1875000</v>
      </c>
      <c r="V457" s="92">
        <v>1875000</v>
      </c>
      <c r="W457" s="92"/>
      <c r="X457" s="92">
        <f t="shared" ref="X457" si="192">Y457+Z457</f>
        <v>0</v>
      </c>
      <c r="Y457" s="92"/>
      <c r="Z457" s="92"/>
      <c r="AA457" s="93">
        <f t="shared" ref="AA457" si="193">C457+I457-L457-O457-U457-X457-R457</f>
        <v>0</v>
      </c>
      <c r="AB457" s="11">
        <v>45854</v>
      </c>
    </row>
    <row r="458" spans="1:28" ht="15.75" hidden="1" x14ac:dyDescent="0.25">
      <c r="A458" s="39">
        <v>45854</v>
      </c>
      <c r="B458" s="33" t="s">
        <v>217</v>
      </c>
      <c r="C458" s="33"/>
      <c r="D458" s="35" t="s">
        <v>41</v>
      </c>
      <c r="E458" s="33" t="s">
        <v>945</v>
      </c>
      <c r="F458" s="33">
        <v>10400</v>
      </c>
      <c r="G458" s="33" t="s">
        <v>29</v>
      </c>
      <c r="H458" s="33">
        <v>2000</v>
      </c>
      <c r="I458" s="33">
        <f t="shared" si="187"/>
        <v>20800000</v>
      </c>
      <c r="J458" s="41" t="s">
        <v>240</v>
      </c>
      <c r="K458" s="33" t="s">
        <v>1068</v>
      </c>
      <c r="L458" s="9">
        <f t="shared" ref="L458:L480" si="194">M458+N458</f>
        <v>0</v>
      </c>
      <c r="M458" s="9"/>
      <c r="N458" s="9"/>
      <c r="O458" s="9">
        <f t="shared" ref="O458:O480" si="195">P458+Q458</f>
        <v>20800000</v>
      </c>
      <c r="P458" s="9">
        <v>20800000</v>
      </c>
      <c r="Q458" s="9"/>
      <c r="R458" s="9">
        <f t="shared" ref="R458:R480" si="196">S458+T458</f>
        <v>0</v>
      </c>
      <c r="S458" s="9"/>
      <c r="T458" s="9"/>
      <c r="U458" s="9">
        <f t="shared" ref="U458:U480" si="197">V458+W458</f>
        <v>0</v>
      </c>
      <c r="V458" s="9"/>
      <c r="W458" s="9"/>
      <c r="X458" s="9">
        <f t="shared" ref="X458:X480" si="198">Y458+Z458</f>
        <v>0</v>
      </c>
      <c r="Y458" s="9"/>
      <c r="Z458" s="9"/>
      <c r="AA458" s="10">
        <f t="shared" ref="AA458:AA480" si="199">C458+I458-L458-O458-U458-X458-R458</f>
        <v>0</v>
      </c>
      <c r="AB458" s="11">
        <v>45869</v>
      </c>
    </row>
    <row r="459" spans="1:28" ht="15.75" hidden="1" x14ac:dyDescent="0.25">
      <c r="A459" s="39">
        <v>45854</v>
      </c>
      <c r="B459" s="33" t="s">
        <v>704</v>
      </c>
      <c r="C459" s="33"/>
      <c r="D459" s="35" t="s">
        <v>41</v>
      </c>
      <c r="E459" s="33" t="s">
        <v>110</v>
      </c>
      <c r="F459" s="33">
        <v>10400</v>
      </c>
      <c r="G459" s="33" t="s">
        <v>29</v>
      </c>
      <c r="H459" s="33">
        <v>1750</v>
      </c>
      <c r="I459" s="33">
        <f t="shared" si="187"/>
        <v>18200000</v>
      </c>
      <c r="J459" s="37" t="s">
        <v>241</v>
      </c>
      <c r="K459" s="33"/>
      <c r="L459" s="9">
        <f t="shared" si="194"/>
        <v>18200000</v>
      </c>
      <c r="M459" s="9">
        <v>18200000</v>
      </c>
      <c r="N459" s="9"/>
      <c r="O459" s="9">
        <f t="shared" si="195"/>
        <v>0</v>
      </c>
      <c r="P459" s="9"/>
      <c r="Q459" s="9"/>
      <c r="R459" s="9">
        <f t="shared" si="196"/>
        <v>0</v>
      </c>
      <c r="S459" s="9"/>
      <c r="T459" s="9"/>
      <c r="U459" s="9">
        <f t="shared" si="197"/>
        <v>0</v>
      </c>
      <c r="V459" s="9"/>
      <c r="W459" s="9"/>
      <c r="X459" s="9">
        <f t="shared" si="198"/>
        <v>0</v>
      </c>
      <c r="Y459" s="9"/>
      <c r="Z459" s="9"/>
      <c r="AA459" s="10">
        <f t="shared" si="199"/>
        <v>0</v>
      </c>
      <c r="AB459" s="11">
        <v>45854</v>
      </c>
    </row>
    <row r="460" spans="1:28" ht="15.75" hidden="1" x14ac:dyDescent="0.25">
      <c r="A460" s="39">
        <v>45854</v>
      </c>
      <c r="B460" s="33" t="s">
        <v>728</v>
      </c>
      <c r="C460" s="33"/>
      <c r="D460" s="33" t="s">
        <v>31</v>
      </c>
      <c r="E460" s="33" t="s">
        <v>136</v>
      </c>
      <c r="F460" s="33">
        <v>24.2</v>
      </c>
      <c r="G460" s="33" t="s">
        <v>51</v>
      </c>
      <c r="H460" s="33">
        <v>44000</v>
      </c>
      <c r="I460" s="33">
        <f t="shared" si="187"/>
        <v>1064800</v>
      </c>
      <c r="J460" s="37" t="s">
        <v>241</v>
      </c>
      <c r="K460" s="33"/>
      <c r="L460" s="9">
        <f t="shared" si="194"/>
        <v>0</v>
      </c>
      <c r="M460" s="9"/>
      <c r="N460" s="9"/>
      <c r="O460" s="9">
        <f t="shared" si="195"/>
        <v>0</v>
      </c>
      <c r="P460" s="9"/>
      <c r="Q460" s="9"/>
      <c r="R460" s="9">
        <f t="shared" si="196"/>
        <v>0</v>
      </c>
      <c r="S460" s="9"/>
      <c r="T460" s="9"/>
      <c r="U460" s="9">
        <f t="shared" si="197"/>
        <v>1064800</v>
      </c>
      <c r="V460" s="9">
        <v>1064800</v>
      </c>
      <c r="W460" s="9"/>
      <c r="X460" s="9">
        <f t="shared" si="198"/>
        <v>0</v>
      </c>
      <c r="Y460" s="9"/>
      <c r="Z460" s="9"/>
      <c r="AA460" s="10">
        <f t="shared" si="199"/>
        <v>0</v>
      </c>
      <c r="AB460" s="11">
        <v>45854</v>
      </c>
    </row>
    <row r="461" spans="1:28" ht="15.75" hidden="1" x14ac:dyDescent="0.25">
      <c r="A461" s="39">
        <v>45854</v>
      </c>
      <c r="B461" s="33" t="s">
        <v>728</v>
      </c>
      <c r="C461" s="33"/>
      <c r="D461" s="33" t="s">
        <v>31</v>
      </c>
      <c r="E461" s="33" t="s">
        <v>726</v>
      </c>
      <c r="F461" s="33">
        <v>3</v>
      </c>
      <c r="G461" s="33" t="s">
        <v>23</v>
      </c>
      <c r="H461" s="33">
        <v>400000</v>
      </c>
      <c r="I461" s="33">
        <f t="shared" si="187"/>
        <v>1200000</v>
      </c>
      <c r="J461" s="37" t="s">
        <v>241</v>
      </c>
      <c r="K461" s="33"/>
      <c r="L461" s="9">
        <f t="shared" si="194"/>
        <v>0</v>
      </c>
      <c r="M461" s="9"/>
      <c r="N461" s="9"/>
      <c r="O461" s="9">
        <f t="shared" si="195"/>
        <v>0</v>
      </c>
      <c r="P461" s="9"/>
      <c r="Q461" s="9"/>
      <c r="R461" s="9">
        <f t="shared" si="196"/>
        <v>0</v>
      </c>
      <c r="S461" s="9"/>
      <c r="T461" s="9"/>
      <c r="U461" s="9">
        <f t="shared" si="197"/>
        <v>1200000</v>
      </c>
      <c r="V461" s="9">
        <v>1200000</v>
      </c>
      <c r="W461" s="9"/>
      <c r="X461" s="9">
        <f t="shared" si="198"/>
        <v>0</v>
      </c>
      <c r="Y461" s="9"/>
      <c r="Z461" s="9"/>
      <c r="AA461" s="10">
        <f t="shared" si="199"/>
        <v>0</v>
      </c>
      <c r="AB461" s="11">
        <v>45854</v>
      </c>
    </row>
    <row r="462" spans="1:28" ht="15.75" hidden="1" x14ac:dyDescent="0.25">
      <c r="A462" s="39">
        <v>45854</v>
      </c>
      <c r="B462" s="35" t="s">
        <v>217</v>
      </c>
      <c r="C462" s="35"/>
      <c r="D462" s="35" t="s">
        <v>41</v>
      </c>
      <c r="E462" s="35" t="s">
        <v>73</v>
      </c>
      <c r="F462" s="35">
        <v>10</v>
      </c>
      <c r="G462" s="35" t="s">
        <v>74</v>
      </c>
      <c r="H462" s="35">
        <v>50000</v>
      </c>
      <c r="I462" s="33">
        <f t="shared" si="187"/>
        <v>500000</v>
      </c>
      <c r="J462" s="41" t="s">
        <v>240</v>
      </c>
      <c r="K462" s="116" t="s">
        <v>1023</v>
      </c>
      <c r="L462" s="9">
        <f t="shared" si="194"/>
        <v>0</v>
      </c>
      <c r="M462" s="9"/>
      <c r="N462" s="9"/>
      <c r="O462" s="9">
        <f t="shared" si="195"/>
        <v>0</v>
      </c>
      <c r="P462" s="9"/>
      <c r="Q462" s="9"/>
      <c r="R462" s="9">
        <f t="shared" si="196"/>
        <v>500000</v>
      </c>
      <c r="S462" s="9">
        <v>500000</v>
      </c>
      <c r="T462" s="9"/>
      <c r="U462" s="9">
        <f t="shared" si="197"/>
        <v>0</v>
      </c>
      <c r="V462" s="9"/>
      <c r="W462" s="9"/>
      <c r="X462" s="9">
        <f t="shared" si="198"/>
        <v>0</v>
      </c>
      <c r="Y462" s="9"/>
      <c r="Z462" s="9"/>
      <c r="AA462" s="10">
        <f t="shared" si="199"/>
        <v>0</v>
      </c>
      <c r="AB462" s="11">
        <v>45863</v>
      </c>
    </row>
    <row r="463" spans="1:28" ht="15.75" hidden="1" x14ac:dyDescent="0.25">
      <c r="A463" s="39">
        <v>45854</v>
      </c>
      <c r="B463" s="35" t="s">
        <v>217</v>
      </c>
      <c r="C463" s="33"/>
      <c r="D463" s="35" t="s">
        <v>41</v>
      </c>
      <c r="E463" s="33" t="s">
        <v>130</v>
      </c>
      <c r="F463" s="33">
        <v>10</v>
      </c>
      <c r="G463" s="33" t="s">
        <v>74</v>
      </c>
      <c r="H463" s="33">
        <v>50000</v>
      </c>
      <c r="I463" s="33">
        <f t="shared" si="187"/>
        <v>500000</v>
      </c>
      <c r="J463" s="41" t="s">
        <v>240</v>
      </c>
      <c r="K463" s="116" t="s">
        <v>1023</v>
      </c>
      <c r="L463" s="9">
        <f t="shared" si="194"/>
        <v>0</v>
      </c>
      <c r="M463" s="9"/>
      <c r="N463" s="9"/>
      <c r="O463" s="9">
        <f t="shared" si="195"/>
        <v>0</v>
      </c>
      <c r="P463" s="9"/>
      <c r="Q463" s="9"/>
      <c r="R463" s="9">
        <f t="shared" si="196"/>
        <v>500000</v>
      </c>
      <c r="S463" s="9">
        <v>500000</v>
      </c>
      <c r="T463" s="9"/>
      <c r="U463" s="9">
        <f t="shared" si="197"/>
        <v>0</v>
      </c>
      <c r="V463" s="9"/>
      <c r="W463" s="9"/>
      <c r="X463" s="9">
        <f t="shared" si="198"/>
        <v>0</v>
      </c>
      <c r="Y463" s="9"/>
      <c r="Z463" s="9"/>
      <c r="AA463" s="10">
        <f t="shared" si="199"/>
        <v>0</v>
      </c>
      <c r="AB463" s="11">
        <v>45863</v>
      </c>
    </row>
    <row r="464" spans="1:28" ht="15.75" hidden="1" x14ac:dyDescent="0.25">
      <c r="A464" s="39">
        <v>45854</v>
      </c>
      <c r="B464" s="35" t="s">
        <v>217</v>
      </c>
      <c r="C464" s="33"/>
      <c r="D464" s="35" t="s">
        <v>41</v>
      </c>
      <c r="E464" s="33" t="s">
        <v>234</v>
      </c>
      <c r="F464" s="33">
        <v>2.5</v>
      </c>
      <c r="G464" s="33" t="s">
        <v>51</v>
      </c>
      <c r="H464" s="33">
        <v>90000</v>
      </c>
      <c r="I464" s="33">
        <f t="shared" si="187"/>
        <v>225000</v>
      </c>
      <c r="J464" s="41" t="s">
        <v>240</v>
      </c>
      <c r="K464" s="116" t="s">
        <v>1023</v>
      </c>
      <c r="L464" s="9">
        <f t="shared" si="194"/>
        <v>0</v>
      </c>
      <c r="M464" s="9"/>
      <c r="N464" s="9"/>
      <c r="O464" s="9">
        <f t="shared" si="195"/>
        <v>0</v>
      </c>
      <c r="P464" s="9"/>
      <c r="Q464" s="9"/>
      <c r="R464" s="9">
        <f t="shared" si="196"/>
        <v>225000</v>
      </c>
      <c r="S464" s="9">
        <v>225000</v>
      </c>
      <c r="T464" s="9"/>
      <c r="U464" s="9">
        <f t="shared" si="197"/>
        <v>0</v>
      </c>
      <c r="V464" s="9"/>
      <c r="W464" s="9"/>
      <c r="X464" s="9">
        <f t="shared" si="198"/>
        <v>0</v>
      </c>
      <c r="Y464" s="9"/>
      <c r="Z464" s="9"/>
      <c r="AA464" s="10">
        <f t="shared" si="199"/>
        <v>0</v>
      </c>
      <c r="AB464" s="11">
        <v>45863</v>
      </c>
    </row>
    <row r="465" spans="1:28" ht="15.75" hidden="1" x14ac:dyDescent="0.25">
      <c r="A465" s="39">
        <v>45854</v>
      </c>
      <c r="B465" s="35" t="s">
        <v>217</v>
      </c>
      <c r="C465" s="33"/>
      <c r="D465" s="35" t="s">
        <v>41</v>
      </c>
      <c r="E465" s="33" t="s">
        <v>235</v>
      </c>
      <c r="F465" s="33">
        <v>2.5</v>
      </c>
      <c r="G465" s="33" t="s">
        <v>51</v>
      </c>
      <c r="H465" s="33">
        <v>90000</v>
      </c>
      <c r="I465" s="33">
        <f t="shared" si="187"/>
        <v>225000</v>
      </c>
      <c r="J465" s="41" t="s">
        <v>240</v>
      </c>
      <c r="K465" s="116" t="s">
        <v>1023</v>
      </c>
      <c r="L465" s="9">
        <f t="shared" si="194"/>
        <v>0</v>
      </c>
      <c r="M465" s="9"/>
      <c r="N465" s="9"/>
      <c r="O465" s="9">
        <f t="shared" si="195"/>
        <v>0</v>
      </c>
      <c r="P465" s="9"/>
      <c r="Q465" s="9"/>
      <c r="R465" s="9">
        <f t="shared" si="196"/>
        <v>225000</v>
      </c>
      <c r="S465" s="9">
        <v>225000</v>
      </c>
      <c r="T465" s="9"/>
      <c r="U465" s="9">
        <f t="shared" si="197"/>
        <v>0</v>
      </c>
      <c r="V465" s="9"/>
      <c r="W465" s="9"/>
      <c r="X465" s="9">
        <f t="shared" si="198"/>
        <v>0</v>
      </c>
      <c r="Y465" s="9"/>
      <c r="Z465" s="9"/>
      <c r="AA465" s="10">
        <f t="shared" si="199"/>
        <v>0</v>
      </c>
      <c r="AB465" s="11">
        <v>45863</v>
      </c>
    </row>
    <row r="466" spans="1:28" ht="15.75" hidden="1" x14ac:dyDescent="0.25">
      <c r="A466" s="39">
        <v>45854</v>
      </c>
      <c r="B466" s="35" t="s">
        <v>217</v>
      </c>
      <c r="C466" s="33"/>
      <c r="D466" s="35" t="s">
        <v>41</v>
      </c>
      <c r="E466" s="33" t="s">
        <v>237</v>
      </c>
      <c r="F466" s="33">
        <v>2.5</v>
      </c>
      <c r="G466" s="33" t="s">
        <v>51</v>
      </c>
      <c r="H466" s="33">
        <v>90000</v>
      </c>
      <c r="I466" s="33">
        <f t="shared" si="187"/>
        <v>225000</v>
      </c>
      <c r="J466" s="41" t="s">
        <v>240</v>
      </c>
      <c r="K466" s="116" t="s">
        <v>1023</v>
      </c>
      <c r="L466" s="9">
        <f t="shared" si="194"/>
        <v>0</v>
      </c>
      <c r="M466" s="9"/>
      <c r="N466" s="9"/>
      <c r="O466" s="9">
        <f t="shared" si="195"/>
        <v>0</v>
      </c>
      <c r="P466" s="9"/>
      <c r="Q466" s="9"/>
      <c r="R466" s="9">
        <f t="shared" si="196"/>
        <v>225000</v>
      </c>
      <c r="S466" s="9">
        <v>225000</v>
      </c>
      <c r="T466" s="9"/>
      <c r="U466" s="9">
        <f t="shared" si="197"/>
        <v>0</v>
      </c>
      <c r="V466" s="9"/>
      <c r="W466" s="9"/>
      <c r="X466" s="9">
        <f t="shared" si="198"/>
        <v>0</v>
      </c>
      <c r="Y466" s="9"/>
      <c r="Z466" s="9"/>
      <c r="AA466" s="10">
        <f t="shared" si="199"/>
        <v>0</v>
      </c>
      <c r="AB466" s="11">
        <v>45863</v>
      </c>
    </row>
    <row r="467" spans="1:28" ht="15.75" hidden="1" x14ac:dyDescent="0.25">
      <c r="A467" s="39">
        <v>45854</v>
      </c>
      <c r="B467" s="35" t="s">
        <v>217</v>
      </c>
      <c r="C467" s="33"/>
      <c r="D467" s="35" t="s">
        <v>41</v>
      </c>
      <c r="E467" s="33" t="s">
        <v>99</v>
      </c>
      <c r="F467" s="33">
        <v>4</v>
      </c>
      <c r="G467" s="33" t="s">
        <v>25</v>
      </c>
      <c r="H467" s="33">
        <v>450000</v>
      </c>
      <c r="I467" s="33">
        <f t="shared" si="187"/>
        <v>1800000</v>
      </c>
      <c r="J467" s="41" t="s">
        <v>240</v>
      </c>
      <c r="K467" s="116" t="s">
        <v>1023</v>
      </c>
      <c r="L467" s="9">
        <f t="shared" si="194"/>
        <v>0</v>
      </c>
      <c r="M467" s="9"/>
      <c r="N467" s="9"/>
      <c r="O467" s="9">
        <f t="shared" si="195"/>
        <v>0</v>
      </c>
      <c r="P467" s="9"/>
      <c r="Q467" s="9"/>
      <c r="R467" s="9">
        <f t="shared" si="196"/>
        <v>1800000</v>
      </c>
      <c r="S467" s="9">
        <v>1800000</v>
      </c>
      <c r="T467" s="9"/>
      <c r="U467" s="9">
        <f t="shared" si="197"/>
        <v>0</v>
      </c>
      <c r="V467" s="9"/>
      <c r="W467" s="9"/>
      <c r="X467" s="9">
        <f t="shared" si="198"/>
        <v>0</v>
      </c>
      <c r="Y467" s="9"/>
      <c r="Z467" s="9"/>
      <c r="AA467" s="10">
        <f t="shared" si="199"/>
        <v>0</v>
      </c>
      <c r="AB467" s="11">
        <v>45863</v>
      </c>
    </row>
    <row r="468" spans="1:28" ht="15.75" hidden="1" x14ac:dyDescent="0.25">
      <c r="A468" s="39">
        <v>45854</v>
      </c>
      <c r="B468" s="35" t="s">
        <v>217</v>
      </c>
      <c r="C468" s="33"/>
      <c r="D468" s="35" t="s">
        <v>41</v>
      </c>
      <c r="E468" s="33" t="s">
        <v>403</v>
      </c>
      <c r="F468" s="33">
        <v>1</v>
      </c>
      <c r="G468" s="33" t="s">
        <v>25</v>
      </c>
      <c r="H468" s="33">
        <v>75000</v>
      </c>
      <c r="I468" s="33">
        <f t="shared" si="187"/>
        <v>75000</v>
      </c>
      <c r="J468" s="41" t="s">
        <v>240</v>
      </c>
      <c r="K468" s="116" t="s">
        <v>1023</v>
      </c>
      <c r="L468" s="9">
        <f t="shared" si="194"/>
        <v>0</v>
      </c>
      <c r="M468" s="9"/>
      <c r="N468" s="9"/>
      <c r="O468" s="9">
        <f t="shared" si="195"/>
        <v>0</v>
      </c>
      <c r="P468" s="9"/>
      <c r="Q468" s="9"/>
      <c r="R468" s="9">
        <f t="shared" si="196"/>
        <v>75000</v>
      </c>
      <c r="S468" s="9">
        <v>75000</v>
      </c>
      <c r="T468" s="9"/>
      <c r="U468" s="9">
        <f t="shared" si="197"/>
        <v>0</v>
      </c>
      <c r="V468" s="9"/>
      <c r="W468" s="9"/>
      <c r="X468" s="9">
        <f t="shared" si="198"/>
        <v>0</v>
      </c>
      <c r="Y468" s="9"/>
      <c r="Z468" s="9"/>
      <c r="AA468" s="10">
        <f t="shared" si="199"/>
        <v>0</v>
      </c>
      <c r="AB468" s="11">
        <v>45863</v>
      </c>
    </row>
    <row r="469" spans="1:28" ht="15.75" hidden="1" x14ac:dyDescent="0.25">
      <c r="A469" s="39">
        <v>45854</v>
      </c>
      <c r="B469" s="35" t="s">
        <v>217</v>
      </c>
      <c r="C469" s="33"/>
      <c r="D469" s="35" t="s">
        <v>41</v>
      </c>
      <c r="E469" s="33" t="s">
        <v>160</v>
      </c>
      <c r="F469" s="33">
        <v>1</v>
      </c>
      <c r="G469" s="33" t="s">
        <v>25</v>
      </c>
      <c r="H469" s="33">
        <v>95000</v>
      </c>
      <c r="I469" s="33">
        <f t="shared" si="187"/>
        <v>95000</v>
      </c>
      <c r="J469" s="41" t="s">
        <v>240</v>
      </c>
      <c r="K469" s="116" t="s">
        <v>1023</v>
      </c>
      <c r="L469" s="9">
        <f t="shared" si="194"/>
        <v>0</v>
      </c>
      <c r="M469" s="9"/>
      <c r="N469" s="9"/>
      <c r="O469" s="9">
        <f t="shared" si="195"/>
        <v>0</v>
      </c>
      <c r="P469" s="9"/>
      <c r="Q469" s="9"/>
      <c r="R469" s="9">
        <f t="shared" si="196"/>
        <v>95000</v>
      </c>
      <c r="S469" s="9">
        <v>95000</v>
      </c>
      <c r="T469" s="9"/>
      <c r="U469" s="9">
        <f t="shared" si="197"/>
        <v>0</v>
      </c>
      <c r="V469" s="9"/>
      <c r="W469" s="9"/>
      <c r="X469" s="9">
        <f t="shared" si="198"/>
        <v>0</v>
      </c>
      <c r="Y469" s="9"/>
      <c r="Z469" s="9"/>
      <c r="AA469" s="10">
        <f t="shared" si="199"/>
        <v>0</v>
      </c>
      <c r="AB469" s="11">
        <v>45863</v>
      </c>
    </row>
    <row r="470" spans="1:28" ht="15.75" hidden="1" x14ac:dyDescent="0.25">
      <c r="A470" s="39">
        <v>45854</v>
      </c>
      <c r="B470" s="33" t="s">
        <v>1040</v>
      </c>
      <c r="C470" s="33"/>
      <c r="D470" s="33" t="s">
        <v>31</v>
      </c>
      <c r="E470" s="33" t="s">
        <v>185</v>
      </c>
      <c r="F470" s="33">
        <v>1000</v>
      </c>
      <c r="G470" s="33" t="s">
        <v>29</v>
      </c>
      <c r="H470" s="33">
        <v>1150</v>
      </c>
      <c r="I470" s="33">
        <f t="shared" si="187"/>
        <v>1150000</v>
      </c>
      <c r="J470" s="37" t="s">
        <v>241</v>
      </c>
      <c r="K470" s="33"/>
      <c r="L470" s="9">
        <f t="shared" si="194"/>
        <v>1150000</v>
      </c>
      <c r="M470" s="9">
        <v>1150000</v>
      </c>
      <c r="N470" s="9"/>
      <c r="O470" s="9">
        <f t="shared" si="195"/>
        <v>0</v>
      </c>
      <c r="P470" s="9"/>
      <c r="Q470" s="9"/>
      <c r="R470" s="9">
        <f t="shared" si="196"/>
        <v>0</v>
      </c>
      <c r="S470" s="9"/>
      <c r="T470" s="9"/>
      <c r="U470" s="9">
        <f t="shared" si="197"/>
        <v>0</v>
      </c>
      <c r="V470" s="9"/>
      <c r="W470" s="9"/>
      <c r="X470" s="9">
        <f t="shared" si="198"/>
        <v>0</v>
      </c>
      <c r="Y470" s="9"/>
      <c r="Z470" s="9"/>
      <c r="AA470" s="10">
        <f t="shared" si="199"/>
        <v>0</v>
      </c>
      <c r="AB470" s="11">
        <v>45854</v>
      </c>
    </row>
    <row r="471" spans="1:28" ht="15.75" hidden="1" x14ac:dyDescent="0.25">
      <c r="A471" s="39">
        <v>45854</v>
      </c>
      <c r="B471" s="33" t="s">
        <v>109</v>
      </c>
      <c r="C471" s="33"/>
      <c r="D471" s="33" t="s">
        <v>31</v>
      </c>
      <c r="E471" s="33" t="s">
        <v>110</v>
      </c>
      <c r="F471" s="33">
        <v>2000</v>
      </c>
      <c r="G471" s="33" t="s">
        <v>29</v>
      </c>
      <c r="H471" s="33">
        <v>1800</v>
      </c>
      <c r="I471" s="33">
        <f t="shared" si="187"/>
        <v>3600000</v>
      </c>
      <c r="J471" s="37" t="s">
        <v>241</v>
      </c>
      <c r="K471" s="33"/>
      <c r="L471" s="9">
        <f t="shared" si="194"/>
        <v>700000</v>
      </c>
      <c r="M471" s="9">
        <v>700000</v>
      </c>
      <c r="N471" s="9"/>
      <c r="O471" s="9">
        <f t="shared" si="195"/>
        <v>0</v>
      </c>
      <c r="P471" s="9"/>
      <c r="Q471" s="9"/>
      <c r="R471" s="9">
        <f t="shared" si="196"/>
        <v>0</v>
      </c>
      <c r="S471" s="9"/>
      <c r="T471" s="9"/>
      <c r="U471" s="9">
        <f t="shared" si="197"/>
        <v>2900000</v>
      </c>
      <c r="V471" s="9">
        <v>2900000</v>
      </c>
      <c r="W471" s="9"/>
      <c r="X471" s="9">
        <f t="shared" si="198"/>
        <v>0</v>
      </c>
      <c r="Y471" s="9"/>
      <c r="Z471" s="9"/>
      <c r="AA471" s="10">
        <f t="shared" si="199"/>
        <v>0</v>
      </c>
      <c r="AB471" s="11">
        <v>45854</v>
      </c>
    </row>
    <row r="472" spans="1:28" ht="15.75" hidden="1" x14ac:dyDescent="0.25">
      <c r="A472" s="39">
        <v>45854</v>
      </c>
      <c r="B472" s="33" t="s">
        <v>231</v>
      </c>
      <c r="C472" s="33"/>
      <c r="D472" s="33"/>
      <c r="E472" s="33" t="s">
        <v>98</v>
      </c>
      <c r="F472" s="33">
        <v>45.8</v>
      </c>
      <c r="G472" s="33" t="s">
        <v>51</v>
      </c>
      <c r="H472" s="33"/>
      <c r="I472" s="33">
        <f t="shared" si="187"/>
        <v>0</v>
      </c>
      <c r="J472" s="83" t="s">
        <v>26</v>
      </c>
      <c r="K472" s="33"/>
      <c r="L472" s="9">
        <f t="shared" si="194"/>
        <v>0</v>
      </c>
      <c r="M472" s="9"/>
      <c r="N472" s="9"/>
      <c r="O472" s="9">
        <f t="shared" si="195"/>
        <v>0</v>
      </c>
      <c r="P472" s="9"/>
      <c r="Q472" s="9"/>
      <c r="R472" s="9">
        <f t="shared" si="196"/>
        <v>0</v>
      </c>
      <c r="S472" s="9"/>
      <c r="T472" s="9"/>
      <c r="U472" s="9">
        <f t="shared" si="197"/>
        <v>0</v>
      </c>
      <c r="V472" s="9"/>
      <c r="W472" s="9"/>
      <c r="X472" s="9">
        <f t="shared" si="198"/>
        <v>0</v>
      </c>
      <c r="Y472" s="9"/>
      <c r="Z472" s="9"/>
      <c r="AA472" s="10">
        <f t="shared" si="199"/>
        <v>0</v>
      </c>
      <c r="AB472" s="11"/>
    </row>
    <row r="473" spans="1:28" ht="15.75" hidden="1" x14ac:dyDescent="0.25">
      <c r="A473" s="39">
        <v>45854</v>
      </c>
      <c r="B473" s="33" t="s">
        <v>231</v>
      </c>
      <c r="C473" s="33"/>
      <c r="D473" s="33"/>
      <c r="E473" s="33" t="s">
        <v>150</v>
      </c>
      <c r="F473" s="33">
        <v>19.5</v>
      </c>
      <c r="G473" s="33" t="s">
        <v>51</v>
      </c>
      <c r="H473" s="33"/>
      <c r="I473" s="33">
        <f t="shared" si="187"/>
        <v>0</v>
      </c>
      <c r="J473" s="83" t="s">
        <v>26</v>
      </c>
      <c r="K473" s="66"/>
      <c r="L473" s="9">
        <f t="shared" si="194"/>
        <v>0</v>
      </c>
      <c r="M473" s="9"/>
      <c r="N473" s="9"/>
      <c r="O473" s="9">
        <f t="shared" si="195"/>
        <v>0</v>
      </c>
      <c r="P473" s="9"/>
      <c r="Q473" s="9"/>
      <c r="R473" s="9">
        <f t="shared" si="196"/>
        <v>0</v>
      </c>
      <c r="S473" s="9"/>
      <c r="T473" s="9"/>
      <c r="U473" s="9">
        <f t="shared" si="197"/>
        <v>0</v>
      </c>
      <c r="V473" s="9"/>
      <c r="W473" s="9"/>
      <c r="X473" s="9">
        <f t="shared" si="198"/>
        <v>0</v>
      </c>
      <c r="Y473" s="9"/>
      <c r="Z473" s="9"/>
      <c r="AA473" s="10">
        <f t="shared" si="199"/>
        <v>0</v>
      </c>
      <c r="AB473" s="11"/>
    </row>
    <row r="474" spans="1:28" ht="15.75" hidden="1" x14ac:dyDescent="0.25">
      <c r="A474" s="39">
        <v>45854</v>
      </c>
      <c r="B474" s="33" t="s">
        <v>169</v>
      </c>
      <c r="C474" s="33"/>
      <c r="D474" s="33" t="s">
        <v>41</v>
      </c>
      <c r="E474" s="33" t="s">
        <v>166</v>
      </c>
      <c r="F474" s="33">
        <v>1</v>
      </c>
      <c r="G474" s="33" t="s">
        <v>23</v>
      </c>
      <c r="H474" s="33">
        <v>400000</v>
      </c>
      <c r="I474" s="33">
        <f t="shared" si="187"/>
        <v>400000</v>
      </c>
      <c r="J474" s="37" t="s">
        <v>241</v>
      </c>
      <c r="K474" s="66"/>
      <c r="L474" s="9">
        <f t="shared" si="194"/>
        <v>0</v>
      </c>
      <c r="M474" s="9"/>
      <c r="N474" s="9"/>
      <c r="O474" s="9">
        <f t="shared" si="195"/>
        <v>0</v>
      </c>
      <c r="P474" s="9"/>
      <c r="Q474" s="9"/>
      <c r="R474" s="9">
        <f t="shared" si="196"/>
        <v>0</v>
      </c>
      <c r="S474" s="9"/>
      <c r="T474" s="9"/>
      <c r="U474" s="9">
        <f t="shared" si="197"/>
        <v>400000</v>
      </c>
      <c r="V474" s="9">
        <v>400000</v>
      </c>
      <c r="W474" s="9"/>
      <c r="X474" s="9">
        <f t="shared" si="198"/>
        <v>0</v>
      </c>
      <c r="Y474" s="9"/>
      <c r="Z474" s="9"/>
      <c r="AA474" s="10">
        <f t="shared" si="199"/>
        <v>0</v>
      </c>
      <c r="AB474" s="11">
        <v>45854</v>
      </c>
    </row>
    <row r="475" spans="1:28" ht="15.75" hidden="1" x14ac:dyDescent="0.25">
      <c r="A475" s="39">
        <v>45854</v>
      </c>
      <c r="B475" s="33" t="s">
        <v>736</v>
      </c>
      <c r="C475" s="33"/>
      <c r="D475" s="33" t="s">
        <v>41</v>
      </c>
      <c r="E475" s="33" t="s">
        <v>423</v>
      </c>
      <c r="F475" s="33">
        <v>402.5</v>
      </c>
      <c r="G475" s="33" t="s">
        <v>51</v>
      </c>
      <c r="H475" s="33">
        <v>43418</v>
      </c>
      <c r="I475" s="33">
        <f t="shared" si="187"/>
        <v>17475745</v>
      </c>
      <c r="J475" s="37" t="s">
        <v>240</v>
      </c>
      <c r="K475" s="66"/>
      <c r="L475" s="9">
        <f t="shared" si="194"/>
        <v>0</v>
      </c>
      <c r="M475" s="9"/>
      <c r="N475" s="9"/>
      <c r="O475" s="9">
        <f t="shared" si="195"/>
        <v>0</v>
      </c>
      <c r="P475" s="9"/>
      <c r="Q475" s="9"/>
      <c r="R475" s="9">
        <f t="shared" si="196"/>
        <v>17475745</v>
      </c>
      <c r="S475" s="9">
        <v>17475745</v>
      </c>
      <c r="T475" s="9"/>
      <c r="U475" s="9">
        <f t="shared" si="197"/>
        <v>0</v>
      </c>
      <c r="V475" s="9"/>
      <c r="W475" s="9"/>
      <c r="X475" s="9">
        <f t="shared" si="198"/>
        <v>0</v>
      </c>
      <c r="Y475" s="9"/>
      <c r="Z475" s="9"/>
      <c r="AA475" s="10">
        <f t="shared" si="199"/>
        <v>0</v>
      </c>
      <c r="AB475" s="11">
        <v>45853</v>
      </c>
    </row>
    <row r="476" spans="1:28" ht="15.75" hidden="1" x14ac:dyDescent="0.25">
      <c r="A476" s="39">
        <v>45854</v>
      </c>
      <c r="B476" s="33" t="s">
        <v>370</v>
      </c>
      <c r="C476" s="33"/>
      <c r="D476" s="33" t="s">
        <v>41</v>
      </c>
      <c r="E476" s="33" t="s">
        <v>166</v>
      </c>
      <c r="F476" s="33">
        <v>5</v>
      </c>
      <c r="G476" s="33" t="s">
        <v>23</v>
      </c>
      <c r="H476" s="33">
        <v>400000</v>
      </c>
      <c r="I476" s="33">
        <f t="shared" si="187"/>
        <v>2000000</v>
      </c>
      <c r="J476" s="37" t="s">
        <v>240</v>
      </c>
      <c r="K476" s="66"/>
      <c r="L476" s="9">
        <f t="shared" si="194"/>
        <v>0</v>
      </c>
      <c r="M476" s="9"/>
      <c r="N476" s="9"/>
      <c r="O476" s="9">
        <f t="shared" si="195"/>
        <v>2000000</v>
      </c>
      <c r="P476" s="9">
        <v>2000000</v>
      </c>
      <c r="Q476" s="9"/>
      <c r="R476" s="9">
        <f t="shared" si="196"/>
        <v>0</v>
      </c>
      <c r="S476" s="9"/>
      <c r="T476" s="9"/>
      <c r="U476" s="9">
        <f t="shared" si="197"/>
        <v>0</v>
      </c>
      <c r="V476" s="9"/>
      <c r="W476" s="9"/>
      <c r="X476" s="9">
        <f t="shared" si="198"/>
        <v>0</v>
      </c>
      <c r="Y476" s="9"/>
      <c r="Z476" s="9"/>
      <c r="AA476" s="10">
        <f t="shared" si="199"/>
        <v>0</v>
      </c>
      <c r="AB476" s="11">
        <v>45854</v>
      </c>
    </row>
    <row r="477" spans="1:28" ht="15.75" hidden="1" x14ac:dyDescent="0.25">
      <c r="A477" s="32">
        <v>45854</v>
      </c>
      <c r="B477" s="33" t="s">
        <v>370</v>
      </c>
      <c r="C477" s="33"/>
      <c r="D477" s="33" t="s">
        <v>41</v>
      </c>
      <c r="E477" s="33" t="s">
        <v>95</v>
      </c>
      <c r="F477" s="33">
        <v>600</v>
      </c>
      <c r="G477" s="33" t="s">
        <v>29</v>
      </c>
      <c r="H477" s="33">
        <v>3800</v>
      </c>
      <c r="I477" s="33">
        <f t="shared" si="187"/>
        <v>2280000</v>
      </c>
      <c r="J477" s="37" t="s">
        <v>240</v>
      </c>
      <c r="K477" s="66"/>
      <c r="L477" s="9">
        <f t="shared" si="194"/>
        <v>0</v>
      </c>
      <c r="M477" s="9"/>
      <c r="N477" s="9"/>
      <c r="O477" s="9">
        <f t="shared" si="195"/>
        <v>2280000</v>
      </c>
      <c r="P477" s="9">
        <v>2280000</v>
      </c>
      <c r="Q477" s="9"/>
      <c r="R477" s="9">
        <f t="shared" si="196"/>
        <v>0</v>
      </c>
      <c r="S477" s="9"/>
      <c r="T477" s="9"/>
      <c r="U477" s="9">
        <f t="shared" si="197"/>
        <v>0</v>
      </c>
      <c r="V477" s="9"/>
      <c r="W477" s="9"/>
      <c r="X477" s="9">
        <f t="shared" si="198"/>
        <v>0</v>
      </c>
      <c r="Y477" s="9"/>
      <c r="Z477" s="9"/>
      <c r="AA477" s="10">
        <f t="shared" si="199"/>
        <v>0</v>
      </c>
      <c r="AB477" s="11">
        <v>45854</v>
      </c>
    </row>
    <row r="478" spans="1:28" ht="15.75" hidden="1" x14ac:dyDescent="0.25">
      <c r="A478" s="39">
        <v>45854</v>
      </c>
      <c r="B478" s="33" t="s">
        <v>92</v>
      </c>
      <c r="C478" s="33"/>
      <c r="D478" s="33" t="s">
        <v>41</v>
      </c>
      <c r="E478" s="33" t="s">
        <v>197</v>
      </c>
      <c r="F478" s="33">
        <v>2250</v>
      </c>
      <c r="G478" s="33" t="s">
        <v>29</v>
      </c>
      <c r="H478" s="33">
        <v>2460</v>
      </c>
      <c r="I478" s="33">
        <f t="shared" si="187"/>
        <v>5535000</v>
      </c>
      <c r="J478" s="37" t="s">
        <v>240</v>
      </c>
      <c r="K478" s="66"/>
      <c r="L478" s="9">
        <f t="shared" si="194"/>
        <v>0</v>
      </c>
      <c r="M478" s="9"/>
      <c r="N478" s="9"/>
      <c r="O478" s="9">
        <f t="shared" si="195"/>
        <v>5535000</v>
      </c>
      <c r="P478" s="9">
        <v>5535000</v>
      </c>
      <c r="Q478" s="9"/>
      <c r="R478" s="9">
        <f t="shared" si="196"/>
        <v>0</v>
      </c>
      <c r="S478" s="9"/>
      <c r="T478" s="9"/>
      <c r="U478" s="9">
        <f t="shared" si="197"/>
        <v>0</v>
      </c>
      <c r="V478" s="9"/>
      <c r="W478" s="9"/>
      <c r="X478" s="9">
        <f t="shared" si="198"/>
        <v>0</v>
      </c>
      <c r="Y478" s="9"/>
      <c r="Z478" s="9"/>
      <c r="AA478" s="10">
        <f t="shared" si="199"/>
        <v>0</v>
      </c>
      <c r="AB478" s="11">
        <v>45854</v>
      </c>
    </row>
    <row r="479" spans="1:28" ht="15.75" hidden="1" x14ac:dyDescent="0.25">
      <c r="A479" s="39">
        <v>45854</v>
      </c>
      <c r="B479" s="33" t="s">
        <v>92</v>
      </c>
      <c r="C479" s="33"/>
      <c r="D479" s="33" t="s">
        <v>41</v>
      </c>
      <c r="E479" s="33" t="s">
        <v>197</v>
      </c>
      <c r="F479" s="33">
        <v>250</v>
      </c>
      <c r="G479" s="33" t="s">
        <v>29</v>
      </c>
      <c r="H479" s="33">
        <v>2460</v>
      </c>
      <c r="I479" s="33">
        <f t="shared" si="187"/>
        <v>615000</v>
      </c>
      <c r="J479" s="37" t="s">
        <v>240</v>
      </c>
      <c r="K479" s="66"/>
      <c r="L479" s="9">
        <f t="shared" si="194"/>
        <v>0</v>
      </c>
      <c r="M479" s="9"/>
      <c r="N479" s="9"/>
      <c r="O479" s="9">
        <f t="shared" si="195"/>
        <v>615000</v>
      </c>
      <c r="P479" s="9">
        <v>615000</v>
      </c>
      <c r="Q479" s="9"/>
      <c r="R479" s="9">
        <f t="shared" si="196"/>
        <v>0</v>
      </c>
      <c r="S479" s="9"/>
      <c r="T479" s="9"/>
      <c r="U479" s="9">
        <f t="shared" si="197"/>
        <v>0</v>
      </c>
      <c r="V479" s="9"/>
      <c r="W479" s="9"/>
      <c r="X479" s="9">
        <f t="shared" si="198"/>
        <v>0</v>
      </c>
      <c r="Y479" s="9"/>
      <c r="Z479" s="9"/>
      <c r="AA479" s="10">
        <f t="shared" si="199"/>
        <v>0</v>
      </c>
      <c r="AB479" s="11">
        <v>45856</v>
      </c>
    </row>
    <row r="480" spans="1:28" ht="16.5" hidden="1" thickBot="1" x14ac:dyDescent="0.3">
      <c r="A480" s="61">
        <v>45854</v>
      </c>
      <c r="B480" s="104" t="s">
        <v>1073</v>
      </c>
      <c r="C480" s="104"/>
      <c r="D480" s="104" t="s">
        <v>41</v>
      </c>
      <c r="E480" s="104" t="s">
        <v>228</v>
      </c>
      <c r="F480" s="104">
        <v>2</v>
      </c>
      <c r="G480" s="104" t="s">
        <v>138</v>
      </c>
      <c r="H480" s="104">
        <v>1200000</v>
      </c>
      <c r="I480" s="62">
        <f t="shared" si="187"/>
        <v>2400000</v>
      </c>
      <c r="J480" s="63" t="s">
        <v>241</v>
      </c>
      <c r="K480" s="104"/>
      <c r="L480" s="97">
        <f t="shared" si="194"/>
        <v>0</v>
      </c>
      <c r="M480" s="97"/>
      <c r="N480" s="97"/>
      <c r="O480" s="97">
        <f t="shared" si="195"/>
        <v>0</v>
      </c>
      <c r="P480" s="97"/>
      <c r="Q480" s="97"/>
      <c r="R480" s="97">
        <f t="shared" si="196"/>
        <v>0</v>
      </c>
      <c r="S480" s="97"/>
      <c r="T480" s="97"/>
      <c r="U480" s="97">
        <f t="shared" si="197"/>
        <v>2400000</v>
      </c>
      <c r="V480" s="97">
        <v>2400000</v>
      </c>
      <c r="W480" s="97"/>
      <c r="X480" s="97">
        <f t="shared" si="198"/>
        <v>0</v>
      </c>
      <c r="Y480" s="97"/>
      <c r="Z480" s="97"/>
      <c r="AA480" s="98">
        <f t="shared" si="199"/>
        <v>0</v>
      </c>
      <c r="AB480" s="99">
        <v>45854</v>
      </c>
    </row>
    <row r="481" spans="1:28" ht="15.75" hidden="1" x14ac:dyDescent="0.25">
      <c r="A481" s="39">
        <v>45855</v>
      </c>
      <c r="B481" s="35" t="s">
        <v>422</v>
      </c>
      <c r="C481" s="35"/>
      <c r="D481" s="35" t="s">
        <v>31</v>
      </c>
      <c r="E481" s="35" t="s">
        <v>91</v>
      </c>
      <c r="F481" s="35">
        <v>2000</v>
      </c>
      <c r="G481" s="35" t="s">
        <v>29</v>
      </c>
      <c r="H481" s="35">
        <v>4000</v>
      </c>
      <c r="I481" s="35">
        <f t="shared" si="187"/>
        <v>8000000</v>
      </c>
      <c r="J481" s="41" t="s">
        <v>240</v>
      </c>
      <c r="K481" s="35"/>
      <c r="L481" s="92">
        <f t="shared" ref="L481" si="200">M481+N481</f>
        <v>0</v>
      </c>
      <c r="M481" s="92"/>
      <c r="N481" s="92"/>
      <c r="O481" s="92">
        <f t="shared" ref="O481" si="201">P481+Q481</f>
        <v>8000000</v>
      </c>
      <c r="P481" s="92">
        <v>8000000</v>
      </c>
      <c r="Q481" s="92"/>
      <c r="R481" s="92">
        <f t="shared" ref="R481" si="202">S481+T481</f>
        <v>0</v>
      </c>
      <c r="S481" s="92"/>
      <c r="T481" s="92"/>
      <c r="U481" s="92">
        <f t="shared" ref="U481" si="203">V481+W481</f>
        <v>0</v>
      </c>
      <c r="V481" s="92"/>
      <c r="W481" s="92"/>
      <c r="X481" s="92">
        <f t="shared" ref="X481" si="204">Y481+Z481</f>
        <v>0</v>
      </c>
      <c r="Y481" s="92"/>
      <c r="Z481" s="92"/>
      <c r="AA481" s="93">
        <f t="shared" ref="AA481" si="205">C481+I481-L481-O481-U481-X481-R481</f>
        <v>0</v>
      </c>
      <c r="AB481" s="94">
        <v>45854</v>
      </c>
    </row>
    <row r="482" spans="1:28" ht="15.75" hidden="1" x14ac:dyDescent="0.25">
      <c r="A482" s="39">
        <v>45855</v>
      </c>
      <c r="B482" s="35" t="s">
        <v>422</v>
      </c>
      <c r="C482" s="33"/>
      <c r="D482" s="35" t="s">
        <v>31</v>
      </c>
      <c r="E482" s="33" t="s">
        <v>132</v>
      </c>
      <c r="F482" s="33">
        <v>100</v>
      </c>
      <c r="G482" s="33" t="s">
        <v>51</v>
      </c>
      <c r="H482" s="33">
        <v>100000</v>
      </c>
      <c r="I482" s="33">
        <f t="shared" si="187"/>
        <v>10000000</v>
      </c>
      <c r="J482" s="41" t="s">
        <v>240</v>
      </c>
      <c r="K482" s="33"/>
      <c r="L482" s="9">
        <f t="shared" ref="L482:L495" si="206">M482+N482</f>
        <v>0</v>
      </c>
      <c r="M482" s="9"/>
      <c r="N482" s="9"/>
      <c r="O482" s="9">
        <f t="shared" ref="O482:O495" si="207">P482+Q482</f>
        <v>10000000</v>
      </c>
      <c r="P482" s="9">
        <v>10000000</v>
      </c>
      <c r="Q482" s="9"/>
      <c r="R482" s="9">
        <f t="shared" ref="R482:R495" si="208">S482+T482</f>
        <v>0</v>
      </c>
      <c r="S482" s="9"/>
      <c r="T482" s="9"/>
      <c r="U482" s="9">
        <f t="shared" ref="U482:U495" si="209">V482+W482</f>
        <v>0</v>
      </c>
      <c r="V482" s="9"/>
      <c r="W482" s="9"/>
      <c r="X482" s="9">
        <f t="shared" ref="X482:X495" si="210">Y482+Z482</f>
        <v>0</v>
      </c>
      <c r="Y482" s="9"/>
      <c r="Z482" s="9"/>
      <c r="AA482" s="10">
        <f t="shared" ref="AA482:AA495" si="211">C482+I482-L482-O482-U482-X482-R482</f>
        <v>0</v>
      </c>
      <c r="AB482" s="94">
        <v>45854</v>
      </c>
    </row>
    <row r="483" spans="1:28" ht="15.75" hidden="1" x14ac:dyDescent="0.25">
      <c r="A483" s="39">
        <v>45855</v>
      </c>
      <c r="B483" s="35" t="s">
        <v>312</v>
      </c>
      <c r="C483" s="33"/>
      <c r="D483" s="35" t="s">
        <v>31</v>
      </c>
      <c r="E483" s="33" t="s">
        <v>110</v>
      </c>
      <c r="F483" s="33">
        <v>400</v>
      </c>
      <c r="G483" s="33" t="s">
        <v>29</v>
      </c>
      <c r="H483" s="33">
        <v>1800</v>
      </c>
      <c r="I483" s="33">
        <f t="shared" si="187"/>
        <v>720000</v>
      </c>
      <c r="J483" s="41" t="s">
        <v>240</v>
      </c>
      <c r="K483" s="35"/>
      <c r="L483" s="9">
        <f t="shared" si="206"/>
        <v>0</v>
      </c>
      <c r="M483" s="9"/>
      <c r="N483" s="9"/>
      <c r="O483" s="9">
        <f t="shared" si="207"/>
        <v>0</v>
      </c>
      <c r="P483" s="9"/>
      <c r="Q483" s="9"/>
      <c r="R483" s="9">
        <f t="shared" si="208"/>
        <v>0</v>
      </c>
      <c r="S483" s="9"/>
      <c r="T483" s="9"/>
      <c r="U483" s="9">
        <f t="shared" si="209"/>
        <v>720000</v>
      </c>
      <c r="V483" s="9">
        <v>720000</v>
      </c>
      <c r="W483" s="9"/>
      <c r="X483" s="9">
        <f t="shared" si="210"/>
        <v>0</v>
      </c>
      <c r="Y483" s="9"/>
      <c r="Z483" s="9"/>
      <c r="AA483" s="10">
        <f t="shared" si="211"/>
        <v>0</v>
      </c>
      <c r="AB483" s="11">
        <v>45854</v>
      </c>
    </row>
    <row r="484" spans="1:28" ht="15.75" hidden="1" x14ac:dyDescent="0.25">
      <c r="A484" s="39">
        <v>45855</v>
      </c>
      <c r="B484" s="33" t="s">
        <v>207</v>
      </c>
      <c r="C484" s="33"/>
      <c r="D484" s="33" t="s">
        <v>41</v>
      </c>
      <c r="E484" s="33" t="s">
        <v>110</v>
      </c>
      <c r="F484" s="33">
        <v>1000</v>
      </c>
      <c r="G484" s="33" t="s">
        <v>29</v>
      </c>
      <c r="H484" s="33">
        <v>1900</v>
      </c>
      <c r="I484" s="33">
        <f t="shared" si="187"/>
        <v>1900000</v>
      </c>
      <c r="J484" s="41" t="s">
        <v>240</v>
      </c>
      <c r="K484" s="33"/>
      <c r="L484" s="9">
        <f t="shared" si="206"/>
        <v>0</v>
      </c>
      <c r="M484" s="9"/>
      <c r="N484" s="9"/>
      <c r="O484" s="9">
        <f t="shared" si="207"/>
        <v>0</v>
      </c>
      <c r="P484" s="9"/>
      <c r="Q484" s="9"/>
      <c r="R484" s="9">
        <f t="shared" si="208"/>
        <v>0</v>
      </c>
      <c r="S484" s="9"/>
      <c r="T484" s="9"/>
      <c r="U484" s="9">
        <f t="shared" si="209"/>
        <v>1900000</v>
      </c>
      <c r="V484" s="9">
        <v>1900000</v>
      </c>
      <c r="W484" s="9"/>
      <c r="X484" s="9">
        <f t="shared" si="210"/>
        <v>0</v>
      </c>
      <c r="Y484" s="9"/>
      <c r="Z484" s="9"/>
      <c r="AA484" s="10">
        <f t="shared" si="211"/>
        <v>0</v>
      </c>
      <c r="AB484" s="11">
        <v>45854</v>
      </c>
    </row>
    <row r="485" spans="1:28" ht="15.75" hidden="1" x14ac:dyDescent="0.25">
      <c r="A485" s="39">
        <v>45855</v>
      </c>
      <c r="B485" s="33" t="s">
        <v>219</v>
      </c>
      <c r="C485" s="33"/>
      <c r="D485" s="33" t="s">
        <v>31</v>
      </c>
      <c r="E485" s="33" t="s">
        <v>423</v>
      </c>
      <c r="F485" s="33">
        <v>33.799999999999997</v>
      </c>
      <c r="G485" s="33" t="s">
        <v>51</v>
      </c>
      <c r="H485" s="33">
        <v>43000</v>
      </c>
      <c r="I485" s="33">
        <f t="shared" si="187"/>
        <v>1453399.9999999998</v>
      </c>
      <c r="J485" s="85" t="s">
        <v>38</v>
      </c>
      <c r="K485" s="33" t="s">
        <v>1074</v>
      </c>
      <c r="L485" s="9">
        <f t="shared" si="206"/>
        <v>0</v>
      </c>
      <c r="M485" s="9"/>
      <c r="N485" s="9"/>
      <c r="O485" s="9">
        <f t="shared" si="207"/>
        <v>0</v>
      </c>
      <c r="P485" s="9"/>
      <c r="Q485" s="9"/>
      <c r="R485" s="9">
        <f t="shared" si="208"/>
        <v>0</v>
      </c>
      <c r="S485" s="9"/>
      <c r="T485" s="9"/>
      <c r="U485" s="9">
        <f t="shared" si="209"/>
        <v>0</v>
      </c>
      <c r="V485" s="9"/>
      <c r="W485" s="9"/>
      <c r="X485" s="9">
        <f t="shared" si="210"/>
        <v>0</v>
      </c>
      <c r="Y485" s="9"/>
      <c r="Z485" s="9"/>
      <c r="AA485" s="10">
        <f t="shared" si="211"/>
        <v>1453399.9999999998</v>
      </c>
      <c r="AB485" s="11"/>
    </row>
    <row r="486" spans="1:28" ht="15.75" hidden="1" x14ac:dyDescent="0.25">
      <c r="A486" s="39">
        <v>45855</v>
      </c>
      <c r="B486" s="33" t="s">
        <v>219</v>
      </c>
      <c r="C486" s="33"/>
      <c r="D486" s="33" t="s">
        <v>31</v>
      </c>
      <c r="E486" s="33" t="s">
        <v>85</v>
      </c>
      <c r="F486" s="33">
        <v>31.8</v>
      </c>
      <c r="G486" s="33" t="s">
        <v>51</v>
      </c>
      <c r="H486" s="33">
        <v>43000</v>
      </c>
      <c r="I486" s="33">
        <f t="shared" si="187"/>
        <v>1367400</v>
      </c>
      <c r="J486" s="85" t="s">
        <v>38</v>
      </c>
      <c r="K486" s="33" t="s">
        <v>1074</v>
      </c>
      <c r="L486" s="9">
        <f t="shared" si="206"/>
        <v>0</v>
      </c>
      <c r="M486" s="9"/>
      <c r="N486" s="9"/>
      <c r="O486" s="9">
        <f t="shared" si="207"/>
        <v>0</v>
      </c>
      <c r="P486" s="9"/>
      <c r="Q486" s="9"/>
      <c r="R486" s="9">
        <f t="shared" si="208"/>
        <v>0</v>
      </c>
      <c r="S486" s="9"/>
      <c r="T486" s="9"/>
      <c r="U486" s="9">
        <f t="shared" si="209"/>
        <v>0</v>
      </c>
      <c r="V486" s="9"/>
      <c r="W486" s="9"/>
      <c r="X486" s="9">
        <f t="shared" si="210"/>
        <v>0</v>
      </c>
      <c r="Y486" s="9"/>
      <c r="Z486" s="9"/>
      <c r="AA486" s="10">
        <f t="shared" si="211"/>
        <v>1367400</v>
      </c>
      <c r="AB486" s="11"/>
    </row>
    <row r="487" spans="1:28" ht="15.75" hidden="1" x14ac:dyDescent="0.25">
      <c r="A487" s="39">
        <v>45855</v>
      </c>
      <c r="B487" s="35" t="s">
        <v>492</v>
      </c>
      <c r="C487" s="35"/>
      <c r="D487" s="33" t="s">
        <v>31</v>
      </c>
      <c r="E487" s="35" t="s">
        <v>166</v>
      </c>
      <c r="F487" s="35">
        <v>1</v>
      </c>
      <c r="G487" s="35" t="s">
        <v>23</v>
      </c>
      <c r="H487" s="35">
        <v>400000</v>
      </c>
      <c r="I487" s="33">
        <f t="shared" si="187"/>
        <v>400000</v>
      </c>
      <c r="J487" s="41" t="s">
        <v>241</v>
      </c>
      <c r="K487" s="35"/>
      <c r="L487" s="9">
        <f t="shared" si="206"/>
        <v>0</v>
      </c>
      <c r="M487" s="9"/>
      <c r="N487" s="9"/>
      <c r="O487" s="9">
        <f t="shared" si="207"/>
        <v>0</v>
      </c>
      <c r="P487" s="9"/>
      <c r="Q487" s="9"/>
      <c r="R487" s="9">
        <f t="shared" si="208"/>
        <v>0</v>
      </c>
      <c r="S487" s="9"/>
      <c r="T487" s="9"/>
      <c r="U487" s="9">
        <f t="shared" si="209"/>
        <v>400000</v>
      </c>
      <c r="V487" s="9">
        <v>400000</v>
      </c>
      <c r="W487" s="9"/>
      <c r="X487" s="9">
        <f t="shared" si="210"/>
        <v>0</v>
      </c>
      <c r="Y487" s="9"/>
      <c r="Z487" s="9"/>
      <c r="AA487" s="10">
        <f t="shared" si="211"/>
        <v>0</v>
      </c>
      <c r="AB487" s="11">
        <v>45855</v>
      </c>
    </row>
    <row r="488" spans="1:28" ht="15.75" hidden="1" x14ac:dyDescent="0.25">
      <c r="A488" s="39">
        <v>45855</v>
      </c>
      <c r="B488" s="35" t="s">
        <v>231</v>
      </c>
      <c r="C488" s="33"/>
      <c r="D488" s="33"/>
      <c r="E488" s="33" t="s">
        <v>85</v>
      </c>
      <c r="F488" s="33">
        <v>31.9</v>
      </c>
      <c r="G488" s="33" t="s">
        <v>51</v>
      </c>
      <c r="H488" s="33"/>
      <c r="I488" s="33">
        <f t="shared" si="187"/>
        <v>0</v>
      </c>
      <c r="J488" s="83" t="s">
        <v>26</v>
      </c>
      <c r="K488" s="33"/>
      <c r="L488" s="9">
        <f t="shared" si="206"/>
        <v>0</v>
      </c>
      <c r="M488" s="9"/>
      <c r="N488" s="9"/>
      <c r="O488" s="9">
        <f t="shared" si="207"/>
        <v>0</v>
      </c>
      <c r="P488" s="9"/>
      <c r="Q488" s="9"/>
      <c r="R488" s="9">
        <f t="shared" si="208"/>
        <v>0</v>
      </c>
      <c r="S488" s="9"/>
      <c r="T488" s="9"/>
      <c r="U488" s="9">
        <f t="shared" si="209"/>
        <v>0</v>
      </c>
      <c r="V488" s="9"/>
      <c r="W488" s="9"/>
      <c r="X488" s="9">
        <f t="shared" si="210"/>
        <v>0</v>
      </c>
      <c r="Y488" s="9"/>
      <c r="Z488" s="9"/>
      <c r="AA488" s="10">
        <f t="shared" si="211"/>
        <v>0</v>
      </c>
      <c r="AB488" s="11"/>
    </row>
    <row r="489" spans="1:28" ht="15.75" hidden="1" x14ac:dyDescent="0.25">
      <c r="A489" s="39">
        <v>45855</v>
      </c>
      <c r="B489" s="35" t="s">
        <v>231</v>
      </c>
      <c r="C489" s="33"/>
      <c r="D489" s="33"/>
      <c r="E489" s="33" t="s">
        <v>423</v>
      </c>
      <c r="F489" s="33">
        <v>34.200000000000003</v>
      </c>
      <c r="G489" s="33" t="s">
        <v>51</v>
      </c>
      <c r="H489" s="33"/>
      <c r="I489" s="33">
        <f t="shared" si="187"/>
        <v>0</v>
      </c>
      <c r="J489" s="83" t="s">
        <v>26</v>
      </c>
      <c r="K489" s="33"/>
      <c r="L489" s="9">
        <f t="shared" si="206"/>
        <v>0</v>
      </c>
      <c r="M489" s="9"/>
      <c r="N489" s="9"/>
      <c r="O489" s="9">
        <f t="shared" si="207"/>
        <v>0</v>
      </c>
      <c r="P489" s="9"/>
      <c r="Q489" s="9"/>
      <c r="R489" s="9">
        <f t="shared" si="208"/>
        <v>0</v>
      </c>
      <c r="S489" s="9"/>
      <c r="T489" s="9"/>
      <c r="U489" s="9">
        <f t="shared" si="209"/>
        <v>0</v>
      </c>
      <c r="V489" s="9"/>
      <c r="W489" s="9"/>
      <c r="X489" s="9">
        <f t="shared" si="210"/>
        <v>0</v>
      </c>
      <c r="Y489" s="9"/>
      <c r="Z489" s="9"/>
      <c r="AA489" s="10">
        <f t="shared" si="211"/>
        <v>0</v>
      </c>
      <c r="AB489" s="11"/>
    </row>
    <row r="490" spans="1:28" ht="15.75" hidden="1" x14ac:dyDescent="0.25">
      <c r="A490" s="39">
        <v>45855</v>
      </c>
      <c r="B490" s="33" t="s">
        <v>412</v>
      </c>
      <c r="C490" s="33"/>
      <c r="D490" s="33" t="s">
        <v>41</v>
      </c>
      <c r="E490" s="33" t="s">
        <v>130</v>
      </c>
      <c r="F490" s="33">
        <v>10</v>
      </c>
      <c r="G490" s="33" t="s">
        <v>74</v>
      </c>
      <c r="H490" s="33">
        <v>50000</v>
      </c>
      <c r="I490" s="33">
        <f t="shared" si="187"/>
        <v>500000</v>
      </c>
      <c r="J490" s="37" t="s">
        <v>240</v>
      </c>
      <c r="K490" s="33"/>
      <c r="L490" s="9">
        <f t="shared" si="206"/>
        <v>0</v>
      </c>
      <c r="M490" s="9"/>
      <c r="N490" s="9"/>
      <c r="O490" s="9">
        <f t="shared" si="207"/>
        <v>0</v>
      </c>
      <c r="P490" s="9"/>
      <c r="Q490" s="9"/>
      <c r="R490" s="9">
        <f t="shared" si="208"/>
        <v>500000</v>
      </c>
      <c r="S490" s="9">
        <v>500000</v>
      </c>
      <c r="T490" s="9"/>
      <c r="U490" s="9">
        <f t="shared" si="209"/>
        <v>0</v>
      </c>
      <c r="V490" s="9"/>
      <c r="W490" s="9"/>
      <c r="X490" s="9">
        <f t="shared" si="210"/>
        <v>0</v>
      </c>
      <c r="Y490" s="9"/>
      <c r="Z490" s="9"/>
      <c r="AA490" s="10">
        <f t="shared" si="211"/>
        <v>0</v>
      </c>
      <c r="AB490" s="11">
        <v>45855</v>
      </c>
    </row>
    <row r="491" spans="1:28" ht="15.75" hidden="1" x14ac:dyDescent="0.25">
      <c r="A491" s="39">
        <v>45855</v>
      </c>
      <c r="B491" s="33" t="s">
        <v>412</v>
      </c>
      <c r="C491" s="33"/>
      <c r="D491" s="33" t="s">
        <v>41</v>
      </c>
      <c r="E491" s="33" t="s">
        <v>122</v>
      </c>
      <c r="F491" s="33">
        <v>1</v>
      </c>
      <c r="G491" s="33" t="s">
        <v>51</v>
      </c>
      <c r="H491" s="33">
        <v>70000</v>
      </c>
      <c r="I491" s="33">
        <f t="shared" si="187"/>
        <v>70000</v>
      </c>
      <c r="J491" s="37" t="s">
        <v>240</v>
      </c>
      <c r="K491" s="33"/>
      <c r="L491" s="9">
        <f t="shared" si="206"/>
        <v>0</v>
      </c>
      <c r="M491" s="9"/>
      <c r="N491" s="9"/>
      <c r="O491" s="9">
        <f t="shared" si="207"/>
        <v>0</v>
      </c>
      <c r="P491" s="9"/>
      <c r="Q491" s="9"/>
      <c r="R491" s="9">
        <f t="shared" si="208"/>
        <v>70000</v>
      </c>
      <c r="S491" s="9">
        <v>70000</v>
      </c>
      <c r="T491" s="9"/>
      <c r="U491" s="9">
        <f t="shared" si="209"/>
        <v>0</v>
      </c>
      <c r="V491" s="9"/>
      <c r="W491" s="9"/>
      <c r="X491" s="9">
        <f t="shared" si="210"/>
        <v>0</v>
      </c>
      <c r="Y491" s="9"/>
      <c r="Z491" s="9"/>
      <c r="AA491" s="10">
        <f t="shared" si="211"/>
        <v>0</v>
      </c>
      <c r="AB491" s="11">
        <v>45855</v>
      </c>
    </row>
    <row r="492" spans="1:28" ht="15.75" hidden="1" x14ac:dyDescent="0.25">
      <c r="A492" s="39">
        <v>45855</v>
      </c>
      <c r="B492" s="33" t="s">
        <v>369</v>
      </c>
      <c r="C492" s="33"/>
      <c r="D492" s="33" t="s">
        <v>31</v>
      </c>
      <c r="E492" s="33" t="s">
        <v>315</v>
      </c>
      <c r="F492" s="43">
        <v>400</v>
      </c>
      <c r="G492" s="33" t="s">
        <v>29</v>
      </c>
      <c r="H492" s="33">
        <v>5400</v>
      </c>
      <c r="I492" s="33">
        <f t="shared" si="187"/>
        <v>2160000</v>
      </c>
      <c r="J492" s="37" t="s">
        <v>240</v>
      </c>
      <c r="K492" s="33"/>
      <c r="L492" s="9">
        <f t="shared" si="206"/>
        <v>0</v>
      </c>
      <c r="M492" s="9"/>
      <c r="N492" s="9"/>
      <c r="O492" s="9">
        <f t="shared" si="207"/>
        <v>2160000</v>
      </c>
      <c r="P492" s="9">
        <v>2160000</v>
      </c>
      <c r="Q492" s="9"/>
      <c r="R492" s="9">
        <f t="shared" si="208"/>
        <v>0</v>
      </c>
      <c r="S492" s="9"/>
      <c r="T492" s="9"/>
      <c r="U492" s="9">
        <f t="shared" si="209"/>
        <v>0</v>
      </c>
      <c r="V492" s="9"/>
      <c r="W492" s="9"/>
      <c r="X492" s="9">
        <f t="shared" si="210"/>
        <v>0</v>
      </c>
      <c r="Y492" s="9"/>
      <c r="Z492" s="9"/>
      <c r="AA492" s="10">
        <f t="shared" si="211"/>
        <v>0</v>
      </c>
      <c r="AB492" s="11">
        <v>45855</v>
      </c>
    </row>
    <row r="493" spans="1:28" ht="15.75" hidden="1" x14ac:dyDescent="0.25">
      <c r="A493" s="32">
        <v>45855</v>
      </c>
      <c r="B493" s="33" t="s">
        <v>170</v>
      </c>
      <c r="C493" s="33"/>
      <c r="D493" s="33" t="s">
        <v>31</v>
      </c>
      <c r="E493" s="33" t="s">
        <v>110</v>
      </c>
      <c r="F493" s="33">
        <v>600</v>
      </c>
      <c r="G493" s="33" t="s">
        <v>29</v>
      </c>
      <c r="H493" s="33">
        <v>1900</v>
      </c>
      <c r="I493" s="33">
        <f t="shared" si="187"/>
        <v>1140000</v>
      </c>
      <c r="J493" s="37" t="s">
        <v>241</v>
      </c>
      <c r="K493" s="33"/>
      <c r="L493" s="9">
        <f t="shared" si="206"/>
        <v>1140000</v>
      </c>
      <c r="M493" s="9">
        <v>1140000</v>
      </c>
      <c r="N493" s="9"/>
      <c r="O493" s="9">
        <f t="shared" si="207"/>
        <v>0</v>
      </c>
      <c r="P493" s="9"/>
      <c r="Q493" s="9"/>
      <c r="R493" s="9">
        <f t="shared" si="208"/>
        <v>0</v>
      </c>
      <c r="S493" s="9"/>
      <c r="T493" s="9"/>
      <c r="U493" s="9">
        <f t="shared" si="209"/>
        <v>0</v>
      </c>
      <c r="V493" s="9"/>
      <c r="W493" s="9"/>
      <c r="X493" s="9">
        <f t="shared" si="210"/>
        <v>0</v>
      </c>
      <c r="Y493" s="9"/>
      <c r="Z493" s="9"/>
      <c r="AA493" s="10">
        <f t="shared" si="211"/>
        <v>0</v>
      </c>
      <c r="AB493" s="11">
        <v>45855</v>
      </c>
    </row>
    <row r="494" spans="1:28" ht="15.75" hidden="1" x14ac:dyDescent="0.25">
      <c r="A494" s="39">
        <v>45855</v>
      </c>
      <c r="B494" s="33" t="s">
        <v>170</v>
      </c>
      <c r="C494" s="33"/>
      <c r="D494" s="33" t="s">
        <v>31</v>
      </c>
      <c r="E494" s="33" t="s">
        <v>468</v>
      </c>
      <c r="F494" s="33">
        <v>16</v>
      </c>
      <c r="G494" s="33" t="s">
        <v>51</v>
      </c>
      <c r="H494" s="33">
        <v>43000</v>
      </c>
      <c r="I494" s="33">
        <f t="shared" si="187"/>
        <v>688000</v>
      </c>
      <c r="J494" s="37" t="s">
        <v>241</v>
      </c>
      <c r="K494" s="33"/>
      <c r="L494" s="9">
        <f t="shared" si="206"/>
        <v>688000</v>
      </c>
      <c r="M494" s="9">
        <v>688000</v>
      </c>
      <c r="N494" s="9"/>
      <c r="O494" s="9">
        <f t="shared" si="207"/>
        <v>0</v>
      </c>
      <c r="P494" s="9"/>
      <c r="Q494" s="9"/>
      <c r="R494" s="9">
        <f t="shared" si="208"/>
        <v>0</v>
      </c>
      <c r="S494" s="9"/>
      <c r="T494" s="9"/>
      <c r="U494" s="9">
        <f t="shared" si="209"/>
        <v>0</v>
      </c>
      <c r="V494" s="9"/>
      <c r="W494" s="9"/>
      <c r="X494" s="9">
        <f t="shared" si="210"/>
        <v>0</v>
      </c>
      <c r="Y494" s="9"/>
      <c r="Z494" s="9"/>
      <c r="AA494" s="10">
        <f t="shared" si="211"/>
        <v>0</v>
      </c>
      <c r="AB494" s="11">
        <v>45855</v>
      </c>
    </row>
    <row r="495" spans="1:28" ht="16.5" hidden="1" thickBot="1" x14ac:dyDescent="0.3">
      <c r="A495" s="61">
        <v>45855</v>
      </c>
      <c r="B495" s="62" t="s">
        <v>1057</v>
      </c>
      <c r="C495" s="62"/>
      <c r="D495" s="62" t="s">
        <v>31</v>
      </c>
      <c r="E495" s="62" t="s">
        <v>110</v>
      </c>
      <c r="F495" s="62">
        <v>800</v>
      </c>
      <c r="G495" s="62" t="s">
        <v>29</v>
      </c>
      <c r="H495" s="62">
        <v>1900</v>
      </c>
      <c r="I495" s="62">
        <f t="shared" si="187"/>
        <v>1520000</v>
      </c>
      <c r="J495" s="106" t="s">
        <v>43</v>
      </c>
      <c r="K495" s="110" t="s">
        <v>1056</v>
      </c>
      <c r="L495" s="97">
        <f t="shared" si="206"/>
        <v>0</v>
      </c>
      <c r="M495" s="97"/>
      <c r="N495" s="97"/>
      <c r="O495" s="97">
        <f t="shared" si="207"/>
        <v>0</v>
      </c>
      <c r="P495" s="97"/>
      <c r="Q495" s="97"/>
      <c r="R495" s="97">
        <f t="shared" si="208"/>
        <v>0</v>
      </c>
      <c r="S495" s="97"/>
      <c r="T495" s="97"/>
      <c r="U495" s="97">
        <f t="shared" si="209"/>
        <v>0</v>
      </c>
      <c r="V495" s="97"/>
      <c r="W495" s="97"/>
      <c r="X495" s="97">
        <f t="shared" si="210"/>
        <v>0</v>
      </c>
      <c r="Y495" s="97"/>
      <c r="Z495" s="97"/>
      <c r="AA495" s="98">
        <f t="shared" si="211"/>
        <v>1520000</v>
      </c>
      <c r="AB495" s="99"/>
    </row>
    <row r="496" spans="1:28" ht="15.75" hidden="1" x14ac:dyDescent="0.25">
      <c r="A496" s="39">
        <v>45856</v>
      </c>
      <c r="B496" s="35" t="s">
        <v>60</v>
      </c>
      <c r="C496" s="35"/>
      <c r="D496" s="35" t="s">
        <v>41</v>
      </c>
      <c r="E496" s="35" t="s">
        <v>748</v>
      </c>
      <c r="F496" s="35">
        <v>1</v>
      </c>
      <c r="G496" s="35" t="s">
        <v>51</v>
      </c>
      <c r="H496" s="35">
        <v>150000</v>
      </c>
      <c r="I496" s="35">
        <f t="shared" si="187"/>
        <v>150000</v>
      </c>
      <c r="J496" s="41" t="s">
        <v>241</v>
      </c>
      <c r="K496" s="35"/>
      <c r="L496" s="92">
        <f t="shared" ref="L496" si="212">M496+N496</f>
        <v>0</v>
      </c>
      <c r="M496" s="92"/>
      <c r="N496" s="92"/>
      <c r="O496" s="92">
        <f t="shared" ref="O496" si="213">P496+Q496</f>
        <v>0</v>
      </c>
      <c r="P496" s="92"/>
      <c r="Q496" s="92"/>
      <c r="R496" s="92">
        <f t="shared" ref="R496" si="214">S496+T496</f>
        <v>0</v>
      </c>
      <c r="S496" s="92"/>
      <c r="T496" s="92"/>
      <c r="U496" s="92">
        <f t="shared" ref="U496" si="215">V496+W496</f>
        <v>150000</v>
      </c>
      <c r="V496" s="92">
        <v>150000</v>
      </c>
      <c r="W496" s="92"/>
      <c r="X496" s="92">
        <f t="shared" ref="X496" si="216">Y496+Z496</f>
        <v>0</v>
      </c>
      <c r="Y496" s="92"/>
      <c r="Z496" s="92"/>
      <c r="AA496" s="93">
        <f t="shared" ref="AA496" si="217">C496+I496-L496-O496-U496-X496-R496</f>
        <v>0</v>
      </c>
      <c r="AB496" s="94">
        <v>45856</v>
      </c>
    </row>
    <row r="497" spans="1:28" ht="15.75" hidden="1" x14ac:dyDescent="0.25">
      <c r="A497" s="39">
        <v>45856</v>
      </c>
      <c r="B497" s="35" t="s">
        <v>147</v>
      </c>
      <c r="C497" s="33"/>
      <c r="D497" s="35" t="s">
        <v>31</v>
      </c>
      <c r="E497" s="33" t="s">
        <v>148</v>
      </c>
      <c r="F497" s="33">
        <v>300</v>
      </c>
      <c r="G497" s="33" t="s">
        <v>51</v>
      </c>
      <c r="H497" s="33">
        <v>60000</v>
      </c>
      <c r="I497" s="33">
        <f t="shared" si="187"/>
        <v>18000000</v>
      </c>
      <c r="J497" s="37" t="s">
        <v>240</v>
      </c>
      <c r="K497" s="33"/>
      <c r="L497" s="9">
        <f t="shared" ref="L497:L510" si="218">M497+N497</f>
        <v>0</v>
      </c>
      <c r="M497" s="9"/>
      <c r="N497" s="9"/>
      <c r="O497" s="9">
        <f t="shared" ref="O497:O510" si="219">P497+Q497</f>
        <v>18000000</v>
      </c>
      <c r="P497" s="9">
        <v>18000000</v>
      </c>
      <c r="Q497" s="9"/>
      <c r="R497" s="9">
        <f t="shared" ref="R497:R510" si="220">S497+T497</f>
        <v>0</v>
      </c>
      <c r="S497" s="9"/>
      <c r="T497" s="9"/>
      <c r="U497" s="9">
        <f t="shared" ref="U497:U510" si="221">V497+W497</f>
        <v>0</v>
      </c>
      <c r="V497" s="9"/>
      <c r="W497" s="9"/>
      <c r="X497" s="9">
        <f t="shared" ref="X497:X510" si="222">Y497+Z497</f>
        <v>0</v>
      </c>
      <c r="Y497" s="9"/>
      <c r="Z497" s="9"/>
      <c r="AA497" s="10">
        <f t="shared" ref="AA497:AA510" si="223">C497+I497-L497-O497-U497-X497-R497</f>
        <v>0</v>
      </c>
      <c r="AB497" s="11">
        <v>45855</v>
      </c>
    </row>
    <row r="498" spans="1:28" ht="15.75" hidden="1" x14ac:dyDescent="0.25">
      <c r="A498" s="39">
        <v>45856</v>
      </c>
      <c r="B498" s="33" t="s">
        <v>189</v>
      </c>
      <c r="C498" s="33"/>
      <c r="D498" s="35" t="s">
        <v>31</v>
      </c>
      <c r="E498" s="33" t="s">
        <v>110</v>
      </c>
      <c r="F498" s="33">
        <v>1600</v>
      </c>
      <c r="G498" s="35" t="s">
        <v>29</v>
      </c>
      <c r="H498" s="33">
        <v>1800</v>
      </c>
      <c r="I498" s="33">
        <f t="shared" si="187"/>
        <v>2880000</v>
      </c>
      <c r="J498" s="37" t="s">
        <v>240</v>
      </c>
      <c r="K498" s="33"/>
      <c r="L498" s="9">
        <f t="shared" si="218"/>
        <v>0</v>
      </c>
      <c r="M498" s="9"/>
      <c r="N498" s="9"/>
      <c r="O498" s="9">
        <f t="shared" si="219"/>
        <v>0</v>
      </c>
      <c r="P498" s="9"/>
      <c r="Q498" s="9"/>
      <c r="R498" s="9">
        <f t="shared" si="220"/>
        <v>2880000</v>
      </c>
      <c r="S498" s="9">
        <v>2880000</v>
      </c>
      <c r="T498" s="9"/>
      <c r="U498" s="9">
        <f t="shared" si="221"/>
        <v>0</v>
      </c>
      <c r="V498" s="9"/>
      <c r="W498" s="9"/>
      <c r="X498" s="9">
        <f t="shared" si="222"/>
        <v>0</v>
      </c>
      <c r="Y498" s="9"/>
      <c r="Z498" s="9"/>
      <c r="AA498" s="10">
        <f t="shared" si="223"/>
        <v>0</v>
      </c>
      <c r="AB498" s="11">
        <v>45856</v>
      </c>
    </row>
    <row r="499" spans="1:28" ht="15.75" hidden="1" x14ac:dyDescent="0.25">
      <c r="A499" s="39">
        <v>45856</v>
      </c>
      <c r="B499" s="33" t="s">
        <v>662</v>
      </c>
      <c r="C499" s="33"/>
      <c r="D499" s="35" t="s">
        <v>31</v>
      </c>
      <c r="E499" s="33" t="s">
        <v>148</v>
      </c>
      <c r="F499" s="33">
        <v>60</v>
      </c>
      <c r="G499" s="33" t="s">
        <v>51</v>
      </c>
      <c r="H499" s="33">
        <v>50000</v>
      </c>
      <c r="I499" s="33">
        <f t="shared" si="187"/>
        <v>3000000</v>
      </c>
      <c r="J499" s="37" t="s">
        <v>240</v>
      </c>
      <c r="K499" s="33"/>
      <c r="L499" s="9">
        <f t="shared" si="218"/>
        <v>0</v>
      </c>
      <c r="M499" s="9"/>
      <c r="N499" s="9"/>
      <c r="O499" s="9">
        <f t="shared" si="219"/>
        <v>3000000</v>
      </c>
      <c r="P499" s="9">
        <v>3000000</v>
      </c>
      <c r="Q499" s="9"/>
      <c r="R499" s="9">
        <f t="shared" si="220"/>
        <v>0</v>
      </c>
      <c r="S499" s="9"/>
      <c r="T499" s="9"/>
      <c r="U499" s="9">
        <f t="shared" si="221"/>
        <v>0</v>
      </c>
      <c r="V499" s="9"/>
      <c r="W499" s="9"/>
      <c r="X499" s="9">
        <f t="shared" si="222"/>
        <v>0</v>
      </c>
      <c r="Y499" s="9"/>
      <c r="Z499" s="9"/>
      <c r="AA499" s="10">
        <f t="shared" si="223"/>
        <v>0</v>
      </c>
      <c r="AB499" s="11">
        <v>45848</v>
      </c>
    </row>
    <row r="500" spans="1:28" ht="15.75" hidden="1" x14ac:dyDescent="0.25">
      <c r="A500" s="39">
        <v>45856</v>
      </c>
      <c r="B500" s="33" t="s">
        <v>663</v>
      </c>
      <c r="C500" s="33"/>
      <c r="D500" s="33" t="s">
        <v>41</v>
      </c>
      <c r="E500" s="33" t="s">
        <v>86</v>
      </c>
      <c r="F500" s="33">
        <v>25</v>
      </c>
      <c r="G500" s="33" t="s">
        <v>51</v>
      </c>
      <c r="H500" s="33">
        <v>100000</v>
      </c>
      <c r="I500" s="33">
        <f t="shared" si="187"/>
        <v>2500000</v>
      </c>
      <c r="J500" s="41" t="s">
        <v>240</v>
      </c>
      <c r="K500" s="90" t="s">
        <v>1070</v>
      </c>
      <c r="L500" s="9">
        <f t="shared" si="218"/>
        <v>0</v>
      </c>
      <c r="M500" s="9"/>
      <c r="N500" s="9"/>
      <c r="O500" s="9">
        <f t="shared" si="219"/>
        <v>0</v>
      </c>
      <c r="P500" s="9"/>
      <c r="Q500" s="9"/>
      <c r="R500" s="9">
        <f t="shared" si="220"/>
        <v>0</v>
      </c>
      <c r="S500" s="9"/>
      <c r="T500" s="9"/>
      <c r="U500" s="9">
        <f t="shared" si="221"/>
        <v>0</v>
      </c>
      <c r="V500" s="9"/>
      <c r="W500" s="9"/>
      <c r="X500" s="9">
        <f t="shared" si="222"/>
        <v>2500000</v>
      </c>
      <c r="Y500" s="9">
        <v>2500000</v>
      </c>
      <c r="Z500" s="9"/>
      <c r="AA500" s="10">
        <f t="shared" si="223"/>
        <v>0</v>
      </c>
      <c r="AB500" s="11">
        <v>45862</v>
      </c>
    </row>
    <row r="501" spans="1:28" ht="15.75" hidden="1" x14ac:dyDescent="0.25">
      <c r="A501" s="39">
        <v>45856</v>
      </c>
      <c r="B501" s="33" t="s">
        <v>204</v>
      </c>
      <c r="C501" s="33"/>
      <c r="D501" s="33" t="s">
        <v>41</v>
      </c>
      <c r="E501" s="33" t="s">
        <v>132</v>
      </c>
      <c r="F501" s="33">
        <v>500</v>
      </c>
      <c r="G501" s="33" t="s">
        <v>51</v>
      </c>
      <c r="H501" s="33">
        <v>83200</v>
      </c>
      <c r="I501" s="33">
        <f t="shared" si="187"/>
        <v>41600000</v>
      </c>
      <c r="J501" s="60" t="s">
        <v>38</v>
      </c>
      <c r="K501" s="33" t="s">
        <v>1075</v>
      </c>
      <c r="L501" s="9">
        <f t="shared" si="218"/>
        <v>0</v>
      </c>
      <c r="M501" s="9"/>
      <c r="N501" s="9"/>
      <c r="O501" s="9">
        <f t="shared" si="219"/>
        <v>20800000</v>
      </c>
      <c r="P501" s="9">
        <v>20800000</v>
      </c>
      <c r="Q501" s="9"/>
      <c r="R501" s="9">
        <f t="shared" si="220"/>
        <v>0</v>
      </c>
      <c r="S501" s="9"/>
      <c r="T501" s="9"/>
      <c r="U501" s="9">
        <f t="shared" si="221"/>
        <v>0</v>
      </c>
      <c r="V501" s="9"/>
      <c r="W501" s="9"/>
      <c r="X501" s="9">
        <f t="shared" si="222"/>
        <v>0</v>
      </c>
      <c r="Y501" s="9"/>
      <c r="Z501" s="9"/>
      <c r="AA501" s="10">
        <f t="shared" si="223"/>
        <v>20800000</v>
      </c>
      <c r="AB501" s="11">
        <v>45863</v>
      </c>
    </row>
    <row r="502" spans="1:28" ht="15.75" hidden="1" x14ac:dyDescent="0.25">
      <c r="A502" s="39">
        <v>45856</v>
      </c>
      <c r="B502" s="33" t="s">
        <v>231</v>
      </c>
      <c r="C502" s="33"/>
      <c r="D502" s="33"/>
      <c r="E502" s="33" t="s">
        <v>136</v>
      </c>
      <c r="F502" s="33">
        <v>23.7</v>
      </c>
      <c r="G502" s="33" t="s">
        <v>51</v>
      </c>
      <c r="H502" s="33"/>
      <c r="I502" s="33">
        <f t="shared" si="187"/>
        <v>0</v>
      </c>
      <c r="J502" s="83" t="s">
        <v>26</v>
      </c>
      <c r="K502" s="33"/>
      <c r="L502" s="9">
        <f t="shared" si="218"/>
        <v>0</v>
      </c>
      <c r="M502" s="9"/>
      <c r="N502" s="9"/>
      <c r="O502" s="9">
        <f t="shared" si="219"/>
        <v>0</v>
      </c>
      <c r="P502" s="9"/>
      <c r="Q502" s="9"/>
      <c r="R502" s="9">
        <f t="shared" si="220"/>
        <v>0</v>
      </c>
      <c r="S502" s="9"/>
      <c r="T502" s="9"/>
      <c r="U502" s="9">
        <f t="shared" si="221"/>
        <v>0</v>
      </c>
      <c r="V502" s="9"/>
      <c r="W502" s="9"/>
      <c r="X502" s="9">
        <f t="shared" si="222"/>
        <v>0</v>
      </c>
      <c r="Y502" s="9"/>
      <c r="Z502" s="9"/>
      <c r="AA502" s="10">
        <f t="shared" si="223"/>
        <v>0</v>
      </c>
      <c r="AB502" s="11"/>
    </row>
    <row r="503" spans="1:28" ht="15.75" hidden="1" x14ac:dyDescent="0.25">
      <c r="A503" s="39">
        <v>45856</v>
      </c>
      <c r="B503" s="33" t="s">
        <v>231</v>
      </c>
      <c r="C503" s="33"/>
      <c r="D503" s="33"/>
      <c r="E503" s="33" t="s">
        <v>98</v>
      </c>
      <c r="F503" s="33">
        <v>45</v>
      </c>
      <c r="G503" s="33" t="s">
        <v>51</v>
      </c>
      <c r="H503" s="33"/>
      <c r="I503" s="33">
        <f t="shared" si="187"/>
        <v>0</v>
      </c>
      <c r="J503" s="83" t="s">
        <v>26</v>
      </c>
      <c r="K503" s="33"/>
      <c r="L503" s="9">
        <f t="shared" si="218"/>
        <v>0</v>
      </c>
      <c r="M503" s="9"/>
      <c r="N503" s="9"/>
      <c r="O503" s="9">
        <f t="shared" si="219"/>
        <v>0</v>
      </c>
      <c r="P503" s="9"/>
      <c r="Q503" s="9"/>
      <c r="R503" s="9">
        <f t="shared" si="220"/>
        <v>0</v>
      </c>
      <c r="S503" s="9"/>
      <c r="T503" s="9"/>
      <c r="U503" s="9">
        <f t="shared" si="221"/>
        <v>0</v>
      </c>
      <c r="V503" s="9"/>
      <c r="W503" s="9"/>
      <c r="X503" s="9">
        <f t="shared" si="222"/>
        <v>0</v>
      </c>
      <c r="Y503" s="9"/>
      <c r="Z503" s="9"/>
      <c r="AA503" s="10">
        <f t="shared" si="223"/>
        <v>0</v>
      </c>
      <c r="AB503" s="11"/>
    </row>
    <row r="504" spans="1:28" ht="15.75" hidden="1" x14ac:dyDescent="0.25">
      <c r="A504" s="39">
        <v>45856</v>
      </c>
      <c r="B504" s="33" t="s">
        <v>231</v>
      </c>
      <c r="C504" s="33"/>
      <c r="D504" s="33"/>
      <c r="E504" s="33" t="s">
        <v>135</v>
      </c>
      <c r="F504" s="33">
        <v>28.3</v>
      </c>
      <c r="G504" s="33" t="s">
        <v>51</v>
      </c>
      <c r="H504" s="33"/>
      <c r="I504" s="33">
        <f t="shared" si="187"/>
        <v>0</v>
      </c>
      <c r="J504" s="83" t="s">
        <v>26</v>
      </c>
      <c r="K504" s="33"/>
      <c r="L504" s="9">
        <f t="shared" si="218"/>
        <v>0</v>
      </c>
      <c r="M504" s="9"/>
      <c r="N504" s="9"/>
      <c r="O504" s="9">
        <f t="shared" si="219"/>
        <v>0</v>
      </c>
      <c r="P504" s="9"/>
      <c r="Q504" s="9"/>
      <c r="R504" s="9">
        <f t="shared" si="220"/>
        <v>0</v>
      </c>
      <c r="S504" s="9"/>
      <c r="T504" s="9"/>
      <c r="U504" s="9">
        <f t="shared" si="221"/>
        <v>0</v>
      </c>
      <c r="V504" s="9"/>
      <c r="W504" s="9"/>
      <c r="X504" s="9">
        <f t="shared" si="222"/>
        <v>0</v>
      </c>
      <c r="Y504" s="9"/>
      <c r="Z504" s="9"/>
      <c r="AA504" s="10">
        <f t="shared" si="223"/>
        <v>0</v>
      </c>
      <c r="AB504" s="11"/>
    </row>
    <row r="505" spans="1:28" ht="15.75" hidden="1" x14ac:dyDescent="0.25">
      <c r="A505" s="39">
        <v>45856</v>
      </c>
      <c r="B505" s="33" t="s">
        <v>92</v>
      </c>
      <c r="C505" s="33"/>
      <c r="D505" s="33" t="s">
        <v>41</v>
      </c>
      <c r="E505" s="33" t="s">
        <v>91</v>
      </c>
      <c r="F505" s="33">
        <v>1000</v>
      </c>
      <c r="G505" s="33" t="s">
        <v>29</v>
      </c>
      <c r="H505" s="33">
        <v>4000</v>
      </c>
      <c r="I505" s="33">
        <f t="shared" si="187"/>
        <v>4000000</v>
      </c>
      <c r="J505" s="37" t="s">
        <v>240</v>
      </c>
      <c r="K505" s="33"/>
      <c r="L505" s="9">
        <f t="shared" si="218"/>
        <v>0</v>
      </c>
      <c r="M505" s="9"/>
      <c r="N505" s="9"/>
      <c r="O505" s="9">
        <f t="shared" si="219"/>
        <v>4000000</v>
      </c>
      <c r="P505" s="9">
        <v>4000000</v>
      </c>
      <c r="Q505" s="9"/>
      <c r="R505" s="9">
        <f t="shared" si="220"/>
        <v>0</v>
      </c>
      <c r="S505" s="9"/>
      <c r="T505" s="9"/>
      <c r="U505" s="9">
        <f t="shared" si="221"/>
        <v>0</v>
      </c>
      <c r="V505" s="9"/>
      <c r="W505" s="9"/>
      <c r="X505" s="9">
        <f t="shared" si="222"/>
        <v>0</v>
      </c>
      <c r="Y505" s="9"/>
      <c r="Z505" s="9"/>
      <c r="AA505" s="10">
        <f t="shared" si="223"/>
        <v>0</v>
      </c>
      <c r="AB505" s="11">
        <v>45856</v>
      </c>
    </row>
    <row r="506" spans="1:28" ht="15.75" hidden="1" x14ac:dyDescent="0.25">
      <c r="A506" s="39">
        <v>45856</v>
      </c>
      <c r="B506" s="33" t="s">
        <v>92</v>
      </c>
      <c r="C506" s="33"/>
      <c r="D506" s="33" t="s">
        <v>41</v>
      </c>
      <c r="E506" s="33" t="s">
        <v>64</v>
      </c>
      <c r="F506" s="33">
        <v>10</v>
      </c>
      <c r="G506" s="33" t="s">
        <v>33</v>
      </c>
      <c r="H506" s="33">
        <v>150000</v>
      </c>
      <c r="I506" s="33">
        <f t="shared" si="187"/>
        <v>1500000</v>
      </c>
      <c r="J506" s="37" t="s">
        <v>240</v>
      </c>
      <c r="K506" s="33"/>
      <c r="L506" s="9">
        <f t="shared" si="218"/>
        <v>0</v>
      </c>
      <c r="M506" s="9"/>
      <c r="N506" s="9"/>
      <c r="O506" s="9">
        <f t="shared" si="219"/>
        <v>1500000</v>
      </c>
      <c r="P506" s="9">
        <v>1500000</v>
      </c>
      <c r="Q506" s="9"/>
      <c r="R506" s="9">
        <f t="shared" si="220"/>
        <v>0</v>
      </c>
      <c r="S506" s="9"/>
      <c r="T506" s="9"/>
      <c r="U506" s="9">
        <f t="shared" si="221"/>
        <v>0</v>
      </c>
      <c r="V506" s="9"/>
      <c r="W506" s="9"/>
      <c r="X506" s="9">
        <f t="shared" si="222"/>
        <v>0</v>
      </c>
      <c r="Y506" s="9"/>
      <c r="Z506" s="9"/>
      <c r="AA506" s="10">
        <f t="shared" si="223"/>
        <v>0</v>
      </c>
      <c r="AB506" s="11">
        <v>45856</v>
      </c>
    </row>
    <row r="507" spans="1:28" ht="15.75" hidden="1" x14ac:dyDescent="0.25">
      <c r="A507" s="39">
        <v>45856</v>
      </c>
      <c r="B507" s="33" t="s">
        <v>260</v>
      </c>
      <c r="C507" s="33"/>
      <c r="D507" s="33" t="s">
        <v>41</v>
      </c>
      <c r="E507" s="33" t="s">
        <v>468</v>
      </c>
      <c r="F507" s="33">
        <v>16.3</v>
      </c>
      <c r="G507" s="33" t="s">
        <v>51</v>
      </c>
      <c r="H507" s="33">
        <v>43000</v>
      </c>
      <c r="I507" s="33">
        <f t="shared" si="187"/>
        <v>700900</v>
      </c>
      <c r="J507" s="37" t="s">
        <v>241</v>
      </c>
      <c r="K507" s="33"/>
      <c r="L507" s="9">
        <f t="shared" si="218"/>
        <v>700900</v>
      </c>
      <c r="M507" s="9">
        <v>700900</v>
      </c>
      <c r="N507" s="9"/>
      <c r="O507" s="9">
        <f t="shared" si="219"/>
        <v>0</v>
      </c>
      <c r="P507" s="9"/>
      <c r="Q507" s="9"/>
      <c r="R507" s="9">
        <f t="shared" si="220"/>
        <v>0</v>
      </c>
      <c r="S507" s="9"/>
      <c r="T507" s="9"/>
      <c r="U507" s="9">
        <f t="shared" si="221"/>
        <v>0</v>
      </c>
      <c r="V507" s="9"/>
      <c r="W507" s="9"/>
      <c r="X507" s="9">
        <f t="shared" si="222"/>
        <v>0</v>
      </c>
      <c r="Y507" s="9"/>
      <c r="Z507" s="9"/>
      <c r="AA507" s="10">
        <f t="shared" si="223"/>
        <v>0</v>
      </c>
      <c r="AB507" s="11">
        <v>45856</v>
      </c>
    </row>
    <row r="508" spans="1:28" ht="15.75" hidden="1" x14ac:dyDescent="0.25">
      <c r="A508" s="32">
        <v>45856</v>
      </c>
      <c r="B508" s="33" t="s">
        <v>109</v>
      </c>
      <c r="C508" s="33"/>
      <c r="D508" s="33" t="s">
        <v>31</v>
      </c>
      <c r="E508" s="33" t="s">
        <v>98</v>
      </c>
      <c r="F508" s="33">
        <v>22.2</v>
      </c>
      <c r="G508" s="33" t="s">
        <v>51</v>
      </c>
      <c r="H508" s="33">
        <v>43000</v>
      </c>
      <c r="I508" s="33">
        <f t="shared" si="187"/>
        <v>954600</v>
      </c>
      <c r="J508" s="37" t="s">
        <v>241</v>
      </c>
      <c r="K508" s="33"/>
      <c r="L508" s="9">
        <f t="shared" si="218"/>
        <v>954600</v>
      </c>
      <c r="M508" s="9">
        <v>954600</v>
      </c>
      <c r="N508" s="9"/>
      <c r="O508" s="9">
        <f t="shared" si="219"/>
        <v>0</v>
      </c>
      <c r="P508" s="9"/>
      <c r="Q508" s="9"/>
      <c r="R508" s="9">
        <f t="shared" si="220"/>
        <v>0</v>
      </c>
      <c r="S508" s="9"/>
      <c r="T508" s="9"/>
      <c r="U508" s="9">
        <f t="shared" si="221"/>
        <v>0</v>
      </c>
      <c r="V508" s="9"/>
      <c r="W508" s="9"/>
      <c r="X508" s="9">
        <f t="shared" si="222"/>
        <v>0</v>
      </c>
      <c r="Y508" s="9"/>
      <c r="Z508" s="9"/>
      <c r="AA508" s="10">
        <f t="shared" si="223"/>
        <v>0</v>
      </c>
      <c r="AB508" s="11">
        <v>45856</v>
      </c>
    </row>
    <row r="509" spans="1:28" ht="15.75" hidden="1" x14ac:dyDescent="0.25">
      <c r="A509" s="39">
        <v>45856</v>
      </c>
      <c r="B509" s="33" t="s">
        <v>109</v>
      </c>
      <c r="C509" s="33"/>
      <c r="D509" s="33" t="s">
        <v>31</v>
      </c>
      <c r="E509" s="33" t="s">
        <v>185</v>
      </c>
      <c r="F509" s="33">
        <v>4000</v>
      </c>
      <c r="G509" s="33" t="s">
        <v>29</v>
      </c>
      <c r="H509" s="33">
        <v>900</v>
      </c>
      <c r="I509" s="33">
        <f t="shared" si="187"/>
        <v>3600000</v>
      </c>
      <c r="J509" s="37" t="s">
        <v>241</v>
      </c>
      <c r="K509" s="33"/>
      <c r="L509" s="9">
        <f t="shared" si="218"/>
        <v>3600000</v>
      </c>
      <c r="M509" s="9">
        <v>3600000</v>
      </c>
      <c r="N509" s="9"/>
      <c r="O509" s="9">
        <f t="shared" si="219"/>
        <v>0</v>
      </c>
      <c r="P509" s="9"/>
      <c r="Q509" s="9"/>
      <c r="R509" s="9">
        <f t="shared" si="220"/>
        <v>0</v>
      </c>
      <c r="S509" s="9"/>
      <c r="T509" s="9"/>
      <c r="U509" s="9">
        <f t="shared" si="221"/>
        <v>0</v>
      </c>
      <c r="V509" s="9"/>
      <c r="W509" s="9"/>
      <c r="X509" s="9">
        <f t="shared" si="222"/>
        <v>0</v>
      </c>
      <c r="Y509" s="9"/>
      <c r="Z509" s="9"/>
      <c r="AA509" s="10">
        <f t="shared" si="223"/>
        <v>0</v>
      </c>
      <c r="AB509" s="11">
        <v>45856</v>
      </c>
    </row>
    <row r="510" spans="1:28" ht="16.5" hidden="1" thickBot="1" x14ac:dyDescent="0.3">
      <c r="A510" s="61">
        <v>45856</v>
      </c>
      <c r="B510" s="62" t="s">
        <v>191</v>
      </c>
      <c r="C510" s="62"/>
      <c r="D510" s="62" t="s">
        <v>31</v>
      </c>
      <c r="E510" s="62" t="s">
        <v>86</v>
      </c>
      <c r="F510" s="62">
        <v>25</v>
      </c>
      <c r="G510" s="62" t="s">
        <v>51</v>
      </c>
      <c r="H510" s="62">
        <v>125000</v>
      </c>
      <c r="I510" s="62">
        <f t="shared" ref="I510:I573" si="224">F510*H510</f>
        <v>3125000</v>
      </c>
      <c r="J510" s="63" t="s">
        <v>241</v>
      </c>
      <c r="K510" s="62"/>
      <c r="L510" s="97">
        <f t="shared" si="218"/>
        <v>0</v>
      </c>
      <c r="M510" s="97"/>
      <c r="N510" s="97"/>
      <c r="O510" s="97">
        <f t="shared" si="219"/>
        <v>0</v>
      </c>
      <c r="P510" s="97"/>
      <c r="Q510" s="97"/>
      <c r="R510" s="97">
        <f t="shared" si="220"/>
        <v>0</v>
      </c>
      <c r="S510" s="97"/>
      <c r="T510" s="97"/>
      <c r="U510" s="97">
        <f t="shared" si="221"/>
        <v>3125000</v>
      </c>
      <c r="V510" s="97">
        <v>3125000</v>
      </c>
      <c r="W510" s="97"/>
      <c r="X510" s="97">
        <f t="shared" si="222"/>
        <v>0</v>
      </c>
      <c r="Y510" s="97"/>
      <c r="Z510" s="97"/>
      <c r="AA510" s="98">
        <f t="shared" si="223"/>
        <v>0</v>
      </c>
      <c r="AB510" s="99">
        <v>45856</v>
      </c>
    </row>
    <row r="511" spans="1:28" ht="15.75" hidden="1" x14ac:dyDescent="0.25">
      <c r="A511" s="39">
        <v>45859</v>
      </c>
      <c r="B511" s="35" t="s">
        <v>723</v>
      </c>
      <c r="C511" s="35"/>
      <c r="D511" s="35" t="s">
        <v>31</v>
      </c>
      <c r="E511" s="35" t="s">
        <v>50</v>
      </c>
      <c r="F511" s="35">
        <v>2</v>
      </c>
      <c r="G511" s="35" t="s">
        <v>51</v>
      </c>
      <c r="H511" s="35">
        <v>170000</v>
      </c>
      <c r="I511" s="46">
        <f t="shared" si="224"/>
        <v>340000</v>
      </c>
      <c r="J511" s="41" t="s">
        <v>240</v>
      </c>
      <c r="K511" s="35"/>
      <c r="L511" s="92">
        <f t="shared" ref="L511" si="225">M511+N511</f>
        <v>0</v>
      </c>
      <c r="M511" s="92"/>
      <c r="N511" s="92"/>
      <c r="O511" s="92">
        <f t="shared" ref="O511" si="226">P511+Q511</f>
        <v>0</v>
      </c>
      <c r="P511" s="92"/>
      <c r="Q511" s="92"/>
      <c r="R511" s="92">
        <f t="shared" ref="R511" si="227">S511+T511</f>
        <v>0</v>
      </c>
      <c r="S511" s="92"/>
      <c r="T511" s="92"/>
      <c r="U511" s="92">
        <f t="shared" ref="U511" si="228">V511+W511</f>
        <v>340000</v>
      </c>
      <c r="V511" s="92">
        <v>340000</v>
      </c>
      <c r="W511" s="92"/>
      <c r="X511" s="92">
        <f t="shared" ref="X511" si="229">Y511+Z511</f>
        <v>0</v>
      </c>
      <c r="Y511" s="92"/>
      <c r="Z511" s="92"/>
      <c r="AA511" s="93">
        <f t="shared" ref="AA511" si="230">C511+I511-L511-O511-U511-X511-R511</f>
        <v>0</v>
      </c>
      <c r="AB511" s="94">
        <v>45857</v>
      </c>
    </row>
    <row r="512" spans="1:28" ht="15.75" hidden="1" x14ac:dyDescent="0.25">
      <c r="A512" s="39">
        <v>45859</v>
      </c>
      <c r="B512" s="35" t="s">
        <v>723</v>
      </c>
      <c r="C512" s="33"/>
      <c r="D512" s="35" t="s">
        <v>31</v>
      </c>
      <c r="E512" s="35" t="s">
        <v>394</v>
      </c>
      <c r="F512" s="33">
        <v>2</v>
      </c>
      <c r="G512" s="33" t="s">
        <v>51</v>
      </c>
      <c r="H512" s="33">
        <v>300000</v>
      </c>
      <c r="I512" s="33">
        <f t="shared" si="224"/>
        <v>600000</v>
      </c>
      <c r="J512" s="37" t="s">
        <v>240</v>
      </c>
      <c r="K512" s="33"/>
      <c r="L512" s="9">
        <f t="shared" ref="L512:L535" si="231">M512+N512</f>
        <v>0</v>
      </c>
      <c r="M512" s="9"/>
      <c r="N512" s="9"/>
      <c r="O512" s="9">
        <f t="shared" ref="O512:O535" si="232">P512+Q512</f>
        <v>0</v>
      </c>
      <c r="P512" s="9"/>
      <c r="Q512" s="9"/>
      <c r="R512" s="9">
        <f t="shared" ref="R512:R535" si="233">S512+T512</f>
        <v>0</v>
      </c>
      <c r="S512" s="9"/>
      <c r="T512" s="9"/>
      <c r="U512" s="9">
        <f t="shared" ref="U512:U535" si="234">V512+W512</f>
        <v>600000</v>
      </c>
      <c r="V512" s="9">
        <v>600000</v>
      </c>
      <c r="W512" s="9"/>
      <c r="X512" s="9">
        <f t="shared" ref="X512:X535" si="235">Y512+Z512</f>
        <v>0</v>
      </c>
      <c r="Y512" s="9"/>
      <c r="Z512" s="9"/>
      <c r="AA512" s="10">
        <f t="shared" ref="AA512:AA535" si="236">C512+I512-L512-O512-U512-X512-R512</f>
        <v>0</v>
      </c>
      <c r="AB512" s="94">
        <v>45857</v>
      </c>
    </row>
    <row r="513" spans="1:28" ht="15.75" hidden="1" x14ac:dyDescent="0.25">
      <c r="A513" s="39">
        <v>45859</v>
      </c>
      <c r="B513" s="33" t="s">
        <v>35</v>
      </c>
      <c r="C513" s="33"/>
      <c r="D513" s="33" t="s">
        <v>41</v>
      </c>
      <c r="E513" s="33" t="s">
        <v>64</v>
      </c>
      <c r="F513" s="33">
        <v>4</v>
      </c>
      <c r="G513" s="33" t="s">
        <v>33</v>
      </c>
      <c r="H513" s="33">
        <v>150000</v>
      </c>
      <c r="I513" s="33">
        <f t="shared" si="224"/>
        <v>600000</v>
      </c>
      <c r="J513" s="37" t="s">
        <v>241</v>
      </c>
      <c r="K513" s="33"/>
      <c r="L513" s="9">
        <f t="shared" si="231"/>
        <v>600000</v>
      </c>
      <c r="M513" s="9">
        <v>600000</v>
      </c>
      <c r="N513" s="9"/>
      <c r="O513" s="9">
        <f t="shared" si="232"/>
        <v>0</v>
      </c>
      <c r="P513" s="9"/>
      <c r="Q513" s="9"/>
      <c r="R513" s="9">
        <f t="shared" si="233"/>
        <v>0</v>
      </c>
      <c r="S513" s="9"/>
      <c r="T513" s="9"/>
      <c r="U513" s="9">
        <f t="shared" si="234"/>
        <v>0</v>
      </c>
      <c r="V513" s="9"/>
      <c r="W513" s="9"/>
      <c r="X513" s="9">
        <f t="shared" si="235"/>
        <v>0</v>
      </c>
      <c r="Y513" s="9"/>
      <c r="Z513" s="9"/>
      <c r="AA513" s="10">
        <f t="shared" si="236"/>
        <v>0</v>
      </c>
      <c r="AB513" s="94">
        <v>45857</v>
      </c>
    </row>
    <row r="514" spans="1:28" ht="15.75" hidden="1" x14ac:dyDescent="0.25">
      <c r="A514" s="39">
        <v>45859</v>
      </c>
      <c r="B514" s="33" t="s">
        <v>35</v>
      </c>
      <c r="C514" s="33"/>
      <c r="D514" s="33" t="s">
        <v>41</v>
      </c>
      <c r="E514" s="33" t="s">
        <v>166</v>
      </c>
      <c r="F514" s="33">
        <v>1</v>
      </c>
      <c r="G514" s="33" t="s">
        <v>23</v>
      </c>
      <c r="H514" s="33">
        <v>400000</v>
      </c>
      <c r="I514" s="33">
        <f t="shared" si="224"/>
        <v>400000</v>
      </c>
      <c r="J514" s="37" t="s">
        <v>241</v>
      </c>
      <c r="K514" s="33"/>
      <c r="L514" s="9">
        <f t="shared" si="231"/>
        <v>400000</v>
      </c>
      <c r="M514" s="9">
        <v>400000</v>
      </c>
      <c r="N514" s="9"/>
      <c r="O514" s="9">
        <f t="shared" si="232"/>
        <v>0</v>
      </c>
      <c r="P514" s="9"/>
      <c r="Q514" s="9"/>
      <c r="R514" s="9">
        <f t="shared" si="233"/>
        <v>0</v>
      </c>
      <c r="S514" s="9"/>
      <c r="T514" s="9"/>
      <c r="U514" s="9">
        <f t="shared" si="234"/>
        <v>0</v>
      </c>
      <c r="V514" s="9"/>
      <c r="W514" s="9"/>
      <c r="X514" s="9">
        <f t="shared" si="235"/>
        <v>0</v>
      </c>
      <c r="Y514" s="9"/>
      <c r="Z514" s="9"/>
      <c r="AA514" s="10">
        <f t="shared" si="236"/>
        <v>0</v>
      </c>
      <c r="AB514" s="94">
        <v>45857</v>
      </c>
    </row>
    <row r="515" spans="1:28" ht="15.75" hidden="1" x14ac:dyDescent="0.25">
      <c r="A515" s="39">
        <v>45859</v>
      </c>
      <c r="B515" s="33" t="s">
        <v>332</v>
      </c>
      <c r="C515" s="33"/>
      <c r="D515" s="33" t="s">
        <v>31</v>
      </c>
      <c r="E515" s="33" t="s">
        <v>308</v>
      </c>
      <c r="F515" s="33">
        <v>15</v>
      </c>
      <c r="G515" s="33" t="s">
        <v>51</v>
      </c>
      <c r="H515" s="33">
        <v>86000</v>
      </c>
      <c r="I515" s="33">
        <f t="shared" si="224"/>
        <v>1290000</v>
      </c>
      <c r="J515" s="41" t="s">
        <v>240</v>
      </c>
      <c r="K515" s="33"/>
      <c r="L515" s="9">
        <f t="shared" si="231"/>
        <v>0</v>
      </c>
      <c r="M515" s="9"/>
      <c r="N515" s="9"/>
      <c r="O515" s="9">
        <f t="shared" si="232"/>
        <v>1290000</v>
      </c>
      <c r="P515" s="9">
        <v>1290000</v>
      </c>
      <c r="Q515" s="9"/>
      <c r="R515" s="9">
        <f t="shared" si="233"/>
        <v>0</v>
      </c>
      <c r="S515" s="9"/>
      <c r="T515" s="9"/>
      <c r="U515" s="9">
        <f t="shared" si="234"/>
        <v>0</v>
      </c>
      <c r="V515" s="9"/>
      <c r="W515" s="9"/>
      <c r="X515" s="9">
        <f t="shared" si="235"/>
        <v>0</v>
      </c>
      <c r="Y515" s="9"/>
      <c r="Z515" s="9"/>
      <c r="AA515" s="10">
        <f t="shared" si="236"/>
        <v>0</v>
      </c>
      <c r="AB515" s="11">
        <v>45859</v>
      </c>
    </row>
    <row r="516" spans="1:28" ht="15.75" hidden="1" x14ac:dyDescent="0.25">
      <c r="A516" s="39">
        <v>45859</v>
      </c>
      <c r="B516" s="33" t="s">
        <v>317</v>
      </c>
      <c r="C516" s="33"/>
      <c r="D516" s="33" t="s">
        <v>31</v>
      </c>
      <c r="E516" s="33" t="s">
        <v>28</v>
      </c>
      <c r="F516" s="33">
        <v>4200</v>
      </c>
      <c r="G516" s="33" t="s">
        <v>29</v>
      </c>
      <c r="H516" s="33">
        <v>2700</v>
      </c>
      <c r="I516" s="33">
        <f t="shared" si="224"/>
        <v>11340000</v>
      </c>
      <c r="J516" s="41" t="s">
        <v>240</v>
      </c>
      <c r="K516" s="33"/>
      <c r="L516" s="9">
        <f t="shared" si="231"/>
        <v>0</v>
      </c>
      <c r="M516" s="9"/>
      <c r="N516" s="9"/>
      <c r="O516" s="9">
        <f t="shared" si="232"/>
        <v>11340000</v>
      </c>
      <c r="P516" s="9">
        <v>11340000</v>
      </c>
      <c r="Q516" s="9"/>
      <c r="R516" s="9">
        <f t="shared" si="233"/>
        <v>0</v>
      </c>
      <c r="S516" s="9"/>
      <c r="T516" s="9"/>
      <c r="U516" s="9">
        <f t="shared" si="234"/>
        <v>0</v>
      </c>
      <c r="V516" s="9"/>
      <c r="W516" s="9"/>
      <c r="X516" s="9">
        <f t="shared" si="235"/>
        <v>0</v>
      </c>
      <c r="Y516" s="9"/>
      <c r="Z516" s="9"/>
      <c r="AA516" s="10">
        <f t="shared" si="236"/>
        <v>0</v>
      </c>
      <c r="AB516" s="11">
        <v>45856</v>
      </c>
    </row>
    <row r="517" spans="1:28" ht="15.75" hidden="1" x14ac:dyDescent="0.25">
      <c r="A517" s="39">
        <v>45859</v>
      </c>
      <c r="B517" s="33" t="s">
        <v>862</v>
      </c>
      <c r="C517" s="33"/>
      <c r="D517" s="33" t="s">
        <v>31</v>
      </c>
      <c r="E517" s="33" t="s">
        <v>382</v>
      </c>
      <c r="F517" s="33">
        <v>10210</v>
      </c>
      <c r="G517" s="33" t="s">
        <v>267</v>
      </c>
      <c r="H517" s="33">
        <v>4500</v>
      </c>
      <c r="I517" s="33">
        <f t="shared" si="224"/>
        <v>45945000</v>
      </c>
      <c r="J517" s="82" t="s">
        <v>38</v>
      </c>
      <c r="K517" s="33" t="s">
        <v>1068</v>
      </c>
      <c r="L517" s="9">
        <f t="shared" si="231"/>
        <v>0</v>
      </c>
      <c r="M517" s="9"/>
      <c r="N517" s="9"/>
      <c r="O517" s="9">
        <f t="shared" si="232"/>
        <v>16946000</v>
      </c>
      <c r="P517" s="9">
        <v>16946000</v>
      </c>
      <c r="Q517" s="9"/>
      <c r="R517" s="9">
        <f t="shared" si="233"/>
        <v>0</v>
      </c>
      <c r="S517" s="9"/>
      <c r="T517" s="9"/>
      <c r="U517" s="9">
        <f t="shared" si="234"/>
        <v>0</v>
      </c>
      <c r="V517" s="9"/>
      <c r="W517" s="9"/>
      <c r="X517" s="9">
        <f t="shared" si="235"/>
        <v>0</v>
      </c>
      <c r="Y517" s="9"/>
      <c r="Z517" s="9"/>
      <c r="AA517" s="10">
        <f t="shared" si="236"/>
        <v>28999000</v>
      </c>
      <c r="AB517" s="11">
        <v>45869</v>
      </c>
    </row>
    <row r="518" spans="1:28" ht="15.75" hidden="1" x14ac:dyDescent="0.25">
      <c r="A518" s="39">
        <v>45859</v>
      </c>
      <c r="B518" s="33" t="s">
        <v>231</v>
      </c>
      <c r="C518" s="33"/>
      <c r="D518" s="33"/>
      <c r="E518" s="33" t="s">
        <v>915</v>
      </c>
      <c r="F518" s="33">
        <v>10.6</v>
      </c>
      <c r="G518" s="33" t="s">
        <v>51</v>
      </c>
      <c r="H518" s="33"/>
      <c r="I518" s="33">
        <f t="shared" si="224"/>
        <v>0</v>
      </c>
      <c r="J518" s="83" t="s">
        <v>26</v>
      </c>
      <c r="K518" s="33"/>
      <c r="L518" s="9">
        <f t="shared" si="231"/>
        <v>0</v>
      </c>
      <c r="M518" s="9"/>
      <c r="N518" s="9"/>
      <c r="O518" s="9">
        <f t="shared" si="232"/>
        <v>0</v>
      </c>
      <c r="P518" s="9"/>
      <c r="Q518" s="9"/>
      <c r="R518" s="9">
        <f t="shared" si="233"/>
        <v>0</v>
      </c>
      <c r="S518" s="9"/>
      <c r="T518" s="9"/>
      <c r="U518" s="9">
        <f t="shared" si="234"/>
        <v>0</v>
      </c>
      <c r="V518" s="9"/>
      <c r="W518" s="9"/>
      <c r="X518" s="9">
        <f t="shared" si="235"/>
        <v>0</v>
      </c>
      <c r="Y518" s="9"/>
      <c r="Z518" s="9"/>
      <c r="AA518" s="10">
        <f t="shared" si="236"/>
        <v>0</v>
      </c>
      <c r="AB518" s="11"/>
    </row>
    <row r="519" spans="1:28" ht="15.75" hidden="1" x14ac:dyDescent="0.25">
      <c r="A519" s="39">
        <v>45859</v>
      </c>
      <c r="B519" s="33" t="s">
        <v>231</v>
      </c>
      <c r="C519" s="33"/>
      <c r="D519" s="33"/>
      <c r="E519" s="33" t="s">
        <v>181</v>
      </c>
      <c r="F519" s="33">
        <v>104.3</v>
      </c>
      <c r="G519" s="33" t="s">
        <v>51</v>
      </c>
      <c r="H519" s="33"/>
      <c r="I519" s="33">
        <f t="shared" si="224"/>
        <v>0</v>
      </c>
      <c r="J519" s="83" t="s">
        <v>26</v>
      </c>
      <c r="K519" s="33"/>
      <c r="L519" s="9">
        <f t="shared" si="231"/>
        <v>0</v>
      </c>
      <c r="M519" s="9"/>
      <c r="N519" s="9"/>
      <c r="O519" s="9">
        <f t="shared" si="232"/>
        <v>0</v>
      </c>
      <c r="P519" s="9"/>
      <c r="Q519" s="9"/>
      <c r="R519" s="9">
        <f t="shared" si="233"/>
        <v>0</v>
      </c>
      <c r="S519" s="9"/>
      <c r="T519" s="9"/>
      <c r="U519" s="9">
        <f t="shared" si="234"/>
        <v>0</v>
      </c>
      <c r="V519" s="9"/>
      <c r="W519" s="9"/>
      <c r="X519" s="9">
        <f t="shared" si="235"/>
        <v>0</v>
      </c>
      <c r="Y519" s="9"/>
      <c r="Z519" s="9"/>
      <c r="AA519" s="10">
        <f t="shared" si="236"/>
        <v>0</v>
      </c>
      <c r="AB519" s="11"/>
    </row>
    <row r="520" spans="1:28" ht="15.75" hidden="1" x14ac:dyDescent="0.25">
      <c r="A520" s="39">
        <v>45859</v>
      </c>
      <c r="B520" s="33" t="s">
        <v>231</v>
      </c>
      <c r="C520" s="33"/>
      <c r="D520" s="33"/>
      <c r="E520" s="33" t="s">
        <v>304</v>
      </c>
      <c r="F520" s="33">
        <v>66.5</v>
      </c>
      <c r="G520" s="33" t="s">
        <v>51</v>
      </c>
      <c r="H520" s="33"/>
      <c r="I520" s="33">
        <f t="shared" si="224"/>
        <v>0</v>
      </c>
      <c r="J520" s="83" t="s">
        <v>26</v>
      </c>
      <c r="K520" s="33"/>
      <c r="L520" s="9">
        <f t="shared" si="231"/>
        <v>0</v>
      </c>
      <c r="M520" s="9"/>
      <c r="N520" s="9"/>
      <c r="O520" s="9">
        <f t="shared" si="232"/>
        <v>0</v>
      </c>
      <c r="P520" s="9"/>
      <c r="Q520" s="9"/>
      <c r="R520" s="9">
        <f t="shared" si="233"/>
        <v>0</v>
      </c>
      <c r="S520" s="9"/>
      <c r="T520" s="9"/>
      <c r="U520" s="9">
        <f t="shared" si="234"/>
        <v>0</v>
      </c>
      <c r="V520" s="9"/>
      <c r="W520" s="9"/>
      <c r="X520" s="9">
        <f t="shared" si="235"/>
        <v>0</v>
      </c>
      <c r="Y520" s="9"/>
      <c r="Z520" s="9"/>
      <c r="AA520" s="10">
        <f t="shared" si="236"/>
        <v>0</v>
      </c>
      <c r="AB520" s="11"/>
    </row>
    <row r="521" spans="1:28" ht="15.75" hidden="1" x14ac:dyDescent="0.25">
      <c r="A521" s="39">
        <v>45859</v>
      </c>
      <c r="B521" s="33" t="s">
        <v>231</v>
      </c>
      <c r="C521" s="33"/>
      <c r="D521" s="33"/>
      <c r="E521" s="33" t="s">
        <v>143</v>
      </c>
      <c r="F521" s="33">
        <v>27.6</v>
      </c>
      <c r="G521" s="33" t="s">
        <v>51</v>
      </c>
      <c r="H521" s="33"/>
      <c r="I521" s="33">
        <f t="shared" si="224"/>
        <v>0</v>
      </c>
      <c r="J521" s="83" t="s">
        <v>26</v>
      </c>
      <c r="K521" s="33"/>
      <c r="L521" s="9">
        <f t="shared" si="231"/>
        <v>0</v>
      </c>
      <c r="M521" s="9"/>
      <c r="N521" s="9"/>
      <c r="O521" s="9">
        <f t="shared" si="232"/>
        <v>0</v>
      </c>
      <c r="P521" s="9"/>
      <c r="Q521" s="9"/>
      <c r="R521" s="9">
        <f t="shared" si="233"/>
        <v>0</v>
      </c>
      <c r="S521" s="9"/>
      <c r="T521" s="9"/>
      <c r="U521" s="9">
        <f t="shared" si="234"/>
        <v>0</v>
      </c>
      <c r="V521" s="9"/>
      <c r="W521" s="9"/>
      <c r="X521" s="9">
        <f t="shared" si="235"/>
        <v>0</v>
      </c>
      <c r="Y521" s="9"/>
      <c r="Z521" s="9"/>
      <c r="AA521" s="10">
        <f t="shared" si="236"/>
        <v>0</v>
      </c>
      <c r="AB521" s="11"/>
    </row>
    <row r="522" spans="1:28" ht="15.75" hidden="1" x14ac:dyDescent="0.25">
      <c r="A522" s="39">
        <v>45859</v>
      </c>
      <c r="B522" s="33" t="s">
        <v>231</v>
      </c>
      <c r="C522" s="33"/>
      <c r="D522" s="33"/>
      <c r="E522" s="35" t="s">
        <v>136</v>
      </c>
      <c r="F522" s="35">
        <v>142.69999999999999</v>
      </c>
      <c r="G522" s="35" t="s">
        <v>51</v>
      </c>
      <c r="H522" s="35"/>
      <c r="I522" s="33">
        <f t="shared" si="224"/>
        <v>0</v>
      </c>
      <c r="J522" s="83" t="s">
        <v>26</v>
      </c>
      <c r="K522" s="35"/>
      <c r="L522" s="9">
        <f t="shared" si="231"/>
        <v>0</v>
      </c>
      <c r="M522" s="9"/>
      <c r="N522" s="9"/>
      <c r="O522" s="9">
        <f t="shared" si="232"/>
        <v>0</v>
      </c>
      <c r="P522" s="9"/>
      <c r="Q522" s="9"/>
      <c r="R522" s="9">
        <f t="shared" si="233"/>
        <v>0</v>
      </c>
      <c r="S522" s="9"/>
      <c r="T522" s="9"/>
      <c r="U522" s="9">
        <f t="shared" si="234"/>
        <v>0</v>
      </c>
      <c r="V522" s="9"/>
      <c r="W522" s="9"/>
      <c r="X522" s="9">
        <f t="shared" si="235"/>
        <v>0</v>
      </c>
      <c r="Y522" s="9"/>
      <c r="Z522" s="9"/>
      <c r="AA522" s="10">
        <f t="shared" si="236"/>
        <v>0</v>
      </c>
      <c r="AB522" s="11"/>
    </row>
    <row r="523" spans="1:28" ht="15.75" hidden="1" x14ac:dyDescent="0.25">
      <c r="A523" s="39">
        <v>45859</v>
      </c>
      <c r="B523" s="35" t="s">
        <v>1057</v>
      </c>
      <c r="C523" s="35"/>
      <c r="D523" s="35" t="s">
        <v>31</v>
      </c>
      <c r="E523" s="35" t="s">
        <v>110</v>
      </c>
      <c r="F523" s="35">
        <v>400</v>
      </c>
      <c r="G523" s="35" t="s">
        <v>29</v>
      </c>
      <c r="H523" s="35">
        <v>1900</v>
      </c>
      <c r="I523" s="33">
        <f t="shared" si="224"/>
        <v>760000</v>
      </c>
      <c r="J523" s="82" t="s">
        <v>43</v>
      </c>
      <c r="K523" s="111" t="s">
        <v>1060</v>
      </c>
      <c r="L523" s="9">
        <f t="shared" si="231"/>
        <v>0</v>
      </c>
      <c r="M523" s="9"/>
      <c r="N523" s="9"/>
      <c r="O523" s="9">
        <f t="shared" si="232"/>
        <v>0</v>
      </c>
      <c r="P523" s="9"/>
      <c r="Q523" s="9"/>
      <c r="R523" s="9">
        <f t="shared" si="233"/>
        <v>0</v>
      </c>
      <c r="S523" s="9"/>
      <c r="T523" s="9"/>
      <c r="U523" s="9">
        <f t="shared" si="234"/>
        <v>0</v>
      </c>
      <c r="V523" s="9"/>
      <c r="W523" s="9"/>
      <c r="X523" s="9">
        <f t="shared" si="235"/>
        <v>0</v>
      </c>
      <c r="Y523" s="9"/>
      <c r="Z523" s="9"/>
      <c r="AA523" s="10">
        <f t="shared" si="236"/>
        <v>760000</v>
      </c>
      <c r="AB523" s="11"/>
    </row>
    <row r="524" spans="1:28" ht="15.75" hidden="1" x14ac:dyDescent="0.25">
      <c r="A524" s="39">
        <v>45859</v>
      </c>
      <c r="B524" s="35" t="s">
        <v>191</v>
      </c>
      <c r="C524" s="33"/>
      <c r="D524" s="35" t="s">
        <v>31</v>
      </c>
      <c r="E524" s="33" t="s">
        <v>61</v>
      </c>
      <c r="F524" s="33">
        <v>5</v>
      </c>
      <c r="G524" s="33" t="s">
        <v>25</v>
      </c>
      <c r="H524" s="35">
        <v>45000</v>
      </c>
      <c r="I524" s="33">
        <f t="shared" si="224"/>
        <v>225000</v>
      </c>
      <c r="J524" s="41" t="s">
        <v>241</v>
      </c>
      <c r="K524" s="88"/>
      <c r="L524" s="9">
        <f t="shared" si="231"/>
        <v>225000</v>
      </c>
      <c r="M524" s="9">
        <v>225000</v>
      </c>
      <c r="N524" s="9"/>
      <c r="O524" s="9">
        <f t="shared" si="232"/>
        <v>0</v>
      </c>
      <c r="P524" s="9"/>
      <c r="Q524" s="9"/>
      <c r="R524" s="9">
        <f t="shared" si="233"/>
        <v>0</v>
      </c>
      <c r="S524" s="9"/>
      <c r="T524" s="9"/>
      <c r="U524" s="9">
        <f t="shared" si="234"/>
        <v>0</v>
      </c>
      <c r="V524" s="9"/>
      <c r="W524" s="9"/>
      <c r="X524" s="9">
        <f t="shared" si="235"/>
        <v>0</v>
      </c>
      <c r="Y524" s="9"/>
      <c r="Z524" s="9"/>
      <c r="AA524" s="10">
        <f t="shared" si="236"/>
        <v>0</v>
      </c>
      <c r="AB524" s="11">
        <v>45859</v>
      </c>
    </row>
    <row r="525" spans="1:28" ht="15.75" hidden="1" x14ac:dyDescent="0.25">
      <c r="A525" s="39">
        <v>45859</v>
      </c>
      <c r="B525" s="35" t="s">
        <v>170</v>
      </c>
      <c r="C525" s="33"/>
      <c r="D525" s="35" t="s">
        <v>31</v>
      </c>
      <c r="E525" s="33" t="s">
        <v>73</v>
      </c>
      <c r="F525" s="33">
        <v>10</v>
      </c>
      <c r="G525" s="33" t="s">
        <v>74</v>
      </c>
      <c r="H525" s="33">
        <v>50000</v>
      </c>
      <c r="I525" s="33">
        <f t="shared" si="224"/>
        <v>500000</v>
      </c>
      <c r="J525" s="37" t="s">
        <v>241</v>
      </c>
      <c r="K525" s="33"/>
      <c r="L525" s="9">
        <f t="shared" si="231"/>
        <v>500000</v>
      </c>
      <c r="M525" s="9">
        <v>500000</v>
      </c>
      <c r="N525" s="9"/>
      <c r="O525" s="9">
        <f t="shared" si="232"/>
        <v>0</v>
      </c>
      <c r="P525" s="9"/>
      <c r="Q525" s="9"/>
      <c r="R525" s="9">
        <f t="shared" si="233"/>
        <v>0</v>
      </c>
      <c r="S525" s="9"/>
      <c r="T525" s="9"/>
      <c r="U525" s="9">
        <f t="shared" si="234"/>
        <v>0</v>
      </c>
      <c r="V525" s="9"/>
      <c r="W525" s="9"/>
      <c r="X525" s="9">
        <f t="shared" si="235"/>
        <v>0</v>
      </c>
      <c r="Y525" s="9"/>
      <c r="Z525" s="9"/>
      <c r="AA525" s="10">
        <f t="shared" si="236"/>
        <v>0</v>
      </c>
      <c r="AB525" s="11">
        <v>45859</v>
      </c>
    </row>
    <row r="526" spans="1:28" ht="15.75" hidden="1" x14ac:dyDescent="0.25">
      <c r="A526" s="39">
        <v>45859</v>
      </c>
      <c r="B526" s="35" t="s">
        <v>92</v>
      </c>
      <c r="C526" s="33"/>
      <c r="D526" s="35" t="s">
        <v>31</v>
      </c>
      <c r="E526" s="33" t="s">
        <v>224</v>
      </c>
      <c r="F526" s="33">
        <v>750</v>
      </c>
      <c r="G526" s="33" t="s">
        <v>29</v>
      </c>
      <c r="H526" s="33">
        <v>1790</v>
      </c>
      <c r="I526" s="33">
        <f t="shared" si="224"/>
        <v>1342500</v>
      </c>
      <c r="J526" s="37" t="s">
        <v>241</v>
      </c>
      <c r="K526" s="33"/>
      <c r="L526" s="9">
        <f t="shared" si="231"/>
        <v>1342500</v>
      </c>
      <c r="M526" s="9">
        <v>1342500</v>
      </c>
      <c r="N526" s="9"/>
      <c r="O526" s="9">
        <f t="shared" si="232"/>
        <v>0</v>
      </c>
      <c r="P526" s="9"/>
      <c r="Q526" s="9"/>
      <c r="R526" s="9">
        <f t="shared" si="233"/>
        <v>0</v>
      </c>
      <c r="S526" s="9"/>
      <c r="T526" s="9"/>
      <c r="U526" s="9">
        <f t="shared" si="234"/>
        <v>0</v>
      </c>
      <c r="V526" s="9"/>
      <c r="W526" s="9"/>
      <c r="X526" s="9">
        <f t="shared" si="235"/>
        <v>0</v>
      </c>
      <c r="Y526" s="9"/>
      <c r="Z526" s="9"/>
      <c r="AA526" s="10">
        <f t="shared" si="236"/>
        <v>0</v>
      </c>
      <c r="AB526" s="11">
        <v>45859</v>
      </c>
    </row>
    <row r="527" spans="1:28" ht="15.75" hidden="1" x14ac:dyDescent="0.25">
      <c r="A527" s="39">
        <v>45859</v>
      </c>
      <c r="B527" s="33" t="s">
        <v>186</v>
      </c>
      <c r="C527" s="33"/>
      <c r="D527" s="35" t="s">
        <v>31</v>
      </c>
      <c r="E527" s="33" t="s">
        <v>139</v>
      </c>
      <c r="F527" s="33">
        <v>1</v>
      </c>
      <c r="G527" s="33" t="s">
        <v>23</v>
      </c>
      <c r="H527" s="33">
        <v>400000</v>
      </c>
      <c r="I527" s="33">
        <f t="shared" si="224"/>
        <v>400000</v>
      </c>
      <c r="J527" s="37" t="s">
        <v>240</v>
      </c>
      <c r="K527" s="33"/>
      <c r="L527" s="9">
        <f t="shared" si="231"/>
        <v>0</v>
      </c>
      <c r="M527" s="9"/>
      <c r="N527" s="9"/>
      <c r="O527" s="9">
        <f t="shared" si="232"/>
        <v>400000</v>
      </c>
      <c r="P527" s="9">
        <v>400000</v>
      </c>
      <c r="Q527" s="9"/>
      <c r="R527" s="9">
        <f t="shared" si="233"/>
        <v>0</v>
      </c>
      <c r="S527" s="9"/>
      <c r="T527" s="9"/>
      <c r="U527" s="9">
        <f t="shared" si="234"/>
        <v>0</v>
      </c>
      <c r="V527" s="9"/>
      <c r="W527" s="9"/>
      <c r="X527" s="9">
        <f t="shared" si="235"/>
        <v>0</v>
      </c>
      <c r="Y527" s="9"/>
      <c r="Z527" s="9"/>
      <c r="AA527" s="10">
        <f t="shared" si="236"/>
        <v>0</v>
      </c>
      <c r="AB527" s="11">
        <v>45860</v>
      </c>
    </row>
    <row r="528" spans="1:28" ht="15.75" hidden="1" x14ac:dyDescent="0.25">
      <c r="A528" s="39">
        <v>45859</v>
      </c>
      <c r="B528" s="33" t="s">
        <v>186</v>
      </c>
      <c r="C528" s="33"/>
      <c r="D528" s="35" t="s">
        <v>31</v>
      </c>
      <c r="E528" s="33" t="s">
        <v>166</v>
      </c>
      <c r="F528" s="33">
        <v>1</v>
      </c>
      <c r="G528" s="33" t="s">
        <v>23</v>
      </c>
      <c r="H528" s="33">
        <v>400000</v>
      </c>
      <c r="I528" s="33">
        <f t="shared" si="224"/>
        <v>400000</v>
      </c>
      <c r="J528" s="37" t="s">
        <v>240</v>
      </c>
      <c r="K528" s="33"/>
      <c r="L528" s="9">
        <f t="shared" si="231"/>
        <v>0</v>
      </c>
      <c r="M528" s="9"/>
      <c r="N528" s="9"/>
      <c r="O528" s="9">
        <f t="shared" si="232"/>
        <v>400000</v>
      </c>
      <c r="P528" s="9">
        <v>400000</v>
      </c>
      <c r="Q528" s="9"/>
      <c r="R528" s="9">
        <f t="shared" si="233"/>
        <v>0</v>
      </c>
      <c r="S528" s="9"/>
      <c r="T528" s="9"/>
      <c r="U528" s="9">
        <f t="shared" si="234"/>
        <v>0</v>
      </c>
      <c r="V528" s="9"/>
      <c r="W528" s="9"/>
      <c r="X528" s="9">
        <f t="shared" si="235"/>
        <v>0</v>
      </c>
      <c r="Y528" s="9"/>
      <c r="Z528" s="9"/>
      <c r="AA528" s="10">
        <f t="shared" si="236"/>
        <v>0</v>
      </c>
      <c r="AB528" s="11">
        <v>45860</v>
      </c>
    </row>
    <row r="529" spans="1:28" ht="15.75" hidden="1" x14ac:dyDescent="0.25">
      <c r="A529" s="39">
        <v>45859</v>
      </c>
      <c r="B529" s="33" t="s">
        <v>189</v>
      </c>
      <c r="C529" s="33"/>
      <c r="D529" s="35" t="s">
        <v>31</v>
      </c>
      <c r="E529" s="33" t="s">
        <v>110</v>
      </c>
      <c r="F529" s="33">
        <v>1000</v>
      </c>
      <c r="G529" s="33" t="s">
        <v>29</v>
      </c>
      <c r="H529" s="33">
        <v>1800</v>
      </c>
      <c r="I529" s="33">
        <f t="shared" si="224"/>
        <v>1800000</v>
      </c>
      <c r="J529" s="37" t="s">
        <v>240</v>
      </c>
      <c r="K529" s="33"/>
      <c r="L529" s="9">
        <f t="shared" si="231"/>
        <v>0</v>
      </c>
      <c r="M529" s="9"/>
      <c r="N529" s="9"/>
      <c r="O529" s="9">
        <f t="shared" si="232"/>
        <v>0</v>
      </c>
      <c r="P529" s="9"/>
      <c r="Q529" s="9"/>
      <c r="R529" s="9">
        <f t="shared" si="233"/>
        <v>1800000</v>
      </c>
      <c r="S529" s="9">
        <v>1800000</v>
      </c>
      <c r="T529" s="9"/>
      <c r="U529" s="9">
        <f t="shared" si="234"/>
        <v>0</v>
      </c>
      <c r="V529" s="9"/>
      <c r="W529" s="9"/>
      <c r="X529" s="9">
        <f t="shared" si="235"/>
        <v>0</v>
      </c>
      <c r="Y529" s="9"/>
      <c r="Z529" s="9"/>
      <c r="AA529" s="10">
        <f t="shared" si="236"/>
        <v>0</v>
      </c>
      <c r="AB529" s="11">
        <v>45859</v>
      </c>
    </row>
    <row r="530" spans="1:28" ht="15.75" hidden="1" x14ac:dyDescent="0.25">
      <c r="A530" s="32">
        <v>45859</v>
      </c>
      <c r="B530" s="33" t="s">
        <v>109</v>
      </c>
      <c r="C530" s="33"/>
      <c r="D530" s="33" t="s">
        <v>31</v>
      </c>
      <c r="E530" s="33" t="s">
        <v>28</v>
      </c>
      <c r="F530" s="33">
        <v>800</v>
      </c>
      <c r="G530" s="33" t="s">
        <v>29</v>
      </c>
      <c r="H530" s="33">
        <v>2700</v>
      </c>
      <c r="I530" s="33">
        <f t="shared" si="224"/>
        <v>2160000</v>
      </c>
      <c r="J530" s="37" t="s">
        <v>241</v>
      </c>
      <c r="K530" s="33"/>
      <c r="L530" s="9">
        <f t="shared" si="231"/>
        <v>2160000</v>
      </c>
      <c r="M530" s="9">
        <v>2160000</v>
      </c>
      <c r="N530" s="9"/>
      <c r="O530" s="9">
        <f t="shared" si="232"/>
        <v>0</v>
      </c>
      <c r="P530" s="9"/>
      <c r="Q530" s="9"/>
      <c r="R530" s="9">
        <f t="shared" si="233"/>
        <v>0</v>
      </c>
      <c r="S530" s="9"/>
      <c r="T530" s="9"/>
      <c r="U530" s="9">
        <f t="shared" si="234"/>
        <v>0</v>
      </c>
      <c r="V530" s="9"/>
      <c r="W530" s="9"/>
      <c r="X530" s="9">
        <f t="shared" si="235"/>
        <v>0</v>
      </c>
      <c r="Y530" s="9"/>
      <c r="Z530" s="9"/>
      <c r="AA530" s="10">
        <f t="shared" si="236"/>
        <v>0</v>
      </c>
      <c r="AB530" s="11">
        <v>45859</v>
      </c>
    </row>
    <row r="531" spans="1:28" ht="15.75" hidden="1" x14ac:dyDescent="0.25">
      <c r="A531" s="39">
        <v>45859</v>
      </c>
      <c r="B531" s="33" t="s">
        <v>109</v>
      </c>
      <c r="C531" s="33"/>
      <c r="D531" s="33" t="s">
        <v>31</v>
      </c>
      <c r="E531" s="33" t="s">
        <v>70</v>
      </c>
      <c r="F531" s="33">
        <v>500</v>
      </c>
      <c r="G531" s="33" t="s">
        <v>29</v>
      </c>
      <c r="H531" s="33">
        <v>2720</v>
      </c>
      <c r="I531" s="33">
        <f t="shared" si="224"/>
        <v>1360000</v>
      </c>
      <c r="J531" s="37" t="s">
        <v>241</v>
      </c>
      <c r="K531" s="33"/>
      <c r="L531" s="9">
        <f t="shared" si="231"/>
        <v>1360000</v>
      </c>
      <c r="M531" s="9">
        <v>1360000</v>
      </c>
      <c r="N531" s="9"/>
      <c r="O531" s="9">
        <f t="shared" si="232"/>
        <v>0</v>
      </c>
      <c r="P531" s="9"/>
      <c r="Q531" s="9"/>
      <c r="R531" s="9">
        <f t="shared" si="233"/>
        <v>0</v>
      </c>
      <c r="S531" s="9"/>
      <c r="T531" s="9"/>
      <c r="U531" s="9">
        <f t="shared" si="234"/>
        <v>0</v>
      </c>
      <c r="V531" s="9"/>
      <c r="W531" s="9"/>
      <c r="X531" s="9">
        <f t="shared" si="235"/>
        <v>0</v>
      </c>
      <c r="Y531" s="9"/>
      <c r="Z531" s="9"/>
      <c r="AA531" s="10">
        <f t="shared" si="236"/>
        <v>0</v>
      </c>
      <c r="AB531" s="11">
        <v>45859</v>
      </c>
    </row>
    <row r="532" spans="1:28" ht="15.75" hidden="1" x14ac:dyDescent="0.25">
      <c r="A532" s="39">
        <v>45859</v>
      </c>
      <c r="B532" s="33" t="s">
        <v>109</v>
      </c>
      <c r="C532" s="33"/>
      <c r="D532" s="35" t="s">
        <v>31</v>
      </c>
      <c r="E532" s="33" t="s">
        <v>185</v>
      </c>
      <c r="F532" s="33">
        <v>3000</v>
      </c>
      <c r="G532" s="33" t="s">
        <v>29</v>
      </c>
      <c r="H532" s="33">
        <v>900</v>
      </c>
      <c r="I532" s="33">
        <f t="shared" si="224"/>
        <v>2700000</v>
      </c>
      <c r="J532" s="37" t="s">
        <v>241</v>
      </c>
      <c r="K532" s="33"/>
      <c r="L532" s="9">
        <f t="shared" si="231"/>
        <v>2700000</v>
      </c>
      <c r="M532" s="9">
        <v>2700000</v>
      </c>
      <c r="N532" s="9"/>
      <c r="O532" s="9">
        <f t="shared" si="232"/>
        <v>0</v>
      </c>
      <c r="P532" s="9"/>
      <c r="Q532" s="9"/>
      <c r="R532" s="9">
        <f t="shared" si="233"/>
        <v>0</v>
      </c>
      <c r="S532" s="9"/>
      <c r="T532" s="9"/>
      <c r="U532" s="9">
        <f t="shared" si="234"/>
        <v>0</v>
      </c>
      <c r="V532" s="9"/>
      <c r="W532" s="9"/>
      <c r="X532" s="9">
        <f t="shared" si="235"/>
        <v>0</v>
      </c>
      <c r="Y532" s="9"/>
      <c r="Z532" s="9"/>
      <c r="AA532" s="10">
        <f t="shared" si="236"/>
        <v>0</v>
      </c>
      <c r="AB532" s="11">
        <v>45859</v>
      </c>
    </row>
    <row r="533" spans="1:28" ht="15.75" hidden="1" x14ac:dyDescent="0.25">
      <c r="A533" s="39">
        <v>45859</v>
      </c>
      <c r="B533" s="33" t="s">
        <v>473</v>
      </c>
      <c r="C533" s="33"/>
      <c r="D533" s="35" t="s">
        <v>31</v>
      </c>
      <c r="E533" s="33" t="s">
        <v>136</v>
      </c>
      <c r="F533" s="33">
        <v>24.4</v>
      </c>
      <c r="G533" s="33" t="s">
        <v>51</v>
      </c>
      <c r="H533" s="33">
        <v>43000</v>
      </c>
      <c r="I533" s="33">
        <f t="shared" si="224"/>
        <v>1049200</v>
      </c>
      <c r="J533" s="37" t="s">
        <v>241</v>
      </c>
      <c r="K533" s="33"/>
      <c r="L533" s="9">
        <f t="shared" si="231"/>
        <v>1049200</v>
      </c>
      <c r="M533" s="9">
        <v>1049200</v>
      </c>
      <c r="N533" s="9"/>
      <c r="O533" s="9">
        <f t="shared" si="232"/>
        <v>0</v>
      </c>
      <c r="P533" s="9"/>
      <c r="Q533" s="9"/>
      <c r="R533" s="9">
        <f t="shared" si="233"/>
        <v>0</v>
      </c>
      <c r="S533" s="9"/>
      <c r="T533" s="9"/>
      <c r="U533" s="9">
        <f t="shared" si="234"/>
        <v>0</v>
      </c>
      <c r="V533" s="9"/>
      <c r="W533" s="9"/>
      <c r="X533" s="9">
        <f t="shared" si="235"/>
        <v>0</v>
      </c>
      <c r="Y533" s="9"/>
      <c r="Z533" s="9"/>
      <c r="AA533" s="10">
        <f t="shared" si="236"/>
        <v>0</v>
      </c>
      <c r="AB533" s="11">
        <v>45857</v>
      </c>
    </row>
    <row r="534" spans="1:28" ht="15.75" hidden="1" x14ac:dyDescent="0.25">
      <c r="A534" s="39">
        <v>45859</v>
      </c>
      <c r="B534" s="33" t="s">
        <v>268</v>
      </c>
      <c r="C534" s="33"/>
      <c r="D534" s="33" t="s">
        <v>41</v>
      </c>
      <c r="E534" s="33" t="s">
        <v>110</v>
      </c>
      <c r="F534" s="33">
        <v>1200</v>
      </c>
      <c r="G534" s="33" t="s">
        <v>29</v>
      </c>
      <c r="H534" s="33">
        <v>2000</v>
      </c>
      <c r="I534" s="33">
        <f t="shared" si="224"/>
        <v>2400000</v>
      </c>
      <c r="J534" s="37" t="s">
        <v>240</v>
      </c>
      <c r="K534" s="33"/>
      <c r="L534" s="9">
        <f t="shared" si="231"/>
        <v>0</v>
      </c>
      <c r="M534" s="9"/>
      <c r="N534" s="9"/>
      <c r="O534" s="9">
        <f t="shared" si="232"/>
        <v>2400000</v>
      </c>
      <c r="P534" s="9">
        <v>2400000</v>
      </c>
      <c r="Q534" s="9"/>
      <c r="R534" s="9">
        <f t="shared" si="233"/>
        <v>0</v>
      </c>
      <c r="S534" s="9"/>
      <c r="T534" s="9"/>
      <c r="U534" s="9">
        <f t="shared" si="234"/>
        <v>0</v>
      </c>
      <c r="V534" s="9"/>
      <c r="W534" s="9"/>
      <c r="X534" s="9">
        <f t="shared" si="235"/>
        <v>0</v>
      </c>
      <c r="Y534" s="9"/>
      <c r="Z534" s="9"/>
      <c r="AA534" s="10">
        <f t="shared" si="236"/>
        <v>0</v>
      </c>
      <c r="AB534" s="11">
        <v>45859</v>
      </c>
    </row>
    <row r="535" spans="1:28" ht="16.5" hidden="1" thickBot="1" x14ac:dyDescent="0.3">
      <c r="A535" s="61">
        <v>45859</v>
      </c>
      <c r="B535" s="62" t="s">
        <v>701</v>
      </c>
      <c r="C535" s="62"/>
      <c r="D535" s="62" t="s">
        <v>41</v>
      </c>
      <c r="E535" s="62" t="s">
        <v>110</v>
      </c>
      <c r="F535" s="62">
        <v>1200</v>
      </c>
      <c r="G535" s="62" t="s">
        <v>29</v>
      </c>
      <c r="H535" s="62">
        <v>1900</v>
      </c>
      <c r="I535" s="62">
        <f t="shared" si="224"/>
        <v>2280000</v>
      </c>
      <c r="J535" s="63" t="s">
        <v>240</v>
      </c>
      <c r="K535" s="62" t="s">
        <v>1060</v>
      </c>
      <c r="L535" s="97">
        <f t="shared" si="231"/>
        <v>0</v>
      </c>
      <c r="M535" s="97"/>
      <c r="N535" s="97"/>
      <c r="O535" s="97">
        <f t="shared" si="232"/>
        <v>2280000</v>
      </c>
      <c r="P535" s="97">
        <v>2280000</v>
      </c>
      <c r="Q535" s="97"/>
      <c r="R535" s="97">
        <f t="shared" si="233"/>
        <v>0</v>
      </c>
      <c r="S535" s="97"/>
      <c r="T535" s="97"/>
      <c r="U535" s="97">
        <f t="shared" si="234"/>
        <v>0</v>
      </c>
      <c r="V535" s="97"/>
      <c r="W535" s="97"/>
      <c r="X535" s="97">
        <f t="shared" si="235"/>
        <v>0</v>
      </c>
      <c r="Y535" s="97"/>
      <c r="Z535" s="97"/>
      <c r="AA535" s="98">
        <f t="shared" si="236"/>
        <v>0</v>
      </c>
      <c r="AB535" s="99">
        <v>45860</v>
      </c>
    </row>
    <row r="536" spans="1:28" ht="15.75" hidden="1" x14ac:dyDescent="0.25">
      <c r="A536" s="39">
        <v>45860</v>
      </c>
      <c r="B536" s="35" t="s">
        <v>999</v>
      </c>
      <c r="C536" s="35"/>
      <c r="D536" s="35" t="s">
        <v>31</v>
      </c>
      <c r="E536" s="35" t="s">
        <v>148</v>
      </c>
      <c r="F536" s="35">
        <v>20</v>
      </c>
      <c r="G536" s="35" t="s">
        <v>51</v>
      </c>
      <c r="H536" s="35">
        <v>60000</v>
      </c>
      <c r="I536" s="35">
        <f t="shared" si="224"/>
        <v>1200000</v>
      </c>
      <c r="J536" s="41" t="s">
        <v>240</v>
      </c>
      <c r="K536" s="35"/>
      <c r="L536" s="92">
        <f t="shared" ref="L536" si="237">M536+N536</f>
        <v>0</v>
      </c>
      <c r="M536" s="92"/>
      <c r="N536" s="92"/>
      <c r="O536" s="92">
        <f t="shared" ref="O536" si="238">P536+Q536</f>
        <v>1200000</v>
      </c>
      <c r="P536" s="92">
        <v>1200000</v>
      </c>
      <c r="Q536" s="92"/>
      <c r="R536" s="92">
        <f t="shared" ref="R536" si="239">S536+T536</f>
        <v>0</v>
      </c>
      <c r="S536" s="92"/>
      <c r="T536" s="92"/>
      <c r="U536" s="92">
        <f t="shared" ref="U536" si="240">V536+W536</f>
        <v>0</v>
      </c>
      <c r="V536" s="92"/>
      <c r="W536" s="92"/>
      <c r="X536" s="92">
        <f t="shared" ref="X536" si="241">Y536+Z536</f>
        <v>0</v>
      </c>
      <c r="Y536" s="92"/>
      <c r="Z536" s="92"/>
      <c r="AA536" s="93">
        <f t="shared" ref="AA536" si="242">C536+I536-L536-O536-U536-X536-R536</f>
        <v>0</v>
      </c>
      <c r="AB536" s="94">
        <v>45859</v>
      </c>
    </row>
    <row r="537" spans="1:28" ht="15.75" hidden="1" x14ac:dyDescent="0.25">
      <c r="A537" s="39">
        <v>45860</v>
      </c>
      <c r="B537" s="33" t="s">
        <v>121</v>
      </c>
      <c r="C537" s="33"/>
      <c r="D537" s="35" t="s">
        <v>31</v>
      </c>
      <c r="E537" s="33" t="s">
        <v>468</v>
      </c>
      <c r="F537" s="33">
        <v>32.299999999999997</v>
      </c>
      <c r="G537" s="33" t="s">
        <v>51</v>
      </c>
      <c r="H537" s="33">
        <v>43000</v>
      </c>
      <c r="I537" s="35">
        <f t="shared" si="224"/>
        <v>1388899.9999999998</v>
      </c>
      <c r="J537" s="37" t="s">
        <v>240</v>
      </c>
      <c r="K537" s="33" t="s">
        <v>1076</v>
      </c>
      <c r="L537" s="9">
        <f t="shared" ref="L537:L559" si="243">M537+N537</f>
        <v>0</v>
      </c>
      <c r="M537" s="9"/>
      <c r="N537" s="9"/>
      <c r="O537" s="9">
        <f t="shared" ref="O537:O559" si="244">P537+Q537</f>
        <v>1388900</v>
      </c>
      <c r="P537" s="9">
        <v>1388900</v>
      </c>
      <c r="Q537" s="9"/>
      <c r="R537" s="9">
        <f t="shared" ref="R537:R559" si="245">S537+T537</f>
        <v>0</v>
      </c>
      <c r="S537" s="9"/>
      <c r="T537" s="9"/>
      <c r="U537" s="9">
        <f t="shared" ref="U537:U559" si="246">V537+W537</f>
        <v>0</v>
      </c>
      <c r="V537" s="9"/>
      <c r="W537" s="9"/>
      <c r="X537" s="9">
        <f t="shared" ref="X537:X559" si="247">Y537+Z537</f>
        <v>0</v>
      </c>
      <c r="Y537" s="9"/>
      <c r="Z537" s="9"/>
      <c r="AA537" s="10">
        <f t="shared" ref="AA537:AA559" si="248">C537+I537-L537-O537-U537-X537-R537</f>
        <v>-2.3283064365386963E-10</v>
      </c>
      <c r="AB537" s="11">
        <v>45861</v>
      </c>
    </row>
    <row r="538" spans="1:28" ht="15.75" hidden="1" x14ac:dyDescent="0.25">
      <c r="A538" s="39">
        <v>45860</v>
      </c>
      <c r="B538" s="33" t="s">
        <v>768</v>
      </c>
      <c r="C538" s="33"/>
      <c r="D538" s="35" t="s">
        <v>31</v>
      </c>
      <c r="E538" s="33" t="s">
        <v>73</v>
      </c>
      <c r="F538" s="33">
        <v>10</v>
      </c>
      <c r="G538" s="33" t="s">
        <v>74</v>
      </c>
      <c r="H538" s="33">
        <v>50000</v>
      </c>
      <c r="I538" s="35">
        <f t="shared" si="224"/>
        <v>500000</v>
      </c>
      <c r="J538" s="37" t="s">
        <v>241</v>
      </c>
      <c r="K538" s="33"/>
      <c r="L538" s="9">
        <f t="shared" si="243"/>
        <v>500000</v>
      </c>
      <c r="M538" s="9">
        <v>500000</v>
      </c>
      <c r="N538" s="9"/>
      <c r="O538" s="9">
        <f t="shared" si="244"/>
        <v>0</v>
      </c>
      <c r="P538" s="9"/>
      <c r="Q538" s="9"/>
      <c r="R538" s="9">
        <f t="shared" si="245"/>
        <v>0</v>
      </c>
      <c r="S538" s="9"/>
      <c r="T538" s="9"/>
      <c r="U538" s="9">
        <f t="shared" si="246"/>
        <v>0</v>
      </c>
      <c r="V538" s="9"/>
      <c r="W538" s="9"/>
      <c r="X538" s="9">
        <f t="shared" si="247"/>
        <v>0</v>
      </c>
      <c r="Y538" s="9"/>
      <c r="Z538" s="9"/>
      <c r="AA538" s="10">
        <f t="shared" si="248"/>
        <v>0</v>
      </c>
      <c r="AB538" s="11">
        <v>45860</v>
      </c>
    </row>
    <row r="539" spans="1:28" ht="15.75" hidden="1" x14ac:dyDescent="0.25">
      <c r="A539" s="39">
        <v>45860</v>
      </c>
      <c r="B539" s="33" t="s">
        <v>231</v>
      </c>
      <c r="C539" s="33"/>
      <c r="D539" s="33"/>
      <c r="E539" s="33" t="s">
        <v>423</v>
      </c>
      <c r="F539" s="33">
        <v>34.9</v>
      </c>
      <c r="G539" s="33" t="s">
        <v>51</v>
      </c>
      <c r="H539" s="33"/>
      <c r="I539" s="35">
        <f t="shared" si="224"/>
        <v>0</v>
      </c>
      <c r="J539" s="83" t="s">
        <v>26</v>
      </c>
      <c r="K539" s="33"/>
      <c r="L539" s="9">
        <f t="shared" si="243"/>
        <v>0</v>
      </c>
      <c r="M539" s="9"/>
      <c r="N539" s="9"/>
      <c r="O539" s="9">
        <f t="shared" si="244"/>
        <v>0</v>
      </c>
      <c r="P539" s="9"/>
      <c r="Q539" s="9"/>
      <c r="R539" s="9">
        <f t="shared" si="245"/>
        <v>0</v>
      </c>
      <c r="S539" s="9"/>
      <c r="T539" s="9"/>
      <c r="U539" s="9">
        <f t="shared" si="246"/>
        <v>0</v>
      </c>
      <c r="V539" s="9"/>
      <c r="W539" s="9"/>
      <c r="X539" s="9">
        <f t="shared" si="247"/>
        <v>0</v>
      </c>
      <c r="Y539" s="9"/>
      <c r="Z539" s="9"/>
      <c r="AA539" s="10">
        <f t="shared" si="248"/>
        <v>0</v>
      </c>
      <c r="AB539" s="11"/>
    </row>
    <row r="540" spans="1:28" ht="15.75" hidden="1" x14ac:dyDescent="0.25">
      <c r="A540" s="39">
        <v>45860</v>
      </c>
      <c r="B540" s="33" t="s">
        <v>231</v>
      </c>
      <c r="C540" s="33"/>
      <c r="D540" s="33"/>
      <c r="E540" s="33" t="s">
        <v>136</v>
      </c>
      <c r="F540" s="33">
        <v>24.3</v>
      </c>
      <c r="G540" s="33" t="s">
        <v>51</v>
      </c>
      <c r="H540" s="33"/>
      <c r="I540" s="35">
        <f t="shared" si="224"/>
        <v>0</v>
      </c>
      <c r="J540" s="83" t="s">
        <v>26</v>
      </c>
      <c r="K540" s="33"/>
      <c r="L540" s="9">
        <f t="shared" si="243"/>
        <v>0</v>
      </c>
      <c r="M540" s="9"/>
      <c r="N540" s="9"/>
      <c r="O540" s="9">
        <f t="shared" si="244"/>
        <v>0</v>
      </c>
      <c r="P540" s="9"/>
      <c r="Q540" s="9"/>
      <c r="R540" s="9">
        <f t="shared" si="245"/>
        <v>0</v>
      </c>
      <c r="S540" s="9"/>
      <c r="T540" s="9"/>
      <c r="U540" s="9">
        <f t="shared" si="246"/>
        <v>0</v>
      </c>
      <c r="V540" s="9"/>
      <c r="W540" s="9"/>
      <c r="X540" s="9">
        <f t="shared" si="247"/>
        <v>0</v>
      </c>
      <c r="Y540" s="9"/>
      <c r="Z540" s="9"/>
      <c r="AA540" s="10">
        <f t="shared" si="248"/>
        <v>0</v>
      </c>
      <c r="AB540" s="11"/>
    </row>
    <row r="541" spans="1:28" ht="15.75" hidden="1" x14ac:dyDescent="0.25">
      <c r="A541" s="39">
        <v>45860</v>
      </c>
      <c r="B541" s="33" t="s">
        <v>231</v>
      </c>
      <c r="C541" s="33"/>
      <c r="D541" s="33"/>
      <c r="E541" s="33" t="s">
        <v>632</v>
      </c>
      <c r="F541" s="33">
        <v>26.2</v>
      </c>
      <c r="G541" s="33" t="s">
        <v>51</v>
      </c>
      <c r="H541" s="33"/>
      <c r="I541" s="35">
        <f t="shared" si="224"/>
        <v>0</v>
      </c>
      <c r="J541" s="83" t="s">
        <v>26</v>
      </c>
      <c r="K541" s="33"/>
      <c r="L541" s="9">
        <f t="shared" si="243"/>
        <v>0</v>
      </c>
      <c r="M541" s="9"/>
      <c r="N541" s="9"/>
      <c r="O541" s="9">
        <f t="shared" si="244"/>
        <v>0</v>
      </c>
      <c r="P541" s="9"/>
      <c r="Q541" s="9"/>
      <c r="R541" s="9">
        <f t="shared" si="245"/>
        <v>0</v>
      </c>
      <c r="S541" s="9"/>
      <c r="T541" s="9"/>
      <c r="U541" s="9">
        <f t="shared" si="246"/>
        <v>0</v>
      </c>
      <c r="V541" s="9"/>
      <c r="W541" s="9"/>
      <c r="X541" s="9">
        <f t="shared" si="247"/>
        <v>0</v>
      </c>
      <c r="Y541" s="9"/>
      <c r="Z541" s="9"/>
      <c r="AA541" s="10">
        <f t="shared" si="248"/>
        <v>0</v>
      </c>
      <c r="AB541" s="11"/>
    </row>
    <row r="542" spans="1:28" ht="15.75" hidden="1" x14ac:dyDescent="0.25">
      <c r="A542" s="39">
        <v>45860</v>
      </c>
      <c r="B542" s="33" t="s">
        <v>231</v>
      </c>
      <c r="C542" s="33"/>
      <c r="D542" s="33"/>
      <c r="E542" s="33" t="s">
        <v>135</v>
      </c>
      <c r="F542" s="33">
        <v>57.6</v>
      </c>
      <c r="G542" s="33" t="s">
        <v>51</v>
      </c>
      <c r="H542" s="33"/>
      <c r="I542" s="35">
        <f t="shared" si="224"/>
        <v>0</v>
      </c>
      <c r="J542" s="83" t="s">
        <v>26</v>
      </c>
      <c r="K542" s="33"/>
      <c r="L542" s="9">
        <f t="shared" si="243"/>
        <v>0</v>
      </c>
      <c r="M542" s="9"/>
      <c r="N542" s="9"/>
      <c r="O542" s="9">
        <f t="shared" si="244"/>
        <v>0</v>
      </c>
      <c r="P542" s="9"/>
      <c r="Q542" s="9"/>
      <c r="R542" s="9">
        <f t="shared" si="245"/>
        <v>0</v>
      </c>
      <c r="S542" s="9"/>
      <c r="T542" s="9"/>
      <c r="U542" s="9">
        <f t="shared" si="246"/>
        <v>0</v>
      </c>
      <c r="V542" s="9"/>
      <c r="W542" s="9"/>
      <c r="X542" s="9">
        <f t="shared" si="247"/>
        <v>0</v>
      </c>
      <c r="Y542" s="9"/>
      <c r="Z542" s="9"/>
      <c r="AA542" s="10">
        <f t="shared" si="248"/>
        <v>0</v>
      </c>
      <c r="AB542" s="11"/>
    </row>
    <row r="543" spans="1:28" ht="15.75" hidden="1" x14ac:dyDescent="0.25">
      <c r="A543" s="39">
        <v>45860</v>
      </c>
      <c r="B543" s="33" t="s">
        <v>231</v>
      </c>
      <c r="C543" s="33"/>
      <c r="D543" s="33"/>
      <c r="E543" s="33" t="s">
        <v>85</v>
      </c>
      <c r="F543" s="33">
        <v>63.2</v>
      </c>
      <c r="G543" s="33" t="s">
        <v>51</v>
      </c>
      <c r="H543" s="33"/>
      <c r="I543" s="35">
        <f t="shared" si="224"/>
        <v>0</v>
      </c>
      <c r="J543" s="83" t="s">
        <v>26</v>
      </c>
      <c r="K543" s="33"/>
      <c r="L543" s="9">
        <f t="shared" si="243"/>
        <v>0</v>
      </c>
      <c r="M543" s="9"/>
      <c r="N543" s="9"/>
      <c r="O543" s="9">
        <f t="shared" si="244"/>
        <v>0</v>
      </c>
      <c r="P543" s="9"/>
      <c r="Q543" s="9"/>
      <c r="R543" s="9">
        <f t="shared" si="245"/>
        <v>0</v>
      </c>
      <c r="S543" s="9"/>
      <c r="T543" s="9"/>
      <c r="U543" s="9">
        <f t="shared" si="246"/>
        <v>0</v>
      </c>
      <c r="V543" s="9"/>
      <c r="W543" s="9"/>
      <c r="X543" s="9">
        <f t="shared" si="247"/>
        <v>0</v>
      </c>
      <c r="Y543" s="9"/>
      <c r="Z543" s="9"/>
      <c r="AA543" s="10">
        <f t="shared" si="248"/>
        <v>0</v>
      </c>
      <c r="AB543" s="11"/>
    </row>
    <row r="544" spans="1:28" ht="15.75" hidden="1" x14ac:dyDescent="0.25">
      <c r="A544" s="39">
        <v>45860</v>
      </c>
      <c r="B544" s="33" t="s">
        <v>231</v>
      </c>
      <c r="C544" s="33"/>
      <c r="D544" s="33"/>
      <c r="E544" s="33" t="s">
        <v>304</v>
      </c>
      <c r="F544" s="33">
        <v>98.9</v>
      </c>
      <c r="G544" s="33" t="s">
        <v>51</v>
      </c>
      <c r="H544" s="33"/>
      <c r="I544" s="35">
        <f t="shared" si="224"/>
        <v>0</v>
      </c>
      <c r="J544" s="83" t="s">
        <v>26</v>
      </c>
      <c r="K544" s="33"/>
      <c r="L544" s="9">
        <f t="shared" si="243"/>
        <v>0</v>
      </c>
      <c r="M544" s="9"/>
      <c r="N544" s="9"/>
      <c r="O544" s="9">
        <f t="shared" si="244"/>
        <v>0</v>
      </c>
      <c r="P544" s="9"/>
      <c r="Q544" s="9"/>
      <c r="R544" s="9">
        <f t="shared" si="245"/>
        <v>0</v>
      </c>
      <c r="S544" s="9"/>
      <c r="T544" s="9"/>
      <c r="U544" s="9">
        <f t="shared" si="246"/>
        <v>0</v>
      </c>
      <c r="V544" s="9"/>
      <c r="W544" s="9"/>
      <c r="X544" s="9">
        <f t="shared" si="247"/>
        <v>0</v>
      </c>
      <c r="Y544" s="9"/>
      <c r="Z544" s="9"/>
      <c r="AA544" s="10">
        <f t="shared" si="248"/>
        <v>0</v>
      </c>
      <c r="AB544" s="11"/>
    </row>
    <row r="545" spans="1:28" ht="15.75" hidden="1" x14ac:dyDescent="0.25">
      <c r="A545" s="39">
        <v>45860</v>
      </c>
      <c r="B545" s="33" t="s">
        <v>231</v>
      </c>
      <c r="C545" s="33"/>
      <c r="D545" s="33"/>
      <c r="E545" s="33" t="s">
        <v>127</v>
      </c>
      <c r="F545" s="33">
        <v>37.6</v>
      </c>
      <c r="G545" s="33" t="s">
        <v>51</v>
      </c>
      <c r="H545" s="33"/>
      <c r="I545" s="35">
        <f t="shared" si="224"/>
        <v>0</v>
      </c>
      <c r="J545" s="83" t="s">
        <v>26</v>
      </c>
      <c r="K545" s="33"/>
      <c r="L545" s="9">
        <f t="shared" si="243"/>
        <v>0</v>
      </c>
      <c r="M545" s="9"/>
      <c r="N545" s="9"/>
      <c r="O545" s="9">
        <f t="shared" si="244"/>
        <v>0</v>
      </c>
      <c r="P545" s="9"/>
      <c r="Q545" s="9"/>
      <c r="R545" s="9">
        <f t="shared" si="245"/>
        <v>0</v>
      </c>
      <c r="S545" s="9"/>
      <c r="T545" s="9"/>
      <c r="U545" s="9">
        <f t="shared" si="246"/>
        <v>0</v>
      </c>
      <c r="V545" s="9"/>
      <c r="W545" s="9"/>
      <c r="X545" s="9">
        <f t="shared" si="247"/>
        <v>0</v>
      </c>
      <c r="Y545" s="9"/>
      <c r="Z545" s="9"/>
      <c r="AA545" s="10">
        <f t="shared" si="248"/>
        <v>0</v>
      </c>
      <c r="AB545" s="11"/>
    </row>
    <row r="546" spans="1:28" ht="15.75" hidden="1" x14ac:dyDescent="0.25">
      <c r="A546" s="39">
        <v>45860</v>
      </c>
      <c r="B546" s="33" t="s">
        <v>231</v>
      </c>
      <c r="C546" s="33"/>
      <c r="D546" s="33"/>
      <c r="E546" s="33" t="s">
        <v>482</v>
      </c>
      <c r="F546" s="33">
        <v>62.9</v>
      </c>
      <c r="G546" s="33" t="s">
        <v>51</v>
      </c>
      <c r="H546" s="33"/>
      <c r="I546" s="35">
        <f t="shared" si="224"/>
        <v>0</v>
      </c>
      <c r="J546" s="83" t="s">
        <v>26</v>
      </c>
      <c r="K546" s="33"/>
      <c r="L546" s="9">
        <f t="shared" si="243"/>
        <v>0</v>
      </c>
      <c r="M546" s="9"/>
      <c r="N546" s="9"/>
      <c r="O546" s="9">
        <f t="shared" si="244"/>
        <v>0</v>
      </c>
      <c r="P546" s="9"/>
      <c r="Q546" s="9"/>
      <c r="R546" s="9">
        <f t="shared" si="245"/>
        <v>0</v>
      </c>
      <c r="S546" s="9"/>
      <c r="T546" s="9"/>
      <c r="U546" s="9">
        <f t="shared" si="246"/>
        <v>0</v>
      </c>
      <c r="V546" s="9"/>
      <c r="W546" s="9"/>
      <c r="X546" s="9">
        <f t="shared" si="247"/>
        <v>0</v>
      </c>
      <c r="Y546" s="9"/>
      <c r="Z546" s="9"/>
      <c r="AA546" s="10">
        <f t="shared" si="248"/>
        <v>0</v>
      </c>
      <c r="AB546" s="11"/>
    </row>
    <row r="547" spans="1:28" ht="15.75" hidden="1" x14ac:dyDescent="0.25">
      <c r="A547" s="39">
        <v>45860</v>
      </c>
      <c r="B547" s="33" t="s">
        <v>231</v>
      </c>
      <c r="C547" s="33"/>
      <c r="D547" s="33"/>
      <c r="E547" s="33" t="s">
        <v>203</v>
      </c>
      <c r="F547" s="33">
        <v>13.7</v>
      </c>
      <c r="G547" s="33" t="s">
        <v>51</v>
      </c>
      <c r="H547" s="33"/>
      <c r="I547" s="35">
        <f t="shared" si="224"/>
        <v>0</v>
      </c>
      <c r="J547" s="83" t="s">
        <v>26</v>
      </c>
      <c r="K547" s="33"/>
      <c r="L547" s="9">
        <f t="shared" si="243"/>
        <v>0</v>
      </c>
      <c r="M547" s="9"/>
      <c r="N547" s="9"/>
      <c r="O547" s="9">
        <f t="shared" si="244"/>
        <v>0</v>
      </c>
      <c r="P547" s="9"/>
      <c r="Q547" s="9"/>
      <c r="R547" s="9">
        <f t="shared" si="245"/>
        <v>0</v>
      </c>
      <c r="S547" s="9"/>
      <c r="T547" s="9"/>
      <c r="U547" s="9">
        <f t="shared" si="246"/>
        <v>0</v>
      </c>
      <c r="V547" s="9"/>
      <c r="W547" s="9"/>
      <c r="X547" s="9">
        <f t="shared" si="247"/>
        <v>0</v>
      </c>
      <c r="Y547" s="9"/>
      <c r="Z547" s="9"/>
      <c r="AA547" s="10">
        <f t="shared" si="248"/>
        <v>0</v>
      </c>
      <c r="AB547" s="11"/>
    </row>
    <row r="548" spans="1:28" ht="15.75" hidden="1" x14ac:dyDescent="0.25">
      <c r="A548" s="39">
        <v>45860</v>
      </c>
      <c r="B548" s="35" t="s">
        <v>1077</v>
      </c>
      <c r="C548" s="35"/>
      <c r="D548" s="35" t="s">
        <v>31</v>
      </c>
      <c r="E548" s="35" t="s">
        <v>80</v>
      </c>
      <c r="F548" s="35">
        <v>1</v>
      </c>
      <c r="G548" s="35" t="s">
        <v>23</v>
      </c>
      <c r="H548" s="35">
        <v>1200000</v>
      </c>
      <c r="I548" s="35">
        <f t="shared" si="224"/>
        <v>1200000</v>
      </c>
      <c r="J548" s="41" t="s">
        <v>240</v>
      </c>
      <c r="K548" s="35"/>
      <c r="L548" s="9">
        <f t="shared" si="243"/>
        <v>0</v>
      </c>
      <c r="M548" s="9"/>
      <c r="N548" s="9"/>
      <c r="O548" s="9">
        <f t="shared" si="244"/>
        <v>1200000</v>
      </c>
      <c r="P548" s="9">
        <v>1200000</v>
      </c>
      <c r="Q548" s="9"/>
      <c r="R548" s="9">
        <f t="shared" si="245"/>
        <v>0</v>
      </c>
      <c r="S548" s="9"/>
      <c r="T548" s="9"/>
      <c r="U548" s="9">
        <f t="shared" si="246"/>
        <v>0</v>
      </c>
      <c r="V548" s="9"/>
      <c r="W548" s="9"/>
      <c r="X548" s="9">
        <f t="shared" si="247"/>
        <v>0</v>
      </c>
      <c r="Y548" s="9"/>
      <c r="Z548" s="9"/>
      <c r="AA548" s="10">
        <f t="shared" si="248"/>
        <v>0</v>
      </c>
      <c r="AB548" s="11">
        <v>45860</v>
      </c>
    </row>
    <row r="549" spans="1:28" ht="15.75" hidden="1" x14ac:dyDescent="0.25">
      <c r="A549" s="39">
        <v>45860</v>
      </c>
      <c r="B549" s="35" t="s">
        <v>490</v>
      </c>
      <c r="C549" s="33"/>
      <c r="D549" s="35" t="s">
        <v>31</v>
      </c>
      <c r="E549" s="33" t="s">
        <v>73</v>
      </c>
      <c r="F549" s="33">
        <v>10</v>
      </c>
      <c r="G549" s="33" t="s">
        <v>74</v>
      </c>
      <c r="H549" s="33">
        <v>50000</v>
      </c>
      <c r="I549" s="35">
        <f t="shared" si="224"/>
        <v>500000</v>
      </c>
      <c r="J549" s="41" t="s">
        <v>240</v>
      </c>
      <c r="K549" s="33"/>
      <c r="L549" s="9">
        <f t="shared" si="243"/>
        <v>0</v>
      </c>
      <c r="M549" s="9"/>
      <c r="N549" s="9"/>
      <c r="O549" s="9">
        <f t="shared" si="244"/>
        <v>500000</v>
      </c>
      <c r="P549" s="9">
        <v>500000</v>
      </c>
      <c r="Q549" s="9"/>
      <c r="R549" s="9">
        <f t="shared" si="245"/>
        <v>0</v>
      </c>
      <c r="S549" s="9"/>
      <c r="T549" s="9"/>
      <c r="U549" s="9">
        <f t="shared" si="246"/>
        <v>0</v>
      </c>
      <c r="V549" s="9"/>
      <c r="W549" s="9"/>
      <c r="X549" s="9">
        <f t="shared" si="247"/>
        <v>0</v>
      </c>
      <c r="Y549" s="9"/>
      <c r="Z549" s="9"/>
      <c r="AA549" s="10">
        <f t="shared" si="248"/>
        <v>0</v>
      </c>
      <c r="AB549" s="11">
        <v>45860</v>
      </c>
    </row>
    <row r="550" spans="1:28" ht="15.75" hidden="1" x14ac:dyDescent="0.25">
      <c r="A550" s="39">
        <v>45860</v>
      </c>
      <c r="B550" s="33" t="s">
        <v>302</v>
      </c>
      <c r="C550" s="33"/>
      <c r="D550" s="35" t="s">
        <v>31</v>
      </c>
      <c r="E550" s="33" t="s">
        <v>130</v>
      </c>
      <c r="F550" s="33">
        <v>100</v>
      </c>
      <c r="G550" s="33" t="s">
        <v>74</v>
      </c>
      <c r="H550" s="33">
        <v>45000</v>
      </c>
      <c r="I550" s="35">
        <f t="shared" si="224"/>
        <v>4500000</v>
      </c>
      <c r="J550" s="37" t="s">
        <v>240</v>
      </c>
      <c r="K550" s="33"/>
      <c r="L550" s="9">
        <f t="shared" si="243"/>
        <v>0</v>
      </c>
      <c r="M550" s="9"/>
      <c r="N550" s="9"/>
      <c r="O550" s="9">
        <f t="shared" si="244"/>
        <v>0</v>
      </c>
      <c r="P550" s="9"/>
      <c r="Q550" s="9"/>
      <c r="R550" s="9">
        <f t="shared" si="245"/>
        <v>0</v>
      </c>
      <c r="S550" s="9"/>
      <c r="T550" s="9"/>
      <c r="U550" s="9">
        <f t="shared" si="246"/>
        <v>4500000</v>
      </c>
      <c r="V550" s="9">
        <v>4500000</v>
      </c>
      <c r="W550" s="9"/>
      <c r="X550" s="9">
        <f t="shared" si="247"/>
        <v>0</v>
      </c>
      <c r="Y550" s="9"/>
      <c r="Z550" s="9"/>
      <c r="AA550" s="10">
        <f t="shared" si="248"/>
        <v>0</v>
      </c>
      <c r="AB550" s="11">
        <v>45860</v>
      </c>
    </row>
    <row r="551" spans="1:28" ht="15.75" hidden="1" x14ac:dyDescent="0.25">
      <c r="A551" s="39">
        <v>45860</v>
      </c>
      <c r="B551" s="33" t="s">
        <v>219</v>
      </c>
      <c r="C551" s="33"/>
      <c r="D551" s="35" t="s">
        <v>31</v>
      </c>
      <c r="E551" s="33" t="s">
        <v>297</v>
      </c>
      <c r="F551" s="33">
        <v>10400</v>
      </c>
      <c r="G551" s="33" t="s">
        <v>29</v>
      </c>
      <c r="H551" s="33">
        <v>1900</v>
      </c>
      <c r="I551" s="35">
        <f t="shared" si="224"/>
        <v>19760000</v>
      </c>
      <c r="J551" s="82" t="s">
        <v>38</v>
      </c>
      <c r="K551" s="33" t="s">
        <v>1078</v>
      </c>
      <c r="L551" s="9">
        <f t="shared" si="243"/>
        <v>0</v>
      </c>
      <c r="M551" s="9"/>
      <c r="N551" s="9"/>
      <c r="O551" s="9">
        <f t="shared" si="244"/>
        <v>0</v>
      </c>
      <c r="P551" s="9"/>
      <c r="Q551" s="9"/>
      <c r="R551" s="9">
        <f t="shared" si="245"/>
        <v>0</v>
      </c>
      <c r="S551" s="9"/>
      <c r="T551" s="9"/>
      <c r="U551" s="9">
        <f t="shared" si="246"/>
        <v>0</v>
      </c>
      <c r="V551" s="9"/>
      <c r="W551" s="9"/>
      <c r="X551" s="9">
        <f t="shared" si="247"/>
        <v>0</v>
      </c>
      <c r="Y551" s="9"/>
      <c r="Z551" s="9"/>
      <c r="AA551" s="10">
        <f t="shared" si="248"/>
        <v>19760000</v>
      </c>
      <c r="AB551" s="11"/>
    </row>
    <row r="552" spans="1:28" ht="15.75" hidden="1" x14ac:dyDescent="0.25">
      <c r="A552" s="39">
        <v>45860</v>
      </c>
      <c r="B552" s="33" t="s">
        <v>724</v>
      </c>
      <c r="C552" s="33"/>
      <c r="D552" s="35" t="s">
        <v>31</v>
      </c>
      <c r="E552" s="33" t="s">
        <v>482</v>
      </c>
      <c r="F552" s="33">
        <v>31.7</v>
      </c>
      <c r="G552" s="33" t="s">
        <v>51</v>
      </c>
      <c r="H552" s="33">
        <v>40950</v>
      </c>
      <c r="I552" s="35">
        <f t="shared" si="224"/>
        <v>1298115</v>
      </c>
      <c r="J552" s="37" t="s">
        <v>240</v>
      </c>
      <c r="K552" s="33"/>
      <c r="L552" s="9">
        <f t="shared" si="243"/>
        <v>0</v>
      </c>
      <c r="M552" s="9"/>
      <c r="N552" s="9"/>
      <c r="O552" s="9">
        <f t="shared" si="244"/>
        <v>1298115</v>
      </c>
      <c r="P552" s="9">
        <v>1298115</v>
      </c>
      <c r="Q552" s="9"/>
      <c r="R552" s="9">
        <f t="shared" si="245"/>
        <v>0</v>
      </c>
      <c r="S552" s="9"/>
      <c r="T552" s="9"/>
      <c r="U552" s="9">
        <f t="shared" si="246"/>
        <v>0</v>
      </c>
      <c r="V552" s="9"/>
      <c r="W552" s="9"/>
      <c r="X552" s="9">
        <f t="shared" si="247"/>
        <v>0</v>
      </c>
      <c r="Y552" s="9"/>
      <c r="Z552" s="9"/>
      <c r="AA552" s="10">
        <f t="shared" si="248"/>
        <v>0</v>
      </c>
      <c r="AB552" s="11">
        <v>45860</v>
      </c>
    </row>
    <row r="553" spans="1:28" ht="15.75" hidden="1" x14ac:dyDescent="0.25">
      <c r="A553" s="39">
        <v>45860</v>
      </c>
      <c r="B553" s="33" t="s">
        <v>165</v>
      </c>
      <c r="C553" s="33"/>
      <c r="D553" s="35" t="s">
        <v>31</v>
      </c>
      <c r="E553" s="33" t="s">
        <v>190</v>
      </c>
      <c r="F553" s="33">
        <v>300</v>
      </c>
      <c r="G553" s="33" t="s">
        <v>51</v>
      </c>
      <c r="H553" s="33">
        <v>41000</v>
      </c>
      <c r="I553" s="35">
        <f t="shared" si="224"/>
        <v>12300000</v>
      </c>
      <c r="J553" s="37" t="s">
        <v>240</v>
      </c>
      <c r="K553" s="33"/>
      <c r="L553" s="9">
        <f t="shared" si="243"/>
        <v>0</v>
      </c>
      <c r="M553" s="9"/>
      <c r="N553" s="9"/>
      <c r="O553" s="9">
        <f t="shared" si="244"/>
        <v>12300000</v>
      </c>
      <c r="P553" s="9">
        <v>12300000</v>
      </c>
      <c r="Q553" s="9"/>
      <c r="R553" s="9">
        <f t="shared" si="245"/>
        <v>0</v>
      </c>
      <c r="S553" s="9"/>
      <c r="T553" s="9"/>
      <c r="U553" s="9">
        <f t="shared" si="246"/>
        <v>0</v>
      </c>
      <c r="V553" s="9"/>
      <c r="W553" s="9"/>
      <c r="X553" s="9">
        <f t="shared" si="247"/>
        <v>0</v>
      </c>
      <c r="Y553" s="9"/>
      <c r="Z553" s="9"/>
      <c r="AA553" s="10">
        <f t="shared" si="248"/>
        <v>0</v>
      </c>
      <c r="AB553" s="11">
        <v>45860</v>
      </c>
    </row>
    <row r="554" spans="1:28" ht="15.75" hidden="1" x14ac:dyDescent="0.25">
      <c r="A554" s="32">
        <v>45860</v>
      </c>
      <c r="B554" s="33" t="s">
        <v>982</v>
      </c>
      <c r="C554" s="33"/>
      <c r="D554" s="33" t="s">
        <v>31</v>
      </c>
      <c r="E554" s="33" t="s">
        <v>95</v>
      </c>
      <c r="F554" s="33">
        <v>700</v>
      </c>
      <c r="G554" s="33" t="s">
        <v>29</v>
      </c>
      <c r="H554" s="33">
        <v>3950</v>
      </c>
      <c r="I554" s="35">
        <f t="shared" si="224"/>
        <v>2765000</v>
      </c>
      <c r="J554" s="37" t="s">
        <v>240</v>
      </c>
      <c r="K554" s="33"/>
      <c r="L554" s="9">
        <f t="shared" si="243"/>
        <v>0</v>
      </c>
      <c r="M554" s="9"/>
      <c r="N554" s="9"/>
      <c r="O554" s="9">
        <f t="shared" si="244"/>
        <v>0</v>
      </c>
      <c r="P554" s="9"/>
      <c r="Q554" s="9"/>
      <c r="R554" s="9">
        <f t="shared" si="245"/>
        <v>0</v>
      </c>
      <c r="S554" s="9"/>
      <c r="T554" s="9"/>
      <c r="U554" s="9">
        <f t="shared" si="246"/>
        <v>2765000</v>
      </c>
      <c r="V554" s="9">
        <v>2765000</v>
      </c>
      <c r="W554" s="9"/>
      <c r="X554" s="9">
        <f t="shared" si="247"/>
        <v>0</v>
      </c>
      <c r="Y554" s="9"/>
      <c r="Z554" s="9"/>
      <c r="AA554" s="10">
        <f t="shared" si="248"/>
        <v>0</v>
      </c>
      <c r="AB554" s="11">
        <v>45860</v>
      </c>
    </row>
    <row r="555" spans="1:28" ht="15.75" hidden="1" x14ac:dyDescent="0.25">
      <c r="A555" s="39">
        <v>45860</v>
      </c>
      <c r="B555" s="33" t="s">
        <v>313</v>
      </c>
      <c r="C555" s="33"/>
      <c r="D555" s="35" t="s">
        <v>31</v>
      </c>
      <c r="E555" s="33" t="s">
        <v>80</v>
      </c>
      <c r="F555" s="33">
        <v>2</v>
      </c>
      <c r="G555" s="33" t="s">
        <v>23</v>
      </c>
      <c r="H555" s="33">
        <v>1200000</v>
      </c>
      <c r="I555" s="35">
        <f t="shared" si="224"/>
        <v>2400000</v>
      </c>
      <c r="J555" s="37" t="s">
        <v>240</v>
      </c>
      <c r="K555" s="33"/>
      <c r="L555" s="9">
        <f t="shared" si="243"/>
        <v>0</v>
      </c>
      <c r="M555" s="9"/>
      <c r="N555" s="9"/>
      <c r="O555" s="9">
        <f t="shared" si="244"/>
        <v>0</v>
      </c>
      <c r="P555" s="9"/>
      <c r="Q555" s="9"/>
      <c r="R555" s="9">
        <f t="shared" si="245"/>
        <v>2400000</v>
      </c>
      <c r="S555" s="9">
        <v>2400000</v>
      </c>
      <c r="T555" s="9"/>
      <c r="U555" s="9">
        <f t="shared" si="246"/>
        <v>0</v>
      </c>
      <c r="V555" s="9"/>
      <c r="W555" s="9"/>
      <c r="X555" s="9">
        <f t="shared" si="247"/>
        <v>0</v>
      </c>
      <c r="Y555" s="9"/>
      <c r="Z555" s="9"/>
      <c r="AA555" s="10">
        <f t="shared" si="248"/>
        <v>0</v>
      </c>
      <c r="AB555" s="11">
        <v>45860</v>
      </c>
    </row>
    <row r="556" spans="1:28" ht="15.75" hidden="1" x14ac:dyDescent="0.25">
      <c r="A556" s="39">
        <v>45860</v>
      </c>
      <c r="B556" s="33" t="s">
        <v>627</v>
      </c>
      <c r="C556" s="33"/>
      <c r="D556" s="35" t="s">
        <v>31</v>
      </c>
      <c r="E556" s="33" t="s">
        <v>110</v>
      </c>
      <c r="F556" s="33">
        <v>200</v>
      </c>
      <c r="G556" s="33" t="s">
        <v>29</v>
      </c>
      <c r="H556" s="33">
        <v>2000</v>
      </c>
      <c r="I556" s="35">
        <f t="shared" si="224"/>
        <v>400000</v>
      </c>
      <c r="J556" s="37" t="s">
        <v>240</v>
      </c>
      <c r="K556" s="33"/>
      <c r="L556" s="9">
        <f t="shared" si="243"/>
        <v>0</v>
      </c>
      <c r="M556" s="9"/>
      <c r="N556" s="9"/>
      <c r="O556" s="9">
        <f t="shared" si="244"/>
        <v>0</v>
      </c>
      <c r="P556" s="9"/>
      <c r="Q556" s="9"/>
      <c r="R556" s="9">
        <f t="shared" si="245"/>
        <v>0</v>
      </c>
      <c r="S556" s="9"/>
      <c r="T556" s="9"/>
      <c r="U556" s="9">
        <f t="shared" si="246"/>
        <v>400000</v>
      </c>
      <c r="V556" s="9">
        <v>400000</v>
      </c>
      <c r="W556" s="9"/>
      <c r="X556" s="9">
        <f t="shared" si="247"/>
        <v>0</v>
      </c>
      <c r="Y556" s="9"/>
      <c r="Z556" s="9"/>
      <c r="AA556" s="10">
        <f t="shared" si="248"/>
        <v>0</v>
      </c>
      <c r="AB556" s="11">
        <v>45860</v>
      </c>
    </row>
    <row r="557" spans="1:28" ht="15.75" hidden="1" x14ac:dyDescent="0.25">
      <c r="A557" s="39">
        <v>45860</v>
      </c>
      <c r="B557" s="35" t="s">
        <v>268</v>
      </c>
      <c r="C557" s="35"/>
      <c r="D557" s="35" t="s">
        <v>31</v>
      </c>
      <c r="E557" s="33" t="s">
        <v>110</v>
      </c>
      <c r="F557" s="35">
        <v>400</v>
      </c>
      <c r="G557" s="33" t="s">
        <v>29</v>
      </c>
      <c r="H557" s="35">
        <v>2000</v>
      </c>
      <c r="I557" s="35">
        <f t="shared" si="224"/>
        <v>800000</v>
      </c>
      <c r="J557" s="41" t="s">
        <v>240</v>
      </c>
      <c r="K557" s="35"/>
      <c r="L557" s="9">
        <f t="shared" si="243"/>
        <v>0</v>
      </c>
      <c r="M557" s="9"/>
      <c r="N557" s="9"/>
      <c r="O557" s="9">
        <f t="shared" si="244"/>
        <v>0</v>
      </c>
      <c r="P557" s="9"/>
      <c r="Q557" s="9"/>
      <c r="R557" s="9">
        <f t="shared" si="245"/>
        <v>0</v>
      </c>
      <c r="S557" s="9"/>
      <c r="T557" s="9"/>
      <c r="U557" s="9">
        <f t="shared" si="246"/>
        <v>800000</v>
      </c>
      <c r="V557" s="9">
        <v>800000</v>
      </c>
      <c r="W557" s="9"/>
      <c r="X557" s="9">
        <f t="shared" si="247"/>
        <v>0</v>
      </c>
      <c r="Y557" s="9"/>
      <c r="Z557" s="9"/>
      <c r="AA557" s="10">
        <f t="shared" si="248"/>
        <v>0</v>
      </c>
      <c r="AB557" s="11">
        <v>45860</v>
      </c>
    </row>
    <row r="558" spans="1:28" ht="15.75" hidden="1" x14ac:dyDescent="0.25">
      <c r="A558" s="39">
        <v>45860</v>
      </c>
      <c r="B558" s="33" t="s">
        <v>887</v>
      </c>
      <c r="C558" s="33"/>
      <c r="D558" s="35" t="s">
        <v>31</v>
      </c>
      <c r="E558" s="33" t="s">
        <v>95</v>
      </c>
      <c r="F558" s="33">
        <v>100</v>
      </c>
      <c r="G558" s="33" t="s">
        <v>29</v>
      </c>
      <c r="H558" s="33">
        <v>4500</v>
      </c>
      <c r="I558" s="35">
        <f t="shared" si="224"/>
        <v>450000</v>
      </c>
      <c r="J558" s="37" t="s">
        <v>240</v>
      </c>
      <c r="K558" s="33"/>
      <c r="L558" s="9">
        <f t="shared" si="243"/>
        <v>0</v>
      </c>
      <c r="M558" s="9"/>
      <c r="N558" s="9"/>
      <c r="O558" s="9">
        <f t="shared" si="244"/>
        <v>0</v>
      </c>
      <c r="P558" s="9"/>
      <c r="Q558" s="9"/>
      <c r="R558" s="9">
        <f t="shared" si="245"/>
        <v>0</v>
      </c>
      <c r="S558" s="9"/>
      <c r="T558" s="9"/>
      <c r="U558" s="9">
        <f t="shared" si="246"/>
        <v>450000</v>
      </c>
      <c r="V558" s="9">
        <v>450000</v>
      </c>
      <c r="W558" s="9"/>
      <c r="X558" s="9">
        <f t="shared" si="247"/>
        <v>0</v>
      </c>
      <c r="Y558" s="9"/>
      <c r="Z558" s="9"/>
      <c r="AA558" s="10">
        <f t="shared" si="248"/>
        <v>0</v>
      </c>
      <c r="AB558" s="11">
        <v>45860</v>
      </c>
    </row>
    <row r="559" spans="1:28" ht="16.5" hidden="1" thickBot="1" x14ac:dyDescent="0.3">
      <c r="A559" s="61">
        <v>45860</v>
      </c>
      <c r="B559" s="62" t="s">
        <v>222</v>
      </c>
      <c r="C559" s="62"/>
      <c r="D559" s="62" t="s">
        <v>31</v>
      </c>
      <c r="E559" s="62" t="s">
        <v>98</v>
      </c>
      <c r="F559" s="62">
        <v>24.7</v>
      </c>
      <c r="G559" s="62" t="s">
        <v>51</v>
      </c>
      <c r="H559" s="62">
        <v>43000</v>
      </c>
      <c r="I559" s="62">
        <f t="shared" si="224"/>
        <v>1062100</v>
      </c>
      <c r="J559" s="63" t="s">
        <v>240</v>
      </c>
      <c r="K559" s="62"/>
      <c r="L559" s="97">
        <f t="shared" si="243"/>
        <v>0</v>
      </c>
      <c r="M559" s="97"/>
      <c r="N559" s="97"/>
      <c r="O559" s="97">
        <f t="shared" si="244"/>
        <v>0</v>
      </c>
      <c r="P559" s="97"/>
      <c r="Q559" s="97"/>
      <c r="R559" s="97">
        <f t="shared" si="245"/>
        <v>1062100</v>
      </c>
      <c r="S559" s="97">
        <v>1062100</v>
      </c>
      <c r="T559" s="97"/>
      <c r="U559" s="97">
        <f t="shared" si="246"/>
        <v>0</v>
      </c>
      <c r="V559" s="97"/>
      <c r="W559" s="97"/>
      <c r="X559" s="97">
        <f t="shared" si="247"/>
        <v>0</v>
      </c>
      <c r="Y559" s="97"/>
      <c r="Z559" s="97"/>
      <c r="AA559" s="98">
        <f t="shared" si="248"/>
        <v>0</v>
      </c>
      <c r="AB559" s="11">
        <v>45860</v>
      </c>
    </row>
    <row r="560" spans="1:28" ht="15.75" hidden="1" x14ac:dyDescent="0.25">
      <c r="A560" s="39">
        <v>45861</v>
      </c>
      <c r="B560" s="35" t="s">
        <v>112</v>
      </c>
      <c r="C560" s="35"/>
      <c r="D560" s="35" t="s">
        <v>31</v>
      </c>
      <c r="E560" s="35" t="s">
        <v>99</v>
      </c>
      <c r="F560" s="35">
        <v>2</v>
      </c>
      <c r="G560" s="35" t="s">
        <v>25</v>
      </c>
      <c r="H560" s="35">
        <v>480000</v>
      </c>
      <c r="I560" s="35">
        <f t="shared" si="224"/>
        <v>960000</v>
      </c>
      <c r="J560" s="37" t="s">
        <v>240</v>
      </c>
      <c r="K560" s="35" t="s">
        <v>1076</v>
      </c>
      <c r="L560" s="9">
        <f t="shared" ref="L560" si="249">M560+N560</f>
        <v>0</v>
      </c>
      <c r="M560" s="9"/>
      <c r="N560" s="9"/>
      <c r="O560" s="9">
        <f t="shared" ref="O560" si="250">P560+Q560</f>
        <v>960000</v>
      </c>
      <c r="P560" s="9">
        <v>960000</v>
      </c>
      <c r="Q560" s="9"/>
      <c r="R560" s="9">
        <f t="shared" ref="R560" si="251">S560+T560</f>
        <v>0</v>
      </c>
      <c r="S560" s="9"/>
      <c r="T560" s="9"/>
      <c r="U560" s="9">
        <f t="shared" ref="U560" si="252">V560+W560</f>
        <v>0</v>
      </c>
      <c r="V560" s="9"/>
      <c r="W560" s="9"/>
      <c r="X560" s="9">
        <f t="shared" ref="X560" si="253">Y560+Z560</f>
        <v>0</v>
      </c>
      <c r="Y560" s="9"/>
      <c r="Z560" s="9"/>
      <c r="AA560" s="10">
        <f t="shared" ref="AA560" si="254">C560+I560-L560-O560-U560-X560-R560</f>
        <v>0</v>
      </c>
      <c r="AB560" s="11">
        <v>45862</v>
      </c>
    </row>
    <row r="561" spans="1:28" ht="15.75" hidden="1" x14ac:dyDescent="0.25">
      <c r="A561" s="39">
        <v>45861</v>
      </c>
      <c r="B561" s="35" t="s">
        <v>327</v>
      </c>
      <c r="C561" s="35"/>
      <c r="D561" s="33" t="s">
        <v>31</v>
      </c>
      <c r="E561" s="35" t="s">
        <v>97</v>
      </c>
      <c r="F561" s="35">
        <v>21</v>
      </c>
      <c r="G561" s="35" t="s">
        <v>51</v>
      </c>
      <c r="H561" s="35">
        <v>43000</v>
      </c>
      <c r="I561" s="35">
        <f t="shared" si="224"/>
        <v>903000</v>
      </c>
      <c r="J561" s="41" t="s">
        <v>241</v>
      </c>
      <c r="K561" s="35"/>
      <c r="L561" s="9">
        <f t="shared" ref="L561:L579" si="255">M561+N561</f>
        <v>903000</v>
      </c>
      <c r="M561" s="9">
        <v>903000</v>
      </c>
      <c r="N561" s="9"/>
      <c r="O561" s="9">
        <f t="shared" ref="O561:O579" si="256">P561+Q561</f>
        <v>0</v>
      </c>
      <c r="P561" s="9"/>
      <c r="Q561" s="9"/>
      <c r="R561" s="9">
        <f t="shared" ref="R561:R579" si="257">S561+T561</f>
        <v>0</v>
      </c>
      <c r="S561" s="9"/>
      <c r="T561" s="9"/>
      <c r="U561" s="9">
        <f t="shared" ref="U561:U579" si="258">V561+W561</f>
        <v>0</v>
      </c>
      <c r="V561" s="9"/>
      <c r="W561" s="9"/>
      <c r="X561" s="9">
        <f t="shared" ref="X561:X579" si="259">Y561+Z561</f>
        <v>0</v>
      </c>
      <c r="Y561" s="9"/>
      <c r="Z561" s="9"/>
      <c r="AA561" s="10">
        <f t="shared" ref="AA561:AA579" si="260">C561+I561-L561-O561-U561-X561-R561</f>
        <v>0</v>
      </c>
      <c r="AB561" s="11">
        <v>45861</v>
      </c>
    </row>
    <row r="562" spans="1:28" ht="15.75" hidden="1" x14ac:dyDescent="0.25">
      <c r="A562" s="39">
        <v>45861</v>
      </c>
      <c r="B562" s="35" t="s">
        <v>327</v>
      </c>
      <c r="C562" s="33"/>
      <c r="D562" s="33" t="s">
        <v>31</v>
      </c>
      <c r="E562" s="33" t="s">
        <v>150</v>
      </c>
      <c r="F562" s="33">
        <v>19.600000000000001</v>
      </c>
      <c r="G562" s="35" t="s">
        <v>51</v>
      </c>
      <c r="H562" s="33">
        <v>43000</v>
      </c>
      <c r="I562" s="35">
        <f t="shared" si="224"/>
        <v>842800.00000000012</v>
      </c>
      <c r="J562" s="41" t="s">
        <v>241</v>
      </c>
      <c r="K562" s="33"/>
      <c r="L562" s="9">
        <f t="shared" si="255"/>
        <v>842800</v>
      </c>
      <c r="M562" s="9">
        <v>842800</v>
      </c>
      <c r="N562" s="9"/>
      <c r="O562" s="9">
        <f t="shared" si="256"/>
        <v>0</v>
      </c>
      <c r="P562" s="9"/>
      <c r="Q562" s="9"/>
      <c r="R562" s="9">
        <f t="shared" si="257"/>
        <v>0</v>
      </c>
      <c r="S562" s="9"/>
      <c r="T562" s="9"/>
      <c r="U562" s="9">
        <f t="shared" si="258"/>
        <v>0</v>
      </c>
      <c r="V562" s="9"/>
      <c r="W562" s="9"/>
      <c r="X562" s="9">
        <f t="shared" si="259"/>
        <v>0</v>
      </c>
      <c r="Y562" s="9"/>
      <c r="Z562" s="9"/>
      <c r="AA562" s="10">
        <f t="shared" si="260"/>
        <v>1.1641532182693481E-10</v>
      </c>
      <c r="AB562" s="11">
        <v>45861</v>
      </c>
    </row>
    <row r="563" spans="1:28" ht="15.75" hidden="1" x14ac:dyDescent="0.25">
      <c r="A563" s="39">
        <v>45861</v>
      </c>
      <c r="B563" s="33" t="s">
        <v>151</v>
      </c>
      <c r="C563" s="33"/>
      <c r="D563" s="33" t="s">
        <v>31</v>
      </c>
      <c r="E563" s="33" t="s">
        <v>362</v>
      </c>
      <c r="F563" s="33">
        <v>14.9</v>
      </c>
      <c r="G563" s="35" t="s">
        <v>51</v>
      </c>
      <c r="H563" s="33">
        <v>43000</v>
      </c>
      <c r="I563" s="35">
        <f t="shared" si="224"/>
        <v>640700</v>
      </c>
      <c r="J563" s="37" t="s">
        <v>240</v>
      </c>
      <c r="K563" s="90" t="s">
        <v>1076</v>
      </c>
      <c r="L563" s="9">
        <f t="shared" si="255"/>
        <v>0</v>
      </c>
      <c r="M563" s="9"/>
      <c r="N563" s="9"/>
      <c r="O563" s="9">
        <f t="shared" si="256"/>
        <v>0</v>
      </c>
      <c r="P563" s="9"/>
      <c r="Q563" s="9"/>
      <c r="R563" s="9">
        <f t="shared" si="257"/>
        <v>0</v>
      </c>
      <c r="S563" s="9"/>
      <c r="T563" s="9"/>
      <c r="U563" s="9">
        <f t="shared" si="258"/>
        <v>640700</v>
      </c>
      <c r="V563" s="9">
        <v>640700</v>
      </c>
      <c r="W563" s="9"/>
      <c r="X563" s="9">
        <f t="shared" si="259"/>
        <v>0</v>
      </c>
      <c r="Y563" s="9"/>
      <c r="Z563" s="9"/>
      <c r="AA563" s="10">
        <f t="shared" si="260"/>
        <v>0</v>
      </c>
      <c r="AB563" s="11">
        <v>45868</v>
      </c>
    </row>
    <row r="564" spans="1:28" ht="15.75" hidden="1" x14ac:dyDescent="0.25">
      <c r="A564" s="39">
        <v>45861</v>
      </c>
      <c r="B564" s="33" t="s">
        <v>151</v>
      </c>
      <c r="C564" s="33"/>
      <c r="D564" s="33" t="s">
        <v>31</v>
      </c>
      <c r="E564" s="33" t="s">
        <v>467</v>
      </c>
      <c r="F564" s="33">
        <v>16.899999999999999</v>
      </c>
      <c r="G564" s="35" t="s">
        <v>51</v>
      </c>
      <c r="H564" s="33">
        <v>43000</v>
      </c>
      <c r="I564" s="35">
        <f t="shared" si="224"/>
        <v>726699.99999999988</v>
      </c>
      <c r="J564" s="37" t="s">
        <v>240</v>
      </c>
      <c r="K564" s="90" t="s">
        <v>1076</v>
      </c>
      <c r="L564" s="9">
        <f t="shared" si="255"/>
        <v>0</v>
      </c>
      <c r="M564" s="9"/>
      <c r="N564" s="9"/>
      <c r="O564" s="9">
        <f t="shared" si="256"/>
        <v>0</v>
      </c>
      <c r="P564" s="9"/>
      <c r="Q564" s="9"/>
      <c r="R564" s="9">
        <f t="shared" si="257"/>
        <v>0</v>
      </c>
      <c r="S564" s="9"/>
      <c r="T564" s="9"/>
      <c r="U564" s="9">
        <f t="shared" si="258"/>
        <v>726700</v>
      </c>
      <c r="V564" s="9">
        <v>726700</v>
      </c>
      <c r="W564" s="9"/>
      <c r="X564" s="9">
        <f t="shared" si="259"/>
        <v>0</v>
      </c>
      <c r="Y564" s="9"/>
      <c r="Z564" s="9"/>
      <c r="AA564" s="10">
        <f t="shared" si="260"/>
        <v>-1.1641532182693481E-10</v>
      </c>
      <c r="AB564" s="11">
        <v>45868</v>
      </c>
    </row>
    <row r="565" spans="1:28" ht="15.75" hidden="1" x14ac:dyDescent="0.25">
      <c r="A565" s="39">
        <v>45861</v>
      </c>
      <c r="B565" s="33" t="s">
        <v>53</v>
      </c>
      <c r="C565" s="33"/>
      <c r="D565" s="33" t="s">
        <v>31</v>
      </c>
      <c r="E565" s="33" t="s">
        <v>91</v>
      </c>
      <c r="F565" s="33">
        <v>600</v>
      </c>
      <c r="G565" s="35" t="s">
        <v>29</v>
      </c>
      <c r="H565" s="33">
        <v>3800</v>
      </c>
      <c r="I565" s="35">
        <f t="shared" si="224"/>
        <v>2280000</v>
      </c>
      <c r="J565" s="82" t="s">
        <v>38</v>
      </c>
      <c r="K565" s="33" t="s">
        <v>1079</v>
      </c>
      <c r="L565" s="9">
        <f t="shared" si="255"/>
        <v>0</v>
      </c>
      <c r="M565" s="9"/>
      <c r="N565" s="9"/>
      <c r="O565" s="9">
        <f t="shared" si="256"/>
        <v>0</v>
      </c>
      <c r="P565" s="9"/>
      <c r="Q565" s="9"/>
      <c r="R565" s="9">
        <f t="shared" si="257"/>
        <v>0</v>
      </c>
      <c r="S565" s="9"/>
      <c r="T565" s="9"/>
      <c r="U565" s="9">
        <f t="shared" si="258"/>
        <v>0</v>
      </c>
      <c r="V565" s="9"/>
      <c r="W565" s="9"/>
      <c r="X565" s="9">
        <f t="shared" si="259"/>
        <v>0</v>
      </c>
      <c r="Y565" s="9"/>
      <c r="Z565" s="9"/>
      <c r="AA565" s="10">
        <f t="shared" si="260"/>
        <v>2280000</v>
      </c>
      <c r="AB565" s="11"/>
    </row>
    <row r="566" spans="1:28" ht="15.75" hidden="1" x14ac:dyDescent="0.25">
      <c r="A566" s="39">
        <v>45861</v>
      </c>
      <c r="B566" s="33" t="s">
        <v>53</v>
      </c>
      <c r="C566" s="33"/>
      <c r="D566" s="33" t="s">
        <v>31</v>
      </c>
      <c r="E566" s="33" t="s">
        <v>224</v>
      </c>
      <c r="F566" s="33">
        <v>250</v>
      </c>
      <c r="G566" s="33" t="s">
        <v>29</v>
      </c>
      <c r="H566" s="33">
        <v>1790</v>
      </c>
      <c r="I566" s="35">
        <f t="shared" si="224"/>
        <v>447500</v>
      </c>
      <c r="J566" s="82" t="s">
        <v>38</v>
      </c>
      <c r="K566" s="33" t="s">
        <v>1079</v>
      </c>
      <c r="L566" s="9">
        <f t="shared" si="255"/>
        <v>0</v>
      </c>
      <c r="M566" s="9"/>
      <c r="N566" s="9"/>
      <c r="O566" s="9">
        <f t="shared" si="256"/>
        <v>0</v>
      </c>
      <c r="P566" s="9"/>
      <c r="Q566" s="9"/>
      <c r="R566" s="9">
        <f t="shared" si="257"/>
        <v>0</v>
      </c>
      <c r="S566" s="9"/>
      <c r="T566" s="9"/>
      <c r="U566" s="9">
        <f t="shared" si="258"/>
        <v>0</v>
      </c>
      <c r="V566" s="9"/>
      <c r="W566" s="9"/>
      <c r="X566" s="9">
        <f t="shared" si="259"/>
        <v>0</v>
      </c>
      <c r="Y566" s="9"/>
      <c r="Z566" s="9"/>
      <c r="AA566" s="10">
        <f t="shared" si="260"/>
        <v>447500</v>
      </c>
      <c r="AB566" s="11"/>
    </row>
    <row r="567" spans="1:28" ht="15.75" hidden="1" x14ac:dyDescent="0.25">
      <c r="A567" s="39">
        <v>45861</v>
      </c>
      <c r="B567" s="33" t="s">
        <v>492</v>
      </c>
      <c r="C567" s="33"/>
      <c r="D567" s="33" t="s">
        <v>31</v>
      </c>
      <c r="E567" s="33" t="s">
        <v>166</v>
      </c>
      <c r="F567" s="33">
        <v>1</v>
      </c>
      <c r="G567" s="33" t="s">
        <v>23</v>
      </c>
      <c r="H567" s="33">
        <v>400000</v>
      </c>
      <c r="I567" s="35">
        <f t="shared" si="224"/>
        <v>400000</v>
      </c>
      <c r="J567" s="37" t="s">
        <v>240</v>
      </c>
      <c r="K567" s="33"/>
      <c r="L567" s="9">
        <f t="shared" si="255"/>
        <v>0</v>
      </c>
      <c r="M567" s="9"/>
      <c r="N567" s="9"/>
      <c r="O567" s="9">
        <f t="shared" si="256"/>
        <v>0</v>
      </c>
      <c r="P567" s="9"/>
      <c r="Q567" s="9"/>
      <c r="R567" s="9">
        <f t="shared" si="257"/>
        <v>0</v>
      </c>
      <c r="S567" s="9"/>
      <c r="T567" s="9"/>
      <c r="U567" s="9">
        <f t="shared" si="258"/>
        <v>400000</v>
      </c>
      <c r="V567" s="9">
        <v>400000</v>
      </c>
      <c r="W567" s="9"/>
      <c r="X567" s="9">
        <f t="shared" si="259"/>
        <v>0</v>
      </c>
      <c r="Y567" s="9"/>
      <c r="Z567" s="9"/>
      <c r="AA567" s="10">
        <f t="shared" si="260"/>
        <v>0</v>
      </c>
      <c r="AB567" s="11">
        <v>45861</v>
      </c>
    </row>
    <row r="568" spans="1:28" ht="15.75" hidden="1" x14ac:dyDescent="0.25">
      <c r="A568" s="39">
        <v>45861</v>
      </c>
      <c r="B568" s="33" t="s">
        <v>221</v>
      </c>
      <c r="C568" s="33"/>
      <c r="D568" s="33" t="s">
        <v>41</v>
      </c>
      <c r="E568" s="33" t="s">
        <v>166</v>
      </c>
      <c r="F568" s="33">
        <v>2</v>
      </c>
      <c r="G568" s="33" t="s">
        <v>23</v>
      </c>
      <c r="H568" s="33">
        <v>400000</v>
      </c>
      <c r="I568" s="35">
        <f t="shared" si="224"/>
        <v>800000</v>
      </c>
      <c r="J568" s="37" t="s">
        <v>240</v>
      </c>
      <c r="K568" s="90" t="s">
        <v>1060</v>
      </c>
      <c r="L568" s="9">
        <f t="shared" si="255"/>
        <v>0</v>
      </c>
      <c r="M568" s="9"/>
      <c r="N568" s="9"/>
      <c r="O568" s="9">
        <f t="shared" si="256"/>
        <v>800000</v>
      </c>
      <c r="P568" s="9">
        <v>800000</v>
      </c>
      <c r="Q568" s="9"/>
      <c r="R568" s="9">
        <f t="shared" si="257"/>
        <v>0</v>
      </c>
      <c r="S568" s="9"/>
      <c r="T568" s="9"/>
      <c r="U568" s="9">
        <f t="shared" si="258"/>
        <v>0</v>
      </c>
      <c r="V568" s="9"/>
      <c r="W568" s="9"/>
      <c r="X568" s="9">
        <f t="shared" si="259"/>
        <v>0</v>
      </c>
      <c r="Y568" s="9"/>
      <c r="Z568" s="9"/>
      <c r="AA568" s="10">
        <f t="shared" si="260"/>
        <v>0</v>
      </c>
      <c r="AB568" s="11">
        <v>45862</v>
      </c>
    </row>
    <row r="569" spans="1:28" ht="15.75" hidden="1" x14ac:dyDescent="0.25">
      <c r="A569" s="39">
        <v>45861</v>
      </c>
      <c r="B569" s="33" t="s">
        <v>374</v>
      </c>
      <c r="C569" s="33"/>
      <c r="D569" s="33" t="s">
        <v>31</v>
      </c>
      <c r="E569" s="33" t="s">
        <v>73</v>
      </c>
      <c r="F569" s="33">
        <v>20</v>
      </c>
      <c r="G569" s="33" t="s">
        <v>74</v>
      </c>
      <c r="H569" s="33">
        <v>50000</v>
      </c>
      <c r="I569" s="35">
        <f t="shared" si="224"/>
        <v>1000000</v>
      </c>
      <c r="J569" s="37" t="s">
        <v>240</v>
      </c>
      <c r="K569" s="33"/>
      <c r="L569" s="9">
        <f t="shared" si="255"/>
        <v>0</v>
      </c>
      <c r="M569" s="9"/>
      <c r="N569" s="9"/>
      <c r="O569" s="9">
        <f t="shared" si="256"/>
        <v>1000000</v>
      </c>
      <c r="P569" s="9">
        <v>1000000</v>
      </c>
      <c r="Q569" s="9"/>
      <c r="R569" s="9">
        <f t="shared" si="257"/>
        <v>0</v>
      </c>
      <c r="S569" s="9"/>
      <c r="T569" s="9"/>
      <c r="U569" s="9">
        <f t="shared" si="258"/>
        <v>0</v>
      </c>
      <c r="V569" s="9"/>
      <c r="W569" s="9"/>
      <c r="X569" s="9">
        <f t="shared" si="259"/>
        <v>0</v>
      </c>
      <c r="Y569" s="9"/>
      <c r="Z569" s="9"/>
      <c r="AA569" s="10">
        <f t="shared" si="260"/>
        <v>0</v>
      </c>
      <c r="AB569" s="11">
        <v>45862</v>
      </c>
    </row>
    <row r="570" spans="1:28" ht="15.75" hidden="1" x14ac:dyDescent="0.25">
      <c r="A570" s="39">
        <v>45861</v>
      </c>
      <c r="B570" s="33" t="s">
        <v>231</v>
      </c>
      <c r="C570" s="33"/>
      <c r="D570" s="33"/>
      <c r="E570" s="33" t="s">
        <v>135</v>
      </c>
      <c r="F570" s="33">
        <v>58.3</v>
      </c>
      <c r="G570" s="33" t="s">
        <v>51</v>
      </c>
      <c r="H570" s="33"/>
      <c r="I570" s="35">
        <f t="shared" si="224"/>
        <v>0</v>
      </c>
      <c r="J570" s="83" t="s">
        <v>26</v>
      </c>
      <c r="K570" s="33"/>
      <c r="L570" s="9">
        <f t="shared" si="255"/>
        <v>0</v>
      </c>
      <c r="M570" s="9"/>
      <c r="N570" s="9"/>
      <c r="O570" s="9">
        <f t="shared" si="256"/>
        <v>0</v>
      </c>
      <c r="P570" s="9"/>
      <c r="Q570" s="9"/>
      <c r="R570" s="9">
        <f t="shared" si="257"/>
        <v>0</v>
      </c>
      <c r="S570" s="9"/>
      <c r="T570" s="9"/>
      <c r="U570" s="9">
        <f t="shared" si="258"/>
        <v>0</v>
      </c>
      <c r="V570" s="9"/>
      <c r="W570" s="9"/>
      <c r="X570" s="9">
        <f t="shared" si="259"/>
        <v>0</v>
      </c>
      <c r="Y570" s="9"/>
      <c r="Z570" s="9"/>
      <c r="AA570" s="10">
        <f t="shared" si="260"/>
        <v>0</v>
      </c>
      <c r="AB570" s="11"/>
    </row>
    <row r="571" spans="1:28" ht="15.75" hidden="1" x14ac:dyDescent="0.25">
      <c r="A571" s="39">
        <v>45861</v>
      </c>
      <c r="B571" s="33" t="s">
        <v>231</v>
      </c>
      <c r="C571" s="33"/>
      <c r="D571" s="33"/>
      <c r="E571" s="33" t="s">
        <v>85</v>
      </c>
      <c r="F571" s="33">
        <v>31.7</v>
      </c>
      <c r="G571" s="33" t="s">
        <v>51</v>
      </c>
      <c r="H571" s="33"/>
      <c r="I571" s="35">
        <f t="shared" si="224"/>
        <v>0</v>
      </c>
      <c r="J571" s="83" t="s">
        <v>26</v>
      </c>
      <c r="K571" s="33"/>
      <c r="L571" s="9">
        <f t="shared" si="255"/>
        <v>0</v>
      </c>
      <c r="M571" s="9"/>
      <c r="N571" s="9"/>
      <c r="O571" s="9">
        <f t="shared" si="256"/>
        <v>0</v>
      </c>
      <c r="P571" s="9"/>
      <c r="Q571" s="9"/>
      <c r="R571" s="9">
        <f t="shared" si="257"/>
        <v>0</v>
      </c>
      <c r="S571" s="9"/>
      <c r="T571" s="9"/>
      <c r="U571" s="9">
        <f t="shared" si="258"/>
        <v>0</v>
      </c>
      <c r="V571" s="9"/>
      <c r="W571" s="9"/>
      <c r="X571" s="9">
        <f t="shared" si="259"/>
        <v>0</v>
      </c>
      <c r="Y571" s="9"/>
      <c r="Z571" s="9"/>
      <c r="AA571" s="10">
        <f t="shared" si="260"/>
        <v>0</v>
      </c>
      <c r="AB571" s="11"/>
    </row>
    <row r="572" spans="1:28" ht="15.75" hidden="1" x14ac:dyDescent="0.25">
      <c r="A572" s="39">
        <v>45861</v>
      </c>
      <c r="B572" s="33" t="s">
        <v>231</v>
      </c>
      <c r="C572" s="33"/>
      <c r="D572" s="33"/>
      <c r="E572" s="33" t="s">
        <v>98</v>
      </c>
      <c r="F572" s="33">
        <v>44.8</v>
      </c>
      <c r="G572" s="33" t="s">
        <v>51</v>
      </c>
      <c r="H572" s="33"/>
      <c r="I572" s="35">
        <f t="shared" si="224"/>
        <v>0</v>
      </c>
      <c r="J572" s="83" t="s">
        <v>26</v>
      </c>
      <c r="K572" s="33"/>
      <c r="L572" s="9">
        <f t="shared" si="255"/>
        <v>0</v>
      </c>
      <c r="M572" s="9"/>
      <c r="N572" s="9"/>
      <c r="O572" s="9">
        <f t="shared" si="256"/>
        <v>0</v>
      </c>
      <c r="P572" s="9"/>
      <c r="Q572" s="9"/>
      <c r="R572" s="9">
        <f t="shared" si="257"/>
        <v>0</v>
      </c>
      <c r="S572" s="9"/>
      <c r="T572" s="9"/>
      <c r="U572" s="9">
        <f t="shared" si="258"/>
        <v>0</v>
      </c>
      <c r="V572" s="9"/>
      <c r="W572" s="9"/>
      <c r="X572" s="9">
        <f t="shared" si="259"/>
        <v>0</v>
      </c>
      <c r="Y572" s="9"/>
      <c r="Z572" s="9"/>
      <c r="AA572" s="10">
        <f t="shared" si="260"/>
        <v>0</v>
      </c>
      <c r="AB572" s="11"/>
    </row>
    <row r="573" spans="1:28" ht="15.75" x14ac:dyDescent="0.25">
      <c r="A573" s="39">
        <v>45861</v>
      </c>
      <c r="B573" s="33" t="s">
        <v>329</v>
      </c>
      <c r="C573" s="33"/>
      <c r="D573" s="33" t="s">
        <v>31</v>
      </c>
      <c r="E573" s="33" t="s">
        <v>123</v>
      </c>
      <c r="F573" s="33">
        <v>2.5</v>
      </c>
      <c r="G573" s="33" t="s">
        <v>51</v>
      </c>
      <c r="H573" s="33">
        <v>100000</v>
      </c>
      <c r="I573" s="35">
        <f t="shared" si="224"/>
        <v>250000</v>
      </c>
      <c r="J573" s="37" t="s">
        <v>241</v>
      </c>
      <c r="K573" s="33"/>
      <c r="L573" s="9">
        <f t="shared" si="255"/>
        <v>250000</v>
      </c>
      <c r="M573" s="9">
        <v>250000</v>
      </c>
      <c r="N573" s="9"/>
      <c r="O573" s="9">
        <f t="shared" si="256"/>
        <v>0</v>
      </c>
      <c r="P573" s="9"/>
      <c r="Q573" s="9"/>
      <c r="R573" s="9">
        <f t="shared" si="257"/>
        <v>0</v>
      </c>
      <c r="S573" s="9"/>
      <c r="T573" s="9"/>
      <c r="U573" s="9">
        <f t="shared" si="258"/>
        <v>0</v>
      </c>
      <c r="V573" s="9"/>
      <c r="W573" s="9"/>
      <c r="X573" s="9">
        <f t="shared" si="259"/>
        <v>0</v>
      </c>
      <c r="Y573" s="9"/>
      <c r="Z573" s="9"/>
      <c r="AA573" s="10">
        <f t="shared" si="260"/>
        <v>0</v>
      </c>
      <c r="AB573" s="11">
        <v>45861</v>
      </c>
    </row>
    <row r="574" spans="1:28" ht="15.75" hidden="1" x14ac:dyDescent="0.25">
      <c r="A574" s="39">
        <v>45861</v>
      </c>
      <c r="B574" s="33" t="s">
        <v>121</v>
      </c>
      <c r="C574" s="33"/>
      <c r="D574" s="33" t="s">
        <v>31</v>
      </c>
      <c r="E574" s="33" t="s">
        <v>373</v>
      </c>
      <c r="F574" s="33">
        <v>7</v>
      </c>
      <c r="G574" s="33" t="s">
        <v>51</v>
      </c>
      <c r="H574" s="33">
        <v>135000</v>
      </c>
      <c r="I574" s="35">
        <f t="shared" ref="I574:I637" si="261">F574*H574</f>
        <v>945000</v>
      </c>
      <c r="J574" s="82" t="s">
        <v>38</v>
      </c>
      <c r="K574" s="33" t="s">
        <v>1068</v>
      </c>
      <c r="L574" s="9">
        <f t="shared" si="255"/>
        <v>0</v>
      </c>
      <c r="M574" s="9"/>
      <c r="N574" s="9"/>
      <c r="O574" s="9">
        <f t="shared" si="256"/>
        <v>0</v>
      </c>
      <c r="P574" s="9"/>
      <c r="Q574" s="9"/>
      <c r="R574" s="9">
        <f t="shared" si="257"/>
        <v>0</v>
      </c>
      <c r="S574" s="9"/>
      <c r="T574" s="9"/>
      <c r="U574" s="9">
        <f t="shared" si="258"/>
        <v>0</v>
      </c>
      <c r="V574" s="9"/>
      <c r="W574" s="9"/>
      <c r="X574" s="9">
        <f t="shared" si="259"/>
        <v>0</v>
      </c>
      <c r="Y574" s="9"/>
      <c r="Z574" s="9"/>
      <c r="AA574" s="10">
        <f t="shared" si="260"/>
        <v>945000</v>
      </c>
      <c r="AB574" s="11"/>
    </row>
    <row r="575" spans="1:28" ht="15.75" hidden="1" x14ac:dyDescent="0.25">
      <c r="A575" s="32">
        <v>45861</v>
      </c>
      <c r="B575" s="33" t="s">
        <v>473</v>
      </c>
      <c r="C575" s="33"/>
      <c r="D575" s="33" t="s">
        <v>31</v>
      </c>
      <c r="E575" s="33" t="s">
        <v>311</v>
      </c>
      <c r="F575" s="33">
        <v>2.5</v>
      </c>
      <c r="G575" s="33" t="s">
        <v>51</v>
      </c>
      <c r="H575" s="33">
        <v>86000</v>
      </c>
      <c r="I575" s="35">
        <f t="shared" si="261"/>
        <v>215000</v>
      </c>
      <c r="J575" s="37" t="s">
        <v>240</v>
      </c>
      <c r="K575" s="33"/>
      <c r="L575" s="9">
        <f t="shared" si="255"/>
        <v>0</v>
      </c>
      <c r="M575" s="9"/>
      <c r="N575" s="9"/>
      <c r="O575" s="9">
        <f t="shared" si="256"/>
        <v>0</v>
      </c>
      <c r="P575" s="9"/>
      <c r="Q575" s="9"/>
      <c r="R575" s="9">
        <f t="shared" si="257"/>
        <v>0</v>
      </c>
      <c r="S575" s="9"/>
      <c r="T575" s="9"/>
      <c r="U575" s="9">
        <f t="shared" si="258"/>
        <v>215000</v>
      </c>
      <c r="V575" s="9">
        <v>215000</v>
      </c>
      <c r="W575" s="9"/>
      <c r="X575" s="9">
        <f t="shared" si="259"/>
        <v>0</v>
      </c>
      <c r="Y575" s="9"/>
      <c r="Z575" s="9"/>
      <c r="AA575" s="10">
        <f t="shared" si="260"/>
        <v>0</v>
      </c>
      <c r="AB575" s="11">
        <v>45861</v>
      </c>
    </row>
    <row r="576" spans="1:28" ht="15.75" hidden="1" x14ac:dyDescent="0.25">
      <c r="A576" s="39">
        <v>45861</v>
      </c>
      <c r="B576" s="33" t="s">
        <v>473</v>
      </c>
      <c r="C576" s="33"/>
      <c r="D576" s="33" t="s">
        <v>31</v>
      </c>
      <c r="E576" s="33" t="s">
        <v>308</v>
      </c>
      <c r="F576" s="33">
        <v>2.5</v>
      </c>
      <c r="G576" s="33" t="s">
        <v>51</v>
      </c>
      <c r="H576" s="33">
        <v>86000</v>
      </c>
      <c r="I576" s="35">
        <f t="shared" si="261"/>
        <v>215000</v>
      </c>
      <c r="J576" s="37" t="s">
        <v>240</v>
      </c>
      <c r="K576" s="33"/>
      <c r="L576" s="9">
        <f t="shared" si="255"/>
        <v>0</v>
      </c>
      <c r="M576" s="9"/>
      <c r="N576" s="9"/>
      <c r="O576" s="9">
        <f t="shared" si="256"/>
        <v>0</v>
      </c>
      <c r="P576" s="9"/>
      <c r="Q576" s="9"/>
      <c r="R576" s="9">
        <f t="shared" si="257"/>
        <v>0</v>
      </c>
      <c r="S576" s="9"/>
      <c r="T576" s="9"/>
      <c r="U576" s="9">
        <f t="shared" si="258"/>
        <v>215000</v>
      </c>
      <c r="V576" s="9">
        <v>215000</v>
      </c>
      <c r="W576" s="9"/>
      <c r="X576" s="9">
        <f t="shared" si="259"/>
        <v>0</v>
      </c>
      <c r="Y576" s="9"/>
      <c r="Z576" s="9"/>
      <c r="AA576" s="10">
        <f t="shared" si="260"/>
        <v>0</v>
      </c>
      <c r="AB576" s="11">
        <v>45861</v>
      </c>
    </row>
    <row r="577" spans="1:28" ht="15.75" hidden="1" x14ac:dyDescent="0.25">
      <c r="A577" s="32">
        <v>45861</v>
      </c>
      <c r="B577" s="33" t="s">
        <v>473</v>
      </c>
      <c r="C577" s="33"/>
      <c r="D577" s="33" t="s">
        <v>31</v>
      </c>
      <c r="E577" s="33" t="s">
        <v>310</v>
      </c>
      <c r="F577" s="33">
        <v>2.5</v>
      </c>
      <c r="G577" s="33" t="s">
        <v>51</v>
      </c>
      <c r="H577" s="33">
        <v>86000</v>
      </c>
      <c r="I577" s="35">
        <f t="shared" si="261"/>
        <v>215000</v>
      </c>
      <c r="J577" s="37" t="s">
        <v>240</v>
      </c>
      <c r="K577" s="33"/>
      <c r="L577" s="9">
        <f t="shared" si="255"/>
        <v>0</v>
      </c>
      <c r="M577" s="9"/>
      <c r="N577" s="9"/>
      <c r="O577" s="9">
        <f t="shared" si="256"/>
        <v>0</v>
      </c>
      <c r="P577" s="9"/>
      <c r="Q577" s="9"/>
      <c r="R577" s="9">
        <f t="shared" si="257"/>
        <v>0</v>
      </c>
      <c r="S577" s="9"/>
      <c r="T577" s="9"/>
      <c r="U577" s="9">
        <f t="shared" si="258"/>
        <v>215000</v>
      </c>
      <c r="V577" s="9">
        <v>215000</v>
      </c>
      <c r="W577" s="9"/>
      <c r="X577" s="9">
        <f t="shared" si="259"/>
        <v>0</v>
      </c>
      <c r="Y577" s="9"/>
      <c r="Z577" s="9"/>
      <c r="AA577" s="10">
        <f t="shared" si="260"/>
        <v>0</v>
      </c>
      <c r="AB577" s="11">
        <v>45861</v>
      </c>
    </row>
    <row r="578" spans="1:28" ht="15.75" hidden="1" x14ac:dyDescent="0.25">
      <c r="A578" s="39">
        <v>45861</v>
      </c>
      <c r="B578" s="33" t="s">
        <v>473</v>
      </c>
      <c r="C578" s="33"/>
      <c r="D578" s="33" t="s">
        <v>31</v>
      </c>
      <c r="E578" s="33" t="s">
        <v>309</v>
      </c>
      <c r="F578" s="33">
        <v>2.5</v>
      </c>
      <c r="G578" s="33" t="s">
        <v>51</v>
      </c>
      <c r="H578" s="33">
        <v>86000</v>
      </c>
      <c r="I578" s="35">
        <f t="shared" si="261"/>
        <v>215000</v>
      </c>
      <c r="J578" s="37" t="s">
        <v>240</v>
      </c>
      <c r="K578" s="33"/>
      <c r="L578" s="9">
        <f t="shared" si="255"/>
        <v>0</v>
      </c>
      <c r="M578" s="9"/>
      <c r="N578" s="9"/>
      <c r="O578" s="9">
        <f t="shared" si="256"/>
        <v>0</v>
      </c>
      <c r="P578" s="9"/>
      <c r="Q578" s="9"/>
      <c r="R578" s="9">
        <f t="shared" si="257"/>
        <v>0</v>
      </c>
      <c r="S578" s="9"/>
      <c r="T578" s="9"/>
      <c r="U578" s="9">
        <f t="shared" si="258"/>
        <v>215000</v>
      </c>
      <c r="V578" s="9">
        <v>215000</v>
      </c>
      <c r="W578" s="9"/>
      <c r="X578" s="9">
        <f t="shared" si="259"/>
        <v>0</v>
      </c>
      <c r="Y578" s="9"/>
      <c r="Z578" s="9"/>
      <c r="AA578" s="10">
        <f t="shared" si="260"/>
        <v>0</v>
      </c>
      <c r="AB578" s="11">
        <v>45861</v>
      </c>
    </row>
    <row r="579" spans="1:28" ht="16.5" hidden="1" thickBot="1" x14ac:dyDescent="0.3">
      <c r="A579" s="61">
        <v>45861</v>
      </c>
      <c r="B579" s="62" t="s">
        <v>473</v>
      </c>
      <c r="C579" s="62"/>
      <c r="D579" s="62" t="s">
        <v>31</v>
      </c>
      <c r="E579" s="62" t="s">
        <v>73</v>
      </c>
      <c r="F579" s="62">
        <v>10</v>
      </c>
      <c r="G579" s="62" t="s">
        <v>74</v>
      </c>
      <c r="H579" s="62">
        <v>50000</v>
      </c>
      <c r="I579" s="62">
        <f t="shared" si="261"/>
        <v>500000</v>
      </c>
      <c r="J579" s="63" t="s">
        <v>240</v>
      </c>
      <c r="K579" s="62"/>
      <c r="L579" s="97">
        <f t="shared" si="255"/>
        <v>0</v>
      </c>
      <c r="M579" s="97"/>
      <c r="N579" s="97"/>
      <c r="O579" s="97">
        <f t="shared" si="256"/>
        <v>0</v>
      </c>
      <c r="P579" s="97"/>
      <c r="Q579" s="97"/>
      <c r="R579" s="97">
        <f t="shared" si="257"/>
        <v>0</v>
      </c>
      <c r="S579" s="97"/>
      <c r="T579" s="97"/>
      <c r="U579" s="97">
        <f t="shared" si="258"/>
        <v>500000</v>
      </c>
      <c r="V579" s="97">
        <v>500000</v>
      </c>
      <c r="W579" s="97"/>
      <c r="X579" s="97">
        <f t="shared" si="259"/>
        <v>0</v>
      </c>
      <c r="Y579" s="97"/>
      <c r="Z579" s="97"/>
      <c r="AA579" s="98">
        <f t="shared" si="260"/>
        <v>0</v>
      </c>
      <c r="AB579" s="99">
        <v>45861</v>
      </c>
    </row>
    <row r="580" spans="1:28" ht="15.75" hidden="1" x14ac:dyDescent="0.25">
      <c r="A580" s="39">
        <v>45862</v>
      </c>
      <c r="B580" s="35" t="s">
        <v>53</v>
      </c>
      <c r="C580" s="35"/>
      <c r="D580" s="35" t="s">
        <v>31</v>
      </c>
      <c r="E580" s="35" t="s">
        <v>91</v>
      </c>
      <c r="F580" s="35">
        <v>4000</v>
      </c>
      <c r="G580" s="35" t="s">
        <v>29</v>
      </c>
      <c r="H580" s="35">
        <v>3800</v>
      </c>
      <c r="I580" s="35">
        <f t="shared" si="261"/>
        <v>15200000</v>
      </c>
      <c r="J580" s="85" t="s">
        <v>38</v>
      </c>
      <c r="K580" s="35" t="s">
        <v>1079</v>
      </c>
      <c r="L580" s="92">
        <f t="shared" ref="L580" si="262">M580+N580</f>
        <v>0</v>
      </c>
      <c r="M580" s="92"/>
      <c r="N580" s="92"/>
      <c r="O580" s="92">
        <f t="shared" ref="O580" si="263">P580+Q580</f>
        <v>0</v>
      </c>
      <c r="P580" s="92"/>
      <c r="Q580" s="92"/>
      <c r="R580" s="92">
        <f t="shared" ref="R580" si="264">S580+T580</f>
        <v>0</v>
      </c>
      <c r="S580" s="92"/>
      <c r="T580" s="92"/>
      <c r="U580" s="92">
        <f t="shared" ref="U580" si="265">V580+W580</f>
        <v>0</v>
      </c>
      <c r="V580" s="92"/>
      <c r="W580" s="92"/>
      <c r="X580" s="92">
        <f t="shared" ref="X580" si="266">Y580+Z580</f>
        <v>0</v>
      </c>
      <c r="Y580" s="92"/>
      <c r="Z580" s="92"/>
      <c r="AA580" s="93">
        <f t="shared" ref="AA580" si="267">C580+I580-L580-O580-U580-X580-R580</f>
        <v>15200000</v>
      </c>
      <c r="AB580" s="94"/>
    </row>
    <row r="581" spans="1:28" ht="15.75" hidden="1" x14ac:dyDescent="0.25">
      <c r="A581" s="39">
        <v>45862</v>
      </c>
      <c r="B581" s="35" t="s">
        <v>53</v>
      </c>
      <c r="C581" s="35"/>
      <c r="D581" s="35" t="s">
        <v>31</v>
      </c>
      <c r="E581" s="35" t="s">
        <v>73</v>
      </c>
      <c r="F581" s="35">
        <v>20</v>
      </c>
      <c r="G581" s="35" t="s">
        <v>74</v>
      </c>
      <c r="H581" s="35">
        <v>50000</v>
      </c>
      <c r="I581" s="33">
        <f t="shared" si="261"/>
        <v>1000000</v>
      </c>
      <c r="J581" s="85" t="s">
        <v>38</v>
      </c>
      <c r="K581" s="35" t="s">
        <v>1079</v>
      </c>
      <c r="L581" s="92">
        <f t="shared" ref="L581:L596" si="268">M581+N581</f>
        <v>0</v>
      </c>
      <c r="M581" s="92"/>
      <c r="N581" s="92"/>
      <c r="O581" s="92">
        <f t="shared" ref="O581:O596" si="269">P581+Q581</f>
        <v>0</v>
      </c>
      <c r="P581" s="92"/>
      <c r="Q581" s="92"/>
      <c r="R581" s="92">
        <f t="shared" ref="R581:R596" si="270">S581+T581</f>
        <v>0</v>
      </c>
      <c r="S581" s="92"/>
      <c r="T581" s="92"/>
      <c r="U581" s="92">
        <f t="shared" ref="U581:U596" si="271">V581+W581</f>
        <v>0</v>
      </c>
      <c r="V581" s="92"/>
      <c r="W581" s="92"/>
      <c r="X581" s="92">
        <f t="shared" ref="X581:X596" si="272">Y581+Z581</f>
        <v>0</v>
      </c>
      <c r="Y581" s="92"/>
      <c r="Z581" s="92"/>
      <c r="AA581" s="93">
        <f t="shared" ref="AA581:AA596" si="273">C581+I581-L581-O581-U581-X581-R581</f>
        <v>1000000</v>
      </c>
      <c r="AB581" s="94"/>
    </row>
    <row r="582" spans="1:28" ht="15.75" hidden="1" x14ac:dyDescent="0.25">
      <c r="A582" s="39">
        <v>45862</v>
      </c>
      <c r="B582" s="33" t="s">
        <v>370</v>
      </c>
      <c r="C582" s="33"/>
      <c r="D582" s="33" t="s">
        <v>41</v>
      </c>
      <c r="E582" s="33" t="s">
        <v>110</v>
      </c>
      <c r="F582" s="33">
        <v>3000</v>
      </c>
      <c r="G582" s="33" t="s">
        <v>29</v>
      </c>
      <c r="H582" s="33">
        <v>1900</v>
      </c>
      <c r="I582" s="33">
        <f t="shared" si="261"/>
        <v>5700000</v>
      </c>
      <c r="J582" s="41" t="s">
        <v>240</v>
      </c>
      <c r="K582" s="33"/>
      <c r="L582" s="92">
        <f t="shared" si="268"/>
        <v>0</v>
      </c>
      <c r="M582" s="92"/>
      <c r="N582" s="92"/>
      <c r="O582" s="92">
        <f t="shared" si="269"/>
        <v>5700000</v>
      </c>
      <c r="P582" s="92">
        <v>5700000</v>
      </c>
      <c r="Q582" s="92"/>
      <c r="R582" s="92">
        <f t="shared" si="270"/>
        <v>0</v>
      </c>
      <c r="S582" s="92"/>
      <c r="T582" s="92"/>
      <c r="U582" s="92">
        <f t="shared" si="271"/>
        <v>0</v>
      </c>
      <c r="V582" s="92"/>
      <c r="W582" s="92"/>
      <c r="X582" s="92">
        <f t="shared" si="272"/>
        <v>0</v>
      </c>
      <c r="Y582" s="92"/>
      <c r="Z582" s="92"/>
      <c r="AA582" s="93">
        <f t="shared" si="273"/>
        <v>0</v>
      </c>
      <c r="AB582" s="94">
        <v>45862</v>
      </c>
    </row>
    <row r="583" spans="1:28" ht="15.75" hidden="1" x14ac:dyDescent="0.25">
      <c r="A583" s="39">
        <v>45862</v>
      </c>
      <c r="B583" s="33" t="s">
        <v>370</v>
      </c>
      <c r="C583" s="35"/>
      <c r="D583" s="33" t="s">
        <v>41</v>
      </c>
      <c r="E583" s="35" t="s">
        <v>945</v>
      </c>
      <c r="F583" s="35">
        <v>200</v>
      </c>
      <c r="G583" s="33" t="s">
        <v>29</v>
      </c>
      <c r="H583" s="35">
        <v>1900</v>
      </c>
      <c r="I583" s="33">
        <f t="shared" si="261"/>
        <v>380000</v>
      </c>
      <c r="J583" s="41" t="s">
        <v>240</v>
      </c>
      <c r="K583" s="35"/>
      <c r="L583" s="92">
        <f t="shared" si="268"/>
        <v>0</v>
      </c>
      <c r="M583" s="92"/>
      <c r="N583" s="92"/>
      <c r="O583" s="92">
        <f t="shared" si="269"/>
        <v>380000</v>
      </c>
      <c r="P583" s="92">
        <v>380000</v>
      </c>
      <c r="Q583" s="92"/>
      <c r="R583" s="92">
        <f t="shared" si="270"/>
        <v>0</v>
      </c>
      <c r="S583" s="92"/>
      <c r="T583" s="92"/>
      <c r="U583" s="92">
        <f t="shared" si="271"/>
        <v>0</v>
      </c>
      <c r="V583" s="92"/>
      <c r="W583" s="92"/>
      <c r="X583" s="92">
        <f t="shared" si="272"/>
        <v>0</v>
      </c>
      <c r="Y583" s="92"/>
      <c r="Z583" s="92"/>
      <c r="AA583" s="93">
        <f t="shared" si="273"/>
        <v>0</v>
      </c>
      <c r="AB583" s="94">
        <v>45862</v>
      </c>
    </row>
    <row r="584" spans="1:28" ht="15.75" hidden="1" x14ac:dyDescent="0.25">
      <c r="A584" s="39">
        <v>45862</v>
      </c>
      <c r="B584" s="33" t="s">
        <v>109</v>
      </c>
      <c r="C584" s="33"/>
      <c r="D584" s="33" t="s">
        <v>31</v>
      </c>
      <c r="E584" s="33" t="s">
        <v>185</v>
      </c>
      <c r="F584" s="33">
        <v>2000</v>
      </c>
      <c r="G584" s="33" t="s">
        <v>29</v>
      </c>
      <c r="H584" s="33">
        <v>900</v>
      </c>
      <c r="I584" s="33">
        <f t="shared" si="261"/>
        <v>1800000</v>
      </c>
      <c r="J584" s="37" t="s">
        <v>241</v>
      </c>
      <c r="K584" s="33"/>
      <c r="L584" s="92">
        <f t="shared" si="268"/>
        <v>1800000</v>
      </c>
      <c r="M584" s="92">
        <v>1800000</v>
      </c>
      <c r="N584" s="92"/>
      <c r="O584" s="92">
        <f t="shared" si="269"/>
        <v>0</v>
      </c>
      <c r="P584" s="92"/>
      <c r="Q584" s="92"/>
      <c r="R584" s="92">
        <f t="shared" si="270"/>
        <v>0</v>
      </c>
      <c r="S584" s="92"/>
      <c r="T584" s="92"/>
      <c r="U584" s="92">
        <f t="shared" si="271"/>
        <v>0</v>
      </c>
      <c r="V584" s="92"/>
      <c r="W584" s="92"/>
      <c r="X584" s="92">
        <f t="shared" si="272"/>
        <v>0</v>
      </c>
      <c r="Y584" s="92"/>
      <c r="Z584" s="92"/>
      <c r="AA584" s="93">
        <f t="shared" si="273"/>
        <v>0</v>
      </c>
      <c r="AB584" s="94">
        <v>45862</v>
      </c>
    </row>
    <row r="585" spans="1:28" ht="15.75" hidden="1" x14ac:dyDescent="0.25">
      <c r="A585" s="39">
        <v>45862</v>
      </c>
      <c r="B585" s="33" t="s">
        <v>109</v>
      </c>
      <c r="C585" s="33"/>
      <c r="D585" s="33" t="s">
        <v>31</v>
      </c>
      <c r="E585" s="33" t="s">
        <v>394</v>
      </c>
      <c r="F585" s="33">
        <v>1</v>
      </c>
      <c r="G585" s="33" t="s">
        <v>51</v>
      </c>
      <c r="H585" s="33">
        <v>300000</v>
      </c>
      <c r="I585" s="33">
        <f t="shared" si="261"/>
        <v>300000</v>
      </c>
      <c r="J585" s="37" t="s">
        <v>241</v>
      </c>
      <c r="K585" s="33"/>
      <c r="L585" s="92">
        <f t="shared" si="268"/>
        <v>300000</v>
      </c>
      <c r="M585" s="92">
        <v>300000</v>
      </c>
      <c r="N585" s="92"/>
      <c r="O585" s="92">
        <f t="shared" si="269"/>
        <v>0</v>
      </c>
      <c r="P585" s="92"/>
      <c r="Q585" s="92"/>
      <c r="R585" s="92">
        <f t="shared" si="270"/>
        <v>0</v>
      </c>
      <c r="S585" s="92"/>
      <c r="T585" s="92"/>
      <c r="U585" s="92">
        <f t="shared" si="271"/>
        <v>0</v>
      </c>
      <c r="V585" s="92"/>
      <c r="W585" s="92"/>
      <c r="X585" s="92">
        <f t="shared" si="272"/>
        <v>0</v>
      </c>
      <c r="Y585" s="92"/>
      <c r="Z585" s="92"/>
      <c r="AA585" s="93">
        <f t="shared" si="273"/>
        <v>0</v>
      </c>
      <c r="AB585" s="94">
        <v>45862</v>
      </c>
    </row>
    <row r="586" spans="1:28" ht="15.75" hidden="1" x14ac:dyDescent="0.25">
      <c r="A586" s="39">
        <v>45862</v>
      </c>
      <c r="B586" s="33" t="s">
        <v>940</v>
      </c>
      <c r="C586" s="33"/>
      <c r="D586" s="33" t="s">
        <v>41</v>
      </c>
      <c r="E586" s="33" t="s">
        <v>64</v>
      </c>
      <c r="F586" s="33">
        <v>2</v>
      </c>
      <c r="G586" s="33" t="s">
        <v>33</v>
      </c>
      <c r="H586" s="33">
        <v>150000</v>
      </c>
      <c r="I586" s="33">
        <f t="shared" si="261"/>
        <v>300000</v>
      </c>
      <c r="J586" s="37" t="s">
        <v>240</v>
      </c>
      <c r="K586" s="33"/>
      <c r="L586" s="92">
        <f t="shared" si="268"/>
        <v>0</v>
      </c>
      <c r="M586" s="92"/>
      <c r="N586" s="92"/>
      <c r="O586" s="92">
        <f t="shared" si="269"/>
        <v>0</v>
      </c>
      <c r="P586" s="92"/>
      <c r="Q586" s="92"/>
      <c r="R586" s="92">
        <f t="shared" si="270"/>
        <v>0</v>
      </c>
      <c r="S586" s="92"/>
      <c r="T586" s="92"/>
      <c r="U586" s="92">
        <f t="shared" si="271"/>
        <v>300000</v>
      </c>
      <c r="V586" s="92">
        <v>300000</v>
      </c>
      <c r="W586" s="92"/>
      <c r="X586" s="92">
        <f t="shared" si="272"/>
        <v>0</v>
      </c>
      <c r="Y586" s="92"/>
      <c r="Z586" s="92"/>
      <c r="AA586" s="93">
        <f t="shared" si="273"/>
        <v>0</v>
      </c>
      <c r="AB586" s="94">
        <v>45861</v>
      </c>
    </row>
    <row r="587" spans="1:28" ht="15.75" hidden="1" x14ac:dyDescent="0.25">
      <c r="A587" s="39">
        <v>45862</v>
      </c>
      <c r="B587" s="33" t="s">
        <v>216</v>
      </c>
      <c r="C587" s="33"/>
      <c r="D587" s="33" t="s">
        <v>31</v>
      </c>
      <c r="E587" s="33" t="s">
        <v>62</v>
      </c>
      <c r="F587" s="33">
        <v>39.799999999999997</v>
      </c>
      <c r="G587" s="33" t="s">
        <v>51</v>
      </c>
      <c r="H587" s="33">
        <v>115000</v>
      </c>
      <c r="I587" s="33">
        <f t="shared" si="261"/>
        <v>4577000</v>
      </c>
      <c r="J587" s="41" t="s">
        <v>240</v>
      </c>
      <c r="K587" s="33" t="s">
        <v>1068</v>
      </c>
      <c r="L587" s="92">
        <f t="shared" si="268"/>
        <v>0</v>
      </c>
      <c r="M587" s="92"/>
      <c r="N587" s="92"/>
      <c r="O587" s="92">
        <f t="shared" si="269"/>
        <v>4577000</v>
      </c>
      <c r="P587" s="92">
        <f>2700000+1877000</f>
        <v>4577000</v>
      </c>
      <c r="Q587" s="92"/>
      <c r="R587" s="92">
        <f t="shared" si="270"/>
        <v>0</v>
      </c>
      <c r="S587" s="92"/>
      <c r="T587" s="92"/>
      <c r="U587" s="92">
        <f t="shared" si="271"/>
        <v>0</v>
      </c>
      <c r="V587" s="92"/>
      <c r="W587" s="92"/>
      <c r="X587" s="92">
        <f t="shared" si="272"/>
        <v>0</v>
      </c>
      <c r="Y587" s="92"/>
      <c r="Z587" s="92"/>
      <c r="AA587" s="93">
        <f t="shared" si="273"/>
        <v>0</v>
      </c>
      <c r="AB587" s="94">
        <v>45866</v>
      </c>
    </row>
    <row r="588" spans="1:28" ht="15.75" hidden="1" x14ac:dyDescent="0.25">
      <c r="A588" s="39">
        <v>45862</v>
      </c>
      <c r="B588" s="33" t="s">
        <v>231</v>
      </c>
      <c r="C588" s="33"/>
      <c r="D588" s="33"/>
      <c r="E588" s="33" t="s">
        <v>136</v>
      </c>
      <c r="F588" s="33">
        <v>24.4</v>
      </c>
      <c r="G588" s="33" t="s">
        <v>51</v>
      </c>
      <c r="H588" s="33"/>
      <c r="I588" s="33">
        <f t="shared" si="261"/>
        <v>0</v>
      </c>
      <c r="J588" s="86" t="s">
        <v>26</v>
      </c>
      <c r="K588" s="33"/>
      <c r="L588" s="92">
        <f t="shared" si="268"/>
        <v>0</v>
      </c>
      <c r="M588" s="92"/>
      <c r="N588" s="92"/>
      <c r="O588" s="92">
        <f t="shared" si="269"/>
        <v>0</v>
      </c>
      <c r="P588" s="92"/>
      <c r="Q588" s="92"/>
      <c r="R588" s="92">
        <f t="shared" si="270"/>
        <v>0</v>
      </c>
      <c r="S588" s="92"/>
      <c r="T588" s="92"/>
      <c r="U588" s="92">
        <f t="shared" si="271"/>
        <v>0</v>
      </c>
      <c r="V588" s="92"/>
      <c r="W588" s="92"/>
      <c r="X588" s="92">
        <f t="shared" si="272"/>
        <v>0</v>
      </c>
      <c r="Y588" s="92"/>
      <c r="Z588" s="92"/>
      <c r="AA588" s="93">
        <f t="shared" si="273"/>
        <v>0</v>
      </c>
      <c r="AB588" s="94"/>
    </row>
    <row r="589" spans="1:28" ht="15.75" hidden="1" x14ac:dyDescent="0.25">
      <c r="A589" s="32">
        <v>45862</v>
      </c>
      <c r="B589" s="33" t="s">
        <v>231</v>
      </c>
      <c r="C589" s="33"/>
      <c r="D589" s="33"/>
      <c r="E589" s="33" t="s">
        <v>135</v>
      </c>
      <c r="F589" s="33">
        <v>146</v>
      </c>
      <c r="G589" s="33" t="s">
        <v>51</v>
      </c>
      <c r="H589" s="33"/>
      <c r="I589" s="33">
        <f t="shared" si="261"/>
        <v>0</v>
      </c>
      <c r="J589" s="83" t="s">
        <v>26</v>
      </c>
      <c r="K589" s="33"/>
      <c r="L589" s="92">
        <f t="shared" si="268"/>
        <v>0</v>
      </c>
      <c r="M589" s="92"/>
      <c r="N589" s="92"/>
      <c r="O589" s="92">
        <f t="shared" si="269"/>
        <v>0</v>
      </c>
      <c r="P589" s="92"/>
      <c r="Q589" s="92"/>
      <c r="R589" s="92">
        <f t="shared" si="270"/>
        <v>0</v>
      </c>
      <c r="S589" s="92"/>
      <c r="T589" s="92"/>
      <c r="U589" s="92">
        <f t="shared" si="271"/>
        <v>0</v>
      </c>
      <c r="V589" s="92"/>
      <c r="W589" s="92"/>
      <c r="X589" s="92">
        <f t="shared" si="272"/>
        <v>0</v>
      </c>
      <c r="Y589" s="92"/>
      <c r="Z589" s="92"/>
      <c r="AA589" s="93">
        <f t="shared" si="273"/>
        <v>0</v>
      </c>
      <c r="AB589" s="94"/>
    </row>
    <row r="590" spans="1:28" ht="15.75" hidden="1" x14ac:dyDescent="0.25">
      <c r="A590" s="39">
        <v>45862</v>
      </c>
      <c r="B590" s="33" t="s">
        <v>346</v>
      </c>
      <c r="C590" s="33"/>
      <c r="D590" s="33" t="s">
        <v>41</v>
      </c>
      <c r="E590" s="33" t="s">
        <v>234</v>
      </c>
      <c r="F590" s="33">
        <v>2.5</v>
      </c>
      <c r="G590" s="33" t="s">
        <v>51</v>
      </c>
      <c r="H590" s="33">
        <v>90000</v>
      </c>
      <c r="I590" s="33">
        <f t="shared" si="261"/>
        <v>225000</v>
      </c>
      <c r="J590" s="37" t="s">
        <v>241</v>
      </c>
      <c r="K590" s="33"/>
      <c r="L590" s="92">
        <f t="shared" si="268"/>
        <v>0</v>
      </c>
      <c r="M590" s="92"/>
      <c r="N590" s="92"/>
      <c r="O590" s="92">
        <f t="shared" si="269"/>
        <v>0</v>
      </c>
      <c r="P590" s="92"/>
      <c r="Q590" s="92"/>
      <c r="R590" s="92">
        <f t="shared" si="270"/>
        <v>225000</v>
      </c>
      <c r="S590" s="92">
        <v>225000</v>
      </c>
      <c r="T590" s="92"/>
      <c r="U590" s="92">
        <f t="shared" si="271"/>
        <v>0</v>
      </c>
      <c r="V590" s="92"/>
      <c r="W590" s="92"/>
      <c r="X590" s="92">
        <f t="shared" si="272"/>
        <v>0</v>
      </c>
      <c r="Y590" s="92"/>
      <c r="Z590" s="92"/>
      <c r="AA590" s="93">
        <f t="shared" si="273"/>
        <v>0</v>
      </c>
      <c r="AB590" s="94">
        <v>45862</v>
      </c>
    </row>
    <row r="591" spans="1:28" ht="15.75" hidden="1" x14ac:dyDescent="0.25">
      <c r="A591" s="39">
        <v>45862</v>
      </c>
      <c r="B591" s="33" t="s">
        <v>346</v>
      </c>
      <c r="C591" s="33"/>
      <c r="D591" s="33" t="s">
        <v>41</v>
      </c>
      <c r="E591" s="33" t="s">
        <v>237</v>
      </c>
      <c r="F591" s="33">
        <v>5</v>
      </c>
      <c r="G591" s="33" t="s">
        <v>51</v>
      </c>
      <c r="H591" s="33">
        <v>90000</v>
      </c>
      <c r="I591" s="33">
        <f t="shared" si="261"/>
        <v>450000</v>
      </c>
      <c r="J591" s="37" t="s">
        <v>241</v>
      </c>
      <c r="K591" s="33"/>
      <c r="L591" s="92">
        <f t="shared" si="268"/>
        <v>400000</v>
      </c>
      <c r="M591" s="92">
        <v>400000</v>
      </c>
      <c r="N591" s="92"/>
      <c r="O591" s="92">
        <f t="shared" si="269"/>
        <v>0</v>
      </c>
      <c r="P591" s="92"/>
      <c r="Q591" s="92"/>
      <c r="R591" s="92">
        <f t="shared" si="270"/>
        <v>50000</v>
      </c>
      <c r="S591" s="92">
        <v>50000</v>
      </c>
      <c r="T591" s="92"/>
      <c r="U591" s="92">
        <f t="shared" si="271"/>
        <v>0</v>
      </c>
      <c r="V591" s="92"/>
      <c r="W591" s="92"/>
      <c r="X591" s="92">
        <f t="shared" si="272"/>
        <v>0</v>
      </c>
      <c r="Y591" s="92"/>
      <c r="Z591" s="92"/>
      <c r="AA591" s="93">
        <f t="shared" si="273"/>
        <v>0</v>
      </c>
      <c r="AB591" s="94">
        <v>45862</v>
      </c>
    </row>
    <row r="592" spans="1:28" ht="15.75" hidden="1" x14ac:dyDescent="0.25">
      <c r="A592" s="39">
        <v>45862</v>
      </c>
      <c r="B592" s="35" t="s">
        <v>1040</v>
      </c>
      <c r="C592" s="35"/>
      <c r="D592" s="35" t="s">
        <v>31</v>
      </c>
      <c r="E592" s="35" t="s">
        <v>70</v>
      </c>
      <c r="F592" s="35">
        <v>100</v>
      </c>
      <c r="G592" s="35" t="s">
        <v>29</v>
      </c>
      <c r="H592" s="35">
        <v>2720</v>
      </c>
      <c r="I592" s="33">
        <f t="shared" si="261"/>
        <v>272000</v>
      </c>
      <c r="J592" s="37" t="s">
        <v>240</v>
      </c>
      <c r="K592" s="35"/>
      <c r="L592" s="92">
        <f t="shared" si="268"/>
        <v>0</v>
      </c>
      <c r="M592" s="92"/>
      <c r="N592" s="92"/>
      <c r="O592" s="92">
        <f t="shared" si="269"/>
        <v>272000</v>
      </c>
      <c r="P592" s="92">
        <v>272000</v>
      </c>
      <c r="Q592" s="92"/>
      <c r="R592" s="92">
        <f t="shared" si="270"/>
        <v>0</v>
      </c>
      <c r="S592" s="92"/>
      <c r="T592" s="92"/>
      <c r="U592" s="92">
        <f t="shared" si="271"/>
        <v>0</v>
      </c>
      <c r="V592" s="92"/>
      <c r="W592" s="92"/>
      <c r="X592" s="92">
        <f t="shared" si="272"/>
        <v>0</v>
      </c>
      <c r="Y592" s="92"/>
      <c r="Z592" s="92"/>
      <c r="AA592" s="93">
        <f t="shared" si="273"/>
        <v>0</v>
      </c>
      <c r="AB592" s="94">
        <v>45862</v>
      </c>
    </row>
    <row r="593" spans="1:28" ht="15.75" hidden="1" x14ac:dyDescent="0.25">
      <c r="A593" s="39">
        <v>45862</v>
      </c>
      <c r="B593" s="35" t="s">
        <v>1040</v>
      </c>
      <c r="C593" s="33"/>
      <c r="D593" s="35" t="s">
        <v>31</v>
      </c>
      <c r="E593" s="33" t="s">
        <v>185</v>
      </c>
      <c r="F593" s="33">
        <v>2000</v>
      </c>
      <c r="G593" s="35" t="s">
        <v>29</v>
      </c>
      <c r="H593" s="33">
        <v>1150</v>
      </c>
      <c r="I593" s="33">
        <f t="shared" si="261"/>
        <v>2300000</v>
      </c>
      <c r="J593" s="37" t="s">
        <v>240</v>
      </c>
      <c r="K593" s="33"/>
      <c r="L593" s="92">
        <f t="shared" si="268"/>
        <v>0</v>
      </c>
      <c r="M593" s="92"/>
      <c r="N593" s="92"/>
      <c r="O593" s="92">
        <f t="shared" si="269"/>
        <v>2300000</v>
      </c>
      <c r="P593" s="92">
        <v>2300000</v>
      </c>
      <c r="Q593" s="92"/>
      <c r="R593" s="92">
        <f t="shared" si="270"/>
        <v>0</v>
      </c>
      <c r="S593" s="92"/>
      <c r="T593" s="92"/>
      <c r="U593" s="92">
        <f t="shared" si="271"/>
        <v>0</v>
      </c>
      <c r="V593" s="92"/>
      <c r="W593" s="92"/>
      <c r="X593" s="92">
        <f t="shared" si="272"/>
        <v>0</v>
      </c>
      <c r="Y593" s="92"/>
      <c r="Z593" s="92"/>
      <c r="AA593" s="93">
        <f t="shared" si="273"/>
        <v>0</v>
      </c>
      <c r="AB593" s="94">
        <v>45862</v>
      </c>
    </row>
    <row r="594" spans="1:28" ht="15.75" hidden="1" x14ac:dyDescent="0.25">
      <c r="A594" s="39">
        <v>45862</v>
      </c>
      <c r="B594" s="33" t="s">
        <v>92</v>
      </c>
      <c r="C594" s="33"/>
      <c r="D594" s="33" t="s">
        <v>41</v>
      </c>
      <c r="E594" s="33" t="s">
        <v>91</v>
      </c>
      <c r="F594" s="33">
        <v>3000</v>
      </c>
      <c r="G594" s="35" t="s">
        <v>29</v>
      </c>
      <c r="H594" s="33">
        <v>4000</v>
      </c>
      <c r="I594" s="33">
        <f t="shared" si="261"/>
        <v>12000000</v>
      </c>
      <c r="J594" s="37" t="s">
        <v>240</v>
      </c>
      <c r="K594" s="33"/>
      <c r="L594" s="92">
        <f t="shared" si="268"/>
        <v>0</v>
      </c>
      <c r="M594" s="92"/>
      <c r="N594" s="92"/>
      <c r="O594" s="92">
        <f t="shared" si="269"/>
        <v>12000000</v>
      </c>
      <c r="P594" s="92">
        <v>12000000</v>
      </c>
      <c r="Q594" s="92"/>
      <c r="R594" s="92">
        <f t="shared" si="270"/>
        <v>0</v>
      </c>
      <c r="S594" s="92"/>
      <c r="T594" s="92"/>
      <c r="U594" s="92">
        <f t="shared" si="271"/>
        <v>0</v>
      </c>
      <c r="V594" s="92"/>
      <c r="W594" s="92"/>
      <c r="X594" s="92">
        <f t="shared" si="272"/>
        <v>0</v>
      </c>
      <c r="Y594" s="92"/>
      <c r="Z594" s="92"/>
      <c r="AA594" s="93">
        <f t="shared" si="273"/>
        <v>0</v>
      </c>
      <c r="AB594" s="94">
        <v>45862</v>
      </c>
    </row>
    <row r="595" spans="1:28" ht="15.75" hidden="1" x14ac:dyDescent="0.25">
      <c r="A595" s="32">
        <v>45862</v>
      </c>
      <c r="B595" s="33" t="s">
        <v>96</v>
      </c>
      <c r="C595" s="33"/>
      <c r="D595" s="33" t="s">
        <v>31</v>
      </c>
      <c r="E595" s="33" t="s">
        <v>155</v>
      </c>
      <c r="F595" s="33">
        <v>200</v>
      </c>
      <c r="G595" s="33" t="s">
        <v>29</v>
      </c>
      <c r="H595" s="33">
        <v>4000</v>
      </c>
      <c r="I595" s="33">
        <f t="shared" si="261"/>
        <v>800000</v>
      </c>
      <c r="J595" s="37" t="s">
        <v>240</v>
      </c>
      <c r="K595" s="33"/>
      <c r="L595" s="9">
        <f t="shared" si="268"/>
        <v>0</v>
      </c>
      <c r="M595" s="9"/>
      <c r="N595" s="9"/>
      <c r="O595" s="9">
        <f t="shared" si="269"/>
        <v>800000</v>
      </c>
      <c r="P595" s="9">
        <v>800000</v>
      </c>
      <c r="Q595" s="9"/>
      <c r="R595" s="9">
        <f t="shared" si="270"/>
        <v>0</v>
      </c>
      <c r="S595" s="9"/>
      <c r="T595" s="9"/>
      <c r="U595" s="9">
        <f t="shared" si="271"/>
        <v>0</v>
      </c>
      <c r="V595" s="9"/>
      <c r="W595" s="9"/>
      <c r="X595" s="9">
        <f t="shared" si="272"/>
        <v>0</v>
      </c>
      <c r="Y595" s="9"/>
      <c r="Z595" s="9"/>
      <c r="AA595" s="10">
        <f t="shared" si="273"/>
        <v>0</v>
      </c>
      <c r="AB595" s="11">
        <v>45862</v>
      </c>
    </row>
    <row r="596" spans="1:28" ht="16.5" hidden="1" thickBot="1" x14ac:dyDescent="0.3">
      <c r="A596" s="61">
        <v>45862</v>
      </c>
      <c r="B596" s="62" t="s">
        <v>105</v>
      </c>
      <c r="C596" s="62"/>
      <c r="D596" s="62" t="s">
        <v>41</v>
      </c>
      <c r="E596" s="62" t="s">
        <v>86</v>
      </c>
      <c r="F596" s="62">
        <v>25</v>
      </c>
      <c r="G596" s="62" t="s">
        <v>51</v>
      </c>
      <c r="H596" s="62">
        <v>103000</v>
      </c>
      <c r="I596" s="62">
        <f t="shared" si="261"/>
        <v>2575000</v>
      </c>
      <c r="J596" s="112" t="s">
        <v>38</v>
      </c>
      <c r="K596" s="109" t="s">
        <v>1076</v>
      </c>
      <c r="L596" s="113">
        <f t="shared" si="268"/>
        <v>0</v>
      </c>
      <c r="M596" s="113"/>
      <c r="N596" s="113"/>
      <c r="O596" s="113">
        <f t="shared" si="269"/>
        <v>0</v>
      </c>
      <c r="P596" s="113"/>
      <c r="Q596" s="113"/>
      <c r="R596" s="113">
        <f t="shared" si="270"/>
        <v>0</v>
      </c>
      <c r="S596" s="113"/>
      <c r="T596" s="113"/>
      <c r="U596" s="113">
        <f t="shared" si="271"/>
        <v>0</v>
      </c>
      <c r="V596" s="113"/>
      <c r="W596" s="113"/>
      <c r="X596" s="113">
        <f t="shared" si="272"/>
        <v>0</v>
      </c>
      <c r="Y596" s="113"/>
      <c r="Z596" s="113"/>
      <c r="AA596" s="114">
        <f t="shared" si="273"/>
        <v>2575000</v>
      </c>
      <c r="AB596" s="115"/>
    </row>
    <row r="597" spans="1:28" ht="15.75" hidden="1" x14ac:dyDescent="0.25">
      <c r="A597" s="39">
        <v>45863</v>
      </c>
      <c r="B597" s="35" t="s">
        <v>191</v>
      </c>
      <c r="C597" s="35"/>
      <c r="D597" s="35" t="s">
        <v>31</v>
      </c>
      <c r="E597" s="35" t="s">
        <v>64</v>
      </c>
      <c r="F597" s="35">
        <v>10</v>
      </c>
      <c r="G597" s="35" t="s">
        <v>33</v>
      </c>
      <c r="H597" s="35">
        <v>150000</v>
      </c>
      <c r="I597" s="35">
        <f t="shared" si="261"/>
        <v>1500000</v>
      </c>
      <c r="J597" s="41" t="s">
        <v>241</v>
      </c>
      <c r="K597" s="35"/>
      <c r="L597" s="92">
        <f t="shared" ref="L597:L614" si="274">M597+N597</f>
        <v>1500000</v>
      </c>
      <c r="M597" s="92">
        <v>1500000</v>
      </c>
      <c r="N597" s="92"/>
      <c r="O597" s="92">
        <f t="shared" ref="O597:O614" si="275">P597+Q597</f>
        <v>0</v>
      </c>
      <c r="P597" s="92"/>
      <c r="Q597" s="92"/>
      <c r="R597" s="92">
        <f t="shared" ref="R597:R614" si="276">S597+T597</f>
        <v>0</v>
      </c>
      <c r="S597" s="92"/>
      <c r="T597" s="92"/>
      <c r="U597" s="92">
        <f t="shared" ref="U597:U614" si="277">V597+W597</f>
        <v>0</v>
      </c>
      <c r="V597" s="92"/>
      <c r="W597" s="92"/>
      <c r="X597" s="92">
        <f t="shared" ref="X597:X614" si="278">Y597+Z597</f>
        <v>0</v>
      </c>
      <c r="Y597" s="92"/>
      <c r="Z597" s="92"/>
      <c r="AA597" s="93">
        <f t="shared" ref="AA597:AA614" si="279">C597+I597-L597-O597-U597-X597-R597</f>
        <v>0</v>
      </c>
      <c r="AB597" s="94">
        <v>45863</v>
      </c>
    </row>
    <row r="598" spans="1:28" ht="15.75" hidden="1" x14ac:dyDescent="0.25">
      <c r="A598" s="39">
        <v>45863</v>
      </c>
      <c r="B598" s="33" t="s">
        <v>170</v>
      </c>
      <c r="C598" s="33"/>
      <c r="D598" s="35" t="s">
        <v>31</v>
      </c>
      <c r="E598" s="33" t="s">
        <v>467</v>
      </c>
      <c r="F598" s="33">
        <v>16.8</v>
      </c>
      <c r="G598" s="33" t="s">
        <v>51</v>
      </c>
      <c r="H598" s="33">
        <v>43000</v>
      </c>
      <c r="I598" s="33">
        <f t="shared" si="261"/>
        <v>722400</v>
      </c>
      <c r="J598" s="41" t="s">
        <v>241</v>
      </c>
      <c r="K598" s="33"/>
      <c r="L598" s="92">
        <f t="shared" si="274"/>
        <v>722400</v>
      </c>
      <c r="M598" s="92">
        <v>722400</v>
      </c>
      <c r="N598" s="92"/>
      <c r="O598" s="92">
        <f t="shared" si="275"/>
        <v>0</v>
      </c>
      <c r="P598" s="92"/>
      <c r="Q598" s="92"/>
      <c r="R598" s="92">
        <f t="shared" si="276"/>
        <v>0</v>
      </c>
      <c r="S598" s="92"/>
      <c r="T598" s="92"/>
      <c r="U598" s="92">
        <f t="shared" si="277"/>
        <v>0</v>
      </c>
      <c r="V598" s="92"/>
      <c r="W598" s="92"/>
      <c r="X598" s="92">
        <f t="shared" si="278"/>
        <v>0</v>
      </c>
      <c r="Y598" s="92"/>
      <c r="Z598" s="92"/>
      <c r="AA598" s="93">
        <f t="shared" si="279"/>
        <v>0</v>
      </c>
      <c r="AB598" s="94">
        <v>45863</v>
      </c>
    </row>
    <row r="599" spans="1:28" ht="15.75" hidden="1" x14ac:dyDescent="0.25">
      <c r="A599" s="39">
        <v>45863</v>
      </c>
      <c r="B599" s="33" t="s">
        <v>217</v>
      </c>
      <c r="C599" s="33"/>
      <c r="D599" s="33" t="s">
        <v>41</v>
      </c>
      <c r="E599" s="33" t="s">
        <v>73</v>
      </c>
      <c r="F599" s="33">
        <v>10</v>
      </c>
      <c r="G599" s="33" t="s">
        <v>74</v>
      </c>
      <c r="H599" s="33">
        <v>50000</v>
      </c>
      <c r="I599" s="33">
        <f t="shared" si="261"/>
        <v>500000</v>
      </c>
      <c r="J599" s="41" t="s">
        <v>240</v>
      </c>
      <c r="K599" s="33"/>
      <c r="L599" s="92">
        <f t="shared" si="274"/>
        <v>0</v>
      </c>
      <c r="M599" s="92"/>
      <c r="N599" s="92"/>
      <c r="O599" s="92">
        <f t="shared" si="275"/>
        <v>0</v>
      </c>
      <c r="P599" s="92"/>
      <c r="Q599" s="92"/>
      <c r="R599" s="92">
        <f t="shared" si="276"/>
        <v>500000</v>
      </c>
      <c r="S599" s="92">
        <f>355000+145000</f>
        <v>500000</v>
      </c>
      <c r="T599" s="92"/>
      <c r="U599" s="92">
        <f t="shared" si="277"/>
        <v>0</v>
      </c>
      <c r="V599" s="92"/>
      <c r="W599" s="92"/>
      <c r="X599" s="92">
        <f t="shared" si="278"/>
        <v>0</v>
      </c>
      <c r="Y599" s="92"/>
      <c r="Z599" s="92"/>
      <c r="AA599" s="93">
        <f t="shared" si="279"/>
        <v>0</v>
      </c>
      <c r="AB599" s="94">
        <v>45866</v>
      </c>
    </row>
    <row r="600" spans="1:28" ht="15.75" hidden="1" x14ac:dyDescent="0.25">
      <c r="A600" s="39">
        <v>45863</v>
      </c>
      <c r="B600" s="33" t="s">
        <v>735</v>
      </c>
      <c r="C600" s="33"/>
      <c r="D600" s="33" t="s">
        <v>31</v>
      </c>
      <c r="E600" s="33" t="s">
        <v>110</v>
      </c>
      <c r="F600" s="33">
        <v>5400</v>
      </c>
      <c r="G600" s="33" t="s">
        <v>29</v>
      </c>
      <c r="H600" s="33">
        <v>1800</v>
      </c>
      <c r="I600" s="33">
        <f t="shared" si="261"/>
        <v>9720000</v>
      </c>
      <c r="J600" s="37" t="s">
        <v>240</v>
      </c>
      <c r="K600" s="66"/>
      <c r="L600" s="92">
        <f t="shared" si="274"/>
        <v>0</v>
      </c>
      <c r="M600" s="92"/>
      <c r="N600" s="92"/>
      <c r="O600" s="92">
        <f t="shared" si="275"/>
        <v>9720000</v>
      </c>
      <c r="P600" s="92">
        <v>9720000</v>
      </c>
      <c r="Q600" s="92"/>
      <c r="R600" s="92">
        <f t="shared" si="276"/>
        <v>0</v>
      </c>
      <c r="S600" s="92"/>
      <c r="T600" s="92"/>
      <c r="U600" s="92">
        <f t="shared" si="277"/>
        <v>0</v>
      </c>
      <c r="V600" s="92"/>
      <c r="W600" s="92"/>
      <c r="X600" s="92">
        <f t="shared" si="278"/>
        <v>0</v>
      </c>
      <c r="Y600" s="92"/>
      <c r="Z600" s="92"/>
      <c r="AA600" s="93">
        <f t="shared" si="279"/>
        <v>0</v>
      </c>
      <c r="AB600" s="94">
        <v>45863</v>
      </c>
    </row>
    <row r="601" spans="1:28" ht="15.75" hidden="1" x14ac:dyDescent="0.25">
      <c r="A601" s="39">
        <v>45863</v>
      </c>
      <c r="B601" s="33" t="s">
        <v>109</v>
      </c>
      <c r="C601" s="33"/>
      <c r="D601" s="33" t="s">
        <v>31</v>
      </c>
      <c r="E601" s="33" t="s">
        <v>185</v>
      </c>
      <c r="F601" s="33">
        <v>2000</v>
      </c>
      <c r="G601" s="33" t="s">
        <v>29</v>
      </c>
      <c r="H601" s="33">
        <v>900</v>
      </c>
      <c r="I601" s="33">
        <f t="shared" si="261"/>
        <v>1800000</v>
      </c>
      <c r="J601" s="37" t="s">
        <v>241</v>
      </c>
      <c r="K601" s="33"/>
      <c r="L601" s="92">
        <f t="shared" si="274"/>
        <v>1800000</v>
      </c>
      <c r="M601" s="92">
        <v>1800000</v>
      </c>
      <c r="N601" s="92"/>
      <c r="O601" s="92">
        <f t="shared" si="275"/>
        <v>0</v>
      </c>
      <c r="P601" s="92"/>
      <c r="Q601" s="92"/>
      <c r="R601" s="92">
        <f t="shared" si="276"/>
        <v>0</v>
      </c>
      <c r="S601" s="92"/>
      <c r="T601" s="92"/>
      <c r="U601" s="92">
        <f t="shared" si="277"/>
        <v>0</v>
      </c>
      <c r="V601" s="92"/>
      <c r="W601" s="92"/>
      <c r="X601" s="92">
        <f t="shared" si="278"/>
        <v>0</v>
      </c>
      <c r="Y601" s="92"/>
      <c r="Z601" s="92"/>
      <c r="AA601" s="93">
        <f t="shared" si="279"/>
        <v>0</v>
      </c>
      <c r="AB601" s="94">
        <v>45863</v>
      </c>
    </row>
    <row r="602" spans="1:28" ht="15.75" hidden="1" x14ac:dyDescent="0.25">
      <c r="A602" s="39">
        <v>45863</v>
      </c>
      <c r="B602" s="33" t="s">
        <v>327</v>
      </c>
      <c r="C602" s="33"/>
      <c r="D602" s="33" t="s">
        <v>31</v>
      </c>
      <c r="E602" s="33" t="s">
        <v>110</v>
      </c>
      <c r="F602" s="33">
        <v>1600</v>
      </c>
      <c r="G602" s="33" t="s">
        <v>29</v>
      </c>
      <c r="H602" s="33">
        <v>2000</v>
      </c>
      <c r="I602" s="33">
        <f t="shared" si="261"/>
        <v>3200000</v>
      </c>
      <c r="J602" s="37" t="s">
        <v>240</v>
      </c>
      <c r="K602" s="90" t="s">
        <v>1076</v>
      </c>
      <c r="L602" s="92">
        <f t="shared" si="274"/>
        <v>0</v>
      </c>
      <c r="M602" s="92"/>
      <c r="N602" s="92"/>
      <c r="O602" s="92">
        <f t="shared" si="275"/>
        <v>3200000</v>
      </c>
      <c r="P602" s="92">
        <v>3200000</v>
      </c>
      <c r="Q602" s="92"/>
      <c r="R602" s="92">
        <f t="shared" si="276"/>
        <v>0</v>
      </c>
      <c r="S602" s="92"/>
      <c r="T602" s="92"/>
      <c r="U602" s="92">
        <f t="shared" si="277"/>
        <v>0</v>
      </c>
      <c r="V602" s="92"/>
      <c r="W602" s="92"/>
      <c r="X602" s="92">
        <f t="shared" si="278"/>
        <v>0</v>
      </c>
      <c r="Y602" s="92"/>
      <c r="Z602" s="92"/>
      <c r="AA602" s="93">
        <f t="shared" si="279"/>
        <v>0</v>
      </c>
      <c r="AB602" s="94">
        <v>45868</v>
      </c>
    </row>
    <row r="603" spans="1:28" ht="15.75" hidden="1" x14ac:dyDescent="0.25">
      <c r="A603" s="39">
        <v>45863</v>
      </c>
      <c r="B603" s="33" t="s">
        <v>327</v>
      </c>
      <c r="C603" s="33"/>
      <c r="D603" s="33" t="s">
        <v>31</v>
      </c>
      <c r="E603" s="33" t="s">
        <v>148</v>
      </c>
      <c r="F603" s="33">
        <v>40</v>
      </c>
      <c r="G603" s="33" t="s">
        <v>51</v>
      </c>
      <c r="H603" s="33">
        <v>52000</v>
      </c>
      <c r="I603" s="33">
        <f t="shared" si="261"/>
        <v>2080000</v>
      </c>
      <c r="J603" s="37" t="s">
        <v>241</v>
      </c>
      <c r="K603" s="33"/>
      <c r="L603" s="92">
        <f t="shared" si="274"/>
        <v>2080000</v>
      </c>
      <c r="M603" s="92">
        <v>2080000</v>
      </c>
      <c r="N603" s="92"/>
      <c r="O603" s="92">
        <f t="shared" si="275"/>
        <v>0</v>
      </c>
      <c r="P603" s="92"/>
      <c r="Q603" s="92"/>
      <c r="R603" s="92">
        <f t="shared" si="276"/>
        <v>0</v>
      </c>
      <c r="S603" s="92"/>
      <c r="T603" s="92"/>
      <c r="U603" s="92">
        <f t="shared" si="277"/>
        <v>0</v>
      </c>
      <c r="V603" s="92"/>
      <c r="W603" s="92"/>
      <c r="X603" s="92">
        <f t="shared" si="278"/>
        <v>0</v>
      </c>
      <c r="Y603" s="92"/>
      <c r="Z603" s="92"/>
      <c r="AA603" s="93">
        <f t="shared" si="279"/>
        <v>0</v>
      </c>
      <c r="AB603" s="94">
        <v>45863</v>
      </c>
    </row>
    <row r="604" spans="1:28" ht="15.75" hidden="1" x14ac:dyDescent="0.25">
      <c r="A604" s="39">
        <v>45863</v>
      </c>
      <c r="B604" s="33" t="s">
        <v>252</v>
      </c>
      <c r="C604" s="33"/>
      <c r="D604" s="33" t="s">
        <v>31</v>
      </c>
      <c r="E604" s="33" t="s">
        <v>95</v>
      </c>
      <c r="F604" s="33">
        <v>8400</v>
      </c>
      <c r="G604" s="33" t="s">
        <v>29</v>
      </c>
      <c r="H604" s="33">
        <v>3900</v>
      </c>
      <c r="I604" s="33">
        <f t="shared" si="261"/>
        <v>32760000</v>
      </c>
      <c r="J604" s="82" t="s">
        <v>38</v>
      </c>
      <c r="K604" s="33" t="s">
        <v>1080</v>
      </c>
      <c r="L604" s="92">
        <f t="shared" si="274"/>
        <v>0</v>
      </c>
      <c r="M604" s="92"/>
      <c r="N604" s="92"/>
      <c r="O604" s="92">
        <f t="shared" si="275"/>
        <v>0</v>
      </c>
      <c r="P604" s="92"/>
      <c r="Q604" s="92"/>
      <c r="R604" s="92">
        <f t="shared" si="276"/>
        <v>0</v>
      </c>
      <c r="S604" s="92"/>
      <c r="T604" s="92"/>
      <c r="U604" s="92">
        <f t="shared" si="277"/>
        <v>0</v>
      </c>
      <c r="V604" s="92"/>
      <c r="W604" s="92"/>
      <c r="X604" s="92">
        <f t="shared" si="278"/>
        <v>0</v>
      </c>
      <c r="Y604" s="92"/>
      <c r="Z604" s="92"/>
      <c r="AA604" s="93">
        <f t="shared" si="279"/>
        <v>32760000</v>
      </c>
      <c r="AB604" s="94"/>
    </row>
    <row r="605" spans="1:28" ht="15.75" hidden="1" x14ac:dyDescent="0.25">
      <c r="A605" s="39">
        <v>45863</v>
      </c>
      <c r="B605" s="33" t="s">
        <v>252</v>
      </c>
      <c r="C605" s="33"/>
      <c r="D605" s="33" t="s">
        <v>31</v>
      </c>
      <c r="E605" s="33" t="s">
        <v>155</v>
      </c>
      <c r="F605" s="33">
        <v>2000</v>
      </c>
      <c r="G605" s="33" t="s">
        <v>29</v>
      </c>
      <c r="H605" s="33">
        <v>3900</v>
      </c>
      <c r="I605" s="33">
        <f t="shared" si="261"/>
        <v>7800000</v>
      </c>
      <c r="J605" s="82" t="s">
        <v>38</v>
      </c>
      <c r="K605" s="33" t="s">
        <v>1080</v>
      </c>
      <c r="L605" s="92">
        <f t="shared" si="274"/>
        <v>0</v>
      </c>
      <c r="M605" s="92"/>
      <c r="N605" s="92"/>
      <c r="O605" s="92">
        <f t="shared" si="275"/>
        <v>0</v>
      </c>
      <c r="P605" s="92"/>
      <c r="Q605" s="92"/>
      <c r="R605" s="92">
        <f t="shared" si="276"/>
        <v>0</v>
      </c>
      <c r="S605" s="92"/>
      <c r="T605" s="92"/>
      <c r="U605" s="92">
        <f t="shared" si="277"/>
        <v>0</v>
      </c>
      <c r="V605" s="92"/>
      <c r="W605" s="92"/>
      <c r="X605" s="92">
        <f t="shared" si="278"/>
        <v>0</v>
      </c>
      <c r="Y605" s="92"/>
      <c r="Z605" s="92"/>
      <c r="AA605" s="93">
        <f t="shared" si="279"/>
        <v>7800000</v>
      </c>
      <c r="AB605" s="94"/>
    </row>
    <row r="606" spans="1:28" ht="15.75" hidden="1" x14ac:dyDescent="0.25">
      <c r="A606" s="39">
        <v>45863</v>
      </c>
      <c r="B606" s="33" t="s">
        <v>252</v>
      </c>
      <c r="C606" s="35"/>
      <c r="D606" s="33" t="s">
        <v>31</v>
      </c>
      <c r="E606" s="35" t="s">
        <v>237</v>
      </c>
      <c r="F606" s="35">
        <v>15</v>
      </c>
      <c r="G606" s="35" t="s">
        <v>51</v>
      </c>
      <c r="H606" s="35">
        <v>90000</v>
      </c>
      <c r="I606" s="33">
        <f t="shared" si="261"/>
        <v>1350000</v>
      </c>
      <c r="J606" s="82" t="s">
        <v>38</v>
      </c>
      <c r="K606" s="33" t="s">
        <v>1080</v>
      </c>
      <c r="L606" s="92">
        <f t="shared" si="274"/>
        <v>0</v>
      </c>
      <c r="M606" s="92"/>
      <c r="N606" s="92"/>
      <c r="O606" s="92">
        <f t="shared" si="275"/>
        <v>0</v>
      </c>
      <c r="P606" s="92"/>
      <c r="Q606" s="92"/>
      <c r="R606" s="92">
        <f t="shared" si="276"/>
        <v>0</v>
      </c>
      <c r="S606" s="92"/>
      <c r="T606" s="92"/>
      <c r="U606" s="92">
        <f t="shared" si="277"/>
        <v>0</v>
      </c>
      <c r="V606" s="92"/>
      <c r="W606" s="92"/>
      <c r="X606" s="92">
        <f t="shared" si="278"/>
        <v>0</v>
      </c>
      <c r="Y606" s="92"/>
      <c r="Z606" s="92"/>
      <c r="AA606" s="93">
        <f t="shared" si="279"/>
        <v>1350000</v>
      </c>
      <c r="AB606" s="94"/>
    </row>
    <row r="607" spans="1:28" ht="15.75" hidden="1" x14ac:dyDescent="0.25">
      <c r="A607" s="39">
        <v>45863</v>
      </c>
      <c r="B607" s="33" t="s">
        <v>252</v>
      </c>
      <c r="C607" s="33"/>
      <c r="D607" s="33" t="s">
        <v>31</v>
      </c>
      <c r="E607" s="33" t="s">
        <v>73</v>
      </c>
      <c r="F607" s="33">
        <v>30</v>
      </c>
      <c r="G607" s="33" t="s">
        <v>74</v>
      </c>
      <c r="H607" s="33">
        <v>50000</v>
      </c>
      <c r="I607" s="33">
        <f t="shared" si="261"/>
        <v>1500000</v>
      </c>
      <c r="J607" s="82" t="s">
        <v>38</v>
      </c>
      <c r="K607" s="33" t="s">
        <v>1080</v>
      </c>
      <c r="L607" s="92">
        <f t="shared" si="274"/>
        <v>0</v>
      </c>
      <c r="M607" s="92"/>
      <c r="N607" s="92"/>
      <c r="O607" s="92">
        <f t="shared" si="275"/>
        <v>0</v>
      </c>
      <c r="P607" s="92"/>
      <c r="Q607" s="92"/>
      <c r="R607" s="92">
        <f t="shared" si="276"/>
        <v>0</v>
      </c>
      <c r="S607" s="92"/>
      <c r="T607" s="92"/>
      <c r="U607" s="92">
        <f t="shared" si="277"/>
        <v>0</v>
      </c>
      <c r="V607" s="92"/>
      <c r="W607" s="92"/>
      <c r="X607" s="92">
        <f t="shared" si="278"/>
        <v>0</v>
      </c>
      <c r="Y607" s="92"/>
      <c r="Z607" s="92"/>
      <c r="AA607" s="93">
        <f t="shared" si="279"/>
        <v>1500000</v>
      </c>
      <c r="AB607" s="94"/>
    </row>
    <row r="608" spans="1:28" ht="15.75" hidden="1" x14ac:dyDescent="0.25">
      <c r="A608" s="39">
        <v>45863</v>
      </c>
      <c r="B608" s="33" t="s">
        <v>252</v>
      </c>
      <c r="C608" s="33"/>
      <c r="D608" s="33" t="s">
        <v>31</v>
      </c>
      <c r="E608" s="33" t="s">
        <v>130</v>
      </c>
      <c r="F608" s="33">
        <v>30</v>
      </c>
      <c r="G608" s="33" t="s">
        <v>74</v>
      </c>
      <c r="H608" s="33">
        <v>50000</v>
      </c>
      <c r="I608" s="33">
        <f t="shared" si="261"/>
        <v>1500000</v>
      </c>
      <c r="J608" s="82" t="s">
        <v>38</v>
      </c>
      <c r="K608" s="33" t="s">
        <v>1080</v>
      </c>
      <c r="L608" s="92">
        <f t="shared" si="274"/>
        <v>0</v>
      </c>
      <c r="M608" s="92"/>
      <c r="N608" s="92"/>
      <c r="O608" s="92">
        <f t="shared" si="275"/>
        <v>0</v>
      </c>
      <c r="P608" s="92"/>
      <c r="Q608" s="92"/>
      <c r="R608" s="92">
        <f t="shared" si="276"/>
        <v>0</v>
      </c>
      <c r="S608" s="92"/>
      <c r="T608" s="92"/>
      <c r="U608" s="92">
        <f t="shared" si="277"/>
        <v>0</v>
      </c>
      <c r="V608" s="92"/>
      <c r="W608" s="92"/>
      <c r="X608" s="92">
        <f t="shared" si="278"/>
        <v>0</v>
      </c>
      <c r="Y608" s="92"/>
      <c r="Z608" s="92"/>
      <c r="AA608" s="93">
        <f t="shared" si="279"/>
        <v>1500000</v>
      </c>
      <c r="AB608" s="94"/>
    </row>
    <row r="609" spans="1:28" ht="15.75" hidden="1" x14ac:dyDescent="0.25">
      <c r="A609" s="39">
        <v>45863</v>
      </c>
      <c r="B609" s="33" t="s">
        <v>252</v>
      </c>
      <c r="C609" s="35"/>
      <c r="D609" s="33" t="s">
        <v>31</v>
      </c>
      <c r="E609" s="35" t="s">
        <v>166</v>
      </c>
      <c r="F609" s="35">
        <v>2</v>
      </c>
      <c r="G609" s="35" t="s">
        <v>23</v>
      </c>
      <c r="H609" s="35">
        <v>400000</v>
      </c>
      <c r="I609" s="33">
        <f t="shared" si="261"/>
        <v>800000</v>
      </c>
      <c r="J609" s="82" t="s">
        <v>38</v>
      </c>
      <c r="K609" s="33" t="s">
        <v>1080</v>
      </c>
      <c r="L609" s="92">
        <f t="shared" si="274"/>
        <v>0</v>
      </c>
      <c r="M609" s="92"/>
      <c r="N609" s="92"/>
      <c r="O609" s="92">
        <f t="shared" si="275"/>
        <v>0</v>
      </c>
      <c r="P609" s="92"/>
      <c r="Q609" s="92"/>
      <c r="R609" s="92">
        <f t="shared" si="276"/>
        <v>0</v>
      </c>
      <c r="S609" s="92"/>
      <c r="T609" s="92"/>
      <c r="U609" s="92">
        <f t="shared" si="277"/>
        <v>0</v>
      </c>
      <c r="V609" s="92"/>
      <c r="W609" s="92"/>
      <c r="X609" s="92">
        <f t="shared" si="278"/>
        <v>0</v>
      </c>
      <c r="Y609" s="92"/>
      <c r="Z609" s="92"/>
      <c r="AA609" s="93">
        <f t="shared" si="279"/>
        <v>800000</v>
      </c>
      <c r="AB609" s="94"/>
    </row>
    <row r="610" spans="1:28" ht="15.75" x14ac:dyDescent="0.25">
      <c r="A610" s="39">
        <v>45863</v>
      </c>
      <c r="B610" s="33" t="s">
        <v>329</v>
      </c>
      <c r="C610" s="33"/>
      <c r="D610" s="33" t="s">
        <v>31</v>
      </c>
      <c r="E610" s="33" t="s">
        <v>205</v>
      </c>
      <c r="F610" s="33">
        <v>50</v>
      </c>
      <c r="G610" s="33" t="s">
        <v>51</v>
      </c>
      <c r="H610" s="33">
        <v>115000</v>
      </c>
      <c r="I610" s="33">
        <f t="shared" si="261"/>
        <v>5750000</v>
      </c>
      <c r="J610" s="37" t="s">
        <v>240</v>
      </c>
      <c r="K610" s="33" t="s">
        <v>1080</v>
      </c>
      <c r="L610" s="92">
        <f t="shared" si="274"/>
        <v>0</v>
      </c>
      <c r="M610" s="92"/>
      <c r="N610" s="92"/>
      <c r="O610" s="92">
        <f t="shared" si="275"/>
        <v>5750000</v>
      </c>
      <c r="P610" s="92">
        <v>5750000</v>
      </c>
      <c r="Q610" s="92"/>
      <c r="R610" s="92">
        <f t="shared" si="276"/>
        <v>0</v>
      </c>
      <c r="S610" s="92"/>
      <c r="T610" s="92"/>
      <c r="U610" s="92">
        <f t="shared" si="277"/>
        <v>0</v>
      </c>
      <c r="V610" s="92"/>
      <c r="W610" s="92"/>
      <c r="X610" s="92">
        <f t="shared" si="278"/>
        <v>0</v>
      </c>
      <c r="Y610" s="92"/>
      <c r="Z610" s="92"/>
      <c r="AA610" s="93">
        <f t="shared" si="279"/>
        <v>0</v>
      </c>
      <c r="AB610" s="94">
        <v>45863</v>
      </c>
    </row>
    <row r="611" spans="1:28" ht="15.75" hidden="1" x14ac:dyDescent="0.25">
      <c r="A611" s="32">
        <v>45863</v>
      </c>
      <c r="B611" s="33" t="s">
        <v>30</v>
      </c>
      <c r="C611" s="33"/>
      <c r="D611" s="33" t="s">
        <v>31</v>
      </c>
      <c r="E611" s="33" t="s">
        <v>439</v>
      </c>
      <c r="F611" s="33">
        <v>1</v>
      </c>
      <c r="G611" s="33" t="s">
        <v>178</v>
      </c>
      <c r="H611" s="33">
        <v>1150000</v>
      </c>
      <c r="I611" s="33">
        <f t="shared" si="261"/>
        <v>1150000</v>
      </c>
      <c r="J611" s="37" t="s">
        <v>241</v>
      </c>
      <c r="K611" s="33"/>
      <c r="L611" s="92">
        <f t="shared" si="274"/>
        <v>1150000</v>
      </c>
      <c r="M611" s="92">
        <v>1150000</v>
      </c>
      <c r="N611" s="92"/>
      <c r="O611" s="92">
        <f t="shared" si="275"/>
        <v>0</v>
      </c>
      <c r="P611" s="92"/>
      <c r="Q611" s="92"/>
      <c r="R611" s="92">
        <f t="shared" si="276"/>
        <v>0</v>
      </c>
      <c r="S611" s="92"/>
      <c r="T611" s="92"/>
      <c r="U611" s="92">
        <f t="shared" si="277"/>
        <v>0</v>
      </c>
      <c r="V611" s="92"/>
      <c r="W611" s="92"/>
      <c r="X611" s="92">
        <f t="shared" si="278"/>
        <v>0</v>
      </c>
      <c r="Y611" s="92"/>
      <c r="Z611" s="92"/>
      <c r="AA611" s="93">
        <f t="shared" si="279"/>
        <v>0</v>
      </c>
      <c r="AB611" s="94">
        <v>45863</v>
      </c>
    </row>
    <row r="612" spans="1:28" ht="15.75" hidden="1" x14ac:dyDescent="0.25">
      <c r="A612" s="39">
        <v>45863</v>
      </c>
      <c r="B612" s="33" t="s">
        <v>499</v>
      </c>
      <c r="C612" s="33"/>
      <c r="D612" s="33" t="s">
        <v>31</v>
      </c>
      <c r="E612" s="33" t="s">
        <v>167</v>
      </c>
      <c r="F612" s="33">
        <v>1</v>
      </c>
      <c r="G612" s="33" t="s">
        <v>23</v>
      </c>
      <c r="H612" s="33">
        <v>400000</v>
      </c>
      <c r="I612" s="33">
        <f t="shared" si="261"/>
        <v>400000</v>
      </c>
      <c r="J612" s="37" t="s">
        <v>240</v>
      </c>
      <c r="K612" s="33"/>
      <c r="L612" s="9">
        <f t="shared" si="274"/>
        <v>0</v>
      </c>
      <c r="M612" s="9"/>
      <c r="N612" s="9"/>
      <c r="O612" s="9">
        <f t="shared" si="275"/>
        <v>0</v>
      </c>
      <c r="P612" s="9"/>
      <c r="Q612" s="9"/>
      <c r="R612" s="9">
        <f t="shared" si="276"/>
        <v>0</v>
      </c>
      <c r="S612" s="9"/>
      <c r="T612" s="9"/>
      <c r="U612" s="9">
        <f t="shared" si="277"/>
        <v>400000</v>
      </c>
      <c r="V612" s="9">
        <v>400000</v>
      </c>
      <c r="W612" s="9"/>
      <c r="X612" s="9">
        <f t="shared" si="278"/>
        <v>0</v>
      </c>
      <c r="Y612" s="9"/>
      <c r="Z612" s="9"/>
      <c r="AA612" s="10">
        <f t="shared" si="279"/>
        <v>0</v>
      </c>
      <c r="AB612" s="11">
        <v>45863</v>
      </c>
    </row>
    <row r="613" spans="1:28" ht="16.5" hidden="1" thickBot="1" x14ac:dyDescent="0.3">
      <c r="A613" s="61">
        <v>45863</v>
      </c>
      <c r="B613" s="62" t="s">
        <v>499</v>
      </c>
      <c r="C613" s="62"/>
      <c r="D613" s="62" t="s">
        <v>31</v>
      </c>
      <c r="E613" s="62" t="s">
        <v>187</v>
      </c>
      <c r="F613" s="62">
        <v>1</v>
      </c>
      <c r="G613" s="62" t="s">
        <v>23</v>
      </c>
      <c r="H613" s="62">
        <v>400000</v>
      </c>
      <c r="I613" s="62">
        <f t="shared" si="261"/>
        <v>400000</v>
      </c>
      <c r="J613" s="63" t="s">
        <v>240</v>
      </c>
      <c r="K613" s="62"/>
      <c r="L613" s="113">
        <f t="shared" si="274"/>
        <v>0</v>
      </c>
      <c r="M613" s="113"/>
      <c r="N613" s="113"/>
      <c r="O613" s="113">
        <f t="shared" si="275"/>
        <v>0</v>
      </c>
      <c r="P613" s="113"/>
      <c r="Q613" s="113"/>
      <c r="R613" s="113">
        <f t="shared" si="276"/>
        <v>0</v>
      </c>
      <c r="S613" s="113"/>
      <c r="T613" s="113"/>
      <c r="U613" s="113">
        <f t="shared" si="277"/>
        <v>400000</v>
      </c>
      <c r="V613" s="113">
        <v>400000</v>
      </c>
      <c r="W613" s="113"/>
      <c r="X613" s="113">
        <f t="shared" si="278"/>
        <v>0</v>
      </c>
      <c r="Y613" s="113"/>
      <c r="Z613" s="113"/>
      <c r="AA613" s="114">
        <f t="shared" si="279"/>
        <v>0</v>
      </c>
      <c r="AB613" s="115">
        <v>45863</v>
      </c>
    </row>
    <row r="614" spans="1:28" ht="15.75" hidden="1" x14ac:dyDescent="0.25">
      <c r="A614" s="39">
        <v>45864</v>
      </c>
      <c r="B614" s="35" t="s">
        <v>230</v>
      </c>
      <c r="C614" s="35"/>
      <c r="D614" s="35" t="s">
        <v>31</v>
      </c>
      <c r="E614" s="35" t="s">
        <v>468</v>
      </c>
      <c r="F614" s="35">
        <v>16.399999999999999</v>
      </c>
      <c r="G614" s="35" t="s">
        <v>51</v>
      </c>
      <c r="H614" s="35">
        <v>42000</v>
      </c>
      <c r="I614" s="33">
        <f t="shared" si="261"/>
        <v>688799.99999999988</v>
      </c>
      <c r="J614" s="41" t="s">
        <v>240</v>
      </c>
      <c r="K614" s="35"/>
      <c r="L614" s="92">
        <f t="shared" si="274"/>
        <v>0</v>
      </c>
      <c r="M614" s="92"/>
      <c r="N614" s="92"/>
      <c r="O614" s="92">
        <f t="shared" si="275"/>
        <v>0</v>
      </c>
      <c r="P614" s="92"/>
      <c r="Q614" s="92"/>
      <c r="R614" s="92">
        <f t="shared" si="276"/>
        <v>0</v>
      </c>
      <c r="S614" s="92"/>
      <c r="T614" s="92"/>
      <c r="U614" s="92">
        <f t="shared" si="277"/>
        <v>688800</v>
      </c>
      <c r="V614" s="92">
        <v>688800</v>
      </c>
      <c r="W614" s="92"/>
      <c r="X614" s="92">
        <f t="shared" si="278"/>
        <v>0</v>
      </c>
      <c r="Y614" s="92"/>
      <c r="Z614" s="92"/>
      <c r="AA614" s="93">
        <f t="shared" si="279"/>
        <v>-1.1641532182693481E-10</v>
      </c>
      <c r="AB614" s="94">
        <v>45864</v>
      </c>
    </row>
    <row r="615" spans="1:28" ht="15.75" hidden="1" x14ac:dyDescent="0.25">
      <c r="A615" s="39">
        <v>45864</v>
      </c>
      <c r="B615" s="33" t="s">
        <v>307</v>
      </c>
      <c r="C615" s="33"/>
      <c r="D615" s="35" t="s">
        <v>31</v>
      </c>
      <c r="E615" s="33" t="s">
        <v>110</v>
      </c>
      <c r="F615" s="33">
        <v>10400</v>
      </c>
      <c r="G615" s="33" t="s">
        <v>29</v>
      </c>
      <c r="H615" s="33">
        <v>1750</v>
      </c>
      <c r="I615" s="33">
        <f t="shared" si="261"/>
        <v>18200000</v>
      </c>
      <c r="J615" s="37" t="s">
        <v>240</v>
      </c>
      <c r="K615" s="33"/>
      <c r="L615" s="92">
        <f t="shared" ref="L615:L631" si="280">M615+N615</f>
        <v>0</v>
      </c>
      <c r="M615" s="92"/>
      <c r="N615" s="92"/>
      <c r="O615" s="92">
        <f t="shared" ref="O615:O631" si="281">P615+Q615</f>
        <v>0</v>
      </c>
      <c r="P615" s="92"/>
      <c r="Q615" s="92"/>
      <c r="R615" s="92">
        <f t="shared" ref="R615:R631" si="282">S615+T615</f>
        <v>0</v>
      </c>
      <c r="S615" s="92"/>
      <c r="T615" s="92"/>
      <c r="U615" s="92">
        <f t="shared" ref="U615:U631" si="283">V615+W615</f>
        <v>18200000</v>
      </c>
      <c r="V615" s="92">
        <v>18200000</v>
      </c>
      <c r="W615" s="92"/>
      <c r="X615" s="92">
        <f t="shared" ref="X615:X631" si="284">Y615+Z615</f>
        <v>0</v>
      </c>
      <c r="Y615" s="92"/>
      <c r="Z615" s="92"/>
      <c r="AA615" s="93">
        <f t="shared" ref="AA615:AA631" si="285">C615+I615-L615-O615-U615-X615-R615</f>
        <v>0</v>
      </c>
      <c r="AB615" s="94">
        <v>45863</v>
      </c>
    </row>
    <row r="616" spans="1:28" ht="15.75" hidden="1" x14ac:dyDescent="0.25">
      <c r="A616" s="39">
        <v>45864</v>
      </c>
      <c r="B616" s="33" t="s">
        <v>173</v>
      </c>
      <c r="C616" s="33"/>
      <c r="D616" s="35" t="s">
        <v>31</v>
      </c>
      <c r="E616" s="33" t="s">
        <v>148</v>
      </c>
      <c r="F616" s="33">
        <v>40</v>
      </c>
      <c r="G616" s="33" t="s">
        <v>51</v>
      </c>
      <c r="H616" s="33">
        <v>60000</v>
      </c>
      <c r="I616" s="33">
        <f t="shared" si="261"/>
        <v>2400000</v>
      </c>
      <c r="J616" s="37" t="s">
        <v>240</v>
      </c>
      <c r="K616" s="33"/>
      <c r="L616" s="92">
        <f t="shared" si="280"/>
        <v>0</v>
      </c>
      <c r="M616" s="92"/>
      <c r="N616" s="92"/>
      <c r="O616" s="92">
        <f t="shared" si="281"/>
        <v>2400000</v>
      </c>
      <c r="P616" s="92">
        <v>2400000</v>
      </c>
      <c r="Q616" s="92"/>
      <c r="R616" s="92">
        <f t="shared" si="282"/>
        <v>0</v>
      </c>
      <c r="S616" s="92"/>
      <c r="T616" s="92"/>
      <c r="U616" s="92">
        <f t="shared" si="283"/>
        <v>0</v>
      </c>
      <c r="V616" s="92"/>
      <c r="W616" s="92"/>
      <c r="X616" s="92">
        <f t="shared" si="284"/>
        <v>0</v>
      </c>
      <c r="Y616" s="92"/>
      <c r="Z616" s="92"/>
      <c r="AA616" s="93">
        <f t="shared" si="285"/>
        <v>0</v>
      </c>
      <c r="AB616" s="94">
        <v>45863</v>
      </c>
    </row>
    <row r="617" spans="1:28" ht="15.75" hidden="1" x14ac:dyDescent="0.25">
      <c r="A617" s="39">
        <v>45864</v>
      </c>
      <c r="B617" s="33" t="s">
        <v>927</v>
      </c>
      <c r="C617" s="33"/>
      <c r="D617" s="35" t="s">
        <v>31</v>
      </c>
      <c r="E617" s="33" t="s">
        <v>28</v>
      </c>
      <c r="F617" s="33">
        <v>200</v>
      </c>
      <c r="G617" s="33" t="s">
        <v>29</v>
      </c>
      <c r="H617" s="33">
        <v>2700</v>
      </c>
      <c r="I617" s="33">
        <f t="shared" si="261"/>
        <v>540000</v>
      </c>
      <c r="J617" s="37" t="s">
        <v>240</v>
      </c>
      <c r="K617" s="33"/>
      <c r="L617" s="92">
        <f t="shared" si="280"/>
        <v>0</v>
      </c>
      <c r="M617" s="92"/>
      <c r="N617" s="92"/>
      <c r="O617" s="92">
        <f t="shared" si="281"/>
        <v>540000</v>
      </c>
      <c r="P617" s="92">
        <v>540000</v>
      </c>
      <c r="Q617" s="92"/>
      <c r="R617" s="92">
        <f t="shared" si="282"/>
        <v>0</v>
      </c>
      <c r="S617" s="92"/>
      <c r="T617" s="92"/>
      <c r="U617" s="92">
        <f t="shared" si="283"/>
        <v>0</v>
      </c>
      <c r="V617" s="92"/>
      <c r="W617" s="92"/>
      <c r="X617" s="92">
        <f t="shared" si="284"/>
        <v>0</v>
      </c>
      <c r="Y617" s="92"/>
      <c r="Z617" s="92"/>
      <c r="AA617" s="93">
        <f t="shared" si="285"/>
        <v>0</v>
      </c>
      <c r="AB617" s="94">
        <v>45862</v>
      </c>
    </row>
    <row r="618" spans="1:28" ht="15.75" hidden="1" x14ac:dyDescent="0.25">
      <c r="A618" s="39">
        <v>45864</v>
      </c>
      <c r="B618" s="33" t="s">
        <v>105</v>
      </c>
      <c r="C618" s="33"/>
      <c r="D618" s="33" t="s">
        <v>41</v>
      </c>
      <c r="E618" s="33" t="s">
        <v>77</v>
      </c>
      <c r="F618" s="33">
        <v>20</v>
      </c>
      <c r="G618" s="33" t="s">
        <v>51</v>
      </c>
      <c r="H618" s="33">
        <v>82000</v>
      </c>
      <c r="I618" s="33">
        <f t="shared" si="261"/>
        <v>1640000</v>
      </c>
      <c r="J618" s="82" t="s">
        <v>43</v>
      </c>
      <c r="K618" s="107" t="s">
        <v>1076</v>
      </c>
      <c r="L618" s="92">
        <f t="shared" si="280"/>
        <v>0</v>
      </c>
      <c r="M618" s="92"/>
      <c r="N618" s="92"/>
      <c r="O618" s="92">
        <f t="shared" si="281"/>
        <v>0</v>
      </c>
      <c r="P618" s="92"/>
      <c r="Q618" s="92"/>
      <c r="R618" s="92">
        <f t="shared" si="282"/>
        <v>0</v>
      </c>
      <c r="S618" s="92"/>
      <c r="T618" s="92"/>
      <c r="U618" s="92">
        <f t="shared" si="283"/>
        <v>0</v>
      </c>
      <c r="V618" s="92"/>
      <c r="W618" s="92"/>
      <c r="X618" s="92">
        <f t="shared" si="284"/>
        <v>0</v>
      </c>
      <c r="Y618" s="92"/>
      <c r="Z618" s="92"/>
      <c r="AA618" s="93">
        <f t="shared" si="285"/>
        <v>1640000</v>
      </c>
      <c r="AB618" s="94"/>
    </row>
    <row r="619" spans="1:28" ht="15.75" hidden="1" x14ac:dyDescent="0.25">
      <c r="A619" s="39">
        <v>45864</v>
      </c>
      <c r="B619" s="33" t="s">
        <v>231</v>
      </c>
      <c r="C619" s="33"/>
      <c r="D619" s="33"/>
      <c r="E619" s="33" t="s">
        <v>482</v>
      </c>
      <c r="F619" s="33">
        <v>31.3</v>
      </c>
      <c r="G619" s="33" t="s">
        <v>51</v>
      </c>
      <c r="H619" s="33"/>
      <c r="I619" s="33">
        <f t="shared" si="261"/>
        <v>0</v>
      </c>
      <c r="J619" s="86" t="s">
        <v>26</v>
      </c>
      <c r="K619" s="33"/>
      <c r="L619" s="92">
        <f t="shared" si="280"/>
        <v>0</v>
      </c>
      <c r="M619" s="92"/>
      <c r="N619" s="92"/>
      <c r="O619" s="92">
        <f t="shared" si="281"/>
        <v>0</v>
      </c>
      <c r="P619" s="92"/>
      <c r="Q619" s="92"/>
      <c r="R619" s="92">
        <f t="shared" si="282"/>
        <v>0</v>
      </c>
      <c r="S619" s="92"/>
      <c r="T619" s="92"/>
      <c r="U619" s="92">
        <f t="shared" si="283"/>
        <v>0</v>
      </c>
      <c r="V619" s="92"/>
      <c r="W619" s="92"/>
      <c r="X619" s="92">
        <f t="shared" si="284"/>
        <v>0</v>
      </c>
      <c r="Y619" s="92"/>
      <c r="Z619" s="92"/>
      <c r="AA619" s="93">
        <f t="shared" si="285"/>
        <v>0</v>
      </c>
      <c r="AB619" s="94"/>
    </row>
    <row r="620" spans="1:28" ht="15.75" hidden="1" x14ac:dyDescent="0.25">
      <c r="A620" s="39">
        <v>45864</v>
      </c>
      <c r="B620" s="33" t="s">
        <v>231</v>
      </c>
      <c r="C620" s="33"/>
      <c r="D620" s="33"/>
      <c r="E620" s="33" t="s">
        <v>98</v>
      </c>
      <c r="F620" s="33">
        <v>68.599999999999994</v>
      </c>
      <c r="G620" s="33" t="s">
        <v>51</v>
      </c>
      <c r="H620" s="33"/>
      <c r="I620" s="33">
        <f t="shared" si="261"/>
        <v>0</v>
      </c>
      <c r="J620" s="86" t="s">
        <v>26</v>
      </c>
      <c r="K620" s="33"/>
      <c r="L620" s="92">
        <f t="shared" si="280"/>
        <v>0</v>
      </c>
      <c r="M620" s="92"/>
      <c r="N620" s="92"/>
      <c r="O620" s="92">
        <f t="shared" si="281"/>
        <v>0</v>
      </c>
      <c r="P620" s="92"/>
      <c r="Q620" s="92"/>
      <c r="R620" s="92">
        <f t="shared" si="282"/>
        <v>0</v>
      </c>
      <c r="S620" s="92"/>
      <c r="T620" s="92"/>
      <c r="U620" s="92">
        <f t="shared" si="283"/>
        <v>0</v>
      </c>
      <c r="V620" s="92"/>
      <c r="W620" s="92"/>
      <c r="X620" s="92">
        <f t="shared" si="284"/>
        <v>0</v>
      </c>
      <c r="Y620" s="92"/>
      <c r="Z620" s="92"/>
      <c r="AA620" s="93">
        <f t="shared" si="285"/>
        <v>0</v>
      </c>
      <c r="AB620" s="94"/>
    </row>
    <row r="621" spans="1:28" ht="15.75" hidden="1" x14ac:dyDescent="0.25">
      <c r="A621" s="39">
        <v>45864</v>
      </c>
      <c r="B621" s="33" t="s">
        <v>231</v>
      </c>
      <c r="C621" s="33"/>
      <c r="D621" s="33"/>
      <c r="E621" s="33" t="s">
        <v>181</v>
      </c>
      <c r="F621" s="33">
        <v>67</v>
      </c>
      <c r="G621" s="33" t="s">
        <v>51</v>
      </c>
      <c r="H621" s="33"/>
      <c r="I621" s="33">
        <f t="shared" si="261"/>
        <v>0</v>
      </c>
      <c r="J621" s="86" t="s">
        <v>26</v>
      </c>
      <c r="K621" s="33"/>
      <c r="L621" s="92">
        <f t="shared" si="280"/>
        <v>0</v>
      </c>
      <c r="M621" s="92"/>
      <c r="N621" s="92"/>
      <c r="O621" s="92">
        <f t="shared" si="281"/>
        <v>0</v>
      </c>
      <c r="P621" s="92"/>
      <c r="Q621" s="92"/>
      <c r="R621" s="92">
        <f t="shared" si="282"/>
        <v>0</v>
      </c>
      <c r="S621" s="92"/>
      <c r="T621" s="92"/>
      <c r="U621" s="92">
        <f t="shared" si="283"/>
        <v>0</v>
      </c>
      <c r="V621" s="92"/>
      <c r="W621" s="92"/>
      <c r="X621" s="92">
        <f t="shared" si="284"/>
        <v>0</v>
      </c>
      <c r="Y621" s="92"/>
      <c r="Z621" s="92"/>
      <c r="AA621" s="93">
        <f t="shared" si="285"/>
        <v>0</v>
      </c>
      <c r="AB621" s="94"/>
    </row>
    <row r="622" spans="1:28" ht="15.75" hidden="1" x14ac:dyDescent="0.25">
      <c r="A622" s="39">
        <v>45864</v>
      </c>
      <c r="B622" s="33" t="s">
        <v>231</v>
      </c>
      <c r="C622" s="33"/>
      <c r="D622" s="33"/>
      <c r="E622" s="33" t="s">
        <v>85</v>
      </c>
      <c r="F622" s="33">
        <v>161.9</v>
      </c>
      <c r="G622" s="33" t="s">
        <v>51</v>
      </c>
      <c r="H622" s="33"/>
      <c r="I622" s="33">
        <f t="shared" si="261"/>
        <v>0</v>
      </c>
      <c r="J622" s="86" t="s">
        <v>26</v>
      </c>
      <c r="K622" s="33"/>
      <c r="L622" s="92">
        <f t="shared" si="280"/>
        <v>0</v>
      </c>
      <c r="M622" s="92"/>
      <c r="N622" s="92"/>
      <c r="O622" s="92">
        <f t="shared" si="281"/>
        <v>0</v>
      </c>
      <c r="P622" s="92"/>
      <c r="Q622" s="92"/>
      <c r="R622" s="92">
        <f t="shared" si="282"/>
        <v>0</v>
      </c>
      <c r="S622" s="92"/>
      <c r="T622" s="92"/>
      <c r="U622" s="92">
        <f t="shared" si="283"/>
        <v>0</v>
      </c>
      <c r="V622" s="92"/>
      <c r="W622" s="92"/>
      <c r="X622" s="92">
        <f t="shared" si="284"/>
        <v>0</v>
      </c>
      <c r="Y622" s="92"/>
      <c r="Z622" s="92"/>
      <c r="AA622" s="93">
        <f t="shared" si="285"/>
        <v>0</v>
      </c>
      <c r="AB622" s="94"/>
    </row>
    <row r="623" spans="1:28" ht="15.75" hidden="1" x14ac:dyDescent="0.25">
      <c r="A623" s="39">
        <v>45864</v>
      </c>
      <c r="B623" s="33" t="s">
        <v>231</v>
      </c>
      <c r="C623" s="33"/>
      <c r="D623" s="33"/>
      <c r="E623" s="33" t="s">
        <v>304</v>
      </c>
      <c r="F623" s="33">
        <v>96</v>
      </c>
      <c r="G623" s="33" t="s">
        <v>51</v>
      </c>
      <c r="H623" s="33"/>
      <c r="I623" s="33">
        <f t="shared" si="261"/>
        <v>0</v>
      </c>
      <c r="J623" s="86" t="s">
        <v>26</v>
      </c>
      <c r="K623" s="33"/>
      <c r="L623" s="92">
        <f t="shared" si="280"/>
        <v>0</v>
      </c>
      <c r="M623" s="92"/>
      <c r="N623" s="92"/>
      <c r="O623" s="92">
        <f t="shared" si="281"/>
        <v>0</v>
      </c>
      <c r="P623" s="92"/>
      <c r="Q623" s="92"/>
      <c r="R623" s="92">
        <f t="shared" si="282"/>
        <v>0</v>
      </c>
      <c r="S623" s="92"/>
      <c r="T623" s="92"/>
      <c r="U623" s="92">
        <f t="shared" si="283"/>
        <v>0</v>
      </c>
      <c r="V623" s="92"/>
      <c r="W623" s="92"/>
      <c r="X623" s="92">
        <f t="shared" si="284"/>
        <v>0</v>
      </c>
      <c r="Y623" s="92"/>
      <c r="Z623" s="92"/>
      <c r="AA623" s="93">
        <f t="shared" si="285"/>
        <v>0</v>
      </c>
      <c r="AB623" s="94"/>
    </row>
    <row r="624" spans="1:28" ht="15.75" hidden="1" x14ac:dyDescent="0.25">
      <c r="A624" s="39">
        <v>45864</v>
      </c>
      <c r="B624" s="33" t="s">
        <v>231</v>
      </c>
      <c r="C624" s="35"/>
      <c r="D624" s="35"/>
      <c r="E624" s="35" t="s">
        <v>344</v>
      </c>
      <c r="F624" s="35">
        <v>27.9</v>
      </c>
      <c r="G624" s="35" t="s">
        <v>51</v>
      </c>
      <c r="H624" s="35"/>
      <c r="I624" s="33">
        <f t="shared" si="261"/>
        <v>0</v>
      </c>
      <c r="J624" s="86" t="s">
        <v>26</v>
      </c>
      <c r="K624" s="35"/>
      <c r="L624" s="92">
        <f t="shared" si="280"/>
        <v>0</v>
      </c>
      <c r="M624" s="92"/>
      <c r="N624" s="92"/>
      <c r="O624" s="92">
        <f t="shared" si="281"/>
        <v>0</v>
      </c>
      <c r="P624" s="92"/>
      <c r="Q624" s="92"/>
      <c r="R624" s="92">
        <f t="shared" si="282"/>
        <v>0</v>
      </c>
      <c r="S624" s="92"/>
      <c r="T624" s="92"/>
      <c r="U624" s="92">
        <f t="shared" si="283"/>
        <v>0</v>
      </c>
      <c r="V624" s="92"/>
      <c r="W624" s="92"/>
      <c r="X624" s="92">
        <f t="shared" si="284"/>
        <v>0</v>
      </c>
      <c r="Y624" s="92"/>
      <c r="Z624" s="92"/>
      <c r="AA624" s="93">
        <f t="shared" si="285"/>
        <v>0</v>
      </c>
      <c r="AB624" s="94"/>
    </row>
    <row r="625" spans="1:28" ht="15.75" hidden="1" x14ac:dyDescent="0.25">
      <c r="A625" s="39">
        <v>45864</v>
      </c>
      <c r="B625" s="33" t="s">
        <v>345</v>
      </c>
      <c r="C625" s="33"/>
      <c r="D625" s="33" t="s">
        <v>31</v>
      </c>
      <c r="E625" s="33" t="s">
        <v>185</v>
      </c>
      <c r="F625" s="33">
        <v>200</v>
      </c>
      <c r="G625" s="33" t="s">
        <v>29</v>
      </c>
      <c r="H625" s="33">
        <v>1150</v>
      </c>
      <c r="I625" s="33">
        <f t="shared" si="261"/>
        <v>230000</v>
      </c>
      <c r="J625" s="37" t="s">
        <v>240</v>
      </c>
      <c r="K625" s="33"/>
      <c r="L625" s="92">
        <f t="shared" si="280"/>
        <v>0</v>
      </c>
      <c r="M625" s="92"/>
      <c r="N625" s="92"/>
      <c r="O625" s="92">
        <f t="shared" si="281"/>
        <v>0</v>
      </c>
      <c r="P625" s="92"/>
      <c r="Q625" s="92"/>
      <c r="R625" s="92">
        <f t="shared" si="282"/>
        <v>0</v>
      </c>
      <c r="S625" s="92"/>
      <c r="T625" s="92"/>
      <c r="U625" s="92">
        <f t="shared" si="283"/>
        <v>230000</v>
      </c>
      <c r="V625" s="92">
        <v>230000</v>
      </c>
      <c r="W625" s="92"/>
      <c r="X625" s="92">
        <f t="shared" si="284"/>
        <v>0</v>
      </c>
      <c r="Y625" s="92"/>
      <c r="Z625" s="92"/>
      <c r="AA625" s="93">
        <f t="shared" si="285"/>
        <v>0</v>
      </c>
      <c r="AB625" s="94">
        <v>45864</v>
      </c>
    </row>
    <row r="626" spans="1:28" ht="15.75" hidden="1" x14ac:dyDescent="0.25">
      <c r="A626" s="39">
        <v>45864</v>
      </c>
      <c r="B626" s="33" t="s">
        <v>663</v>
      </c>
      <c r="C626" s="33"/>
      <c r="D626" s="33" t="s">
        <v>41</v>
      </c>
      <c r="E626" s="33" t="s">
        <v>86</v>
      </c>
      <c r="F626" s="33">
        <v>100</v>
      </c>
      <c r="G626" s="33" t="s">
        <v>51</v>
      </c>
      <c r="H626" s="33">
        <v>100000</v>
      </c>
      <c r="I626" s="33">
        <f t="shared" si="261"/>
        <v>10000000</v>
      </c>
      <c r="J626" s="37" t="s">
        <v>240</v>
      </c>
      <c r="K626" s="33"/>
      <c r="L626" s="92">
        <f t="shared" si="280"/>
        <v>0</v>
      </c>
      <c r="M626" s="92"/>
      <c r="N626" s="92"/>
      <c r="O626" s="92">
        <f t="shared" si="281"/>
        <v>10000000</v>
      </c>
      <c r="P626" s="92">
        <v>10000000</v>
      </c>
      <c r="Q626" s="92"/>
      <c r="R626" s="92">
        <f t="shared" si="282"/>
        <v>0</v>
      </c>
      <c r="S626" s="92"/>
      <c r="T626" s="92"/>
      <c r="U626" s="92">
        <f t="shared" si="283"/>
        <v>0</v>
      </c>
      <c r="V626" s="92"/>
      <c r="W626" s="92"/>
      <c r="X626" s="92">
        <f t="shared" si="284"/>
        <v>0</v>
      </c>
      <c r="Y626" s="92"/>
      <c r="Z626" s="92"/>
      <c r="AA626" s="93">
        <f t="shared" si="285"/>
        <v>0</v>
      </c>
      <c r="AB626" s="94">
        <v>45863</v>
      </c>
    </row>
    <row r="627" spans="1:28" ht="15.75" hidden="1" x14ac:dyDescent="0.25">
      <c r="A627" s="39">
        <v>45864</v>
      </c>
      <c r="B627" s="33" t="s">
        <v>374</v>
      </c>
      <c r="C627" s="33"/>
      <c r="D627" s="33" t="s">
        <v>31</v>
      </c>
      <c r="E627" s="33" t="s">
        <v>439</v>
      </c>
      <c r="F627" s="33">
        <v>0.92</v>
      </c>
      <c r="G627" s="33" t="s">
        <v>178</v>
      </c>
      <c r="H627" s="33">
        <v>1150000</v>
      </c>
      <c r="I627" s="33">
        <f t="shared" si="261"/>
        <v>1058000</v>
      </c>
      <c r="J627" s="37" t="s">
        <v>240</v>
      </c>
      <c r="K627" s="90" t="s">
        <v>1076</v>
      </c>
      <c r="L627" s="92">
        <f t="shared" si="280"/>
        <v>0</v>
      </c>
      <c r="M627" s="92"/>
      <c r="N627" s="92"/>
      <c r="O627" s="92">
        <f t="shared" si="281"/>
        <v>1058000</v>
      </c>
      <c r="P627" s="92">
        <v>1058000</v>
      </c>
      <c r="Q627" s="92"/>
      <c r="R627" s="92">
        <f t="shared" si="282"/>
        <v>0</v>
      </c>
      <c r="S627" s="92"/>
      <c r="T627" s="92"/>
      <c r="U627" s="92">
        <f t="shared" si="283"/>
        <v>0</v>
      </c>
      <c r="V627" s="92"/>
      <c r="W627" s="92"/>
      <c r="X627" s="92">
        <f t="shared" si="284"/>
        <v>0</v>
      </c>
      <c r="Y627" s="92"/>
      <c r="Z627" s="92"/>
      <c r="AA627" s="93">
        <f t="shared" si="285"/>
        <v>0</v>
      </c>
      <c r="AB627" s="94">
        <v>45867</v>
      </c>
    </row>
    <row r="628" spans="1:28" ht="15.75" hidden="1" x14ac:dyDescent="0.25">
      <c r="A628" s="39">
        <v>45864</v>
      </c>
      <c r="B628" s="33" t="s">
        <v>217</v>
      </c>
      <c r="C628" s="33"/>
      <c r="D628" s="33" t="s">
        <v>41</v>
      </c>
      <c r="E628" s="33" t="s">
        <v>945</v>
      </c>
      <c r="F628" s="33">
        <v>1400</v>
      </c>
      <c r="G628" s="33" t="s">
        <v>29</v>
      </c>
      <c r="H628" s="33">
        <v>2000</v>
      </c>
      <c r="I628" s="33">
        <f t="shared" si="261"/>
        <v>2800000</v>
      </c>
      <c r="J628" s="37" t="s">
        <v>241</v>
      </c>
      <c r="K628" s="90" t="s">
        <v>1076</v>
      </c>
      <c r="L628" s="92">
        <f t="shared" si="280"/>
        <v>2000000</v>
      </c>
      <c r="M628" s="92">
        <v>2000000</v>
      </c>
      <c r="N628" s="92"/>
      <c r="O628" s="92">
        <f t="shared" si="281"/>
        <v>800000</v>
      </c>
      <c r="P628" s="92">
        <v>800000</v>
      </c>
      <c r="Q628" s="92"/>
      <c r="R628" s="92">
        <f t="shared" si="282"/>
        <v>0</v>
      </c>
      <c r="S628" s="92"/>
      <c r="T628" s="92"/>
      <c r="U628" s="92">
        <f t="shared" si="283"/>
        <v>0</v>
      </c>
      <c r="V628" s="92"/>
      <c r="W628" s="92"/>
      <c r="X628" s="92">
        <f t="shared" si="284"/>
        <v>0</v>
      </c>
      <c r="Y628" s="92"/>
      <c r="Z628" s="92"/>
      <c r="AA628" s="93">
        <f t="shared" si="285"/>
        <v>0</v>
      </c>
      <c r="AB628" s="94">
        <v>45869</v>
      </c>
    </row>
    <row r="629" spans="1:28" ht="15.75" hidden="1" x14ac:dyDescent="0.25">
      <c r="A629" s="32">
        <v>45864</v>
      </c>
      <c r="B629" s="33" t="s">
        <v>109</v>
      </c>
      <c r="C629" s="33"/>
      <c r="D629" s="33" t="s">
        <v>31</v>
      </c>
      <c r="E629" s="33" t="s">
        <v>185</v>
      </c>
      <c r="F629" s="33">
        <v>2400</v>
      </c>
      <c r="G629" s="33" t="s">
        <v>29</v>
      </c>
      <c r="H629" s="33">
        <v>900</v>
      </c>
      <c r="I629" s="33">
        <f t="shared" si="261"/>
        <v>2160000</v>
      </c>
      <c r="J629" s="37" t="s">
        <v>241</v>
      </c>
      <c r="K629" s="33"/>
      <c r="L629" s="9">
        <f t="shared" si="280"/>
        <v>2160000</v>
      </c>
      <c r="M629" s="9">
        <v>2160000</v>
      </c>
      <c r="N629" s="9"/>
      <c r="O629" s="9">
        <f t="shared" si="281"/>
        <v>0</v>
      </c>
      <c r="P629" s="9"/>
      <c r="Q629" s="9"/>
      <c r="R629" s="9">
        <f t="shared" si="282"/>
        <v>0</v>
      </c>
      <c r="S629" s="9"/>
      <c r="T629" s="9"/>
      <c r="U629" s="9">
        <f t="shared" si="283"/>
        <v>0</v>
      </c>
      <c r="V629" s="9"/>
      <c r="W629" s="9"/>
      <c r="X629" s="9">
        <f t="shared" si="284"/>
        <v>0</v>
      </c>
      <c r="Y629" s="9"/>
      <c r="Z629" s="9"/>
      <c r="AA629" s="10">
        <f t="shared" si="285"/>
        <v>0</v>
      </c>
      <c r="AB629" s="11">
        <v>45864</v>
      </c>
    </row>
    <row r="630" spans="1:28" ht="15.75" hidden="1" x14ac:dyDescent="0.25">
      <c r="A630" s="39">
        <v>45864</v>
      </c>
      <c r="B630" s="33" t="s">
        <v>109</v>
      </c>
      <c r="C630" s="33"/>
      <c r="D630" s="33" t="s">
        <v>31</v>
      </c>
      <c r="E630" s="33" t="s">
        <v>110</v>
      </c>
      <c r="F630" s="33">
        <v>800</v>
      </c>
      <c r="G630" s="33" t="s">
        <v>29</v>
      </c>
      <c r="H630" s="33">
        <v>1800</v>
      </c>
      <c r="I630" s="33">
        <f t="shared" si="261"/>
        <v>1440000</v>
      </c>
      <c r="J630" s="37" t="s">
        <v>241</v>
      </c>
      <c r="K630" s="33"/>
      <c r="L630" s="92">
        <f t="shared" si="280"/>
        <v>1440000</v>
      </c>
      <c r="M630" s="92">
        <v>1440000</v>
      </c>
      <c r="N630" s="92"/>
      <c r="O630" s="92">
        <f t="shared" si="281"/>
        <v>0</v>
      </c>
      <c r="P630" s="92"/>
      <c r="Q630" s="92"/>
      <c r="R630" s="92">
        <f t="shared" si="282"/>
        <v>0</v>
      </c>
      <c r="S630" s="92"/>
      <c r="T630" s="92"/>
      <c r="U630" s="92">
        <f t="shared" si="283"/>
        <v>0</v>
      </c>
      <c r="V630" s="92"/>
      <c r="W630" s="92"/>
      <c r="X630" s="92">
        <f t="shared" si="284"/>
        <v>0</v>
      </c>
      <c r="Y630" s="92"/>
      <c r="Z630" s="92"/>
      <c r="AA630" s="93">
        <f t="shared" si="285"/>
        <v>0</v>
      </c>
      <c r="AB630" s="94">
        <v>45864</v>
      </c>
    </row>
    <row r="631" spans="1:28" ht="16.5" hidden="1" thickBot="1" x14ac:dyDescent="0.3">
      <c r="A631" s="61">
        <v>45864</v>
      </c>
      <c r="B631" s="62" t="s">
        <v>520</v>
      </c>
      <c r="C631" s="62"/>
      <c r="D631" s="62" t="s">
        <v>31</v>
      </c>
      <c r="E631" s="62" t="s">
        <v>297</v>
      </c>
      <c r="F631" s="62">
        <v>2000</v>
      </c>
      <c r="G631" s="62" t="s">
        <v>29</v>
      </c>
      <c r="H631" s="62">
        <v>2000</v>
      </c>
      <c r="I631" s="62">
        <f t="shared" si="261"/>
        <v>4000000</v>
      </c>
      <c r="J631" s="63" t="s">
        <v>240</v>
      </c>
      <c r="K631" s="62" t="s">
        <v>1076</v>
      </c>
      <c r="L631" s="113">
        <f t="shared" si="280"/>
        <v>0</v>
      </c>
      <c r="M631" s="113"/>
      <c r="N631" s="113"/>
      <c r="O631" s="113">
        <f t="shared" si="281"/>
        <v>4000000</v>
      </c>
      <c r="P631" s="113">
        <v>4000000</v>
      </c>
      <c r="Q631" s="113"/>
      <c r="R631" s="113">
        <f t="shared" si="282"/>
        <v>0</v>
      </c>
      <c r="S631" s="113"/>
      <c r="T631" s="113"/>
      <c r="U631" s="113">
        <f t="shared" si="283"/>
        <v>0</v>
      </c>
      <c r="V631" s="113"/>
      <c r="W631" s="113"/>
      <c r="X631" s="113">
        <f t="shared" si="284"/>
        <v>0</v>
      </c>
      <c r="Y631" s="113"/>
      <c r="Z631" s="113"/>
      <c r="AA631" s="114">
        <f t="shared" si="285"/>
        <v>0</v>
      </c>
      <c r="AB631" s="115">
        <v>45866</v>
      </c>
    </row>
    <row r="632" spans="1:28" ht="15.75" hidden="1" x14ac:dyDescent="0.25">
      <c r="A632" s="39">
        <v>45866</v>
      </c>
      <c r="B632" s="35" t="s">
        <v>920</v>
      </c>
      <c r="C632" s="35"/>
      <c r="D632" s="35" t="s">
        <v>41</v>
      </c>
      <c r="E632" s="35" t="s">
        <v>166</v>
      </c>
      <c r="F632" s="35">
        <v>1</v>
      </c>
      <c r="G632" s="35" t="s">
        <v>23</v>
      </c>
      <c r="H632" s="35">
        <v>400000</v>
      </c>
      <c r="I632" s="33">
        <f t="shared" si="261"/>
        <v>400000</v>
      </c>
      <c r="J632" s="41" t="s">
        <v>241</v>
      </c>
      <c r="K632" s="35"/>
      <c r="L632" s="92">
        <f t="shared" ref="L632" si="286">M632+N632</f>
        <v>0</v>
      </c>
      <c r="M632" s="92"/>
      <c r="N632" s="92"/>
      <c r="O632" s="92">
        <f t="shared" ref="O632" si="287">P632+Q632</f>
        <v>0</v>
      </c>
      <c r="P632" s="92"/>
      <c r="Q632" s="92"/>
      <c r="R632" s="92">
        <f t="shared" ref="R632" si="288">S632+T632</f>
        <v>0</v>
      </c>
      <c r="S632" s="92"/>
      <c r="T632" s="92"/>
      <c r="U632" s="92">
        <f t="shared" ref="U632" si="289">V632+W632</f>
        <v>400000</v>
      </c>
      <c r="V632" s="92">
        <v>400000</v>
      </c>
      <c r="W632" s="92"/>
      <c r="X632" s="92">
        <f t="shared" ref="X632" si="290">Y632+Z632</f>
        <v>0</v>
      </c>
      <c r="Y632" s="92"/>
      <c r="Z632" s="92"/>
      <c r="AA632" s="93">
        <f t="shared" ref="AA632" si="291">C632+I632-L632-O632-U632-X632-R632</f>
        <v>0</v>
      </c>
      <c r="AB632" s="94">
        <v>45866</v>
      </c>
    </row>
    <row r="633" spans="1:28" ht="15.75" hidden="1" x14ac:dyDescent="0.25">
      <c r="A633" s="39">
        <v>45866</v>
      </c>
      <c r="B633" s="33" t="s">
        <v>701</v>
      </c>
      <c r="C633" s="33"/>
      <c r="D633" s="35" t="s">
        <v>41</v>
      </c>
      <c r="E633" s="33" t="s">
        <v>110</v>
      </c>
      <c r="F633" s="33">
        <v>1200</v>
      </c>
      <c r="G633" s="33" t="s">
        <v>29</v>
      </c>
      <c r="H633" s="33">
        <v>1900</v>
      </c>
      <c r="I633" s="33">
        <f t="shared" si="261"/>
        <v>2280000</v>
      </c>
      <c r="J633" s="37" t="s">
        <v>240</v>
      </c>
      <c r="K633" s="33"/>
      <c r="L633" s="92">
        <f t="shared" ref="L633:L655" si="292">M633+N633</f>
        <v>0</v>
      </c>
      <c r="M633" s="92"/>
      <c r="N633" s="92"/>
      <c r="O633" s="92">
        <f t="shared" ref="O633:O655" si="293">P633+Q633</f>
        <v>2280000</v>
      </c>
      <c r="P633" s="92">
        <v>2280000</v>
      </c>
      <c r="Q633" s="92"/>
      <c r="R633" s="92">
        <f t="shared" ref="R633:R655" si="294">S633+T633</f>
        <v>0</v>
      </c>
      <c r="S633" s="92"/>
      <c r="T633" s="92"/>
      <c r="U633" s="92">
        <f t="shared" ref="U633:U655" si="295">V633+W633</f>
        <v>0</v>
      </c>
      <c r="V633" s="92"/>
      <c r="W633" s="92"/>
      <c r="X633" s="92">
        <f t="shared" ref="X633:X655" si="296">Y633+Z633</f>
        <v>0</v>
      </c>
      <c r="Y633" s="92"/>
      <c r="Z633" s="92"/>
      <c r="AA633" s="93">
        <f t="shared" ref="AA633:AA655" si="297">C633+I633-L633-O633-U633-X633-R633</f>
        <v>0</v>
      </c>
      <c r="AB633" s="94">
        <v>45867</v>
      </c>
    </row>
    <row r="634" spans="1:28" ht="15.75" hidden="1" x14ac:dyDescent="0.25">
      <c r="A634" s="39">
        <v>45866</v>
      </c>
      <c r="B634" s="33" t="s">
        <v>207</v>
      </c>
      <c r="C634" s="33"/>
      <c r="D634" s="33" t="s">
        <v>41</v>
      </c>
      <c r="E634" s="33" t="s">
        <v>110</v>
      </c>
      <c r="F634" s="33">
        <v>1000</v>
      </c>
      <c r="G634" s="33" t="s">
        <v>29</v>
      </c>
      <c r="H634" s="33">
        <v>1950</v>
      </c>
      <c r="I634" s="33">
        <f t="shared" si="261"/>
        <v>1950000</v>
      </c>
      <c r="J634" s="37" t="s">
        <v>241</v>
      </c>
      <c r="K634" s="33"/>
      <c r="L634" s="92">
        <f t="shared" si="292"/>
        <v>0</v>
      </c>
      <c r="M634" s="92"/>
      <c r="N634" s="92"/>
      <c r="O634" s="92">
        <f t="shared" si="293"/>
        <v>0</v>
      </c>
      <c r="P634" s="92"/>
      <c r="Q634" s="92"/>
      <c r="R634" s="92">
        <f t="shared" si="294"/>
        <v>0</v>
      </c>
      <c r="S634" s="92"/>
      <c r="T634" s="92"/>
      <c r="U634" s="92">
        <f t="shared" si="295"/>
        <v>1950000</v>
      </c>
      <c r="V634" s="92">
        <v>1950000</v>
      </c>
      <c r="W634" s="92"/>
      <c r="X634" s="92">
        <f t="shared" si="296"/>
        <v>0</v>
      </c>
      <c r="Y634" s="92"/>
      <c r="Z634" s="92"/>
      <c r="AA634" s="93">
        <f t="shared" si="297"/>
        <v>0</v>
      </c>
      <c r="AB634" s="94">
        <v>45866</v>
      </c>
    </row>
    <row r="635" spans="1:28" ht="15.75" hidden="1" x14ac:dyDescent="0.25">
      <c r="A635" s="39">
        <v>45866</v>
      </c>
      <c r="B635" s="33" t="s">
        <v>153</v>
      </c>
      <c r="C635" s="33"/>
      <c r="D635" s="33" t="s">
        <v>31</v>
      </c>
      <c r="E635" s="33" t="s">
        <v>110</v>
      </c>
      <c r="F635" s="33">
        <v>200</v>
      </c>
      <c r="G635" s="33" t="s">
        <v>29</v>
      </c>
      <c r="H635" s="33">
        <v>2000</v>
      </c>
      <c r="I635" s="33">
        <f t="shared" si="261"/>
        <v>400000</v>
      </c>
      <c r="J635" s="37" t="s">
        <v>240</v>
      </c>
      <c r="K635" s="33" t="s">
        <v>1059</v>
      </c>
      <c r="L635" s="92">
        <f t="shared" si="292"/>
        <v>0</v>
      </c>
      <c r="M635" s="92"/>
      <c r="N635" s="92"/>
      <c r="O635" s="92">
        <f t="shared" si="293"/>
        <v>0</v>
      </c>
      <c r="P635" s="92"/>
      <c r="Q635" s="92"/>
      <c r="R635" s="92">
        <f t="shared" si="294"/>
        <v>0</v>
      </c>
      <c r="S635" s="92"/>
      <c r="T635" s="92"/>
      <c r="U635" s="92">
        <f t="shared" si="295"/>
        <v>400000</v>
      </c>
      <c r="V635" s="92">
        <v>400000</v>
      </c>
      <c r="W635" s="92"/>
      <c r="X635" s="92">
        <f t="shared" si="296"/>
        <v>0</v>
      </c>
      <c r="Y635" s="92"/>
      <c r="Z635" s="92"/>
      <c r="AA635" s="93">
        <f t="shared" si="297"/>
        <v>0</v>
      </c>
      <c r="AB635" s="94">
        <v>45867</v>
      </c>
    </row>
    <row r="636" spans="1:28" ht="15.75" hidden="1" x14ac:dyDescent="0.25">
      <c r="A636" s="39">
        <v>45866</v>
      </c>
      <c r="B636" s="33" t="s">
        <v>345</v>
      </c>
      <c r="C636" s="33"/>
      <c r="D636" s="33" t="s">
        <v>31</v>
      </c>
      <c r="E636" s="33" t="s">
        <v>197</v>
      </c>
      <c r="F636" s="33">
        <v>125</v>
      </c>
      <c r="G636" s="33" t="s">
        <v>29</v>
      </c>
      <c r="H636" s="33">
        <v>2460</v>
      </c>
      <c r="I636" s="33">
        <f t="shared" si="261"/>
        <v>307500</v>
      </c>
      <c r="J636" s="37" t="s">
        <v>34</v>
      </c>
      <c r="K636" s="33"/>
      <c r="L636" s="92">
        <f t="shared" si="292"/>
        <v>0</v>
      </c>
      <c r="M636" s="92"/>
      <c r="N636" s="92"/>
      <c r="O636" s="92">
        <f t="shared" si="293"/>
        <v>0</v>
      </c>
      <c r="P636" s="92"/>
      <c r="Q636" s="92"/>
      <c r="R636" s="92">
        <f t="shared" si="294"/>
        <v>0</v>
      </c>
      <c r="S636" s="92"/>
      <c r="T636" s="92"/>
      <c r="U636" s="92">
        <f t="shared" si="295"/>
        <v>370000</v>
      </c>
      <c r="V636" s="92">
        <v>370000</v>
      </c>
      <c r="W636" s="92"/>
      <c r="X636" s="92">
        <f t="shared" si="296"/>
        <v>0</v>
      </c>
      <c r="Y636" s="92"/>
      <c r="Z636" s="92"/>
      <c r="AA636" s="93">
        <f t="shared" si="297"/>
        <v>-62500</v>
      </c>
      <c r="AB636" s="94">
        <v>45866</v>
      </c>
    </row>
    <row r="637" spans="1:28" ht="15.75" hidden="1" x14ac:dyDescent="0.25">
      <c r="A637" s="39">
        <v>45866</v>
      </c>
      <c r="B637" s="33" t="s">
        <v>988</v>
      </c>
      <c r="C637" s="33"/>
      <c r="D637" s="33" t="s">
        <v>41</v>
      </c>
      <c r="E637" s="33" t="s">
        <v>110</v>
      </c>
      <c r="F637" s="33">
        <v>2800</v>
      </c>
      <c r="G637" s="33" t="s">
        <v>29</v>
      </c>
      <c r="H637" s="33">
        <v>1800</v>
      </c>
      <c r="I637" s="33">
        <f t="shared" si="261"/>
        <v>5040000</v>
      </c>
      <c r="J637" s="37" t="s">
        <v>240</v>
      </c>
      <c r="K637" s="33" t="s">
        <v>1076</v>
      </c>
      <c r="L637" s="92">
        <f t="shared" si="292"/>
        <v>0</v>
      </c>
      <c r="M637" s="92"/>
      <c r="N637" s="92"/>
      <c r="O637" s="92">
        <f t="shared" si="293"/>
        <v>0</v>
      </c>
      <c r="P637" s="92"/>
      <c r="Q637" s="92"/>
      <c r="R637" s="92">
        <f t="shared" si="294"/>
        <v>0</v>
      </c>
      <c r="S637" s="92"/>
      <c r="T637" s="92"/>
      <c r="U637" s="92">
        <f t="shared" si="295"/>
        <v>5040000</v>
      </c>
      <c r="V637" s="92">
        <v>5040000</v>
      </c>
      <c r="W637" s="92"/>
      <c r="X637" s="92">
        <f t="shared" si="296"/>
        <v>0</v>
      </c>
      <c r="Y637" s="92"/>
      <c r="Z637" s="92"/>
      <c r="AA637" s="93">
        <f t="shared" si="297"/>
        <v>0</v>
      </c>
      <c r="AB637" s="94">
        <v>45866</v>
      </c>
    </row>
    <row r="638" spans="1:28" ht="15.75" hidden="1" x14ac:dyDescent="0.25">
      <c r="A638" s="39">
        <v>45866</v>
      </c>
      <c r="B638" s="33" t="s">
        <v>231</v>
      </c>
      <c r="C638" s="33"/>
      <c r="D638" s="33"/>
      <c r="E638" s="33" t="s">
        <v>344</v>
      </c>
      <c r="F638" s="33">
        <v>27.8</v>
      </c>
      <c r="G638" s="33" t="s">
        <v>51</v>
      </c>
      <c r="H638" s="33"/>
      <c r="I638" s="33">
        <f t="shared" ref="I638:I701" si="298">F638*H638</f>
        <v>0</v>
      </c>
      <c r="J638" s="86" t="s">
        <v>26</v>
      </c>
      <c r="K638" s="33"/>
      <c r="L638" s="92">
        <f t="shared" si="292"/>
        <v>0</v>
      </c>
      <c r="M638" s="92"/>
      <c r="N638" s="92"/>
      <c r="O638" s="92">
        <f t="shared" si="293"/>
        <v>0</v>
      </c>
      <c r="P638" s="92"/>
      <c r="Q638" s="92"/>
      <c r="R638" s="92">
        <f t="shared" si="294"/>
        <v>0</v>
      </c>
      <c r="S638" s="92"/>
      <c r="T638" s="92"/>
      <c r="U638" s="92">
        <f t="shared" si="295"/>
        <v>0</v>
      </c>
      <c r="V638" s="92"/>
      <c r="W638" s="92"/>
      <c r="X638" s="92">
        <f t="shared" si="296"/>
        <v>0</v>
      </c>
      <c r="Y638" s="92"/>
      <c r="Z638" s="92"/>
      <c r="AA638" s="93">
        <f t="shared" si="297"/>
        <v>0</v>
      </c>
      <c r="AB638" s="94"/>
    </row>
    <row r="639" spans="1:28" ht="15.75" hidden="1" x14ac:dyDescent="0.25">
      <c r="A639" s="39">
        <v>45866</v>
      </c>
      <c r="B639" s="33" t="s">
        <v>231</v>
      </c>
      <c r="C639" s="33"/>
      <c r="D639" s="33"/>
      <c r="E639" s="33" t="s">
        <v>135</v>
      </c>
      <c r="F639" s="33">
        <v>59.6</v>
      </c>
      <c r="G639" s="33" t="s">
        <v>51</v>
      </c>
      <c r="H639" s="33"/>
      <c r="I639" s="33">
        <f t="shared" si="298"/>
        <v>0</v>
      </c>
      <c r="J639" s="86" t="s">
        <v>26</v>
      </c>
      <c r="K639" s="33"/>
      <c r="L639" s="92">
        <f t="shared" si="292"/>
        <v>0</v>
      </c>
      <c r="M639" s="92"/>
      <c r="N639" s="92"/>
      <c r="O639" s="92">
        <f t="shared" si="293"/>
        <v>0</v>
      </c>
      <c r="P639" s="92"/>
      <c r="Q639" s="92"/>
      <c r="R639" s="92">
        <f t="shared" si="294"/>
        <v>0</v>
      </c>
      <c r="S639" s="92"/>
      <c r="T639" s="92"/>
      <c r="U639" s="92">
        <f t="shared" si="295"/>
        <v>0</v>
      </c>
      <c r="V639" s="92"/>
      <c r="W639" s="92"/>
      <c r="X639" s="92">
        <f t="shared" si="296"/>
        <v>0</v>
      </c>
      <c r="Y639" s="92"/>
      <c r="Z639" s="92"/>
      <c r="AA639" s="93">
        <f t="shared" si="297"/>
        <v>0</v>
      </c>
      <c r="AB639" s="94"/>
    </row>
    <row r="640" spans="1:28" ht="15.75" hidden="1" x14ac:dyDescent="0.25">
      <c r="A640" s="39">
        <v>45866</v>
      </c>
      <c r="B640" s="33" t="s">
        <v>231</v>
      </c>
      <c r="C640" s="33"/>
      <c r="D640" s="33"/>
      <c r="E640" s="33" t="s">
        <v>85</v>
      </c>
      <c r="F640" s="33">
        <v>192.2</v>
      </c>
      <c r="G640" s="33" t="s">
        <v>51</v>
      </c>
      <c r="H640" s="33"/>
      <c r="I640" s="33">
        <f t="shared" si="298"/>
        <v>0</v>
      </c>
      <c r="J640" s="86" t="s">
        <v>26</v>
      </c>
      <c r="K640" s="33"/>
      <c r="L640" s="92">
        <f t="shared" si="292"/>
        <v>0</v>
      </c>
      <c r="M640" s="92"/>
      <c r="N640" s="92"/>
      <c r="O640" s="92">
        <f t="shared" si="293"/>
        <v>0</v>
      </c>
      <c r="P640" s="92"/>
      <c r="Q640" s="92"/>
      <c r="R640" s="92">
        <f t="shared" si="294"/>
        <v>0</v>
      </c>
      <c r="S640" s="92"/>
      <c r="T640" s="92"/>
      <c r="U640" s="92">
        <f t="shared" si="295"/>
        <v>0</v>
      </c>
      <c r="V640" s="92"/>
      <c r="W640" s="92"/>
      <c r="X640" s="92">
        <f t="shared" si="296"/>
        <v>0</v>
      </c>
      <c r="Y640" s="92"/>
      <c r="Z640" s="92"/>
      <c r="AA640" s="93">
        <f t="shared" si="297"/>
        <v>0</v>
      </c>
      <c r="AB640" s="94"/>
    </row>
    <row r="641" spans="1:28" ht="15.75" hidden="1" x14ac:dyDescent="0.25">
      <c r="A641" s="39">
        <v>45866</v>
      </c>
      <c r="B641" s="33" t="s">
        <v>231</v>
      </c>
      <c r="C641" s="33"/>
      <c r="D641" s="33"/>
      <c r="E641" s="33" t="s">
        <v>136</v>
      </c>
      <c r="F641" s="33">
        <v>24.3</v>
      </c>
      <c r="G641" s="33" t="s">
        <v>51</v>
      </c>
      <c r="H641" s="33"/>
      <c r="I641" s="33">
        <f t="shared" si="298"/>
        <v>0</v>
      </c>
      <c r="J641" s="86" t="s">
        <v>26</v>
      </c>
      <c r="K641" s="33"/>
      <c r="L641" s="92">
        <f t="shared" si="292"/>
        <v>0</v>
      </c>
      <c r="M641" s="92"/>
      <c r="N641" s="92"/>
      <c r="O641" s="92">
        <f t="shared" si="293"/>
        <v>0</v>
      </c>
      <c r="P641" s="92"/>
      <c r="Q641" s="92"/>
      <c r="R641" s="92">
        <f t="shared" si="294"/>
        <v>0</v>
      </c>
      <c r="S641" s="92"/>
      <c r="T641" s="92"/>
      <c r="U641" s="92">
        <f t="shared" si="295"/>
        <v>0</v>
      </c>
      <c r="V641" s="92"/>
      <c r="W641" s="92"/>
      <c r="X641" s="92">
        <f t="shared" si="296"/>
        <v>0</v>
      </c>
      <c r="Y641" s="92"/>
      <c r="Z641" s="92"/>
      <c r="AA641" s="93">
        <f t="shared" si="297"/>
        <v>0</v>
      </c>
      <c r="AB641" s="94"/>
    </row>
    <row r="642" spans="1:28" ht="15.75" hidden="1" x14ac:dyDescent="0.25">
      <c r="A642" s="39">
        <v>45866</v>
      </c>
      <c r="B642" s="33" t="s">
        <v>217</v>
      </c>
      <c r="C642" s="33"/>
      <c r="D642" s="33" t="s">
        <v>41</v>
      </c>
      <c r="E642" s="33" t="s">
        <v>945</v>
      </c>
      <c r="F642" s="33">
        <v>5200</v>
      </c>
      <c r="G642" s="33" t="s">
        <v>29</v>
      </c>
      <c r="H642" s="33">
        <v>2000</v>
      </c>
      <c r="I642" s="33">
        <f t="shared" si="298"/>
        <v>10400000</v>
      </c>
      <c r="J642" s="37" t="s">
        <v>241</v>
      </c>
      <c r="K642" s="33" t="s">
        <v>1059</v>
      </c>
      <c r="L642" s="92">
        <f t="shared" si="292"/>
        <v>5800000</v>
      </c>
      <c r="M642" s="92">
        <v>5800000</v>
      </c>
      <c r="N642" s="92"/>
      <c r="O642" s="92">
        <f t="shared" si="293"/>
        <v>4600000</v>
      </c>
      <c r="P642" s="92">
        <v>4600000</v>
      </c>
      <c r="Q642" s="92"/>
      <c r="R642" s="92">
        <f t="shared" si="294"/>
        <v>0</v>
      </c>
      <c r="S642" s="92"/>
      <c r="T642" s="92"/>
      <c r="U642" s="92">
        <f t="shared" si="295"/>
        <v>0</v>
      </c>
      <c r="V642" s="92"/>
      <c r="W642" s="92"/>
      <c r="X642" s="92">
        <f t="shared" si="296"/>
        <v>0</v>
      </c>
      <c r="Y642" s="92"/>
      <c r="Z642" s="92"/>
      <c r="AA642" s="93">
        <f t="shared" si="297"/>
        <v>0</v>
      </c>
      <c r="AB642" s="94">
        <v>45869</v>
      </c>
    </row>
    <row r="643" spans="1:28" ht="15.75" hidden="1" x14ac:dyDescent="0.25">
      <c r="A643" s="39">
        <v>45866</v>
      </c>
      <c r="B643" s="33" t="s">
        <v>735</v>
      </c>
      <c r="C643" s="33"/>
      <c r="D643" s="33" t="s">
        <v>31</v>
      </c>
      <c r="E643" s="33" t="s">
        <v>110</v>
      </c>
      <c r="F643" s="33">
        <v>600</v>
      </c>
      <c r="G643" s="33" t="s">
        <v>29</v>
      </c>
      <c r="H643" s="33">
        <v>1900</v>
      </c>
      <c r="I643" s="33">
        <f t="shared" si="298"/>
        <v>1140000</v>
      </c>
      <c r="J643" s="37" t="s">
        <v>240</v>
      </c>
      <c r="K643" s="33"/>
      <c r="L643" s="92">
        <f t="shared" si="292"/>
        <v>0</v>
      </c>
      <c r="M643" s="92"/>
      <c r="N643" s="92"/>
      <c r="O643" s="92">
        <f t="shared" si="293"/>
        <v>1140000</v>
      </c>
      <c r="P643" s="92">
        <v>1140000</v>
      </c>
      <c r="Q643" s="92"/>
      <c r="R643" s="92">
        <f t="shared" si="294"/>
        <v>0</v>
      </c>
      <c r="S643" s="92"/>
      <c r="T643" s="92"/>
      <c r="U643" s="92">
        <f t="shared" si="295"/>
        <v>0</v>
      </c>
      <c r="V643" s="92"/>
      <c r="W643" s="92"/>
      <c r="X643" s="92">
        <f t="shared" si="296"/>
        <v>0</v>
      </c>
      <c r="Y643" s="92"/>
      <c r="Z643" s="92"/>
      <c r="AA643" s="93">
        <f t="shared" si="297"/>
        <v>0</v>
      </c>
      <c r="AB643" s="94">
        <v>45866</v>
      </c>
    </row>
    <row r="644" spans="1:28" ht="15.75" hidden="1" x14ac:dyDescent="0.25">
      <c r="A644" s="39">
        <v>45866</v>
      </c>
      <c r="B644" s="33" t="s">
        <v>217</v>
      </c>
      <c r="C644" s="33"/>
      <c r="D644" s="33" t="s">
        <v>41</v>
      </c>
      <c r="E644" s="33" t="s">
        <v>237</v>
      </c>
      <c r="F644" s="33">
        <v>2.5</v>
      </c>
      <c r="G644" s="33" t="s">
        <v>51</v>
      </c>
      <c r="H644" s="33">
        <v>90000</v>
      </c>
      <c r="I644" s="33">
        <f t="shared" si="298"/>
        <v>225000</v>
      </c>
      <c r="J644" s="37" t="s">
        <v>241</v>
      </c>
      <c r="K644" s="33" t="s">
        <v>1059</v>
      </c>
      <c r="L644" s="92">
        <f t="shared" si="292"/>
        <v>225000</v>
      </c>
      <c r="M644" s="92">
        <v>225000</v>
      </c>
      <c r="N644" s="92"/>
      <c r="O644" s="92">
        <f t="shared" si="293"/>
        <v>0</v>
      </c>
      <c r="P644" s="92"/>
      <c r="Q644" s="92"/>
      <c r="R644" s="92">
        <f t="shared" si="294"/>
        <v>0</v>
      </c>
      <c r="S644" s="92"/>
      <c r="T644" s="92"/>
      <c r="U644" s="92">
        <f t="shared" si="295"/>
        <v>0</v>
      </c>
      <c r="V644" s="92"/>
      <c r="W644" s="92"/>
      <c r="X644" s="92">
        <f t="shared" si="296"/>
        <v>0</v>
      </c>
      <c r="Y644" s="92"/>
      <c r="Z644" s="92"/>
      <c r="AA644" s="93">
        <f t="shared" si="297"/>
        <v>0</v>
      </c>
      <c r="AB644" s="94">
        <v>45866</v>
      </c>
    </row>
    <row r="645" spans="1:28" ht="15.75" hidden="1" x14ac:dyDescent="0.25">
      <c r="A645" s="39">
        <v>45866</v>
      </c>
      <c r="B645" s="35" t="s">
        <v>35</v>
      </c>
      <c r="C645" s="35"/>
      <c r="D645" s="35" t="s">
        <v>41</v>
      </c>
      <c r="E645" s="35" t="s">
        <v>527</v>
      </c>
      <c r="F645" s="35">
        <v>1</v>
      </c>
      <c r="G645" s="35" t="s">
        <v>51</v>
      </c>
      <c r="H645" s="35">
        <v>165000</v>
      </c>
      <c r="I645" s="33">
        <f t="shared" si="298"/>
        <v>165000</v>
      </c>
      <c r="J645" s="41" t="s">
        <v>241</v>
      </c>
      <c r="K645" s="35"/>
      <c r="L645" s="92">
        <f t="shared" si="292"/>
        <v>165000</v>
      </c>
      <c r="M645" s="92">
        <v>165000</v>
      </c>
      <c r="N645" s="92"/>
      <c r="O645" s="92">
        <f t="shared" si="293"/>
        <v>0</v>
      </c>
      <c r="P645" s="92"/>
      <c r="Q645" s="92"/>
      <c r="R645" s="92">
        <f t="shared" si="294"/>
        <v>0</v>
      </c>
      <c r="S645" s="92"/>
      <c r="T645" s="92"/>
      <c r="U645" s="92">
        <f t="shared" si="295"/>
        <v>0</v>
      </c>
      <c r="V645" s="92"/>
      <c r="W645" s="92"/>
      <c r="X645" s="92">
        <f t="shared" si="296"/>
        <v>0</v>
      </c>
      <c r="Y645" s="92"/>
      <c r="Z645" s="92"/>
      <c r="AA645" s="93">
        <f t="shared" si="297"/>
        <v>0</v>
      </c>
      <c r="AB645" s="94">
        <v>45866</v>
      </c>
    </row>
    <row r="646" spans="1:28" ht="15.75" hidden="1" x14ac:dyDescent="0.25">
      <c r="A646" s="39">
        <v>45866</v>
      </c>
      <c r="B646" s="35" t="s">
        <v>926</v>
      </c>
      <c r="C646" s="33"/>
      <c r="D646" s="35" t="s">
        <v>31</v>
      </c>
      <c r="E646" s="33" t="s">
        <v>28</v>
      </c>
      <c r="F646" s="33">
        <v>200</v>
      </c>
      <c r="G646" s="33" t="s">
        <v>29</v>
      </c>
      <c r="H646" s="33">
        <v>2700</v>
      </c>
      <c r="I646" s="33">
        <f t="shared" si="298"/>
        <v>540000</v>
      </c>
      <c r="J646" s="37" t="s">
        <v>240</v>
      </c>
      <c r="K646" s="33"/>
      <c r="L646" s="92">
        <f t="shared" si="292"/>
        <v>0</v>
      </c>
      <c r="M646" s="92"/>
      <c r="N646" s="92"/>
      <c r="O646" s="92">
        <f t="shared" si="293"/>
        <v>540000</v>
      </c>
      <c r="P646" s="92">
        <v>540000</v>
      </c>
      <c r="Q646" s="92"/>
      <c r="R646" s="92">
        <f t="shared" si="294"/>
        <v>0</v>
      </c>
      <c r="S646" s="92"/>
      <c r="T646" s="92"/>
      <c r="U646" s="92">
        <f t="shared" si="295"/>
        <v>0</v>
      </c>
      <c r="V646" s="92"/>
      <c r="W646" s="92"/>
      <c r="X646" s="92">
        <f t="shared" si="296"/>
        <v>0</v>
      </c>
      <c r="Y646" s="92"/>
      <c r="Z646" s="92"/>
      <c r="AA646" s="93">
        <f t="shared" si="297"/>
        <v>0</v>
      </c>
      <c r="AB646" s="94">
        <v>45866</v>
      </c>
    </row>
    <row r="647" spans="1:28" ht="15.75" hidden="1" x14ac:dyDescent="0.25">
      <c r="A647" s="32">
        <v>45866</v>
      </c>
      <c r="B647" s="33" t="s">
        <v>926</v>
      </c>
      <c r="C647" s="33"/>
      <c r="D647" s="33" t="s">
        <v>31</v>
      </c>
      <c r="E647" s="33" t="s">
        <v>110</v>
      </c>
      <c r="F647" s="33">
        <v>200</v>
      </c>
      <c r="G647" s="33" t="s">
        <v>29</v>
      </c>
      <c r="H647" s="33">
        <v>2000</v>
      </c>
      <c r="I647" s="33">
        <f t="shared" si="298"/>
        <v>400000</v>
      </c>
      <c r="J647" s="37" t="s">
        <v>240</v>
      </c>
      <c r="K647" s="33"/>
      <c r="L647" s="92">
        <f t="shared" si="292"/>
        <v>0</v>
      </c>
      <c r="M647" s="92"/>
      <c r="N647" s="92"/>
      <c r="O647" s="92">
        <f t="shared" si="293"/>
        <v>400000</v>
      </c>
      <c r="P647" s="92">
        <v>400000</v>
      </c>
      <c r="Q647" s="92"/>
      <c r="R647" s="92">
        <f t="shared" si="294"/>
        <v>0</v>
      </c>
      <c r="S647" s="92"/>
      <c r="T647" s="92"/>
      <c r="U647" s="92">
        <f t="shared" si="295"/>
        <v>0</v>
      </c>
      <c r="V647" s="92"/>
      <c r="W647" s="92"/>
      <c r="X647" s="92">
        <f t="shared" si="296"/>
        <v>0</v>
      </c>
      <c r="Y647" s="92"/>
      <c r="Z647" s="92"/>
      <c r="AA647" s="93">
        <f t="shared" si="297"/>
        <v>0</v>
      </c>
      <c r="AB647" s="94">
        <v>45866</v>
      </c>
    </row>
    <row r="648" spans="1:28" ht="15.75" hidden="1" x14ac:dyDescent="0.25">
      <c r="A648" s="32">
        <v>45866</v>
      </c>
      <c r="B648" s="33" t="s">
        <v>141</v>
      </c>
      <c r="C648" s="33"/>
      <c r="D648" s="33" t="s">
        <v>31</v>
      </c>
      <c r="E648" s="33" t="s">
        <v>95</v>
      </c>
      <c r="F648" s="33">
        <v>10400</v>
      </c>
      <c r="G648" s="33" t="s">
        <v>29</v>
      </c>
      <c r="H648" s="33">
        <v>3800</v>
      </c>
      <c r="I648" s="33">
        <f t="shared" si="298"/>
        <v>39520000</v>
      </c>
      <c r="J648" s="82" t="s">
        <v>43</v>
      </c>
      <c r="K648" s="33" t="s">
        <v>1084</v>
      </c>
      <c r="L648" s="92">
        <f t="shared" si="292"/>
        <v>0</v>
      </c>
      <c r="M648" s="92"/>
      <c r="N648" s="92"/>
      <c r="O648" s="92">
        <f t="shared" si="293"/>
        <v>0</v>
      </c>
      <c r="P648" s="92"/>
      <c r="Q648" s="92"/>
      <c r="R648" s="92">
        <f t="shared" si="294"/>
        <v>0</v>
      </c>
      <c r="S648" s="92"/>
      <c r="T648" s="92"/>
      <c r="U648" s="92">
        <f t="shared" si="295"/>
        <v>0</v>
      </c>
      <c r="V648" s="92"/>
      <c r="W648" s="92"/>
      <c r="X648" s="92">
        <f t="shared" si="296"/>
        <v>0</v>
      </c>
      <c r="Y648" s="92"/>
      <c r="Z648" s="92"/>
      <c r="AA648" s="93">
        <f t="shared" si="297"/>
        <v>39520000</v>
      </c>
      <c r="AB648" s="94"/>
    </row>
    <row r="649" spans="1:28" ht="15.75" hidden="1" x14ac:dyDescent="0.25">
      <c r="A649" s="39">
        <v>45866</v>
      </c>
      <c r="B649" s="33" t="s">
        <v>170</v>
      </c>
      <c r="C649" s="33"/>
      <c r="D649" s="33" t="s">
        <v>31</v>
      </c>
      <c r="E649" s="33" t="s">
        <v>467</v>
      </c>
      <c r="F649" s="33">
        <v>17</v>
      </c>
      <c r="G649" s="33" t="s">
        <v>51</v>
      </c>
      <c r="H649" s="33">
        <v>43000</v>
      </c>
      <c r="I649" s="33">
        <f t="shared" si="298"/>
        <v>731000</v>
      </c>
      <c r="J649" s="37" t="s">
        <v>241</v>
      </c>
      <c r="K649" s="33"/>
      <c r="L649" s="92">
        <f t="shared" si="292"/>
        <v>731000</v>
      </c>
      <c r="M649" s="92">
        <v>731000</v>
      </c>
      <c r="N649" s="92"/>
      <c r="O649" s="92">
        <f t="shared" si="293"/>
        <v>0</v>
      </c>
      <c r="P649" s="92"/>
      <c r="Q649" s="92"/>
      <c r="R649" s="92">
        <f t="shared" si="294"/>
        <v>0</v>
      </c>
      <c r="S649" s="92"/>
      <c r="T649" s="92"/>
      <c r="U649" s="92">
        <f t="shared" si="295"/>
        <v>0</v>
      </c>
      <c r="V649" s="92"/>
      <c r="W649" s="92"/>
      <c r="X649" s="92">
        <f t="shared" si="296"/>
        <v>0</v>
      </c>
      <c r="Y649" s="92"/>
      <c r="Z649" s="92"/>
      <c r="AA649" s="93">
        <f t="shared" si="297"/>
        <v>0</v>
      </c>
      <c r="AB649" s="94">
        <v>45866</v>
      </c>
    </row>
    <row r="650" spans="1:28" ht="15.75" hidden="1" x14ac:dyDescent="0.25">
      <c r="A650" s="32">
        <v>45866</v>
      </c>
      <c r="B650" s="33" t="s">
        <v>170</v>
      </c>
      <c r="C650" s="33"/>
      <c r="D650" s="33" t="s">
        <v>31</v>
      </c>
      <c r="E650" s="33" t="s">
        <v>64</v>
      </c>
      <c r="F650" s="33">
        <v>1</v>
      </c>
      <c r="G650" s="33" t="s">
        <v>33</v>
      </c>
      <c r="H650" s="33">
        <v>150000</v>
      </c>
      <c r="I650" s="33">
        <f t="shared" si="298"/>
        <v>150000</v>
      </c>
      <c r="J650" s="37" t="s">
        <v>241</v>
      </c>
      <c r="K650" s="33"/>
      <c r="L650" s="9">
        <f t="shared" si="292"/>
        <v>150000</v>
      </c>
      <c r="M650" s="9">
        <v>150000</v>
      </c>
      <c r="N650" s="9"/>
      <c r="O650" s="9">
        <f t="shared" si="293"/>
        <v>0</v>
      </c>
      <c r="P650" s="9"/>
      <c r="Q650" s="9"/>
      <c r="R650" s="9">
        <f t="shared" si="294"/>
        <v>0</v>
      </c>
      <c r="S650" s="9"/>
      <c r="T650" s="9"/>
      <c r="U650" s="9">
        <f t="shared" si="295"/>
        <v>0</v>
      </c>
      <c r="V650" s="9"/>
      <c r="W650" s="9"/>
      <c r="X650" s="9">
        <f t="shared" si="296"/>
        <v>0</v>
      </c>
      <c r="Y650" s="9"/>
      <c r="Z650" s="9"/>
      <c r="AA650" s="10">
        <f t="shared" si="297"/>
        <v>0</v>
      </c>
      <c r="AB650" s="94">
        <v>45866</v>
      </c>
    </row>
    <row r="651" spans="1:28" ht="15.75" hidden="1" x14ac:dyDescent="0.25">
      <c r="A651" s="32">
        <v>45866</v>
      </c>
      <c r="B651" s="33" t="s">
        <v>374</v>
      </c>
      <c r="C651" s="33"/>
      <c r="D651" s="33" t="s">
        <v>31</v>
      </c>
      <c r="E651" s="33" t="s">
        <v>139</v>
      </c>
      <c r="F651" s="33">
        <v>2</v>
      </c>
      <c r="G651" s="33" t="s">
        <v>23</v>
      </c>
      <c r="H651" s="33">
        <v>400000</v>
      </c>
      <c r="I651" s="33">
        <f t="shared" si="298"/>
        <v>800000</v>
      </c>
      <c r="J651" s="37" t="s">
        <v>240</v>
      </c>
      <c r="K651" s="33"/>
      <c r="L651" s="9">
        <f t="shared" si="292"/>
        <v>0</v>
      </c>
      <c r="M651" s="9"/>
      <c r="N651" s="9"/>
      <c r="O651" s="9">
        <f t="shared" si="293"/>
        <v>800000</v>
      </c>
      <c r="P651" s="9">
        <v>800000</v>
      </c>
      <c r="Q651" s="9"/>
      <c r="R651" s="9">
        <f t="shared" si="294"/>
        <v>0</v>
      </c>
      <c r="S651" s="9"/>
      <c r="T651" s="9"/>
      <c r="U651" s="9">
        <f t="shared" si="295"/>
        <v>0</v>
      </c>
      <c r="V651" s="9"/>
      <c r="W651" s="9"/>
      <c r="X651" s="9">
        <f t="shared" si="296"/>
        <v>0</v>
      </c>
      <c r="Y651" s="9"/>
      <c r="Z651" s="9"/>
      <c r="AA651" s="10">
        <f t="shared" si="297"/>
        <v>0</v>
      </c>
      <c r="AB651" s="11">
        <v>45867</v>
      </c>
    </row>
    <row r="652" spans="1:28" ht="15.75" hidden="1" x14ac:dyDescent="0.25">
      <c r="A652" s="32">
        <v>45866</v>
      </c>
      <c r="B652" s="33" t="s">
        <v>1041</v>
      </c>
      <c r="C652" s="33"/>
      <c r="D652" s="33" t="s">
        <v>31</v>
      </c>
      <c r="E652" s="33" t="s">
        <v>518</v>
      </c>
      <c r="F652" s="33">
        <v>2</v>
      </c>
      <c r="G652" s="33" t="s">
        <v>29</v>
      </c>
      <c r="H652" s="33">
        <v>55000</v>
      </c>
      <c r="I652" s="33">
        <f t="shared" si="298"/>
        <v>110000</v>
      </c>
      <c r="J652" s="37" t="s">
        <v>240</v>
      </c>
      <c r="K652" s="33"/>
      <c r="L652" s="92">
        <f t="shared" si="292"/>
        <v>0</v>
      </c>
      <c r="M652" s="92"/>
      <c r="N652" s="92"/>
      <c r="O652" s="92">
        <f t="shared" si="293"/>
        <v>110000</v>
      </c>
      <c r="P652" s="92">
        <v>110000</v>
      </c>
      <c r="Q652" s="92"/>
      <c r="R652" s="92">
        <f t="shared" si="294"/>
        <v>0</v>
      </c>
      <c r="S652" s="92"/>
      <c r="T652" s="92"/>
      <c r="U652" s="92">
        <f t="shared" si="295"/>
        <v>0</v>
      </c>
      <c r="V652" s="92"/>
      <c r="W652" s="92"/>
      <c r="X652" s="92">
        <f t="shared" si="296"/>
        <v>0</v>
      </c>
      <c r="Y652" s="92"/>
      <c r="Z652" s="92"/>
      <c r="AA652" s="93">
        <f t="shared" si="297"/>
        <v>0</v>
      </c>
      <c r="AB652" s="94">
        <v>45860</v>
      </c>
    </row>
    <row r="653" spans="1:28" ht="15.75" hidden="1" x14ac:dyDescent="0.25">
      <c r="A653" s="39">
        <v>45866</v>
      </c>
      <c r="B653" s="35" t="s">
        <v>1041</v>
      </c>
      <c r="C653" s="33"/>
      <c r="D653" s="35" t="s">
        <v>31</v>
      </c>
      <c r="E653" s="33" t="s">
        <v>179</v>
      </c>
      <c r="F653" s="33">
        <v>8</v>
      </c>
      <c r="G653" s="33" t="s">
        <v>29</v>
      </c>
      <c r="H653" s="33">
        <v>55000</v>
      </c>
      <c r="I653" s="33">
        <f t="shared" si="298"/>
        <v>440000</v>
      </c>
      <c r="J653" s="37" t="s">
        <v>240</v>
      </c>
      <c r="K653" s="33"/>
      <c r="L653" s="92">
        <f t="shared" si="292"/>
        <v>0</v>
      </c>
      <c r="M653" s="92"/>
      <c r="N653" s="92"/>
      <c r="O653" s="92">
        <f t="shared" si="293"/>
        <v>440000</v>
      </c>
      <c r="P653" s="92">
        <v>440000</v>
      </c>
      <c r="Q653" s="92"/>
      <c r="R653" s="92">
        <f t="shared" si="294"/>
        <v>0</v>
      </c>
      <c r="S653" s="92"/>
      <c r="T653" s="92"/>
      <c r="U653" s="92">
        <f t="shared" si="295"/>
        <v>0</v>
      </c>
      <c r="V653" s="92"/>
      <c r="W653" s="92"/>
      <c r="X653" s="92">
        <f t="shared" si="296"/>
        <v>0</v>
      </c>
      <c r="Y653" s="92"/>
      <c r="Z653" s="92"/>
      <c r="AA653" s="93">
        <f t="shared" si="297"/>
        <v>0</v>
      </c>
      <c r="AB653" s="94">
        <v>45860</v>
      </c>
    </row>
    <row r="654" spans="1:28" ht="15.75" hidden="1" x14ac:dyDescent="0.25">
      <c r="A654" s="39">
        <v>45866</v>
      </c>
      <c r="B654" s="35" t="s">
        <v>823</v>
      </c>
      <c r="C654" s="35"/>
      <c r="D654" s="35" t="s">
        <v>31</v>
      </c>
      <c r="E654" s="35" t="s">
        <v>966</v>
      </c>
      <c r="F654" s="35">
        <v>6</v>
      </c>
      <c r="G654" s="35" t="s">
        <v>51</v>
      </c>
      <c r="H654" s="35">
        <v>175000</v>
      </c>
      <c r="I654" s="33">
        <f t="shared" si="298"/>
        <v>1050000</v>
      </c>
      <c r="J654" s="41" t="s">
        <v>240</v>
      </c>
      <c r="K654" s="35"/>
      <c r="L654" s="9">
        <f t="shared" si="292"/>
        <v>0</v>
      </c>
      <c r="M654" s="9"/>
      <c r="N654" s="9"/>
      <c r="O654" s="9">
        <f t="shared" si="293"/>
        <v>1050000</v>
      </c>
      <c r="P654" s="9">
        <v>1050000</v>
      </c>
      <c r="Q654" s="9"/>
      <c r="R654" s="9">
        <f t="shared" si="294"/>
        <v>0</v>
      </c>
      <c r="S654" s="9"/>
      <c r="T654" s="9"/>
      <c r="U654" s="9">
        <f t="shared" si="295"/>
        <v>0</v>
      </c>
      <c r="V654" s="9"/>
      <c r="W654" s="9"/>
      <c r="X654" s="9">
        <f t="shared" si="296"/>
        <v>0</v>
      </c>
      <c r="Y654" s="9"/>
      <c r="Z654" s="9"/>
      <c r="AA654" s="10">
        <f t="shared" si="297"/>
        <v>0</v>
      </c>
      <c r="AB654" s="11">
        <v>45866</v>
      </c>
    </row>
    <row r="655" spans="1:28" ht="15.75" hidden="1" x14ac:dyDescent="0.25">
      <c r="A655" s="39">
        <v>45866</v>
      </c>
      <c r="B655" s="35" t="s">
        <v>823</v>
      </c>
      <c r="C655" s="33"/>
      <c r="D655" s="35" t="s">
        <v>31</v>
      </c>
      <c r="E655" s="35" t="s">
        <v>967</v>
      </c>
      <c r="F655" s="33">
        <v>6</v>
      </c>
      <c r="G655" s="33" t="s">
        <v>51</v>
      </c>
      <c r="H655" s="33">
        <v>280000</v>
      </c>
      <c r="I655" s="33">
        <f t="shared" si="298"/>
        <v>1680000</v>
      </c>
      <c r="J655" s="37" t="s">
        <v>240</v>
      </c>
      <c r="K655" s="33"/>
      <c r="L655" s="92">
        <f t="shared" si="292"/>
        <v>0</v>
      </c>
      <c r="M655" s="92"/>
      <c r="N655" s="92"/>
      <c r="O655" s="92">
        <f t="shared" si="293"/>
        <v>1680000</v>
      </c>
      <c r="P655" s="92">
        <v>1680000</v>
      </c>
      <c r="Q655" s="92"/>
      <c r="R655" s="92">
        <f t="shared" si="294"/>
        <v>0</v>
      </c>
      <c r="S655" s="92"/>
      <c r="T655" s="92"/>
      <c r="U655" s="92">
        <f t="shared" si="295"/>
        <v>0</v>
      </c>
      <c r="V655" s="92"/>
      <c r="W655" s="92"/>
      <c r="X655" s="92">
        <f t="shared" si="296"/>
        <v>0</v>
      </c>
      <c r="Y655" s="92"/>
      <c r="Z655" s="92"/>
      <c r="AA655" s="93">
        <f t="shared" si="297"/>
        <v>0</v>
      </c>
      <c r="AB655" s="94">
        <v>45866</v>
      </c>
    </row>
    <row r="656" spans="1:28" ht="16.5" hidden="1" thickBot="1" x14ac:dyDescent="0.3">
      <c r="A656" s="61">
        <v>45866</v>
      </c>
      <c r="B656" s="104" t="s">
        <v>216</v>
      </c>
      <c r="C656" s="104"/>
      <c r="D656" s="104" t="s">
        <v>31</v>
      </c>
      <c r="E656" s="104" t="s">
        <v>166</v>
      </c>
      <c r="F656" s="104">
        <v>4</v>
      </c>
      <c r="G656" s="104" t="s">
        <v>23</v>
      </c>
      <c r="H656" s="104">
        <v>400000</v>
      </c>
      <c r="I656" s="104">
        <f t="shared" si="298"/>
        <v>1600000</v>
      </c>
      <c r="J656" s="100" t="s">
        <v>240</v>
      </c>
      <c r="K656" s="104"/>
      <c r="L656" s="113">
        <f t="shared" ref="L656:L657" si="299">M656+N656</f>
        <v>0</v>
      </c>
      <c r="M656" s="113"/>
      <c r="N656" s="113"/>
      <c r="O656" s="113">
        <f t="shared" ref="O656:O657" si="300">P656+Q656</f>
        <v>1600000</v>
      </c>
      <c r="P656" s="113">
        <v>1600000</v>
      </c>
      <c r="Q656" s="113"/>
      <c r="R656" s="113">
        <f t="shared" ref="R656:R657" si="301">S656+T656</f>
        <v>0</v>
      </c>
      <c r="S656" s="113"/>
      <c r="T656" s="113"/>
      <c r="U656" s="113">
        <f t="shared" ref="U656:U657" si="302">V656+W656</f>
        <v>0</v>
      </c>
      <c r="V656" s="113"/>
      <c r="W656" s="113"/>
      <c r="X656" s="113">
        <f t="shared" ref="X656:X657" si="303">Y656+Z656</f>
        <v>0</v>
      </c>
      <c r="Y656" s="113"/>
      <c r="Z656" s="113"/>
      <c r="AA656" s="114">
        <f t="shared" ref="AA656:AA657" si="304">C656+I656-L656-O656-U656-X656-R656</f>
        <v>0</v>
      </c>
      <c r="AB656" s="115">
        <v>45866</v>
      </c>
    </row>
    <row r="657" spans="1:28" ht="15.75" hidden="1" x14ac:dyDescent="0.25">
      <c r="A657" s="39">
        <v>45867</v>
      </c>
      <c r="B657" s="35" t="s">
        <v>1081</v>
      </c>
      <c r="C657" s="35"/>
      <c r="D657" s="35" t="s">
        <v>31</v>
      </c>
      <c r="E657" s="35" t="s">
        <v>95</v>
      </c>
      <c r="F657" s="35">
        <v>1000</v>
      </c>
      <c r="G657" s="35" t="s">
        <v>29</v>
      </c>
      <c r="H657" s="35">
        <v>4000</v>
      </c>
      <c r="I657" s="33">
        <f t="shared" si="298"/>
        <v>4000000</v>
      </c>
      <c r="J657" s="41" t="s">
        <v>240</v>
      </c>
      <c r="K657" s="35"/>
      <c r="L657" s="92">
        <f t="shared" si="299"/>
        <v>0</v>
      </c>
      <c r="M657" s="92"/>
      <c r="N657" s="92"/>
      <c r="O657" s="92">
        <f t="shared" si="300"/>
        <v>4000000</v>
      </c>
      <c r="P657" s="92">
        <v>4000000</v>
      </c>
      <c r="Q657" s="92"/>
      <c r="R657" s="92">
        <f t="shared" si="301"/>
        <v>0</v>
      </c>
      <c r="S657" s="92"/>
      <c r="T657" s="92"/>
      <c r="U657" s="92">
        <f t="shared" si="302"/>
        <v>0</v>
      </c>
      <c r="V657" s="92"/>
      <c r="W657" s="92"/>
      <c r="X657" s="92">
        <f t="shared" si="303"/>
        <v>0</v>
      </c>
      <c r="Y657" s="92"/>
      <c r="Z657" s="92"/>
      <c r="AA657" s="93">
        <f t="shared" si="304"/>
        <v>0</v>
      </c>
      <c r="AB657" s="94">
        <v>45866</v>
      </c>
    </row>
    <row r="658" spans="1:28" ht="15.75" hidden="1" x14ac:dyDescent="0.25">
      <c r="A658" s="39">
        <v>45867</v>
      </c>
      <c r="B658" s="35" t="s">
        <v>988</v>
      </c>
      <c r="C658" s="33"/>
      <c r="D658" s="33" t="s">
        <v>41</v>
      </c>
      <c r="E658" s="35" t="s">
        <v>95</v>
      </c>
      <c r="F658" s="33">
        <v>2000</v>
      </c>
      <c r="G658" s="35" t="s">
        <v>29</v>
      </c>
      <c r="H658" s="33">
        <v>3600</v>
      </c>
      <c r="I658" s="33">
        <f t="shared" si="298"/>
        <v>7200000</v>
      </c>
      <c r="J658" s="37" t="s">
        <v>240</v>
      </c>
      <c r="K658" s="33" t="s">
        <v>1059</v>
      </c>
      <c r="L658" s="92">
        <f t="shared" ref="L658:L679" si="305">M658+N658</f>
        <v>0</v>
      </c>
      <c r="M658" s="92"/>
      <c r="N658" s="92"/>
      <c r="O658" s="92">
        <f t="shared" ref="O658:O679" si="306">P658+Q658</f>
        <v>0</v>
      </c>
      <c r="P658" s="92"/>
      <c r="Q658" s="92"/>
      <c r="R658" s="92">
        <f t="shared" ref="R658:R679" si="307">S658+T658</f>
        <v>0</v>
      </c>
      <c r="S658" s="92"/>
      <c r="T658" s="92"/>
      <c r="U658" s="92">
        <f t="shared" ref="U658:U679" si="308">V658+W658</f>
        <v>7200000</v>
      </c>
      <c r="V658" s="92">
        <v>7200000</v>
      </c>
      <c r="W658" s="92"/>
      <c r="X658" s="92">
        <f t="shared" ref="X658:X679" si="309">Y658+Z658</f>
        <v>0</v>
      </c>
      <c r="Y658" s="92"/>
      <c r="Z658" s="92"/>
      <c r="AA658" s="93">
        <f t="shared" ref="AA658:AA679" si="310">C658+I658-L658-O658-U658-X658-R658</f>
        <v>0</v>
      </c>
      <c r="AB658" s="94">
        <v>45867</v>
      </c>
    </row>
    <row r="659" spans="1:28" ht="15.75" hidden="1" x14ac:dyDescent="0.25">
      <c r="A659" s="39">
        <v>45867</v>
      </c>
      <c r="B659" s="33" t="s">
        <v>402</v>
      </c>
      <c r="C659" s="33"/>
      <c r="D659" s="33" t="s">
        <v>31</v>
      </c>
      <c r="E659" s="33" t="s">
        <v>32</v>
      </c>
      <c r="F659" s="33">
        <v>1</v>
      </c>
      <c r="G659" s="33" t="s">
        <v>33</v>
      </c>
      <c r="H659" s="33">
        <v>150000</v>
      </c>
      <c r="I659" s="33">
        <f t="shared" si="298"/>
        <v>150000</v>
      </c>
      <c r="J659" s="37" t="s">
        <v>240</v>
      </c>
      <c r="K659" s="33"/>
      <c r="L659" s="92">
        <f t="shared" si="305"/>
        <v>0</v>
      </c>
      <c r="M659" s="92"/>
      <c r="N659" s="92"/>
      <c r="O659" s="92">
        <f t="shared" si="306"/>
        <v>150000</v>
      </c>
      <c r="P659" s="92">
        <v>150000</v>
      </c>
      <c r="Q659" s="92"/>
      <c r="R659" s="92">
        <f t="shared" si="307"/>
        <v>0</v>
      </c>
      <c r="S659" s="92"/>
      <c r="T659" s="92"/>
      <c r="U659" s="92">
        <f t="shared" si="308"/>
        <v>0</v>
      </c>
      <c r="V659" s="92"/>
      <c r="W659" s="92"/>
      <c r="X659" s="92">
        <f t="shared" si="309"/>
        <v>0</v>
      </c>
      <c r="Y659" s="92"/>
      <c r="Z659" s="92"/>
      <c r="AA659" s="93">
        <f t="shared" si="310"/>
        <v>0</v>
      </c>
      <c r="AB659" s="94">
        <v>45867</v>
      </c>
    </row>
    <row r="660" spans="1:28" ht="15.75" hidden="1" x14ac:dyDescent="0.25">
      <c r="A660" s="39">
        <v>45867</v>
      </c>
      <c r="B660" s="33" t="s">
        <v>402</v>
      </c>
      <c r="C660" s="33"/>
      <c r="D660" s="33" t="s">
        <v>31</v>
      </c>
      <c r="E660" s="33" t="s">
        <v>774</v>
      </c>
      <c r="F660" s="33">
        <v>1</v>
      </c>
      <c r="G660" s="33" t="s">
        <v>33</v>
      </c>
      <c r="H660" s="33">
        <v>300000</v>
      </c>
      <c r="I660" s="33">
        <f t="shared" si="298"/>
        <v>300000</v>
      </c>
      <c r="J660" s="37" t="s">
        <v>240</v>
      </c>
      <c r="K660" s="33"/>
      <c r="L660" s="92">
        <f t="shared" si="305"/>
        <v>0</v>
      </c>
      <c r="M660" s="92"/>
      <c r="N660" s="92"/>
      <c r="O660" s="92">
        <f t="shared" si="306"/>
        <v>300000</v>
      </c>
      <c r="P660" s="92">
        <v>300000</v>
      </c>
      <c r="Q660" s="92"/>
      <c r="R660" s="92">
        <f t="shared" si="307"/>
        <v>0</v>
      </c>
      <c r="S660" s="92"/>
      <c r="T660" s="92"/>
      <c r="U660" s="92">
        <f t="shared" si="308"/>
        <v>0</v>
      </c>
      <c r="V660" s="92"/>
      <c r="W660" s="92"/>
      <c r="X660" s="92">
        <f t="shared" si="309"/>
        <v>0</v>
      </c>
      <c r="Y660" s="92"/>
      <c r="Z660" s="92"/>
      <c r="AA660" s="93">
        <f t="shared" si="310"/>
        <v>0</v>
      </c>
      <c r="AB660" s="94">
        <v>45867</v>
      </c>
    </row>
    <row r="661" spans="1:28" ht="15.75" hidden="1" x14ac:dyDescent="0.25">
      <c r="A661" s="39">
        <v>45867</v>
      </c>
      <c r="B661" s="33" t="s">
        <v>939</v>
      </c>
      <c r="C661" s="33"/>
      <c r="D661" s="33" t="s">
        <v>31</v>
      </c>
      <c r="E661" s="33" t="s">
        <v>70</v>
      </c>
      <c r="F661" s="33">
        <v>600</v>
      </c>
      <c r="G661" s="33" t="s">
        <v>29</v>
      </c>
      <c r="H661" s="33">
        <v>2720</v>
      </c>
      <c r="I661" s="33">
        <f t="shared" si="298"/>
        <v>1632000</v>
      </c>
      <c r="J661" s="37" t="s">
        <v>240</v>
      </c>
      <c r="K661" s="33"/>
      <c r="L661" s="92">
        <f t="shared" si="305"/>
        <v>816000</v>
      </c>
      <c r="M661" s="92">
        <v>816000</v>
      </c>
      <c r="N661" s="92"/>
      <c r="O661" s="92">
        <f t="shared" si="306"/>
        <v>816000</v>
      </c>
      <c r="P661" s="92">
        <v>816000</v>
      </c>
      <c r="Q661" s="92"/>
      <c r="R661" s="92">
        <f t="shared" si="307"/>
        <v>0</v>
      </c>
      <c r="S661" s="92"/>
      <c r="T661" s="92"/>
      <c r="U661" s="92">
        <f t="shared" si="308"/>
        <v>0</v>
      </c>
      <c r="V661" s="92"/>
      <c r="W661" s="92"/>
      <c r="X661" s="92">
        <f t="shared" si="309"/>
        <v>0</v>
      </c>
      <c r="Y661" s="92"/>
      <c r="Z661" s="92"/>
      <c r="AA661" s="93">
        <f t="shared" si="310"/>
        <v>0</v>
      </c>
      <c r="AB661" s="94">
        <v>45867</v>
      </c>
    </row>
    <row r="662" spans="1:28" ht="15.75" hidden="1" x14ac:dyDescent="0.25">
      <c r="A662" s="39">
        <v>45867</v>
      </c>
      <c r="B662" s="33" t="s">
        <v>1082</v>
      </c>
      <c r="C662" s="33"/>
      <c r="D662" s="33" t="s">
        <v>41</v>
      </c>
      <c r="E662" s="33" t="s">
        <v>110</v>
      </c>
      <c r="F662" s="33">
        <v>400</v>
      </c>
      <c r="G662" s="33" t="s">
        <v>29</v>
      </c>
      <c r="H662" s="33">
        <v>1900</v>
      </c>
      <c r="I662" s="33">
        <f t="shared" si="298"/>
        <v>760000</v>
      </c>
      <c r="J662" s="37" t="s">
        <v>240</v>
      </c>
      <c r="K662" s="33"/>
      <c r="L662" s="92">
        <f t="shared" si="305"/>
        <v>0</v>
      </c>
      <c r="M662" s="92"/>
      <c r="N662" s="92"/>
      <c r="O662" s="92">
        <f t="shared" si="306"/>
        <v>0</v>
      </c>
      <c r="P662" s="92"/>
      <c r="Q662" s="92"/>
      <c r="R662" s="92">
        <f t="shared" si="307"/>
        <v>0</v>
      </c>
      <c r="S662" s="92"/>
      <c r="T662" s="92"/>
      <c r="U662" s="92">
        <f t="shared" si="308"/>
        <v>760000</v>
      </c>
      <c r="V662" s="92">
        <v>760000</v>
      </c>
      <c r="W662" s="92"/>
      <c r="X662" s="92">
        <f t="shared" si="309"/>
        <v>0</v>
      </c>
      <c r="Y662" s="92"/>
      <c r="Z662" s="92"/>
      <c r="AA662" s="93">
        <f t="shared" si="310"/>
        <v>0</v>
      </c>
      <c r="AB662" s="94">
        <v>45867</v>
      </c>
    </row>
    <row r="663" spans="1:28" ht="15.75" hidden="1" x14ac:dyDescent="0.25">
      <c r="A663" s="39">
        <v>45867</v>
      </c>
      <c r="B663" s="33" t="s">
        <v>109</v>
      </c>
      <c r="C663" s="33"/>
      <c r="D663" s="33" t="s">
        <v>31</v>
      </c>
      <c r="E663" s="33" t="s">
        <v>70</v>
      </c>
      <c r="F663" s="33">
        <v>500</v>
      </c>
      <c r="G663" s="33" t="s">
        <v>29</v>
      </c>
      <c r="H663" s="33">
        <v>2720</v>
      </c>
      <c r="I663" s="33">
        <f t="shared" si="298"/>
        <v>1360000</v>
      </c>
      <c r="J663" s="37" t="s">
        <v>241</v>
      </c>
      <c r="K663" s="33"/>
      <c r="L663" s="92">
        <f t="shared" si="305"/>
        <v>1360000</v>
      </c>
      <c r="M663" s="92">
        <v>1360000</v>
      </c>
      <c r="N663" s="92"/>
      <c r="O663" s="92">
        <f t="shared" si="306"/>
        <v>0</v>
      </c>
      <c r="P663" s="92"/>
      <c r="Q663" s="92"/>
      <c r="R663" s="92">
        <f t="shared" si="307"/>
        <v>0</v>
      </c>
      <c r="S663" s="92"/>
      <c r="T663" s="92"/>
      <c r="U663" s="92">
        <f t="shared" si="308"/>
        <v>0</v>
      </c>
      <c r="V663" s="92"/>
      <c r="W663" s="92"/>
      <c r="X663" s="92">
        <f t="shared" si="309"/>
        <v>0</v>
      </c>
      <c r="Y663" s="92"/>
      <c r="Z663" s="92"/>
      <c r="AA663" s="93">
        <f t="shared" si="310"/>
        <v>0</v>
      </c>
      <c r="AB663" s="94">
        <v>45867</v>
      </c>
    </row>
    <row r="664" spans="1:28" ht="15.75" hidden="1" x14ac:dyDescent="0.25">
      <c r="A664" s="39">
        <v>45867</v>
      </c>
      <c r="B664" s="33" t="s">
        <v>109</v>
      </c>
      <c r="C664" s="33"/>
      <c r="D664" s="33" t="s">
        <v>31</v>
      </c>
      <c r="E664" s="33" t="s">
        <v>166</v>
      </c>
      <c r="F664" s="33">
        <v>1</v>
      </c>
      <c r="G664" s="33" t="s">
        <v>23</v>
      </c>
      <c r="H664" s="33">
        <v>400000</v>
      </c>
      <c r="I664" s="33">
        <f t="shared" si="298"/>
        <v>400000</v>
      </c>
      <c r="J664" s="37" t="s">
        <v>241</v>
      </c>
      <c r="K664" s="33"/>
      <c r="L664" s="92">
        <f t="shared" si="305"/>
        <v>400000</v>
      </c>
      <c r="M664" s="92">
        <v>400000</v>
      </c>
      <c r="N664" s="92"/>
      <c r="O664" s="92">
        <f t="shared" si="306"/>
        <v>0</v>
      </c>
      <c r="P664" s="92"/>
      <c r="Q664" s="92"/>
      <c r="R664" s="92">
        <f t="shared" si="307"/>
        <v>0</v>
      </c>
      <c r="S664" s="92"/>
      <c r="T664" s="92"/>
      <c r="U664" s="92">
        <f t="shared" si="308"/>
        <v>0</v>
      </c>
      <c r="V664" s="92"/>
      <c r="W664" s="92"/>
      <c r="X664" s="92">
        <f t="shared" si="309"/>
        <v>0</v>
      </c>
      <c r="Y664" s="92"/>
      <c r="Z664" s="92"/>
      <c r="AA664" s="93">
        <f t="shared" si="310"/>
        <v>0</v>
      </c>
      <c r="AB664" s="94">
        <v>45867</v>
      </c>
    </row>
    <row r="665" spans="1:28" ht="15.75" hidden="1" x14ac:dyDescent="0.25">
      <c r="A665" s="39">
        <v>45867</v>
      </c>
      <c r="B665" s="33" t="s">
        <v>109</v>
      </c>
      <c r="C665" s="33"/>
      <c r="D665" s="33" t="s">
        <v>31</v>
      </c>
      <c r="E665" s="33" t="s">
        <v>185</v>
      </c>
      <c r="F665" s="33">
        <v>5000</v>
      </c>
      <c r="G665" s="33" t="s">
        <v>29</v>
      </c>
      <c r="H665" s="33">
        <v>900</v>
      </c>
      <c r="I665" s="33">
        <f t="shared" si="298"/>
        <v>4500000</v>
      </c>
      <c r="J665" s="37" t="s">
        <v>241</v>
      </c>
      <c r="K665" s="33"/>
      <c r="L665" s="92">
        <f t="shared" si="305"/>
        <v>4500000</v>
      </c>
      <c r="M665" s="92">
        <v>4500000</v>
      </c>
      <c r="N665" s="92"/>
      <c r="O665" s="92">
        <f t="shared" si="306"/>
        <v>0</v>
      </c>
      <c r="P665" s="92"/>
      <c r="Q665" s="92"/>
      <c r="R665" s="92">
        <f t="shared" si="307"/>
        <v>0</v>
      </c>
      <c r="S665" s="92"/>
      <c r="T665" s="92"/>
      <c r="U665" s="92">
        <f t="shared" si="308"/>
        <v>0</v>
      </c>
      <c r="V665" s="92"/>
      <c r="W665" s="92"/>
      <c r="X665" s="92">
        <f t="shared" si="309"/>
        <v>0</v>
      </c>
      <c r="Y665" s="92"/>
      <c r="Z665" s="92"/>
      <c r="AA665" s="93">
        <f t="shared" si="310"/>
        <v>0</v>
      </c>
      <c r="AB665" s="94">
        <v>45867</v>
      </c>
    </row>
    <row r="666" spans="1:28" ht="15.75" hidden="1" x14ac:dyDescent="0.25">
      <c r="A666" s="39">
        <v>45867</v>
      </c>
      <c r="B666" s="33" t="s">
        <v>126</v>
      </c>
      <c r="C666" s="33"/>
      <c r="D666" s="33" t="s">
        <v>31</v>
      </c>
      <c r="E666" s="33" t="s">
        <v>136</v>
      </c>
      <c r="F666" s="33">
        <v>309.10000000000002</v>
      </c>
      <c r="G666" s="33" t="s">
        <v>51</v>
      </c>
      <c r="H666" s="33">
        <v>41500</v>
      </c>
      <c r="I666" s="33">
        <f t="shared" si="298"/>
        <v>12827650.000000002</v>
      </c>
      <c r="J666" s="37" t="s">
        <v>240</v>
      </c>
      <c r="K666" s="33"/>
      <c r="L666" s="92">
        <f t="shared" si="305"/>
        <v>0</v>
      </c>
      <c r="M666" s="92"/>
      <c r="N666" s="92"/>
      <c r="O666" s="92">
        <f t="shared" si="306"/>
        <v>12827650</v>
      </c>
      <c r="P666" s="92">
        <v>12827650</v>
      </c>
      <c r="Q666" s="92"/>
      <c r="R666" s="92">
        <f t="shared" si="307"/>
        <v>0</v>
      </c>
      <c r="S666" s="92"/>
      <c r="T666" s="92"/>
      <c r="U666" s="92">
        <f t="shared" si="308"/>
        <v>0</v>
      </c>
      <c r="V666" s="92"/>
      <c r="W666" s="92"/>
      <c r="X666" s="92">
        <f t="shared" si="309"/>
        <v>0</v>
      </c>
      <c r="Y666" s="92"/>
      <c r="Z666" s="92"/>
      <c r="AA666" s="93">
        <f t="shared" si="310"/>
        <v>1.862645149230957E-9</v>
      </c>
      <c r="AB666" s="94">
        <v>45867</v>
      </c>
    </row>
    <row r="667" spans="1:28" ht="15.75" hidden="1" x14ac:dyDescent="0.25">
      <c r="A667" s="39">
        <v>45867</v>
      </c>
      <c r="B667" s="33" t="s">
        <v>249</v>
      </c>
      <c r="C667" s="33"/>
      <c r="D667" s="33" t="s">
        <v>41</v>
      </c>
      <c r="E667" s="33" t="s">
        <v>707</v>
      </c>
      <c r="F667" s="33">
        <v>600</v>
      </c>
      <c r="G667" s="33" t="s">
        <v>29</v>
      </c>
      <c r="H667" s="33">
        <v>3800</v>
      </c>
      <c r="I667" s="33">
        <f t="shared" si="298"/>
        <v>2280000</v>
      </c>
      <c r="J667" s="37" t="s">
        <v>240</v>
      </c>
      <c r="K667" s="33"/>
      <c r="L667" s="92">
        <f t="shared" si="305"/>
        <v>0</v>
      </c>
      <c r="M667" s="92"/>
      <c r="N667" s="92"/>
      <c r="O667" s="92">
        <f t="shared" si="306"/>
        <v>0</v>
      </c>
      <c r="P667" s="92"/>
      <c r="Q667" s="92"/>
      <c r="R667" s="92">
        <f t="shared" si="307"/>
        <v>0</v>
      </c>
      <c r="S667" s="92"/>
      <c r="T667" s="92"/>
      <c r="U667" s="92">
        <f t="shared" si="308"/>
        <v>2280000</v>
      </c>
      <c r="V667" s="92">
        <v>2280000</v>
      </c>
      <c r="W667" s="92"/>
      <c r="X667" s="92">
        <f t="shared" si="309"/>
        <v>0</v>
      </c>
      <c r="Y667" s="92"/>
      <c r="Z667" s="92"/>
      <c r="AA667" s="93">
        <f t="shared" si="310"/>
        <v>0</v>
      </c>
      <c r="AB667" s="94">
        <v>45867</v>
      </c>
    </row>
    <row r="668" spans="1:28" ht="15.75" hidden="1" x14ac:dyDescent="0.25">
      <c r="A668" s="39">
        <v>45867</v>
      </c>
      <c r="B668" s="33" t="s">
        <v>258</v>
      </c>
      <c r="C668" s="33"/>
      <c r="D668" s="33" t="s">
        <v>31</v>
      </c>
      <c r="E668" s="33" t="s">
        <v>110</v>
      </c>
      <c r="F668" s="33">
        <v>10400</v>
      </c>
      <c r="G668" s="33" t="s">
        <v>29</v>
      </c>
      <c r="H668" s="33">
        <v>1800</v>
      </c>
      <c r="I668" s="33">
        <f t="shared" si="298"/>
        <v>18720000</v>
      </c>
      <c r="J668" s="82" t="s">
        <v>38</v>
      </c>
      <c r="K668" s="33" t="s">
        <v>1083</v>
      </c>
      <c r="L668" s="92">
        <f t="shared" si="305"/>
        <v>0</v>
      </c>
      <c r="M668" s="92"/>
      <c r="N668" s="92"/>
      <c r="O668" s="92">
        <f t="shared" si="306"/>
        <v>0</v>
      </c>
      <c r="P668" s="92"/>
      <c r="Q668" s="92"/>
      <c r="R668" s="92">
        <f t="shared" si="307"/>
        <v>0</v>
      </c>
      <c r="S668" s="92"/>
      <c r="T668" s="92"/>
      <c r="U668" s="92">
        <f t="shared" si="308"/>
        <v>0</v>
      </c>
      <c r="V668" s="92"/>
      <c r="W668" s="92"/>
      <c r="X668" s="92">
        <f t="shared" si="309"/>
        <v>0</v>
      </c>
      <c r="Y668" s="92"/>
      <c r="Z668" s="92"/>
      <c r="AA668" s="93">
        <f t="shared" si="310"/>
        <v>18720000</v>
      </c>
      <c r="AB668" s="94"/>
    </row>
    <row r="669" spans="1:28" ht="15.75" hidden="1" x14ac:dyDescent="0.25">
      <c r="A669" s="39">
        <v>45867</v>
      </c>
      <c r="B669" s="33" t="s">
        <v>258</v>
      </c>
      <c r="C669" s="33"/>
      <c r="D669" s="33" t="s">
        <v>31</v>
      </c>
      <c r="E669" s="33" t="s">
        <v>185</v>
      </c>
      <c r="F669" s="33">
        <v>20000</v>
      </c>
      <c r="G669" s="33" t="s">
        <v>29</v>
      </c>
      <c r="H669" s="33">
        <v>900</v>
      </c>
      <c r="I669" s="33">
        <f t="shared" si="298"/>
        <v>18000000</v>
      </c>
      <c r="J669" s="82" t="s">
        <v>38</v>
      </c>
      <c r="K669" s="33" t="s">
        <v>1083</v>
      </c>
      <c r="L669" s="92">
        <f t="shared" si="305"/>
        <v>0</v>
      </c>
      <c r="M669" s="92"/>
      <c r="N669" s="92"/>
      <c r="O669" s="92">
        <f t="shared" si="306"/>
        <v>0</v>
      </c>
      <c r="P669" s="92"/>
      <c r="Q669" s="92"/>
      <c r="R669" s="92">
        <f t="shared" si="307"/>
        <v>0</v>
      </c>
      <c r="S669" s="92"/>
      <c r="T669" s="92"/>
      <c r="U669" s="92">
        <f t="shared" si="308"/>
        <v>0</v>
      </c>
      <c r="V669" s="92"/>
      <c r="W669" s="92"/>
      <c r="X669" s="92">
        <f t="shared" si="309"/>
        <v>0</v>
      </c>
      <c r="Y669" s="92"/>
      <c r="Z669" s="92"/>
      <c r="AA669" s="93">
        <f t="shared" si="310"/>
        <v>18000000</v>
      </c>
      <c r="AB669" s="94"/>
    </row>
    <row r="670" spans="1:28" ht="15.75" hidden="1" x14ac:dyDescent="0.25">
      <c r="A670" s="39">
        <v>45867</v>
      </c>
      <c r="B670" s="33" t="s">
        <v>35</v>
      </c>
      <c r="C670" s="33"/>
      <c r="D670" s="33" t="s">
        <v>41</v>
      </c>
      <c r="E670" s="33" t="s">
        <v>110</v>
      </c>
      <c r="F670" s="33">
        <v>800</v>
      </c>
      <c r="G670" s="33" t="s">
        <v>29</v>
      </c>
      <c r="H670" s="33">
        <v>2000</v>
      </c>
      <c r="I670" s="33">
        <f t="shared" si="298"/>
        <v>1600000</v>
      </c>
      <c r="J670" s="37" t="s">
        <v>241</v>
      </c>
      <c r="K670" s="33"/>
      <c r="L670" s="92">
        <f t="shared" si="305"/>
        <v>100000</v>
      </c>
      <c r="M670" s="92">
        <v>100000</v>
      </c>
      <c r="N670" s="92"/>
      <c r="O670" s="92">
        <f t="shared" si="306"/>
        <v>0</v>
      </c>
      <c r="P670" s="92"/>
      <c r="Q670" s="92"/>
      <c r="R670" s="92">
        <f t="shared" si="307"/>
        <v>0</v>
      </c>
      <c r="S670" s="92"/>
      <c r="T670" s="92"/>
      <c r="U670" s="92">
        <f t="shared" si="308"/>
        <v>1500000</v>
      </c>
      <c r="V670" s="92">
        <v>1500000</v>
      </c>
      <c r="W670" s="92"/>
      <c r="X670" s="92">
        <f t="shared" si="309"/>
        <v>0</v>
      </c>
      <c r="Y670" s="92"/>
      <c r="Z670" s="92"/>
      <c r="AA670" s="93">
        <f t="shared" si="310"/>
        <v>0</v>
      </c>
      <c r="AB670" s="94">
        <v>45867</v>
      </c>
    </row>
    <row r="671" spans="1:28" ht="15.75" hidden="1" x14ac:dyDescent="0.25">
      <c r="A671" s="39">
        <v>45867</v>
      </c>
      <c r="B671" s="33" t="s">
        <v>412</v>
      </c>
      <c r="C671" s="33"/>
      <c r="D671" s="33" t="s">
        <v>41</v>
      </c>
      <c r="E671" s="33" t="s">
        <v>110</v>
      </c>
      <c r="F671" s="33">
        <v>4400</v>
      </c>
      <c r="G671" s="33" t="s">
        <v>29</v>
      </c>
      <c r="H671" s="33">
        <v>1800</v>
      </c>
      <c r="I671" s="33">
        <f t="shared" si="298"/>
        <v>7920000</v>
      </c>
      <c r="J671" s="37" t="s">
        <v>240</v>
      </c>
      <c r="K671" s="33" t="s">
        <v>1074</v>
      </c>
      <c r="L671" s="92">
        <f t="shared" si="305"/>
        <v>0</v>
      </c>
      <c r="M671" s="92"/>
      <c r="N671" s="92"/>
      <c r="O671" s="92">
        <f t="shared" si="306"/>
        <v>7200000</v>
      </c>
      <c r="P671" s="92">
        <v>7200000</v>
      </c>
      <c r="Q671" s="92"/>
      <c r="R671" s="92">
        <f t="shared" si="307"/>
        <v>0</v>
      </c>
      <c r="S671" s="92"/>
      <c r="T671" s="92"/>
      <c r="U671" s="92">
        <f t="shared" si="308"/>
        <v>720000</v>
      </c>
      <c r="V671" s="92">
        <v>720000</v>
      </c>
      <c r="W671" s="92"/>
      <c r="X671" s="92">
        <f t="shared" si="309"/>
        <v>0</v>
      </c>
      <c r="Y671" s="92"/>
      <c r="Z671" s="92"/>
      <c r="AA671" s="93">
        <f t="shared" si="310"/>
        <v>0</v>
      </c>
      <c r="AB671" s="94">
        <v>45868</v>
      </c>
    </row>
    <row r="672" spans="1:28" ht="15.75" hidden="1" x14ac:dyDescent="0.25">
      <c r="A672" s="39">
        <v>45867</v>
      </c>
      <c r="B672" s="33" t="s">
        <v>633</v>
      </c>
      <c r="C672" s="33"/>
      <c r="D672" s="33" t="s">
        <v>1069</v>
      </c>
      <c r="E672" s="33" t="s">
        <v>148</v>
      </c>
      <c r="F672" s="33">
        <v>20</v>
      </c>
      <c r="G672" s="33" t="s">
        <v>51</v>
      </c>
      <c r="H672" s="33">
        <v>57000</v>
      </c>
      <c r="I672" s="33">
        <f t="shared" si="298"/>
        <v>1140000</v>
      </c>
      <c r="J672" s="37" t="s">
        <v>241</v>
      </c>
      <c r="K672" s="33"/>
      <c r="L672" s="92">
        <f t="shared" si="305"/>
        <v>1140000</v>
      </c>
      <c r="M672" s="92">
        <v>1140000</v>
      </c>
      <c r="N672" s="92"/>
      <c r="O672" s="92">
        <f t="shared" si="306"/>
        <v>0</v>
      </c>
      <c r="P672" s="92"/>
      <c r="Q672" s="92"/>
      <c r="R672" s="92">
        <f t="shared" si="307"/>
        <v>0</v>
      </c>
      <c r="S672" s="92"/>
      <c r="T672" s="92"/>
      <c r="U672" s="92">
        <f t="shared" si="308"/>
        <v>0</v>
      </c>
      <c r="V672" s="92"/>
      <c r="W672" s="92"/>
      <c r="X672" s="92">
        <f t="shared" si="309"/>
        <v>0</v>
      </c>
      <c r="Y672" s="92"/>
      <c r="Z672" s="92"/>
      <c r="AA672" s="93">
        <f t="shared" si="310"/>
        <v>0</v>
      </c>
      <c r="AB672" s="94">
        <v>45867</v>
      </c>
    </row>
    <row r="673" spans="1:28" ht="15.75" hidden="1" x14ac:dyDescent="0.25">
      <c r="A673" s="39">
        <v>45867</v>
      </c>
      <c r="B673" s="33" t="s">
        <v>231</v>
      </c>
      <c r="C673" s="33"/>
      <c r="D673" s="33"/>
      <c r="E673" s="33" t="s">
        <v>136</v>
      </c>
      <c r="F673" s="33">
        <v>24.4</v>
      </c>
      <c r="G673" s="33" t="s">
        <v>51</v>
      </c>
      <c r="H673" s="33"/>
      <c r="I673" s="33">
        <f t="shared" si="298"/>
        <v>0</v>
      </c>
      <c r="J673" s="86" t="s">
        <v>26</v>
      </c>
      <c r="K673" s="33"/>
      <c r="L673" s="92">
        <f t="shared" si="305"/>
        <v>0</v>
      </c>
      <c r="M673" s="92"/>
      <c r="N673" s="92"/>
      <c r="O673" s="92">
        <f t="shared" si="306"/>
        <v>0</v>
      </c>
      <c r="P673" s="92"/>
      <c r="Q673" s="92"/>
      <c r="R673" s="92">
        <f t="shared" si="307"/>
        <v>0</v>
      </c>
      <c r="S673" s="92"/>
      <c r="T673" s="92"/>
      <c r="U673" s="92">
        <f t="shared" si="308"/>
        <v>0</v>
      </c>
      <c r="V673" s="92"/>
      <c r="W673" s="92"/>
      <c r="X673" s="92">
        <f t="shared" si="309"/>
        <v>0</v>
      </c>
      <c r="Y673" s="92"/>
      <c r="Z673" s="92"/>
      <c r="AA673" s="93">
        <f t="shared" si="310"/>
        <v>0</v>
      </c>
      <c r="AB673" s="94"/>
    </row>
    <row r="674" spans="1:28" ht="15.75" hidden="1" x14ac:dyDescent="0.25">
      <c r="A674" s="39">
        <v>45867</v>
      </c>
      <c r="B674" s="33" t="s">
        <v>231</v>
      </c>
      <c r="C674" s="33"/>
      <c r="D674" s="33"/>
      <c r="E674" s="33" t="s">
        <v>915</v>
      </c>
      <c r="F674" s="33">
        <v>10.6</v>
      </c>
      <c r="G674" s="33" t="s">
        <v>51</v>
      </c>
      <c r="H674" s="33"/>
      <c r="I674" s="33">
        <f t="shared" si="298"/>
        <v>0</v>
      </c>
      <c r="J674" s="86" t="s">
        <v>26</v>
      </c>
      <c r="K674" s="33"/>
      <c r="L674" s="92">
        <f t="shared" si="305"/>
        <v>0</v>
      </c>
      <c r="M674" s="92"/>
      <c r="N674" s="92"/>
      <c r="O674" s="92">
        <f t="shared" si="306"/>
        <v>0</v>
      </c>
      <c r="P674" s="92"/>
      <c r="Q674" s="92"/>
      <c r="R674" s="92">
        <f t="shared" si="307"/>
        <v>0</v>
      </c>
      <c r="S674" s="92"/>
      <c r="T674" s="92"/>
      <c r="U674" s="92">
        <f t="shared" si="308"/>
        <v>0</v>
      </c>
      <c r="V674" s="92"/>
      <c r="W674" s="92"/>
      <c r="X674" s="92">
        <f t="shared" si="309"/>
        <v>0</v>
      </c>
      <c r="Y674" s="92"/>
      <c r="Z674" s="92"/>
      <c r="AA674" s="93">
        <f t="shared" si="310"/>
        <v>0</v>
      </c>
      <c r="AB674" s="94"/>
    </row>
    <row r="675" spans="1:28" ht="15.75" hidden="1" x14ac:dyDescent="0.25">
      <c r="A675" s="39">
        <v>45867</v>
      </c>
      <c r="B675" s="33" t="s">
        <v>231</v>
      </c>
      <c r="C675" s="33"/>
      <c r="D675" s="33"/>
      <c r="E675" s="33" t="s">
        <v>143</v>
      </c>
      <c r="F675" s="33">
        <v>26.6</v>
      </c>
      <c r="G675" s="33" t="s">
        <v>51</v>
      </c>
      <c r="H675" s="33"/>
      <c r="I675" s="33">
        <f t="shared" si="298"/>
        <v>0</v>
      </c>
      <c r="J675" s="86" t="s">
        <v>26</v>
      </c>
      <c r="K675" s="33"/>
      <c r="L675" s="92">
        <f t="shared" si="305"/>
        <v>0</v>
      </c>
      <c r="M675" s="92"/>
      <c r="N675" s="92"/>
      <c r="O675" s="92">
        <f t="shared" si="306"/>
        <v>0</v>
      </c>
      <c r="P675" s="92"/>
      <c r="Q675" s="92"/>
      <c r="R675" s="92">
        <f t="shared" si="307"/>
        <v>0</v>
      </c>
      <c r="S675" s="92"/>
      <c r="T675" s="92"/>
      <c r="U675" s="92">
        <f t="shared" si="308"/>
        <v>0</v>
      </c>
      <c r="V675" s="92"/>
      <c r="W675" s="92"/>
      <c r="X675" s="92">
        <f t="shared" si="309"/>
        <v>0</v>
      </c>
      <c r="Y675" s="92"/>
      <c r="Z675" s="92"/>
      <c r="AA675" s="93">
        <f t="shared" si="310"/>
        <v>0</v>
      </c>
      <c r="AB675" s="94"/>
    </row>
    <row r="676" spans="1:28" ht="15.75" hidden="1" x14ac:dyDescent="0.25">
      <c r="A676" s="39">
        <v>45867</v>
      </c>
      <c r="B676" s="33" t="s">
        <v>231</v>
      </c>
      <c r="C676" s="33"/>
      <c r="D676" s="33"/>
      <c r="E676" s="33" t="s">
        <v>482</v>
      </c>
      <c r="F676" s="33">
        <v>31.2</v>
      </c>
      <c r="G676" s="33" t="s">
        <v>51</v>
      </c>
      <c r="H676" s="33"/>
      <c r="I676" s="33">
        <f t="shared" si="298"/>
        <v>0</v>
      </c>
      <c r="J676" s="86" t="s">
        <v>26</v>
      </c>
      <c r="K676" s="33"/>
      <c r="L676" s="92">
        <f t="shared" si="305"/>
        <v>0</v>
      </c>
      <c r="M676" s="92"/>
      <c r="N676" s="92"/>
      <c r="O676" s="92">
        <f t="shared" si="306"/>
        <v>0</v>
      </c>
      <c r="P676" s="92"/>
      <c r="Q676" s="92"/>
      <c r="R676" s="92">
        <f t="shared" si="307"/>
        <v>0</v>
      </c>
      <c r="S676" s="92"/>
      <c r="T676" s="92"/>
      <c r="U676" s="92">
        <f t="shared" si="308"/>
        <v>0</v>
      </c>
      <c r="V676" s="92"/>
      <c r="W676" s="92"/>
      <c r="X676" s="92">
        <f t="shared" si="309"/>
        <v>0</v>
      </c>
      <c r="Y676" s="92"/>
      <c r="Z676" s="92"/>
      <c r="AA676" s="93">
        <f t="shared" si="310"/>
        <v>0</v>
      </c>
      <c r="AB676" s="94"/>
    </row>
    <row r="677" spans="1:28" ht="15.75" hidden="1" x14ac:dyDescent="0.25">
      <c r="A677" s="32">
        <v>45867</v>
      </c>
      <c r="B677" s="33" t="s">
        <v>231</v>
      </c>
      <c r="C677" s="33"/>
      <c r="D677" s="33"/>
      <c r="E677" s="33" t="s">
        <v>304</v>
      </c>
      <c r="F677" s="33">
        <v>99.5</v>
      </c>
      <c r="G677" s="33" t="s">
        <v>51</v>
      </c>
      <c r="H677" s="33"/>
      <c r="I677" s="33">
        <f t="shared" si="298"/>
        <v>0</v>
      </c>
      <c r="J677" s="83" t="s">
        <v>26</v>
      </c>
      <c r="K677" s="33"/>
      <c r="L677" s="9">
        <f t="shared" si="305"/>
        <v>0</v>
      </c>
      <c r="M677" s="9"/>
      <c r="N677" s="9"/>
      <c r="O677" s="9">
        <f t="shared" si="306"/>
        <v>0</v>
      </c>
      <c r="P677" s="9"/>
      <c r="Q677" s="9"/>
      <c r="R677" s="9">
        <f t="shared" si="307"/>
        <v>0</v>
      </c>
      <c r="S677" s="9"/>
      <c r="T677" s="9"/>
      <c r="U677" s="9">
        <f t="shared" si="308"/>
        <v>0</v>
      </c>
      <c r="V677" s="9"/>
      <c r="W677" s="9"/>
      <c r="X677" s="9">
        <f t="shared" si="309"/>
        <v>0</v>
      </c>
      <c r="Y677" s="9"/>
      <c r="Z677" s="9"/>
      <c r="AA677" s="10">
        <f t="shared" si="310"/>
        <v>0</v>
      </c>
      <c r="AB677" s="11"/>
    </row>
    <row r="678" spans="1:28" ht="15.75" hidden="1" x14ac:dyDescent="0.25">
      <c r="A678" s="39">
        <v>45867</v>
      </c>
      <c r="B678" s="33" t="s">
        <v>231</v>
      </c>
      <c r="C678" s="33"/>
      <c r="D678" s="33"/>
      <c r="E678" s="33" t="s">
        <v>203</v>
      </c>
      <c r="F678" s="33">
        <v>14.2</v>
      </c>
      <c r="G678" s="33" t="s">
        <v>51</v>
      </c>
      <c r="H678" s="33"/>
      <c r="I678" s="33">
        <f t="shared" si="298"/>
        <v>0</v>
      </c>
      <c r="J678" s="86" t="s">
        <v>26</v>
      </c>
      <c r="K678" s="33"/>
      <c r="L678" s="9">
        <f t="shared" si="305"/>
        <v>0</v>
      </c>
      <c r="M678" s="9"/>
      <c r="N678" s="9"/>
      <c r="O678" s="9">
        <f t="shared" si="306"/>
        <v>0</v>
      </c>
      <c r="P678" s="9"/>
      <c r="Q678" s="9"/>
      <c r="R678" s="9">
        <f t="shared" si="307"/>
        <v>0</v>
      </c>
      <c r="S678" s="9"/>
      <c r="T678" s="9"/>
      <c r="U678" s="9">
        <f t="shared" si="308"/>
        <v>0</v>
      </c>
      <c r="V678" s="9"/>
      <c r="W678" s="9"/>
      <c r="X678" s="9">
        <f t="shared" si="309"/>
        <v>0</v>
      </c>
      <c r="Y678" s="9"/>
      <c r="Z678" s="9"/>
      <c r="AA678" s="10">
        <f t="shared" si="310"/>
        <v>0</v>
      </c>
      <c r="AB678" s="11"/>
    </row>
    <row r="679" spans="1:28" ht="15.75" hidden="1" x14ac:dyDescent="0.25">
      <c r="A679" s="39">
        <v>45867</v>
      </c>
      <c r="B679" s="33" t="s">
        <v>231</v>
      </c>
      <c r="C679" s="33"/>
      <c r="D679" s="33"/>
      <c r="E679" s="33" t="s">
        <v>135</v>
      </c>
      <c r="F679" s="33">
        <v>30.2</v>
      </c>
      <c r="G679" s="33" t="s">
        <v>51</v>
      </c>
      <c r="H679" s="33"/>
      <c r="I679" s="33">
        <f t="shared" si="298"/>
        <v>0</v>
      </c>
      <c r="J679" s="86" t="s">
        <v>26</v>
      </c>
      <c r="K679" s="33"/>
      <c r="L679" s="92">
        <f t="shared" si="305"/>
        <v>0</v>
      </c>
      <c r="M679" s="92"/>
      <c r="N679" s="92"/>
      <c r="O679" s="92">
        <f t="shared" si="306"/>
        <v>0</v>
      </c>
      <c r="P679" s="92"/>
      <c r="Q679" s="92"/>
      <c r="R679" s="92">
        <f t="shared" si="307"/>
        <v>0</v>
      </c>
      <c r="S679" s="92"/>
      <c r="T679" s="92"/>
      <c r="U679" s="92">
        <f t="shared" si="308"/>
        <v>0</v>
      </c>
      <c r="V679" s="92"/>
      <c r="W679" s="92"/>
      <c r="X679" s="92">
        <f t="shared" si="309"/>
        <v>0</v>
      </c>
      <c r="Y679" s="92"/>
      <c r="Z679" s="92"/>
      <c r="AA679" s="93">
        <f t="shared" si="310"/>
        <v>0</v>
      </c>
      <c r="AB679" s="94"/>
    </row>
    <row r="680" spans="1:28" ht="15.75" hidden="1" x14ac:dyDescent="0.25">
      <c r="A680" s="39">
        <v>45867</v>
      </c>
      <c r="B680" s="35" t="s">
        <v>479</v>
      </c>
      <c r="C680" s="35"/>
      <c r="D680" s="35" t="s">
        <v>41</v>
      </c>
      <c r="E680" s="35" t="s">
        <v>80</v>
      </c>
      <c r="F680" s="35">
        <v>1</v>
      </c>
      <c r="G680" s="35" t="s">
        <v>23</v>
      </c>
      <c r="H680" s="35">
        <v>1200000</v>
      </c>
      <c r="I680" s="33">
        <f t="shared" si="298"/>
        <v>1200000</v>
      </c>
      <c r="J680" s="41" t="s">
        <v>240</v>
      </c>
      <c r="K680" s="35"/>
      <c r="L680" s="92">
        <f t="shared" ref="L680:L682" si="311">M680+N680</f>
        <v>0</v>
      </c>
      <c r="M680" s="92"/>
      <c r="N680" s="92"/>
      <c r="O680" s="92">
        <f t="shared" ref="O680:O682" si="312">P680+Q680</f>
        <v>0</v>
      </c>
      <c r="P680" s="92"/>
      <c r="Q680" s="92"/>
      <c r="R680" s="92">
        <f t="shared" ref="R680:R682" si="313">S680+T680</f>
        <v>0</v>
      </c>
      <c r="S680" s="92"/>
      <c r="T680" s="92"/>
      <c r="U680" s="92">
        <f t="shared" ref="U680:U682" si="314">V680+W680</f>
        <v>1200000</v>
      </c>
      <c r="V680" s="92">
        <v>1200000</v>
      </c>
      <c r="W680" s="92"/>
      <c r="X680" s="92">
        <f t="shared" ref="X680:X682" si="315">Y680+Z680</f>
        <v>0</v>
      </c>
      <c r="Y680" s="92"/>
      <c r="Z680" s="92"/>
      <c r="AA680" s="93">
        <f t="shared" ref="AA680:AA682" si="316">C680+I680-L680-O680-U680-X680-R680</f>
        <v>0</v>
      </c>
      <c r="AB680" s="94">
        <v>45867</v>
      </c>
    </row>
    <row r="681" spans="1:28" ht="16.5" hidden="1" thickBot="1" x14ac:dyDescent="0.3">
      <c r="A681" s="95">
        <v>45867</v>
      </c>
      <c r="B681" s="62" t="s">
        <v>479</v>
      </c>
      <c r="C681" s="62"/>
      <c r="D681" s="62" t="s">
        <v>41</v>
      </c>
      <c r="E681" s="62" t="s">
        <v>76</v>
      </c>
      <c r="F681" s="62">
        <v>2.5</v>
      </c>
      <c r="G681" s="62" t="s">
        <v>51</v>
      </c>
      <c r="H681" s="62">
        <v>82000</v>
      </c>
      <c r="I681" s="62">
        <f t="shared" si="298"/>
        <v>205000</v>
      </c>
      <c r="J681" s="63" t="s">
        <v>240</v>
      </c>
      <c r="K681" s="62"/>
      <c r="L681" s="97">
        <f t="shared" si="311"/>
        <v>0</v>
      </c>
      <c r="M681" s="97"/>
      <c r="N681" s="97"/>
      <c r="O681" s="97">
        <f t="shared" si="312"/>
        <v>0</v>
      </c>
      <c r="P681" s="97"/>
      <c r="Q681" s="97"/>
      <c r="R681" s="97">
        <f t="shared" si="313"/>
        <v>0</v>
      </c>
      <c r="S681" s="97"/>
      <c r="T681" s="97"/>
      <c r="U681" s="97">
        <f t="shared" si="314"/>
        <v>205000</v>
      </c>
      <c r="V681" s="97">
        <v>205000</v>
      </c>
      <c r="W681" s="97"/>
      <c r="X681" s="97">
        <f t="shared" si="315"/>
        <v>0</v>
      </c>
      <c r="Y681" s="97"/>
      <c r="Z681" s="97"/>
      <c r="AA681" s="98">
        <f t="shared" si="316"/>
        <v>0</v>
      </c>
      <c r="AB681" s="99">
        <v>45867</v>
      </c>
    </row>
    <row r="682" spans="1:28" ht="15.75" hidden="1" x14ac:dyDescent="0.25">
      <c r="A682" s="39">
        <v>45868</v>
      </c>
      <c r="B682" s="35" t="s">
        <v>371</v>
      </c>
      <c r="C682" s="35"/>
      <c r="D682" s="35" t="s">
        <v>31</v>
      </c>
      <c r="E682" s="35" t="s">
        <v>707</v>
      </c>
      <c r="F682" s="35">
        <v>1000</v>
      </c>
      <c r="G682" s="35" t="s">
        <v>29</v>
      </c>
      <c r="H682" s="35">
        <v>3800</v>
      </c>
      <c r="I682" s="33">
        <f t="shared" si="298"/>
        <v>3800000</v>
      </c>
      <c r="J682" s="41" t="s">
        <v>241</v>
      </c>
      <c r="K682" s="35"/>
      <c r="L682" s="9">
        <f t="shared" si="311"/>
        <v>3800000</v>
      </c>
      <c r="M682" s="9">
        <v>3800000</v>
      </c>
      <c r="N682" s="9"/>
      <c r="O682" s="9">
        <f t="shared" si="312"/>
        <v>0</v>
      </c>
      <c r="P682" s="9"/>
      <c r="Q682" s="9"/>
      <c r="R682" s="9">
        <f t="shared" si="313"/>
        <v>0</v>
      </c>
      <c r="S682" s="9"/>
      <c r="T682" s="9"/>
      <c r="U682" s="9">
        <f t="shared" si="314"/>
        <v>0</v>
      </c>
      <c r="V682" s="9"/>
      <c r="W682" s="9"/>
      <c r="X682" s="9">
        <f t="shared" si="315"/>
        <v>0</v>
      </c>
      <c r="Y682" s="9"/>
      <c r="Z682" s="9"/>
      <c r="AA682" s="10">
        <f t="shared" si="316"/>
        <v>0</v>
      </c>
      <c r="AB682" s="11">
        <v>45868</v>
      </c>
    </row>
    <row r="683" spans="1:28" ht="15.75" hidden="1" x14ac:dyDescent="0.25">
      <c r="A683" s="39">
        <v>45868</v>
      </c>
      <c r="B683" s="33" t="s">
        <v>339</v>
      </c>
      <c r="C683" s="33"/>
      <c r="D683" s="33" t="s">
        <v>41</v>
      </c>
      <c r="E683" s="33" t="s">
        <v>945</v>
      </c>
      <c r="F683" s="33">
        <v>1000</v>
      </c>
      <c r="G683" s="35" t="s">
        <v>29</v>
      </c>
      <c r="H683" s="33">
        <v>1850</v>
      </c>
      <c r="I683" s="33">
        <f t="shared" si="298"/>
        <v>1850000</v>
      </c>
      <c r="J683" s="37" t="s">
        <v>240</v>
      </c>
      <c r="K683" s="33"/>
      <c r="L683" s="9">
        <f t="shared" ref="L683:L695" si="317">M683+N683</f>
        <v>0</v>
      </c>
      <c r="M683" s="9"/>
      <c r="N683" s="9"/>
      <c r="O683" s="9">
        <f t="shared" ref="O683:O695" si="318">P683+Q683</f>
        <v>1850000</v>
      </c>
      <c r="P683" s="9">
        <v>1850000</v>
      </c>
      <c r="Q683" s="9"/>
      <c r="R683" s="9">
        <f t="shared" ref="R683:R695" si="319">S683+T683</f>
        <v>0</v>
      </c>
      <c r="S683" s="9"/>
      <c r="T683" s="9"/>
      <c r="U683" s="9">
        <f t="shared" ref="U683:U695" si="320">V683+W683</f>
        <v>0</v>
      </c>
      <c r="V683" s="9"/>
      <c r="W683" s="9"/>
      <c r="X683" s="9">
        <f t="shared" ref="X683:X695" si="321">Y683+Z683</f>
        <v>0</v>
      </c>
      <c r="Y683" s="9"/>
      <c r="Z683" s="9"/>
      <c r="AA683" s="10">
        <f t="shared" ref="AA683:AA695" si="322">C683+I683-L683-O683-U683-X683-R683</f>
        <v>0</v>
      </c>
      <c r="AB683" s="11">
        <v>45868</v>
      </c>
    </row>
    <row r="684" spans="1:28" ht="15.75" hidden="1" x14ac:dyDescent="0.25">
      <c r="A684" s="39">
        <v>45868</v>
      </c>
      <c r="B684" s="35" t="s">
        <v>193</v>
      </c>
      <c r="C684" s="35"/>
      <c r="D684" s="35" t="s">
        <v>41</v>
      </c>
      <c r="E684" s="35" t="s">
        <v>315</v>
      </c>
      <c r="F684" s="35">
        <v>1000</v>
      </c>
      <c r="G684" s="35" t="s">
        <v>29</v>
      </c>
      <c r="H684" s="35">
        <v>5400</v>
      </c>
      <c r="I684" s="33">
        <f t="shared" si="298"/>
        <v>5400000</v>
      </c>
      <c r="J684" s="41" t="s">
        <v>240</v>
      </c>
      <c r="K684" s="35"/>
      <c r="L684" s="9">
        <f t="shared" si="317"/>
        <v>0</v>
      </c>
      <c r="M684" s="9"/>
      <c r="N684" s="9"/>
      <c r="O684" s="9">
        <f t="shared" si="318"/>
        <v>5400000</v>
      </c>
      <c r="P684" s="9">
        <v>5400000</v>
      </c>
      <c r="Q684" s="9"/>
      <c r="R684" s="9">
        <f t="shared" si="319"/>
        <v>0</v>
      </c>
      <c r="S684" s="9"/>
      <c r="T684" s="9"/>
      <c r="U684" s="9">
        <f t="shared" si="320"/>
        <v>0</v>
      </c>
      <c r="V684" s="9"/>
      <c r="W684" s="9"/>
      <c r="X684" s="9">
        <f t="shared" si="321"/>
        <v>0</v>
      </c>
      <c r="Y684" s="9"/>
      <c r="Z684" s="9"/>
      <c r="AA684" s="10">
        <f t="shared" si="322"/>
        <v>0</v>
      </c>
      <c r="AB684" s="11">
        <v>45868</v>
      </c>
    </row>
    <row r="685" spans="1:28" ht="15.75" hidden="1" x14ac:dyDescent="0.25">
      <c r="A685" s="39">
        <v>45868</v>
      </c>
      <c r="B685" s="35" t="s">
        <v>472</v>
      </c>
      <c r="C685" s="33"/>
      <c r="D685" s="35" t="s">
        <v>41</v>
      </c>
      <c r="E685" s="33" t="s">
        <v>523</v>
      </c>
      <c r="F685" s="33">
        <v>3</v>
      </c>
      <c r="G685" s="33" t="s">
        <v>25</v>
      </c>
      <c r="H685" s="33">
        <v>700000</v>
      </c>
      <c r="I685" s="33">
        <f t="shared" si="298"/>
        <v>2100000</v>
      </c>
      <c r="J685" s="37" t="s">
        <v>240</v>
      </c>
      <c r="K685" s="33"/>
      <c r="L685" s="9">
        <f t="shared" si="317"/>
        <v>0</v>
      </c>
      <c r="M685" s="9"/>
      <c r="N685" s="9"/>
      <c r="O685" s="9">
        <f t="shared" si="318"/>
        <v>2100000</v>
      </c>
      <c r="P685" s="9">
        <v>2100000</v>
      </c>
      <c r="Q685" s="9"/>
      <c r="R685" s="9">
        <f t="shared" si="319"/>
        <v>0</v>
      </c>
      <c r="S685" s="9"/>
      <c r="T685" s="9"/>
      <c r="U685" s="9">
        <f t="shared" si="320"/>
        <v>0</v>
      </c>
      <c r="V685" s="9"/>
      <c r="W685" s="9"/>
      <c r="X685" s="9">
        <f t="shared" si="321"/>
        <v>0</v>
      </c>
      <c r="Y685" s="9"/>
      <c r="Z685" s="9"/>
      <c r="AA685" s="10">
        <f t="shared" si="322"/>
        <v>0</v>
      </c>
      <c r="AB685" s="11">
        <v>45868</v>
      </c>
    </row>
    <row r="686" spans="1:28" ht="15.75" hidden="1" x14ac:dyDescent="0.25">
      <c r="A686" s="39">
        <v>45868</v>
      </c>
      <c r="B686" s="33" t="s">
        <v>383</v>
      </c>
      <c r="C686" s="33"/>
      <c r="D686" s="33" t="s">
        <v>41</v>
      </c>
      <c r="E686" s="33" t="s">
        <v>110</v>
      </c>
      <c r="F686" s="33">
        <v>1600</v>
      </c>
      <c r="G686" s="33" t="s">
        <v>29</v>
      </c>
      <c r="H686" s="33">
        <v>2000</v>
      </c>
      <c r="I686" s="33">
        <f t="shared" si="298"/>
        <v>3200000</v>
      </c>
      <c r="J686" s="37" t="s">
        <v>240</v>
      </c>
      <c r="K686" s="33"/>
      <c r="L686" s="9">
        <f t="shared" si="317"/>
        <v>0</v>
      </c>
      <c r="M686" s="9"/>
      <c r="N686" s="9"/>
      <c r="O686" s="9">
        <f t="shared" si="318"/>
        <v>3200000</v>
      </c>
      <c r="P686" s="9">
        <v>3200000</v>
      </c>
      <c r="Q686" s="9"/>
      <c r="R686" s="9">
        <f t="shared" si="319"/>
        <v>0</v>
      </c>
      <c r="S686" s="9"/>
      <c r="T686" s="9"/>
      <c r="U686" s="9">
        <f t="shared" si="320"/>
        <v>0</v>
      </c>
      <c r="V686" s="9"/>
      <c r="W686" s="9"/>
      <c r="X686" s="9">
        <f t="shared" si="321"/>
        <v>0</v>
      </c>
      <c r="Y686" s="9"/>
      <c r="Z686" s="9"/>
      <c r="AA686" s="10">
        <f t="shared" si="322"/>
        <v>0</v>
      </c>
      <c r="AB686" s="11">
        <v>45867</v>
      </c>
    </row>
    <row r="687" spans="1:28" ht="15.75" hidden="1" x14ac:dyDescent="0.25">
      <c r="A687" s="39">
        <v>45868</v>
      </c>
      <c r="B687" s="33" t="s">
        <v>383</v>
      </c>
      <c r="C687" s="33"/>
      <c r="D687" s="33" t="s">
        <v>41</v>
      </c>
      <c r="E687" s="33" t="s">
        <v>136</v>
      </c>
      <c r="F687" s="33">
        <v>24.2</v>
      </c>
      <c r="G687" s="33" t="s">
        <v>51</v>
      </c>
      <c r="H687" s="33">
        <v>43000</v>
      </c>
      <c r="I687" s="33">
        <f t="shared" si="298"/>
        <v>1040600</v>
      </c>
      <c r="J687" s="37" t="s">
        <v>240</v>
      </c>
      <c r="K687" s="33"/>
      <c r="L687" s="9">
        <f t="shared" si="317"/>
        <v>0</v>
      </c>
      <c r="M687" s="9"/>
      <c r="N687" s="9"/>
      <c r="O687" s="9">
        <f t="shared" si="318"/>
        <v>1040600</v>
      </c>
      <c r="P687" s="9">
        <v>1040600</v>
      </c>
      <c r="Q687" s="9"/>
      <c r="R687" s="9">
        <f t="shared" si="319"/>
        <v>0</v>
      </c>
      <c r="S687" s="9"/>
      <c r="T687" s="9"/>
      <c r="U687" s="9">
        <f t="shared" si="320"/>
        <v>0</v>
      </c>
      <c r="V687" s="9"/>
      <c r="W687" s="9"/>
      <c r="X687" s="9">
        <f t="shared" si="321"/>
        <v>0</v>
      </c>
      <c r="Y687" s="9"/>
      <c r="Z687" s="9"/>
      <c r="AA687" s="10">
        <f t="shared" si="322"/>
        <v>0</v>
      </c>
      <c r="AB687" s="11">
        <v>45867</v>
      </c>
    </row>
    <row r="688" spans="1:28" ht="15.75" hidden="1" x14ac:dyDescent="0.25">
      <c r="A688" s="39">
        <v>45868</v>
      </c>
      <c r="B688" s="33" t="s">
        <v>383</v>
      </c>
      <c r="C688" s="33"/>
      <c r="D688" s="33" t="s">
        <v>41</v>
      </c>
      <c r="E688" s="33" t="s">
        <v>97</v>
      </c>
      <c r="F688" s="33">
        <v>20.399999999999999</v>
      </c>
      <c r="G688" s="33" t="s">
        <v>51</v>
      </c>
      <c r="H688" s="33">
        <v>43000</v>
      </c>
      <c r="I688" s="33">
        <f t="shared" si="298"/>
        <v>877199.99999999988</v>
      </c>
      <c r="J688" s="37" t="s">
        <v>240</v>
      </c>
      <c r="K688" s="33"/>
      <c r="L688" s="9">
        <f t="shared" si="317"/>
        <v>0</v>
      </c>
      <c r="M688" s="9"/>
      <c r="N688" s="9"/>
      <c r="O688" s="9">
        <f t="shared" si="318"/>
        <v>877200</v>
      </c>
      <c r="P688" s="9">
        <v>877200</v>
      </c>
      <c r="Q688" s="9"/>
      <c r="R688" s="9">
        <f t="shared" si="319"/>
        <v>0</v>
      </c>
      <c r="S688" s="9"/>
      <c r="T688" s="9"/>
      <c r="U688" s="9">
        <f t="shared" si="320"/>
        <v>0</v>
      </c>
      <c r="V688" s="9"/>
      <c r="W688" s="9"/>
      <c r="X688" s="9">
        <f t="shared" si="321"/>
        <v>0</v>
      </c>
      <c r="Y688" s="9"/>
      <c r="Z688" s="9"/>
      <c r="AA688" s="10">
        <f t="shared" si="322"/>
        <v>-1.1641532182693481E-10</v>
      </c>
      <c r="AB688" s="11">
        <v>45867</v>
      </c>
    </row>
    <row r="689" spans="1:28" ht="15.75" hidden="1" x14ac:dyDescent="0.25">
      <c r="A689" s="39">
        <v>45868</v>
      </c>
      <c r="B689" s="33" t="s">
        <v>383</v>
      </c>
      <c r="C689" s="33"/>
      <c r="D689" s="33" t="s">
        <v>41</v>
      </c>
      <c r="E689" s="33" t="s">
        <v>235</v>
      </c>
      <c r="F689" s="33">
        <v>2.5</v>
      </c>
      <c r="G689" s="33" t="s">
        <v>51</v>
      </c>
      <c r="H689" s="33">
        <v>90000</v>
      </c>
      <c r="I689" s="33">
        <f t="shared" si="298"/>
        <v>225000</v>
      </c>
      <c r="J689" s="37" t="s">
        <v>240</v>
      </c>
      <c r="K689" s="33"/>
      <c r="L689" s="9">
        <f t="shared" si="317"/>
        <v>0</v>
      </c>
      <c r="M689" s="9"/>
      <c r="N689" s="9"/>
      <c r="O689" s="9">
        <f t="shared" si="318"/>
        <v>225000</v>
      </c>
      <c r="P689" s="9">
        <v>225000</v>
      </c>
      <c r="Q689" s="9"/>
      <c r="R689" s="9">
        <f t="shared" si="319"/>
        <v>0</v>
      </c>
      <c r="S689" s="9"/>
      <c r="T689" s="9"/>
      <c r="U689" s="9">
        <f t="shared" si="320"/>
        <v>0</v>
      </c>
      <c r="V689" s="9"/>
      <c r="W689" s="9"/>
      <c r="X689" s="9">
        <f t="shared" si="321"/>
        <v>0</v>
      </c>
      <c r="Y689" s="9"/>
      <c r="Z689" s="9"/>
      <c r="AA689" s="10">
        <f t="shared" si="322"/>
        <v>0</v>
      </c>
      <c r="AB689" s="11">
        <v>45867</v>
      </c>
    </row>
    <row r="690" spans="1:28" ht="15.75" hidden="1" x14ac:dyDescent="0.25">
      <c r="A690" s="39">
        <v>45868</v>
      </c>
      <c r="B690" s="33" t="s">
        <v>383</v>
      </c>
      <c r="C690" s="33"/>
      <c r="D690" s="33" t="s">
        <v>41</v>
      </c>
      <c r="E690" s="33" t="s">
        <v>237</v>
      </c>
      <c r="F690" s="33">
        <v>2.5</v>
      </c>
      <c r="G690" s="33" t="s">
        <v>51</v>
      </c>
      <c r="H690" s="33">
        <v>90000</v>
      </c>
      <c r="I690" s="33">
        <f t="shared" si="298"/>
        <v>225000</v>
      </c>
      <c r="J690" s="37" t="s">
        <v>240</v>
      </c>
      <c r="K690" s="33"/>
      <c r="L690" s="9">
        <f t="shared" si="317"/>
        <v>0</v>
      </c>
      <c r="M690" s="9"/>
      <c r="N690" s="9"/>
      <c r="O690" s="9">
        <f t="shared" si="318"/>
        <v>225000</v>
      </c>
      <c r="P690" s="9">
        <v>225000</v>
      </c>
      <c r="Q690" s="9"/>
      <c r="R690" s="9">
        <f t="shared" si="319"/>
        <v>0</v>
      </c>
      <c r="S690" s="9"/>
      <c r="T690" s="9"/>
      <c r="U690" s="9">
        <f t="shared" si="320"/>
        <v>0</v>
      </c>
      <c r="V690" s="9"/>
      <c r="W690" s="9"/>
      <c r="X690" s="9">
        <f t="shared" si="321"/>
        <v>0</v>
      </c>
      <c r="Y690" s="9"/>
      <c r="Z690" s="9"/>
      <c r="AA690" s="10">
        <f t="shared" si="322"/>
        <v>0</v>
      </c>
      <c r="AB690" s="11">
        <v>45867</v>
      </c>
    </row>
    <row r="691" spans="1:28" ht="15.75" hidden="1" x14ac:dyDescent="0.25">
      <c r="A691" s="39">
        <v>45868</v>
      </c>
      <c r="B691" s="33" t="s">
        <v>231</v>
      </c>
      <c r="C691" s="33"/>
      <c r="D691" s="33"/>
      <c r="E691" s="33" t="s">
        <v>135</v>
      </c>
      <c r="F691" s="33">
        <v>28.9</v>
      </c>
      <c r="G691" s="33" t="s">
        <v>51</v>
      </c>
      <c r="H691" s="33"/>
      <c r="I691" s="33">
        <f t="shared" si="298"/>
        <v>0</v>
      </c>
      <c r="J691" s="83" t="s">
        <v>26</v>
      </c>
      <c r="K691" s="33"/>
      <c r="L691" s="9">
        <f t="shared" si="317"/>
        <v>0</v>
      </c>
      <c r="M691" s="9"/>
      <c r="N691" s="9"/>
      <c r="O691" s="9">
        <f t="shared" si="318"/>
        <v>0</v>
      </c>
      <c r="P691" s="9"/>
      <c r="Q691" s="9"/>
      <c r="R691" s="9">
        <f t="shared" si="319"/>
        <v>0</v>
      </c>
      <c r="S691" s="9"/>
      <c r="T691" s="9"/>
      <c r="U691" s="9">
        <f t="shared" si="320"/>
        <v>0</v>
      </c>
      <c r="V691" s="9"/>
      <c r="W691" s="9"/>
      <c r="X691" s="9">
        <f t="shared" si="321"/>
        <v>0</v>
      </c>
      <c r="Y691" s="9"/>
      <c r="Z691" s="9"/>
      <c r="AA691" s="10">
        <f t="shared" si="322"/>
        <v>0</v>
      </c>
      <c r="AB691" s="11">
        <v>45867</v>
      </c>
    </row>
    <row r="692" spans="1:28" ht="15.75" hidden="1" x14ac:dyDescent="0.25">
      <c r="A692" s="39">
        <v>45868</v>
      </c>
      <c r="B692" s="33" t="s">
        <v>191</v>
      </c>
      <c r="C692" s="33"/>
      <c r="D692" s="33" t="s">
        <v>31</v>
      </c>
      <c r="E692" s="33" t="s">
        <v>185</v>
      </c>
      <c r="F692" s="33">
        <v>10000</v>
      </c>
      <c r="G692" s="33" t="s">
        <v>29</v>
      </c>
      <c r="H692" s="33">
        <v>900</v>
      </c>
      <c r="I692" s="33">
        <f t="shared" si="298"/>
        <v>9000000</v>
      </c>
      <c r="J692" s="82" t="s">
        <v>38</v>
      </c>
      <c r="K692" s="33" t="s">
        <v>1079</v>
      </c>
      <c r="L692" s="9">
        <f t="shared" si="317"/>
        <v>0</v>
      </c>
      <c r="M692" s="9"/>
      <c r="N692" s="9"/>
      <c r="O692" s="9">
        <f t="shared" si="318"/>
        <v>4630000</v>
      </c>
      <c r="P692" s="9">
        <v>4630000</v>
      </c>
      <c r="Q692" s="9"/>
      <c r="R692" s="9">
        <f t="shared" si="319"/>
        <v>0</v>
      </c>
      <c r="S692" s="9"/>
      <c r="T692" s="9"/>
      <c r="U692" s="9">
        <f t="shared" si="320"/>
        <v>0</v>
      </c>
      <c r="V692" s="9"/>
      <c r="W692" s="9"/>
      <c r="X692" s="9">
        <f t="shared" si="321"/>
        <v>0</v>
      </c>
      <c r="Y692" s="9"/>
      <c r="Z692" s="9"/>
      <c r="AA692" s="10">
        <f t="shared" si="322"/>
        <v>4370000</v>
      </c>
      <c r="AB692" s="11">
        <v>45868</v>
      </c>
    </row>
    <row r="693" spans="1:28" ht="15.75" hidden="1" x14ac:dyDescent="0.25">
      <c r="A693" s="39">
        <v>45868</v>
      </c>
      <c r="B693" s="33" t="s">
        <v>1040</v>
      </c>
      <c r="C693" s="33"/>
      <c r="D693" s="33" t="s">
        <v>31</v>
      </c>
      <c r="E693" s="33" t="s">
        <v>110</v>
      </c>
      <c r="F693" s="33">
        <v>400</v>
      </c>
      <c r="G693" s="33" t="s">
        <v>29</v>
      </c>
      <c r="H693" s="33">
        <v>2000</v>
      </c>
      <c r="I693" s="33">
        <f t="shared" si="298"/>
        <v>800000</v>
      </c>
      <c r="J693" s="37" t="s">
        <v>240</v>
      </c>
      <c r="K693" s="33"/>
      <c r="L693" s="9">
        <f t="shared" si="317"/>
        <v>0</v>
      </c>
      <c r="M693" s="9"/>
      <c r="N693" s="9"/>
      <c r="O693" s="9">
        <f t="shared" si="318"/>
        <v>0</v>
      </c>
      <c r="P693" s="9"/>
      <c r="Q693" s="9"/>
      <c r="R693" s="9">
        <f t="shared" si="319"/>
        <v>0</v>
      </c>
      <c r="S693" s="9"/>
      <c r="T693" s="9"/>
      <c r="U693" s="9">
        <f t="shared" si="320"/>
        <v>800000</v>
      </c>
      <c r="V693" s="9">
        <v>800000</v>
      </c>
      <c r="W693" s="9"/>
      <c r="X693" s="9">
        <f t="shared" si="321"/>
        <v>0</v>
      </c>
      <c r="Y693" s="9"/>
      <c r="Z693" s="9"/>
      <c r="AA693" s="10">
        <f t="shared" si="322"/>
        <v>0</v>
      </c>
      <c r="AB693" s="11">
        <v>45868</v>
      </c>
    </row>
    <row r="694" spans="1:28" ht="15.75" hidden="1" x14ac:dyDescent="0.25">
      <c r="A694" s="39">
        <v>45868</v>
      </c>
      <c r="B694" s="33" t="s">
        <v>208</v>
      </c>
      <c r="C694" s="33"/>
      <c r="D694" s="33" t="s">
        <v>31</v>
      </c>
      <c r="E694" s="33" t="s">
        <v>166</v>
      </c>
      <c r="F694" s="33">
        <v>20</v>
      </c>
      <c r="G694" s="33" t="s">
        <v>23</v>
      </c>
      <c r="H694" s="33">
        <v>400000</v>
      </c>
      <c r="I694" s="33">
        <f t="shared" si="298"/>
        <v>8000000</v>
      </c>
      <c r="J694" s="82" t="s">
        <v>38</v>
      </c>
      <c r="K694" s="33" t="s">
        <v>1079</v>
      </c>
      <c r="L694" s="9">
        <f t="shared" si="317"/>
        <v>0</v>
      </c>
      <c r="M694" s="9"/>
      <c r="N694" s="9"/>
      <c r="O694" s="9">
        <f t="shared" si="318"/>
        <v>0</v>
      </c>
      <c r="P694" s="9"/>
      <c r="Q694" s="9"/>
      <c r="R694" s="9">
        <f t="shared" si="319"/>
        <v>0</v>
      </c>
      <c r="S694" s="9"/>
      <c r="T694" s="9"/>
      <c r="U694" s="9">
        <f t="shared" si="320"/>
        <v>0</v>
      </c>
      <c r="V694" s="9"/>
      <c r="W694" s="9"/>
      <c r="X694" s="9">
        <f t="shared" si="321"/>
        <v>0</v>
      </c>
      <c r="Y694" s="9"/>
      <c r="Z694" s="9"/>
      <c r="AA694" s="10">
        <f t="shared" si="322"/>
        <v>8000000</v>
      </c>
      <c r="AB694" s="11"/>
    </row>
    <row r="695" spans="1:28" ht="15.75" hidden="1" x14ac:dyDescent="0.25">
      <c r="A695" s="32">
        <v>45868</v>
      </c>
      <c r="B695" s="33" t="s">
        <v>208</v>
      </c>
      <c r="C695" s="33"/>
      <c r="D695" s="33" t="s">
        <v>31</v>
      </c>
      <c r="E695" s="33" t="s">
        <v>726</v>
      </c>
      <c r="F695" s="33">
        <v>10</v>
      </c>
      <c r="G695" s="33" t="s">
        <v>23</v>
      </c>
      <c r="H695" s="33">
        <v>400000</v>
      </c>
      <c r="I695" s="33">
        <f t="shared" si="298"/>
        <v>4000000</v>
      </c>
      <c r="J695" s="82" t="s">
        <v>38</v>
      </c>
      <c r="K695" s="33" t="s">
        <v>1079</v>
      </c>
      <c r="L695" s="9">
        <f t="shared" si="317"/>
        <v>0</v>
      </c>
      <c r="M695" s="9"/>
      <c r="N695" s="9"/>
      <c r="O695" s="9">
        <f t="shared" si="318"/>
        <v>0</v>
      </c>
      <c r="P695" s="9"/>
      <c r="Q695" s="9"/>
      <c r="R695" s="9">
        <f t="shared" si="319"/>
        <v>0</v>
      </c>
      <c r="S695" s="9"/>
      <c r="T695" s="9"/>
      <c r="U695" s="9">
        <f t="shared" si="320"/>
        <v>0</v>
      </c>
      <c r="V695" s="9"/>
      <c r="W695" s="9"/>
      <c r="X695" s="9">
        <f t="shared" si="321"/>
        <v>0</v>
      </c>
      <c r="Y695" s="9"/>
      <c r="Z695" s="9"/>
      <c r="AA695" s="10">
        <f t="shared" si="322"/>
        <v>4000000</v>
      </c>
      <c r="AB695" s="11"/>
    </row>
    <row r="696" spans="1:28" ht="15.75" hidden="1" x14ac:dyDescent="0.25">
      <c r="A696" s="39">
        <v>45868</v>
      </c>
      <c r="B696" s="33">
        <v>777</v>
      </c>
      <c r="C696" s="33"/>
      <c r="D696" s="33" t="s">
        <v>31</v>
      </c>
      <c r="E696" s="33" t="s">
        <v>308</v>
      </c>
      <c r="F696" s="33">
        <v>2.5</v>
      </c>
      <c r="G696" s="33" t="s">
        <v>51</v>
      </c>
      <c r="H696" s="33">
        <v>86000</v>
      </c>
      <c r="I696" s="33">
        <f t="shared" si="298"/>
        <v>215000</v>
      </c>
      <c r="J696" s="37" t="s">
        <v>240</v>
      </c>
      <c r="K696" s="33"/>
      <c r="L696" s="9">
        <f t="shared" ref="L696" si="323">M696+N696</f>
        <v>0</v>
      </c>
      <c r="M696" s="9"/>
      <c r="N696" s="9"/>
      <c r="O696" s="9">
        <f t="shared" ref="O696" si="324">P696+Q696</f>
        <v>0</v>
      </c>
      <c r="P696" s="9"/>
      <c r="Q696" s="9"/>
      <c r="R696" s="9">
        <f t="shared" ref="R696" si="325">S696+T696</f>
        <v>0</v>
      </c>
      <c r="S696" s="9"/>
      <c r="T696" s="9"/>
      <c r="U696" s="9">
        <f t="shared" ref="U696" si="326">V696+W696</f>
        <v>215000</v>
      </c>
      <c r="V696" s="9">
        <v>215000</v>
      </c>
      <c r="W696" s="9"/>
      <c r="X696" s="9">
        <f t="shared" ref="X696" si="327">Y696+Z696</f>
        <v>0</v>
      </c>
      <c r="Y696" s="9"/>
      <c r="Z696" s="9"/>
      <c r="AA696" s="10">
        <f t="shared" ref="AA696" si="328">C696+I696-L696-O696-U696-X696-R696</f>
        <v>0</v>
      </c>
      <c r="AB696" s="11">
        <v>45868</v>
      </c>
    </row>
    <row r="697" spans="1:28" ht="15.75" hidden="1" x14ac:dyDescent="0.25">
      <c r="A697" s="39">
        <v>45868</v>
      </c>
      <c r="B697" s="33" t="s">
        <v>231</v>
      </c>
      <c r="C697" s="33"/>
      <c r="D697" s="33"/>
      <c r="E697" s="33" t="s">
        <v>143</v>
      </c>
      <c r="F697" s="33">
        <v>27.9</v>
      </c>
      <c r="G697" s="33" t="s">
        <v>51</v>
      </c>
      <c r="H697" s="33"/>
      <c r="I697" s="33">
        <f t="shared" si="298"/>
        <v>0</v>
      </c>
      <c r="J697" s="83" t="s">
        <v>26</v>
      </c>
      <c r="K697" s="33"/>
      <c r="L697" s="9">
        <f t="shared" ref="L697:L698" si="329">M697+N697</f>
        <v>0</v>
      </c>
      <c r="M697" s="9"/>
      <c r="N697" s="9"/>
      <c r="O697" s="9">
        <f t="shared" ref="O697:O698" si="330">P697+Q697</f>
        <v>0</v>
      </c>
      <c r="P697" s="9"/>
      <c r="Q697" s="9"/>
      <c r="R697" s="9">
        <f t="shared" ref="R697:R698" si="331">S697+T697</f>
        <v>0</v>
      </c>
      <c r="S697" s="9"/>
      <c r="T697" s="9"/>
      <c r="U697" s="9">
        <f t="shared" ref="U697:U698" si="332">V697+W697</f>
        <v>0</v>
      </c>
      <c r="V697" s="9"/>
      <c r="W697" s="9"/>
      <c r="X697" s="9">
        <f t="shared" ref="X697:X698" si="333">Y697+Z697</f>
        <v>0</v>
      </c>
      <c r="Y697" s="9"/>
      <c r="Z697" s="9"/>
      <c r="AA697" s="10">
        <f t="shared" ref="AA697:AA698" si="334">C697+I697-L697-O697-U697-X697-R697</f>
        <v>0</v>
      </c>
      <c r="AB697" s="11"/>
    </row>
    <row r="698" spans="1:28" ht="16.5" hidden="1" thickBot="1" x14ac:dyDescent="0.3">
      <c r="A698" s="61">
        <v>45868</v>
      </c>
      <c r="B698" s="62" t="s">
        <v>231</v>
      </c>
      <c r="C698" s="62"/>
      <c r="D698" s="62"/>
      <c r="E698" s="62" t="s">
        <v>203</v>
      </c>
      <c r="F698" s="62">
        <v>13.8</v>
      </c>
      <c r="G698" s="62" t="s">
        <v>51</v>
      </c>
      <c r="H698" s="62"/>
      <c r="I698" s="62">
        <f t="shared" si="298"/>
        <v>0</v>
      </c>
      <c r="J698" s="101" t="s">
        <v>26</v>
      </c>
      <c r="K698" s="62"/>
      <c r="L698" s="97">
        <f t="shared" si="329"/>
        <v>0</v>
      </c>
      <c r="M698" s="97"/>
      <c r="N698" s="97"/>
      <c r="O698" s="97">
        <f t="shared" si="330"/>
        <v>0</v>
      </c>
      <c r="P698" s="97"/>
      <c r="Q698" s="97"/>
      <c r="R698" s="97">
        <f t="shared" si="331"/>
        <v>0</v>
      </c>
      <c r="S698" s="97"/>
      <c r="T698" s="97"/>
      <c r="U698" s="97">
        <f t="shared" si="332"/>
        <v>0</v>
      </c>
      <c r="V698" s="97"/>
      <c r="W698" s="97"/>
      <c r="X698" s="97">
        <f t="shared" si="333"/>
        <v>0</v>
      </c>
      <c r="Y698" s="97"/>
      <c r="Z698" s="97"/>
      <c r="AA698" s="98">
        <f t="shared" si="334"/>
        <v>0</v>
      </c>
      <c r="AB698" s="99"/>
    </row>
    <row r="699" spans="1:28" ht="15.75" hidden="1" x14ac:dyDescent="0.25">
      <c r="A699" s="39">
        <v>45869</v>
      </c>
      <c r="B699" s="35" t="s">
        <v>988</v>
      </c>
      <c r="C699" s="35"/>
      <c r="D699" s="35" t="s">
        <v>41</v>
      </c>
      <c r="E699" s="35" t="s">
        <v>110</v>
      </c>
      <c r="F699" s="35">
        <v>10000</v>
      </c>
      <c r="G699" s="35" t="s">
        <v>29</v>
      </c>
      <c r="H699" s="35">
        <v>1750</v>
      </c>
      <c r="I699" s="33">
        <f t="shared" si="298"/>
        <v>17500000</v>
      </c>
      <c r="J699" s="41" t="s">
        <v>241</v>
      </c>
      <c r="K699" s="35"/>
      <c r="L699" s="92">
        <f t="shared" ref="L699:L722" si="335">M699+N699</f>
        <v>17500000</v>
      </c>
      <c r="M699" s="92">
        <v>17500000</v>
      </c>
      <c r="N699" s="92"/>
      <c r="O699" s="92">
        <f t="shared" ref="O699:O722" si="336">P699+Q699</f>
        <v>0</v>
      </c>
      <c r="P699" s="92"/>
      <c r="Q699" s="92"/>
      <c r="R699" s="92">
        <f t="shared" ref="R699:R722" si="337">S699+T699</f>
        <v>0</v>
      </c>
      <c r="S699" s="92"/>
      <c r="T699" s="92"/>
      <c r="U699" s="92">
        <f t="shared" ref="U699:U722" si="338">V699+W699</f>
        <v>0</v>
      </c>
      <c r="V699" s="92"/>
      <c r="W699" s="92"/>
      <c r="X699" s="92">
        <f t="shared" ref="X699:X722" si="339">Y699+Z699</f>
        <v>0</v>
      </c>
      <c r="Y699" s="92"/>
      <c r="Z699" s="92"/>
      <c r="AA699" s="93">
        <f t="shared" ref="AA699:AA722" si="340">C699+I699-L699-O699-U699-X699-R699</f>
        <v>0</v>
      </c>
      <c r="AB699" s="94">
        <v>45869</v>
      </c>
    </row>
    <row r="700" spans="1:28" ht="15.75" hidden="1" x14ac:dyDescent="0.25">
      <c r="A700" s="39">
        <v>45869</v>
      </c>
      <c r="B700" s="35" t="s">
        <v>988</v>
      </c>
      <c r="C700" s="33"/>
      <c r="D700" s="35" t="s">
        <v>41</v>
      </c>
      <c r="E700" s="33" t="s">
        <v>95</v>
      </c>
      <c r="F700" s="33">
        <v>200</v>
      </c>
      <c r="G700" s="33" t="s">
        <v>29</v>
      </c>
      <c r="H700" s="33">
        <v>3500</v>
      </c>
      <c r="I700" s="33">
        <f t="shared" si="298"/>
        <v>700000</v>
      </c>
      <c r="J700" s="37" t="s">
        <v>241</v>
      </c>
      <c r="K700" s="33"/>
      <c r="L700" s="9">
        <f t="shared" si="335"/>
        <v>700000</v>
      </c>
      <c r="M700" s="9">
        <v>700000</v>
      </c>
      <c r="N700" s="9"/>
      <c r="O700" s="9">
        <f t="shared" si="336"/>
        <v>0</v>
      </c>
      <c r="P700" s="9"/>
      <c r="Q700" s="9"/>
      <c r="R700" s="9">
        <f t="shared" si="337"/>
        <v>0</v>
      </c>
      <c r="S700" s="9"/>
      <c r="T700" s="9"/>
      <c r="U700" s="9">
        <f t="shared" si="338"/>
        <v>0</v>
      </c>
      <c r="V700" s="9"/>
      <c r="W700" s="9"/>
      <c r="X700" s="9">
        <f t="shared" si="339"/>
        <v>0</v>
      </c>
      <c r="Y700" s="9"/>
      <c r="Z700" s="9"/>
      <c r="AA700" s="10">
        <f t="shared" si="340"/>
        <v>0</v>
      </c>
      <c r="AB700" s="11">
        <v>45869</v>
      </c>
    </row>
    <row r="701" spans="1:28" ht="15.75" hidden="1" x14ac:dyDescent="0.25">
      <c r="A701" s="39">
        <v>45869</v>
      </c>
      <c r="B701" s="33" t="s">
        <v>370</v>
      </c>
      <c r="C701" s="33"/>
      <c r="D701" s="33" t="s">
        <v>31</v>
      </c>
      <c r="E701" s="33" t="s">
        <v>85</v>
      </c>
      <c r="F701" s="33">
        <v>95.7</v>
      </c>
      <c r="G701" s="33" t="s">
        <v>51</v>
      </c>
      <c r="H701" s="33">
        <v>43000</v>
      </c>
      <c r="I701" s="33">
        <f t="shared" si="298"/>
        <v>4115100</v>
      </c>
      <c r="J701" s="37" t="s">
        <v>240</v>
      </c>
      <c r="K701" s="33"/>
      <c r="L701" s="9">
        <f t="shared" si="335"/>
        <v>0</v>
      </c>
      <c r="M701" s="9"/>
      <c r="N701" s="9"/>
      <c r="O701" s="9">
        <f t="shared" si="336"/>
        <v>4115100</v>
      </c>
      <c r="P701" s="9">
        <v>4115100</v>
      </c>
      <c r="Q701" s="9"/>
      <c r="R701" s="9">
        <f t="shared" si="337"/>
        <v>0</v>
      </c>
      <c r="S701" s="9"/>
      <c r="T701" s="9"/>
      <c r="U701" s="9">
        <f t="shared" si="338"/>
        <v>0</v>
      </c>
      <c r="V701" s="9"/>
      <c r="W701" s="9"/>
      <c r="X701" s="9">
        <f t="shared" si="339"/>
        <v>0</v>
      </c>
      <c r="Y701" s="9"/>
      <c r="Z701" s="9"/>
      <c r="AA701" s="10">
        <f t="shared" si="340"/>
        <v>0</v>
      </c>
      <c r="AB701" s="11">
        <v>45869</v>
      </c>
    </row>
    <row r="702" spans="1:28" ht="15.75" hidden="1" x14ac:dyDescent="0.25">
      <c r="A702" s="39">
        <v>45869</v>
      </c>
      <c r="B702" s="33" t="s">
        <v>370</v>
      </c>
      <c r="C702" s="33"/>
      <c r="D702" s="33" t="s">
        <v>31</v>
      </c>
      <c r="E702" s="33" t="s">
        <v>344</v>
      </c>
      <c r="F702" s="33">
        <v>84</v>
      </c>
      <c r="G702" s="33" t="s">
        <v>51</v>
      </c>
      <c r="H702" s="33">
        <v>43000</v>
      </c>
      <c r="I702" s="33">
        <f t="shared" ref="I702:I731" si="341">F702*H702</f>
        <v>3612000</v>
      </c>
      <c r="J702" s="37" t="s">
        <v>240</v>
      </c>
      <c r="K702" s="33"/>
      <c r="L702" s="9">
        <f t="shared" si="335"/>
        <v>0</v>
      </c>
      <c r="M702" s="9"/>
      <c r="N702" s="9"/>
      <c r="O702" s="9">
        <f t="shared" si="336"/>
        <v>3612000</v>
      </c>
      <c r="P702" s="9">
        <v>3612000</v>
      </c>
      <c r="Q702" s="9"/>
      <c r="R702" s="9">
        <f t="shared" si="337"/>
        <v>0</v>
      </c>
      <c r="S702" s="9"/>
      <c r="T702" s="9"/>
      <c r="U702" s="9">
        <f t="shared" si="338"/>
        <v>0</v>
      </c>
      <c r="V702" s="9"/>
      <c r="W702" s="9"/>
      <c r="X702" s="9">
        <f t="shared" si="339"/>
        <v>0</v>
      </c>
      <c r="Y702" s="9"/>
      <c r="Z702" s="9"/>
      <c r="AA702" s="10">
        <f t="shared" si="340"/>
        <v>0</v>
      </c>
      <c r="AB702" s="11">
        <v>45869</v>
      </c>
    </row>
    <row r="703" spans="1:28" ht="15.75" hidden="1" x14ac:dyDescent="0.25">
      <c r="A703" s="39">
        <v>45869</v>
      </c>
      <c r="B703" s="35" t="s">
        <v>492</v>
      </c>
      <c r="C703" s="35"/>
      <c r="D703" s="33" t="s">
        <v>31</v>
      </c>
      <c r="E703" s="35" t="s">
        <v>183</v>
      </c>
      <c r="F703" s="35">
        <v>2</v>
      </c>
      <c r="G703" s="35" t="s">
        <v>25</v>
      </c>
      <c r="H703" s="35">
        <v>900000</v>
      </c>
      <c r="I703" s="33">
        <f t="shared" si="341"/>
        <v>1800000</v>
      </c>
      <c r="J703" s="37" t="s">
        <v>241</v>
      </c>
      <c r="K703" s="35"/>
      <c r="L703" s="9">
        <f t="shared" si="335"/>
        <v>1800000</v>
      </c>
      <c r="M703" s="9">
        <v>1800000</v>
      </c>
      <c r="N703" s="9"/>
      <c r="O703" s="9">
        <f t="shared" si="336"/>
        <v>0</v>
      </c>
      <c r="P703" s="9"/>
      <c r="Q703" s="9"/>
      <c r="R703" s="9">
        <f t="shared" si="337"/>
        <v>0</v>
      </c>
      <c r="S703" s="9"/>
      <c r="T703" s="9"/>
      <c r="U703" s="9">
        <f t="shared" si="338"/>
        <v>0</v>
      </c>
      <c r="V703" s="9"/>
      <c r="W703" s="9"/>
      <c r="X703" s="9">
        <f t="shared" si="339"/>
        <v>0</v>
      </c>
      <c r="Y703" s="9"/>
      <c r="Z703" s="9"/>
      <c r="AA703" s="10">
        <f t="shared" si="340"/>
        <v>0</v>
      </c>
      <c r="AB703" s="11">
        <v>45869</v>
      </c>
    </row>
    <row r="704" spans="1:28" ht="15.75" hidden="1" x14ac:dyDescent="0.25">
      <c r="A704" s="39">
        <v>45869</v>
      </c>
      <c r="B704" s="35" t="s">
        <v>492</v>
      </c>
      <c r="C704" s="33"/>
      <c r="D704" s="33" t="s">
        <v>31</v>
      </c>
      <c r="E704" s="33" t="s">
        <v>160</v>
      </c>
      <c r="F704" s="33">
        <v>2</v>
      </c>
      <c r="G704" s="33" t="s">
        <v>25</v>
      </c>
      <c r="H704" s="33">
        <v>95000</v>
      </c>
      <c r="I704" s="33">
        <f t="shared" si="341"/>
        <v>190000</v>
      </c>
      <c r="J704" s="37" t="s">
        <v>241</v>
      </c>
      <c r="K704" s="33"/>
      <c r="L704" s="9">
        <f t="shared" si="335"/>
        <v>190000</v>
      </c>
      <c r="M704" s="9">
        <v>190000</v>
      </c>
      <c r="N704" s="9"/>
      <c r="O704" s="9">
        <f t="shared" si="336"/>
        <v>0</v>
      </c>
      <c r="P704" s="9"/>
      <c r="Q704" s="9"/>
      <c r="R704" s="9">
        <f t="shared" si="337"/>
        <v>0</v>
      </c>
      <c r="S704" s="9"/>
      <c r="T704" s="9"/>
      <c r="U704" s="9">
        <f t="shared" si="338"/>
        <v>0</v>
      </c>
      <c r="V704" s="9"/>
      <c r="W704" s="9"/>
      <c r="X704" s="9">
        <f t="shared" si="339"/>
        <v>0</v>
      </c>
      <c r="Y704" s="9"/>
      <c r="Z704" s="9"/>
      <c r="AA704" s="10">
        <f t="shared" si="340"/>
        <v>0</v>
      </c>
      <c r="AB704" s="11">
        <v>45869</v>
      </c>
    </row>
    <row r="705" spans="1:28" ht="15.75" hidden="1" x14ac:dyDescent="0.25">
      <c r="A705" s="39">
        <v>45869</v>
      </c>
      <c r="B705" s="35" t="s">
        <v>492</v>
      </c>
      <c r="C705" s="33"/>
      <c r="D705" s="33" t="s">
        <v>31</v>
      </c>
      <c r="E705" s="33" t="s">
        <v>1085</v>
      </c>
      <c r="F705" s="33">
        <v>2</v>
      </c>
      <c r="G705" s="33" t="s">
        <v>25</v>
      </c>
      <c r="H705" s="33">
        <v>40000</v>
      </c>
      <c r="I705" s="33">
        <f t="shared" si="341"/>
        <v>80000</v>
      </c>
      <c r="J705" s="37" t="s">
        <v>241</v>
      </c>
      <c r="K705" s="33"/>
      <c r="L705" s="9">
        <f t="shared" si="335"/>
        <v>80000</v>
      </c>
      <c r="M705" s="9">
        <v>80000</v>
      </c>
      <c r="N705" s="9"/>
      <c r="O705" s="9">
        <f t="shared" si="336"/>
        <v>0</v>
      </c>
      <c r="P705" s="9"/>
      <c r="Q705" s="9"/>
      <c r="R705" s="9">
        <f t="shared" si="337"/>
        <v>0</v>
      </c>
      <c r="S705" s="9"/>
      <c r="T705" s="9"/>
      <c r="U705" s="9">
        <f t="shared" si="338"/>
        <v>0</v>
      </c>
      <c r="V705" s="9"/>
      <c r="W705" s="9"/>
      <c r="X705" s="9">
        <f t="shared" si="339"/>
        <v>0</v>
      </c>
      <c r="Y705" s="9"/>
      <c r="Z705" s="9"/>
      <c r="AA705" s="10">
        <f t="shared" si="340"/>
        <v>0</v>
      </c>
      <c r="AB705" s="11">
        <v>45869</v>
      </c>
    </row>
    <row r="706" spans="1:28" ht="15.75" hidden="1" x14ac:dyDescent="0.25">
      <c r="A706" s="39">
        <v>45869</v>
      </c>
      <c r="B706" s="33" t="s">
        <v>317</v>
      </c>
      <c r="C706" s="33"/>
      <c r="D706" s="33" t="s">
        <v>31</v>
      </c>
      <c r="E706" s="33" t="s">
        <v>28</v>
      </c>
      <c r="F706" s="33">
        <v>1800</v>
      </c>
      <c r="G706" s="33" t="s">
        <v>29</v>
      </c>
      <c r="H706" s="33">
        <v>2700</v>
      </c>
      <c r="I706" s="33">
        <f t="shared" si="341"/>
        <v>4860000</v>
      </c>
      <c r="J706" s="37" t="s">
        <v>240</v>
      </c>
      <c r="K706" s="33"/>
      <c r="L706" s="9">
        <f t="shared" si="335"/>
        <v>0</v>
      </c>
      <c r="M706" s="9"/>
      <c r="N706" s="9"/>
      <c r="O706" s="9">
        <f t="shared" si="336"/>
        <v>4860000</v>
      </c>
      <c r="P706" s="9">
        <v>4860000</v>
      </c>
      <c r="Q706" s="9"/>
      <c r="R706" s="9">
        <f t="shared" si="337"/>
        <v>0</v>
      </c>
      <c r="S706" s="9"/>
      <c r="T706" s="9"/>
      <c r="U706" s="9">
        <f t="shared" si="338"/>
        <v>0</v>
      </c>
      <c r="V706" s="9"/>
      <c r="W706" s="9"/>
      <c r="X706" s="9">
        <f t="shared" si="339"/>
        <v>0</v>
      </c>
      <c r="Y706" s="9"/>
      <c r="Z706" s="9"/>
      <c r="AA706" s="10">
        <f t="shared" si="340"/>
        <v>0</v>
      </c>
      <c r="AB706" s="11">
        <v>45869</v>
      </c>
    </row>
    <row r="707" spans="1:28" ht="15.75" hidden="1" x14ac:dyDescent="0.25">
      <c r="A707" s="39">
        <v>45869</v>
      </c>
      <c r="B707" s="33" t="s">
        <v>108</v>
      </c>
      <c r="C707" s="33"/>
      <c r="D707" s="33" t="s">
        <v>31</v>
      </c>
      <c r="E707" s="33" t="s">
        <v>91</v>
      </c>
      <c r="F707" s="33">
        <v>2000</v>
      </c>
      <c r="G707" s="33" t="s">
        <v>29</v>
      </c>
      <c r="H707" s="33">
        <v>4000</v>
      </c>
      <c r="I707" s="33">
        <f t="shared" si="341"/>
        <v>8000000</v>
      </c>
      <c r="J707" s="37" t="s">
        <v>240</v>
      </c>
      <c r="K707" s="33"/>
      <c r="L707" s="9">
        <f t="shared" si="335"/>
        <v>0</v>
      </c>
      <c r="M707" s="9"/>
      <c r="N707" s="9"/>
      <c r="O707" s="9">
        <f t="shared" si="336"/>
        <v>8000000</v>
      </c>
      <c r="P707" s="9">
        <v>8000000</v>
      </c>
      <c r="Q707" s="9"/>
      <c r="R707" s="9">
        <f t="shared" si="337"/>
        <v>0</v>
      </c>
      <c r="S707" s="9"/>
      <c r="T707" s="9"/>
      <c r="U707" s="9">
        <f t="shared" si="338"/>
        <v>0</v>
      </c>
      <c r="V707" s="9"/>
      <c r="W707" s="9"/>
      <c r="X707" s="9">
        <f t="shared" si="339"/>
        <v>0</v>
      </c>
      <c r="Y707" s="9"/>
      <c r="Z707" s="9"/>
      <c r="AA707" s="10">
        <f t="shared" si="340"/>
        <v>0</v>
      </c>
      <c r="AB707" s="11">
        <v>45869</v>
      </c>
    </row>
    <row r="708" spans="1:28" ht="15.75" hidden="1" x14ac:dyDescent="0.25">
      <c r="A708" s="39">
        <v>45869</v>
      </c>
      <c r="B708" s="33" t="s">
        <v>217</v>
      </c>
      <c r="C708" s="33"/>
      <c r="D708" s="33" t="s">
        <v>41</v>
      </c>
      <c r="E708" s="33" t="s">
        <v>73</v>
      </c>
      <c r="F708" s="33">
        <v>10</v>
      </c>
      <c r="G708" s="33" t="s">
        <v>74</v>
      </c>
      <c r="H708" s="33">
        <v>50000</v>
      </c>
      <c r="I708" s="33">
        <f t="shared" si="341"/>
        <v>500000</v>
      </c>
      <c r="J708" s="82" t="s">
        <v>38</v>
      </c>
      <c r="K708" s="33" t="s">
        <v>1086</v>
      </c>
      <c r="L708" s="9">
        <f t="shared" si="335"/>
        <v>0</v>
      </c>
      <c r="M708" s="9"/>
      <c r="N708" s="9"/>
      <c r="O708" s="9">
        <f t="shared" si="336"/>
        <v>0</v>
      </c>
      <c r="P708" s="9"/>
      <c r="Q708" s="9"/>
      <c r="R708" s="9">
        <f t="shared" si="337"/>
        <v>0</v>
      </c>
      <c r="S708" s="9"/>
      <c r="T708" s="9"/>
      <c r="U708" s="9">
        <f t="shared" si="338"/>
        <v>0</v>
      </c>
      <c r="V708" s="9"/>
      <c r="W708" s="9"/>
      <c r="X708" s="9">
        <f t="shared" si="339"/>
        <v>0</v>
      </c>
      <c r="Y708" s="9"/>
      <c r="Z708" s="9"/>
      <c r="AA708" s="10">
        <f t="shared" si="340"/>
        <v>500000</v>
      </c>
      <c r="AB708" s="11"/>
    </row>
    <row r="709" spans="1:28" ht="15.75" hidden="1" x14ac:dyDescent="0.25">
      <c r="A709" s="39">
        <v>45869</v>
      </c>
      <c r="B709" s="33" t="s">
        <v>217</v>
      </c>
      <c r="C709" s="33"/>
      <c r="D709" s="33" t="s">
        <v>41</v>
      </c>
      <c r="E709" s="33" t="s">
        <v>130</v>
      </c>
      <c r="F709" s="33">
        <v>10</v>
      </c>
      <c r="G709" s="33" t="s">
        <v>74</v>
      </c>
      <c r="H709" s="33">
        <v>50000</v>
      </c>
      <c r="I709" s="33">
        <f t="shared" si="341"/>
        <v>500000</v>
      </c>
      <c r="J709" s="82" t="s">
        <v>38</v>
      </c>
      <c r="K709" s="33" t="s">
        <v>1086</v>
      </c>
      <c r="L709" s="9">
        <f t="shared" si="335"/>
        <v>0</v>
      </c>
      <c r="M709" s="9"/>
      <c r="N709" s="9"/>
      <c r="O709" s="9">
        <f t="shared" si="336"/>
        <v>0</v>
      </c>
      <c r="P709" s="9"/>
      <c r="Q709" s="9"/>
      <c r="R709" s="9">
        <f t="shared" si="337"/>
        <v>0</v>
      </c>
      <c r="S709" s="9"/>
      <c r="T709" s="9"/>
      <c r="U709" s="9">
        <f t="shared" si="338"/>
        <v>0</v>
      </c>
      <c r="V709" s="9"/>
      <c r="W709" s="9"/>
      <c r="X709" s="9">
        <f t="shared" si="339"/>
        <v>0</v>
      </c>
      <c r="Y709" s="9"/>
      <c r="Z709" s="9"/>
      <c r="AA709" s="10">
        <f t="shared" si="340"/>
        <v>500000</v>
      </c>
      <c r="AB709" s="11"/>
    </row>
    <row r="710" spans="1:28" ht="15.75" hidden="1" x14ac:dyDescent="0.25">
      <c r="A710" s="39">
        <v>45869</v>
      </c>
      <c r="B710" s="33" t="s">
        <v>217</v>
      </c>
      <c r="C710" s="33"/>
      <c r="D710" s="33" t="s">
        <v>41</v>
      </c>
      <c r="E710" s="33" t="s">
        <v>234</v>
      </c>
      <c r="F710" s="33">
        <v>20</v>
      </c>
      <c r="G710" s="33" t="s">
        <v>51</v>
      </c>
      <c r="H710" s="33">
        <v>90000</v>
      </c>
      <c r="I710" s="33">
        <f t="shared" si="341"/>
        <v>1800000</v>
      </c>
      <c r="J710" s="82" t="s">
        <v>38</v>
      </c>
      <c r="K710" s="33" t="s">
        <v>1086</v>
      </c>
      <c r="L710" s="9">
        <f t="shared" si="335"/>
        <v>0</v>
      </c>
      <c r="M710" s="9"/>
      <c r="N710" s="9"/>
      <c r="O710" s="9">
        <f t="shared" si="336"/>
        <v>0</v>
      </c>
      <c r="P710" s="9"/>
      <c r="Q710" s="9"/>
      <c r="R710" s="9">
        <f t="shared" si="337"/>
        <v>0</v>
      </c>
      <c r="S710" s="9"/>
      <c r="T710" s="9"/>
      <c r="U710" s="9">
        <f t="shared" si="338"/>
        <v>0</v>
      </c>
      <c r="V710" s="9"/>
      <c r="W710" s="9"/>
      <c r="X710" s="9">
        <f t="shared" si="339"/>
        <v>0</v>
      </c>
      <c r="Y710" s="9"/>
      <c r="Z710" s="9"/>
      <c r="AA710" s="10">
        <f t="shared" si="340"/>
        <v>1800000</v>
      </c>
      <c r="AB710" s="11"/>
    </row>
    <row r="711" spans="1:28" ht="15.75" hidden="1" x14ac:dyDescent="0.25">
      <c r="A711" s="39">
        <v>45869</v>
      </c>
      <c r="B711" s="33" t="s">
        <v>217</v>
      </c>
      <c r="C711" s="33"/>
      <c r="D711" s="33" t="s">
        <v>41</v>
      </c>
      <c r="E711" s="33" t="s">
        <v>235</v>
      </c>
      <c r="F711" s="33">
        <v>10</v>
      </c>
      <c r="G711" s="33" t="s">
        <v>51</v>
      </c>
      <c r="H711" s="33">
        <v>90000</v>
      </c>
      <c r="I711" s="33">
        <f t="shared" si="341"/>
        <v>900000</v>
      </c>
      <c r="J711" s="82" t="s">
        <v>38</v>
      </c>
      <c r="K711" s="33" t="s">
        <v>1086</v>
      </c>
      <c r="L711" s="9">
        <f t="shared" si="335"/>
        <v>0</v>
      </c>
      <c r="M711" s="9"/>
      <c r="N711" s="9"/>
      <c r="O711" s="9">
        <f t="shared" si="336"/>
        <v>0</v>
      </c>
      <c r="P711" s="9"/>
      <c r="Q711" s="9"/>
      <c r="R711" s="9">
        <f t="shared" si="337"/>
        <v>0</v>
      </c>
      <c r="S711" s="9"/>
      <c r="T711" s="9"/>
      <c r="U711" s="9">
        <f t="shared" si="338"/>
        <v>0</v>
      </c>
      <c r="V711" s="9"/>
      <c r="W711" s="9"/>
      <c r="X711" s="9">
        <f t="shared" si="339"/>
        <v>0</v>
      </c>
      <c r="Y711" s="9"/>
      <c r="Z711" s="9"/>
      <c r="AA711" s="10">
        <f t="shared" si="340"/>
        <v>900000</v>
      </c>
      <c r="AB711" s="11"/>
    </row>
    <row r="712" spans="1:28" ht="15.75" hidden="1" x14ac:dyDescent="0.25">
      <c r="A712" s="39">
        <v>45869</v>
      </c>
      <c r="B712" s="33" t="s">
        <v>217</v>
      </c>
      <c r="C712" s="33"/>
      <c r="D712" s="33" t="s">
        <v>41</v>
      </c>
      <c r="E712" s="33" t="s">
        <v>237</v>
      </c>
      <c r="F712" s="33">
        <v>20</v>
      </c>
      <c r="G712" s="33" t="s">
        <v>51</v>
      </c>
      <c r="H712" s="33">
        <v>90000</v>
      </c>
      <c r="I712" s="33">
        <f t="shared" si="341"/>
        <v>1800000</v>
      </c>
      <c r="J712" s="82" t="s">
        <v>38</v>
      </c>
      <c r="K712" s="33" t="s">
        <v>1086</v>
      </c>
      <c r="L712" s="9">
        <f t="shared" si="335"/>
        <v>0</v>
      </c>
      <c r="M712" s="9"/>
      <c r="N712" s="9"/>
      <c r="O712" s="9">
        <f t="shared" si="336"/>
        <v>0</v>
      </c>
      <c r="P712" s="9"/>
      <c r="Q712" s="9"/>
      <c r="R712" s="9">
        <f t="shared" si="337"/>
        <v>0</v>
      </c>
      <c r="S712" s="9"/>
      <c r="T712" s="9"/>
      <c r="U712" s="9">
        <f t="shared" si="338"/>
        <v>0</v>
      </c>
      <c r="V712" s="9"/>
      <c r="W712" s="9"/>
      <c r="X712" s="9">
        <f t="shared" si="339"/>
        <v>0</v>
      </c>
      <c r="Y712" s="9"/>
      <c r="Z712" s="9"/>
      <c r="AA712" s="10">
        <f t="shared" si="340"/>
        <v>1800000</v>
      </c>
      <c r="AB712" s="11"/>
    </row>
    <row r="713" spans="1:28" ht="15.75" hidden="1" x14ac:dyDescent="0.25">
      <c r="A713" s="39">
        <v>45869</v>
      </c>
      <c r="B713" s="33" t="s">
        <v>217</v>
      </c>
      <c r="C713" s="33"/>
      <c r="D713" s="33" t="s">
        <v>41</v>
      </c>
      <c r="E713" s="33" t="s">
        <v>310</v>
      </c>
      <c r="F713" s="33">
        <v>10</v>
      </c>
      <c r="G713" s="33" t="s">
        <v>51</v>
      </c>
      <c r="H713" s="33">
        <v>86000</v>
      </c>
      <c r="I713" s="33">
        <f t="shared" si="341"/>
        <v>860000</v>
      </c>
      <c r="J713" s="82" t="s">
        <v>38</v>
      </c>
      <c r="K713" s="33" t="s">
        <v>1086</v>
      </c>
      <c r="L713" s="9">
        <f t="shared" si="335"/>
        <v>0</v>
      </c>
      <c r="M713" s="9"/>
      <c r="N713" s="9"/>
      <c r="O713" s="9">
        <f t="shared" si="336"/>
        <v>0</v>
      </c>
      <c r="P713" s="9"/>
      <c r="Q713" s="9"/>
      <c r="R713" s="9">
        <f t="shared" si="337"/>
        <v>0</v>
      </c>
      <c r="S713" s="9"/>
      <c r="T713" s="9"/>
      <c r="U713" s="9">
        <f t="shared" si="338"/>
        <v>0</v>
      </c>
      <c r="V713" s="9"/>
      <c r="W713" s="9"/>
      <c r="X713" s="9">
        <f t="shared" si="339"/>
        <v>0</v>
      </c>
      <c r="Y713" s="9"/>
      <c r="Z713" s="9"/>
      <c r="AA713" s="10">
        <f t="shared" si="340"/>
        <v>860000</v>
      </c>
      <c r="AB713" s="11"/>
    </row>
    <row r="714" spans="1:28" ht="15.75" hidden="1" x14ac:dyDescent="0.25">
      <c r="A714" s="39">
        <v>45869</v>
      </c>
      <c r="B714" s="33" t="s">
        <v>217</v>
      </c>
      <c r="C714" s="33"/>
      <c r="D714" s="33" t="s">
        <v>41</v>
      </c>
      <c r="E714" s="33" t="s">
        <v>945</v>
      </c>
      <c r="F714" s="33">
        <v>10400</v>
      </c>
      <c r="G714" s="33" t="s">
        <v>29</v>
      </c>
      <c r="H714" s="33">
        <v>2000</v>
      </c>
      <c r="I714" s="33">
        <f t="shared" si="341"/>
        <v>20800000</v>
      </c>
      <c r="J714" s="82" t="s">
        <v>38</v>
      </c>
      <c r="K714" s="33" t="s">
        <v>1086</v>
      </c>
      <c r="L714" s="9">
        <f t="shared" si="335"/>
        <v>0</v>
      </c>
      <c r="M714" s="9"/>
      <c r="N714" s="9"/>
      <c r="O714" s="9">
        <f t="shared" si="336"/>
        <v>0</v>
      </c>
      <c r="P714" s="9"/>
      <c r="Q714" s="9"/>
      <c r="R714" s="9">
        <f t="shared" si="337"/>
        <v>0</v>
      </c>
      <c r="S714" s="9"/>
      <c r="T714" s="9"/>
      <c r="U714" s="9">
        <f t="shared" si="338"/>
        <v>0</v>
      </c>
      <c r="V714" s="9"/>
      <c r="W714" s="9"/>
      <c r="X714" s="9">
        <f t="shared" si="339"/>
        <v>0</v>
      </c>
      <c r="Y714" s="9"/>
      <c r="Z714" s="9"/>
      <c r="AA714" s="10">
        <f t="shared" si="340"/>
        <v>20800000</v>
      </c>
      <c r="AB714" s="11"/>
    </row>
    <row r="715" spans="1:28" ht="15.75" hidden="1" x14ac:dyDescent="0.25">
      <c r="A715" s="39">
        <v>45869</v>
      </c>
      <c r="B715" s="33" t="s">
        <v>92</v>
      </c>
      <c r="C715" s="33"/>
      <c r="D715" s="33" t="s">
        <v>41</v>
      </c>
      <c r="E715" s="33" t="s">
        <v>91</v>
      </c>
      <c r="F715" s="33">
        <v>500</v>
      </c>
      <c r="G715" s="33" t="s">
        <v>29</v>
      </c>
      <c r="H715" s="33">
        <v>4000</v>
      </c>
      <c r="I715" s="33">
        <f t="shared" si="341"/>
        <v>2000000</v>
      </c>
      <c r="J715" s="37" t="s">
        <v>240</v>
      </c>
      <c r="K715" s="33"/>
      <c r="L715" s="9">
        <f t="shared" si="335"/>
        <v>0</v>
      </c>
      <c r="M715" s="9"/>
      <c r="N715" s="9"/>
      <c r="O715" s="9">
        <f t="shared" si="336"/>
        <v>2000000</v>
      </c>
      <c r="P715" s="9">
        <v>2000000</v>
      </c>
      <c r="Q715" s="9"/>
      <c r="R715" s="9">
        <f t="shared" si="337"/>
        <v>0</v>
      </c>
      <c r="S715" s="9"/>
      <c r="T715" s="9"/>
      <c r="U715" s="9">
        <f t="shared" si="338"/>
        <v>0</v>
      </c>
      <c r="V715" s="9"/>
      <c r="W715" s="9"/>
      <c r="X715" s="9">
        <f t="shared" si="339"/>
        <v>0</v>
      </c>
      <c r="Y715" s="9"/>
      <c r="Z715" s="9"/>
      <c r="AA715" s="10">
        <f t="shared" si="340"/>
        <v>0</v>
      </c>
      <c r="AB715" s="11">
        <v>45869</v>
      </c>
    </row>
    <row r="716" spans="1:28" ht="15.75" hidden="1" x14ac:dyDescent="0.25">
      <c r="A716" s="39">
        <v>45869</v>
      </c>
      <c r="B716" s="33" t="s">
        <v>92</v>
      </c>
      <c r="C716" s="33"/>
      <c r="D716" s="33" t="s">
        <v>41</v>
      </c>
      <c r="E716" s="33" t="s">
        <v>73</v>
      </c>
      <c r="F716" s="33">
        <v>20</v>
      </c>
      <c r="G716" s="33" t="s">
        <v>74</v>
      </c>
      <c r="H716" s="33">
        <v>50000</v>
      </c>
      <c r="I716" s="33">
        <f t="shared" si="341"/>
        <v>1000000</v>
      </c>
      <c r="J716" s="37" t="s">
        <v>240</v>
      </c>
      <c r="K716" s="33"/>
      <c r="L716" s="9">
        <f t="shared" si="335"/>
        <v>0</v>
      </c>
      <c r="M716" s="9"/>
      <c r="N716" s="9"/>
      <c r="O716" s="9">
        <f t="shared" si="336"/>
        <v>1000000</v>
      </c>
      <c r="P716" s="9">
        <v>1000000</v>
      </c>
      <c r="Q716" s="9"/>
      <c r="R716" s="9">
        <f t="shared" si="337"/>
        <v>0</v>
      </c>
      <c r="S716" s="9"/>
      <c r="T716" s="9"/>
      <c r="U716" s="9">
        <f t="shared" si="338"/>
        <v>0</v>
      </c>
      <c r="V716" s="9"/>
      <c r="W716" s="9"/>
      <c r="X716" s="9">
        <f t="shared" si="339"/>
        <v>0</v>
      </c>
      <c r="Y716" s="9"/>
      <c r="Z716" s="9"/>
      <c r="AA716" s="10">
        <f t="shared" si="340"/>
        <v>0</v>
      </c>
      <c r="AB716" s="11">
        <v>45869</v>
      </c>
    </row>
    <row r="717" spans="1:28" ht="15.75" hidden="1" x14ac:dyDescent="0.25">
      <c r="A717" s="39">
        <v>45869</v>
      </c>
      <c r="B717" s="33" t="s">
        <v>92</v>
      </c>
      <c r="C717" s="33"/>
      <c r="D717" s="33" t="s">
        <v>41</v>
      </c>
      <c r="E717" s="33" t="s">
        <v>428</v>
      </c>
      <c r="F717" s="33">
        <v>12</v>
      </c>
      <c r="G717" s="33" t="s">
        <v>23</v>
      </c>
      <c r="H717" s="33">
        <v>35000</v>
      </c>
      <c r="I717" s="33">
        <f t="shared" si="341"/>
        <v>420000</v>
      </c>
      <c r="J717" s="37" t="s">
        <v>240</v>
      </c>
      <c r="K717" s="33"/>
      <c r="L717" s="9">
        <f t="shared" si="335"/>
        <v>0</v>
      </c>
      <c r="M717" s="9"/>
      <c r="N717" s="9"/>
      <c r="O717" s="9">
        <f t="shared" si="336"/>
        <v>420000</v>
      </c>
      <c r="P717" s="9">
        <v>420000</v>
      </c>
      <c r="Q717" s="9"/>
      <c r="R717" s="9">
        <f t="shared" si="337"/>
        <v>0</v>
      </c>
      <c r="S717" s="9"/>
      <c r="T717" s="9"/>
      <c r="U717" s="9">
        <f t="shared" si="338"/>
        <v>0</v>
      </c>
      <c r="V717" s="9"/>
      <c r="W717" s="9"/>
      <c r="X717" s="9">
        <f t="shared" si="339"/>
        <v>0</v>
      </c>
      <c r="Y717" s="9"/>
      <c r="Z717" s="9"/>
      <c r="AA717" s="10">
        <f t="shared" si="340"/>
        <v>0</v>
      </c>
      <c r="AB717" s="11">
        <v>45869</v>
      </c>
    </row>
    <row r="718" spans="1:28" ht="15.75" hidden="1" x14ac:dyDescent="0.25">
      <c r="A718" s="39">
        <v>45869</v>
      </c>
      <c r="B718" s="33" t="s">
        <v>92</v>
      </c>
      <c r="C718" s="33"/>
      <c r="D718" s="33" t="s">
        <v>41</v>
      </c>
      <c r="E718" s="33" t="s">
        <v>439</v>
      </c>
      <c r="F718" s="33">
        <v>0.93</v>
      </c>
      <c r="G718" s="33" t="s">
        <v>267</v>
      </c>
      <c r="H718" s="33">
        <v>1150000</v>
      </c>
      <c r="I718" s="33">
        <f t="shared" si="341"/>
        <v>1069500</v>
      </c>
      <c r="J718" s="37" t="s">
        <v>240</v>
      </c>
      <c r="K718" s="33"/>
      <c r="L718" s="9">
        <f t="shared" si="335"/>
        <v>0</v>
      </c>
      <c r="M718" s="9"/>
      <c r="N718" s="9"/>
      <c r="O718" s="9">
        <f t="shared" si="336"/>
        <v>1069500</v>
      </c>
      <c r="P718" s="9">
        <v>1069500</v>
      </c>
      <c r="Q718" s="9"/>
      <c r="R718" s="9">
        <f t="shared" si="337"/>
        <v>0</v>
      </c>
      <c r="S718" s="9"/>
      <c r="T718" s="9"/>
      <c r="U718" s="9">
        <f t="shared" si="338"/>
        <v>0</v>
      </c>
      <c r="V718" s="9"/>
      <c r="W718" s="9"/>
      <c r="X718" s="9">
        <f t="shared" si="339"/>
        <v>0</v>
      </c>
      <c r="Y718" s="9"/>
      <c r="Z718" s="9"/>
      <c r="AA718" s="10">
        <f t="shared" si="340"/>
        <v>0</v>
      </c>
      <c r="AB718" s="11">
        <v>45869</v>
      </c>
    </row>
    <row r="719" spans="1:28" ht="15.75" hidden="1" x14ac:dyDescent="0.25">
      <c r="A719" s="39">
        <v>45869</v>
      </c>
      <c r="B719" s="33" t="s">
        <v>92</v>
      </c>
      <c r="C719" s="33"/>
      <c r="D719" s="33" t="s">
        <v>41</v>
      </c>
      <c r="E719" s="33" t="s">
        <v>519</v>
      </c>
      <c r="F719" s="33">
        <v>8</v>
      </c>
      <c r="G719" s="33" t="s">
        <v>25</v>
      </c>
      <c r="H719" s="33">
        <v>115000</v>
      </c>
      <c r="I719" s="33">
        <f t="shared" si="341"/>
        <v>920000</v>
      </c>
      <c r="J719" s="37" t="s">
        <v>240</v>
      </c>
      <c r="K719" s="33"/>
      <c r="L719" s="9">
        <f t="shared" si="335"/>
        <v>0</v>
      </c>
      <c r="M719" s="9"/>
      <c r="N719" s="9"/>
      <c r="O719" s="9">
        <f t="shared" si="336"/>
        <v>920000</v>
      </c>
      <c r="P719" s="9">
        <v>920000</v>
      </c>
      <c r="Q719" s="9"/>
      <c r="R719" s="9">
        <f t="shared" si="337"/>
        <v>0</v>
      </c>
      <c r="S719" s="9"/>
      <c r="T719" s="9"/>
      <c r="U719" s="9">
        <f t="shared" si="338"/>
        <v>0</v>
      </c>
      <c r="V719" s="9"/>
      <c r="W719" s="9"/>
      <c r="X719" s="9">
        <f t="shared" si="339"/>
        <v>0</v>
      </c>
      <c r="Y719" s="9"/>
      <c r="Z719" s="9"/>
      <c r="AA719" s="10">
        <f t="shared" si="340"/>
        <v>0</v>
      </c>
      <c r="AB719" s="11">
        <v>45869</v>
      </c>
    </row>
    <row r="720" spans="1:28" ht="15.75" hidden="1" x14ac:dyDescent="0.25">
      <c r="A720" s="32">
        <v>45869</v>
      </c>
      <c r="B720" s="33" t="s">
        <v>231</v>
      </c>
      <c r="C720" s="33"/>
      <c r="D720" s="33"/>
      <c r="E720" s="33" t="s">
        <v>85</v>
      </c>
      <c r="F720" s="33">
        <v>63.6</v>
      </c>
      <c r="G720" s="33" t="s">
        <v>51</v>
      </c>
      <c r="H720" s="33"/>
      <c r="I720" s="33">
        <f t="shared" si="341"/>
        <v>0</v>
      </c>
      <c r="J720" s="83" t="s">
        <v>26</v>
      </c>
      <c r="K720" s="33"/>
      <c r="L720" s="9">
        <f t="shared" si="335"/>
        <v>0</v>
      </c>
      <c r="M720" s="9"/>
      <c r="N720" s="9"/>
      <c r="O720" s="9">
        <f t="shared" si="336"/>
        <v>0</v>
      </c>
      <c r="P720" s="9"/>
      <c r="Q720" s="9"/>
      <c r="R720" s="9">
        <f t="shared" si="337"/>
        <v>0</v>
      </c>
      <c r="S720" s="9"/>
      <c r="T720" s="9"/>
      <c r="U720" s="9">
        <f t="shared" si="338"/>
        <v>0</v>
      </c>
      <c r="V720" s="9"/>
      <c r="W720" s="9"/>
      <c r="X720" s="9">
        <f t="shared" si="339"/>
        <v>0</v>
      </c>
      <c r="Y720" s="9"/>
      <c r="Z720" s="9"/>
      <c r="AA720" s="10">
        <f t="shared" si="340"/>
        <v>0</v>
      </c>
      <c r="AB720" s="11"/>
    </row>
    <row r="721" spans="1:28" ht="15.75" hidden="1" x14ac:dyDescent="0.25">
      <c r="A721" s="39">
        <v>45869</v>
      </c>
      <c r="B721" s="33" t="s">
        <v>231</v>
      </c>
      <c r="C721" s="33"/>
      <c r="D721" s="33"/>
      <c r="E721" s="33" t="s">
        <v>143</v>
      </c>
      <c r="F721" s="33">
        <v>27.3</v>
      </c>
      <c r="G721" s="33" t="s">
        <v>51</v>
      </c>
      <c r="H721" s="33"/>
      <c r="I721" s="33">
        <f t="shared" si="341"/>
        <v>0</v>
      </c>
      <c r="J721" s="83" t="s">
        <v>26</v>
      </c>
      <c r="K721" s="33"/>
      <c r="L721" s="9">
        <f t="shared" si="335"/>
        <v>0</v>
      </c>
      <c r="M721" s="9"/>
      <c r="N721" s="9"/>
      <c r="O721" s="9">
        <f t="shared" si="336"/>
        <v>0</v>
      </c>
      <c r="P721" s="9"/>
      <c r="Q721" s="9"/>
      <c r="R721" s="9">
        <f t="shared" si="337"/>
        <v>0</v>
      </c>
      <c r="S721" s="9"/>
      <c r="T721" s="9"/>
      <c r="U721" s="9">
        <f t="shared" si="338"/>
        <v>0</v>
      </c>
      <c r="V721" s="9"/>
      <c r="W721" s="9"/>
      <c r="X721" s="9">
        <f t="shared" si="339"/>
        <v>0</v>
      </c>
      <c r="Y721" s="9"/>
      <c r="Z721" s="9"/>
      <c r="AA721" s="10">
        <f t="shared" si="340"/>
        <v>0</v>
      </c>
      <c r="AB721" s="11"/>
    </row>
    <row r="722" spans="1:28" ht="15.75" hidden="1" x14ac:dyDescent="0.25">
      <c r="A722" s="39">
        <v>45869</v>
      </c>
      <c r="B722" s="33" t="s">
        <v>231</v>
      </c>
      <c r="C722" s="33"/>
      <c r="D722" s="33"/>
      <c r="E722" s="33" t="s">
        <v>98</v>
      </c>
      <c r="F722" s="33">
        <v>23</v>
      </c>
      <c r="G722" s="33" t="s">
        <v>51</v>
      </c>
      <c r="H722" s="33"/>
      <c r="I722" s="33">
        <f t="shared" si="341"/>
        <v>0</v>
      </c>
      <c r="J722" s="83" t="s">
        <v>26</v>
      </c>
      <c r="K722" s="33"/>
      <c r="L722" s="9">
        <f t="shared" si="335"/>
        <v>0</v>
      </c>
      <c r="M722" s="9"/>
      <c r="N722" s="9"/>
      <c r="O722" s="9">
        <f t="shared" si="336"/>
        <v>0</v>
      </c>
      <c r="P722" s="9"/>
      <c r="Q722" s="9"/>
      <c r="R722" s="9">
        <f t="shared" si="337"/>
        <v>0</v>
      </c>
      <c r="S722" s="9"/>
      <c r="T722" s="9"/>
      <c r="U722" s="9">
        <f t="shared" si="338"/>
        <v>0</v>
      </c>
      <c r="V722" s="9"/>
      <c r="W722" s="9"/>
      <c r="X722" s="9">
        <f t="shared" si="339"/>
        <v>0</v>
      </c>
      <c r="Y722" s="9"/>
      <c r="Z722" s="9"/>
      <c r="AA722" s="10">
        <f t="shared" si="340"/>
        <v>0</v>
      </c>
      <c r="AB722" s="11"/>
    </row>
    <row r="723" spans="1:28" ht="15.75" hidden="1" x14ac:dyDescent="0.25">
      <c r="A723" s="39">
        <v>45869</v>
      </c>
      <c r="B723" s="33" t="s">
        <v>339</v>
      </c>
      <c r="C723" s="33"/>
      <c r="D723" s="33" t="s">
        <v>41</v>
      </c>
      <c r="E723" s="33" t="s">
        <v>403</v>
      </c>
      <c r="F723" s="33">
        <v>3</v>
      </c>
      <c r="G723" s="33" t="s">
        <v>29</v>
      </c>
      <c r="H723" s="33">
        <v>75000</v>
      </c>
      <c r="I723" s="33">
        <f t="shared" si="341"/>
        <v>225000</v>
      </c>
      <c r="J723" s="82" t="s">
        <v>38</v>
      </c>
      <c r="K723" s="33" t="s">
        <v>1088</v>
      </c>
      <c r="L723" s="9">
        <f t="shared" ref="L723:L727" si="342">M723+N723</f>
        <v>0</v>
      </c>
      <c r="M723" s="9"/>
      <c r="N723" s="9"/>
      <c r="O723" s="9">
        <f t="shared" ref="O723:O727" si="343">P723+Q723</f>
        <v>0</v>
      </c>
      <c r="P723" s="9"/>
      <c r="Q723" s="9"/>
      <c r="R723" s="9">
        <f t="shared" ref="R723:R727" si="344">S723+T723</f>
        <v>0</v>
      </c>
      <c r="S723" s="9"/>
      <c r="T723" s="9"/>
      <c r="U723" s="9">
        <f t="shared" ref="U723:U727" si="345">V723+W723</f>
        <v>0</v>
      </c>
      <c r="V723" s="9"/>
      <c r="W723" s="9"/>
      <c r="X723" s="9">
        <f t="shared" ref="X723:X727" si="346">Y723+Z723</f>
        <v>0</v>
      </c>
      <c r="Y723" s="9"/>
      <c r="Z723" s="9"/>
      <c r="AA723" s="10">
        <f t="shared" ref="AA723:AA727" si="347">C723+I723-L723-O723-U723-X723-R723</f>
        <v>225000</v>
      </c>
      <c r="AB723" s="11"/>
    </row>
    <row r="724" spans="1:28" ht="15.75" hidden="1" x14ac:dyDescent="0.25">
      <c r="A724" s="39">
        <v>45869</v>
      </c>
      <c r="B724" s="33" t="s">
        <v>339</v>
      </c>
      <c r="C724" s="35"/>
      <c r="D724" s="33" t="s">
        <v>41</v>
      </c>
      <c r="E724" s="35" t="s">
        <v>160</v>
      </c>
      <c r="F724" s="35">
        <v>2</v>
      </c>
      <c r="G724" s="33" t="s">
        <v>29</v>
      </c>
      <c r="H724" s="35">
        <v>95000</v>
      </c>
      <c r="I724" s="33">
        <f t="shared" si="341"/>
        <v>190000</v>
      </c>
      <c r="J724" s="82" t="s">
        <v>38</v>
      </c>
      <c r="K724" s="33" t="s">
        <v>1088</v>
      </c>
      <c r="L724" s="9">
        <f t="shared" si="342"/>
        <v>0</v>
      </c>
      <c r="M724" s="9"/>
      <c r="N724" s="9"/>
      <c r="O724" s="9">
        <f t="shared" si="343"/>
        <v>0</v>
      </c>
      <c r="P724" s="9"/>
      <c r="Q724" s="9"/>
      <c r="R724" s="9">
        <f t="shared" si="344"/>
        <v>0</v>
      </c>
      <c r="S724" s="9"/>
      <c r="T724" s="9"/>
      <c r="U724" s="9">
        <f t="shared" si="345"/>
        <v>0</v>
      </c>
      <c r="V724" s="9"/>
      <c r="W724" s="9"/>
      <c r="X724" s="9">
        <f t="shared" si="346"/>
        <v>0</v>
      </c>
      <c r="Y724" s="9"/>
      <c r="Z724" s="9"/>
      <c r="AA724" s="10">
        <f t="shared" si="347"/>
        <v>190000</v>
      </c>
      <c r="AB724" s="11"/>
    </row>
    <row r="725" spans="1:28" ht="15.75" hidden="1" x14ac:dyDescent="0.25">
      <c r="A725" s="39">
        <v>45869</v>
      </c>
      <c r="B725" s="33" t="s">
        <v>939</v>
      </c>
      <c r="C725" s="33"/>
      <c r="D725" s="33" t="s">
        <v>31</v>
      </c>
      <c r="E725" s="33" t="s">
        <v>707</v>
      </c>
      <c r="F725" s="33">
        <v>800</v>
      </c>
      <c r="G725" s="33" t="s">
        <v>29</v>
      </c>
      <c r="H725" s="33">
        <v>4000</v>
      </c>
      <c r="I725" s="33">
        <f t="shared" si="341"/>
        <v>3200000</v>
      </c>
      <c r="J725" s="37" t="s">
        <v>241</v>
      </c>
      <c r="K725" s="33"/>
      <c r="L725" s="9">
        <f t="shared" si="342"/>
        <v>3200000</v>
      </c>
      <c r="M725" s="9">
        <v>3200000</v>
      </c>
      <c r="N725" s="9"/>
      <c r="O725" s="9">
        <f t="shared" si="343"/>
        <v>0</v>
      </c>
      <c r="P725" s="9"/>
      <c r="Q725" s="9"/>
      <c r="R725" s="9">
        <f t="shared" si="344"/>
        <v>0</v>
      </c>
      <c r="S725" s="9"/>
      <c r="T725" s="9"/>
      <c r="U725" s="9">
        <f t="shared" si="345"/>
        <v>0</v>
      </c>
      <c r="V725" s="9"/>
      <c r="W725" s="9"/>
      <c r="X725" s="9">
        <f t="shared" si="346"/>
        <v>0</v>
      </c>
      <c r="Y725" s="9"/>
      <c r="Z725" s="9"/>
      <c r="AA725" s="10">
        <f t="shared" si="347"/>
        <v>0</v>
      </c>
      <c r="AB725" s="11">
        <v>45869</v>
      </c>
    </row>
    <row r="726" spans="1:28" ht="15.75" hidden="1" x14ac:dyDescent="0.25">
      <c r="A726" s="39">
        <v>45869</v>
      </c>
      <c r="B726" s="33" t="s">
        <v>988</v>
      </c>
      <c r="C726" s="33"/>
      <c r="D726" s="33" t="s">
        <v>41</v>
      </c>
      <c r="E726" s="33" t="s">
        <v>95</v>
      </c>
      <c r="F726" s="33">
        <v>3900</v>
      </c>
      <c r="G726" s="33" t="s">
        <v>29</v>
      </c>
      <c r="H726" s="33">
        <v>3500</v>
      </c>
      <c r="I726" s="33">
        <f t="shared" si="341"/>
        <v>13650000</v>
      </c>
      <c r="J726" s="82" t="s">
        <v>43</v>
      </c>
      <c r="K726" s="33" t="s">
        <v>1088</v>
      </c>
      <c r="L726" s="9">
        <f t="shared" si="342"/>
        <v>7000000</v>
      </c>
      <c r="M726" s="9">
        <v>7000000</v>
      </c>
      <c r="N726" s="9"/>
      <c r="O726" s="9">
        <f t="shared" si="343"/>
        <v>0</v>
      </c>
      <c r="P726" s="9"/>
      <c r="Q726" s="9"/>
      <c r="R726" s="9">
        <f t="shared" si="344"/>
        <v>0</v>
      </c>
      <c r="S726" s="9"/>
      <c r="T726" s="9"/>
      <c r="U726" s="9">
        <f t="shared" si="345"/>
        <v>0</v>
      </c>
      <c r="V726" s="9"/>
      <c r="W726" s="9"/>
      <c r="X726" s="9">
        <f t="shared" si="346"/>
        <v>0</v>
      </c>
      <c r="Y726" s="9"/>
      <c r="Z726" s="9"/>
      <c r="AA726" s="10">
        <f t="shared" si="347"/>
        <v>6650000</v>
      </c>
      <c r="AB726" s="11">
        <v>45869</v>
      </c>
    </row>
    <row r="727" spans="1:28" ht="15.75" hidden="1" x14ac:dyDescent="0.25">
      <c r="A727" s="39">
        <v>45869</v>
      </c>
      <c r="B727" s="33" t="s">
        <v>988</v>
      </c>
      <c r="C727" s="33"/>
      <c r="D727" s="33" t="s">
        <v>41</v>
      </c>
      <c r="E727" s="33" t="s">
        <v>945</v>
      </c>
      <c r="F727" s="33">
        <v>2400</v>
      </c>
      <c r="G727" s="33" t="s">
        <v>29</v>
      </c>
      <c r="H727" s="33">
        <v>1750</v>
      </c>
      <c r="I727" s="33">
        <f t="shared" si="341"/>
        <v>4200000</v>
      </c>
      <c r="J727" s="82" t="s">
        <v>43</v>
      </c>
      <c r="K727" s="33" t="s">
        <v>1088</v>
      </c>
      <c r="L727" s="9">
        <f t="shared" si="342"/>
        <v>0</v>
      </c>
      <c r="M727" s="9"/>
      <c r="N727" s="9"/>
      <c r="O727" s="9">
        <f t="shared" si="343"/>
        <v>0</v>
      </c>
      <c r="P727" s="9"/>
      <c r="Q727" s="9"/>
      <c r="R727" s="9">
        <f t="shared" si="344"/>
        <v>0</v>
      </c>
      <c r="S727" s="9"/>
      <c r="T727" s="9"/>
      <c r="U727" s="9">
        <f t="shared" si="345"/>
        <v>0</v>
      </c>
      <c r="V727" s="9"/>
      <c r="W727" s="9"/>
      <c r="X727" s="9">
        <f t="shared" si="346"/>
        <v>0</v>
      </c>
      <c r="Y727" s="9"/>
      <c r="Z727" s="9"/>
      <c r="AA727" s="10">
        <f t="shared" si="347"/>
        <v>4200000</v>
      </c>
      <c r="AB727" s="11"/>
    </row>
    <row r="728" spans="1:28" ht="15.75" hidden="1" x14ac:dyDescent="0.25">
      <c r="A728" s="32">
        <v>45869</v>
      </c>
      <c r="B728" s="33" t="s">
        <v>999</v>
      </c>
      <c r="C728" s="33"/>
      <c r="D728" s="33" t="s">
        <v>31</v>
      </c>
      <c r="E728" s="33" t="s">
        <v>203</v>
      </c>
      <c r="F728" s="33">
        <v>14</v>
      </c>
      <c r="G728" s="33" t="s">
        <v>51</v>
      </c>
      <c r="H728" s="33">
        <v>44000</v>
      </c>
      <c r="I728" s="33">
        <f t="shared" si="341"/>
        <v>616000</v>
      </c>
      <c r="J728" s="37" t="s">
        <v>240</v>
      </c>
      <c r="K728" s="33"/>
      <c r="L728" s="9">
        <f t="shared" ref="L728" si="348">M728+N728</f>
        <v>0</v>
      </c>
      <c r="M728" s="9"/>
      <c r="N728" s="9"/>
      <c r="O728" s="9">
        <f t="shared" ref="O728" si="349">P728+Q728</f>
        <v>616000</v>
      </c>
      <c r="P728" s="9">
        <v>616000</v>
      </c>
      <c r="Q728" s="9"/>
      <c r="R728" s="9">
        <f t="shared" ref="R728" si="350">S728+T728</f>
        <v>0</v>
      </c>
      <c r="S728" s="9"/>
      <c r="T728" s="9"/>
      <c r="U728" s="9">
        <f t="shared" ref="U728" si="351">V728+W728</f>
        <v>0</v>
      </c>
      <c r="V728" s="9"/>
      <c r="W728" s="9"/>
      <c r="X728" s="9">
        <f t="shared" ref="X728" si="352">Y728+Z728</f>
        <v>0</v>
      </c>
      <c r="Y728" s="9"/>
      <c r="Z728" s="9"/>
      <c r="AA728" s="10">
        <f t="shared" ref="AA728" si="353">C728+I728-L728-O728-U728-X728-R728</f>
        <v>0</v>
      </c>
      <c r="AB728" s="11">
        <v>45869</v>
      </c>
    </row>
    <row r="729" spans="1:28" ht="15.75" hidden="1" x14ac:dyDescent="0.25">
      <c r="A729" s="39">
        <v>45869</v>
      </c>
      <c r="B729" s="33" t="s">
        <v>1087</v>
      </c>
      <c r="C729" s="33"/>
      <c r="D729" s="33" t="s">
        <v>41</v>
      </c>
      <c r="E729" s="33" t="s">
        <v>64</v>
      </c>
      <c r="F729" s="33">
        <v>1</v>
      </c>
      <c r="G729" s="33" t="s">
        <v>33</v>
      </c>
      <c r="H729" s="33">
        <v>150000</v>
      </c>
      <c r="I729" s="33">
        <f t="shared" si="341"/>
        <v>150000</v>
      </c>
      <c r="J729" s="37" t="s">
        <v>240</v>
      </c>
      <c r="K729" s="33"/>
      <c r="L729" s="9">
        <f t="shared" ref="L729" si="354">M729+N729</f>
        <v>0</v>
      </c>
      <c r="M729" s="9"/>
      <c r="N729" s="9"/>
      <c r="O729" s="9">
        <f t="shared" ref="O729" si="355">P729+Q729</f>
        <v>0</v>
      </c>
      <c r="P729" s="9"/>
      <c r="Q729" s="9"/>
      <c r="R729" s="9">
        <f t="shared" ref="R729" si="356">S729+T729</f>
        <v>0</v>
      </c>
      <c r="S729" s="9"/>
      <c r="T729" s="9"/>
      <c r="U729" s="9">
        <f t="shared" ref="U729" si="357">V729+W729</f>
        <v>150000</v>
      </c>
      <c r="V729" s="9">
        <v>150000</v>
      </c>
      <c r="W729" s="9"/>
      <c r="X729" s="9">
        <f t="shared" ref="X729" si="358">Y729+Z729</f>
        <v>0</v>
      </c>
      <c r="Y729" s="9"/>
      <c r="Z729" s="9"/>
      <c r="AA729" s="10">
        <f t="shared" ref="AA729" si="359">C729+I729-L729-O729-U729-X729-R729</f>
        <v>0</v>
      </c>
      <c r="AB729" s="11">
        <v>45869</v>
      </c>
    </row>
    <row r="730" spans="1:28" ht="16.5" hidden="1" thickBot="1" x14ac:dyDescent="0.3">
      <c r="A730" s="95">
        <v>45869</v>
      </c>
      <c r="B730" s="104" t="s">
        <v>928</v>
      </c>
      <c r="C730" s="104"/>
      <c r="D730" s="104" t="s">
        <v>31</v>
      </c>
      <c r="E730" s="104" t="s">
        <v>1089</v>
      </c>
      <c r="F730" s="104">
        <v>10</v>
      </c>
      <c r="G730" s="104" t="s">
        <v>138</v>
      </c>
      <c r="H730" s="104">
        <v>1200000</v>
      </c>
      <c r="I730" s="62">
        <f t="shared" si="341"/>
        <v>12000000</v>
      </c>
      <c r="J730" s="100" t="s">
        <v>240</v>
      </c>
      <c r="K730" s="104"/>
      <c r="L730" s="97">
        <f t="shared" ref="L730:L731" si="360">M730+N730</f>
        <v>6000000</v>
      </c>
      <c r="M730" s="97">
        <v>6000000</v>
      </c>
      <c r="N730" s="97"/>
      <c r="O730" s="97">
        <f t="shared" ref="O730:O731" si="361">P730+Q730</f>
        <v>0</v>
      </c>
      <c r="P730" s="97"/>
      <c r="Q730" s="97"/>
      <c r="R730" s="97">
        <f t="shared" ref="R730:R731" si="362">S730+T730</f>
        <v>0</v>
      </c>
      <c r="S730" s="97"/>
      <c r="T730" s="97"/>
      <c r="U730" s="97">
        <f t="shared" ref="U730:U731" si="363">V730+W730</f>
        <v>6000000</v>
      </c>
      <c r="V730" s="97">
        <v>6000000</v>
      </c>
      <c r="W730" s="97"/>
      <c r="X730" s="97">
        <f t="shared" ref="X730:X731" si="364">Y730+Z730</f>
        <v>0</v>
      </c>
      <c r="Y730" s="97"/>
      <c r="Z730" s="97"/>
      <c r="AA730" s="98">
        <f t="shared" ref="AA730:AA731" si="365">C730+I730-L730-O730-U730-X730-R730</f>
        <v>0</v>
      </c>
      <c r="AB730" s="99">
        <v>45869</v>
      </c>
    </row>
    <row r="731" spans="1:28" ht="15.75" hidden="1" x14ac:dyDescent="0.25">
      <c r="A731" s="39">
        <v>45819</v>
      </c>
      <c r="B731" s="33" t="s">
        <v>173</v>
      </c>
      <c r="C731" s="33">
        <v>-700000</v>
      </c>
      <c r="D731" s="35" t="s">
        <v>223</v>
      </c>
      <c r="E731" s="33" t="s">
        <v>148</v>
      </c>
      <c r="F731" s="33">
        <v>140</v>
      </c>
      <c r="G731" s="33" t="s">
        <v>51</v>
      </c>
      <c r="H731" s="33"/>
      <c r="I731" s="20">
        <f t="shared" si="341"/>
        <v>0</v>
      </c>
      <c r="J731" s="37" t="s">
        <v>34</v>
      </c>
      <c r="K731" s="33"/>
      <c r="L731" s="9">
        <f t="shared" si="360"/>
        <v>0</v>
      </c>
      <c r="M731" s="9"/>
      <c r="N731" s="9"/>
      <c r="O731" s="9">
        <f t="shared" si="361"/>
        <v>0</v>
      </c>
      <c r="P731" s="9"/>
      <c r="Q731" s="9"/>
      <c r="R731" s="9">
        <f t="shared" si="362"/>
        <v>0</v>
      </c>
      <c r="S731" s="9"/>
      <c r="T731" s="9"/>
      <c r="U731" s="9">
        <f t="shared" si="363"/>
        <v>0</v>
      </c>
      <c r="V731" s="9"/>
      <c r="W731" s="9"/>
      <c r="X731" s="9">
        <f t="shared" si="364"/>
        <v>0</v>
      </c>
      <c r="Y731" s="9"/>
      <c r="Z731" s="9"/>
      <c r="AA731" s="10">
        <f t="shared" si="365"/>
        <v>-700000</v>
      </c>
      <c r="AB731" s="11">
        <v>45819</v>
      </c>
    </row>
  </sheetData>
  <autoFilter ref="A3:AB731">
    <filterColumn colId="1">
      <filters>
        <filter val="принт вел"/>
      </filters>
    </filterColumn>
  </autoFilter>
  <dataConsolidate/>
  <mergeCells count="18">
    <mergeCell ref="AA2:AA3"/>
    <mergeCell ref="AB1:AB3"/>
    <mergeCell ref="C2:C3"/>
    <mergeCell ref="E2:E3"/>
    <mergeCell ref="F2:F3"/>
    <mergeCell ref="G2:G3"/>
    <mergeCell ref="H2:I2"/>
    <mergeCell ref="L2:N2"/>
    <mergeCell ref="O2:Q2"/>
    <mergeCell ref="R2:T2"/>
    <mergeCell ref="U2:W2"/>
    <mergeCell ref="L1:Z1"/>
    <mergeCell ref="X2:Z2"/>
    <mergeCell ref="A1:A3"/>
    <mergeCell ref="B1:B3"/>
    <mergeCell ref="E1:I1"/>
    <mergeCell ref="J1:J3"/>
    <mergeCell ref="K1:K3"/>
  </mergeCells>
  <dataValidations count="115">
    <dataValidation type="list" allowBlank="1" showInputMessage="1" showErrorMessage="1" sqref="D4 D13:D26">
      <formula1>$AC$2:$AC$5</formula1>
    </dataValidation>
    <dataValidation allowBlank="1" showInputMessage="1" sqref="F2:F3 D5:F12 B5:B13 B1:B3 D1:E3 Q292 C1:C170 C732:C1048576"/>
    <dataValidation type="list" allowBlank="1" showInputMessage="1" showErrorMessage="1" sqref="E53">
      <formula1>$AB$2:$AB$132</formula1>
    </dataValidation>
    <dataValidation type="list" allowBlank="1" showInputMessage="1" showErrorMessage="1" sqref="D27:D39">
      <formula1>$AC$2:$AC$7</formula1>
    </dataValidation>
    <dataValidation type="list" allowBlank="1" showInputMessage="1" showErrorMessage="1" sqref="E54">
      <formula1>$AB$2:$AB$173</formula1>
    </dataValidation>
    <dataValidation type="list" allowBlank="1" showInputMessage="1" showErrorMessage="1" sqref="E55:E61">
      <formula1>$AB$2:$AB$175</formula1>
    </dataValidation>
    <dataValidation type="list" allowBlank="1" showInputMessage="1" showErrorMessage="1" sqref="E62">
      <formula1>$AB$2:$AB$179</formula1>
    </dataValidation>
    <dataValidation type="list" allowBlank="1" showInputMessage="1" showErrorMessage="1" sqref="E63:E71">
      <formula1>$AB$2:$AB$180</formula1>
    </dataValidation>
    <dataValidation type="list" allowBlank="1" showInputMessage="1" showErrorMessage="1" sqref="E72:E74">
      <formula1>$AB$2:$AB$181</formula1>
    </dataValidation>
    <dataValidation type="list" allowBlank="1" showInputMessage="1" showErrorMessage="1" sqref="E75:E86">
      <formula1>$AB$2:$AB$182</formula1>
    </dataValidation>
    <dataValidation type="list" allowBlank="1" showInputMessage="1" showErrorMessage="1" sqref="E87:E96">
      <formula1>$AB$2:$AB$183</formula1>
    </dataValidation>
    <dataValidation type="list" allowBlank="1" showInputMessage="1" showErrorMessage="1" sqref="E97:E98">
      <formula1>$AB$2:$AB$184</formula1>
    </dataValidation>
    <dataValidation type="list" allowBlank="1" showInputMessage="1" showErrorMessage="1" sqref="E146:E152 E116:E141">
      <formula1>$AB$2:$AB$232</formula1>
    </dataValidation>
    <dataValidation type="list" allowBlank="1" showInputMessage="1" showErrorMessage="1" sqref="E142:E145 E109:E115">
      <formula1>$AB$2:$AB$231</formula1>
    </dataValidation>
    <dataValidation type="list" allowBlank="1" showInputMessage="1" showErrorMessage="1" sqref="E104:E108">
      <formula1>$AB$2:$AB$229</formula1>
    </dataValidation>
    <dataValidation type="list" allowBlank="1" showInputMessage="1" showErrorMessage="1" sqref="E102:E103">
      <formula1>$AB$2:$AB$228</formula1>
    </dataValidation>
    <dataValidation type="list" allowBlank="1" showInputMessage="1" showErrorMessage="1" sqref="E99">
      <formula1>$AB$2:$AB$225</formula1>
    </dataValidation>
    <dataValidation type="list" allowBlank="1" showInputMessage="1" showErrorMessage="1" sqref="E100:E101">
      <formula1>$AB$2:$AB$227</formula1>
    </dataValidation>
    <dataValidation type="list" allowBlank="1" showInputMessage="1" showErrorMessage="1" sqref="E153:E170">
      <formula1>$AB$2:$AB$286</formula1>
    </dataValidation>
    <dataValidation type="list" allowBlank="1" showInputMessage="1" showErrorMessage="1" sqref="E171:E207">
      <formula1>$AB$2:$AB$287</formula1>
    </dataValidation>
    <dataValidation type="list" allowBlank="1" showInputMessage="1" showErrorMessage="1" sqref="E208:E332">
      <formula1>$AB$2:$AB$306</formula1>
    </dataValidation>
    <dataValidation type="list" allowBlank="1" showInputMessage="1" showErrorMessage="1" sqref="E333:E345 E731">
      <formula1>$AB$2:$AB$307</formula1>
    </dataValidation>
    <dataValidation type="list" allowBlank="1" showInputMessage="1" showErrorMessage="1" sqref="E346:E359 E361:E383">
      <formula1>$AB$2:$AB$308</formula1>
    </dataValidation>
    <dataValidation type="list" allowBlank="1" showInputMessage="1" sqref="E360">
      <formula1>$AB$2:$AB$308</formula1>
    </dataValidation>
    <dataValidation type="list" allowBlank="1" showInputMessage="1" showErrorMessage="1" sqref="B384:B456">
      <formula1>$AA$2:$AA$1526</formula1>
    </dataValidation>
    <dataValidation type="list" allowBlank="1" showInputMessage="1" showErrorMessage="1" sqref="E384:E730">
      <formula1>$AB$2:$AB$309</formula1>
    </dataValidation>
    <dataValidation type="list" allowBlank="1" showInputMessage="1" showErrorMessage="1" sqref="B346:B383">
      <formula1>$AA$2:$AA$1525</formula1>
    </dataValidation>
    <dataValidation type="list" allowBlank="1" showInputMessage="1" showErrorMessage="1" sqref="C316:C329 C274:C285 C288:C301 C254">
      <formula1>$Z$2:$Z$893</formula1>
    </dataValidation>
    <dataValidation type="list" allowBlank="1" showInputMessage="1" showErrorMessage="1" sqref="B254:B329">
      <formula1>$AA$2:$AA$1519</formula1>
    </dataValidation>
    <dataValidation type="list" allowBlank="1" showInputMessage="1" showErrorMessage="1" sqref="C330:C332">
      <formula1>$Z$2:$Z$897</formula1>
    </dataValidation>
    <dataValidation type="list" allowBlank="1" showInputMessage="1" showErrorMessage="1" sqref="B330:B332">
      <formula1>$AA$2:$AA$1523</formula1>
    </dataValidation>
    <dataValidation type="list" allowBlank="1" showInputMessage="1" showErrorMessage="1" sqref="C333:C345">
      <formula1>$Z$2:$Z$898</formula1>
    </dataValidation>
    <dataValidation type="list" allowBlank="1" showInputMessage="1" showErrorMessage="1" sqref="B333:B345">
      <formula1>$AA$2:$AA$1524</formula1>
    </dataValidation>
    <dataValidation type="list" allowBlank="1" showInputMessage="1" showErrorMessage="1" sqref="C346:C456">
      <formula1>$Z$2:$Z$899</formula1>
    </dataValidation>
    <dataValidation type="list" allowBlank="1" showInputMessage="1" showErrorMessage="1" sqref="C255:C273 C302:C315">
      <formula1>$Z$2:$Z$896</formula1>
    </dataValidation>
    <dataValidation type="list" allowBlank="1" showInputMessage="1" showErrorMessage="1" sqref="C286:C287">
      <formula1>$Z$2:$Z$894</formula1>
    </dataValidation>
    <dataValidation type="list" allowBlank="1" showInputMessage="1" showErrorMessage="1" sqref="C231:C253 C208:C229 C485:C491">
      <formula1>$Z$2:$Z$892</formula1>
    </dataValidation>
    <dataValidation type="list" allowBlank="1" showInputMessage="1" showErrorMessage="1" sqref="B208:B253">
      <formula1>$AA$2:$AA$1518</formula1>
    </dataValidation>
    <dataValidation type="list" allowBlank="1" showInputMessage="1" showErrorMessage="1" sqref="B171:B207">
      <formula1>$AA$2:$AA$1498</formula1>
    </dataValidation>
    <dataValidation type="list" allowBlank="1" showInputMessage="1" showErrorMessage="1" sqref="B146:B152">
      <formula1>$AA$2:$AA$1442</formula1>
    </dataValidation>
    <dataValidation type="list" allowBlank="1" showInputMessage="1" showErrorMessage="1" sqref="B144:B145 B136:B141">
      <formula1>$AA$2:$AA$1438</formula1>
    </dataValidation>
    <dataValidation type="list" allowBlank="1" showInputMessage="1" showErrorMessage="1" sqref="B142:B143">
      <formula1>$AA$2:$AA$1436</formula1>
    </dataValidation>
    <dataValidation type="list" allowBlank="1" showInputMessage="1" showErrorMessage="1" sqref="B153:B170">
      <formula1>$AA$2:$AA$1497</formula1>
    </dataValidation>
    <dataValidation type="list" allowBlank="1" showInputMessage="1" showErrorMessage="1" sqref="B131:B135">
      <formula1>$AA$2:$AA$1437</formula1>
    </dataValidation>
    <dataValidation type="list" allowBlank="1" showInputMessage="1" showErrorMessage="1" sqref="B128:B130">
      <formula1>$AA$2:$AA$1435</formula1>
    </dataValidation>
    <dataValidation type="list" allowBlank="1" showInputMessage="1" showErrorMessage="1" sqref="B124:B127">
      <formula1>$AA$2:$AA$1434</formula1>
    </dataValidation>
    <dataValidation type="list" allowBlank="1" showInputMessage="1" showErrorMessage="1" sqref="B121:B123">
      <formula1>$AA$2:$AA$1433</formula1>
    </dataValidation>
    <dataValidation type="list" allowBlank="1" showInputMessage="1" showErrorMessage="1" sqref="B116:B120">
      <formula1>$AA$2:$AA$1432</formula1>
    </dataValidation>
    <dataValidation type="list" allowBlank="1" showInputMessage="1" showErrorMessage="1" sqref="B109:B115">
      <formula1>$AA$2:$AA$1430</formula1>
    </dataValidation>
    <dataValidation type="list" allowBlank="1" showInputMessage="1" showErrorMessage="1" sqref="B104:B108">
      <formula1>$AA$2:$AA$1428</formula1>
    </dataValidation>
    <dataValidation type="list" allowBlank="1" showInputMessage="1" showErrorMessage="1" sqref="B102:B103">
      <formula1>$AA$2:$AA$1427</formula1>
    </dataValidation>
    <dataValidation type="list" allowBlank="1" showInputMessage="1" showErrorMessage="1" sqref="B99">
      <formula1>$AA$2:$AA$1423</formula1>
    </dataValidation>
    <dataValidation type="list" allowBlank="1" showInputMessage="1" showErrorMessage="1" sqref="B100:B101">
      <formula1>$AA$2:$AA$1424</formula1>
    </dataValidation>
    <dataValidation type="list" allowBlank="1" showInputMessage="1" showErrorMessage="1" sqref="B48:B51 B41:B46">
      <formula1>$AA$2:$AA$1212</formula1>
    </dataValidation>
    <dataValidation type="list" allowBlank="1" showInputMessage="1" showErrorMessage="1" sqref="B52 B47">
      <formula1>$AA$2:$AA$1218</formula1>
    </dataValidation>
    <dataValidation type="list" allowBlank="1" showInputMessage="1" showErrorMessage="1" sqref="B53">
      <formula1>$AA$2:$AA$1220</formula1>
    </dataValidation>
    <dataValidation type="list" allowBlank="1" showInputMessage="1" showErrorMessage="1" sqref="B54">
      <formula1>$AA$2:$AA$1292</formula1>
    </dataValidation>
    <dataValidation type="list" allowBlank="1" showInputMessage="1" showErrorMessage="1" sqref="B55">
      <formula1>$AA$2:$AA$1296</formula1>
    </dataValidation>
    <dataValidation type="list" allowBlank="1" showInputMessage="1" showErrorMessage="1" sqref="B56:B60">
      <formula1>$AA$2:$AA$1298</formula1>
    </dataValidation>
    <dataValidation type="list" allowBlank="1" showInputMessage="1" showErrorMessage="1" sqref="B61">
      <formula1>$AA$2:$AA$1300</formula1>
    </dataValidation>
    <dataValidation type="list" allowBlank="1" showInputMessage="1" showErrorMessage="1" sqref="B62">
      <formula1>$AA$2:$AA$1306</formula1>
    </dataValidation>
    <dataValidation type="list" allowBlank="1" showInputMessage="1" showErrorMessage="1" sqref="B63:B69">
      <formula1>$AA$2:$AA$1341</formula1>
    </dataValidation>
    <dataValidation type="list" allowBlank="1" showInputMessage="1" showErrorMessage="1" sqref="B70">
      <formula1>$AA$2:$AA$1344</formula1>
    </dataValidation>
    <dataValidation type="list" allowBlank="1" showInputMessage="1" sqref="B71">
      <formula1>$AA$2:$AA$1344</formula1>
    </dataValidation>
    <dataValidation type="list" allowBlank="1" showInputMessage="1" showErrorMessage="1" sqref="B72:B74">
      <formula1>$AA$2:$AA$1346</formula1>
    </dataValidation>
    <dataValidation type="list" allowBlank="1" showInputMessage="1" showErrorMessage="1" sqref="B75">
      <formula1>$AA$2:$AA$1347</formula1>
    </dataValidation>
    <dataValidation type="list" allowBlank="1" showInputMessage="1" showErrorMessage="1" sqref="B76:B81">
      <formula1>$AA$2:$AA$1348</formula1>
    </dataValidation>
    <dataValidation type="list" allowBlank="1" showInputMessage="1" showErrorMessage="1" sqref="B82">
      <formula1>$AA$2:$AA$1350</formula1>
    </dataValidation>
    <dataValidation type="list" allowBlank="1" showInputMessage="1" showErrorMessage="1" sqref="B83:B86">
      <formula1>$AA$2:$AA$1351</formula1>
    </dataValidation>
    <dataValidation type="list" allowBlank="1" showInputMessage="1" showErrorMessage="1" sqref="B87:B90">
      <formula1>$AA$2:$AA$1355</formula1>
    </dataValidation>
    <dataValidation type="list" allowBlank="1" showInputMessage="1" showErrorMessage="1" sqref="B91:B96">
      <formula1>$AA$2:$AA$1359</formula1>
    </dataValidation>
    <dataValidation type="list" allowBlank="1" showInputMessage="1" showErrorMessage="1" sqref="B97:B98">
      <formula1>$AA$2:$AA$1360</formula1>
    </dataValidation>
    <dataValidation type="list" allowBlank="1" showInputMessage="1" showErrorMessage="1" sqref="C171:C207">
      <formula1>$Z$2:$Z$872</formula1>
    </dataValidation>
    <dataValidation type="list" allowBlank="1" showInputMessage="1" showErrorMessage="1" sqref="B457:B510 B728:B730">
      <formula1>$AA$2:$AA$1529</formula1>
    </dataValidation>
    <dataValidation type="list" allowBlank="1" showInputMessage="1" showErrorMessage="1" sqref="C457:C484 C492:C510">
      <formula1>$Z$2:$Z$901</formula1>
    </dataValidation>
    <dataValidation type="list" allowBlank="1" showInputMessage="1" showErrorMessage="1" sqref="B511:B535">
      <formula1>$AA$2:$AA$1530</formula1>
    </dataValidation>
    <dataValidation type="list" allowBlank="1" showInputMessage="1" showErrorMessage="1" sqref="C511:C606">
      <formula1>$Z$2:$Z$902</formula1>
    </dataValidation>
    <dataValidation type="list" allowBlank="1" showInputMessage="1" showErrorMessage="1" sqref="B536:B633 B635:B656">
      <formula1>$AA$2:$AA$1531</formula1>
    </dataValidation>
    <dataValidation type="list" allowBlank="1" showInputMessage="1" showErrorMessage="1" sqref="C607:C623">
      <formula1>$Z$2:$Z$502</formula1>
    </dataValidation>
    <dataValidation type="list" allowBlank="1" showInputMessage="1" showErrorMessage="1" sqref="C627:C730">
      <formula1>$Z$2:$Z$391</formula1>
    </dataValidation>
    <dataValidation type="list" allowBlank="1" showInputMessage="1" showErrorMessage="1" sqref="C626">
      <formula1>$Z$2:$Z$428</formula1>
    </dataValidation>
    <dataValidation type="list" allowBlank="1" showInputMessage="1" showErrorMessage="1" sqref="C624:C625">
      <formula1>$Z$2:$Z$475</formula1>
    </dataValidation>
    <dataValidation type="list" allowBlank="1" showInputMessage="1" sqref="B634">
      <formula1>$AA$2:$AA$1531</formula1>
    </dataValidation>
    <dataValidation type="list" allowBlank="1" showInputMessage="1" showErrorMessage="1" sqref="B657:B727">
      <formula1>$AA$2:$AA$1532</formula1>
    </dataValidation>
    <dataValidation type="list" allowBlank="1" showInputMessage="1" showErrorMessage="1" sqref="E36">
      <formula1>$AB$2:$AB$105</formula1>
    </dataValidation>
    <dataValidation type="list" allowBlank="1" showInputMessage="1" showErrorMessage="1" sqref="E37:E39">
      <formula1>$AB$2:$AB$115</formula1>
    </dataValidation>
    <dataValidation type="list" allowBlank="1" showInputMessage="1" showErrorMessage="1" sqref="E40:E52">
      <formula1>$AB$2:$AB$131</formula1>
    </dataValidation>
    <dataValidation type="list" allowBlank="1" showInputMessage="1" showErrorMessage="1" sqref="E4 E14:E22">
      <formula1>$AB$2:$AB$92</formula1>
    </dataValidation>
    <dataValidation type="list" allowBlank="1" showInputMessage="1" showErrorMessage="1" sqref="E13">
      <formula1>$AB$2:$AB$82</formula1>
    </dataValidation>
    <dataValidation type="list" allowBlank="1" showInputMessage="1" showErrorMessage="1" sqref="E23:E26">
      <formula1>$AB$2:$AB$99</formula1>
    </dataValidation>
    <dataValidation type="list" allowBlank="1" showInputMessage="1" showErrorMessage="1" sqref="E27:E35">
      <formula1>$AB$2:$AB$104</formula1>
    </dataValidation>
    <dataValidation type="list" allowBlank="1" showInputMessage="1" showErrorMessage="1" sqref="D40:D731">
      <formula1>$AC$2:$AC$8</formula1>
    </dataValidation>
    <dataValidation type="list" allowBlank="1" showInputMessage="1" showErrorMessage="1" sqref="B33">
      <formula1>$AA$2:$AA$964</formula1>
    </dataValidation>
    <dataValidation type="list" allowBlank="1" showInputMessage="1" showErrorMessage="1" sqref="B34">
      <formula1>$AA$2:$AA$967</formula1>
    </dataValidation>
    <dataValidation type="list" allowBlank="1" showInputMessage="1" showErrorMessage="1" sqref="B35">
      <formula1>$AA$2:$AA$983</formula1>
    </dataValidation>
    <dataValidation type="list" allowBlank="1" showInputMessage="1" showErrorMessage="1" sqref="B38">
      <formula1>$AA$2:$AA$1125</formula1>
    </dataValidation>
    <dataValidation type="list" allowBlank="1" showInputMessage="1" sqref="B37">
      <formula1>$AA$2:$AA$1116</formula1>
    </dataValidation>
    <dataValidation type="list" allowBlank="1" showInputMessage="1" showErrorMessage="1" sqref="B36">
      <formula1>$AA$2:$AA$993</formula1>
    </dataValidation>
    <dataValidation type="list" allowBlank="1" showInputMessage="1" showErrorMessage="1" sqref="B39">
      <formula1>$AA$2:$AA$1136</formula1>
    </dataValidation>
    <dataValidation type="list" allowBlank="1" showInputMessage="1" showErrorMessage="1" sqref="B40">
      <formula1>$AA$2:$AA$1207</formula1>
    </dataValidation>
    <dataValidation type="list" allowBlank="1" showInputMessage="1" sqref="B27">
      <formula1>$AA$2:$AA$940</formula1>
    </dataValidation>
    <dataValidation type="list" allowBlank="1" showInputMessage="1" showErrorMessage="1" sqref="B25">
      <formula1>$AA$2:$AA$846</formula1>
    </dataValidation>
    <dataValidation type="list" allowBlank="1" showInputMessage="1" showErrorMessage="1" sqref="B26">
      <formula1>$AA$2:$AA$847</formula1>
    </dataValidation>
    <dataValidation type="list" allowBlank="1" showInputMessage="1" showErrorMessage="1" sqref="B23">
      <formula1>$AA$2:$AA$762</formula1>
    </dataValidation>
    <dataValidation type="list" allowBlank="1" showInputMessage="1" showErrorMessage="1" sqref="B24">
      <formula1>$AA$2:$AA$845</formula1>
    </dataValidation>
    <dataValidation type="list" allowBlank="1" showInputMessage="1" showErrorMessage="1" sqref="B4">
      <formula1>$AA$2:$AA$616</formula1>
    </dataValidation>
    <dataValidation type="list" allowBlank="1" showInputMessage="1" sqref="B22">
      <formula1>$AA$2:$AA$633</formula1>
    </dataValidation>
    <dataValidation type="list" allowBlank="1" showInputMessage="1" showErrorMessage="1" sqref="B15:B21">
      <formula1>$AA$2:$AA$617</formula1>
    </dataValidation>
    <dataValidation type="list" allowBlank="1" showInputMessage="1" showErrorMessage="1" sqref="B14">
      <formula1>$AA$2:$AA$619</formula1>
    </dataValidation>
    <dataValidation type="list" allowBlank="1" showInputMessage="1" sqref="B31:B32">
      <formula1>$AA$2:$AA$959</formula1>
    </dataValidation>
    <dataValidation type="list" allowBlank="1" showInputMessage="1" showErrorMessage="1" sqref="B29">
      <formula1>$AA$2:$AA$950</formula1>
    </dataValidation>
    <dataValidation type="list" allowBlank="1" showInputMessage="1" sqref="B28">
      <formula1>$AA$2:$AA$951</formula1>
    </dataValidation>
    <dataValidation type="list" allowBlank="1" showInputMessage="1" showErrorMessage="1" sqref="B30">
      <formula1>$AA$2:$AA$953</formula1>
    </dataValidation>
    <dataValidation type="list" allowBlank="1" showInputMessage="1" showErrorMessage="1" sqref="B731">
      <formula1>$AA$2:$AA$1515</formula1>
    </dataValidation>
    <dataValidation type="list" allowBlank="1" showInputMessage="1" sqref="C731">
      <formula1>$Z$2:$Z$892</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739"/>
  <sheetViews>
    <sheetView zoomScale="60" zoomScaleNormal="60" workbookViewId="0">
      <pane xSplit="10" ySplit="3" topLeftCell="K4" activePane="bottomRight" state="frozen"/>
      <selection pane="topRight" activeCell="K1" sqref="K1"/>
      <selection pane="bottomLeft" activeCell="A4" sqref="A4"/>
      <selection pane="bottomRight" activeCell="C1" sqref="C1"/>
    </sheetView>
  </sheetViews>
  <sheetFormatPr defaultRowHeight="15" x14ac:dyDescent="0.25"/>
  <cols>
    <col min="1" max="1" width="10.85546875" bestFit="1" customWidth="1"/>
    <col min="2" max="2" width="24.7109375" bestFit="1" customWidth="1"/>
    <col min="3" max="3" width="11.42578125" bestFit="1" customWidth="1"/>
    <col min="4" max="4" width="10.28515625" bestFit="1" customWidth="1"/>
    <col min="5" max="5" width="23.5703125" bestFit="1" customWidth="1"/>
    <col min="9" max="9" width="13" bestFit="1" customWidth="1"/>
    <col min="10" max="10" width="4.7109375" bestFit="1" customWidth="1"/>
    <col min="11" max="11" width="15.42578125" bestFit="1" customWidth="1"/>
    <col min="12" max="13" width="12.28515625" bestFit="1" customWidth="1"/>
    <col min="14" max="14" width="10.85546875" bestFit="1" customWidth="1"/>
    <col min="15" max="16" width="12.28515625" bestFit="1" customWidth="1"/>
    <col min="17" max="17" width="10.85546875" bestFit="1" customWidth="1"/>
    <col min="18" max="19" width="12.28515625" bestFit="1" customWidth="1"/>
    <col min="21" max="22" width="12.28515625" bestFit="1" customWidth="1"/>
    <col min="24" max="24" width="13.42578125" bestFit="1" customWidth="1"/>
    <col min="25" max="25" width="10.7109375" customWidth="1"/>
    <col min="27" max="27" width="11.7109375" bestFit="1" customWidth="1"/>
    <col min="28" max="28" width="10.85546875" bestFit="1" customWidth="1"/>
  </cols>
  <sheetData>
    <row r="1" spans="1:28" ht="30" x14ac:dyDescent="0.25">
      <c r="A1" s="189" t="s">
        <v>0</v>
      </c>
      <c r="B1" s="190" t="s">
        <v>1</v>
      </c>
      <c r="C1" s="1" t="s">
        <v>1370</v>
      </c>
      <c r="D1" s="1"/>
      <c r="E1" s="189" t="s">
        <v>2</v>
      </c>
      <c r="F1" s="189"/>
      <c r="G1" s="189"/>
      <c r="H1" s="189"/>
      <c r="I1" s="189"/>
      <c r="J1" s="191" t="s">
        <v>3</v>
      </c>
      <c r="K1" s="189" t="s">
        <v>4</v>
      </c>
      <c r="L1" s="194" t="s">
        <v>5</v>
      </c>
      <c r="M1" s="194"/>
      <c r="N1" s="194"/>
      <c r="O1" s="194"/>
      <c r="P1" s="194"/>
      <c r="Q1" s="194"/>
      <c r="R1" s="194"/>
      <c r="S1" s="194"/>
      <c r="T1" s="194"/>
      <c r="U1" s="194"/>
      <c r="V1" s="194"/>
      <c r="W1" s="194"/>
      <c r="X1" s="194"/>
      <c r="Y1" s="194"/>
      <c r="Z1" s="194"/>
      <c r="AA1" s="1" t="s">
        <v>1361</v>
      </c>
      <c r="AB1" s="192" t="s">
        <v>6</v>
      </c>
    </row>
    <row r="2" spans="1:28" x14ac:dyDescent="0.25">
      <c r="A2" s="189"/>
      <c r="B2" s="190"/>
      <c r="C2" s="189" t="s">
        <v>7</v>
      </c>
      <c r="D2" s="1"/>
      <c r="E2" s="190" t="s">
        <v>8</v>
      </c>
      <c r="F2" s="190" t="s">
        <v>9</v>
      </c>
      <c r="G2" s="189" t="s">
        <v>10</v>
      </c>
      <c r="H2" s="189" t="s">
        <v>11</v>
      </c>
      <c r="I2" s="189"/>
      <c r="J2" s="191"/>
      <c r="K2" s="189"/>
      <c r="L2" s="193" t="s">
        <v>12</v>
      </c>
      <c r="M2" s="193"/>
      <c r="N2" s="193"/>
      <c r="O2" s="193" t="s">
        <v>13</v>
      </c>
      <c r="P2" s="193"/>
      <c r="Q2" s="193"/>
      <c r="R2" s="193" t="s">
        <v>14</v>
      </c>
      <c r="S2" s="193"/>
      <c r="T2" s="193"/>
      <c r="U2" s="194" t="s">
        <v>15</v>
      </c>
      <c r="V2" s="194"/>
      <c r="W2" s="194"/>
      <c r="X2" s="194" t="s">
        <v>16</v>
      </c>
      <c r="Y2" s="194"/>
      <c r="Z2" s="194"/>
      <c r="AA2" s="189" t="s">
        <v>7</v>
      </c>
      <c r="AB2" s="192"/>
    </row>
    <row r="3" spans="1:28" x14ac:dyDescent="0.25">
      <c r="A3" s="189"/>
      <c r="B3" s="190"/>
      <c r="C3" s="189"/>
      <c r="D3" s="1"/>
      <c r="E3" s="190"/>
      <c r="F3" s="190"/>
      <c r="G3" s="189"/>
      <c r="H3" s="2" t="s">
        <v>17</v>
      </c>
      <c r="I3" s="1" t="s">
        <v>18</v>
      </c>
      <c r="J3" s="191"/>
      <c r="K3" s="189"/>
      <c r="L3" s="3" t="s">
        <v>19</v>
      </c>
      <c r="M3" s="3" t="s">
        <v>1360</v>
      </c>
      <c r="N3" s="3"/>
      <c r="O3" s="3" t="s">
        <v>19</v>
      </c>
      <c r="P3" s="3" t="s">
        <v>1360</v>
      </c>
      <c r="Q3" s="3"/>
      <c r="R3" s="3" t="s">
        <v>19</v>
      </c>
      <c r="S3" s="3" t="s">
        <v>1360</v>
      </c>
      <c r="T3" s="3"/>
      <c r="U3" s="3" t="s">
        <v>19</v>
      </c>
      <c r="V3" s="3" t="s">
        <v>1360</v>
      </c>
      <c r="W3" s="3"/>
      <c r="X3" s="3" t="s">
        <v>19</v>
      </c>
      <c r="Y3" s="3" t="s">
        <v>1360</v>
      </c>
      <c r="Z3" s="3"/>
      <c r="AA3" s="189"/>
      <c r="AB3" s="192"/>
    </row>
    <row r="4" spans="1:28" ht="15.75" hidden="1" x14ac:dyDescent="0.25">
      <c r="A4" s="4">
        <v>43670</v>
      </c>
      <c r="B4" s="5" t="s">
        <v>21</v>
      </c>
      <c r="C4" s="6">
        <v>450000</v>
      </c>
      <c r="D4" s="7"/>
      <c r="E4" s="5" t="s">
        <v>22</v>
      </c>
      <c r="F4" s="5">
        <v>1</v>
      </c>
      <c r="G4" s="5" t="s">
        <v>23</v>
      </c>
      <c r="H4" s="5"/>
      <c r="I4" s="5">
        <f t="shared" ref="I4:I67" si="0">F4*H4</f>
        <v>0</v>
      </c>
      <c r="J4" s="8" t="s">
        <v>24</v>
      </c>
      <c r="K4" s="5"/>
      <c r="L4" s="9">
        <f t="shared" ref="L4:L67" si="1">M4+N4</f>
        <v>0</v>
      </c>
      <c r="M4" s="9"/>
      <c r="N4" s="9"/>
      <c r="O4" s="9">
        <f t="shared" ref="O4:O67" si="2">P4+Q4</f>
        <v>0</v>
      </c>
      <c r="P4" s="9"/>
      <c r="Q4" s="9"/>
      <c r="R4" s="9">
        <f t="shared" ref="R4:R67" si="3">S4+T4</f>
        <v>0</v>
      </c>
      <c r="S4" s="9"/>
      <c r="T4" s="9"/>
      <c r="U4" s="9">
        <f t="shared" ref="U4:U67" si="4">V4+W4</f>
        <v>0</v>
      </c>
      <c r="V4" s="9"/>
      <c r="W4" s="9"/>
      <c r="X4" s="9">
        <f t="shared" ref="X4:X67" si="5">Y4+Z4</f>
        <v>0</v>
      </c>
      <c r="Y4" s="9"/>
      <c r="Z4" s="9"/>
      <c r="AA4" s="10">
        <f t="shared" ref="AA4:AA67" si="6">C4+I4-L4-O4-U4-X4-R4</f>
        <v>450000</v>
      </c>
      <c r="AB4" s="11"/>
    </row>
    <row r="5" spans="1:28" ht="15.75" hidden="1"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hidden="1" x14ac:dyDescent="0.25">
      <c r="A6" s="12">
        <v>45059</v>
      </c>
      <c r="B6" s="5" t="s">
        <v>40</v>
      </c>
      <c r="C6" s="13">
        <v>2640500</v>
      </c>
      <c r="D6" s="5" t="s">
        <v>41</v>
      </c>
      <c r="E6" s="5" t="s">
        <v>42</v>
      </c>
      <c r="F6" s="5">
        <v>1750</v>
      </c>
      <c r="G6" s="5" t="s">
        <v>29</v>
      </c>
      <c r="H6" s="5"/>
      <c r="I6" s="5">
        <f t="shared" si="0"/>
        <v>0</v>
      </c>
      <c r="J6" s="16" t="s">
        <v>43</v>
      </c>
      <c r="K6" s="5"/>
      <c r="L6" s="9">
        <f t="shared" si="1"/>
        <v>0</v>
      </c>
      <c r="M6" s="9"/>
      <c r="N6" s="9"/>
      <c r="O6" s="9">
        <f t="shared" si="2"/>
        <v>0</v>
      </c>
      <c r="P6" s="9"/>
      <c r="Q6" s="9"/>
      <c r="R6" s="9">
        <f t="shared" si="3"/>
        <v>0</v>
      </c>
      <c r="S6" s="9"/>
      <c r="T6" s="9"/>
      <c r="U6" s="9">
        <f t="shared" si="4"/>
        <v>0</v>
      </c>
      <c r="V6" s="9"/>
      <c r="W6" s="9"/>
      <c r="X6" s="9">
        <f t="shared" si="5"/>
        <v>0</v>
      </c>
      <c r="Y6" s="9"/>
      <c r="Z6" s="9"/>
      <c r="AA6" s="10">
        <f t="shared" si="6"/>
        <v>2640500</v>
      </c>
      <c r="AB6" s="11"/>
    </row>
    <row r="7" spans="1:28" ht="15.75" hidden="1" x14ac:dyDescent="0.25">
      <c r="A7" s="12">
        <v>45254</v>
      </c>
      <c r="B7" s="5" t="s">
        <v>46</v>
      </c>
      <c r="C7" s="13">
        <v>166250</v>
      </c>
      <c r="D7" s="5" t="s">
        <v>31</v>
      </c>
      <c r="E7" s="5" t="s">
        <v>47</v>
      </c>
      <c r="F7" s="5">
        <v>18250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166250</v>
      </c>
      <c r="AB7" s="11"/>
    </row>
    <row r="8" spans="1:28" ht="15.75" hidden="1" x14ac:dyDescent="0.25">
      <c r="A8" s="12">
        <v>45285</v>
      </c>
      <c r="B8" s="5" t="s">
        <v>48</v>
      </c>
      <c r="C8" s="5">
        <v>-390000</v>
      </c>
      <c r="D8" s="5"/>
      <c r="E8" s="5"/>
      <c r="F8" s="5"/>
      <c r="G8" s="5" t="s">
        <v>51</v>
      </c>
      <c r="H8" s="5"/>
      <c r="I8" s="5">
        <f t="shared" si="0"/>
        <v>0</v>
      </c>
      <c r="J8" s="14" t="s">
        <v>34</v>
      </c>
      <c r="K8" s="5" t="s">
        <v>52</v>
      </c>
      <c r="L8" s="9">
        <f t="shared" si="1"/>
        <v>0</v>
      </c>
      <c r="M8" s="9"/>
      <c r="N8" s="9"/>
      <c r="O8" s="9">
        <f t="shared" si="2"/>
        <v>0</v>
      </c>
      <c r="P8" s="9"/>
      <c r="Q8" s="9"/>
      <c r="R8" s="9">
        <f t="shared" si="3"/>
        <v>0</v>
      </c>
      <c r="S8" s="9"/>
      <c r="T8" s="9"/>
      <c r="U8" s="9">
        <f t="shared" si="4"/>
        <v>0</v>
      </c>
      <c r="V8" s="9"/>
      <c r="W8" s="9"/>
      <c r="X8" s="9">
        <f t="shared" si="5"/>
        <v>0</v>
      </c>
      <c r="Y8" s="9"/>
      <c r="Z8" s="9"/>
      <c r="AA8" s="10">
        <f t="shared" si="6"/>
        <v>-390000</v>
      </c>
      <c r="AB8" s="11"/>
    </row>
    <row r="9" spans="1:28" ht="15.75" hidden="1" x14ac:dyDescent="0.25">
      <c r="A9" s="17">
        <v>45405</v>
      </c>
      <c r="B9" s="20" t="s">
        <v>58</v>
      </c>
      <c r="C9" s="19">
        <v>139800</v>
      </c>
      <c r="D9" s="20" t="s">
        <v>41</v>
      </c>
      <c r="E9" s="20" t="s">
        <v>59</v>
      </c>
      <c r="F9" s="20">
        <v>574</v>
      </c>
      <c r="G9" s="20" t="s">
        <v>51</v>
      </c>
      <c r="H9" s="20"/>
      <c r="I9" s="5">
        <f t="shared" si="0"/>
        <v>0</v>
      </c>
      <c r="J9" s="16" t="s">
        <v>43</v>
      </c>
      <c r="K9" s="5"/>
      <c r="L9" s="9">
        <f t="shared" si="1"/>
        <v>0</v>
      </c>
      <c r="M9" s="9"/>
      <c r="N9" s="9"/>
      <c r="O9" s="9">
        <f t="shared" si="2"/>
        <v>0</v>
      </c>
      <c r="P9" s="9"/>
      <c r="Q9" s="9"/>
      <c r="R9" s="9">
        <f t="shared" si="3"/>
        <v>0</v>
      </c>
      <c r="S9" s="9"/>
      <c r="T9" s="9"/>
      <c r="U9" s="9">
        <f t="shared" si="4"/>
        <v>0</v>
      </c>
      <c r="V9" s="9"/>
      <c r="W9" s="9"/>
      <c r="X9" s="9">
        <f t="shared" si="5"/>
        <v>0</v>
      </c>
      <c r="Y9" s="9"/>
      <c r="Z9" s="9"/>
      <c r="AA9" s="10">
        <f t="shared" si="6"/>
        <v>139800</v>
      </c>
      <c r="AB9" s="11"/>
    </row>
    <row r="10" spans="1:28" ht="15.75" hidden="1" x14ac:dyDescent="0.25">
      <c r="A10" s="17">
        <v>45462</v>
      </c>
      <c r="B10" s="20" t="s">
        <v>60</v>
      </c>
      <c r="C10" s="20">
        <v>-40000</v>
      </c>
      <c r="D10" s="20" t="s">
        <v>41</v>
      </c>
      <c r="E10" s="20" t="s">
        <v>61</v>
      </c>
      <c r="F10" s="20">
        <v>4</v>
      </c>
      <c r="G10" s="20" t="s">
        <v>25</v>
      </c>
      <c r="H10" s="20"/>
      <c r="I10" s="5">
        <f t="shared" si="0"/>
        <v>0</v>
      </c>
      <c r="J10" s="14" t="s">
        <v>34</v>
      </c>
      <c r="K10" s="5"/>
      <c r="L10" s="9">
        <f t="shared" si="1"/>
        <v>0</v>
      </c>
      <c r="M10" s="9"/>
      <c r="N10" s="9"/>
      <c r="O10" s="9">
        <f t="shared" si="2"/>
        <v>0</v>
      </c>
      <c r="P10" s="9"/>
      <c r="Q10" s="9"/>
      <c r="R10" s="9">
        <f t="shared" si="3"/>
        <v>0</v>
      </c>
      <c r="S10" s="9"/>
      <c r="T10" s="9"/>
      <c r="U10" s="9">
        <f t="shared" si="4"/>
        <v>0</v>
      </c>
      <c r="V10" s="9"/>
      <c r="W10" s="9"/>
      <c r="X10" s="9">
        <f t="shared" si="5"/>
        <v>0</v>
      </c>
      <c r="Y10" s="9"/>
      <c r="Z10" s="9"/>
      <c r="AA10" s="10">
        <f t="shared" si="6"/>
        <v>-40000</v>
      </c>
      <c r="AB10" s="11">
        <v>45462</v>
      </c>
    </row>
    <row r="11" spans="1:28" ht="15.75" hidden="1" x14ac:dyDescent="0.25">
      <c r="A11" s="17">
        <v>45476</v>
      </c>
      <c r="B11" s="20" t="s">
        <v>63</v>
      </c>
      <c r="C11" s="20">
        <v>-120000</v>
      </c>
      <c r="D11" s="20" t="s">
        <v>31</v>
      </c>
      <c r="E11" s="20" t="s">
        <v>64</v>
      </c>
      <c r="F11" s="21">
        <v>5</v>
      </c>
      <c r="G11" s="20" t="s">
        <v>33</v>
      </c>
      <c r="H11" s="20"/>
      <c r="I11" s="5">
        <f t="shared" si="0"/>
        <v>0</v>
      </c>
      <c r="J11" s="14" t="s">
        <v>34</v>
      </c>
      <c r="K11" s="5">
        <v>602</v>
      </c>
      <c r="L11" s="9">
        <f t="shared" si="1"/>
        <v>0</v>
      </c>
      <c r="M11" s="9"/>
      <c r="N11" s="9"/>
      <c r="O11" s="9">
        <f t="shared" si="2"/>
        <v>0</v>
      </c>
      <c r="P11" s="9"/>
      <c r="Q11" s="9"/>
      <c r="R11" s="9">
        <f t="shared" si="3"/>
        <v>0</v>
      </c>
      <c r="S11" s="9"/>
      <c r="T11" s="9"/>
      <c r="U11" s="9">
        <f t="shared" si="4"/>
        <v>0</v>
      </c>
      <c r="V11" s="9"/>
      <c r="W11" s="9"/>
      <c r="X11" s="9">
        <f t="shared" si="5"/>
        <v>0</v>
      </c>
      <c r="Y11" s="9"/>
      <c r="Z11" s="9"/>
      <c r="AA11" s="10">
        <f t="shared" si="6"/>
        <v>-120000</v>
      </c>
      <c r="AB11" s="11">
        <v>45474</v>
      </c>
    </row>
    <row r="12" spans="1:28" ht="15.75" hidden="1" x14ac:dyDescent="0.25">
      <c r="A12" s="17">
        <v>45485</v>
      </c>
      <c r="B12" s="20" t="s">
        <v>67</v>
      </c>
      <c r="C12" s="19">
        <v>-100000</v>
      </c>
      <c r="D12" s="20" t="s">
        <v>41</v>
      </c>
      <c r="E12" s="20" t="s">
        <v>68</v>
      </c>
      <c r="F12" s="20">
        <v>298</v>
      </c>
      <c r="G12" s="20" t="s">
        <v>29</v>
      </c>
      <c r="H12" s="20"/>
      <c r="I12" s="5">
        <f t="shared" si="0"/>
        <v>0</v>
      </c>
      <c r="J12" s="14" t="s">
        <v>34</v>
      </c>
      <c r="K12" s="5"/>
      <c r="L12" s="9">
        <f t="shared" si="1"/>
        <v>0</v>
      </c>
      <c r="M12" s="9"/>
      <c r="N12" s="9"/>
      <c r="O12" s="9">
        <f t="shared" si="2"/>
        <v>0</v>
      </c>
      <c r="P12" s="9"/>
      <c r="Q12" s="9"/>
      <c r="R12" s="9">
        <f t="shared" si="3"/>
        <v>0</v>
      </c>
      <c r="S12" s="9"/>
      <c r="T12" s="9"/>
      <c r="U12" s="9">
        <f t="shared" si="4"/>
        <v>0</v>
      </c>
      <c r="V12" s="9"/>
      <c r="W12" s="9"/>
      <c r="X12" s="9">
        <f t="shared" si="5"/>
        <v>0</v>
      </c>
      <c r="Y12" s="9"/>
      <c r="Z12" s="9"/>
      <c r="AA12" s="10">
        <f t="shared" si="6"/>
        <v>-100000</v>
      </c>
      <c r="AB12" s="11">
        <v>45637</v>
      </c>
    </row>
    <row r="13" spans="1:28" ht="15.75" hidden="1" x14ac:dyDescent="0.25">
      <c r="A13" s="17">
        <v>45561</v>
      </c>
      <c r="B13" s="20" t="s">
        <v>92</v>
      </c>
      <c r="C13" s="19">
        <v>-250000</v>
      </c>
      <c r="D13" s="20" t="s">
        <v>31</v>
      </c>
      <c r="E13" s="20" t="s">
        <v>91</v>
      </c>
      <c r="F13" s="20">
        <v>500</v>
      </c>
      <c r="G13" s="20" t="s">
        <v>29</v>
      </c>
      <c r="H13" s="20"/>
      <c r="I13" s="5">
        <f t="shared" si="0"/>
        <v>0</v>
      </c>
      <c r="J13" s="14" t="s">
        <v>34</v>
      </c>
      <c r="K13" s="5" t="s">
        <v>93</v>
      </c>
      <c r="L13" s="9">
        <f t="shared" si="1"/>
        <v>0</v>
      </c>
      <c r="M13" s="9"/>
      <c r="N13" s="9"/>
      <c r="O13" s="9">
        <f t="shared" si="2"/>
        <v>0</v>
      </c>
      <c r="P13" s="9"/>
      <c r="Q13" s="9"/>
      <c r="R13" s="9">
        <f t="shared" si="3"/>
        <v>0</v>
      </c>
      <c r="S13" s="9"/>
      <c r="T13" s="9"/>
      <c r="U13" s="9">
        <f t="shared" si="4"/>
        <v>0</v>
      </c>
      <c r="V13" s="9"/>
      <c r="W13" s="9"/>
      <c r="X13" s="9">
        <f t="shared" si="5"/>
        <v>0</v>
      </c>
      <c r="Y13" s="9"/>
      <c r="Z13" s="9"/>
      <c r="AA13" s="10">
        <f t="shared" si="6"/>
        <v>-250000</v>
      </c>
      <c r="AB13" s="11">
        <v>45684</v>
      </c>
    </row>
    <row r="14" spans="1:28" ht="15.75" hidden="1" x14ac:dyDescent="0.25">
      <c r="A14" s="17">
        <v>45584</v>
      </c>
      <c r="B14" s="20" t="s">
        <v>109</v>
      </c>
      <c r="C14" s="20">
        <v>2850000</v>
      </c>
      <c r="D14" s="20" t="s">
        <v>41</v>
      </c>
      <c r="E14" s="20" t="s">
        <v>110</v>
      </c>
      <c r="F14" s="20">
        <v>5000</v>
      </c>
      <c r="G14" s="20" t="s">
        <v>29</v>
      </c>
      <c r="H14" s="20"/>
      <c r="I14" s="20">
        <f t="shared" si="0"/>
        <v>0</v>
      </c>
      <c r="J14" s="14" t="s">
        <v>241</v>
      </c>
      <c r="K14" s="25"/>
      <c r="L14" s="9">
        <f t="shared" si="1"/>
        <v>2850000</v>
      </c>
      <c r="M14" s="9">
        <v>1500000</v>
      </c>
      <c r="N14" s="9">
        <f>500000+350000+500000</f>
        <v>1350000</v>
      </c>
      <c r="O14" s="9">
        <f t="shared" si="2"/>
        <v>0</v>
      </c>
      <c r="P14" s="9"/>
      <c r="Q14" s="9"/>
      <c r="R14" s="9">
        <f t="shared" si="3"/>
        <v>0</v>
      </c>
      <c r="S14" s="9"/>
      <c r="T14" s="9"/>
      <c r="U14" s="9">
        <f t="shared" si="4"/>
        <v>0</v>
      </c>
      <c r="V14" s="9"/>
      <c r="W14" s="9"/>
      <c r="X14" s="9">
        <f t="shared" si="5"/>
        <v>0</v>
      </c>
      <c r="Y14" s="9"/>
      <c r="Z14" s="9"/>
      <c r="AA14" s="10">
        <f t="shared" si="6"/>
        <v>0</v>
      </c>
      <c r="AB14" s="11">
        <v>45887</v>
      </c>
    </row>
    <row r="15" spans="1:28" ht="15.75" hidden="1" x14ac:dyDescent="0.25">
      <c r="A15" s="17">
        <v>45639</v>
      </c>
      <c r="B15" s="20" t="s">
        <v>196</v>
      </c>
      <c r="C15" s="20">
        <v>-2112000</v>
      </c>
      <c r="D15" s="20" t="s">
        <v>31</v>
      </c>
      <c r="E15" s="20" t="s">
        <v>61</v>
      </c>
      <c r="F15" s="20">
        <v>20</v>
      </c>
      <c r="G15" s="20" t="s">
        <v>25</v>
      </c>
      <c r="H15" s="20"/>
      <c r="I15" s="20">
        <f t="shared" si="0"/>
        <v>0</v>
      </c>
      <c r="J15" s="14" t="s">
        <v>34</v>
      </c>
      <c r="K15" s="20"/>
      <c r="L15" s="9">
        <f t="shared" si="1"/>
        <v>0</v>
      </c>
      <c r="M15" s="9"/>
      <c r="N15" s="9"/>
      <c r="O15" s="9">
        <f t="shared" si="2"/>
        <v>0</v>
      </c>
      <c r="P15" s="9"/>
      <c r="Q15" s="9"/>
      <c r="R15" s="9">
        <f t="shared" si="3"/>
        <v>0</v>
      </c>
      <c r="S15" s="9"/>
      <c r="T15" s="9"/>
      <c r="U15" s="9">
        <f t="shared" si="4"/>
        <v>0</v>
      </c>
      <c r="V15" s="9"/>
      <c r="W15" s="9"/>
      <c r="X15" s="9">
        <f t="shared" si="5"/>
        <v>0</v>
      </c>
      <c r="Y15" s="9"/>
      <c r="Z15" s="9"/>
      <c r="AA15" s="10">
        <f t="shared" si="6"/>
        <v>-2112000</v>
      </c>
      <c r="AB15" s="11">
        <v>45490</v>
      </c>
    </row>
    <row r="16" spans="1:28" ht="15.75" hidden="1" x14ac:dyDescent="0.25">
      <c r="A16" s="17">
        <v>45644</v>
      </c>
      <c r="B16" s="20" t="s">
        <v>165</v>
      </c>
      <c r="C16" s="20">
        <v>-1020000</v>
      </c>
      <c r="D16" s="20" t="s">
        <v>31</v>
      </c>
      <c r="E16" s="20" t="s">
        <v>139</v>
      </c>
      <c r="F16" s="20">
        <v>2</v>
      </c>
      <c r="G16" s="20" t="s">
        <v>23</v>
      </c>
      <c r="H16" s="20"/>
      <c r="I16" s="20">
        <f t="shared" si="0"/>
        <v>0</v>
      </c>
      <c r="J16" s="14" t="s">
        <v>34</v>
      </c>
      <c r="K16" s="20" t="s">
        <v>273</v>
      </c>
      <c r="L16" s="9">
        <f t="shared" si="1"/>
        <v>0</v>
      </c>
      <c r="M16" s="9"/>
      <c r="N16" s="9"/>
      <c r="O16" s="9">
        <f t="shared" si="2"/>
        <v>0</v>
      </c>
      <c r="P16" s="9"/>
      <c r="Q16" s="9"/>
      <c r="R16" s="9">
        <f t="shared" si="3"/>
        <v>0</v>
      </c>
      <c r="S16" s="9"/>
      <c r="T16" s="9"/>
      <c r="U16" s="9">
        <f t="shared" si="4"/>
        <v>0</v>
      </c>
      <c r="V16" s="9"/>
      <c r="W16" s="9"/>
      <c r="X16" s="9">
        <f t="shared" si="5"/>
        <v>0</v>
      </c>
      <c r="Y16" s="9"/>
      <c r="Z16" s="9"/>
      <c r="AA16" s="10">
        <f t="shared" si="6"/>
        <v>-1020000</v>
      </c>
      <c r="AB16" s="11">
        <v>45685</v>
      </c>
    </row>
    <row r="17" spans="1:28" ht="15.75" hidden="1" x14ac:dyDescent="0.25">
      <c r="A17" s="17">
        <v>45645</v>
      </c>
      <c r="B17" s="20" t="s">
        <v>199</v>
      </c>
      <c r="C17" s="20">
        <v>-1056000</v>
      </c>
      <c r="D17" s="20" t="s">
        <v>31</v>
      </c>
      <c r="E17" s="20" t="s">
        <v>70</v>
      </c>
      <c r="F17" s="20">
        <v>100</v>
      </c>
      <c r="G17" s="20" t="s">
        <v>29</v>
      </c>
      <c r="H17" s="20"/>
      <c r="I17" s="20">
        <f t="shared" si="0"/>
        <v>0</v>
      </c>
      <c r="J17" s="14" t="s">
        <v>34</v>
      </c>
      <c r="K17" s="5" t="s">
        <v>200</v>
      </c>
      <c r="L17" s="9">
        <f t="shared" si="1"/>
        <v>0</v>
      </c>
      <c r="M17" s="9"/>
      <c r="N17" s="9"/>
      <c r="O17" s="9">
        <f t="shared" si="2"/>
        <v>0</v>
      </c>
      <c r="P17" s="9"/>
      <c r="Q17" s="9"/>
      <c r="R17" s="9">
        <f t="shared" si="3"/>
        <v>0</v>
      </c>
      <c r="S17" s="9"/>
      <c r="T17" s="9"/>
      <c r="U17" s="9">
        <f t="shared" si="4"/>
        <v>0</v>
      </c>
      <c r="V17" s="9"/>
      <c r="W17" s="9"/>
      <c r="X17" s="9">
        <f t="shared" si="5"/>
        <v>0</v>
      </c>
      <c r="Y17" s="9"/>
      <c r="Z17" s="9"/>
      <c r="AA17" s="10">
        <f t="shared" si="6"/>
        <v>-1056000</v>
      </c>
      <c r="AB17" s="11">
        <v>45390</v>
      </c>
    </row>
    <row r="18" spans="1:28" ht="15.75" hidden="1" x14ac:dyDescent="0.25">
      <c r="A18" s="17">
        <v>45646</v>
      </c>
      <c r="B18" s="20" t="s">
        <v>208</v>
      </c>
      <c r="C18" s="20">
        <v>-1354000</v>
      </c>
      <c r="D18" s="20" t="s">
        <v>31</v>
      </c>
      <c r="E18" s="20" t="s">
        <v>184</v>
      </c>
      <c r="F18" s="20">
        <v>49.1</v>
      </c>
      <c r="G18" s="20" t="s">
        <v>51</v>
      </c>
      <c r="H18" s="20"/>
      <c r="I18" s="20">
        <f t="shared" si="0"/>
        <v>0</v>
      </c>
      <c r="J18" s="14" t="s">
        <v>34</v>
      </c>
      <c r="K18" s="20"/>
      <c r="L18" s="9">
        <f t="shared" si="1"/>
        <v>0</v>
      </c>
      <c r="M18" s="9"/>
      <c r="N18" s="9"/>
      <c r="O18" s="9">
        <f t="shared" si="2"/>
        <v>0</v>
      </c>
      <c r="P18" s="9"/>
      <c r="Q18" s="9"/>
      <c r="R18" s="9">
        <f t="shared" si="3"/>
        <v>0</v>
      </c>
      <c r="S18" s="9"/>
      <c r="T18" s="9"/>
      <c r="U18" s="9">
        <f t="shared" si="4"/>
        <v>0</v>
      </c>
      <c r="V18" s="9"/>
      <c r="W18" s="9"/>
      <c r="X18" s="9">
        <f t="shared" si="5"/>
        <v>0</v>
      </c>
      <c r="Y18" s="9"/>
      <c r="Z18" s="9"/>
      <c r="AA18" s="10">
        <f t="shared" si="6"/>
        <v>-1354000</v>
      </c>
      <c r="AB18" s="11">
        <v>45653</v>
      </c>
    </row>
    <row r="19" spans="1:28" ht="15.75" hidden="1" x14ac:dyDescent="0.25">
      <c r="A19" s="32">
        <v>45691</v>
      </c>
      <c r="B19" s="33" t="s">
        <v>566</v>
      </c>
      <c r="C19" s="33">
        <v>2000000</v>
      </c>
      <c r="D19" s="33" t="s">
        <v>31</v>
      </c>
      <c r="E19" s="33" t="s">
        <v>45</v>
      </c>
      <c r="F19" s="33">
        <v>11</v>
      </c>
      <c r="G19" s="33" t="s">
        <v>51</v>
      </c>
      <c r="H19" s="33"/>
      <c r="I19" s="20">
        <f t="shared" si="0"/>
        <v>0</v>
      </c>
      <c r="J19" s="37" t="s">
        <v>240</v>
      </c>
      <c r="K19" s="20"/>
      <c r="L19" s="9">
        <f t="shared" si="1"/>
        <v>0</v>
      </c>
      <c r="M19" s="9"/>
      <c r="N19" s="9"/>
      <c r="O19" s="9">
        <f t="shared" si="2"/>
        <v>0</v>
      </c>
      <c r="P19" s="9"/>
      <c r="Q19" s="9"/>
      <c r="R19" s="9">
        <f t="shared" si="3"/>
        <v>0</v>
      </c>
      <c r="S19" s="9"/>
      <c r="T19" s="9"/>
      <c r="U19" s="9">
        <f t="shared" si="4"/>
        <v>2000000</v>
      </c>
      <c r="V19" s="9">
        <v>2000000</v>
      </c>
      <c r="W19" s="9"/>
      <c r="X19" s="9">
        <f t="shared" si="5"/>
        <v>0</v>
      </c>
      <c r="Y19" s="9"/>
      <c r="Z19" s="9"/>
      <c r="AA19" s="10">
        <f t="shared" si="6"/>
        <v>0</v>
      </c>
      <c r="AB19" s="11">
        <v>45862</v>
      </c>
    </row>
    <row r="20" spans="1:28" ht="15.75" hidden="1" x14ac:dyDescent="0.25">
      <c r="A20" s="32">
        <v>45698</v>
      </c>
      <c r="B20" s="33" t="s">
        <v>92</v>
      </c>
      <c r="C20" s="33">
        <v>-2333000</v>
      </c>
      <c r="D20" s="33" t="s">
        <v>31</v>
      </c>
      <c r="E20" s="33" t="s">
        <v>428</v>
      </c>
      <c r="F20" s="33">
        <v>12</v>
      </c>
      <c r="G20" s="33" t="s">
        <v>23</v>
      </c>
      <c r="H20" s="33"/>
      <c r="I20" s="20">
        <f t="shared" si="0"/>
        <v>0</v>
      </c>
      <c r="J20" s="37" t="s">
        <v>34</v>
      </c>
      <c r="K20" s="20" t="s">
        <v>639</v>
      </c>
      <c r="L20" s="9">
        <f t="shared" si="1"/>
        <v>0</v>
      </c>
      <c r="M20" s="9"/>
      <c r="N20" s="9"/>
      <c r="O20" s="9">
        <f t="shared" si="2"/>
        <v>0</v>
      </c>
      <c r="P20" s="9"/>
      <c r="Q20" s="9"/>
      <c r="R20" s="9">
        <f t="shared" si="3"/>
        <v>0</v>
      </c>
      <c r="S20" s="9"/>
      <c r="T20" s="9"/>
      <c r="U20" s="9">
        <f t="shared" si="4"/>
        <v>0</v>
      </c>
      <c r="V20" s="9"/>
      <c r="W20" s="9"/>
      <c r="X20" s="9">
        <f t="shared" si="5"/>
        <v>0</v>
      </c>
      <c r="Y20" s="9"/>
      <c r="Z20" s="9"/>
      <c r="AA20" s="10">
        <f t="shared" si="6"/>
        <v>-2333000</v>
      </c>
      <c r="AB20" s="11">
        <v>45764</v>
      </c>
    </row>
    <row r="21" spans="1:28" ht="15.75" hidden="1" x14ac:dyDescent="0.25">
      <c r="A21" s="32">
        <v>45706</v>
      </c>
      <c r="B21" s="33" t="s">
        <v>602</v>
      </c>
      <c r="C21" s="33">
        <v>-50000</v>
      </c>
      <c r="D21" s="33" t="s">
        <v>223</v>
      </c>
      <c r="E21" s="33" t="s">
        <v>64</v>
      </c>
      <c r="F21" s="33">
        <v>4</v>
      </c>
      <c r="G21" s="33" t="s">
        <v>33</v>
      </c>
      <c r="H21" s="33"/>
      <c r="I21" s="20">
        <f t="shared" si="0"/>
        <v>0</v>
      </c>
      <c r="J21" s="37" t="s">
        <v>34</v>
      </c>
      <c r="K21" s="20"/>
      <c r="L21" s="9">
        <f t="shared" si="1"/>
        <v>0</v>
      </c>
      <c r="M21" s="9"/>
      <c r="N21" s="9"/>
      <c r="O21" s="9">
        <f t="shared" si="2"/>
        <v>0</v>
      </c>
      <c r="P21" s="9"/>
      <c r="Q21" s="9"/>
      <c r="R21" s="9">
        <f t="shared" si="3"/>
        <v>0</v>
      </c>
      <c r="S21" s="9"/>
      <c r="T21" s="9"/>
      <c r="U21" s="9">
        <f t="shared" si="4"/>
        <v>0</v>
      </c>
      <c r="V21" s="9"/>
      <c r="W21" s="9"/>
      <c r="X21" s="9">
        <f t="shared" si="5"/>
        <v>0</v>
      </c>
      <c r="Y21" s="9"/>
      <c r="Z21" s="9"/>
      <c r="AA21" s="10">
        <f t="shared" si="6"/>
        <v>-50000</v>
      </c>
      <c r="AB21" s="11">
        <v>45706</v>
      </c>
    </row>
    <row r="22" spans="1:28" ht="15.75" hidden="1" x14ac:dyDescent="0.25">
      <c r="A22" s="39">
        <v>45727</v>
      </c>
      <c r="B22" s="33" t="s">
        <v>182</v>
      </c>
      <c r="C22" s="33">
        <v>-4400000</v>
      </c>
      <c r="D22" s="33" t="s">
        <v>41</v>
      </c>
      <c r="E22" s="33" t="s">
        <v>183</v>
      </c>
      <c r="F22" s="33">
        <v>4</v>
      </c>
      <c r="G22" s="33" t="s">
        <v>25</v>
      </c>
      <c r="H22" s="33"/>
      <c r="I22" s="20">
        <f t="shared" si="0"/>
        <v>0</v>
      </c>
      <c r="J22" s="31" t="s">
        <v>34</v>
      </c>
      <c r="K22" s="20"/>
      <c r="L22" s="9">
        <f t="shared" si="1"/>
        <v>0</v>
      </c>
      <c r="M22" s="9"/>
      <c r="N22" s="9"/>
      <c r="O22" s="9">
        <f t="shared" si="2"/>
        <v>0</v>
      </c>
      <c r="P22" s="9"/>
      <c r="Q22" s="9"/>
      <c r="R22" s="9">
        <f t="shared" si="3"/>
        <v>0</v>
      </c>
      <c r="S22" s="9"/>
      <c r="T22" s="9"/>
      <c r="U22" s="9">
        <f t="shared" si="4"/>
        <v>0</v>
      </c>
      <c r="V22" s="9"/>
      <c r="W22" s="9"/>
      <c r="X22" s="9">
        <f t="shared" si="5"/>
        <v>0</v>
      </c>
      <c r="Y22" s="9"/>
      <c r="Z22" s="9"/>
      <c r="AA22" s="10">
        <f t="shared" si="6"/>
        <v>-4400000</v>
      </c>
      <c r="AB22" s="11">
        <v>45693</v>
      </c>
    </row>
    <row r="23" spans="1:28" ht="15.75" hidden="1" x14ac:dyDescent="0.25">
      <c r="A23" s="39">
        <v>45735</v>
      </c>
      <c r="B23" s="35" t="s">
        <v>126</v>
      </c>
      <c r="C23" s="33">
        <v>-1559000</v>
      </c>
      <c r="D23" s="35" t="s">
        <v>31</v>
      </c>
      <c r="E23" s="33" t="s">
        <v>123</v>
      </c>
      <c r="F23" s="33">
        <v>7.5</v>
      </c>
      <c r="G23" s="33" t="s">
        <v>51</v>
      </c>
      <c r="H23" s="33"/>
      <c r="I23" s="20">
        <f t="shared" si="0"/>
        <v>0</v>
      </c>
      <c r="J23" s="41" t="s">
        <v>34</v>
      </c>
      <c r="K23" s="20"/>
      <c r="L23" s="9">
        <f t="shared" si="1"/>
        <v>0</v>
      </c>
      <c r="M23" s="9"/>
      <c r="N23" s="9"/>
      <c r="O23" s="9">
        <f t="shared" si="2"/>
        <v>0</v>
      </c>
      <c r="P23" s="9"/>
      <c r="Q23" s="9"/>
      <c r="R23" s="9">
        <f t="shared" si="3"/>
        <v>0</v>
      </c>
      <c r="S23" s="9"/>
      <c r="T23" s="9"/>
      <c r="U23" s="9">
        <f t="shared" si="4"/>
        <v>0</v>
      </c>
      <c r="V23" s="9"/>
      <c r="W23" s="9"/>
      <c r="X23" s="9">
        <f t="shared" si="5"/>
        <v>0</v>
      </c>
      <c r="Y23" s="9"/>
      <c r="Z23" s="9"/>
      <c r="AA23" s="10">
        <f t="shared" si="6"/>
        <v>-1559000</v>
      </c>
      <c r="AB23" s="11">
        <v>45797</v>
      </c>
    </row>
    <row r="24" spans="1:28" ht="15.75" hidden="1" x14ac:dyDescent="0.25">
      <c r="A24" s="39">
        <v>45765</v>
      </c>
      <c r="B24" s="33" t="s">
        <v>164</v>
      </c>
      <c r="C24" s="33">
        <v>-520000</v>
      </c>
      <c r="D24" s="33" t="s">
        <v>31</v>
      </c>
      <c r="E24" s="33" t="s">
        <v>95</v>
      </c>
      <c r="F24" s="33">
        <v>5200</v>
      </c>
      <c r="G24" s="33" t="s">
        <v>29</v>
      </c>
      <c r="H24" s="33"/>
      <c r="I24" s="20">
        <f t="shared" si="0"/>
        <v>0</v>
      </c>
      <c r="J24" s="37" t="s">
        <v>34</v>
      </c>
      <c r="K24" s="20"/>
      <c r="L24" s="9">
        <f t="shared" si="1"/>
        <v>0</v>
      </c>
      <c r="M24" s="9"/>
      <c r="N24" s="9"/>
      <c r="O24" s="9">
        <f t="shared" si="2"/>
        <v>0</v>
      </c>
      <c r="P24" s="9"/>
      <c r="Q24" s="9"/>
      <c r="R24" s="9">
        <f t="shared" si="3"/>
        <v>0</v>
      </c>
      <c r="S24" s="9"/>
      <c r="T24" s="9"/>
      <c r="U24" s="9">
        <f t="shared" si="4"/>
        <v>0</v>
      </c>
      <c r="V24" s="9"/>
      <c r="W24" s="9"/>
      <c r="X24" s="9">
        <f t="shared" si="5"/>
        <v>0</v>
      </c>
      <c r="Y24" s="9"/>
      <c r="Z24" s="9"/>
      <c r="AA24" s="10">
        <f t="shared" si="6"/>
        <v>-520000</v>
      </c>
      <c r="AB24" s="11">
        <v>45821</v>
      </c>
    </row>
    <row r="25" spans="1:28" ht="15.75" hidden="1" x14ac:dyDescent="0.25">
      <c r="A25" s="39">
        <v>45766</v>
      </c>
      <c r="B25" s="33" t="s">
        <v>397</v>
      </c>
      <c r="C25" s="33">
        <v>-270000</v>
      </c>
      <c r="D25" s="35" t="s">
        <v>223</v>
      </c>
      <c r="E25" s="33" t="s">
        <v>122</v>
      </c>
      <c r="F25" s="33">
        <v>4</v>
      </c>
      <c r="G25" s="33" t="s">
        <v>51</v>
      </c>
      <c r="H25" s="35"/>
      <c r="I25" s="20">
        <f t="shared" si="0"/>
        <v>0</v>
      </c>
      <c r="J25" s="37" t="s">
        <v>34</v>
      </c>
      <c r="K25" s="20"/>
      <c r="L25" s="9">
        <f t="shared" si="1"/>
        <v>0</v>
      </c>
      <c r="M25" s="9"/>
      <c r="N25" s="9"/>
      <c r="O25" s="9">
        <f t="shared" si="2"/>
        <v>0</v>
      </c>
      <c r="P25" s="9"/>
      <c r="Q25" s="9"/>
      <c r="R25" s="9">
        <f t="shared" si="3"/>
        <v>0</v>
      </c>
      <c r="S25" s="9"/>
      <c r="T25" s="9"/>
      <c r="U25" s="9">
        <f t="shared" si="4"/>
        <v>0</v>
      </c>
      <c r="V25" s="9"/>
      <c r="W25" s="9"/>
      <c r="X25" s="9">
        <f t="shared" si="5"/>
        <v>0</v>
      </c>
      <c r="Y25" s="9"/>
      <c r="Z25" s="9"/>
      <c r="AA25" s="10">
        <f t="shared" si="6"/>
        <v>-270000</v>
      </c>
      <c r="AB25" s="11">
        <v>45766</v>
      </c>
    </row>
    <row r="26" spans="1:28" ht="15.75" hidden="1" x14ac:dyDescent="0.25">
      <c r="A26" s="32">
        <v>45766</v>
      </c>
      <c r="B26" s="33" t="s">
        <v>92</v>
      </c>
      <c r="C26" s="33">
        <v>3125000</v>
      </c>
      <c r="D26" s="33" t="s">
        <v>31</v>
      </c>
      <c r="E26" s="33" t="s">
        <v>132</v>
      </c>
      <c r="F26" s="33">
        <v>25</v>
      </c>
      <c r="G26" s="33" t="s">
        <v>51</v>
      </c>
      <c r="H26" s="33"/>
      <c r="I26" s="20">
        <f t="shared" si="0"/>
        <v>0</v>
      </c>
      <c r="J26" s="42" t="s">
        <v>38</v>
      </c>
      <c r="K26" s="20" t="s">
        <v>978</v>
      </c>
      <c r="L26" s="9">
        <f t="shared" si="1"/>
        <v>0</v>
      </c>
      <c r="M26" s="9"/>
      <c r="N26" s="9"/>
      <c r="O26" s="9">
        <f t="shared" si="2"/>
        <v>1625000</v>
      </c>
      <c r="P26" s="9">
        <v>1625000</v>
      </c>
      <c r="Q26" s="9"/>
      <c r="R26" s="9">
        <f t="shared" si="3"/>
        <v>0</v>
      </c>
      <c r="S26" s="9"/>
      <c r="T26" s="9"/>
      <c r="U26" s="9">
        <f t="shared" si="4"/>
        <v>0</v>
      </c>
      <c r="V26" s="9"/>
      <c r="W26" s="9"/>
      <c r="X26" s="9">
        <f t="shared" si="5"/>
        <v>0</v>
      </c>
      <c r="Y26" s="9"/>
      <c r="Z26" s="9"/>
      <c r="AA26" s="10">
        <f t="shared" si="6"/>
        <v>1500000</v>
      </c>
      <c r="AB26" s="11">
        <v>45847</v>
      </c>
    </row>
    <row r="27" spans="1:28" ht="15.75" hidden="1" x14ac:dyDescent="0.25">
      <c r="A27" s="39">
        <v>45776</v>
      </c>
      <c r="B27" s="33" t="s">
        <v>92</v>
      </c>
      <c r="C27" s="35">
        <v>4500000</v>
      </c>
      <c r="D27" s="35" t="s">
        <v>41</v>
      </c>
      <c r="E27" s="35" t="s">
        <v>91</v>
      </c>
      <c r="F27" s="35">
        <v>1000</v>
      </c>
      <c r="G27" s="33" t="s">
        <v>29</v>
      </c>
      <c r="H27" s="35"/>
      <c r="I27" s="20">
        <f t="shared" si="0"/>
        <v>0</v>
      </c>
      <c r="J27" s="34" t="s">
        <v>26</v>
      </c>
      <c r="K27" s="20" t="s">
        <v>977</v>
      </c>
      <c r="L27" s="9">
        <f t="shared" si="1"/>
        <v>0</v>
      </c>
      <c r="M27" s="9"/>
      <c r="N27" s="9"/>
      <c r="O27" s="9">
        <f t="shared" si="2"/>
        <v>0</v>
      </c>
      <c r="P27" s="9"/>
      <c r="Q27" s="9"/>
      <c r="R27" s="9">
        <f t="shared" si="3"/>
        <v>0</v>
      </c>
      <c r="S27" s="9"/>
      <c r="T27" s="9"/>
      <c r="U27" s="9">
        <f t="shared" si="4"/>
        <v>0</v>
      </c>
      <c r="V27" s="9"/>
      <c r="W27" s="9"/>
      <c r="X27" s="9">
        <f t="shared" si="5"/>
        <v>0</v>
      </c>
      <c r="Y27" s="9"/>
      <c r="Z27" s="9"/>
      <c r="AA27" s="10">
        <f t="shared" si="6"/>
        <v>4500000</v>
      </c>
      <c r="AB27" s="11"/>
    </row>
    <row r="28" spans="1:28" ht="15.75" x14ac:dyDescent="0.25">
      <c r="A28" s="32">
        <v>45783</v>
      </c>
      <c r="B28" s="33" t="s">
        <v>329</v>
      </c>
      <c r="C28" s="33">
        <v>1391200</v>
      </c>
      <c r="D28" s="33" t="s">
        <v>31</v>
      </c>
      <c r="E28" s="33" t="s">
        <v>344</v>
      </c>
      <c r="F28" s="33">
        <v>29.6</v>
      </c>
      <c r="G28" s="33" t="s">
        <v>51</v>
      </c>
      <c r="H28" s="33"/>
      <c r="I28" s="20">
        <f t="shared" si="0"/>
        <v>0</v>
      </c>
      <c r="J28" s="37" t="s">
        <v>240</v>
      </c>
      <c r="K28" s="20"/>
      <c r="L28" s="9">
        <f t="shared" si="1"/>
        <v>0</v>
      </c>
      <c r="M28" s="9"/>
      <c r="N28" s="9"/>
      <c r="O28" s="9">
        <f t="shared" si="2"/>
        <v>1391200</v>
      </c>
      <c r="P28" s="9">
        <v>1391200</v>
      </c>
      <c r="Q28" s="9"/>
      <c r="R28" s="9">
        <f t="shared" si="3"/>
        <v>0</v>
      </c>
      <c r="S28" s="9"/>
      <c r="T28" s="9"/>
      <c r="U28" s="9">
        <f t="shared" si="4"/>
        <v>0</v>
      </c>
      <c r="V28" s="9"/>
      <c r="W28" s="9"/>
      <c r="X28" s="9">
        <f t="shared" si="5"/>
        <v>0</v>
      </c>
      <c r="Y28" s="9"/>
      <c r="Z28" s="9"/>
      <c r="AA28" s="10">
        <f t="shared" si="6"/>
        <v>0</v>
      </c>
      <c r="AB28" s="11">
        <v>45873</v>
      </c>
    </row>
    <row r="29" spans="1:28" ht="15.75" hidden="1" x14ac:dyDescent="0.25">
      <c r="A29" s="39">
        <v>45784</v>
      </c>
      <c r="B29" s="33" t="s">
        <v>92</v>
      </c>
      <c r="C29" s="33">
        <v>3600000</v>
      </c>
      <c r="D29" s="33" t="s">
        <v>31</v>
      </c>
      <c r="E29" s="33" t="s">
        <v>91</v>
      </c>
      <c r="F29" s="33">
        <v>800</v>
      </c>
      <c r="G29" s="33" t="s">
        <v>29</v>
      </c>
      <c r="H29" s="33"/>
      <c r="I29" s="20">
        <f t="shared" si="0"/>
        <v>0</v>
      </c>
      <c r="J29" s="34" t="s">
        <v>26</v>
      </c>
      <c r="K29" s="20" t="s">
        <v>976</v>
      </c>
      <c r="L29" s="9">
        <f t="shared" si="1"/>
        <v>0</v>
      </c>
      <c r="M29" s="9"/>
      <c r="N29" s="9"/>
      <c r="O29" s="9">
        <f t="shared" si="2"/>
        <v>0</v>
      </c>
      <c r="P29" s="9"/>
      <c r="Q29" s="9"/>
      <c r="R29" s="9">
        <f t="shared" si="3"/>
        <v>0</v>
      </c>
      <c r="S29" s="9"/>
      <c r="T29" s="9"/>
      <c r="U29" s="9">
        <f t="shared" si="4"/>
        <v>0</v>
      </c>
      <c r="V29" s="9"/>
      <c r="W29" s="9"/>
      <c r="X29" s="9">
        <f t="shared" si="5"/>
        <v>0</v>
      </c>
      <c r="Y29" s="9"/>
      <c r="Z29" s="9"/>
      <c r="AA29" s="10">
        <f t="shared" si="6"/>
        <v>3600000</v>
      </c>
      <c r="AB29" s="11"/>
    </row>
    <row r="30" spans="1:28" ht="15.75" hidden="1" x14ac:dyDescent="0.25">
      <c r="A30" s="39">
        <v>45784</v>
      </c>
      <c r="B30" s="33" t="s">
        <v>92</v>
      </c>
      <c r="C30" s="33">
        <v>1000000</v>
      </c>
      <c r="D30" s="33" t="s">
        <v>31</v>
      </c>
      <c r="E30" s="33" t="s">
        <v>73</v>
      </c>
      <c r="F30" s="33">
        <v>20</v>
      </c>
      <c r="G30" s="33" t="s">
        <v>74</v>
      </c>
      <c r="H30" s="33"/>
      <c r="I30" s="20">
        <f t="shared" si="0"/>
        <v>0</v>
      </c>
      <c r="J30" s="36" t="s">
        <v>26</v>
      </c>
      <c r="K30" s="20" t="s">
        <v>976</v>
      </c>
      <c r="L30" s="9">
        <f t="shared" si="1"/>
        <v>0</v>
      </c>
      <c r="M30" s="9"/>
      <c r="N30" s="9"/>
      <c r="O30" s="9">
        <f t="shared" si="2"/>
        <v>0</v>
      </c>
      <c r="P30" s="9"/>
      <c r="Q30" s="9"/>
      <c r="R30" s="9">
        <f t="shared" si="3"/>
        <v>0</v>
      </c>
      <c r="S30" s="9"/>
      <c r="T30" s="9"/>
      <c r="U30" s="9">
        <f t="shared" si="4"/>
        <v>0</v>
      </c>
      <c r="V30" s="9"/>
      <c r="W30" s="9"/>
      <c r="X30" s="9">
        <f t="shared" si="5"/>
        <v>0</v>
      </c>
      <c r="Y30" s="9"/>
      <c r="Z30" s="9"/>
      <c r="AA30" s="10">
        <f t="shared" si="6"/>
        <v>1000000</v>
      </c>
      <c r="AB30" s="11"/>
    </row>
    <row r="31" spans="1:28" ht="15.75" hidden="1" x14ac:dyDescent="0.25">
      <c r="A31" s="39">
        <v>45784</v>
      </c>
      <c r="B31" s="33" t="s">
        <v>92</v>
      </c>
      <c r="C31" s="33">
        <v>260000</v>
      </c>
      <c r="D31" s="33" t="s">
        <v>31</v>
      </c>
      <c r="E31" s="33" t="s">
        <v>102</v>
      </c>
      <c r="F31" s="33">
        <v>4</v>
      </c>
      <c r="G31" s="33" t="s">
        <v>74</v>
      </c>
      <c r="H31" s="33"/>
      <c r="I31" s="20">
        <f t="shared" si="0"/>
        <v>0</v>
      </c>
      <c r="J31" s="34" t="s">
        <v>26</v>
      </c>
      <c r="K31" s="20" t="s">
        <v>976</v>
      </c>
      <c r="L31" s="9">
        <f t="shared" si="1"/>
        <v>0</v>
      </c>
      <c r="M31" s="9"/>
      <c r="N31" s="9"/>
      <c r="O31" s="9">
        <f t="shared" si="2"/>
        <v>0</v>
      </c>
      <c r="P31" s="9"/>
      <c r="Q31" s="9"/>
      <c r="R31" s="9">
        <f t="shared" si="3"/>
        <v>0</v>
      </c>
      <c r="S31" s="9"/>
      <c r="T31" s="9"/>
      <c r="U31" s="9">
        <f t="shared" si="4"/>
        <v>0</v>
      </c>
      <c r="V31" s="9"/>
      <c r="W31" s="9"/>
      <c r="X31" s="9">
        <f t="shared" si="5"/>
        <v>0</v>
      </c>
      <c r="Y31" s="9"/>
      <c r="Z31" s="9"/>
      <c r="AA31" s="10">
        <f t="shared" si="6"/>
        <v>260000</v>
      </c>
      <c r="AB31" s="11"/>
    </row>
    <row r="32" spans="1:28" ht="15.75" hidden="1" x14ac:dyDescent="0.25">
      <c r="A32" s="32">
        <v>45784</v>
      </c>
      <c r="B32" s="33" t="s">
        <v>92</v>
      </c>
      <c r="C32" s="33">
        <v>700000</v>
      </c>
      <c r="D32" s="33" t="s">
        <v>31</v>
      </c>
      <c r="E32" s="33" t="s">
        <v>122</v>
      </c>
      <c r="F32" s="33">
        <v>10</v>
      </c>
      <c r="G32" s="33" t="s">
        <v>51</v>
      </c>
      <c r="H32" s="33"/>
      <c r="I32" s="20">
        <f t="shared" si="0"/>
        <v>0</v>
      </c>
      <c r="J32" s="34" t="s">
        <v>26</v>
      </c>
      <c r="K32" s="20" t="s">
        <v>976</v>
      </c>
      <c r="L32" s="9">
        <f t="shared" si="1"/>
        <v>0</v>
      </c>
      <c r="M32" s="9"/>
      <c r="N32" s="9"/>
      <c r="O32" s="9">
        <f t="shared" si="2"/>
        <v>0</v>
      </c>
      <c r="P32" s="9"/>
      <c r="Q32" s="9"/>
      <c r="R32" s="9">
        <f t="shared" si="3"/>
        <v>0</v>
      </c>
      <c r="S32" s="9"/>
      <c r="T32" s="9"/>
      <c r="U32" s="9">
        <f t="shared" si="4"/>
        <v>0</v>
      </c>
      <c r="V32" s="9"/>
      <c r="W32" s="9"/>
      <c r="X32" s="9">
        <f t="shared" si="5"/>
        <v>0</v>
      </c>
      <c r="Y32" s="9"/>
      <c r="Z32" s="9"/>
      <c r="AA32" s="10">
        <f t="shared" si="6"/>
        <v>700000</v>
      </c>
      <c r="AB32" s="11"/>
    </row>
    <row r="33" spans="1:28" ht="15.75" hidden="1" x14ac:dyDescent="0.25">
      <c r="A33" s="39">
        <v>45784</v>
      </c>
      <c r="B33" s="33" t="s">
        <v>92</v>
      </c>
      <c r="C33" s="33">
        <v>240000</v>
      </c>
      <c r="D33" s="33" t="s">
        <v>31</v>
      </c>
      <c r="E33" s="33" t="s">
        <v>428</v>
      </c>
      <c r="F33" s="33">
        <v>8</v>
      </c>
      <c r="G33" s="33" t="s">
        <v>23</v>
      </c>
      <c r="H33" s="33"/>
      <c r="I33" s="20">
        <f t="shared" si="0"/>
        <v>0</v>
      </c>
      <c r="J33" s="34" t="s">
        <v>26</v>
      </c>
      <c r="K33" s="20" t="s">
        <v>976</v>
      </c>
      <c r="L33" s="9">
        <f t="shared" si="1"/>
        <v>0</v>
      </c>
      <c r="M33" s="9"/>
      <c r="N33" s="9"/>
      <c r="O33" s="9">
        <f t="shared" si="2"/>
        <v>0</v>
      </c>
      <c r="P33" s="9"/>
      <c r="Q33" s="9"/>
      <c r="R33" s="9">
        <f t="shared" si="3"/>
        <v>0</v>
      </c>
      <c r="S33" s="9"/>
      <c r="T33" s="9"/>
      <c r="U33" s="9">
        <f t="shared" si="4"/>
        <v>0</v>
      </c>
      <c r="V33" s="9"/>
      <c r="W33" s="9"/>
      <c r="X33" s="9">
        <f t="shared" si="5"/>
        <v>0</v>
      </c>
      <c r="Y33" s="9"/>
      <c r="Z33" s="9"/>
      <c r="AA33" s="10">
        <f t="shared" si="6"/>
        <v>240000</v>
      </c>
      <c r="AB33" s="11"/>
    </row>
    <row r="34" spans="1:28" ht="15.75" hidden="1" x14ac:dyDescent="0.25">
      <c r="A34" s="39">
        <v>45792</v>
      </c>
      <c r="B34" s="33" t="s">
        <v>92</v>
      </c>
      <c r="C34" s="33">
        <v>4500000</v>
      </c>
      <c r="D34" s="33" t="s">
        <v>31</v>
      </c>
      <c r="E34" s="33" t="s">
        <v>91</v>
      </c>
      <c r="F34" s="33">
        <v>1000</v>
      </c>
      <c r="G34" s="35" t="s">
        <v>29</v>
      </c>
      <c r="H34" s="33"/>
      <c r="I34" s="20">
        <f t="shared" si="0"/>
        <v>0</v>
      </c>
      <c r="J34" s="34" t="s">
        <v>26</v>
      </c>
      <c r="K34" s="20" t="s">
        <v>974</v>
      </c>
      <c r="L34" s="9">
        <f t="shared" si="1"/>
        <v>0</v>
      </c>
      <c r="M34" s="9"/>
      <c r="N34" s="9"/>
      <c r="O34" s="9">
        <f t="shared" si="2"/>
        <v>0</v>
      </c>
      <c r="P34" s="9"/>
      <c r="Q34" s="9"/>
      <c r="R34" s="9">
        <f t="shared" si="3"/>
        <v>0</v>
      </c>
      <c r="S34" s="9"/>
      <c r="T34" s="9"/>
      <c r="U34" s="9">
        <f t="shared" si="4"/>
        <v>0</v>
      </c>
      <c r="V34" s="9"/>
      <c r="W34" s="9"/>
      <c r="X34" s="9">
        <f t="shared" si="5"/>
        <v>0</v>
      </c>
      <c r="Y34" s="9"/>
      <c r="Z34" s="9"/>
      <c r="AA34" s="10">
        <f t="shared" si="6"/>
        <v>4500000</v>
      </c>
      <c r="AB34" s="11"/>
    </row>
    <row r="35" spans="1:28" ht="15.75" hidden="1" x14ac:dyDescent="0.25">
      <c r="A35" s="39">
        <v>45792</v>
      </c>
      <c r="B35" s="35" t="s">
        <v>92</v>
      </c>
      <c r="C35" s="35">
        <v>3125000</v>
      </c>
      <c r="D35" s="35" t="s">
        <v>31</v>
      </c>
      <c r="E35" s="35" t="s">
        <v>132</v>
      </c>
      <c r="F35" s="35">
        <v>25</v>
      </c>
      <c r="G35" s="35" t="s">
        <v>51</v>
      </c>
      <c r="H35" s="35"/>
      <c r="I35" s="20">
        <f t="shared" si="0"/>
        <v>0</v>
      </c>
      <c r="J35" s="36" t="s">
        <v>26</v>
      </c>
      <c r="K35" s="20" t="s">
        <v>974</v>
      </c>
      <c r="L35" s="9">
        <f t="shared" si="1"/>
        <v>0</v>
      </c>
      <c r="M35" s="9"/>
      <c r="N35" s="9"/>
      <c r="O35" s="9">
        <f t="shared" si="2"/>
        <v>0</v>
      </c>
      <c r="P35" s="9"/>
      <c r="Q35" s="9"/>
      <c r="R35" s="9">
        <f t="shared" si="3"/>
        <v>0</v>
      </c>
      <c r="S35" s="9"/>
      <c r="T35" s="9"/>
      <c r="U35" s="9">
        <f t="shared" si="4"/>
        <v>0</v>
      </c>
      <c r="V35" s="9"/>
      <c r="W35" s="9"/>
      <c r="X35" s="9">
        <f t="shared" si="5"/>
        <v>0</v>
      </c>
      <c r="Y35" s="9"/>
      <c r="Z35" s="9"/>
      <c r="AA35" s="10">
        <f t="shared" si="6"/>
        <v>3125000</v>
      </c>
      <c r="AB35" s="11"/>
    </row>
    <row r="36" spans="1:28" ht="15.75" hidden="1" x14ac:dyDescent="0.25">
      <c r="A36" s="39">
        <v>45792</v>
      </c>
      <c r="B36" s="33" t="s">
        <v>92</v>
      </c>
      <c r="C36" s="33">
        <v>1069500</v>
      </c>
      <c r="D36" s="33" t="s">
        <v>31</v>
      </c>
      <c r="E36" s="33" t="s">
        <v>439</v>
      </c>
      <c r="F36" s="33">
        <v>0.93</v>
      </c>
      <c r="G36" s="33" t="s">
        <v>178</v>
      </c>
      <c r="H36" s="33"/>
      <c r="I36" s="20">
        <f t="shared" si="0"/>
        <v>0</v>
      </c>
      <c r="J36" s="34" t="s">
        <v>26</v>
      </c>
      <c r="K36" s="20" t="s">
        <v>974</v>
      </c>
      <c r="L36" s="9">
        <f t="shared" si="1"/>
        <v>0</v>
      </c>
      <c r="M36" s="9"/>
      <c r="N36" s="9"/>
      <c r="O36" s="9">
        <f t="shared" si="2"/>
        <v>0</v>
      </c>
      <c r="P36" s="9"/>
      <c r="Q36" s="9"/>
      <c r="R36" s="9">
        <f t="shared" si="3"/>
        <v>0</v>
      </c>
      <c r="S36" s="9"/>
      <c r="T36" s="9"/>
      <c r="U36" s="9">
        <f t="shared" si="4"/>
        <v>0</v>
      </c>
      <c r="V36" s="9"/>
      <c r="W36" s="9"/>
      <c r="X36" s="9">
        <f t="shared" si="5"/>
        <v>0</v>
      </c>
      <c r="Y36" s="9"/>
      <c r="Z36" s="9"/>
      <c r="AA36" s="10">
        <f t="shared" si="6"/>
        <v>1069500</v>
      </c>
      <c r="AB36" s="11"/>
    </row>
    <row r="37" spans="1:28" ht="15.75" hidden="1" x14ac:dyDescent="0.25">
      <c r="A37" s="39">
        <v>45793</v>
      </c>
      <c r="B37" s="33" t="s">
        <v>147</v>
      </c>
      <c r="C37" s="33">
        <v>18000000</v>
      </c>
      <c r="D37" s="33" t="s">
        <v>31</v>
      </c>
      <c r="E37" s="33" t="s">
        <v>148</v>
      </c>
      <c r="F37" s="33">
        <v>300</v>
      </c>
      <c r="G37" s="33" t="s">
        <v>51</v>
      </c>
      <c r="H37" s="33"/>
      <c r="I37" s="20">
        <f t="shared" si="0"/>
        <v>0</v>
      </c>
      <c r="J37" s="37" t="s">
        <v>240</v>
      </c>
      <c r="K37" s="33"/>
      <c r="L37" s="9">
        <f t="shared" si="1"/>
        <v>0</v>
      </c>
      <c r="M37" s="9"/>
      <c r="N37" s="9"/>
      <c r="O37" s="9">
        <f t="shared" si="2"/>
        <v>18000000</v>
      </c>
      <c r="P37" s="9">
        <v>18000000</v>
      </c>
      <c r="Q37" s="9"/>
      <c r="R37" s="9">
        <f t="shared" si="3"/>
        <v>0</v>
      </c>
      <c r="S37" s="9"/>
      <c r="T37" s="9"/>
      <c r="U37" s="9">
        <f t="shared" si="4"/>
        <v>0</v>
      </c>
      <c r="V37" s="9"/>
      <c r="W37" s="9"/>
      <c r="X37" s="9">
        <f t="shared" si="5"/>
        <v>0</v>
      </c>
      <c r="Y37" s="9"/>
      <c r="Z37" s="9"/>
      <c r="AA37" s="10">
        <f t="shared" si="6"/>
        <v>0</v>
      </c>
      <c r="AB37" s="11">
        <v>45877</v>
      </c>
    </row>
    <row r="38" spans="1:28" ht="15.75" hidden="1" x14ac:dyDescent="0.25">
      <c r="A38" s="32">
        <v>45796</v>
      </c>
      <c r="B38" s="33" t="s">
        <v>194</v>
      </c>
      <c r="C38" s="33">
        <v>17580000</v>
      </c>
      <c r="D38" s="33" t="s">
        <v>31</v>
      </c>
      <c r="E38" s="33" t="s">
        <v>185</v>
      </c>
      <c r="F38" s="33">
        <v>20000</v>
      </c>
      <c r="G38" s="33" t="s">
        <v>29</v>
      </c>
      <c r="H38" s="33"/>
      <c r="I38" s="20">
        <f t="shared" si="0"/>
        <v>0</v>
      </c>
      <c r="J38" s="37" t="s">
        <v>240</v>
      </c>
      <c r="K38" s="20"/>
      <c r="L38" s="9">
        <f t="shared" si="1"/>
        <v>0</v>
      </c>
      <c r="M38" s="9"/>
      <c r="N38" s="9"/>
      <c r="O38" s="9">
        <f t="shared" si="2"/>
        <v>17580000</v>
      </c>
      <c r="P38" s="9">
        <v>7600000</v>
      </c>
      <c r="Q38" s="9">
        <v>9980000</v>
      </c>
      <c r="R38" s="9">
        <f t="shared" si="3"/>
        <v>0</v>
      </c>
      <c r="S38" s="9"/>
      <c r="T38" s="9"/>
      <c r="U38" s="9">
        <f t="shared" si="4"/>
        <v>0</v>
      </c>
      <c r="V38" s="9"/>
      <c r="W38" s="9"/>
      <c r="X38" s="9">
        <f t="shared" si="5"/>
        <v>0</v>
      </c>
      <c r="Y38" s="9"/>
      <c r="Z38" s="9"/>
      <c r="AA38" s="10">
        <f t="shared" si="6"/>
        <v>0</v>
      </c>
      <c r="AB38" s="11">
        <v>45873</v>
      </c>
    </row>
    <row r="39" spans="1:28" ht="15.75" hidden="1" x14ac:dyDescent="0.25">
      <c r="A39" s="39">
        <v>45797</v>
      </c>
      <c r="B39" s="33" t="s">
        <v>92</v>
      </c>
      <c r="C39" s="33">
        <v>9000000</v>
      </c>
      <c r="D39" s="33" t="s">
        <v>31</v>
      </c>
      <c r="E39" s="33" t="s">
        <v>91</v>
      </c>
      <c r="F39" s="33">
        <v>2000</v>
      </c>
      <c r="G39" s="33" t="s">
        <v>29</v>
      </c>
      <c r="H39" s="33"/>
      <c r="I39" s="20">
        <f t="shared" si="0"/>
        <v>0</v>
      </c>
      <c r="J39" s="34" t="s">
        <v>26</v>
      </c>
      <c r="K39" s="20" t="s">
        <v>973</v>
      </c>
      <c r="L39" s="9">
        <f t="shared" si="1"/>
        <v>0</v>
      </c>
      <c r="M39" s="9"/>
      <c r="N39" s="9"/>
      <c r="O39" s="9">
        <f t="shared" si="2"/>
        <v>0</v>
      </c>
      <c r="P39" s="9"/>
      <c r="Q39" s="9"/>
      <c r="R39" s="9">
        <f t="shared" si="3"/>
        <v>0</v>
      </c>
      <c r="S39" s="9"/>
      <c r="T39" s="9"/>
      <c r="U39" s="9">
        <f t="shared" si="4"/>
        <v>0</v>
      </c>
      <c r="V39" s="9"/>
      <c r="W39" s="9"/>
      <c r="X39" s="9">
        <f t="shared" si="5"/>
        <v>0</v>
      </c>
      <c r="Y39" s="9"/>
      <c r="Z39" s="9"/>
      <c r="AA39" s="10">
        <f t="shared" si="6"/>
        <v>9000000</v>
      </c>
      <c r="AB39" s="11"/>
    </row>
    <row r="40" spans="1:28" ht="15.75" hidden="1" x14ac:dyDescent="0.25">
      <c r="A40" s="39">
        <v>45797</v>
      </c>
      <c r="B40" s="33" t="s">
        <v>103</v>
      </c>
      <c r="C40" s="33">
        <v>2400000</v>
      </c>
      <c r="D40" s="33" t="s">
        <v>41</v>
      </c>
      <c r="E40" s="33" t="s">
        <v>407</v>
      </c>
      <c r="F40" s="33">
        <v>8</v>
      </c>
      <c r="G40" s="33" t="s">
        <v>33</v>
      </c>
      <c r="H40" s="33"/>
      <c r="I40" s="20">
        <f t="shared" si="0"/>
        <v>0</v>
      </c>
      <c r="J40" s="34" t="s">
        <v>26</v>
      </c>
      <c r="K40" s="20"/>
      <c r="L40" s="9">
        <f t="shared" si="1"/>
        <v>0</v>
      </c>
      <c r="M40" s="9"/>
      <c r="N40" s="9"/>
      <c r="O40" s="9">
        <f t="shared" si="2"/>
        <v>0</v>
      </c>
      <c r="P40" s="9"/>
      <c r="Q40" s="9"/>
      <c r="R40" s="9">
        <f t="shared" si="3"/>
        <v>0</v>
      </c>
      <c r="S40" s="9"/>
      <c r="T40" s="9"/>
      <c r="U40" s="9">
        <f t="shared" si="4"/>
        <v>0</v>
      </c>
      <c r="V40" s="9"/>
      <c r="W40" s="9"/>
      <c r="X40" s="9">
        <f t="shared" si="5"/>
        <v>0</v>
      </c>
      <c r="Y40" s="9"/>
      <c r="Z40" s="9"/>
      <c r="AA40" s="10">
        <f t="shared" si="6"/>
        <v>2400000</v>
      </c>
      <c r="AB40" s="11"/>
    </row>
    <row r="41" spans="1:28" ht="15.75" hidden="1" x14ac:dyDescent="0.25">
      <c r="A41" s="39">
        <v>45799</v>
      </c>
      <c r="B41" s="33" t="s">
        <v>67</v>
      </c>
      <c r="C41" s="33">
        <v>9600000</v>
      </c>
      <c r="D41" s="33" t="s">
        <v>41</v>
      </c>
      <c r="E41" s="33" t="s">
        <v>293</v>
      </c>
      <c r="F41" s="33">
        <v>240</v>
      </c>
      <c r="G41" s="33" t="s">
        <v>74</v>
      </c>
      <c r="H41" s="33"/>
      <c r="I41" s="20">
        <f t="shared" si="0"/>
        <v>0</v>
      </c>
      <c r="J41" s="37" t="s">
        <v>240</v>
      </c>
      <c r="K41" s="20"/>
      <c r="L41" s="9">
        <f t="shared" si="1"/>
        <v>0</v>
      </c>
      <c r="M41" s="9"/>
      <c r="N41" s="9"/>
      <c r="O41" s="9">
        <f t="shared" si="2"/>
        <v>9600000</v>
      </c>
      <c r="P41" s="9">
        <v>9600000</v>
      </c>
      <c r="Q41" s="9"/>
      <c r="R41" s="9">
        <f t="shared" si="3"/>
        <v>0</v>
      </c>
      <c r="S41" s="9"/>
      <c r="T41" s="9"/>
      <c r="U41" s="9">
        <f t="shared" si="4"/>
        <v>0</v>
      </c>
      <c r="V41" s="9"/>
      <c r="W41" s="9"/>
      <c r="X41" s="9">
        <f t="shared" si="5"/>
        <v>0</v>
      </c>
      <c r="Y41" s="9"/>
      <c r="Z41" s="9"/>
      <c r="AA41" s="10">
        <f t="shared" si="6"/>
        <v>0</v>
      </c>
      <c r="AB41" s="11">
        <v>45881</v>
      </c>
    </row>
    <row r="42" spans="1:28" ht="15.75" hidden="1" x14ac:dyDescent="0.25">
      <c r="A42" s="39">
        <v>45799</v>
      </c>
      <c r="B42" s="33" t="s">
        <v>252</v>
      </c>
      <c r="C42" s="33">
        <v>21831000</v>
      </c>
      <c r="D42" s="33" t="s">
        <v>31</v>
      </c>
      <c r="E42" s="33" t="s">
        <v>95</v>
      </c>
      <c r="F42" s="33">
        <v>9400</v>
      </c>
      <c r="G42" s="33" t="s">
        <v>29</v>
      </c>
      <c r="H42" s="33"/>
      <c r="I42" s="20">
        <f t="shared" si="0"/>
        <v>0</v>
      </c>
      <c r="J42" s="82" t="s">
        <v>26</v>
      </c>
      <c r="K42" s="20"/>
      <c r="L42" s="9">
        <f t="shared" si="1"/>
        <v>0</v>
      </c>
      <c r="M42" s="9"/>
      <c r="N42" s="9"/>
      <c r="O42" s="9">
        <f t="shared" si="2"/>
        <v>0</v>
      </c>
      <c r="P42" s="9"/>
      <c r="Q42" s="9"/>
      <c r="R42" s="9">
        <f t="shared" si="3"/>
        <v>0</v>
      </c>
      <c r="S42" s="9"/>
      <c r="T42" s="9"/>
      <c r="U42" s="9">
        <f t="shared" si="4"/>
        <v>0</v>
      </c>
      <c r="V42" s="9"/>
      <c r="W42" s="9"/>
      <c r="X42" s="9">
        <f t="shared" si="5"/>
        <v>0</v>
      </c>
      <c r="Y42" s="9"/>
      <c r="Z42" s="9"/>
      <c r="AA42" s="10">
        <f t="shared" si="6"/>
        <v>21831000</v>
      </c>
      <c r="AB42" s="11"/>
    </row>
    <row r="43" spans="1:28" ht="15.75" hidden="1" x14ac:dyDescent="0.25">
      <c r="A43" s="39">
        <v>45799</v>
      </c>
      <c r="B43" s="33" t="s">
        <v>252</v>
      </c>
      <c r="C43" s="33">
        <v>1800000</v>
      </c>
      <c r="D43" s="33" t="s">
        <v>31</v>
      </c>
      <c r="E43" s="33" t="s">
        <v>234</v>
      </c>
      <c r="F43" s="33">
        <v>20</v>
      </c>
      <c r="G43" s="33" t="s">
        <v>51</v>
      </c>
      <c r="H43" s="33"/>
      <c r="I43" s="20">
        <f t="shared" si="0"/>
        <v>0</v>
      </c>
      <c r="J43" s="82" t="s">
        <v>26</v>
      </c>
      <c r="K43" s="20"/>
      <c r="L43" s="9">
        <f t="shared" si="1"/>
        <v>0</v>
      </c>
      <c r="M43" s="9"/>
      <c r="N43" s="9"/>
      <c r="O43" s="9">
        <f t="shared" si="2"/>
        <v>0</v>
      </c>
      <c r="P43" s="9"/>
      <c r="Q43" s="9"/>
      <c r="R43" s="9">
        <f t="shared" si="3"/>
        <v>0</v>
      </c>
      <c r="S43" s="9"/>
      <c r="T43" s="9"/>
      <c r="U43" s="9">
        <f t="shared" si="4"/>
        <v>0</v>
      </c>
      <c r="V43" s="9"/>
      <c r="W43" s="9"/>
      <c r="X43" s="9">
        <f t="shared" si="5"/>
        <v>0</v>
      </c>
      <c r="Y43" s="9"/>
      <c r="Z43" s="9"/>
      <c r="AA43" s="10">
        <f t="shared" si="6"/>
        <v>1800000</v>
      </c>
      <c r="AB43" s="11"/>
    </row>
    <row r="44" spans="1:28" ht="15.75" hidden="1" x14ac:dyDescent="0.25">
      <c r="A44" s="39">
        <v>45799</v>
      </c>
      <c r="B44" s="33" t="s">
        <v>252</v>
      </c>
      <c r="C44" s="33">
        <v>3600000</v>
      </c>
      <c r="D44" s="33" t="s">
        <v>31</v>
      </c>
      <c r="E44" s="33" t="s">
        <v>236</v>
      </c>
      <c r="F44" s="33">
        <v>40</v>
      </c>
      <c r="G44" s="33" t="s">
        <v>51</v>
      </c>
      <c r="H44" s="33"/>
      <c r="I44" s="20">
        <f t="shared" si="0"/>
        <v>0</v>
      </c>
      <c r="J44" s="37" t="s">
        <v>241</v>
      </c>
      <c r="K44" s="20"/>
      <c r="L44" s="9">
        <f t="shared" si="1"/>
        <v>1430000</v>
      </c>
      <c r="M44" s="9">
        <v>1430000</v>
      </c>
      <c r="N44" s="9"/>
      <c r="O44" s="9">
        <f t="shared" si="2"/>
        <v>0</v>
      </c>
      <c r="P44" s="9"/>
      <c r="Q44" s="9"/>
      <c r="R44" s="9">
        <f t="shared" si="3"/>
        <v>0</v>
      </c>
      <c r="S44" s="9"/>
      <c r="T44" s="9"/>
      <c r="U44" s="9">
        <f t="shared" si="4"/>
        <v>2170000</v>
      </c>
      <c r="V44" s="9">
        <v>2170000</v>
      </c>
      <c r="W44" s="9"/>
      <c r="X44" s="9">
        <f t="shared" si="5"/>
        <v>0</v>
      </c>
      <c r="Y44" s="9"/>
      <c r="Z44" s="9"/>
      <c r="AA44" s="10">
        <f t="shared" si="6"/>
        <v>0</v>
      </c>
      <c r="AB44" s="11">
        <v>45892</v>
      </c>
    </row>
    <row r="45" spans="1:28" ht="15.75" hidden="1" x14ac:dyDescent="0.25">
      <c r="A45" s="39">
        <v>45804</v>
      </c>
      <c r="B45" s="33" t="s">
        <v>92</v>
      </c>
      <c r="C45" s="33">
        <v>4305000</v>
      </c>
      <c r="D45" s="33" t="s">
        <v>31</v>
      </c>
      <c r="E45" s="33" t="s">
        <v>197</v>
      </c>
      <c r="F45" s="33">
        <v>1750</v>
      </c>
      <c r="G45" s="33" t="s">
        <v>29</v>
      </c>
      <c r="H45" s="33"/>
      <c r="I45" s="20">
        <f t="shared" si="0"/>
        <v>0</v>
      </c>
      <c r="J45" s="34" t="s">
        <v>26</v>
      </c>
      <c r="K45" s="20" t="s">
        <v>996</v>
      </c>
      <c r="L45" s="9">
        <f t="shared" si="1"/>
        <v>0</v>
      </c>
      <c r="M45" s="9"/>
      <c r="N45" s="9"/>
      <c r="O45" s="9">
        <f t="shared" si="2"/>
        <v>0</v>
      </c>
      <c r="P45" s="9"/>
      <c r="Q45" s="9"/>
      <c r="R45" s="9">
        <f t="shared" si="3"/>
        <v>0</v>
      </c>
      <c r="S45" s="9"/>
      <c r="T45" s="9"/>
      <c r="U45" s="9">
        <f t="shared" si="4"/>
        <v>0</v>
      </c>
      <c r="V45" s="9"/>
      <c r="W45" s="9"/>
      <c r="X45" s="9">
        <f t="shared" si="5"/>
        <v>0</v>
      </c>
      <c r="Y45" s="9"/>
      <c r="Z45" s="9"/>
      <c r="AA45" s="10">
        <f t="shared" si="6"/>
        <v>4305000</v>
      </c>
      <c r="AB45" s="11"/>
    </row>
    <row r="46" spans="1:28" ht="15.75" hidden="1" x14ac:dyDescent="0.25">
      <c r="A46" s="32">
        <v>45804</v>
      </c>
      <c r="B46" s="33" t="s">
        <v>92</v>
      </c>
      <c r="C46" s="33">
        <v>4500000</v>
      </c>
      <c r="D46" s="33" t="s">
        <v>31</v>
      </c>
      <c r="E46" s="33" t="s">
        <v>91</v>
      </c>
      <c r="F46" s="33">
        <v>1000</v>
      </c>
      <c r="G46" s="33" t="s">
        <v>29</v>
      </c>
      <c r="H46" s="33"/>
      <c r="I46" s="20">
        <f t="shared" si="0"/>
        <v>0</v>
      </c>
      <c r="J46" s="34" t="s">
        <v>26</v>
      </c>
      <c r="K46" s="20" t="s">
        <v>996</v>
      </c>
      <c r="L46" s="9">
        <f t="shared" si="1"/>
        <v>0</v>
      </c>
      <c r="M46" s="9"/>
      <c r="N46" s="9"/>
      <c r="O46" s="9">
        <f t="shared" si="2"/>
        <v>0</v>
      </c>
      <c r="P46" s="9"/>
      <c r="Q46" s="9"/>
      <c r="R46" s="9">
        <f t="shared" si="3"/>
        <v>0</v>
      </c>
      <c r="S46" s="9"/>
      <c r="T46" s="9"/>
      <c r="U46" s="9">
        <f t="shared" si="4"/>
        <v>0</v>
      </c>
      <c r="V46" s="9"/>
      <c r="W46" s="9"/>
      <c r="X46" s="9">
        <f t="shared" si="5"/>
        <v>0</v>
      </c>
      <c r="Y46" s="9"/>
      <c r="Z46" s="9"/>
      <c r="AA46" s="10">
        <f t="shared" si="6"/>
        <v>4500000</v>
      </c>
      <c r="AB46" s="11"/>
    </row>
    <row r="47" spans="1:28" ht="15.75" hidden="1" x14ac:dyDescent="0.25">
      <c r="A47" s="39">
        <v>45804</v>
      </c>
      <c r="B47" s="33" t="s">
        <v>92</v>
      </c>
      <c r="C47" s="33">
        <v>1120000</v>
      </c>
      <c r="D47" s="33" t="s">
        <v>31</v>
      </c>
      <c r="E47" s="33" t="s">
        <v>270</v>
      </c>
      <c r="F47" s="33">
        <v>1000</v>
      </c>
      <c r="G47" s="33" t="s">
        <v>29</v>
      </c>
      <c r="H47" s="33"/>
      <c r="I47" s="20">
        <f t="shared" si="0"/>
        <v>0</v>
      </c>
      <c r="J47" s="34" t="s">
        <v>26</v>
      </c>
      <c r="K47" s="20" t="s">
        <v>996</v>
      </c>
      <c r="L47" s="9">
        <f t="shared" si="1"/>
        <v>0</v>
      </c>
      <c r="M47" s="9"/>
      <c r="N47" s="9"/>
      <c r="O47" s="9">
        <f t="shared" si="2"/>
        <v>0</v>
      </c>
      <c r="P47" s="9"/>
      <c r="Q47" s="9"/>
      <c r="R47" s="9">
        <f t="shared" si="3"/>
        <v>0</v>
      </c>
      <c r="S47" s="9"/>
      <c r="T47" s="9"/>
      <c r="U47" s="9">
        <f t="shared" si="4"/>
        <v>0</v>
      </c>
      <c r="V47" s="9"/>
      <c r="W47" s="9"/>
      <c r="X47" s="9">
        <f t="shared" si="5"/>
        <v>0</v>
      </c>
      <c r="Y47" s="9"/>
      <c r="Z47" s="9"/>
      <c r="AA47" s="10">
        <f t="shared" si="6"/>
        <v>1120000</v>
      </c>
      <c r="AB47" s="11"/>
    </row>
    <row r="48" spans="1:28" ht="15.75" hidden="1" x14ac:dyDescent="0.25">
      <c r="A48" s="39">
        <v>45805</v>
      </c>
      <c r="B48" s="35" t="s">
        <v>154</v>
      </c>
      <c r="C48" s="33">
        <v>19968000</v>
      </c>
      <c r="D48" s="35" t="s">
        <v>31</v>
      </c>
      <c r="E48" s="33" t="s">
        <v>91</v>
      </c>
      <c r="F48" s="33">
        <v>5200</v>
      </c>
      <c r="G48" s="33" t="s">
        <v>29</v>
      </c>
      <c r="H48" s="33"/>
      <c r="I48" s="20">
        <f t="shared" si="0"/>
        <v>0</v>
      </c>
      <c r="J48" s="14" t="s">
        <v>240</v>
      </c>
      <c r="K48" s="20"/>
      <c r="L48" s="9">
        <f t="shared" si="1"/>
        <v>0</v>
      </c>
      <c r="M48" s="9"/>
      <c r="N48" s="9"/>
      <c r="O48" s="9">
        <f t="shared" si="2"/>
        <v>19968000</v>
      </c>
      <c r="P48" s="9">
        <v>15000000</v>
      </c>
      <c r="Q48" s="9">
        <v>4968000</v>
      </c>
      <c r="R48" s="9">
        <f t="shared" si="3"/>
        <v>0</v>
      </c>
      <c r="S48" s="9"/>
      <c r="T48" s="9"/>
      <c r="U48" s="9">
        <f t="shared" si="4"/>
        <v>0</v>
      </c>
      <c r="V48" s="9"/>
      <c r="W48" s="9"/>
      <c r="X48" s="9">
        <f t="shared" si="5"/>
        <v>0</v>
      </c>
      <c r="Y48" s="9"/>
      <c r="Z48" s="9"/>
      <c r="AA48" s="10">
        <f t="shared" si="6"/>
        <v>0</v>
      </c>
      <c r="AB48" s="11">
        <v>45884</v>
      </c>
    </row>
    <row r="49" spans="1:28" ht="15.75" hidden="1" x14ac:dyDescent="0.25">
      <c r="A49" s="32">
        <v>45805</v>
      </c>
      <c r="B49" s="33" t="s">
        <v>154</v>
      </c>
      <c r="C49" s="33">
        <v>20800000</v>
      </c>
      <c r="D49" s="33" t="s">
        <v>31</v>
      </c>
      <c r="E49" s="33" t="s">
        <v>155</v>
      </c>
      <c r="F49" s="33">
        <v>5200</v>
      </c>
      <c r="G49" s="33" t="s">
        <v>29</v>
      </c>
      <c r="H49" s="33"/>
      <c r="I49" s="20">
        <f t="shared" si="0"/>
        <v>0</v>
      </c>
      <c r="J49" s="34" t="s">
        <v>26</v>
      </c>
      <c r="K49" s="20"/>
      <c r="L49" s="9">
        <f t="shared" si="1"/>
        <v>0</v>
      </c>
      <c r="M49" s="9"/>
      <c r="N49" s="9"/>
      <c r="O49" s="9">
        <f t="shared" si="2"/>
        <v>20100000</v>
      </c>
      <c r="P49" s="9">
        <v>14032000</v>
      </c>
      <c r="Q49" s="9">
        <v>6068000</v>
      </c>
      <c r="R49" s="9">
        <f t="shared" si="3"/>
        <v>0</v>
      </c>
      <c r="S49" s="9"/>
      <c r="T49" s="9"/>
      <c r="U49" s="9">
        <f t="shared" si="4"/>
        <v>0</v>
      </c>
      <c r="V49" s="9"/>
      <c r="W49" s="9"/>
      <c r="X49" s="9">
        <f t="shared" si="5"/>
        <v>0</v>
      </c>
      <c r="Y49" s="9"/>
      <c r="Z49" s="9"/>
      <c r="AA49" s="10">
        <f t="shared" si="6"/>
        <v>700000</v>
      </c>
      <c r="AB49" s="11">
        <v>45889</v>
      </c>
    </row>
    <row r="50" spans="1:28" ht="15.75" hidden="1" x14ac:dyDescent="0.25">
      <c r="A50" s="39">
        <v>45805</v>
      </c>
      <c r="B50" s="33" t="s">
        <v>103</v>
      </c>
      <c r="C50" s="33">
        <v>7200000</v>
      </c>
      <c r="D50" s="33" t="s">
        <v>41</v>
      </c>
      <c r="E50" s="33" t="s">
        <v>407</v>
      </c>
      <c r="F50" s="33">
        <v>24</v>
      </c>
      <c r="G50" s="35" t="s">
        <v>33</v>
      </c>
      <c r="H50" s="33"/>
      <c r="I50" s="20">
        <f t="shared" si="0"/>
        <v>0</v>
      </c>
      <c r="J50" s="34" t="s">
        <v>26</v>
      </c>
      <c r="K50" s="20"/>
      <c r="L50" s="9">
        <f t="shared" si="1"/>
        <v>0</v>
      </c>
      <c r="M50" s="9"/>
      <c r="N50" s="9"/>
      <c r="O50" s="9">
        <f t="shared" si="2"/>
        <v>0</v>
      </c>
      <c r="P50" s="9"/>
      <c r="Q50" s="9"/>
      <c r="R50" s="9">
        <f t="shared" si="3"/>
        <v>0</v>
      </c>
      <c r="S50" s="9"/>
      <c r="T50" s="9"/>
      <c r="U50" s="9">
        <f t="shared" si="4"/>
        <v>0</v>
      </c>
      <c r="V50" s="9"/>
      <c r="W50" s="9"/>
      <c r="X50" s="9">
        <f t="shared" si="5"/>
        <v>0</v>
      </c>
      <c r="Y50" s="9"/>
      <c r="Z50" s="9"/>
      <c r="AA50" s="10">
        <f t="shared" si="6"/>
        <v>7200000</v>
      </c>
      <c r="AB50" s="11"/>
    </row>
    <row r="51" spans="1:28" ht="15.75" x14ac:dyDescent="0.25">
      <c r="A51" s="39">
        <v>45805</v>
      </c>
      <c r="B51" s="33" t="s">
        <v>329</v>
      </c>
      <c r="C51" s="33">
        <v>1500000</v>
      </c>
      <c r="D51" s="33" t="s">
        <v>31</v>
      </c>
      <c r="E51" s="33" t="s">
        <v>205</v>
      </c>
      <c r="F51" s="33">
        <v>100</v>
      </c>
      <c r="G51" s="33" t="s">
        <v>51</v>
      </c>
      <c r="H51" s="33"/>
      <c r="I51" s="20">
        <f t="shared" si="0"/>
        <v>0</v>
      </c>
      <c r="J51" s="37" t="s">
        <v>240</v>
      </c>
      <c r="K51" s="20"/>
      <c r="L51" s="9">
        <f t="shared" si="1"/>
        <v>0</v>
      </c>
      <c r="M51" s="9"/>
      <c r="N51" s="9"/>
      <c r="O51" s="9">
        <f t="shared" si="2"/>
        <v>11500000</v>
      </c>
      <c r="P51" s="9">
        <v>10000000</v>
      </c>
      <c r="Q51" s="9">
        <v>1500000</v>
      </c>
      <c r="R51" s="9">
        <f t="shared" si="3"/>
        <v>0</v>
      </c>
      <c r="S51" s="9"/>
      <c r="T51" s="9"/>
      <c r="U51" s="9">
        <f t="shared" si="4"/>
        <v>0</v>
      </c>
      <c r="V51" s="9"/>
      <c r="W51" s="9"/>
      <c r="X51" s="9">
        <f t="shared" si="5"/>
        <v>0</v>
      </c>
      <c r="Y51" s="9"/>
      <c r="Z51" s="9"/>
      <c r="AA51" s="10">
        <f t="shared" si="6"/>
        <v>-10000000</v>
      </c>
      <c r="AB51" s="11">
        <v>45873</v>
      </c>
    </row>
    <row r="52" spans="1:28" ht="15.75" hidden="1" x14ac:dyDescent="0.25">
      <c r="A52" s="39">
        <v>45806</v>
      </c>
      <c r="B52" s="33" t="s">
        <v>92</v>
      </c>
      <c r="C52" s="33">
        <v>1500000</v>
      </c>
      <c r="D52" s="33" t="s">
        <v>31</v>
      </c>
      <c r="E52" s="33" t="s">
        <v>64</v>
      </c>
      <c r="F52" s="33">
        <v>10</v>
      </c>
      <c r="G52" s="33" t="s">
        <v>33</v>
      </c>
      <c r="H52" s="33"/>
      <c r="I52" s="20">
        <f t="shared" si="0"/>
        <v>0</v>
      </c>
      <c r="J52" s="34" t="s">
        <v>26</v>
      </c>
      <c r="K52" s="20" t="s">
        <v>997</v>
      </c>
      <c r="L52" s="9">
        <f t="shared" si="1"/>
        <v>0</v>
      </c>
      <c r="M52" s="9"/>
      <c r="N52" s="9"/>
      <c r="O52" s="9">
        <f t="shared" si="2"/>
        <v>0</v>
      </c>
      <c r="P52" s="9"/>
      <c r="Q52" s="9"/>
      <c r="R52" s="9">
        <f t="shared" si="3"/>
        <v>0</v>
      </c>
      <c r="S52" s="9"/>
      <c r="T52" s="9"/>
      <c r="U52" s="9">
        <f t="shared" si="4"/>
        <v>0</v>
      </c>
      <c r="V52" s="9"/>
      <c r="W52" s="9"/>
      <c r="X52" s="9">
        <f t="shared" si="5"/>
        <v>0</v>
      </c>
      <c r="Y52" s="9"/>
      <c r="Z52" s="9"/>
      <c r="AA52" s="10">
        <f t="shared" si="6"/>
        <v>1500000</v>
      </c>
      <c r="AB52" s="11"/>
    </row>
    <row r="53" spans="1:28" ht="15.75" hidden="1" x14ac:dyDescent="0.25">
      <c r="A53" s="39">
        <v>45813</v>
      </c>
      <c r="B53" s="33" t="s">
        <v>182</v>
      </c>
      <c r="C53" s="33">
        <v>-2700000</v>
      </c>
      <c r="D53" s="33" t="s">
        <v>41</v>
      </c>
      <c r="E53" s="33" t="s">
        <v>293</v>
      </c>
      <c r="F53" s="33">
        <v>200</v>
      </c>
      <c r="G53" s="33" t="s">
        <v>74</v>
      </c>
      <c r="H53" s="33"/>
      <c r="I53" s="20">
        <f t="shared" si="0"/>
        <v>0</v>
      </c>
      <c r="J53" s="37" t="s">
        <v>34</v>
      </c>
      <c r="K53" s="20"/>
      <c r="L53" s="9">
        <f t="shared" si="1"/>
        <v>0</v>
      </c>
      <c r="M53" s="9"/>
      <c r="N53" s="9"/>
      <c r="O53" s="9">
        <f t="shared" si="2"/>
        <v>0</v>
      </c>
      <c r="P53" s="9"/>
      <c r="Q53" s="9"/>
      <c r="R53" s="9">
        <f t="shared" si="3"/>
        <v>0</v>
      </c>
      <c r="S53" s="9"/>
      <c r="T53" s="9"/>
      <c r="U53" s="9">
        <f t="shared" si="4"/>
        <v>0</v>
      </c>
      <c r="V53" s="9"/>
      <c r="W53" s="9"/>
      <c r="X53" s="9">
        <f t="shared" si="5"/>
        <v>0</v>
      </c>
      <c r="Y53" s="9"/>
      <c r="Z53" s="9"/>
      <c r="AA53" s="10">
        <f t="shared" si="6"/>
        <v>-2700000</v>
      </c>
      <c r="AB53" s="11"/>
    </row>
    <row r="54" spans="1:28" ht="15.75" hidden="1" x14ac:dyDescent="0.25">
      <c r="A54" s="39">
        <v>45817</v>
      </c>
      <c r="B54" s="33" t="s">
        <v>182</v>
      </c>
      <c r="C54" s="33">
        <v>40000000</v>
      </c>
      <c r="D54" s="33" t="s">
        <v>41</v>
      </c>
      <c r="E54" s="33" t="s">
        <v>1001</v>
      </c>
      <c r="F54" s="33">
        <v>1000</v>
      </c>
      <c r="G54" s="33" t="s">
        <v>25</v>
      </c>
      <c r="H54" s="33"/>
      <c r="I54" s="20">
        <f t="shared" si="0"/>
        <v>0</v>
      </c>
      <c r="J54" s="37" t="s">
        <v>34</v>
      </c>
      <c r="K54" s="20"/>
      <c r="L54" s="9">
        <f t="shared" si="1"/>
        <v>0</v>
      </c>
      <c r="M54" s="9"/>
      <c r="N54" s="9"/>
      <c r="O54" s="9">
        <f t="shared" si="2"/>
        <v>49000000</v>
      </c>
      <c r="P54" s="9">
        <v>49000000</v>
      </c>
      <c r="Q54" s="9"/>
      <c r="R54" s="9">
        <f t="shared" si="3"/>
        <v>0</v>
      </c>
      <c r="S54" s="9"/>
      <c r="T54" s="9"/>
      <c r="U54" s="9">
        <f t="shared" si="4"/>
        <v>0</v>
      </c>
      <c r="V54" s="9"/>
      <c r="W54" s="9"/>
      <c r="X54" s="9">
        <f t="shared" si="5"/>
        <v>0</v>
      </c>
      <c r="Y54" s="9"/>
      <c r="Z54" s="9"/>
      <c r="AA54" s="10">
        <f t="shared" si="6"/>
        <v>-9000000</v>
      </c>
      <c r="AB54" s="11">
        <v>45866</v>
      </c>
    </row>
    <row r="55" spans="1:28" ht="15.75" x14ac:dyDescent="0.25">
      <c r="A55" s="39">
        <v>45818</v>
      </c>
      <c r="B55" s="33" t="s">
        <v>329</v>
      </c>
      <c r="C55" s="33">
        <v>1250000</v>
      </c>
      <c r="D55" s="33" t="s">
        <v>31</v>
      </c>
      <c r="E55" s="33" t="s">
        <v>205</v>
      </c>
      <c r="F55" s="33">
        <v>100</v>
      </c>
      <c r="G55" s="33" t="s">
        <v>51</v>
      </c>
      <c r="H55" s="33"/>
      <c r="I55" s="20">
        <f t="shared" si="0"/>
        <v>0</v>
      </c>
      <c r="J55" s="37" t="s">
        <v>240</v>
      </c>
      <c r="K55" s="90" t="s">
        <v>1008</v>
      </c>
      <c r="L55" s="9">
        <f t="shared" si="1"/>
        <v>0</v>
      </c>
      <c r="M55" s="9"/>
      <c r="N55" s="9"/>
      <c r="O55" s="9">
        <f t="shared" si="2"/>
        <v>11500000</v>
      </c>
      <c r="P55" s="9">
        <v>5000000</v>
      </c>
      <c r="Q55" s="9">
        <f>5000000+250000+500000+750000</f>
        <v>6500000</v>
      </c>
      <c r="R55" s="9">
        <f t="shared" si="3"/>
        <v>0</v>
      </c>
      <c r="S55" s="9"/>
      <c r="T55" s="9"/>
      <c r="U55" s="9">
        <f t="shared" si="4"/>
        <v>0</v>
      </c>
      <c r="V55" s="9"/>
      <c r="W55" s="9"/>
      <c r="X55" s="9">
        <f t="shared" si="5"/>
        <v>0</v>
      </c>
      <c r="Y55" s="9"/>
      <c r="Z55" s="9"/>
      <c r="AA55" s="10">
        <f t="shared" si="6"/>
        <v>-10250000</v>
      </c>
      <c r="AB55" s="11">
        <v>45873</v>
      </c>
    </row>
    <row r="56" spans="1:28" ht="15.75" hidden="1" x14ac:dyDescent="0.25">
      <c r="A56" s="39">
        <v>45819</v>
      </c>
      <c r="B56" s="33" t="s">
        <v>173</v>
      </c>
      <c r="C56" s="33">
        <v>-700000</v>
      </c>
      <c r="D56" s="33" t="s">
        <v>223</v>
      </c>
      <c r="E56" s="33" t="s">
        <v>148</v>
      </c>
      <c r="F56" s="33">
        <v>140</v>
      </c>
      <c r="G56" s="33" t="s">
        <v>51</v>
      </c>
      <c r="H56" s="33"/>
      <c r="I56" s="20">
        <f t="shared" si="0"/>
        <v>0</v>
      </c>
      <c r="J56" s="37" t="s">
        <v>34</v>
      </c>
      <c r="K56" s="33"/>
      <c r="L56" s="9">
        <f t="shared" si="1"/>
        <v>0</v>
      </c>
      <c r="M56" s="9"/>
      <c r="N56" s="9"/>
      <c r="O56" s="9">
        <f t="shared" si="2"/>
        <v>0</v>
      </c>
      <c r="P56" s="9"/>
      <c r="Q56" s="9"/>
      <c r="R56" s="9">
        <f t="shared" si="3"/>
        <v>0</v>
      </c>
      <c r="S56" s="9"/>
      <c r="T56" s="9"/>
      <c r="U56" s="9">
        <f t="shared" si="4"/>
        <v>0</v>
      </c>
      <c r="V56" s="9"/>
      <c r="W56" s="9"/>
      <c r="X56" s="9">
        <f t="shared" si="5"/>
        <v>0</v>
      </c>
      <c r="Y56" s="9"/>
      <c r="Z56" s="9"/>
      <c r="AA56" s="10">
        <f t="shared" si="6"/>
        <v>-700000</v>
      </c>
      <c r="AB56" s="11">
        <v>45819</v>
      </c>
    </row>
    <row r="57" spans="1:28" ht="15.75" hidden="1" x14ac:dyDescent="0.25">
      <c r="A57" s="39">
        <v>45824</v>
      </c>
      <c r="B57" s="33" t="s">
        <v>141</v>
      </c>
      <c r="C57" s="33">
        <v>1800000</v>
      </c>
      <c r="D57" s="33" t="s">
        <v>31</v>
      </c>
      <c r="E57" s="33" t="s">
        <v>237</v>
      </c>
      <c r="F57" s="33">
        <v>20</v>
      </c>
      <c r="G57" s="33" t="s">
        <v>51</v>
      </c>
      <c r="H57" s="33"/>
      <c r="I57" s="20">
        <f t="shared" si="0"/>
        <v>0</v>
      </c>
      <c r="J57" s="37" t="s">
        <v>240</v>
      </c>
      <c r="K57" s="90" t="s">
        <v>1022</v>
      </c>
      <c r="L57" s="9">
        <f t="shared" si="1"/>
        <v>0</v>
      </c>
      <c r="M57" s="9"/>
      <c r="N57" s="9"/>
      <c r="O57" s="9">
        <f t="shared" si="2"/>
        <v>1800000</v>
      </c>
      <c r="P57" s="9">
        <v>1510000</v>
      </c>
      <c r="Q57" s="9">
        <v>290000</v>
      </c>
      <c r="R57" s="9">
        <f t="shared" si="3"/>
        <v>0</v>
      </c>
      <c r="S57" s="9"/>
      <c r="T57" s="9"/>
      <c r="U57" s="9">
        <f t="shared" si="4"/>
        <v>0</v>
      </c>
      <c r="V57" s="9"/>
      <c r="W57" s="9"/>
      <c r="X57" s="9">
        <f t="shared" si="5"/>
        <v>0</v>
      </c>
      <c r="Y57" s="9"/>
      <c r="Z57" s="9"/>
      <c r="AA57" s="10">
        <f t="shared" si="6"/>
        <v>0</v>
      </c>
      <c r="AB57" s="11">
        <v>45887</v>
      </c>
    </row>
    <row r="58" spans="1:28" ht="15.75" hidden="1" x14ac:dyDescent="0.25">
      <c r="A58" s="32">
        <v>45832</v>
      </c>
      <c r="B58" s="33" t="s">
        <v>232</v>
      </c>
      <c r="C58" s="33">
        <v>18200000</v>
      </c>
      <c r="D58" s="33" t="s">
        <v>31</v>
      </c>
      <c r="E58" s="33" t="s">
        <v>91</v>
      </c>
      <c r="F58" s="33">
        <v>5200</v>
      </c>
      <c r="G58" s="33" t="s">
        <v>29</v>
      </c>
      <c r="H58" s="33"/>
      <c r="I58" s="20">
        <f t="shared" si="0"/>
        <v>0</v>
      </c>
      <c r="J58" s="37" t="s">
        <v>240</v>
      </c>
      <c r="K58" s="90" t="s">
        <v>1034</v>
      </c>
      <c r="L58" s="9">
        <f t="shared" si="1"/>
        <v>0</v>
      </c>
      <c r="M58" s="9"/>
      <c r="N58" s="9"/>
      <c r="O58" s="9">
        <f t="shared" si="2"/>
        <v>18200000</v>
      </c>
      <c r="P58" s="9">
        <v>18200000</v>
      </c>
      <c r="Q58" s="9"/>
      <c r="R58" s="9">
        <f t="shared" si="3"/>
        <v>0</v>
      </c>
      <c r="S58" s="9"/>
      <c r="T58" s="9"/>
      <c r="U58" s="9">
        <f t="shared" si="4"/>
        <v>0</v>
      </c>
      <c r="V58" s="9"/>
      <c r="W58" s="9"/>
      <c r="X58" s="9">
        <f t="shared" si="5"/>
        <v>0</v>
      </c>
      <c r="Y58" s="9"/>
      <c r="Z58" s="9"/>
      <c r="AA58" s="10">
        <f t="shared" si="6"/>
        <v>0</v>
      </c>
      <c r="AB58" s="11">
        <v>45877</v>
      </c>
    </row>
    <row r="59" spans="1:28" ht="15.75" hidden="1" x14ac:dyDescent="0.25">
      <c r="A59" s="39">
        <v>45833</v>
      </c>
      <c r="B59" s="33" t="s">
        <v>164</v>
      </c>
      <c r="C59" s="33">
        <v>19240000</v>
      </c>
      <c r="D59" s="33" t="s">
        <v>41</v>
      </c>
      <c r="E59" s="33" t="s">
        <v>95</v>
      </c>
      <c r="F59" s="33">
        <v>5200</v>
      </c>
      <c r="G59" s="33" t="s">
        <v>29</v>
      </c>
      <c r="H59" s="33"/>
      <c r="I59" s="20">
        <f t="shared" si="0"/>
        <v>0</v>
      </c>
      <c r="J59" s="37" t="s">
        <v>240</v>
      </c>
      <c r="K59" s="107" t="s">
        <v>1035</v>
      </c>
      <c r="L59" s="9">
        <f t="shared" si="1"/>
        <v>0</v>
      </c>
      <c r="M59" s="9"/>
      <c r="N59" s="9"/>
      <c r="O59" s="9">
        <f t="shared" si="2"/>
        <v>19240000</v>
      </c>
      <c r="P59" s="9">
        <v>9620000</v>
      </c>
      <c r="Q59" s="9">
        <v>9620000</v>
      </c>
      <c r="R59" s="9">
        <f t="shared" si="3"/>
        <v>0</v>
      </c>
      <c r="S59" s="9"/>
      <c r="T59" s="9"/>
      <c r="U59" s="9">
        <f t="shared" si="4"/>
        <v>0</v>
      </c>
      <c r="V59" s="9"/>
      <c r="W59" s="9"/>
      <c r="X59" s="9">
        <f t="shared" si="5"/>
        <v>0</v>
      </c>
      <c r="Y59" s="9"/>
      <c r="Z59" s="9"/>
      <c r="AA59" s="10">
        <f t="shared" si="6"/>
        <v>0</v>
      </c>
      <c r="AB59" s="11">
        <v>45895</v>
      </c>
    </row>
    <row r="60" spans="1:28" ht="15.75" hidden="1" x14ac:dyDescent="0.25">
      <c r="A60" s="39">
        <v>45833</v>
      </c>
      <c r="B60" s="33" t="s">
        <v>663</v>
      </c>
      <c r="C60" s="33">
        <v>80000</v>
      </c>
      <c r="D60" s="33" t="s">
        <v>41</v>
      </c>
      <c r="E60" s="33" t="s">
        <v>86</v>
      </c>
      <c r="F60" s="33">
        <v>25</v>
      </c>
      <c r="G60" s="33" t="s">
        <v>51</v>
      </c>
      <c r="H60" s="33"/>
      <c r="I60" s="20">
        <f t="shared" si="0"/>
        <v>0</v>
      </c>
      <c r="J60" s="37" t="s">
        <v>241</v>
      </c>
      <c r="K60" s="90" t="s">
        <v>1037</v>
      </c>
      <c r="L60" s="9">
        <f t="shared" si="1"/>
        <v>80000</v>
      </c>
      <c r="M60" s="9">
        <v>80000</v>
      </c>
      <c r="N60" s="9"/>
      <c r="O60" s="9">
        <f t="shared" si="2"/>
        <v>0</v>
      </c>
      <c r="P60" s="9"/>
      <c r="Q60" s="9"/>
      <c r="R60" s="9">
        <f t="shared" si="3"/>
        <v>0</v>
      </c>
      <c r="S60" s="9"/>
      <c r="T60" s="9"/>
      <c r="U60" s="9">
        <f t="shared" si="4"/>
        <v>0</v>
      </c>
      <c r="V60" s="9"/>
      <c r="W60" s="9"/>
      <c r="X60" s="9">
        <f t="shared" si="5"/>
        <v>0</v>
      </c>
      <c r="Y60" s="9"/>
      <c r="Z60" s="9"/>
      <c r="AA60" s="10">
        <f t="shared" si="6"/>
        <v>0</v>
      </c>
      <c r="AB60" s="11"/>
    </row>
    <row r="61" spans="1:28" ht="15.75" hidden="1" x14ac:dyDescent="0.25">
      <c r="A61" s="39">
        <v>45834</v>
      </c>
      <c r="B61" s="33" t="s">
        <v>121</v>
      </c>
      <c r="C61" s="33">
        <v>3000000</v>
      </c>
      <c r="D61" s="33" t="s">
        <v>41</v>
      </c>
      <c r="E61" s="33" t="s">
        <v>426</v>
      </c>
      <c r="F61" s="33">
        <v>60</v>
      </c>
      <c r="G61" s="33" t="s">
        <v>51</v>
      </c>
      <c r="H61" s="33"/>
      <c r="I61" s="20">
        <f t="shared" si="0"/>
        <v>0</v>
      </c>
      <c r="J61" s="37" t="s">
        <v>34</v>
      </c>
      <c r="K61" s="33" t="s">
        <v>1008</v>
      </c>
      <c r="L61" s="9">
        <f t="shared" si="1"/>
        <v>0</v>
      </c>
      <c r="M61" s="9"/>
      <c r="N61" s="9"/>
      <c r="O61" s="9">
        <f t="shared" si="2"/>
        <v>3129000</v>
      </c>
      <c r="P61" s="9">
        <v>3000000</v>
      </c>
      <c r="Q61" s="9">
        <v>129000</v>
      </c>
      <c r="R61" s="9">
        <f t="shared" si="3"/>
        <v>0</v>
      </c>
      <c r="S61" s="9"/>
      <c r="T61" s="9"/>
      <c r="U61" s="9">
        <f t="shared" si="4"/>
        <v>0</v>
      </c>
      <c r="V61" s="9"/>
      <c r="W61" s="9"/>
      <c r="X61" s="9">
        <f t="shared" si="5"/>
        <v>0</v>
      </c>
      <c r="Y61" s="9"/>
      <c r="Z61" s="9"/>
      <c r="AA61" s="10">
        <f t="shared" si="6"/>
        <v>-129000</v>
      </c>
      <c r="AB61" s="11">
        <v>45841</v>
      </c>
    </row>
    <row r="62" spans="1:28" ht="15.75" hidden="1" x14ac:dyDescent="0.25">
      <c r="A62" s="39">
        <v>45840</v>
      </c>
      <c r="B62" s="33" t="s">
        <v>96</v>
      </c>
      <c r="C62" s="33"/>
      <c r="D62" s="33" t="s">
        <v>41</v>
      </c>
      <c r="E62" s="33" t="s">
        <v>190</v>
      </c>
      <c r="F62" s="33">
        <v>210</v>
      </c>
      <c r="G62" s="33" t="s">
        <v>51</v>
      </c>
      <c r="H62" s="33">
        <v>42000</v>
      </c>
      <c r="I62" s="20">
        <f t="shared" si="0"/>
        <v>8820000</v>
      </c>
      <c r="J62" s="37" t="s">
        <v>240</v>
      </c>
      <c r="K62" s="90" t="s">
        <v>1049</v>
      </c>
      <c r="L62" s="9">
        <f t="shared" si="1"/>
        <v>0</v>
      </c>
      <c r="M62" s="9"/>
      <c r="N62" s="9"/>
      <c r="O62" s="9">
        <f t="shared" si="2"/>
        <v>8820000</v>
      </c>
      <c r="P62" s="9">
        <v>8820000</v>
      </c>
      <c r="Q62" s="9"/>
      <c r="R62" s="9">
        <f t="shared" si="3"/>
        <v>0</v>
      </c>
      <c r="S62" s="9"/>
      <c r="T62" s="9"/>
      <c r="U62" s="9">
        <f t="shared" si="4"/>
        <v>0</v>
      </c>
      <c r="V62" s="9"/>
      <c r="W62" s="9"/>
      <c r="X62" s="9">
        <f t="shared" si="5"/>
        <v>0</v>
      </c>
      <c r="Y62" s="9"/>
      <c r="Z62" s="9"/>
      <c r="AA62" s="10">
        <f t="shared" si="6"/>
        <v>0</v>
      </c>
      <c r="AB62" s="11">
        <v>45876</v>
      </c>
    </row>
    <row r="63" spans="1:28" ht="15.75" hidden="1" x14ac:dyDescent="0.25">
      <c r="A63" s="39">
        <v>45842</v>
      </c>
      <c r="B63" s="33" t="s">
        <v>194</v>
      </c>
      <c r="C63" s="33"/>
      <c r="D63" s="33" t="s">
        <v>31</v>
      </c>
      <c r="E63" s="33" t="s">
        <v>95</v>
      </c>
      <c r="F63" s="33">
        <v>5200</v>
      </c>
      <c r="G63" s="33" t="s">
        <v>29</v>
      </c>
      <c r="H63" s="33">
        <v>4000</v>
      </c>
      <c r="I63" s="20">
        <f t="shared" si="0"/>
        <v>20800000</v>
      </c>
      <c r="J63" s="37" t="s">
        <v>240</v>
      </c>
      <c r="K63" s="90" t="s">
        <v>1051</v>
      </c>
      <c r="L63" s="9">
        <f t="shared" si="1"/>
        <v>0</v>
      </c>
      <c r="M63" s="9"/>
      <c r="N63" s="9"/>
      <c r="O63" s="9">
        <f t="shared" si="2"/>
        <v>20800000</v>
      </c>
      <c r="P63" s="9">
        <v>20800000</v>
      </c>
      <c r="Q63" s="9"/>
      <c r="R63" s="9">
        <f t="shared" si="3"/>
        <v>0</v>
      </c>
      <c r="S63" s="9"/>
      <c r="T63" s="9"/>
      <c r="U63" s="9">
        <f t="shared" si="4"/>
        <v>0</v>
      </c>
      <c r="V63" s="9"/>
      <c r="W63" s="9"/>
      <c r="X63" s="9">
        <f t="shared" si="5"/>
        <v>0</v>
      </c>
      <c r="Y63" s="9"/>
      <c r="Z63" s="9"/>
      <c r="AA63" s="10">
        <f t="shared" si="6"/>
        <v>0</v>
      </c>
      <c r="AB63" s="11">
        <v>45873</v>
      </c>
    </row>
    <row r="64" spans="1:28" ht="15.75" hidden="1" x14ac:dyDescent="0.25">
      <c r="A64" s="39">
        <v>45845</v>
      </c>
      <c r="B64" s="35" t="s">
        <v>133</v>
      </c>
      <c r="C64" s="35"/>
      <c r="D64" s="35" t="s">
        <v>41</v>
      </c>
      <c r="E64" s="35" t="s">
        <v>110</v>
      </c>
      <c r="F64" s="35">
        <v>2000</v>
      </c>
      <c r="G64" s="35" t="s">
        <v>29</v>
      </c>
      <c r="H64" s="35">
        <v>1900</v>
      </c>
      <c r="I64" s="27">
        <f t="shared" si="0"/>
        <v>3800000</v>
      </c>
      <c r="J64" s="37" t="s">
        <v>240</v>
      </c>
      <c r="K64" s="116" t="s">
        <v>1056</v>
      </c>
      <c r="L64" s="92">
        <f t="shared" si="1"/>
        <v>0</v>
      </c>
      <c r="M64" s="92"/>
      <c r="N64" s="92"/>
      <c r="O64" s="92">
        <f t="shared" si="2"/>
        <v>3800000</v>
      </c>
      <c r="P64" s="92">
        <v>3800000</v>
      </c>
      <c r="Q64" s="92"/>
      <c r="R64" s="92">
        <f t="shared" si="3"/>
        <v>0</v>
      </c>
      <c r="S64" s="92"/>
      <c r="T64" s="92"/>
      <c r="U64" s="92">
        <f t="shared" si="4"/>
        <v>0</v>
      </c>
      <c r="V64" s="92"/>
      <c r="W64" s="92"/>
      <c r="X64" s="92">
        <f t="shared" si="5"/>
        <v>0</v>
      </c>
      <c r="Y64" s="92"/>
      <c r="Z64" s="92"/>
      <c r="AA64" s="93">
        <f t="shared" si="6"/>
        <v>0</v>
      </c>
      <c r="AB64" s="94">
        <v>45882</v>
      </c>
    </row>
    <row r="65" spans="1:28" ht="15.75" hidden="1" x14ac:dyDescent="0.25">
      <c r="A65" s="39">
        <v>45845</v>
      </c>
      <c r="B65" s="33" t="s">
        <v>133</v>
      </c>
      <c r="C65" s="33"/>
      <c r="D65" s="33" t="s">
        <v>41</v>
      </c>
      <c r="E65" s="33" t="s">
        <v>86</v>
      </c>
      <c r="F65" s="33">
        <v>100</v>
      </c>
      <c r="G65" s="33" t="s">
        <v>51</v>
      </c>
      <c r="H65" s="33">
        <v>82000</v>
      </c>
      <c r="I65" s="20">
        <f t="shared" si="0"/>
        <v>8200000</v>
      </c>
      <c r="J65" s="37" t="s">
        <v>240</v>
      </c>
      <c r="K65" s="90" t="s">
        <v>1056</v>
      </c>
      <c r="L65" s="9">
        <f t="shared" si="1"/>
        <v>0</v>
      </c>
      <c r="M65" s="9"/>
      <c r="N65" s="9"/>
      <c r="O65" s="9">
        <f t="shared" si="2"/>
        <v>8200000</v>
      </c>
      <c r="P65" s="9">
        <v>8200000</v>
      </c>
      <c r="Q65" s="9"/>
      <c r="R65" s="9">
        <f t="shared" si="3"/>
        <v>0</v>
      </c>
      <c r="S65" s="9"/>
      <c r="T65" s="9"/>
      <c r="U65" s="9">
        <f t="shared" si="4"/>
        <v>0</v>
      </c>
      <c r="V65" s="9"/>
      <c r="W65" s="9"/>
      <c r="X65" s="9">
        <f t="shared" si="5"/>
        <v>0</v>
      </c>
      <c r="Y65" s="9"/>
      <c r="Z65" s="9"/>
      <c r="AA65" s="10">
        <f t="shared" si="6"/>
        <v>0</v>
      </c>
      <c r="AB65" s="11">
        <v>45882</v>
      </c>
    </row>
    <row r="66" spans="1:28" ht="15.75" hidden="1" x14ac:dyDescent="0.25">
      <c r="A66" s="39">
        <v>45845</v>
      </c>
      <c r="B66" s="33" t="s">
        <v>133</v>
      </c>
      <c r="C66" s="33"/>
      <c r="D66" s="33" t="s">
        <v>41</v>
      </c>
      <c r="E66" s="33" t="s">
        <v>423</v>
      </c>
      <c r="F66" s="33">
        <v>102.4</v>
      </c>
      <c r="G66" s="33" t="s">
        <v>51</v>
      </c>
      <c r="H66" s="33">
        <v>45000</v>
      </c>
      <c r="I66" s="20">
        <f t="shared" si="0"/>
        <v>4608000</v>
      </c>
      <c r="J66" s="37" t="s">
        <v>240</v>
      </c>
      <c r="K66" s="90" t="s">
        <v>1056</v>
      </c>
      <c r="L66" s="9">
        <f t="shared" si="1"/>
        <v>0</v>
      </c>
      <c r="M66" s="9"/>
      <c r="N66" s="9"/>
      <c r="O66" s="9">
        <f t="shared" si="2"/>
        <v>4608000</v>
      </c>
      <c r="P66" s="9">
        <v>4608000</v>
      </c>
      <c r="Q66" s="9"/>
      <c r="R66" s="9">
        <f t="shared" si="3"/>
        <v>0</v>
      </c>
      <c r="S66" s="9"/>
      <c r="T66" s="9"/>
      <c r="U66" s="9">
        <f t="shared" si="4"/>
        <v>0</v>
      </c>
      <c r="V66" s="9"/>
      <c r="W66" s="9"/>
      <c r="X66" s="9">
        <f t="shared" si="5"/>
        <v>0</v>
      </c>
      <c r="Y66" s="9"/>
      <c r="Z66" s="9"/>
      <c r="AA66" s="10">
        <f t="shared" si="6"/>
        <v>0</v>
      </c>
      <c r="AB66" s="11">
        <v>45882</v>
      </c>
    </row>
    <row r="67" spans="1:28" ht="15.75" hidden="1" x14ac:dyDescent="0.25">
      <c r="A67" s="39">
        <v>45846</v>
      </c>
      <c r="B67" s="33" t="s">
        <v>478</v>
      </c>
      <c r="C67" s="33"/>
      <c r="D67" s="33" t="s">
        <v>31</v>
      </c>
      <c r="E67" s="33" t="s">
        <v>98</v>
      </c>
      <c r="F67" s="33">
        <v>22.5</v>
      </c>
      <c r="G67" s="33" t="s">
        <v>51</v>
      </c>
      <c r="H67" s="33">
        <v>44000</v>
      </c>
      <c r="I67" s="33">
        <f t="shared" si="0"/>
        <v>990000</v>
      </c>
      <c r="J67" s="37" t="s">
        <v>240</v>
      </c>
      <c r="K67" s="33" t="s">
        <v>1046</v>
      </c>
      <c r="L67" s="9">
        <f t="shared" si="1"/>
        <v>0</v>
      </c>
      <c r="M67" s="9"/>
      <c r="N67" s="9"/>
      <c r="O67" s="9">
        <f t="shared" si="2"/>
        <v>990000</v>
      </c>
      <c r="P67" s="9">
        <v>990000</v>
      </c>
      <c r="Q67" s="9"/>
      <c r="R67" s="9">
        <f t="shared" si="3"/>
        <v>0</v>
      </c>
      <c r="S67" s="9"/>
      <c r="T67" s="9"/>
      <c r="U67" s="9">
        <f t="shared" si="4"/>
        <v>0</v>
      </c>
      <c r="V67" s="9"/>
      <c r="W67" s="9"/>
      <c r="X67" s="9">
        <f t="shared" si="5"/>
        <v>0</v>
      </c>
      <c r="Y67" s="9"/>
      <c r="Z67" s="9"/>
      <c r="AA67" s="10">
        <f t="shared" si="6"/>
        <v>0</v>
      </c>
      <c r="AB67" s="11">
        <v>45859</v>
      </c>
    </row>
    <row r="68" spans="1:28" ht="15.75" hidden="1" x14ac:dyDescent="0.25">
      <c r="A68" s="39">
        <v>45846</v>
      </c>
      <c r="B68" s="33" t="s">
        <v>982</v>
      </c>
      <c r="C68" s="33"/>
      <c r="D68" s="33" t="s">
        <v>41</v>
      </c>
      <c r="E68" s="33" t="s">
        <v>407</v>
      </c>
      <c r="F68" s="33">
        <v>6</v>
      </c>
      <c r="G68" s="33" t="s">
        <v>33</v>
      </c>
      <c r="H68" s="33">
        <v>300000</v>
      </c>
      <c r="I68" s="33">
        <f t="shared" ref="I68:I131" si="7">F68*H68</f>
        <v>1800000</v>
      </c>
      <c r="J68" s="37" t="s">
        <v>240</v>
      </c>
      <c r="K68" s="33"/>
      <c r="L68" s="9">
        <f t="shared" ref="L68:L131" si="8">M68+N68</f>
        <v>0</v>
      </c>
      <c r="M68" s="9"/>
      <c r="N68" s="9"/>
      <c r="O68" s="9">
        <f t="shared" ref="O68:O131" si="9">P68+Q68</f>
        <v>155000</v>
      </c>
      <c r="P68" s="9">
        <v>155000</v>
      </c>
      <c r="Q68" s="9"/>
      <c r="R68" s="9">
        <f t="shared" ref="R68:R131" si="10">S68+T68</f>
        <v>1645000</v>
      </c>
      <c r="S68" s="9">
        <v>1645000</v>
      </c>
      <c r="T68" s="9"/>
      <c r="U68" s="9">
        <f t="shared" ref="U68:U131" si="11">V68+W68</f>
        <v>0</v>
      </c>
      <c r="V68" s="9"/>
      <c r="W68" s="9"/>
      <c r="X68" s="9">
        <f t="shared" ref="X68:X131" si="12">Y68+Z68</f>
        <v>0</v>
      </c>
      <c r="Y68" s="9"/>
      <c r="Z68" s="9"/>
      <c r="AA68" s="10">
        <f t="shared" ref="AA68:AA131" si="13">C68+I68-L68-O68-U68-X68-R68</f>
        <v>0</v>
      </c>
      <c r="AB68" s="11">
        <v>45846</v>
      </c>
    </row>
    <row r="69" spans="1:28" ht="15.75" hidden="1" x14ac:dyDescent="0.25">
      <c r="A69" s="39">
        <v>45847</v>
      </c>
      <c r="B69" s="33" t="s">
        <v>173</v>
      </c>
      <c r="C69" s="33"/>
      <c r="D69" s="33" t="s">
        <v>31</v>
      </c>
      <c r="E69" s="33" t="s">
        <v>102</v>
      </c>
      <c r="F69" s="33">
        <v>12</v>
      </c>
      <c r="G69" s="33" t="s">
        <v>74</v>
      </c>
      <c r="H69" s="33">
        <v>65000</v>
      </c>
      <c r="I69" s="33">
        <f t="shared" si="7"/>
        <v>780000</v>
      </c>
      <c r="J69" s="42" t="s">
        <v>38</v>
      </c>
      <c r="K69" s="107" t="s">
        <v>1046</v>
      </c>
      <c r="L69" s="9">
        <f t="shared" si="8"/>
        <v>0</v>
      </c>
      <c r="M69" s="9"/>
      <c r="N69" s="9"/>
      <c r="O69" s="9">
        <f t="shared" si="9"/>
        <v>630000</v>
      </c>
      <c r="P69" s="9">
        <v>630000</v>
      </c>
      <c r="Q69" s="9"/>
      <c r="R69" s="9">
        <f t="shared" si="10"/>
        <v>0</v>
      </c>
      <c r="S69" s="9"/>
      <c r="T69" s="9"/>
      <c r="U69" s="9">
        <f t="shared" si="11"/>
        <v>0</v>
      </c>
      <c r="V69" s="9"/>
      <c r="W69" s="9"/>
      <c r="X69" s="9">
        <f t="shared" si="12"/>
        <v>0</v>
      </c>
      <c r="Y69" s="9"/>
      <c r="Z69" s="9"/>
      <c r="AA69" s="10">
        <f t="shared" si="13"/>
        <v>150000</v>
      </c>
      <c r="AB69" s="11">
        <v>45862</v>
      </c>
    </row>
    <row r="70" spans="1:28" ht="15.75" hidden="1" x14ac:dyDescent="0.25">
      <c r="A70" s="39">
        <v>45847</v>
      </c>
      <c r="B70" s="33" t="s">
        <v>261</v>
      </c>
      <c r="C70" s="33"/>
      <c r="D70" s="33" t="s">
        <v>31</v>
      </c>
      <c r="E70" s="33" t="s">
        <v>91</v>
      </c>
      <c r="F70" s="33">
        <v>4000</v>
      </c>
      <c r="G70" s="33" t="s">
        <v>29</v>
      </c>
      <c r="H70" s="33">
        <v>3800</v>
      </c>
      <c r="I70" s="33">
        <f t="shared" si="7"/>
        <v>15200000</v>
      </c>
      <c r="J70" s="82" t="s">
        <v>38</v>
      </c>
      <c r="K70" s="107" t="s">
        <v>1059</v>
      </c>
      <c r="L70" s="9">
        <f t="shared" si="8"/>
        <v>0</v>
      </c>
      <c r="M70" s="9"/>
      <c r="N70" s="9"/>
      <c r="O70" s="9">
        <f t="shared" si="9"/>
        <v>0</v>
      </c>
      <c r="P70" s="9"/>
      <c r="Q70" s="9"/>
      <c r="R70" s="9">
        <f t="shared" si="10"/>
        <v>0</v>
      </c>
      <c r="S70" s="9"/>
      <c r="T70" s="9"/>
      <c r="U70" s="9">
        <f t="shared" si="11"/>
        <v>0</v>
      </c>
      <c r="V70" s="9"/>
      <c r="W70" s="9"/>
      <c r="X70" s="9">
        <f t="shared" si="12"/>
        <v>0</v>
      </c>
      <c r="Y70" s="9"/>
      <c r="Z70" s="9"/>
      <c r="AA70" s="10">
        <f t="shared" si="13"/>
        <v>15200000</v>
      </c>
      <c r="AB70" s="11"/>
    </row>
    <row r="71" spans="1:28" ht="15.75" hidden="1" x14ac:dyDescent="0.25">
      <c r="A71" s="39">
        <v>45847</v>
      </c>
      <c r="B71" s="33" t="s">
        <v>261</v>
      </c>
      <c r="C71" s="33"/>
      <c r="D71" s="33" t="s">
        <v>31</v>
      </c>
      <c r="E71" s="33" t="s">
        <v>156</v>
      </c>
      <c r="F71" s="33">
        <v>5</v>
      </c>
      <c r="G71" s="33" t="s">
        <v>23</v>
      </c>
      <c r="H71" s="33">
        <v>400000</v>
      </c>
      <c r="I71" s="33">
        <f t="shared" si="7"/>
        <v>2000000</v>
      </c>
      <c r="J71" s="82" t="s">
        <v>38</v>
      </c>
      <c r="K71" s="107" t="s">
        <v>1059</v>
      </c>
      <c r="L71" s="9">
        <f t="shared" si="8"/>
        <v>0</v>
      </c>
      <c r="M71" s="9"/>
      <c r="N71" s="9"/>
      <c r="O71" s="9">
        <f t="shared" si="9"/>
        <v>0</v>
      </c>
      <c r="P71" s="9"/>
      <c r="Q71" s="9"/>
      <c r="R71" s="9">
        <f t="shared" si="10"/>
        <v>0</v>
      </c>
      <c r="S71" s="9"/>
      <c r="T71" s="9"/>
      <c r="U71" s="9">
        <f t="shared" si="11"/>
        <v>0</v>
      </c>
      <c r="V71" s="9"/>
      <c r="W71" s="9"/>
      <c r="X71" s="9">
        <f t="shared" si="12"/>
        <v>0</v>
      </c>
      <c r="Y71" s="9"/>
      <c r="Z71" s="9"/>
      <c r="AA71" s="10">
        <f t="shared" si="13"/>
        <v>2000000</v>
      </c>
      <c r="AB71" s="11"/>
    </row>
    <row r="72" spans="1:28" ht="15.75" hidden="1" x14ac:dyDescent="0.25">
      <c r="A72" s="32">
        <v>45847</v>
      </c>
      <c r="B72" s="33" t="s">
        <v>261</v>
      </c>
      <c r="C72" s="33"/>
      <c r="D72" s="33" t="s">
        <v>31</v>
      </c>
      <c r="E72" s="33" t="s">
        <v>228</v>
      </c>
      <c r="F72" s="33">
        <v>1</v>
      </c>
      <c r="G72" s="33" t="s">
        <v>138</v>
      </c>
      <c r="H72" s="33">
        <v>1200000</v>
      </c>
      <c r="I72" s="33">
        <f t="shared" si="7"/>
        <v>1200000</v>
      </c>
      <c r="J72" s="82" t="s">
        <v>38</v>
      </c>
      <c r="K72" s="107" t="s">
        <v>1059</v>
      </c>
      <c r="L72" s="9">
        <f t="shared" si="8"/>
        <v>0</v>
      </c>
      <c r="M72" s="9"/>
      <c r="N72" s="9"/>
      <c r="O72" s="9">
        <f t="shared" si="9"/>
        <v>0</v>
      </c>
      <c r="P72" s="9"/>
      <c r="Q72" s="9"/>
      <c r="R72" s="9">
        <f t="shared" si="10"/>
        <v>0</v>
      </c>
      <c r="S72" s="9"/>
      <c r="T72" s="9"/>
      <c r="U72" s="9">
        <f t="shared" si="11"/>
        <v>0</v>
      </c>
      <c r="V72" s="9"/>
      <c r="W72" s="9"/>
      <c r="X72" s="9">
        <f t="shared" si="12"/>
        <v>0</v>
      </c>
      <c r="Y72" s="9"/>
      <c r="Z72" s="9"/>
      <c r="AA72" s="10">
        <f t="shared" si="13"/>
        <v>1200000</v>
      </c>
      <c r="AB72" s="11"/>
    </row>
    <row r="73" spans="1:28" ht="15.75" hidden="1" x14ac:dyDescent="0.25">
      <c r="A73" s="39">
        <v>45847</v>
      </c>
      <c r="B73" s="33" t="s">
        <v>492</v>
      </c>
      <c r="C73" s="33"/>
      <c r="D73" s="33" t="s">
        <v>31</v>
      </c>
      <c r="E73" s="33" t="s">
        <v>98</v>
      </c>
      <c r="F73" s="33">
        <v>22.8</v>
      </c>
      <c r="G73" s="33" t="s">
        <v>51</v>
      </c>
      <c r="H73" s="33">
        <v>43000</v>
      </c>
      <c r="I73" s="33">
        <f t="shared" si="7"/>
        <v>980400</v>
      </c>
      <c r="J73" s="37" t="s">
        <v>34</v>
      </c>
      <c r="K73" s="33"/>
      <c r="L73" s="9">
        <f t="shared" si="8"/>
        <v>0</v>
      </c>
      <c r="M73" s="9"/>
      <c r="N73" s="9"/>
      <c r="O73" s="9">
        <f t="shared" si="9"/>
        <v>0</v>
      </c>
      <c r="P73" s="9"/>
      <c r="Q73" s="9"/>
      <c r="R73" s="9">
        <f t="shared" si="10"/>
        <v>0</v>
      </c>
      <c r="S73" s="9"/>
      <c r="T73" s="9"/>
      <c r="U73" s="9">
        <f t="shared" si="11"/>
        <v>1045000</v>
      </c>
      <c r="V73" s="9">
        <v>1045000</v>
      </c>
      <c r="W73" s="9"/>
      <c r="X73" s="9">
        <f t="shared" si="12"/>
        <v>0</v>
      </c>
      <c r="Y73" s="9"/>
      <c r="Z73" s="9"/>
      <c r="AA73" s="10">
        <f t="shared" si="13"/>
        <v>-64600</v>
      </c>
      <c r="AB73" s="11">
        <v>45847</v>
      </c>
    </row>
    <row r="74" spans="1:28" ht="15.75" hidden="1" x14ac:dyDescent="0.25">
      <c r="A74" s="39">
        <v>45847</v>
      </c>
      <c r="B74" s="35" t="s">
        <v>112</v>
      </c>
      <c r="C74" s="35"/>
      <c r="D74" s="35" t="s">
        <v>31</v>
      </c>
      <c r="E74" s="35" t="s">
        <v>148</v>
      </c>
      <c r="F74" s="35">
        <v>60</v>
      </c>
      <c r="G74" s="35" t="s">
        <v>51</v>
      </c>
      <c r="H74" s="35">
        <v>60000</v>
      </c>
      <c r="I74" s="35">
        <f t="shared" si="7"/>
        <v>3600000</v>
      </c>
      <c r="J74" s="41" t="s">
        <v>240</v>
      </c>
      <c r="K74" s="35"/>
      <c r="L74" s="92">
        <f t="shared" si="8"/>
        <v>0</v>
      </c>
      <c r="M74" s="92"/>
      <c r="N74" s="92"/>
      <c r="O74" s="92">
        <f t="shared" si="9"/>
        <v>3600000</v>
      </c>
      <c r="P74" s="92">
        <v>3600000</v>
      </c>
      <c r="Q74" s="92"/>
      <c r="R74" s="92">
        <f t="shared" si="10"/>
        <v>0</v>
      </c>
      <c r="S74" s="92"/>
      <c r="T74" s="92"/>
      <c r="U74" s="92">
        <f t="shared" si="11"/>
        <v>0</v>
      </c>
      <c r="V74" s="92"/>
      <c r="W74" s="92"/>
      <c r="X74" s="92">
        <f t="shared" si="12"/>
        <v>0</v>
      </c>
      <c r="Y74" s="92"/>
      <c r="Z74" s="92"/>
      <c r="AA74" s="93">
        <f t="shared" si="13"/>
        <v>0</v>
      </c>
      <c r="AB74" s="94">
        <v>45846</v>
      </c>
    </row>
    <row r="75" spans="1:28" ht="15.75" hidden="1" x14ac:dyDescent="0.25">
      <c r="A75" s="39">
        <v>45848</v>
      </c>
      <c r="B75" s="33" t="s">
        <v>141</v>
      </c>
      <c r="C75" s="33"/>
      <c r="D75" s="33" t="s">
        <v>31</v>
      </c>
      <c r="E75" s="33" t="s">
        <v>95</v>
      </c>
      <c r="F75" s="33">
        <v>10400</v>
      </c>
      <c r="G75" s="33" t="s">
        <v>29</v>
      </c>
      <c r="H75" s="33">
        <v>3800</v>
      </c>
      <c r="I75" s="33">
        <f t="shared" si="7"/>
        <v>39520000</v>
      </c>
      <c r="J75" s="37" t="s">
        <v>240</v>
      </c>
      <c r="K75" s="90" t="s">
        <v>1063</v>
      </c>
      <c r="L75" s="9">
        <f t="shared" si="8"/>
        <v>36581000</v>
      </c>
      <c r="M75" s="9"/>
      <c r="N75" s="9">
        <v>36581000</v>
      </c>
      <c r="O75" s="9">
        <f t="shared" si="9"/>
        <v>2939000</v>
      </c>
      <c r="P75" s="9">
        <v>2939000</v>
      </c>
      <c r="Q75" s="9"/>
      <c r="R75" s="9">
        <f t="shared" si="10"/>
        <v>0</v>
      </c>
      <c r="S75" s="9"/>
      <c r="T75" s="9"/>
      <c r="U75" s="9">
        <f t="shared" si="11"/>
        <v>0</v>
      </c>
      <c r="V75" s="9"/>
      <c r="W75" s="9"/>
      <c r="X75" s="9">
        <f t="shared" si="12"/>
        <v>0</v>
      </c>
      <c r="Y75" s="9"/>
      <c r="Z75" s="9"/>
      <c r="AA75" s="10">
        <f t="shared" si="13"/>
        <v>0</v>
      </c>
      <c r="AB75" s="11">
        <v>45887</v>
      </c>
    </row>
    <row r="76" spans="1:28" ht="15.75" hidden="1" x14ac:dyDescent="0.25">
      <c r="A76" s="32">
        <v>45852</v>
      </c>
      <c r="B76" s="33" t="s">
        <v>219</v>
      </c>
      <c r="C76" s="33"/>
      <c r="D76" s="33" t="s">
        <v>31</v>
      </c>
      <c r="E76" s="33" t="s">
        <v>110</v>
      </c>
      <c r="F76" s="33">
        <v>800</v>
      </c>
      <c r="G76" s="33" t="s">
        <v>29</v>
      </c>
      <c r="H76" s="33">
        <v>2000</v>
      </c>
      <c r="I76" s="33">
        <f t="shared" si="7"/>
        <v>1600000</v>
      </c>
      <c r="J76" s="37" t="s">
        <v>240</v>
      </c>
      <c r="K76" s="90" t="s">
        <v>1060</v>
      </c>
      <c r="L76" s="9">
        <f t="shared" si="8"/>
        <v>0</v>
      </c>
      <c r="M76" s="9"/>
      <c r="N76" s="9"/>
      <c r="O76" s="9">
        <f t="shared" si="9"/>
        <v>1600000</v>
      </c>
      <c r="P76" s="9">
        <v>1600000</v>
      </c>
      <c r="Q76" s="9"/>
      <c r="R76" s="9">
        <f t="shared" si="10"/>
        <v>0</v>
      </c>
      <c r="S76" s="9"/>
      <c r="T76" s="9"/>
      <c r="U76" s="9">
        <f t="shared" si="11"/>
        <v>0</v>
      </c>
      <c r="V76" s="9"/>
      <c r="W76" s="9"/>
      <c r="X76" s="9">
        <f t="shared" si="12"/>
        <v>0</v>
      </c>
      <c r="Y76" s="9"/>
      <c r="Z76" s="9"/>
      <c r="AA76" s="10">
        <f t="shared" si="13"/>
        <v>0</v>
      </c>
      <c r="AB76" s="11">
        <v>45873</v>
      </c>
    </row>
    <row r="77" spans="1:28" ht="15.75" hidden="1" x14ac:dyDescent="0.25">
      <c r="A77" s="39">
        <v>45852</v>
      </c>
      <c r="B77" s="33" t="s">
        <v>219</v>
      </c>
      <c r="C77" s="33"/>
      <c r="D77" s="33" t="s">
        <v>31</v>
      </c>
      <c r="E77" s="33" t="s">
        <v>70</v>
      </c>
      <c r="F77" s="33">
        <v>1000</v>
      </c>
      <c r="G77" s="33" t="s">
        <v>29</v>
      </c>
      <c r="H77" s="33">
        <v>2720</v>
      </c>
      <c r="I77" s="33">
        <f t="shared" si="7"/>
        <v>2720000</v>
      </c>
      <c r="J77" s="37" t="s">
        <v>240</v>
      </c>
      <c r="K77" s="90" t="s">
        <v>1060</v>
      </c>
      <c r="L77" s="9">
        <f t="shared" si="8"/>
        <v>0</v>
      </c>
      <c r="M77" s="9"/>
      <c r="N77" s="9"/>
      <c r="O77" s="9">
        <f t="shared" si="9"/>
        <v>2720000</v>
      </c>
      <c r="P77" s="9">
        <v>2720000</v>
      </c>
      <c r="Q77" s="9"/>
      <c r="R77" s="9">
        <f t="shared" si="10"/>
        <v>0</v>
      </c>
      <c r="S77" s="9"/>
      <c r="T77" s="9"/>
      <c r="U77" s="9">
        <f t="shared" si="11"/>
        <v>0</v>
      </c>
      <c r="V77" s="9"/>
      <c r="W77" s="9"/>
      <c r="X77" s="9">
        <f t="shared" si="12"/>
        <v>0</v>
      </c>
      <c r="Y77" s="9"/>
      <c r="Z77" s="9"/>
      <c r="AA77" s="10">
        <f t="shared" si="13"/>
        <v>0</v>
      </c>
      <c r="AB77" s="11">
        <v>45873</v>
      </c>
    </row>
    <row r="78" spans="1:28" ht="15.75" hidden="1" x14ac:dyDescent="0.25">
      <c r="A78" s="39">
        <v>45852</v>
      </c>
      <c r="B78" s="35" t="s">
        <v>92</v>
      </c>
      <c r="C78" s="33"/>
      <c r="D78" s="35" t="s">
        <v>41</v>
      </c>
      <c r="E78" s="33" t="s">
        <v>91</v>
      </c>
      <c r="F78" s="33">
        <v>1000</v>
      </c>
      <c r="G78" s="33" t="s">
        <v>29</v>
      </c>
      <c r="H78" s="33">
        <v>4000</v>
      </c>
      <c r="I78" s="33">
        <f t="shared" si="7"/>
        <v>4000000</v>
      </c>
      <c r="J78" s="37" t="s">
        <v>34</v>
      </c>
      <c r="K78" s="35"/>
      <c r="L78" s="9">
        <f t="shared" si="8"/>
        <v>0</v>
      </c>
      <c r="M78" s="9"/>
      <c r="N78" s="9"/>
      <c r="O78" s="9">
        <f t="shared" si="9"/>
        <v>4250000</v>
      </c>
      <c r="P78" s="9">
        <v>4250000</v>
      </c>
      <c r="Q78" s="9"/>
      <c r="R78" s="9">
        <f t="shared" si="10"/>
        <v>0</v>
      </c>
      <c r="S78" s="9"/>
      <c r="T78" s="9"/>
      <c r="U78" s="9">
        <f t="shared" si="11"/>
        <v>0</v>
      </c>
      <c r="V78" s="9"/>
      <c r="W78" s="9"/>
      <c r="X78" s="9">
        <f t="shared" si="12"/>
        <v>0</v>
      </c>
      <c r="Y78" s="9"/>
      <c r="Z78" s="9"/>
      <c r="AA78" s="10">
        <f t="shared" si="13"/>
        <v>-250000</v>
      </c>
      <c r="AB78" s="11">
        <v>45852</v>
      </c>
    </row>
    <row r="79" spans="1:28" ht="15.75" hidden="1" x14ac:dyDescent="0.25">
      <c r="A79" s="39">
        <v>45853</v>
      </c>
      <c r="B79" s="33" t="s">
        <v>141</v>
      </c>
      <c r="C79" s="35"/>
      <c r="D79" s="33" t="s">
        <v>31</v>
      </c>
      <c r="E79" s="35" t="s">
        <v>86</v>
      </c>
      <c r="F79" s="35">
        <v>75</v>
      </c>
      <c r="G79" s="35" t="s">
        <v>51</v>
      </c>
      <c r="H79" s="35">
        <v>125000</v>
      </c>
      <c r="I79" s="33">
        <f t="shared" si="7"/>
        <v>9375000</v>
      </c>
      <c r="J79" s="41" t="s">
        <v>240</v>
      </c>
      <c r="K79" s="116" t="s">
        <v>1070</v>
      </c>
      <c r="L79" s="9">
        <f t="shared" si="8"/>
        <v>0</v>
      </c>
      <c r="M79" s="9"/>
      <c r="N79" s="9"/>
      <c r="O79" s="9">
        <f t="shared" si="9"/>
        <v>9375000</v>
      </c>
      <c r="P79" s="9">
        <v>9375000</v>
      </c>
      <c r="Q79" s="9"/>
      <c r="R79" s="9">
        <f t="shared" si="10"/>
        <v>0</v>
      </c>
      <c r="S79" s="9"/>
      <c r="T79" s="9"/>
      <c r="U79" s="9">
        <f t="shared" si="11"/>
        <v>0</v>
      </c>
      <c r="V79" s="9"/>
      <c r="W79" s="9"/>
      <c r="X79" s="9">
        <f t="shared" si="12"/>
        <v>0</v>
      </c>
      <c r="Y79" s="9"/>
      <c r="Z79" s="9"/>
      <c r="AA79" s="10">
        <f t="shared" si="13"/>
        <v>0</v>
      </c>
      <c r="AB79" s="11">
        <v>45891</v>
      </c>
    </row>
    <row r="80" spans="1:28" ht="15.75" hidden="1" x14ac:dyDescent="0.25">
      <c r="A80" s="39">
        <v>45853</v>
      </c>
      <c r="B80" s="33" t="s">
        <v>568</v>
      </c>
      <c r="C80" s="33"/>
      <c r="D80" s="33" t="s">
        <v>1069</v>
      </c>
      <c r="E80" s="33" t="s">
        <v>382</v>
      </c>
      <c r="F80" s="33">
        <v>16160</v>
      </c>
      <c r="G80" s="33" t="s">
        <v>267</v>
      </c>
      <c r="H80" s="33">
        <v>4500</v>
      </c>
      <c r="I80" s="33">
        <f t="shared" si="7"/>
        <v>72720000</v>
      </c>
      <c r="J80" s="85" t="s">
        <v>26</v>
      </c>
      <c r="K80" s="33"/>
      <c r="L80" s="9">
        <f t="shared" si="8"/>
        <v>0</v>
      </c>
      <c r="M80" s="9"/>
      <c r="N80" s="9"/>
      <c r="O80" s="9">
        <f t="shared" si="9"/>
        <v>42720000</v>
      </c>
      <c r="P80" s="9">
        <f>2720000+10000000+10000000</f>
        <v>22720000</v>
      </c>
      <c r="Q80" s="9">
        <f>10000000+10000000</f>
        <v>20000000</v>
      </c>
      <c r="R80" s="9">
        <f t="shared" si="10"/>
        <v>0</v>
      </c>
      <c r="S80" s="9"/>
      <c r="T80" s="9"/>
      <c r="U80" s="9">
        <f t="shared" si="11"/>
        <v>0</v>
      </c>
      <c r="V80" s="9"/>
      <c r="W80" s="9"/>
      <c r="X80" s="9">
        <f t="shared" si="12"/>
        <v>0</v>
      </c>
      <c r="Y80" s="9"/>
      <c r="Z80" s="9"/>
      <c r="AA80" s="10">
        <f t="shared" si="13"/>
        <v>30000000</v>
      </c>
      <c r="AB80" s="11">
        <v>45873</v>
      </c>
    </row>
    <row r="81" spans="1:28" ht="15.75" hidden="1" x14ac:dyDescent="0.25">
      <c r="A81" s="39">
        <v>45853</v>
      </c>
      <c r="B81" s="33" t="s">
        <v>258</v>
      </c>
      <c r="C81" s="33"/>
      <c r="D81" s="33" t="s">
        <v>31</v>
      </c>
      <c r="E81" s="33" t="s">
        <v>110</v>
      </c>
      <c r="F81" s="33">
        <v>10400</v>
      </c>
      <c r="G81" s="33" t="s">
        <v>29</v>
      </c>
      <c r="H81" s="33">
        <v>1800</v>
      </c>
      <c r="I81" s="33">
        <f t="shared" si="7"/>
        <v>18720000</v>
      </c>
      <c r="J81" s="37" t="s">
        <v>240</v>
      </c>
      <c r="K81" s="33" t="s">
        <v>1068</v>
      </c>
      <c r="L81" s="9">
        <f t="shared" si="8"/>
        <v>5590000</v>
      </c>
      <c r="M81" s="9">
        <v>5590000</v>
      </c>
      <c r="N81" s="9"/>
      <c r="O81" s="9">
        <f t="shared" si="9"/>
        <v>13130000</v>
      </c>
      <c r="P81" s="9">
        <v>13130000</v>
      </c>
      <c r="Q81" s="9"/>
      <c r="R81" s="9">
        <f t="shared" si="10"/>
        <v>0</v>
      </c>
      <c r="S81" s="9"/>
      <c r="T81" s="9"/>
      <c r="U81" s="9">
        <f t="shared" si="11"/>
        <v>0</v>
      </c>
      <c r="V81" s="9"/>
      <c r="W81" s="9"/>
      <c r="X81" s="9">
        <f t="shared" si="12"/>
        <v>0</v>
      </c>
      <c r="Y81" s="9"/>
      <c r="Z81" s="9"/>
      <c r="AA81" s="10">
        <f t="shared" si="13"/>
        <v>0</v>
      </c>
      <c r="AB81" s="11">
        <v>45859</v>
      </c>
    </row>
    <row r="82" spans="1:28" ht="15.75" hidden="1" x14ac:dyDescent="0.25">
      <c r="A82" s="39">
        <v>45853</v>
      </c>
      <c r="B82" s="33" t="s">
        <v>258</v>
      </c>
      <c r="C82" s="35"/>
      <c r="D82" s="33" t="s">
        <v>31</v>
      </c>
      <c r="E82" s="35" t="s">
        <v>61</v>
      </c>
      <c r="F82" s="35">
        <v>20</v>
      </c>
      <c r="G82" s="35" t="s">
        <v>25</v>
      </c>
      <c r="H82" s="35">
        <v>45000</v>
      </c>
      <c r="I82" s="33">
        <f t="shared" si="7"/>
        <v>900000</v>
      </c>
      <c r="J82" s="37" t="s">
        <v>240</v>
      </c>
      <c r="K82" s="33" t="s">
        <v>1068</v>
      </c>
      <c r="L82" s="9">
        <f t="shared" si="8"/>
        <v>0</v>
      </c>
      <c r="M82" s="9"/>
      <c r="N82" s="9"/>
      <c r="O82" s="9">
        <f t="shared" si="9"/>
        <v>900000</v>
      </c>
      <c r="P82" s="9">
        <v>900000</v>
      </c>
      <c r="Q82" s="9"/>
      <c r="R82" s="9">
        <f t="shared" si="10"/>
        <v>0</v>
      </c>
      <c r="S82" s="9"/>
      <c r="T82" s="9"/>
      <c r="U82" s="9">
        <f t="shared" si="11"/>
        <v>0</v>
      </c>
      <c r="V82" s="9"/>
      <c r="W82" s="9"/>
      <c r="X82" s="9">
        <f t="shared" si="12"/>
        <v>0</v>
      </c>
      <c r="Y82" s="9"/>
      <c r="Z82" s="9"/>
      <c r="AA82" s="10">
        <f t="shared" si="13"/>
        <v>0</v>
      </c>
      <c r="AB82" s="11">
        <v>45859</v>
      </c>
    </row>
    <row r="83" spans="1:28" ht="15.75" hidden="1" x14ac:dyDescent="0.25">
      <c r="A83" s="39">
        <v>45853</v>
      </c>
      <c r="B83" s="33" t="s">
        <v>258</v>
      </c>
      <c r="C83" s="33"/>
      <c r="D83" s="33" t="s">
        <v>31</v>
      </c>
      <c r="E83" s="33" t="s">
        <v>102</v>
      </c>
      <c r="F83" s="33">
        <v>12</v>
      </c>
      <c r="G83" s="33" t="s">
        <v>74</v>
      </c>
      <c r="H83" s="33">
        <v>65000</v>
      </c>
      <c r="I83" s="33">
        <f t="shared" si="7"/>
        <v>780000</v>
      </c>
      <c r="J83" s="37" t="s">
        <v>240</v>
      </c>
      <c r="K83" s="33" t="s">
        <v>1068</v>
      </c>
      <c r="L83" s="9">
        <f t="shared" si="8"/>
        <v>0</v>
      </c>
      <c r="M83" s="9"/>
      <c r="N83" s="9"/>
      <c r="O83" s="9">
        <f t="shared" si="9"/>
        <v>780000</v>
      </c>
      <c r="P83" s="9">
        <v>780000</v>
      </c>
      <c r="Q83" s="9"/>
      <c r="R83" s="9">
        <f t="shared" si="10"/>
        <v>0</v>
      </c>
      <c r="S83" s="9"/>
      <c r="T83" s="9"/>
      <c r="U83" s="9">
        <f t="shared" si="11"/>
        <v>0</v>
      </c>
      <c r="V83" s="9"/>
      <c r="W83" s="9"/>
      <c r="X83" s="9">
        <f t="shared" si="12"/>
        <v>0</v>
      </c>
      <c r="Y83" s="9"/>
      <c r="Z83" s="9"/>
      <c r="AA83" s="10">
        <f t="shared" si="13"/>
        <v>0</v>
      </c>
      <c r="AB83" s="11">
        <v>45859</v>
      </c>
    </row>
    <row r="84" spans="1:28" ht="15.75" hidden="1" x14ac:dyDescent="0.25">
      <c r="A84" s="39">
        <v>45853</v>
      </c>
      <c r="B84" s="33" t="s">
        <v>258</v>
      </c>
      <c r="C84" s="33"/>
      <c r="D84" s="33" t="s">
        <v>31</v>
      </c>
      <c r="E84" s="33" t="s">
        <v>122</v>
      </c>
      <c r="F84" s="33">
        <v>10</v>
      </c>
      <c r="G84" s="33" t="s">
        <v>51</v>
      </c>
      <c r="H84" s="33">
        <v>70000</v>
      </c>
      <c r="I84" s="33">
        <f t="shared" si="7"/>
        <v>700000</v>
      </c>
      <c r="J84" s="37" t="s">
        <v>240</v>
      </c>
      <c r="K84" s="33" t="s">
        <v>1068</v>
      </c>
      <c r="L84" s="9">
        <f t="shared" si="8"/>
        <v>0</v>
      </c>
      <c r="M84" s="9"/>
      <c r="N84" s="9"/>
      <c r="O84" s="9">
        <f t="shared" si="9"/>
        <v>700000</v>
      </c>
      <c r="P84" s="9">
        <v>700000</v>
      </c>
      <c r="Q84" s="9"/>
      <c r="R84" s="9">
        <f t="shared" si="10"/>
        <v>0</v>
      </c>
      <c r="S84" s="9"/>
      <c r="T84" s="9"/>
      <c r="U84" s="9">
        <f t="shared" si="11"/>
        <v>0</v>
      </c>
      <c r="V84" s="9"/>
      <c r="W84" s="9"/>
      <c r="X84" s="9">
        <f t="shared" si="12"/>
        <v>0</v>
      </c>
      <c r="Y84" s="9"/>
      <c r="Z84" s="9"/>
      <c r="AA84" s="10">
        <f t="shared" si="13"/>
        <v>0</v>
      </c>
      <c r="AB84" s="11">
        <v>45859</v>
      </c>
    </row>
    <row r="85" spans="1:28" ht="15.75" hidden="1" x14ac:dyDescent="0.25">
      <c r="A85" s="32">
        <v>45853</v>
      </c>
      <c r="B85" s="33" t="s">
        <v>258</v>
      </c>
      <c r="C85" s="33"/>
      <c r="D85" s="33" t="s">
        <v>31</v>
      </c>
      <c r="E85" s="33" t="s">
        <v>139</v>
      </c>
      <c r="F85" s="33">
        <v>20</v>
      </c>
      <c r="G85" s="33" t="s">
        <v>23</v>
      </c>
      <c r="H85" s="33">
        <v>400000</v>
      </c>
      <c r="I85" s="33">
        <f t="shared" si="7"/>
        <v>8000000</v>
      </c>
      <c r="J85" s="37" t="s">
        <v>240</v>
      </c>
      <c r="K85" s="33" t="s">
        <v>1068</v>
      </c>
      <c r="L85" s="9">
        <f t="shared" si="8"/>
        <v>0</v>
      </c>
      <c r="M85" s="9"/>
      <c r="N85" s="9"/>
      <c r="O85" s="9">
        <f t="shared" si="9"/>
        <v>8000000</v>
      </c>
      <c r="P85" s="9">
        <v>8000000</v>
      </c>
      <c r="Q85" s="9"/>
      <c r="R85" s="9">
        <f t="shared" si="10"/>
        <v>0</v>
      </c>
      <c r="S85" s="9"/>
      <c r="T85" s="9"/>
      <c r="U85" s="9">
        <f t="shared" si="11"/>
        <v>0</v>
      </c>
      <c r="V85" s="9"/>
      <c r="W85" s="9"/>
      <c r="X85" s="9">
        <f t="shared" si="12"/>
        <v>0</v>
      </c>
      <c r="Y85" s="9"/>
      <c r="Z85" s="9"/>
      <c r="AA85" s="10">
        <f t="shared" si="13"/>
        <v>0</v>
      </c>
      <c r="AB85" s="11">
        <v>45859</v>
      </c>
    </row>
    <row r="86" spans="1:28" ht="15.75" hidden="1" x14ac:dyDescent="0.25">
      <c r="A86" s="39">
        <v>45853</v>
      </c>
      <c r="B86" s="33" t="s">
        <v>258</v>
      </c>
      <c r="C86" s="33"/>
      <c r="D86" s="33" t="s">
        <v>31</v>
      </c>
      <c r="E86" s="33" t="s">
        <v>99</v>
      </c>
      <c r="F86" s="33">
        <v>4</v>
      </c>
      <c r="G86" s="33" t="s">
        <v>25</v>
      </c>
      <c r="H86" s="33">
        <v>450000</v>
      </c>
      <c r="I86" s="33">
        <f t="shared" si="7"/>
        <v>1800000</v>
      </c>
      <c r="J86" s="37" t="s">
        <v>240</v>
      </c>
      <c r="K86" s="33" t="s">
        <v>1068</v>
      </c>
      <c r="L86" s="9">
        <f t="shared" si="8"/>
        <v>0</v>
      </c>
      <c r="M86" s="9"/>
      <c r="N86" s="9"/>
      <c r="O86" s="9">
        <f t="shared" si="9"/>
        <v>1800000</v>
      </c>
      <c r="P86" s="9">
        <v>1800000</v>
      </c>
      <c r="Q86" s="9"/>
      <c r="R86" s="9">
        <f t="shared" si="10"/>
        <v>0</v>
      </c>
      <c r="S86" s="9"/>
      <c r="T86" s="9"/>
      <c r="U86" s="9">
        <f t="shared" si="11"/>
        <v>0</v>
      </c>
      <c r="V86" s="9"/>
      <c r="W86" s="9"/>
      <c r="X86" s="9">
        <f t="shared" si="12"/>
        <v>0</v>
      </c>
      <c r="Y86" s="9"/>
      <c r="Z86" s="9"/>
      <c r="AA86" s="10">
        <f t="shared" si="13"/>
        <v>0</v>
      </c>
      <c r="AB86" s="11">
        <v>45859</v>
      </c>
    </row>
    <row r="87" spans="1:28" ht="15.75" hidden="1" x14ac:dyDescent="0.25">
      <c r="A87" s="39">
        <v>45853</v>
      </c>
      <c r="B87" s="33" t="s">
        <v>258</v>
      </c>
      <c r="C87" s="33"/>
      <c r="D87" s="35" t="s">
        <v>31</v>
      </c>
      <c r="E87" s="33" t="s">
        <v>429</v>
      </c>
      <c r="F87" s="33">
        <v>4</v>
      </c>
      <c r="G87" s="33" t="s">
        <v>25</v>
      </c>
      <c r="H87" s="33">
        <v>670000</v>
      </c>
      <c r="I87" s="33">
        <f t="shared" si="7"/>
        <v>2680000</v>
      </c>
      <c r="J87" s="37" t="s">
        <v>240</v>
      </c>
      <c r="K87" s="33" t="s">
        <v>1068</v>
      </c>
      <c r="L87" s="9">
        <f t="shared" si="8"/>
        <v>0</v>
      </c>
      <c r="M87" s="9"/>
      <c r="N87" s="9"/>
      <c r="O87" s="9">
        <f t="shared" si="9"/>
        <v>2680000</v>
      </c>
      <c r="P87" s="9">
        <v>2680000</v>
      </c>
      <c r="Q87" s="9"/>
      <c r="R87" s="9">
        <f t="shared" si="10"/>
        <v>0</v>
      </c>
      <c r="S87" s="9"/>
      <c r="T87" s="9"/>
      <c r="U87" s="9">
        <f t="shared" si="11"/>
        <v>0</v>
      </c>
      <c r="V87" s="9"/>
      <c r="W87" s="9"/>
      <c r="X87" s="9">
        <f t="shared" si="12"/>
        <v>0</v>
      </c>
      <c r="Y87" s="9"/>
      <c r="Z87" s="9"/>
      <c r="AA87" s="10">
        <f t="shared" si="13"/>
        <v>0</v>
      </c>
      <c r="AB87" s="11">
        <v>45859</v>
      </c>
    </row>
    <row r="88" spans="1:28" ht="15.75" hidden="1" x14ac:dyDescent="0.25">
      <c r="A88" s="39">
        <v>45853</v>
      </c>
      <c r="B88" s="33" t="s">
        <v>258</v>
      </c>
      <c r="C88" s="33"/>
      <c r="D88" s="35" t="s">
        <v>31</v>
      </c>
      <c r="E88" s="33" t="s">
        <v>185</v>
      </c>
      <c r="F88" s="33">
        <v>20000</v>
      </c>
      <c r="G88" s="33" t="s">
        <v>29</v>
      </c>
      <c r="H88" s="33">
        <v>900</v>
      </c>
      <c r="I88" s="33">
        <f t="shared" si="7"/>
        <v>18000000</v>
      </c>
      <c r="J88" s="37" t="s">
        <v>240</v>
      </c>
      <c r="K88" s="33" t="s">
        <v>1068</v>
      </c>
      <c r="L88" s="9">
        <f t="shared" si="8"/>
        <v>0</v>
      </c>
      <c r="M88" s="9"/>
      <c r="N88" s="9"/>
      <c r="O88" s="9">
        <f t="shared" si="9"/>
        <v>18000000</v>
      </c>
      <c r="P88" s="9">
        <v>18000000</v>
      </c>
      <c r="Q88" s="9"/>
      <c r="R88" s="9">
        <f t="shared" si="10"/>
        <v>0</v>
      </c>
      <c r="S88" s="9"/>
      <c r="T88" s="9"/>
      <c r="U88" s="9">
        <f t="shared" si="11"/>
        <v>0</v>
      </c>
      <c r="V88" s="9"/>
      <c r="W88" s="9"/>
      <c r="X88" s="9">
        <f t="shared" si="12"/>
        <v>0</v>
      </c>
      <c r="Y88" s="9"/>
      <c r="Z88" s="9"/>
      <c r="AA88" s="10">
        <f t="shared" si="13"/>
        <v>0</v>
      </c>
      <c r="AB88" s="11">
        <v>45859</v>
      </c>
    </row>
    <row r="89" spans="1:28" ht="15.75" hidden="1" x14ac:dyDescent="0.25">
      <c r="A89" s="39">
        <v>45853</v>
      </c>
      <c r="B89" s="33" t="s">
        <v>141</v>
      </c>
      <c r="C89" s="33"/>
      <c r="D89" s="33" t="s">
        <v>31</v>
      </c>
      <c r="E89" s="33" t="s">
        <v>95</v>
      </c>
      <c r="F89" s="33">
        <v>10400</v>
      </c>
      <c r="G89" s="33" t="s">
        <v>29</v>
      </c>
      <c r="H89" s="33">
        <v>3800</v>
      </c>
      <c r="I89" s="33">
        <f t="shared" si="7"/>
        <v>39520000</v>
      </c>
      <c r="J89" s="82" t="s">
        <v>38</v>
      </c>
      <c r="K89" s="107" t="s">
        <v>1071</v>
      </c>
      <c r="L89" s="9">
        <f t="shared" si="8"/>
        <v>0</v>
      </c>
      <c r="M89" s="9"/>
      <c r="N89" s="9"/>
      <c r="O89" s="9">
        <f t="shared" si="9"/>
        <v>27396000</v>
      </c>
      <c r="P89" s="9">
        <v>16771000</v>
      </c>
      <c r="Q89" s="9">
        <v>10625000</v>
      </c>
      <c r="R89" s="9">
        <f t="shared" si="10"/>
        <v>0</v>
      </c>
      <c r="S89" s="9"/>
      <c r="T89" s="9"/>
      <c r="U89" s="9">
        <f t="shared" si="11"/>
        <v>0</v>
      </c>
      <c r="V89" s="9"/>
      <c r="W89" s="9"/>
      <c r="X89" s="9">
        <f t="shared" si="12"/>
        <v>0</v>
      </c>
      <c r="Y89" s="9"/>
      <c r="Z89" s="9"/>
      <c r="AA89" s="10">
        <f t="shared" si="13"/>
        <v>12124000</v>
      </c>
      <c r="AB89" s="11">
        <v>45891</v>
      </c>
    </row>
    <row r="90" spans="1:28" ht="15.75" hidden="1" x14ac:dyDescent="0.25">
      <c r="A90" s="39">
        <v>45855</v>
      </c>
      <c r="B90" s="35" t="s">
        <v>219</v>
      </c>
      <c r="C90" s="35"/>
      <c r="D90" s="35" t="s">
        <v>31</v>
      </c>
      <c r="E90" s="35" t="s">
        <v>423</v>
      </c>
      <c r="F90" s="35">
        <v>33.799999999999997</v>
      </c>
      <c r="G90" s="35" t="s">
        <v>51</v>
      </c>
      <c r="H90" s="35">
        <v>43000</v>
      </c>
      <c r="I90" s="35">
        <f t="shared" si="7"/>
        <v>1453399.9999999998</v>
      </c>
      <c r="J90" s="41" t="s">
        <v>240</v>
      </c>
      <c r="K90" s="33" t="s">
        <v>1074</v>
      </c>
      <c r="L90" s="9">
        <f t="shared" si="8"/>
        <v>0</v>
      </c>
      <c r="M90" s="9"/>
      <c r="N90" s="9"/>
      <c r="O90" s="9">
        <f t="shared" si="9"/>
        <v>1453400</v>
      </c>
      <c r="P90" s="9">
        <v>1453400</v>
      </c>
      <c r="Q90" s="9"/>
      <c r="R90" s="9">
        <f t="shared" si="10"/>
        <v>0</v>
      </c>
      <c r="S90" s="9"/>
      <c r="T90" s="9"/>
      <c r="U90" s="9">
        <f t="shared" si="11"/>
        <v>0</v>
      </c>
      <c r="V90" s="9"/>
      <c r="W90" s="9"/>
      <c r="X90" s="9">
        <f t="shared" si="12"/>
        <v>0</v>
      </c>
      <c r="Y90" s="9"/>
      <c r="Z90" s="9"/>
      <c r="AA90" s="10">
        <f t="shared" si="13"/>
        <v>-2.3283064365386963E-10</v>
      </c>
      <c r="AB90" s="11">
        <v>45873</v>
      </c>
    </row>
    <row r="91" spans="1:28" ht="15.75" hidden="1" x14ac:dyDescent="0.25">
      <c r="A91" s="39">
        <v>45855</v>
      </c>
      <c r="B91" s="35" t="s">
        <v>219</v>
      </c>
      <c r="C91" s="35"/>
      <c r="D91" s="35" t="s">
        <v>31</v>
      </c>
      <c r="E91" s="35" t="s">
        <v>85</v>
      </c>
      <c r="F91" s="35">
        <v>31.8</v>
      </c>
      <c r="G91" s="35" t="s">
        <v>51</v>
      </c>
      <c r="H91" s="35">
        <v>43000</v>
      </c>
      <c r="I91" s="33">
        <f t="shared" si="7"/>
        <v>1367400</v>
      </c>
      <c r="J91" s="41" t="s">
        <v>240</v>
      </c>
      <c r="K91" s="35" t="s">
        <v>1074</v>
      </c>
      <c r="L91" s="9">
        <f t="shared" si="8"/>
        <v>0</v>
      </c>
      <c r="M91" s="9"/>
      <c r="N91" s="9"/>
      <c r="O91" s="9">
        <f t="shared" si="9"/>
        <v>1367400</v>
      </c>
      <c r="P91" s="9">
        <v>1367400</v>
      </c>
      <c r="Q91" s="9"/>
      <c r="R91" s="9">
        <f t="shared" si="10"/>
        <v>0</v>
      </c>
      <c r="S91" s="9"/>
      <c r="T91" s="9"/>
      <c r="U91" s="9">
        <f t="shared" si="11"/>
        <v>0</v>
      </c>
      <c r="V91" s="9"/>
      <c r="W91" s="9"/>
      <c r="X91" s="9">
        <f t="shared" si="12"/>
        <v>0</v>
      </c>
      <c r="Y91" s="9"/>
      <c r="Z91" s="9"/>
      <c r="AA91" s="10">
        <f t="shared" si="13"/>
        <v>0</v>
      </c>
      <c r="AB91" s="11">
        <v>45873</v>
      </c>
    </row>
    <row r="92" spans="1:28" ht="15.75" hidden="1" x14ac:dyDescent="0.25">
      <c r="A92" s="39">
        <v>45855</v>
      </c>
      <c r="B92" s="33" t="s">
        <v>1057</v>
      </c>
      <c r="C92" s="33"/>
      <c r="D92" s="33" t="s">
        <v>31</v>
      </c>
      <c r="E92" s="33" t="s">
        <v>110</v>
      </c>
      <c r="F92" s="33">
        <v>800</v>
      </c>
      <c r="G92" s="33" t="s">
        <v>29</v>
      </c>
      <c r="H92" s="33">
        <v>1900</v>
      </c>
      <c r="I92" s="33">
        <f t="shared" si="7"/>
        <v>1520000</v>
      </c>
      <c r="J92" s="41" t="s">
        <v>240</v>
      </c>
      <c r="K92" s="141" t="s">
        <v>1056</v>
      </c>
      <c r="L92" s="9">
        <f t="shared" si="8"/>
        <v>0</v>
      </c>
      <c r="M92" s="9"/>
      <c r="N92" s="9"/>
      <c r="O92" s="9">
        <f t="shared" si="9"/>
        <v>0</v>
      </c>
      <c r="P92" s="9"/>
      <c r="Q92" s="9"/>
      <c r="R92" s="9">
        <f t="shared" si="10"/>
        <v>0</v>
      </c>
      <c r="S92" s="9"/>
      <c r="T92" s="9"/>
      <c r="U92" s="9">
        <f t="shared" si="11"/>
        <v>1520000</v>
      </c>
      <c r="V92" s="9">
        <v>1520000</v>
      </c>
      <c r="W92" s="9"/>
      <c r="X92" s="9">
        <f t="shared" si="12"/>
        <v>0</v>
      </c>
      <c r="Y92" s="9"/>
      <c r="Z92" s="9"/>
      <c r="AA92" s="10">
        <f t="shared" si="13"/>
        <v>0</v>
      </c>
      <c r="AB92" s="11">
        <v>45873</v>
      </c>
    </row>
    <row r="93" spans="1:28" ht="15.75" hidden="1" x14ac:dyDescent="0.25">
      <c r="A93" s="39">
        <v>45856</v>
      </c>
      <c r="B93" s="33" t="s">
        <v>204</v>
      </c>
      <c r="C93" s="35"/>
      <c r="D93" s="33" t="s">
        <v>41</v>
      </c>
      <c r="E93" s="35" t="s">
        <v>132</v>
      </c>
      <c r="F93" s="35">
        <v>500</v>
      </c>
      <c r="G93" s="35" t="s">
        <v>51</v>
      </c>
      <c r="H93" s="35">
        <v>83200</v>
      </c>
      <c r="I93" s="33">
        <f t="shared" si="7"/>
        <v>41600000</v>
      </c>
      <c r="J93" s="41" t="s">
        <v>240</v>
      </c>
      <c r="K93" s="90" t="s">
        <v>1075</v>
      </c>
      <c r="L93" s="9">
        <f t="shared" si="8"/>
        <v>0</v>
      </c>
      <c r="M93" s="9"/>
      <c r="N93" s="9"/>
      <c r="O93" s="9">
        <f t="shared" si="9"/>
        <v>41600000</v>
      </c>
      <c r="P93" s="9">
        <v>20800000</v>
      </c>
      <c r="Q93" s="9">
        <v>20800000</v>
      </c>
      <c r="R93" s="9">
        <f t="shared" si="10"/>
        <v>0</v>
      </c>
      <c r="S93" s="9"/>
      <c r="T93" s="9"/>
      <c r="U93" s="9">
        <f t="shared" si="11"/>
        <v>0</v>
      </c>
      <c r="V93" s="9"/>
      <c r="W93" s="9"/>
      <c r="X93" s="9">
        <f t="shared" si="12"/>
        <v>0</v>
      </c>
      <c r="Y93" s="9"/>
      <c r="Z93" s="9"/>
      <c r="AA93" s="10">
        <f t="shared" si="13"/>
        <v>0</v>
      </c>
      <c r="AB93" s="11">
        <v>45894</v>
      </c>
    </row>
    <row r="94" spans="1:28" ht="15.75" hidden="1" x14ac:dyDescent="0.25">
      <c r="A94" s="39">
        <v>45859</v>
      </c>
      <c r="B94" s="33" t="s">
        <v>862</v>
      </c>
      <c r="C94" s="33"/>
      <c r="D94" s="33" t="s">
        <v>31</v>
      </c>
      <c r="E94" s="33" t="s">
        <v>382</v>
      </c>
      <c r="F94" s="33">
        <v>10210</v>
      </c>
      <c r="G94" s="33" t="s">
        <v>267</v>
      </c>
      <c r="H94" s="33">
        <v>4500</v>
      </c>
      <c r="I94" s="33">
        <f t="shared" si="7"/>
        <v>45945000</v>
      </c>
      <c r="J94" s="41" t="s">
        <v>240</v>
      </c>
      <c r="K94" s="90" t="s">
        <v>1068</v>
      </c>
      <c r="L94" s="9">
        <f t="shared" si="8"/>
        <v>0</v>
      </c>
      <c r="M94" s="9"/>
      <c r="N94" s="9"/>
      <c r="O94" s="9">
        <f t="shared" si="9"/>
        <v>45945000</v>
      </c>
      <c r="P94" s="9">
        <v>16945000</v>
      </c>
      <c r="Q94" s="9">
        <f>28000000+1000000</f>
        <v>29000000</v>
      </c>
      <c r="R94" s="9">
        <f t="shared" si="10"/>
        <v>0</v>
      </c>
      <c r="S94" s="9"/>
      <c r="T94" s="9"/>
      <c r="U94" s="9">
        <f t="shared" si="11"/>
        <v>0</v>
      </c>
      <c r="V94" s="9"/>
      <c r="W94" s="9"/>
      <c r="X94" s="9">
        <f t="shared" si="12"/>
        <v>0</v>
      </c>
      <c r="Y94" s="9"/>
      <c r="Z94" s="9"/>
      <c r="AA94" s="10">
        <f t="shared" si="13"/>
        <v>0</v>
      </c>
      <c r="AB94" s="11">
        <v>45875</v>
      </c>
    </row>
    <row r="95" spans="1:28" ht="15.75" hidden="1" x14ac:dyDescent="0.25">
      <c r="A95" s="39">
        <v>45859</v>
      </c>
      <c r="B95" s="33" t="s">
        <v>1057</v>
      </c>
      <c r="C95" s="33"/>
      <c r="D95" s="33" t="s">
        <v>31</v>
      </c>
      <c r="E95" s="33" t="s">
        <v>110</v>
      </c>
      <c r="F95" s="33">
        <v>400</v>
      </c>
      <c r="G95" s="33" t="s">
        <v>29</v>
      </c>
      <c r="H95" s="33">
        <v>1900</v>
      </c>
      <c r="I95" s="33">
        <f t="shared" si="7"/>
        <v>760000</v>
      </c>
      <c r="J95" s="41" t="s">
        <v>240</v>
      </c>
      <c r="K95" s="141" t="s">
        <v>1060</v>
      </c>
      <c r="L95" s="9">
        <f t="shared" si="8"/>
        <v>0</v>
      </c>
      <c r="M95" s="9"/>
      <c r="N95" s="9"/>
      <c r="O95" s="9">
        <f t="shared" si="9"/>
        <v>0</v>
      </c>
      <c r="P95" s="9"/>
      <c r="Q95" s="9"/>
      <c r="R95" s="9">
        <f t="shared" si="10"/>
        <v>0</v>
      </c>
      <c r="S95" s="9"/>
      <c r="T95" s="9"/>
      <c r="U95" s="9">
        <f t="shared" si="11"/>
        <v>760000</v>
      </c>
      <c r="V95" s="9">
        <v>760000</v>
      </c>
      <c r="W95" s="9"/>
      <c r="X95" s="9">
        <f t="shared" si="12"/>
        <v>0</v>
      </c>
      <c r="Y95" s="9"/>
      <c r="Z95" s="9"/>
      <c r="AA95" s="10">
        <f t="shared" si="13"/>
        <v>0</v>
      </c>
      <c r="AB95" s="11">
        <v>45874</v>
      </c>
    </row>
    <row r="96" spans="1:28" ht="15.75" hidden="1" x14ac:dyDescent="0.25">
      <c r="A96" s="39">
        <v>45860</v>
      </c>
      <c r="B96" s="33" t="s">
        <v>219</v>
      </c>
      <c r="C96" s="33"/>
      <c r="D96" s="33" t="s">
        <v>31</v>
      </c>
      <c r="E96" s="33" t="s">
        <v>297</v>
      </c>
      <c r="F96" s="33">
        <v>10400</v>
      </c>
      <c r="G96" s="33" t="s">
        <v>29</v>
      </c>
      <c r="H96" s="33">
        <v>1900</v>
      </c>
      <c r="I96" s="33">
        <f t="shared" si="7"/>
        <v>19760000</v>
      </c>
      <c r="J96" s="41" t="s">
        <v>240</v>
      </c>
      <c r="K96" s="33" t="s">
        <v>1078</v>
      </c>
      <c r="L96" s="9">
        <f t="shared" si="8"/>
        <v>0</v>
      </c>
      <c r="M96" s="9"/>
      <c r="N96" s="9"/>
      <c r="O96" s="9">
        <f t="shared" si="9"/>
        <v>19760000</v>
      </c>
      <c r="P96" s="9">
        <v>19760000</v>
      </c>
      <c r="Q96" s="9"/>
      <c r="R96" s="9">
        <f t="shared" si="10"/>
        <v>0</v>
      </c>
      <c r="S96" s="9"/>
      <c r="T96" s="9"/>
      <c r="U96" s="9">
        <f t="shared" si="11"/>
        <v>0</v>
      </c>
      <c r="V96" s="9"/>
      <c r="W96" s="9"/>
      <c r="X96" s="9">
        <f t="shared" si="12"/>
        <v>0</v>
      </c>
      <c r="Y96" s="9"/>
      <c r="Z96" s="9"/>
      <c r="AA96" s="10">
        <f t="shared" si="13"/>
        <v>0</v>
      </c>
      <c r="AB96" s="11">
        <v>45873</v>
      </c>
    </row>
    <row r="97" spans="1:28" ht="15.75" hidden="1" x14ac:dyDescent="0.25">
      <c r="A97" s="39">
        <v>45861</v>
      </c>
      <c r="B97" s="33" t="s">
        <v>53</v>
      </c>
      <c r="C97" s="33"/>
      <c r="D97" s="33" t="s">
        <v>31</v>
      </c>
      <c r="E97" s="33" t="s">
        <v>91</v>
      </c>
      <c r="F97" s="33">
        <v>600</v>
      </c>
      <c r="G97" s="33" t="s">
        <v>29</v>
      </c>
      <c r="H97" s="33">
        <v>3800</v>
      </c>
      <c r="I97" s="33">
        <f t="shared" si="7"/>
        <v>2280000</v>
      </c>
      <c r="J97" s="41" t="s">
        <v>240</v>
      </c>
      <c r="K97" s="90" t="s">
        <v>1079</v>
      </c>
      <c r="L97" s="9">
        <f t="shared" si="8"/>
        <v>0</v>
      </c>
      <c r="M97" s="9"/>
      <c r="N97" s="9"/>
      <c r="O97" s="9">
        <f t="shared" si="9"/>
        <v>2280000</v>
      </c>
      <c r="P97" s="9">
        <v>2280000</v>
      </c>
      <c r="Q97" s="9"/>
      <c r="R97" s="9">
        <f t="shared" si="10"/>
        <v>0</v>
      </c>
      <c r="S97" s="9"/>
      <c r="T97" s="9"/>
      <c r="U97" s="9">
        <f t="shared" si="11"/>
        <v>0</v>
      </c>
      <c r="V97" s="9"/>
      <c r="W97" s="9"/>
      <c r="X97" s="9">
        <f t="shared" si="12"/>
        <v>0</v>
      </c>
      <c r="Y97" s="9"/>
      <c r="Z97" s="9"/>
      <c r="AA97" s="10">
        <f t="shared" si="13"/>
        <v>0</v>
      </c>
      <c r="AB97" s="11">
        <v>45895</v>
      </c>
    </row>
    <row r="98" spans="1:28" ht="15.75" hidden="1" x14ac:dyDescent="0.25">
      <c r="A98" s="39">
        <v>45861</v>
      </c>
      <c r="B98" s="33" t="s">
        <v>53</v>
      </c>
      <c r="C98" s="35"/>
      <c r="D98" s="33" t="s">
        <v>31</v>
      </c>
      <c r="E98" s="35" t="s">
        <v>224</v>
      </c>
      <c r="F98" s="35">
        <v>250</v>
      </c>
      <c r="G98" s="35" t="s">
        <v>29</v>
      </c>
      <c r="H98" s="35">
        <v>1790</v>
      </c>
      <c r="I98" s="33">
        <f t="shared" si="7"/>
        <v>447500</v>
      </c>
      <c r="J98" s="41" t="s">
        <v>240</v>
      </c>
      <c r="K98" s="90" t="s">
        <v>1079</v>
      </c>
      <c r="L98" s="9">
        <f t="shared" si="8"/>
        <v>0</v>
      </c>
      <c r="M98" s="9"/>
      <c r="N98" s="9"/>
      <c r="O98" s="9">
        <f t="shared" si="9"/>
        <v>447500</v>
      </c>
      <c r="P98" s="9">
        <v>447500</v>
      </c>
      <c r="Q98" s="9"/>
      <c r="R98" s="9">
        <f t="shared" si="10"/>
        <v>0</v>
      </c>
      <c r="S98" s="9"/>
      <c r="T98" s="9"/>
      <c r="U98" s="9">
        <f t="shared" si="11"/>
        <v>0</v>
      </c>
      <c r="V98" s="9"/>
      <c r="W98" s="9"/>
      <c r="X98" s="9">
        <f t="shared" si="12"/>
        <v>0</v>
      </c>
      <c r="Y98" s="9"/>
      <c r="Z98" s="9"/>
      <c r="AA98" s="10">
        <f t="shared" si="13"/>
        <v>0</v>
      </c>
      <c r="AB98" s="11">
        <v>45895</v>
      </c>
    </row>
    <row r="99" spans="1:28" ht="15.75" hidden="1" x14ac:dyDescent="0.25">
      <c r="A99" s="39">
        <v>45861</v>
      </c>
      <c r="B99" s="33" t="s">
        <v>121</v>
      </c>
      <c r="C99" s="33"/>
      <c r="D99" s="33" t="s">
        <v>31</v>
      </c>
      <c r="E99" s="33" t="s">
        <v>373</v>
      </c>
      <c r="F99" s="33">
        <v>7</v>
      </c>
      <c r="G99" s="33" t="s">
        <v>51</v>
      </c>
      <c r="H99" s="33">
        <v>135000</v>
      </c>
      <c r="I99" s="33">
        <f t="shared" si="7"/>
        <v>945000</v>
      </c>
      <c r="J99" s="41" t="s">
        <v>240</v>
      </c>
      <c r="K99" s="90" t="s">
        <v>1068</v>
      </c>
      <c r="L99" s="9">
        <f t="shared" si="8"/>
        <v>0</v>
      </c>
      <c r="M99" s="9"/>
      <c r="N99" s="9"/>
      <c r="O99" s="9">
        <f t="shared" si="9"/>
        <v>945000</v>
      </c>
      <c r="P99" s="9">
        <v>945000</v>
      </c>
      <c r="Q99" s="9"/>
      <c r="R99" s="9">
        <f t="shared" si="10"/>
        <v>0</v>
      </c>
      <c r="S99" s="9"/>
      <c r="T99" s="9"/>
      <c r="U99" s="9">
        <f t="shared" si="11"/>
        <v>0</v>
      </c>
      <c r="V99" s="9"/>
      <c r="W99" s="9"/>
      <c r="X99" s="9">
        <f t="shared" si="12"/>
        <v>0</v>
      </c>
      <c r="Y99" s="9"/>
      <c r="Z99" s="9"/>
      <c r="AA99" s="10">
        <f t="shared" si="13"/>
        <v>0</v>
      </c>
      <c r="AB99" s="11">
        <v>45877</v>
      </c>
    </row>
    <row r="100" spans="1:28" ht="15.75" hidden="1" x14ac:dyDescent="0.25">
      <c r="A100" s="39">
        <v>45862</v>
      </c>
      <c r="B100" s="33" t="s">
        <v>53</v>
      </c>
      <c r="C100" s="33"/>
      <c r="D100" s="33" t="s">
        <v>31</v>
      </c>
      <c r="E100" s="33" t="s">
        <v>91</v>
      </c>
      <c r="F100" s="33">
        <v>4000</v>
      </c>
      <c r="G100" s="33" t="s">
        <v>29</v>
      </c>
      <c r="H100" s="33">
        <v>3800</v>
      </c>
      <c r="I100" s="33">
        <f t="shared" si="7"/>
        <v>15200000</v>
      </c>
      <c r="J100" s="41" t="s">
        <v>240</v>
      </c>
      <c r="K100" s="90" t="s">
        <v>1079</v>
      </c>
      <c r="L100" s="9">
        <f t="shared" si="8"/>
        <v>0</v>
      </c>
      <c r="M100" s="9"/>
      <c r="N100" s="9"/>
      <c r="O100" s="9">
        <f t="shared" si="9"/>
        <v>15200000</v>
      </c>
      <c r="P100" s="9">
        <v>15200000</v>
      </c>
      <c r="Q100" s="9"/>
      <c r="R100" s="9">
        <f t="shared" si="10"/>
        <v>0</v>
      </c>
      <c r="S100" s="9"/>
      <c r="T100" s="9"/>
      <c r="U100" s="9">
        <f t="shared" si="11"/>
        <v>0</v>
      </c>
      <c r="V100" s="9"/>
      <c r="W100" s="9"/>
      <c r="X100" s="9">
        <f t="shared" si="12"/>
        <v>0</v>
      </c>
      <c r="Y100" s="9"/>
      <c r="Z100" s="9"/>
      <c r="AA100" s="10">
        <f t="shared" si="13"/>
        <v>0</v>
      </c>
      <c r="AB100" s="11">
        <v>45882</v>
      </c>
    </row>
    <row r="101" spans="1:28" ht="15.75" hidden="1" x14ac:dyDescent="0.25">
      <c r="A101" s="39">
        <v>45862</v>
      </c>
      <c r="B101" s="33" t="s">
        <v>53</v>
      </c>
      <c r="C101" s="33"/>
      <c r="D101" s="33" t="s">
        <v>31</v>
      </c>
      <c r="E101" s="33" t="s">
        <v>73</v>
      </c>
      <c r="F101" s="33">
        <v>20</v>
      </c>
      <c r="G101" s="33" t="s">
        <v>74</v>
      </c>
      <c r="H101" s="33">
        <v>50000</v>
      </c>
      <c r="I101" s="33">
        <f t="shared" si="7"/>
        <v>1000000</v>
      </c>
      <c r="J101" s="41" t="s">
        <v>240</v>
      </c>
      <c r="K101" s="90" t="s">
        <v>1079</v>
      </c>
      <c r="L101" s="9">
        <f t="shared" si="8"/>
        <v>0</v>
      </c>
      <c r="M101" s="9"/>
      <c r="N101" s="9"/>
      <c r="O101" s="9">
        <f t="shared" si="9"/>
        <v>1000000</v>
      </c>
      <c r="P101" s="9">
        <v>1000000</v>
      </c>
      <c r="Q101" s="9"/>
      <c r="R101" s="9">
        <f t="shared" si="10"/>
        <v>0</v>
      </c>
      <c r="S101" s="9"/>
      <c r="T101" s="9"/>
      <c r="U101" s="9">
        <f t="shared" si="11"/>
        <v>0</v>
      </c>
      <c r="V101" s="9"/>
      <c r="W101" s="9"/>
      <c r="X101" s="9">
        <f t="shared" si="12"/>
        <v>0</v>
      </c>
      <c r="Y101" s="9"/>
      <c r="Z101" s="9"/>
      <c r="AA101" s="10">
        <f t="shared" si="13"/>
        <v>0</v>
      </c>
      <c r="AB101" s="11">
        <v>45882</v>
      </c>
    </row>
    <row r="102" spans="1:28" ht="15.75" hidden="1" x14ac:dyDescent="0.25">
      <c r="A102" s="39">
        <v>45862</v>
      </c>
      <c r="B102" s="33" t="s">
        <v>105</v>
      </c>
      <c r="C102" s="33"/>
      <c r="D102" s="33" t="s">
        <v>41</v>
      </c>
      <c r="E102" s="33" t="s">
        <v>86</v>
      </c>
      <c r="F102" s="33">
        <v>25</v>
      </c>
      <c r="G102" s="33" t="s">
        <v>51</v>
      </c>
      <c r="H102" s="33">
        <v>103000</v>
      </c>
      <c r="I102" s="33">
        <f t="shared" si="7"/>
        <v>2575000</v>
      </c>
      <c r="J102" s="41" t="s">
        <v>241</v>
      </c>
      <c r="K102" s="90" t="s">
        <v>1076</v>
      </c>
      <c r="L102" s="9">
        <f t="shared" si="8"/>
        <v>2575000</v>
      </c>
      <c r="M102" s="9">
        <v>2575000</v>
      </c>
      <c r="N102" s="9"/>
      <c r="O102" s="9">
        <f t="shared" si="9"/>
        <v>0</v>
      </c>
      <c r="P102" s="9"/>
      <c r="Q102" s="9"/>
      <c r="R102" s="9">
        <f t="shared" si="10"/>
        <v>0</v>
      </c>
      <c r="S102" s="9"/>
      <c r="T102" s="9"/>
      <c r="U102" s="9">
        <f t="shared" si="11"/>
        <v>0</v>
      </c>
      <c r="V102" s="9"/>
      <c r="W102" s="9"/>
      <c r="X102" s="9">
        <f t="shared" si="12"/>
        <v>0</v>
      </c>
      <c r="Y102" s="9"/>
      <c r="Z102" s="9"/>
      <c r="AA102" s="10">
        <f t="shared" si="13"/>
        <v>0</v>
      </c>
      <c r="AB102" s="11">
        <v>45873</v>
      </c>
    </row>
    <row r="103" spans="1:28" ht="16.5" hidden="1" thickBot="1" x14ac:dyDescent="0.3">
      <c r="A103" s="61">
        <v>45863</v>
      </c>
      <c r="B103" s="62" t="s">
        <v>252</v>
      </c>
      <c r="C103" s="62"/>
      <c r="D103" s="62" t="s">
        <v>31</v>
      </c>
      <c r="E103" s="62" t="s">
        <v>95</v>
      </c>
      <c r="F103" s="62">
        <v>8400</v>
      </c>
      <c r="G103" s="62" t="s">
        <v>29</v>
      </c>
      <c r="H103" s="62">
        <v>3900</v>
      </c>
      <c r="I103" s="62">
        <f t="shared" si="7"/>
        <v>32760000</v>
      </c>
      <c r="J103" s="106" t="s">
        <v>38</v>
      </c>
      <c r="K103" s="109" t="s">
        <v>1080</v>
      </c>
      <c r="L103" s="97">
        <f t="shared" si="8"/>
        <v>5135000</v>
      </c>
      <c r="M103" s="97">
        <v>5135000</v>
      </c>
      <c r="N103" s="97"/>
      <c r="O103" s="97">
        <f t="shared" si="9"/>
        <v>0</v>
      </c>
      <c r="P103" s="97"/>
      <c r="Q103" s="97"/>
      <c r="R103" s="97">
        <f t="shared" si="10"/>
        <v>0</v>
      </c>
      <c r="S103" s="97"/>
      <c r="T103" s="97"/>
      <c r="U103" s="97">
        <f t="shared" si="11"/>
        <v>13050000</v>
      </c>
      <c r="V103" s="97">
        <v>13050000</v>
      </c>
      <c r="W103" s="97"/>
      <c r="X103" s="97">
        <f t="shared" si="12"/>
        <v>0</v>
      </c>
      <c r="Y103" s="97"/>
      <c r="Z103" s="97"/>
      <c r="AA103" s="98">
        <f t="shared" si="13"/>
        <v>14575000</v>
      </c>
      <c r="AB103" s="99">
        <v>45892</v>
      </c>
    </row>
    <row r="104" spans="1:28" ht="15.75" hidden="1" x14ac:dyDescent="0.25">
      <c r="A104" s="39">
        <v>45863</v>
      </c>
      <c r="B104" s="33" t="s">
        <v>252</v>
      </c>
      <c r="C104" s="33"/>
      <c r="D104" s="33" t="s">
        <v>31</v>
      </c>
      <c r="E104" s="33" t="s">
        <v>155</v>
      </c>
      <c r="F104" s="33">
        <v>2000</v>
      </c>
      <c r="G104" s="33" t="s">
        <v>29</v>
      </c>
      <c r="H104" s="33">
        <v>3900</v>
      </c>
      <c r="I104" s="33">
        <f t="shared" si="7"/>
        <v>7800000</v>
      </c>
      <c r="J104" s="41" t="s">
        <v>240</v>
      </c>
      <c r="K104" s="90" t="s">
        <v>1080</v>
      </c>
      <c r="L104" s="9">
        <f t="shared" si="8"/>
        <v>0</v>
      </c>
      <c r="M104" s="9"/>
      <c r="N104" s="9"/>
      <c r="O104" s="9">
        <f t="shared" si="9"/>
        <v>0</v>
      </c>
      <c r="P104" s="9"/>
      <c r="Q104" s="9"/>
      <c r="R104" s="9">
        <f t="shared" si="10"/>
        <v>0</v>
      </c>
      <c r="S104" s="9"/>
      <c r="T104" s="9"/>
      <c r="U104" s="9">
        <f t="shared" si="11"/>
        <v>7800000</v>
      </c>
      <c r="V104" s="9">
        <v>7800000</v>
      </c>
      <c r="W104" s="9"/>
      <c r="X104" s="9">
        <f t="shared" si="12"/>
        <v>0</v>
      </c>
      <c r="Y104" s="9"/>
      <c r="Z104" s="9"/>
      <c r="AA104" s="10">
        <f t="shared" si="13"/>
        <v>0</v>
      </c>
      <c r="AB104" s="11">
        <v>45881</v>
      </c>
    </row>
    <row r="105" spans="1:28" ht="15.75" hidden="1" x14ac:dyDescent="0.25">
      <c r="A105" s="39">
        <v>45863</v>
      </c>
      <c r="B105" s="33" t="s">
        <v>252</v>
      </c>
      <c r="C105" s="33"/>
      <c r="D105" s="33" t="s">
        <v>31</v>
      </c>
      <c r="E105" s="33" t="s">
        <v>237</v>
      </c>
      <c r="F105" s="33">
        <v>15</v>
      </c>
      <c r="G105" s="33" t="s">
        <v>51</v>
      </c>
      <c r="H105" s="33">
        <v>90000</v>
      </c>
      <c r="I105" s="33">
        <f t="shared" si="7"/>
        <v>1350000</v>
      </c>
      <c r="J105" s="37" t="s">
        <v>240</v>
      </c>
      <c r="K105" s="90" t="s">
        <v>1080</v>
      </c>
      <c r="L105" s="9">
        <f t="shared" si="8"/>
        <v>0</v>
      </c>
      <c r="M105" s="9"/>
      <c r="N105" s="9"/>
      <c r="O105" s="9">
        <f t="shared" si="9"/>
        <v>0</v>
      </c>
      <c r="P105" s="9"/>
      <c r="Q105" s="9"/>
      <c r="R105" s="9">
        <f t="shared" si="10"/>
        <v>0</v>
      </c>
      <c r="S105" s="9"/>
      <c r="T105" s="9"/>
      <c r="U105" s="9">
        <f t="shared" si="11"/>
        <v>1350000</v>
      </c>
      <c r="V105" s="9">
        <v>1350000</v>
      </c>
      <c r="W105" s="9"/>
      <c r="X105" s="9">
        <f t="shared" si="12"/>
        <v>0</v>
      </c>
      <c r="Y105" s="9"/>
      <c r="Z105" s="9"/>
      <c r="AA105" s="10">
        <f t="shared" si="13"/>
        <v>0</v>
      </c>
      <c r="AB105" s="11">
        <v>45881</v>
      </c>
    </row>
    <row r="106" spans="1:28" ht="15.75" hidden="1" x14ac:dyDescent="0.25">
      <c r="A106" s="39">
        <v>45863</v>
      </c>
      <c r="B106" s="35" t="s">
        <v>252</v>
      </c>
      <c r="C106" s="35"/>
      <c r="D106" s="35" t="s">
        <v>31</v>
      </c>
      <c r="E106" s="35" t="s">
        <v>73</v>
      </c>
      <c r="F106" s="35">
        <v>30</v>
      </c>
      <c r="G106" s="35" t="s">
        <v>74</v>
      </c>
      <c r="H106" s="35">
        <v>50000</v>
      </c>
      <c r="I106" s="33">
        <f t="shared" si="7"/>
        <v>1500000</v>
      </c>
      <c r="J106" s="37" t="s">
        <v>240</v>
      </c>
      <c r="K106" s="116" t="s">
        <v>1080</v>
      </c>
      <c r="L106" s="9">
        <f t="shared" si="8"/>
        <v>0</v>
      </c>
      <c r="M106" s="9"/>
      <c r="N106" s="9"/>
      <c r="O106" s="9">
        <f t="shared" si="9"/>
        <v>0</v>
      </c>
      <c r="P106" s="9"/>
      <c r="Q106" s="9"/>
      <c r="R106" s="9">
        <f t="shared" si="10"/>
        <v>0</v>
      </c>
      <c r="S106" s="9"/>
      <c r="T106" s="9"/>
      <c r="U106" s="9">
        <f t="shared" si="11"/>
        <v>1500000</v>
      </c>
      <c r="V106" s="9">
        <v>1500000</v>
      </c>
      <c r="W106" s="9"/>
      <c r="X106" s="9">
        <f t="shared" si="12"/>
        <v>0</v>
      </c>
      <c r="Y106" s="9"/>
      <c r="Z106" s="9"/>
      <c r="AA106" s="10">
        <f t="shared" si="13"/>
        <v>0</v>
      </c>
      <c r="AB106" s="11">
        <v>45881</v>
      </c>
    </row>
    <row r="107" spans="1:28" ht="15.75" hidden="1" x14ac:dyDescent="0.25">
      <c r="A107" s="39">
        <v>45863</v>
      </c>
      <c r="B107" s="33" t="s">
        <v>252</v>
      </c>
      <c r="C107" s="33"/>
      <c r="D107" s="35" t="s">
        <v>31</v>
      </c>
      <c r="E107" s="33" t="s">
        <v>130</v>
      </c>
      <c r="F107" s="33">
        <v>30</v>
      </c>
      <c r="G107" s="33" t="s">
        <v>74</v>
      </c>
      <c r="H107" s="33">
        <v>50000</v>
      </c>
      <c r="I107" s="35">
        <f t="shared" si="7"/>
        <v>1500000</v>
      </c>
      <c r="J107" s="37" t="s">
        <v>240</v>
      </c>
      <c r="K107" s="90" t="s">
        <v>1080</v>
      </c>
      <c r="L107" s="9">
        <f t="shared" si="8"/>
        <v>0</v>
      </c>
      <c r="M107" s="9"/>
      <c r="N107" s="9"/>
      <c r="O107" s="9">
        <f t="shared" si="9"/>
        <v>0</v>
      </c>
      <c r="P107" s="9"/>
      <c r="Q107" s="9"/>
      <c r="R107" s="9">
        <f t="shared" si="10"/>
        <v>0</v>
      </c>
      <c r="S107" s="9"/>
      <c r="T107" s="9"/>
      <c r="U107" s="9">
        <f t="shared" si="11"/>
        <v>1500000</v>
      </c>
      <c r="V107" s="9">
        <v>1500000</v>
      </c>
      <c r="W107" s="9"/>
      <c r="X107" s="9">
        <f t="shared" si="12"/>
        <v>0</v>
      </c>
      <c r="Y107" s="9"/>
      <c r="Z107" s="9"/>
      <c r="AA107" s="10">
        <f t="shared" si="13"/>
        <v>0</v>
      </c>
      <c r="AB107" s="11">
        <v>45881</v>
      </c>
    </row>
    <row r="108" spans="1:28" ht="15.75" hidden="1" x14ac:dyDescent="0.25">
      <c r="A108" s="39">
        <v>45863</v>
      </c>
      <c r="B108" s="33" t="s">
        <v>252</v>
      </c>
      <c r="C108" s="33"/>
      <c r="D108" s="33" t="s">
        <v>31</v>
      </c>
      <c r="E108" s="33" t="s">
        <v>166</v>
      </c>
      <c r="F108" s="33">
        <v>2</v>
      </c>
      <c r="G108" s="35" t="s">
        <v>23</v>
      </c>
      <c r="H108" s="33">
        <v>400000</v>
      </c>
      <c r="I108" s="35">
        <f t="shared" si="7"/>
        <v>800000</v>
      </c>
      <c r="J108" s="37" t="s">
        <v>240</v>
      </c>
      <c r="K108" s="90" t="s">
        <v>1080</v>
      </c>
      <c r="L108" s="9">
        <f t="shared" si="8"/>
        <v>0</v>
      </c>
      <c r="M108" s="9"/>
      <c r="N108" s="9"/>
      <c r="O108" s="9">
        <f t="shared" si="9"/>
        <v>0</v>
      </c>
      <c r="P108" s="9"/>
      <c r="Q108" s="9"/>
      <c r="R108" s="9">
        <f t="shared" si="10"/>
        <v>0</v>
      </c>
      <c r="S108" s="9"/>
      <c r="T108" s="9"/>
      <c r="U108" s="9">
        <f t="shared" si="11"/>
        <v>800000</v>
      </c>
      <c r="V108" s="9">
        <v>800000</v>
      </c>
      <c r="W108" s="9"/>
      <c r="X108" s="9">
        <f t="shared" si="12"/>
        <v>0</v>
      </c>
      <c r="Y108" s="9"/>
      <c r="Z108" s="9"/>
      <c r="AA108" s="10">
        <f t="shared" si="13"/>
        <v>0</v>
      </c>
      <c r="AB108" s="11">
        <v>45881</v>
      </c>
    </row>
    <row r="109" spans="1:28" ht="15.75" hidden="1" x14ac:dyDescent="0.25">
      <c r="A109" s="39">
        <v>45864</v>
      </c>
      <c r="B109" s="33" t="s">
        <v>105</v>
      </c>
      <c r="C109" s="33"/>
      <c r="D109" s="33" t="s">
        <v>41</v>
      </c>
      <c r="E109" s="33" t="s">
        <v>77</v>
      </c>
      <c r="F109" s="33">
        <v>20</v>
      </c>
      <c r="G109" s="33" t="s">
        <v>51</v>
      </c>
      <c r="H109" s="33">
        <v>82000</v>
      </c>
      <c r="I109" s="35">
        <f t="shared" si="7"/>
        <v>1640000</v>
      </c>
      <c r="J109" s="37" t="s">
        <v>241</v>
      </c>
      <c r="K109" s="90" t="s">
        <v>1076</v>
      </c>
      <c r="L109" s="9">
        <f t="shared" si="8"/>
        <v>1640000</v>
      </c>
      <c r="M109" s="9">
        <v>1640000</v>
      </c>
      <c r="N109" s="9"/>
      <c r="O109" s="9">
        <f t="shared" si="9"/>
        <v>0</v>
      </c>
      <c r="P109" s="9"/>
      <c r="Q109" s="9"/>
      <c r="R109" s="9">
        <f t="shared" si="10"/>
        <v>0</v>
      </c>
      <c r="S109" s="9"/>
      <c r="T109" s="9"/>
      <c r="U109" s="9">
        <f t="shared" si="11"/>
        <v>0</v>
      </c>
      <c r="V109" s="9"/>
      <c r="W109" s="9"/>
      <c r="X109" s="9">
        <f t="shared" si="12"/>
        <v>0</v>
      </c>
      <c r="Y109" s="9"/>
      <c r="Z109" s="9"/>
      <c r="AA109" s="10">
        <f t="shared" si="13"/>
        <v>0</v>
      </c>
      <c r="AB109" s="11">
        <v>45873</v>
      </c>
    </row>
    <row r="110" spans="1:28" ht="15.75" hidden="1" x14ac:dyDescent="0.25">
      <c r="A110" s="39">
        <v>45866</v>
      </c>
      <c r="B110" s="33" t="s">
        <v>345</v>
      </c>
      <c r="C110" s="33"/>
      <c r="D110" s="33" t="s">
        <v>31</v>
      </c>
      <c r="E110" s="33" t="s">
        <v>197</v>
      </c>
      <c r="F110" s="33">
        <v>125</v>
      </c>
      <c r="G110" s="33" t="s">
        <v>29</v>
      </c>
      <c r="H110" s="33">
        <v>2460</v>
      </c>
      <c r="I110" s="35">
        <f t="shared" si="7"/>
        <v>307500</v>
      </c>
      <c r="J110" s="37" t="s">
        <v>34</v>
      </c>
      <c r="K110" s="33"/>
      <c r="L110" s="9">
        <f t="shared" si="8"/>
        <v>0</v>
      </c>
      <c r="M110" s="9"/>
      <c r="N110" s="9"/>
      <c r="O110" s="9">
        <f t="shared" si="9"/>
        <v>0</v>
      </c>
      <c r="P110" s="9"/>
      <c r="Q110" s="9"/>
      <c r="R110" s="9">
        <f t="shared" si="10"/>
        <v>0</v>
      </c>
      <c r="S110" s="9"/>
      <c r="T110" s="9"/>
      <c r="U110" s="9">
        <f t="shared" si="11"/>
        <v>370000</v>
      </c>
      <c r="V110" s="9">
        <v>370000</v>
      </c>
      <c r="W110" s="9"/>
      <c r="X110" s="9">
        <f t="shared" si="12"/>
        <v>0</v>
      </c>
      <c r="Y110" s="9"/>
      <c r="Z110" s="9"/>
      <c r="AA110" s="10">
        <f t="shared" si="13"/>
        <v>-62500</v>
      </c>
      <c r="AB110" s="11">
        <v>45866</v>
      </c>
    </row>
    <row r="111" spans="1:28" ht="15.75" hidden="1" x14ac:dyDescent="0.25">
      <c r="A111" s="39">
        <v>45866</v>
      </c>
      <c r="B111" s="35" t="s">
        <v>141</v>
      </c>
      <c r="C111" s="35"/>
      <c r="D111" s="35" t="s">
        <v>31</v>
      </c>
      <c r="E111" s="35" t="s">
        <v>95</v>
      </c>
      <c r="F111" s="35">
        <v>10400</v>
      </c>
      <c r="G111" s="35" t="s">
        <v>29</v>
      </c>
      <c r="H111" s="35">
        <v>3800</v>
      </c>
      <c r="I111" s="35">
        <f t="shared" si="7"/>
        <v>39520000</v>
      </c>
      <c r="J111" s="85" t="s">
        <v>43</v>
      </c>
      <c r="K111" s="136" t="s">
        <v>1084</v>
      </c>
      <c r="L111" s="92">
        <f t="shared" si="8"/>
        <v>0</v>
      </c>
      <c r="M111" s="92"/>
      <c r="N111" s="92"/>
      <c r="O111" s="92">
        <f t="shared" si="9"/>
        <v>0</v>
      </c>
      <c r="P111" s="92"/>
      <c r="Q111" s="92"/>
      <c r="R111" s="92">
        <f t="shared" si="10"/>
        <v>0</v>
      </c>
      <c r="S111" s="92"/>
      <c r="T111" s="92"/>
      <c r="U111" s="92">
        <f t="shared" si="11"/>
        <v>0</v>
      </c>
      <c r="V111" s="92"/>
      <c r="W111" s="92"/>
      <c r="X111" s="92">
        <f t="shared" si="12"/>
        <v>0</v>
      </c>
      <c r="Y111" s="92"/>
      <c r="Z111" s="92"/>
      <c r="AA111" s="93">
        <f t="shared" si="13"/>
        <v>39520000</v>
      </c>
      <c r="AB111" s="94"/>
    </row>
    <row r="112" spans="1:28" ht="15.75" hidden="1" x14ac:dyDescent="0.25">
      <c r="A112" s="39">
        <v>45867</v>
      </c>
      <c r="B112" s="35" t="s">
        <v>258</v>
      </c>
      <c r="C112" s="35"/>
      <c r="D112" s="35" t="s">
        <v>31</v>
      </c>
      <c r="E112" s="35" t="s">
        <v>110</v>
      </c>
      <c r="F112" s="35">
        <v>10400</v>
      </c>
      <c r="G112" s="35" t="s">
        <v>29</v>
      </c>
      <c r="H112" s="35">
        <v>1800</v>
      </c>
      <c r="I112" s="33">
        <f t="shared" si="7"/>
        <v>18720000</v>
      </c>
      <c r="J112" s="41" t="s">
        <v>240</v>
      </c>
      <c r="K112" s="116" t="s">
        <v>1083</v>
      </c>
      <c r="L112" s="92">
        <f t="shared" si="8"/>
        <v>0</v>
      </c>
      <c r="M112" s="92"/>
      <c r="N112" s="92"/>
      <c r="O112" s="92">
        <f t="shared" si="9"/>
        <v>4010000</v>
      </c>
      <c r="P112" s="92">
        <v>4010000</v>
      </c>
      <c r="Q112" s="92"/>
      <c r="R112" s="92">
        <f t="shared" si="10"/>
        <v>0</v>
      </c>
      <c r="S112" s="92"/>
      <c r="T112" s="92"/>
      <c r="U112" s="92">
        <f t="shared" si="11"/>
        <v>14710000</v>
      </c>
      <c r="V112" s="92">
        <v>14710000</v>
      </c>
      <c r="W112" s="92"/>
      <c r="X112" s="92">
        <f t="shared" si="12"/>
        <v>0</v>
      </c>
      <c r="Y112" s="92"/>
      <c r="Z112" s="92"/>
      <c r="AA112" s="93">
        <f t="shared" si="13"/>
        <v>0</v>
      </c>
      <c r="AB112" s="94">
        <v>45890</v>
      </c>
    </row>
    <row r="113" spans="1:28" ht="16.5" hidden="1" thickBot="1" x14ac:dyDescent="0.3">
      <c r="A113" s="61">
        <v>45867</v>
      </c>
      <c r="B113" s="62" t="s">
        <v>258</v>
      </c>
      <c r="C113" s="62"/>
      <c r="D113" s="62" t="s">
        <v>31</v>
      </c>
      <c r="E113" s="62" t="s">
        <v>185</v>
      </c>
      <c r="F113" s="62">
        <v>20000</v>
      </c>
      <c r="G113" s="62" t="s">
        <v>29</v>
      </c>
      <c r="H113" s="62">
        <v>900</v>
      </c>
      <c r="I113" s="62">
        <f t="shared" si="7"/>
        <v>18000000</v>
      </c>
      <c r="J113" s="63" t="s">
        <v>240</v>
      </c>
      <c r="K113" s="117" t="s">
        <v>1083</v>
      </c>
      <c r="L113" s="113">
        <f t="shared" si="8"/>
        <v>0</v>
      </c>
      <c r="M113" s="113"/>
      <c r="N113" s="113"/>
      <c r="O113" s="113">
        <f t="shared" si="9"/>
        <v>0</v>
      </c>
      <c r="P113" s="113"/>
      <c r="Q113" s="113"/>
      <c r="R113" s="113">
        <f t="shared" si="10"/>
        <v>0</v>
      </c>
      <c r="S113" s="113"/>
      <c r="T113" s="113"/>
      <c r="U113" s="113">
        <f t="shared" si="11"/>
        <v>18000000</v>
      </c>
      <c r="V113" s="113">
        <v>18000000</v>
      </c>
      <c r="W113" s="113"/>
      <c r="X113" s="113">
        <f t="shared" si="12"/>
        <v>0</v>
      </c>
      <c r="Y113" s="113"/>
      <c r="Z113" s="113"/>
      <c r="AA113" s="114">
        <f t="shared" si="13"/>
        <v>0</v>
      </c>
      <c r="AB113" s="115">
        <v>45890</v>
      </c>
    </row>
    <row r="114" spans="1:28" ht="15.75" hidden="1" x14ac:dyDescent="0.25">
      <c r="A114" s="39">
        <v>45868</v>
      </c>
      <c r="B114" s="33" t="s">
        <v>191</v>
      </c>
      <c r="C114" s="33"/>
      <c r="D114" s="33" t="s">
        <v>31</v>
      </c>
      <c r="E114" s="33" t="s">
        <v>185</v>
      </c>
      <c r="F114" s="33">
        <v>10000</v>
      </c>
      <c r="G114" s="33" t="s">
        <v>29</v>
      </c>
      <c r="H114" s="33">
        <v>900</v>
      </c>
      <c r="I114" s="33">
        <f t="shared" si="7"/>
        <v>9000000</v>
      </c>
      <c r="J114" s="37" t="s">
        <v>240</v>
      </c>
      <c r="K114" s="33" t="s">
        <v>1079</v>
      </c>
      <c r="L114" s="92">
        <f t="shared" si="8"/>
        <v>0</v>
      </c>
      <c r="M114" s="92"/>
      <c r="N114" s="92"/>
      <c r="O114" s="92">
        <f t="shared" si="9"/>
        <v>9000000</v>
      </c>
      <c r="P114" s="92">
        <v>4630000</v>
      </c>
      <c r="Q114" s="92">
        <v>4370000</v>
      </c>
      <c r="R114" s="92">
        <f t="shared" si="10"/>
        <v>0</v>
      </c>
      <c r="S114" s="92"/>
      <c r="T114" s="92"/>
      <c r="U114" s="92">
        <f t="shared" si="11"/>
        <v>0</v>
      </c>
      <c r="V114" s="92"/>
      <c r="W114" s="92"/>
      <c r="X114" s="92">
        <f t="shared" si="12"/>
        <v>0</v>
      </c>
      <c r="Y114" s="92"/>
      <c r="Z114" s="92"/>
      <c r="AA114" s="93">
        <f t="shared" si="13"/>
        <v>0</v>
      </c>
      <c r="AB114" s="94">
        <v>45876</v>
      </c>
    </row>
    <row r="115" spans="1:28" ht="15.75" hidden="1" x14ac:dyDescent="0.25">
      <c r="A115" s="39">
        <v>45868</v>
      </c>
      <c r="B115" s="33" t="s">
        <v>208</v>
      </c>
      <c r="C115" s="33"/>
      <c r="D115" s="33" t="s">
        <v>31</v>
      </c>
      <c r="E115" s="33" t="s">
        <v>166</v>
      </c>
      <c r="F115" s="33">
        <v>20</v>
      </c>
      <c r="G115" s="33" t="s">
        <v>23</v>
      </c>
      <c r="H115" s="33">
        <v>400000</v>
      </c>
      <c r="I115" s="33">
        <f t="shared" si="7"/>
        <v>8000000</v>
      </c>
      <c r="J115" s="37" t="s">
        <v>240</v>
      </c>
      <c r="K115" s="33" t="s">
        <v>1079</v>
      </c>
      <c r="L115" s="92">
        <f t="shared" si="8"/>
        <v>0</v>
      </c>
      <c r="M115" s="92"/>
      <c r="N115" s="92"/>
      <c r="O115" s="92">
        <f t="shared" si="9"/>
        <v>8000000</v>
      </c>
      <c r="P115" s="92">
        <v>8000000</v>
      </c>
      <c r="Q115" s="92"/>
      <c r="R115" s="92">
        <f t="shared" si="10"/>
        <v>0</v>
      </c>
      <c r="S115" s="92"/>
      <c r="T115" s="92"/>
      <c r="U115" s="92">
        <f t="shared" si="11"/>
        <v>0</v>
      </c>
      <c r="V115" s="92"/>
      <c r="W115" s="92"/>
      <c r="X115" s="92">
        <f t="shared" si="12"/>
        <v>0</v>
      </c>
      <c r="Y115" s="92"/>
      <c r="Z115" s="92"/>
      <c r="AA115" s="93">
        <f t="shared" si="13"/>
        <v>0</v>
      </c>
      <c r="AB115" s="94">
        <v>45870</v>
      </c>
    </row>
    <row r="116" spans="1:28" ht="15.75" hidden="1" x14ac:dyDescent="0.25">
      <c r="A116" s="39">
        <v>45868</v>
      </c>
      <c r="B116" s="33" t="s">
        <v>208</v>
      </c>
      <c r="C116" s="35"/>
      <c r="D116" s="33" t="s">
        <v>31</v>
      </c>
      <c r="E116" s="35" t="s">
        <v>726</v>
      </c>
      <c r="F116" s="35">
        <v>10</v>
      </c>
      <c r="G116" s="35" t="s">
        <v>23</v>
      </c>
      <c r="H116" s="35">
        <v>400000</v>
      </c>
      <c r="I116" s="33">
        <f t="shared" si="7"/>
        <v>4000000</v>
      </c>
      <c r="J116" s="37" t="s">
        <v>240</v>
      </c>
      <c r="K116" s="33" t="s">
        <v>1079</v>
      </c>
      <c r="L116" s="92">
        <f t="shared" si="8"/>
        <v>0</v>
      </c>
      <c r="M116" s="92"/>
      <c r="N116" s="92"/>
      <c r="O116" s="92">
        <f t="shared" si="9"/>
        <v>4000000</v>
      </c>
      <c r="P116" s="92">
        <v>4000000</v>
      </c>
      <c r="Q116" s="92"/>
      <c r="R116" s="92">
        <f t="shared" si="10"/>
        <v>0</v>
      </c>
      <c r="S116" s="92"/>
      <c r="T116" s="92"/>
      <c r="U116" s="92">
        <f t="shared" si="11"/>
        <v>0</v>
      </c>
      <c r="V116" s="92"/>
      <c r="W116" s="92"/>
      <c r="X116" s="92">
        <f t="shared" si="12"/>
        <v>0</v>
      </c>
      <c r="Y116" s="92"/>
      <c r="Z116" s="92"/>
      <c r="AA116" s="93">
        <f t="shared" si="13"/>
        <v>0</v>
      </c>
      <c r="AB116" s="94">
        <v>45870</v>
      </c>
    </row>
    <row r="117" spans="1:28" ht="15.75" hidden="1" x14ac:dyDescent="0.25">
      <c r="A117" s="39">
        <v>45869</v>
      </c>
      <c r="B117" s="33" t="s">
        <v>217</v>
      </c>
      <c r="C117" s="33"/>
      <c r="D117" s="33" t="s">
        <v>41</v>
      </c>
      <c r="E117" s="33" t="s">
        <v>73</v>
      </c>
      <c r="F117" s="33">
        <v>10</v>
      </c>
      <c r="G117" s="33" t="s">
        <v>74</v>
      </c>
      <c r="H117" s="33">
        <v>50000</v>
      </c>
      <c r="I117" s="33">
        <f t="shared" si="7"/>
        <v>500000</v>
      </c>
      <c r="J117" s="37" t="s">
        <v>240</v>
      </c>
      <c r="K117" s="33" t="s">
        <v>1086</v>
      </c>
      <c r="L117" s="92">
        <f t="shared" si="8"/>
        <v>0</v>
      </c>
      <c r="M117" s="92"/>
      <c r="N117" s="92"/>
      <c r="O117" s="92">
        <f t="shared" si="9"/>
        <v>500000</v>
      </c>
      <c r="P117" s="92">
        <v>500000</v>
      </c>
      <c r="Q117" s="92"/>
      <c r="R117" s="92">
        <f t="shared" si="10"/>
        <v>0</v>
      </c>
      <c r="S117" s="92"/>
      <c r="T117" s="92"/>
      <c r="U117" s="92">
        <f t="shared" si="11"/>
        <v>0</v>
      </c>
      <c r="V117" s="92"/>
      <c r="W117" s="92"/>
      <c r="X117" s="92">
        <f t="shared" si="12"/>
        <v>0</v>
      </c>
      <c r="Y117" s="92"/>
      <c r="Z117" s="92"/>
      <c r="AA117" s="93">
        <f t="shared" si="13"/>
        <v>0</v>
      </c>
      <c r="AB117" s="94">
        <v>45880</v>
      </c>
    </row>
    <row r="118" spans="1:28" ht="15.75" hidden="1" x14ac:dyDescent="0.25">
      <c r="A118" s="39">
        <v>45869</v>
      </c>
      <c r="B118" s="33" t="s">
        <v>217</v>
      </c>
      <c r="C118" s="33"/>
      <c r="D118" s="33" t="s">
        <v>41</v>
      </c>
      <c r="E118" s="33" t="s">
        <v>130</v>
      </c>
      <c r="F118" s="33">
        <v>10</v>
      </c>
      <c r="G118" s="33" t="s">
        <v>74</v>
      </c>
      <c r="H118" s="33">
        <v>50000</v>
      </c>
      <c r="I118" s="33">
        <f t="shared" si="7"/>
        <v>500000</v>
      </c>
      <c r="J118" s="37" t="s">
        <v>240</v>
      </c>
      <c r="K118" s="33" t="s">
        <v>1086</v>
      </c>
      <c r="L118" s="92">
        <f t="shared" si="8"/>
        <v>0</v>
      </c>
      <c r="M118" s="92"/>
      <c r="N118" s="92"/>
      <c r="O118" s="92">
        <f t="shared" si="9"/>
        <v>500000</v>
      </c>
      <c r="P118" s="92">
        <v>500000</v>
      </c>
      <c r="Q118" s="92"/>
      <c r="R118" s="92">
        <f t="shared" si="10"/>
        <v>0</v>
      </c>
      <c r="S118" s="92"/>
      <c r="T118" s="92"/>
      <c r="U118" s="92">
        <f t="shared" si="11"/>
        <v>0</v>
      </c>
      <c r="V118" s="92"/>
      <c r="W118" s="92"/>
      <c r="X118" s="92">
        <f t="shared" si="12"/>
        <v>0</v>
      </c>
      <c r="Y118" s="92"/>
      <c r="Z118" s="92"/>
      <c r="AA118" s="93">
        <f t="shared" si="13"/>
        <v>0</v>
      </c>
      <c r="AB118" s="94">
        <v>45880</v>
      </c>
    </row>
    <row r="119" spans="1:28" ht="15.75" hidden="1" x14ac:dyDescent="0.25">
      <c r="A119" s="39">
        <v>45869</v>
      </c>
      <c r="B119" s="33" t="s">
        <v>217</v>
      </c>
      <c r="C119" s="35"/>
      <c r="D119" s="33" t="s">
        <v>41</v>
      </c>
      <c r="E119" s="35" t="s">
        <v>234</v>
      </c>
      <c r="F119" s="35">
        <v>20</v>
      </c>
      <c r="G119" s="35" t="s">
        <v>51</v>
      </c>
      <c r="H119" s="35">
        <v>90000</v>
      </c>
      <c r="I119" s="33">
        <f t="shared" si="7"/>
        <v>1800000</v>
      </c>
      <c r="J119" s="37" t="s">
        <v>240</v>
      </c>
      <c r="K119" s="33" t="s">
        <v>1086</v>
      </c>
      <c r="L119" s="92">
        <f t="shared" si="8"/>
        <v>0</v>
      </c>
      <c r="M119" s="92"/>
      <c r="N119" s="92"/>
      <c r="O119" s="92">
        <f t="shared" si="9"/>
        <v>1800000</v>
      </c>
      <c r="P119" s="92">
        <v>1800000</v>
      </c>
      <c r="Q119" s="92"/>
      <c r="R119" s="92">
        <f t="shared" si="10"/>
        <v>0</v>
      </c>
      <c r="S119" s="92"/>
      <c r="T119" s="92"/>
      <c r="U119" s="92">
        <f t="shared" si="11"/>
        <v>0</v>
      </c>
      <c r="V119" s="92"/>
      <c r="W119" s="92"/>
      <c r="X119" s="92">
        <f t="shared" si="12"/>
        <v>0</v>
      </c>
      <c r="Y119" s="92"/>
      <c r="Z119" s="92"/>
      <c r="AA119" s="93">
        <f t="shared" si="13"/>
        <v>0</v>
      </c>
      <c r="AB119" s="94">
        <v>45880</v>
      </c>
    </row>
    <row r="120" spans="1:28" ht="15.75" hidden="1" x14ac:dyDescent="0.25">
      <c r="A120" s="39">
        <v>45869</v>
      </c>
      <c r="B120" s="33" t="s">
        <v>217</v>
      </c>
      <c r="C120" s="33"/>
      <c r="D120" s="33" t="s">
        <v>41</v>
      </c>
      <c r="E120" s="33" t="s">
        <v>235</v>
      </c>
      <c r="F120" s="33">
        <v>10</v>
      </c>
      <c r="G120" s="33" t="s">
        <v>51</v>
      </c>
      <c r="H120" s="33">
        <v>90000</v>
      </c>
      <c r="I120" s="33">
        <f t="shared" si="7"/>
        <v>900000</v>
      </c>
      <c r="J120" s="37" t="s">
        <v>240</v>
      </c>
      <c r="K120" s="33" t="s">
        <v>1086</v>
      </c>
      <c r="L120" s="92">
        <f t="shared" si="8"/>
        <v>0</v>
      </c>
      <c r="M120" s="92"/>
      <c r="N120" s="92"/>
      <c r="O120" s="92">
        <f t="shared" si="9"/>
        <v>900000</v>
      </c>
      <c r="P120" s="92">
        <v>900000</v>
      </c>
      <c r="Q120" s="92"/>
      <c r="R120" s="92">
        <f t="shared" si="10"/>
        <v>0</v>
      </c>
      <c r="S120" s="92"/>
      <c r="T120" s="92"/>
      <c r="U120" s="92">
        <f t="shared" si="11"/>
        <v>0</v>
      </c>
      <c r="V120" s="92"/>
      <c r="W120" s="92"/>
      <c r="X120" s="92">
        <f t="shared" si="12"/>
        <v>0</v>
      </c>
      <c r="Y120" s="92"/>
      <c r="Z120" s="92"/>
      <c r="AA120" s="93">
        <f t="shared" si="13"/>
        <v>0</v>
      </c>
      <c r="AB120" s="94">
        <v>45880</v>
      </c>
    </row>
    <row r="121" spans="1:28" ht="15.75" hidden="1" x14ac:dyDescent="0.25">
      <c r="A121" s="39">
        <v>45869</v>
      </c>
      <c r="B121" s="33" t="s">
        <v>217</v>
      </c>
      <c r="C121" s="33"/>
      <c r="D121" s="33" t="s">
        <v>41</v>
      </c>
      <c r="E121" s="33" t="s">
        <v>237</v>
      </c>
      <c r="F121" s="33">
        <v>20</v>
      </c>
      <c r="G121" s="33" t="s">
        <v>51</v>
      </c>
      <c r="H121" s="33">
        <v>90000</v>
      </c>
      <c r="I121" s="33">
        <f t="shared" si="7"/>
        <v>1800000</v>
      </c>
      <c r="J121" s="37" t="s">
        <v>240</v>
      </c>
      <c r="K121" s="33" t="s">
        <v>1086</v>
      </c>
      <c r="L121" s="92">
        <f t="shared" si="8"/>
        <v>0</v>
      </c>
      <c r="M121" s="92"/>
      <c r="N121" s="92"/>
      <c r="O121" s="92">
        <f t="shared" si="9"/>
        <v>1800000</v>
      </c>
      <c r="P121" s="92">
        <v>1800000</v>
      </c>
      <c r="Q121" s="92"/>
      <c r="R121" s="92">
        <f t="shared" si="10"/>
        <v>0</v>
      </c>
      <c r="S121" s="92"/>
      <c r="T121" s="92"/>
      <c r="U121" s="92">
        <f t="shared" si="11"/>
        <v>0</v>
      </c>
      <c r="V121" s="92"/>
      <c r="W121" s="92"/>
      <c r="X121" s="92">
        <f t="shared" si="12"/>
        <v>0</v>
      </c>
      <c r="Y121" s="92"/>
      <c r="Z121" s="92"/>
      <c r="AA121" s="93">
        <f t="shared" si="13"/>
        <v>0</v>
      </c>
      <c r="AB121" s="94">
        <v>45880</v>
      </c>
    </row>
    <row r="122" spans="1:28" ht="15.75" hidden="1" x14ac:dyDescent="0.25">
      <c r="A122" s="32">
        <v>45869</v>
      </c>
      <c r="B122" s="33" t="s">
        <v>217</v>
      </c>
      <c r="C122" s="33"/>
      <c r="D122" s="33" t="s">
        <v>41</v>
      </c>
      <c r="E122" s="33" t="s">
        <v>310</v>
      </c>
      <c r="F122" s="33">
        <v>10</v>
      </c>
      <c r="G122" s="33" t="s">
        <v>51</v>
      </c>
      <c r="H122" s="33">
        <v>86000</v>
      </c>
      <c r="I122" s="33">
        <f t="shared" si="7"/>
        <v>860000</v>
      </c>
      <c r="J122" s="37" t="s">
        <v>240</v>
      </c>
      <c r="K122" s="33" t="s">
        <v>1086</v>
      </c>
      <c r="L122" s="92">
        <f t="shared" si="8"/>
        <v>0</v>
      </c>
      <c r="M122" s="92"/>
      <c r="N122" s="92"/>
      <c r="O122" s="92">
        <f t="shared" si="9"/>
        <v>860000</v>
      </c>
      <c r="P122" s="92">
        <v>860000</v>
      </c>
      <c r="Q122" s="92"/>
      <c r="R122" s="92">
        <f t="shared" si="10"/>
        <v>0</v>
      </c>
      <c r="S122" s="92"/>
      <c r="T122" s="92"/>
      <c r="U122" s="92">
        <f t="shared" si="11"/>
        <v>0</v>
      </c>
      <c r="V122" s="92"/>
      <c r="W122" s="92"/>
      <c r="X122" s="92">
        <f t="shared" si="12"/>
        <v>0</v>
      </c>
      <c r="Y122" s="92"/>
      <c r="Z122" s="92"/>
      <c r="AA122" s="93">
        <f t="shared" si="13"/>
        <v>0</v>
      </c>
      <c r="AB122" s="94">
        <v>45880</v>
      </c>
    </row>
    <row r="123" spans="1:28" ht="15.75" hidden="1" x14ac:dyDescent="0.25">
      <c r="A123" s="39">
        <v>45869</v>
      </c>
      <c r="B123" s="33" t="s">
        <v>217</v>
      </c>
      <c r="C123" s="33"/>
      <c r="D123" s="33" t="s">
        <v>41</v>
      </c>
      <c r="E123" s="33" t="s">
        <v>945</v>
      </c>
      <c r="F123" s="33">
        <v>10400</v>
      </c>
      <c r="G123" s="33" t="s">
        <v>29</v>
      </c>
      <c r="H123" s="33">
        <v>2000</v>
      </c>
      <c r="I123" s="33">
        <f t="shared" si="7"/>
        <v>20800000</v>
      </c>
      <c r="J123" s="37" t="s">
        <v>240</v>
      </c>
      <c r="K123" s="33" t="s">
        <v>1086</v>
      </c>
      <c r="L123" s="92">
        <f t="shared" si="8"/>
        <v>0</v>
      </c>
      <c r="M123" s="92"/>
      <c r="N123" s="92"/>
      <c r="O123" s="92">
        <f t="shared" si="9"/>
        <v>20800000</v>
      </c>
      <c r="P123" s="92">
        <v>20800000</v>
      </c>
      <c r="Q123" s="92"/>
      <c r="R123" s="92">
        <f t="shared" si="10"/>
        <v>0</v>
      </c>
      <c r="S123" s="92"/>
      <c r="T123" s="92"/>
      <c r="U123" s="92">
        <f t="shared" si="11"/>
        <v>0</v>
      </c>
      <c r="V123" s="92"/>
      <c r="W123" s="92"/>
      <c r="X123" s="92">
        <f t="shared" si="12"/>
        <v>0</v>
      </c>
      <c r="Y123" s="92"/>
      <c r="Z123" s="92"/>
      <c r="AA123" s="93">
        <f t="shared" si="13"/>
        <v>0</v>
      </c>
      <c r="AB123" s="94">
        <v>45880</v>
      </c>
    </row>
    <row r="124" spans="1:28" ht="15.75" hidden="1" x14ac:dyDescent="0.25">
      <c r="A124" s="39">
        <v>45869</v>
      </c>
      <c r="B124" s="33" t="s">
        <v>339</v>
      </c>
      <c r="C124" s="33"/>
      <c r="D124" s="33" t="s">
        <v>41</v>
      </c>
      <c r="E124" s="33" t="s">
        <v>403</v>
      </c>
      <c r="F124" s="33">
        <v>3</v>
      </c>
      <c r="G124" s="33" t="s">
        <v>29</v>
      </c>
      <c r="H124" s="33">
        <v>75000</v>
      </c>
      <c r="I124" s="33">
        <f t="shared" si="7"/>
        <v>225000</v>
      </c>
      <c r="J124" s="37" t="s">
        <v>240</v>
      </c>
      <c r="K124" s="33" t="s">
        <v>1088</v>
      </c>
      <c r="L124" s="92">
        <f t="shared" si="8"/>
        <v>0</v>
      </c>
      <c r="M124" s="92"/>
      <c r="N124" s="92"/>
      <c r="O124" s="92">
        <f t="shared" si="9"/>
        <v>0</v>
      </c>
      <c r="P124" s="92"/>
      <c r="Q124" s="92"/>
      <c r="R124" s="92">
        <f t="shared" si="10"/>
        <v>0</v>
      </c>
      <c r="S124" s="92"/>
      <c r="T124" s="92"/>
      <c r="U124" s="92">
        <f t="shared" si="11"/>
        <v>225000</v>
      </c>
      <c r="V124" s="92">
        <v>225000</v>
      </c>
      <c r="W124" s="92"/>
      <c r="X124" s="92">
        <f t="shared" si="12"/>
        <v>0</v>
      </c>
      <c r="Y124" s="92"/>
      <c r="Z124" s="92"/>
      <c r="AA124" s="93">
        <f t="shared" si="13"/>
        <v>0</v>
      </c>
      <c r="AB124" s="94">
        <v>45870</v>
      </c>
    </row>
    <row r="125" spans="1:28" ht="15.75" hidden="1" x14ac:dyDescent="0.25">
      <c r="A125" s="39">
        <v>45869</v>
      </c>
      <c r="B125" s="33" t="s">
        <v>339</v>
      </c>
      <c r="C125" s="33"/>
      <c r="D125" s="33" t="s">
        <v>41</v>
      </c>
      <c r="E125" s="33" t="s">
        <v>160</v>
      </c>
      <c r="F125" s="33">
        <v>2</v>
      </c>
      <c r="G125" s="33" t="s">
        <v>29</v>
      </c>
      <c r="H125" s="33">
        <v>95000</v>
      </c>
      <c r="I125" s="33">
        <f t="shared" si="7"/>
        <v>190000</v>
      </c>
      <c r="J125" s="37" t="s">
        <v>240</v>
      </c>
      <c r="K125" s="33" t="s">
        <v>1088</v>
      </c>
      <c r="L125" s="9">
        <f t="shared" si="8"/>
        <v>0</v>
      </c>
      <c r="M125" s="9"/>
      <c r="N125" s="9"/>
      <c r="O125" s="9">
        <f t="shared" si="9"/>
        <v>0</v>
      </c>
      <c r="P125" s="9"/>
      <c r="Q125" s="9"/>
      <c r="R125" s="9">
        <f t="shared" si="10"/>
        <v>0</v>
      </c>
      <c r="S125" s="9"/>
      <c r="T125" s="9"/>
      <c r="U125" s="9">
        <f t="shared" si="11"/>
        <v>190000</v>
      </c>
      <c r="V125" s="9">
        <v>190000</v>
      </c>
      <c r="W125" s="9"/>
      <c r="X125" s="9">
        <f t="shared" si="12"/>
        <v>0</v>
      </c>
      <c r="Y125" s="9"/>
      <c r="Z125" s="9"/>
      <c r="AA125" s="10">
        <f t="shared" si="13"/>
        <v>0</v>
      </c>
      <c r="AB125" s="11">
        <v>45870</v>
      </c>
    </row>
    <row r="126" spans="1:28" ht="15.75" hidden="1" x14ac:dyDescent="0.25">
      <c r="A126" s="39">
        <v>45869</v>
      </c>
      <c r="B126" s="33" t="s">
        <v>988</v>
      </c>
      <c r="C126" s="33"/>
      <c r="D126" s="33" t="s">
        <v>41</v>
      </c>
      <c r="E126" s="33" t="s">
        <v>95</v>
      </c>
      <c r="F126" s="33">
        <v>3900</v>
      </c>
      <c r="G126" s="33" t="s">
        <v>29</v>
      </c>
      <c r="H126" s="33">
        <v>3500</v>
      </c>
      <c r="I126" s="33">
        <f t="shared" si="7"/>
        <v>13650000</v>
      </c>
      <c r="J126" s="37" t="s">
        <v>241</v>
      </c>
      <c r="K126" s="33" t="s">
        <v>1088</v>
      </c>
      <c r="L126" s="9">
        <f t="shared" si="8"/>
        <v>7000000</v>
      </c>
      <c r="M126" s="9">
        <v>7000000</v>
      </c>
      <c r="N126" s="9"/>
      <c r="O126" s="9">
        <f t="shared" si="9"/>
        <v>0</v>
      </c>
      <c r="P126" s="9"/>
      <c r="Q126" s="9"/>
      <c r="R126" s="9">
        <f t="shared" si="10"/>
        <v>0</v>
      </c>
      <c r="S126" s="9"/>
      <c r="T126" s="9"/>
      <c r="U126" s="9">
        <f t="shared" si="11"/>
        <v>6650000</v>
      </c>
      <c r="V126" s="9">
        <v>6650000</v>
      </c>
      <c r="W126" s="9"/>
      <c r="X126" s="9">
        <f t="shared" si="12"/>
        <v>0</v>
      </c>
      <c r="Y126" s="9"/>
      <c r="Z126" s="9"/>
      <c r="AA126" s="10">
        <f t="shared" si="13"/>
        <v>0</v>
      </c>
      <c r="AB126" s="11">
        <v>45870</v>
      </c>
    </row>
    <row r="127" spans="1:28" ht="15.75" hidden="1" x14ac:dyDescent="0.25">
      <c r="A127" s="32">
        <v>45869</v>
      </c>
      <c r="B127" s="33" t="s">
        <v>988</v>
      </c>
      <c r="C127" s="33"/>
      <c r="D127" s="33" t="s">
        <v>41</v>
      </c>
      <c r="E127" s="33" t="s">
        <v>945</v>
      </c>
      <c r="F127" s="33">
        <v>2400</v>
      </c>
      <c r="G127" s="33" t="s">
        <v>29</v>
      </c>
      <c r="H127" s="33">
        <v>1750</v>
      </c>
      <c r="I127" s="33">
        <f t="shared" si="7"/>
        <v>4200000</v>
      </c>
      <c r="J127" s="37" t="s">
        <v>241</v>
      </c>
      <c r="K127" s="33" t="s">
        <v>1088</v>
      </c>
      <c r="L127" s="9">
        <f t="shared" si="8"/>
        <v>0</v>
      </c>
      <c r="M127" s="9"/>
      <c r="N127" s="9"/>
      <c r="O127" s="9">
        <f t="shared" si="9"/>
        <v>0</v>
      </c>
      <c r="P127" s="9"/>
      <c r="Q127" s="9"/>
      <c r="R127" s="9">
        <f t="shared" si="10"/>
        <v>0</v>
      </c>
      <c r="S127" s="9"/>
      <c r="T127" s="9"/>
      <c r="U127" s="9">
        <f t="shared" si="11"/>
        <v>4200000</v>
      </c>
      <c r="V127" s="9">
        <v>4200000</v>
      </c>
      <c r="W127" s="9"/>
      <c r="X127" s="9">
        <f t="shared" si="12"/>
        <v>0</v>
      </c>
      <c r="Y127" s="9"/>
      <c r="Z127" s="9"/>
      <c r="AA127" s="10">
        <f t="shared" si="13"/>
        <v>0</v>
      </c>
      <c r="AB127" s="11">
        <v>45870</v>
      </c>
    </row>
    <row r="128" spans="1:28" ht="15.75" hidden="1" x14ac:dyDescent="0.25">
      <c r="A128" s="39">
        <v>45870</v>
      </c>
      <c r="B128" s="33" t="s">
        <v>488</v>
      </c>
      <c r="C128" s="33"/>
      <c r="D128" s="33" t="s">
        <v>31</v>
      </c>
      <c r="E128" s="33" t="s">
        <v>297</v>
      </c>
      <c r="F128" s="33">
        <v>200</v>
      </c>
      <c r="G128" s="33" t="s">
        <v>29</v>
      </c>
      <c r="H128" s="33">
        <v>2000</v>
      </c>
      <c r="I128" s="33">
        <f t="shared" si="7"/>
        <v>400000</v>
      </c>
      <c r="J128" s="37" t="s">
        <v>240</v>
      </c>
      <c r="K128" s="33"/>
      <c r="L128" s="9">
        <f t="shared" si="8"/>
        <v>0</v>
      </c>
      <c r="M128" s="9"/>
      <c r="N128" s="9"/>
      <c r="O128" s="9">
        <f t="shared" si="9"/>
        <v>0</v>
      </c>
      <c r="P128" s="9"/>
      <c r="Q128" s="9"/>
      <c r="R128" s="9">
        <f t="shared" si="10"/>
        <v>0</v>
      </c>
      <c r="S128" s="9"/>
      <c r="T128" s="9"/>
      <c r="U128" s="9">
        <f t="shared" si="11"/>
        <v>400000</v>
      </c>
      <c r="V128" s="9">
        <v>400000</v>
      </c>
      <c r="W128" s="9"/>
      <c r="X128" s="9">
        <f t="shared" si="12"/>
        <v>0</v>
      </c>
      <c r="Y128" s="9"/>
      <c r="Z128" s="9"/>
      <c r="AA128" s="10">
        <f t="shared" si="13"/>
        <v>0</v>
      </c>
      <c r="AB128" s="11">
        <v>45870</v>
      </c>
    </row>
    <row r="129" spans="1:28" ht="15.75" hidden="1" x14ac:dyDescent="0.25">
      <c r="A129" s="39">
        <v>45870</v>
      </c>
      <c r="B129" s="33" t="s">
        <v>289</v>
      </c>
      <c r="C129" s="33"/>
      <c r="D129" s="33" t="s">
        <v>31</v>
      </c>
      <c r="E129" s="33" t="s">
        <v>64</v>
      </c>
      <c r="F129" s="33">
        <v>4</v>
      </c>
      <c r="G129" s="33" t="s">
        <v>33</v>
      </c>
      <c r="H129" s="33">
        <v>150000</v>
      </c>
      <c r="I129" s="33">
        <f t="shared" si="7"/>
        <v>600000</v>
      </c>
      <c r="J129" s="37" t="s">
        <v>240</v>
      </c>
      <c r="K129" s="33"/>
      <c r="L129" s="9">
        <f t="shared" si="8"/>
        <v>0</v>
      </c>
      <c r="M129" s="9"/>
      <c r="N129" s="9"/>
      <c r="O129" s="9">
        <f t="shared" si="9"/>
        <v>600000</v>
      </c>
      <c r="P129" s="9">
        <v>600000</v>
      </c>
      <c r="Q129" s="9"/>
      <c r="R129" s="9">
        <f t="shared" si="10"/>
        <v>0</v>
      </c>
      <c r="S129" s="9"/>
      <c r="T129" s="9"/>
      <c r="U129" s="9">
        <f t="shared" si="11"/>
        <v>0</v>
      </c>
      <c r="V129" s="9"/>
      <c r="W129" s="9"/>
      <c r="X129" s="9">
        <f t="shared" si="12"/>
        <v>0</v>
      </c>
      <c r="Y129" s="9"/>
      <c r="Z129" s="9"/>
      <c r="AA129" s="10">
        <f t="shared" si="13"/>
        <v>0</v>
      </c>
      <c r="AB129" s="11">
        <v>45870</v>
      </c>
    </row>
    <row r="130" spans="1:28" ht="15.75" hidden="1" x14ac:dyDescent="0.25">
      <c r="A130" s="39">
        <v>45870</v>
      </c>
      <c r="B130" s="33" t="s">
        <v>217</v>
      </c>
      <c r="C130" s="33"/>
      <c r="D130" s="33" t="s">
        <v>41</v>
      </c>
      <c r="E130" s="33" t="s">
        <v>148</v>
      </c>
      <c r="F130" s="33">
        <v>20</v>
      </c>
      <c r="G130" s="33" t="s">
        <v>51</v>
      </c>
      <c r="H130" s="33">
        <v>60000</v>
      </c>
      <c r="I130" s="33">
        <f t="shared" si="7"/>
        <v>1200000</v>
      </c>
      <c r="J130" s="37" t="s">
        <v>240</v>
      </c>
      <c r="K130" s="33" t="s">
        <v>1071</v>
      </c>
      <c r="L130" s="9">
        <f t="shared" si="8"/>
        <v>0</v>
      </c>
      <c r="M130" s="9"/>
      <c r="N130" s="9"/>
      <c r="O130" s="9">
        <f t="shared" si="9"/>
        <v>1200000</v>
      </c>
      <c r="P130" s="9">
        <v>1200000</v>
      </c>
      <c r="Q130" s="9"/>
      <c r="R130" s="9">
        <f t="shared" si="10"/>
        <v>0</v>
      </c>
      <c r="S130" s="9"/>
      <c r="T130" s="9"/>
      <c r="U130" s="9">
        <f t="shared" si="11"/>
        <v>0</v>
      </c>
      <c r="V130" s="9"/>
      <c r="W130" s="9"/>
      <c r="X130" s="9">
        <f t="shared" si="12"/>
        <v>0</v>
      </c>
      <c r="Y130" s="9"/>
      <c r="Z130" s="9"/>
      <c r="AA130" s="10">
        <f t="shared" si="13"/>
        <v>0</v>
      </c>
      <c r="AB130" s="11">
        <v>45880</v>
      </c>
    </row>
    <row r="131" spans="1:28" ht="15.75" hidden="1" x14ac:dyDescent="0.25">
      <c r="A131" s="39">
        <v>45870</v>
      </c>
      <c r="B131" s="33" t="s">
        <v>631</v>
      </c>
      <c r="C131" s="33"/>
      <c r="D131" s="33" t="s">
        <v>31</v>
      </c>
      <c r="E131" s="33" t="s">
        <v>423</v>
      </c>
      <c r="F131" s="33">
        <v>64.900000000000006</v>
      </c>
      <c r="G131" s="33" t="s">
        <v>51</v>
      </c>
      <c r="H131" s="33">
        <v>43000</v>
      </c>
      <c r="I131" s="33">
        <f t="shared" si="7"/>
        <v>2790700.0000000005</v>
      </c>
      <c r="J131" s="37" t="s">
        <v>241</v>
      </c>
      <c r="K131" s="33"/>
      <c r="L131" s="9">
        <f t="shared" si="8"/>
        <v>1260000</v>
      </c>
      <c r="M131" s="9">
        <v>1260000</v>
      </c>
      <c r="N131" s="9"/>
      <c r="O131" s="9">
        <f t="shared" si="9"/>
        <v>0</v>
      </c>
      <c r="P131" s="9"/>
      <c r="Q131" s="9"/>
      <c r="R131" s="9">
        <f t="shared" si="10"/>
        <v>0</v>
      </c>
      <c r="S131" s="9"/>
      <c r="T131" s="9"/>
      <c r="U131" s="9">
        <f t="shared" si="11"/>
        <v>1530700</v>
      </c>
      <c r="V131" s="9">
        <v>1530700</v>
      </c>
      <c r="W131" s="9"/>
      <c r="X131" s="9">
        <f t="shared" si="12"/>
        <v>0</v>
      </c>
      <c r="Y131" s="9"/>
      <c r="Z131" s="9"/>
      <c r="AA131" s="10">
        <f t="shared" si="13"/>
        <v>4.6566128730773926E-10</v>
      </c>
      <c r="AB131" s="11">
        <v>45876</v>
      </c>
    </row>
    <row r="132" spans="1:28" ht="15.75" hidden="1" x14ac:dyDescent="0.25">
      <c r="A132" s="39">
        <v>45870</v>
      </c>
      <c r="B132" s="33" t="s">
        <v>500</v>
      </c>
      <c r="C132" s="33"/>
      <c r="D132" s="33" t="s">
        <v>31</v>
      </c>
      <c r="E132" s="33" t="s">
        <v>501</v>
      </c>
      <c r="F132" s="33">
        <v>50</v>
      </c>
      <c r="G132" s="33" t="s">
        <v>25</v>
      </c>
      <c r="H132" s="33">
        <v>50000</v>
      </c>
      <c r="I132" s="33">
        <f t="shared" ref="I132:I195" si="14">F132*H132</f>
        <v>2500000</v>
      </c>
      <c r="J132" s="37" t="s">
        <v>240</v>
      </c>
      <c r="K132" s="33"/>
      <c r="L132" s="9">
        <f t="shared" ref="L132:L195" si="15">M132+N132</f>
        <v>0</v>
      </c>
      <c r="M132" s="9"/>
      <c r="N132" s="9"/>
      <c r="O132" s="9">
        <f t="shared" ref="O132:O195" si="16">P132+Q132</f>
        <v>0</v>
      </c>
      <c r="P132" s="9"/>
      <c r="Q132" s="9"/>
      <c r="R132" s="9">
        <f t="shared" ref="R132:R195" si="17">S132+T132</f>
        <v>0</v>
      </c>
      <c r="S132" s="9"/>
      <c r="T132" s="9"/>
      <c r="U132" s="9">
        <f t="shared" ref="U132:U195" si="18">V132+W132</f>
        <v>2500000</v>
      </c>
      <c r="V132" s="9">
        <v>2500000</v>
      </c>
      <c r="W132" s="9"/>
      <c r="X132" s="9">
        <f t="shared" ref="X132:X195" si="19">Y132+Z132</f>
        <v>0</v>
      </c>
      <c r="Y132" s="9"/>
      <c r="Z132" s="9"/>
      <c r="AA132" s="10">
        <f t="shared" ref="AA132:AA195" si="20">C132+I132-L132-O132-U132-X132-R132</f>
        <v>0</v>
      </c>
      <c r="AB132" s="11">
        <v>45869</v>
      </c>
    </row>
    <row r="133" spans="1:28" ht="15.75" hidden="1" x14ac:dyDescent="0.25">
      <c r="A133" s="39">
        <v>45870</v>
      </c>
      <c r="B133" s="33" t="s">
        <v>92</v>
      </c>
      <c r="C133" s="33"/>
      <c r="D133" s="33" t="s">
        <v>31</v>
      </c>
      <c r="E133" s="33" t="s">
        <v>64</v>
      </c>
      <c r="F133" s="33">
        <v>10</v>
      </c>
      <c r="G133" s="33" t="s">
        <v>33</v>
      </c>
      <c r="H133" s="33">
        <v>150000</v>
      </c>
      <c r="I133" s="33">
        <f t="shared" si="14"/>
        <v>1500000</v>
      </c>
      <c r="J133" s="37" t="s">
        <v>240</v>
      </c>
      <c r="K133" s="33"/>
      <c r="L133" s="9">
        <f t="shared" si="15"/>
        <v>0</v>
      </c>
      <c r="M133" s="9"/>
      <c r="N133" s="9"/>
      <c r="O133" s="9">
        <f t="shared" si="16"/>
        <v>1500000</v>
      </c>
      <c r="P133" s="9">
        <v>1500000</v>
      </c>
      <c r="Q133" s="9"/>
      <c r="R133" s="9">
        <f t="shared" si="17"/>
        <v>0</v>
      </c>
      <c r="S133" s="9"/>
      <c r="T133" s="9"/>
      <c r="U133" s="9">
        <f t="shared" si="18"/>
        <v>0</v>
      </c>
      <c r="V133" s="9"/>
      <c r="W133" s="9"/>
      <c r="X133" s="9">
        <f t="shared" si="19"/>
        <v>0</v>
      </c>
      <c r="Y133" s="9"/>
      <c r="Z133" s="9"/>
      <c r="AA133" s="10">
        <f t="shared" si="20"/>
        <v>0</v>
      </c>
      <c r="AB133" s="11">
        <v>45870</v>
      </c>
    </row>
    <row r="134" spans="1:28" ht="15.75" hidden="1" x14ac:dyDescent="0.25">
      <c r="A134" s="39">
        <v>45870</v>
      </c>
      <c r="B134" s="33" t="s">
        <v>231</v>
      </c>
      <c r="C134" s="33"/>
      <c r="D134" s="33"/>
      <c r="E134" s="33" t="s">
        <v>304</v>
      </c>
      <c r="F134" s="33">
        <v>32.5</v>
      </c>
      <c r="G134" s="33" t="s">
        <v>51</v>
      </c>
      <c r="H134" s="33"/>
      <c r="I134" s="33">
        <f t="shared" si="14"/>
        <v>0</v>
      </c>
      <c r="J134" s="83" t="s">
        <v>26</v>
      </c>
      <c r="K134" s="33"/>
      <c r="L134" s="9">
        <f t="shared" si="15"/>
        <v>0</v>
      </c>
      <c r="M134" s="9"/>
      <c r="N134" s="9"/>
      <c r="O134" s="9">
        <f t="shared" si="16"/>
        <v>0</v>
      </c>
      <c r="P134" s="9"/>
      <c r="Q134" s="9"/>
      <c r="R134" s="9">
        <f t="shared" si="17"/>
        <v>0</v>
      </c>
      <c r="S134" s="9"/>
      <c r="T134" s="9"/>
      <c r="U134" s="9">
        <f t="shared" si="18"/>
        <v>0</v>
      </c>
      <c r="V134" s="9"/>
      <c r="W134" s="9"/>
      <c r="X134" s="9">
        <f t="shared" si="19"/>
        <v>0</v>
      </c>
      <c r="Y134" s="9"/>
      <c r="Z134" s="9"/>
      <c r="AA134" s="10">
        <f t="shared" si="20"/>
        <v>0</v>
      </c>
      <c r="AB134" s="11"/>
    </row>
    <row r="135" spans="1:28" ht="15.75" hidden="1" x14ac:dyDescent="0.25">
      <c r="A135" s="32">
        <v>45870</v>
      </c>
      <c r="B135" s="33" t="s">
        <v>231</v>
      </c>
      <c r="C135" s="33"/>
      <c r="D135" s="33"/>
      <c r="E135" s="33" t="s">
        <v>344</v>
      </c>
      <c r="F135" s="33">
        <v>27.6</v>
      </c>
      <c r="G135" s="33" t="s">
        <v>51</v>
      </c>
      <c r="H135" s="33"/>
      <c r="I135" s="33">
        <f t="shared" si="14"/>
        <v>0</v>
      </c>
      <c r="J135" s="83" t="s">
        <v>26</v>
      </c>
      <c r="K135" s="33"/>
      <c r="L135" s="9">
        <f t="shared" si="15"/>
        <v>0</v>
      </c>
      <c r="M135" s="9"/>
      <c r="N135" s="9"/>
      <c r="O135" s="9">
        <f t="shared" si="16"/>
        <v>0</v>
      </c>
      <c r="P135" s="9"/>
      <c r="Q135" s="9"/>
      <c r="R135" s="9">
        <f t="shared" si="17"/>
        <v>0</v>
      </c>
      <c r="S135" s="9"/>
      <c r="T135" s="9"/>
      <c r="U135" s="9">
        <f t="shared" si="18"/>
        <v>0</v>
      </c>
      <c r="V135" s="9"/>
      <c r="W135" s="9"/>
      <c r="X135" s="9">
        <f t="shared" si="19"/>
        <v>0</v>
      </c>
      <c r="Y135" s="9"/>
      <c r="Z135" s="9"/>
      <c r="AA135" s="10">
        <f t="shared" si="20"/>
        <v>0</v>
      </c>
      <c r="AB135" s="11"/>
    </row>
    <row r="136" spans="1:28" ht="15.75" hidden="1" x14ac:dyDescent="0.25">
      <c r="A136" s="39">
        <v>45870</v>
      </c>
      <c r="B136" s="33" t="s">
        <v>231</v>
      </c>
      <c r="C136" s="35"/>
      <c r="D136" s="33"/>
      <c r="E136" s="35" t="s">
        <v>135</v>
      </c>
      <c r="F136" s="35">
        <v>30.2</v>
      </c>
      <c r="G136" s="33" t="s">
        <v>51</v>
      </c>
      <c r="H136" s="35"/>
      <c r="I136" s="33">
        <f t="shared" si="14"/>
        <v>0</v>
      </c>
      <c r="J136" s="83" t="s">
        <v>26</v>
      </c>
      <c r="K136" s="33"/>
      <c r="L136" s="9">
        <f t="shared" si="15"/>
        <v>0</v>
      </c>
      <c r="M136" s="9"/>
      <c r="N136" s="9"/>
      <c r="O136" s="9">
        <f t="shared" si="16"/>
        <v>0</v>
      </c>
      <c r="P136" s="9"/>
      <c r="Q136" s="9"/>
      <c r="R136" s="9">
        <f t="shared" si="17"/>
        <v>0</v>
      </c>
      <c r="S136" s="9"/>
      <c r="T136" s="9"/>
      <c r="U136" s="9">
        <f t="shared" si="18"/>
        <v>0</v>
      </c>
      <c r="V136" s="9"/>
      <c r="W136" s="9"/>
      <c r="X136" s="9">
        <f t="shared" si="19"/>
        <v>0</v>
      </c>
      <c r="Y136" s="9"/>
      <c r="Z136" s="9"/>
      <c r="AA136" s="10">
        <f t="shared" si="20"/>
        <v>0</v>
      </c>
      <c r="AB136" s="11"/>
    </row>
    <row r="137" spans="1:28" ht="15.75" hidden="1" x14ac:dyDescent="0.25">
      <c r="A137" s="39">
        <v>45870</v>
      </c>
      <c r="B137" s="33" t="s">
        <v>151</v>
      </c>
      <c r="C137" s="33"/>
      <c r="D137" s="33" t="s">
        <v>31</v>
      </c>
      <c r="E137" s="33" t="s">
        <v>95</v>
      </c>
      <c r="F137" s="33">
        <v>5200</v>
      </c>
      <c r="G137" s="33" t="s">
        <v>29</v>
      </c>
      <c r="H137" s="33">
        <v>3700</v>
      </c>
      <c r="I137" s="33">
        <f t="shared" si="14"/>
        <v>19240000</v>
      </c>
      <c r="J137" s="37" t="s">
        <v>240</v>
      </c>
      <c r="K137" s="33"/>
      <c r="L137" s="9">
        <f t="shared" si="15"/>
        <v>0</v>
      </c>
      <c r="M137" s="9"/>
      <c r="N137" s="9"/>
      <c r="O137" s="9">
        <f t="shared" si="16"/>
        <v>0</v>
      </c>
      <c r="P137" s="9"/>
      <c r="Q137" s="9"/>
      <c r="R137" s="9">
        <f t="shared" si="17"/>
        <v>0</v>
      </c>
      <c r="S137" s="9"/>
      <c r="T137" s="9"/>
      <c r="U137" s="9">
        <f t="shared" si="18"/>
        <v>19240000</v>
      </c>
      <c r="V137" s="9">
        <v>19240000</v>
      </c>
      <c r="W137" s="9"/>
      <c r="X137" s="9">
        <f t="shared" si="19"/>
        <v>0</v>
      </c>
      <c r="Y137" s="9"/>
      <c r="Z137" s="9"/>
      <c r="AA137" s="10">
        <f t="shared" si="20"/>
        <v>0</v>
      </c>
      <c r="AB137" s="11">
        <v>45871</v>
      </c>
    </row>
    <row r="138" spans="1:28" ht="16.5" hidden="1" thickBot="1" x14ac:dyDescent="0.3">
      <c r="A138" s="61">
        <v>45870</v>
      </c>
      <c r="B138" s="62" t="s">
        <v>358</v>
      </c>
      <c r="C138" s="62"/>
      <c r="D138" s="62" t="s">
        <v>31</v>
      </c>
      <c r="E138" s="62" t="s">
        <v>110</v>
      </c>
      <c r="F138" s="62">
        <v>2000</v>
      </c>
      <c r="G138" s="62" t="s">
        <v>29</v>
      </c>
      <c r="H138" s="62">
        <v>1850</v>
      </c>
      <c r="I138" s="62">
        <f t="shared" si="14"/>
        <v>3700000</v>
      </c>
      <c r="J138" s="63" t="s">
        <v>240</v>
      </c>
      <c r="K138" s="62"/>
      <c r="L138" s="97">
        <f t="shared" si="15"/>
        <v>0</v>
      </c>
      <c r="M138" s="97"/>
      <c r="N138" s="97"/>
      <c r="O138" s="97">
        <f t="shared" si="16"/>
        <v>3700000</v>
      </c>
      <c r="P138" s="97">
        <v>3700000</v>
      </c>
      <c r="Q138" s="97"/>
      <c r="R138" s="97">
        <f t="shared" si="17"/>
        <v>0</v>
      </c>
      <c r="S138" s="97"/>
      <c r="T138" s="97"/>
      <c r="U138" s="97">
        <f t="shared" si="18"/>
        <v>0</v>
      </c>
      <c r="V138" s="97"/>
      <c r="W138" s="97"/>
      <c r="X138" s="97">
        <f t="shared" si="19"/>
        <v>0</v>
      </c>
      <c r="Y138" s="97"/>
      <c r="Z138" s="97"/>
      <c r="AA138" s="98">
        <f t="shared" si="20"/>
        <v>0</v>
      </c>
      <c r="AB138" s="99">
        <v>45870</v>
      </c>
    </row>
    <row r="139" spans="1:28" ht="15.75" hidden="1" x14ac:dyDescent="0.25">
      <c r="A139" s="39">
        <v>45870</v>
      </c>
      <c r="B139" s="35" t="s">
        <v>471</v>
      </c>
      <c r="C139" s="35"/>
      <c r="D139" s="35" t="s">
        <v>31</v>
      </c>
      <c r="E139" s="35" t="s">
        <v>73</v>
      </c>
      <c r="F139" s="35">
        <v>10</v>
      </c>
      <c r="G139" s="35" t="s">
        <v>74</v>
      </c>
      <c r="H139" s="35">
        <v>50000</v>
      </c>
      <c r="I139" s="35">
        <f t="shared" si="14"/>
        <v>500000</v>
      </c>
      <c r="J139" s="41" t="s">
        <v>241</v>
      </c>
      <c r="K139" s="35"/>
      <c r="L139" s="92">
        <f t="shared" si="15"/>
        <v>400000</v>
      </c>
      <c r="M139" s="92">
        <v>400000</v>
      </c>
      <c r="N139" s="92"/>
      <c r="O139" s="92">
        <f t="shared" si="16"/>
        <v>0</v>
      </c>
      <c r="P139" s="92"/>
      <c r="Q139" s="92"/>
      <c r="R139" s="92">
        <f t="shared" si="17"/>
        <v>0</v>
      </c>
      <c r="S139" s="92"/>
      <c r="T139" s="92"/>
      <c r="U139" s="92">
        <f t="shared" si="18"/>
        <v>100000</v>
      </c>
      <c r="V139" s="92">
        <v>100000</v>
      </c>
      <c r="W139" s="92"/>
      <c r="X139" s="92">
        <f t="shared" si="19"/>
        <v>0</v>
      </c>
      <c r="Y139" s="92"/>
      <c r="Z139" s="92"/>
      <c r="AA139" s="93">
        <f t="shared" si="20"/>
        <v>0</v>
      </c>
      <c r="AB139" s="94">
        <v>45870</v>
      </c>
    </row>
    <row r="140" spans="1:28" ht="15.75" hidden="1" x14ac:dyDescent="0.25">
      <c r="A140" s="32">
        <v>45871</v>
      </c>
      <c r="B140" s="33" t="s">
        <v>312</v>
      </c>
      <c r="C140" s="33"/>
      <c r="D140" s="33" t="s">
        <v>31</v>
      </c>
      <c r="E140" s="33" t="s">
        <v>110</v>
      </c>
      <c r="F140" s="33">
        <v>1200</v>
      </c>
      <c r="G140" s="33" t="s">
        <v>29</v>
      </c>
      <c r="H140" s="33">
        <v>1825</v>
      </c>
      <c r="I140" s="33">
        <f t="shared" si="14"/>
        <v>2190000</v>
      </c>
      <c r="J140" s="37" t="s">
        <v>240</v>
      </c>
      <c r="K140" s="33"/>
      <c r="L140" s="9">
        <f t="shared" si="15"/>
        <v>0</v>
      </c>
      <c r="M140" s="9"/>
      <c r="N140" s="9"/>
      <c r="O140" s="9">
        <f t="shared" si="16"/>
        <v>0</v>
      </c>
      <c r="P140" s="9"/>
      <c r="Q140" s="9"/>
      <c r="R140" s="9">
        <f t="shared" si="17"/>
        <v>0</v>
      </c>
      <c r="S140" s="9"/>
      <c r="T140" s="9"/>
      <c r="U140" s="9">
        <f t="shared" si="18"/>
        <v>2190000</v>
      </c>
      <c r="V140" s="9">
        <v>2190000</v>
      </c>
      <c r="W140" s="9"/>
      <c r="X140" s="9">
        <f t="shared" si="19"/>
        <v>0</v>
      </c>
      <c r="Y140" s="9"/>
      <c r="Z140" s="9"/>
      <c r="AA140" s="10">
        <f t="shared" si="20"/>
        <v>0</v>
      </c>
      <c r="AB140" s="11">
        <v>45871</v>
      </c>
    </row>
    <row r="141" spans="1:28" ht="15.75" hidden="1" x14ac:dyDescent="0.25">
      <c r="A141" s="32">
        <v>45871</v>
      </c>
      <c r="B141" s="33" t="s">
        <v>189</v>
      </c>
      <c r="C141" s="33"/>
      <c r="D141" s="33" t="s">
        <v>31</v>
      </c>
      <c r="E141" s="33" t="s">
        <v>110</v>
      </c>
      <c r="F141" s="33">
        <v>1000</v>
      </c>
      <c r="G141" s="33" t="s">
        <v>29</v>
      </c>
      <c r="H141" s="33">
        <v>1800</v>
      </c>
      <c r="I141" s="33">
        <f t="shared" si="14"/>
        <v>1800000</v>
      </c>
      <c r="J141" s="37" t="s">
        <v>240</v>
      </c>
      <c r="K141" s="33"/>
      <c r="L141" s="9">
        <f t="shared" si="15"/>
        <v>0</v>
      </c>
      <c r="M141" s="9"/>
      <c r="N141" s="9"/>
      <c r="O141" s="9">
        <f t="shared" si="16"/>
        <v>0</v>
      </c>
      <c r="P141" s="9"/>
      <c r="Q141" s="9"/>
      <c r="R141" s="9">
        <f t="shared" si="17"/>
        <v>1800000</v>
      </c>
      <c r="S141" s="9">
        <v>1800000</v>
      </c>
      <c r="T141" s="9"/>
      <c r="U141" s="9">
        <f t="shared" si="18"/>
        <v>0</v>
      </c>
      <c r="V141" s="9"/>
      <c r="W141" s="9"/>
      <c r="X141" s="9">
        <f t="shared" si="19"/>
        <v>0</v>
      </c>
      <c r="Y141" s="9"/>
      <c r="Z141" s="9"/>
      <c r="AA141" s="10">
        <f t="shared" si="20"/>
        <v>0</v>
      </c>
      <c r="AB141" s="11">
        <v>45871</v>
      </c>
    </row>
    <row r="142" spans="1:28" ht="15.75" hidden="1" x14ac:dyDescent="0.25">
      <c r="A142" s="32">
        <v>45871</v>
      </c>
      <c r="B142" s="33" t="s">
        <v>161</v>
      </c>
      <c r="C142" s="33"/>
      <c r="D142" s="33" t="s">
        <v>31</v>
      </c>
      <c r="E142" s="33" t="s">
        <v>91</v>
      </c>
      <c r="F142" s="33">
        <v>700</v>
      </c>
      <c r="G142" s="33" t="s">
        <v>29</v>
      </c>
      <c r="H142" s="33">
        <v>3800</v>
      </c>
      <c r="I142" s="33">
        <f t="shared" si="14"/>
        <v>2660000</v>
      </c>
      <c r="J142" s="37" t="s">
        <v>241</v>
      </c>
      <c r="K142" s="33"/>
      <c r="L142" s="9">
        <f t="shared" si="15"/>
        <v>2660000</v>
      </c>
      <c r="M142" s="9">
        <v>2660000</v>
      </c>
      <c r="N142" s="9"/>
      <c r="O142" s="9">
        <f t="shared" si="16"/>
        <v>0</v>
      </c>
      <c r="P142" s="9"/>
      <c r="Q142" s="9"/>
      <c r="R142" s="9">
        <f t="shared" si="17"/>
        <v>0</v>
      </c>
      <c r="S142" s="9"/>
      <c r="T142" s="9"/>
      <c r="U142" s="9">
        <f t="shared" si="18"/>
        <v>0</v>
      </c>
      <c r="V142" s="9"/>
      <c r="W142" s="9"/>
      <c r="X142" s="9">
        <f t="shared" si="19"/>
        <v>0</v>
      </c>
      <c r="Y142" s="9"/>
      <c r="Z142" s="9"/>
      <c r="AA142" s="10">
        <f t="shared" si="20"/>
        <v>0</v>
      </c>
      <c r="AB142" s="11">
        <v>45871</v>
      </c>
    </row>
    <row r="143" spans="1:28" ht="15.75" hidden="1" x14ac:dyDescent="0.25">
      <c r="A143" s="32">
        <v>45871</v>
      </c>
      <c r="B143" s="33" t="s">
        <v>161</v>
      </c>
      <c r="C143" s="33"/>
      <c r="D143" s="33" t="s">
        <v>31</v>
      </c>
      <c r="E143" s="33" t="s">
        <v>130</v>
      </c>
      <c r="F143" s="33">
        <v>10</v>
      </c>
      <c r="G143" s="33" t="s">
        <v>74</v>
      </c>
      <c r="H143" s="33">
        <v>50000</v>
      </c>
      <c r="I143" s="33">
        <f t="shared" si="14"/>
        <v>500000</v>
      </c>
      <c r="J143" s="37" t="s">
        <v>241</v>
      </c>
      <c r="K143" s="33"/>
      <c r="L143" s="9">
        <f t="shared" si="15"/>
        <v>500000</v>
      </c>
      <c r="M143" s="9">
        <v>500000</v>
      </c>
      <c r="N143" s="9"/>
      <c r="O143" s="9">
        <f t="shared" si="16"/>
        <v>0</v>
      </c>
      <c r="P143" s="9"/>
      <c r="Q143" s="9"/>
      <c r="R143" s="9">
        <f t="shared" si="17"/>
        <v>0</v>
      </c>
      <c r="S143" s="9"/>
      <c r="T143" s="9"/>
      <c r="U143" s="9">
        <f t="shared" si="18"/>
        <v>0</v>
      </c>
      <c r="V143" s="9"/>
      <c r="W143" s="9"/>
      <c r="X143" s="9">
        <f t="shared" si="19"/>
        <v>0</v>
      </c>
      <c r="Y143" s="9"/>
      <c r="Z143" s="9"/>
      <c r="AA143" s="10">
        <f t="shared" si="20"/>
        <v>0</v>
      </c>
      <c r="AB143" s="11">
        <v>45871</v>
      </c>
    </row>
    <row r="144" spans="1:28" ht="15.75" hidden="1" x14ac:dyDescent="0.25">
      <c r="A144" s="32">
        <v>45871</v>
      </c>
      <c r="B144" s="33" t="s">
        <v>161</v>
      </c>
      <c r="C144" s="35"/>
      <c r="D144" s="33" t="s">
        <v>31</v>
      </c>
      <c r="E144" s="35" t="s">
        <v>135</v>
      </c>
      <c r="F144" s="35">
        <v>29.2</v>
      </c>
      <c r="G144" s="33" t="s">
        <v>51</v>
      </c>
      <c r="H144" s="35">
        <v>43000</v>
      </c>
      <c r="I144" s="33">
        <f t="shared" si="14"/>
        <v>1255600</v>
      </c>
      <c r="J144" s="37" t="s">
        <v>241</v>
      </c>
      <c r="K144" s="35"/>
      <c r="L144" s="9">
        <f t="shared" si="15"/>
        <v>1255600</v>
      </c>
      <c r="M144" s="9">
        <v>1255600</v>
      </c>
      <c r="N144" s="9"/>
      <c r="O144" s="9">
        <f t="shared" si="16"/>
        <v>0</v>
      </c>
      <c r="P144" s="9"/>
      <c r="Q144" s="9"/>
      <c r="R144" s="9">
        <f t="shared" si="17"/>
        <v>0</v>
      </c>
      <c r="S144" s="9"/>
      <c r="T144" s="9"/>
      <c r="U144" s="9">
        <f t="shared" si="18"/>
        <v>0</v>
      </c>
      <c r="V144" s="9"/>
      <c r="W144" s="9"/>
      <c r="X144" s="9">
        <f t="shared" si="19"/>
        <v>0</v>
      </c>
      <c r="Y144" s="9"/>
      <c r="Z144" s="9"/>
      <c r="AA144" s="10">
        <f t="shared" si="20"/>
        <v>0</v>
      </c>
      <c r="AB144" s="11">
        <v>45871</v>
      </c>
    </row>
    <row r="145" spans="1:28" ht="15.75" hidden="1" x14ac:dyDescent="0.25">
      <c r="A145" s="32">
        <v>45871</v>
      </c>
      <c r="B145" s="33" t="s">
        <v>627</v>
      </c>
      <c r="C145" s="33"/>
      <c r="D145" s="33" t="s">
        <v>41</v>
      </c>
      <c r="E145" s="33" t="s">
        <v>110</v>
      </c>
      <c r="F145" s="33">
        <v>400</v>
      </c>
      <c r="G145" s="33" t="s">
        <v>29</v>
      </c>
      <c r="H145" s="33">
        <v>2000</v>
      </c>
      <c r="I145" s="33">
        <f t="shared" si="14"/>
        <v>800000</v>
      </c>
      <c r="J145" s="37" t="s">
        <v>240</v>
      </c>
      <c r="K145" s="33"/>
      <c r="L145" s="9">
        <f t="shared" si="15"/>
        <v>0</v>
      </c>
      <c r="M145" s="9"/>
      <c r="N145" s="9"/>
      <c r="O145" s="9">
        <f t="shared" si="16"/>
        <v>0</v>
      </c>
      <c r="P145" s="9"/>
      <c r="Q145" s="9"/>
      <c r="R145" s="9">
        <f t="shared" si="17"/>
        <v>0</v>
      </c>
      <c r="S145" s="9"/>
      <c r="T145" s="9"/>
      <c r="U145" s="9">
        <f t="shared" si="18"/>
        <v>800000</v>
      </c>
      <c r="V145" s="9">
        <v>800000</v>
      </c>
      <c r="W145" s="9"/>
      <c r="X145" s="9">
        <f t="shared" si="19"/>
        <v>0</v>
      </c>
      <c r="Y145" s="9"/>
      <c r="Z145" s="9"/>
      <c r="AA145" s="10">
        <f t="shared" si="20"/>
        <v>0</v>
      </c>
      <c r="AB145" s="11">
        <v>45871</v>
      </c>
    </row>
    <row r="146" spans="1:28" ht="15.75" hidden="1" x14ac:dyDescent="0.25">
      <c r="A146" s="32">
        <v>45873</v>
      </c>
      <c r="B146" s="33" t="s">
        <v>219</v>
      </c>
      <c r="C146" s="33"/>
      <c r="D146" s="33" t="s">
        <v>31</v>
      </c>
      <c r="E146" s="33" t="s">
        <v>297</v>
      </c>
      <c r="F146" s="33">
        <v>10400</v>
      </c>
      <c r="G146" s="33" t="s">
        <v>29</v>
      </c>
      <c r="H146" s="33">
        <v>1900</v>
      </c>
      <c r="I146" s="33">
        <f t="shared" si="14"/>
        <v>19760000</v>
      </c>
      <c r="J146" s="37" t="s">
        <v>240</v>
      </c>
      <c r="K146" s="33" t="s">
        <v>1090</v>
      </c>
      <c r="L146" s="9">
        <f t="shared" si="15"/>
        <v>0</v>
      </c>
      <c r="M146" s="9"/>
      <c r="N146" s="9"/>
      <c r="O146" s="9">
        <f t="shared" si="16"/>
        <v>19760000</v>
      </c>
      <c r="P146" s="9">
        <v>19760000</v>
      </c>
      <c r="Q146" s="9"/>
      <c r="R146" s="9">
        <f t="shared" si="17"/>
        <v>0</v>
      </c>
      <c r="S146" s="9"/>
      <c r="T146" s="9"/>
      <c r="U146" s="9">
        <f t="shared" si="18"/>
        <v>0</v>
      </c>
      <c r="V146" s="9"/>
      <c r="W146" s="9"/>
      <c r="X146" s="9">
        <f t="shared" si="19"/>
        <v>0</v>
      </c>
      <c r="Y146" s="9"/>
      <c r="Z146" s="9"/>
      <c r="AA146" s="10">
        <f t="shared" si="20"/>
        <v>0</v>
      </c>
      <c r="AB146" s="11">
        <v>45883</v>
      </c>
    </row>
    <row r="147" spans="1:28" ht="15.75" hidden="1" x14ac:dyDescent="0.25">
      <c r="A147" s="32">
        <v>45873</v>
      </c>
      <c r="B147" s="33" t="s">
        <v>219</v>
      </c>
      <c r="C147" s="33"/>
      <c r="D147" s="33" t="s">
        <v>31</v>
      </c>
      <c r="E147" s="33" t="s">
        <v>143</v>
      </c>
      <c r="F147" s="33">
        <v>53.4</v>
      </c>
      <c r="G147" s="33" t="s">
        <v>51</v>
      </c>
      <c r="H147" s="33">
        <v>43000</v>
      </c>
      <c r="I147" s="33">
        <f t="shared" si="14"/>
        <v>2296200</v>
      </c>
      <c r="J147" s="37" t="s">
        <v>240</v>
      </c>
      <c r="K147" s="33" t="s">
        <v>1090</v>
      </c>
      <c r="L147" s="9">
        <f t="shared" si="15"/>
        <v>0</v>
      </c>
      <c r="M147" s="9"/>
      <c r="N147" s="9"/>
      <c r="O147" s="9">
        <f t="shared" si="16"/>
        <v>2296200</v>
      </c>
      <c r="P147" s="9">
        <v>2296200</v>
      </c>
      <c r="Q147" s="9"/>
      <c r="R147" s="9">
        <f t="shared" si="17"/>
        <v>0</v>
      </c>
      <c r="S147" s="9"/>
      <c r="T147" s="9"/>
      <c r="U147" s="9">
        <f t="shared" si="18"/>
        <v>0</v>
      </c>
      <c r="V147" s="9"/>
      <c r="W147" s="9"/>
      <c r="X147" s="9">
        <f t="shared" si="19"/>
        <v>0</v>
      </c>
      <c r="Y147" s="9"/>
      <c r="Z147" s="9"/>
      <c r="AA147" s="10">
        <f t="shared" si="20"/>
        <v>0</v>
      </c>
      <c r="AB147" s="11">
        <v>45883</v>
      </c>
    </row>
    <row r="148" spans="1:28" ht="15.75" hidden="1" x14ac:dyDescent="0.25">
      <c r="A148" s="32">
        <v>45873</v>
      </c>
      <c r="B148" s="33" t="s">
        <v>219</v>
      </c>
      <c r="C148" s="33"/>
      <c r="D148" s="33" t="s">
        <v>31</v>
      </c>
      <c r="E148" s="33" t="s">
        <v>442</v>
      </c>
      <c r="F148" s="33">
        <v>1</v>
      </c>
      <c r="G148" s="33" t="s">
        <v>138</v>
      </c>
      <c r="H148" s="33">
        <v>1200000</v>
      </c>
      <c r="I148" s="33">
        <f t="shared" si="14"/>
        <v>1200000</v>
      </c>
      <c r="J148" s="37" t="s">
        <v>240</v>
      </c>
      <c r="K148" s="33" t="s">
        <v>1090</v>
      </c>
      <c r="L148" s="9">
        <f t="shared" si="15"/>
        <v>0</v>
      </c>
      <c r="M148" s="9"/>
      <c r="N148" s="9"/>
      <c r="O148" s="9">
        <f t="shared" si="16"/>
        <v>1200000</v>
      </c>
      <c r="P148" s="9">
        <v>1200000</v>
      </c>
      <c r="Q148" s="9"/>
      <c r="R148" s="9">
        <f t="shared" si="17"/>
        <v>0</v>
      </c>
      <c r="S148" s="9"/>
      <c r="T148" s="9"/>
      <c r="U148" s="9">
        <f t="shared" si="18"/>
        <v>0</v>
      </c>
      <c r="V148" s="9"/>
      <c r="W148" s="9"/>
      <c r="X148" s="9">
        <f t="shared" si="19"/>
        <v>0</v>
      </c>
      <c r="Y148" s="9"/>
      <c r="Z148" s="9"/>
      <c r="AA148" s="10">
        <f t="shared" si="20"/>
        <v>0</v>
      </c>
      <c r="AB148" s="11">
        <v>45883</v>
      </c>
    </row>
    <row r="149" spans="1:28" ht="15.75" hidden="1" x14ac:dyDescent="0.25">
      <c r="A149" s="32">
        <v>45873</v>
      </c>
      <c r="B149" s="33" t="s">
        <v>108</v>
      </c>
      <c r="C149" s="33"/>
      <c r="D149" s="33" t="s">
        <v>31</v>
      </c>
      <c r="E149" s="33" t="s">
        <v>91</v>
      </c>
      <c r="F149" s="33">
        <v>1000</v>
      </c>
      <c r="G149" s="35" t="s">
        <v>29</v>
      </c>
      <c r="H149" s="33">
        <v>4000</v>
      </c>
      <c r="I149" s="33">
        <f t="shared" si="14"/>
        <v>4000000</v>
      </c>
      <c r="J149" s="37" t="s">
        <v>240</v>
      </c>
      <c r="K149" s="33" t="s">
        <v>1091</v>
      </c>
      <c r="L149" s="9">
        <f t="shared" si="15"/>
        <v>0</v>
      </c>
      <c r="M149" s="9"/>
      <c r="N149" s="9"/>
      <c r="O149" s="9">
        <f t="shared" si="16"/>
        <v>4000000</v>
      </c>
      <c r="P149" s="9">
        <v>4000000</v>
      </c>
      <c r="Q149" s="9"/>
      <c r="R149" s="9">
        <f t="shared" si="17"/>
        <v>0</v>
      </c>
      <c r="S149" s="9"/>
      <c r="T149" s="9"/>
      <c r="U149" s="9">
        <f t="shared" si="18"/>
        <v>0</v>
      </c>
      <c r="V149" s="9"/>
      <c r="W149" s="9"/>
      <c r="X149" s="9">
        <f t="shared" si="19"/>
        <v>0</v>
      </c>
      <c r="Y149" s="9"/>
      <c r="Z149" s="9"/>
      <c r="AA149" s="10">
        <f t="shared" si="20"/>
        <v>0</v>
      </c>
      <c r="AB149" s="11">
        <v>45874</v>
      </c>
    </row>
    <row r="150" spans="1:28" ht="16.5" hidden="1" thickBot="1" x14ac:dyDescent="0.3">
      <c r="A150" s="95">
        <v>45873</v>
      </c>
      <c r="B150" s="62" t="s">
        <v>96</v>
      </c>
      <c r="C150" s="62"/>
      <c r="D150" s="62" t="s">
        <v>41</v>
      </c>
      <c r="E150" s="62" t="s">
        <v>190</v>
      </c>
      <c r="F150" s="62">
        <v>160</v>
      </c>
      <c r="G150" s="62" t="s">
        <v>51</v>
      </c>
      <c r="H150" s="62">
        <v>42000</v>
      </c>
      <c r="I150" s="62">
        <f t="shared" si="14"/>
        <v>6720000</v>
      </c>
      <c r="J150" s="112" t="s">
        <v>38</v>
      </c>
      <c r="K150" s="62" t="s">
        <v>1092</v>
      </c>
      <c r="L150" s="97">
        <f t="shared" si="15"/>
        <v>0</v>
      </c>
      <c r="M150" s="97"/>
      <c r="N150" s="97"/>
      <c r="O150" s="97">
        <f t="shared" si="16"/>
        <v>0</v>
      </c>
      <c r="P150" s="97"/>
      <c r="Q150" s="97"/>
      <c r="R150" s="97">
        <f t="shared" si="17"/>
        <v>0</v>
      </c>
      <c r="S150" s="97"/>
      <c r="T150" s="97"/>
      <c r="U150" s="97">
        <f t="shared" si="18"/>
        <v>0</v>
      </c>
      <c r="V150" s="97"/>
      <c r="W150" s="97"/>
      <c r="X150" s="97">
        <f t="shared" si="19"/>
        <v>0</v>
      </c>
      <c r="Y150" s="97"/>
      <c r="Z150" s="97"/>
      <c r="AA150" s="98">
        <f t="shared" si="20"/>
        <v>6720000</v>
      </c>
      <c r="AB150" s="99"/>
    </row>
    <row r="151" spans="1:28" ht="15.75" hidden="1" x14ac:dyDescent="0.25">
      <c r="A151" s="39">
        <v>45873</v>
      </c>
      <c r="B151" s="35" t="s">
        <v>96</v>
      </c>
      <c r="C151" s="35"/>
      <c r="D151" s="35" t="s">
        <v>41</v>
      </c>
      <c r="E151" s="35" t="s">
        <v>426</v>
      </c>
      <c r="F151" s="35">
        <v>60</v>
      </c>
      <c r="G151" s="35" t="s">
        <v>51</v>
      </c>
      <c r="H151" s="35">
        <v>54000</v>
      </c>
      <c r="I151" s="33">
        <f t="shared" si="14"/>
        <v>3240000</v>
      </c>
      <c r="J151" s="85" t="s">
        <v>38</v>
      </c>
      <c r="K151" s="35" t="s">
        <v>1092</v>
      </c>
      <c r="L151" s="9">
        <f t="shared" si="15"/>
        <v>0</v>
      </c>
      <c r="M151" s="9"/>
      <c r="N151" s="9"/>
      <c r="O151" s="9">
        <f t="shared" si="16"/>
        <v>0</v>
      </c>
      <c r="P151" s="9"/>
      <c r="Q151" s="9"/>
      <c r="R151" s="9">
        <f t="shared" si="17"/>
        <v>0</v>
      </c>
      <c r="S151" s="9"/>
      <c r="T151" s="9"/>
      <c r="U151" s="9">
        <f t="shared" si="18"/>
        <v>0</v>
      </c>
      <c r="V151" s="9"/>
      <c r="W151" s="9"/>
      <c r="X151" s="9">
        <f t="shared" si="19"/>
        <v>0</v>
      </c>
      <c r="Y151" s="9"/>
      <c r="Z151" s="9"/>
      <c r="AA151" s="10">
        <f t="shared" si="20"/>
        <v>3240000</v>
      </c>
      <c r="AB151" s="11"/>
    </row>
    <row r="152" spans="1:28" ht="15.75" hidden="1" x14ac:dyDescent="0.25">
      <c r="A152" s="39">
        <v>45873</v>
      </c>
      <c r="B152" s="33" t="s">
        <v>231</v>
      </c>
      <c r="C152" s="33"/>
      <c r="D152" s="35"/>
      <c r="E152" s="35" t="s">
        <v>468</v>
      </c>
      <c r="F152" s="33">
        <v>15.9</v>
      </c>
      <c r="G152" s="35" t="s">
        <v>51</v>
      </c>
      <c r="H152" s="33"/>
      <c r="I152" s="33">
        <f t="shared" si="14"/>
        <v>0</v>
      </c>
      <c r="J152" s="83" t="s">
        <v>26</v>
      </c>
      <c r="K152" s="33"/>
      <c r="L152" s="9">
        <f t="shared" si="15"/>
        <v>0</v>
      </c>
      <c r="M152" s="9"/>
      <c r="N152" s="9"/>
      <c r="O152" s="9">
        <f t="shared" si="16"/>
        <v>0</v>
      </c>
      <c r="P152" s="9"/>
      <c r="Q152" s="9"/>
      <c r="R152" s="9">
        <f t="shared" si="17"/>
        <v>0</v>
      </c>
      <c r="S152" s="9"/>
      <c r="T152" s="9"/>
      <c r="U152" s="9">
        <f t="shared" si="18"/>
        <v>0</v>
      </c>
      <c r="V152" s="9"/>
      <c r="W152" s="9"/>
      <c r="X152" s="9">
        <f t="shared" si="19"/>
        <v>0</v>
      </c>
      <c r="Y152" s="9"/>
      <c r="Z152" s="9"/>
      <c r="AA152" s="10">
        <f t="shared" si="20"/>
        <v>0</v>
      </c>
      <c r="AB152" s="11"/>
    </row>
    <row r="153" spans="1:28" ht="15.75" hidden="1" x14ac:dyDescent="0.25">
      <c r="A153" s="32">
        <v>45873</v>
      </c>
      <c r="B153" s="33" t="s">
        <v>231</v>
      </c>
      <c r="C153" s="33"/>
      <c r="D153" s="33"/>
      <c r="E153" s="33" t="s">
        <v>544</v>
      </c>
      <c r="F153" s="33">
        <v>37.5</v>
      </c>
      <c r="G153" s="33" t="s">
        <v>51</v>
      </c>
      <c r="H153" s="33"/>
      <c r="I153" s="33">
        <f t="shared" si="14"/>
        <v>0</v>
      </c>
      <c r="J153" s="83" t="s">
        <v>26</v>
      </c>
      <c r="K153" s="33"/>
      <c r="L153" s="9">
        <f t="shared" si="15"/>
        <v>0</v>
      </c>
      <c r="M153" s="9"/>
      <c r="N153" s="9"/>
      <c r="O153" s="9">
        <f t="shared" si="16"/>
        <v>0</v>
      </c>
      <c r="P153" s="9"/>
      <c r="Q153" s="9"/>
      <c r="R153" s="9">
        <f t="shared" si="17"/>
        <v>0</v>
      </c>
      <c r="S153" s="9"/>
      <c r="T153" s="9"/>
      <c r="U153" s="9">
        <f t="shared" si="18"/>
        <v>0</v>
      </c>
      <c r="V153" s="9"/>
      <c r="W153" s="9"/>
      <c r="X153" s="9">
        <f t="shared" si="19"/>
        <v>0</v>
      </c>
      <c r="Y153" s="9"/>
      <c r="Z153" s="9"/>
      <c r="AA153" s="10">
        <f t="shared" si="20"/>
        <v>0</v>
      </c>
      <c r="AB153" s="11"/>
    </row>
    <row r="154" spans="1:28" ht="15.75" hidden="1" x14ac:dyDescent="0.25">
      <c r="A154" s="39">
        <v>45873</v>
      </c>
      <c r="B154" s="33" t="s">
        <v>231</v>
      </c>
      <c r="C154" s="33"/>
      <c r="D154" s="35"/>
      <c r="E154" s="33" t="s">
        <v>136</v>
      </c>
      <c r="F154" s="33">
        <v>72.7</v>
      </c>
      <c r="G154" s="33" t="s">
        <v>51</v>
      </c>
      <c r="H154" s="33"/>
      <c r="I154" s="33">
        <f t="shared" si="14"/>
        <v>0</v>
      </c>
      <c r="J154" s="83" t="s">
        <v>26</v>
      </c>
      <c r="K154" s="33"/>
      <c r="L154" s="9">
        <f t="shared" si="15"/>
        <v>0</v>
      </c>
      <c r="M154" s="9"/>
      <c r="N154" s="9"/>
      <c r="O154" s="9">
        <f t="shared" si="16"/>
        <v>0</v>
      </c>
      <c r="P154" s="9"/>
      <c r="Q154" s="9"/>
      <c r="R154" s="9">
        <f t="shared" si="17"/>
        <v>0</v>
      </c>
      <c r="S154" s="9"/>
      <c r="T154" s="9"/>
      <c r="U154" s="9">
        <f t="shared" si="18"/>
        <v>0</v>
      </c>
      <c r="V154" s="9"/>
      <c r="W154" s="9"/>
      <c r="X154" s="9">
        <f t="shared" si="19"/>
        <v>0</v>
      </c>
      <c r="Y154" s="9"/>
      <c r="Z154" s="9"/>
      <c r="AA154" s="10">
        <f t="shared" si="20"/>
        <v>0</v>
      </c>
      <c r="AB154" s="11"/>
    </row>
    <row r="155" spans="1:28" ht="15.75" hidden="1" x14ac:dyDescent="0.25">
      <c r="A155" s="39">
        <v>45873</v>
      </c>
      <c r="B155" s="33" t="s">
        <v>231</v>
      </c>
      <c r="C155" s="33"/>
      <c r="D155" s="35"/>
      <c r="E155" s="33" t="s">
        <v>1093</v>
      </c>
      <c r="F155" s="33">
        <v>36.1</v>
      </c>
      <c r="G155" s="33" t="s">
        <v>51</v>
      </c>
      <c r="H155" s="33"/>
      <c r="I155" s="33">
        <f t="shared" si="14"/>
        <v>0</v>
      </c>
      <c r="J155" s="83" t="s">
        <v>26</v>
      </c>
      <c r="K155" s="33"/>
      <c r="L155" s="9">
        <f t="shared" si="15"/>
        <v>0</v>
      </c>
      <c r="M155" s="9"/>
      <c r="N155" s="9"/>
      <c r="O155" s="9">
        <f t="shared" si="16"/>
        <v>0</v>
      </c>
      <c r="P155" s="9"/>
      <c r="Q155" s="9"/>
      <c r="R155" s="9">
        <f t="shared" si="17"/>
        <v>0</v>
      </c>
      <c r="S155" s="9"/>
      <c r="T155" s="9"/>
      <c r="U155" s="9">
        <f t="shared" si="18"/>
        <v>0</v>
      </c>
      <c r="V155" s="9"/>
      <c r="W155" s="9"/>
      <c r="X155" s="9">
        <f t="shared" si="19"/>
        <v>0</v>
      </c>
      <c r="Y155" s="9"/>
      <c r="Z155" s="9"/>
      <c r="AA155" s="10">
        <f t="shared" si="20"/>
        <v>0</v>
      </c>
      <c r="AB155" s="11"/>
    </row>
    <row r="156" spans="1:28" ht="16.5" hidden="1" thickBot="1" x14ac:dyDescent="0.3">
      <c r="A156" s="61">
        <v>45873</v>
      </c>
      <c r="B156" s="62" t="s">
        <v>1094</v>
      </c>
      <c r="C156" s="62"/>
      <c r="D156" s="62" t="s">
        <v>31</v>
      </c>
      <c r="E156" s="62" t="s">
        <v>64</v>
      </c>
      <c r="F156" s="62">
        <v>1</v>
      </c>
      <c r="G156" s="62" t="s">
        <v>33</v>
      </c>
      <c r="H156" s="62">
        <v>150000</v>
      </c>
      <c r="I156" s="62">
        <f t="shared" si="14"/>
        <v>150000</v>
      </c>
      <c r="J156" s="63" t="s">
        <v>241</v>
      </c>
      <c r="K156" s="62"/>
      <c r="L156" s="97">
        <f t="shared" si="15"/>
        <v>150000</v>
      </c>
      <c r="M156" s="97">
        <v>150000</v>
      </c>
      <c r="N156" s="97"/>
      <c r="O156" s="97">
        <f t="shared" si="16"/>
        <v>0</v>
      </c>
      <c r="P156" s="97"/>
      <c r="Q156" s="97"/>
      <c r="R156" s="97">
        <f t="shared" si="17"/>
        <v>0</v>
      </c>
      <c r="S156" s="97"/>
      <c r="T156" s="97"/>
      <c r="U156" s="97">
        <f t="shared" si="18"/>
        <v>0</v>
      </c>
      <c r="V156" s="97"/>
      <c r="W156" s="97"/>
      <c r="X156" s="97">
        <f t="shared" si="19"/>
        <v>0</v>
      </c>
      <c r="Y156" s="97"/>
      <c r="Z156" s="97"/>
      <c r="AA156" s="98">
        <f t="shared" si="20"/>
        <v>0</v>
      </c>
      <c r="AB156" s="99">
        <v>45873</v>
      </c>
    </row>
    <row r="157" spans="1:28" ht="15.75" hidden="1" x14ac:dyDescent="0.25">
      <c r="A157" s="39">
        <v>45873</v>
      </c>
      <c r="B157" s="35" t="s">
        <v>302</v>
      </c>
      <c r="C157" s="35"/>
      <c r="D157" s="35" t="s">
        <v>31</v>
      </c>
      <c r="E157" s="35" t="s">
        <v>130</v>
      </c>
      <c r="F157" s="35">
        <v>130</v>
      </c>
      <c r="G157" s="35" t="s">
        <v>74</v>
      </c>
      <c r="H157" s="35">
        <v>45000</v>
      </c>
      <c r="I157" s="33">
        <f t="shared" si="14"/>
        <v>5850000</v>
      </c>
      <c r="J157" s="37" t="s">
        <v>241</v>
      </c>
      <c r="K157" s="35" t="s">
        <v>1091</v>
      </c>
      <c r="L157" s="9">
        <f t="shared" si="15"/>
        <v>5850000</v>
      </c>
      <c r="M157" s="9">
        <v>5850000</v>
      </c>
      <c r="N157" s="9"/>
      <c r="O157" s="9">
        <f t="shared" si="16"/>
        <v>0</v>
      </c>
      <c r="P157" s="9"/>
      <c r="Q157" s="9"/>
      <c r="R157" s="9">
        <f t="shared" si="17"/>
        <v>0</v>
      </c>
      <c r="S157" s="9"/>
      <c r="T157" s="9"/>
      <c r="U157" s="9">
        <f t="shared" si="18"/>
        <v>0</v>
      </c>
      <c r="V157" s="9"/>
      <c r="W157" s="9"/>
      <c r="X157" s="9">
        <f t="shared" si="19"/>
        <v>0</v>
      </c>
      <c r="Y157" s="9"/>
      <c r="Z157" s="9"/>
      <c r="AA157" s="10">
        <f t="shared" si="20"/>
        <v>0</v>
      </c>
      <c r="AB157" s="94">
        <v>45876</v>
      </c>
    </row>
    <row r="158" spans="1:28" ht="15.75" hidden="1" x14ac:dyDescent="0.25">
      <c r="A158" s="39">
        <v>45873</v>
      </c>
      <c r="B158" s="35" t="s">
        <v>302</v>
      </c>
      <c r="C158" s="33"/>
      <c r="D158" s="33" t="s">
        <v>31</v>
      </c>
      <c r="E158" s="33" t="s">
        <v>73</v>
      </c>
      <c r="F158" s="33">
        <v>20</v>
      </c>
      <c r="G158" s="33" t="s">
        <v>74</v>
      </c>
      <c r="H158" s="33">
        <v>50000</v>
      </c>
      <c r="I158" s="33">
        <f t="shared" si="14"/>
        <v>1000000</v>
      </c>
      <c r="J158" s="37" t="s">
        <v>241</v>
      </c>
      <c r="K158" s="35" t="s">
        <v>1091</v>
      </c>
      <c r="L158" s="9">
        <f t="shared" si="15"/>
        <v>1000000</v>
      </c>
      <c r="M158" s="9">
        <v>1000000</v>
      </c>
      <c r="N158" s="9"/>
      <c r="O158" s="9">
        <f t="shared" si="16"/>
        <v>0</v>
      </c>
      <c r="P158" s="9"/>
      <c r="Q158" s="9"/>
      <c r="R158" s="9">
        <f t="shared" si="17"/>
        <v>0</v>
      </c>
      <c r="S158" s="9"/>
      <c r="T158" s="9"/>
      <c r="U158" s="9">
        <f t="shared" si="18"/>
        <v>0</v>
      </c>
      <c r="V158" s="9"/>
      <c r="W158" s="9"/>
      <c r="X158" s="9">
        <f t="shared" si="19"/>
        <v>0</v>
      </c>
      <c r="Y158" s="9"/>
      <c r="Z158" s="9"/>
      <c r="AA158" s="10">
        <f t="shared" si="20"/>
        <v>0</v>
      </c>
      <c r="AB158" s="11">
        <v>45876</v>
      </c>
    </row>
    <row r="159" spans="1:28" ht="15.75" hidden="1" x14ac:dyDescent="0.25">
      <c r="A159" s="39">
        <v>45873</v>
      </c>
      <c r="B159" s="35" t="s">
        <v>216</v>
      </c>
      <c r="C159" s="33"/>
      <c r="D159" s="33" t="s">
        <v>31</v>
      </c>
      <c r="E159" s="33" t="s">
        <v>967</v>
      </c>
      <c r="F159" s="33">
        <v>1</v>
      </c>
      <c r="G159" s="33" t="s">
        <v>51</v>
      </c>
      <c r="H159" s="33">
        <v>280000</v>
      </c>
      <c r="I159" s="33">
        <f t="shared" si="14"/>
        <v>280000</v>
      </c>
      <c r="J159" s="37" t="s">
        <v>240</v>
      </c>
      <c r="K159" s="35"/>
      <c r="L159" s="9">
        <f t="shared" si="15"/>
        <v>0</v>
      </c>
      <c r="M159" s="9"/>
      <c r="N159" s="9"/>
      <c r="O159" s="9">
        <f t="shared" si="16"/>
        <v>280000</v>
      </c>
      <c r="P159" s="9">
        <v>280000</v>
      </c>
      <c r="Q159" s="9"/>
      <c r="R159" s="9">
        <f t="shared" si="17"/>
        <v>0</v>
      </c>
      <c r="S159" s="9"/>
      <c r="T159" s="9"/>
      <c r="U159" s="9">
        <f t="shared" si="18"/>
        <v>0</v>
      </c>
      <c r="V159" s="9"/>
      <c r="W159" s="9"/>
      <c r="X159" s="9">
        <f t="shared" si="19"/>
        <v>0</v>
      </c>
      <c r="Y159" s="9"/>
      <c r="Z159" s="9"/>
      <c r="AA159" s="10">
        <f t="shared" si="20"/>
        <v>0</v>
      </c>
      <c r="AB159" s="11">
        <v>45873</v>
      </c>
    </row>
    <row r="160" spans="1:28" ht="15.75" hidden="1" x14ac:dyDescent="0.25">
      <c r="A160" s="39">
        <v>45873</v>
      </c>
      <c r="B160" s="33" t="s">
        <v>216</v>
      </c>
      <c r="C160" s="33"/>
      <c r="D160" s="33" t="s">
        <v>31</v>
      </c>
      <c r="E160" s="33" t="s">
        <v>373</v>
      </c>
      <c r="F160" s="33">
        <v>1</v>
      </c>
      <c r="G160" s="33" t="s">
        <v>51</v>
      </c>
      <c r="H160" s="33">
        <v>135000</v>
      </c>
      <c r="I160" s="33">
        <f t="shared" si="14"/>
        <v>135000</v>
      </c>
      <c r="J160" s="37" t="s">
        <v>240</v>
      </c>
      <c r="K160" s="33"/>
      <c r="L160" s="9">
        <f t="shared" si="15"/>
        <v>0</v>
      </c>
      <c r="M160" s="9"/>
      <c r="N160" s="9"/>
      <c r="O160" s="9">
        <f t="shared" si="16"/>
        <v>135000</v>
      </c>
      <c r="P160" s="9">
        <v>135000</v>
      </c>
      <c r="Q160" s="9"/>
      <c r="R160" s="9">
        <f t="shared" si="17"/>
        <v>0</v>
      </c>
      <c r="S160" s="9"/>
      <c r="T160" s="9"/>
      <c r="U160" s="9">
        <f t="shared" si="18"/>
        <v>0</v>
      </c>
      <c r="V160" s="9"/>
      <c r="W160" s="9"/>
      <c r="X160" s="9">
        <f t="shared" si="19"/>
        <v>0</v>
      </c>
      <c r="Y160" s="9"/>
      <c r="Z160" s="9"/>
      <c r="AA160" s="10">
        <f t="shared" si="20"/>
        <v>0</v>
      </c>
      <c r="AB160" s="11">
        <v>45873</v>
      </c>
    </row>
    <row r="161" spans="1:28" ht="15.75" hidden="1" x14ac:dyDescent="0.25">
      <c r="A161" s="39">
        <v>45873</v>
      </c>
      <c r="B161" s="33" t="s">
        <v>663</v>
      </c>
      <c r="C161" s="33"/>
      <c r="D161" s="33" t="s">
        <v>41</v>
      </c>
      <c r="E161" s="33" t="s">
        <v>86</v>
      </c>
      <c r="F161" s="33">
        <v>100</v>
      </c>
      <c r="G161" s="33" t="s">
        <v>51</v>
      </c>
      <c r="H161" s="33">
        <v>95400</v>
      </c>
      <c r="I161" s="33">
        <f t="shared" si="14"/>
        <v>9540000</v>
      </c>
      <c r="J161" s="37" t="s">
        <v>240</v>
      </c>
      <c r="K161" s="33"/>
      <c r="L161" s="9">
        <f t="shared" si="15"/>
        <v>0</v>
      </c>
      <c r="M161" s="9"/>
      <c r="N161" s="9"/>
      <c r="O161" s="9">
        <f t="shared" si="16"/>
        <v>9540000</v>
      </c>
      <c r="P161" s="9">
        <v>9540000</v>
      </c>
      <c r="Q161" s="9"/>
      <c r="R161" s="9">
        <f t="shared" si="17"/>
        <v>0</v>
      </c>
      <c r="S161" s="9"/>
      <c r="T161" s="9"/>
      <c r="U161" s="9">
        <f t="shared" si="18"/>
        <v>0</v>
      </c>
      <c r="V161" s="9"/>
      <c r="W161" s="9"/>
      <c r="X161" s="9">
        <f t="shared" si="19"/>
        <v>0</v>
      </c>
      <c r="Y161" s="9"/>
      <c r="Z161" s="9"/>
      <c r="AA161" s="10">
        <f t="shared" si="20"/>
        <v>0</v>
      </c>
      <c r="AB161" s="11">
        <v>45869</v>
      </c>
    </row>
    <row r="162" spans="1:28" ht="15.75" hidden="1" x14ac:dyDescent="0.25">
      <c r="A162" s="39">
        <v>45873</v>
      </c>
      <c r="B162" s="33" t="s">
        <v>189</v>
      </c>
      <c r="C162" s="33"/>
      <c r="D162" s="33" t="s">
        <v>41</v>
      </c>
      <c r="E162" s="33" t="s">
        <v>110</v>
      </c>
      <c r="F162" s="33">
        <v>800</v>
      </c>
      <c r="G162" s="33" t="s">
        <v>29</v>
      </c>
      <c r="H162" s="33">
        <v>1800</v>
      </c>
      <c r="I162" s="33">
        <f t="shared" si="14"/>
        <v>1440000</v>
      </c>
      <c r="J162" s="37" t="s">
        <v>240</v>
      </c>
      <c r="K162" s="33"/>
      <c r="L162" s="9">
        <f t="shared" si="15"/>
        <v>0</v>
      </c>
      <c r="M162" s="9"/>
      <c r="N162" s="9"/>
      <c r="O162" s="9">
        <f t="shared" si="16"/>
        <v>0</v>
      </c>
      <c r="P162" s="9"/>
      <c r="Q162" s="9"/>
      <c r="R162" s="9">
        <f t="shared" si="17"/>
        <v>1440000</v>
      </c>
      <c r="S162" s="9">
        <v>1440000</v>
      </c>
      <c r="T162" s="9"/>
      <c r="U162" s="9">
        <f t="shared" si="18"/>
        <v>0</v>
      </c>
      <c r="V162" s="9"/>
      <c r="W162" s="9"/>
      <c r="X162" s="9">
        <f t="shared" si="19"/>
        <v>0</v>
      </c>
      <c r="Y162" s="9"/>
      <c r="Z162" s="9"/>
      <c r="AA162" s="10">
        <f t="shared" si="20"/>
        <v>0</v>
      </c>
      <c r="AB162" s="11">
        <v>45873</v>
      </c>
    </row>
    <row r="163" spans="1:28" ht="15.75" hidden="1" x14ac:dyDescent="0.25">
      <c r="A163" s="39">
        <v>45873</v>
      </c>
      <c r="B163" s="33" t="s">
        <v>105</v>
      </c>
      <c r="C163" s="33"/>
      <c r="D163" s="33" t="s">
        <v>41</v>
      </c>
      <c r="E163" s="33" t="s">
        <v>73</v>
      </c>
      <c r="F163" s="33">
        <v>20</v>
      </c>
      <c r="G163" s="33" t="s">
        <v>74</v>
      </c>
      <c r="H163" s="33">
        <v>50000</v>
      </c>
      <c r="I163" s="33">
        <f t="shared" si="14"/>
        <v>1000000</v>
      </c>
      <c r="J163" s="37" t="s">
        <v>241</v>
      </c>
      <c r="K163" s="33"/>
      <c r="L163" s="9">
        <f t="shared" si="15"/>
        <v>1000000</v>
      </c>
      <c r="M163" s="9">
        <v>1000000</v>
      </c>
      <c r="N163" s="9"/>
      <c r="O163" s="9">
        <f t="shared" si="16"/>
        <v>0</v>
      </c>
      <c r="P163" s="9"/>
      <c r="Q163" s="9"/>
      <c r="R163" s="9">
        <f t="shared" si="17"/>
        <v>0</v>
      </c>
      <c r="S163" s="9"/>
      <c r="T163" s="9"/>
      <c r="U163" s="9">
        <f t="shared" si="18"/>
        <v>0</v>
      </c>
      <c r="V163" s="9"/>
      <c r="W163" s="9"/>
      <c r="X163" s="9">
        <f t="shared" si="19"/>
        <v>0</v>
      </c>
      <c r="Y163" s="9"/>
      <c r="Z163" s="9"/>
      <c r="AA163" s="10">
        <f t="shared" si="20"/>
        <v>0</v>
      </c>
      <c r="AB163" s="11">
        <v>45873</v>
      </c>
    </row>
    <row r="164" spans="1:28" ht="15.75" hidden="1" x14ac:dyDescent="0.25">
      <c r="A164" s="39">
        <v>45873</v>
      </c>
      <c r="B164" s="33" t="s">
        <v>105</v>
      </c>
      <c r="C164" s="33"/>
      <c r="D164" s="33" t="s">
        <v>41</v>
      </c>
      <c r="E164" s="33" t="s">
        <v>130</v>
      </c>
      <c r="F164" s="33">
        <v>10</v>
      </c>
      <c r="G164" s="33" t="s">
        <v>74</v>
      </c>
      <c r="H164" s="33">
        <v>50000</v>
      </c>
      <c r="I164" s="33">
        <f t="shared" si="14"/>
        <v>500000</v>
      </c>
      <c r="J164" s="37" t="s">
        <v>241</v>
      </c>
      <c r="K164" s="33"/>
      <c r="L164" s="9">
        <f t="shared" si="15"/>
        <v>500000</v>
      </c>
      <c r="M164" s="9">
        <v>500000</v>
      </c>
      <c r="N164" s="9"/>
      <c r="O164" s="9">
        <f t="shared" si="16"/>
        <v>0</v>
      </c>
      <c r="P164" s="9"/>
      <c r="Q164" s="9"/>
      <c r="R164" s="9">
        <f t="shared" si="17"/>
        <v>0</v>
      </c>
      <c r="S164" s="9"/>
      <c r="T164" s="9"/>
      <c r="U164" s="9">
        <f t="shared" si="18"/>
        <v>0</v>
      </c>
      <c r="V164" s="9"/>
      <c r="W164" s="9"/>
      <c r="X164" s="9">
        <f t="shared" si="19"/>
        <v>0</v>
      </c>
      <c r="Y164" s="9"/>
      <c r="Z164" s="9"/>
      <c r="AA164" s="10">
        <f t="shared" si="20"/>
        <v>0</v>
      </c>
      <c r="AB164" s="11">
        <v>45873</v>
      </c>
    </row>
    <row r="165" spans="1:28" ht="15.75" hidden="1" x14ac:dyDescent="0.25">
      <c r="A165" s="39">
        <v>45873</v>
      </c>
      <c r="B165" s="33" t="s">
        <v>932</v>
      </c>
      <c r="C165" s="33"/>
      <c r="D165" s="33" t="s">
        <v>31</v>
      </c>
      <c r="E165" s="33" t="s">
        <v>123</v>
      </c>
      <c r="F165" s="33">
        <v>2.5</v>
      </c>
      <c r="G165" s="33" t="s">
        <v>51</v>
      </c>
      <c r="H165" s="33">
        <v>100000</v>
      </c>
      <c r="I165" s="33">
        <f t="shared" si="14"/>
        <v>250000</v>
      </c>
      <c r="J165" s="37" t="s">
        <v>240</v>
      </c>
      <c r="K165" s="33"/>
      <c r="L165" s="9">
        <f t="shared" si="15"/>
        <v>0</v>
      </c>
      <c r="M165" s="9"/>
      <c r="N165" s="9"/>
      <c r="O165" s="9">
        <f t="shared" si="16"/>
        <v>250000</v>
      </c>
      <c r="P165" s="9">
        <v>250000</v>
      </c>
      <c r="Q165" s="9"/>
      <c r="R165" s="9">
        <f t="shared" si="17"/>
        <v>0</v>
      </c>
      <c r="S165" s="9"/>
      <c r="T165" s="9"/>
      <c r="U165" s="9">
        <f t="shared" si="18"/>
        <v>0</v>
      </c>
      <c r="V165" s="9"/>
      <c r="W165" s="9"/>
      <c r="X165" s="9">
        <f t="shared" si="19"/>
        <v>0</v>
      </c>
      <c r="Y165" s="9"/>
      <c r="Z165" s="9"/>
      <c r="AA165" s="10">
        <f t="shared" si="20"/>
        <v>0</v>
      </c>
      <c r="AB165" s="11">
        <v>45873</v>
      </c>
    </row>
    <row r="166" spans="1:28" ht="15.75" hidden="1" x14ac:dyDescent="0.25">
      <c r="A166" s="39">
        <v>45873</v>
      </c>
      <c r="B166" s="33" t="s">
        <v>920</v>
      </c>
      <c r="C166" s="33"/>
      <c r="D166" s="33" t="s">
        <v>41</v>
      </c>
      <c r="E166" s="33" t="s">
        <v>167</v>
      </c>
      <c r="F166" s="33">
        <v>1</v>
      </c>
      <c r="G166" s="33" t="s">
        <v>23</v>
      </c>
      <c r="H166" s="33">
        <v>400000</v>
      </c>
      <c r="I166" s="33">
        <f t="shared" si="14"/>
        <v>400000</v>
      </c>
      <c r="J166" s="37" t="s">
        <v>240</v>
      </c>
      <c r="K166" s="33"/>
      <c r="L166" s="9">
        <f t="shared" si="15"/>
        <v>0</v>
      </c>
      <c r="M166" s="9"/>
      <c r="N166" s="9"/>
      <c r="O166" s="9">
        <f t="shared" si="16"/>
        <v>0</v>
      </c>
      <c r="P166" s="9"/>
      <c r="Q166" s="9"/>
      <c r="R166" s="9">
        <f t="shared" si="17"/>
        <v>0</v>
      </c>
      <c r="S166" s="9"/>
      <c r="T166" s="9"/>
      <c r="U166" s="9">
        <f t="shared" si="18"/>
        <v>400000</v>
      </c>
      <c r="V166" s="9">
        <v>400000</v>
      </c>
      <c r="W166" s="9"/>
      <c r="X166" s="9">
        <f t="shared" si="19"/>
        <v>0</v>
      </c>
      <c r="Y166" s="9"/>
      <c r="Z166" s="9"/>
      <c r="AA166" s="10">
        <f t="shared" si="20"/>
        <v>0</v>
      </c>
      <c r="AB166" s="11">
        <v>45873</v>
      </c>
    </row>
    <row r="167" spans="1:28" ht="15.75" hidden="1" x14ac:dyDescent="0.25">
      <c r="A167" s="39">
        <v>45873</v>
      </c>
      <c r="B167" s="33" t="s">
        <v>645</v>
      </c>
      <c r="C167" s="33"/>
      <c r="D167" s="33" t="s">
        <v>41</v>
      </c>
      <c r="E167" s="33" t="s">
        <v>64</v>
      </c>
      <c r="F167" s="33">
        <v>2</v>
      </c>
      <c r="G167" s="33" t="s">
        <v>33</v>
      </c>
      <c r="H167" s="33">
        <v>150000</v>
      </c>
      <c r="I167" s="33">
        <f t="shared" si="14"/>
        <v>300000</v>
      </c>
      <c r="J167" s="37" t="s">
        <v>241</v>
      </c>
      <c r="K167" s="33"/>
      <c r="L167" s="9">
        <f t="shared" si="15"/>
        <v>300000</v>
      </c>
      <c r="M167" s="9">
        <v>300000</v>
      </c>
      <c r="N167" s="9"/>
      <c r="O167" s="9">
        <f t="shared" si="16"/>
        <v>0</v>
      </c>
      <c r="P167" s="9"/>
      <c r="Q167" s="9"/>
      <c r="R167" s="9">
        <f t="shared" si="17"/>
        <v>0</v>
      </c>
      <c r="S167" s="9"/>
      <c r="T167" s="9"/>
      <c r="U167" s="9">
        <f t="shared" si="18"/>
        <v>0</v>
      </c>
      <c r="V167" s="9"/>
      <c r="W167" s="9"/>
      <c r="X167" s="9">
        <f t="shared" si="19"/>
        <v>0</v>
      </c>
      <c r="Y167" s="9"/>
      <c r="Z167" s="9"/>
      <c r="AA167" s="10">
        <f t="shared" si="20"/>
        <v>0</v>
      </c>
      <c r="AB167" s="11">
        <v>45873</v>
      </c>
    </row>
    <row r="168" spans="1:28" ht="15.75" hidden="1" x14ac:dyDescent="0.25">
      <c r="A168" s="39">
        <v>45873</v>
      </c>
      <c r="B168" s="33" t="s">
        <v>491</v>
      </c>
      <c r="C168" s="33"/>
      <c r="D168" s="33" t="s">
        <v>41</v>
      </c>
      <c r="E168" s="33" t="s">
        <v>95</v>
      </c>
      <c r="F168" s="33">
        <v>800</v>
      </c>
      <c r="G168" s="33" t="s">
        <v>29</v>
      </c>
      <c r="H168" s="33">
        <v>3950</v>
      </c>
      <c r="I168" s="33">
        <f t="shared" si="14"/>
        <v>3160000</v>
      </c>
      <c r="J168" s="37" t="s">
        <v>240</v>
      </c>
      <c r="K168" s="33"/>
      <c r="L168" s="9">
        <f t="shared" si="15"/>
        <v>0</v>
      </c>
      <c r="M168" s="9"/>
      <c r="N168" s="9"/>
      <c r="O168" s="9">
        <f t="shared" si="16"/>
        <v>3160000</v>
      </c>
      <c r="P168" s="9">
        <v>3160000</v>
      </c>
      <c r="Q168" s="9"/>
      <c r="R168" s="9">
        <f t="shared" si="17"/>
        <v>0</v>
      </c>
      <c r="S168" s="9"/>
      <c r="T168" s="9"/>
      <c r="U168" s="9">
        <f t="shared" si="18"/>
        <v>0</v>
      </c>
      <c r="V168" s="9"/>
      <c r="W168" s="9"/>
      <c r="X168" s="9">
        <f t="shared" si="19"/>
        <v>0</v>
      </c>
      <c r="Y168" s="9"/>
      <c r="Z168" s="9"/>
      <c r="AA168" s="10">
        <f t="shared" si="20"/>
        <v>0</v>
      </c>
      <c r="AB168" s="11">
        <v>45873</v>
      </c>
    </row>
    <row r="169" spans="1:28" ht="15.75" hidden="1" x14ac:dyDescent="0.25">
      <c r="A169" s="39">
        <v>45873</v>
      </c>
      <c r="B169" s="33" t="s">
        <v>491</v>
      </c>
      <c r="C169" s="33"/>
      <c r="D169" s="33" t="s">
        <v>41</v>
      </c>
      <c r="E169" s="33" t="s">
        <v>32</v>
      </c>
      <c r="F169" s="33">
        <v>2</v>
      </c>
      <c r="G169" s="33" t="s">
        <v>33</v>
      </c>
      <c r="H169" s="33">
        <v>150000</v>
      </c>
      <c r="I169" s="33">
        <f t="shared" si="14"/>
        <v>300000</v>
      </c>
      <c r="J169" s="37" t="s">
        <v>240</v>
      </c>
      <c r="K169" s="33"/>
      <c r="L169" s="9">
        <f t="shared" si="15"/>
        <v>0</v>
      </c>
      <c r="M169" s="9"/>
      <c r="N169" s="9"/>
      <c r="O169" s="9">
        <f t="shared" si="16"/>
        <v>300000</v>
      </c>
      <c r="P169" s="9">
        <v>300000</v>
      </c>
      <c r="Q169" s="9"/>
      <c r="R169" s="9">
        <f t="shared" si="17"/>
        <v>0</v>
      </c>
      <c r="S169" s="9"/>
      <c r="T169" s="9"/>
      <c r="U169" s="9">
        <f t="shared" si="18"/>
        <v>0</v>
      </c>
      <c r="V169" s="9"/>
      <c r="W169" s="9"/>
      <c r="X169" s="9">
        <f t="shared" si="19"/>
        <v>0</v>
      </c>
      <c r="Y169" s="9"/>
      <c r="Z169" s="9"/>
      <c r="AA169" s="10">
        <f t="shared" si="20"/>
        <v>0</v>
      </c>
      <c r="AB169" s="11">
        <v>45873</v>
      </c>
    </row>
    <row r="170" spans="1:28" ht="15.75" hidden="1" x14ac:dyDescent="0.25">
      <c r="A170" s="39">
        <v>45873</v>
      </c>
      <c r="B170" s="33" t="s">
        <v>676</v>
      </c>
      <c r="C170" s="33"/>
      <c r="D170" s="33" t="s">
        <v>31</v>
      </c>
      <c r="E170" s="33" t="s">
        <v>110</v>
      </c>
      <c r="F170" s="33">
        <v>400</v>
      </c>
      <c r="G170" s="33" t="s">
        <v>29</v>
      </c>
      <c r="H170" s="33">
        <v>1900</v>
      </c>
      <c r="I170" s="33">
        <f t="shared" si="14"/>
        <v>760000</v>
      </c>
      <c r="J170" s="37" t="s">
        <v>240</v>
      </c>
      <c r="K170" s="33"/>
      <c r="L170" s="9">
        <f t="shared" si="15"/>
        <v>0</v>
      </c>
      <c r="M170" s="9"/>
      <c r="N170" s="9"/>
      <c r="O170" s="9">
        <f t="shared" si="16"/>
        <v>0</v>
      </c>
      <c r="P170" s="9"/>
      <c r="Q170" s="9"/>
      <c r="R170" s="9">
        <f t="shared" si="17"/>
        <v>0</v>
      </c>
      <c r="S170" s="9"/>
      <c r="T170" s="9"/>
      <c r="U170" s="9">
        <f t="shared" si="18"/>
        <v>760000</v>
      </c>
      <c r="V170" s="9">
        <v>760000</v>
      </c>
      <c r="W170" s="9"/>
      <c r="X170" s="9">
        <f t="shared" si="19"/>
        <v>0</v>
      </c>
      <c r="Y170" s="9"/>
      <c r="Z170" s="9"/>
      <c r="AA170" s="10">
        <f t="shared" si="20"/>
        <v>0</v>
      </c>
      <c r="AB170" s="11">
        <v>45873</v>
      </c>
    </row>
    <row r="171" spans="1:28" ht="15.75" hidden="1" x14ac:dyDescent="0.25">
      <c r="A171" s="39">
        <v>45873</v>
      </c>
      <c r="B171" s="33" t="s">
        <v>191</v>
      </c>
      <c r="C171" s="33"/>
      <c r="D171" s="33" t="s">
        <v>31</v>
      </c>
      <c r="E171" s="33" t="s">
        <v>122</v>
      </c>
      <c r="F171" s="33">
        <v>3</v>
      </c>
      <c r="G171" s="33" t="s">
        <v>51</v>
      </c>
      <c r="H171" s="33">
        <v>70000</v>
      </c>
      <c r="I171" s="33">
        <f t="shared" si="14"/>
        <v>210000</v>
      </c>
      <c r="J171" s="37" t="s">
        <v>241</v>
      </c>
      <c r="K171" s="33"/>
      <c r="L171" s="9">
        <f t="shared" si="15"/>
        <v>210000</v>
      </c>
      <c r="M171" s="9">
        <v>210000</v>
      </c>
      <c r="N171" s="9"/>
      <c r="O171" s="9">
        <f t="shared" si="16"/>
        <v>0</v>
      </c>
      <c r="P171" s="9"/>
      <c r="Q171" s="9"/>
      <c r="R171" s="9">
        <f t="shared" si="17"/>
        <v>0</v>
      </c>
      <c r="S171" s="9"/>
      <c r="T171" s="9"/>
      <c r="U171" s="9">
        <f t="shared" si="18"/>
        <v>0</v>
      </c>
      <c r="V171" s="9"/>
      <c r="W171" s="9"/>
      <c r="X171" s="9">
        <f t="shared" si="19"/>
        <v>0</v>
      </c>
      <c r="Y171" s="9"/>
      <c r="Z171" s="9"/>
      <c r="AA171" s="10">
        <f t="shared" si="20"/>
        <v>0</v>
      </c>
      <c r="AB171" s="11">
        <v>45873</v>
      </c>
    </row>
    <row r="172" spans="1:28" ht="15.75" hidden="1" x14ac:dyDescent="0.25">
      <c r="A172" s="39">
        <v>45873</v>
      </c>
      <c r="B172" s="33" t="s">
        <v>191</v>
      </c>
      <c r="C172" s="33"/>
      <c r="D172" s="33" t="s">
        <v>31</v>
      </c>
      <c r="E172" s="33" t="s">
        <v>73</v>
      </c>
      <c r="F172" s="33">
        <v>10</v>
      </c>
      <c r="G172" s="33" t="s">
        <v>74</v>
      </c>
      <c r="H172" s="33">
        <v>50000</v>
      </c>
      <c r="I172" s="33">
        <f t="shared" si="14"/>
        <v>500000</v>
      </c>
      <c r="J172" s="37" t="s">
        <v>241</v>
      </c>
      <c r="K172" s="33"/>
      <c r="L172" s="9">
        <f t="shared" si="15"/>
        <v>500000</v>
      </c>
      <c r="M172" s="9">
        <v>500000</v>
      </c>
      <c r="N172" s="9"/>
      <c r="O172" s="9">
        <f t="shared" si="16"/>
        <v>0</v>
      </c>
      <c r="P172" s="9"/>
      <c r="Q172" s="9"/>
      <c r="R172" s="9">
        <f t="shared" si="17"/>
        <v>0</v>
      </c>
      <c r="S172" s="9"/>
      <c r="T172" s="9"/>
      <c r="U172" s="9">
        <f t="shared" si="18"/>
        <v>0</v>
      </c>
      <c r="V172" s="9"/>
      <c r="W172" s="9"/>
      <c r="X172" s="9">
        <f t="shared" si="19"/>
        <v>0</v>
      </c>
      <c r="Y172" s="9"/>
      <c r="Z172" s="9"/>
      <c r="AA172" s="10">
        <f t="shared" si="20"/>
        <v>0</v>
      </c>
      <c r="AB172" s="11">
        <v>45873</v>
      </c>
    </row>
    <row r="173" spans="1:28" ht="15.75" hidden="1" x14ac:dyDescent="0.25">
      <c r="A173" s="39">
        <v>45874</v>
      </c>
      <c r="B173" s="33" t="s">
        <v>728</v>
      </c>
      <c r="C173" s="33"/>
      <c r="D173" s="33" t="s">
        <v>41</v>
      </c>
      <c r="E173" s="33" t="s">
        <v>136</v>
      </c>
      <c r="F173" s="33">
        <v>48.1</v>
      </c>
      <c r="G173" s="33" t="s">
        <v>51</v>
      </c>
      <c r="H173" s="33">
        <v>44000</v>
      </c>
      <c r="I173" s="33">
        <f t="shared" si="14"/>
        <v>2116400</v>
      </c>
      <c r="J173" s="37" t="s">
        <v>241</v>
      </c>
      <c r="K173" s="33"/>
      <c r="L173" s="9">
        <f t="shared" si="15"/>
        <v>2116400</v>
      </c>
      <c r="M173" s="9">
        <v>2116400</v>
      </c>
      <c r="N173" s="9"/>
      <c r="O173" s="9">
        <f t="shared" si="16"/>
        <v>0</v>
      </c>
      <c r="P173" s="9"/>
      <c r="Q173" s="9"/>
      <c r="R173" s="9">
        <f t="shared" si="17"/>
        <v>0</v>
      </c>
      <c r="S173" s="9"/>
      <c r="T173" s="9"/>
      <c r="U173" s="9">
        <f t="shared" si="18"/>
        <v>0</v>
      </c>
      <c r="V173" s="9"/>
      <c r="W173" s="9"/>
      <c r="X173" s="9">
        <f t="shared" si="19"/>
        <v>0</v>
      </c>
      <c r="Y173" s="9"/>
      <c r="Z173" s="9"/>
      <c r="AA173" s="10">
        <f t="shared" si="20"/>
        <v>0</v>
      </c>
      <c r="AB173" s="11">
        <v>45874</v>
      </c>
    </row>
    <row r="174" spans="1:28" ht="15.75" hidden="1" x14ac:dyDescent="0.25">
      <c r="A174" s="39">
        <v>45874</v>
      </c>
      <c r="B174" s="33" t="s">
        <v>728</v>
      </c>
      <c r="C174" s="33"/>
      <c r="D174" s="33" t="s">
        <v>41</v>
      </c>
      <c r="E174" s="33" t="s">
        <v>726</v>
      </c>
      <c r="F174" s="33">
        <v>1</v>
      </c>
      <c r="G174" s="33" t="s">
        <v>23</v>
      </c>
      <c r="H174" s="33">
        <v>400000</v>
      </c>
      <c r="I174" s="33">
        <f t="shared" si="14"/>
        <v>400000</v>
      </c>
      <c r="J174" s="37" t="s">
        <v>241</v>
      </c>
      <c r="K174" s="33"/>
      <c r="L174" s="9">
        <f t="shared" si="15"/>
        <v>400000</v>
      </c>
      <c r="M174" s="9">
        <v>400000</v>
      </c>
      <c r="N174" s="9"/>
      <c r="O174" s="9">
        <f t="shared" si="16"/>
        <v>0</v>
      </c>
      <c r="P174" s="9"/>
      <c r="Q174" s="9"/>
      <c r="R174" s="9">
        <f t="shared" si="17"/>
        <v>0</v>
      </c>
      <c r="S174" s="9"/>
      <c r="T174" s="9"/>
      <c r="U174" s="9">
        <f t="shared" si="18"/>
        <v>0</v>
      </c>
      <c r="V174" s="9"/>
      <c r="W174" s="9"/>
      <c r="X174" s="9">
        <f t="shared" si="19"/>
        <v>0</v>
      </c>
      <c r="Y174" s="9"/>
      <c r="Z174" s="9"/>
      <c r="AA174" s="10">
        <f t="shared" si="20"/>
        <v>0</v>
      </c>
      <c r="AB174" s="11">
        <v>45874</v>
      </c>
    </row>
    <row r="175" spans="1:28" ht="15.75" hidden="1" x14ac:dyDescent="0.25">
      <c r="A175" s="39">
        <v>45874</v>
      </c>
      <c r="B175" s="33" t="s">
        <v>217</v>
      </c>
      <c r="C175" s="33"/>
      <c r="D175" s="33" t="s">
        <v>41</v>
      </c>
      <c r="E175" s="33" t="s">
        <v>945</v>
      </c>
      <c r="F175" s="33">
        <v>4000</v>
      </c>
      <c r="G175" s="33" t="s">
        <v>29</v>
      </c>
      <c r="H175" s="33">
        <v>1850</v>
      </c>
      <c r="I175" s="33">
        <f t="shared" si="14"/>
        <v>7400000</v>
      </c>
      <c r="J175" s="37" t="s">
        <v>241</v>
      </c>
      <c r="K175" s="33"/>
      <c r="L175" s="9">
        <f t="shared" si="15"/>
        <v>7340000</v>
      </c>
      <c r="M175" s="9">
        <v>7340000</v>
      </c>
      <c r="N175" s="9"/>
      <c r="O175" s="9">
        <f t="shared" si="16"/>
        <v>0</v>
      </c>
      <c r="P175" s="9"/>
      <c r="Q175" s="9"/>
      <c r="R175" s="9">
        <f t="shared" si="17"/>
        <v>0</v>
      </c>
      <c r="S175" s="9"/>
      <c r="T175" s="9"/>
      <c r="U175" s="9">
        <f t="shared" si="18"/>
        <v>60000</v>
      </c>
      <c r="V175" s="9">
        <v>60000</v>
      </c>
      <c r="W175" s="9"/>
      <c r="X175" s="9">
        <f t="shared" si="19"/>
        <v>0</v>
      </c>
      <c r="Y175" s="9"/>
      <c r="Z175" s="9"/>
      <c r="AA175" s="10">
        <f t="shared" si="20"/>
        <v>0</v>
      </c>
      <c r="AB175" s="11">
        <v>45874</v>
      </c>
    </row>
    <row r="176" spans="1:28" ht="15.75" hidden="1" x14ac:dyDescent="0.25">
      <c r="A176" s="39">
        <v>45874</v>
      </c>
      <c r="B176" s="33" t="s">
        <v>109</v>
      </c>
      <c r="C176" s="33"/>
      <c r="D176" s="33" t="s">
        <v>31</v>
      </c>
      <c r="E176" s="33" t="s">
        <v>185</v>
      </c>
      <c r="F176" s="33">
        <v>5200</v>
      </c>
      <c r="G176" s="33" t="s">
        <v>29</v>
      </c>
      <c r="H176" s="33">
        <v>900</v>
      </c>
      <c r="I176" s="33">
        <f t="shared" si="14"/>
        <v>4680000</v>
      </c>
      <c r="J176" s="37" t="s">
        <v>241</v>
      </c>
      <c r="K176" s="33"/>
      <c r="L176" s="9">
        <f t="shared" si="15"/>
        <v>4680000</v>
      </c>
      <c r="M176" s="9">
        <v>4680000</v>
      </c>
      <c r="N176" s="9"/>
      <c r="O176" s="9">
        <f t="shared" si="16"/>
        <v>0</v>
      </c>
      <c r="P176" s="9"/>
      <c r="Q176" s="9"/>
      <c r="R176" s="9">
        <f t="shared" si="17"/>
        <v>0</v>
      </c>
      <c r="S176" s="9"/>
      <c r="T176" s="9"/>
      <c r="U176" s="9">
        <f t="shared" si="18"/>
        <v>0</v>
      </c>
      <c r="V176" s="9"/>
      <c r="W176" s="9"/>
      <c r="X176" s="9">
        <f t="shared" si="19"/>
        <v>0</v>
      </c>
      <c r="Y176" s="9"/>
      <c r="Z176" s="9"/>
      <c r="AA176" s="10">
        <f t="shared" si="20"/>
        <v>0</v>
      </c>
      <c r="AB176" s="11">
        <v>45874</v>
      </c>
    </row>
    <row r="177" spans="1:28" ht="15.75" hidden="1" x14ac:dyDescent="0.25">
      <c r="A177" s="39">
        <v>45874</v>
      </c>
      <c r="B177" s="33" t="s">
        <v>109</v>
      </c>
      <c r="C177" s="33"/>
      <c r="D177" s="33" t="s">
        <v>31</v>
      </c>
      <c r="E177" s="33" t="s">
        <v>110</v>
      </c>
      <c r="F177" s="33">
        <v>1400</v>
      </c>
      <c r="G177" s="33" t="s">
        <v>29</v>
      </c>
      <c r="H177" s="33">
        <v>1800</v>
      </c>
      <c r="I177" s="33">
        <f t="shared" si="14"/>
        <v>2520000</v>
      </c>
      <c r="J177" s="37" t="s">
        <v>241</v>
      </c>
      <c r="K177" s="33"/>
      <c r="L177" s="9">
        <f t="shared" si="15"/>
        <v>2520000</v>
      </c>
      <c r="M177" s="9">
        <v>2520000</v>
      </c>
      <c r="N177" s="9"/>
      <c r="O177" s="9">
        <f t="shared" si="16"/>
        <v>0</v>
      </c>
      <c r="P177" s="9"/>
      <c r="Q177" s="9"/>
      <c r="R177" s="9">
        <f t="shared" si="17"/>
        <v>0</v>
      </c>
      <c r="S177" s="9"/>
      <c r="T177" s="9"/>
      <c r="U177" s="9">
        <f t="shared" si="18"/>
        <v>0</v>
      </c>
      <c r="V177" s="9"/>
      <c r="W177" s="9"/>
      <c r="X177" s="9">
        <f t="shared" si="19"/>
        <v>0</v>
      </c>
      <c r="Y177" s="9"/>
      <c r="Z177" s="9"/>
      <c r="AA177" s="10">
        <f t="shared" si="20"/>
        <v>0</v>
      </c>
      <c r="AB177" s="11">
        <v>45874</v>
      </c>
    </row>
    <row r="178" spans="1:28" ht="15.75" hidden="1" x14ac:dyDescent="0.25">
      <c r="A178" s="39">
        <v>45874</v>
      </c>
      <c r="B178" s="33" t="s">
        <v>92</v>
      </c>
      <c r="C178" s="33"/>
      <c r="D178" s="33" t="s">
        <v>31</v>
      </c>
      <c r="E178" s="33" t="s">
        <v>91</v>
      </c>
      <c r="F178" s="33">
        <v>700</v>
      </c>
      <c r="G178" s="33" t="s">
        <v>29</v>
      </c>
      <c r="H178" s="33">
        <v>4000</v>
      </c>
      <c r="I178" s="33">
        <f t="shared" si="14"/>
        <v>2800000</v>
      </c>
      <c r="J178" s="37" t="s">
        <v>241</v>
      </c>
      <c r="K178" s="33"/>
      <c r="L178" s="9">
        <f t="shared" si="15"/>
        <v>2800000</v>
      </c>
      <c r="M178" s="9">
        <v>2800000</v>
      </c>
      <c r="N178" s="9"/>
      <c r="O178" s="9">
        <f t="shared" si="16"/>
        <v>0</v>
      </c>
      <c r="P178" s="9"/>
      <c r="Q178" s="9"/>
      <c r="R178" s="9">
        <f t="shared" si="17"/>
        <v>0</v>
      </c>
      <c r="S178" s="9"/>
      <c r="T178" s="9"/>
      <c r="U178" s="9">
        <f t="shared" si="18"/>
        <v>0</v>
      </c>
      <c r="V178" s="9"/>
      <c r="W178" s="9"/>
      <c r="X178" s="9">
        <f t="shared" si="19"/>
        <v>0</v>
      </c>
      <c r="Y178" s="9"/>
      <c r="Z178" s="9"/>
      <c r="AA178" s="10">
        <f t="shared" si="20"/>
        <v>0</v>
      </c>
      <c r="AB178" s="11">
        <v>45874</v>
      </c>
    </row>
    <row r="179" spans="1:28" ht="15.75" hidden="1" x14ac:dyDescent="0.25">
      <c r="A179" s="32">
        <v>45874</v>
      </c>
      <c r="B179" s="33" t="s">
        <v>189</v>
      </c>
      <c r="C179" s="33"/>
      <c r="D179" s="33" t="s">
        <v>41</v>
      </c>
      <c r="E179" s="33" t="s">
        <v>110</v>
      </c>
      <c r="F179" s="33">
        <v>1200</v>
      </c>
      <c r="G179" s="33" t="s">
        <v>29</v>
      </c>
      <c r="H179" s="33">
        <v>1800</v>
      </c>
      <c r="I179" s="33">
        <f t="shared" si="14"/>
        <v>2160000</v>
      </c>
      <c r="J179" s="37" t="s">
        <v>240</v>
      </c>
      <c r="K179" s="33"/>
      <c r="L179" s="9">
        <f t="shared" si="15"/>
        <v>0</v>
      </c>
      <c r="M179" s="9"/>
      <c r="N179" s="9"/>
      <c r="O179" s="9">
        <f t="shared" si="16"/>
        <v>0</v>
      </c>
      <c r="P179" s="9"/>
      <c r="Q179" s="9"/>
      <c r="R179" s="9">
        <f t="shared" si="17"/>
        <v>2160000</v>
      </c>
      <c r="S179" s="9">
        <v>2160000</v>
      </c>
      <c r="T179" s="9"/>
      <c r="U179" s="9">
        <f t="shared" si="18"/>
        <v>0</v>
      </c>
      <c r="V179" s="9"/>
      <c r="W179" s="9"/>
      <c r="X179" s="9">
        <f t="shared" si="19"/>
        <v>0</v>
      </c>
      <c r="Y179" s="9"/>
      <c r="Z179" s="9"/>
      <c r="AA179" s="10">
        <f t="shared" si="20"/>
        <v>0</v>
      </c>
      <c r="AB179" s="11">
        <v>45874</v>
      </c>
    </row>
    <row r="180" spans="1:28" ht="15.75" hidden="1" x14ac:dyDescent="0.25">
      <c r="A180" s="39">
        <v>45874</v>
      </c>
      <c r="B180" s="33" t="s">
        <v>40</v>
      </c>
      <c r="C180" s="33"/>
      <c r="D180" s="33" t="s">
        <v>31</v>
      </c>
      <c r="E180" s="33" t="s">
        <v>110</v>
      </c>
      <c r="F180" s="33">
        <v>600</v>
      </c>
      <c r="G180" s="33" t="s">
        <v>29</v>
      </c>
      <c r="H180" s="33">
        <v>1900</v>
      </c>
      <c r="I180" s="33">
        <f t="shared" si="14"/>
        <v>1140000</v>
      </c>
      <c r="J180" s="37" t="s">
        <v>241</v>
      </c>
      <c r="K180" s="33"/>
      <c r="L180" s="9">
        <f t="shared" si="15"/>
        <v>1140000</v>
      </c>
      <c r="M180" s="9">
        <v>1140000</v>
      </c>
      <c r="N180" s="9"/>
      <c r="O180" s="9">
        <f t="shared" si="16"/>
        <v>0</v>
      </c>
      <c r="P180" s="9"/>
      <c r="Q180" s="9"/>
      <c r="R180" s="9">
        <f t="shared" si="17"/>
        <v>0</v>
      </c>
      <c r="S180" s="9"/>
      <c r="T180" s="9"/>
      <c r="U180" s="9">
        <f t="shared" si="18"/>
        <v>0</v>
      </c>
      <c r="V180" s="9"/>
      <c r="W180" s="9"/>
      <c r="X180" s="9">
        <f t="shared" si="19"/>
        <v>0</v>
      </c>
      <c r="Y180" s="9"/>
      <c r="Z180" s="9"/>
      <c r="AA180" s="10">
        <f t="shared" si="20"/>
        <v>0</v>
      </c>
      <c r="AB180" s="11">
        <v>45874</v>
      </c>
    </row>
    <row r="181" spans="1:28" ht="15.75" x14ac:dyDescent="0.25">
      <c r="A181" s="39">
        <v>45874</v>
      </c>
      <c r="B181" s="33" t="s">
        <v>329</v>
      </c>
      <c r="C181" s="33"/>
      <c r="D181" s="33" t="s">
        <v>31</v>
      </c>
      <c r="E181" s="33" t="s">
        <v>205</v>
      </c>
      <c r="F181" s="33">
        <v>100</v>
      </c>
      <c r="G181" s="33" t="s">
        <v>51</v>
      </c>
      <c r="H181" s="33">
        <v>115000</v>
      </c>
      <c r="I181" s="33">
        <f t="shared" si="14"/>
        <v>11500000</v>
      </c>
      <c r="J181" s="82" t="s">
        <v>38</v>
      </c>
      <c r="K181" s="107" t="s">
        <v>1083</v>
      </c>
      <c r="L181" s="9">
        <f t="shared" si="15"/>
        <v>0</v>
      </c>
      <c r="M181" s="9"/>
      <c r="N181" s="9"/>
      <c r="O181" s="9">
        <f t="shared" si="16"/>
        <v>7583000</v>
      </c>
      <c r="P181" s="9">
        <v>7583000</v>
      </c>
      <c r="Q181" s="9"/>
      <c r="R181" s="9">
        <f t="shared" si="17"/>
        <v>0</v>
      </c>
      <c r="S181" s="9"/>
      <c r="T181" s="9"/>
      <c r="U181" s="9">
        <f t="shared" si="18"/>
        <v>0</v>
      </c>
      <c r="V181" s="9"/>
      <c r="W181" s="9"/>
      <c r="X181" s="9">
        <f t="shared" si="19"/>
        <v>0</v>
      </c>
      <c r="Y181" s="9"/>
      <c r="Z181" s="9"/>
      <c r="AA181" s="10">
        <f t="shared" si="20"/>
        <v>3917000</v>
      </c>
      <c r="AB181" s="11">
        <v>45873</v>
      </c>
    </row>
    <row r="182" spans="1:28" ht="15.75" hidden="1" x14ac:dyDescent="0.25">
      <c r="A182" s="39">
        <v>45874</v>
      </c>
      <c r="B182" s="33" t="s">
        <v>370</v>
      </c>
      <c r="C182" s="33"/>
      <c r="D182" s="33" t="s">
        <v>41</v>
      </c>
      <c r="E182" s="33" t="s">
        <v>110</v>
      </c>
      <c r="F182" s="33">
        <v>1400</v>
      </c>
      <c r="G182" s="33" t="s">
        <v>29</v>
      </c>
      <c r="H182" s="33">
        <v>1900</v>
      </c>
      <c r="I182" s="33">
        <f t="shared" si="14"/>
        <v>2660000</v>
      </c>
      <c r="J182" s="37" t="s">
        <v>240</v>
      </c>
      <c r="K182" s="33"/>
      <c r="L182" s="9">
        <f t="shared" si="15"/>
        <v>0</v>
      </c>
      <c r="M182" s="9"/>
      <c r="N182" s="9"/>
      <c r="O182" s="9">
        <f t="shared" si="16"/>
        <v>2660000</v>
      </c>
      <c r="P182" s="9">
        <v>2660000</v>
      </c>
      <c r="Q182" s="9"/>
      <c r="R182" s="9">
        <f t="shared" si="17"/>
        <v>0</v>
      </c>
      <c r="S182" s="9"/>
      <c r="T182" s="9"/>
      <c r="U182" s="9">
        <f t="shared" si="18"/>
        <v>0</v>
      </c>
      <c r="V182" s="9"/>
      <c r="W182" s="9"/>
      <c r="X182" s="9">
        <f t="shared" si="19"/>
        <v>0</v>
      </c>
      <c r="Y182" s="9"/>
      <c r="Z182" s="9"/>
      <c r="AA182" s="10">
        <f t="shared" si="20"/>
        <v>0</v>
      </c>
      <c r="AB182" s="11">
        <v>45874</v>
      </c>
    </row>
    <row r="183" spans="1:28" ht="16.5" hidden="1" thickBot="1" x14ac:dyDescent="0.3">
      <c r="A183" s="61">
        <v>45874</v>
      </c>
      <c r="B183" s="62" t="s">
        <v>358</v>
      </c>
      <c r="C183" s="62"/>
      <c r="D183" s="62" t="s">
        <v>31</v>
      </c>
      <c r="E183" s="62" t="s">
        <v>110</v>
      </c>
      <c r="F183" s="62">
        <v>2000</v>
      </c>
      <c r="G183" s="62" t="s">
        <v>29</v>
      </c>
      <c r="H183" s="62">
        <v>1850</v>
      </c>
      <c r="I183" s="62">
        <f t="shared" si="14"/>
        <v>3700000</v>
      </c>
      <c r="J183" s="63" t="s">
        <v>240</v>
      </c>
      <c r="K183" s="62" t="s">
        <v>1078</v>
      </c>
      <c r="L183" s="97">
        <f t="shared" si="15"/>
        <v>0</v>
      </c>
      <c r="M183" s="97"/>
      <c r="N183" s="97"/>
      <c r="O183" s="97">
        <f t="shared" si="16"/>
        <v>0</v>
      </c>
      <c r="P183" s="97"/>
      <c r="Q183" s="97"/>
      <c r="R183" s="97">
        <f t="shared" si="17"/>
        <v>0</v>
      </c>
      <c r="S183" s="97"/>
      <c r="T183" s="97"/>
      <c r="U183" s="97">
        <f t="shared" si="18"/>
        <v>3700000</v>
      </c>
      <c r="V183" s="97">
        <v>3700000</v>
      </c>
      <c r="W183" s="97"/>
      <c r="X183" s="97">
        <f t="shared" si="19"/>
        <v>0</v>
      </c>
      <c r="Y183" s="97"/>
      <c r="Z183" s="97"/>
      <c r="AA183" s="98">
        <f t="shared" si="20"/>
        <v>0</v>
      </c>
      <c r="AB183" s="99">
        <v>45874</v>
      </c>
    </row>
    <row r="184" spans="1:28" ht="15.75" hidden="1" x14ac:dyDescent="0.25">
      <c r="A184" s="39">
        <v>45874</v>
      </c>
      <c r="B184" s="35" t="s">
        <v>216</v>
      </c>
      <c r="C184" s="35"/>
      <c r="D184" s="35" t="s">
        <v>41</v>
      </c>
      <c r="E184" s="35" t="s">
        <v>98</v>
      </c>
      <c r="F184" s="35">
        <v>24.5</v>
      </c>
      <c r="G184" s="35" t="s">
        <v>51</v>
      </c>
      <c r="H184" s="35">
        <v>43000</v>
      </c>
      <c r="I184" s="33">
        <f t="shared" si="14"/>
        <v>1053500</v>
      </c>
      <c r="J184" s="41" t="s">
        <v>240</v>
      </c>
      <c r="K184" s="35"/>
      <c r="L184" s="9">
        <f t="shared" si="15"/>
        <v>0</v>
      </c>
      <c r="M184" s="9"/>
      <c r="N184" s="9"/>
      <c r="O184" s="9">
        <f t="shared" si="16"/>
        <v>1053500</v>
      </c>
      <c r="P184" s="9">
        <v>1053500</v>
      </c>
      <c r="Q184" s="9"/>
      <c r="R184" s="9">
        <f t="shared" si="17"/>
        <v>0</v>
      </c>
      <c r="S184" s="9"/>
      <c r="T184" s="9"/>
      <c r="U184" s="9">
        <f t="shared" si="18"/>
        <v>0</v>
      </c>
      <c r="V184" s="9"/>
      <c r="W184" s="9"/>
      <c r="X184" s="9">
        <f t="shared" si="19"/>
        <v>0</v>
      </c>
      <c r="Y184" s="9"/>
      <c r="Z184" s="9"/>
      <c r="AA184" s="10">
        <f t="shared" si="20"/>
        <v>0</v>
      </c>
      <c r="AB184" s="11">
        <v>45874</v>
      </c>
    </row>
    <row r="185" spans="1:28" ht="15.75" hidden="1" x14ac:dyDescent="0.25">
      <c r="A185" s="39">
        <v>45874</v>
      </c>
      <c r="B185" s="35" t="s">
        <v>191</v>
      </c>
      <c r="C185" s="33"/>
      <c r="D185" s="35" t="s">
        <v>31</v>
      </c>
      <c r="E185" s="33" t="s">
        <v>468</v>
      </c>
      <c r="F185" s="43">
        <v>16.399999999999999</v>
      </c>
      <c r="G185" s="33" t="s">
        <v>51</v>
      </c>
      <c r="H185" s="33">
        <v>43000</v>
      </c>
      <c r="I185" s="33">
        <f t="shared" si="14"/>
        <v>705199.99999999988</v>
      </c>
      <c r="J185" s="41" t="s">
        <v>240</v>
      </c>
      <c r="K185" s="33"/>
      <c r="L185" s="9">
        <f t="shared" si="15"/>
        <v>0</v>
      </c>
      <c r="M185" s="9"/>
      <c r="N185" s="9"/>
      <c r="O185" s="9">
        <f t="shared" si="16"/>
        <v>0</v>
      </c>
      <c r="P185" s="9"/>
      <c r="Q185" s="9"/>
      <c r="R185" s="9">
        <f t="shared" si="17"/>
        <v>0</v>
      </c>
      <c r="S185" s="9"/>
      <c r="T185" s="9"/>
      <c r="U185" s="9">
        <f t="shared" si="18"/>
        <v>705200</v>
      </c>
      <c r="V185" s="9">
        <v>705200</v>
      </c>
      <c r="W185" s="9"/>
      <c r="X185" s="9">
        <f t="shared" si="19"/>
        <v>0</v>
      </c>
      <c r="Y185" s="9"/>
      <c r="Z185" s="9"/>
      <c r="AA185" s="10">
        <f t="shared" si="20"/>
        <v>-1.1641532182693481E-10</v>
      </c>
      <c r="AB185" s="11">
        <v>45874</v>
      </c>
    </row>
    <row r="186" spans="1:28" ht="15.75" hidden="1" x14ac:dyDescent="0.25">
      <c r="A186" s="39">
        <v>45874</v>
      </c>
      <c r="B186" s="33" t="s">
        <v>170</v>
      </c>
      <c r="C186" s="33"/>
      <c r="D186" s="35" t="s">
        <v>31</v>
      </c>
      <c r="E186" s="33" t="s">
        <v>468</v>
      </c>
      <c r="F186" s="33">
        <v>15.9</v>
      </c>
      <c r="G186" s="33" t="s">
        <v>51</v>
      </c>
      <c r="H186" s="33">
        <v>43000</v>
      </c>
      <c r="I186" s="33">
        <f t="shared" si="14"/>
        <v>683700</v>
      </c>
      <c r="J186" s="41" t="s">
        <v>240</v>
      </c>
      <c r="K186" s="33"/>
      <c r="L186" s="9">
        <f t="shared" si="15"/>
        <v>0</v>
      </c>
      <c r="M186" s="9"/>
      <c r="N186" s="9"/>
      <c r="O186" s="9">
        <f t="shared" si="16"/>
        <v>0</v>
      </c>
      <c r="P186" s="9"/>
      <c r="Q186" s="9"/>
      <c r="R186" s="9">
        <f t="shared" si="17"/>
        <v>0</v>
      </c>
      <c r="S186" s="9"/>
      <c r="T186" s="9"/>
      <c r="U186" s="9">
        <f t="shared" si="18"/>
        <v>683700</v>
      </c>
      <c r="V186" s="9">
        <v>683700</v>
      </c>
      <c r="W186" s="9"/>
      <c r="X186" s="9">
        <f t="shared" si="19"/>
        <v>0</v>
      </c>
      <c r="Y186" s="9"/>
      <c r="Z186" s="9"/>
      <c r="AA186" s="10">
        <f t="shared" si="20"/>
        <v>0</v>
      </c>
      <c r="AB186" s="11">
        <v>45874</v>
      </c>
    </row>
    <row r="187" spans="1:28" ht="15.75" hidden="1" x14ac:dyDescent="0.25">
      <c r="A187" s="39">
        <v>45874</v>
      </c>
      <c r="B187" s="33" t="s">
        <v>231</v>
      </c>
      <c r="C187" s="33"/>
      <c r="D187" s="33"/>
      <c r="E187" s="33" t="s">
        <v>135</v>
      </c>
      <c r="F187" s="33">
        <v>88.4</v>
      </c>
      <c r="G187" s="33" t="s">
        <v>51</v>
      </c>
      <c r="H187" s="33"/>
      <c r="I187" s="33">
        <f t="shared" si="14"/>
        <v>0</v>
      </c>
      <c r="J187" s="86" t="s">
        <v>26</v>
      </c>
      <c r="K187" s="33"/>
      <c r="L187" s="9">
        <f t="shared" si="15"/>
        <v>0</v>
      </c>
      <c r="M187" s="9"/>
      <c r="N187" s="9"/>
      <c r="O187" s="9">
        <f t="shared" si="16"/>
        <v>0</v>
      </c>
      <c r="P187" s="9"/>
      <c r="Q187" s="9"/>
      <c r="R187" s="9">
        <f t="shared" si="17"/>
        <v>0</v>
      </c>
      <c r="S187" s="9"/>
      <c r="T187" s="9"/>
      <c r="U187" s="9">
        <f t="shared" si="18"/>
        <v>0</v>
      </c>
      <c r="V187" s="9"/>
      <c r="W187" s="9"/>
      <c r="X187" s="9">
        <f t="shared" si="19"/>
        <v>0</v>
      </c>
      <c r="Y187" s="9"/>
      <c r="Z187" s="9"/>
      <c r="AA187" s="10">
        <f t="shared" si="20"/>
        <v>0</v>
      </c>
      <c r="AB187" s="11"/>
    </row>
    <row r="188" spans="1:28" ht="15.75" hidden="1" x14ac:dyDescent="0.25">
      <c r="A188" s="39">
        <v>45874</v>
      </c>
      <c r="B188" s="33" t="s">
        <v>231</v>
      </c>
      <c r="C188" s="33"/>
      <c r="D188" s="33"/>
      <c r="E188" s="33" t="s">
        <v>136</v>
      </c>
      <c r="F188" s="33">
        <v>48.6</v>
      </c>
      <c r="G188" s="33" t="s">
        <v>51</v>
      </c>
      <c r="H188" s="33"/>
      <c r="I188" s="33">
        <f t="shared" si="14"/>
        <v>0</v>
      </c>
      <c r="J188" s="86" t="s">
        <v>26</v>
      </c>
      <c r="K188" s="33"/>
      <c r="L188" s="9">
        <f t="shared" si="15"/>
        <v>0</v>
      </c>
      <c r="M188" s="9"/>
      <c r="N188" s="9"/>
      <c r="O188" s="9">
        <f t="shared" si="16"/>
        <v>0</v>
      </c>
      <c r="P188" s="9"/>
      <c r="Q188" s="9"/>
      <c r="R188" s="9">
        <f t="shared" si="17"/>
        <v>0</v>
      </c>
      <c r="S188" s="9"/>
      <c r="T188" s="9"/>
      <c r="U188" s="9">
        <f t="shared" si="18"/>
        <v>0</v>
      </c>
      <c r="V188" s="9"/>
      <c r="W188" s="9"/>
      <c r="X188" s="9">
        <f t="shared" si="19"/>
        <v>0</v>
      </c>
      <c r="Y188" s="9"/>
      <c r="Z188" s="9"/>
      <c r="AA188" s="10">
        <f t="shared" si="20"/>
        <v>0</v>
      </c>
      <c r="AB188" s="11"/>
    </row>
    <row r="189" spans="1:28" ht="15.75" hidden="1" x14ac:dyDescent="0.25">
      <c r="A189" s="39">
        <v>45874</v>
      </c>
      <c r="B189" s="33" t="s">
        <v>231</v>
      </c>
      <c r="C189" s="33"/>
      <c r="D189" s="33"/>
      <c r="E189" s="33" t="s">
        <v>344</v>
      </c>
      <c r="F189" s="33">
        <v>56.1</v>
      </c>
      <c r="G189" s="33" t="s">
        <v>51</v>
      </c>
      <c r="H189" s="33"/>
      <c r="I189" s="33">
        <f t="shared" si="14"/>
        <v>0</v>
      </c>
      <c r="J189" s="86" t="s">
        <v>26</v>
      </c>
      <c r="K189" s="33"/>
      <c r="L189" s="9">
        <f t="shared" si="15"/>
        <v>0</v>
      </c>
      <c r="M189" s="9"/>
      <c r="N189" s="9"/>
      <c r="O189" s="9">
        <f t="shared" si="16"/>
        <v>0</v>
      </c>
      <c r="P189" s="9"/>
      <c r="Q189" s="9"/>
      <c r="R189" s="9">
        <f t="shared" si="17"/>
        <v>0</v>
      </c>
      <c r="S189" s="9"/>
      <c r="T189" s="9"/>
      <c r="U189" s="9">
        <f t="shared" si="18"/>
        <v>0</v>
      </c>
      <c r="V189" s="9"/>
      <c r="W189" s="9"/>
      <c r="X189" s="9">
        <f t="shared" si="19"/>
        <v>0</v>
      </c>
      <c r="Y189" s="9"/>
      <c r="Z189" s="9"/>
      <c r="AA189" s="10">
        <f t="shared" si="20"/>
        <v>0</v>
      </c>
      <c r="AB189" s="11"/>
    </row>
    <row r="190" spans="1:28" ht="15.75" hidden="1" x14ac:dyDescent="0.25">
      <c r="A190" s="39">
        <v>45874</v>
      </c>
      <c r="B190" s="33" t="s">
        <v>312</v>
      </c>
      <c r="C190" s="33"/>
      <c r="D190" s="33" t="s">
        <v>31</v>
      </c>
      <c r="E190" s="33" t="s">
        <v>110</v>
      </c>
      <c r="F190" s="33">
        <v>1400</v>
      </c>
      <c r="G190" s="33" t="s">
        <v>29</v>
      </c>
      <c r="H190" s="33">
        <v>1800</v>
      </c>
      <c r="I190" s="33">
        <f t="shared" si="14"/>
        <v>2520000</v>
      </c>
      <c r="J190" s="41" t="s">
        <v>240</v>
      </c>
      <c r="K190" s="33"/>
      <c r="L190" s="9">
        <f t="shared" si="15"/>
        <v>0</v>
      </c>
      <c r="M190" s="9"/>
      <c r="N190" s="9"/>
      <c r="O190" s="9">
        <f t="shared" si="16"/>
        <v>2520000</v>
      </c>
      <c r="P190" s="9">
        <v>2520000</v>
      </c>
      <c r="Q190" s="9"/>
      <c r="R190" s="9">
        <f t="shared" si="17"/>
        <v>0</v>
      </c>
      <c r="S190" s="9"/>
      <c r="T190" s="9"/>
      <c r="U190" s="9">
        <f t="shared" si="18"/>
        <v>0</v>
      </c>
      <c r="V190" s="9"/>
      <c r="W190" s="9"/>
      <c r="X190" s="9">
        <f t="shared" si="19"/>
        <v>0</v>
      </c>
      <c r="Y190" s="9"/>
      <c r="Z190" s="9"/>
      <c r="AA190" s="10">
        <f t="shared" si="20"/>
        <v>0</v>
      </c>
      <c r="AB190" s="11">
        <v>45874</v>
      </c>
    </row>
    <row r="191" spans="1:28" ht="15.75" hidden="1" x14ac:dyDescent="0.25">
      <c r="A191" s="39">
        <v>45874</v>
      </c>
      <c r="B191" s="33" t="s">
        <v>873</v>
      </c>
      <c r="C191" s="33"/>
      <c r="D191" s="33" t="s">
        <v>31</v>
      </c>
      <c r="E191" s="33" t="s">
        <v>423</v>
      </c>
      <c r="F191" s="33">
        <v>34.700000000000003</v>
      </c>
      <c r="G191" s="33" t="s">
        <v>51</v>
      </c>
      <c r="H191" s="33">
        <v>43000</v>
      </c>
      <c r="I191" s="33">
        <f t="shared" si="14"/>
        <v>1492100.0000000002</v>
      </c>
      <c r="J191" s="41" t="s">
        <v>240</v>
      </c>
      <c r="K191" s="33"/>
      <c r="L191" s="9">
        <f t="shared" si="15"/>
        <v>0</v>
      </c>
      <c r="M191" s="9"/>
      <c r="N191" s="9"/>
      <c r="O191" s="9">
        <f t="shared" si="16"/>
        <v>0</v>
      </c>
      <c r="P191" s="9"/>
      <c r="Q191" s="9"/>
      <c r="R191" s="9">
        <f t="shared" si="17"/>
        <v>0</v>
      </c>
      <c r="S191" s="9"/>
      <c r="T191" s="9"/>
      <c r="U191" s="9">
        <f t="shared" si="18"/>
        <v>1492100</v>
      </c>
      <c r="V191" s="9">
        <v>1492100</v>
      </c>
      <c r="W191" s="9"/>
      <c r="X191" s="9">
        <f t="shared" si="19"/>
        <v>0</v>
      </c>
      <c r="Y191" s="9"/>
      <c r="Z191" s="9"/>
      <c r="AA191" s="10">
        <f t="shared" si="20"/>
        <v>2.3283064365386963E-10</v>
      </c>
      <c r="AB191" s="11">
        <v>45874</v>
      </c>
    </row>
    <row r="192" spans="1:28" ht="15.75" hidden="1" x14ac:dyDescent="0.25">
      <c r="A192" s="39">
        <v>45874</v>
      </c>
      <c r="B192" s="33" t="s">
        <v>472</v>
      </c>
      <c r="C192" s="33"/>
      <c r="D192" s="33" t="s">
        <v>41</v>
      </c>
      <c r="E192" s="33" t="s">
        <v>73</v>
      </c>
      <c r="F192" s="33">
        <v>20</v>
      </c>
      <c r="G192" s="33" t="s">
        <v>74</v>
      </c>
      <c r="H192" s="33">
        <v>50000</v>
      </c>
      <c r="I192" s="33">
        <f t="shared" si="14"/>
        <v>1000000</v>
      </c>
      <c r="J192" s="37" t="s">
        <v>240</v>
      </c>
      <c r="K192" s="33"/>
      <c r="L192" s="9">
        <f t="shared" si="15"/>
        <v>0</v>
      </c>
      <c r="M192" s="9"/>
      <c r="N192" s="9"/>
      <c r="O192" s="9">
        <f t="shared" si="16"/>
        <v>1000000</v>
      </c>
      <c r="P192" s="9">
        <v>1000000</v>
      </c>
      <c r="Q192" s="9"/>
      <c r="R192" s="9">
        <f t="shared" si="17"/>
        <v>0</v>
      </c>
      <c r="S192" s="9"/>
      <c r="T192" s="9"/>
      <c r="U192" s="9">
        <f t="shared" si="18"/>
        <v>0</v>
      </c>
      <c r="V192" s="9"/>
      <c r="W192" s="9"/>
      <c r="X192" s="9">
        <f t="shared" si="19"/>
        <v>0</v>
      </c>
      <c r="Y192" s="9"/>
      <c r="Z192" s="9"/>
      <c r="AA192" s="10">
        <f t="shared" si="20"/>
        <v>0</v>
      </c>
      <c r="AB192" s="11">
        <v>45873</v>
      </c>
    </row>
    <row r="193" spans="1:28" ht="15.75" hidden="1" x14ac:dyDescent="0.25">
      <c r="A193" s="39">
        <v>45874</v>
      </c>
      <c r="B193" s="33" t="s">
        <v>472</v>
      </c>
      <c r="C193" s="33"/>
      <c r="D193" s="33" t="s">
        <v>41</v>
      </c>
      <c r="E193" s="33" t="s">
        <v>130</v>
      </c>
      <c r="F193" s="33">
        <v>20</v>
      </c>
      <c r="G193" s="33" t="s">
        <v>74</v>
      </c>
      <c r="H193" s="33">
        <v>50000</v>
      </c>
      <c r="I193" s="33">
        <f t="shared" si="14"/>
        <v>1000000</v>
      </c>
      <c r="J193" s="37" t="s">
        <v>240</v>
      </c>
      <c r="K193" s="33"/>
      <c r="L193" s="9">
        <f t="shared" si="15"/>
        <v>0</v>
      </c>
      <c r="M193" s="9"/>
      <c r="N193" s="9"/>
      <c r="O193" s="9">
        <f t="shared" si="16"/>
        <v>1000000</v>
      </c>
      <c r="P193" s="9">
        <v>1000000</v>
      </c>
      <c r="Q193" s="9"/>
      <c r="R193" s="9">
        <f t="shared" si="17"/>
        <v>0</v>
      </c>
      <c r="S193" s="9"/>
      <c r="T193" s="9"/>
      <c r="U193" s="9">
        <f t="shared" si="18"/>
        <v>0</v>
      </c>
      <c r="V193" s="9"/>
      <c r="W193" s="9"/>
      <c r="X193" s="9">
        <f t="shared" si="19"/>
        <v>0</v>
      </c>
      <c r="Y193" s="9"/>
      <c r="Z193" s="9"/>
      <c r="AA193" s="10">
        <f t="shared" si="20"/>
        <v>0</v>
      </c>
      <c r="AB193" s="11">
        <v>45873</v>
      </c>
    </row>
    <row r="194" spans="1:28" ht="15.75" hidden="1" x14ac:dyDescent="0.25">
      <c r="A194" s="39">
        <v>45874</v>
      </c>
      <c r="B194" s="33" t="s">
        <v>472</v>
      </c>
      <c r="C194" s="33"/>
      <c r="D194" s="33" t="s">
        <v>41</v>
      </c>
      <c r="E194" s="33" t="s">
        <v>480</v>
      </c>
      <c r="F194" s="33">
        <v>10</v>
      </c>
      <c r="G194" s="33" t="s">
        <v>25</v>
      </c>
      <c r="H194" s="33">
        <v>25000</v>
      </c>
      <c r="I194" s="33">
        <f t="shared" si="14"/>
        <v>250000</v>
      </c>
      <c r="J194" s="37" t="s">
        <v>240</v>
      </c>
      <c r="K194" s="33"/>
      <c r="L194" s="9">
        <f t="shared" si="15"/>
        <v>0</v>
      </c>
      <c r="M194" s="9"/>
      <c r="N194" s="9"/>
      <c r="O194" s="9">
        <f t="shared" si="16"/>
        <v>250000</v>
      </c>
      <c r="P194" s="9">
        <v>250000</v>
      </c>
      <c r="Q194" s="9"/>
      <c r="R194" s="9">
        <f t="shared" si="17"/>
        <v>0</v>
      </c>
      <c r="S194" s="9"/>
      <c r="T194" s="9"/>
      <c r="U194" s="9">
        <f t="shared" si="18"/>
        <v>0</v>
      </c>
      <c r="V194" s="9"/>
      <c r="W194" s="9"/>
      <c r="X194" s="9">
        <f t="shared" si="19"/>
        <v>0</v>
      </c>
      <c r="Y194" s="9"/>
      <c r="Z194" s="9"/>
      <c r="AA194" s="10">
        <f t="shared" si="20"/>
        <v>0</v>
      </c>
      <c r="AB194" s="11">
        <v>45873</v>
      </c>
    </row>
    <row r="195" spans="1:28" ht="15.75" hidden="1" x14ac:dyDescent="0.25">
      <c r="A195" s="39">
        <v>45874</v>
      </c>
      <c r="B195" s="33" t="s">
        <v>472</v>
      </c>
      <c r="C195" s="33"/>
      <c r="D195" s="33" t="s">
        <v>41</v>
      </c>
      <c r="E195" s="33" t="s">
        <v>122</v>
      </c>
      <c r="F195" s="33">
        <v>4</v>
      </c>
      <c r="G195" s="33" t="s">
        <v>51</v>
      </c>
      <c r="H195" s="33">
        <v>70000</v>
      </c>
      <c r="I195" s="33">
        <f t="shared" si="14"/>
        <v>280000</v>
      </c>
      <c r="J195" s="37" t="s">
        <v>240</v>
      </c>
      <c r="K195" s="33"/>
      <c r="L195" s="9">
        <f t="shared" si="15"/>
        <v>0</v>
      </c>
      <c r="M195" s="9"/>
      <c r="N195" s="9"/>
      <c r="O195" s="9">
        <f t="shared" si="16"/>
        <v>280000</v>
      </c>
      <c r="P195" s="9">
        <v>280000</v>
      </c>
      <c r="Q195" s="9"/>
      <c r="R195" s="9">
        <f t="shared" si="17"/>
        <v>0</v>
      </c>
      <c r="S195" s="9"/>
      <c r="T195" s="9"/>
      <c r="U195" s="9">
        <f t="shared" si="18"/>
        <v>0</v>
      </c>
      <c r="V195" s="9"/>
      <c r="W195" s="9"/>
      <c r="X195" s="9">
        <f t="shared" si="19"/>
        <v>0</v>
      </c>
      <c r="Y195" s="9"/>
      <c r="Z195" s="9"/>
      <c r="AA195" s="10">
        <f t="shared" si="20"/>
        <v>0</v>
      </c>
      <c r="AB195" s="11">
        <v>45873</v>
      </c>
    </row>
    <row r="196" spans="1:28" ht="15.75" hidden="1" x14ac:dyDescent="0.25">
      <c r="A196" s="39">
        <v>45874</v>
      </c>
      <c r="B196" s="33" t="s">
        <v>663</v>
      </c>
      <c r="C196" s="33"/>
      <c r="D196" s="33" t="s">
        <v>41</v>
      </c>
      <c r="E196" s="33" t="s">
        <v>1095</v>
      </c>
      <c r="F196" s="33">
        <v>20</v>
      </c>
      <c r="G196" s="33" t="s">
        <v>51</v>
      </c>
      <c r="H196" s="33">
        <v>63000</v>
      </c>
      <c r="I196" s="33">
        <f t="shared" ref="I196:I259" si="21">F196*H196</f>
        <v>1260000</v>
      </c>
      <c r="J196" s="82" t="s">
        <v>26</v>
      </c>
      <c r="K196" s="33"/>
      <c r="L196" s="9">
        <f t="shared" ref="L196:L259" si="22">M196+N196</f>
        <v>0</v>
      </c>
      <c r="M196" s="9"/>
      <c r="N196" s="9"/>
      <c r="O196" s="9">
        <f t="shared" ref="O196:O259" si="23">P196+Q196</f>
        <v>0</v>
      </c>
      <c r="P196" s="9"/>
      <c r="Q196" s="9"/>
      <c r="R196" s="9">
        <f t="shared" ref="R196:R259" si="24">S196+T196</f>
        <v>0</v>
      </c>
      <c r="S196" s="9"/>
      <c r="T196" s="9"/>
      <c r="U196" s="9">
        <f t="shared" ref="U196:U259" si="25">V196+W196</f>
        <v>0</v>
      </c>
      <c r="V196" s="9"/>
      <c r="W196" s="9"/>
      <c r="X196" s="9">
        <f t="shared" ref="X196:X259" si="26">Y196+Z196</f>
        <v>0</v>
      </c>
      <c r="Y196" s="9"/>
      <c r="Z196" s="9"/>
      <c r="AA196" s="10">
        <f t="shared" ref="AA196:AA259" si="27">C196+I196-L196-O196-U196-X196-R196</f>
        <v>1260000</v>
      </c>
      <c r="AB196" s="11"/>
    </row>
    <row r="197" spans="1:28" ht="15.75" hidden="1" x14ac:dyDescent="0.25">
      <c r="A197" s="39">
        <v>45874</v>
      </c>
      <c r="B197" s="33" t="s">
        <v>902</v>
      </c>
      <c r="C197" s="33"/>
      <c r="D197" s="33" t="s">
        <v>31</v>
      </c>
      <c r="E197" s="33" t="s">
        <v>372</v>
      </c>
      <c r="F197" s="21">
        <v>10</v>
      </c>
      <c r="G197" s="33" t="s">
        <v>33</v>
      </c>
      <c r="H197" s="33">
        <v>250000</v>
      </c>
      <c r="I197" s="33">
        <f t="shared" si="21"/>
        <v>2500000</v>
      </c>
      <c r="J197" s="37" t="s">
        <v>240</v>
      </c>
      <c r="K197" s="21"/>
      <c r="L197" s="9">
        <f t="shared" si="22"/>
        <v>0</v>
      </c>
      <c r="M197" s="9"/>
      <c r="N197" s="9"/>
      <c r="O197" s="9">
        <f t="shared" si="23"/>
        <v>0</v>
      </c>
      <c r="P197" s="9"/>
      <c r="Q197" s="9"/>
      <c r="R197" s="9">
        <f t="shared" si="24"/>
        <v>0</v>
      </c>
      <c r="S197" s="9"/>
      <c r="T197" s="9"/>
      <c r="U197" s="9">
        <f t="shared" si="25"/>
        <v>2500000</v>
      </c>
      <c r="V197" s="9">
        <v>2500000</v>
      </c>
      <c r="W197" s="9"/>
      <c r="X197" s="9">
        <f t="shared" si="26"/>
        <v>0</v>
      </c>
      <c r="Y197" s="9"/>
      <c r="Z197" s="9"/>
      <c r="AA197" s="10">
        <f t="shared" si="27"/>
        <v>0</v>
      </c>
      <c r="AB197" s="11">
        <v>45874</v>
      </c>
    </row>
    <row r="198" spans="1:28" ht="15.75" hidden="1" x14ac:dyDescent="0.25">
      <c r="A198" s="39">
        <v>45874</v>
      </c>
      <c r="B198" s="33" t="s">
        <v>478</v>
      </c>
      <c r="C198" s="33"/>
      <c r="D198" s="33" t="s">
        <v>31</v>
      </c>
      <c r="E198" s="33" t="s">
        <v>945</v>
      </c>
      <c r="F198" s="21">
        <v>200</v>
      </c>
      <c r="G198" s="33" t="s">
        <v>29</v>
      </c>
      <c r="H198" s="21">
        <v>2200</v>
      </c>
      <c r="I198" s="33">
        <f t="shared" si="21"/>
        <v>440000</v>
      </c>
      <c r="J198" s="37" t="s">
        <v>240</v>
      </c>
      <c r="K198" s="21" t="s">
        <v>1078</v>
      </c>
      <c r="L198" s="9">
        <f t="shared" si="22"/>
        <v>0</v>
      </c>
      <c r="M198" s="9"/>
      <c r="N198" s="9"/>
      <c r="O198" s="9">
        <f t="shared" si="23"/>
        <v>440000</v>
      </c>
      <c r="P198" s="9">
        <v>440000</v>
      </c>
      <c r="Q198" s="9"/>
      <c r="R198" s="9">
        <f t="shared" si="24"/>
        <v>0</v>
      </c>
      <c r="S198" s="9"/>
      <c r="T198" s="9"/>
      <c r="U198" s="9">
        <f t="shared" si="25"/>
        <v>0</v>
      </c>
      <c r="V198" s="9"/>
      <c r="W198" s="9"/>
      <c r="X198" s="9">
        <f t="shared" si="26"/>
        <v>0</v>
      </c>
      <c r="Y198" s="9"/>
      <c r="Z198" s="9"/>
      <c r="AA198" s="10">
        <f t="shared" si="27"/>
        <v>0</v>
      </c>
      <c r="AB198" s="11">
        <v>45881</v>
      </c>
    </row>
    <row r="199" spans="1:28" ht="15.75" hidden="1" x14ac:dyDescent="0.25">
      <c r="A199" s="39">
        <v>45875</v>
      </c>
      <c r="B199" s="33" t="s">
        <v>307</v>
      </c>
      <c r="C199" s="33"/>
      <c r="D199" s="33" t="s">
        <v>41</v>
      </c>
      <c r="E199" s="33" t="s">
        <v>110</v>
      </c>
      <c r="F199" s="21">
        <v>4400</v>
      </c>
      <c r="G199" s="33" t="s">
        <v>29</v>
      </c>
      <c r="H199" s="21">
        <v>1900</v>
      </c>
      <c r="I199" s="33">
        <f t="shared" si="21"/>
        <v>8360000</v>
      </c>
      <c r="J199" s="37" t="s">
        <v>240</v>
      </c>
      <c r="K199" s="21"/>
      <c r="L199" s="9">
        <f t="shared" si="22"/>
        <v>0</v>
      </c>
      <c r="M199" s="9"/>
      <c r="N199" s="9"/>
      <c r="O199" s="9">
        <f t="shared" si="23"/>
        <v>0</v>
      </c>
      <c r="P199" s="9"/>
      <c r="Q199" s="9"/>
      <c r="R199" s="9">
        <f t="shared" si="24"/>
        <v>0</v>
      </c>
      <c r="S199" s="9"/>
      <c r="T199" s="9"/>
      <c r="U199" s="9">
        <f t="shared" si="25"/>
        <v>0</v>
      </c>
      <c r="V199" s="9"/>
      <c r="W199" s="9"/>
      <c r="X199" s="9">
        <f t="shared" si="26"/>
        <v>8360000</v>
      </c>
      <c r="Y199" s="9">
        <v>8360000</v>
      </c>
      <c r="Z199" s="9"/>
      <c r="AA199" s="10">
        <f t="shared" si="27"/>
        <v>0</v>
      </c>
      <c r="AB199" s="11">
        <v>45875</v>
      </c>
    </row>
    <row r="200" spans="1:28" ht="15.75" hidden="1" x14ac:dyDescent="0.25">
      <c r="A200" s="39">
        <v>45875</v>
      </c>
      <c r="B200" s="33" t="s">
        <v>307</v>
      </c>
      <c r="C200" s="33"/>
      <c r="D200" s="33" t="s">
        <v>41</v>
      </c>
      <c r="E200" s="33" t="s">
        <v>61</v>
      </c>
      <c r="F200" s="21">
        <v>2</v>
      </c>
      <c r="G200" s="33" t="s">
        <v>25</v>
      </c>
      <c r="H200" s="21">
        <v>45000</v>
      </c>
      <c r="I200" s="33">
        <f t="shared" si="21"/>
        <v>90000</v>
      </c>
      <c r="J200" s="37" t="s">
        <v>240</v>
      </c>
      <c r="K200" s="21"/>
      <c r="L200" s="9">
        <f t="shared" si="22"/>
        <v>0</v>
      </c>
      <c r="M200" s="9"/>
      <c r="N200" s="9"/>
      <c r="O200" s="9">
        <f t="shared" si="23"/>
        <v>0</v>
      </c>
      <c r="P200" s="9"/>
      <c r="Q200" s="9"/>
      <c r="R200" s="9">
        <f t="shared" si="24"/>
        <v>0</v>
      </c>
      <c r="S200" s="9"/>
      <c r="T200" s="9"/>
      <c r="U200" s="9">
        <f t="shared" si="25"/>
        <v>0</v>
      </c>
      <c r="V200" s="9"/>
      <c r="W200" s="9"/>
      <c r="X200" s="9">
        <f t="shared" si="26"/>
        <v>90000</v>
      </c>
      <c r="Y200" s="9">
        <v>90000</v>
      </c>
      <c r="Z200" s="9"/>
      <c r="AA200" s="10">
        <f t="shared" si="27"/>
        <v>0</v>
      </c>
      <c r="AB200" s="11">
        <v>45875</v>
      </c>
    </row>
    <row r="201" spans="1:28" ht="15.75" hidden="1" x14ac:dyDescent="0.25">
      <c r="A201" s="39">
        <v>45875</v>
      </c>
      <c r="B201" s="33" t="s">
        <v>422</v>
      </c>
      <c r="C201" s="33"/>
      <c r="D201" s="33" t="s">
        <v>31</v>
      </c>
      <c r="E201" s="33" t="s">
        <v>91</v>
      </c>
      <c r="F201" s="21">
        <v>2500</v>
      </c>
      <c r="G201" s="33" t="s">
        <v>29</v>
      </c>
      <c r="H201" s="21">
        <v>3800</v>
      </c>
      <c r="I201" s="33">
        <f t="shared" si="21"/>
        <v>9500000</v>
      </c>
      <c r="J201" s="37" t="s">
        <v>240</v>
      </c>
      <c r="K201" s="21" t="s">
        <v>1079</v>
      </c>
      <c r="L201" s="9">
        <f t="shared" si="22"/>
        <v>0</v>
      </c>
      <c r="M201" s="9"/>
      <c r="N201" s="9"/>
      <c r="O201" s="9">
        <f t="shared" si="23"/>
        <v>9500000</v>
      </c>
      <c r="P201" s="9">
        <v>9500000</v>
      </c>
      <c r="Q201" s="9"/>
      <c r="R201" s="9">
        <f t="shared" si="24"/>
        <v>0</v>
      </c>
      <c r="S201" s="9"/>
      <c r="T201" s="9"/>
      <c r="U201" s="9">
        <f t="shared" si="25"/>
        <v>0</v>
      </c>
      <c r="V201" s="9"/>
      <c r="W201" s="9"/>
      <c r="X201" s="9">
        <f t="shared" si="26"/>
        <v>0</v>
      </c>
      <c r="Y201" s="9"/>
      <c r="Z201" s="9"/>
      <c r="AA201" s="10">
        <f t="shared" si="27"/>
        <v>0</v>
      </c>
      <c r="AB201" s="11">
        <v>45881</v>
      </c>
    </row>
    <row r="202" spans="1:28" ht="15.75" hidden="1" x14ac:dyDescent="0.25">
      <c r="A202" s="39">
        <v>45875</v>
      </c>
      <c r="B202" s="33" t="s">
        <v>53</v>
      </c>
      <c r="C202" s="33"/>
      <c r="D202" s="33" t="s">
        <v>31</v>
      </c>
      <c r="E202" s="33" t="s">
        <v>91</v>
      </c>
      <c r="F202" s="21">
        <v>4800</v>
      </c>
      <c r="G202" s="33" t="s">
        <v>29</v>
      </c>
      <c r="H202" s="21">
        <v>3800</v>
      </c>
      <c r="I202" s="33">
        <f t="shared" si="21"/>
        <v>18240000</v>
      </c>
      <c r="J202" s="82" t="s">
        <v>38</v>
      </c>
      <c r="K202" s="129" t="s">
        <v>1084</v>
      </c>
      <c r="L202" s="9">
        <f t="shared" si="22"/>
        <v>0</v>
      </c>
      <c r="M202" s="9"/>
      <c r="N202" s="9"/>
      <c r="O202" s="9">
        <f t="shared" si="23"/>
        <v>0</v>
      </c>
      <c r="P202" s="9"/>
      <c r="Q202" s="9"/>
      <c r="R202" s="9">
        <f t="shared" si="24"/>
        <v>0</v>
      </c>
      <c r="S202" s="9"/>
      <c r="T202" s="9"/>
      <c r="U202" s="9">
        <f t="shared" si="25"/>
        <v>0</v>
      </c>
      <c r="V202" s="9"/>
      <c r="W202" s="9"/>
      <c r="X202" s="9">
        <f t="shared" si="26"/>
        <v>0</v>
      </c>
      <c r="Y202" s="9"/>
      <c r="Z202" s="9"/>
      <c r="AA202" s="10">
        <f t="shared" si="27"/>
        <v>18240000</v>
      </c>
      <c r="AB202" s="11"/>
    </row>
    <row r="203" spans="1:28" ht="15.75" hidden="1" x14ac:dyDescent="0.25">
      <c r="A203" s="39">
        <v>45875</v>
      </c>
      <c r="B203" s="33" t="s">
        <v>53</v>
      </c>
      <c r="C203" s="33"/>
      <c r="D203" s="33" t="s">
        <v>31</v>
      </c>
      <c r="E203" s="33" t="s">
        <v>707</v>
      </c>
      <c r="F203" s="21">
        <v>200</v>
      </c>
      <c r="G203" s="33" t="s">
        <v>29</v>
      </c>
      <c r="H203" s="21">
        <v>3800</v>
      </c>
      <c r="I203" s="33">
        <f t="shared" si="21"/>
        <v>760000</v>
      </c>
      <c r="J203" s="82" t="s">
        <v>38</v>
      </c>
      <c r="K203" s="129" t="s">
        <v>1084</v>
      </c>
      <c r="L203" s="9">
        <f t="shared" si="22"/>
        <v>0</v>
      </c>
      <c r="M203" s="9"/>
      <c r="N203" s="9"/>
      <c r="O203" s="9">
        <f t="shared" si="23"/>
        <v>0</v>
      </c>
      <c r="P203" s="9"/>
      <c r="Q203" s="9"/>
      <c r="R203" s="9">
        <f t="shared" si="24"/>
        <v>0</v>
      </c>
      <c r="S203" s="9"/>
      <c r="T203" s="9"/>
      <c r="U203" s="9">
        <f t="shared" si="25"/>
        <v>0</v>
      </c>
      <c r="V203" s="9"/>
      <c r="W203" s="9"/>
      <c r="X203" s="9">
        <f t="shared" si="26"/>
        <v>0</v>
      </c>
      <c r="Y203" s="9"/>
      <c r="Z203" s="9"/>
      <c r="AA203" s="10">
        <f t="shared" si="27"/>
        <v>760000</v>
      </c>
      <c r="AB203" s="11"/>
    </row>
    <row r="204" spans="1:28" ht="15.75" hidden="1" x14ac:dyDescent="0.25">
      <c r="A204" s="39">
        <v>45875</v>
      </c>
      <c r="B204" s="33" t="s">
        <v>358</v>
      </c>
      <c r="C204" s="33"/>
      <c r="D204" s="33" t="s">
        <v>31</v>
      </c>
      <c r="E204" s="33" t="s">
        <v>110</v>
      </c>
      <c r="F204" s="21">
        <v>2000</v>
      </c>
      <c r="G204" s="33" t="s">
        <v>29</v>
      </c>
      <c r="H204" s="21">
        <v>1850</v>
      </c>
      <c r="I204" s="33">
        <f t="shared" si="21"/>
        <v>3700000</v>
      </c>
      <c r="J204" s="37" t="s">
        <v>241</v>
      </c>
      <c r="K204" s="21"/>
      <c r="L204" s="9">
        <f t="shared" si="22"/>
        <v>0</v>
      </c>
      <c r="M204" s="9"/>
      <c r="N204" s="9"/>
      <c r="O204" s="9">
        <f t="shared" si="23"/>
        <v>0</v>
      </c>
      <c r="P204" s="9"/>
      <c r="Q204" s="9"/>
      <c r="R204" s="9">
        <f t="shared" si="24"/>
        <v>0</v>
      </c>
      <c r="S204" s="9"/>
      <c r="T204" s="9"/>
      <c r="U204" s="9">
        <f t="shared" si="25"/>
        <v>3700000</v>
      </c>
      <c r="V204" s="9">
        <v>3700000</v>
      </c>
      <c r="W204" s="9"/>
      <c r="X204" s="9">
        <f t="shared" si="26"/>
        <v>0</v>
      </c>
      <c r="Y204" s="9"/>
      <c r="Z204" s="9"/>
      <c r="AA204" s="10">
        <f t="shared" si="27"/>
        <v>0</v>
      </c>
      <c r="AB204" s="11">
        <v>45875</v>
      </c>
    </row>
    <row r="205" spans="1:28" ht="15.75" hidden="1" x14ac:dyDescent="0.25">
      <c r="A205" s="39">
        <v>45875</v>
      </c>
      <c r="B205" s="33" t="s">
        <v>543</v>
      </c>
      <c r="C205" s="33"/>
      <c r="D205" s="33" t="s">
        <v>31</v>
      </c>
      <c r="E205" s="33" t="s">
        <v>95</v>
      </c>
      <c r="F205" s="21">
        <v>1400</v>
      </c>
      <c r="G205" s="33" t="s">
        <v>29</v>
      </c>
      <c r="H205" s="21">
        <v>3600</v>
      </c>
      <c r="I205" s="33">
        <f t="shared" si="21"/>
        <v>5040000</v>
      </c>
      <c r="J205" s="37" t="s">
        <v>240</v>
      </c>
      <c r="K205" s="21"/>
      <c r="L205" s="9">
        <f t="shared" si="22"/>
        <v>0</v>
      </c>
      <c r="M205" s="9"/>
      <c r="N205" s="9"/>
      <c r="O205" s="9">
        <f t="shared" si="23"/>
        <v>5040000</v>
      </c>
      <c r="P205" s="9">
        <v>5040000</v>
      </c>
      <c r="Q205" s="9"/>
      <c r="R205" s="9">
        <f t="shared" si="24"/>
        <v>0</v>
      </c>
      <c r="S205" s="9"/>
      <c r="T205" s="9"/>
      <c r="U205" s="9">
        <f t="shared" si="25"/>
        <v>0</v>
      </c>
      <c r="V205" s="9"/>
      <c r="W205" s="9"/>
      <c r="X205" s="9">
        <f t="shared" si="26"/>
        <v>0</v>
      </c>
      <c r="Y205" s="9"/>
      <c r="Z205" s="9"/>
      <c r="AA205" s="10">
        <f t="shared" si="27"/>
        <v>0</v>
      </c>
      <c r="AB205" s="11">
        <v>45875</v>
      </c>
    </row>
    <row r="206" spans="1:28" ht="15.75" hidden="1" x14ac:dyDescent="0.25">
      <c r="A206" s="39">
        <v>45875</v>
      </c>
      <c r="B206" s="33" t="s">
        <v>543</v>
      </c>
      <c r="C206" s="33"/>
      <c r="D206" s="33" t="s">
        <v>31</v>
      </c>
      <c r="E206" s="33" t="s">
        <v>155</v>
      </c>
      <c r="F206" s="21">
        <v>200</v>
      </c>
      <c r="G206" s="33" t="s">
        <v>29</v>
      </c>
      <c r="H206" s="21">
        <v>3600</v>
      </c>
      <c r="I206" s="33">
        <f t="shared" si="21"/>
        <v>720000</v>
      </c>
      <c r="J206" s="37" t="s">
        <v>240</v>
      </c>
      <c r="K206" s="21"/>
      <c r="L206" s="9">
        <f t="shared" si="22"/>
        <v>0</v>
      </c>
      <c r="M206" s="9"/>
      <c r="N206" s="9"/>
      <c r="O206" s="9">
        <f t="shared" si="23"/>
        <v>720000</v>
      </c>
      <c r="P206" s="9">
        <v>720000</v>
      </c>
      <c r="Q206" s="9"/>
      <c r="R206" s="9">
        <f t="shared" si="24"/>
        <v>0</v>
      </c>
      <c r="S206" s="9"/>
      <c r="T206" s="9"/>
      <c r="U206" s="9">
        <f t="shared" si="25"/>
        <v>0</v>
      </c>
      <c r="V206" s="9"/>
      <c r="W206" s="9"/>
      <c r="X206" s="9">
        <f t="shared" si="26"/>
        <v>0</v>
      </c>
      <c r="Y206" s="9"/>
      <c r="Z206" s="9"/>
      <c r="AA206" s="10">
        <f t="shared" si="27"/>
        <v>0</v>
      </c>
      <c r="AB206" s="11">
        <v>45875</v>
      </c>
    </row>
    <row r="207" spans="1:28" ht="15.75" hidden="1" x14ac:dyDescent="0.25">
      <c r="A207" s="32">
        <v>45875</v>
      </c>
      <c r="B207" s="33" t="s">
        <v>196</v>
      </c>
      <c r="C207" s="33"/>
      <c r="D207" s="33" t="s">
        <v>31</v>
      </c>
      <c r="E207" s="33" t="s">
        <v>293</v>
      </c>
      <c r="F207" s="21">
        <v>80</v>
      </c>
      <c r="G207" s="33" t="s">
        <v>74</v>
      </c>
      <c r="H207" s="33">
        <v>50000</v>
      </c>
      <c r="I207" s="33">
        <f t="shared" si="21"/>
        <v>4000000</v>
      </c>
      <c r="J207" s="37" t="s">
        <v>241</v>
      </c>
      <c r="K207" s="21" t="s">
        <v>1079</v>
      </c>
      <c r="L207" s="9">
        <f t="shared" si="22"/>
        <v>4000000</v>
      </c>
      <c r="M207" s="9">
        <v>4000000</v>
      </c>
      <c r="N207" s="9"/>
      <c r="O207" s="9">
        <f t="shared" si="23"/>
        <v>0</v>
      </c>
      <c r="P207" s="9"/>
      <c r="Q207" s="9"/>
      <c r="R207" s="9">
        <f t="shared" si="24"/>
        <v>0</v>
      </c>
      <c r="S207" s="9"/>
      <c r="T207" s="9"/>
      <c r="U207" s="9">
        <f t="shared" si="25"/>
        <v>0</v>
      </c>
      <c r="V207" s="9"/>
      <c r="W207" s="9"/>
      <c r="X207" s="9">
        <f t="shared" si="26"/>
        <v>0</v>
      </c>
      <c r="Y207" s="9"/>
      <c r="Z207" s="9"/>
      <c r="AA207" s="10">
        <f t="shared" si="27"/>
        <v>0</v>
      </c>
      <c r="AB207" s="11">
        <v>45876</v>
      </c>
    </row>
    <row r="208" spans="1:28" ht="15.75" hidden="1" x14ac:dyDescent="0.25">
      <c r="A208" s="39">
        <v>45875</v>
      </c>
      <c r="B208" s="33">
        <v>777</v>
      </c>
      <c r="C208" s="33"/>
      <c r="D208" s="33" t="s">
        <v>31</v>
      </c>
      <c r="E208" s="33" t="s">
        <v>156</v>
      </c>
      <c r="F208" s="33">
        <v>1</v>
      </c>
      <c r="G208" s="33" t="s">
        <v>23</v>
      </c>
      <c r="H208" s="33">
        <v>400000</v>
      </c>
      <c r="I208" s="33">
        <f t="shared" si="21"/>
        <v>400000</v>
      </c>
      <c r="J208" s="37" t="s">
        <v>241</v>
      </c>
      <c r="K208" s="21"/>
      <c r="L208" s="9">
        <f t="shared" si="22"/>
        <v>0</v>
      </c>
      <c r="M208" s="9"/>
      <c r="N208" s="9"/>
      <c r="O208" s="9">
        <f t="shared" si="23"/>
        <v>0</v>
      </c>
      <c r="P208" s="9"/>
      <c r="Q208" s="9"/>
      <c r="R208" s="9">
        <f t="shared" si="24"/>
        <v>0</v>
      </c>
      <c r="S208" s="9"/>
      <c r="T208" s="9"/>
      <c r="U208" s="9">
        <f t="shared" si="25"/>
        <v>400000</v>
      </c>
      <c r="V208" s="9">
        <v>400000</v>
      </c>
      <c r="W208" s="9"/>
      <c r="X208" s="9">
        <f t="shared" si="26"/>
        <v>0</v>
      </c>
      <c r="Y208" s="9"/>
      <c r="Z208" s="9"/>
      <c r="AA208" s="10">
        <f t="shared" si="27"/>
        <v>0</v>
      </c>
      <c r="AB208" s="11">
        <v>45873</v>
      </c>
    </row>
    <row r="209" spans="1:28" ht="16.5" hidden="1" thickBot="1" x14ac:dyDescent="0.3">
      <c r="A209" s="61">
        <v>45875</v>
      </c>
      <c r="B209" s="62" t="s">
        <v>1096</v>
      </c>
      <c r="C209" s="62"/>
      <c r="D209" s="62" t="s">
        <v>31</v>
      </c>
      <c r="E209" s="62" t="s">
        <v>467</v>
      </c>
      <c r="F209" s="62">
        <v>16.8</v>
      </c>
      <c r="G209" s="62" t="s">
        <v>51</v>
      </c>
      <c r="H209" s="62">
        <v>43000</v>
      </c>
      <c r="I209" s="62">
        <f t="shared" si="21"/>
        <v>722400</v>
      </c>
      <c r="J209" s="112" t="s">
        <v>38</v>
      </c>
      <c r="K209" s="142" t="s">
        <v>1079</v>
      </c>
      <c r="L209" s="97">
        <f t="shared" si="22"/>
        <v>0</v>
      </c>
      <c r="M209" s="97"/>
      <c r="N209" s="97"/>
      <c r="O209" s="97">
        <f t="shared" si="23"/>
        <v>0</v>
      </c>
      <c r="P209" s="97"/>
      <c r="Q209" s="97"/>
      <c r="R209" s="97">
        <f t="shared" si="24"/>
        <v>0</v>
      </c>
      <c r="S209" s="97"/>
      <c r="T209" s="97"/>
      <c r="U209" s="97">
        <f t="shared" si="25"/>
        <v>0</v>
      </c>
      <c r="V209" s="97"/>
      <c r="W209" s="97"/>
      <c r="X209" s="97">
        <f t="shared" si="26"/>
        <v>0</v>
      </c>
      <c r="Y209" s="97"/>
      <c r="Z209" s="97"/>
      <c r="AA209" s="98">
        <f t="shared" si="27"/>
        <v>722400</v>
      </c>
      <c r="AB209" s="99"/>
    </row>
    <row r="210" spans="1:28" ht="15.75" hidden="1" x14ac:dyDescent="0.25">
      <c r="A210" s="39">
        <v>45875</v>
      </c>
      <c r="B210" s="35" t="s">
        <v>161</v>
      </c>
      <c r="C210" s="35"/>
      <c r="D210" s="35" t="s">
        <v>31</v>
      </c>
      <c r="E210" s="35" t="s">
        <v>86</v>
      </c>
      <c r="F210" s="35">
        <v>25</v>
      </c>
      <c r="G210" s="35" t="s">
        <v>51</v>
      </c>
      <c r="H210" s="35">
        <v>125000</v>
      </c>
      <c r="I210" s="33">
        <f t="shared" si="21"/>
        <v>3125000</v>
      </c>
      <c r="J210" s="119" t="s">
        <v>240</v>
      </c>
      <c r="K210" s="40" t="s">
        <v>1079</v>
      </c>
      <c r="L210" s="9">
        <f t="shared" si="22"/>
        <v>0</v>
      </c>
      <c r="M210" s="9"/>
      <c r="N210" s="9"/>
      <c r="O210" s="9">
        <f t="shared" si="23"/>
        <v>0</v>
      </c>
      <c r="P210" s="9"/>
      <c r="Q210" s="9"/>
      <c r="R210" s="9">
        <f t="shared" si="24"/>
        <v>0</v>
      </c>
      <c r="S210" s="9"/>
      <c r="T210" s="9"/>
      <c r="U210" s="9">
        <f t="shared" si="25"/>
        <v>3125000</v>
      </c>
      <c r="V210" s="9">
        <v>3125000</v>
      </c>
      <c r="W210" s="9"/>
      <c r="X210" s="9">
        <f t="shared" si="26"/>
        <v>0</v>
      </c>
      <c r="Y210" s="9"/>
      <c r="Z210" s="9"/>
      <c r="AA210" s="10">
        <f t="shared" si="27"/>
        <v>0</v>
      </c>
      <c r="AB210" s="11">
        <v>45881</v>
      </c>
    </row>
    <row r="211" spans="1:28" ht="15.75" hidden="1" x14ac:dyDescent="0.25">
      <c r="A211" s="39">
        <v>45875</v>
      </c>
      <c r="B211" s="35" t="s">
        <v>161</v>
      </c>
      <c r="C211" s="33"/>
      <c r="D211" s="33" t="s">
        <v>31</v>
      </c>
      <c r="E211" s="33" t="s">
        <v>166</v>
      </c>
      <c r="F211" s="33">
        <v>1</v>
      </c>
      <c r="G211" s="33" t="s">
        <v>23</v>
      </c>
      <c r="H211" s="33">
        <v>400000</v>
      </c>
      <c r="I211" s="33">
        <f t="shared" si="21"/>
        <v>400000</v>
      </c>
      <c r="J211" s="41" t="s">
        <v>34</v>
      </c>
      <c r="K211" s="21" t="s">
        <v>1079</v>
      </c>
      <c r="L211" s="9">
        <f t="shared" si="22"/>
        <v>0</v>
      </c>
      <c r="M211" s="9"/>
      <c r="N211" s="9"/>
      <c r="O211" s="9">
        <f t="shared" si="23"/>
        <v>0</v>
      </c>
      <c r="P211" s="9"/>
      <c r="Q211" s="9"/>
      <c r="R211" s="9">
        <f t="shared" si="24"/>
        <v>0</v>
      </c>
      <c r="S211" s="9"/>
      <c r="T211" s="9"/>
      <c r="U211" s="9">
        <f t="shared" si="25"/>
        <v>675000</v>
      </c>
      <c r="V211" s="9">
        <v>675000</v>
      </c>
      <c r="W211" s="9"/>
      <c r="X211" s="9">
        <f t="shared" si="26"/>
        <v>0</v>
      </c>
      <c r="Y211" s="9"/>
      <c r="Z211" s="9"/>
      <c r="AA211" s="10">
        <f t="shared" si="27"/>
        <v>-275000</v>
      </c>
      <c r="AB211" s="11">
        <v>45881</v>
      </c>
    </row>
    <row r="212" spans="1:28" ht="15.75" hidden="1" x14ac:dyDescent="0.25">
      <c r="A212" s="39">
        <v>45875</v>
      </c>
      <c r="B212" s="33">
        <v>777</v>
      </c>
      <c r="C212" s="33"/>
      <c r="D212" s="33" t="s">
        <v>31</v>
      </c>
      <c r="E212" s="33" t="s">
        <v>110</v>
      </c>
      <c r="F212" s="33">
        <v>1000</v>
      </c>
      <c r="G212" s="33" t="s">
        <v>29</v>
      </c>
      <c r="H212" s="33">
        <v>2000</v>
      </c>
      <c r="I212" s="33">
        <f t="shared" si="21"/>
        <v>2000000</v>
      </c>
      <c r="J212" s="41" t="s">
        <v>241</v>
      </c>
      <c r="K212" s="66"/>
      <c r="L212" s="9">
        <f t="shared" si="22"/>
        <v>2000000</v>
      </c>
      <c r="M212" s="9">
        <v>2000000</v>
      </c>
      <c r="N212" s="9"/>
      <c r="O212" s="9">
        <f t="shared" si="23"/>
        <v>0</v>
      </c>
      <c r="P212" s="9"/>
      <c r="Q212" s="9"/>
      <c r="R212" s="9">
        <f t="shared" si="24"/>
        <v>0</v>
      </c>
      <c r="S212" s="9"/>
      <c r="T212" s="9"/>
      <c r="U212" s="9">
        <f t="shared" si="25"/>
        <v>0</v>
      </c>
      <c r="V212" s="9"/>
      <c r="W212" s="9"/>
      <c r="X212" s="9">
        <f t="shared" si="26"/>
        <v>0</v>
      </c>
      <c r="Y212" s="9"/>
      <c r="Z212" s="9"/>
      <c r="AA212" s="10">
        <f t="shared" si="27"/>
        <v>0</v>
      </c>
      <c r="AB212" s="11">
        <v>45875</v>
      </c>
    </row>
    <row r="213" spans="1:28" ht="15.75" hidden="1" x14ac:dyDescent="0.25">
      <c r="A213" s="39">
        <v>45875</v>
      </c>
      <c r="B213" s="33" t="s">
        <v>48</v>
      </c>
      <c r="C213" s="33"/>
      <c r="D213" s="33" t="s">
        <v>31</v>
      </c>
      <c r="E213" s="33" t="s">
        <v>123</v>
      </c>
      <c r="F213" s="33">
        <v>10</v>
      </c>
      <c r="G213" s="33" t="s">
        <v>51</v>
      </c>
      <c r="H213" s="33">
        <v>100000</v>
      </c>
      <c r="I213" s="33">
        <f t="shared" si="21"/>
        <v>1000000</v>
      </c>
      <c r="J213" s="41" t="s">
        <v>240</v>
      </c>
      <c r="K213" s="66"/>
      <c r="L213" s="9">
        <f t="shared" si="22"/>
        <v>0</v>
      </c>
      <c r="M213" s="9"/>
      <c r="N213" s="9"/>
      <c r="O213" s="9">
        <f t="shared" si="23"/>
        <v>920000</v>
      </c>
      <c r="P213" s="9">
        <v>920000</v>
      </c>
      <c r="Q213" s="9"/>
      <c r="R213" s="9">
        <f t="shared" si="24"/>
        <v>0</v>
      </c>
      <c r="S213" s="9"/>
      <c r="T213" s="9"/>
      <c r="U213" s="9">
        <f t="shared" si="25"/>
        <v>80000</v>
      </c>
      <c r="V213" s="9">
        <v>80000</v>
      </c>
      <c r="W213" s="9"/>
      <c r="X213" s="9">
        <f t="shared" si="26"/>
        <v>0</v>
      </c>
      <c r="Y213" s="9"/>
      <c r="Z213" s="9"/>
      <c r="AA213" s="10">
        <f t="shared" si="27"/>
        <v>0</v>
      </c>
      <c r="AB213" s="11">
        <v>45876</v>
      </c>
    </row>
    <row r="214" spans="1:28" ht="15.75" hidden="1" x14ac:dyDescent="0.25">
      <c r="A214" s="39">
        <v>45875</v>
      </c>
      <c r="B214" s="33" t="s">
        <v>268</v>
      </c>
      <c r="C214" s="33"/>
      <c r="D214" s="33" t="s">
        <v>41</v>
      </c>
      <c r="E214" s="33" t="s">
        <v>110</v>
      </c>
      <c r="F214" s="33">
        <v>2000</v>
      </c>
      <c r="G214" s="33" t="s">
        <v>29</v>
      </c>
      <c r="H214" s="33">
        <v>2000</v>
      </c>
      <c r="I214" s="33">
        <f t="shared" si="21"/>
        <v>4000000</v>
      </c>
      <c r="J214" s="41" t="s">
        <v>240</v>
      </c>
      <c r="K214" s="66"/>
      <c r="L214" s="9">
        <f t="shared" si="22"/>
        <v>0</v>
      </c>
      <c r="M214" s="9"/>
      <c r="N214" s="9"/>
      <c r="O214" s="9">
        <f t="shared" si="23"/>
        <v>4000000</v>
      </c>
      <c r="P214" s="9">
        <v>4000000</v>
      </c>
      <c r="Q214" s="9"/>
      <c r="R214" s="9">
        <f t="shared" si="24"/>
        <v>0</v>
      </c>
      <c r="S214" s="9"/>
      <c r="T214" s="9"/>
      <c r="U214" s="9">
        <f t="shared" si="25"/>
        <v>0</v>
      </c>
      <c r="V214" s="9"/>
      <c r="W214" s="9"/>
      <c r="X214" s="9">
        <f t="shared" si="26"/>
        <v>0</v>
      </c>
      <c r="Y214" s="9"/>
      <c r="Z214" s="9"/>
      <c r="AA214" s="10">
        <f t="shared" si="27"/>
        <v>0</v>
      </c>
      <c r="AB214" s="11">
        <v>45875</v>
      </c>
    </row>
    <row r="215" spans="1:28" ht="15.75" hidden="1" x14ac:dyDescent="0.25">
      <c r="A215" s="39">
        <v>45875</v>
      </c>
      <c r="B215" s="33" t="s">
        <v>253</v>
      </c>
      <c r="C215" s="33"/>
      <c r="D215" s="33" t="s">
        <v>41</v>
      </c>
      <c r="E215" s="33" t="s">
        <v>166</v>
      </c>
      <c r="F215" s="33">
        <v>1</v>
      </c>
      <c r="G215" s="33" t="s">
        <v>23</v>
      </c>
      <c r="H215" s="33">
        <v>400000</v>
      </c>
      <c r="I215" s="33">
        <f t="shared" si="21"/>
        <v>400000</v>
      </c>
      <c r="J215" s="41" t="s">
        <v>240</v>
      </c>
      <c r="K215" s="21" t="s">
        <v>1079</v>
      </c>
      <c r="L215" s="9">
        <f t="shared" si="22"/>
        <v>0</v>
      </c>
      <c r="M215" s="9"/>
      <c r="N215" s="9"/>
      <c r="O215" s="9">
        <f t="shared" si="23"/>
        <v>400000</v>
      </c>
      <c r="P215" s="9">
        <v>400000</v>
      </c>
      <c r="Q215" s="9"/>
      <c r="R215" s="9">
        <f t="shared" si="24"/>
        <v>0</v>
      </c>
      <c r="S215" s="9"/>
      <c r="T215" s="9"/>
      <c r="U215" s="9">
        <f t="shared" si="25"/>
        <v>0</v>
      </c>
      <c r="V215" s="9"/>
      <c r="W215" s="9"/>
      <c r="X215" s="9">
        <f t="shared" si="26"/>
        <v>0</v>
      </c>
      <c r="Y215" s="9"/>
      <c r="Z215" s="9"/>
      <c r="AA215" s="10">
        <f t="shared" si="27"/>
        <v>0</v>
      </c>
      <c r="AB215" s="11">
        <v>45876</v>
      </c>
    </row>
    <row r="216" spans="1:28" ht="15.75" hidden="1" x14ac:dyDescent="0.25">
      <c r="A216" s="39">
        <v>45875</v>
      </c>
      <c r="B216" s="33" t="s">
        <v>253</v>
      </c>
      <c r="C216" s="33"/>
      <c r="D216" s="33" t="s">
        <v>41</v>
      </c>
      <c r="E216" s="33" t="s">
        <v>270</v>
      </c>
      <c r="F216" s="33">
        <v>1000</v>
      </c>
      <c r="G216" s="33" t="s">
        <v>29</v>
      </c>
      <c r="H216" s="33">
        <v>1120</v>
      </c>
      <c r="I216" s="33">
        <f t="shared" si="21"/>
        <v>1120000</v>
      </c>
      <c r="J216" s="41" t="s">
        <v>240</v>
      </c>
      <c r="K216" s="21" t="s">
        <v>1079</v>
      </c>
      <c r="L216" s="9">
        <f t="shared" si="22"/>
        <v>0</v>
      </c>
      <c r="M216" s="9"/>
      <c r="N216" s="9"/>
      <c r="O216" s="9">
        <f t="shared" si="23"/>
        <v>0</v>
      </c>
      <c r="P216" s="9"/>
      <c r="Q216" s="9"/>
      <c r="R216" s="9">
        <f t="shared" si="24"/>
        <v>0</v>
      </c>
      <c r="S216" s="9"/>
      <c r="T216" s="9"/>
      <c r="U216" s="9">
        <f t="shared" si="25"/>
        <v>1120000</v>
      </c>
      <c r="V216" s="9">
        <v>1120000</v>
      </c>
      <c r="W216" s="9"/>
      <c r="X216" s="9">
        <f t="shared" si="26"/>
        <v>0</v>
      </c>
      <c r="Y216" s="9"/>
      <c r="Z216" s="9"/>
      <c r="AA216" s="10">
        <f t="shared" si="27"/>
        <v>0</v>
      </c>
      <c r="AB216" s="11">
        <v>45875</v>
      </c>
    </row>
    <row r="217" spans="1:28" ht="15.75" hidden="1" x14ac:dyDescent="0.25">
      <c r="A217" s="39">
        <v>45875</v>
      </c>
      <c r="B217" s="33" t="s">
        <v>253</v>
      </c>
      <c r="C217" s="33"/>
      <c r="D217" s="33" t="s">
        <v>41</v>
      </c>
      <c r="E217" s="33" t="s">
        <v>73</v>
      </c>
      <c r="F217" s="33">
        <v>10</v>
      </c>
      <c r="G217" s="33" t="s">
        <v>74</v>
      </c>
      <c r="H217" s="33">
        <v>50000</v>
      </c>
      <c r="I217" s="33">
        <f t="shared" si="21"/>
        <v>500000</v>
      </c>
      <c r="J217" s="41" t="s">
        <v>240</v>
      </c>
      <c r="K217" s="21" t="s">
        <v>1079</v>
      </c>
      <c r="L217" s="9">
        <f t="shared" si="22"/>
        <v>0</v>
      </c>
      <c r="M217" s="9"/>
      <c r="N217" s="9"/>
      <c r="O217" s="9">
        <f t="shared" si="23"/>
        <v>500000</v>
      </c>
      <c r="P217" s="9">
        <v>500000</v>
      </c>
      <c r="Q217" s="9"/>
      <c r="R217" s="9">
        <f t="shared" si="24"/>
        <v>0</v>
      </c>
      <c r="S217" s="9"/>
      <c r="T217" s="9"/>
      <c r="U217" s="9">
        <f t="shared" si="25"/>
        <v>0</v>
      </c>
      <c r="V217" s="9"/>
      <c r="W217" s="9"/>
      <c r="X217" s="9">
        <f t="shared" si="26"/>
        <v>0</v>
      </c>
      <c r="Y217" s="9"/>
      <c r="Z217" s="9"/>
      <c r="AA217" s="10">
        <f t="shared" si="27"/>
        <v>0</v>
      </c>
      <c r="AB217" s="11">
        <v>45876</v>
      </c>
    </row>
    <row r="218" spans="1:28" ht="15.75" hidden="1" x14ac:dyDescent="0.25">
      <c r="A218" s="39">
        <v>45875</v>
      </c>
      <c r="B218" s="33" t="s">
        <v>370</v>
      </c>
      <c r="C218" s="33"/>
      <c r="D218" s="33" t="s">
        <v>31</v>
      </c>
      <c r="E218" s="33" t="s">
        <v>407</v>
      </c>
      <c r="F218" s="33">
        <v>5</v>
      </c>
      <c r="G218" s="33" t="s">
        <v>33</v>
      </c>
      <c r="H218" s="33">
        <v>300000</v>
      </c>
      <c r="I218" s="33">
        <f t="shared" si="21"/>
        <v>1500000</v>
      </c>
      <c r="J218" s="41" t="s">
        <v>240</v>
      </c>
      <c r="K218" s="21" t="s">
        <v>1079</v>
      </c>
      <c r="L218" s="9">
        <f t="shared" si="22"/>
        <v>0</v>
      </c>
      <c r="M218" s="9"/>
      <c r="N218" s="9"/>
      <c r="O218" s="9">
        <f t="shared" si="23"/>
        <v>1500000</v>
      </c>
      <c r="P218" s="9">
        <v>1500000</v>
      </c>
      <c r="Q218" s="9"/>
      <c r="R218" s="9">
        <f t="shared" si="24"/>
        <v>0</v>
      </c>
      <c r="S218" s="9"/>
      <c r="T218" s="9"/>
      <c r="U218" s="9">
        <f t="shared" si="25"/>
        <v>0</v>
      </c>
      <c r="V218" s="9"/>
      <c r="W218" s="9"/>
      <c r="X218" s="9">
        <f t="shared" si="26"/>
        <v>0</v>
      </c>
      <c r="Y218" s="9"/>
      <c r="Z218" s="9"/>
      <c r="AA218" s="10">
        <f t="shared" si="27"/>
        <v>0</v>
      </c>
      <c r="AB218" s="11">
        <v>45876</v>
      </c>
    </row>
    <row r="219" spans="1:28" ht="15.75" hidden="1" x14ac:dyDescent="0.25">
      <c r="A219" s="39">
        <v>45875</v>
      </c>
      <c r="B219" s="33" t="s">
        <v>370</v>
      </c>
      <c r="C219" s="33"/>
      <c r="D219" s="33" t="s">
        <v>31</v>
      </c>
      <c r="E219" s="33" t="s">
        <v>166</v>
      </c>
      <c r="F219" s="33">
        <v>5</v>
      </c>
      <c r="G219" s="33" t="s">
        <v>23</v>
      </c>
      <c r="H219" s="33">
        <v>400000</v>
      </c>
      <c r="I219" s="33">
        <f t="shared" si="21"/>
        <v>2000000</v>
      </c>
      <c r="J219" s="41" t="s">
        <v>240</v>
      </c>
      <c r="K219" s="21" t="s">
        <v>1079</v>
      </c>
      <c r="L219" s="9">
        <f t="shared" si="22"/>
        <v>0</v>
      </c>
      <c r="M219" s="9"/>
      <c r="N219" s="9"/>
      <c r="O219" s="9">
        <f t="shared" si="23"/>
        <v>2000000</v>
      </c>
      <c r="P219" s="9">
        <v>2000000</v>
      </c>
      <c r="Q219" s="9"/>
      <c r="R219" s="9">
        <f t="shared" si="24"/>
        <v>0</v>
      </c>
      <c r="S219" s="9"/>
      <c r="T219" s="9"/>
      <c r="U219" s="9">
        <f t="shared" si="25"/>
        <v>0</v>
      </c>
      <c r="V219" s="9"/>
      <c r="W219" s="9"/>
      <c r="X219" s="9">
        <f t="shared" si="26"/>
        <v>0</v>
      </c>
      <c r="Y219" s="9"/>
      <c r="Z219" s="9"/>
      <c r="AA219" s="10">
        <f t="shared" si="27"/>
        <v>0</v>
      </c>
      <c r="AB219" s="11">
        <v>45876</v>
      </c>
    </row>
    <row r="220" spans="1:28" ht="15.75" hidden="1" x14ac:dyDescent="0.25">
      <c r="A220" s="39">
        <v>45875</v>
      </c>
      <c r="B220" s="33" t="s">
        <v>327</v>
      </c>
      <c r="C220" s="33"/>
      <c r="D220" s="33" t="s">
        <v>31</v>
      </c>
      <c r="E220" s="33" t="s">
        <v>73</v>
      </c>
      <c r="F220" s="33">
        <v>10</v>
      </c>
      <c r="G220" s="33" t="s">
        <v>74</v>
      </c>
      <c r="H220" s="33">
        <v>50000</v>
      </c>
      <c r="I220" s="33">
        <f t="shared" si="21"/>
        <v>500000</v>
      </c>
      <c r="J220" s="41" t="s">
        <v>240</v>
      </c>
      <c r="K220" s="21" t="s">
        <v>1079</v>
      </c>
      <c r="L220" s="9">
        <f t="shared" si="22"/>
        <v>0</v>
      </c>
      <c r="M220" s="9"/>
      <c r="N220" s="9"/>
      <c r="O220" s="9">
        <f t="shared" si="23"/>
        <v>500000</v>
      </c>
      <c r="P220" s="9">
        <v>500000</v>
      </c>
      <c r="Q220" s="9"/>
      <c r="R220" s="9">
        <f t="shared" si="24"/>
        <v>0</v>
      </c>
      <c r="S220" s="9"/>
      <c r="T220" s="9"/>
      <c r="U220" s="9">
        <f t="shared" si="25"/>
        <v>0</v>
      </c>
      <c r="V220" s="9"/>
      <c r="W220" s="9"/>
      <c r="X220" s="9">
        <f t="shared" si="26"/>
        <v>0</v>
      </c>
      <c r="Y220" s="9"/>
      <c r="Z220" s="9"/>
      <c r="AA220" s="10">
        <f t="shared" si="27"/>
        <v>0</v>
      </c>
      <c r="AB220" s="11">
        <v>45876</v>
      </c>
    </row>
    <row r="221" spans="1:28" ht="15.75" hidden="1" x14ac:dyDescent="0.25">
      <c r="A221" s="39">
        <v>45875</v>
      </c>
      <c r="B221" s="33" t="s">
        <v>327</v>
      </c>
      <c r="C221" s="33"/>
      <c r="D221" s="33" t="s">
        <v>31</v>
      </c>
      <c r="E221" s="33" t="s">
        <v>130</v>
      </c>
      <c r="F221" s="33">
        <v>10</v>
      </c>
      <c r="G221" s="33" t="s">
        <v>74</v>
      </c>
      <c r="H221" s="33">
        <v>50000</v>
      </c>
      <c r="I221" s="33">
        <f t="shared" si="21"/>
        <v>500000</v>
      </c>
      <c r="J221" s="41" t="s">
        <v>240</v>
      </c>
      <c r="K221" s="21" t="s">
        <v>1079</v>
      </c>
      <c r="L221" s="9">
        <f t="shared" si="22"/>
        <v>0</v>
      </c>
      <c r="M221" s="9"/>
      <c r="N221" s="9"/>
      <c r="O221" s="9">
        <f t="shared" si="23"/>
        <v>500000</v>
      </c>
      <c r="P221" s="9">
        <v>500000</v>
      </c>
      <c r="Q221" s="9"/>
      <c r="R221" s="9">
        <f t="shared" si="24"/>
        <v>0</v>
      </c>
      <c r="S221" s="9"/>
      <c r="T221" s="9"/>
      <c r="U221" s="9">
        <f t="shared" si="25"/>
        <v>0</v>
      </c>
      <c r="V221" s="9"/>
      <c r="W221" s="9"/>
      <c r="X221" s="9">
        <f t="shared" si="26"/>
        <v>0</v>
      </c>
      <c r="Y221" s="9"/>
      <c r="Z221" s="9"/>
      <c r="AA221" s="10">
        <f t="shared" si="27"/>
        <v>0</v>
      </c>
      <c r="AB221" s="11">
        <v>45876</v>
      </c>
    </row>
    <row r="222" spans="1:28" ht="15.75" hidden="1" x14ac:dyDescent="0.25">
      <c r="A222" s="39">
        <v>45875</v>
      </c>
      <c r="B222" s="33" t="s">
        <v>327</v>
      </c>
      <c r="C222" s="33"/>
      <c r="D222" s="33" t="s">
        <v>31</v>
      </c>
      <c r="E222" s="33" t="s">
        <v>97</v>
      </c>
      <c r="F222" s="33">
        <v>21.1</v>
      </c>
      <c r="G222" s="33" t="s">
        <v>51</v>
      </c>
      <c r="H222" s="33">
        <v>43000</v>
      </c>
      <c r="I222" s="33">
        <f t="shared" si="21"/>
        <v>907300.00000000012</v>
      </c>
      <c r="J222" s="41" t="s">
        <v>240</v>
      </c>
      <c r="K222" s="21" t="s">
        <v>1079</v>
      </c>
      <c r="L222" s="9">
        <f t="shared" si="22"/>
        <v>0</v>
      </c>
      <c r="M222" s="9"/>
      <c r="N222" s="9"/>
      <c r="O222" s="9">
        <f t="shared" si="23"/>
        <v>907300</v>
      </c>
      <c r="P222" s="9">
        <v>907300</v>
      </c>
      <c r="Q222" s="9"/>
      <c r="R222" s="9">
        <f t="shared" si="24"/>
        <v>0</v>
      </c>
      <c r="S222" s="9"/>
      <c r="T222" s="9"/>
      <c r="U222" s="9">
        <f t="shared" si="25"/>
        <v>0</v>
      </c>
      <c r="V222" s="9"/>
      <c r="W222" s="9"/>
      <c r="X222" s="9">
        <f t="shared" si="26"/>
        <v>0</v>
      </c>
      <c r="Y222" s="9"/>
      <c r="Z222" s="9"/>
      <c r="AA222" s="10">
        <f t="shared" si="27"/>
        <v>1.1641532182693481E-10</v>
      </c>
      <c r="AB222" s="11">
        <v>45876</v>
      </c>
    </row>
    <row r="223" spans="1:28" ht="15.75" hidden="1" x14ac:dyDescent="0.25">
      <c r="A223" s="39">
        <v>45875</v>
      </c>
      <c r="B223" s="33" t="s">
        <v>92</v>
      </c>
      <c r="C223" s="33"/>
      <c r="D223" s="33" t="s">
        <v>41</v>
      </c>
      <c r="E223" s="33" t="s">
        <v>91</v>
      </c>
      <c r="F223" s="33">
        <v>600</v>
      </c>
      <c r="G223" s="33" t="s">
        <v>29</v>
      </c>
      <c r="H223" s="33">
        <v>4000</v>
      </c>
      <c r="I223" s="33">
        <f t="shared" si="21"/>
        <v>2400000</v>
      </c>
      <c r="J223" s="41" t="s">
        <v>241</v>
      </c>
      <c r="K223" s="33"/>
      <c r="L223" s="9">
        <f t="shared" si="22"/>
        <v>2400000</v>
      </c>
      <c r="M223" s="9">
        <v>2400000</v>
      </c>
      <c r="N223" s="9"/>
      <c r="O223" s="9">
        <f t="shared" si="23"/>
        <v>0</v>
      </c>
      <c r="P223" s="9"/>
      <c r="Q223" s="9"/>
      <c r="R223" s="9">
        <f t="shared" si="24"/>
        <v>0</v>
      </c>
      <c r="S223" s="9"/>
      <c r="T223" s="9"/>
      <c r="U223" s="9">
        <f t="shared" si="25"/>
        <v>0</v>
      </c>
      <c r="V223" s="9"/>
      <c r="W223" s="9"/>
      <c r="X223" s="9">
        <f t="shared" si="26"/>
        <v>0</v>
      </c>
      <c r="Y223" s="9"/>
      <c r="Z223" s="9"/>
      <c r="AA223" s="10">
        <f t="shared" si="27"/>
        <v>0</v>
      </c>
      <c r="AB223" s="11">
        <v>45875</v>
      </c>
    </row>
    <row r="224" spans="1:28" ht="15.75" hidden="1" x14ac:dyDescent="0.25">
      <c r="A224" s="39">
        <v>45875</v>
      </c>
      <c r="B224" s="33" t="s">
        <v>289</v>
      </c>
      <c r="C224" s="33"/>
      <c r="D224" s="33" t="s">
        <v>31</v>
      </c>
      <c r="E224" s="33" t="s">
        <v>155</v>
      </c>
      <c r="F224" s="33">
        <v>600</v>
      </c>
      <c r="G224" s="33" t="s">
        <v>29</v>
      </c>
      <c r="H224" s="33">
        <v>3800</v>
      </c>
      <c r="I224" s="33">
        <f t="shared" si="21"/>
        <v>2280000</v>
      </c>
      <c r="J224" s="41" t="s">
        <v>240</v>
      </c>
      <c r="K224" s="33"/>
      <c r="L224" s="9">
        <f t="shared" si="22"/>
        <v>0</v>
      </c>
      <c r="M224" s="9"/>
      <c r="N224" s="9"/>
      <c r="O224" s="9">
        <f t="shared" si="23"/>
        <v>2280000</v>
      </c>
      <c r="P224" s="9">
        <v>2280000</v>
      </c>
      <c r="Q224" s="9"/>
      <c r="R224" s="9">
        <f t="shared" si="24"/>
        <v>0</v>
      </c>
      <c r="S224" s="9"/>
      <c r="T224" s="9"/>
      <c r="U224" s="9">
        <f t="shared" si="25"/>
        <v>0</v>
      </c>
      <c r="V224" s="9"/>
      <c r="W224" s="9"/>
      <c r="X224" s="9">
        <f t="shared" si="26"/>
        <v>0</v>
      </c>
      <c r="Y224" s="9"/>
      <c r="Z224" s="9"/>
      <c r="AA224" s="10">
        <f t="shared" si="27"/>
        <v>0</v>
      </c>
      <c r="AB224" s="11">
        <v>45875</v>
      </c>
    </row>
    <row r="225" spans="1:28" ht="15.75" hidden="1" x14ac:dyDescent="0.25">
      <c r="A225" s="39">
        <v>45875</v>
      </c>
      <c r="B225" s="33" t="s">
        <v>141</v>
      </c>
      <c r="C225" s="33"/>
      <c r="D225" s="33" t="s">
        <v>31</v>
      </c>
      <c r="E225" s="33" t="s">
        <v>407</v>
      </c>
      <c r="F225" s="33">
        <v>32</v>
      </c>
      <c r="G225" s="33" t="s">
        <v>33</v>
      </c>
      <c r="H225" s="33">
        <v>300000</v>
      </c>
      <c r="I225" s="33">
        <f t="shared" si="21"/>
        <v>9600000</v>
      </c>
      <c r="J225" s="85" t="s">
        <v>43</v>
      </c>
      <c r="K225" s="107" t="s">
        <v>1097</v>
      </c>
      <c r="L225" s="9">
        <f t="shared" si="22"/>
        <v>0</v>
      </c>
      <c r="M225" s="9"/>
      <c r="N225" s="9"/>
      <c r="O225" s="9">
        <f t="shared" si="23"/>
        <v>0</v>
      </c>
      <c r="P225" s="9"/>
      <c r="Q225" s="9"/>
      <c r="R225" s="9">
        <f t="shared" si="24"/>
        <v>0</v>
      </c>
      <c r="S225" s="9"/>
      <c r="T225" s="9"/>
      <c r="U225" s="9">
        <f t="shared" si="25"/>
        <v>0</v>
      </c>
      <c r="V225" s="9"/>
      <c r="W225" s="9"/>
      <c r="X225" s="9">
        <f t="shared" si="26"/>
        <v>0</v>
      </c>
      <c r="Y225" s="9"/>
      <c r="Z225" s="9"/>
      <c r="AA225" s="10">
        <f t="shared" si="27"/>
        <v>9600000</v>
      </c>
      <c r="AB225" s="11"/>
    </row>
    <row r="226" spans="1:28" ht="15.75" hidden="1" x14ac:dyDescent="0.25">
      <c r="A226" s="39">
        <v>45875</v>
      </c>
      <c r="B226" s="33" t="s">
        <v>141</v>
      </c>
      <c r="C226" s="33"/>
      <c r="D226" s="33" t="s">
        <v>31</v>
      </c>
      <c r="E226" s="33" t="s">
        <v>308</v>
      </c>
      <c r="F226" s="33">
        <v>40</v>
      </c>
      <c r="G226" s="33" t="s">
        <v>51</v>
      </c>
      <c r="H226" s="33">
        <v>86000</v>
      </c>
      <c r="I226" s="33">
        <f t="shared" si="21"/>
        <v>3440000</v>
      </c>
      <c r="J226" s="85" t="s">
        <v>43</v>
      </c>
      <c r="K226" s="107" t="s">
        <v>1097</v>
      </c>
      <c r="L226" s="9">
        <f t="shared" si="22"/>
        <v>0</v>
      </c>
      <c r="M226" s="9"/>
      <c r="N226" s="9"/>
      <c r="O226" s="9">
        <f t="shared" si="23"/>
        <v>0</v>
      </c>
      <c r="P226" s="9"/>
      <c r="Q226" s="9"/>
      <c r="R226" s="9">
        <f t="shared" si="24"/>
        <v>0</v>
      </c>
      <c r="S226" s="9"/>
      <c r="T226" s="9"/>
      <c r="U226" s="9">
        <f t="shared" si="25"/>
        <v>0</v>
      </c>
      <c r="V226" s="9"/>
      <c r="W226" s="9"/>
      <c r="X226" s="9">
        <f t="shared" si="26"/>
        <v>0</v>
      </c>
      <c r="Y226" s="9"/>
      <c r="Z226" s="9"/>
      <c r="AA226" s="10">
        <f t="shared" si="27"/>
        <v>3440000</v>
      </c>
      <c r="AB226" s="11"/>
    </row>
    <row r="227" spans="1:28" ht="15.75" hidden="1" x14ac:dyDescent="0.25">
      <c r="A227" s="39">
        <v>45875</v>
      </c>
      <c r="B227" s="33" t="s">
        <v>141</v>
      </c>
      <c r="C227" s="33"/>
      <c r="D227" s="33" t="s">
        <v>31</v>
      </c>
      <c r="E227" s="33" t="s">
        <v>309</v>
      </c>
      <c r="F227" s="33">
        <v>30</v>
      </c>
      <c r="G227" s="33" t="s">
        <v>51</v>
      </c>
      <c r="H227" s="33">
        <v>86000</v>
      </c>
      <c r="I227" s="33">
        <f t="shared" si="21"/>
        <v>2580000</v>
      </c>
      <c r="J227" s="85" t="s">
        <v>43</v>
      </c>
      <c r="K227" s="107" t="s">
        <v>1097</v>
      </c>
      <c r="L227" s="9">
        <f t="shared" si="22"/>
        <v>0</v>
      </c>
      <c r="M227" s="9"/>
      <c r="N227" s="9"/>
      <c r="O227" s="9">
        <f t="shared" si="23"/>
        <v>0</v>
      </c>
      <c r="P227" s="9"/>
      <c r="Q227" s="9"/>
      <c r="R227" s="9">
        <f t="shared" si="24"/>
        <v>0</v>
      </c>
      <c r="S227" s="9"/>
      <c r="T227" s="9"/>
      <c r="U227" s="9">
        <f t="shared" si="25"/>
        <v>0</v>
      </c>
      <c r="V227" s="9"/>
      <c r="W227" s="9"/>
      <c r="X227" s="9">
        <f t="shared" si="26"/>
        <v>0</v>
      </c>
      <c r="Y227" s="9"/>
      <c r="Z227" s="9"/>
      <c r="AA227" s="10">
        <f t="shared" si="27"/>
        <v>2580000</v>
      </c>
      <c r="AB227" s="11"/>
    </row>
    <row r="228" spans="1:28" ht="15.75" hidden="1" x14ac:dyDescent="0.25">
      <c r="A228" s="39">
        <v>45875</v>
      </c>
      <c r="B228" s="33" t="s">
        <v>141</v>
      </c>
      <c r="C228" s="33"/>
      <c r="D228" s="33" t="s">
        <v>31</v>
      </c>
      <c r="E228" s="33" t="s">
        <v>310</v>
      </c>
      <c r="F228" s="33">
        <v>10</v>
      </c>
      <c r="G228" s="33" t="s">
        <v>51</v>
      </c>
      <c r="H228" s="33">
        <v>86000</v>
      </c>
      <c r="I228" s="33">
        <f t="shared" si="21"/>
        <v>860000</v>
      </c>
      <c r="J228" s="85" t="s">
        <v>43</v>
      </c>
      <c r="K228" s="107" t="s">
        <v>1097</v>
      </c>
      <c r="L228" s="9">
        <f t="shared" si="22"/>
        <v>0</v>
      </c>
      <c r="M228" s="9"/>
      <c r="N228" s="9"/>
      <c r="O228" s="9">
        <f t="shared" si="23"/>
        <v>0</v>
      </c>
      <c r="P228" s="9"/>
      <c r="Q228" s="9"/>
      <c r="R228" s="9">
        <f t="shared" si="24"/>
        <v>0</v>
      </c>
      <c r="S228" s="9"/>
      <c r="T228" s="9"/>
      <c r="U228" s="9">
        <f t="shared" si="25"/>
        <v>0</v>
      </c>
      <c r="V228" s="9"/>
      <c r="W228" s="9"/>
      <c r="X228" s="9">
        <f t="shared" si="26"/>
        <v>0</v>
      </c>
      <c r="Y228" s="9"/>
      <c r="Z228" s="9"/>
      <c r="AA228" s="10">
        <f t="shared" si="27"/>
        <v>860000</v>
      </c>
      <c r="AB228" s="11"/>
    </row>
    <row r="229" spans="1:28" ht="15.75" hidden="1" x14ac:dyDescent="0.25">
      <c r="A229" s="39">
        <v>45875</v>
      </c>
      <c r="B229" s="33" t="s">
        <v>141</v>
      </c>
      <c r="C229" s="33"/>
      <c r="D229" s="33" t="s">
        <v>31</v>
      </c>
      <c r="E229" s="33" t="s">
        <v>311</v>
      </c>
      <c r="F229" s="33">
        <v>30</v>
      </c>
      <c r="G229" s="33" t="s">
        <v>51</v>
      </c>
      <c r="H229" s="33">
        <v>86000</v>
      </c>
      <c r="I229" s="33">
        <f t="shared" si="21"/>
        <v>2580000</v>
      </c>
      <c r="J229" s="85" t="s">
        <v>43</v>
      </c>
      <c r="K229" s="107" t="s">
        <v>1097</v>
      </c>
      <c r="L229" s="9">
        <f t="shared" si="22"/>
        <v>0</v>
      </c>
      <c r="M229" s="9"/>
      <c r="N229" s="9"/>
      <c r="O229" s="9">
        <f t="shared" si="23"/>
        <v>0</v>
      </c>
      <c r="P229" s="9"/>
      <c r="Q229" s="9"/>
      <c r="R229" s="9">
        <f t="shared" si="24"/>
        <v>0</v>
      </c>
      <c r="S229" s="9"/>
      <c r="T229" s="9"/>
      <c r="U229" s="9">
        <f t="shared" si="25"/>
        <v>0</v>
      </c>
      <c r="V229" s="9"/>
      <c r="W229" s="9"/>
      <c r="X229" s="9">
        <f t="shared" si="26"/>
        <v>0</v>
      </c>
      <c r="Y229" s="9"/>
      <c r="Z229" s="9"/>
      <c r="AA229" s="10">
        <f t="shared" si="27"/>
        <v>2580000</v>
      </c>
      <c r="AB229" s="11"/>
    </row>
    <row r="230" spans="1:28" ht="15.75" hidden="1" x14ac:dyDescent="0.25">
      <c r="A230" s="39">
        <v>45875</v>
      </c>
      <c r="B230" s="33" t="s">
        <v>189</v>
      </c>
      <c r="C230" s="33"/>
      <c r="D230" s="33" t="s">
        <v>31</v>
      </c>
      <c r="E230" s="33" t="s">
        <v>110</v>
      </c>
      <c r="F230" s="33">
        <v>800</v>
      </c>
      <c r="G230" s="33" t="s">
        <v>29</v>
      </c>
      <c r="H230" s="33">
        <v>1800</v>
      </c>
      <c r="I230" s="33">
        <f t="shared" si="21"/>
        <v>1440000</v>
      </c>
      <c r="J230" s="41" t="s">
        <v>240</v>
      </c>
      <c r="K230" s="33"/>
      <c r="L230" s="9">
        <f t="shared" si="22"/>
        <v>0</v>
      </c>
      <c r="M230" s="9"/>
      <c r="N230" s="9"/>
      <c r="O230" s="9">
        <f t="shared" si="23"/>
        <v>0</v>
      </c>
      <c r="P230" s="9"/>
      <c r="Q230" s="9"/>
      <c r="R230" s="9">
        <f t="shared" si="24"/>
        <v>1440000</v>
      </c>
      <c r="S230" s="9">
        <v>1440000</v>
      </c>
      <c r="T230" s="9"/>
      <c r="U230" s="9">
        <f t="shared" si="25"/>
        <v>0</v>
      </c>
      <c r="V230" s="9"/>
      <c r="W230" s="9"/>
      <c r="X230" s="9">
        <f t="shared" si="26"/>
        <v>0</v>
      </c>
      <c r="Y230" s="9"/>
      <c r="Z230" s="9"/>
      <c r="AA230" s="10">
        <f t="shared" si="27"/>
        <v>0</v>
      </c>
      <c r="AB230" s="11">
        <v>45875</v>
      </c>
    </row>
    <row r="231" spans="1:28" ht="15.75" hidden="1" x14ac:dyDescent="0.25">
      <c r="A231" s="39">
        <v>45875</v>
      </c>
      <c r="B231" s="33" t="s">
        <v>565</v>
      </c>
      <c r="C231" s="33"/>
      <c r="D231" s="33" t="s">
        <v>31</v>
      </c>
      <c r="E231" s="33" t="s">
        <v>123</v>
      </c>
      <c r="F231" s="33">
        <v>25</v>
      </c>
      <c r="G231" s="33" t="s">
        <v>51</v>
      </c>
      <c r="H231" s="33">
        <v>100000</v>
      </c>
      <c r="I231" s="33">
        <f t="shared" si="21"/>
        <v>2500000</v>
      </c>
      <c r="J231" s="41" t="s">
        <v>240</v>
      </c>
      <c r="K231" s="33"/>
      <c r="L231" s="9">
        <f t="shared" si="22"/>
        <v>0</v>
      </c>
      <c r="M231" s="9"/>
      <c r="N231" s="9"/>
      <c r="O231" s="9">
        <f t="shared" si="23"/>
        <v>0</v>
      </c>
      <c r="P231" s="9"/>
      <c r="Q231" s="9"/>
      <c r="R231" s="9">
        <f t="shared" si="24"/>
        <v>0</v>
      </c>
      <c r="S231" s="9"/>
      <c r="T231" s="9"/>
      <c r="U231" s="9">
        <f t="shared" si="25"/>
        <v>2500000</v>
      </c>
      <c r="V231" s="9">
        <v>2500000</v>
      </c>
      <c r="W231" s="9"/>
      <c r="X231" s="9">
        <f t="shared" si="26"/>
        <v>0</v>
      </c>
      <c r="Y231" s="9"/>
      <c r="Z231" s="9"/>
      <c r="AA231" s="10">
        <f t="shared" si="27"/>
        <v>0</v>
      </c>
      <c r="AB231" s="11">
        <v>45875</v>
      </c>
    </row>
    <row r="232" spans="1:28" ht="15.75" hidden="1" x14ac:dyDescent="0.25">
      <c r="A232" s="39">
        <v>45875</v>
      </c>
      <c r="B232" s="33" t="s">
        <v>191</v>
      </c>
      <c r="C232" s="33"/>
      <c r="D232" s="33" t="s">
        <v>31</v>
      </c>
      <c r="E232" s="33" t="s">
        <v>64</v>
      </c>
      <c r="F232" s="33">
        <v>10</v>
      </c>
      <c r="G232" s="33" t="s">
        <v>33</v>
      </c>
      <c r="H232" s="33">
        <v>150000</v>
      </c>
      <c r="I232" s="33">
        <f t="shared" si="21"/>
        <v>1500000</v>
      </c>
      <c r="J232" s="41" t="s">
        <v>241</v>
      </c>
      <c r="K232" s="33"/>
      <c r="L232" s="9">
        <f t="shared" si="22"/>
        <v>1400000</v>
      </c>
      <c r="M232" s="9">
        <v>1400000</v>
      </c>
      <c r="N232" s="9"/>
      <c r="O232" s="9">
        <f t="shared" si="23"/>
        <v>100000</v>
      </c>
      <c r="P232" s="9">
        <v>100000</v>
      </c>
      <c r="Q232" s="9"/>
      <c r="R232" s="9">
        <f t="shared" si="24"/>
        <v>0</v>
      </c>
      <c r="S232" s="9"/>
      <c r="T232" s="9"/>
      <c r="U232" s="9">
        <f t="shared" si="25"/>
        <v>0</v>
      </c>
      <c r="V232" s="9"/>
      <c r="W232" s="9"/>
      <c r="X232" s="9">
        <f t="shared" si="26"/>
        <v>0</v>
      </c>
      <c r="Y232" s="9"/>
      <c r="Z232" s="9"/>
      <c r="AA232" s="10">
        <f t="shared" si="27"/>
        <v>0</v>
      </c>
      <c r="AB232" s="11">
        <v>45875</v>
      </c>
    </row>
    <row r="233" spans="1:28" ht="15.75" hidden="1" x14ac:dyDescent="0.25">
      <c r="A233" s="39">
        <v>45876</v>
      </c>
      <c r="B233" s="33" t="s">
        <v>264</v>
      </c>
      <c r="C233" s="33"/>
      <c r="D233" s="33" t="s">
        <v>31</v>
      </c>
      <c r="E233" s="33" t="s">
        <v>110</v>
      </c>
      <c r="F233" s="33">
        <v>600</v>
      </c>
      <c r="G233" s="33" t="s">
        <v>29</v>
      </c>
      <c r="H233" s="33">
        <v>2000</v>
      </c>
      <c r="I233" s="33">
        <f t="shared" si="21"/>
        <v>1200000</v>
      </c>
      <c r="J233" s="41" t="s">
        <v>241</v>
      </c>
      <c r="K233" s="33"/>
      <c r="L233" s="9">
        <f t="shared" si="22"/>
        <v>0</v>
      </c>
      <c r="M233" s="9"/>
      <c r="N233" s="9"/>
      <c r="O233" s="9">
        <f t="shared" si="23"/>
        <v>0</v>
      </c>
      <c r="P233" s="9"/>
      <c r="Q233" s="9"/>
      <c r="R233" s="9">
        <f t="shared" si="24"/>
        <v>1200000</v>
      </c>
      <c r="S233" s="9">
        <v>1200000</v>
      </c>
      <c r="T233" s="9"/>
      <c r="U233" s="9">
        <f t="shared" si="25"/>
        <v>0</v>
      </c>
      <c r="V233" s="9"/>
      <c r="W233" s="9"/>
      <c r="X233" s="9">
        <f t="shared" si="26"/>
        <v>0</v>
      </c>
      <c r="Y233" s="9"/>
      <c r="Z233" s="9"/>
      <c r="AA233" s="10">
        <f t="shared" si="27"/>
        <v>0</v>
      </c>
      <c r="AB233" s="11">
        <v>45876</v>
      </c>
    </row>
    <row r="234" spans="1:28" ht="15.75" hidden="1" x14ac:dyDescent="0.25">
      <c r="A234" s="39">
        <v>45876</v>
      </c>
      <c r="B234" s="33" t="s">
        <v>369</v>
      </c>
      <c r="C234" s="33"/>
      <c r="D234" s="33" t="s">
        <v>31</v>
      </c>
      <c r="E234" s="33" t="s">
        <v>315</v>
      </c>
      <c r="F234" s="33">
        <v>400</v>
      </c>
      <c r="G234" s="33" t="s">
        <v>29</v>
      </c>
      <c r="H234" s="33">
        <v>5400</v>
      </c>
      <c r="I234" s="33">
        <f t="shared" si="21"/>
        <v>2160000</v>
      </c>
      <c r="J234" s="37" t="s">
        <v>240</v>
      </c>
      <c r="K234" s="33" t="s">
        <v>1080</v>
      </c>
      <c r="L234" s="9">
        <f t="shared" si="22"/>
        <v>0</v>
      </c>
      <c r="M234" s="9"/>
      <c r="N234" s="9"/>
      <c r="O234" s="9">
        <f t="shared" si="23"/>
        <v>2160000</v>
      </c>
      <c r="P234" s="9">
        <v>2160000</v>
      </c>
      <c r="Q234" s="9"/>
      <c r="R234" s="9">
        <f t="shared" si="24"/>
        <v>0</v>
      </c>
      <c r="S234" s="9"/>
      <c r="T234" s="9"/>
      <c r="U234" s="9">
        <f t="shared" si="25"/>
        <v>0</v>
      </c>
      <c r="V234" s="9"/>
      <c r="W234" s="9"/>
      <c r="X234" s="9">
        <f t="shared" si="26"/>
        <v>0</v>
      </c>
      <c r="Y234" s="9"/>
      <c r="Z234" s="9"/>
      <c r="AA234" s="10">
        <f t="shared" si="27"/>
        <v>0</v>
      </c>
      <c r="AB234" s="11">
        <v>45880</v>
      </c>
    </row>
    <row r="235" spans="1:28" ht="15.75" hidden="1" x14ac:dyDescent="0.25">
      <c r="A235" s="39">
        <v>45876</v>
      </c>
      <c r="B235" s="33" t="s">
        <v>298</v>
      </c>
      <c r="C235" s="33"/>
      <c r="D235" s="33" t="s">
        <v>31</v>
      </c>
      <c r="E235" s="33" t="s">
        <v>110</v>
      </c>
      <c r="F235" s="33">
        <v>1600</v>
      </c>
      <c r="G235" s="33" t="s">
        <v>29</v>
      </c>
      <c r="H235" s="33">
        <v>1850</v>
      </c>
      <c r="I235" s="33">
        <f t="shared" si="21"/>
        <v>2960000</v>
      </c>
      <c r="J235" s="37" t="s">
        <v>241</v>
      </c>
      <c r="K235" s="33"/>
      <c r="L235" s="9">
        <f t="shared" si="22"/>
        <v>110000</v>
      </c>
      <c r="M235" s="9">
        <v>110000</v>
      </c>
      <c r="N235" s="9"/>
      <c r="O235" s="9">
        <f t="shared" si="23"/>
        <v>0</v>
      </c>
      <c r="P235" s="9"/>
      <c r="Q235" s="9"/>
      <c r="R235" s="9">
        <f t="shared" si="24"/>
        <v>0</v>
      </c>
      <c r="S235" s="9"/>
      <c r="T235" s="9"/>
      <c r="U235" s="9">
        <f t="shared" si="25"/>
        <v>2850000</v>
      </c>
      <c r="V235" s="9">
        <v>2850000</v>
      </c>
      <c r="W235" s="9"/>
      <c r="X235" s="9">
        <f t="shared" si="26"/>
        <v>0</v>
      </c>
      <c r="Y235" s="9"/>
      <c r="Z235" s="9"/>
      <c r="AA235" s="10">
        <f t="shared" si="27"/>
        <v>0</v>
      </c>
      <c r="AB235" s="11">
        <v>45876</v>
      </c>
    </row>
    <row r="236" spans="1:28" ht="15.75" hidden="1" x14ac:dyDescent="0.25">
      <c r="A236" s="39">
        <v>45876</v>
      </c>
      <c r="B236" s="33" t="s">
        <v>305</v>
      </c>
      <c r="C236" s="33"/>
      <c r="D236" s="33" t="s">
        <v>41</v>
      </c>
      <c r="E236" s="33" t="s">
        <v>1098</v>
      </c>
      <c r="F236" s="33">
        <v>200</v>
      </c>
      <c r="G236" s="33" t="s">
        <v>29</v>
      </c>
      <c r="H236" s="33">
        <v>2000</v>
      </c>
      <c r="I236" s="33">
        <f t="shared" si="21"/>
        <v>400000</v>
      </c>
      <c r="J236" s="41" t="s">
        <v>240</v>
      </c>
      <c r="K236" s="33" t="s">
        <v>1080</v>
      </c>
      <c r="L236" s="9">
        <f t="shared" si="22"/>
        <v>0</v>
      </c>
      <c r="M236" s="9"/>
      <c r="N236" s="9"/>
      <c r="O236" s="9">
        <f t="shared" si="23"/>
        <v>400000</v>
      </c>
      <c r="P236" s="9">
        <v>400000</v>
      </c>
      <c r="Q236" s="9"/>
      <c r="R236" s="9">
        <f t="shared" si="24"/>
        <v>0</v>
      </c>
      <c r="S236" s="9"/>
      <c r="T236" s="9"/>
      <c r="U236" s="9">
        <f t="shared" si="25"/>
        <v>0</v>
      </c>
      <c r="V236" s="9"/>
      <c r="W236" s="9"/>
      <c r="X236" s="9">
        <f t="shared" si="26"/>
        <v>0</v>
      </c>
      <c r="Y236" s="9"/>
      <c r="Z236" s="9"/>
      <c r="AA236" s="10">
        <f t="shared" si="27"/>
        <v>0</v>
      </c>
      <c r="AB236" s="11">
        <v>45881</v>
      </c>
    </row>
    <row r="237" spans="1:28" ht="15.75" hidden="1" x14ac:dyDescent="0.25">
      <c r="A237" s="39">
        <v>45876</v>
      </c>
      <c r="B237" s="33" t="s">
        <v>219</v>
      </c>
      <c r="C237" s="33"/>
      <c r="D237" s="33" t="s">
        <v>31</v>
      </c>
      <c r="E237" s="33" t="s">
        <v>228</v>
      </c>
      <c r="F237" s="33">
        <v>2</v>
      </c>
      <c r="G237" s="33" t="s">
        <v>138</v>
      </c>
      <c r="H237" s="33">
        <v>1100000</v>
      </c>
      <c r="I237" s="33">
        <f t="shared" si="21"/>
        <v>2200000</v>
      </c>
      <c r="J237" s="41" t="s">
        <v>241</v>
      </c>
      <c r="K237" s="33" t="s">
        <v>1080</v>
      </c>
      <c r="L237" s="9">
        <f t="shared" si="22"/>
        <v>2200000</v>
      </c>
      <c r="M237" s="9">
        <v>2200000</v>
      </c>
      <c r="N237" s="9"/>
      <c r="O237" s="9">
        <f t="shared" si="23"/>
        <v>0</v>
      </c>
      <c r="P237" s="9"/>
      <c r="Q237" s="9"/>
      <c r="R237" s="9">
        <f t="shared" si="24"/>
        <v>0</v>
      </c>
      <c r="S237" s="9"/>
      <c r="T237" s="9"/>
      <c r="U237" s="9">
        <f t="shared" si="25"/>
        <v>0</v>
      </c>
      <c r="V237" s="9"/>
      <c r="W237" s="9"/>
      <c r="X237" s="9">
        <f t="shared" si="26"/>
        <v>0</v>
      </c>
      <c r="Y237" s="9"/>
      <c r="Z237" s="9"/>
      <c r="AA237" s="10">
        <f t="shared" si="27"/>
        <v>0</v>
      </c>
      <c r="AB237" s="11">
        <v>45878</v>
      </c>
    </row>
    <row r="238" spans="1:28" ht="15.75" hidden="1" x14ac:dyDescent="0.25">
      <c r="A238" s="39">
        <v>45876</v>
      </c>
      <c r="B238" s="33" t="s">
        <v>196</v>
      </c>
      <c r="C238" s="33"/>
      <c r="D238" s="33" t="s">
        <v>31</v>
      </c>
      <c r="E238" s="33" t="s">
        <v>102</v>
      </c>
      <c r="F238" s="33">
        <v>12</v>
      </c>
      <c r="G238" s="33" t="s">
        <v>74</v>
      </c>
      <c r="H238" s="33">
        <v>65000</v>
      </c>
      <c r="I238" s="33">
        <f t="shared" si="21"/>
        <v>780000</v>
      </c>
      <c r="J238" s="41" t="s">
        <v>241</v>
      </c>
      <c r="K238" s="33"/>
      <c r="L238" s="9">
        <f t="shared" si="22"/>
        <v>780000</v>
      </c>
      <c r="M238" s="9">
        <v>780000</v>
      </c>
      <c r="N238" s="9"/>
      <c r="O238" s="9">
        <f t="shared" si="23"/>
        <v>0</v>
      </c>
      <c r="P238" s="9"/>
      <c r="Q238" s="9"/>
      <c r="R238" s="9">
        <f t="shared" si="24"/>
        <v>0</v>
      </c>
      <c r="S238" s="9"/>
      <c r="T238" s="9"/>
      <c r="U238" s="9">
        <f t="shared" si="25"/>
        <v>0</v>
      </c>
      <c r="V238" s="9"/>
      <c r="W238" s="9"/>
      <c r="X238" s="9">
        <f t="shared" si="26"/>
        <v>0</v>
      </c>
      <c r="Y238" s="9"/>
      <c r="Z238" s="9"/>
      <c r="AA238" s="10">
        <f t="shared" si="27"/>
        <v>0</v>
      </c>
      <c r="AB238" s="11">
        <v>45876</v>
      </c>
    </row>
    <row r="239" spans="1:28" ht="15.75" hidden="1" x14ac:dyDescent="0.25">
      <c r="A239" s="39">
        <v>45876</v>
      </c>
      <c r="B239" s="33" t="s">
        <v>927</v>
      </c>
      <c r="C239" s="33"/>
      <c r="D239" s="33" t="s">
        <v>31</v>
      </c>
      <c r="E239" s="33" t="s">
        <v>110</v>
      </c>
      <c r="F239" s="33">
        <v>6200</v>
      </c>
      <c r="G239" s="33" t="s">
        <v>29</v>
      </c>
      <c r="H239" s="33">
        <v>2000</v>
      </c>
      <c r="I239" s="33">
        <f t="shared" si="21"/>
        <v>12400000</v>
      </c>
      <c r="J239" s="41" t="s">
        <v>240</v>
      </c>
      <c r="K239" s="33"/>
      <c r="L239" s="9">
        <f t="shared" si="22"/>
        <v>0</v>
      </c>
      <c r="M239" s="9"/>
      <c r="N239" s="9"/>
      <c r="O239" s="9">
        <f t="shared" si="23"/>
        <v>12400000</v>
      </c>
      <c r="P239" s="9">
        <v>12400000</v>
      </c>
      <c r="Q239" s="9"/>
      <c r="R239" s="9">
        <f t="shared" si="24"/>
        <v>0</v>
      </c>
      <c r="S239" s="9"/>
      <c r="T239" s="9"/>
      <c r="U239" s="9">
        <f t="shared" si="25"/>
        <v>0</v>
      </c>
      <c r="V239" s="9"/>
      <c r="W239" s="9"/>
      <c r="X239" s="9">
        <f t="shared" si="26"/>
        <v>0</v>
      </c>
      <c r="Y239" s="9"/>
      <c r="Z239" s="9"/>
      <c r="AA239" s="10">
        <f t="shared" si="27"/>
        <v>0</v>
      </c>
      <c r="AB239" s="11">
        <v>45876</v>
      </c>
    </row>
    <row r="240" spans="1:28" ht="15.75" hidden="1" x14ac:dyDescent="0.25">
      <c r="A240" s="39">
        <v>45876</v>
      </c>
      <c r="B240" s="33" t="s">
        <v>704</v>
      </c>
      <c r="C240" s="33"/>
      <c r="D240" s="33" t="s">
        <v>41</v>
      </c>
      <c r="E240" s="33" t="s">
        <v>945</v>
      </c>
      <c r="F240" s="33">
        <v>2800</v>
      </c>
      <c r="G240" s="33" t="s">
        <v>29</v>
      </c>
      <c r="H240" s="33">
        <v>1850</v>
      </c>
      <c r="I240" s="33">
        <f t="shared" si="21"/>
        <v>5180000</v>
      </c>
      <c r="J240" s="41" t="s">
        <v>241</v>
      </c>
      <c r="K240" s="33"/>
      <c r="L240" s="9">
        <f t="shared" si="22"/>
        <v>5180000</v>
      </c>
      <c r="M240" s="9">
        <v>5180000</v>
      </c>
      <c r="N240" s="9"/>
      <c r="O240" s="9">
        <f t="shared" si="23"/>
        <v>0</v>
      </c>
      <c r="P240" s="9"/>
      <c r="Q240" s="9"/>
      <c r="R240" s="9">
        <f t="shared" si="24"/>
        <v>0</v>
      </c>
      <c r="S240" s="9"/>
      <c r="T240" s="9"/>
      <c r="U240" s="9">
        <f t="shared" si="25"/>
        <v>0</v>
      </c>
      <c r="V240" s="9"/>
      <c r="W240" s="9"/>
      <c r="X240" s="9">
        <f t="shared" si="26"/>
        <v>0</v>
      </c>
      <c r="Y240" s="9"/>
      <c r="Z240" s="9"/>
      <c r="AA240" s="10">
        <f t="shared" si="27"/>
        <v>0</v>
      </c>
      <c r="AB240" s="11">
        <v>45876</v>
      </c>
    </row>
    <row r="241" spans="1:28" ht="15.75" hidden="1" x14ac:dyDescent="0.25">
      <c r="A241" s="39">
        <v>45876</v>
      </c>
      <c r="B241" s="33" t="s">
        <v>704</v>
      </c>
      <c r="C241" s="33"/>
      <c r="D241" s="33" t="s">
        <v>41</v>
      </c>
      <c r="E241" s="33" t="s">
        <v>110</v>
      </c>
      <c r="F241" s="33">
        <v>7600</v>
      </c>
      <c r="G241" s="33" t="s">
        <v>29</v>
      </c>
      <c r="H241" s="33">
        <v>1850</v>
      </c>
      <c r="I241" s="33">
        <f t="shared" si="21"/>
        <v>14060000</v>
      </c>
      <c r="J241" s="37" t="s">
        <v>241</v>
      </c>
      <c r="K241" s="33"/>
      <c r="L241" s="9">
        <f t="shared" si="22"/>
        <v>14060000</v>
      </c>
      <c r="M241" s="9">
        <v>14060000</v>
      </c>
      <c r="N241" s="9"/>
      <c r="O241" s="9">
        <f t="shared" si="23"/>
        <v>0</v>
      </c>
      <c r="P241" s="9"/>
      <c r="Q241" s="9"/>
      <c r="R241" s="9">
        <f t="shared" si="24"/>
        <v>0</v>
      </c>
      <c r="S241" s="9"/>
      <c r="T241" s="9"/>
      <c r="U241" s="9">
        <f t="shared" si="25"/>
        <v>0</v>
      </c>
      <c r="V241" s="9"/>
      <c r="W241" s="9"/>
      <c r="X241" s="9">
        <f t="shared" si="26"/>
        <v>0</v>
      </c>
      <c r="Y241" s="9"/>
      <c r="Z241" s="9"/>
      <c r="AA241" s="10">
        <f t="shared" si="27"/>
        <v>0</v>
      </c>
      <c r="AB241" s="11">
        <v>45876</v>
      </c>
    </row>
    <row r="242" spans="1:28" ht="15.75" hidden="1" x14ac:dyDescent="0.25">
      <c r="A242" s="32">
        <v>45876</v>
      </c>
      <c r="B242" s="33" t="s">
        <v>141</v>
      </c>
      <c r="C242" s="33"/>
      <c r="D242" s="33" t="s">
        <v>31</v>
      </c>
      <c r="E242" s="33" t="s">
        <v>95</v>
      </c>
      <c r="F242" s="33">
        <v>10400</v>
      </c>
      <c r="G242" s="33" t="s">
        <v>29</v>
      </c>
      <c r="H242" s="33">
        <v>3800</v>
      </c>
      <c r="I242" s="33">
        <f t="shared" si="21"/>
        <v>39520000</v>
      </c>
      <c r="J242" s="82" t="s">
        <v>43</v>
      </c>
      <c r="K242" s="33" t="s">
        <v>1099</v>
      </c>
      <c r="L242" s="9">
        <f t="shared" si="22"/>
        <v>0</v>
      </c>
      <c r="M242" s="9"/>
      <c r="N242" s="9"/>
      <c r="O242" s="9">
        <f t="shared" si="23"/>
        <v>0</v>
      </c>
      <c r="P242" s="9"/>
      <c r="Q242" s="9"/>
      <c r="R242" s="9">
        <f t="shared" si="24"/>
        <v>0</v>
      </c>
      <c r="S242" s="9"/>
      <c r="T242" s="9"/>
      <c r="U242" s="9">
        <f t="shared" si="25"/>
        <v>0</v>
      </c>
      <c r="V242" s="9"/>
      <c r="W242" s="9"/>
      <c r="X242" s="9">
        <f t="shared" si="26"/>
        <v>0</v>
      </c>
      <c r="Y242" s="9"/>
      <c r="Z242" s="9"/>
      <c r="AA242" s="10">
        <f t="shared" si="27"/>
        <v>39520000</v>
      </c>
      <c r="AB242" s="11"/>
    </row>
    <row r="243" spans="1:28" ht="16.5" hidden="1" thickBot="1" x14ac:dyDescent="0.3">
      <c r="A243" s="61">
        <v>45876</v>
      </c>
      <c r="B243" s="62" t="s">
        <v>109</v>
      </c>
      <c r="C243" s="62"/>
      <c r="D243" s="62" t="s">
        <v>31</v>
      </c>
      <c r="E243" s="62" t="s">
        <v>110</v>
      </c>
      <c r="F243" s="62">
        <v>2000</v>
      </c>
      <c r="G243" s="62" t="s">
        <v>29</v>
      </c>
      <c r="H243" s="62">
        <v>1800</v>
      </c>
      <c r="I243" s="62">
        <f t="shared" si="21"/>
        <v>3600000</v>
      </c>
      <c r="J243" s="100" t="s">
        <v>241</v>
      </c>
      <c r="K243" s="62"/>
      <c r="L243" s="97">
        <f t="shared" si="22"/>
        <v>2600000</v>
      </c>
      <c r="M243" s="97">
        <v>2600000</v>
      </c>
      <c r="N243" s="97"/>
      <c r="O243" s="97">
        <f t="shared" si="23"/>
        <v>0</v>
      </c>
      <c r="P243" s="97"/>
      <c r="Q243" s="97"/>
      <c r="R243" s="97">
        <f t="shared" si="24"/>
        <v>0</v>
      </c>
      <c r="S243" s="97"/>
      <c r="T243" s="97"/>
      <c r="U243" s="97">
        <f t="shared" si="25"/>
        <v>1000000</v>
      </c>
      <c r="V243" s="97">
        <v>1000000</v>
      </c>
      <c r="W243" s="97"/>
      <c r="X243" s="97">
        <f t="shared" si="26"/>
        <v>0</v>
      </c>
      <c r="Y243" s="97"/>
      <c r="Z243" s="97"/>
      <c r="AA243" s="98">
        <f t="shared" si="27"/>
        <v>0</v>
      </c>
      <c r="AB243" s="99">
        <v>45876</v>
      </c>
    </row>
    <row r="244" spans="1:28" ht="15.75" hidden="1" x14ac:dyDescent="0.25">
      <c r="A244" s="39">
        <v>45876</v>
      </c>
      <c r="B244" s="35" t="s">
        <v>984</v>
      </c>
      <c r="C244" s="35"/>
      <c r="D244" s="35" t="s">
        <v>31</v>
      </c>
      <c r="E244" s="35" t="s">
        <v>155</v>
      </c>
      <c r="F244" s="35">
        <v>1500</v>
      </c>
      <c r="G244" s="35" t="s">
        <v>29</v>
      </c>
      <c r="H244" s="35">
        <v>3800</v>
      </c>
      <c r="I244" s="33">
        <f t="shared" si="21"/>
        <v>5700000</v>
      </c>
      <c r="J244" s="41" t="s">
        <v>240</v>
      </c>
      <c r="K244" s="35" t="s">
        <v>1080</v>
      </c>
      <c r="L244" s="9">
        <f t="shared" si="22"/>
        <v>0</v>
      </c>
      <c r="M244" s="9"/>
      <c r="N244" s="9"/>
      <c r="O244" s="9">
        <f t="shared" si="23"/>
        <v>0</v>
      </c>
      <c r="P244" s="9"/>
      <c r="Q244" s="9"/>
      <c r="R244" s="9">
        <f t="shared" si="24"/>
        <v>0</v>
      </c>
      <c r="S244" s="9"/>
      <c r="T244" s="9"/>
      <c r="U244" s="9">
        <f t="shared" si="25"/>
        <v>5700000</v>
      </c>
      <c r="V244" s="9">
        <v>5700000</v>
      </c>
      <c r="W244" s="9"/>
      <c r="X244" s="9">
        <f t="shared" si="26"/>
        <v>0</v>
      </c>
      <c r="Y244" s="9"/>
      <c r="Z244" s="9"/>
      <c r="AA244" s="10">
        <f t="shared" si="27"/>
        <v>0</v>
      </c>
      <c r="AB244" s="11">
        <v>45876</v>
      </c>
    </row>
    <row r="245" spans="1:28" ht="15.75" hidden="1" x14ac:dyDescent="0.25">
      <c r="A245" s="39">
        <v>45876</v>
      </c>
      <c r="B245" s="33" t="s">
        <v>984</v>
      </c>
      <c r="C245" s="33"/>
      <c r="D245" s="35" t="s">
        <v>31</v>
      </c>
      <c r="E245" s="33" t="s">
        <v>110</v>
      </c>
      <c r="F245" s="33">
        <v>1000</v>
      </c>
      <c r="G245" s="35" t="s">
        <v>29</v>
      </c>
      <c r="H245" s="33">
        <v>1900</v>
      </c>
      <c r="I245" s="33">
        <f t="shared" si="21"/>
        <v>1900000</v>
      </c>
      <c r="J245" s="37" t="s">
        <v>240</v>
      </c>
      <c r="K245" s="33" t="s">
        <v>1080</v>
      </c>
      <c r="L245" s="9">
        <f t="shared" si="22"/>
        <v>0</v>
      </c>
      <c r="M245" s="9"/>
      <c r="N245" s="9"/>
      <c r="O245" s="9">
        <f t="shared" si="23"/>
        <v>0</v>
      </c>
      <c r="P245" s="9"/>
      <c r="Q245" s="9"/>
      <c r="R245" s="9">
        <f t="shared" si="24"/>
        <v>0</v>
      </c>
      <c r="S245" s="9"/>
      <c r="T245" s="9"/>
      <c r="U245" s="9">
        <f t="shared" si="25"/>
        <v>1900000</v>
      </c>
      <c r="V245" s="9">
        <f>1000000+900000</f>
        <v>1900000</v>
      </c>
      <c r="W245" s="9"/>
      <c r="X245" s="9">
        <f t="shared" si="26"/>
        <v>0</v>
      </c>
      <c r="Y245" s="9"/>
      <c r="Z245" s="9"/>
      <c r="AA245" s="10">
        <f t="shared" si="27"/>
        <v>0</v>
      </c>
      <c r="AB245" s="11">
        <v>45877</v>
      </c>
    </row>
    <row r="246" spans="1:28" ht="15.75" hidden="1" x14ac:dyDescent="0.25">
      <c r="A246" s="39">
        <v>45876</v>
      </c>
      <c r="B246" s="33" t="s">
        <v>473</v>
      </c>
      <c r="C246" s="33"/>
      <c r="D246" s="35" t="s">
        <v>31</v>
      </c>
      <c r="E246" s="33" t="s">
        <v>308</v>
      </c>
      <c r="F246" s="33">
        <v>2.5</v>
      </c>
      <c r="G246" s="33" t="s">
        <v>51</v>
      </c>
      <c r="H246" s="33">
        <v>86000</v>
      </c>
      <c r="I246" s="33">
        <f t="shared" si="21"/>
        <v>215000</v>
      </c>
      <c r="J246" s="37" t="s">
        <v>241</v>
      </c>
      <c r="K246" s="33" t="s">
        <v>1080</v>
      </c>
      <c r="L246" s="9">
        <f t="shared" si="22"/>
        <v>0</v>
      </c>
      <c r="M246" s="9"/>
      <c r="N246" s="9"/>
      <c r="O246" s="9">
        <f t="shared" si="23"/>
        <v>0</v>
      </c>
      <c r="P246" s="9"/>
      <c r="Q246" s="9"/>
      <c r="R246" s="9">
        <f t="shared" si="24"/>
        <v>0</v>
      </c>
      <c r="S246" s="9"/>
      <c r="T246" s="9"/>
      <c r="U246" s="9">
        <f t="shared" si="25"/>
        <v>215000</v>
      </c>
      <c r="V246" s="9">
        <v>215000</v>
      </c>
      <c r="W246" s="9"/>
      <c r="X246" s="9">
        <f t="shared" si="26"/>
        <v>0</v>
      </c>
      <c r="Y246" s="9"/>
      <c r="Z246" s="9"/>
      <c r="AA246" s="10">
        <f t="shared" si="27"/>
        <v>0</v>
      </c>
      <c r="AB246" s="11">
        <v>45876</v>
      </c>
    </row>
    <row r="247" spans="1:28" ht="15.75" hidden="1" x14ac:dyDescent="0.25">
      <c r="A247" s="39">
        <v>45876</v>
      </c>
      <c r="B247" s="33" t="s">
        <v>473</v>
      </c>
      <c r="C247" s="33"/>
      <c r="D247" s="33" t="s">
        <v>31</v>
      </c>
      <c r="E247" s="33" t="s">
        <v>309</v>
      </c>
      <c r="F247" s="33">
        <v>2.5</v>
      </c>
      <c r="G247" s="33" t="s">
        <v>51</v>
      </c>
      <c r="H247" s="33">
        <v>86000</v>
      </c>
      <c r="I247" s="33">
        <f t="shared" si="21"/>
        <v>215000</v>
      </c>
      <c r="J247" s="37" t="s">
        <v>241</v>
      </c>
      <c r="K247" s="33" t="s">
        <v>1080</v>
      </c>
      <c r="L247" s="9">
        <f t="shared" si="22"/>
        <v>0</v>
      </c>
      <c r="M247" s="9"/>
      <c r="N247" s="9"/>
      <c r="O247" s="9">
        <f t="shared" si="23"/>
        <v>0</v>
      </c>
      <c r="P247" s="9"/>
      <c r="Q247" s="9"/>
      <c r="R247" s="9">
        <f t="shared" si="24"/>
        <v>0</v>
      </c>
      <c r="S247" s="9"/>
      <c r="T247" s="9"/>
      <c r="U247" s="9">
        <f t="shared" si="25"/>
        <v>215000</v>
      </c>
      <c r="V247" s="9">
        <v>215000</v>
      </c>
      <c r="W247" s="9"/>
      <c r="X247" s="9">
        <f t="shared" si="26"/>
        <v>0</v>
      </c>
      <c r="Y247" s="9"/>
      <c r="Z247" s="9"/>
      <c r="AA247" s="10">
        <f t="shared" si="27"/>
        <v>0</v>
      </c>
      <c r="AB247" s="11">
        <v>45876</v>
      </c>
    </row>
    <row r="248" spans="1:28" ht="15.75" hidden="1" x14ac:dyDescent="0.25">
      <c r="A248" s="39">
        <v>45876</v>
      </c>
      <c r="B248" s="33" t="s">
        <v>473</v>
      </c>
      <c r="C248" s="33"/>
      <c r="D248" s="33" t="s">
        <v>31</v>
      </c>
      <c r="E248" s="33" t="s">
        <v>310</v>
      </c>
      <c r="F248" s="33">
        <v>2.5</v>
      </c>
      <c r="G248" s="33" t="s">
        <v>51</v>
      </c>
      <c r="H248" s="33">
        <v>86000</v>
      </c>
      <c r="I248" s="33">
        <f t="shared" si="21"/>
        <v>215000</v>
      </c>
      <c r="J248" s="37" t="s">
        <v>241</v>
      </c>
      <c r="K248" s="33" t="s">
        <v>1080</v>
      </c>
      <c r="L248" s="9">
        <f t="shared" si="22"/>
        <v>0</v>
      </c>
      <c r="M248" s="9"/>
      <c r="N248" s="9"/>
      <c r="O248" s="9">
        <f t="shared" si="23"/>
        <v>0</v>
      </c>
      <c r="P248" s="9"/>
      <c r="Q248" s="9"/>
      <c r="R248" s="9">
        <f t="shared" si="24"/>
        <v>0</v>
      </c>
      <c r="S248" s="9"/>
      <c r="T248" s="9"/>
      <c r="U248" s="9">
        <f t="shared" si="25"/>
        <v>215000</v>
      </c>
      <c r="V248" s="9">
        <v>215000</v>
      </c>
      <c r="W248" s="9"/>
      <c r="X248" s="9">
        <f t="shared" si="26"/>
        <v>0</v>
      </c>
      <c r="Y248" s="9"/>
      <c r="Z248" s="9"/>
      <c r="AA248" s="10">
        <f t="shared" si="27"/>
        <v>0</v>
      </c>
      <c r="AB248" s="11">
        <v>45876</v>
      </c>
    </row>
    <row r="249" spans="1:28" ht="15.75" hidden="1" x14ac:dyDescent="0.25">
      <c r="A249" s="39">
        <v>45876</v>
      </c>
      <c r="B249" s="33" t="s">
        <v>473</v>
      </c>
      <c r="C249" s="33"/>
      <c r="D249" s="33" t="s">
        <v>31</v>
      </c>
      <c r="E249" s="33" t="s">
        <v>311</v>
      </c>
      <c r="F249" s="33">
        <v>2.5</v>
      </c>
      <c r="G249" s="33" t="s">
        <v>51</v>
      </c>
      <c r="H249" s="33">
        <v>86000</v>
      </c>
      <c r="I249" s="33">
        <f t="shared" si="21"/>
        <v>215000</v>
      </c>
      <c r="J249" s="37" t="s">
        <v>241</v>
      </c>
      <c r="K249" s="33" t="s">
        <v>1080</v>
      </c>
      <c r="L249" s="9">
        <f t="shared" si="22"/>
        <v>0</v>
      </c>
      <c r="M249" s="9"/>
      <c r="N249" s="9"/>
      <c r="O249" s="9">
        <f t="shared" si="23"/>
        <v>0</v>
      </c>
      <c r="P249" s="9"/>
      <c r="Q249" s="9"/>
      <c r="R249" s="9">
        <f t="shared" si="24"/>
        <v>0</v>
      </c>
      <c r="S249" s="9"/>
      <c r="T249" s="9"/>
      <c r="U249" s="9">
        <f t="shared" si="25"/>
        <v>215000</v>
      </c>
      <c r="V249" s="9">
        <v>215000</v>
      </c>
      <c r="W249" s="9"/>
      <c r="X249" s="9">
        <f t="shared" si="26"/>
        <v>0</v>
      </c>
      <c r="Y249" s="9"/>
      <c r="Z249" s="9"/>
      <c r="AA249" s="10">
        <f t="shared" si="27"/>
        <v>0</v>
      </c>
      <c r="AB249" s="11">
        <v>45876</v>
      </c>
    </row>
    <row r="250" spans="1:28" ht="15.75" hidden="1" x14ac:dyDescent="0.25">
      <c r="A250" s="39">
        <v>45876</v>
      </c>
      <c r="B250" s="33" t="s">
        <v>473</v>
      </c>
      <c r="C250" s="33"/>
      <c r="D250" s="33" t="s">
        <v>31</v>
      </c>
      <c r="E250" s="33" t="s">
        <v>480</v>
      </c>
      <c r="F250" s="33">
        <v>2</v>
      </c>
      <c r="G250" s="33" t="s">
        <v>25</v>
      </c>
      <c r="H250" s="33">
        <v>25000</v>
      </c>
      <c r="I250" s="33">
        <f t="shared" si="21"/>
        <v>50000</v>
      </c>
      <c r="J250" s="37" t="s">
        <v>241</v>
      </c>
      <c r="K250" s="33" t="s">
        <v>1080</v>
      </c>
      <c r="L250" s="9">
        <f t="shared" si="22"/>
        <v>0</v>
      </c>
      <c r="M250" s="9"/>
      <c r="N250" s="9"/>
      <c r="O250" s="9">
        <f t="shared" si="23"/>
        <v>0</v>
      </c>
      <c r="P250" s="9"/>
      <c r="Q250" s="9"/>
      <c r="R250" s="9">
        <f t="shared" si="24"/>
        <v>0</v>
      </c>
      <c r="S250" s="9"/>
      <c r="T250" s="9"/>
      <c r="U250" s="9">
        <f t="shared" si="25"/>
        <v>50000</v>
      </c>
      <c r="V250" s="9">
        <v>50000</v>
      </c>
      <c r="W250" s="9"/>
      <c r="X250" s="9">
        <f t="shared" si="26"/>
        <v>0</v>
      </c>
      <c r="Y250" s="9"/>
      <c r="Z250" s="9"/>
      <c r="AA250" s="10">
        <f t="shared" si="27"/>
        <v>0</v>
      </c>
      <c r="AB250" s="11">
        <v>45876</v>
      </c>
    </row>
    <row r="251" spans="1:28" ht="15.75" hidden="1" x14ac:dyDescent="0.25">
      <c r="A251" s="39">
        <v>45876</v>
      </c>
      <c r="B251" s="33" t="s">
        <v>473</v>
      </c>
      <c r="C251" s="33"/>
      <c r="D251" s="33" t="s">
        <v>31</v>
      </c>
      <c r="E251" s="33" t="s">
        <v>122</v>
      </c>
      <c r="F251" s="33">
        <v>2</v>
      </c>
      <c r="G251" s="33" t="s">
        <v>51</v>
      </c>
      <c r="H251" s="33">
        <v>70000</v>
      </c>
      <c r="I251" s="33">
        <f t="shared" si="21"/>
        <v>140000</v>
      </c>
      <c r="J251" s="37" t="s">
        <v>241</v>
      </c>
      <c r="K251" s="33" t="s">
        <v>1080</v>
      </c>
      <c r="L251" s="9">
        <f t="shared" si="22"/>
        <v>0</v>
      </c>
      <c r="M251" s="9"/>
      <c r="N251" s="9"/>
      <c r="O251" s="9">
        <f t="shared" si="23"/>
        <v>0</v>
      </c>
      <c r="P251" s="9"/>
      <c r="Q251" s="9"/>
      <c r="R251" s="9">
        <f t="shared" si="24"/>
        <v>0</v>
      </c>
      <c r="S251" s="9"/>
      <c r="T251" s="9"/>
      <c r="U251" s="9">
        <f t="shared" si="25"/>
        <v>140000</v>
      </c>
      <c r="V251" s="9">
        <v>140000</v>
      </c>
      <c r="W251" s="9"/>
      <c r="X251" s="9">
        <f t="shared" si="26"/>
        <v>0</v>
      </c>
      <c r="Y251" s="9"/>
      <c r="Z251" s="9"/>
      <c r="AA251" s="10">
        <f t="shared" si="27"/>
        <v>0</v>
      </c>
      <c r="AB251" s="11">
        <v>45876</v>
      </c>
    </row>
    <row r="252" spans="1:28" ht="15.75" hidden="1" x14ac:dyDescent="0.25">
      <c r="A252" s="39">
        <v>45876</v>
      </c>
      <c r="B252" s="33" t="s">
        <v>473</v>
      </c>
      <c r="C252" s="33"/>
      <c r="D252" s="33" t="s">
        <v>31</v>
      </c>
      <c r="E252" s="33" t="s">
        <v>457</v>
      </c>
      <c r="F252" s="33">
        <v>1</v>
      </c>
      <c r="G252" s="33" t="s">
        <v>51</v>
      </c>
      <c r="H252" s="33">
        <v>300000</v>
      </c>
      <c r="I252" s="33">
        <f t="shared" si="21"/>
        <v>300000</v>
      </c>
      <c r="J252" s="37" t="s">
        <v>241</v>
      </c>
      <c r="K252" s="33" t="s">
        <v>1080</v>
      </c>
      <c r="L252" s="9">
        <f t="shared" si="22"/>
        <v>0</v>
      </c>
      <c r="M252" s="9"/>
      <c r="N252" s="9"/>
      <c r="O252" s="9">
        <f t="shared" si="23"/>
        <v>0</v>
      </c>
      <c r="P252" s="9"/>
      <c r="Q252" s="9"/>
      <c r="R252" s="9">
        <f t="shared" si="24"/>
        <v>0</v>
      </c>
      <c r="S252" s="9"/>
      <c r="T252" s="9"/>
      <c r="U252" s="9">
        <f t="shared" si="25"/>
        <v>300000</v>
      </c>
      <c r="V252" s="9">
        <v>300000</v>
      </c>
      <c r="W252" s="9"/>
      <c r="X252" s="9">
        <f t="shared" si="26"/>
        <v>0</v>
      </c>
      <c r="Y252" s="9"/>
      <c r="Z252" s="9"/>
      <c r="AA252" s="10">
        <f t="shared" si="27"/>
        <v>0</v>
      </c>
      <c r="AB252" s="11">
        <v>45876</v>
      </c>
    </row>
    <row r="253" spans="1:28" ht="15.75" hidden="1" x14ac:dyDescent="0.25">
      <c r="A253" s="39">
        <v>45876</v>
      </c>
      <c r="B253" s="33" t="s">
        <v>473</v>
      </c>
      <c r="C253" s="33"/>
      <c r="D253" s="33" t="s">
        <v>31</v>
      </c>
      <c r="E253" s="33" t="s">
        <v>50</v>
      </c>
      <c r="F253" s="33">
        <v>1</v>
      </c>
      <c r="G253" s="33" t="s">
        <v>51</v>
      </c>
      <c r="H253" s="33">
        <v>170000</v>
      </c>
      <c r="I253" s="33">
        <f t="shared" si="21"/>
        <v>170000</v>
      </c>
      <c r="J253" s="37" t="s">
        <v>241</v>
      </c>
      <c r="K253" s="33" t="s">
        <v>1080</v>
      </c>
      <c r="L253" s="9">
        <f t="shared" si="22"/>
        <v>0</v>
      </c>
      <c r="M253" s="9"/>
      <c r="N253" s="9"/>
      <c r="O253" s="9">
        <f t="shared" si="23"/>
        <v>0</v>
      </c>
      <c r="P253" s="9"/>
      <c r="Q253" s="9"/>
      <c r="R253" s="9">
        <f t="shared" si="24"/>
        <v>0</v>
      </c>
      <c r="S253" s="9"/>
      <c r="T253" s="9"/>
      <c r="U253" s="9">
        <f t="shared" si="25"/>
        <v>170000</v>
      </c>
      <c r="V253" s="9">
        <v>150000</v>
      </c>
      <c r="W253" s="9">
        <v>20000</v>
      </c>
      <c r="X253" s="9">
        <f t="shared" si="26"/>
        <v>0</v>
      </c>
      <c r="Y253" s="9"/>
      <c r="Z253" s="9"/>
      <c r="AA253" s="10">
        <f t="shared" si="27"/>
        <v>0</v>
      </c>
      <c r="AB253" s="11">
        <v>45883</v>
      </c>
    </row>
    <row r="254" spans="1:28" ht="15.75" hidden="1" x14ac:dyDescent="0.25">
      <c r="A254" s="39">
        <v>45876</v>
      </c>
      <c r="B254" s="33" t="s">
        <v>92</v>
      </c>
      <c r="C254" s="33"/>
      <c r="D254" s="33" t="s">
        <v>41</v>
      </c>
      <c r="E254" s="33" t="s">
        <v>91</v>
      </c>
      <c r="F254" s="33">
        <v>2000</v>
      </c>
      <c r="G254" s="33" t="s">
        <v>29</v>
      </c>
      <c r="H254" s="33">
        <v>4000</v>
      </c>
      <c r="I254" s="33">
        <f t="shared" si="21"/>
        <v>8000000</v>
      </c>
      <c r="J254" s="37" t="s">
        <v>240</v>
      </c>
      <c r="K254" s="33"/>
      <c r="L254" s="9">
        <f t="shared" si="22"/>
        <v>0</v>
      </c>
      <c r="M254" s="9"/>
      <c r="N254" s="9"/>
      <c r="O254" s="9">
        <f t="shared" si="23"/>
        <v>8000000</v>
      </c>
      <c r="P254" s="9">
        <v>8000000</v>
      </c>
      <c r="Q254" s="9"/>
      <c r="R254" s="9">
        <f t="shared" si="24"/>
        <v>0</v>
      </c>
      <c r="S254" s="9"/>
      <c r="T254" s="9"/>
      <c r="U254" s="9">
        <f t="shared" si="25"/>
        <v>0</v>
      </c>
      <c r="V254" s="9"/>
      <c r="W254" s="9"/>
      <c r="X254" s="9">
        <f t="shared" si="26"/>
        <v>0</v>
      </c>
      <c r="Y254" s="9"/>
      <c r="Z254" s="9"/>
      <c r="AA254" s="10">
        <f t="shared" si="27"/>
        <v>0</v>
      </c>
      <c r="AB254" s="11">
        <v>45876</v>
      </c>
    </row>
    <row r="255" spans="1:28" ht="15.75" hidden="1" x14ac:dyDescent="0.25">
      <c r="A255" s="39">
        <v>45876</v>
      </c>
      <c r="B255" s="33" t="s">
        <v>586</v>
      </c>
      <c r="C255" s="33"/>
      <c r="D255" s="33" t="s">
        <v>31</v>
      </c>
      <c r="E255" s="33" t="s">
        <v>187</v>
      </c>
      <c r="F255" s="33">
        <v>2</v>
      </c>
      <c r="G255" s="33" t="s">
        <v>23</v>
      </c>
      <c r="H255" s="33">
        <v>400000</v>
      </c>
      <c r="I255" s="33">
        <f t="shared" si="21"/>
        <v>800000</v>
      </c>
      <c r="J255" s="37" t="s">
        <v>241</v>
      </c>
      <c r="K255" s="33"/>
      <c r="L255" s="9">
        <f t="shared" si="22"/>
        <v>0</v>
      </c>
      <c r="M255" s="9"/>
      <c r="N255" s="9"/>
      <c r="O255" s="9">
        <f t="shared" si="23"/>
        <v>0</v>
      </c>
      <c r="P255" s="9"/>
      <c r="Q255" s="9"/>
      <c r="R255" s="9">
        <f t="shared" si="24"/>
        <v>0</v>
      </c>
      <c r="S255" s="9"/>
      <c r="T255" s="9"/>
      <c r="U255" s="9">
        <f t="shared" si="25"/>
        <v>800000</v>
      </c>
      <c r="V255" s="9">
        <v>800000</v>
      </c>
      <c r="W255" s="9"/>
      <c r="X255" s="9">
        <f t="shared" si="26"/>
        <v>0</v>
      </c>
      <c r="Y255" s="9"/>
      <c r="Z255" s="9"/>
      <c r="AA255" s="10">
        <f t="shared" si="27"/>
        <v>0</v>
      </c>
      <c r="AB255" s="11">
        <v>45876</v>
      </c>
    </row>
    <row r="256" spans="1:28" ht="15.75" hidden="1" x14ac:dyDescent="0.25">
      <c r="A256" s="39">
        <v>45876</v>
      </c>
      <c r="B256" s="33" t="s">
        <v>191</v>
      </c>
      <c r="C256" s="33"/>
      <c r="D256" s="33" t="s">
        <v>31</v>
      </c>
      <c r="E256" s="33" t="s">
        <v>361</v>
      </c>
      <c r="F256" s="33">
        <v>1</v>
      </c>
      <c r="G256" s="33" t="s">
        <v>33</v>
      </c>
      <c r="H256" s="33">
        <v>230000</v>
      </c>
      <c r="I256" s="33">
        <f t="shared" si="21"/>
        <v>230000</v>
      </c>
      <c r="J256" s="37" t="s">
        <v>240</v>
      </c>
      <c r="K256" s="33"/>
      <c r="L256" s="9">
        <f t="shared" si="22"/>
        <v>0</v>
      </c>
      <c r="M256" s="9"/>
      <c r="N256" s="9"/>
      <c r="O256" s="9">
        <f t="shared" si="23"/>
        <v>230000</v>
      </c>
      <c r="P256" s="9">
        <v>230000</v>
      </c>
      <c r="Q256" s="9"/>
      <c r="R256" s="9">
        <f t="shared" si="24"/>
        <v>0</v>
      </c>
      <c r="S256" s="9"/>
      <c r="T256" s="9"/>
      <c r="U256" s="9">
        <f t="shared" si="25"/>
        <v>0</v>
      </c>
      <c r="V256" s="9"/>
      <c r="W256" s="9"/>
      <c r="X256" s="9">
        <f t="shared" si="26"/>
        <v>0</v>
      </c>
      <c r="Y256" s="9"/>
      <c r="Z256" s="9"/>
      <c r="AA256" s="10">
        <f t="shared" si="27"/>
        <v>0</v>
      </c>
      <c r="AB256" s="11">
        <v>45876</v>
      </c>
    </row>
    <row r="257" spans="1:28" ht="15.75" hidden="1" x14ac:dyDescent="0.25">
      <c r="A257" s="39">
        <v>45876</v>
      </c>
      <c r="B257" s="33" t="s">
        <v>191</v>
      </c>
      <c r="C257" s="33"/>
      <c r="D257" s="33" t="s">
        <v>31</v>
      </c>
      <c r="E257" s="33" t="s">
        <v>64</v>
      </c>
      <c r="F257" s="33">
        <v>3</v>
      </c>
      <c r="G257" s="33" t="s">
        <v>33</v>
      </c>
      <c r="H257" s="33">
        <v>150000</v>
      </c>
      <c r="I257" s="33">
        <f t="shared" si="21"/>
        <v>450000</v>
      </c>
      <c r="J257" s="37" t="s">
        <v>240</v>
      </c>
      <c r="K257" s="33" t="s">
        <v>1100</v>
      </c>
      <c r="L257" s="9">
        <f t="shared" si="22"/>
        <v>150000</v>
      </c>
      <c r="M257" s="9">
        <v>150000</v>
      </c>
      <c r="N257" s="9"/>
      <c r="O257" s="9">
        <f t="shared" si="23"/>
        <v>300000</v>
      </c>
      <c r="P257" s="9">
        <v>300000</v>
      </c>
      <c r="Q257" s="9"/>
      <c r="R257" s="9">
        <f t="shared" si="24"/>
        <v>0</v>
      </c>
      <c r="S257" s="9"/>
      <c r="T257" s="9"/>
      <c r="U257" s="9">
        <f t="shared" si="25"/>
        <v>0</v>
      </c>
      <c r="V257" s="9"/>
      <c r="W257" s="9"/>
      <c r="X257" s="9">
        <f t="shared" si="26"/>
        <v>0</v>
      </c>
      <c r="Y257" s="9"/>
      <c r="Z257" s="9"/>
      <c r="AA257" s="10">
        <f t="shared" si="27"/>
        <v>0</v>
      </c>
      <c r="AB257" s="11">
        <v>45876</v>
      </c>
    </row>
    <row r="258" spans="1:28" ht="15.75" hidden="1" x14ac:dyDescent="0.25">
      <c r="A258" s="39">
        <v>45876</v>
      </c>
      <c r="B258" s="33" t="s">
        <v>191</v>
      </c>
      <c r="C258" s="33"/>
      <c r="D258" s="33" t="s">
        <v>31</v>
      </c>
      <c r="E258" s="33" t="s">
        <v>32</v>
      </c>
      <c r="F258" s="33">
        <v>6</v>
      </c>
      <c r="G258" s="33" t="s">
        <v>33</v>
      </c>
      <c r="H258" s="33">
        <v>150000</v>
      </c>
      <c r="I258" s="33">
        <f t="shared" si="21"/>
        <v>900000</v>
      </c>
      <c r="J258" s="37" t="s">
        <v>241</v>
      </c>
      <c r="K258" s="33" t="s">
        <v>1100</v>
      </c>
      <c r="L258" s="9">
        <f t="shared" si="22"/>
        <v>900000</v>
      </c>
      <c r="M258" s="9">
        <v>900000</v>
      </c>
      <c r="N258" s="9"/>
      <c r="O258" s="9">
        <f t="shared" si="23"/>
        <v>0</v>
      </c>
      <c r="P258" s="9"/>
      <c r="Q258" s="9"/>
      <c r="R258" s="9">
        <f t="shared" si="24"/>
        <v>0</v>
      </c>
      <c r="S258" s="9"/>
      <c r="T258" s="9"/>
      <c r="U258" s="9">
        <f t="shared" si="25"/>
        <v>0</v>
      </c>
      <c r="V258" s="9"/>
      <c r="W258" s="9"/>
      <c r="X258" s="9">
        <f t="shared" si="26"/>
        <v>0</v>
      </c>
      <c r="Y258" s="9"/>
      <c r="Z258" s="9"/>
      <c r="AA258" s="10">
        <f t="shared" si="27"/>
        <v>0</v>
      </c>
      <c r="AB258" s="11">
        <v>45881</v>
      </c>
    </row>
    <row r="259" spans="1:28" ht="15.75" hidden="1" x14ac:dyDescent="0.25">
      <c r="A259" s="39">
        <v>45876</v>
      </c>
      <c r="B259" s="33" t="s">
        <v>191</v>
      </c>
      <c r="C259" s="33"/>
      <c r="D259" s="33" t="s">
        <v>31</v>
      </c>
      <c r="E259" s="33" t="s">
        <v>98</v>
      </c>
      <c r="F259" s="33">
        <v>24</v>
      </c>
      <c r="G259" s="33" t="s">
        <v>51</v>
      </c>
      <c r="H259" s="33">
        <v>43000</v>
      </c>
      <c r="I259" s="33">
        <f t="shared" si="21"/>
        <v>1032000</v>
      </c>
      <c r="J259" s="37" t="s">
        <v>241</v>
      </c>
      <c r="K259" s="33" t="s">
        <v>1100</v>
      </c>
      <c r="L259" s="9">
        <f t="shared" si="22"/>
        <v>1032000</v>
      </c>
      <c r="M259" s="9">
        <v>1032000</v>
      </c>
      <c r="N259" s="9"/>
      <c r="O259" s="9">
        <f t="shared" si="23"/>
        <v>0</v>
      </c>
      <c r="P259" s="9"/>
      <c r="Q259" s="9"/>
      <c r="R259" s="9">
        <f t="shared" si="24"/>
        <v>0</v>
      </c>
      <c r="S259" s="9"/>
      <c r="T259" s="9"/>
      <c r="U259" s="9">
        <f t="shared" si="25"/>
        <v>0</v>
      </c>
      <c r="V259" s="9"/>
      <c r="W259" s="9"/>
      <c r="X259" s="9">
        <f t="shared" si="26"/>
        <v>0</v>
      </c>
      <c r="Y259" s="9"/>
      <c r="Z259" s="9"/>
      <c r="AA259" s="10">
        <f t="shared" si="27"/>
        <v>0</v>
      </c>
      <c r="AB259" s="11">
        <v>45881</v>
      </c>
    </row>
    <row r="260" spans="1:28" ht="15.75" hidden="1" x14ac:dyDescent="0.25">
      <c r="A260" s="39">
        <v>45876</v>
      </c>
      <c r="B260" s="33" t="s">
        <v>112</v>
      </c>
      <c r="C260" s="33"/>
      <c r="D260" s="33" t="s">
        <v>31</v>
      </c>
      <c r="E260" s="33" t="s">
        <v>457</v>
      </c>
      <c r="F260" s="33">
        <v>1</v>
      </c>
      <c r="G260" s="33" t="s">
        <v>51</v>
      </c>
      <c r="H260" s="33">
        <v>300000</v>
      </c>
      <c r="I260" s="33">
        <f t="shared" ref="I260:I323" si="28">F260*H260</f>
        <v>300000</v>
      </c>
      <c r="J260" s="34" t="s">
        <v>38</v>
      </c>
      <c r="K260" s="33"/>
      <c r="L260" s="9">
        <f t="shared" ref="L260:L323" si="29">M260+N260</f>
        <v>0</v>
      </c>
      <c r="M260" s="9"/>
      <c r="N260" s="9"/>
      <c r="O260" s="9">
        <f t="shared" ref="O260:O323" si="30">P260+Q260</f>
        <v>240000</v>
      </c>
      <c r="P260" s="9">
        <v>240000</v>
      </c>
      <c r="Q260" s="9"/>
      <c r="R260" s="9">
        <f t="shared" ref="R260:R323" si="31">S260+T260</f>
        <v>0</v>
      </c>
      <c r="S260" s="9"/>
      <c r="T260" s="9"/>
      <c r="U260" s="9">
        <f t="shared" ref="U260:U323" si="32">V260+W260</f>
        <v>0</v>
      </c>
      <c r="V260" s="9"/>
      <c r="W260" s="9"/>
      <c r="X260" s="9">
        <f t="shared" ref="X260:X323" si="33">Y260+Z260</f>
        <v>0</v>
      </c>
      <c r="Y260" s="9"/>
      <c r="Z260" s="9"/>
      <c r="AA260" s="10">
        <f t="shared" ref="AA260:AA323" si="34">C260+I260-L260-O260-U260-X260-R260</f>
        <v>60000</v>
      </c>
      <c r="AB260" s="11">
        <v>45876</v>
      </c>
    </row>
    <row r="261" spans="1:28" ht="15.75" hidden="1" x14ac:dyDescent="0.25">
      <c r="A261" s="39">
        <v>45876</v>
      </c>
      <c r="B261" s="33" t="s">
        <v>112</v>
      </c>
      <c r="C261" s="33"/>
      <c r="D261" s="33" t="s">
        <v>31</v>
      </c>
      <c r="E261" s="33" t="s">
        <v>148</v>
      </c>
      <c r="F261" s="33">
        <v>40</v>
      </c>
      <c r="G261" s="33" t="s">
        <v>51</v>
      </c>
      <c r="H261" s="33">
        <v>60000</v>
      </c>
      <c r="I261" s="33">
        <f t="shared" si="28"/>
        <v>2400000</v>
      </c>
      <c r="J261" s="37" t="s">
        <v>240</v>
      </c>
      <c r="K261" s="33"/>
      <c r="L261" s="9">
        <f t="shared" si="29"/>
        <v>0</v>
      </c>
      <c r="M261" s="9"/>
      <c r="N261" s="9"/>
      <c r="O261" s="9">
        <f t="shared" si="30"/>
        <v>2400000</v>
      </c>
      <c r="P261" s="9">
        <v>2400000</v>
      </c>
      <c r="Q261" s="9"/>
      <c r="R261" s="9">
        <f t="shared" si="31"/>
        <v>0</v>
      </c>
      <c r="S261" s="9"/>
      <c r="T261" s="9"/>
      <c r="U261" s="9">
        <f t="shared" si="32"/>
        <v>0</v>
      </c>
      <c r="V261" s="9"/>
      <c r="W261" s="9"/>
      <c r="X261" s="9">
        <f t="shared" si="33"/>
        <v>0</v>
      </c>
      <c r="Y261" s="9"/>
      <c r="Z261" s="9"/>
      <c r="AA261" s="10">
        <f t="shared" si="34"/>
        <v>0</v>
      </c>
      <c r="AB261" s="11">
        <v>45846</v>
      </c>
    </row>
    <row r="262" spans="1:28" ht="15.75" hidden="1" x14ac:dyDescent="0.25">
      <c r="A262" s="39">
        <v>45876</v>
      </c>
      <c r="B262" s="33" t="s">
        <v>313</v>
      </c>
      <c r="C262" s="33"/>
      <c r="D262" s="33" t="s">
        <v>31</v>
      </c>
      <c r="E262" s="33" t="s">
        <v>102</v>
      </c>
      <c r="F262" s="33">
        <v>20</v>
      </c>
      <c r="G262" s="33" t="s">
        <v>74</v>
      </c>
      <c r="H262" s="33">
        <v>65000</v>
      </c>
      <c r="I262" s="33">
        <f t="shared" si="28"/>
        <v>1300000</v>
      </c>
      <c r="J262" s="37" t="s">
        <v>240</v>
      </c>
      <c r="K262" s="33"/>
      <c r="L262" s="9">
        <f t="shared" si="29"/>
        <v>0</v>
      </c>
      <c r="M262" s="9"/>
      <c r="N262" s="9"/>
      <c r="O262" s="9">
        <f t="shared" si="30"/>
        <v>0</v>
      </c>
      <c r="P262" s="9"/>
      <c r="Q262" s="9"/>
      <c r="R262" s="9">
        <f t="shared" si="31"/>
        <v>0</v>
      </c>
      <c r="S262" s="9"/>
      <c r="T262" s="9"/>
      <c r="U262" s="9">
        <f t="shared" si="32"/>
        <v>1300000</v>
      </c>
      <c r="V262" s="9">
        <v>1300000</v>
      </c>
      <c r="W262" s="9"/>
      <c r="X262" s="9">
        <f t="shared" si="33"/>
        <v>0</v>
      </c>
      <c r="Y262" s="9"/>
      <c r="Z262" s="9"/>
      <c r="AA262" s="10">
        <f t="shared" si="34"/>
        <v>0</v>
      </c>
      <c r="AB262" s="11">
        <v>45876</v>
      </c>
    </row>
    <row r="263" spans="1:28" ht="15.75" hidden="1" x14ac:dyDescent="0.25">
      <c r="A263" s="39">
        <v>45877</v>
      </c>
      <c r="B263" s="33" t="s">
        <v>231</v>
      </c>
      <c r="C263" s="33"/>
      <c r="D263" s="33"/>
      <c r="E263" s="33" t="s">
        <v>203</v>
      </c>
      <c r="F263" s="33">
        <v>13.6</v>
      </c>
      <c r="G263" s="33" t="s">
        <v>51</v>
      </c>
      <c r="H263" s="33"/>
      <c r="I263" s="33">
        <f t="shared" si="28"/>
        <v>0</v>
      </c>
      <c r="J263" s="83" t="s">
        <v>26</v>
      </c>
      <c r="K263" s="33"/>
      <c r="L263" s="9">
        <f t="shared" si="29"/>
        <v>0</v>
      </c>
      <c r="M263" s="9"/>
      <c r="N263" s="9"/>
      <c r="O263" s="9">
        <f t="shared" si="30"/>
        <v>0</v>
      </c>
      <c r="P263" s="9"/>
      <c r="Q263" s="9"/>
      <c r="R263" s="9">
        <f t="shared" si="31"/>
        <v>0</v>
      </c>
      <c r="S263" s="9"/>
      <c r="T263" s="9"/>
      <c r="U263" s="9">
        <f t="shared" si="32"/>
        <v>0</v>
      </c>
      <c r="V263" s="9"/>
      <c r="W263" s="9"/>
      <c r="X263" s="9">
        <f t="shared" si="33"/>
        <v>0</v>
      </c>
      <c r="Y263" s="9"/>
      <c r="Z263" s="9"/>
      <c r="AA263" s="10">
        <f t="shared" si="34"/>
        <v>0</v>
      </c>
      <c r="AB263" s="11"/>
    </row>
    <row r="264" spans="1:28" ht="15.75" hidden="1" x14ac:dyDescent="0.25">
      <c r="A264" s="39">
        <v>45877</v>
      </c>
      <c r="B264" s="33" t="s">
        <v>231</v>
      </c>
      <c r="C264" s="33"/>
      <c r="D264" s="33"/>
      <c r="E264" s="33" t="s">
        <v>344</v>
      </c>
      <c r="F264" s="33">
        <v>196.1</v>
      </c>
      <c r="G264" s="33" t="s">
        <v>51</v>
      </c>
      <c r="H264" s="33"/>
      <c r="I264" s="33">
        <f t="shared" si="28"/>
        <v>0</v>
      </c>
      <c r="J264" s="83" t="s">
        <v>26</v>
      </c>
      <c r="K264" s="33"/>
      <c r="L264" s="9">
        <f t="shared" si="29"/>
        <v>0</v>
      </c>
      <c r="M264" s="9"/>
      <c r="N264" s="9"/>
      <c r="O264" s="9">
        <f t="shared" si="30"/>
        <v>0</v>
      </c>
      <c r="P264" s="9"/>
      <c r="Q264" s="9"/>
      <c r="R264" s="9">
        <f t="shared" si="31"/>
        <v>0</v>
      </c>
      <c r="S264" s="9"/>
      <c r="T264" s="9"/>
      <c r="U264" s="9">
        <f t="shared" si="32"/>
        <v>0</v>
      </c>
      <c r="V264" s="9"/>
      <c r="W264" s="9"/>
      <c r="X264" s="9">
        <f t="shared" si="33"/>
        <v>0</v>
      </c>
      <c r="Y264" s="9"/>
      <c r="Z264" s="9"/>
      <c r="AA264" s="10">
        <f t="shared" si="34"/>
        <v>0</v>
      </c>
      <c r="AB264" s="11"/>
    </row>
    <row r="265" spans="1:28" ht="15.75" hidden="1" x14ac:dyDescent="0.25">
      <c r="A265" s="39">
        <v>45877</v>
      </c>
      <c r="B265" s="33" t="s">
        <v>231</v>
      </c>
      <c r="C265" s="33"/>
      <c r="D265" s="33"/>
      <c r="E265" s="33" t="s">
        <v>98</v>
      </c>
      <c r="F265" s="33">
        <v>23.4</v>
      </c>
      <c r="G265" s="33" t="s">
        <v>51</v>
      </c>
      <c r="H265" s="33"/>
      <c r="I265" s="33">
        <f t="shared" si="28"/>
        <v>0</v>
      </c>
      <c r="J265" s="83" t="s">
        <v>26</v>
      </c>
      <c r="K265" s="33"/>
      <c r="L265" s="9">
        <f t="shared" si="29"/>
        <v>0</v>
      </c>
      <c r="M265" s="9"/>
      <c r="N265" s="9"/>
      <c r="O265" s="9">
        <f t="shared" si="30"/>
        <v>0</v>
      </c>
      <c r="P265" s="9"/>
      <c r="Q265" s="9"/>
      <c r="R265" s="9">
        <f t="shared" si="31"/>
        <v>0</v>
      </c>
      <c r="S265" s="9"/>
      <c r="T265" s="9"/>
      <c r="U265" s="9">
        <f t="shared" si="32"/>
        <v>0</v>
      </c>
      <c r="V265" s="9"/>
      <c r="W265" s="9"/>
      <c r="X265" s="9">
        <f t="shared" si="33"/>
        <v>0</v>
      </c>
      <c r="Y265" s="9"/>
      <c r="Z265" s="9"/>
      <c r="AA265" s="10">
        <f t="shared" si="34"/>
        <v>0</v>
      </c>
      <c r="AB265" s="11"/>
    </row>
    <row r="266" spans="1:28" ht="15.75" hidden="1" x14ac:dyDescent="0.25">
      <c r="A266" s="39">
        <v>45877</v>
      </c>
      <c r="B266" s="33" t="s">
        <v>231</v>
      </c>
      <c r="C266" s="33"/>
      <c r="D266" s="33"/>
      <c r="E266" s="33" t="s">
        <v>135</v>
      </c>
      <c r="F266" s="33">
        <v>146.1</v>
      </c>
      <c r="G266" s="33" t="s">
        <v>51</v>
      </c>
      <c r="H266" s="33"/>
      <c r="I266" s="33">
        <f t="shared" si="28"/>
        <v>0</v>
      </c>
      <c r="J266" s="83" t="s">
        <v>26</v>
      </c>
      <c r="K266" s="33"/>
      <c r="L266" s="9">
        <f t="shared" si="29"/>
        <v>0</v>
      </c>
      <c r="M266" s="9"/>
      <c r="N266" s="9"/>
      <c r="O266" s="9">
        <f t="shared" si="30"/>
        <v>0</v>
      </c>
      <c r="P266" s="9"/>
      <c r="Q266" s="9"/>
      <c r="R266" s="9">
        <f t="shared" si="31"/>
        <v>0</v>
      </c>
      <c r="S266" s="9"/>
      <c r="T266" s="9"/>
      <c r="U266" s="9">
        <f t="shared" si="32"/>
        <v>0</v>
      </c>
      <c r="V266" s="9"/>
      <c r="W266" s="9"/>
      <c r="X266" s="9">
        <f t="shared" si="33"/>
        <v>0</v>
      </c>
      <c r="Y266" s="9"/>
      <c r="Z266" s="9"/>
      <c r="AA266" s="10">
        <f t="shared" si="34"/>
        <v>0</v>
      </c>
      <c r="AB266" s="11"/>
    </row>
    <row r="267" spans="1:28" ht="15.75" hidden="1" x14ac:dyDescent="0.25">
      <c r="A267" s="32">
        <v>45877</v>
      </c>
      <c r="B267" s="33" t="s">
        <v>231</v>
      </c>
      <c r="C267" s="33"/>
      <c r="D267" s="33"/>
      <c r="E267" s="33" t="s">
        <v>362</v>
      </c>
      <c r="F267" s="33">
        <v>14.6</v>
      </c>
      <c r="G267" s="33" t="s">
        <v>51</v>
      </c>
      <c r="H267" s="33"/>
      <c r="I267" s="33">
        <f t="shared" si="28"/>
        <v>0</v>
      </c>
      <c r="J267" s="83" t="s">
        <v>26</v>
      </c>
      <c r="K267" s="33"/>
      <c r="L267" s="9">
        <f t="shared" si="29"/>
        <v>0</v>
      </c>
      <c r="M267" s="9"/>
      <c r="N267" s="9"/>
      <c r="O267" s="9">
        <f t="shared" si="30"/>
        <v>0</v>
      </c>
      <c r="P267" s="9"/>
      <c r="Q267" s="9"/>
      <c r="R267" s="9">
        <f t="shared" si="31"/>
        <v>0</v>
      </c>
      <c r="S267" s="9"/>
      <c r="T267" s="9"/>
      <c r="U267" s="9">
        <f t="shared" si="32"/>
        <v>0</v>
      </c>
      <c r="V267" s="9"/>
      <c r="W267" s="9"/>
      <c r="X267" s="9">
        <f t="shared" si="33"/>
        <v>0</v>
      </c>
      <c r="Y267" s="9"/>
      <c r="Z267" s="9"/>
      <c r="AA267" s="10">
        <f t="shared" si="34"/>
        <v>0</v>
      </c>
      <c r="AB267" s="11"/>
    </row>
    <row r="268" spans="1:28" ht="15.75" hidden="1" x14ac:dyDescent="0.25">
      <c r="A268" s="39">
        <v>45877</v>
      </c>
      <c r="B268" s="33" t="s">
        <v>231</v>
      </c>
      <c r="C268" s="33"/>
      <c r="D268" s="33"/>
      <c r="E268" s="33" t="s">
        <v>136</v>
      </c>
      <c r="F268" s="33">
        <v>72.599999999999994</v>
      </c>
      <c r="G268" s="33" t="s">
        <v>51</v>
      </c>
      <c r="H268" s="33"/>
      <c r="I268" s="33">
        <f t="shared" si="28"/>
        <v>0</v>
      </c>
      <c r="J268" s="83" t="s">
        <v>26</v>
      </c>
      <c r="K268" s="33"/>
      <c r="L268" s="9">
        <f t="shared" si="29"/>
        <v>0</v>
      </c>
      <c r="M268" s="9"/>
      <c r="N268" s="9"/>
      <c r="O268" s="9">
        <f t="shared" si="30"/>
        <v>0</v>
      </c>
      <c r="P268" s="9"/>
      <c r="Q268" s="9"/>
      <c r="R268" s="9">
        <f t="shared" si="31"/>
        <v>0</v>
      </c>
      <c r="S268" s="9"/>
      <c r="T268" s="9"/>
      <c r="U268" s="9">
        <f t="shared" si="32"/>
        <v>0</v>
      </c>
      <c r="V268" s="9"/>
      <c r="W268" s="9"/>
      <c r="X268" s="9">
        <f t="shared" si="33"/>
        <v>0</v>
      </c>
      <c r="Y268" s="9"/>
      <c r="Z268" s="9"/>
      <c r="AA268" s="10">
        <f t="shared" si="34"/>
        <v>0</v>
      </c>
      <c r="AB268" s="11"/>
    </row>
    <row r="269" spans="1:28" ht="15.75" hidden="1" x14ac:dyDescent="0.25">
      <c r="A269" s="39">
        <v>45877</v>
      </c>
      <c r="B269" s="33" t="s">
        <v>231</v>
      </c>
      <c r="C269" s="33"/>
      <c r="D269" s="33"/>
      <c r="E269" s="33" t="s">
        <v>482</v>
      </c>
      <c r="F269" s="33">
        <v>31.6</v>
      </c>
      <c r="G269" s="33" t="s">
        <v>51</v>
      </c>
      <c r="H269" s="33"/>
      <c r="I269" s="33">
        <f t="shared" si="28"/>
        <v>0</v>
      </c>
      <c r="J269" s="83" t="s">
        <v>26</v>
      </c>
      <c r="K269" s="33"/>
      <c r="L269" s="9">
        <f t="shared" si="29"/>
        <v>0</v>
      </c>
      <c r="M269" s="9"/>
      <c r="N269" s="9"/>
      <c r="O269" s="9">
        <f t="shared" si="30"/>
        <v>0</v>
      </c>
      <c r="P269" s="9"/>
      <c r="Q269" s="9"/>
      <c r="R269" s="9">
        <f t="shared" si="31"/>
        <v>0</v>
      </c>
      <c r="S269" s="9"/>
      <c r="T269" s="9"/>
      <c r="U269" s="9">
        <f t="shared" si="32"/>
        <v>0</v>
      </c>
      <c r="V269" s="9"/>
      <c r="W269" s="9"/>
      <c r="X269" s="9">
        <f t="shared" si="33"/>
        <v>0</v>
      </c>
      <c r="Y269" s="9"/>
      <c r="Z269" s="9"/>
      <c r="AA269" s="10">
        <f t="shared" si="34"/>
        <v>0</v>
      </c>
      <c r="AB269" s="11"/>
    </row>
    <row r="270" spans="1:28" ht="15.75" hidden="1" x14ac:dyDescent="0.25">
      <c r="A270" s="39">
        <v>45877</v>
      </c>
      <c r="B270" s="33" t="s">
        <v>312</v>
      </c>
      <c r="C270" s="33"/>
      <c r="D270" s="33" t="s">
        <v>31</v>
      </c>
      <c r="E270" s="33" t="s">
        <v>110</v>
      </c>
      <c r="F270" s="33">
        <v>1400</v>
      </c>
      <c r="G270" s="33" t="s">
        <v>29</v>
      </c>
      <c r="H270" s="33">
        <v>1800</v>
      </c>
      <c r="I270" s="33">
        <f t="shared" si="28"/>
        <v>2520000</v>
      </c>
      <c r="J270" s="37" t="s">
        <v>241</v>
      </c>
      <c r="K270" s="33"/>
      <c r="L270" s="9">
        <f t="shared" si="29"/>
        <v>2520000</v>
      </c>
      <c r="M270" s="9">
        <v>2520000</v>
      </c>
      <c r="N270" s="9"/>
      <c r="O270" s="9">
        <f t="shared" si="30"/>
        <v>0</v>
      </c>
      <c r="P270" s="9"/>
      <c r="Q270" s="9"/>
      <c r="R270" s="9">
        <f t="shared" si="31"/>
        <v>0</v>
      </c>
      <c r="S270" s="9"/>
      <c r="T270" s="9"/>
      <c r="U270" s="9">
        <f t="shared" si="32"/>
        <v>0</v>
      </c>
      <c r="V270" s="9"/>
      <c r="W270" s="9"/>
      <c r="X270" s="9">
        <f t="shared" si="33"/>
        <v>0</v>
      </c>
      <c r="Y270" s="9"/>
      <c r="Z270" s="9"/>
      <c r="AA270" s="10">
        <f t="shared" si="34"/>
        <v>0</v>
      </c>
      <c r="AB270" s="11">
        <v>45877</v>
      </c>
    </row>
    <row r="271" spans="1:28" ht="15.75" hidden="1" x14ac:dyDescent="0.25">
      <c r="A271" s="39">
        <v>45877</v>
      </c>
      <c r="B271" s="33" t="s">
        <v>735</v>
      </c>
      <c r="C271" s="33"/>
      <c r="D271" s="33" t="s">
        <v>31</v>
      </c>
      <c r="E271" s="33" t="s">
        <v>110</v>
      </c>
      <c r="F271" s="33">
        <v>400</v>
      </c>
      <c r="G271" s="33" t="s">
        <v>29</v>
      </c>
      <c r="H271" s="33">
        <v>1900</v>
      </c>
      <c r="I271" s="33">
        <f t="shared" si="28"/>
        <v>760000</v>
      </c>
      <c r="J271" s="37" t="s">
        <v>240</v>
      </c>
      <c r="K271" s="33"/>
      <c r="L271" s="9">
        <f t="shared" si="29"/>
        <v>0</v>
      </c>
      <c r="M271" s="9"/>
      <c r="N271" s="9"/>
      <c r="O271" s="9">
        <f t="shared" si="30"/>
        <v>760000</v>
      </c>
      <c r="P271" s="9">
        <v>760000</v>
      </c>
      <c r="Q271" s="9"/>
      <c r="R271" s="9">
        <f t="shared" si="31"/>
        <v>0</v>
      </c>
      <c r="S271" s="9"/>
      <c r="T271" s="9"/>
      <c r="U271" s="9">
        <f t="shared" si="32"/>
        <v>0</v>
      </c>
      <c r="V271" s="9"/>
      <c r="W271" s="9"/>
      <c r="X271" s="9">
        <f t="shared" si="33"/>
        <v>0</v>
      </c>
      <c r="Y271" s="9"/>
      <c r="Z271" s="9"/>
      <c r="AA271" s="10">
        <f t="shared" si="34"/>
        <v>0</v>
      </c>
      <c r="AB271" s="11">
        <v>45877</v>
      </c>
    </row>
    <row r="272" spans="1:28" ht="15.75" hidden="1" x14ac:dyDescent="0.25">
      <c r="A272" s="39">
        <v>45877</v>
      </c>
      <c r="B272" s="33" t="s">
        <v>1101</v>
      </c>
      <c r="C272" s="33"/>
      <c r="D272" s="33" t="s">
        <v>31</v>
      </c>
      <c r="E272" s="33" t="s">
        <v>308</v>
      </c>
      <c r="F272" s="33">
        <v>2.5</v>
      </c>
      <c r="G272" s="33" t="s">
        <v>51</v>
      </c>
      <c r="H272" s="33">
        <v>86000</v>
      </c>
      <c r="I272" s="33">
        <f t="shared" si="28"/>
        <v>215000</v>
      </c>
      <c r="J272" s="37" t="s">
        <v>240</v>
      </c>
      <c r="K272" s="33"/>
      <c r="L272" s="9">
        <f t="shared" si="29"/>
        <v>0</v>
      </c>
      <c r="M272" s="9"/>
      <c r="N272" s="9"/>
      <c r="O272" s="9">
        <f t="shared" si="30"/>
        <v>0</v>
      </c>
      <c r="P272" s="9"/>
      <c r="Q272" s="9"/>
      <c r="R272" s="9">
        <f t="shared" si="31"/>
        <v>0</v>
      </c>
      <c r="S272" s="9"/>
      <c r="T272" s="9"/>
      <c r="U272" s="9">
        <f t="shared" si="32"/>
        <v>215000</v>
      </c>
      <c r="V272" s="9">
        <v>215000</v>
      </c>
      <c r="W272" s="9"/>
      <c r="X272" s="9">
        <f t="shared" si="33"/>
        <v>0</v>
      </c>
      <c r="Y272" s="9"/>
      <c r="Z272" s="9"/>
      <c r="AA272" s="10">
        <f t="shared" si="34"/>
        <v>0</v>
      </c>
      <c r="AB272" s="11">
        <v>45877</v>
      </c>
    </row>
    <row r="273" spans="1:28" ht="16.5" hidden="1" thickBot="1" x14ac:dyDescent="0.3">
      <c r="A273" s="61">
        <v>45877</v>
      </c>
      <c r="B273" s="62" t="s">
        <v>1101</v>
      </c>
      <c r="C273" s="62"/>
      <c r="D273" s="62" t="s">
        <v>31</v>
      </c>
      <c r="E273" s="62" t="s">
        <v>309</v>
      </c>
      <c r="F273" s="62">
        <v>2.5</v>
      </c>
      <c r="G273" s="62" t="s">
        <v>51</v>
      </c>
      <c r="H273" s="62">
        <v>86000</v>
      </c>
      <c r="I273" s="62">
        <f t="shared" si="28"/>
        <v>215000</v>
      </c>
      <c r="J273" s="63" t="s">
        <v>240</v>
      </c>
      <c r="K273" s="62"/>
      <c r="L273" s="97">
        <f t="shared" si="29"/>
        <v>0</v>
      </c>
      <c r="M273" s="97"/>
      <c r="N273" s="97"/>
      <c r="O273" s="97">
        <f t="shared" si="30"/>
        <v>0</v>
      </c>
      <c r="P273" s="97"/>
      <c r="Q273" s="97"/>
      <c r="R273" s="97">
        <f t="shared" si="31"/>
        <v>0</v>
      </c>
      <c r="S273" s="97"/>
      <c r="T273" s="97"/>
      <c r="U273" s="97">
        <f t="shared" si="32"/>
        <v>215000</v>
      </c>
      <c r="V273" s="97">
        <v>215000</v>
      </c>
      <c r="W273" s="97"/>
      <c r="X273" s="97">
        <f t="shared" si="33"/>
        <v>0</v>
      </c>
      <c r="Y273" s="97"/>
      <c r="Z273" s="97"/>
      <c r="AA273" s="98">
        <f t="shared" si="34"/>
        <v>0</v>
      </c>
      <c r="AB273" s="99">
        <v>45877</v>
      </c>
    </row>
    <row r="274" spans="1:28" ht="15.75" hidden="1" x14ac:dyDescent="0.25">
      <c r="A274" s="39">
        <v>45877</v>
      </c>
      <c r="B274" s="35" t="s">
        <v>1101</v>
      </c>
      <c r="C274" s="35"/>
      <c r="D274" s="35" t="s">
        <v>31</v>
      </c>
      <c r="E274" s="35" t="s">
        <v>310</v>
      </c>
      <c r="F274" s="35">
        <v>2.5</v>
      </c>
      <c r="G274" s="35" t="s">
        <v>51</v>
      </c>
      <c r="H274" s="35">
        <v>86000</v>
      </c>
      <c r="I274" s="33">
        <f t="shared" si="28"/>
        <v>215000</v>
      </c>
      <c r="J274" s="37" t="s">
        <v>240</v>
      </c>
      <c r="K274" s="35"/>
      <c r="L274" s="120">
        <f t="shared" si="29"/>
        <v>0</v>
      </c>
      <c r="M274" s="120"/>
      <c r="N274" s="120"/>
      <c r="O274" s="120">
        <f t="shared" si="30"/>
        <v>0</v>
      </c>
      <c r="P274" s="120"/>
      <c r="Q274" s="120"/>
      <c r="R274" s="120">
        <f t="shared" si="31"/>
        <v>0</v>
      </c>
      <c r="S274" s="120"/>
      <c r="T274" s="120"/>
      <c r="U274" s="120">
        <f t="shared" si="32"/>
        <v>215000</v>
      </c>
      <c r="V274" s="120">
        <v>215000</v>
      </c>
      <c r="W274" s="120"/>
      <c r="X274" s="120">
        <f t="shared" si="33"/>
        <v>0</v>
      </c>
      <c r="Y274" s="120"/>
      <c r="Z274" s="120"/>
      <c r="AA274" s="121">
        <f t="shared" si="34"/>
        <v>0</v>
      </c>
      <c r="AB274" s="122">
        <v>45877</v>
      </c>
    </row>
    <row r="275" spans="1:28" ht="15.75" hidden="1" x14ac:dyDescent="0.25">
      <c r="A275" s="39">
        <v>45877</v>
      </c>
      <c r="B275" s="35" t="s">
        <v>1101</v>
      </c>
      <c r="C275" s="33"/>
      <c r="D275" s="33" t="s">
        <v>31</v>
      </c>
      <c r="E275" s="33" t="s">
        <v>311</v>
      </c>
      <c r="F275" s="33">
        <v>2.5</v>
      </c>
      <c r="G275" s="33" t="s">
        <v>51</v>
      </c>
      <c r="H275" s="33">
        <v>86000</v>
      </c>
      <c r="I275" s="33">
        <f t="shared" si="28"/>
        <v>215000</v>
      </c>
      <c r="J275" s="37" t="s">
        <v>240</v>
      </c>
      <c r="K275" s="33"/>
      <c r="L275" s="9">
        <f t="shared" si="29"/>
        <v>0</v>
      </c>
      <c r="M275" s="9"/>
      <c r="N275" s="9"/>
      <c r="O275" s="9">
        <f t="shared" si="30"/>
        <v>0</v>
      </c>
      <c r="P275" s="9"/>
      <c r="Q275" s="9"/>
      <c r="R275" s="9">
        <f t="shared" si="31"/>
        <v>0</v>
      </c>
      <c r="S275" s="9"/>
      <c r="T275" s="9"/>
      <c r="U275" s="9">
        <f t="shared" si="32"/>
        <v>215000</v>
      </c>
      <c r="V275" s="9">
        <v>215000</v>
      </c>
      <c r="W275" s="9"/>
      <c r="X275" s="9">
        <f t="shared" si="33"/>
        <v>0</v>
      </c>
      <c r="Y275" s="9"/>
      <c r="Z275" s="9"/>
      <c r="AA275" s="10">
        <f t="shared" si="34"/>
        <v>0</v>
      </c>
      <c r="AB275" s="11">
        <v>45877</v>
      </c>
    </row>
    <row r="276" spans="1:28" ht="15.75" hidden="1" x14ac:dyDescent="0.25">
      <c r="A276" s="39">
        <v>45877</v>
      </c>
      <c r="B276" s="35" t="s">
        <v>1102</v>
      </c>
      <c r="C276" s="33"/>
      <c r="D276" s="33" t="s">
        <v>31</v>
      </c>
      <c r="E276" s="33" t="s">
        <v>148</v>
      </c>
      <c r="F276" s="33">
        <v>20</v>
      </c>
      <c r="G276" s="33" t="s">
        <v>51</v>
      </c>
      <c r="H276" s="33">
        <v>55000</v>
      </c>
      <c r="I276" s="33">
        <f t="shared" si="28"/>
        <v>1100000</v>
      </c>
      <c r="J276" s="37" t="s">
        <v>240</v>
      </c>
      <c r="K276" s="33"/>
      <c r="L276" s="9">
        <f t="shared" si="29"/>
        <v>0</v>
      </c>
      <c r="M276" s="9"/>
      <c r="N276" s="9"/>
      <c r="O276" s="9">
        <f t="shared" si="30"/>
        <v>0</v>
      </c>
      <c r="P276" s="9"/>
      <c r="Q276" s="9"/>
      <c r="R276" s="9">
        <f t="shared" si="31"/>
        <v>0</v>
      </c>
      <c r="S276" s="9"/>
      <c r="T276" s="9"/>
      <c r="U276" s="9">
        <f t="shared" si="32"/>
        <v>0</v>
      </c>
      <c r="V276" s="9"/>
      <c r="W276" s="9"/>
      <c r="X276" s="9">
        <f t="shared" si="33"/>
        <v>1100000</v>
      </c>
      <c r="Y276" s="9">
        <v>1100000</v>
      </c>
      <c r="Z276" s="9"/>
      <c r="AA276" s="10">
        <f t="shared" si="34"/>
        <v>0</v>
      </c>
      <c r="AB276" s="11">
        <v>45877</v>
      </c>
    </row>
    <row r="277" spans="1:28" ht="15.75" hidden="1" x14ac:dyDescent="0.25">
      <c r="A277" s="39">
        <v>45877</v>
      </c>
      <c r="B277" s="35" t="s">
        <v>1102</v>
      </c>
      <c r="C277" s="33"/>
      <c r="D277" s="33" t="s">
        <v>31</v>
      </c>
      <c r="E277" s="33" t="s">
        <v>102</v>
      </c>
      <c r="F277" s="33">
        <v>2</v>
      </c>
      <c r="G277" s="33" t="s">
        <v>74</v>
      </c>
      <c r="H277" s="33">
        <v>65000</v>
      </c>
      <c r="I277" s="33">
        <f t="shared" si="28"/>
        <v>130000</v>
      </c>
      <c r="J277" s="37" t="s">
        <v>240</v>
      </c>
      <c r="K277" s="33"/>
      <c r="L277" s="9">
        <f t="shared" si="29"/>
        <v>0</v>
      </c>
      <c r="M277" s="9"/>
      <c r="N277" s="9"/>
      <c r="O277" s="9">
        <f t="shared" si="30"/>
        <v>0</v>
      </c>
      <c r="P277" s="9"/>
      <c r="Q277" s="9"/>
      <c r="R277" s="9">
        <f t="shared" si="31"/>
        <v>0</v>
      </c>
      <c r="S277" s="9"/>
      <c r="T277" s="9"/>
      <c r="U277" s="9">
        <f t="shared" si="32"/>
        <v>0</v>
      </c>
      <c r="V277" s="9"/>
      <c r="W277" s="9"/>
      <c r="X277" s="9">
        <f t="shared" si="33"/>
        <v>130000</v>
      </c>
      <c r="Y277" s="9">
        <v>130000</v>
      </c>
      <c r="Z277" s="9"/>
      <c r="AA277" s="10">
        <f t="shared" si="34"/>
        <v>0</v>
      </c>
      <c r="AB277" s="11">
        <v>45877</v>
      </c>
    </row>
    <row r="278" spans="1:28" ht="15.75" hidden="1" x14ac:dyDescent="0.25">
      <c r="A278" s="39">
        <v>45877</v>
      </c>
      <c r="B278" s="35" t="s">
        <v>217</v>
      </c>
      <c r="C278" s="33"/>
      <c r="D278" s="33" t="s">
        <v>41</v>
      </c>
      <c r="E278" s="33" t="s">
        <v>155</v>
      </c>
      <c r="F278" s="33">
        <v>2000</v>
      </c>
      <c r="G278" s="33" t="s">
        <v>29</v>
      </c>
      <c r="H278" s="33">
        <v>3700</v>
      </c>
      <c r="I278" s="33">
        <f t="shared" si="28"/>
        <v>7400000</v>
      </c>
      <c r="J278" s="37" t="s">
        <v>241</v>
      </c>
      <c r="K278" s="33"/>
      <c r="L278" s="9">
        <f t="shared" si="29"/>
        <v>7400000</v>
      </c>
      <c r="M278" s="9">
        <v>7400000</v>
      </c>
      <c r="N278" s="9"/>
      <c r="O278" s="9">
        <f t="shared" si="30"/>
        <v>0</v>
      </c>
      <c r="P278" s="9"/>
      <c r="Q278" s="9"/>
      <c r="R278" s="9">
        <f t="shared" si="31"/>
        <v>0</v>
      </c>
      <c r="S278" s="9"/>
      <c r="T278" s="9"/>
      <c r="U278" s="9">
        <f t="shared" si="32"/>
        <v>0</v>
      </c>
      <c r="V278" s="9"/>
      <c r="W278" s="9"/>
      <c r="X278" s="9">
        <f t="shared" si="33"/>
        <v>0</v>
      </c>
      <c r="Y278" s="9"/>
      <c r="Z278" s="9"/>
      <c r="AA278" s="10">
        <f t="shared" si="34"/>
        <v>0</v>
      </c>
      <c r="AB278" s="11">
        <v>45877</v>
      </c>
    </row>
    <row r="279" spans="1:28" ht="15.75" hidden="1" x14ac:dyDescent="0.25">
      <c r="A279" s="39">
        <v>45877</v>
      </c>
      <c r="B279" s="35" t="s">
        <v>478</v>
      </c>
      <c r="C279" s="33"/>
      <c r="D279" s="33" t="s">
        <v>31</v>
      </c>
      <c r="E279" s="33" t="s">
        <v>95</v>
      </c>
      <c r="F279" s="33">
        <v>470</v>
      </c>
      <c r="G279" s="33" t="s">
        <v>29</v>
      </c>
      <c r="H279" s="33">
        <v>4000</v>
      </c>
      <c r="I279" s="33">
        <f t="shared" si="28"/>
        <v>1880000</v>
      </c>
      <c r="J279" s="37" t="s">
        <v>240</v>
      </c>
      <c r="K279" s="33"/>
      <c r="L279" s="9">
        <f t="shared" si="29"/>
        <v>0</v>
      </c>
      <c r="M279" s="9"/>
      <c r="N279" s="9"/>
      <c r="O279" s="9">
        <f t="shared" si="30"/>
        <v>1880000</v>
      </c>
      <c r="P279" s="9">
        <v>1880000</v>
      </c>
      <c r="Q279" s="9"/>
      <c r="R279" s="9">
        <f t="shared" si="31"/>
        <v>0</v>
      </c>
      <c r="S279" s="9"/>
      <c r="T279" s="9"/>
      <c r="U279" s="9">
        <f t="shared" si="32"/>
        <v>0</v>
      </c>
      <c r="V279" s="9"/>
      <c r="W279" s="9"/>
      <c r="X279" s="9">
        <f t="shared" si="33"/>
        <v>0</v>
      </c>
      <c r="Y279" s="9"/>
      <c r="Z279" s="9"/>
      <c r="AA279" s="10">
        <f t="shared" si="34"/>
        <v>0</v>
      </c>
      <c r="AB279" s="11">
        <v>45877</v>
      </c>
    </row>
    <row r="280" spans="1:28" ht="15.75" hidden="1" x14ac:dyDescent="0.25">
      <c r="A280" s="39">
        <v>45877</v>
      </c>
      <c r="B280" s="35" t="s">
        <v>81</v>
      </c>
      <c r="C280" s="33"/>
      <c r="D280" s="33" t="s">
        <v>31</v>
      </c>
      <c r="E280" s="33" t="s">
        <v>95</v>
      </c>
      <c r="F280" s="33">
        <v>300</v>
      </c>
      <c r="G280" s="33" t="s">
        <v>29</v>
      </c>
      <c r="H280" s="33">
        <v>4000</v>
      </c>
      <c r="I280" s="33">
        <f t="shared" si="28"/>
        <v>1200000</v>
      </c>
      <c r="J280" s="37" t="s">
        <v>240</v>
      </c>
      <c r="K280" s="33" t="s">
        <v>1103</v>
      </c>
      <c r="L280" s="9">
        <f t="shared" si="29"/>
        <v>0</v>
      </c>
      <c r="M280" s="9"/>
      <c r="N280" s="9"/>
      <c r="O280" s="9">
        <f t="shared" si="30"/>
        <v>0</v>
      </c>
      <c r="P280" s="9"/>
      <c r="Q280" s="9"/>
      <c r="R280" s="9">
        <f t="shared" si="31"/>
        <v>0</v>
      </c>
      <c r="S280" s="9"/>
      <c r="T280" s="9"/>
      <c r="U280" s="9">
        <f t="shared" si="32"/>
        <v>1200000</v>
      </c>
      <c r="V280" s="9">
        <v>1200000</v>
      </c>
      <c r="W280" s="9"/>
      <c r="X280" s="9">
        <f t="shared" si="33"/>
        <v>0</v>
      </c>
      <c r="Y280" s="9"/>
      <c r="Z280" s="9"/>
      <c r="AA280" s="10">
        <f t="shared" si="34"/>
        <v>0</v>
      </c>
      <c r="AB280" s="11">
        <v>45880</v>
      </c>
    </row>
    <row r="281" spans="1:28" ht="15.75" hidden="1" x14ac:dyDescent="0.25">
      <c r="A281" s="39">
        <v>45877</v>
      </c>
      <c r="B281" s="33" t="s">
        <v>253</v>
      </c>
      <c r="C281" s="33"/>
      <c r="D281" s="33" t="s">
        <v>41</v>
      </c>
      <c r="E281" s="33" t="s">
        <v>102</v>
      </c>
      <c r="F281" s="33">
        <v>6</v>
      </c>
      <c r="G281" s="33" t="s">
        <v>74</v>
      </c>
      <c r="H281" s="33">
        <v>65000</v>
      </c>
      <c r="I281" s="33">
        <f t="shared" si="28"/>
        <v>390000</v>
      </c>
      <c r="J281" s="37" t="s">
        <v>240</v>
      </c>
      <c r="K281" s="33"/>
      <c r="L281" s="9">
        <f t="shared" si="29"/>
        <v>0</v>
      </c>
      <c r="M281" s="9"/>
      <c r="N281" s="9"/>
      <c r="O281" s="9">
        <f t="shared" si="30"/>
        <v>390000</v>
      </c>
      <c r="P281" s="9">
        <v>390000</v>
      </c>
      <c r="Q281" s="9"/>
      <c r="R281" s="9">
        <f t="shared" si="31"/>
        <v>0</v>
      </c>
      <c r="S281" s="9"/>
      <c r="T281" s="9"/>
      <c r="U281" s="9">
        <f t="shared" si="32"/>
        <v>0</v>
      </c>
      <c r="V281" s="9"/>
      <c r="W281" s="9"/>
      <c r="X281" s="9">
        <f t="shared" si="33"/>
        <v>0</v>
      </c>
      <c r="Y281" s="9"/>
      <c r="Z281" s="9"/>
      <c r="AA281" s="10">
        <f t="shared" si="34"/>
        <v>0</v>
      </c>
      <c r="AB281" s="11">
        <v>45876</v>
      </c>
    </row>
    <row r="282" spans="1:28" ht="15.75" hidden="1" x14ac:dyDescent="0.25">
      <c r="A282" s="39">
        <v>45877</v>
      </c>
      <c r="B282" s="33" t="s">
        <v>794</v>
      </c>
      <c r="C282" s="33"/>
      <c r="D282" s="33" t="s">
        <v>31</v>
      </c>
      <c r="E282" s="33" t="s">
        <v>136</v>
      </c>
      <c r="F282" s="33">
        <v>47.8</v>
      </c>
      <c r="G282" s="33" t="s">
        <v>51</v>
      </c>
      <c r="H282" s="33">
        <v>43000</v>
      </c>
      <c r="I282" s="33">
        <f t="shared" si="28"/>
        <v>2055399.9999999998</v>
      </c>
      <c r="J282" s="37" t="s">
        <v>241</v>
      </c>
      <c r="K282" s="33"/>
      <c r="L282" s="9">
        <f t="shared" si="29"/>
        <v>50000</v>
      </c>
      <c r="M282" s="9">
        <v>50000</v>
      </c>
      <c r="N282" s="9"/>
      <c r="O282" s="9">
        <f t="shared" si="30"/>
        <v>0</v>
      </c>
      <c r="P282" s="9"/>
      <c r="Q282" s="9"/>
      <c r="R282" s="9">
        <f t="shared" si="31"/>
        <v>0</v>
      </c>
      <c r="S282" s="9"/>
      <c r="T282" s="9"/>
      <c r="U282" s="9">
        <f t="shared" si="32"/>
        <v>2005400</v>
      </c>
      <c r="V282" s="9">
        <v>2005400</v>
      </c>
      <c r="W282" s="9"/>
      <c r="X282" s="9">
        <f t="shared" si="33"/>
        <v>0</v>
      </c>
      <c r="Y282" s="9"/>
      <c r="Z282" s="9"/>
      <c r="AA282" s="10">
        <f t="shared" si="34"/>
        <v>-2.3283064365386963E-10</v>
      </c>
      <c r="AB282" s="11">
        <v>45877</v>
      </c>
    </row>
    <row r="283" spans="1:28" ht="15.75" hidden="1" x14ac:dyDescent="0.25">
      <c r="A283" s="39">
        <v>45877</v>
      </c>
      <c r="B283" s="33" t="s">
        <v>794</v>
      </c>
      <c r="C283" s="33"/>
      <c r="D283" s="33" t="s">
        <v>31</v>
      </c>
      <c r="E283" s="33" t="s">
        <v>467</v>
      </c>
      <c r="F283" s="33">
        <v>16.8</v>
      </c>
      <c r="G283" s="33" t="s">
        <v>51</v>
      </c>
      <c r="H283" s="33">
        <v>43000</v>
      </c>
      <c r="I283" s="33">
        <f t="shared" si="28"/>
        <v>722400</v>
      </c>
      <c r="J283" s="37" t="s">
        <v>241</v>
      </c>
      <c r="K283" s="33"/>
      <c r="L283" s="9">
        <f t="shared" si="29"/>
        <v>0</v>
      </c>
      <c r="M283" s="9"/>
      <c r="N283" s="9"/>
      <c r="O283" s="9">
        <f t="shared" si="30"/>
        <v>0</v>
      </c>
      <c r="P283" s="9"/>
      <c r="Q283" s="9"/>
      <c r="R283" s="9">
        <f t="shared" si="31"/>
        <v>0</v>
      </c>
      <c r="S283" s="9"/>
      <c r="T283" s="9"/>
      <c r="U283" s="9">
        <f t="shared" si="32"/>
        <v>722400</v>
      </c>
      <c r="V283" s="9">
        <v>722400</v>
      </c>
      <c r="W283" s="9"/>
      <c r="X283" s="9">
        <f t="shared" si="33"/>
        <v>0</v>
      </c>
      <c r="Y283" s="9"/>
      <c r="Z283" s="9"/>
      <c r="AA283" s="10">
        <f t="shared" si="34"/>
        <v>0</v>
      </c>
      <c r="AB283" s="11">
        <v>45877</v>
      </c>
    </row>
    <row r="284" spans="1:28" ht="15.75" hidden="1" x14ac:dyDescent="0.25">
      <c r="A284" s="39">
        <v>45877</v>
      </c>
      <c r="B284" s="33" t="s">
        <v>794</v>
      </c>
      <c r="C284" s="33"/>
      <c r="D284" s="33" t="s">
        <v>31</v>
      </c>
      <c r="E284" s="33" t="s">
        <v>457</v>
      </c>
      <c r="F284" s="33">
        <v>1</v>
      </c>
      <c r="G284" s="33" t="s">
        <v>51</v>
      </c>
      <c r="H284" s="33">
        <v>300000</v>
      </c>
      <c r="I284" s="33">
        <f t="shared" si="28"/>
        <v>300000</v>
      </c>
      <c r="J284" s="37" t="s">
        <v>241</v>
      </c>
      <c r="K284" s="33"/>
      <c r="L284" s="9">
        <f t="shared" si="29"/>
        <v>0</v>
      </c>
      <c r="M284" s="9"/>
      <c r="N284" s="9"/>
      <c r="O284" s="9">
        <f t="shared" si="30"/>
        <v>0</v>
      </c>
      <c r="P284" s="9"/>
      <c r="Q284" s="9"/>
      <c r="R284" s="9">
        <f t="shared" si="31"/>
        <v>0</v>
      </c>
      <c r="S284" s="9"/>
      <c r="T284" s="9"/>
      <c r="U284" s="9">
        <f t="shared" si="32"/>
        <v>300000</v>
      </c>
      <c r="V284" s="9">
        <v>300000</v>
      </c>
      <c r="W284" s="9"/>
      <c r="X284" s="9">
        <f t="shared" si="33"/>
        <v>0</v>
      </c>
      <c r="Y284" s="9"/>
      <c r="Z284" s="9"/>
      <c r="AA284" s="10">
        <f t="shared" si="34"/>
        <v>0</v>
      </c>
      <c r="AB284" s="11">
        <v>45877</v>
      </c>
    </row>
    <row r="285" spans="1:28" ht="15.75" hidden="1" x14ac:dyDescent="0.25">
      <c r="A285" s="39">
        <v>45877</v>
      </c>
      <c r="B285" s="33" t="s">
        <v>202</v>
      </c>
      <c r="C285" s="33"/>
      <c r="D285" s="33" t="s">
        <v>31</v>
      </c>
      <c r="E285" s="33" t="s">
        <v>357</v>
      </c>
      <c r="F285" s="33">
        <v>3</v>
      </c>
      <c r="G285" s="33" t="s">
        <v>51</v>
      </c>
      <c r="H285" s="33">
        <v>150000</v>
      </c>
      <c r="I285" s="33">
        <f t="shared" si="28"/>
        <v>450000</v>
      </c>
      <c r="J285" s="37" t="s">
        <v>240</v>
      </c>
      <c r="K285" s="33" t="s">
        <v>1103</v>
      </c>
      <c r="L285" s="9">
        <f t="shared" si="29"/>
        <v>0</v>
      </c>
      <c r="M285" s="9"/>
      <c r="N285" s="9"/>
      <c r="O285" s="9">
        <f t="shared" si="30"/>
        <v>450000</v>
      </c>
      <c r="P285" s="9">
        <v>450000</v>
      </c>
      <c r="Q285" s="9"/>
      <c r="R285" s="9">
        <f t="shared" si="31"/>
        <v>0</v>
      </c>
      <c r="S285" s="9"/>
      <c r="T285" s="9"/>
      <c r="U285" s="9">
        <f t="shared" si="32"/>
        <v>0</v>
      </c>
      <c r="V285" s="9"/>
      <c r="W285" s="9"/>
      <c r="X285" s="9">
        <f t="shared" si="33"/>
        <v>0</v>
      </c>
      <c r="Y285" s="9"/>
      <c r="Z285" s="9"/>
      <c r="AA285" s="10">
        <f t="shared" si="34"/>
        <v>0</v>
      </c>
      <c r="AB285" s="11">
        <v>45881</v>
      </c>
    </row>
    <row r="286" spans="1:28" ht="15.75" hidden="1" x14ac:dyDescent="0.25">
      <c r="A286" s="39">
        <v>45877</v>
      </c>
      <c r="B286" s="33" t="s">
        <v>147</v>
      </c>
      <c r="C286" s="33"/>
      <c r="D286" s="33" t="s">
        <v>31</v>
      </c>
      <c r="E286" s="33" t="s">
        <v>148</v>
      </c>
      <c r="F286" s="33">
        <v>300</v>
      </c>
      <c r="G286" s="33" t="s">
        <v>51</v>
      </c>
      <c r="H286" s="33">
        <v>60000</v>
      </c>
      <c r="I286" s="33">
        <f t="shared" si="28"/>
        <v>18000000</v>
      </c>
      <c r="J286" s="82" t="s">
        <v>38</v>
      </c>
      <c r="K286" s="33" t="s">
        <v>1104</v>
      </c>
      <c r="L286" s="9">
        <f t="shared" si="29"/>
        <v>0</v>
      </c>
      <c r="M286" s="9"/>
      <c r="N286" s="9"/>
      <c r="O286" s="9">
        <f t="shared" si="30"/>
        <v>0</v>
      </c>
      <c r="P286" s="9"/>
      <c r="Q286" s="9"/>
      <c r="R286" s="9">
        <f t="shared" si="31"/>
        <v>0</v>
      </c>
      <c r="S286" s="9"/>
      <c r="T286" s="9"/>
      <c r="U286" s="9">
        <f t="shared" si="32"/>
        <v>0</v>
      </c>
      <c r="V286" s="9"/>
      <c r="W286" s="9"/>
      <c r="X286" s="9">
        <f t="shared" si="33"/>
        <v>0</v>
      </c>
      <c r="Y286" s="9"/>
      <c r="Z286" s="9"/>
      <c r="AA286" s="10">
        <f t="shared" si="34"/>
        <v>18000000</v>
      </c>
      <c r="AB286" s="11"/>
    </row>
    <row r="287" spans="1:28" ht="15.75" hidden="1" x14ac:dyDescent="0.25">
      <c r="A287" s="39">
        <v>45877</v>
      </c>
      <c r="B287" s="33" t="s">
        <v>1105</v>
      </c>
      <c r="C287" s="33"/>
      <c r="D287" s="33" t="s">
        <v>41</v>
      </c>
      <c r="E287" s="33" t="s">
        <v>73</v>
      </c>
      <c r="F287" s="33">
        <v>10</v>
      </c>
      <c r="G287" s="33" t="s">
        <v>74</v>
      </c>
      <c r="H287" s="33">
        <v>50000</v>
      </c>
      <c r="I287" s="33">
        <f t="shared" si="28"/>
        <v>500000</v>
      </c>
      <c r="J287" s="37" t="s">
        <v>240</v>
      </c>
      <c r="K287" s="33"/>
      <c r="L287" s="9">
        <f t="shared" si="29"/>
        <v>0</v>
      </c>
      <c r="M287" s="9"/>
      <c r="N287" s="9"/>
      <c r="O287" s="9">
        <f t="shared" si="30"/>
        <v>500000</v>
      </c>
      <c r="P287" s="9">
        <v>500000</v>
      </c>
      <c r="Q287" s="9"/>
      <c r="R287" s="9">
        <f t="shared" si="31"/>
        <v>0</v>
      </c>
      <c r="S287" s="9"/>
      <c r="T287" s="9"/>
      <c r="U287" s="9">
        <f t="shared" si="32"/>
        <v>0</v>
      </c>
      <c r="V287" s="9"/>
      <c r="W287" s="9"/>
      <c r="X287" s="9">
        <f t="shared" si="33"/>
        <v>0</v>
      </c>
      <c r="Y287" s="9"/>
      <c r="Z287" s="9"/>
      <c r="AA287" s="10">
        <f t="shared" si="34"/>
        <v>0</v>
      </c>
      <c r="AB287" s="11">
        <v>45876</v>
      </c>
    </row>
    <row r="288" spans="1:28" ht="15.75" hidden="1" x14ac:dyDescent="0.25">
      <c r="A288" s="39">
        <v>45877</v>
      </c>
      <c r="B288" s="33" t="s">
        <v>1105</v>
      </c>
      <c r="C288" s="33"/>
      <c r="D288" s="33" t="s">
        <v>41</v>
      </c>
      <c r="E288" s="33" t="s">
        <v>61</v>
      </c>
      <c r="F288" s="33">
        <v>5</v>
      </c>
      <c r="G288" s="33" t="s">
        <v>25</v>
      </c>
      <c r="H288" s="33">
        <v>45000</v>
      </c>
      <c r="I288" s="33">
        <f t="shared" si="28"/>
        <v>225000</v>
      </c>
      <c r="J288" s="37" t="s">
        <v>240</v>
      </c>
      <c r="K288" s="33"/>
      <c r="L288" s="9">
        <f t="shared" si="29"/>
        <v>0</v>
      </c>
      <c r="M288" s="9"/>
      <c r="N288" s="9"/>
      <c r="O288" s="9">
        <f t="shared" si="30"/>
        <v>225000</v>
      </c>
      <c r="P288" s="9">
        <v>225000</v>
      </c>
      <c r="Q288" s="9"/>
      <c r="R288" s="9">
        <f t="shared" si="31"/>
        <v>0</v>
      </c>
      <c r="S288" s="9"/>
      <c r="T288" s="9"/>
      <c r="U288" s="9">
        <f t="shared" si="32"/>
        <v>0</v>
      </c>
      <c r="V288" s="9"/>
      <c r="W288" s="9"/>
      <c r="X288" s="9">
        <f t="shared" si="33"/>
        <v>0</v>
      </c>
      <c r="Y288" s="9"/>
      <c r="Z288" s="9"/>
      <c r="AA288" s="10">
        <f t="shared" si="34"/>
        <v>0</v>
      </c>
      <c r="AB288" s="11">
        <v>45876</v>
      </c>
    </row>
    <row r="289" spans="1:28" ht="15.75" hidden="1" x14ac:dyDescent="0.25">
      <c r="A289" s="39">
        <v>45877</v>
      </c>
      <c r="B289" s="33" t="s">
        <v>472</v>
      </c>
      <c r="C289" s="33"/>
      <c r="D289" s="33" t="s">
        <v>31</v>
      </c>
      <c r="E289" s="33" t="s">
        <v>64</v>
      </c>
      <c r="F289" s="33">
        <v>10</v>
      </c>
      <c r="G289" s="33" t="s">
        <v>33</v>
      </c>
      <c r="H289" s="33">
        <v>150000</v>
      </c>
      <c r="I289" s="33">
        <f t="shared" si="28"/>
        <v>1500000</v>
      </c>
      <c r="J289" s="82" t="s">
        <v>38</v>
      </c>
      <c r="K289" s="107" t="s">
        <v>1103</v>
      </c>
      <c r="L289" s="9">
        <f t="shared" si="29"/>
        <v>0</v>
      </c>
      <c r="M289" s="9"/>
      <c r="N289" s="9"/>
      <c r="O289" s="9">
        <f t="shared" si="30"/>
        <v>0</v>
      </c>
      <c r="P289" s="9"/>
      <c r="Q289" s="9"/>
      <c r="R289" s="9">
        <f t="shared" si="31"/>
        <v>0</v>
      </c>
      <c r="S289" s="9"/>
      <c r="T289" s="9"/>
      <c r="U289" s="9">
        <f t="shared" si="32"/>
        <v>0</v>
      </c>
      <c r="V289" s="9"/>
      <c r="W289" s="9"/>
      <c r="X289" s="9">
        <f t="shared" si="33"/>
        <v>0</v>
      </c>
      <c r="Y289" s="9"/>
      <c r="Z289" s="9"/>
      <c r="AA289" s="10">
        <f t="shared" si="34"/>
        <v>1500000</v>
      </c>
      <c r="AB289" s="11"/>
    </row>
    <row r="290" spans="1:28" ht="15.75" hidden="1" x14ac:dyDescent="0.25">
      <c r="A290" s="39">
        <v>45877</v>
      </c>
      <c r="B290" s="33" t="s">
        <v>258</v>
      </c>
      <c r="C290" s="33"/>
      <c r="D290" s="33" t="s">
        <v>31</v>
      </c>
      <c r="E290" s="33" t="s">
        <v>102</v>
      </c>
      <c r="F290" s="33">
        <v>24</v>
      </c>
      <c r="G290" s="33" t="s">
        <v>74</v>
      </c>
      <c r="H290" s="33">
        <v>65000</v>
      </c>
      <c r="I290" s="33">
        <f t="shared" si="28"/>
        <v>1560000</v>
      </c>
      <c r="J290" s="37" t="s">
        <v>240</v>
      </c>
      <c r="K290" s="90" t="s">
        <v>1083</v>
      </c>
      <c r="L290" s="9">
        <f t="shared" si="29"/>
        <v>0</v>
      </c>
      <c r="M290" s="9"/>
      <c r="N290" s="9"/>
      <c r="O290" s="9">
        <f t="shared" si="30"/>
        <v>0</v>
      </c>
      <c r="P290" s="9"/>
      <c r="Q290" s="9"/>
      <c r="R290" s="9">
        <f t="shared" si="31"/>
        <v>0</v>
      </c>
      <c r="S290" s="9"/>
      <c r="T290" s="9"/>
      <c r="U290" s="9">
        <f t="shared" si="32"/>
        <v>1560000</v>
      </c>
      <c r="V290" s="9">
        <v>1560000</v>
      </c>
      <c r="W290" s="9"/>
      <c r="X290" s="9">
        <f t="shared" si="33"/>
        <v>0</v>
      </c>
      <c r="Y290" s="9"/>
      <c r="Z290" s="9"/>
      <c r="AA290" s="10">
        <f t="shared" si="34"/>
        <v>0</v>
      </c>
      <c r="AB290" s="11">
        <v>45890</v>
      </c>
    </row>
    <row r="291" spans="1:28" ht="15.75" hidden="1" x14ac:dyDescent="0.25">
      <c r="A291" s="39">
        <v>45878</v>
      </c>
      <c r="B291" s="33" t="s">
        <v>231</v>
      </c>
      <c r="C291" s="33"/>
      <c r="D291" s="33"/>
      <c r="E291" s="33" t="s">
        <v>423</v>
      </c>
      <c r="F291" s="33">
        <v>35.5</v>
      </c>
      <c r="G291" s="33" t="s">
        <v>51</v>
      </c>
      <c r="H291" s="33"/>
      <c r="I291" s="33">
        <f t="shared" si="28"/>
        <v>0</v>
      </c>
      <c r="J291" s="83" t="s">
        <v>26</v>
      </c>
      <c r="K291" s="33"/>
      <c r="L291" s="9">
        <f t="shared" si="29"/>
        <v>0</v>
      </c>
      <c r="M291" s="9"/>
      <c r="N291" s="9"/>
      <c r="O291" s="9">
        <f t="shared" si="30"/>
        <v>0</v>
      </c>
      <c r="P291" s="9"/>
      <c r="Q291" s="9"/>
      <c r="R291" s="9">
        <f t="shared" si="31"/>
        <v>0</v>
      </c>
      <c r="S291" s="9"/>
      <c r="T291" s="9"/>
      <c r="U291" s="9">
        <f t="shared" si="32"/>
        <v>0</v>
      </c>
      <c r="V291" s="9"/>
      <c r="W291" s="9"/>
      <c r="X291" s="9">
        <f t="shared" si="33"/>
        <v>0</v>
      </c>
      <c r="Y291" s="9"/>
      <c r="Z291" s="9"/>
      <c r="AA291" s="10">
        <f t="shared" si="34"/>
        <v>0</v>
      </c>
      <c r="AB291" s="11"/>
    </row>
    <row r="292" spans="1:28" ht="15.75" hidden="1" x14ac:dyDescent="0.25">
      <c r="A292" s="39">
        <v>45878</v>
      </c>
      <c r="B292" s="33" t="s">
        <v>231</v>
      </c>
      <c r="C292" s="33"/>
      <c r="D292" s="33"/>
      <c r="E292" s="33" t="s">
        <v>135</v>
      </c>
      <c r="F292" s="33">
        <v>57.9</v>
      </c>
      <c r="G292" s="33" t="s">
        <v>51</v>
      </c>
      <c r="H292" s="33"/>
      <c r="I292" s="33">
        <f t="shared" si="28"/>
        <v>0</v>
      </c>
      <c r="J292" s="83" t="s">
        <v>26</v>
      </c>
      <c r="K292" s="33"/>
      <c r="L292" s="9">
        <f t="shared" si="29"/>
        <v>0</v>
      </c>
      <c r="M292" s="9"/>
      <c r="N292" s="9"/>
      <c r="O292" s="9">
        <f t="shared" si="30"/>
        <v>0</v>
      </c>
      <c r="P292" s="9"/>
      <c r="Q292" s="9"/>
      <c r="R292" s="9">
        <f t="shared" si="31"/>
        <v>0</v>
      </c>
      <c r="S292" s="9"/>
      <c r="T292" s="9"/>
      <c r="U292" s="9">
        <f t="shared" si="32"/>
        <v>0</v>
      </c>
      <c r="V292" s="9"/>
      <c r="W292" s="9"/>
      <c r="X292" s="9">
        <f t="shared" si="33"/>
        <v>0</v>
      </c>
      <c r="Y292" s="9"/>
      <c r="Z292" s="9"/>
      <c r="AA292" s="10">
        <f t="shared" si="34"/>
        <v>0</v>
      </c>
      <c r="AB292" s="11"/>
    </row>
    <row r="293" spans="1:28" ht="15.75" hidden="1" x14ac:dyDescent="0.25">
      <c r="A293" s="39">
        <v>45878</v>
      </c>
      <c r="B293" s="33" t="s">
        <v>988</v>
      </c>
      <c r="C293" s="33"/>
      <c r="D293" s="33" t="s">
        <v>41</v>
      </c>
      <c r="E293" s="33" t="s">
        <v>110</v>
      </c>
      <c r="F293" s="33">
        <v>1000</v>
      </c>
      <c r="G293" s="33" t="s">
        <v>29</v>
      </c>
      <c r="H293" s="33">
        <v>1900</v>
      </c>
      <c r="I293" s="33">
        <f t="shared" si="28"/>
        <v>1900000</v>
      </c>
      <c r="J293" s="37" t="s">
        <v>240</v>
      </c>
      <c r="K293" s="33"/>
      <c r="L293" s="9">
        <f t="shared" si="29"/>
        <v>0</v>
      </c>
      <c r="M293" s="9"/>
      <c r="N293" s="9"/>
      <c r="O293" s="9">
        <f t="shared" si="30"/>
        <v>0</v>
      </c>
      <c r="P293" s="9"/>
      <c r="Q293" s="9"/>
      <c r="R293" s="9">
        <f t="shared" si="31"/>
        <v>0</v>
      </c>
      <c r="S293" s="9"/>
      <c r="T293" s="9"/>
      <c r="U293" s="9">
        <f t="shared" si="32"/>
        <v>1900000</v>
      </c>
      <c r="V293" s="9">
        <v>1900000</v>
      </c>
      <c r="W293" s="9"/>
      <c r="X293" s="9">
        <f t="shared" si="33"/>
        <v>0</v>
      </c>
      <c r="Y293" s="9"/>
      <c r="Z293" s="9"/>
      <c r="AA293" s="10">
        <f t="shared" si="34"/>
        <v>0</v>
      </c>
      <c r="AB293" s="11">
        <v>45878</v>
      </c>
    </row>
    <row r="294" spans="1:28" ht="15.75" hidden="1" x14ac:dyDescent="0.25">
      <c r="A294" s="39">
        <v>45878</v>
      </c>
      <c r="B294" s="33" t="s">
        <v>217</v>
      </c>
      <c r="C294" s="33"/>
      <c r="D294" s="33" t="s">
        <v>41</v>
      </c>
      <c r="E294" s="33" t="s">
        <v>155</v>
      </c>
      <c r="F294" s="33">
        <v>1000</v>
      </c>
      <c r="G294" s="33" t="s">
        <v>29</v>
      </c>
      <c r="H294" s="33">
        <v>3700</v>
      </c>
      <c r="I294" s="33">
        <f t="shared" si="28"/>
        <v>3700000</v>
      </c>
      <c r="J294" s="37" t="s">
        <v>241</v>
      </c>
      <c r="K294" s="33"/>
      <c r="L294" s="9">
        <f t="shared" si="29"/>
        <v>3700000</v>
      </c>
      <c r="M294" s="9">
        <v>3200000</v>
      </c>
      <c r="N294" s="9">
        <v>500000</v>
      </c>
      <c r="O294" s="9">
        <f t="shared" si="30"/>
        <v>0</v>
      </c>
      <c r="P294" s="9"/>
      <c r="Q294" s="9"/>
      <c r="R294" s="9">
        <f t="shared" si="31"/>
        <v>0</v>
      </c>
      <c r="S294" s="9"/>
      <c r="T294" s="9"/>
      <c r="U294" s="9">
        <f t="shared" si="32"/>
        <v>0</v>
      </c>
      <c r="V294" s="9"/>
      <c r="W294" s="9"/>
      <c r="X294" s="9">
        <f t="shared" si="33"/>
        <v>0</v>
      </c>
      <c r="Y294" s="9"/>
      <c r="Z294" s="9"/>
      <c r="AA294" s="10">
        <f t="shared" si="34"/>
        <v>0</v>
      </c>
      <c r="AB294" s="11">
        <v>45880</v>
      </c>
    </row>
    <row r="295" spans="1:28" ht="15.75" hidden="1" x14ac:dyDescent="0.25">
      <c r="A295" s="39">
        <v>45878</v>
      </c>
      <c r="B295" s="33" t="s">
        <v>543</v>
      </c>
      <c r="C295" s="33"/>
      <c r="D295" s="33" t="s">
        <v>31</v>
      </c>
      <c r="E295" s="33" t="s">
        <v>155</v>
      </c>
      <c r="F295" s="33">
        <v>200</v>
      </c>
      <c r="G295" s="33" t="s">
        <v>29</v>
      </c>
      <c r="H295" s="33">
        <v>3600</v>
      </c>
      <c r="I295" s="33">
        <f t="shared" si="28"/>
        <v>720000</v>
      </c>
      <c r="J295" s="37" t="s">
        <v>240</v>
      </c>
      <c r="K295" s="33"/>
      <c r="L295" s="9">
        <f t="shared" si="29"/>
        <v>0</v>
      </c>
      <c r="M295" s="9"/>
      <c r="N295" s="9"/>
      <c r="O295" s="9">
        <f t="shared" si="30"/>
        <v>0</v>
      </c>
      <c r="P295" s="9"/>
      <c r="Q295" s="9"/>
      <c r="R295" s="9">
        <f t="shared" si="31"/>
        <v>0</v>
      </c>
      <c r="S295" s="9"/>
      <c r="T295" s="9"/>
      <c r="U295" s="9">
        <f t="shared" si="32"/>
        <v>720000</v>
      </c>
      <c r="V295" s="9">
        <v>720000</v>
      </c>
      <c r="W295" s="9"/>
      <c r="X295" s="9">
        <f t="shared" si="33"/>
        <v>0</v>
      </c>
      <c r="Y295" s="9"/>
      <c r="Z295" s="9"/>
      <c r="AA295" s="10">
        <f t="shared" si="34"/>
        <v>0</v>
      </c>
      <c r="AB295" s="11">
        <v>45878</v>
      </c>
    </row>
    <row r="296" spans="1:28" ht="15.75" hidden="1" x14ac:dyDescent="0.25">
      <c r="A296" s="39">
        <v>45878</v>
      </c>
      <c r="B296" s="33" t="s">
        <v>478</v>
      </c>
      <c r="C296" s="33"/>
      <c r="D296" s="33" t="s">
        <v>31</v>
      </c>
      <c r="E296" s="33" t="s">
        <v>110</v>
      </c>
      <c r="F296" s="33">
        <v>200</v>
      </c>
      <c r="G296" s="33" t="s">
        <v>29</v>
      </c>
      <c r="H296" s="33">
        <v>2000</v>
      </c>
      <c r="I296" s="33">
        <f t="shared" si="28"/>
        <v>400000</v>
      </c>
      <c r="J296" s="37" t="s">
        <v>240</v>
      </c>
      <c r="K296" s="90" t="s">
        <v>1103</v>
      </c>
      <c r="L296" s="9">
        <f t="shared" si="29"/>
        <v>0</v>
      </c>
      <c r="M296" s="9"/>
      <c r="N296" s="9"/>
      <c r="O296" s="9">
        <f t="shared" si="30"/>
        <v>400000</v>
      </c>
      <c r="P296" s="9">
        <v>400000</v>
      </c>
      <c r="Q296" s="9"/>
      <c r="R296" s="9">
        <f t="shared" si="31"/>
        <v>0</v>
      </c>
      <c r="S296" s="9"/>
      <c r="T296" s="9"/>
      <c r="U296" s="9">
        <f t="shared" si="32"/>
        <v>0</v>
      </c>
      <c r="V296" s="9"/>
      <c r="W296" s="9"/>
      <c r="X296" s="9">
        <f t="shared" si="33"/>
        <v>0</v>
      </c>
      <c r="Y296" s="9"/>
      <c r="Z296" s="9"/>
      <c r="AA296" s="10">
        <f t="shared" si="34"/>
        <v>0</v>
      </c>
      <c r="AB296" s="11">
        <v>45897</v>
      </c>
    </row>
    <row r="297" spans="1:28" ht="15.75" hidden="1" x14ac:dyDescent="0.25">
      <c r="A297" s="39">
        <v>45878</v>
      </c>
      <c r="B297" s="33" t="s">
        <v>189</v>
      </c>
      <c r="C297" s="33"/>
      <c r="D297" s="33" t="s">
        <v>31</v>
      </c>
      <c r="E297" s="33" t="s">
        <v>110</v>
      </c>
      <c r="F297" s="33">
        <v>600</v>
      </c>
      <c r="G297" s="33" t="s">
        <v>29</v>
      </c>
      <c r="H297" s="33">
        <v>1800</v>
      </c>
      <c r="I297" s="33">
        <f t="shared" si="28"/>
        <v>1080000</v>
      </c>
      <c r="J297" s="37" t="s">
        <v>240</v>
      </c>
      <c r="K297" s="33"/>
      <c r="L297" s="9">
        <f t="shared" si="29"/>
        <v>0</v>
      </c>
      <c r="M297" s="9"/>
      <c r="N297" s="9"/>
      <c r="O297" s="9">
        <f t="shared" si="30"/>
        <v>0</v>
      </c>
      <c r="P297" s="9"/>
      <c r="Q297" s="9"/>
      <c r="R297" s="9">
        <f t="shared" si="31"/>
        <v>1080000</v>
      </c>
      <c r="S297" s="9">
        <v>1080000</v>
      </c>
      <c r="T297" s="9"/>
      <c r="U297" s="9">
        <f t="shared" si="32"/>
        <v>0</v>
      </c>
      <c r="V297" s="9"/>
      <c r="W297" s="9"/>
      <c r="X297" s="9">
        <f t="shared" si="33"/>
        <v>0</v>
      </c>
      <c r="Y297" s="9"/>
      <c r="Z297" s="9"/>
      <c r="AA297" s="10">
        <f t="shared" si="34"/>
        <v>0</v>
      </c>
      <c r="AB297" s="11">
        <v>45878</v>
      </c>
    </row>
    <row r="298" spans="1:28" ht="15.75" hidden="1" x14ac:dyDescent="0.25">
      <c r="A298" s="39">
        <v>45878</v>
      </c>
      <c r="B298" s="33" t="s">
        <v>313</v>
      </c>
      <c r="C298" s="33"/>
      <c r="D298" s="33" t="s">
        <v>31</v>
      </c>
      <c r="E298" s="33" t="s">
        <v>617</v>
      </c>
      <c r="F298" s="33">
        <v>5</v>
      </c>
      <c r="G298" s="33" t="s">
        <v>33</v>
      </c>
      <c r="H298" s="33">
        <v>280000</v>
      </c>
      <c r="I298" s="33">
        <f t="shared" si="28"/>
        <v>1400000</v>
      </c>
      <c r="J298" s="37" t="s">
        <v>241</v>
      </c>
      <c r="K298" s="33"/>
      <c r="L298" s="9">
        <f t="shared" si="29"/>
        <v>1400000</v>
      </c>
      <c r="M298" s="9">
        <v>1400000</v>
      </c>
      <c r="N298" s="9"/>
      <c r="O298" s="9">
        <f t="shared" si="30"/>
        <v>0</v>
      </c>
      <c r="P298" s="9"/>
      <c r="Q298" s="9"/>
      <c r="R298" s="9">
        <f t="shared" si="31"/>
        <v>0</v>
      </c>
      <c r="S298" s="9"/>
      <c r="T298" s="9"/>
      <c r="U298" s="9">
        <f t="shared" si="32"/>
        <v>0</v>
      </c>
      <c r="V298" s="9"/>
      <c r="W298" s="9"/>
      <c r="X298" s="9">
        <f t="shared" si="33"/>
        <v>0</v>
      </c>
      <c r="Y298" s="9"/>
      <c r="Z298" s="9"/>
      <c r="AA298" s="10">
        <f t="shared" si="34"/>
        <v>0</v>
      </c>
      <c r="AB298" s="11">
        <v>45878</v>
      </c>
    </row>
    <row r="299" spans="1:28" ht="15.75" hidden="1" x14ac:dyDescent="0.25">
      <c r="A299" s="32">
        <v>45878</v>
      </c>
      <c r="B299" s="33" t="s">
        <v>313</v>
      </c>
      <c r="C299" s="33"/>
      <c r="D299" s="33" t="s">
        <v>31</v>
      </c>
      <c r="E299" s="33" t="s">
        <v>294</v>
      </c>
      <c r="F299" s="33">
        <v>5</v>
      </c>
      <c r="G299" s="33" t="s">
        <v>33</v>
      </c>
      <c r="H299" s="33">
        <v>230000</v>
      </c>
      <c r="I299" s="33">
        <f t="shared" si="28"/>
        <v>1150000</v>
      </c>
      <c r="J299" s="37" t="s">
        <v>241</v>
      </c>
      <c r="K299" s="33"/>
      <c r="L299" s="9">
        <f t="shared" si="29"/>
        <v>1150000</v>
      </c>
      <c r="M299" s="9">
        <v>1150000</v>
      </c>
      <c r="N299" s="9"/>
      <c r="O299" s="9">
        <f t="shared" si="30"/>
        <v>0</v>
      </c>
      <c r="P299" s="9"/>
      <c r="Q299" s="9"/>
      <c r="R299" s="9">
        <f t="shared" si="31"/>
        <v>0</v>
      </c>
      <c r="S299" s="9"/>
      <c r="T299" s="9"/>
      <c r="U299" s="9">
        <f t="shared" si="32"/>
        <v>0</v>
      </c>
      <c r="V299" s="9"/>
      <c r="W299" s="9"/>
      <c r="X299" s="9">
        <f t="shared" si="33"/>
        <v>0</v>
      </c>
      <c r="Y299" s="9"/>
      <c r="Z299" s="9"/>
      <c r="AA299" s="10">
        <f t="shared" si="34"/>
        <v>0</v>
      </c>
      <c r="AB299" s="11">
        <v>45878</v>
      </c>
    </row>
    <row r="300" spans="1:28" ht="15.75" hidden="1" x14ac:dyDescent="0.25">
      <c r="A300" s="39">
        <v>45878</v>
      </c>
      <c r="B300" s="33" t="s">
        <v>1106</v>
      </c>
      <c r="C300" s="33"/>
      <c r="D300" s="33" t="s">
        <v>31</v>
      </c>
      <c r="E300" s="33" t="s">
        <v>110</v>
      </c>
      <c r="F300" s="33">
        <v>400</v>
      </c>
      <c r="G300" s="33" t="s">
        <v>29</v>
      </c>
      <c r="H300" s="33">
        <v>2000</v>
      </c>
      <c r="I300" s="33">
        <f t="shared" si="28"/>
        <v>800000</v>
      </c>
      <c r="J300" s="37" t="s">
        <v>241</v>
      </c>
      <c r="K300" s="33"/>
      <c r="L300" s="9">
        <f t="shared" si="29"/>
        <v>0</v>
      </c>
      <c r="M300" s="9"/>
      <c r="N300" s="9"/>
      <c r="O300" s="9">
        <f t="shared" si="30"/>
        <v>0</v>
      </c>
      <c r="P300" s="9"/>
      <c r="Q300" s="9"/>
      <c r="R300" s="9">
        <f t="shared" si="31"/>
        <v>0</v>
      </c>
      <c r="S300" s="9"/>
      <c r="T300" s="9"/>
      <c r="U300" s="9">
        <f t="shared" si="32"/>
        <v>800000</v>
      </c>
      <c r="V300" s="9">
        <v>800000</v>
      </c>
      <c r="W300" s="9"/>
      <c r="X300" s="9">
        <f t="shared" si="33"/>
        <v>0</v>
      </c>
      <c r="Y300" s="9"/>
      <c r="Z300" s="9"/>
      <c r="AA300" s="10">
        <f t="shared" si="34"/>
        <v>0</v>
      </c>
      <c r="AB300" s="11">
        <v>45878</v>
      </c>
    </row>
    <row r="301" spans="1:28" ht="16.5" hidden="1" thickBot="1" x14ac:dyDescent="0.3">
      <c r="A301" s="61">
        <v>45878</v>
      </c>
      <c r="B301" s="62" t="s">
        <v>170</v>
      </c>
      <c r="C301" s="62"/>
      <c r="D301" s="62" t="s">
        <v>31</v>
      </c>
      <c r="E301" s="62" t="s">
        <v>203</v>
      </c>
      <c r="F301" s="62">
        <v>13.5</v>
      </c>
      <c r="G301" s="62" t="s">
        <v>51</v>
      </c>
      <c r="H301" s="62">
        <v>43000</v>
      </c>
      <c r="I301" s="62">
        <f t="shared" si="28"/>
        <v>580500</v>
      </c>
      <c r="J301" s="63" t="s">
        <v>241</v>
      </c>
      <c r="K301" s="62"/>
      <c r="L301" s="97">
        <f t="shared" si="29"/>
        <v>0</v>
      </c>
      <c r="M301" s="97"/>
      <c r="N301" s="97"/>
      <c r="O301" s="97">
        <f t="shared" si="30"/>
        <v>0</v>
      </c>
      <c r="P301" s="97"/>
      <c r="Q301" s="97"/>
      <c r="R301" s="97">
        <f t="shared" si="31"/>
        <v>0</v>
      </c>
      <c r="S301" s="97"/>
      <c r="T301" s="97"/>
      <c r="U301" s="97">
        <f t="shared" si="32"/>
        <v>580500</v>
      </c>
      <c r="V301" s="97">
        <v>580500</v>
      </c>
      <c r="W301" s="97"/>
      <c r="X301" s="97">
        <f t="shared" si="33"/>
        <v>0</v>
      </c>
      <c r="Y301" s="97"/>
      <c r="Z301" s="97"/>
      <c r="AA301" s="98">
        <f t="shared" si="34"/>
        <v>0</v>
      </c>
      <c r="AB301" s="99">
        <v>45878</v>
      </c>
    </row>
    <row r="302" spans="1:28" ht="15.75" hidden="1" x14ac:dyDescent="0.25">
      <c r="A302" s="39">
        <v>45878</v>
      </c>
      <c r="B302" s="35" t="s">
        <v>170</v>
      </c>
      <c r="C302" s="35"/>
      <c r="D302" s="35" t="s">
        <v>31</v>
      </c>
      <c r="E302" s="35" t="s">
        <v>468</v>
      </c>
      <c r="F302" s="35">
        <v>16.2</v>
      </c>
      <c r="G302" s="35" t="s">
        <v>51</v>
      </c>
      <c r="H302" s="35">
        <v>43000</v>
      </c>
      <c r="I302" s="33">
        <f t="shared" si="28"/>
        <v>696600</v>
      </c>
      <c r="J302" s="37" t="s">
        <v>241</v>
      </c>
      <c r="K302" s="35"/>
      <c r="L302" s="123">
        <f t="shared" si="29"/>
        <v>0</v>
      </c>
      <c r="M302" s="123"/>
      <c r="N302" s="123"/>
      <c r="O302" s="123">
        <f t="shared" si="30"/>
        <v>0</v>
      </c>
      <c r="P302" s="123"/>
      <c r="Q302" s="123"/>
      <c r="R302" s="123">
        <f t="shared" si="31"/>
        <v>0</v>
      </c>
      <c r="S302" s="123"/>
      <c r="T302" s="123"/>
      <c r="U302" s="123">
        <f t="shared" si="32"/>
        <v>696600</v>
      </c>
      <c r="V302" s="123">
        <v>696600</v>
      </c>
      <c r="W302" s="123"/>
      <c r="X302" s="123">
        <f t="shared" si="33"/>
        <v>0</v>
      </c>
      <c r="Y302" s="123"/>
      <c r="Z302" s="123"/>
      <c r="AA302" s="124">
        <f t="shared" si="34"/>
        <v>0</v>
      </c>
      <c r="AB302" s="125">
        <v>45878</v>
      </c>
    </row>
    <row r="303" spans="1:28" ht="15.75" hidden="1" x14ac:dyDescent="0.25">
      <c r="A303" s="39">
        <v>45878</v>
      </c>
      <c r="B303" s="35" t="s">
        <v>170</v>
      </c>
      <c r="C303" s="33"/>
      <c r="D303" s="33" t="s">
        <v>31</v>
      </c>
      <c r="E303" s="33" t="s">
        <v>73</v>
      </c>
      <c r="F303" s="33">
        <v>10</v>
      </c>
      <c r="G303" s="33" t="s">
        <v>74</v>
      </c>
      <c r="H303" s="33">
        <v>50000</v>
      </c>
      <c r="I303" s="33">
        <f t="shared" si="28"/>
        <v>500000</v>
      </c>
      <c r="J303" s="37" t="s">
        <v>241</v>
      </c>
      <c r="K303" s="33"/>
      <c r="L303" s="9">
        <f t="shared" si="29"/>
        <v>0</v>
      </c>
      <c r="M303" s="9"/>
      <c r="N303" s="9"/>
      <c r="O303" s="9">
        <f t="shared" si="30"/>
        <v>0</v>
      </c>
      <c r="P303" s="9"/>
      <c r="Q303" s="9"/>
      <c r="R303" s="9">
        <f t="shared" si="31"/>
        <v>0</v>
      </c>
      <c r="S303" s="9"/>
      <c r="T303" s="9"/>
      <c r="U303" s="9">
        <f t="shared" si="32"/>
        <v>500000</v>
      </c>
      <c r="V303" s="9">
        <v>500000</v>
      </c>
      <c r="W303" s="9"/>
      <c r="X303" s="9">
        <f t="shared" si="33"/>
        <v>0</v>
      </c>
      <c r="Y303" s="9"/>
      <c r="Z303" s="9"/>
      <c r="AA303" s="10">
        <f t="shared" si="34"/>
        <v>0</v>
      </c>
      <c r="AB303" s="11">
        <v>45878</v>
      </c>
    </row>
    <row r="304" spans="1:28" ht="15.75" hidden="1" x14ac:dyDescent="0.25">
      <c r="A304" s="39">
        <v>45878</v>
      </c>
      <c r="B304" s="33" t="s">
        <v>489</v>
      </c>
      <c r="C304" s="33"/>
      <c r="D304" s="33" t="s">
        <v>31</v>
      </c>
      <c r="E304" s="33" t="s">
        <v>102</v>
      </c>
      <c r="F304" s="57">
        <v>4</v>
      </c>
      <c r="G304" s="33" t="s">
        <v>74</v>
      </c>
      <c r="H304" s="33">
        <v>65000</v>
      </c>
      <c r="I304" s="33">
        <f t="shared" si="28"/>
        <v>260000</v>
      </c>
      <c r="J304" s="37" t="s">
        <v>240</v>
      </c>
      <c r="K304" s="33"/>
      <c r="L304" s="9">
        <f t="shared" si="29"/>
        <v>0</v>
      </c>
      <c r="M304" s="9"/>
      <c r="N304" s="9"/>
      <c r="O304" s="9">
        <f t="shared" si="30"/>
        <v>0</v>
      </c>
      <c r="P304" s="9"/>
      <c r="Q304" s="9"/>
      <c r="R304" s="9">
        <f t="shared" si="31"/>
        <v>0</v>
      </c>
      <c r="S304" s="9"/>
      <c r="T304" s="9"/>
      <c r="U304" s="9">
        <f t="shared" si="32"/>
        <v>260000</v>
      </c>
      <c r="V304" s="9">
        <v>260000</v>
      </c>
      <c r="W304" s="9"/>
      <c r="X304" s="9">
        <f t="shared" si="33"/>
        <v>0</v>
      </c>
      <c r="Y304" s="9"/>
      <c r="Z304" s="9"/>
      <c r="AA304" s="10">
        <f t="shared" si="34"/>
        <v>0</v>
      </c>
      <c r="AB304" s="11">
        <v>45878</v>
      </c>
    </row>
    <row r="305" spans="1:28" ht="15.75" hidden="1" x14ac:dyDescent="0.25">
      <c r="A305" s="39">
        <v>45878</v>
      </c>
      <c r="B305" s="33" t="s">
        <v>268</v>
      </c>
      <c r="C305" s="33"/>
      <c r="D305" s="33" t="s">
        <v>41</v>
      </c>
      <c r="E305" s="33" t="s">
        <v>357</v>
      </c>
      <c r="F305" s="33">
        <v>1</v>
      </c>
      <c r="G305" s="33" t="s">
        <v>51</v>
      </c>
      <c r="H305" s="33">
        <v>150000</v>
      </c>
      <c r="I305" s="33">
        <f t="shared" si="28"/>
        <v>150000</v>
      </c>
      <c r="J305" s="37" t="s">
        <v>240</v>
      </c>
      <c r="K305" s="33"/>
      <c r="L305" s="9">
        <f t="shared" si="29"/>
        <v>0</v>
      </c>
      <c r="M305" s="9"/>
      <c r="N305" s="9"/>
      <c r="O305" s="9">
        <f t="shared" si="30"/>
        <v>0</v>
      </c>
      <c r="P305" s="9"/>
      <c r="Q305" s="9"/>
      <c r="R305" s="9">
        <f t="shared" si="31"/>
        <v>0</v>
      </c>
      <c r="S305" s="9"/>
      <c r="T305" s="9"/>
      <c r="U305" s="9">
        <f t="shared" si="32"/>
        <v>150000</v>
      </c>
      <c r="V305" s="9">
        <v>150000</v>
      </c>
      <c r="W305" s="9"/>
      <c r="X305" s="9">
        <f t="shared" si="33"/>
        <v>0</v>
      </c>
      <c r="Y305" s="9"/>
      <c r="Z305" s="9"/>
      <c r="AA305" s="10">
        <f t="shared" si="34"/>
        <v>0</v>
      </c>
      <c r="AB305" s="11">
        <v>45878</v>
      </c>
    </row>
    <row r="306" spans="1:28" ht="15.75" hidden="1" x14ac:dyDescent="0.25">
      <c r="A306" s="39">
        <v>45880</v>
      </c>
      <c r="B306" s="33" t="s">
        <v>69</v>
      </c>
      <c r="C306" s="33"/>
      <c r="D306" s="33" t="s">
        <v>31</v>
      </c>
      <c r="E306" s="33" t="s">
        <v>155</v>
      </c>
      <c r="F306" s="33">
        <v>1400</v>
      </c>
      <c r="G306" s="33" t="s">
        <v>29</v>
      </c>
      <c r="H306" s="33">
        <v>3600</v>
      </c>
      <c r="I306" s="33">
        <f t="shared" si="28"/>
        <v>5040000</v>
      </c>
      <c r="J306" s="37" t="s">
        <v>241</v>
      </c>
      <c r="K306" s="33"/>
      <c r="L306" s="9">
        <f t="shared" si="29"/>
        <v>700000</v>
      </c>
      <c r="M306" s="9">
        <v>700000</v>
      </c>
      <c r="N306" s="9"/>
      <c r="O306" s="9">
        <f t="shared" si="30"/>
        <v>0</v>
      </c>
      <c r="P306" s="9"/>
      <c r="Q306" s="9"/>
      <c r="R306" s="9">
        <f t="shared" si="31"/>
        <v>0</v>
      </c>
      <c r="S306" s="9"/>
      <c r="T306" s="9"/>
      <c r="U306" s="9">
        <f t="shared" si="32"/>
        <v>4340000</v>
      </c>
      <c r="V306" s="9">
        <v>4340000</v>
      </c>
      <c r="W306" s="9"/>
      <c r="X306" s="9">
        <f t="shared" si="33"/>
        <v>0</v>
      </c>
      <c r="Y306" s="9"/>
      <c r="Z306" s="9"/>
      <c r="AA306" s="10">
        <f t="shared" si="34"/>
        <v>0</v>
      </c>
      <c r="AB306" s="11">
        <v>45880</v>
      </c>
    </row>
    <row r="307" spans="1:28" ht="15.75" hidden="1" x14ac:dyDescent="0.25">
      <c r="A307" s="39">
        <v>45880</v>
      </c>
      <c r="B307" s="33" t="s">
        <v>207</v>
      </c>
      <c r="C307" s="33"/>
      <c r="D307" s="33" t="s">
        <v>41</v>
      </c>
      <c r="E307" s="33" t="s">
        <v>110</v>
      </c>
      <c r="F307" s="33">
        <v>2200</v>
      </c>
      <c r="G307" s="33" t="s">
        <v>29</v>
      </c>
      <c r="H307" s="33">
        <v>1900</v>
      </c>
      <c r="I307" s="33">
        <f t="shared" si="28"/>
        <v>4180000</v>
      </c>
      <c r="J307" s="37" t="s">
        <v>34</v>
      </c>
      <c r="K307" s="33"/>
      <c r="L307" s="9">
        <f t="shared" si="29"/>
        <v>0</v>
      </c>
      <c r="M307" s="9"/>
      <c r="N307" s="9"/>
      <c r="O307" s="9">
        <f t="shared" si="30"/>
        <v>0</v>
      </c>
      <c r="P307" s="9"/>
      <c r="Q307" s="9"/>
      <c r="R307" s="9">
        <f t="shared" si="31"/>
        <v>0</v>
      </c>
      <c r="S307" s="9"/>
      <c r="T307" s="9"/>
      <c r="U307" s="9">
        <f t="shared" si="32"/>
        <v>4500000</v>
      </c>
      <c r="V307" s="9">
        <v>4500000</v>
      </c>
      <c r="W307" s="9"/>
      <c r="X307" s="9">
        <f t="shared" si="33"/>
        <v>0</v>
      </c>
      <c r="Y307" s="9"/>
      <c r="Z307" s="9"/>
      <c r="AA307" s="10">
        <f t="shared" si="34"/>
        <v>-320000</v>
      </c>
      <c r="AB307" s="11">
        <v>45878</v>
      </c>
    </row>
    <row r="308" spans="1:28" ht="15.75" hidden="1" x14ac:dyDescent="0.25">
      <c r="A308" s="39">
        <v>45880</v>
      </c>
      <c r="B308" s="33" t="s">
        <v>105</v>
      </c>
      <c r="C308" s="33"/>
      <c r="D308" s="33" t="s">
        <v>41</v>
      </c>
      <c r="E308" s="33" t="s">
        <v>523</v>
      </c>
      <c r="F308" s="33">
        <v>1</v>
      </c>
      <c r="G308" s="33" t="s">
        <v>25</v>
      </c>
      <c r="H308" s="33">
        <v>700000</v>
      </c>
      <c r="I308" s="33">
        <f t="shared" si="28"/>
        <v>700000</v>
      </c>
      <c r="J308" s="37" t="s">
        <v>241</v>
      </c>
      <c r="K308" s="33" t="s">
        <v>1083</v>
      </c>
      <c r="L308" s="9">
        <f t="shared" si="29"/>
        <v>0</v>
      </c>
      <c r="M308" s="9"/>
      <c r="N308" s="9"/>
      <c r="O308" s="9">
        <f t="shared" si="30"/>
        <v>0</v>
      </c>
      <c r="P308" s="9"/>
      <c r="Q308" s="9"/>
      <c r="R308" s="9">
        <f t="shared" si="31"/>
        <v>0</v>
      </c>
      <c r="S308" s="9"/>
      <c r="T308" s="9"/>
      <c r="U308" s="9">
        <f t="shared" si="32"/>
        <v>700000</v>
      </c>
      <c r="V308" s="9">
        <v>700000</v>
      </c>
      <c r="W308" s="9"/>
      <c r="X308" s="9">
        <f t="shared" si="33"/>
        <v>0</v>
      </c>
      <c r="Y308" s="9"/>
      <c r="Z308" s="9"/>
      <c r="AA308" s="10">
        <f t="shared" si="34"/>
        <v>0</v>
      </c>
      <c r="AB308" s="11">
        <v>45880</v>
      </c>
    </row>
    <row r="309" spans="1:28" ht="15.75" hidden="1" x14ac:dyDescent="0.25">
      <c r="A309" s="39">
        <v>45880</v>
      </c>
      <c r="B309" s="33" t="s">
        <v>105</v>
      </c>
      <c r="C309" s="33"/>
      <c r="D309" s="33" t="s">
        <v>41</v>
      </c>
      <c r="E309" s="33" t="s">
        <v>160</v>
      </c>
      <c r="F309" s="33">
        <v>2</v>
      </c>
      <c r="G309" s="33" t="s">
        <v>29</v>
      </c>
      <c r="H309" s="33">
        <v>95000</v>
      </c>
      <c r="I309" s="33">
        <f t="shared" si="28"/>
        <v>190000</v>
      </c>
      <c r="J309" s="37" t="s">
        <v>241</v>
      </c>
      <c r="K309" s="33" t="s">
        <v>1083</v>
      </c>
      <c r="L309" s="9">
        <f t="shared" si="29"/>
        <v>0</v>
      </c>
      <c r="M309" s="9"/>
      <c r="N309" s="9"/>
      <c r="O309" s="9">
        <f t="shared" si="30"/>
        <v>0</v>
      </c>
      <c r="P309" s="9"/>
      <c r="Q309" s="9"/>
      <c r="R309" s="9">
        <f t="shared" si="31"/>
        <v>0</v>
      </c>
      <c r="S309" s="9"/>
      <c r="T309" s="9"/>
      <c r="U309" s="9">
        <f t="shared" si="32"/>
        <v>190000</v>
      </c>
      <c r="V309" s="9">
        <v>190000</v>
      </c>
      <c r="W309" s="9"/>
      <c r="X309" s="9">
        <f t="shared" si="33"/>
        <v>0</v>
      </c>
      <c r="Y309" s="9"/>
      <c r="Z309" s="9"/>
      <c r="AA309" s="10">
        <f t="shared" si="34"/>
        <v>0</v>
      </c>
      <c r="AB309" s="11">
        <v>45880</v>
      </c>
    </row>
    <row r="310" spans="1:28" ht="15.75" hidden="1" x14ac:dyDescent="0.25">
      <c r="A310" s="39">
        <v>45880</v>
      </c>
      <c r="B310" s="33" t="s">
        <v>217</v>
      </c>
      <c r="C310" s="33"/>
      <c r="D310" s="33" t="s">
        <v>41</v>
      </c>
      <c r="E310" s="33" t="s">
        <v>73</v>
      </c>
      <c r="F310" s="33">
        <v>10</v>
      </c>
      <c r="G310" s="33" t="s">
        <v>74</v>
      </c>
      <c r="H310" s="33">
        <v>50000</v>
      </c>
      <c r="I310" s="33">
        <f t="shared" si="28"/>
        <v>500000</v>
      </c>
      <c r="J310" s="37" t="s">
        <v>240</v>
      </c>
      <c r="K310" s="33" t="s">
        <v>1107</v>
      </c>
      <c r="L310" s="9">
        <f t="shared" si="29"/>
        <v>0</v>
      </c>
      <c r="M310" s="9"/>
      <c r="N310" s="9"/>
      <c r="O310" s="9">
        <f t="shared" si="30"/>
        <v>500000</v>
      </c>
      <c r="P310" s="9">
        <v>500000</v>
      </c>
      <c r="Q310" s="9"/>
      <c r="R310" s="9">
        <f t="shared" si="31"/>
        <v>0</v>
      </c>
      <c r="S310" s="9"/>
      <c r="T310" s="9"/>
      <c r="U310" s="9">
        <f t="shared" si="32"/>
        <v>0</v>
      </c>
      <c r="V310" s="9"/>
      <c r="W310" s="9"/>
      <c r="X310" s="9">
        <f t="shared" si="33"/>
        <v>0</v>
      </c>
      <c r="Y310" s="9"/>
      <c r="Z310" s="9"/>
      <c r="AA310" s="10">
        <f t="shared" si="34"/>
        <v>0</v>
      </c>
      <c r="AB310" s="11">
        <v>45889</v>
      </c>
    </row>
    <row r="311" spans="1:28" ht="15.75" hidden="1" x14ac:dyDescent="0.25">
      <c r="A311" s="39">
        <v>45880</v>
      </c>
      <c r="B311" s="33" t="s">
        <v>217</v>
      </c>
      <c r="C311" s="33"/>
      <c r="D311" s="33" t="s">
        <v>41</v>
      </c>
      <c r="E311" s="33" t="s">
        <v>102</v>
      </c>
      <c r="F311" s="33">
        <v>12</v>
      </c>
      <c r="G311" s="33" t="s">
        <v>74</v>
      </c>
      <c r="H311" s="33">
        <v>65000</v>
      </c>
      <c r="I311" s="33">
        <f t="shared" si="28"/>
        <v>780000</v>
      </c>
      <c r="J311" s="37" t="s">
        <v>240</v>
      </c>
      <c r="K311" s="33" t="s">
        <v>1107</v>
      </c>
      <c r="L311" s="9">
        <f t="shared" si="29"/>
        <v>0</v>
      </c>
      <c r="M311" s="9"/>
      <c r="N311" s="9"/>
      <c r="O311" s="9">
        <f t="shared" si="30"/>
        <v>780000</v>
      </c>
      <c r="P311" s="9">
        <v>780000</v>
      </c>
      <c r="Q311" s="9"/>
      <c r="R311" s="9">
        <f t="shared" si="31"/>
        <v>0</v>
      </c>
      <c r="S311" s="9"/>
      <c r="T311" s="9"/>
      <c r="U311" s="9">
        <f t="shared" si="32"/>
        <v>0</v>
      </c>
      <c r="V311" s="9"/>
      <c r="W311" s="9"/>
      <c r="X311" s="9">
        <f t="shared" si="33"/>
        <v>0</v>
      </c>
      <c r="Y311" s="9"/>
      <c r="Z311" s="9"/>
      <c r="AA311" s="10">
        <f t="shared" si="34"/>
        <v>0</v>
      </c>
      <c r="AB311" s="11">
        <v>45889</v>
      </c>
    </row>
    <row r="312" spans="1:28" ht="15.75" hidden="1" x14ac:dyDescent="0.25">
      <c r="A312" s="32">
        <v>45880</v>
      </c>
      <c r="B312" s="33" t="s">
        <v>217</v>
      </c>
      <c r="C312" s="33"/>
      <c r="D312" s="33" t="s">
        <v>41</v>
      </c>
      <c r="E312" s="33" t="s">
        <v>235</v>
      </c>
      <c r="F312" s="33">
        <v>7.5</v>
      </c>
      <c r="G312" s="33" t="s">
        <v>51</v>
      </c>
      <c r="H312" s="33">
        <v>90000</v>
      </c>
      <c r="I312" s="33">
        <f t="shared" si="28"/>
        <v>675000</v>
      </c>
      <c r="J312" s="37" t="s">
        <v>240</v>
      </c>
      <c r="K312" s="33" t="s">
        <v>1107</v>
      </c>
      <c r="L312" s="9">
        <f t="shared" si="29"/>
        <v>0</v>
      </c>
      <c r="M312" s="9"/>
      <c r="N312" s="9"/>
      <c r="O312" s="9">
        <f t="shared" si="30"/>
        <v>675000</v>
      </c>
      <c r="P312" s="9">
        <v>675000</v>
      </c>
      <c r="Q312" s="9"/>
      <c r="R312" s="9">
        <f t="shared" si="31"/>
        <v>0</v>
      </c>
      <c r="S312" s="9"/>
      <c r="T312" s="9"/>
      <c r="U312" s="9">
        <f t="shared" si="32"/>
        <v>0</v>
      </c>
      <c r="V312" s="9"/>
      <c r="W312" s="9"/>
      <c r="X312" s="9">
        <f t="shared" si="33"/>
        <v>0</v>
      </c>
      <c r="Y312" s="9"/>
      <c r="Z312" s="9"/>
      <c r="AA312" s="10">
        <f t="shared" si="34"/>
        <v>0</v>
      </c>
      <c r="AB312" s="11">
        <v>45889</v>
      </c>
    </row>
    <row r="313" spans="1:28" ht="15.75" hidden="1" x14ac:dyDescent="0.25">
      <c r="A313" s="39">
        <v>45880</v>
      </c>
      <c r="B313" s="33" t="s">
        <v>217</v>
      </c>
      <c r="C313" s="33"/>
      <c r="D313" s="33" t="s">
        <v>41</v>
      </c>
      <c r="E313" s="33" t="s">
        <v>237</v>
      </c>
      <c r="F313" s="78">
        <v>5</v>
      </c>
      <c r="G313" s="33" t="s">
        <v>51</v>
      </c>
      <c r="H313" s="33">
        <v>90000</v>
      </c>
      <c r="I313" s="33">
        <f t="shared" si="28"/>
        <v>450000</v>
      </c>
      <c r="J313" s="37" t="s">
        <v>240</v>
      </c>
      <c r="K313" s="33" t="s">
        <v>1107</v>
      </c>
      <c r="L313" s="9">
        <f t="shared" si="29"/>
        <v>0</v>
      </c>
      <c r="M313" s="9"/>
      <c r="N313" s="9"/>
      <c r="O313" s="9">
        <f t="shared" si="30"/>
        <v>450000</v>
      </c>
      <c r="P313" s="9">
        <v>450000</v>
      </c>
      <c r="Q313" s="9"/>
      <c r="R313" s="9">
        <f t="shared" si="31"/>
        <v>0</v>
      </c>
      <c r="S313" s="9"/>
      <c r="T313" s="9"/>
      <c r="U313" s="9">
        <f t="shared" si="32"/>
        <v>0</v>
      </c>
      <c r="V313" s="9"/>
      <c r="W313" s="9"/>
      <c r="X313" s="9">
        <f t="shared" si="33"/>
        <v>0</v>
      </c>
      <c r="Y313" s="9"/>
      <c r="Z313" s="9"/>
      <c r="AA313" s="10">
        <f t="shared" si="34"/>
        <v>0</v>
      </c>
      <c r="AB313" s="11">
        <v>45889</v>
      </c>
    </row>
    <row r="314" spans="1:28" ht="15.75" hidden="1" x14ac:dyDescent="0.25">
      <c r="A314" s="39">
        <v>45880</v>
      </c>
      <c r="B314" s="33" t="s">
        <v>217</v>
      </c>
      <c r="C314" s="33"/>
      <c r="D314" s="33" t="s">
        <v>41</v>
      </c>
      <c r="E314" s="33" t="s">
        <v>310</v>
      </c>
      <c r="F314" s="33">
        <v>7.5</v>
      </c>
      <c r="G314" s="33" t="s">
        <v>51</v>
      </c>
      <c r="H314" s="33">
        <v>86000</v>
      </c>
      <c r="I314" s="33">
        <f t="shared" si="28"/>
        <v>645000</v>
      </c>
      <c r="J314" s="37" t="s">
        <v>240</v>
      </c>
      <c r="K314" s="33" t="s">
        <v>1107</v>
      </c>
      <c r="L314" s="9">
        <f t="shared" si="29"/>
        <v>0</v>
      </c>
      <c r="M314" s="9"/>
      <c r="N314" s="9"/>
      <c r="O314" s="9">
        <f t="shared" si="30"/>
        <v>645000</v>
      </c>
      <c r="P314" s="9">
        <v>645000</v>
      </c>
      <c r="Q314" s="9"/>
      <c r="R314" s="9">
        <f t="shared" si="31"/>
        <v>0</v>
      </c>
      <c r="S314" s="9"/>
      <c r="T314" s="9"/>
      <c r="U314" s="9">
        <f t="shared" si="32"/>
        <v>0</v>
      </c>
      <c r="V314" s="9"/>
      <c r="W314" s="9"/>
      <c r="X314" s="9">
        <f t="shared" si="33"/>
        <v>0</v>
      </c>
      <c r="Y314" s="9"/>
      <c r="Z314" s="9"/>
      <c r="AA314" s="10">
        <f t="shared" si="34"/>
        <v>0</v>
      </c>
      <c r="AB314" s="11">
        <v>45889</v>
      </c>
    </row>
    <row r="315" spans="1:28" ht="15.75" hidden="1" x14ac:dyDescent="0.25">
      <c r="A315" s="32">
        <v>45880</v>
      </c>
      <c r="B315" s="33" t="s">
        <v>217</v>
      </c>
      <c r="C315" s="33"/>
      <c r="D315" s="33" t="s">
        <v>41</v>
      </c>
      <c r="E315" s="33" t="s">
        <v>122</v>
      </c>
      <c r="F315" s="33">
        <v>2</v>
      </c>
      <c r="G315" s="33" t="s">
        <v>51</v>
      </c>
      <c r="H315" s="33">
        <v>70000</v>
      </c>
      <c r="I315" s="33">
        <f t="shared" si="28"/>
        <v>140000</v>
      </c>
      <c r="J315" s="37" t="s">
        <v>240</v>
      </c>
      <c r="K315" s="33" t="s">
        <v>1107</v>
      </c>
      <c r="L315" s="9">
        <f t="shared" si="29"/>
        <v>0</v>
      </c>
      <c r="M315" s="9"/>
      <c r="N315" s="9"/>
      <c r="O315" s="9">
        <f t="shared" si="30"/>
        <v>140000</v>
      </c>
      <c r="P315" s="9">
        <v>140000</v>
      </c>
      <c r="Q315" s="9"/>
      <c r="R315" s="9">
        <f t="shared" si="31"/>
        <v>0</v>
      </c>
      <c r="S315" s="9"/>
      <c r="T315" s="9"/>
      <c r="U315" s="9">
        <f t="shared" si="32"/>
        <v>0</v>
      </c>
      <c r="V315" s="9"/>
      <c r="W315" s="9"/>
      <c r="X315" s="9">
        <f t="shared" si="33"/>
        <v>0</v>
      </c>
      <c r="Y315" s="9"/>
      <c r="Z315" s="9"/>
      <c r="AA315" s="10">
        <f t="shared" si="34"/>
        <v>0</v>
      </c>
      <c r="AB315" s="11">
        <v>45889</v>
      </c>
    </row>
    <row r="316" spans="1:28" ht="16.5" hidden="1" thickBot="1" x14ac:dyDescent="0.3">
      <c r="A316" s="61">
        <v>45880</v>
      </c>
      <c r="B316" s="104" t="s">
        <v>217</v>
      </c>
      <c r="C316" s="104"/>
      <c r="D316" s="104" t="s">
        <v>41</v>
      </c>
      <c r="E316" s="104" t="s">
        <v>155</v>
      </c>
      <c r="F316" s="104">
        <v>5200</v>
      </c>
      <c r="G316" s="104" t="s">
        <v>29</v>
      </c>
      <c r="H316" s="104">
        <v>4000</v>
      </c>
      <c r="I316" s="62">
        <f t="shared" si="28"/>
        <v>20800000</v>
      </c>
      <c r="J316" s="100" t="s">
        <v>240</v>
      </c>
      <c r="K316" s="104" t="s">
        <v>1107</v>
      </c>
      <c r="L316" s="97">
        <f t="shared" si="29"/>
        <v>0</v>
      </c>
      <c r="M316" s="97"/>
      <c r="N316" s="97"/>
      <c r="O316" s="97">
        <f t="shared" si="30"/>
        <v>20800000</v>
      </c>
      <c r="P316" s="97">
        <v>20800000</v>
      </c>
      <c r="Q316" s="97"/>
      <c r="R316" s="97">
        <f t="shared" si="31"/>
        <v>0</v>
      </c>
      <c r="S316" s="97"/>
      <c r="T316" s="97"/>
      <c r="U316" s="97">
        <f t="shared" si="32"/>
        <v>0</v>
      </c>
      <c r="V316" s="97"/>
      <c r="W316" s="97"/>
      <c r="X316" s="97">
        <f t="shared" si="33"/>
        <v>0</v>
      </c>
      <c r="Y316" s="97"/>
      <c r="Z316" s="97"/>
      <c r="AA316" s="98">
        <f t="shared" si="34"/>
        <v>0</v>
      </c>
      <c r="AB316" s="99">
        <v>45889</v>
      </c>
    </row>
    <row r="317" spans="1:28" ht="15.75" hidden="1" x14ac:dyDescent="0.25">
      <c r="A317" s="39">
        <v>45880</v>
      </c>
      <c r="B317" s="35" t="s">
        <v>412</v>
      </c>
      <c r="C317" s="35"/>
      <c r="D317" s="35" t="s">
        <v>41</v>
      </c>
      <c r="E317" s="35" t="s">
        <v>480</v>
      </c>
      <c r="F317" s="35">
        <v>2</v>
      </c>
      <c r="G317" s="35" t="s">
        <v>25</v>
      </c>
      <c r="H317" s="35">
        <v>25000</v>
      </c>
      <c r="I317" s="33">
        <f t="shared" si="28"/>
        <v>50000</v>
      </c>
      <c r="J317" s="41" t="s">
        <v>241</v>
      </c>
      <c r="K317" s="35"/>
      <c r="L317" s="120">
        <f t="shared" si="29"/>
        <v>50000</v>
      </c>
      <c r="M317" s="120">
        <v>50000</v>
      </c>
      <c r="N317" s="120"/>
      <c r="O317" s="120">
        <f t="shared" si="30"/>
        <v>0</v>
      </c>
      <c r="P317" s="120"/>
      <c r="Q317" s="120"/>
      <c r="R317" s="120">
        <f t="shared" si="31"/>
        <v>0</v>
      </c>
      <c r="S317" s="120"/>
      <c r="T317" s="120"/>
      <c r="U317" s="120">
        <f t="shared" si="32"/>
        <v>0</v>
      </c>
      <c r="V317" s="120"/>
      <c r="W317" s="120"/>
      <c r="X317" s="120">
        <f t="shared" si="33"/>
        <v>0</v>
      </c>
      <c r="Y317" s="120"/>
      <c r="Z317" s="120"/>
      <c r="AA317" s="121">
        <f t="shared" si="34"/>
        <v>0</v>
      </c>
      <c r="AB317" s="122">
        <v>45880</v>
      </c>
    </row>
    <row r="318" spans="1:28" ht="15.75" hidden="1" x14ac:dyDescent="0.25">
      <c r="A318" s="39">
        <v>45880</v>
      </c>
      <c r="B318" s="33" t="s">
        <v>412</v>
      </c>
      <c r="C318" s="33"/>
      <c r="D318" s="33" t="s">
        <v>41</v>
      </c>
      <c r="E318" s="33" t="s">
        <v>102</v>
      </c>
      <c r="F318" s="33">
        <v>4</v>
      </c>
      <c r="G318" s="35" t="s">
        <v>74</v>
      </c>
      <c r="H318" s="33">
        <v>65000</v>
      </c>
      <c r="I318" s="33">
        <f t="shared" si="28"/>
        <v>260000</v>
      </c>
      <c r="J318" s="37" t="s">
        <v>241</v>
      </c>
      <c r="K318" s="33"/>
      <c r="L318" s="9">
        <f t="shared" si="29"/>
        <v>260000</v>
      </c>
      <c r="M318" s="9">
        <v>260000</v>
      </c>
      <c r="N318" s="9"/>
      <c r="O318" s="9">
        <f t="shared" si="30"/>
        <v>0</v>
      </c>
      <c r="P318" s="9"/>
      <c r="Q318" s="9"/>
      <c r="R318" s="9">
        <f t="shared" si="31"/>
        <v>0</v>
      </c>
      <c r="S318" s="9"/>
      <c r="T318" s="9"/>
      <c r="U318" s="9">
        <f t="shared" si="32"/>
        <v>0</v>
      </c>
      <c r="V318" s="9"/>
      <c r="W318" s="9"/>
      <c r="X318" s="9">
        <f t="shared" si="33"/>
        <v>0</v>
      </c>
      <c r="Y318" s="9"/>
      <c r="Z318" s="9"/>
      <c r="AA318" s="10">
        <f t="shared" si="34"/>
        <v>0</v>
      </c>
      <c r="AB318" s="11">
        <v>45880</v>
      </c>
    </row>
    <row r="319" spans="1:28" ht="15.75" hidden="1" x14ac:dyDescent="0.25">
      <c r="A319" s="39">
        <v>45880</v>
      </c>
      <c r="B319" s="33" t="s">
        <v>369</v>
      </c>
      <c r="C319" s="33"/>
      <c r="D319" s="33" t="s">
        <v>31</v>
      </c>
      <c r="E319" s="33" t="s">
        <v>315</v>
      </c>
      <c r="F319" s="33">
        <v>200</v>
      </c>
      <c r="G319" s="33" t="s">
        <v>29</v>
      </c>
      <c r="H319" s="33">
        <v>5400</v>
      </c>
      <c r="I319" s="33">
        <f t="shared" si="28"/>
        <v>1080000</v>
      </c>
      <c r="J319" s="37" t="s">
        <v>240</v>
      </c>
      <c r="K319" s="33" t="s">
        <v>1083</v>
      </c>
      <c r="L319" s="9">
        <f t="shared" si="29"/>
        <v>0</v>
      </c>
      <c r="M319" s="9"/>
      <c r="N319" s="9"/>
      <c r="O319" s="9">
        <f t="shared" si="30"/>
        <v>1080000</v>
      </c>
      <c r="P319" s="9">
        <v>1080000</v>
      </c>
      <c r="Q319" s="9"/>
      <c r="R319" s="9">
        <f t="shared" si="31"/>
        <v>0</v>
      </c>
      <c r="S319" s="9"/>
      <c r="T319" s="9"/>
      <c r="U319" s="9">
        <f t="shared" si="32"/>
        <v>0</v>
      </c>
      <c r="V319" s="9"/>
      <c r="W319" s="9"/>
      <c r="X319" s="9">
        <f t="shared" si="33"/>
        <v>0</v>
      </c>
      <c r="Y319" s="9"/>
      <c r="Z319" s="9"/>
      <c r="AA319" s="10">
        <f t="shared" si="34"/>
        <v>0</v>
      </c>
      <c r="AB319" s="11">
        <v>45881</v>
      </c>
    </row>
    <row r="320" spans="1:28" ht="15.75" hidden="1" x14ac:dyDescent="0.25">
      <c r="A320" s="39">
        <v>45880</v>
      </c>
      <c r="B320" s="33">
        <v>777</v>
      </c>
      <c r="C320" s="33"/>
      <c r="D320" s="33" t="s">
        <v>31</v>
      </c>
      <c r="E320" s="33" t="s">
        <v>187</v>
      </c>
      <c r="F320" s="33">
        <v>1</v>
      </c>
      <c r="G320" s="33" t="s">
        <v>23</v>
      </c>
      <c r="H320" s="33">
        <v>400000</v>
      </c>
      <c r="I320" s="33">
        <f t="shared" si="28"/>
        <v>400000</v>
      </c>
      <c r="J320" s="37" t="s">
        <v>241</v>
      </c>
      <c r="K320" s="33"/>
      <c r="L320" s="9">
        <f t="shared" si="29"/>
        <v>400000</v>
      </c>
      <c r="M320" s="9">
        <v>400000</v>
      </c>
      <c r="N320" s="9"/>
      <c r="O320" s="9">
        <f t="shared" si="30"/>
        <v>0</v>
      </c>
      <c r="P320" s="9"/>
      <c r="Q320" s="9"/>
      <c r="R320" s="9">
        <f t="shared" si="31"/>
        <v>0</v>
      </c>
      <c r="S320" s="9"/>
      <c r="T320" s="9"/>
      <c r="U320" s="9">
        <f t="shared" si="32"/>
        <v>0</v>
      </c>
      <c r="V320" s="9"/>
      <c r="W320" s="9"/>
      <c r="X320" s="9">
        <f t="shared" si="33"/>
        <v>0</v>
      </c>
      <c r="Y320" s="9"/>
      <c r="Z320" s="9"/>
      <c r="AA320" s="10">
        <f t="shared" si="34"/>
        <v>0</v>
      </c>
      <c r="AB320" s="11">
        <v>45880</v>
      </c>
    </row>
    <row r="321" spans="1:28" ht="15.75" hidden="1" x14ac:dyDescent="0.25">
      <c r="A321" s="39">
        <v>45880</v>
      </c>
      <c r="B321" s="33" t="s">
        <v>965</v>
      </c>
      <c r="C321" s="33"/>
      <c r="D321" s="33" t="s">
        <v>41</v>
      </c>
      <c r="E321" s="33" t="s">
        <v>102</v>
      </c>
      <c r="F321" s="33">
        <v>2</v>
      </c>
      <c r="G321" s="33" t="s">
        <v>74</v>
      </c>
      <c r="H321" s="33">
        <v>65000</v>
      </c>
      <c r="I321" s="33">
        <f t="shared" si="28"/>
        <v>130000</v>
      </c>
      <c r="J321" s="37" t="s">
        <v>241</v>
      </c>
      <c r="K321" s="33"/>
      <c r="L321" s="9">
        <f t="shared" si="29"/>
        <v>130000</v>
      </c>
      <c r="M321" s="9">
        <v>130000</v>
      </c>
      <c r="N321" s="9"/>
      <c r="O321" s="9">
        <f t="shared" si="30"/>
        <v>0</v>
      </c>
      <c r="P321" s="9"/>
      <c r="Q321" s="9"/>
      <c r="R321" s="9">
        <f t="shared" si="31"/>
        <v>0</v>
      </c>
      <c r="S321" s="9"/>
      <c r="T321" s="9"/>
      <c r="U321" s="9">
        <f t="shared" si="32"/>
        <v>0</v>
      </c>
      <c r="V321" s="9"/>
      <c r="W321" s="9"/>
      <c r="X321" s="9">
        <f t="shared" si="33"/>
        <v>0</v>
      </c>
      <c r="Y321" s="9"/>
      <c r="Z321" s="9"/>
      <c r="AA321" s="10">
        <f t="shared" si="34"/>
        <v>0</v>
      </c>
      <c r="AB321" s="11">
        <v>45880</v>
      </c>
    </row>
    <row r="322" spans="1:28" ht="15.75" hidden="1" x14ac:dyDescent="0.25">
      <c r="A322" s="39">
        <v>45880</v>
      </c>
      <c r="B322" s="33" t="s">
        <v>676</v>
      </c>
      <c r="C322" s="33"/>
      <c r="D322" s="33" t="s">
        <v>41</v>
      </c>
      <c r="E322" s="33" t="s">
        <v>110</v>
      </c>
      <c r="F322" s="33">
        <v>600</v>
      </c>
      <c r="G322" s="33" t="s">
        <v>29</v>
      </c>
      <c r="H322" s="33">
        <v>1900</v>
      </c>
      <c r="I322" s="33">
        <f t="shared" si="28"/>
        <v>1140000</v>
      </c>
      <c r="J322" s="37" t="s">
        <v>241</v>
      </c>
      <c r="K322" s="33"/>
      <c r="L322" s="9">
        <f t="shared" si="29"/>
        <v>1140000</v>
      </c>
      <c r="M322" s="9">
        <v>1140000</v>
      </c>
      <c r="N322" s="9"/>
      <c r="O322" s="9">
        <f t="shared" si="30"/>
        <v>0</v>
      </c>
      <c r="P322" s="9"/>
      <c r="Q322" s="9"/>
      <c r="R322" s="9">
        <f t="shared" si="31"/>
        <v>0</v>
      </c>
      <c r="S322" s="9"/>
      <c r="T322" s="9"/>
      <c r="U322" s="9">
        <f t="shared" si="32"/>
        <v>0</v>
      </c>
      <c r="V322" s="9"/>
      <c r="W322" s="9"/>
      <c r="X322" s="9">
        <f t="shared" si="33"/>
        <v>0</v>
      </c>
      <c r="Y322" s="9"/>
      <c r="Z322" s="9"/>
      <c r="AA322" s="10">
        <f t="shared" si="34"/>
        <v>0</v>
      </c>
      <c r="AB322" s="11">
        <v>45880</v>
      </c>
    </row>
    <row r="323" spans="1:28" ht="15.75" hidden="1" x14ac:dyDescent="0.25">
      <c r="A323" s="39">
        <v>45880</v>
      </c>
      <c r="B323" s="33" t="s">
        <v>109</v>
      </c>
      <c r="C323" s="33"/>
      <c r="D323" s="33" t="s">
        <v>31</v>
      </c>
      <c r="E323" s="33" t="s">
        <v>110</v>
      </c>
      <c r="F323" s="33">
        <v>2000</v>
      </c>
      <c r="G323" s="33" t="s">
        <v>29</v>
      </c>
      <c r="H323" s="33">
        <v>1800</v>
      </c>
      <c r="I323" s="33">
        <f t="shared" si="28"/>
        <v>3600000</v>
      </c>
      <c r="J323" s="37" t="s">
        <v>241</v>
      </c>
      <c r="K323" s="33"/>
      <c r="L323" s="9">
        <f t="shared" si="29"/>
        <v>3600000</v>
      </c>
      <c r="M323" s="9">
        <v>3600000</v>
      </c>
      <c r="N323" s="9"/>
      <c r="O323" s="9">
        <f t="shared" si="30"/>
        <v>0</v>
      </c>
      <c r="P323" s="9"/>
      <c r="Q323" s="9"/>
      <c r="R323" s="9">
        <f t="shared" si="31"/>
        <v>0</v>
      </c>
      <c r="S323" s="9"/>
      <c r="T323" s="9"/>
      <c r="U323" s="9">
        <f t="shared" si="32"/>
        <v>0</v>
      </c>
      <c r="V323" s="9"/>
      <c r="W323" s="9"/>
      <c r="X323" s="9">
        <f t="shared" si="33"/>
        <v>0</v>
      </c>
      <c r="Y323" s="9"/>
      <c r="Z323" s="9"/>
      <c r="AA323" s="10">
        <f t="shared" si="34"/>
        <v>0</v>
      </c>
      <c r="AB323" s="11">
        <v>45880</v>
      </c>
    </row>
    <row r="324" spans="1:28" ht="15.75" hidden="1" x14ac:dyDescent="0.25">
      <c r="A324" s="39">
        <v>45880</v>
      </c>
      <c r="B324" s="33">
        <v>777</v>
      </c>
      <c r="C324" s="33"/>
      <c r="D324" s="33" t="s">
        <v>41</v>
      </c>
      <c r="E324" s="33" t="s">
        <v>45</v>
      </c>
      <c r="F324" s="33">
        <v>50</v>
      </c>
      <c r="G324" s="33" t="s">
        <v>51</v>
      </c>
      <c r="H324" s="33">
        <v>152000</v>
      </c>
      <c r="I324" s="33">
        <f t="shared" ref="I324:I387" si="35">F324*H324</f>
        <v>7600000</v>
      </c>
      <c r="J324" s="37" t="s">
        <v>240</v>
      </c>
      <c r="K324" s="33"/>
      <c r="L324" s="9">
        <f t="shared" ref="L324:L387" si="36">M324+N324</f>
        <v>0</v>
      </c>
      <c r="M324" s="9"/>
      <c r="N324" s="9"/>
      <c r="O324" s="9">
        <f t="shared" ref="O324:O387" si="37">P324+Q324</f>
        <v>7600000</v>
      </c>
      <c r="P324" s="9">
        <v>7600000</v>
      </c>
      <c r="Q324" s="9"/>
      <c r="R324" s="9">
        <f t="shared" ref="R324:R387" si="38">S324+T324</f>
        <v>0</v>
      </c>
      <c r="S324" s="9"/>
      <c r="T324" s="9"/>
      <c r="U324" s="9">
        <f t="shared" ref="U324:U387" si="39">V324+W324</f>
        <v>0</v>
      </c>
      <c r="V324" s="9"/>
      <c r="W324" s="9"/>
      <c r="X324" s="9">
        <f t="shared" ref="X324:X387" si="40">Y324+Z324</f>
        <v>0</v>
      </c>
      <c r="Y324" s="9"/>
      <c r="Z324" s="9"/>
      <c r="AA324" s="10">
        <f t="shared" ref="AA324:AA387" si="41">C324+I324-L324-O324-U324-X324-R324</f>
        <v>0</v>
      </c>
      <c r="AB324" s="11">
        <v>45880</v>
      </c>
    </row>
    <row r="325" spans="1:28" ht="15.75" hidden="1" x14ac:dyDescent="0.25">
      <c r="A325" s="39">
        <v>45880</v>
      </c>
      <c r="B325" s="33" t="s">
        <v>92</v>
      </c>
      <c r="C325" s="33"/>
      <c r="D325" s="33" t="s">
        <v>31</v>
      </c>
      <c r="E325" s="33" t="s">
        <v>91</v>
      </c>
      <c r="F325" s="33">
        <v>1000</v>
      </c>
      <c r="G325" s="33" t="s">
        <v>29</v>
      </c>
      <c r="H325" s="33">
        <v>4000</v>
      </c>
      <c r="I325" s="33">
        <f t="shared" si="35"/>
        <v>4000000</v>
      </c>
      <c r="J325" s="37" t="s">
        <v>240</v>
      </c>
      <c r="K325" s="33"/>
      <c r="L325" s="9">
        <f t="shared" si="36"/>
        <v>0</v>
      </c>
      <c r="M325" s="9"/>
      <c r="N325" s="9"/>
      <c r="O325" s="9">
        <f t="shared" si="37"/>
        <v>4000000</v>
      </c>
      <c r="P325" s="9">
        <v>4000000</v>
      </c>
      <c r="Q325" s="9"/>
      <c r="R325" s="9">
        <f t="shared" si="38"/>
        <v>0</v>
      </c>
      <c r="S325" s="9"/>
      <c r="T325" s="9"/>
      <c r="U325" s="9">
        <f t="shared" si="39"/>
        <v>0</v>
      </c>
      <c r="V325" s="9"/>
      <c r="W325" s="9"/>
      <c r="X325" s="9">
        <f t="shared" si="40"/>
        <v>0</v>
      </c>
      <c r="Y325" s="9"/>
      <c r="Z325" s="9"/>
      <c r="AA325" s="10">
        <f t="shared" si="41"/>
        <v>0</v>
      </c>
      <c r="AB325" s="11">
        <v>45880</v>
      </c>
    </row>
    <row r="326" spans="1:28" ht="15.75" hidden="1" x14ac:dyDescent="0.25">
      <c r="A326" s="39">
        <v>45880</v>
      </c>
      <c r="B326" s="33" t="s">
        <v>231</v>
      </c>
      <c r="C326" s="33"/>
      <c r="D326" s="33"/>
      <c r="E326" s="33" t="s">
        <v>135</v>
      </c>
      <c r="F326" s="33">
        <v>145.9</v>
      </c>
      <c r="G326" s="33" t="s">
        <v>51</v>
      </c>
      <c r="H326" s="33"/>
      <c r="I326" s="33">
        <f t="shared" si="35"/>
        <v>0</v>
      </c>
      <c r="J326" s="83" t="s">
        <v>26</v>
      </c>
      <c r="K326" s="33"/>
      <c r="L326" s="9">
        <f t="shared" si="36"/>
        <v>0</v>
      </c>
      <c r="M326" s="9"/>
      <c r="N326" s="9"/>
      <c r="O326" s="9">
        <f t="shared" si="37"/>
        <v>0</v>
      </c>
      <c r="P326" s="9"/>
      <c r="Q326" s="9"/>
      <c r="R326" s="9">
        <f t="shared" si="38"/>
        <v>0</v>
      </c>
      <c r="S326" s="9"/>
      <c r="T326" s="9"/>
      <c r="U326" s="9">
        <f t="shared" si="39"/>
        <v>0</v>
      </c>
      <c r="V326" s="9"/>
      <c r="W326" s="9"/>
      <c r="X326" s="9">
        <f t="shared" si="40"/>
        <v>0</v>
      </c>
      <c r="Y326" s="9"/>
      <c r="Z326" s="9"/>
      <c r="AA326" s="10">
        <f t="shared" si="41"/>
        <v>0</v>
      </c>
      <c r="AB326" s="11"/>
    </row>
    <row r="327" spans="1:28" ht="15.75" hidden="1" x14ac:dyDescent="0.25">
      <c r="A327" s="39">
        <v>45880</v>
      </c>
      <c r="B327" s="33" t="s">
        <v>231</v>
      </c>
      <c r="C327" s="33"/>
      <c r="D327" s="33"/>
      <c r="E327" s="33" t="s">
        <v>1093</v>
      </c>
      <c r="F327" s="33">
        <v>37.6</v>
      </c>
      <c r="G327" s="33" t="s">
        <v>51</v>
      </c>
      <c r="H327" s="33"/>
      <c r="I327" s="33">
        <f t="shared" si="35"/>
        <v>0</v>
      </c>
      <c r="J327" s="83" t="s">
        <v>26</v>
      </c>
      <c r="K327" s="33"/>
      <c r="L327" s="9">
        <f t="shared" si="36"/>
        <v>0</v>
      </c>
      <c r="M327" s="9"/>
      <c r="N327" s="9"/>
      <c r="O327" s="9">
        <f t="shared" si="37"/>
        <v>0</v>
      </c>
      <c r="P327" s="9"/>
      <c r="Q327" s="9"/>
      <c r="R327" s="9">
        <f t="shared" si="38"/>
        <v>0</v>
      </c>
      <c r="S327" s="9"/>
      <c r="T327" s="9"/>
      <c r="U327" s="9">
        <f t="shared" si="39"/>
        <v>0</v>
      </c>
      <c r="V327" s="9"/>
      <c r="W327" s="9"/>
      <c r="X327" s="9">
        <f t="shared" si="40"/>
        <v>0</v>
      </c>
      <c r="Y327" s="9"/>
      <c r="Z327" s="9"/>
      <c r="AA327" s="10">
        <f t="shared" si="41"/>
        <v>0</v>
      </c>
      <c r="AB327" s="11"/>
    </row>
    <row r="328" spans="1:28" ht="15.75" hidden="1" x14ac:dyDescent="0.25">
      <c r="A328" s="39">
        <v>45880</v>
      </c>
      <c r="B328" s="33" t="s">
        <v>231</v>
      </c>
      <c r="C328" s="33"/>
      <c r="D328" s="33"/>
      <c r="E328" s="33" t="s">
        <v>62</v>
      </c>
      <c r="F328" s="33">
        <v>39.700000000000003</v>
      </c>
      <c r="G328" s="81" t="s">
        <v>51</v>
      </c>
      <c r="H328" s="33"/>
      <c r="I328" s="33">
        <f t="shared" si="35"/>
        <v>0</v>
      </c>
      <c r="J328" s="83" t="s">
        <v>26</v>
      </c>
      <c r="K328" s="33"/>
      <c r="L328" s="9">
        <f t="shared" si="36"/>
        <v>0</v>
      </c>
      <c r="M328" s="9"/>
      <c r="N328" s="9"/>
      <c r="O328" s="9">
        <f t="shared" si="37"/>
        <v>0</v>
      </c>
      <c r="P328" s="9"/>
      <c r="Q328" s="9"/>
      <c r="R328" s="9">
        <f t="shared" si="38"/>
        <v>0</v>
      </c>
      <c r="S328" s="9"/>
      <c r="T328" s="9"/>
      <c r="U328" s="9">
        <f t="shared" si="39"/>
        <v>0</v>
      </c>
      <c r="V328" s="9"/>
      <c r="W328" s="9"/>
      <c r="X328" s="9">
        <f t="shared" si="40"/>
        <v>0</v>
      </c>
      <c r="Y328" s="9"/>
      <c r="Z328" s="9"/>
      <c r="AA328" s="10">
        <f t="shared" si="41"/>
        <v>0</v>
      </c>
      <c r="AB328" s="11"/>
    </row>
    <row r="329" spans="1:28" ht="15.75" hidden="1" x14ac:dyDescent="0.25">
      <c r="A329" s="39">
        <v>45881</v>
      </c>
      <c r="B329" s="33" t="s">
        <v>92</v>
      </c>
      <c r="C329" s="33"/>
      <c r="D329" s="33" t="s">
        <v>31</v>
      </c>
      <c r="E329" s="33" t="s">
        <v>132</v>
      </c>
      <c r="F329" s="33">
        <v>25</v>
      </c>
      <c r="G329" s="81" t="s">
        <v>51</v>
      </c>
      <c r="H329" s="33">
        <v>120000</v>
      </c>
      <c r="I329" s="33">
        <f t="shared" si="35"/>
        <v>3000000</v>
      </c>
      <c r="J329" s="37" t="s">
        <v>240</v>
      </c>
      <c r="K329" s="33"/>
      <c r="L329" s="9">
        <f t="shared" si="36"/>
        <v>0</v>
      </c>
      <c r="M329" s="9"/>
      <c r="N329" s="9"/>
      <c r="O329" s="9">
        <f t="shared" si="37"/>
        <v>0</v>
      </c>
      <c r="P329" s="9"/>
      <c r="Q329" s="9"/>
      <c r="R329" s="9">
        <f t="shared" si="38"/>
        <v>0</v>
      </c>
      <c r="S329" s="9"/>
      <c r="T329" s="9"/>
      <c r="U329" s="9">
        <f t="shared" si="39"/>
        <v>3000000</v>
      </c>
      <c r="V329" s="9">
        <v>3000000</v>
      </c>
      <c r="W329" s="9"/>
      <c r="X329" s="9">
        <f t="shared" si="40"/>
        <v>0</v>
      </c>
      <c r="Y329" s="9"/>
      <c r="Z329" s="9"/>
      <c r="AA329" s="10">
        <f t="shared" si="41"/>
        <v>0</v>
      </c>
      <c r="AB329" s="11">
        <v>45881</v>
      </c>
    </row>
    <row r="330" spans="1:28" ht="15.75" hidden="1" x14ac:dyDescent="0.25">
      <c r="A330" s="39">
        <v>45881</v>
      </c>
      <c r="B330" s="33" t="s">
        <v>189</v>
      </c>
      <c r="C330" s="33"/>
      <c r="D330" s="33" t="s">
        <v>31</v>
      </c>
      <c r="E330" s="33" t="s">
        <v>110</v>
      </c>
      <c r="F330" s="33">
        <v>1200</v>
      </c>
      <c r="G330" s="81" t="s">
        <v>29</v>
      </c>
      <c r="H330" s="33">
        <v>1800</v>
      </c>
      <c r="I330" s="33">
        <f t="shared" si="35"/>
        <v>2160000</v>
      </c>
      <c r="J330" s="37" t="s">
        <v>240</v>
      </c>
      <c r="K330" s="33"/>
      <c r="L330" s="9">
        <f t="shared" si="36"/>
        <v>0</v>
      </c>
      <c r="M330" s="9"/>
      <c r="N330" s="9"/>
      <c r="O330" s="9">
        <f t="shared" si="37"/>
        <v>0</v>
      </c>
      <c r="P330" s="9"/>
      <c r="Q330" s="9"/>
      <c r="R330" s="9">
        <f t="shared" si="38"/>
        <v>2160000</v>
      </c>
      <c r="S330" s="9">
        <v>2160000</v>
      </c>
      <c r="T330" s="9"/>
      <c r="U330" s="9">
        <f t="shared" si="39"/>
        <v>0</v>
      </c>
      <c r="V330" s="9"/>
      <c r="W330" s="9"/>
      <c r="X330" s="9">
        <f t="shared" si="40"/>
        <v>0</v>
      </c>
      <c r="Y330" s="9"/>
      <c r="Z330" s="9"/>
      <c r="AA330" s="10">
        <f t="shared" si="41"/>
        <v>0</v>
      </c>
      <c r="AB330" s="11">
        <v>45881</v>
      </c>
    </row>
    <row r="331" spans="1:28" ht="15.75" hidden="1" x14ac:dyDescent="0.25">
      <c r="A331" s="39">
        <v>45881</v>
      </c>
      <c r="B331" s="33" t="s">
        <v>69</v>
      </c>
      <c r="C331" s="33"/>
      <c r="D331" s="33" t="s">
        <v>41</v>
      </c>
      <c r="E331" s="33" t="s">
        <v>148</v>
      </c>
      <c r="F331" s="33">
        <v>20</v>
      </c>
      <c r="G331" s="81" t="s">
        <v>51</v>
      </c>
      <c r="H331" s="33">
        <v>60000</v>
      </c>
      <c r="I331" s="33">
        <f t="shared" si="35"/>
        <v>1200000</v>
      </c>
      <c r="J331" s="37" t="s">
        <v>241</v>
      </c>
      <c r="K331" s="33"/>
      <c r="L331" s="9">
        <f t="shared" si="36"/>
        <v>1200000</v>
      </c>
      <c r="M331" s="9">
        <v>1200000</v>
      </c>
      <c r="N331" s="9"/>
      <c r="O331" s="9">
        <f t="shared" si="37"/>
        <v>0</v>
      </c>
      <c r="P331" s="9"/>
      <c r="Q331" s="9"/>
      <c r="R331" s="9">
        <f t="shared" si="38"/>
        <v>0</v>
      </c>
      <c r="S331" s="9"/>
      <c r="T331" s="9"/>
      <c r="U331" s="9">
        <f t="shared" si="39"/>
        <v>0</v>
      </c>
      <c r="V331" s="9"/>
      <c r="W331" s="9"/>
      <c r="X331" s="9">
        <f t="shared" si="40"/>
        <v>0</v>
      </c>
      <c r="Y331" s="9"/>
      <c r="Z331" s="9"/>
      <c r="AA331" s="10">
        <f t="shared" si="41"/>
        <v>0</v>
      </c>
      <c r="AB331" s="11">
        <v>45881</v>
      </c>
    </row>
    <row r="332" spans="1:28" ht="15.75" hidden="1" x14ac:dyDescent="0.25">
      <c r="A332" s="39">
        <v>45881</v>
      </c>
      <c r="B332" s="33" t="s">
        <v>600</v>
      </c>
      <c r="C332" s="33"/>
      <c r="D332" s="33" t="s">
        <v>31</v>
      </c>
      <c r="E332" s="33" t="s">
        <v>122</v>
      </c>
      <c r="F332" s="33">
        <v>10</v>
      </c>
      <c r="G332" s="81" t="s">
        <v>51</v>
      </c>
      <c r="H332" s="33">
        <v>70000</v>
      </c>
      <c r="I332" s="33">
        <f t="shared" si="35"/>
        <v>700000</v>
      </c>
      <c r="J332" s="37" t="s">
        <v>241</v>
      </c>
      <c r="K332" s="33"/>
      <c r="L332" s="9">
        <f t="shared" si="36"/>
        <v>700000</v>
      </c>
      <c r="M332" s="9">
        <v>700000</v>
      </c>
      <c r="N332" s="9"/>
      <c r="O332" s="9">
        <f t="shared" si="37"/>
        <v>0</v>
      </c>
      <c r="P332" s="9"/>
      <c r="Q332" s="9"/>
      <c r="R332" s="9">
        <f t="shared" si="38"/>
        <v>0</v>
      </c>
      <c r="S332" s="9"/>
      <c r="T332" s="9"/>
      <c r="U332" s="9">
        <f t="shared" si="39"/>
        <v>0</v>
      </c>
      <c r="V332" s="9"/>
      <c r="W332" s="9"/>
      <c r="X332" s="9">
        <f t="shared" si="40"/>
        <v>0</v>
      </c>
      <c r="Y332" s="9"/>
      <c r="Z332" s="9"/>
      <c r="AA332" s="10">
        <f t="shared" si="41"/>
        <v>0</v>
      </c>
      <c r="AB332" s="11">
        <v>45881</v>
      </c>
    </row>
    <row r="333" spans="1:28" ht="15.75" hidden="1" x14ac:dyDescent="0.25">
      <c r="A333" s="39">
        <v>45881</v>
      </c>
      <c r="B333" s="33" t="s">
        <v>600</v>
      </c>
      <c r="C333" s="33"/>
      <c r="D333" s="33" t="s">
        <v>31</v>
      </c>
      <c r="E333" s="33" t="s">
        <v>102</v>
      </c>
      <c r="F333" s="33">
        <v>4</v>
      </c>
      <c r="G333" s="81" t="s">
        <v>74</v>
      </c>
      <c r="H333" s="33">
        <v>65000</v>
      </c>
      <c r="I333" s="33">
        <f t="shared" si="35"/>
        <v>260000</v>
      </c>
      <c r="J333" s="37" t="s">
        <v>241</v>
      </c>
      <c r="K333" s="33"/>
      <c r="L333" s="9">
        <f t="shared" si="36"/>
        <v>260000</v>
      </c>
      <c r="M333" s="9">
        <v>260000</v>
      </c>
      <c r="N333" s="9"/>
      <c r="O333" s="9">
        <f t="shared" si="37"/>
        <v>0</v>
      </c>
      <c r="P333" s="9"/>
      <c r="Q333" s="9"/>
      <c r="R333" s="9">
        <f t="shared" si="38"/>
        <v>0</v>
      </c>
      <c r="S333" s="9"/>
      <c r="T333" s="9"/>
      <c r="U333" s="9">
        <f t="shared" si="39"/>
        <v>0</v>
      </c>
      <c r="V333" s="9"/>
      <c r="W333" s="9"/>
      <c r="X333" s="9">
        <f t="shared" si="40"/>
        <v>0</v>
      </c>
      <c r="Y333" s="9"/>
      <c r="Z333" s="9"/>
      <c r="AA333" s="10">
        <f t="shared" si="41"/>
        <v>0</v>
      </c>
      <c r="AB333" s="11">
        <v>45881</v>
      </c>
    </row>
    <row r="334" spans="1:28" ht="15.75" hidden="1" x14ac:dyDescent="0.25">
      <c r="A334" s="32">
        <v>45881</v>
      </c>
      <c r="B334" s="33" t="s">
        <v>600</v>
      </c>
      <c r="C334" s="33"/>
      <c r="D334" s="33" t="s">
        <v>31</v>
      </c>
      <c r="E334" s="33" t="s">
        <v>480</v>
      </c>
      <c r="F334" s="33">
        <v>2</v>
      </c>
      <c r="G334" s="81" t="s">
        <v>25</v>
      </c>
      <c r="H334" s="33">
        <v>25000</v>
      </c>
      <c r="I334" s="33">
        <f t="shared" si="35"/>
        <v>50000</v>
      </c>
      <c r="J334" s="37" t="s">
        <v>241</v>
      </c>
      <c r="K334" s="33"/>
      <c r="L334" s="9">
        <f t="shared" si="36"/>
        <v>50000</v>
      </c>
      <c r="M334" s="9">
        <v>50000</v>
      </c>
      <c r="N334" s="9"/>
      <c r="O334" s="9">
        <f t="shared" si="37"/>
        <v>0</v>
      </c>
      <c r="P334" s="9"/>
      <c r="Q334" s="9"/>
      <c r="R334" s="9">
        <f t="shared" si="38"/>
        <v>0</v>
      </c>
      <c r="S334" s="9"/>
      <c r="T334" s="9"/>
      <c r="U334" s="9">
        <f t="shared" si="39"/>
        <v>0</v>
      </c>
      <c r="V334" s="9"/>
      <c r="W334" s="9"/>
      <c r="X334" s="9">
        <f t="shared" si="40"/>
        <v>0</v>
      </c>
      <c r="Y334" s="9"/>
      <c r="Z334" s="9"/>
      <c r="AA334" s="10">
        <f t="shared" si="41"/>
        <v>0</v>
      </c>
      <c r="AB334" s="11">
        <v>45881</v>
      </c>
    </row>
    <row r="335" spans="1:28" ht="15.75" hidden="1" x14ac:dyDescent="0.25">
      <c r="A335" s="39">
        <v>45881</v>
      </c>
      <c r="B335" s="33" t="s">
        <v>216</v>
      </c>
      <c r="C335" s="33"/>
      <c r="D335" s="33" t="s">
        <v>31</v>
      </c>
      <c r="E335" s="33" t="s">
        <v>394</v>
      </c>
      <c r="F335" s="33">
        <v>1</v>
      </c>
      <c r="G335" s="81" t="s">
        <v>51</v>
      </c>
      <c r="H335" s="33">
        <v>300000</v>
      </c>
      <c r="I335" s="33">
        <f t="shared" si="35"/>
        <v>300000</v>
      </c>
      <c r="J335" s="37" t="s">
        <v>240</v>
      </c>
      <c r="K335" s="33"/>
      <c r="L335" s="9">
        <f t="shared" si="36"/>
        <v>0</v>
      </c>
      <c r="M335" s="9"/>
      <c r="N335" s="9"/>
      <c r="O335" s="9">
        <f t="shared" si="37"/>
        <v>300000</v>
      </c>
      <c r="P335" s="9">
        <v>300000</v>
      </c>
      <c r="Q335" s="9"/>
      <c r="R335" s="9">
        <f t="shared" si="38"/>
        <v>0</v>
      </c>
      <c r="S335" s="9"/>
      <c r="T335" s="9"/>
      <c r="U335" s="9">
        <f t="shared" si="39"/>
        <v>0</v>
      </c>
      <c r="V335" s="9"/>
      <c r="W335" s="9"/>
      <c r="X335" s="9">
        <f t="shared" si="40"/>
        <v>0</v>
      </c>
      <c r="Y335" s="9"/>
      <c r="Z335" s="9"/>
      <c r="AA335" s="10">
        <f t="shared" si="41"/>
        <v>0</v>
      </c>
      <c r="AB335" s="11">
        <v>45881</v>
      </c>
    </row>
    <row r="336" spans="1:28" ht="15.75" hidden="1" x14ac:dyDescent="0.25">
      <c r="A336" s="39">
        <v>45881</v>
      </c>
      <c r="B336" s="33" t="s">
        <v>1102</v>
      </c>
      <c r="C336" s="33"/>
      <c r="D336" s="33" t="s">
        <v>31</v>
      </c>
      <c r="E336" s="33" t="s">
        <v>148</v>
      </c>
      <c r="F336" s="33">
        <v>20</v>
      </c>
      <c r="G336" s="81" t="s">
        <v>51</v>
      </c>
      <c r="H336" s="33">
        <v>55000</v>
      </c>
      <c r="I336" s="33">
        <f t="shared" si="35"/>
        <v>1100000</v>
      </c>
      <c r="J336" s="37" t="s">
        <v>241</v>
      </c>
      <c r="K336" s="33"/>
      <c r="L336" s="9">
        <f t="shared" si="36"/>
        <v>1100000</v>
      </c>
      <c r="M336" s="9">
        <v>1100000</v>
      </c>
      <c r="N336" s="9"/>
      <c r="O336" s="9">
        <f t="shared" si="37"/>
        <v>0</v>
      </c>
      <c r="P336" s="9"/>
      <c r="Q336" s="9"/>
      <c r="R336" s="9">
        <f t="shared" si="38"/>
        <v>0</v>
      </c>
      <c r="S336" s="9"/>
      <c r="T336" s="9"/>
      <c r="U336" s="9">
        <f t="shared" si="39"/>
        <v>0</v>
      </c>
      <c r="V336" s="9"/>
      <c r="W336" s="9"/>
      <c r="X336" s="9">
        <f t="shared" si="40"/>
        <v>0</v>
      </c>
      <c r="Y336" s="9"/>
      <c r="Z336" s="9"/>
      <c r="AA336" s="10">
        <f t="shared" si="41"/>
        <v>0</v>
      </c>
      <c r="AB336" s="11">
        <v>45881</v>
      </c>
    </row>
    <row r="337" spans="1:28" ht="15.75" hidden="1" x14ac:dyDescent="0.25">
      <c r="A337" s="39">
        <v>45881</v>
      </c>
      <c r="B337" s="35" t="s">
        <v>186</v>
      </c>
      <c r="C337" s="35"/>
      <c r="D337" s="35" t="s">
        <v>31</v>
      </c>
      <c r="E337" s="35" t="s">
        <v>64</v>
      </c>
      <c r="F337" s="35">
        <v>10</v>
      </c>
      <c r="G337" s="80" t="s">
        <v>33</v>
      </c>
      <c r="H337" s="35">
        <v>150000</v>
      </c>
      <c r="I337" s="33">
        <f t="shared" si="35"/>
        <v>1500000</v>
      </c>
      <c r="J337" s="41" t="s">
        <v>240</v>
      </c>
      <c r="K337" s="88"/>
      <c r="L337" s="9">
        <f t="shared" si="36"/>
        <v>0</v>
      </c>
      <c r="M337" s="9"/>
      <c r="N337" s="9"/>
      <c r="O337" s="9">
        <f t="shared" si="37"/>
        <v>1500000</v>
      </c>
      <c r="P337" s="9">
        <v>1500000</v>
      </c>
      <c r="Q337" s="9"/>
      <c r="R337" s="9">
        <f t="shared" si="38"/>
        <v>0</v>
      </c>
      <c r="S337" s="9"/>
      <c r="T337" s="9"/>
      <c r="U337" s="9">
        <f t="shared" si="39"/>
        <v>0</v>
      </c>
      <c r="V337" s="9"/>
      <c r="W337" s="9"/>
      <c r="X337" s="9">
        <f t="shared" si="40"/>
        <v>0</v>
      </c>
      <c r="Y337" s="9"/>
      <c r="Z337" s="9"/>
      <c r="AA337" s="10">
        <f t="shared" si="41"/>
        <v>0</v>
      </c>
      <c r="AB337" s="11">
        <v>45874</v>
      </c>
    </row>
    <row r="338" spans="1:28" ht="15.75" hidden="1" x14ac:dyDescent="0.25">
      <c r="A338" s="39">
        <v>45881</v>
      </c>
      <c r="B338" s="35" t="s">
        <v>186</v>
      </c>
      <c r="C338" s="33"/>
      <c r="D338" s="33" t="s">
        <v>31</v>
      </c>
      <c r="E338" s="33" t="s">
        <v>86</v>
      </c>
      <c r="F338" s="33">
        <v>25</v>
      </c>
      <c r="G338" s="81" t="s">
        <v>51</v>
      </c>
      <c r="H338" s="33">
        <v>125000</v>
      </c>
      <c r="I338" s="33">
        <f t="shared" si="35"/>
        <v>3125000</v>
      </c>
      <c r="J338" s="82" t="s">
        <v>43</v>
      </c>
      <c r="K338" s="107" t="s">
        <v>1108</v>
      </c>
      <c r="L338" s="9">
        <f t="shared" si="36"/>
        <v>0</v>
      </c>
      <c r="M338" s="9"/>
      <c r="N338" s="9"/>
      <c r="O338" s="9">
        <f t="shared" si="37"/>
        <v>0</v>
      </c>
      <c r="P338" s="9"/>
      <c r="Q338" s="9"/>
      <c r="R338" s="9">
        <f t="shared" si="38"/>
        <v>0</v>
      </c>
      <c r="S338" s="9"/>
      <c r="T338" s="9"/>
      <c r="U338" s="9">
        <f t="shared" si="39"/>
        <v>0</v>
      </c>
      <c r="V338" s="9"/>
      <c r="W338" s="9"/>
      <c r="X338" s="9">
        <f t="shared" si="40"/>
        <v>0</v>
      </c>
      <c r="Y338" s="9"/>
      <c r="Z338" s="9"/>
      <c r="AA338" s="10">
        <f t="shared" si="41"/>
        <v>3125000</v>
      </c>
      <c r="AB338" s="11"/>
    </row>
    <row r="339" spans="1:28" ht="16.5" hidden="1" thickBot="1" x14ac:dyDescent="0.3">
      <c r="A339" s="61">
        <v>45881</v>
      </c>
      <c r="B339" s="104" t="s">
        <v>343</v>
      </c>
      <c r="C339" s="62"/>
      <c r="D339" s="62" t="s">
        <v>31</v>
      </c>
      <c r="E339" s="62" t="s">
        <v>167</v>
      </c>
      <c r="F339" s="62">
        <v>1</v>
      </c>
      <c r="G339" s="62" t="s">
        <v>23</v>
      </c>
      <c r="H339" s="62">
        <v>400000</v>
      </c>
      <c r="I339" s="62">
        <f t="shared" si="35"/>
        <v>400000</v>
      </c>
      <c r="J339" s="63" t="s">
        <v>241</v>
      </c>
      <c r="K339" s="62"/>
      <c r="L339" s="97">
        <f t="shared" si="36"/>
        <v>0</v>
      </c>
      <c r="M339" s="97"/>
      <c r="N339" s="97"/>
      <c r="O339" s="97">
        <f t="shared" si="37"/>
        <v>0</v>
      </c>
      <c r="P339" s="97"/>
      <c r="Q339" s="97"/>
      <c r="R339" s="97">
        <f t="shared" si="38"/>
        <v>0</v>
      </c>
      <c r="S339" s="97"/>
      <c r="T339" s="97"/>
      <c r="U339" s="97">
        <f t="shared" si="39"/>
        <v>400000</v>
      </c>
      <c r="V339" s="97">
        <v>400000</v>
      </c>
      <c r="W339" s="97"/>
      <c r="X339" s="97">
        <f t="shared" si="40"/>
        <v>0</v>
      </c>
      <c r="Y339" s="97"/>
      <c r="Z339" s="97"/>
      <c r="AA339" s="98">
        <f t="shared" si="41"/>
        <v>0</v>
      </c>
      <c r="AB339" s="99">
        <v>45881</v>
      </c>
    </row>
    <row r="340" spans="1:28" ht="15.75" hidden="1" x14ac:dyDescent="0.25">
      <c r="A340" s="39">
        <v>45881</v>
      </c>
      <c r="B340" s="35" t="s">
        <v>343</v>
      </c>
      <c r="C340" s="35"/>
      <c r="D340" s="35" t="s">
        <v>31</v>
      </c>
      <c r="E340" s="35" t="s">
        <v>468</v>
      </c>
      <c r="F340" s="35">
        <v>16</v>
      </c>
      <c r="G340" s="35" t="s">
        <v>51</v>
      </c>
      <c r="H340" s="35">
        <v>43000</v>
      </c>
      <c r="I340" s="35">
        <f t="shared" si="35"/>
        <v>688000</v>
      </c>
      <c r="J340" s="37" t="s">
        <v>241</v>
      </c>
      <c r="K340" s="35"/>
      <c r="L340" s="92">
        <f t="shared" si="36"/>
        <v>0</v>
      </c>
      <c r="M340" s="92"/>
      <c r="N340" s="92"/>
      <c r="O340" s="92">
        <f t="shared" si="37"/>
        <v>0</v>
      </c>
      <c r="P340" s="92"/>
      <c r="Q340" s="92"/>
      <c r="R340" s="92">
        <f t="shared" si="38"/>
        <v>0</v>
      </c>
      <c r="S340" s="92"/>
      <c r="T340" s="92"/>
      <c r="U340" s="92">
        <f t="shared" si="39"/>
        <v>688000</v>
      </c>
      <c r="V340" s="92">
        <v>688000</v>
      </c>
      <c r="W340" s="92"/>
      <c r="X340" s="92">
        <f t="shared" si="40"/>
        <v>0</v>
      </c>
      <c r="Y340" s="92"/>
      <c r="Z340" s="92"/>
      <c r="AA340" s="93">
        <f t="shared" si="41"/>
        <v>0</v>
      </c>
      <c r="AB340" s="94">
        <v>45881</v>
      </c>
    </row>
    <row r="341" spans="1:28" ht="15.75" hidden="1" x14ac:dyDescent="0.25">
      <c r="A341" s="39">
        <v>45881</v>
      </c>
      <c r="B341" s="33" t="s">
        <v>1109</v>
      </c>
      <c r="C341" s="33"/>
      <c r="D341" s="35" t="s">
        <v>41</v>
      </c>
      <c r="E341" s="33" t="s">
        <v>184</v>
      </c>
      <c r="F341" s="33">
        <v>49.2</v>
      </c>
      <c r="G341" s="33" t="s">
        <v>51</v>
      </c>
      <c r="H341" s="33">
        <v>115000</v>
      </c>
      <c r="I341" s="33">
        <f t="shared" si="35"/>
        <v>5658000</v>
      </c>
      <c r="J341" s="37" t="s">
        <v>241</v>
      </c>
      <c r="K341" s="33"/>
      <c r="L341" s="9">
        <f t="shared" si="36"/>
        <v>5658000</v>
      </c>
      <c r="M341" s="9">
        <v>5658000</v>
      </c>
      <c r="N341" s="9"/>
      <c r="O341" s="9">
        <f t="shared" si="37"/>
        <v>0</v>
      </c>
      <c r="P341" s="9"/>
      <c r="Q341" s="9"/>
      <c r="R341" s="9">
        <f t="shared" si="38"/>
        <v>0</v>
      </c>
      <c r="S341" s="9"/>
      <c r="T341" s="9"/>
      <c r="U341" s="9">
        <f t="shared" si="39"/>
        <v>0</v>
      </c>
      <c r="V341" s="9"/>
      <c r="W341" s="9"/>
      <c r="X341" s="9">
        <f t="shared" si="40"/>
        <v>0</v>
      </c>
      <c r="Y341" s="9"/>
      <c r="Z341" s="9"/>
      <c r="AA341" s="10">
        <f t="shared" si="41"/>
        <v>0</v>
      </c>
      <c r="AB341" s="11">
        <v>45881</v>
      </c>
    </row>
    <row r="342" spans="1:28" ht="15.75" hidden="1" x14ac:dyDescent="0.25">
      <c r="A342" s="39">
        <v>45881</v>
      </c>
      <c r="B342" s="33" t="s">
        <v>1110</v>
      </c>
      <c r="C342" s="33"/>
      <c r="D342" s="33" t="s">
        <v>31</v>
      </c>
      <c r="E342" s="33" t="s">
        <v>110</v>
      </c>
      <c r="F342" s="33">
        <v>1200</v>
      </c>
      <c r="G342" s="33" t="s">
        <v>29</v>
      </c>
      <c r="H342" s="33">
        <v>2000</v>
      </c>
      <c r="I342" s="33">
        <f t="shared" si="35"/>
        <v>2400000</v>
      </c>
      <c r="J342" s="37" t="s">
        <v>241</v>
      </c>
      <c r="K342" s="33"/>
      <c r="L342" s="9">
        <f t="shared" si="36"/>
        <v>2400000</v>
      </c>
      <c r="M342" s="9">
        <v>2400000</v>
      </c>
      <c r="N342" s="9"/>
      <c r="O342" s="9">
        <f t="shared" si="37"/>
        <v>0</v>
      </c>
      <c r="P342" s="9"/>
      <c r="Q342" s="9"/>
      <c r="R342" s="9">
        <f t="shared" si="38"/>
        <v>0</v>
      </c>
      <c r="S342" s="9"/>
      <c r="T342" s="9"/>
      <c r="U342" s="9">
        <f t="shared" si="39"/>
        <v>0</v>
      </c>
      <c r="V342" s="9"/>
      <c r="W342" s="9"/>
      <c r="X342" s="9">
        <f t="shared" si="40"/>
        <v>0</v>
      </c>
      <c r="Y342" s="9"/>
      <c r="Z342" s="9"/>
      <c r="AA342" s="10">
        <f t="shared" si="41"/>
        <v>0</v>
      </c>
      <c r="AB342" s="11">
        <v>45881</v>
      </c>
    </row>
    <row r="343" spans="1:28" ht="15.75" hidden="1" x14ac:dyDescent="0.25">
      <c r="A343" s="39">
        <v>45881</v>
      </c>
      <c r="B343" s="33" t="s">
        <v>194</v>
      </c>
      <c r="C343" s="33"/>
      <c r="D343" s="33" t="s">
        <v>31</v>
      </c>
      <c r="E343" s="33" t="s">
        <v>95</v>
      </c>
      <c r="F343" s="33">
        <v>5200</v>
      </c>
      <c r="G343" s="33" t="s">
        <v>29</v>
      </c>
      <c r="H343" s="33">
        <v>4000</v>
      </c>
      <c r="I343" s="33">
        <f t="shared" si="35"/>
        <v>20800000</v>
      </c>
      <c r="J343" s="37" t="s">
        <v>34</v>
      </c>
      <c r="K343" s="33"/>
      <c r="L343" s="9">
        <f t="shared" si="36"/>
        <v>0</v>
      </c>
      <c r="M343" s="9"/>
      <c r="N343" s="9"/>
      <c r="O343" s="9">
        <f t="shared" si="37"/>
        <v>35210000</v>
      </c>
      <c r="P343" s="9">
        <v>35210000</v>
      </c>
      <c r="Q343" s="9"/>
      <c r="R343" s="9">
        <f t="shared" si="38"/>
        <v>0</v>
      </c>
      <c r="S343" s="9"/>
      <c r="T343" s="9"/>
      <c r="U343" s="9">
        <f t="shared" si="39"/>
        <v>0</v>
      </c>
      <c r="V343" s="9"/>
      <c r="W343" s="9"/>
      <c r="X343" s="9">
        <f t="shared" si="40"/>
        <v>0</v>
      </c>
      <c r="Y343" s="9"/>
      <c r="Z343" s="9"/>
      <c r="AA343" s="10">
        <f t="shared" si="41"/>
        <v>-14410000</v>
      </c>
      <c r="AB343" s="11">
        <v>45873</v>
      </c>
    </row>
    <row r="344" spans="1:28" ht="15.75" hidden="1" x14ac:dyDescent="0.25">
      <c r="A344" s="39">
        <v>45881</v>
      </c>
      <c r="B344" s="33" t="s">
        <v>305</v>
      </c>
      <c r="C344" s="33"/>
      <c r="D344" s="33" t="s">
        <v>41</v>
      </c>
      <c r="E344" s="33" t="s">
        <v>1098</v>
      </c>
      <c r="F344" s="33">
        <v>800</v>
      </c>
      <c r="G344" s="33" t="s">
        <v>29</v>
      </c>
      <c r="H344" s="33">
        <v>2000</v>
      </c>
      <c r="I344" s="33">
        <f t="shared" si="35"/>
        <v>1600000</v>
      </c>
      <c r="J344" s="37" t="s">
        <v>240</v>
      </c>
      <c r="K344" s="33"/>
      <c r="L344" s="9">
        <f t="shared" si="36"/>
        <v>0</v>
      </c>
      <c r="M344" s="9"/>
      <c r="N344" s="9"/>
      <c r="O344" s="9">
        <f t="shared" si="37"/>
        <v>1600000</v>
      </c>
      <c r="P344" s="9">
        <v>1600000</v>
      </c>
      <c r="Q344" s="9"/>
      <c r="R344" s="9">
        <f t="shared" si="38"/>
        <v>0</v>
      </c>
      <c r="S344" s="9"/>
      <c r="T344" s="9"/>
      <c r="U344" s="9">
        <f t="shared" si="39"/>
        <v>0</v>
      </c>
      <c r="V344" s="9"/>
      <c r="W344" s="9"/>
      <c r="X344" s="9">
        <f t="shared" si="40"/>
        <v>0</v>
      </c>
      <c r="Y344" s="9"/>
      <c r="Z344" s="9"/>
      <c r="AA344" s="10">
        <f t="shared" si="41"/>
        <v>0</v>
      </c>
      <c r="AB344" s="11">
        <v>45881</v>
      </c>
    </row>
    <row r="345" spans="1:28" ht="15.75" hidden="1" x14ac:dyDescent="0.25">
      <c r="A345" s="39">
        <v>45881</v>
      </c>
      <c r="B345" s="33" t="s">
        <v>370</v>
      </c>
      <c r="C345" s="33"/>
      <c r="D345" s="33" t="s">
        <v>41</v>
      </c>
      <c r="E345" s="33" t="s">
        <v>110</v>
      </c>
      <c r="F345" s="33">
        <v>1000</v>
      </c>
      <c r="G345" s="33" t="s">
        <v>29</v>
      </c>
      <c r="H345" s="33">
        <v>1900</v>
      </c>
      <c r="I345" s="33">
        <f t="shared" si="35"/>
        <v>1900000</v>
      </c>
      <c r="J345" s="37" t="s">
        <v>240</v>
      </c>
      <c r="K345" s="33"/>
      <c r="L345" s="9">
        <f t="shared" si="36"/>
        <v>0</v>
      </c>
      <c r="M345" s="9"/>
      <c r="N345" s="9"/>
      <c r="O345" s="9">
        <f t="shared" si="37"/>
        <v>1900000</v>
      </c>
      <c r="P345" s="9">
        <v>1900000</v>
      </c>
      <c r="Q345" s="9"/>
      <c r="R345" s="9">
        <f t="shared" si="38"/>
        <v>0</v>
      </c>
      <c r="S345" s="9"/>
      <c r="T345" s="9"/>
      <c r="U345" s="9">
        <f t="shared" si="39"/>
        <v>0</v>
      </c>
      <c r="V345" s="9"/>
      <c r="W345" s="9"/>
      <c r="X345" s="9">
        <f t="shared" si="40"/>
        <v>0</v>
      </c>
      <c r="Y345" s="9"/>
      <c r="Z345" s="9"/>
      <c r="AA345" s="10">
        <f t="shared" si="41"/>
        <v>0</v>
      </c>
      <c r="AB345" s="11">
        <v>45881</v>
      </c>
    </row>
    <row r="346" spans="1:28" ht="15.75" hidden="1" x14ac:dyDescent="0.25">
      <c r="A346" s="39">
        <v>45881</v>
      </c>
      <c r="B346" s="33" t="s">
        <v>170</v>
      </c>
      <c r="C346" s="33"/>
      <c r="D346" s="33" t="s">
        <v>31</v>
      </c>
      <c r="E346" s="33" t="s">
        <v>467</v>
      </c>
      <c r="F346" s="33">
        <v>16.8</v>
      </c>
      <c r="G346" s="33" t="s">
        <v>51</v>
      </c>
      <c r="H346" s="33">
        <v>43000</v>
      </c>
      <c r="I346" s="33">
        <f t="shared" si="35"/>
        <v>722400</v>
      </c>
      <c r="J346" s="37" t="s">
        <v>241</v>
      </c>
      <c r="K346" s="33"/>
      <c r="L346" s="9">
        <f t="shared" si="36"/>
        <v>722400</v>
      </c>
      <c r="M346" s="9">
        <v>722400</v>
      </c>
      <c r="N346" s="9"/>
      <c r="O346" s="9">
        <f t="shared" si="37"/>
        <v>0</v>
      </c>
      <c r="P346" s="9"/>
      <c r="Q346" s="9"/>
      <c r="R346" s="9">
        <f t="shared" si="38"/>
        <v>0</v>
      </c>
      <c r="S346" s="9"/>
      <c r="T346" s="9"/>
      <c r="U346" s="9">
        <f t="shared" si="39"/>
        <v>0</v>
      </c>
      <c r="V346" s="9"/>
      <c r="W346" s="9"/>
      <c r="X346" s="9">
        <f t="shared" si="40"/>
        <v>0</v>
      </c>
      <c r="Y346" s="9"/>
      <c r="Z346" s="9"/>
      <c r="AA346" s="10">
        <f t="shared" si="41"/>
        <v>0</v>
      </c>
      <c r="AB346" s="11">
        <v>45881</v>
      </c>
    </row>
    <row r="347" spans="1:28" ht="15.75" hidden="1" x14ac:dyDescent="0.25">
      <c r="A347" s="39">
        <v>45881</v>
      </c>
      <c r="B347" s="33" t="s">
        <v>170</v>
      </c>
      <c r="C347" s="33"/>
      <c r="D347" s="33" t="s">
        <v>31</v>
      </c>
      <c r="E347" s="33" t="s">
        <v>468</v>
      </c>
      <c r="F347" s="33">
        <v>16.3</v>
      </c>
      <c r="G347" s="33" t="s">
        <v>51</v>
      </c>
      <c r="H347" s="33">
        <v>43000</v>
      </c>
      <c r="I347" s="33">
        <f t="shared" si="35"/>
        <v>700900</v>
      </c>
      <c r="J347" s="37" t="s">
        <v>241</v>
      </c>
      <c r="K347" s="33"/>
      <c r="L347" s="9">
        <f t="shared" si="36"/>
        <v>700900</v>
      </c>
      <c r="M347" s="9">
        <v>700900</v>
      </c>
      <c r="N347" s="9"/>
      <c r="O347" s="9">
        <f t="shared" si="37"/>
        <v>0</v>
      </c>
      <c r="P347" s="9"/>
      <c r="Q347" s="9"/>
      <c r="R347" s="9">
        <f t="shared" si="38"/>
        <v>0</v>
      </c>
      <c r="S347" s="9"/>
      <c r="T347" s="9"/>
      <c r="U347" s="9">
        <f t="shared" si="39"/>
        <v>0</v>
      </c>
      <c r="V347" s="9"/>
      <c r="W347" s="9"/>
      <c r="X347" s="9">
        <f t="shared" si="40"/>
        <v>0</v>
      </c>
      <c r="Y347" s="9"/>
      <c r="Z347" s="9"/>
      <c r="AA347" s="10">
        <f t="shared" si="41"/>
        <v>0</v>
      </c>
      <c r="AB347" s="11">
        <v>45881</v>
      </c>
    </row>
    <row r="348" spans="1:28" ht="15.75" hidden="1" x14ac:dyDescent="0.25">
      <c r="A348" s="39">
        <v>45881</v>
      </c>
      <c r="B348" s="33" t="s">
        <v>170</v>
      </c>
      <c r="C348" s="33"/>
      <c r="D348" s="33" t="s">
        <v>31</v>
      </c>
      <c r="E348" s="33" t="s">
        <v>64</v>
      </c>
      <c r="F348" s="33">
        <v>3</v>
      </c>
      <c r="G348" s="33" t="s">
        <v>33</v>
      </c>
      <c r="H348" s="33">
        <v>150000</v>
      </c>
      <c r="I348" s="33">
        <f t="shared" si="35"/>
        <v>450000</v>
      </c>
      <c r="J348" s="37" t="s">
        <v>241</v>
      </c>
      <c r="K348" s="33"/>
      <c r="L348" s="9">
        <f t="shared" si="36"/>
        <v>450000</v>
      </c>
      <c r="M348" s="9">
        <v>450000</v>
      </c>
      <c r="N348" s="9"/>
      <c r="O348" s="9">
        <f t="shared" si="37"/>
        <v>0</v>
      </c>
      <c r="P348" s="9"/>
      <c r="Q348" s="9"/>
      <c r="R348" s="9">
        <f t="shared" si="38"/>
        <v>0</v>
      </c>
      <c r="S348" s="9"/>
      <c r="T348" s="9"/>
      <c r="U348" s="9">
        <f t="shared" si="39"/>
        <v>0</v>
      </c>
      <c r="V348" s="9"/>
      <c r="W348" s="9"/>
      <c r="X348" s="9">
        <f t="shared" si="40"/>
        <v>0</v>
      </c>
      <c r="Y348" s="9"/>
      <c r="Z348" s="9"/>
      <c r="AA348" s="10">
        <f t="shared" si="41"/>
        <v>0</v>
      </c>
      <c r="AB348" s="11">
        <v>45881</v>
      </c>
    </row>
    <row r="349" spans="1:28" ht="15.75" hidden="1" x14ac:dyDescent="0.25">
      <c r="A349" s="39">
        <v>45881</v>
      </c>
      <c r="B349" s="33" t="s">
        <v>990</v>
      </c>
      <c r="C349" s="33"/>
      <c r="D349" s="33" t="s">
        <v>31</v>
      </c>
      <c r="E349" s="33" t="s">
        <v>99</v>
      </c>
      <c r="F349" s="33">
        <v>2</v>
      </c>
      <c r="G349" s="33" t="s">
        <v>25</v>
      </c>
      <c r="H349" s="33">
        <v>450000</v>
      </c>
      <c r="I349" s="33">
        <f t="shared" si="35"/>
        <v>900000</v>
      </c>
      <c r="J349" s="37" t="s">
        <v>241</v>
      </c>
      <c r="K349" s="33"/>
      <c r="L349" s="9">
        <f t="shared" si="36"/>
        <v>900000</v>
      </c>
      <c r="M349" s="9">
        <v>900000</v>
      </c>
      <c r="N349" s="9"/>
      <c r="O349" s="9">
        <f t="shared" si="37"/>
        <v>0</v>
      </c>
      <c r="P349" s="9"/>
      <c r="Q349" s="9"/>
      <c r="R349" s="9">
        <f t="shared" si="38"/>
        <v>0</v>
      </c>
      <c r="S349" s="9"/>
      <c r="T349" s="9"/>
      <c r="U349" s="9">
        <f t="shared" si="39"/>
        <v>0</v>
      </c>
      <c r="V349" s="9"/>
      <c r="W349" s="9"/>
      <c r="X349" s="9">
        <f t="shared" si="40"/>
        <v>0</v>
      </c>
      <c r="Y349" s="9"/>
      <c r="Z349" s="9"/>
      <c r="AA349" s="10">
        <f t="shared" si="41"/>
        <v>0</v>
      </c>
      <c r="AB349" s="11">
        <v>45881</v>
      </c>
    </row>
    <row r="350" spans="1:28" ht="15.75" hidden="1" x14ac:dyDescent="0.25">
      <c r="A350" s="39">
        <v>45881</v>
      </c>
      <c r="B350" s="33" t="s">
        <v>231</v>
      </c>
      <c r="C350" s="33"/>
      <c r="D350" s="33"/>
      <c r="E350" s="33" t="s">
        <v>143</v>
      </c>
      <c r="F350" s="33">
        <v>55.2</v>
      </c>
      <c r="G350" s="33" t="s">
        <v>51</v>
      </c>
      <c r="H350" s="33"/>
      <c r="I350" s="33">
        <f t="shared" si="35"/>
        <v>0</v>
      </c>
      <c r="J350" s="83" t="s">
        <v>26</v>
      </c>
      <c r="K350" s="33"/>
      <c r="L350" s="9">
        <f t="shared" si="36"/>
        <v>0</v>
      </c>
      <c r="M350" s="9"/>
      <c r="N350" s="9"/>
      <c r="O350" s="9">
        <f t="shared" si="37"/>
        <v>0</v>
      </c>
      <c r="P350" s="9"/>
      <c r="Q350" s="9"/>
      <c r="R350" s="9">
        <f t="shared" si="38"/>
        <v>0</v>
      </c>
      <c r="S350" s="9"/>
      <c r="T350" s="9"/>
      <c r="U350" s="9">
        <f t="shared" si="39"/>
        <v>0</v>
      </c>
      <c r="V350" s="9"/>
      <c r="W350" s="9"/>
      <c r="X350" s="9">
        <f t="shared" si="40"/>
        <v>0</v>
      </c>
      <c r="Y350" s="9"/>
      <c r="Z350" s="9"/>
      <c r="AA350" s="10">
        <f t="shared" si="41"/>
        <v>0</v>
      </c>
      <c r="AB350" s="11"/>
    </row>
    <row r="351" spans="1:28" ht="15.75" hidden="1" x14ac:dyDescent="0.25">
      <c r="A351" s="39">
        <v>45881</v>
      </c>
      <c r="B351" s="33" t="s">
        <v>231</v>
      </c>
      <c r="C351" s="33"/>
      <c r="D351" s="33"/>
      <c r="E351" s="33" t="s">
        <v>344</v>
      </c>
      <c r="F351" s="33">
        <v>84.3</v>
      </c>
      <c r="G351" s="33" t="s">
        <v>51</v>
      </c>
      <c r="H351" s="33"/>
      <c r="I351" s="33">
        <f t="shared" si="35"/>
        <v>0</v>
      </c>
      <c r="J351" s="83" t="s">
        <v>26</v>
      </c>
      <c r="K351" s="33"/>
      <c r="L351" s="9">
        <f t="shared" si="36"/>
        <v>0</v>
      </c>
      <c r="M351" s="9"/>
      <c r="N351" s="9"/>
      <c r="O351" s="9">
        <f t="shared" si="37"/>
        <v>0</v>
      </c>
      <c r="P351" s="9"/>
      <c r="Q351" s="9"/>
      <c r="R351" s="9">
        <f t="shared" si="38"/>
        <v>0</v>
      </c>
      <c r="S351" s="9"/>
      <c r="T351" s="9"/>
      <c r="U351" s="9">
        <f t="shared" si="39"/>
        <v>0</v>
      </c>
      <c r="V351" s="9"/>
      <c r="W351" s="9"/>
      <c r="X351" s="9">
        <f t="shared" si="40"/>
        <v>0</v>
      </c>
      <c r="Y351" s="9"/>
      <c r="Z351" s="9"/>
      <c r="AA351" s="10">
        <f t="shared" si="41"/>
        <v>0</v>
      </c>
      <c r="AB351" s="11"/>
    </row>
    <row r="352" spans="1:28" ht="15.75" hidden="1" x14ac:dyDescent="0.25">
      <c r="A352" s="39">
        <v>45881</v>
      </c>
      <c r="B352" s="33" t="s">
        <v>231</v>
      </c>
      <c r="C352" s="33"/>
      <c r="D352" s="33"/>
      <c r="E352" s="33" t="s">
        <v>304</v>
      </c>
      <c r="F352" s="33">
        <v>33</v>
      </c>
      <c r="G352" s="33" t="s">
        <v>51</v>
      </c>
      <c r="H352" s="33"/>
      <c r="I352" s="33">
        <f t="shared" si="35"/>
        <v>0</v>
      </c>
      <c r="J352" s="83" t="s">
        <v>26</v>
      </c>
      <c r="K352" s="33"/>
      <c r="L352" s="9">
        <f t="shared" si="36"/>
        <v>0</v>
      </c>
      <c r="M352" s="9"/>
      <c r="N352" s="9"/>
      <c r="O352" s="9">
        <f t="shared" si="37"/>
        <v>0</v>
      </c>
      <c r="P352" s="9"/>
      <c r="Q352" s="9"/>
      <c r="R352" s="9">
        <f t="shared" si="38"/>
        <v>0</v>
      </c>
      <c r="S352" s="9"/>
      <c r="T352" s="9"/>
      <c r="U352" s="9">
        <f t="shared" si="39"/>
        <v>0</v>
      </c>
      <c r="V352" s="9"/>
      <c r="W352" s="9"/>
      <c r="X352" s="9">
        <f t="shared" si="40"/>
        <v>0</v>
      </c>
      <c r="Y352" s="9"/>
      <c r="Z352" s="9"/>
      <c r="AA352" s="10">
        <f t="shared" si="41"/>
        <v>0</v>
      </c>
      <c r="AB352" s="11"/>
    </row>
    <row r="353" spans="1:28" ht="15.75" hidden="1" x14ac:dyDescent="0.25">
      <c r="A353" s="39">
        <v>45881</v>
      </c>
      <c r="B353" s="33" t="s">
        <v>775</v>
      </c>
      <c r="C353" s="33"/>
      <c r="D353" s="33" t="s">
        <v>31</v>
      </c>
      <c r="E353" s="33" t="s">
        <v>122</v>
      </c>
      <c r="F353" s="33">
        <v>4</v>
      </c>
      <c r="G353" s="33" t="s">
        <v>51</v>
      </c>
      <c r="H353" s="33">
        <v>70000</v>
      </c>
      <c r="I353" s="33">
        <f t="shared" si="35"/>
        <v>280000</v>
      </c>
      <c r="J353" s="37" t="s">
        <v>240</v>
      </c>
      <c r="K353" s="33"/>
      <c r="L353" s="9">
        <f t="shared" si="36"/>
        <v>0</v>
      </c>
      <c r="M353" s="9"/>
      <c r="N353" s="9"/>
      <c r="O353" s="9">
        <f t="shared" si="37"/>
        <v>0</v>
      </c>
      <c r="P353" s="9"/>
      <c r="Q353" s="9"/>
      <c r="R353" s="9">
        <f t="shared" si="38"/>
        <v>0</v>
      </c>
      <c r="S353" s="9"/>
      <c r="T353" s="9"/>
      <c r="U353" s="9">
        <f t="shared" si="39"/>
        <v>280000</v>
      </c>
      <c r="V353" s="9">
        <v>280000</v>
      </c>
      <c r="W353" s="9"/>
      <c r="X353" s="9">
        <f t="shared" si="40"/>
        <v>0</v>
      </c>
      <c r="Y353" s="9"/>
      <c r="Z353" s="9"/>
      <c r="AA353" s="10">
        <f t="shared" si="41"/>
        <v>0</v>
      </c>
      <c r="AB353" s="11">
        <v>45881</v>
      </c>
    </row>
    <row r="354" spans="1:28" ht="15.75" hidden="1" x14ac:dyDescent="0.25">
      <c r="A354" s="39">
        <v>45881</v>
      </c>
      <c r="B354" s="33" t="s">
        <v>191</v>
      </c>
      <c r="C354" s="33"/>
      <c r="D354" s="33" t="s">
        <v>31</v>
      </c>
      <c r="E354" s="33" t="s">
        <v>86</v>
      </c>
      <c r="F354" s="33">
        <v>25</v>
      </c>
      <c r="G354" s="33" t="s">
        <v>51</v>
      </c>
      <c r="H354" s="33">
        <v>125000</v>
      </c>
      <c r="I354" s="33">
        <f t="shared" si="35"/>
        <v>3125000</v>
      </c>
      <c r="J354" s="82" t="s">
        <v>43</v>
      </c>
      <c r="K354" s="33" t="s">
        <v>1107</v>
      </c>
      <c r="L354" s="9">
        <f t="shared" si="36"/>
        <v>1418000</v>
      </c>
      <c r="M354" s="9">
        <v>1418000</v>
      </c>
      <c r="N354" s="9"/>
      <c r="O354" s="9">
        <f t="shared" si="37"/>
        <v>0</v>
      </c>
      <c r="P354" s="9"/>
      <c r="Q354" s="9"/>
      <c r="R354" s="9">
        <f t="shared" si="38"/>
        <v>0</v>
      </c>
      <c r="S354" s="9"/>
      <c r="T354" s="9"/>
      <c r="U354" s="9">
        <f t="shared" si="39"/>
        <v>0</v>
      </c>
      <c r="V354" s="9"/>
      <c r="W354" s="9"/>
      <c r="X354" s="9">
        <f t="shared" si="40"/>
        <v>0</v>
      </c>
      <c r="Y354" s="9"/>
      <c r="Z354" s="9"/>
      <c r="AA354" s="10">
        <f t="shared" si="41"/>
        <v>1707000</v>
      </c>
      <c r="AB354" s="11">
        <v>45881</v>
      </c>
    </row>
    <row r="355" spans="1:28" ht="15.75" hidden="1" x14ac:dyDescent="0.25">
      <c r="A355" s="39">
        <v>45881</v>
      </c>
      <c r="B355" s="33" t="s">
        <v>191</v>
      </c>
      <c r="C355" s="33"/>
      <c r="D355" s="33" t="s">
        <v>31</v>
      </c>
      <c r="E355" s="33" t="s">
        <v>64</v>
      </c>
      <c r="F355" s="33">
        <v>5</v>
      </c>
      <c r="G355" s="33" t="s">
        <v>33</v>
      </c>
      <c r="H355" s="33">
        <v>150000</v>
      </c>
      <c r="I355" s="33">
        <f t="shared" si="35"/>
        <v>750000</v>
      </c>
      <c r="J355" s="37" t="s">
        <v>241</v>
      </c>
      <c r="K355" s="33"/>
      <c r="L355" s="9">
        <f t="shared" si="36"/>
        <v>750000</v>
      </c>
      <c r="M355" s="9">
        <v>750000</v>
      </c>
      <c r="N355" s="9"/>
      <c r="O355" s="9">
        <f t="shared" si="37"/>
        <v>0</v>
      </c>
      <c r="P355" s="9"/>
      <c r="Q355" s="9"/>
      <c r="R355" s="9">
        <f t="shared" si="38"/>
        <v>0</v>
      </c>
      <c r="S355" s="9"/>
      <c r="T355" s="9"/>
      <c r="U355" s="9">
        <f t="shared" si="39"/>
        <v>0</v>
      </c>
      <c r="V355" s="9"/>
      <c r="W355" s="9"/>
      <c r="X355" s="9">
        <f t="shared" si="40"/>
        <v>0</v>
      </c>
      <c r="Y355" s="9"/>
      <c r="Z355" s="9"/>
      <c r="AA355" s="10">
        <f t="shared" si="41"/>
        <v>0</v>
      </c>
      <c r="AB355" s="11">
        <v>45881</v>
      </c>
    </row>
    <row r="356" spans="1:28" ht="15.75" hidden="1" x14ac:dyDescent="0.25">
      <c r="A356" s="39">
        <v>45881</v>
      </c>
      <c r="B356" s="33" t="s">
        <v>191</v>
      </c>
      <c r="C356" s="33"/>
      <c r="D356" s="33" t="s">
        <v>31</v>
      </c>
      <c r="E356" s="33" t="s">
        <v>32</v>
      </c>
      <c r="F356" s="33">
        <v>5</v>
      </c>
      <c r="G356" s="33" t="s">
        <v>33</v>
      </c>
      <c r="H356" s="33">
        <v>150000</v>
      </c>
      <c r="I356" s="33">
        <f t="shared" si="35"/>
        <v>750000</v>
      </c>
      <c r="J356" s="37" t="s">
        <v>241</v>
      </c>
      <c r="K356" s="33"/>
      <c r="L356" s="9">
        <f t="shared" si="36"/>
        <v>750000</v>
      </c>
      <c r="M356" s="9">
        <v>750000</v>
      </c>
      <c r="N356" s="9"/>
      <c r="O356" s="9">
        <f t="shared" si="37"/>
        <v>0</v>
      </c>
      <c r="P356" s="9"/>
      <c r="Q356" s="9"/>
      <c r="R356" s="9">
        <f t="shared" si="38"/>
        <v>0</v>
      </c>
      <c r="S356" s="9"/>
      <c r="T356" s="9"/>
      <c r="U356" s="9">
        <f t="shared" si="39"/>
        <v>0</v>
      </c>
      <c r="V356" s="9"/>
      <c r="W356" s="9"/>
      <c r="X356" s="9">
        <f t="shared" si="40"/>
        <v>0</v>
      </c>
      <c r="Y356" s="9"/>
      <c r="Z356" s="9"/>
      <c r="AA356" s="10">
        <f t="shared" si="41"/>
        <v>0</v>
      </c>
      <c r="AB356" s="11">
        <v>45881</v>
      </c>
    </row>
    <row r="357" spans="1:28" ht="15.75" hidden="1" x14ac:dyDescent="0.25">
      <c r="A357" s="39">
        <v>45881</v>
      </c>
      <c r="B357" s="33" t="s">
        <v>191</v>
      </c>
      <c r="C357" s="33"/>
      <c r="D357" s="33" t="s">
        <v>31</v>
      </c>
      <c r="E357" s="33" t="s">
        <v>110</v>
      </c>
      <c r="F357" s="33">
        <v>3000</v>
      </c>
      <c r="G357" s="33" t="s">
        <v>29</v>
      </c>
      <c r="H357" s="33">
        <v>1800</v>
      </c>
      <c r="I357" s="33">
        <f t="shared" si="35"/>
        <v>5400000</v>
      </c>
      <c r="J357" s="82" t="s">
        <v>43</v>
      </c>
      <c r="K357" s="33" t="s">
        <v>1107</v>
      </c>
      <c r="L357" s="9">
        <f t="shared" si="36"/>
        <v>0</v>
      </c>
      <c r="M357" s="9"/>
      <c r="N357" s="9"/>
      <c r="O357" s="9">
        <f t="shared" si="37"/>
        <v>0</v>
      </c>
      <c r="P357" s="9"/>
      <c r="Q357" s="9"/>
      <c r="R357" s="9">
        <f t="shared" si="38"/>
        <v>0</v>
      </c>
      <c r="S357" s="9"/>
      <c r="T357" s="9"/>
      <c r="U357" s="9">
        <f t="shared" si="39"/>
        <v>0</v>
      </c>
      <c r="V357" s="9"/>
      <c r="W357" s="9"/>
      <c r="X357" s="9">
        <f t="shared" si="40"/>
        <v>0</v>
      </c>
      <c r="Y357" s="9"/>
      <c r="Z357" s="9"/>
      <c r="AA357" s="10">
        <f t="shared" si="41"/>
        <v>5400000</v>
      </c>
      <c r="AB357" s="11"/>
    </row>
    <row r="358" spans="1:28" ht="15.75" hidden="1" x14ac:dyDescent="0.25">
      <c r="A358" s="39">
        <v>45881</v>
      </c>
      <c r="B358" s="33" t="s">
        <v>145</v>
      </c>
      <c r="C358" s="33"/>
      <c r="D358" s="33" t="s">
        <v>31</v>
      </c>
      <c r="E358" s="33" t="s">
        <v>78</v>
      </c>
      <c r="F358" s="33">
        <v>25</v>
      </c>
      <c r="G358" s="33" t="s">
        <v>51</v>
      </c>
      <c r="H358" s="33">
        <v>82000</v>
      </c>
      <c r="I358" s="33">
        <f t="shared" si="35"/>
        <v>2050000</v>
      </c>
      <c r="J358" s="37" t="s">
        <v>240</v>
      </c>
      <c r="K358" s="33"/>
      <c r="L358" s="9">
        <f t="shared" si="36"/>
        <v>0</v>
      </c>
      <c r="M358" s="9"/>
      <c r="N358" s="9"/>
      <c r="O358" s="9">
        <f t="shared" si="37"/>
        <v>2050000</v>
      </c>
      <c r="P358" s="9">
        <v>2050000</v>
      </c>
      <c r="Q358" s="9"/>
      <c r="R358" s="9">
        <f t="shared" si="38"/>
        <v>0</v>
      </c>
      <c r="S358" s="9"/>
      <c r="T358" s="9"/>
      <c r="U358" s="9">
        <f t="shared" si="39"/>
        <v>0</v>
      </c>
      <c r="V358" s="9"/>
      <c r="W358" s="9"/>
      <c r="X358" s="9">
        <f t="shared" si="40"/>
        <v>0</v>
      </c>
      <c r="Y358" s="9"/>
      <c r="Z358" s="9"/>
      <c r="AA358" s="10">
        <f t="shared" si="41"/>
        <v>0</v>
      </c>
      <c r="AB358" s="11">
        <v>45881</v>
      </c>
    </row>
    <row r="359" spans="1:28" ht="15.75" hidden="1" x14ac:dyDescent="0.25">
      <c r="A359" s="39">
        <v>45881</v>
      </c>
      <c r="B359" s="33" t="s">
        <v>145</v>
      </c>
      <c r="C359" s="33"/>
      <c r="D359" s="33" t="s">
        <v>31</v>
      </c>
      <c r="E359" s="33" t="s">
        <v>77</v>
      </c>
      <c r="F359" s="33">
        <v>25</v>
      </c>
      <c r="G359" s="33" t="s">
        <v>51</v>
      </c>
      <c r="H359" s="33">
        <v>82000</v>
      </c>
      <c r="I359" s="33">
        <f t="shared" si="35"/>
        <v>2050000</v>
      </c>
      <c r="J359" s="37" t="s">
        <v>240</v>
      </c>
      <c r="K359" s="33"/>
      <c r="L359" s="9">
        <f t="shared" si="36"/>
        <v>0</v>
      </c>
      <c r="M359" s="9"/>
      <c r="N359" s="9"/>
      <c r="O359" s="9">
        <f t="shared" si="37"/>
        <v>2050000</v>
      </c>
      <c r="P359" s="9">
        <v>2050000</v>
      </c>
      <c r="Q359" s="9"/>
      <c r="R359" s="9">
        <f t="shared" si="38"/>
        <v>0</v>
      </c>
      <c r="S359" s="9"/>
      <c r="T359" s="9"/>
      <c r="U359" s="9">
        <f t="shared" si="39"/>
        <v>0</v>
      </c>
      <c r="V359" s="9"/>
      <c r="W359" s="9"/>
      <c r="X359" s="9">
        <f t="shared" si="40"/>
        <v>0</v>
      </c>
      <c r="Y359" s="9"/>
      <c r="Z359" s="9"/>
      <c r="AA359" s="10">
        <f t="shared" si="41"/>
        <v>0</v>
      </c>
      <c r="AB359" s="11">
        <v>45881</v>
      </c>
    </row>
    <row r="360" spans="1:28" ht="15.75" hidden="1" x14ac:dyDescent="0.25">
      <c r="A360" s="39">
        <v>45881</v>
      </c>
      <c r="B360" s="33" t="s">
        <v>145</v>
      </c>
      <c r="C360" s="33"/>
      <c r="D360" s="33" t="s">
        <v>31</v>
      </c>
      <c r="E360" s="33" t="s">
        <v>80</v>
      </c>
      <c r="F360" s="33">
        <v>2</v>
      </c>
      <c r="G360" s="33" t="s">
        <v>23</v>
      </c>
      <c r="H360" s="33">
        <v>1200000</v>
      </c>
      <c r="I360" s="33">
        <f t="shared" si="35"/>
        <v>2400000</v>
      </c>
      <c r="J360" s="37" t="s">
        <v>240</v>
      </c>
      <c r="K360" s="33"/>
      <c r="L360" s="9">
        <f t="shared" si="36"/>
        <v>0</v>
      </c>
      <c r="M360" s="9"/>
      <c r="N360" s="9"/>
      <c r="O360" s="9">
        <f t="shared" si="37"/>
        <v>2400000</v>
      </c>
      <c r="P360" s="9">
        <v>2400000</v>
      </c>
      <c r="Q360" s="9"/>
      <c r="R360" s="9">
        <f t="shared" si="38"/>
        <v>0</v>
      </c>
      <c r="S360" s="9"/>
      <c r="T360" s="9"/>
      <c r="U360" s="9">
        <f t="shared" si="39"/>
        <v>0</v>
      </c>
      <c r="V360" s="9"/>
      <c r="W360" s="9"/>
      <c r="X360" s="9">
        <f t="shared" si="40"/>
        <v>0</v>
      </c>
      <c r="Y360" s="9"/>
      <c r="Z360" s="9"/>
      <c r="AA360" s="10">
        <f t="shared" si="41"/>
        <v>0</v>
      </c>
      <c r="AB360" s="11">
        <v>45881</v>
      </c>
    </row>
    <row r="361" spans="1:28" ht="15.75" hidden="1" x14ac:dyDescent="0.25">
      <c r="A361" s="39">
        <v>45882</v>
      </c>
      <c r="B361" s="33" t="s">
        <v>459</v>
      </c>
      <c r="C361" s="33"/>
      <c r="D361" s="33" t="s">
        <v>31</v>
      </c>
      <c r="E361" s="33" t="s">
        <v>362</v>
      </c>
      <c r="F361" s="33">
        <v>29.5</v>
      </c>
      <c r="G361" s="33" t="s">
        <v>51</v>
      </c>
      <c r="H361" s="33">
        <v>43000</v>
      </c>
      <c r="I361" s="33">
        <f t="shared" si="35"/>
        <v>1268500</v>
      </c>
      <c r="J361" s="37" t="s">
        <v>240</v>
      </c>
      <c r="K361" s="33"/>
      <c r="L361" s="9">
        <f t="shared" si="36"/>
        <v>0</v>
      </c>
      <c r="M361" s="9"/>
      <c r="N361" s="9"/>
      <c r="O361" s="9">
        <f t="shared" si="37"/>
        <v>1268500</v>
      </c>
      <c r="P361" s="9">
        <v>1268500</v>
      </c>
      <c r="Q361" s="9"/>
      <c r="R361" s="9">
        <f t="shared" si="38"/>
        <v>0</v>
      </c>
      <c r="S361" s="9"/>
      <c r="T361" s="9"/>
      <c r="U361" s="9">
        <f t="shared" si="39"/>
        <v>0</v>
      </c>
      <c r="V361" s="9"/>
      <c r="W361" s="9"/>
      <c r="X361" s="9">
        <f t="shared" si="40"/>
        <v>0</v>
      </c>
      <c r="Y361" s="9"/>
      <c r="Z361" s="9"/>
      <c r="AA361" s="10">
        <f t="shared" si="41"/>
        <v>0</v>
      </c>
      <c r="AB361" s="11">
        <v>45881</v>
      </c>
    </row>
    <row r="362" spans="1:28" ht="15.75" hidden="1" x14ac:dyDescent="0.25">
      <c r="A362" s="39">
        <v>45882</v>
      </c>
      <c r="B362" s="33" t="s">
        <v>459</v>
      </c>
      <c r="C362" s="33"/>
      <c r="D362" s="33" t="s">
        <v>31</v>
      </c>
      <c r="E362" s="33" t="s">
        <v>203</v>
      </c>
      <c r="F362" s="33">
        <v>40.1</v>
      </c>
      <c r="G362" s="33" t="s">
        <v>51</v>
      </c>
      <c r="H362" s="33">
        <v>43000</v>
      </c>
      <c r="I362" s="33">
        <f t="shared" si="35"/>
        <v>1724300</v>
      </c>
      <c r="J362" s="37" t="s">
        <v>240</v>
      </c>
      <c r="K362" s="33"/>
      <c r="L362" s="9">
        <f t="shared" si="36"/>
        <v>0</v>
      </c>
      <c r="M362" s="9"/>
      <c r="N362" s="9"/>
      <c r="O362" s="9">
        <f t="shared" si="37"/>
        <v>1724300</v>
      </c>
      <c r="P362" s="9">
        <v>1724300</v>
      </c>
      <c r="Q362" s="9"/>
      <c r="R362" s="9">
        <f t="shared" si="38"/>
        <v>0</v>
      </c>
      <c r="S362" s="9"/>
      <c r="T362" s="9"/>
      <c r="U362" s="9">
        <f t="shared" si="39"/>
        <v>0</v>
      </c>
      <c r="V362" s="9"/>
      <c r="W362" s="9"/>
      <c r="X362" s="9">
        <f t="shared" si="40"/>
        <v>0</v>
      </c>
      <c r="Y362" s="9"/>
      <c r="Z362" s="9"/>
      <c r="AA362" s="10">
        <f t="shared" si="41"/>
        <v>0</v>
      </c>
      <c r="AB362" s="11">
        <v>45881</v>
      </c>
    </row>
    <row r="363" spans="1:28" ht="15.75" hidden="1" x14ac:dyDescent="0.25">
      <c r="A363" s="39">
        <v>45882</v>
      </c>
      <c r="B363" s="33" t="s">
        <v>1040</v>
      </c>
      <c r="C363" s="33"/>
      <c r="D363" s="33" t="s">
        <v>31</v>
      </c>
      <c r="E363" s="33" t="s">
        <v>110</v>
      </c>
      <c r="F363" s="33">
        <v>400</v>
      </c>
      <c r="G363" s="33" t="s">
        <v>29</v>
      </c>
      <c r="H363" s="33">
        <v>2000</v>
      </c>
      <c r="I363" s="33">
        <f t="shared" si="35"/>
        <v>800000</v>
      </c>
      <c r="J363" s="37" t="s">
        <v>240</v>
      </c>
      <c r="K363" s="33"/>
      <c r="L363" s="9">
        <f t="shared" si="36"/>
        <v>0</v>
      </c>
      <c r="M363" s="9"/>
      <c r="N363" s="9"/>
      <c r="O363" s="9">
        <f t="shared" si="37"/>
        <v>800000</v>
      </c>
      <c r="P363" s="9">
        <v>800000</v>
      </c>
      <c r="Q363" s="9"/>
      <c r="R363" s="9">
        <f t="shared" si="38"/>
        <v>0</v>
      </c>
      <c r="S363" s="9"/>
      <c r="T363" s="9"/>
      <c r="U363" s="9">
        <f t="shared" si="39"/>
        <v>0</v>
      </c>
      <c r="V363" s="9"/>
      <c r="W363" s="9"/>
      <c r="X363" s="9">
        <f t="shared" si="40"/>
        <v>0</v>
      </c>
      <c r="Y363" s="9"/>
      <c r="Z363" s="9"/>
      <c r="AA363" s="10">
        <f t="shared" si="41"/>
        <v>0</v>
      </c>
      <c r="AB363" s="11">
        <v>45881</v>
      </c>
    </row>
    <row r="364" spans="1:28" ht="15.75" hidden="1" x14ac:dyDescent="0.25">
      <c r="A364" s="32">
        <v>45882</v>
      </c>
      <c r="B364" s="33" t="s">
        <v>252</v>
      </c>
      <c r="C364" s="33"/>
      <c r="D364" s="33" t="s">
        <v>31</v>
      </c>
      <c r="E364" s="33" t="s">
        <v>95</v>
      </c>
      <c r="F364" s="33">
        <v>8400</v>
      </c>
      <c r="G364" s="33" t="s">
        <v>29</v>
      </c>
      <c r="H364" s="33">
        <v>3900</v>
      </c>
      <c r="I364" s="33">
        <f t="shared" si="35"/>
        <v>32760000</v>
      </c>
      <c r="J364" s="34" t="s">
        <v>38</v>
      </c>
      <c r="K364" s="33" t="s">
        <v>1104</v>
      </c>
      <c r="L364" s="9">
        <f t="shared" si="36"/>
        <v>0</v>
      </c>
      <c r="M364" s="9"/>
      <c r="N364" s="9"/>
      <c r="O364" s="9">
        <f t="shared" si="37"/>
        <v>0</v>
      </c>
      <c r="P364" s="9"/>
      <c r="Q364" s="9"/>
      <c r="R364" s="9">
        <f t="shared" si="38"/>
        <v>0</v>
      </c>
      <c r="S364" s="9"/>
      <c r="T364" s="9"/>
      <c r="U364" s="9">
        <f t="shared" si="39"/>
        <v>0</v>
      </c>
      <c r="V364" s="9"/>
      <c r="W364" s="9"/>
      <c r="X364" s="9">
        <f t="shared" si="40"/>
        <v>0</v>
      </c>
      <c r="Y364" s="9"/>
      <c r="Z364" s="9"/>
      <c r="AA364" s="10">
        <f t="shared" si="41"/>
        <v>32760000</v>
      </c>
      <c r="AB364" s="11"/>
    </row>
    <row r="365" spans="1:28" ht="15.75" hidden="1" x14ac:dyDescent="0.25">
      <c r="A365" s="39">
        <v>45882</v>
      </c>
      <c r="B365" s="33" t="s">
        <v>252</v>
      </c>
      <c r="C365" s="33"/>
      <c r="D365" s="33" t="s">
        <v>31</v>
      </c>
      <c r="E365" s="33" t="s">
        <v>155</v>
      </c>
      <c r="F365" s="33">
        <v>2000</v>
      </c>
      <c r="G365" s="33" t="s">
        <v>29</v>
      </c>
      <c r="H365" s="33">
        <v>3900</v>
      </c>
      <c r="I365" s="33">
        <f t="shared" si="35"/>
        <v>7800000</v>
      </c>
      <c r="J365" s="37" t="s">
        <v>241</v>
      </c>
      <c r="K365" s="33" t="s">
        <v>1104</v>
      </c>
      <c r="L365" s="9">
        <f t="shared" si="36"/>
        <v>7800000</v>
      </c>
      <c r="M365" s="9">
        <v>7800000</v>
      </c>
      <c r="N365" s="9"/>
      <c r="O365" s="9">
        <f t="shared" si="37"/>
        <v>0</v>
      </c>
      <c r="P365" s="9"/>
      <c r="Q365" s="9"/>
      <c r="R365" s="9">
        <f t="shared" si="38"/>
        <v>0</v>
      </c>
      <c r="S365" s="9"/>
      <c r="T365" s="9"/>
      <c r="U365" s="9">
        <f t="shared" si="39"/>
        <v>0</v>
      </c>
      <c r="V365" s="9"/>
      <c r="W365" s="9"/>
      <c r="X365" s="9">
        <f t="shared" si="40"/>
        <v>0</v>
      </c>
      <c r="Y365" s="9"/>
      <c r="Z365" s="9"/>
      <c r="AA365" s="10">
        <f t="shared" si="41"/>
        <v>0</v>
      </c>
      <c r="AB365" s="11">
        <v>45892</v>
      </c>
    </row>
    <row r="366" spans="1:28" ht="15.75" hidden="1" x14ac:dyDescent="0.25">
      <c r="A366" s="39">
        <v>45882</v>
      </c>
      <c r="B366" s="33" t="s">
        <v>252</v>
      </c>
      <c r="C366" s="33"/>
      <c r="D366" s="33" t="s">
        <v>31</v>
      </c>
      <c r="E366" s="33" t="s">
        <v>73</v>
      </c>
      <c r="F366" s="33">
        <v>20</v>
      </c>
      <c r="G366" s="33" t="s">
        <v>74</v>
      </c>
      <c r="H366" s="33">
        <v>50000</v>
      </c>
      <c r="I366" s="33">
        <f t="shared" si="35"/>
        <v>1000000</v>
      </c>
      <c r="J366" s="37" t="s">
        <v>241</v>
      </c>
      <c r="K366" s="33" t="s">
        <v>1104</v>
      </c>
      <c r="L366" s="9">
        <f t="shared" si="36"/>
        <v>1000000</v>
      </c>
      <c r="M366" s="9">
        <v>1000000</v>
      </c>
      <c r="N366" s="9"/>
      <c r="O366" s="9">
        <f t="shared" si="37"/>
        <v>0</v>
      </c>
      <c r="P366" s="9"/>
      <c r="Q366" s="9"/>
      <c r="R366" s="9">
        <f t="shared" si="38"/>
        <v>0</v>
      </c>
      <c r="S366" s="9"/>
      <c r="T366" s="9"/>
      <c r="U366" s="9">
        <f t="shared" si="39"/>
        <v>0</v>
      </c>
      <c r="V366" s="9"/>
      <c r="W366" s="9"/>
      <c r="X366" s="9">
        <f t="shared" si="40"/>
        <v>0</v>
      </c>
      <c r="Y366" s="9"/>
      <c r="Z366" s="9"/>
      <c r="AA366" s="10">
        <f t="shared" si="41"/>
        <v>0</v>
      </c>
      <c r="AB366" s="11">
        <v>45892</v>
      </c>
    </row>
    <row r="367" spans="1:28" ht="15.75" hidden="1" x14ac:dyDescent="0.25">
      <c r="A367" s="39">
        <v>45882</v>
      </c>
      <c r="B367" s="33" t="s">
        <v>252</v>
      </c>
      <c r="C367" s="33"/>
      <c r="D367" s="33" t="s">
        <v>31</v>
      </c>
      <c r="E367" s="33" t="s">
        <v>102</v>
      </c>
      <c r="F367" s="33">
        <v>24</v>
      </c>
      <c r="G367" s="33" t="s">
        <v>74</v>
      </c>
      <c r="H367" s="33">
        <v>65000</v>
      </c>
      <c r="I367" s="33">
        <f t="shared" si="35"/>
        <v>1560000</v>
      </c>
      <c r="J367" s="37" t="s">
        <v>241</v>
      </c>
      <c r="K367" s="33" t="s">
        <v>1104</v>
      </c>
      <c r="L367" s="9">
        <f t="shared" si="36"/>
        <v>1560000</v>
      </c>
      <c r="M367" s="9">
        <v>1560000</v>
      </c>
      <c r="N367" s="9"/>
      <c r="O367" s="9">
        <f t="shared" si="37"/>
        <v>0</v>
      </c>
      <c r="P367" s="9"/>
      <c r="Q367" s="9"/>
      <c r="R367" s="9">
        <f t="shared" si="38"/>
        <v>0</v>
      </c>
      <c r="S367" s="9"/>
      <c r="T367" s="9"/>
      <c r="U367" s="9">
        <f t="shared" si="39"/>
        <v>0</v>
      </c>
      <c r="V367" s="9"/>
      <c r="W367" s="9"/>
      <c r="X367" s="9">
        <f t="shared" si="40"/>
        <v>0</v>
      </c>
      <c r="Y367" s="9"/>
      <c r="Z367" s="9"/>
      <c r="AA367" s="10">
        <f t="shared" si="41"/>
        <v>0</v>
      </c>
      <c r="AB367" s="11">
        <v>45892</v>
      </c>
    </row>
    <row r="368" spans="1:28" ht="15.75" hidden="1" x14ac:dyDescent="0.25">
      <c r="A368" s="39">
        <v>45882</v>
      </c>
      <c r="B368" s="33" t="s">
        <v>253</v>
      </c>
      <c r="C368" s="33"/>
      <c r="D368" s="33" t="s">
        <v>41</v>
      </c>
      <c r="E368" s="33" t="s">
        <v>95</v>
      </c>
      <c r="F368" s="33">
        <v>600</v>
      </c>
      <c r="G368" s="33" t="s">
        <v>29</v>
      </c>
      <c r="H368" s="33">
        <v>4000</v>
      </c>
      <c r="I368" s="33">
        <f t="shared" si="35"/>
        <v>2400000</v>
      </c>
      <c r="J368" s="37" t="s">
        <v>240</v>
      </c>
      <c r="K368" s="33"/>
      <c r="L368" s="9">
        <f t="shared" si="36"/>
        <v>400000</v>
      </c>
      <c r="M368" s="9">
        <v>400000</v>
      </c>
      <c r="N368" s="9"/>
      <c r="O368" s="9">
        <f t="shared" si="37"/>
        <v>0</v>
      </c>
      <c r="P368" s="9"/>
      <c r="Q368" s="9"/>
      <c r="R368" s="9">
        <f t="shared" si="38"/>
        <v>0</v>
      </c>
      <c r="S368" s="9"/>
      <c r="T368" s="9"/>
      <c r="U368" s="9">
        <f t="shared" si="39"/>
        <v>2000000</v>
      </c>
      <c r="V368" s="9">
        <v>2000000</v>
      </c>
      <c r="W368" s="9"/>
      <c r="X368" s="9">
        <f t="shared" si="40"/>
        <v>0</v>
      </c>
      <c r="Y368" s="9"/>
      <c r="Z368" s="9"/>
      <c r="AA368" s="10">
        <f t="shared" si="41"/>
        <v>0</v>
      </c>
      <c r="AB368" s="11">
        <v>45882</v>
      </c>
    </row>
    <row r="369" spans="1:28" ht="15.75" hidden="1" x14ac:dyDescent="0.25">
      <c r="A369" s="39">
        <v>45882</v>
      </c>
      <c r="B369" s="33" t="s">
        <v>153</v>
      </c>
      <c r="C369" s="33"/>
      <c r="D369" s="33" t="s">
        <v>31</v>
      </c>
      <c r="E369" s="33" t="s">
        <v>110</v>
      </c>
      <c r="F369" s="33">
        <v>2800</v>
      </c>
      <c r="G369" s="33" t="s">
        <v>29</v>
      </c>
      <c r="H369" s="33">
        <v>1900</v>
      </c>
      <c r="I369" s="33">
        <f t="shared" si="35"/>
        <v>5320000</v>
      </c>
      <c r="J369" s="37" t="s">
        <v>240</v>
      </c>
      <c r="K369" s="33"/>
      <c r="L369" s="9">
        <f t="shared" si="36"/>
        <v>0</v>
      </c>
      <c r="M369" s="9"/>
      <c r="N369" s="9"/>
      <c r="O369" s="9">
        <f t="shared" si="37"/>
        <v>0</v>
      </c>
      <c r="P369" s="9"/>
      <c r="Q369" s="9"/>
      <c r="R369" s="9">
        <f t="shared" si="38"/>
        <v>0</v>
      </c>
      <c r="S369" s="9"/>
      <c r="T369" s="9"/>
      <c r="U369" s="9">
        <f t="shared" si="39"/>
        <v>5320000</v>
      </c>
      <c r="V369" s="9">
        <v>5320000</v>
      </c>
      <c r="W369" s="9"/>
      <c r="X369" s="9">
        <f t="shared" si="40"/>
        <v>0</v>
      </c>
      <c r="Y369" s="9"/>
      <c r="Z369" s="9"/>
      <c r="AA369" s="10">
        <f t="shared" si="41"/>
        <v>0</v>
      </c>
      <c r="AB369" s="11">
        <v>45882</v>
      </c>
    </row>
    <row r="370" spans="1:28" ht="15.75" hidden="1" x14ac:dyDescent="0.25">
      <c r="A370" s="39">
        <v>45882</v>
      </c>
      <c r="B370" s="33" t="s">
        <v>193</v>
      </c>
      <c r="C370" s="33"/>
      <c r="D370" s="33" t="s">
        <v>41</v>
      </c>
      <c r="E370" s="33" t="s">
        <v>315</v>
      </c>
      <c r="F370" s="33">
        <v>2000</v>
      </c>
      <c r="G370" s="33" t="s">
        <v>29</v>
      </c>
      <c r="H370" s="33">
        <v>5400</v>
      </c>
      <c r="I370" s="33">
        <f t="shared" si="35"/>
        <v>10800000</v>
      </c>
      <c r="J370" s="37" t="s">
        <v>240</v>
      </c>
      <c r="K370" s="33"/>
      <c r="L370" s="9">
        <f t="shared" si="36"/>
        <v>0</v>
      </c>
      <c r="M370" s="9"/>
      <c r="N370" s="9"/>
      <c r="O370" s="9">
        <f t="shared" si="37"/>
        <v>10800000</v>
      </c>
      <c r="P370" s="9">
        <v>10800000</v>
      </c>
      <c r="Q370" s="9"/>
      <c r="R370" s="9">
        <f t="shared" si="38"/>
        <v>0</v>
      </c>
      <c r="S370" s="9"/>
      <c r="T370" s="9"/>
      <c r="U370" s="9">
        <f t="shared" si="39"/>
        <v>0</v>
      </c>
      <c r="V370" s="9"/>
      <c r="W370" s="9"/>
      <c r="X370" s="9">
        <f t="shared" si="40"/>
        <v>0</v>
      </c>
      <c r="Y370" s="9"/>
      <c r="Z370" s="9"/>
      <c r="AA370" s="10">
        <f t="shared" si="41"/>
        <v>0</v>
      </c>
      <c r="AB370" s="11">
        <v>45882</v>
      </c>
    </row>
    <row r="371" spans="1:28" ht="16.5" hidden="1" thickBot="1" x14ac:dyDescent="0.3">
      <c r="A371" s="61">
        <v>45882</v>
      </c>
      <c r="B371" s="62" t="s">
        <v>345</v>
      </c>
      <c r="C371" s="62"/>
      <c r="D371" s="62" t="s">
        <v>31</v>
      </c>
      <c r="E371" s="62" t="s">
        <v>110</v>
      </c>
      <c r="F371" s="62">
        <v>200</v>
      </c>
      <c r="G371" s="62" t="s">
        <v>29</v>
      </c>
      <c r="H371" s="62">
        <v>2000</v>
      </c>
      <c r="I371" s="62">
        <f t="shared" si="35"/>
        <v>400000</v>
      </c>
      <c r="J371" s="63" t="s">
        <v>240</v>
      </c>
      <c r="K371" s="62"/>
      <c r="L371" s="97">
        <f t="shared" si="36"/>
        <v>0</v>
      </c>
      <c r="M371" s="97"/>
      <c r="N371" s="97"/>
      <c r="O371" s="97">
        <f t="shared" si="37"/>
        <v>0</v>
      </c>
      <c r="P371" s="97"/>
      <c r="Q371" s="97"/>
      <c r="R371" s="97">
        <f t="shared" si="38"/>
        <v>0</v>
      </c>
      <c r="S371" s="97"/>
      <c r="T371" s="97"/>
      <c r="U371" s="97">
        <f t="shared" si="39"/>
        <v>400000</v>
      </c>
      <c r="V371" s="97">
        <v>400000</v>
      </c>
      <c r="W371" s="97"/>
      <c r="X371" s="97">
        <f t="shared" si="40"/>
        <v>0</v>
      </c>
      <c r="Y371" s="97"/>
      <c r="Z371" s="97"/>
      <c r="AA371" s="98">
        <f t="shared" si="41"/>
        <v>0</v>
      </c>
      <c r="AB371" s="99">
        <v>45881</v>
      </c>
    </row>
    <row r="372" spans="1:28" ht="15.75" hidden="1" x14ac:dyDescent="0.25">
      <c r="A372" s="39">
        <v>45882</v>
      </c>
      <c r="B372" s="35" t="s">
        <v>312</v>
      </c>
      <c r="C372" s="35"/>
      <c r="D372" s="35" t="s">
        <v>31</v>
      </c>
      <c r="E372" s="35" t="s">
        <v>110</v>
      </c>
      <c r="F372" s="35">
        <v>400</v>
      </c>
      <c r="G372" s="35" t="s">
        <v>29</v>
      </c>
      <c r="H372" s="35">
        <v>1800</v>
      </c>
      <c r="I372" s="33">
        <f t="shared" si="35"/>
        <v>720000</v>
      </c>
      <c r="J372" s="41" t="s">
        <v>240</v>
      </c>
      <c r="K372" s="35"/>
      <c r="L372" s="9">
        <f t="shared" si="36"/>
        <v>0</v>
      </c>
      <c r="M372" s="9"/>
      <c r="N372" s="9"/>
      <c r="O372" s="9">
        <f t="shared" si="37"/>
        <v>0</v>
      </c>
      <c r="P372" s="9"/>
      <c r="Q372" s="9"/>
      <c r="R372" s="9">
        <f t="shared" si="38"/>
        <v>0</v>
      </c>
      <c r="S372" s="9"/>
      <c r="T372" s="9"/>
      <c r="U372" s="9">
        <f t="shared" si="39"/>
        <v>720000</v>
      </c>
      <c r="V372" s="9">
        <v>720000</v>
      </c>
      <c r="W372" s="9"/>
      <c r="X372" s="9">
        <f t="shared" si="40"/>
        <v>0</v>
      </c>
      <c r="Y372" s="9"/>
      <c r="Z372" s="9"/>
      <c r="AA372" s="10">
        <f t="shared" si="41"/>
        <v>0</v>
      </c>
      <c r="AB372" s="11">
        <v>45881</v>
      </c>
    </row>
    <row r="373" spans="1:28" ht="15.75" hidden="1" x14ac:dyDescent="0.25">
      <c r="A373" s="39">
        <v>45882</v>
      </c>
      <c r="B373" s="35" t="s">
        <v>92</v>
      </c>
      <c r="C373" s="33"/>
      <c r="D373" s="35" t="s">
        <v>31</v>
      </c>
      <c r="E373" s="33" t="s">
        <v>270</v>
      </c>
      <c r="F373" s="33">
        <v>1250</v>
      </c>
      <c r="G373" s="33" t="s">
        <v>29</v>
      </c>
      <c r="H373" s="33">
        <v>1120</v>
      </c>
      <c r="I373" s="33">
        <f t="shared" si="35"/>
        <v>1400000</v>
      </c>
      <c r="J373" s="37" t="s">
        <v>240</v>
      </c>
      <c r="K373" s="33"/>
      <c r="L373" s="9">
        <f t="shared" si="36"/>
        <v>0</v>
      </c>
      <c r="M373" s="9"/>
      <c r="N373" s="9"/>
      <c r="O373" s="9">
        <f t="shared" si="37"/>
        <v>1400000</v>
      </c>
      <c r="P373" s="9">
        <v>1400000</v>
      </c>
      <c r="Q373" s="9"/>
      <c r="R373" s="9">
        <f t="shared" si="38"/>
        <v>0</v>
      </c>
      <c r="S373" s="9"/>
      <c r="T373" s="9"/>
      <c r="U373" s="9">
        <f t="shared" si="39"/>
        <v>0</v>
      </c>
      <c r="V373" s="9"/>
      <c r="W373" s="9"/>
      <c r="X373" s="9">
        <f t="shared" si="40"/>
        <v>0</v>
      </c>
      <c r="Y373" s="9"/>
      <c r="Z373" s="9"/>
      <c r="AA373" s="10">
        <f t="shared" si="41"/>
        <v>0</v>
      </c>
      <c r="AB373" s="11">
        <v>45882</v>
      </c>
    </row>
    <row r="374" spans="1:28" ht="15.75" hidden="1" x14ac:dyDescent="0.25">
      <c r="A374" s="39">
        <v>45882</v>
      </c>
      <c r="B374" s="33" t="s">
        <v>92</v>
      </c>
      <c r="C374" s="33"/>
      <c r="D374" s="35" t="s">
        <v>31</v>
      </c>
      <c r="E374" s="33" t="s">
        <v>263</v>
      </c>
      <c r="F374" s="33">
        <v>500</v>
      </c>
      <c r="G374" s="33" t="s">
        <v>29</v>
      </c>
      <c r="H374" s="33">
        <v>1504</v>
      </c>
      <c r="I374" s="33">
        <f t="shared" si="35"/>
        <v>752000</v>
      </c>
      <c r="J374" s="37" t="s">
        <v>240</v>
      </c>
      <c r="K374" s="33"/>
      <c r="L374" s="9">
        <f t="shared" si="36"/>
        <v>0</v>
      </c>
      <c r="M374" s="9"/>
      <c r="N374" s="9"/>
      <c r="O374" s="9">
        <f t="shared" si="37"/>
        <v>752000</v>
      </c>
      <c r="P374" s="9">
        <v>752000</v>
      </c>
      <c r="Q374" s="9"/>
      <c r="R374" s="9">
        <f t="shared" si="38"/>
        <v>0</v>
      </c>
      <c r="S374" s="9"/>
      <c r="T374" s="9"/>
      <c r="U374" s="9">
        <f t="shared" si="39"/>
        <v>0</v>
      </c>
      <c r="V374" s="9"/>
      <c r="W374" s="9"/>
      <c r="X374" s="9">
        <f t="shared" si="40"/>
        <v>0</v>
      </c>
      <c r="Y374" s="9"/>
      <c r="Z374" s="9"/>
      <c r="AA374" s="10">
        <f t="shared" si="41"/>
        <v>0</v>
      </c>
      <c r="AB374" s="11">
        <v>45882</v>
      </c>
    </row>
    <row r="375" spans="1:28" ht="15.75" hidden="1" x14ac:dyDescent="0.25">
      <c r="A375" s="39">
        <v>45882</v>
      </c>
      <c r="B375" s="33" t="s">
        <v>231</v>
      </c>
      <c r="C375" s="33"/>
      <c r="D375" s="35"/>
      <c r="E375" s="33" t="s">
        <v>135</v>
      </c>
      <c r="F375" s="33">
        <v>89.3</v>
      </c>
      <c r="G375" s="33" t="s">
        <v>51</v>
      </c>
      <c r="H375" s="33"/>
      <c r="I375" s="33">
        <f t="shared" si="35"/>
        <v>0</v>
      </c>
      <c r="J375" s="83" t="s">
        <v>26</v>
      </c>
      <c r="K375" s="33"/>
      <c r="L375" s="9">
        <f t="shared" si="36"/>
        <v>0</v>
      </c>
      <c r="M375" s="9"/>
      <c r="N375" s="9"/>
      <c r="O375" s="9">
        <f t="shared" si="37"/>
        <v>0</v>
      </c>
      <c r="P375" s="9"/>
      <c r="Q375" s="9"/>
      <c r="R375" s="9">
        <f t="shared" si="38"/>
        <v>0</v>
      </c>
      <c r="S375" s="9"/>
      <c r="T375" s="9"/>
      <c r="U375" s="9">
        <f t="shared" si="39"/>
        <v>0</v>
      </c>
      <c r="V375" s="9"/>
      <c r="W375" s="9"/>
      <c r="X375" s="9">
        <f t="shared" si="40"/>
        <v>0</v>
      </c>
      <c r="Y375" s="9"/>
      <c r="Z375" s="9"/>
      <c r="AA375" s="10">
        <f t="shared" si="41"/>
        <v>0</v>
      </c>
      <c r="AB375" s="11"/>
    </row>
    <row r="376" spans="1:28" ht="15.75" hidden="1" x14ac:dyDescent="0.25">
      <c r="A376" s="39">
        <v>45882</v>
      </c>
      <c r="B376" s="33" t="s">
        <v>231</v>
      </c>
      <c r="C376" s="33"/>
      <c r="D376" s="35"/>
      <c r="E376" s="33" t="s">
        <v>62</v>
      </c>
      <c r="F376" s="33">
        <v>40.200000000000003</v>
      </c>
      <c r="G376" s="33" t="s">
        <v>51</v>
      </c>
      <c r="H376" s="33"/>
      <c r="I376" s="33">
        <f t="shared" si="35"/>
        <v>0</v>
      </c>
      <c r="J376" s="83" t="s">
        <v>26</v>
      </c>
      <c r="K376" s="33"/>
      <c r="L376" s="9">
        <f t="shared" si="36"/>
        <v>0</v>
      </c>
      <c r="M376" s="9"/>
      <c r="N376" s="9"/>
      <c r="O376" s="9">
        <f t="shared" si="37"/>
        <v>0</v>
      </c>
      <c r="P376" s="9"/>
      <c r="Q376" s="9"/>
      <c r="R376" s="9">
        <f t="shared" si="38"/>
        <v>0</v>
      </c>
      <c r="S376" s="9"/>
      <c r="T376" s="9"/>
      <c r="U376" s="9">
        <f t="shared" si="39"/>
        <v>0</v>
      </c>
      <c r="V376" s="9"/>
      <c r="W376" s="9"/>
      <c r="X376" s="9">
        <f t="shared" si="40"/>
        <v>0</v>
      </c>
      <c r="Y376" s="9"/>
      <c r="Z376" s="9"/>
      <c r="AA376" s="10">
        <f t="shared" si="41"/>
        <v>0</v>
      </c>
      <c r="AB376" s="11"/>
    </row>
    <row r="377" spans="1:28" ht="15.75" hidden="1" x14ac:dyDescent="0.25">
      <c r="A377" s="39">
        <v>45882</v>
      </c>
      <c r="B377" s="33" t="s">
        <v>109</v>
      </c>
      <c r="C377" s="33"/>
      <c r="D377" s="35" t="s">
        <v>31</v>
      </c>
      <c r="E377" s="33" t="s">
        <v>110</v>
      </c>
      <c r="F377" s="33">
        <v>2000</v>
      </c>
      <c r="G377" s="33" t="s">
        <v>29</v>
      </c>
      <c r="H377" s="33">
        <v>1800</v>
      </c>
      <c r="I377" s="33">
        <f t="shared" si="35"/>
        <v>3600000</v>
      </c>
      <c r="J377" s="37" t="s">
        <v>241</v>
      </c>
      <c r="K377" s="33"/>
      <c r="L377" s="9">
        <f t="shared" si="36"/>
        <v>3600000</v>
      </c>
      <c r="M377" s="9">
        <v>3600000</v>
      </c>
      <c r="N377" s="9"/>
      <c r="O377" s="9">
        <f t="shared" si="37"/>
        <v>0</v>
      </c>
      <c r="P377" s="9"/>
      <c r="Q377" s="9"/>
      <c r="R377" s="9">
        <f t="shared" si="38"/>
        <v>0</v>
      </c>
      <c r="S377" s="9"/>
      <c r="T377" s="9"/>
      <c r="U377" s="9">
        <f t="shared" si="39"/>
        <v>0</v>
      </c>
      <c r="V377" s="9"/>
      <c r="W377" s="9"/>
      <c r="X377" s="9">
        <f t="shared" si="40"/>
        <v>0</v>
      </c>
      <c r="Y377" s="9"/>
      <c r="Z377" s="9"/>
      <c r="AA377" s="10">
        <f t="shared" si="41"/>
        <v>0</v>
      </c>
      <c r="AB377" s="11">
        <v>45882</v>
      </c>
    </row>
    <row r="378" spans="1:28" ht="15.75" hidden="1" x14ac:dyDescent="0.25">
      <c r="A378" s="39">
        <v>45882</v>
      </c>
      <c r="B378" s="33" t="s">
        <v>170</v>
      </c>
      <c r="C378" s="33"/>
      <c r="D378" s="35" t="s">
        <v>31</v>
      </c>
      <c r="E378" s="33" t="s">
        <v>32</v>
      </c>
      <c r="F378" s="33">
        <v>2</v>
      </c>
      <c r="G378" s="33" t="s">
        <v>33</v>
      </c>
      <c r="H378" s="33">
        <v>150000</v>
      </c>
      <c r="I378" s="33">
        <f t="shared" si="35"/>
        <v>300000</v>
      </c>
      <c r="J378" s="37" t="s">
        <v>241</v>
      </c>
      <c r="K378" s="33"/>
      <c r="L378" s="9">
        <f t="shared" si="36"/>
        <v>300000</v>
      </c>
      <c r="M378" s="9">
        <v>300000</v>
      </c>
      <c r="N378" s="9"/>
      <c r="O378" s="9">
        <f t="shared" si="37"/>
        <v>0</v>
      </c>
      <c r="P378" s="9"/>
      <c r="Q378" s="9"/>
      <c r="R378" s="9">
        <f t="shared" si="38"/>
        <v>0</v>
      </c>
      <c r="S378" s="9"/>
      <c r="T378" s="9"/>
      <c r="U378" s="9">
        <f t="shared" si="39"/>
        <v>0</v>
      </c>
      <c r="V378" s="9"/>
      <c r="W378" s="9"/>
      <c r="X378" s="9">
        <f t="shared" si="40"/>
        <v>0</v>
      </c>
      <c r="Y378" s="9"/>
      <c r="Z378" s="9"/>
      <c r="AA378" s="10">
        <f t="shared" si="41"/>
        <v>0</v>
      </c>
      <c r="AB378" s="11">
        <v>45882</v>
      </c>
    </row>
    <row r="379" spans="1:28" ht="15.75" hidden="1" x14ac:dyDescent="0.25">
      <c r="A379" s="39">
        <v>45882</v>
      </c>
      <c r="B379" s="33" t="s">
        <v>191</v>
      </c>
      <c r="C379" s="33"/>
      <c r="D379" s="33" t="s">
        <v>31</v>
      </c>
      <c r="E379" s="33" t="s">
        <v>224</v>
      </c>
      <c r="F379" s="33">
        <v>500</v>
      </c>
      <c r="G379" s="33" t="s">
        <v>29</v>
      </c>
      <c r="H379" s="33">
        <v>1850</v>
      </c>
      <c r="I379" s="33">
        <f t="shared" si="35"/>
        <v>925000</v>
      </c>
      <c r="J379" s="34" t="s">
        <v>38</v>
      </c>
      <c r="K379" s="33" t="s">
        <v>1107</v>
      </c>
      <c r="L379" s="9">
        <f t="shared" si="36"/>
        <v>0</v>
      </c>
      <c r="M379" s="9"/>
      <c r="N379" s="9"/>
      <c r="O379" s="9">
        <f t="shared" si="37"/>
        <v>0</v>
      </c>
      <c r="P379" s="9"/>
      <c r="Q379" s="9"/>
      <c r="R379" s="9">
        <f t="shared" si="38"/>
        <v>0</v>
      </c>
      <c r="S379" s="9"/>
      <c r="T379" s="9"/>
      <c r="U379" s="9">
        <f t="shared" si="39"/>
        <v>0</v>
      </c>
      <c r="V379" s="9"/>
      <c r="W379" s="9"/>
      <c r="X379" s="9">
        <f t="shared" si="40"/>
        <v>0</v>
      </c>
      <c r="Y379" s="9"/>
      <c r="Z379" s="9"/>
      <c r="AA379" s="10">
        <f t="shared" si="41"/>
        <v>925000</v>
      </c>
      <c r="AB379" s="11"/>
    </row>
    <row r="380" spans="1:28" ht="15.75" hidden="1" x14ac:dyDescent="0.25">
      <c r="A380" s="39">
        <v>45883</v>
      </c>
      <c r="B380" s="33" t="s">
        <v>302</v>
      </c>
      <c r="C380" s="33"/>
      <c r="D380" s="33" t="s">
        <v>31</v>
      </c>
      <c r="E380" s="33" t="s">
        <v>303</v>
      </c>
      <c r="F380" s="33">
        <v>80</v>
      </c>
      <c r="G380" s="33" t="s">
        <v>74</v>
      </c>
      <c r="H380" s="33">
        <v>45000</v>
      </c>
      <c r="I380" s="33">
        <f t="shared" si="35"/>
        <v>3600000</v>
      </c>
      <c r="J380" s="37" t="s">
        <v>241</v>
      </c>
      <c r="K380" s="90" t="s">
        <v>1071</v>
      </c>
      <c r="L380" s="9">
        <f t="shared" si="36"/>
        <v>3600000</v>
      </c>
      <c r="M380" s="9">
        <v>3600000</v>
      </c>
      <c r="N380" s="9"/>
      <c r="O380" s="9">
        <f t="shared" si="37"/>
        <v>0</v>
      </c>
      <c r="P380" s="9"/>
      <c r="Q380" s="9"/>
      <c r="R380" s="9">
        <f t="shared" si="38"/>
        <v>0</v>
      </c>
      <c r="S380" s="9"/>
      <c r="T380" s="9"/>
      <c r="U380" s="9">
        <f t="shared" si="39"/>
        <v>0</v>
      </c>
      <c r="V380" s="9"/>
      <c r="W380" s="9"/>
      <c r="X380" s="9">
        <f t="shared" si="40"/>
        <v>0</v>
      </c>
      <c r="Y380" s="9"/>
      <c r="Z380" s="9"/>
      <c r="AA380" s="10">
        <f t="shared" si="41"/>
        <v>0</v>
      </c>
      <c r="AB380" s="11">
        <v>45887</v>
      </c>
    </row>
    <row r="381" spans="1:28" ht="15.75" hidden="1" x14ac:dyDescent="0.25">
      <c r="A381" s="39">
        <v>45883</v>
      </c>
      <c r="B381" s="33" t="s">
        <v>302</v>
      </c>
      <c r="C381" s="33"/>
      <c r="D381" s="33" t="s">
        <v>31</v>
      </c>
      <c r="E381" s="33" t="s">
        <v>130</v>
      </c>
      <c r="F381" s="33">
        <v>70</v>
      </c>
      <c r="G381" s="33" t="s">
        <v>74</v>
      </c>
      <c r="H381" s="33">
        <v>45000</v>
      </c>
      <c r="I381" s="33">
        <f t="shared" si="35"/>
        <v>3150000</v>
      </c>
      <c r="J381" s="37" t="s">
        <v>241</v>
      </c>
      <c r="K381" s="90" t="s">
        <v>1071</v>
      </c>
      <c r="L381" s="9">
        <f t="shared" si="36"/>
        <v>3150000</v>
      </c>
      <c r="M381" s="9">
        <v>3150000</v>
      </c>
      <c r="N381" s="9"/>
      <c r="O381" s="9">
        <f t="shared" si="37"/>
        <v>0</v>
      </c>
      <c r="P381" s="9"/>
      <c r="Q381" s="9"/>
      <c r="R381" s="9">
        <f t="shared" si="38"/>
        <v>0</v>
      </c>
      <c r="S381" s="9"/>
      <c r="T381" s="9"/>
      <c r="U381" s="9">
        <f t="shared" si="39"/>
        <v>0</v>
      </c>
      <c r="V381" s="9"/>
      <c r="W381" s="9"/>
      <c r="X381" s="9">
        <f t="shared" si="40"/>
        <v>0</v>
      </c>
      <c r="Y381" s="9"/>
      <c r="Z381" s="9"/>
      <c r="AA381" s="10">
        <f t="shared" si="41"/>
        <v>0</v>
      </c>
      <c r="AB381" s="11">
        <v>45887</v>
      </c>
    </row>
    <row r="382" spans="1:28" ht="15.75" hidden="1" x14ac:dyDescent="0.25">
      <c r="A382" s="39">
        <v>45883</v>
      </c>
      <c r="B382" s="33" t="s">
        <v>302</v>
      </c>
      <c r="C382" s="33"/>
      <c r="D382" s="33" t="s">
        <v>31</v>
      </c>
      <c r="E382" s="33" t="s">
        <v>102</v>
      </c>
      <c r="F382" s="33">
        <v>36</v>
      </c>
      <c r="G382" s="33" t="s">
        <v>74</v>
      </c>
      <c r="H382" s="33">
        <v>65000</v>
      </c>
      <c r="I382" s="33">
        <f t="shared" si="35"/>
        <v>2340000</v>
      </c>
      <c r="J382" s="37" t="s">
        <v>241</v>
      </c>
      <c r="K382" s="90" t="s">
        <v>1071</v>
      </c>
      <c r="L382" s="9">
        <f t="shared" si="36"/>
        <v>2340000</v>
      </c>
      <c r="M382" s="9">
        <v>2340000</v>
      </c>
      <c r="N382" s="9"/>
      <c r="O382" s="9">
        <f t="shared" si="37"/>
        <v>0</v>
      </c>
      <c r="P382" s="9"/>
      <c r="Q382" s="9"/>
      <c r="R382" s="9">
        <f t="shared" si="38"/>
        <v>0</v>
      </c>
      <c r="S382" s="9"/>
      <c r="T382" s="9"/>
      <c r="U382" s="9">
        <f t="shared" si="39"/>
        <v>0</v>
      </c>
      <c r="V382" s="9"/>
      <c r="W382" s="9"/>
      <c r="X382" s="9">
        <f t="shared" si="40"/>
        <v>0</v>
      </c>
      <c r="Y382" s="9"/>
      <c r="Z382" s="9"/>
      <c r="AA382" s="10">
        <f t="shared" si="41"/>
        <v>0</v>
      </c>
      <c r="AB382" s="11">
        <v>45887</v>
      </c>
    </row>
    <row r="383" spans="1:28" ht="15.75" hidden="1" x14ac:dyDescent="0.25">
      <c r="A383" s="39">
        <v>45883</v>
      </c>
      <c r="B383" s="33" t="s">
        <v>940</v>
      </c>
      <c r="C383" s="33"/>
      <c r="D383" s="33" t="s">
        <v>31</v>
      </c>
      <c r="E383" s="33" t="s">
        <v>123</v>
      </c>
      <c r="F383" s="33">
        <v>5</v>
      </c>
      <c r="G383" s="33" t="s">
        <v>51</v>
      </c>
      <c r="H383" s="33">
        <v>100000</v>
      </c>
      <c r="I383" s="33">
        <f t="shared" si="35"/>
        <v>500000</v>
      </c>
      <c r="J383" s="37" t="s">
        <v>241</v>
      </c>
      <c r="K383" s="33"/>
      <c r="L383" s="9">
        <f t="shared" si="36"/>
        <v>500000</v>
      </c>
      <c r="M383" s="9">
        <v>500000</v>
      </c>
      <c r="N383" s="9"/>
      <c r="O383" s="9">
        <f t="shared" si="37"/>
        <v>0</v>
      </c>
      <c r="P383" s="9"/>
      <c r="Q383" s="9"/>
      <c r="R383" s="9">
        <f t="shared" si="38"/>
        <v>0</v>
      </c>
      <c r="S383" s="9"/>
      <c r="T383" s="9"/>
      <c r="U383" s="9">
        <f t="shared" si="39"/>
        <v>0</v>
      </c>
      <c r="V383" s="9"/>
      <c r="W383" s="9"/>
      <c r="X383" s="9">
        <f t="shared" si="40"/>
        <v>0</v>
      </c>
      <c r="Y383" s="9"/>
      <c r="Z383" s="9"/>
      <c r="AA383" s="10">
        <f t="shared" si="41"/>
        <v>0</v>
      </c>
      <c r="AB383" s="11">
        <v>45883</v>
      </c>
    </row>
    <row r="384" spans="1:28" ht="15.75" hidden="1" x14ac:dyDescent="0.25">
      <c r="A384" s="39">
        <v>45883</v>
      </c>
      <c r="B384" s="33" t="s">
        <v>221</v>
      </c>
      <c r="C384" s="33"/>
      <c r="D384" s="33" t="s">
        <v>31</v>
      </c>
      <c r="E384" s="33" t="s">
        <v>73</v>
      </c>
      <c r="F384" s="33">
        <v>100</v>
      </c>
      <c r="G384" s="33" t="s">
        <v>74</v>
      </c>
      <c r="H384" s="33">
        <v>50000</v>
      </c>
      <c r="I384" s="33">
        <f t="shared" si="35"/>
        <v>5000000</v>
      </c>
      <c r="J384" s="37" t="s">
        <v>240</v>
      </c>
      <c r="K384" s="33"/>
      <c r="L384" s="9">
        <f t="shared" si="36"/>
        <v>0</v>
      </c>
      <c r="M384" s="9"/>
      <c r="N384" s="9"/>
      <c r="O384" s="9">
        <f t="shared" si="37"/>
        <v>5000000</v>
      </c>
      <c r="P384" s="9">
        <v>5000000</v>
      </c>
      <c r="Q384" s="9"/>
      <c r="R384" s="9">
        <f t="shared" si="38"/>
        <v>0</v>
      </c>
      <c r="S384" s="9"/>
      <c r="T384" s="9"/>
      <c r="U384" s="9">
        <f t="shared" si="39"/>
        <v>0</v>
      </c>
      <c r="V384" s="9"/>
      <c r="W384" s="9"/>
      <c r="X384" s="9">
        <f t="shared" si="40"/>
        <v>0</v>
      </c>
      <c r="Y384" s="9"/>
      <c r="Z384" s="9"/>
      <c r="AA384" s="10">
        <f t="shared" si="41"/>
        <v>0</v>
      </c>
      <c r="AB384" s="11">
        <v>45883</v>
      </c>
    </row>
    <row r="385" spans="1:28" ht="15.75" hidden="1" x14ac:dyDescent="0.25">
      <c r="A385" s="39">
        <v>45883</v>
      </c>
      <c r="B385" s="33" t="s">
        <v>196</v>
      </c>
      <c r="C385" s="33"/>
      <c r="D385" s="33" t="s">
        <v>31</v>
      </c>
      <c r="E385" s="33" t="s">
        <v>123</v>
      </c>
      <c r="F385" s="33">
        <v>2.5</v>
      </c>
      <c r="G385" s="33" t="s">
        <v>51</v>
      </c>
      <c r="H385" s="33">
        <v>100000</v>
      </c>
      <c r="I385" s="33">
        <f t="shared" si="35"/>
        <v>250000</v>
      </c>
      <c r="J385" s="37" t="s">
        <v>241</v>
      </c>
      <c r="K385" s="33"/>
      <c r="L385" s="9">
        <f t="shared" si="36"/>
        <v>250000</v>
      </c>
      <c r="M385" s="9">
        <v>250000</v>
      </c>
      <c r="N385" s="9"/>
      <c r="O385" s="9">
        <f t="shared" si="37"/>
        <v>0</v>
      </c>
      <c r="P385" s="9"/>
      <c r="Q385" s="9"/>
      <c r="R385" s="9">
        <f t="shared" si="38"/>
        <v>0</v>
      </c>
      <c r="S385" s="9"/>
      <c r="T385" s="9"/>
      <c r="U385" s="9">
        <f t="shared" si="39"/>
        <v>0</v>
      </c>
      <c r="V385" s="9"/>
      <c r="W385" s="9"/>
      <c r="X385" s="9">
        <f t="shared" si="40"/>
        <v>0</v>
      </c>
      <c r="Y385" s="9"/>
      <c r="Z385" s="9"/>
      <c r="AA385" s="10">
        <f t="shared" si="41"/>
        <v>0</v>
      </c>
      <c r="AB385" s="11">
        <v>45883</v>
      </c>
    </row>
    <row r="386" spans="1:28" ht="15.75" hidden="1" x14ac:dyDescent="0.25">
      <c r="A386" s="39">
        <v>45883</v>
      </c>
      <c r="B386" s="33" t="s">
        <v>704</v>
      </c>
      <c r="C386" s="33"/>
      <c r="D386" s="33" t="s">
        <v>41</v>
      </c>
      <c r="E386" s="33" t="s">
        <v>86</v>
      </c>
      <c r="F386" s="33">
        <v>25</v>
      </c>
      <c r="G386" s="33" t="s">
        <v>51</v>
      </c>
      <c r="H386" s="33">
        <v>120000</v>
      </c>
      <c r="I386" s="33">
        <f t="shared" si="35"/>
        <v>3000000</v>
      </c>
      <c r="J386" s="37" t="s">
        <v>240</v>
      </c>
      <c r="K386" s="33"/>
      <c r="L386" s="9">
        <f t="shared" si="36"/>
        <v>0</v>
      </c>
      <c r="M386" s="9"/>
      <c r="N386" s="9"/>
      <c r="O386" s="9">
        <f t="shared" si="37"/>
        <v>0</v>
      </c>
      <c r="P386" s="9"/>
      <c r="Q386" s="9"/>
      <c r="R386" s="9">
        <f t="shared" si="38"/>
        <v>0</v>
      </c>
      <c r="S386" s="9"/>
      <c r="T386" s="9"/>
      <c r="U386" s="9">
        <f t="shared" si="39"/>
        <v>3000000</v>
      </c>
      <c r="V386" s="9">
        <v>3000000</v>
      </c>
      <c r="W386" s="9"/>
      <c r="X386" s="9">
        <f t="shared" si="40"/>
        <v>0</v>
      </c>
      <c r="Y386" s="9"/>
      <c r="Z386" s="9"/>
      <c r="AA386" s="10">
        <f t="shared" si="41"/>
        <v>0</v>
      </c>
      <c r="AB386" s="11">
        <v>45883</v>
      </c>
    </row>
    <row r="387" spans="1:28" ht="15.75" hidden="1" x14ac:dyDescent="0.25">
      <c r="A387" s="39">
        <v>45883</v>
      </c>
      <c r="B387" s="33" t="s">
        <v>307</v>
      </c>
      <c r="C387" s="33"/>
      <c r="D387" s="33" t="s">
        <v>41</v>
      </c>
      <c r="E387" s="33" t="s">
        <v>102</v>
      </c>
      <c r="F387" s="33">
        <v>4</v>
      </c>
      <c r="G387" s="33" t="s">
        <v>74</v>
      </c>
      <c r="H387" s="33">
        <v>65000</v>
      </c>
      <c r="I387" s="33">
        <f t="shared" si="35"/>
        <v>260000</v>
      </c>
      <c r="J387" s="37" t="s">
        <v>240</v>
      </c>
      <c r="K387" s="33"/>
      <c r="L387" s="9">
        <f t="shared" si="36"/>
        <v>0</v>
      </c>
      <c r="M387" s="9"/>
      <c r="N387" s="9"/>
      <c r="O387" s="9">
        <f t="shared" si="37"/>
        <v>0</v>
      </c>
      <c r="P387" s="9"/>
      <c r="Q387" s="9"/>
      <c r="R387" s="9">
        <f t="shared" si="38"/>
        <v>0</v>
      </c>
      <c r="S387" s="9"/>
      <c r="T387" s="9"/>
      <c r="U387" s="9">
        <f t="shared" si="39"/>
        <v>260000</v>
      </c>
      <c r="V387" s="9">
        <v>260000</v>
      </c>
      <c r="W387" s="9"/>
      <c r="X387" s="9">
        <f t="shared" si="40"/>
        <v>0</v>
      </c>
      <c r="Y387" s="9"/>
      <c r="Z387" s="9"/>
      <c r="AA387" s="10">
        <f t="shared" si="41"/>
        <v>0</v>
      </c>
      <c r="AB387" s="11">
        <v>45883</v>
      </c>
    </row>
    <row r="388" spans="1:28" ht="15.75" hidden="1" x14ac:dyDescent="0.25">
      <c r="A388" s="32">
        <v>45883</v>
      </c>
      <c r="B388" s="33" t="s">
        <v>307</v>
      </c>
      <c r="C388" s="33"/>
      <c r="D388" s="33" t="s">
        <v>41</v>
      </c>
      <c r="E388" s="33" t="s">
        <v>166</v>
      </c>
      <c r="F388" s="33">
        <v>1</v>
      </c>
      <c r="G388" s="33" t="s">
        <v>23</v>
      </c>
      <c r="H388" s="33">
        <v>400000</v>
      </c>
      <c r="I388" s="33">
        <f t="shared" ref="I388:I451" si="42">F388*H388</f>
        <v>400000</v>
      </c>
      <c r="J388" s="37" t="s">
        <v>240</v>
      </c>
      <c r="K388" s="33"/>
      <c r="L388" s="9">
        <f t="shared" ref="L388:L451" si="43">M388+N388</f>
        <v>0</v>
      </c>
      <c r="M388" s="9"/>
      <c r="N388" s="9"/>
      <c r="O388" s="9">
        <f t="shared" ref="O388:O451" si="44">P388+Q388</f>
        <v>0</v>
      </c>
      <c r="P388" s="9"/>
      <c r="Q388" s="9"/>
      <c r="R388" s="9">
        <f t="shared" ref="R388:R451" si="45">S388+T388</f>
        <v>0</v>
      </c>
      <c r="S388" s="9"/>
      <c r="T388" s="9"/>
      <c r="U388" s="9">
        <f t="shared" ref="U388:U451" si="46">V388+W388</f>
        <v>400000</v>
      </c>
      <c r="V388" s="9">
        <v>400000</v>
      </c>
      <c r="W388" s="9"/>
      <c r="X388" s="9">
        <f t="shared" ref="X388:X451" si="47">Y388+Z388</f>
        <v>0</v>
      </c>
      <c r="Y388" s="9"/>
      <c r="Z388" s="9"/>
      <c r="AA388" s="10">
        <f t="shared" ref="AA388:AA451" si="48">C388+I388-L388-O388-U388-X388-R388</f>
        <v>0</v>
      </c>
      <c r="AB388" s="11">
        <v>45883</v>
      </c>
    </row>
    <row r="389" spans="1:28" ht="15.75" hidden="1" x14ac:dyDescent="0.25">
      <c r="A389" s="39">
        <v>45883</v>
      </c>
      <c r="B389" s="33" t="s">
        <v>347</v>
      </c>
      <c r="C389" s="33"/>
      <c r="D389" s="33" t="s">
        <v>31</v>
      </c>
      <c r="E389" s="33" t="s">
        <v>95</v>
      </c>
      <c r="F389" s="33">
        <v>2000</v>
      </c>
      <c r="G389" s="33" t="s">
        <v>29</v>
      </c>
      <c r="H389" s="33">
        <v>3800</v>
      </c>
      <c r="I389" s="33">
        <f t="shared" si="42"/>
        <v>7600000</v>
      </c>
      <c r="J389" s="37" t="s">
        <v>241</v>
      </c>
      <c r="K389" s="33"/>
      <c r="L389" s="9">
        <f t="shared" si="43"/>
        <v>1000000</v>
      </c>
      <c r="M389" s="9">
        <v>1000000</v>
      </c>
      <c r="N389" s="9"/>
      <c r="O389" s="9">
        <f t="shared" si="44"/>
        <v>0</v>
      </c>
      <c r="P389" s="9"/>
      <c r="Q389" s="9"/>
      <c r="R389" s="9">
        <f t="shared" si="45"/>
        <v>0</v>
      </c>
      <c r="S389" s="9"/>
      <c r="T389" s="9"/>
      <c r="U389" s="9">
        <f t="shared" si="46"/>
        <v>6600000</v>
      </c>
      <c r="V389" s="9">
        <v>6600000</v>
      </c>
      <c r="W389" s="9"/>
      <c r="X389" s="9">
        <f t="shared" si="47"/>
        <v>0</v>
      </c>
      <c r="Y389" s="9"/>
      <c r="Z389" s="9"/>
      <c r="AA389" s="10">
        <f t="shared" si="48"/>
        <v>0</v>
      </c>
      <c r="AB389" s="11">
        <v>45883</v>
      </c>
    </row>
    <row r="390" spans="1:28" ht="16.5" hidden="1" thickBot="1" x14ac:dyDescent="0.3">
      <c r="A390" s="61">
        <v>45883</v>
      </c>
      <c r="B390" s="62" t="s">
        <v>982</v>
      </c>
      <c r="C390" s="62"/>
      <c r="D390" s="62" t="s">
        <v>41</v>
      </c>
      <c r="E390" s="62" t="s">
        <v>95</v>
      </c>
      <c r="F390" s="62">
        <v>700</v>
      </c>
      <c r="G390" s="62" t="s">
        <v>29</v>
      </c>
      <c r="H390" s="62">
        <v>3950</v>
      </c>
      <c r="I390" s="62">
        <f t="shared" si="42"/>
        <v>2765000</v>
      </c>
      <c r="J390" s="63" t="s">
        <v>240</v>
      </c>
      <c r="K390" s="62"/>
      <c r="L390" s="97">
        <f t="shared" si="43"/>
        <v>0</v>
      </c>
      <c r="M390" s="97"/>
      <c r="N390" s="97"/>
      <c r="O390" s="97">
        <f t="shared" si="44"/>
        <v>2765000</v>
      </c>
      <c r="P390" s="97">
        <v>2765000</v>
      </c>
      <c r="Q390" s="97"/>
      <c r="R390" s="97">
        <f t="shared" si="45"/>
        <v>0</v>
      </c>
      <c r="S390" s="97"/>
      <c r="T390" s="97"/>
      <c r="U390" s="97">
        <f t="shared" si="46"/>
        <v>0</v>
      </c>
      <c r="V390" s="97"/>
      <c r="W390" s="97"/>
      <c r="X390" s="97">
        <f t="shared" si="47"/>
        <v>0</v>
      </c>
      <c r="Y390" s="97"/>
      <c r="Z390" s="97"/>
      <c r="AA390" s="98">
        <f t="shared" si="48"/>
        <v>0</v>
      </c>
      <c r="AB390" s="99">
        <v>45883</v>
      </c>
    </row>
    <row r="391" spans="1:28" ht="15.75" hidden="1" x14ac:dyDescent="0.25">
      <c r="A391" s="39">
        <v>45883</v>
      </c>
      <c r="B391" s="35" t="s">
        <v>221</v>
      </c>
      <c r="C391" s="35"/>
      <c r="D391" s="35" t="s">
        <v>41</v>
      </c>
      <c r="E391" s="35" t="s">
        <v>102</v>
      </c>
      <c r="F391" s="35">
        <v>24</v>
      </c>
      <c r="G391" s="35" t="s">
        <v>74</v>
      </c>
      <c r="H391" s="35">
        <v>65000</v>
      </c>
      <c r="I391" s="33">
        <f t="shared" si="42"/>
        <v>1560000</v>
      </c>
      <c r="J391" s="119" t="s">
        <v>240</v>
      </c>
      <c r="K391" s="35"/>
      <c r="L391" s="9">
        <f t="shared" si="43"/>
        <v>0</v>
      </c>
      <c r="M391" s="9"/>
      <c r="N391" s="9"/>
      <c r="O391" s="9">
        <f t="shared" si="44"/>
        <v>1560000</v>
      </c>
      <c r="P391" s="9">
        <v>1560000</v>
      </c>
      <c r="Q391" s="9"/>
      <c r="R391" s="9">
        <f t="shared" si="45"/>
        <v>0</v>
      </c>
      <c r="S391" s="9"/>
      <c r="T391" s="9"/>
      <c r="U391" s="9">
        <f t="shared" si="46"/>
        <v>0</v>
      </c>
      <c r="V391" s="9"/>
      <c r="W391" s="9"/>
      <c r="X391" s="9">
        <f t="shared" si="47"/>
        <v>0</v>
      </c>
      <c r="Y391" s="9"/>
      <c r="Z391" s="9"/>
      <c r="AA391" s="10">
        <f t="shared" si="48"/>
        <v>0</v>
      </c>
      <c r="AB391" s="11">
        <v>45883</v>
      </c>
    </row>
    <row r="392" spans="1:28" ht="15.75" hidden="1" x14ac:dyDescent="0.25">
      <c r="A392" s="39">
        <v>45883</v>
      </c>
      <c r="B392" s="35" t="s">
        <v>219</v>
      </c>
      <c r="C392" s="33"/>
      <c r="D392" s="35" t="s">
        <v>31</v>
      </c>
      <c r="E392" s="33" t="s">
        <v>110</v>
      </c>
      <c r="F392" s="33">
        <v>600</v>
      </c>
      <c r="G392" s="33" t="s">
        <v>29</v>
      </c>
      <c r="H392" s="33">
        <v>1900</v>
      </c>
      <c r="I392" s="33">
        <f t="shared" si="42"/>
        <v>1140000</v>
      </c>
      <c r="J392" s="41" t="s">
        <v>240</v>
      </c>
      <c r="K392" s="35" t="s">
        <v>1126</v>
      </c>
      <c r="L392" s="9">
        <f t="shared" si="43"/>
        <v>0</v>
      </c>
      <c r="M392" s="9"/>
      <c r="N392" s="9"/>
      <c r="O392" s="9">
        <f t="shared" si="44"/>
        <v>1140000</v>
      </c>
      <c r="P392" s="9">
        <v>1140000</v>
      </c>
      <c r="Q392" s="9"/>
      <c r="R392" s="9">
        <f t="shared" si="45"/>
        <v>0</v>
      </c>
      <c r="S392" s="9"/>
      <c r="T392" s="9"/>
      <c r="U392" s="9">
        <f t="shared" si="46"/>
        <v>0</v>
      </c>
      <c r="V392" s="9"/>
      <c r="W392" s="9"/>
      <c r="X392" s="9">
        <f t="shared" si="47"/>
        <v>0</v>
      </c>
      <c r="Y392" s="9"/>
      <c r="Z392" s="9"/>
      <c r="AA392" s="10">
        <f t="shared" si="48"/>
        <v>0</v>
      </c>
      <c r="AB392" s="11">
        <v>45898</v>
      </c>
    </row>
    <row r="393" spans="1:28" ht="15.75" hidden="1" x14ac:dyDescent="0.25">
      <c r="A393" s="39">
        <v>45883</v>
      </c>
      <c r="B393" s="35" t="s">
        <v>231</v>
      </c>
      <c r="C393" s="33"/>
      <c r="D393" s="35"/>
      <c r="E393" s="33" t="s">
        <v>135</v>
      </c>
      <c r="F393" s="33">
        <v>29.8</v>
      </c>
      <c r="G393" s="33" t="s">
        <v>51</v>
      </c>
      <c r="H393" s="33"/>
      <c r="I393" s="33">
        <f t="shared" si="42"/>
        <v>0</v>
      </c>
      <c r="J393" s="86" t="s">
        <v>26</v>
      </c>
      <c r="K393" s="35"/>
      <c r="L393" s="9">
        <f t="shared" si="43"/>
        <v>0</v>
      </c>
      <c r="M393" s="9"/>
      <c r="N393" s="9"/>
      <c r="O393" s="9">
        <f t="shared" si="44"/>
        <v>0</v>
      </c>
      <c r="P393" s="9"/>
      <c r="Q393" s="9"/>
      <c r="R393" s="9">
        <f t="shared" si="45"/>
        <v>0</v>
      </c>
      <c r="S393" s="9"/>
      <c r="T393" s="9"/>
      <c r="U393" s="9">
        <f t="shared" si="46"/>
        <v>0</v>
      </c>
      <c r="V393" s="9"/>
      <c r="W393" s="9"/>
      <c r="X393" s="9">
        <f t="shared" si="47"/>
        <v>0</v>
      </c>
      <c r="Y393" s="9"/>
      <c r="Z393" s="9"/>
      <c r="AA393" s="10">
        <f t="shared" si="48"/>
        <v>0</v>
      </c>
      <c r="AB393" s="11"/>
    </row>
    <row r="394" spans="1:28" ht="15.75" hidden="1" x14ac:dyDescent="0.25">
      <c r="A394" s="39">
        <v>45883</v>
      </c>
      <c r="B394" s="33" t="s">
        <v>231</v>
      </c>
      <c r="C394" s="33"/>
      <c r="D394" s="33"/>
      <c r="E394" s="33" t="s">
        <v>423</v>
      </c>
      <c r="F394" s="33">
        <v>101.3</v>
      </c>
      <c r="G394" s="33" t="s">
        <v>51</v>
      </c>
      <c r="H394" s="33"/>
      <c r="I394" s="33">
        <f t="shared" si="42"/>
        <v>0</v>
      </c>
      <c r="J394" s="83" t="s">
        <v>26</v>
      </c>
      <c r="K394" s="33"/>
      <c r="L394" s="9">
        <f t="shared" si="43"/>
        <v>0</v>
      </c>
      <c r="M394" s="9"/>
      <c r="N394" s="9"/>
      <c r="O394" s="9">
        <f t="shared" si="44"/>
        <v>0</v>
      </c>
      <c r="P394" s="9"/>
      <c r="Q394" s="9"/>
      <c r="R394" s="9">
        <f t="shared" si="45"/>
        <v>0</v>
      </c>
      <c r="S394" s="9"/>
      <c r="T394" s="9"/>
      <c r="U394" s="9">
        <f t="shared" si="46"/>
        <v>0</v>
      </c>
      <c r="V394" s="9"/>
      <c r="W394" s="9"/>
      <c r="X394" s="9">
        <f t="shared" si="47"/>
        <v>0</v>
      </c>
      <c r="Y394" s="9"/>
      <c r="Z394" s="9"/>
      <c r="AA394" s="10">
        <f t="shared" si="48"/>
        <v>0</v>
      </c>
      <c r="AB394" s="11"/>
    </row>
    <row r="395" spans="1:28" ht="15.75" hidden="1" x14ac:dyDescent="0.25">
      <c r="A395" s="39">
        <v>45883</v>
      </c>
      <c r="B395" s="33" t="s">
        <v>231</v>
      </c>
      <c r="C395" s="33"/>
      <c r="D395" s="33"/>
      <c r="E395" s="33" t="s">
        <v>616</v>
      </c>
      <c r="F395" s="33">
        <v>107.5</v>
      </c>
      <c r="G395" s="33" t="s">
        <v>51</v>
      </c>
      <c r="H395" s="33"/>
      <c r="I395" s="33">
        <f t="shared" si="42"/>
        <v>0</v>
      </c>
      <c r="J395" s="83" t="s">
        <v>26</v>
      </c>
      <c r="K395" s="33"/>
      <c r="L395" s="9">
        <f t="shared" si="43"/>
        <v>0</v>
      </c>
      <c r="M395" s="9"/>
      <c r="N395" s="9"/>
      <c r="O395" s="9">
        <f t="shared" si="44"/>
        <v>0</v>
      </c>
      <c r="P395" s="9"/>
      <c r="Q395" s="9"/>
      <c r="R395" s="9">
        <f t="shared" si="45"/>
        <v>0</v>
      </c>
      <c r="S395" s="9"/>
      <c r="T395" s="9"/>
      <c r="U395" s="9">
        <f t="shared" si="46"/>
        <v>0</v>
      </c>
      <c r="V395" s="9"/>
      <c r="W395" s="9"/>
      <c r="X395" s="9">
        <f t="shared" si="47"/>
        <v>0</v>
      </c>
      <c r="Y395" s="9"/>
      <c r="Z395" s="9"/>
      <c r="AA395" s="10">
        <f t="shared" si="48"/>
        <v>0</v>
      </c>
      <c r="AB395" s="11"/>
    </row>
    <row r="396" spans="1:28" ht="15.75" hidden="1" x14ac:dyDescent="0.25">
      <c r="A396" s="39">
        <v>45883</v>
      </c>
      <c r="B396" s="33" t="s">
        <v>231</v>
      </c>
      <c r="C396" s="33"/>
      <c r="D396" s="33"/>
      <c r="E396" s="33" t="s">
        <v>117</v>
      </c>
      <c r="F396" s="33">
        <v>46.8</v>
      </c>
      <c r="G396" s="33" t="s">
        <v>51</v>
      </c>
      <c r="H396" s="33"/>
      <c r="I396" s="33">
        <f t="shared" si="42"/>
        <v>0</v>
      </c>
      <c r="J396" s="83" t="s">
        <v>26</v>
      </c>
      <c r="K396" s="33"/>
      <c r="L396" s="9">
        <f t="shared" si="43"/>
        <v>0</v>
      </c>
      <c r="M396" s="9"/>
      <c r="N396" s="9"/>
      <c r="O396" s="9">
        <f t="shared" si="44"/>
        <v>0</v>
      </c>
      <c r="P396" s="9"/>
      <c r="Q396" s="9"/>
      <c r="R396" s="9">
        <f t="shared" si="45"/>
        <v>0</v>
      </c>
      <c r="S396" s="9"/>
      <c r="T396" s="9"/>
      <c r="U396" s="9">
        <f t="shared" si="46"/>
        <v>0</v>
      </c>
      <c r="V396" s="9"/>
      <c r="W396" s="9"/>
      <c r="X396" s="9">
        <f t="shared" si="47"/>
        <v>0</v>
      </c>
      <c r="Y396" s="9"/>
      <c r="Z396" s="9"/>
      <c r="AA396" s="10">
        <f t="shared" si="48"/>
        <v>0</v>
      </c>
      <c r="AB396" s="11"/>
    </row>
    <row r="397" spans="1:28" ht="15.75" hidden="1" x14ac:dyDescent="0.25">
      <c r="A397" s="39">
        <v>45884</v>
      </c>
      <c r="B397" s="33" t="s">
        <v>170</v>
      </c>
      <c r="C397" s="33"/>
      <c r="D397" s="33" t="s">
        <v>31</v>
      </c>
      <c r="E397" s="33" t="s">
        <v>64</v>
      </c>
      <c r="F397" s="33">
        <v>4</v>
      </c>
      <c r="G397" s="33" t="s">
        <v>33</v>
      </c>
      <c r="H397" s="33">
        <v>150000</v>
      </c>
      <c r="I397" s="33">
        <f t="shared" si="42"/>
        <v>600000</v>
      </c>
      <c r="J397" s="37" t="s">
        <v>241</v>
      </c>
      <c r="K397" s="33"/>
      <c r="L397" s="9">
        <f t="shared" si="43"/>
        <v>600000</v>
      </c>
      <c r="M397" s="9">
        <v>600000</v>
      </c>
      <c r="N397" s="9"/>
      <c r="O397" s="9">
        <f t="shared" si="44"/>
        <v>0</v>
      </c>
      <c r="P397" s="9"/>
      <c r="Q397" s="9"/>
      <c r="R397" s="9">
        <f t="shared" si="45"/>
        <v>0</v>
      </c>
      <c r="S397" s="9"/>
      <c r="T397" s="9"/>
      <c r="U397" s="9">
        <f t="shared" si="46"/>
        <v>0</v>
      </c>
      <c r="V397" s="9"/>
      <c r="W397" s="9"/>
      <c r="X397" s="9">
        <f t="shared" si="47"/>
        <v>0</v>
      </c>
      <c r="Y397" s="9"/>
      <c r="Z397" s="9"/>
      <c r="AA397" s="10">
        <f t="shared" si="48"/>
        <v>0</v>
      </c>
      <c r="AB397" s="11">
        <v>45884</v>
      </c>
    </row>
    <row r="398" spans="1:28" ht="15.75" hidden="1" x14ac:dyDescent="0.25">
      <c r="A398" s="39">
        <v>45884</v>
      </c>
      <c r="B398" s="33" t="s">
        <v>170</v>
      </c>
      <c r="C398" s="33"/>
      <c r="D398" s="33" t="s">
        <v>31</v>
      </c>
      <c r="E398" s="33" t="s">
        <v>102</v>
      </c>
      <c r="F398" s="33">
        <v>6</v>
      </c>
      <c r="G398" s="33" t="s">
        <v>74</v>
      </c>
      <c r="H398" s="33">
        <v>65000</v>
      </c>
      <c r="I398" s="33">
        <f t="shared" si="42"/>
        <v>390000</v>
      </c>
      <c r="J398" s="37" t="s">
        <v>241</v>
      </c>
      <c r="K398" s="33"/>
      <c r="L398" s="9">
        <f t="shared" si="43"/>
        <v>390000</v>
      </c>
      <c r="M398" s="9">
        <v>390000</v>
      </c>
      <c r="N398" s="9"/>
      <c r="O398" s="9">
        <f t="shared" si="44"/>
        <v>0</v>
      </c>
      <c r="P398" s="9"/>
      <c r="Q398" s="9"/>
      <c r="R398" s="9">
        <f t="shared" si="45"/>
        <v>0</v>
      </c>
      <c r="S398" s="9"/>
      <c r="T398" s="9"/>
      <c r="U398" s="9">
        <f t="shared" si="46"/>
        <v>0</v>
      </c>
      <c r="V398" s="9"/>
      <c r="W398" s="9"/>
      <c r="X398" s="9">
        <f t="shared" si="47"/>
        <v>0</v>
      </c>
      <c r="Y398" s="9"/>
      <c r="Z398" s="9"/>
      <c r="AA398" s="10">
        <f t="shared" si="48"/>
        <v>0</v>
      </c>
      <c r="AB398" s="11">
        <v>45884</v>
      </c>
    </row>
    <row r="399" spans="1:28" ht="15.75" hidden="1" x14ac:dyDescent="0.25">
      <c r="A399" s="39">
        <v>45884</v>
      </c>
      <c r="B399" s="33" t="s">
        <v>815</v>
      </c>
      <c r="C399" s="33"/>
      <c r="D399" s="33" t="s">
        <v>31</v>
      </c>
      <c r="E399" s="33" t="s">
        <v>85</v>
      </c>
      <c r="F399" s="33">
        <v>61.4</v>
      </c>
      <c r="G399" s="33" t="s">
        <v>51</v>
      </c>
      <c r="H399" s="33">
        <v>43000</v>
      </c>
      <c r="I399" s="33">
        <f t="shared" si="42"/>
        <v>2640200</v>
      </c>
      <c r="J399" s="37" t="s">
        <v>240</v>
      </c>
      <c r="K399" s="33"/>
      <c r="L399" s="9">
        <f t="shared" si="43"/>
        <v>2640200</v>
      </c>
      <c r="M399" s="9">
        <v>2640200</v>
      </c>
      <c r="N399" s="9"/>
      <c r="O399" s="9">
        <f t="shared" si="44"/>
        <v>0</v>
      </c>
      <c r="P399" s="9"/>
      <c r="Q399" s="9"/>
      <c r="R399" s="9">
        <f t="shared" si="45"/>
        <v>0</v>
      </c>
      <c r="S399" s="9"/>
      <c r="T399" s="9"/>
      <c r="U399" s="9">
        <f t="shared" si="46"/>
        <v>0</v>
      </c>
      <c r="V399" s="9"/>
      <c r="W399" s="9"/>
      <c r="X399" s="9">
        <f t="shared" si="47"/>
        <v>0</v>
      </c>
      <c r="Y399" s="9"/>
      <c r="Z399" s="9"/>
      <c r="AA399" s="10">
        <f t="shared" si="48"/>
        <v>0</v>
      </c>
      <c r="AB399" s="11">
        <v>45884</v>
      </c>
    </row>
    <row r="400" spans="1:28" ht="15.75" hidden="1" x14ac:dyDescent="0.25">
      <c r="A400" s="39">
        <v>45884</v>
      </c>
      <c r="B400" s="33" t="s">
        <v>94</v>
      </c>
      <c r="C400" s="33"/>
      <c r="D400" s="33" t="s">
        <v>31</v>
      </c>
      <c r="E400" s="33" t="s">
        <v>95</v>
      </c>
      <c r="F400" s="33">
        <v>2000</v>
      </c>
      <c r="G400" s="33" t="s">
        <v>29</v>
      </c>
      <c r="H400" s="33">
        <v>4300</v>
      </c>
      <c r="I400" s="33">
        <f t="shared" si="42"/>
        <v>8600000</v>
      </c>
      <c r="J400" s="37" t="s">
        <v>241</v>
      </c>
      <c r="K400" s="33" t="s">
        <v>1090</v>
      </c>
      <c r="L400" s="9">
        <f t="shared" si="43"/>
        <v>1030000</v>
      </c>
      <c r="M400" s="9">
        <v>1030000</v>
      </c>
      <c r="N400" s="9"/>
      <c r="O400" s="9">
        <f t="shared" si="44"/>
        <v>0</v>
      </c>
      <c r="P400" s="9"/>
      <c r="Q400" s="9"/>
      <c r="R400" s="9">
        <f t="shared" si="45"/>
        <v>0</v>
      </c>
      <c r="S400" s="9"/>
      <c r="T400" s="9"/>
      <c r="U400" s="9">
        <f t="shared" si="46"/>
        <v>7570000</v>
      </c>
      <c r="V400" s="9">
        <v>7570000</v>
      </c>
      <c r="W400" s="9"/>
      <c r="X400" s="9">
        <f t="shared" si="47"/>
        <v>0</v>
      </c>
      <c r="Y400" s="9"/>
      <c r="Z400" s="9"/>
      <c r="AA400" s="10">
        <f t="shared" si="48"/>
        <v>0</v>
      </c>
      <c r="AB400" s="11">
        <v>45887</v>
      </c>
    </row>
    <row r="401" spans="1:28" ht="15.75" hidden="1" x14ac:dyDescent="0.25">
      <c r="A401" s="39">
        <v>45884</v>
      </c>
      <c r="B401" s="33" t="s">
        <v>258</v>
      </c>
      <c r="C401" s="33"/>
      <c r="D401" s="33" t="s">
        <v>31</v>
      </c>
      <c r="E401" s="33" t="s">
        <v>110</v>
      </c>
      <c r="F401" s="33">
        <v>20800</v>
      </c>
      <c r="G401" s="33" t="s">
        <v>29</v>
      </c>
      <c r="H401" s="33">
        <v>1800</v>
      </c>
      <c r="I401" s="33">
        <f t="shared" si="42"/>
        <v>37440000</v>
      </c>
      <c r="J401" s="82" t="s">
        <v>38</v>
      </c>
      <c r="K401" s="33" t="s">
        <v>1111</v>
      </c>
      <c r="L401" s="9">
        <f t="shared" si="43"/>
        <v>0</v>
      </c>
      <c r="M401" s="9"/>
      <c r="N401" s="9"/>
      <c r="O401" s="9">
        <f t="shared" si="44"/>
        <v>0</v>
      </c>
      <c r="P401" s="9"/>
      <c r="Q401" s="9"/>
      <c r="R401" s="9">
        <f t="shared" si="45"/>
        <v>0</v>
      </c>
      <c r="S401" s="9"/>
      <c r="T401" s="9"/>
      <c r="U401" s="9">
        <f t="shared" si="46"/>
        <v>730000</v>
      </c>
      <c r="V401" s="9">
        <v>730000</v>
      </c>
      <c r="W401" s="9"/>
      <c r="X401" s="9">
        <f t="shared" si="47"/>
        <v>0</v>
      </c>
      <c r="Y401" s="9"/>
      <c r="Z401" s="9"/>
      <c r="AA401" s="10">
        <f t="shared" si="48"/>
        <v>36710000</v>
      </c>
      <c r="AB401" s="11">
        <v>45890</v>
      </c>
    </row>
    <row r="402" spans="1:28" ht="15.75" hidden="1" x14ac:dyDescent="0.25">
      <c r="A402" s="39">
        <v>45884</v>
      </c>
      <c r="B402" s="33" t="s">
        <v>222</v>
      </c>
      <c r="C402" s="33"/>
      <c r="D402" s="33" t="s">
        <v>31</v>
      </c>
      <c r="E402" s="33" t="s">
        <v>228</v>
      </c>
      <c r="F402" s="33">
        <v>1</v>
      </c>
      <c r="G402" s="33" t="s">
        <v>138</v>
      </c>
      <c r="H402" s="33">
        <v>1200000</v>
      </c>
      <c r="I402" s="33">
        <f t="shared" si="42"/>
        <v>1200000</v>
      </c>
      <c r="J402" s="37" t="s">
        <v>240</v>
      </c>
      <c r="K402" s="33"/>
      <c r="L402" s="9">
        <f t="shared" si="43"/>
        <v>0</v>
      </c>
      <c r="M402" s="9"/>
      <c r="N402" s="9"/>
      <c r="O402" s="9">
        <f t="shared" si="44"/>
        <v>0</v>
      </c>
      <c r="P402" s="9"/>
      <c r="Q402" s="9"/>
      <c r="R402" s="9">
        <f t="shared" si="45"/>
        <v>1200000</v>
      </c>
      <c r="S402" s="9">
        <v>1200000</v>
      </c>
      <c r="T402" s="9"/>
      <c r="U402" s="9">
        <f t="shared" si="46"/>
        <v>0</v>
      </c>
      <c r="V402" s="9"/>
      <c r="W402" s="9"/>
      <c r="X402" s="9">
        <f t="shared" si="47"/>
        <v>0</v>
      </c>
      <c r="Y402" s="9"/>
      <c r="Z402" s="9"/>
      <c r="AA402" s="10">
        <f t="shared" si="48"/>
        <v>0</v>
      </c>
      <c r="AB402" s="11">
        <v>45884</v>
      </c>
    </row>
    <row r="403" spans="1:28" ht="15.75" hidden="1" x14ac:dyDescent="0.25">
      <c r="A403" s="39">
        <v>45884</v>
      </c>
      <c r="B403" s="33" t="s">
        <v>543</v>
      </c>
      <c r="C403" s="33"/>
      <c r="D403" s="33" t="s">
        <v>31</v>
      </c>
      <c r="E403" s="33" t="s">
        <v>95</v>
      </c>
      <c r="F403" s="33">
        <v>200</v>
      </c>
      <c r="G403" s="33" t="s">
        <v>29</v>
      </c>
      <c r="H403" s="33">
        <v>3600</v>
      </c>
      <c r="I403" s="33">
        <f t="shared" si="42"/>
        <v>720000</v>
      </c>
      <c r="J403" s="37" t="s">
        <v>240</v>
      </c>
      <c r="K403" s="33"/>
      <c r="L403" s="9">
        <f t="shared" si="43"/>
        <v>0</v>
      </c>
      <c r="M403" s="9"/>
      <c r="N403" s="9"/>
      <c r="O403" s="9">
        <f t="shared" si="44"/>
        <v>0</v>
      </c>
      <c r="P403" s="9"/>
      <c r="Q403" s="9"/>
      <c r="R403" s="9">
        <f t="shared" si="45"/>
        <v>0</v>
      </c>
      <c r="S403" s="9"/>
      <c r="T403" s="9"/>
      <c r="U403" s="9">
        <f t="shared" si="46"/>
        <v>720000</v>
      </c>
      <c r="V403" s="9">
        <v>720000</v>
      </c>
      <c r="W403" s="9"/>
      <c r="X403" s="9">
        <f t="shared" si="47"/>
        <v>0</v>
      </c>
      <c r="Y403" s="9"/>
      <c r="Z403" s="9"/>
      <c r="AA403" s="10">
        <f t="shared" si="48"/>
        <v>0</v>
      </c>
      <c r="AB403" s="11">
        <v>45883</v>
      </c>
    </row>
    <row r="404" spans="1:28" ht="15.75" hidden="1" x14ac:dyDescent="0.25">
      <c r="A404" s="39">
        <v>45884</v>
      </c>
      <c r="B404" s="33" t="s">
        <v>927</v>
      </c>
      <c r="C404" s="33"/>
      <c r="D404" s="33" t="s">
        <v>31</v>
      </c>
      <c r="E404" s="33" t="s">
        <v>28</v>
      </c>
      <c r="F404" s="33">
        <v>400</v>
      </c>
      <c r="G404" s="33" t="s">
        <v>29</v>
      </c>
      <c r="H404" s="33">
        <v>2700</v>
      </c>
      <c r="I404" s="33">
        <f t="shared" si="42"/>
        <v>1080000</v>
      </c>
      <c r="J404" s="37" t="s">
        <v>240</v>
      </c>
      <c r="K404" s="33"/>
      <c r="L404" s="9">
        <f t="shared" si="43"/>
        <v>0</v>
      </c>
      <c r="M404" s="9"/>
      <c r="N404" s="9"/>
      <c r="O404" s="9">
        <f t="shared" si="44"/>
        <v>1080000</v>
      </c>
      <c r="P404" s="9">
        <v>1080000</v>
      </c>
      <c r="Q404" s="9"/>
      <c r="R404" s="9">
        <f t="shared" si="45"/>
        <v>0</v>
      </c>
      <c r="S404" s="9"/>
      <c r="T404" s="9"/>
      <c r="U404" s="9">
        <f t="shared" si="46"/>
        <v>0</v>
      </c>
      <c r="V404" s="9"/>
      <c r="W404" s="9"/>
      <c r="X404" s="9">
        <f t="shared" si="47"/>
        <v>0</v>
      </c>
      <c r="Y404" s="9"/>
      <c r="Z404" s="9"/>
      <c r="AA404" s="10">
        <f t="shared" si="48"/>
        <v>0</v>
      </c>
      <c r="AB404" s="11">
        <v>45884</v>
      </c>
    </row>
    <row r="405" spans="1:28" ht="15.75" hidden="1" x14ac:dyDescent="0.25">
      <c r="A405" s="32">
        <v>45884</v>
      </c>
      <c r="B405" s="33" t="s">
        <v>153</v>
      </c>
      <c r="C405" s="33"/>
      <c r="D405" s="33" t="s">
        <v>31</v>
      </c>
      <c r="E405" s="33" t="s">
        <v>457</v>
      </c>
      <c r="F405" s="33">
        <v>4</v>
      </c>
      <c r="G405" s="33" t="s">
        <v>51</v>
      </c>
      <c r="H405" s="33">
        <v>300000</v>
      </c>
      <c r="I405" s="33">
        <f t="shared" si="42"/>
        <v>1200000</v>
      </c>
      <c r="J405" s="37" t="s">
        <v>241</v>
      </c>
      <c r="K405" s="33" t="s">
        <v>1090</v>
      </c>
      <c r="L405" s="9">
        <f t="shared" si="43"/>
        <v>0</v>
      </c>
      <c r="M405" s="9"/>
      <c r="N405" s="9"/>
      <c r="O405" s="9">
        <f t="shared" si="44"/>
        <v>0</v>
      </c>
      <c r="P405" s="9"/>
      <c r="Q405" s="9"/>
      <c r="R405" s="9">
        <f t="shared" si="45"/>
        <v>0</v>
      </c>
      <c r="S405" s="9"/>
      <c r="T405" s="9"/>
      <c r="U405" s="9">
        <f t="shared" si="46"/>
        <v>1200000</v>
      </c>
      <c r="V405" s="9">
        <v>1200000</v>
      </c>
      <c r="W405" s="9"/>
      <c r="X405" s="9">
        <f t="shared" si="47"/>
        <v>0</v>
      </c>
      <c r="Y405" s="9"/>
      <c r="Z405" s="9"/>
      <c r="AA405" s="10">
        <f t="shared" si="48"/>
        <v>0</v>
      </c>
      <c r="AB405" s="11">
        <v>45887</v>
      </c>
    </row>
    <row r="406" spans="1:28" ht="15.75" hidden="1" x14ac:dyDescent="0.25">
      <c r="A406" s="39">
        <v>45884</v>
      </c>
      <c r="B406" s="33" t="s">
        <v>153</v>
      </c>
      <c r="C406" s="33"/>
      <c r="D406" s="33" t="s">
        <v>31</v>
      </c>
      <c r="E406" s="33" t="s">
        <v>394</v>
      </c>
      <c r="F406" s="33">
        <v>4</v>
      </c>
      <c r="G406" s="33" t="s">
        <v>51</v>
      </c>
      <c r="H406" s="33">
        <v>300000</v>
      </c>
      <c r="I406" s="33">
        <f t="shared" si="42"/>
        <v>1200000</v>
      </c>
      <c r="J406" s="37" t="s">
        <v>241</v>
      </c>
      <c r="K406" s="33" t="s">
        <v>1090</v>
      </c>
      <c r="L406" s="9">
        <f t="shared" si="43"/>
        <v>0</v>
      </c>
      <c r="M406" s="9"/>
      <c r="N406" s="9"/>
      <c r="O406" s="9">
        <f t="shared" si="44"/>
        <v>0</v>
      </c>
      <c r="P406" s="9"/>
      <c r="Q406" s="9"/>
      <c r="R406" s="9">
        <f t="shared" si="45"/>
        <v>0</v>
      </c>
      <c r="S406" s="9"/>
      <c r="T406" s="9"/>
      <c r="U406" s="9">
        <f t="shared" si="46"/>
        <v>1200000</v>
      </c>
      <c r="V406" s="9">
        <v>1200000</v>
      </c>
      <c r="W406" s="9"/>
      <c r="X406" s="9">
        <f t="shared" si="47"/>
        <v>0</v>
      </c>
      <c r="Y406" s="9"/>
      <c r="Z406" s="9"/>
      <c r="AA406" s="10">
        <f t="shared" si="48"/>
        <v>0</v>
      </c>
      <c r="AB406" s="11">
        <v>45887</v>
      </c>
    </row>
    <row r="407" spans="1:28" ht="16.5" hidden="1" thickBot="1" x14ac:dyDescent="0.3">
      <c r="A407" s="61">
        <v>45884</v>
      </c>
      <c r="B407" s="62" t="s">
        <v>359</v>
      </c>
      <c r="C407" s="62"/>
      <c r="D407" s="62" t="s">
        <v>41</v>
      </c>
      <c r="E407" s="62" t="s">
        <v>297</v>
      </c>
      <c r="F407" s="62">
        <v>2000</v>
      </c>
      <c r="G407" s="62" t="s">
        <v>29</v>
      </c>
      <c r="H407" s="62">
        <v>1850</v>
      </c>
      <c r="I407" s="62">
        <f t="shared" si="42"/>
        <v>3700000</v>
      </c>
      <c r="J407" s="63" t="s">
        <v>241</v>
      </c>
      <c r="K407" s="62"/>
      <c r="L407" s="97">
        <f t="shared" si="43"/>
        <v>3700000</v>
      </c>
      <c r="M407" s="97">
        <v>3700000</v>
      </c>
      <c r="N407" s="97"/>
      <c r="O407" s="97">
        <f t="shared" si="44"/>
        <v>0</v>
      </c>
      <c r="P407" s="97"/>
      <c r="Q407" s="97"/>
      <c r="R407" s="97">
        <f t="shared" si="45"/>
        <v>0</v>
      </c>
      <c r="S407" s="97"/>
      <c r="T407" s="97"/>
      <c r="U407" s="97">
        <f t="shared" si="46"/>
        <v>0</v>
      </c>
      <c r="V407" s="97"/>
      <c r="W407" s="97"/>
      <c r="X407" s="97">
        <f t="shared" si="47"/>
        <v>0</v>
      </c>
      <c r="Y407" s="97"/>
      <c r="Z407" s="97"/>
      <c r="AA407" s="98">
        <f t="shared" si="48"/>
        <v>0</v>
      </c>
      <c r="AB407" s="99">
        <v>45884</v>
      </c>
    </row>
    <row r="408" spans="1:28" ht="15.75" hidden="1" x14ac:dyDescent="0.25">
      <c r="A408" s="39">
        <v>45884</v>
      </c>
      <c r="B408" s="35" t="s">
        <v>189</v>
      </c>
      <c r="C408" s="35"/>
      <c r="D408" s="35" t="s">
        <v>31</v>
      </c>
      <c r="E408" s="35" t="s">
        <v>110</v>
      </c>
      <c r="F408" s="35">
        <v>400</v>
      </c>
      <c r="G408" s="35" t="s">
        <v>29</v>
      </c>
      <c r="H408" s="35">
        <v>1800</v>
      </c>
      <c r="I408" s="33">
        <f t="shared" si="42"/>
        <v>720000</v>
      </c>
      <c r="J408" s="41" t="s">
        <v>240</v>
      </c>
      <c r="K408" s="35"/>
      <c r="L408" s="92">
        <f t="shared" si="43"/>
        <v>0</v>
      </c>
      <c r="M408" s="92"/>
      <c r="N408" s="92"/>
      <c r="O408" s="92">
        <f t="shared" si="44"/>
        <v>0</v>
      </c>
      <c r="P408" s="92"/>
      <c r="Q408" s="92"/>
      <c r="R408" s="92">
        <f t="shared" si="45"/>
        <v>720000</v>
      </c>
      <c r="S408" s="92">
        <v>720000</v>
      </c>
      <c r="T408" s="92"/>
      <c r="U408" s="92">
        <f t="shared" si="46"/>
        <v>0</v>
      </c>
      <c r="V408" s="92"/>
      <c r="W408" s="92"/>
      <c r="X408" s="92">
        <f t="shared" si="47"/>
        <v>0</v>
      </c>
      <c r="Y408" s="92"/>
      <c r="Z408" s="92"/>
      <c r="AA408" s="93">
        <f t="shared" si="48"/>
        <v>0</v>
      </c>
      <c r="AB408" s="94">
        <v>45884</v>
      </c>
    </row>
    <row r="409" spans="1:28" ht="15.75" hidden="1" x14ac:dyDescent="0.25">
      <c r="A409" s="39">
        <v>45884</v>
      </c>
      <c r="B409" s="35" t="s">
        <v>358</v>
      </c>
      <c r="C409" s="33"/>
      <c r="D409" s="35" t="s">
        <v>31</v>
      </c>
      <c r="E409" s="33" t="s">
        <v>110</v>
      </c>
      <c r="F409" s="33">
        <v>2000</v>
      </c>
      <c r="G409" s="33" t="s">
        <v>29</v>
      </c>
      <c r="H409" s="33">
        <v>1850</v>
      </c>
      <c r="I409" s="33">
        <f t="shared" si="42"/>
        <v>3700000</v>
      </c>
      <c r="J409" s="41" t="s">
        <v>240</v>
      </c>
      <c r="K409" s="33"/>
      <c r="L409" s="9">
        <f t="shared" si="43"/>
        <v>0</v>
      </c>
      <c r="M409" s="9"/>
      <c r="N409" s="9"/>
      <c r="O409" s="9">
        <f t="shared" si="44"/>
        <v>0</v>
      </c>
      <c r="P409" s="9"/>
      <c r="Q409" s="9"/>
      <c r="R409" s="9">
        <f t="shared" si="45"/>
        <v>0</v>
      </c>
      <c r="S409" s="9"/>
      <c r="T409" s="9"/>
      <c r="U409" s="9">
        <f t="shared" si="46"/>
        <v>3700000</v>
      </c>
      <c r="V409" s="9">
        <v>3700000</v>
      </c>
      <c r="W409" s="9"/>
      <c r="X409" s="9">
        <f t="shared" si="47"/>
        <v>0</v>
      </c>
      <c r="Y409" s="9"/>
      <c r="Z409" s="9"/>
      <c r="AA409" s="10">
        <f t="shared" si="48"/>
        <v>0</v>
      </c>
      <c r="AB409" s="11">
        <v>45884</v>
      </c>
    </row>
    <row r="410" spans="1:28" ht="15.75" hidden="1" x14ac:dyDescent="0.25">
      <c r="A410" s="39">
        <v>45884</v>
      </c>
      <c r="B410" s="33">
        <v>777</v>
      </c>
      <c r="C410" s="33"/>
      <c r="D410" s="35" t="s">
        <v>31</v>
      </c>
      <c r="E410" s="33" t="s">
        <v>102</v>
      </c>
      <c r="F410" s="33">
        <v>2</v>
      </c>
      <c r="G410" s="33" t="s">
        <v>74</v>
      </c>
      <c r="H410" s="33">
        <v>65000</v>
      </c>
      <c r="I410" s="33">
        <f t="shared" si="42"/>
        <v>130000</v>
      </c>
      <c r="J410" s="41" t="s">
        <v>240</v>
      </c>
      <c r="K410" s="33"/>
      <c r="L410" s="9">
        <f t="shared" si="43"/>
        <v>0</v>
      </c>
      <c r="M410" s="9"/>
      <c r="N410" s="9"/>
      <c r="O410" s="9">
        <f t="shared" si="44"/>
        <v>0</v>
      </c>
      <c r="P410" s="9"/>
      <c r="Q410" s="9"/>
      <c r="R410" s="9">
        <f t="shared" si="45"/>
        <v>0</v>
      </c>
      <c r="S410" s="9"/>
      <c r="T410" s="9"/>
      <c r="U410" s="9">
        <f t="shared" si="46"/>
        <v>130000</v>
      </c>
      <c r="V410" s="9">
        <v>130000</v>
      </c>
      <c r="W410" s="9"/>
      <c r="X410" s="9">
        <f t="shared" si="47"/>
        <v>0</v>
      </c>
      <c r="Y410" s="9"/>
      <c r="Z410" s="9"/>
      <c r="AA410" s="10">
        <f t="shared" si="48"/>
        <v>0</v>
      </c>
      <c r="AB410" s="11">
        <v>45884</v>
      </c>
    </row>
    <row r="411" spans="1:28" ht="15.75" hidden="1" x14ac:dyDescent="0.25">
      <c r="A411" s="39">
        <v>45884</v>
      </c>
      <c r="B411" s="33" t="s">
        <v>1112</v>
      </c>
      <c r="C411" s="33"/>
      <c r="D411" s="35" t="s">
        <v>31</v>
      </c>
      <c r="E411" s="33" t="s">
        <v>155</v>
      </c>
      <c r="F411" s="33">
        <v>700</v>
      </c>
      <c r="G411" s="33" t="s">
        <v>29</v>
      </c>
      <c r="H411" s="33">
        <v>4000</v>
      </c>
      <c r="I411" s="33">
        <f t="shared" si="42"/>
        <v>2800000</v>
      </c>
      <c r="J411" s="37" t="s">
        <v>240</v>
      </c>
      <c r="K411" s="33"/>
      <c r="L411" s="9">
        <f t="shared" si="43"/>
        <v>0</v>
      </c>
      <c r="M411" s="9"/>
      <c r="N411" s="9"/>
      <c r="O411" s="9">
        <f t="shared" si="44"/>
        <v>2800000</v>
      </c>
      <c r="P411" s="9">
        <v>2800000</v>
      </c>
      <c r="Q411" s="9"/>
      <c r="R411" s="9">
        <f t="shared" si="45"/>
        <v>0</v>
      </c>
      <c r="S411" s="9"/>
      <c r="T411" s="9"/>
      <c r="U411" s="9">
        <f t="shared" si="46"/>
        <v>0</v>
      </c>
      <c r="V411" s="9"/>
      <c r="W411" s="9"/>
      <c r="X411" s="9">
        <f t="shared" si="47"/>
        <v>0</v>
      </c>
      <c r="Y411" s="9"/>
      <c r="Z411" s="9"/>
      <c r="AA411" s="10">
        <f t="shared" si="48"/>
        <v>0</v>
      </c>
      <c r="AB411" s="11">
        <v>45884</v>
      </c>
    </row>
    <row r="412" spans="1:28" ht="15.75" hidden="1" x14ac:dyDescent="0.25">
      <c r="A412" s="39">
        <v>45884</v>
      </c>
      <c r="B412" s="33" t="s">
        <v>231</v>
      </c>
      <c r="C412" s="33"/>
      <c r="D412" s="35"/>
      <c r="E412" s="33" t="s">
        <v>184</v>
      </c>
      <c r="F412" s="33">
        <v>97.5</v>
      </c>
      <c r="G412" s="33" t="s">
        <v>51</v>
      </c>
      <c r="H412" s="33"/>
      <c r="I412" s="33">
        <f t="shared" si="42"/>
        <v>0</v>
      </c>
      <c r="J412" s="83" t="s">
        <v>26</v>
      </c>
      <c r="K412" s="33"/>
      <c r="L412" s="9">
        <f t="shared" si="43"/>
        <v>0</v>
      </c>
      <c r="M412" s="9"/>
      <c r="N412" s="9"/>
      <c r="O412" s="9">
        <f t="shared" si="44"/>
        <v>0</v>
      </c>
      <c r="P412" s="9"/>
      <c r="Q412" s="9"/>
      <c r="R412" s="9">
        <f t="shared" si="45"/>
        <v>0</v>
      </c>
      <c r="S412" s="9"/>
      <c r="T412" s="9"/>
      <c r="U412" s="9">
        <f t="shared" si="46"/>
        <v>0</v>
      </c>
      <c r="V412" s="9"/>
      <c r="W412" s="9"/>
      <c r="X412" s="9">
        <f t="shared" si="47"/>
        <v>0</v>
      </c>
      <c r="Y412" s="9"/>
      <c r="Z412" s="9"/>
      <c r="AA412" s="10">
        <f t="shared" si="48"/>
        <v>0</v>
      </c>
      <c r="AB412" s="11"/>
    </row>
    <row r="413" spans="1:28" ht="15.75" hidden="1" x14ac:dyDescent="0.25">
      <c r="A413" s="39">
        <v>45884</v>
      </c>
      <c r="B413" s="33" t="s">
        <v>231</v>
      </c>
      <c r="C413" s="33"/>
      <c r="D413" s="35"/>
      <c r="E413" s="33" t="s">
        <v>423</v>
      </c>
      <c r="F413" s="33">
        <v>33.799999999999997</v>
      </c>
      <c r="G413" s="33" t="s">
        <v>51</v>
      </c>
      <c r="H413" s="33"/>
      <c r="I413" s="33">
        <f t="shared" si="42"/>
        <v>0</v>
      </c>
      <c r="J413" s="86" t="s">
        <v>26</v>
      </c>
      <c r="K413" s="33"/>
      <c r="L413" s="9">
        <f t="shared" si="43"/>
        <v>0</v>
      </c>
      <c r="M413" s="9"/>
      <c r="N413" s="9"/>
      <c r="O413" s="9">
        <f t="shared" si="44"/>
        <v>0</v>
      </c>
      <c r="P413" s="9"/>
      <c r="Q413" s="9"/>
      <c r="R413" s="9">
        <f t="shared" si="45"/>
        <v>0</v>
      </c>
      <c r="S413" s="9"/>
      <c r="T413" s="9"/>
      <c r="U413" s="9">
        <f t="shared" si="46"/>
        <v>0</v>
      </c>
      <c r="V413" s="9"/>
      <c r="W413" s="9"/>
      <c r="X413" s="9">
        <f t="shared" si="47"/>
        <v>0</v>
      </c>
      <c r="Y413" s="9"/>
      <c r="Z413" s="9"/>
      <c r="AA413" s="10">
        <f t="shared" si="48"/>
        <v>0</v>
      </c>
      <c r="AB413" s="11"/>
    </row>
    <row r="414" spans="1:28" ht="15.75" hidden="1" x14ac:dyDescent="0.25">
      <c r="A414" s="39">
        <v>45884</v>
      </c>
      <c r="B414" s="33" t="s">
        <v>231</v>
      </c>
      <c r="C414" s="33"/>
      <c r="D414" s="35"/>
      <c r="E414" s="33" t="s">
        <v>1113</v>
      </c>
      <c r="F414" s="33">
        <v>30</v>
      </c>
      <c r="G414" s="33" t="s">
        <v>51</v>
      </c>
      <c r="H414" s="33"/>
      <c r="I414" s="33">
        <f t="shared" si="42"/>
        <v>0</v>
      </c>
      <c r="J414" s="86" t="s">
        <v>26</v>
      </c>
      <c r="K414" s="33"/>
      <c r="L414" s="9">
        <f t="shared" si="43"/>
        <v>0</v>
      </c>
      <c r="M414" s="9"/>
      <c r="N414" s="9"/>
      <c r="O414" s="9">
        <f t="shared" si="44"/>
        <v>0</v>
      </c>
      <c r="P414" s="9"/>
      <c r="Q414" s="9"/>
      <c r="R414" s="9">
        <f t="shared" si="45"/>
        <v>0</v>
      </c>
      <c r="S414" s="9"/>
      <c r="T414" s="9"/>
      <c r="U414" s="9">
        <f t="shared" si="46"/>
        <v>0</v>
      </c>
      <c r="V414" s="9"/>
      <c r="W414" s="9"/>
      <c r="X414" s="9">
        <f t="shared" si="47"/>
        <v>0</v>
      </c>
      <c r="Y414" s="9"/>
      <c r="Z414" s="9"/>
      <c r="AA414" s="10">
        <f t="shared" si="48"/>
        <v>0</v>
      </c>
      <c r="AB414" s="11"/>
    </row>
    <row r="415" spans="1:28" ht="15.75" hidden="1" x14ac:dyDescent="0.25">
      <c r="A415" s="39">
        <v>45884</v>
      </c>
      <c r="B415" s="33" t="s">
        <v>231</v>
      </c>
      <c r="C415" s="33"/>
      <c r="D415" s="35"/>
      <c r="E415" s="33" t="s">
        <v>1114</v>
      </c>
      <c r="F415" s="33">
        <v>53.4</v>
      </c>
      <c r="G415" s="33" t="s">
        <v>51</v>
      </c>
      <c r="H415" s="33"/>
      <c r="I415" s="33">
        <f t="shared" si="42"/>
        <v>0</v>
      </c>
      <c r="J415" s="86" t="s">
        <v>26</v>
      </c>
      <c r="K415" s="33"/>
      <c r="L415" s="9">
        <f t="shared" si="43"/>
        <v>0</v>
      </c>
      <c r="M415" s="9"/>
      <c r="N415" s="9"/>
      <c r="O415" s="9">
        <f t="shared" si="44"/>
        <v>0</v>
      </c>
      <c r="P415" s="9"/>
      <c r="Q415" s="9"/>
      <c r="R415" s="9">
        <f t="shared" si="45"/>
        <v>0</v>
      </c>
      <c r="S415" s="9"/>
      <c r="T415" s="9"/>
      <c r="U415" s="9">
        <f t="shared" si="46"/>
        <v>0</v>
      </c>
      <c r="V415" s="9"/>
      <c r="W415" s="9"/>
      <c r="X415" s="9">
        <f t="shared" si="47"/>
        <v>0</v>
      </c>
      <c r="Y415" s="9"/>
      <c r="Z415" s="9"/>
      <c r="AA415" s="10">
        <f t="shared" si="48"/>
        <v>0</v>
      </c>
      <c r="AB415" s="11"/>
    </row>
    <row r="416" spans="1:28" ht="15.75" hidden="1" x14ac:dyDescent="0.25">
      <c r="A416" s="39">
        <v>45884</v>
      </c>
      <c r="B416" s="33" t="s">
        <v>947</v>
      </c>
      <c r="C416" s="33"/>
      <c r="D416" s="35" t="s">
        <v>31</v>
      </c>
      <c r="E416" s="33" t="s">
        <v>102</v>
      </c>
      <c r="F416" s="33">
        <v>2</v>
      </c>
      <c r="G416" s="33" t="s">
        <v>74</v>
      </c>
      <c r="H416" s="33">
        <v>65000</v>
      </c>
      <c r="I416" s="33">
        <f t="shared" si="42"/>
        <v>130000</v>
      </c>
      <c r="J416" s="37" t="s">
        <v>240</v>
      </c>
      <c r="K416" s="33"/>
      <c r="L416" s="9">
        <f t="shared" si="43"/>
        <v>0</v>
      </c>
      <c r="M416" s="9"/>
      <c r="N416" s="9"/>
      <c r="O416" s="9">
        <f t="shared" si="44"/>
        <v>0</v>
      </c>
      <c r="P416" s="9"/>
      <c r="Q416" s="9"/>
      <c r="R416" s="9">
        <f t="shared" si="45"/>
        <v>0</v>
      </c>
      <c r="S416" s="9"/>
      <c r="T416" s="9"/>
      <c r="U416" s="9">
        <f t="shared" si="46"/>
        <v>130000</v>
      </c>
      <c r="V416" s="9">
        <v>130000</v>
      </c>
      <c r="W416" s="9"/>
      <c r="X416" s="9">
        <f t="shared" si="47"/>
        <v>0</v>
      </c>
      <c r="Y416" s="9"/>
      <c r="Z416" s="9"/>
      <c r="AA416" s="10">
        <f t="shared" si="48"/>
        <v>0</v>
      </c>
      <c r="AB416" s="11">
        <v>45884</v>
      </c>
    </row>
    <row r="417" spans="1:28" ht="15.75" hidden="1" x14ac:dyDescent="0.25">
      <c r="A417" s="39">
        <v>45884</v>
      </c>
      <c r="B417" s="33" t="s">
        <v>317</v>
      </c>
      <c r="C417" s="33"/>
      <c r="D417" s="35" t="s">
        <v>31</v>
      </c>
      <c r="E417" s="33" t="s">
        <v>136</v>
      </c>
      <c r="F417" s="33">
        <v>23.5</v>
      </c>
      <c r="G417" s="33" t="s">
        <v>51</v>
      </c>
      <c r="H417" s="33">
        <v>43000</v>
      </c>
      <c r="I417" s="33">
        <f t="shared" si="42"/>
        <v>1010500</v>
      </c>
      <c r="J417" s="37" t="s">
        <v>241</v>
      </c>
      <c r="K417" s="33"/>
      <c r="L417" s="9">
        <f t="shared" si="43"/>
        <v>1010500</v>
      </c>
      <c r="M417" s="9">
        <v>1010500</v>
      </c>
      <c r="N417" s="9"/>
      <c r="O417" s="9">
        <f t="shared" si="44"/>
        <v>0</v>
      </c>
      <c r="P417" s="9"/>
      <c r="Q417" s="9"/>
      <c r="R417" s="9">
        <f t="shared" si="45"/>
        <v>0</v>
      </c>
      <c r="S417" s="9"/>
      <c r="T417" s="9"/>
      <c r="U417" s="9">
        <f t="shared" si="46"/>
        <v>0</v>
      </c>
      <c r="V417" s="9"/>
      <c r="W417" s="9"/>
      <c r="X417" s="9">
        <f t="shared" si="47"/>
        <v>0</v>
      </c>
      <c r="Y417" s="9"/>
      <c r="Z417" s="9"/>
      <c r="AA417" s="10">
        <f t="shared" si="48"/>
        <v>0</v>
      </c>
      <c r="AB417" s="11">
        <v>45884</v>
      </c>
    </row>
    <row r="418" spans="1:28" ht="15.75" hidden="1" x14ac:dyDescent="0.25">
      <c r="A418" s="39">
        <v>45884</v>
      </c>
      <c r="B418" s="33" t="s">
        <v>1011</v>
      </c>
      <c r="C418" s="33"/>
      <c r="D418" s="33" t="s">
        <v>41</v>
      </c>
      <c r="E418" s="33" t="s">
        <v>95</v>
      </c>
      <c r="F418" s="33">
        <v>1000</v>
      </c>
      <c r="G418" s="33" t="s">
        <v>29</v>
      </c>
      <c r="H418" s="33">
        <v>3900</v>
      </c>
      <c r="I418" s="33">
        <f t="shared" si="42"/>
        <v>3900000</v>
      </c>
      <c r="J418" s="41" t="s">
        <v>240</v>
      </c>
      <c r="K418" s="33"/>
      <c r="L418" s="9">
        <f t="shared" si="43"/>
        <v>0</v>
      </c>
      <c r="M418" s="9"/>
      <c r="N418" s="9"/>
      <c r="O418" s="9">
        <f t="shared" si="44"/>
        <v>3900000</v>
      </c>
      <c r="P418" s="9">
        <v>3900000</v>
      </c>
      <c r="Q418" s="9"/>
      <c r="R418" s="9">
        <f t="shared" si="45"/>
        <v>0</v>
      </c>
      <c r="S418" s="9"/>
      <c r="T418" s="9"/>
      <c r="U418" s="9">
        <f t="shared" si="46"/>
        <v>0</v>
      </c>
      <c r="V418" s="9"/>
      <c r="W418" s="9"/>
      <c r="X418" s="9">
        <f t="shared" si="47"/>
        <v>0</v>
      </c>
      <c r="Y418" s="9"/>
      <c r="Z418" s="9"/>
      <c r="AA418" s="10">
        <f t="shared" si="48"/>
        <v>0</v>
      </c>
      <c r="AB418" s="11">
        <v>45884</v>
      </c>
    </row>
    <row r="419" spans="1:28" ht="15.75" hidden="1" x14ac:dyDescent="0.25">
      <c r="A419" s="39">
        <v>45884</v>
      </c>
      <c r="B419" s="33" t="s">
        <v>92</v>
      </c>
      <c r="C419" s="33"/>
      <c r="D419" s="33" t="s">
        <v>31</v>
      </c>
      <c r="E419" s="33" t="s">
        <v>91</v>
      </c>
      <c r="F419" s="33">
        <v>700</v>
      </c>
      <c r="G419" s="33" t="s">
        <v>29</v>
      </c>
      <c r="H419" s="33">
        <v>4000</v>
      </c>
      <c r="I419" s="33">
        <f t="shared" si="42"/>
        <v>2800000</v>
      </c>
      <c r="J419" s="41" t="s">
        <v>240</v>
      </c>
      <c r="K419" s="33"/>
      <c r="L419" s="9">
        <f t="shared" si="43"/>
        <v>0</v>
      </c>
      <c r="M419" s="9"/>
      <c r="N419" s="9"/>
      <c r="O419" s="9">
        <f t="shared" si="44"/>
        <v>2800000</v>
      </c>
      <c r="P419" s="9">
        <v>2800000</v>
      </c>
      <c r="Q419" s="9"/>
      <c r="R419" s="9">
        <f t="shared" si="45"/>
        <v>0</v>
      </c>
      <c r="S419" s="9"/>
      <c r="T419" s="9"/>
      <c r="U419" s="9">
        <f t="shared" si="46"/>
        <v>0</v>
      </c>
      <c r="V419" s="9"/>
      <c r="W419" s="9"/>
      <c r="X419" s="9">
        <f t="shared" si="47"/>
        <v>0</v>
      </c>
      <c r="Y419" s="9"/>
      <c r="Z419" s="9"/>
      <c r="AA419" s="10">
        <f t="shared" si="48"/>
        <v>0</v>
      </c>
      <c r="AB419" s="11">
        <v>45884</v>
      </c>
    </row>
    <row r="420" spans="1:28" ht="15.75" hidden="1" x14ac:dyDescent="0.25">
      <c r="A420" s="39">
        <v>45884</v>
      </c>
      <c r="B420" s="33" t="s">
        <v>92</v>
      </c>
      <c r="C420" s="33"/>
      <c r="D420" s="33" t="s">
        <v>31</v>
      </c>
      <c r="E420" s="33" t="s">
        <v>224</v>
      </c>
      <c r="F420" s="33">
        <v>750</v>
      </c>
      <c r="G420" s="33" t="s">
        <v>29</v>
      </c>
      <c r="H420" s="33">
        <v>1790</v>
      </c>
      <c r="I420" s="33">
        <f t="shared" si="42"/>
        <v>1342500</v>
      </c>
      <c r="J420" s="41" t="s">
        <v>240</v>
      </c>
      <c r="K420" s="33"/>
      <c r="L420" s="9">
        <f t="shared" si="43"/>
        <v>0</v>
      </c>
      <c r="M420" s="9"/>
      <c r="N420" s="9"/>
      <c r="O420" s="9">
        <f t="shared" si="44"/>
        <v>1342500</v>
      </c>
      <c r="P420" s="9">
        <v>1342500</v>
      </c>
      <c r="Q420" s="9"/>
      <c r="R420" s="9">
        <f t="shared" si="45"/>
        <v>0</v>
      </c>
      <c r="S420" s="9"/>
      <c r="T420" s="9"/>
      <c r="U420" s="9">
        <f t="shared" si="46"/>
        <v>0</v>
      </c>
      <c r="V420" s="9"/>
      <c r="W420" s="9"/>
      <c r="X420" s="9">
        <f t="shared" si="47"/>
        <v>0</v>
      </c>
      <c r="Y420" s="9"/>
      <c r="Z420" s="9"/>
      <c r="AA420" s="10">
        <f t="shared" si="48"/>
        <v>0</v>
      </c>
      <c r="AB420" s="11">
        <v>45884</v>
      </c>
    </row>
    <row r="421" spans="1:28" ht="15.75" hidden="1" x14ac:dyDescent="0.25">
      <c r="A421" s="39">
        <v>45884</v>
      </c>
      <c r="B421" s="33" t="s">
        <v>92</v>
      </c>
      <c r="C421" s="33"/>
      <c r="D421" s="33" t="s">
        <v>31</v>
      </c>
      <c r="E421" s="33" t="s">
        <v>70</v>
      </c>
      <c r="F421" s="33">
        <v>400</v>
      </c>
      <c r="G421" s="33" t="s">
        <v>29</v>
      </c>
      <c r="H421" s="33">
        <v>2720</v>
      </c>
      <c r="I421" s="33">
        <f t="shared" si="42"/>
        <v>1088000</v>
      </c>
      <c r="J421" s="41" t="s">
        <v>240</v>
      </c>
      <c r="K421" s="33"/>
      <c r="L421" s="9">
        <f t="shared" si="43"/>
        <v>0</v>
      </c>
      <c r="M421" s="9"/>
      <c r="N421" s="9"/>
      <c r="O421" s="9">
        <f t="shared" si="44"/>
        <v>1088000</v>
      </c>
      <c r="P421" s="9">
        <v>828000</v>
      </c>
      <c r="Q421" s="9">
        <v>260000</v>
      </c>
      <c r="R421" s="9">
        <f t="shared" si="45"/>
        <v>0</v>
      </c>
      <c r="S421" s="9"/>
      <c r="T421" s="9"/>
      <c r="U421" s="9">
        <f t="shared" si="46"/>
        <v>0</v>
      </c>
      <c r="V421" s="9"/>
      <c r="W421" s="9"/>
      <c r="X421" s="9">
        <f t="shared" si="47"/>
        <v>0</v>
      </c>
      <c r="Y421" s="9"/>
      <c r="Z421" s="9"/>
      <c r="AA421" s="10">
        <f t="shared" si="48"/>
        <v>0</v>
      </c>
      <c r="AB421" s="11">
        <v>45887</v>
      </c>
    </row>
    <row r="422" spans="1:28" ht="15.75" hidden="1" x14ac:dyDescent="0.25">
      <c r="A422" s="39">
        <v>45884</v>
      </c>
      <c r="B422" s="33" t="s">
        <v>252</v>
      </c>
      <c r="C422" s="33"/>
      <c r="D422" s="33" t="s">
        <v>31</v>
      </c>
      <c r="E422" s="33" t="s">
        <v>328</v>
      </c>
      <c r="F422" s="33">
        <v>25</v>
      </c>
      <c r="G422" s="33" t="s">
        <v>51</v>
      </c>
      <c r="H422" s="33">
        <v>125000</v>
      </c>
      <c r="I422" s="33">
        <f t="shared" si="42"/>
        <v>3125000</v>
      </c>
      <c r="J422" s="82" t="s">
        <v>38</v>
      </c>
      <c r="K422" s="33" t="s">
        <v>1104</v>
      </c>
      <c r="L422" s="9">
        <f t="shared" si="43"/>
        <v>0</v>
      </c>
      <c r="M422" s="9"/>
      <c r="N422" s="9"/>
      <c r="O422" s="9">
        <f t="shared" si="44"/>
        <v>0</v>
      </c>
      <c r="P422" s="9"/>
      <c r="Q422" s="9"/>
      <c r="R422" s="9">
        <f t="shared" si="45"/>
        <v>0</v>
      </c>
      <c r="S422" s="9"/>
      <c r="T422" s="9"/>
      <c r="U422" s="9">
        <f t="shared" si="46"/>
        <v>0</v>
      </c>
      <c r="V422" s="9"/>
      <c r="W422" s="9"/>
      <c r="X422" s="9">
        <f t="shared" si="47"/>
        <v>0</v>
      </c>
      <c r="Y422" s="9"/>
      <c r="Z422" s="9"/>
      <c r="AA422" s="10">
        <f t="shared" si="48"/>
        <v>3125000</v>
      </c>
      <c r="AB422" s="11"/>
    </row>
    <row r="423" spans="1:28" ht="15.75" hidden="1" x14ac:dyDescent="0.25">
      <c r="A423" s="39">
        <v>45884</v>
      </c>
      <c r="B423" s="33" t="s">
        <v>438</v>
      </c>
      <c r="C423" s="33"/>
      <c r="D423" s="33" t="s">
        <v>31</v>
      </c>
      <c r="E423" s="33" t="s">
        <v>235</v>
      </c>
      <c r="F423" s="33">
        <v>10</v>
      </c>
      <c r="G423" s="33" t="s">
        <v>51</v>
      </c>
      <c r="H423" s="33">
        <v>90000</v>
      </c>
      <c r="I423" s="33">
        <f t="shared" si="42"/>
        <v>900000</v>
      </c>
      <c r="J423" s="37" t="s">
        <v>240</v>
      </c>
      <c r="K423" s="90" t="s">
        <v>1090</v>
      </c>
      <c r="L423" s="9">
        <f t="shared" si="43"/>
        <v>0</v>
      </c>
      <c r="M423" s="9"/>
      <c r="N423" s="9"/>
      <c r="O423" s="9">
        <f t="shared" si="44"/>
        <v>900000</v>
      </c>
      <c r="P423" s="9">
        <v>900000</v>
      </c>
      <c r="Q423" s="9"/>
      <c r="R423" s="9">
        <f t="shared" si="45"/>
        <v>0</v>
      </c>
      <c r="S423" s="9"/>
      <c r="T423" s="9"/>
      <c r="U423" s="9">
        <f t="shared" si="46"/>
        <v>0</v>
      </c>
      <c r="V423" s="9"/>
      <c r="W423" s="9"/>
      <c r="X423" s="9">
        <f t="shared" si="47"/>
        <v>0</v>
      </c>
      <c r="Y423" s="9"/>
      <c r="Z423" s="9"/>
      <c r="AA423" s="10">
        <f t="shared" si="48"/>
        <v>0</v>
      </c>
      <c r="AB423" s="11">
        <v>45890</v>
      </c>
    </row>
    <row r="424" spans="1:28" ht="15.75" hidden="1" x14ac:dyDescent="0.25">
      <c r="A424" s="39">
        <v>45884</v>
      </c>
      <c r="B424" s="33" t="s">
        <v>438</v>
      </c>
      <c r="C424" s="33"/>
      <c r="D424" s="33" t="s">
        <v>31</v>
      </c>
      <c r="E424" s="33" t="s">
        <v>237</v>
      </c>
      <c r="F424" s="33">
        <v>20</v>
      </c>
      <c r="G424" s="33" t="s">
        <v>51</v>
      </c>
      <c r="H424" s="33">
        <v>90000</v>
      </c>
      <c r="I424" s="33">
        <f t="shared" si="42"/>
        <v>1800000</v>
      </c>
      <c r="J424" s="37" t="s">
        <v>240</v>
      </c>
      <c r="K424" s="90" t="s">
        <v>1090</v>
      </c>
      <c r="L424" s="9">
        <f t="shared" si="43"/>
        <v>0</v>
      </c>
      <c r="M424" s="9"/>
      <c r="N424" s="9"/>
      <c r="O424" s="9">
        <f t="shared" si="44"/>
        <v>1800000</v>
      </c>
      <c r="P424" s="9">
        <v>1800000</v>
      </c>
      <c r="Q424" s="9"/>
      <c r="R424" s="9">
        <f t="shared" si="45"/>
        <v>0</v>
      </c>
      <c r="S424" s="9"/>
      <c r="T424" s="9"/>
      <c r="U424" s="9">
        <f t="shared" si="46"/>
        <v>0</v>
      </c>
      <c r="V424" s="9"/>
      <c r="W424" s="9"/>
      <c r="X424" s="9">
        <f t="shared" si="47"/>
        <v>0</v>
      </c>
      <c r="Y424" s="9"/>
      <c r="Z424" s="9"/>
      <c r="AA424" s="10">
        <f t="shared" si="48"/>
        <v>0</v>
      </c>
      <c r="AB424" s="11">
        <v>45890</v>
      </c>
    </row>
    <row r="425" spans="1:28" ht="15.75" hidden="1" x14ac:dyDescent="0.25">
      <c r="A425" s="39">
        <v>45884</v>
      </c>
      <c r="B425" s="33" t="s">
        <v>438</v>
      </c>
      <c r="C425" s="33"/>
      <c r="D425" s="33" t="s">
        <v>31</v>
      </c>
      <c r="E425" s="33" t="s">
        <v>234</v>
      </c>
      <c r="F425" s="33">
        <v>40</v>
      </c>
      <c r="G425" s="33" t="s">
        <v>51</v>
      </c>
      <c r="H425" s="33">
        <v>90000</v>
      </c>
      <c r="I425" s="33">
        <f t="shared" si="42"/>
        <v>3600000</v>
      </c>
      <c r="J425" s="37" t="s">
        <v>240</v>
      </c>
      <c r="K425" s="90" t="s">
        <v>1090</v>
      </c>
      <c r="L425" s="9">
        <f t="shared" si="43"/>
        <v>0</v>
      </c>
      <c r="M425" s="9"/>
      <c r="N425" s="9"/>
      <c r="O425" s="9">
        <f t="shared" si="44"/>
        <v>3600000</v>
      </c>
      <c r="P425" s="9">
        <v>3600000</v>
      </c>
      <c r="Q425" s="9"/>
      <c r="R425" s="9">
        <f t="shared" si="45"/>
        <v>0</v>
      </c>
      <c r="S425" s="9"/>
      <c r="T425" s="9"/>
      <c r="U425" s="9">
        <f t="shared" si="46"/>
        <v>0</v>
      </c>
      <c r="V425" s="9"/>
      <c r="W425" s="9"/>
      <c r="X425" s="9">
        <f t="shared" si="47"/>
        <v>0</v>
      </c>
      <c r="Y425" s="9"/>
      <c r="Z425" s="9"/>
      <c r="AA425" s="10">
        <f t="shared" si="48"/>
        <v>0</v>
      </c>
      <c r="AB425" s="11">
        <v>45890</v>
      </c>
    </row>
    <row r="426" spans="1:28" ht="15.75" hidden="1" x14ac:dyDescent="0.25">
      <c r="A426" s="39">
        <v>45884</v>
      </c>
      <c r="B426" s="33" t="s">
        <v>438</v>
      </c>
      <c r="C426" s="33"/>
      <c r="D426" s="33" t="s">
        <v>31</v>
      </c>
      <c r="E426" s="33" t="s">
        <v>381</v>
      </c>
      <c r="F426" s="33">
        <v>2.6</v>
      </c>
      <c r="G426" s="33" t="s">
        <v>178</v>
      </c>
      <c r="H426" s="33">
        <v>1150000</v>
      </c>
      <c r="I426" s="33">
        <f t="shared" si="42"/>
        <v>2990000</v>
      </c>
      <c r="J426" s="37" t="s">
        <v>240</v>
      </c>
      <c r="K426" s="90" t="s">
        <v>1090</v>
      </c>
      <c r="L426" s="9">
        <f t="shared" si="43"/>
        <v>0</v>
      </c>
      <c r="M426" s="9"/>
      <c r="N426" s="9"/>
      <c r="O426" s="9">
        <f t="shared" si="44"/>
        <v>2990000</v>
      </c>
      <c r="P426" s="9">
        <v>1320000</v>
      </c>
      <c r="Q426" s="9">
        <v>1670000</v>
      </c>
      <c r="R426" s="9">
        <f t="shared" si="45"/>
        <v>0</v>
      </c>
      <c r="S426" s="9"/>
      <c r="T426" s="9"/>
      <c r="U426" s="9">
        <f t="shared" si="46"/>
        <v>0</v>
      </c>
      <c r="V426" s="9"/>
      <c r="W426" s="9"/>
      <c r="X426" s="9">
        <f t="shared" si="47"/>
        <v>0</v>
      </c>
      <c r="Y426" s="9"/>
      <c r="Z426" s="9"/>
      <c r="AA426" s="10">
        <f t="shared" si="48"/>
        <v>0</v>
      </c>
      <c r="AB426" s="11">
        <v>45896</v>
      </c>
    </row>
    <row r="427" spans="1:28" ht="15.75" hidden="1" x14ac:dyDescent="0.25">
      <c r="A427" s="39">
        <v>45884</v>
      </c>
      <c r="B427" s="33" t="s">
        <v>1115</v>
      </c>
      <c r="C427" s="33"/>
      <c r="D427" s="33" t="s">
        <v>31</v>
      </c>
      <c r="E427" s="33" t="s">
        <v>1098</v>
      </c>
      <c r="F427" s="33">
        <v>5000</v>
      </c>
      <c r="G427" s="33" t="s">
        <v>29</v>
      </c>
      <c r="H427" s="33">
        <v>1850</v>
      </c>
      <c r="I427" s="33">
        <f t="shared" si="42"/>
        <v>9250000</v>
      </c>
      <c r="J427" s="37" t="s">
        <v>241</v>
      </c>
      <c r="K427" s="33"/>
      <c r="L427" s="9">
        <f t="shared" si="43"/>
        <v>9250000</v>
      </c>
      <c r="M427" s="9">
        <v>9250000</v>
      </c>
      <c r="N427" s="9"/>
      <c r="O427" s="9">
        <f t="shared" si="44"/>
        <v>0</v>
      </c>
      <c r="P427" s="9"/>
      <c r="Q427" s="9"/>
      <c r="R427" s="9">
        <f t="shared" si="45"/>
        <v>0</v>
      </c>
      <c r="S427" s="9"/>
      <c r="T427" s="9"/>
      <c r="U427" s="9">
        <f t="shared" si="46"/>
        <v>0</v>
      </c>
      <c r="V427" s="9"/>
      <c r="W427" s="9"/>
      <c r="X427" s="9">
        <f t="shared" si="47"/>
        <v>0</v>
      </c>
      <c r="Y427" s="9"/>
      <c r="Z427" s="9"/>
      <c r="AA427" s="10">
        <f t="shared" si="48"/>
        <v>0</v>
      </c>
      <c r="AB427" s="11">
        <v>45884</v>
      </c>
    </row>
    <row r="428" spans="1:28" ht="15.75" hidden="1" x14ac:dyDescent="0.25">
      <c r="A428" s="39">
        <v>45884</v>
      </c>
      <c r="B428" s="33" t="s">
        <v>282</v>
      </c>
      <c r="C428" s="33"/>
      <c r="D428" s="33" t="s">
        <v>41</v>
      </c>
      <c r="E428" s="33" t="s">
        <v>617</v>
      </c>
      <c r="F428" s="33">
        <v>1</v>
      </c>
      <c r="G428" s="33" t="s">
        <v>33</v>
      </c>
      <c r="H428" s="33">
        <v>280000</v>
      </c>
      <c r="I428" s="33">
        <f t="shared" si="42"/>
        <v>280000</v>
      </c>
      <c r="J428" s="37" t="s">
        <v>240</v>
      </c>
      <c r="K428" s="33"/>
      <c r="L428" s="9">
        <f t="shared" si="43"/>
        <v>0</v>
      </c>
      <c r="M428" s="9"/>
      <c r="N428" s="9"/>
      <c r="O428" s="9">
        <f t="shared" si="44"/>
        <v>280000</v>
      </c>
      <c r="P428" s="9">
        <v>280000</v>
      </c>
      <c r="Q428" s="9"/>
      <c r="R428" s="9">
        <f t="shared" si="45"/>
        <v>0</v>
      </c>
      <c r="S428" s="9"/>
      <c r="T428" s="9"/>
      <c r="U428" s="9">
        <f t="shared" si="46"/>
        <v>0</v>
      </c>
      <c r="V428" s="9"/>
      <c r="W428" s="9"/>
      <c r="X428" s="9">
        <f t="shared" si="47"/>
        <v>0</v>
      </c>
      <c r="Y428" s="9"/>
      <c r="Z428" s="9"/>
      <c r="AA428" s="10">
        <f t="shared" si="48"/>
        <v>0</v>
      </c>
      <c r="AB428" s="11">
        <v>45884</v>
      </c>
    </row>
    <row r="429" spans="1:28" ht="15.75" hidden="1" x14ac:dyDescent="0.25">
      <c r="A429" s="39">
        <v>45885</v>
      </c>
      <c r="B429" s="33" t="s">
        <v>232</v>
      </c>
      <c r="C429" s="33"/>
      <c r="D429" s="33" t="s">
        <v>31</v>
      </c>
      <c r="E429" s="33" t="s">
        <v>95</v>
      </c>
      <c r="F429" s="33">
        <v>5200</v>
      </c>
      <c r="G429" s="33" t="s">
        <v>29</v>
      </c>
      <c r="H429" s="33">
        <v>3500</v>
      </c>
      <c r="I429" s="33">
        <f t="shared" si="42"/>
        <v>18200000</v>
      </c>
      <c r="J429" s="82" t="s">
        <v>38</v>
      </c>
      <c r="K429" s="33" t="s">
        <v>1116</v>
      </c>
      <c r="L429" s="9">
        <f t="shared" si="43"/>
        <v>0</v>
      </c>
      <c r="M429" s="9"/>
      <c r="N429" s="9"/>
      <c r="O429" s="9">
        <f t="shared" si="44"/>
        <v>0</v>
      </c>
      <c r="P429" s="9"/>
      <c r="Q429" s="9"/>
      <c r="R429" s="9">
        <f t="shared" si="45"/>
        <v>0</v>
      </c>
      <c r="S429" s="9"/>
      <c r="T429" s="9"/>
      <c r="U429" s="9">
        <f t="shared" si="46"/>
        <v>0</v>
      </c>
      <c r="V429" s="9"/>
      <c r="W429" s="9"/>
      <c r="X429" s="9">
        <f t="shared" si="47"/>
        <v>0</v>
      </c>
      <c r="Y429" s="9"/>
      <c r="Z429" s="9"/>
      <c r="AA429" s="10">
        <f t="shared" si="48"/>
        <v>18200000</v>
      </c>
      <c r="AB429" s="11"/>
    </row>
    <row r="430" spans="1:28" ht="15.75" hidden="1" x14ac:dyDescent="0.25">
      <c r="A430" s="39">
        <v>45885</v>
      </c>
      <c r="B430" s="33" t="s">
        <v>598</v>
      </c>
      <c r="C430" s="33"/>
      <c r="D430" s="33" t="s">
        <v>31</v>
      </c>
      <c r="E430" s="33" t="s">
        <v>61</v>
      </c>
      <c r="F430" s="33">
        <v>4</v>
      </c>
      <c r="G430" s="33" t="s">
        <v>25</v>
      </c>
      <c r="H430" s="33">
        <v>45000</v>
      </c>
      <c r="I430" s="33">
        <f t="shared" si="42"/>
        <v>180000</v>
      </c>
      <c r="J430" s="37" t="s">
        <v>241</v>
      </c>
      <c r="K430" s="33"/>
      <c r="L430" s="9">
        <f t="shared" si="43"/>
        <v>180000</v>
      </c>
      <c r="M430" s="9">
        <v>180000</v>
      </c>
      <c r="N430" s="9"/>
      <c r="O430" s="9">
        <f t="shared" si="44"/>
        <v>0</v>
      </c>
      <c r="P430" s="9"/>
      <c r="Q430" s="9"/>
      <c r="R430" s="9">
        <f t="shared" si="45"/>
        <v>0</v>
      </c>
      <c r="S430" s="9"/>
      <c r="T430" s="9"/>
      <c r="U430" s="9">
        <f t="shared" si="46"/>
        <v>0</v>
      </c>
      <c r="V430" s="9"/>
      <c r="W430" s="9"/>
      <c r="X430" s="9">
        <f t="shared" si="47"/>
        <v>0</v>
      </c>
      <c r="Y430" s="9"/>
      <c r="Z430" s="9"/>
      <c r="AA430" s="10">
        <f t="shared" si="48"/>
        <v>0</v>
      </c>
      <c r="AB430" s="11">
        <v>45885</v>
      </c>
    </row>
    <row r="431" spans="1:28" ht="15.75" hidden="1" x14ac:dyDescent="0.25">
      <c r="A431" s="39">
        <v>45885</v>
      </c>
      <c r="B431" s="33" t="s">
        <v>988</v>
      </c>
      <c r="C431" s="33"/>
      <c r="D431" s="33" t="s">
        <v>41</v>
      </c>
      <c r="E431" s="33" t="s">
        <v>95</v>
      </c>
      <c r="F431" s="33">
        <v>1300</v>
      </c>
      <c r="G431" s="33" t="s">
        <v>29</v>
      </c>
      <c r="H431" s="33">
        <v>3700</v>
      </c>
      <c r="I431" s="33">
        <f t="shared" si="42"/>
        <v>4810000</v>
      </c>
      <c r="J431" s="37" t="s">
        <v>240</v>
      </c>
      <c r="K431" s="33"/>
      <c r="L431" s="9">
        <f t="shared" si="43"/>
        <v>0</v>
      </c>
      <c r="M431" s="9"/>
      <c r="N431" s="9"/>
      <c r="O431" s="9">
        <f t="shared" si="44"/>
        <v>0</v>
      </c>
      <c r="P431" s="9"/>
      <c r="Q431" s="9"/>
      <c r="R431" s="9">
        <f t="shared" si="45"/>
        <v>0</v>
      </c>
      <c r="S431" s="9"/>
      <c r="T431" s="9"/>
      <c r="U431" s="9">
        <f t="shared" si="46"/>
        <v>4810000</v>
      </c>
      <c r="V431" s="9">
        <v>4810000</v>
      </c>
      <c r="W431" s="9"/>
      <c r="X431" s="9">
        <f t="shared" si="47"/>
        <v>0</v>
      </c>
      <c r="Y431" s="9"/>
      <c r="Z431" s="9"/>
      <c r="AA431" s="10">
        <f t="shared" si="48"/>
        <v>0</v>
      </c>
      <c r="AB431" s="11">
        <v>45885</v>
      </c>
    </row>
    <row r="432" spans="1:28" ht="15.75" hidden="1" x14ac:dyDescent="0.25">
      <c r="A432" s="39">
        <v>45885</v>
      </c>
      <c r="B432" s="33" t="s">
        <v>374</v>
      </c>
      <c r="C432" s="33"/>
      <c r="D432" s="33" t="s">
        <v>31</v>
      </c>
      <c r="E432" s="33" t="s">
        <v>122</v>
      </c>
      <c r="F432" s="33">
        <v>10</v>
      </c>
      <c r="G432" s="33" t="s">
        <v>51</v>
      </c>
      <c r="H432" s="33">
        <v>70000</v>
      </c>
      <c r="I432" s="33">
        <f t="shared" si="42"/>
        <v>700000</v>
      </c>
      <c r="J432" s="37" t="s">
        <v>240</v>
      </c>
      <c r="K432" s="90" t="s">
        <v>1090</v>
      </c>
      <c r="L432" s="9">
        <f t="shared" si="43"/>
        <v>0</v>
      </c>
      <c r="M432" s="9"/>
      <c r="N432" s="9"/>
      <c r="O432" s="9">
        <f t="shared" si="44"/>
        <v>700000</v>
      </c>
      <c r="P432" s="9">
        <v>700000</v>
      </c>
      <c r="Q432" s="9"/>
      <c r="R432" s="9">
        <f t="shared" si="45"/>
        <v>0</v>
      </c>
      <c r="S432" s="9"/>
      <c r="T432" s="9"/>
      <c r="U432" s="9">
        <f t="shared" si="46"/>
        <v>0</v>
      </c>
      <c r="V432" s="9"/>
      <c r="W432" s="9"/>
      <c r="X432" s="9">
        <f t="shared" si="47"/>
        <v>0</v>
      </c>
      <c r="Y432" s="9"/>
      <c r="Z432" s="9"/>
      <c r="AA432" s="10">
        <f t="shared" si="48"/>
        <v>0</v>
      </c>
      <c r="AB432" s="11">
        <v>45896</v>
      </c>
    </row>
    <row r="433" spans="1:28" ht="15.75" hidden="1" x14ac:dyDescent="0.25">
      <c r="A433" s="39">
        <v>45885</v>
      </c>
      <c r="B433" s="33" t="s">
        <v>348</v>
      </c>
      <c r="C433" s="33"/>
      <c r="D433" s="33" t="s">
        <v>31</v>
      </c>
      <c r="E433" s="33" t="s">
        <v>102</v>
      </c>
      <c r="F433" s="33">
        <v>24</v>
      </c>
      <c r="G433" s="33" t="s">
        <v>74</v>
      </c>
      <c r="H433" s="33">
        <v>65000</v>
      </c>
      <c r="I433" s="33">
        <f t="shared" si="42"/>
        <v>1560000</v>
      </c>
      <c r="J433" s="37" t="s">
        <v>240</v>
      </c>
      <c r="K433" s="33" t="s">
        <v>1090</v>
      </c>
      <c r="L433" s="9">
        <f t="shared" si="43"/>
        <v>0</v>
      </c>
      <c r="M433" s="9"/>
      <c r="N433" s="9"/>
      <c r="O433" s="9">
        <f t="shared" si="44"/>
        <v>1560000</v>
      </c>
      <c r="P433" s="9">
        <v>1560000</v>
      </c>
      <c r="Q433" s="9"/>
      <c r="R433" s="9">
        <f t="shared" si="45"/>
        <v>0</v>
      </c>
      <c r="S433" s="9"/>
      <c r="T433" s="9"/>
      <c r="U433" s="9">
        <f t="shared" si="46"/>
        <v>0</v>
      </c>
      <c r="V433" s="9"/>
      <c r="W433" s="9"/>
      <c r="X433" s="9">
        <f t="shared" si="47"/>
        <v>0</v>
      </c>
      <c r="Y433" s="9"/>
      <c r="Z433" s="9"/>
      <c r="AA433" s="10">
        <f t="shared" si="48"/>
        <v>0</v>
      </c>
      <c r="AB433" s="11">
        <v>45887</v>
      </c>
    </row>
    <row r="434" spans="1:28" ht="15.75" hidden="1" x14ac:dyDescent="0.25">
      <c r="A434" s="39">
        <v>45885</v>
      </c>
      <c r="B434" s="33" t="s">
        <v>189</v>
      </c>
      <c r="C434" s="33"/>
      <c r="D434" s="33" t="s">
        <v>31</v>
      </c>
      <c r="E434" s="33" t="s">
        <v>65</v>
      </c>
      <c r="F434" s="33">
        <v>125</v>
      </c>
      <c r="G434" s="33" t="s">
        <v>29</v>
      </c>
      <c r="H434" s="33">
        <v>3160</v>
      </c>
      <c r="I434" s="33">
        <f t="shared" si="42"/>
        <v>395000</v>
      </c>
      <c r="J434" s="37" t="s">
        <v>240</v>
      </c>
      <c r="K434" s="33"/>
      <c r="L434" s="9">
        <f t="shared" si="43"/>
        <v>0</v>
      </c>
      <c r="M434" s="9"/>
      <c r="N434" s="9"/>
      <c r="O434" s="9">
        <f t="shared" si="44"/>
        <v>0</v>
      </c>
      <c r="P434" s="9"/>
      <c r="Q434" s="9"/>
      <c r="R434" s="9">
        <f t="shared" si="45"/>
        <v>395000</v>
      </c>
      <c r="S434" s="9">
        <v>395000</v>
      </c>
      <c r="T434" s="9"/>
      <c r="U434" s="9">
        <f t="shared" si="46"/>
        <v>0</v>
      </c>
      <c r="V434" s="9"/>
      <c r="W434" s="9"/>
      <c r="X434" s="9">
        <f t="shared" si="47"/>
        <v>0</v>
      </c>
      <c r="Y434" s="9"/>
      <c r="Z434" s="9"/>
      <c r="AA434" s="10">
        <f t="shared" si="48"/>
        <v>0</v>
      </c>
      <c r="AB434" s="11">
        <v>45885</v>
      </c>
    </row>
    <row r="435" spans="1:28" ht="15.75" hidden="1" x14ac:dyDescent="0.25">
      <c r="A435" s="39">
        <v>45885</v>
      </c>
      <c r="B435" s="33" t="s">
        <v>902</v>
      </c>
      <c r="C435" s="33"/>
      <c r="D435" s="33" t="s">
        <v>31</v>
      </c>
      <c r="E435" s="33" t="s">
        <v>372</v>
      </c>
      <c r="F435" s="33">
        <v>9</v>
      </c>
      <c r="G435" s="33" t="s">
        <v>33</v>
      </c>
      <c r="H435" s="33">
        <v>250000</v>
      </c>
      <c r="I435" s="33">
        <f t="shared" si="42"/>
        <v>2250000</v>
      </c>
      <c r="J435" s="37" t="s">
        <v>34</v>
      </c>
      <c r="K435" s="33"/>
      <c r="L435" s="9">
        <f t="shared" si="43"/>
        <v>0</v>
      </c>
      <c r="M435" s="9"/>
      <c r="N435" s="9"/>
      <c r="O435" s="9">
        <f t="shared" si="44"/>
        <v>0</v>
      </c>
      <c r="P435" s="9"/>
      <c r="Q435" s="9"/>
      <c r="R435" s="9">
        <f t="shared" si="45"/>
        <v>0</v>
      </c>
      <c r="S435" s="9"/>
      <c r="T435" s="9"/>
      <c r="U435" s="9">
        <f t="shared" si="46"/>
        <v>2500000</v>
      </c>
      <c r="V435" s="9">
        <v>2500000</v>
      </c>
      <c r="W435" s="9"/>
      <c r="X435" s="9">
        <f t="shared" si="47"/>
        <v>0</v>
      </c>
      <c r="Y435" s="9"/>
      <c r="Z435" s="9"/>
      <c r="AA435" s="10">
        <f t="shared" si="48"/>
        <v>-250000</v>
      </c>
      <c r="AB435" s="11">
        <v>45884</v>
      </c>
    </row>
    <row r="436" spans="1:28" ht="15.75" hidden="1" x14ac:dyDescent="0.25">
      <c r="A436" s="39">
        <v>45885</v>
      </c>
      <c r="B436" s="33" t="s">
        <v>112</v>
      </c>
      <c r="C436" s="33"/>
      <c r="D436" s="33" t="s">
        <v>31</v>
      </c>
      <c r="E436" s="33" t="s">
        <v>203</v>
      </c>
      <c r="F436" s="33">
        <v>13.6</v>
      </c>
      <c r="G436" s="33" t="s">
        <v>51</v>
      </c>
      <c r="H436" s="33">
        <v>43000</v>
      </c>
      <c r="I436" s="33">
        <f t="shared" si="42"/>
        <v>584800</v>
      </c>
      <c r="J436" s="37" t="s">
        <v>240</v>
      </c>
      <c r="K436" s="33" t="s">
        <v>1090</v>
      </c>
      <c r="L436" s="9">
        <f t="shared" si="43"/>
        <v>0</v>
      </c>
      <c r="M436" s="9"/>
      <c r="N436" s="9"/>
      <c r="O436" s="9">
        <f t="shared" si="44"/>
        <v>584800</v>
      </c>
      <c r="P436" s="9">
        <v>584800</v>
      </c>
      <c r="Q436" s="9"/>
      <c r="R436" s="9">
        <f t="shared" si="45"/>
        <v>0</v>
      </c>
      <c r="S436" s="9"/>
      <c r="T436" s="9"/>
      <c r="U436" s="9">
        <f t="shared" si="46"/>
        <v>0</v>
      </c>
      <c r="V436" s="9"/>
      <c r="W436" s="9"/>
      <c r="X436" s="9">
        <f t="shared" si="47"/>
        <v>0</v>
      </c>
      <c r="Y436" s="9"/>
      <c r="Z436" s="9"/>
      <c r="AA436" s="10">
        <f t="shared" si="48"/>
        <v>0</v>
      </c>
      <c r="AB436" s="11">
        <v>45887</v>
      </c>
    </row>
    <row r="437" spans="1:28" ht="15.75" hidden="1" x14ac:dyDescent="0.25">
      <c r="A437" s="32">
        <v>45885</v>
      </c>
      <c r="B437" s="33" t="s">
        <v>332</v>
      </c>
      <c r="C437" s="33"/>
      <c r="D437" s="33" t="s">
        <v>31</v>
      </c>
      <c r="E437" s="33" t="s">
        <v>308</v>
      </c>
      <c r="F437" s="33">
        <v>5</v>
      </c>
      <c r="G437" s="33" t="s">
        <v>51</v>
      </c>
      <c r="H437" s="33">
        <v>86000</v>
      </c>
      <c r="I437" s="33">
        <f t="shared" si="42"/>
        <v>430000</v>
      </c>
      <c r="J437" s="37" t="s">
        <v>240</v>
      </c>
      <c r="K437" s="33"/>
      <c r="L437" s="9">
        <f t="shared" si="43"/>
        <v>0</v>
      </c>
      <c r="M437" s="9"/>
      <c r="N437" s="9"/>
      <c r="O437" s="9">
        <f t="shared" si="44"/>
        <v>0</v>
      </c>
      <c r="P437" s="9"/>
      <c r="Q437" s="9"/>
      <c r="R437" s="9">
        <f t="shared" si="45"/>
        <v>0</v>
      </c>
      <c r="S437" s="9"/>
      <c r="T437" s="9"/>
      <c r="U437" s="9">
        <f t="shared" si="46"/>
        <v>430000</v>
      </c>
      <c r="V437" s="9">
        <v>430000</v>
      </c>
      <c r="W437" s="9"/>
      <c r="X437" s="9">
        <f t="shared" si="47"/>
        <v>0</v>
      </c>
      <c r="Y437" s="9"/>
      <c r="Z437" s="9"/>
      <c r="AA437" s="10">
        <f t="shared" si="48"/>
        <v>0</v>
      </c>
      <c r="AB437" s="11">
        <v>45885</v>
      </c>
    </row>
    <row r="438" spans="1:28" ht="15.75" hidden="1" x14ac:dyDescent="0.25">
      <c r="A438" s="39">
        <v>45885</v>
      </c>
      <c r="B438" s="33" t="s">
        <v>332</v>
      </c>
      <c r="C438" s="33"/>
      <c r="D438" s="33" t="s">
        <v>31</v>
      </c>
      <c r="E438" s="33" t="s">
        <v>309</v>
      </c>
      <c r="F438" s="33">
        <v>2.5</v>
      </c>
      <c r="G438" s="33" t="s">
        <v>51</v>
      </c>
      <c r="H438" s="33">
        <v>86000</v>
      </c>
      <c r="I438" s="33">
        <f t="shared" si="42"/>
        <v>215000</v>
      </c>
      <c r="J438" s="37" t="s">
        <v>240</v>
      </c>
      <c r="K438" s="33"/>
      <c r="L438" s="9">
        <f t="shared" si="43"/>
        <v>0</v>
      </c>
      <c r="M438" s="9"/>
      <c r="N438" s="9"/>
      <c r="O438" s="9">
        <f t="shared" si="44"/>
        <v>0</v>
      </c>
      <c r="P438" s="9"/>
      <c r="Q438" s="9"/>
      <c r="R438" s="9">
        <f t="shared" si="45"/>
        <v>0</v>
      </c>
      <c r="S438" s="9"/>
      <c r="T438" s="9"/>
      <c r="U438" s="9">
        <f t="shared" si="46"/>
        <v>215000</v>
      </c>
      <c r="V438" s="9">
        <v>215000</v>
      </c>
      <c r="W438" s="9"/>
      <c r="X438" s="9">
        <f t="shared" si="47"/>
        <v>0</v>
      </c>
      <c r="Y438" s="9"/>
      <c r="Z438" s="9"/>
      <c r="AA438" s="10">
        <f t="shared" si="48"/>
        <v>0</v>
      </c>
      <c r="AB438" s="11">
        <v>45885</v>
      </c>
    </row>
    <row r="439" spans="1:28" ht="16.5" hidden="1" thickBot="1" x14ac:dyDescent="0.3">
      <c r="A439" s="61">
        <v>45885</v>
      </c>
      <c r="B439" s="62" t="s">
        <v>332</v>
      </c>
      <c r="C439" s="62"/>
      <c r="D439" s="62" t="s">
        <v>31</v>
      </c>
      <c r="E439" s="62" t="s">
        <v>311</v>
      </c>
      <c r="F439" s="62">
        <v>2.5</v>
      </c>
      <c r="G439" s="62" t="s">
        <v>51</v>
      </c>
      <c r="H439" s="62">
        <v>86000</v>
      </c>
      <c r="I439" s="62">
        <f t="shared" si="42"/>
        <v>215000</v>
      </c>
      <c r="J439" s="63" t="s">
        <v>240</v>
      </c>
      <c r="K439" s="62"/>
      <c r="L439" s="97">
        <f t="shared" si="43"/>
        <v>0</v>
      </c>
      <c r="M439" s="97"/>
      <c r="N439" s="97"/>
      <c r="O439" s="97">
        <f t="shared" si="44"/>
        <v>0</v>
      </c>
      <c r="P439" s="97"/>
      <c r="Q439" s="97"/>
      <c r="R439" s="97">
        <f t="shared" si="45"/>
        <v>0</v>
      </c>
      <c r="S439" s="97"/>
      <c r="T439" s="97"/>
      <c r="U439" s="97">
        <f t="shared" si="46"/>
        <v>215000</v>
      </c>
      <c r="V439" s="97">
        <v>215000</v>
      </c>
      <c r="W439" s="97"/>
      <c r="X439" s="97">
        <f t="shared" si="47"/>
        <v>0</v>
      </c>
      <c r="Y439" s="97"/>
      <c r="Z439" s="97"/>
      <c r="AA439" s="98">
        <f t="shared" si="48"/>
        <v>0</v>
      </c>
      <c r="AB439" s="99">
        <v>45885</v>
      </c>
    </row>
    <row r="440" spans="1:28" ht="15.75" hidden="1" x14ac:dyDescent="0.25">
      <c r="A440" s="39">
        <v>45885</v>
      </c>
      <c r="B440" s="35" t="s">
        <v>703</v>
      </c>
      <c r="C440" s="35"/>
      <c r="D440" s="35" t="s">
        <v>31</v>
      </c>
      <c r="E440" s="35" t="s">
        <v>102</v>
      </c>
      <c r="F440" s="35">
        <v>10</v>
      </c>
      <c r="G440" s="35" t="s">
        <v>74</v>
      </c>
      <c r="H440" s="35">
        <v>65000</v>
      </c>
      <c r="I440" s="33">
        <f t="shared" si="42"/>
        <v>650000</v>
      </c>
      <c r="J440" s="37" t="s">
        <v>241</v>
      </c>
      <c r="K440" s="35"/>
      <c r="L440" s="9">
        <f t="shared" si="43"/>
        <v>650000</v>
      </c>
      <c r="M440" s="9">
        <v>650000</v>
      </c>
      <c r="N440" s="9"/>
      <c r="O440" s="9">
        <f t="shared" si="44"/>
        <v>0</v>
      </c>
      <c r="P440" s="9"/>
      <c r="Q440" s="9"/>
      <c r="R440" s="9">
        <f t="shared" si="45"/>
        <v>0</v>
      </c>
      <c r="S440" s="9"/>
      <c r="T440" s="9"/>
      <c r="U440" s="9">
        <f t="shared" si="46"/>
        <v>0</v>
      </c>
      <c r="V440" s="9"/>
      <c r="W440" s="9"/>
      <c r="X440" s="9">
        <f t="shared" si="47"/>
        <v>0</v>
      </c>
      <c r="Y440" s="9"/>
      <c r="Z440" s="9"/>
      <c r="AA440" s="10">
        <f t="shared" si="48"/>
        <v>0</v>
      </c>
      <c r="AB440" s="11">
        <v>45885</v>
      </c>
    </row>
    <row r="441" spans="1:28" ht="15.75" hidden="1" x14ac:dyDescent="0.25">
      <c r="A441" s="39">
        <v>45885</v>
      </c>
      <c r="B441" s="33" t="s">
        <v>40</v>
      </c>
      <c r="C441" s="33"/>
      <c r="D441" s="35" t="s">
        <v>41</v>
      </c>
      <c r="E441" s="33" t="s">
        <v>110</v>
      </c>
      <c r="F441" s="33">
        <v>1400</v>
      </c>
      <c r="G441" s="33" t="s">
        <v>29</v>
      </c>
      <c r="H441" s="33">
        <v>1900</v>
      </c>
      <c r="I441" s="33">
        <f t="shared" si="42"/>
        <v>2660000</v>
      </c>
      <c r="J441" s="37" t="s">
        <v>241</v>
      </c>
      <c r="K441" s="33"/>
      <c r="L441" s="9">
        <f t="shared" si="43"/>
        <v>2660000</v>
      </c>
      <c r="M441" s="9">
        <v>2660000</v>
      </c>
      <c r="N441" s="9"/>
      <c r="O441" s="9">
        <f t="shared" si="44"/>
        <v>0</v>
      </c>
      <c r="P441" s="9"/>
      <c r="Q441" s="9"/>
      <c r="R441" s="9">
        <f t="shared" si="45"/>
        <v>0</v>
      </c>
      <c r="S441" s="9"/>
      <c r="T441" s="9"/>
      <c r="U441" s="9">
        <f t="shared" si="46"/>
        <v>0</v>
      </c>
      <c r="V441" s="9"/>
      <c r="W441" s="9"/>
      <c r="X441" s="9">
        <f t="shared" si="47"/>
        <v>0</v>
      </c>
      <c r="Y441" s="9"/>
      <c r="Z441" s="9"/>
      <c r="AA441" s="10">
        <f t="shared" si="48"/>
        <v>0</v>
      </c>
      <c r="AB441" s="11">
        <v>45885</v>
      </c>
    </row>
    <row r="442" spans="1:28" ht="15.75" hidden="1" x14ac:dyDescent="0.25">
      <c r="A442" s="39">
        <v>45885</v>
      </c>
      <c r="B442" s="33" t="s">
        <v>109</v>
      </c>
      <c r="C442" s="33"/>
      <c r="D442" s="33" t="s">
        <v>31</v>
      </c>
      <c r="E442" s="33" t="s">
        <v>110</v>
      </c>
      <c r="F442" s="33">
        <v>2000</v>
      </c>
      <c r="G442" s="33" t="s">
        <v>29</v>
      </c>
      <c r="H442" s="33">
        <v>1800</v>
      </c>
      <c r="I442" s="33">
        <f t="shared" si="42"/>
        <v>3600000</v>
      </c>
      <c r="J442" s="37" t="s">
        <v>241</v>
      </c>
      <c r="K442" s="33"/>
      <c r="L442" s="9">
        <f t="shared" si="43"/>
        <v>3600000</v>
      </c>
      <c r="M442" s="9">
        <v>3600000</v>
      </c>
      <c r="N442" s="9"/>
      <c r="O442" s="9">
        <f t="shared" si="44"/>
        <v>0</v>
      </c>
      <c r="P442" s="9"/>
      <c r="Q442" s="9"/>
      <c r="R442" s="9">
        <f t="shared" si="45"/>
        <v>0</v>
      </c>
      <c r="S442" s="9"/>
      <c r="T442" s="9"/>
      <c r="U442" s="9">
        <f t="shared" si="46"/>
        <v>0</v>
      </c>
      <c r="V442" s="9"/>
      <c r="W442" s="9"/>
      <c r="X442" s="9">
        <f t="shared" si="47"/>
        <v>0</v>
      </c>
      <c r="Y442" s="9"/>
      <c r="Z442" s="9"/>
      <c r="AA442" s="10">
        <f t="shared" si="48"/>
        <v>0</v>
      </c>
      <c r="AB442" s="11">
        <v>45885</v>
      </c>
    </row>
    <row r="443" spans="1:28" ht="15.75" hidden="1" x14ac:dyDescent="0.25">
      <c r="A443" s="39">
        <v>45885</v>
      </c>
      <c r="B443" s="33" t="s">
        <v>217</v>
      </c>
      <c r="C443" s="33"/>
      <c r="D443" s="33" t="s">
        <v>41</v>
      </c>
      <c r="E443" s="33" t="s">
        <v>155</v>
      </c>
      <c r="F443" s="33">
        <v>700</v>
      </c>
      <c r="G443" s="33" t="s">
        <v>29</v>
      </c>
      <c r="H443" s="33">
        <v>4000</v>
      </c>
      <c r="I443" s="33">
        <f t="shared" si="42"/>
        <v>2800000</v>
      </c>
      <c r="J443" s="37" t="s">
        <v>240</v>
      </c>
      <c r="K443" s="33" t="s">
        <v>1090</v>
      </c>
      <c r="L443" s="9">
        <f t="shared" si="43"/>
        <v>0</v>
      </c>
      <c r="M443" s="9"/>
      <c r="N443" s="9"/>
      <c r="O443" s="9">
        <f t="shared" si="44"/>
        <v>2800000</v>
      </c>
      <c r="P443" s="9">
        <v>2800000</v>
      </c>
      <c r="Q443" s="9"/>
      <c r="R443" s="9">
        <f t="shared" si="45"/>
        <v>0</v>
      </c>
      <c r="S443" s="9"/>
      <c r="T443" s="9"/>
      <c r="U443" s="9">
        <f t="shared" si="46"/>
        <v>0</v>
      </c>
      <c r="V443" s="9"/>
      <c r="W443" s="9"/>
      <c r="X443" s="9">
        <f t="shared" si="47"/>
        <v>0</v>
      </c>
      <c r="Y443" s="9"/>
      <c r="Z443" s="9"/>
      <c r="AA443" s="10">
        <f t="shared" si="48"/>
        <v>0</v>
      </c>
      <c r="AB443" s="11">
        <v>45889</v>
      </c>
    </row>
    <row r="444" spans="1:28" ht="15.75" hidden="1" x14ac:dyDescent="0.25">
      <c r="A444" s="39">
        <v>45885</v>
      </c>
      <c r="B444" s="33" t="s">
        <v>222</v>
      </c>
      <c r="C444" s="33"/>
      <c r="D444" s="33" t="s">
        <v>31</v>
      </c>
      <c r="E444" s="33" t="s">
        <v>110</v>
      </c>
      <c r="F444" s="33">
        <v>800</v>
      </c>
      <c r="G444" s="33" t="s">
        <v>29</v>
      </c>
      <c r="H444" s="33">
        <v>2000</v>
      </c>
      <c r="I444" s="33">
        <f t="shared" si="42"/>
        <v>1600000</v>
      </c>
      <c r="J444" s="37" t="s">
        <v>240</v>
      </c>
      <c r="K444" s="33"/>
      <c r="L444" s="9">
        <f t="shared" si="43"/>
        <v>0</v>
      </c>
      <c r="M444" s="9"/>
      <c r="N444" s="9"/>
      <c r="O444" s="9">
        <f t="shared" si="44"/>
        <v>0</v>
      </c>
      <c r="P444" s="9"/>
      <c r="Q444" s="9"/>
      <c r="R444" s="9">
        <f t="shared" si="45"/>
        <v>1600000</v>
      </c>
      <c r="S444" s="9">
        <v>1600000</v>
      </c>
      <c r="T444" s="9"/>
      <c r="U444" s="9">
        <f t="shared" si="46"/>
        <v>0</v>
      </c>
      <c r="V444" s="9"/>
      <c r="W444" s="9"/>
      <c r="X444" s="9">
        <f t="shared" si="47"/>
        <v>0</v>
      </c>
      <c r="Y444" s="9"/>
      <c r="Z444" s="9"/>
      <c r="AA444" s="10">
        <f t="shared" si="48"/>
        <v>0</v>
      </c>
      <c r="AB444" s="11">
        <v>45885</v>
      </c>
    </row>
    <row r="445" spans="1:28" ht="15.75" hidden="1" x14ac:dyDescent="0.25">
      <c r="A445" s="39">
        <v>45885</v>
      </c>
      <c r="B445" s="33" t="s">
        <v>231</v>
      </c>
      <c r="C445" s="33"/>
      <c r="D445" s="33"/>
      <c r="E445" s="33" t="s">
        <v>1114</v>
      </c>
      <c r="F445" s="33">
        <v>27</v>
      </c>
      <c r="G445" s="33" t="s">
        <v>51</v>
      </c>
      <c r="H445" s="33"/>
      <c r="I445" s="33">
        <f t="shared" si="42"/>
        <v>0</v>
      </c>
      <c r="J445" s="83" t="s">
        <v>26</v>
      </c>
      <c r="K445" s="66"/>
      <c r="L445" s="9">
        <f t="shared" si="43"/>
        <v>0</v>
      </c>
      <c r="M445" s="9"/>
      <c r="N445" s="9"/>
      <c r="O445" s="9">
        <f t="shared" si="44"/>
        <v>0</v>
      </c>
      <c r="P445" s="9"/>
      <c r="Q445" s="9"/>
      <c r="R445" s="9">
        <f t="shared" si="45"/>
        <v>0</v>
      </c>
      <c r="S445" s="9"/>
      <c r="T445" s="9"/>
      <c r="U445" s="9">
        <f t="shared" si="46"/>
        <v>0</v>
      </c>
      <c r="V445" s="9"/>
      <c r="W445" s="9"/>
      <c r="X445" s="9">
        <f t="shared" si="47"/>
        <v>0</v>
      </c>
      <c r="Y445" s="9"/>
      <c r="Z445" s="9"/>
      <c r="AA445" s="10">
        <f t="shared" si="48"/>
        <v>0</v>
      </c>
      <c r="AB445" s="11"/>
    </row>
    <row r="446" spans="1:28" ht="15.75" hidden="1" x14ac:dyDescent="0.25">
      <c r="A446" s="39">
        <v>45885</v>
      </c>
      <c r="B446" s="33" t="s">
        <v>231</v>
      </c>
      <c r="C446" s="33"/>
      <c r="D446" s="33"/>
      <c r="E446" s="33" t="s">
        <v>344</v>
      </c>
      <c r="F446" s="33">
        <v>56.4</v>
      </c>
      <c r="G446" s="33" t="s">
        <v>51</v>
      </c>
      <c r="H446" s="33"/>
      <c r="I446" s="33">
        <f t="shared" si="42"/>
        <v>0</v>
      </c>
      <c r="J446" s="83" t="s">
        <v>26</v>
      </c>
      <c r="K446" s="66"/>
      <c r="L446" s="9">
        <f t="shared" si="43"/>
        <v>0</v>
      </c>
      <c r="M446" s="9"/>
      <c r="N446" s="9"/>
      <c r="O446" s="9">
        <f t="shared" si="44"/>
        <v>0</v>
      </c>
      <c r="P446" s="9"/>
      <c r="Q446" s="9"/>
      <c r="R446" s="9">
        <f t="shared" si="45"/>
        <v>0</v>
      </c>
      <c r="S446" s="9"/>
      <c r="T446" s="9"/>
      <c r="U446" s="9">
        <f t="shared" si="46"/>
        <v>0</v>
      </c>
      <c r="V446" s="9"/>
      <c r="W446" s="9"/>
      <c r="X446" s="9">
        <f t="shared" si="47"/>
        <v>0</v>
      </c>
      <c r="Y446" s="9"/>
      <c r="Z446" s="9"/>
      <c r="AA446" s="10">
        <f t="shared" si="48"/>
        <v>0</v>
      </c>
      <c r="AB446" s="11"/>
    </row>
    <row r="447" spans="1:28" ht="15.75" hidden="1" x14ac:dyDescent="0.25">
      <c r="A447" s="39">
        <v>45885</v>
      </c>
      <c r="B447" s="33" t="s">
        <v>231</v>
      </c>
      <c r="C447" s="33"/>
      <c r="D447" s="33"/>
      <c r="E447" s="33" t="s">
        <v>1117</v>
      </c>
      <c r="F447" s="33">
        <v>35.4</v>
      </c>
      <c r="G447" s="33" t="s">
        <v>51</v>
      </c>
      <c r="H447" s="33"/>
      <c r="I447" s="33">
        <f t="shared" si="42"/>
        <v>0</v>
      </c>
      <c r="J447" s="83" t="s">
        <v>26</v>
      </c>
      <c r="K447" s="66"/>
      <c r="L447" s="9">
        <f t="shared" si="43"/>
        <v>0</v>
      </c>
      <c r="M447" s="9"/>
      <c r="N447" s="9"/>
      <c r="O447" s="9">
        <f t="shared" si="44"/>
        <v>0</v>
      </c>
      <c r="P447" s="9"/>
      <c r="Q447" s="9"/>
      <c r="R447" s="9">
        <f t="shared" si="45"/>
        <v>0</v>
      </c>
      <c r="S447" s="9"/>
      <c r="T447" s="9"/>
      <c r="U447" s="9">
        <f t="shared" si="46"/>
        <v>0</v>
      </c>
      <c r="V447" s="9"/>
      <c r="W447" s="9"/>
      <c r="X447" s="9">
        <f t="shared" si="47"/>
        <v>0</v>
      </c>
      <c r="Y447" s="9"/>
      <c r="Z447" s="9"/>
      <c r="AA447" s="10">
        <f t="shared" si="48"/>
        <v>0</v>
      </c>
      <c r="AB447" s="11"/>
    </row>
    <row r="448" spans="1:28" ht="15.75" hidden="1" x14ac:dyDescent="0.25">
      <c r="A448" s="39">
        <v>45885</v>
      </c>
      <c r="B448" s="33" t="s">
        <v>231</v>
      </c>
      <c r="C448" s="33"/>
      <c r="D448" s="33"/>
      <c r="E448" s="33" t="s">
        <v>85</v>
      </c>
      <c r="F448" s="33">
        <v>33.6</v>
      </c>
      <c r="G448" s="33" t="s">
        <v>51</v>
      </c>
      <c r="H448" s="33"/>
      <c r="I448" s="33">
        <f t="shared" si="42"/>
        <v>0</v>
      </c>
      <c r="J448" s="83" t="s">
        <v>26</v>
      </c>
      <c r="K448" s="66"/>
      <c r="L448" s="9">
        <f t="shared" si="43"/>
        <v>0</v>
      </c>
      <c r="M448" s="9"/>
      <c r="N448" s="9"/>
      <c r="O448" s="9">
        <f t="shared" si="44"/>
        <v>0</v>
      </c>
      <c r="P448" s="9"/>
      <c r="Q448" s="9"/>
      <c r="R448" s="9">
        <f t="shared" si="45"/>
        <v>0</v>
      </c>
      <c r="S448" s="9"/>
      <c r="T448" s="9"/>
      <c r="U448" s="9">
        <f t="shared" si="46"/>
        <v>0</v>
      </c>
      <c r="V448" s="9"/>
      <c r="W448" s="9"/>
      <c r="X448" s="9">
        <f t="shared" si="47"/>
        <v>0</v>
      </c>
      <c r="Y448" s="9"/>
      <c r="Z448" s="9"/>
      <c r="AA448" s="10">
        <f t="shared" si="48"/>
        <v>0</v>
      </c>
      <c r="AB448" s="11"/>
    </row>
    <row r="449" spans="1:28" ht="15.75" hidden="1" x14ac:dyDescent="0.25">
      <c r="A449" s="39">
        <v>45885</v>
      </c>
      <c r="B449" s="33" t="s">
        <v>231</v>
      </c>
      <c r="C449" s="33"/>
      <c r="D449" s="33"/>
      <c r="E449" s="33" t="s">
        <v>150</v>
      </c>
      <c r="F449" s="33">
        <v>39.1</v>
      </c>
      <c r="G449" s="33" t="s">
        <v>51</v>
      </c>
      <c r="H449" s="33"/>
      <c r="I449" s="33">
        <f t="shared" si="42"/>
        <v>0</v>
      </c>
      <c r="J449" s="83" t="s">
        <v>26</v>
      </c>
      <c r="K449" s="66"/>
      <c r="L449" s="9">
        <f t="shared" si="43"/>
        <v>0</v>
      </c>
      <c r="M449" s="9"/>
      <c r="N449" s="9"/>
      <c r="O449" s="9">
        <f t="shared" si="44"/>
        <v>0</v>
      </c>
      <c r="P449" s="9"/>
      <c r="Q449" s="9"/>
      <c r="R449" s="9">
        <f t="shared" si="45"/>
        <v>0</v>
      </c>
      <c r="S449" s="9"/>
      <c r="T449" s="9"/>
      <c r="U449" s="9">
        <f t="shared" si="46"/>
        <v>0</v>
      </c>
      <c r="V449" s="9"/>
      <c r="W449" s="9"/>
      <c r="X449" s="9">
        <f t="shared" si="47"/>
        <v>0</v>
      </c>
      <c r="Y449" s="9"/>
      <c r="Z449" s="9"/>
      <c r="AA449" s="10">
        <f t="shared" si="48"/>
        <v>0</v>
      </c>
      <c r="AB449" s="11"/>
    </row>
    <row r="450" spans="1:28" ht="15.75" hidden="1" x14ac:dyDescent="0.25">
      <c r="A450" s="39">
        <v>45885</v>
      </c>
      <c r="B450" s="33" t="s">
        <v>908</v>
      </c>
      <c r="C450" s="33"/>
      <c r="D450" s="33" t="s">
        <v>41</v>
      </c>
      <c r="E450" s="33" t="s">
        <v>73</v>
      </c>
      <c r="F450" s="33">
        <v>10</v>
      </c>
      <c r="G450" s="33" t="s">
        <v>74</v>
      </c>
      <c r="H450" s="33">
        <v>50000</v>
      </c>
      <c r="I450" s="33">
        <f t="shared" si="42"/>
        <v>500000</v>
      </c>
      <c r="J450" s="37" t="s">
        <v>240</v>
      </c>
      <c r="K450" s="66"/>
      <c r="L450" s="9">
        <f t="shared" si="43"/>
        <v>0</v>
      </c>
      <c r="M450" s="9"/>
      <c r="N450" s="9"/>
      <c r="O450" s="9">
        <f t="shared" si="44"/>
        <v>0</v>
      </c>
      <c r="P450" s="9"/>
      <c r="Q450" s="9"/>
      <c r="R450" s="9">
        <f t="shared" si="45"/>
        <v>0</v>
      </c>
      <c r="S450" s="9"/>
      <c r="T450" s="9"/>
      <c r="U450" s="9">
        <f t="shared" si="46"/>
        <v>500000</v>
      </c>
      <c r="V450" s="9">
        <v>500000</v>
      </c>
      <c r="W450" s="9"/>
      <c r="X450" s="9">
        <f t="shared" si="47"/>
        <v>0</v>
      </c>
      <c r="Y450" s="9"/>
      <c r="Z450" s="9"/>
      <c r="AA450" s="10">
        <f t="shared" si="48"/>
        <v>0</v>
      </c>
      <c r="AB450" s="11">
        <v>45885</v>
      </c>
    </row>
    <row r="451" spans="1:28" ht="15.75" hidden="1" x14ac:dyDescent="0.25">
      <c r="A451" s="39">
        <v>45887</v>
      </c>
      <c r="B451" s="33" t="s">
        <v>258</v>
      </c>
      <c r="C451" s="33"/>
      <c r="D451" s="33" t="s">
        <v>31</v>
      </c>
      <c r="E451" s="33" t="s">
        <v>86</v>
      </c>
      <c r="F451" s="33">
        <v>250</v>
      </c>
      <c r="G451" s="33" t="s">
        <v>51</v>
      </c>
      <c r="H451" s="33">
        <v>105000</v>
      </c>
      <c r="I451" s="33">
        <f t="shared" si="42"/>
        <v>26250000</v>
      </c>
      <c r="J451" s="82" t="s">
        <v>38</v>
      </c>
      <c r="K451" s="66" t="s">
        <v>1118</v>
      </c>
      <c r="L451" s="9">
        <f t="shared" si="43"/>
        <v>0</v>
      </c>
      <c r="M451" s="9"/>
      <c r="N451" s="9"/>
      <c r="O451" s="9">
        <f t="shared" si="44"/>
        <v>0</v>
      </c>
      <c r="P451" s="9"/>
      <c r="Q451" s="9"/>
      <c r="R451" s="9">
        <f t="shared" si="45"/>
        <v>0</v>
      </c>
      <c r="S451" s="9"/>
      <c r="T451" s="9"/>
      <c r="U451" s="9">
        <f t="shared" si="46"/>
        <v>0</v>
      </c>
      <c r="V451" s="9"/>
      <c r="W451" s="9"/>
      <c r="X451" s="9">
        <f t="shared" si="47"/>
        <v>0</v>
      </c>
      <c r="Y451" s="9"/>
      <c r="Z451" s="9"/>
      <c r="AA451" s="10">
        <f t="shared" si="48"/>
        <v>26250000</v>
      </c>
      <c r="AB451" s="11"/>
    </row>
    <row r="452" spans="1:28" ht="15.75" hidden="1" x14ac:dyDescent="0.25">
      <c r="A452" s="39">
        <v>45887</v>
      </c>
      <c r="B452" s="33" t="s">
        <v>141</v>
      </c>
      <c r="C452" s="33"/>
      <c r="D452" s="33" t="s">
        <v>31</v>
      </c>
      <c r="E452" s="33" t="s">
        <v>407</v>
      </c>
      <c r="F452" s="33">
        <v>16</v>
      </c>
      <c r="G452" s="33" t="s">
        <v>33</v>
      </c>
      <c r="H452" s="33">
        <v>300000</v>
      </c>
      <c r="I452" s="33">
        <f t="shared" ref="I452:I515" si="49">F452*H452</f>
        <v>4800000</v>
      </c>
      <c r="J452" s="82" t="s">
        <v>43</v>
      </c>
      <c r="K452" s="33" t="s">
        <v>1111</v>
      </c>
      <c r="L452" s="9">
        <f t="shared" ref="L452:L515" si="50">M452+N452</f>
        <v>0</v>
      </c>
      <c r="M452" s="9"/>
      <c r="N452" s="9"/>
      <c r="O452" s="9">
        <f t="shared" ref="O452:O515" si="51">P452+Q452</f>
        <v>0</v>
      </c>
      <c r="P452" s="9"/>
      <c r="Q452" s="9"/>
      <c r="R452" s="9">
        <f t="shared" ref="R452:R515" si="52">S452+T452</f>
        <v>0</v>
      </c>
      <c r="S452" s="9"/>
      <c r="T452" s="9"/>
      <c r="U452" s="9">
        <f t="shared" ref="U452:U515" si="53">V452+W452</f>
        <v>0</v>
      </c>
      <c r="V452" s="9"/>
      <c r="W452" s="9"/>
      <c r="X452" s="9">
        <f t="shared" ref="X452:X515" si="54">Y452+Z452</f>
        <v>0</v>
      </c>
      <c r="Y452" s="9"/>
      <c r="Z452" s="9"/>
      <c r="AA452" s="10">
        <f t="shared" ref="AA452:AA515" si="55">C452+I452-L452-O452-U452-X452-R452</f>
        <v>4800000</v>
      </c>
      <c r="AB452" s="11"/>
    </row>
    <row r="453" spans="1:28" ht="15.75" hidden="1" x14ac:dyDescent="0.25">
      <c r="A453" s="39">
        <v>45887</v>
      </c>
      <c r="B453" s="33" t="s">
        <v>141</v>
      </c>
      <c r="C453" s="33"/>
      <c r="D453" s="33" t="s">
        <v>31</v>
      </c>
      <c r="E453" s="33" t="s">
        <v>774</v>
      </c>
      <c r="F453" s="33">
        <v>16</v>
      </c>
      <c r="G453" s="33" t="s">
        <v>33</v>
      </c>
      <c r="H453" s="33">
        <v>300000</v>
      </c>
      <c r="I453" s="33">
        <f t="shared" si="49"/>
        <v>4800000</v>
      </c>
      <c r="J453" s="82" t="s">
        <v>43</v>
      </c>
      <c r="K453" s="33" t="s">
        <v>1111</v>
      </c>
      <c r="L453" s="9">
        <f t="shared" si="50"/>
        <v>0</v>
      </c>
      <c r="M453" s="9"/>
      <c r="N453" s="9"/>
      <c r="O453" s="9">
        <f t="shared" si="51"/>
        <v>0</v>
      </c>
      <c r="P453" s="9"/>
      <c r="Q453" s="9"/>
      <c r="R453" s="9">
        <f t="shared" si="52"/>
        <v>0</v>
      </c>
      <c r="S453" s="9"/>
      <c r="T453" s="9"/>
      <c r="U453" s="9">
        <f t="shared" si="53"/>
        <v>0</v>
      </c>
      <c r="V453" s="9"/>
      <c r="W453" s="9"/>
      <c r="X453" s="9">
        <f t="shared" si="54"/>
        <v>0</v>
      </c>
      <c r="Y453" s="9"/>
      <c r="Z453" s="9"/>
      <c r="AA453" s="10">
        <f t="shared" si="55"/>
        <v>4800000</v>
      </c>
      <c r="AB453" s="11"/>
    </row>
    <row r="454" spans="1:28" ht="15.75" hidden="1" x14ac:dyDescent="0.25">
      <c r="A454" s="39">
        <v>45887</v>
      </c>
      <c r="B454" s="33" t="s">
        <v>397</v>
      </c>
      <c r="C454" s="33"/>
      <c r="D454" s="33" t="s">
        <v>41</v>
      </c>
      <c r="E454" s="33" t="s">
        <v>122</v>
      </c>
      <c r="F454" s="33">
        <v>10</v>
      </c>
      <c r="G454" s="33" t="s">
        <v>51</v>
      </c>
      <c r="H454" s="33">
        <v>70000</v>
      </c>
      <c r="I454" s="33">
        <f t="shared" si="49"/>
        <v>700000</v>
      </c>
      <c r="J454" s="37" t="s">
        <v>240</v>
      </c>
      <c r="K454" s="33"/>
      <c r="L454" s="9">
        <f t="shared" si="50"/>
        <v>0</v>
      </c>
      <c r="M454" s="9"/>
      <c r="N454" s="9"/>
      <c r="O454" s="9">
        <f t="shared" si="51"/>
        <v>700000</v>
      </c>
      <c r="P454" s="9">
        <v>700000</v>
      </c>
      <c r="Q454" s="9"/>
      <c r="R454" s="9">
        <f t="shared" si="52"/>
        <v>0</v>
      </c>
      <c r="S454" s="9"/>
      <c r="T454" s="9"/>
      <c r="U454" s="9">
        <f t="shared" si="53"/>
        <v>0</v>
      </c>
      <c r="V454" s="9"/>
      <c r="W454" s="9"/>
      <c r="X454" s="9">
        <f t="shared" si="54"/>
        <v>0</v>
      </c>
      <c r="Y454" s="9"/>
      <c r="Z454" s="9"/>
      <c r="AA454" s="10">
        <f t="shared" si="55"/>
        <v>0</v>
      </c>
      <c r="AB454" s="11">
        <v>45887</v>
      </c>
    </row>
    <row r="455" spans="1:28" ht="15.75" hidden="1" x14ac:dyDescent="0.25">
      <c r="A455" s="39">
        <v>45887</v>
      </c>
      <c r="B455" s="33" t="s">
        <v>94</v>
      </c>
      <c r="C455" s="33"/>
      <c r="D455" s="33" t="s">
        <v>31</v>
      </c>
      <c r="E455" s="33" t="s">
        <v>95</v>
      </c>
      <c r="F455" s="33">
        <v>1000</v>
      </c>
      <c r="G455" s="33" t="s">
        <v>29</v>
      </c>
      <c r="H455" s="33">
        <v>4300</v>
      </c>
      <c r="I455" s="33">
        <f t="shared" si="49"/>
        <v>4300000</v>
      </c>
      <c r="J455" s="37" t="s">
        <v>241</v>
      </c>
      <c r="K455" s="33" t="s">
        <v>1084</v>
      </c>
      <c r="L455" s="9">
        <f t="shared" si="50"/>
        <v>0</v>
      </c>
      <c r="M455" s="9"/>
      <c r="N455" s="9"/>
      <c r="O455" s="9">
        <f t="shared" si="51"/>
        <v>0</v>
      </c>
      <c r="P455" s="9"/>
      <c r="Q455" s="9"/>
      <c r="R455" s="9">
        <f t="shared" si="52"/>
        <v>0</v>
      </c>
      <c r="S455" s="9"/>
      <c r="T455" s="9"/>
      <c r="U455" s="9">
        <f t="shared" si="53"/>
        <v>4300000</v>
      </c>
      <c r="V455" s="9">
        <v>4300000</v>
      </c>
      <c r="W455" s="9"/>
      <c r="X455" s="9">
        <f t="shared" si="54"/>
        <v>0</v>
      </c>
      <c r="Y455" s="9"/>
      <c r="Z455" s="9"/>
      <c r="AA455" s="10">
        <f t="shared" si="55"/>
        <v>0</v>
      </c>
      <c r="AB455" s="11">
        <v>45887</v>
      </c>
    </row>
    <row r="456" spans="1:28" ht="15.75" hidden="1" x14ac:dyDescent="0.25">
      <c r="A456" s="39">
        <v>45887</v>
      </c>
      <c r="B456" s="33" t="s">
        <v>1043</v>
      </c>
      <c r="C456" s="33"/>
      <c r="D456" s="33" t="s">
        <v>31</v>
      </c>
      <c r="E456" s="33" t="s">
        <v>110</v>
      </c>
      <c r="F456" s="33">
        <v>3000</v>
      </c>
      <c r="G456" s="33" t="s">
        <v>29</v>
      </c>
      <c r="H456" s="33">
        <v>2000</v>
      </c>
      <c r="I456" s="33">
        <f t="shared" si="49"/>
        <v>6000000</v>
      </c>
      <c r="J456" s="37" t="s">
        <v>241</v>
      </c>
      <c r="K456" s="33"/>
      <c r="L456" s="9">
        <f t="shared" si="50"/>
        <v>6000000</v>
      </c>
      <c r="M456" s="9">
        <v>6000000</v>
      </c>
      <c r="N456" s="9"/>
      <c r="O456" s="9">
        <f t="shared" si="51"/>
        <v>0</v>
      </c>
      <c r="P456" s="9"/>
      <c r="Q456" s="9"/>
      <c r="R456" s="9">
        <f t="shared" si="52"/>
        <v>0</v>
      </c>
      <c r="S456" s="9"/>
      <c r="T456" s="9"/>
      <c r="U456" s="9">
        <f t="shared" si="53"/>
        <v>0</v>
      </c>
      <c r="V456" s="9"/>
      <c r="W456" s="9"/>
      <c r="X456" s="9">
        <f t="shared" si="54"/>
        <v>0</v>
      </c>
      <c r="Y456" s="9"/>
      <c r="Z456" s="9"/>
      <c r="AA456" s="10">
        <f t="shared" si="55"/>
        <v>0</v>
      </c>
      <c r="AB456" s="11">
        <v>45887</v>
      </c>
    </row>
    <row r="457" spans="1:28" ht="15.75" hidden="1" x14ac:dyDescent="0.25">
      <c r="A457" s="32">
        <v>45887</v>
      </c>
      <c r="B457" s="33" t="s">
        <v>543</v>
      </c>
      <c r="C457" s="33"/>
      <c r="D457" s="33" t="s">
        <v>31</v>
      </c>
      <c r="E457" s="33" t="s">
        <v>95</v>
      </c>
      <c r="F457" s="33">
        <v>300</v>
      </c>
      <c r="G457" s="33" t="s">
        <v>29</v>
      </c>
      <c r="H457" s="33">
        <v>3600</v>
      </c>
      <c r="I457" s="33">
        <f t="shared" si="49"/>
        <v>1080000</v>
      </c>
      <c r="J457" s="37" t="s">
        <v>240</v>
      </c>
      <c r="K457" s="33"/>
      <c r="L457" s="9">
        <f t="shared" si="50"/>
        <v>0</v>
      </c>
      <c r="M457" s="9"/>
      <c r="N457" s="9"/>
      <c r="O457" s="9">
        <f t="shared" si="51"/>
        <v>1080000</v>
      </c>
      <c r="P457" s="9">
        <v>1080000</v>
      </c>
      <c r="Q457" s="9"/>
      <c r="R457" s="9">
        <f t="shared" si="52"/>
        <v>0</v>
      </c>
      <c r="S457" s="9"/>
      <c r="T457" s="9"/>
      <c r="U457" s="9">
        <f t="shared" si="53"/>
        <v>0</v>
      </c>
      <c r="V457" s="9"/>
      <c r="W457" s="9"/>
      <c r="X457" s="9">
        <f t="shared" si="54"/>
        <v>0</v>
      </c>
      <c r="Y457" s="9"/>
      <c r="Z457" s="9"/>
      <c r="AA457" s="10">
        <f t="shared" si="55"/>
        <v>0</v>
      </c>
      <c r="AB457" s="11">
        <v>45887</v>
      </c>
    </row>
    <row r="458" spans="1:28" ht="15.75" hidden="1" x14ac:dyDescent="0.25">
      <c r="A458" s="39">
        <v>45887</v>
      </c>
      <c r="B458" s="33" t="s">
        <v>836</v>
      </c>
      <c r="C458" s="33"/>
      <c r="D458" s="33" t="s">
        <v>31</v>
      </c>
      <c r="E458" s="33" t="s">
        <v>187</v>
      </c>
      <c r="F458" s="33">
        <v>2</v>
      </c>
      <c r="G458" s="33" t="s">
        <v>23</v>
      </c>
      <c r="H458" s="33">
        <v>400000</v>
      </c>
      <c r="I458" s="33">
        <f t="shared" si="49"/>
        <v>800000</v>
      </c>
      <c r="J458" s="37" t="s">
        <v>240</v>
      </c>
      <c r="K458" s="33"/>
      <c r="L458" s="9">
        <f t="shared" si="50"/>
        <v>0</v>
      </c>
      <c r="M458" s="9"/>
      <c r="N458" s="9"/>
      <c r="O458" s="9">
        <f t="shared" si="51"/>
        <v>800000</v>
      </c>
      <c r="P458" s="9">
        <v>800000</v>
      </c>
      <c r="Q458" s="9"/>
      <c r="R458" s="9">
        <f t="shared" si="52"/>
        <v>0</v>
      </c>
      <c r="S458" s="9"/>
      <c r="T458" s="9"/>
      <c r="U458" s="9">
        <f t="shared" si="53"/>
        <v>0</v>
      </c>
      <c r="V458" s="9"/>
      <c r="W458" s="9"/>
      <c r="X458" s="9">
        <f t="shared" si="54"/>
        <v>0</v>
      </c>
      <c r="Y458" s="9"/>
      <c r="Z458" s="9"/>
      <c r="AA458" s="10">
        <f t="shared" si="55"/>
        <v>0</v>
      </c>
      <c r="AB458" s="11">
        <v>45887</v>
      </c>
    </row>
    <row r="459" spans="1:28" ht="15.75" hidden="1" x14ac:dyDescent="0.25">
      <c r="A459" s="39">
        <v>45887</v>
      </c>
      <c r="B459" s="33" t="s">
        <v>1119</v>
      </c>
      <c r="C459" s="33"/>
      <c r="D459" s="33" t="s">
        <v>31</v>
      </c>
      <c r="E459" s="33" t="s">
        <v>311</v>
      </c>
      <c r="F459" s="33">
        <v>5</v>
      </c>
      <c r="G459" s="33" t="s">
        <v>51</v>
      </c>
      <c r="H459" s="33">
        <v>86000</v>
      </c>
      <c r="I459" s="33">
        <f t="shared" si="49"/>
        <v>430000</v>
      </c>
      <c r="J459" s="37" t="s">
        <v>240</v>
      </c>
      <c r="K459" s="90" t="s">
        <v>1090</v>
      </c>
      <c r="L459" s="9">
        <f t="shared" si="50"/>
        <v>0</v>
      </c>
      <c r="M459" s="9"/>
      <c r="N459" s="9"/>
      <c r="O459" s="9">
        <f t="shared" si="51"/>
        <v>0</v>
      </c>
      <c r="P459" s="9"/>
      <c r="Q459" s="9"/>
      <c r="R459" s="9">
        <f t="shared" si="52"/>
        <v>0</v>
      </c>
      <c r="S459" s="9"/>
      <c r="T459" s="9"/>
      <c r="U459" s="9">
        <f t="shared" si="53"/>
        <v>430000</v>
      </c>
      <c r="V459" s="9">
        <v>430000</v>
      </c>
      <c r="W459" s="9"/>
      <c r="X459" s="9">
        <f t="shared" si="54"/>
        <v>0</v>
      </c>
      <c r="Y459" s="9"/>
      <c r="Z459" s="9"/>
      <c r="AA459" s="10">
        <f t="shared" si="55"/>
        <v>0</v>
      </c>
      <c r="AB459" s="11">
        <v>45892</v>
      </c>
    </row>
    <row r="460" spans="1:28" ht="15.75" hidden="1" x14ac:dyDescent="0.25">
      <c r="A460" s="39">
        <v>45887</v>
      </c>
      <c r="B460" s="33" t="s">
        <v>1119</v>
      </c>
      <c r="C460" s="33"/>
      <c r="D460" s="33" t="s">
        <v>31</v>
      </c>
      <c r="E460" s="33" t="s">
        <v>309</v>
      </c>
      <c r="F460" s="33">
        <v>2.5</v>
      </c>
      <c r="G460" s="33" t="s">
        <v>51</v>
      </c>
      <c r="H460" s="33">
        <v>86000</v>
      </c>
      <c r="I460" s="33">
        <f t="shared" si="49"/>
        <v>215000</v>
      </c>
      <c r="J460" s="37" t="s">
        <v>240</v>
      </c>
      <c r="K460" s="90" t="s">
        <v>1090</v>
      </c>
      <c r="L460" s="9">
        <f t="shared" si="50"/>
        <v>0</v>
      </c>
      <c r="M460" s="9"/>
      <c r="N460" s="9"/>
      <c r="O460" s="9">
        <f t="shared" si="51"/>
        <v>0</v>
      </c>
      <c r="P460" s="9"/>
      <c r="Q460" s="9"/>
      <c r="R460" s="9">
        <f t="shared" si="52"/>
        <v>0</v>
      </c>
      <c r="S460" s="9"/>
      <c r="T460" s="9"/>
      <c r="U460" s="9">
        <f t="shared" si="53"/>
        <v>215000</v>
      </c>
      <c r="V460" s="9">
        <v>215000</v>
      </c>
      <c r="W460" s="9"/>
      <c r="X460" s="9">
        <f t="shared" si="54"/>
        <v>0</v>
      </c>
      <c r="Y460" s="9"/>
      <c r="Z460" s="9"/>
      <c r="AA460" s="10">
        <f t="shared" si="55"/>
        <v>0</v>
      </c>
      <c r="AB460" s="11">
        <v>45892</v>
      </c>
    </row>
    <row r="461" spans="1:28" ht="16.5" hidden="1" thickBot="1" x14ac:dyDescent="0.3">
      <c r="A461" s="61">
        <v>45887</v>
      </c>
      <c r="B461" s="62" t="s">
        <v>1119</v>
      </c>
      <c r="C461" s="62"/>
      <c r="D461" s="62" t="s">
        <v>31</v>
      </c>
      <c r="E461" s="62" t="s">
        <v>310</v>
      </c>
      <c r="F461" s="62">
        <v>2.5</v>
      </c>
      <c r="G461" s="62" t="s">
        <v>51</v>
      </c>
      <c r="H461" s="62">
        <v>86000</v>
      </c>
      <c r="I461" s="62">
        <f t="shared" si="49"/>
        <v>215000</v>
      </c>
      <c r="J461" s="63" t="s">
        <v>240</v>
      </c>
      <c r="K461" s="117" t="s">
        <v>1090</v>
      </c>
      <c r="L461" s="97">
        <f t="shared" si="50"/>
        <v>0</v>
      </c>
      <c r="M461" s="97"/>
      <c r="N461" s="97"/>
      <c r="O461" s="97">
        <f t="shared" si="51"/>
        <v>0</v>
      </c>
      <c r="P461" s="97"/>
      <c r="Q461" s="97"/>
      <c r="R461" s="97">
        <f t="shared" si="52"/>
        <v>0</v>
      </c>
      <c r="S461" s="97"/>
      <c r="T461" s="97"/>
      <c r="U461" s="97">
        <f t="shared" si="53"/>
        <v>215000</v>
      </c>
      <c r="V461" s="97">
        <v>215000</v>
      </c>
      <c r="W461" s="97"/>
      <c r="X461" s="97">
        <f t="shared" si="54"/>
        <v>0</v>
      </c>
      <c r="Y461" s="97"/>
      <c r="Z461" s="97"/>
      <c r="AA461" s="98">
        <f t="shared" si="55"/>
        <v>0</v>
      </c>
      <c r="AB461" s="99">
        <v>45892</v>
      </c>
    </row>
    <row r="462" spans="1:28" ht="15.75" hidden="1" x14ac:dyDescent="0.25">
      <c r="A462" s="39">
        <v>45887</v>
      </c>
      <c r="B462" s="35" t="s">
        <v>1119</v>
      </c>
      <c r="C462" s="35"/>
      <c r="D462" s="35" t="s">
        <v>31</v>
      </c>
      <c r="E462" s="35" t="s">
        <v>102</v>
      </c>
      <c r="F462" s="35">
        <v>4</v>
      </c>
      <c r="G462" s="35" t="s">
        <v>74</v>
      </c>
      <c r="H462" s="35">
        <v>65000</v>
      </c>
      <c r="I462" s="33">
        <f t="shared" si="49"/>
        <v>260000</v>
      </c>
      <c r="J462" s="41" t="s">
        <v>240</v>
      </c>
      <c r="K462" s="116" t="s">
        <v>1090</v>
      </c>
      <c r="L462" s="9">
        <f t="shared" si="50"/>
        <v>0</v>
      </c>
      <c r="M462" s="9"/>
      <c r="N462" s="9"/>
      <c r="O462" s="9">
        <f t="shared" si="51"/>
        <v>0</v>
      </c>
      <c r="P462" s="9"/>
      <c r="Q462" s="9"/>
      <c r="R462" s="9">
        <f t="shared" si="52"/>
        <v>0</v>
      </c>
      <c r="S462" s="9"/>
      <c r="T462" s="9"/>
      <c r="U462" s="9">
        <f t="shared" si="53"/>
        <v>260000</v>
      </c>
      <c r="V462" s="9">
        <v>260000</v>
      </c>
      <c r="W462" s="9"/>
      <c r="X462" s="9">
        <f t="shared" si="54"/>
        <v>0</v>
      </c>
      <c r="Y462" s="9"/>
      <c r="Z462" s="9"/>
      <c r="AA462" s="10">
        <f t="shared" si="55"/>
        <v>0</v>
      </c>
      <c r="AB462" s="11">
        <v>45892</v>
      </c>
    </row>
    <row r="463" spans="1:28" ht="15.75" hidden="1" x14ac:dyDescent="0.25">
      <c r="A463" s="39">
        <v>45887</v>
      </c>
      <c r="B463" s="33" t="s">
        <v>217</v>
      </c>
      <c r="C463" s="33"/>
      <c r="D463" s="35" t="s">
        <v>41</v>
      </c>
      <c r="E463" s="33" t="s">
        <v>155</v>
      </c>
      <c r="F463" s="33">
        <v>1000</v>
      </c>
      <c r="G463" s="33" t="s">
        <v>29</v>
      </c>
      <c r="H463" s="33">
        <v>4000</v>
      </c>
      <c r="I463" s="33">
        <f t="shared" si="49"/>
        <v>4000000</v>
      </c>
      <c r="J463" s="85" t="s">
        <v>38</v>
      </c>
      <c r="K463" s="130" t="s">
        <v>1090</v>
      </c>
      <c r="L463" s="9">
        <f t="shared" si="50"/>
        <v>2000000</v>
      </c>
      <c r="M463" s="9">
        <v>2000000</v>
      </c>
      <c r="N463" s="9"/>
      <c r="O463" s="9">
        <f t="shared" si="51"/>
        <v>0</v>
      </c>
      <c r="P463" s="9"/>
      <c r="Q463" s="9"/>
      <c r="R463" s="9">
        <f t="shared" si="52"/>
        <v>0</v>
      </c>
      <c r="S463" s="9"/>
      <c r="T463" s="9"/>
      <c r="U463" s="9">
        <f t="shared" si="53"/>
        <v>0</v>
      </c>
      <c r="V463" s="9"/>
      <c r="W463" s="9"/>
      <c r="X463" s="9">
        <f t="shared" si="54"/>
        <v>0</v>
      </c>
      <c r="Y463" s="9"/>
      <c r="Z463" s="9"/>
      <c r="AA463" s="10">
        <f t="shared" si="55"/>
        <v>2000000</v>
      </c>
      <c r="AB463" s="11">
        <v>45897</v>
      </c>
    </row>
    <row r="464" spans="1:28" ht="15.75" hidden="1" x14ac:dyDescent="0.25">
      <c r="A464" s="39">
        <v>45887</v>
      </c>
      <c r="B464" s="33" t="s">
        <v>370</v>
      </c>
      <c r="C464" s="33"/>
      <c r="D464" s="35" t="s">
        <v>41</v>
      </c>
      <c r="E464" s="33" t="s">
        <v>110</v>
      </c>
      <c r="F464" s="43">
        <v>400</v>
      </c>
      <c r="G464" s="33" t="s">
        <v>29</v>
      </c>
      <c r="H464" s="33">
        <v>1900</v>
      </c>
      <c r="I464" s="33">
        <f t="shared" si="49"/>
        <v>760000</v>
      </c>
      <c r="J464" s="41" t="s">
        <v>240</v>
      </c>
      <c r="K464" s="90" t="s">
        <v>1108</v>
      </c>
      <c r="L464" s="9">
        <f t="shared" si="50"/>
        <v>0</v>
      </c>
      <c r="M464" s="9"/>
      <c r="N464" s="9"/>
      <c r="O464" s="9">
        <f t="shared" si="51"/>
        <v>760000</v>
      </c>
      <c r="P464" s="9">
        <v>760000</v>
      </c>
      <c r="Q464" s="9"/>
      <c r="R464" s="9">
        <f t="shared" si="52"/>
        <v>0</v>
      </c>
      <c r="S464" s="9"/>
      <c r="T464" s="9"/>
      <c r="U464" s="9">
        <f t="shared" si="53"/>
        <v>0</v>
      </c>
      <c r="V464" s="9"/>
      <c r="W464" s="9"/>
      <c r="X464" s="9">
        <f t="shared" si="54"/>
        <v>0</v>
      </c>
      <c r="Y464" s="9"/>
      <c r="Z464" s="9"/>
      <c r="AA464" s="10">
        <f t="shared" si="55"/>
        <v>0</v>
      </c>
      <c r="AB464" s="11">
        <v>45891</v>
      </c>
    </row>
    <row r="465" spans="1:28" ht="15.75" hidden="1" x14ac:dyDescent="0.25">
      <c r="A465" s="39">
        <v>45887</v>
      </c>
      <c r="B465" s="33" t="s">
        <v>289</v>
      </c>
      <c r="C465" s="33"/>
      <c r="D465" s="33" t="s">
        <v>31</v>
      </c>
      <c r="E465" s="33" t="s">
        <v>155</v>
      </c>
      <c r="F465" s="33">
        <v>1200</v>
      </c>
      <c r="G465" s="33" t="s">
        <v>29</v>
      </c>
      <c r="H465" s="33">
        <v>3800</v>
      </c>
      <c r="I465" s="33">
        <f t="shared" si="49"/>
        <v>4560000</v>
      </c>
      <c r="J465" s="37" t="s">
        <v>240</v>
      </c>
      <c r="K465" s="33"/>
      <c r="L465" s="9">
        <f t="shared" si="50"/>
        <v>0</v>
      </c>
      <c r="M465" s="9"/>
      <c r="N465" s="9"/>
      <c r="O465" s="9">
        <f t="shared" si="51"/>
        <v>4560000</v>
      </c>
      <c r="P465" s="9">
        <v>4560000</v>
      </c>
      <c r="Q465" s="9"/>
      <c r="R465" s="9">
        <f t="shared" si="52"/>
        <v>0</v>
      </c>
      <c r="S465" s="9"/>
      <c r="T465" s="9"/>
      <c r="U465" s="9">
        <f t="shared" si="53"/>
        <v>0</v>
      </c>
      <c r="V465" s="9"/>
      <c r="W465" s="9"/>
      <c r="X465" s="9">
        <f t="shared" si="54"/>
        <v>0</v>
      </c>
      <c r="Y465" s="9"/>
      <c r="Z465" s="9"/>
      <c r="AA465" s="10">
        <f t="shared" si="55"/>
        <v>0</v>
      </c>
      <c r="AB465" s="11">
        <v>45887</v>
      </c>
    </row>
    <row r="466" spans="1:28" ht="15.75" hidden="1" x14ac:dyDescent="0.25">
      <c r="A466" s="39">
        <v>45887</v>
      </c>
      <c r="B466" s="33" t="s">
        <v>982</v>
      </c>
      <c r="C466" s="33"/>
      <c r="D466" s="33" t="s">
        <v>41</v>
      </c>
      <c r="E466" s="33" t="s">
        <v>102</v>
      </c>
      <c r="F466" s="33">
        <v>12</v>
      </c>
      <c r="G466" s="33" t="s">
        <v>74</v>
      </c>
      <c r="H466" s="33">
        <v>65000</v>
      </c>
      <c r="I466" s="33">
        <f t="shared" si="49"/>
        <v>780000</v>
      </c>
      <c r="J466" s="41" t="s">
        <v>240</v>
      </c>
      <c r="K466" s="33"/>
      <c r="L466" s="9">
        <f t="shared" si="50"/>
        <v>0</v>
      </c>
      <c r="M466" s="9"/>
      <c r="N466" s="9"/>
      <c r="O466" s="9">
        <f t="shared" si="51"/>
        <v>780000</v>
      </c>
      <c r="P466" s="9">
        <v>780000</v>
      </c>
      <c r="Q466" s="9"/>
      <c r="R466" s="9">
        <f t="shared" si="52"/>
        <v>0</v>
      </c>
      <c r="S466" s="9"/>
      <c r="T466" s="9"/>
      <c r="U466" s="9">
        <f t="shared" si="53"/>
        <v>0</v>
      </c>
      <c r="V466" s="9"/>
      <c r="W466" s="9"/>
      <c r="X466" s="9">
        <f t="shared" si="54"/>
        <v>0</v>
      </c>
      <c r="Y466" s="9"/>
      <c r="Z466" s="9"/>
      <c r="AA466" s="10">
        <f t="shared" si="55"/>
        <v>0</v>
      </c>
      <c r="AB466" s="11">
        <v>45887</v>
      </c>
    </row>
    <row r="467" spans="1:28" ht="15.75" hidden="1" x14ac:dyDescent="0.25">
      <c r="A467" s="39">
        <v>45887</v>
      </c>
      <c r="B467" s="33" t="s">
        <v>170</v>
      </c>
      <c r="C467" s="33"/>
      <c r="D467" s="33" t="s">
        <v>31</v>
      </c>
      <c r="E467" s="33" t="s">
        <v>64</v>
      </c>
      <c r="F467" s="33">
        <v>2</v>
      </c>
      <c r="G467" s="33" t="s">
        <v>33</v>
      </c>
      <c r="H467" s="33">
        <v>150000</v>
      </c>
      <c r="I467" s="33">
        <f t="shared" si="49"/>
        <v>300000</v>
      </c>
      <c r="J467" s="37" t="s">
        <v>241</v>
      </c>
      <c r="K467" s="33"/>
      <c r="L467" s="9">
        <f t="shared" si="50"/>
        <v>300000</v>
      </c>
      <c r="M467" s="9">
        <v>300000</v>
      </c>
      <c r="N467" s="9"/>
      <c r="O467" s="9">
        <f t="shared" si="51"/>
        <v>0</v>
      </c>
      <c r="P467" s="9"/>
      <c r="Q467" s="9"/>
      <c r="R467" s="9">
        <f t="shared" si="52"/>
        <v>0</v>
      </c>
      <c r="S467" s="9"/>
      <c r="T467" s="9"/>
      <c r="U467" s="9">
        <f t="shared" si="53"/>
        <v>0</v>
      </c>
      <c r="V467" s="9"/>
      <c r="W467" s="9"/>
      <c r="X467" s="9">
        <f t="shared" si="54"/>
        <v>0</v>
      </c>
      <c r="Y467" s="9"/>
      <c r="Z467" s="9"/>
      <c r="AA467" s="10">
        <f t="shared" si="55"/>
        <v>0</v>
      </c>
      <c r="AB467" s="11">
        <v>45887</v>
      </c>
    </row>
    <row r="468" spans="1:28" ht="15.75" hidden="1" x14ac:dyDescent="0.25">
      <c r="A468" s="39">
        <v>45887</v>
      </c>
      <c r="B468" s="33" t="s">
        <v>170</v>
      </c>
      <c r="C468" s="33"/>
      <c r="D468" s="33" t="s">
        <v>31</v>
      </c>
      <c r="E468" s="33" t="s">
        <v>468</v>
      </c>
      <c r="F468" s="33">
        <v>16.5</v>
      </c>
      <c r="G468" s="33" t="s">
        <v>51</v>
      </c>
      <c r="H468" s="33">
        <v>43000</v>
      </c>
      <c r="I468" s="33">
        <f t="shared" si="49"/>
        <v>709500</v>
      </c>
      <c r="J468" s="37" t="s">
        <v>241</v>
      </c>
      <c r="K468" s="33"/>
      <c r="L468" s="9">
        <f t="shared" si="50"/>
        <v>709500</v>
      </c>
      <c r="M468" s="9">
        <v>709500</v>
      </c>
      <c r="N468" s="9"/>
      <c r="O468" s="9">
        <f t="shared" si="51"/>
        <v>0</v>
      </c>
      <c r="P468" s="9"/>
      <c r="Q468" s="9"/>
      <c r="R468" s="9">
        <f t="shared" si="52"/>
        <v>0</v>
      </c>
      <c r="S468" s="9"/>
      <c r="T468" s="9"/>
      <c r="U468" s="9">
        <f t="shared" si="53"/>
        <v>0</v>
      </c>
      <c r="V468" s="9"/>
      <c r="W468" s="9"/>
      <c r="X468" s="9">
        <f t="shared" si="54"/>
        <v>0</v>
      </c>
      <c r="Y468" s="9"/>
      <c r="Z468" s="9"/>
      <c r="AA468" s="10">
        <f t="shared" si="55"/>
        <v>0</v>
      </c>
      <c r="AB468" s="11">
        <v>45887</v>
      </c>
    </row>
    <row r="469" spans="1:28" ht="15.75" hidden="1" x14ac:dyDescent="0.25">
      <c r="A469" s="39">
        <v>45887</v>
      </c>
      <c r="B469" s="33" t="s">
        <v>868</v>
      </c>
      <c r="C469" s="33"/>
      <c r="D469" s="33" t="s">
        <v>41</v>
      </c>
      <c r="E469" s="33" t="s">
        <v>468</v>
      </c>
      <c r="F469" s="33">
        <v>16.100000000000001</v>
      </c>
      <c r="G469" s="33" t="s">
        <v>51</v>
      </c>
      <c r="H469" s="33">
        <v>50000</v>
      </c>
      <c r="I469" s="33">
        <f t="shared" si="49"/>
        <v>805000.00000000012</v>
      </c>
      <c r="J469" s="37" t="s">
        <v>240</v>
      </c>
      <c r="K469" s="33"/>
      <c r="L469" s="9">
        <f t="shared" si="50"/>
        <v>0</v>
      </c>
      <c r="M469" s="9"/>
      <c r="N469" s="9"/>
      <c r="O469" s="9">
        <f t="shared" si="51"/>
        <v>805000</v>
      </c>
      <c r="P469" s="9">
        <v>805000</v>
      </c>
      <c r="Q469" s="9"/>
      <c r="R469" s="9">
        <f t="shared" si="52"/>
        <v>0</v>
      </c>
      <c r="S469" s="9"/>
      <c r="T469" s="9"/>
      <c r="U469" s="9">
        <f t="shared" si="53"/>
        <v>0</v>
      </c>
      <c r="V469" s="9"/>
      <c r="W469" s="9"/>
      <c r="X469" s="9">
        <f t="shared" si="54"/>
        <v>0</v>
      </c>
      <c r="Y469" s="9"/>
      <c r="Z469" s="9"/>
      <c r="AA469" s="10">
        <f t="shared" si="55"/>
        <v>1.1641532182693481E-10</v>
      </c>
      <c r="AB469" s="11">
        <v>45887</v>
      </c>
    </row>
    <row r="470" spans="1:28" ht="15.75" hidden="1" x14ac:dyDescent="0.25">
      <c r="A470" s="39">
        <v>45887</v>
      </c>
      <c r="B470" s="33" t="s">
        <v>145</v>
      </c>
      <c r="C470" s="33"/>
      <c r="D470" s="33" t="s">
        <v>31</v>
      </c>
      <c r="E470" s="33" t="s">
        <v>110</v>
      </c>
      <c r="F470" s="33">
        <v>1000</v>
      </c>
      <c r="G470" s="33" t="s">
        <v>29</v>
      </c>
      <c r="H470" s="33">
        <v>2000</v>
      </c>
      <c r="I470" s="33">
        <f t="shared" si="49"/>
        <v>2000000</v>
      </c>
      <c r="J470" s="41" t="s">
        <v>240</v>
      </c>
      <c r="K470" s="33"/>
      <c r="L470" s="9">
        <f t="shared" si="50"/>
        <v>0</v>
      </c>
      <c r="M470" s="9"/>
      <c r="N470" s="9"/>
      <c r="O470" s="9">
        <f t="shared" si="51"/>
        <v>2000000</v>
      </c>
      <c r="P470" s="9">
        <v>2000000</v>
      </c>
      <c r="Q470" s="9"/>
      <c r="R470" s="9">
        <f t="shared" si="52"/>
        <v>0</v>
      </c>
      <c r="S470" s="9"/>
      <c r="T470" s="9"/>
      <c r="U470" s="9">
        <f t="shared" si="53"/>
        <v>0</v>
      </c>
      <c r="V470" s="9"/>
      <c r="W470" s="9"/>
      <c r="X470" s="9">
        <f t="shared" si="54"/>
        <v>0</v>
      </c>
      <c r="Y470" s="9"/>
      <c r="Z470" s="9"/>
      <c r="AA470" s="10">
        <f t="shared" si="55"/>
        <v>0</v>
      </c>
      <c r="AB470" s="11">
        <v>45887</v>
      </c>
    </row>
    <row r="471" spans="1:28" ht="15.75" hidden="1" x14ac:dyDescent="0.25">
      <c r="A471" s="39">
        <v>45887</v>
      </c>
      <c r="B471" s="33" t="s">
        <v>735</v>
      </c>
      <c r="C471" s="33"/>
      <c r="D471" s="33" t="s">
        <v>31</v>
      </c>
      <c r="E471" s="33" t="s">
        <v>73</v>
      </c>
      <c r="F471" s="33">
        <v>10</v>
      </c>
      <c r="G471" s="33" t="s">
        <v>74</v>
      </c>
      <c r="H471" s="33">
        <v>50000</v>
      </c>
      <c r="I471" s="33">
        <f t="shared" si="49"/>
        <v>500000</v>
      </c>
      <c r="J471" s="41" t="s">
        <v>240</v>
      </c>
      <c r="K471" s="33" t="s">
        <v>1108</v>
      </c>
      <c r="L471" s="9">
        <f t="shared" si="50"/>
        <v>0</v>
      </c>
      <c r="M471" s="9"/>
      <c r="N471" s="9"/>
      <c r="O471" s="9">
        <f t="shared" si="51"/>
        <v>500000</v>
      </c>
      <c r="P471" s="9">
        <v>500000</v>
      </c>
      <c r="Q471" s="9"/>
      <c r="R471" s="9">
        <f t="shared" si="52"/>
        <v>0</v>
      </c>
      <c r="S471" s="9"/>
      <c r="T471" s="9"/>
      <c r="U471" s="9">
        <f t="shared" si="53"/>
        <v>0</v>
      </c>
      <c r="V471" s="9"/>
      <c r="W471" s="9"/>
      <c r="X471" s="9">
        <f t="shared" si="54"/>
        <v>0</v>
      </c>
      <c r="Y471" s="9"/>
      <c r="Z471" s="9"/>
      <c r="AA471" s="10">
        <f t="shared" si="55"/>
        <v>0</v>
      </c>
      <c r="AB471" s="11">
        <v>45888</v>
      </c>
    </row>
    <row r="472" spans="1:28" ht="15.75" hidden="1" x14ac:dyDescent="0.25">
      <c r="A472" s="39">
        <v>45887</v>
      </c>
      <c r="B472" s="33" t="s">
        <v>231</v>
      </c>
      <c r="C472" s="33"/>
      <c r="D472" s="33"/>
      <c r="E472" s="33" t="s">
        <v>1093</v>
      </c>
      <c r="F472" s="33">
        <v>76.3</v>
      </c>
      <c r="G472" s="33" t="s">
        <v>51</v>
      </c>
      <c r="H472" s="33"/>
      <c r="I472" s="33">
        <f t="shared" si="49"/>
        <v>0</v>
      </c>
      <c r="J472" s="86" t="s">
        <v>26</v>
      </c>
      <c r="K472" s="33"/>
      <c r="L472" s="9">
        <f t="shared" si="50"/>
        <v>0</v>
      </c>
      <c r="M472" s="9"/>
      <c r="N472" s="9"/>
      <c r="O472" s="9">
        <f t="shared" si="51"/>
        <v>0</v>
      </c>
      <c r="P472" s="9"/>
      <c r="Q472" s="9"/>
      <c r="R472" s="9">
        <f t="shared" si="52"/>
        <v>0</v>
      </c>
      <c r="S472" s="9"/>
      <c r="T472" s="9"/>
      <c r="U472" s="9">
        <f t="shared" si="53"/>
        <v>0</v>
      </c>
      <c r="V472" s="9"/>
      <c r="W472" s="9"/>
      <c r="X472" s="9">
        <f t="shared" si="54"/>
        <v>0</v>
      </c>
      <c r="Y472" s="9"/>
      <c r="Z472" s="9"/>
      <c r="AA472" s="10">
        <f t="shared" si="55"/>
        <v>0</v>
      </c>
      <c r="AB472" s="11"/>
    </row>
    <row r="473" spans="1:28" ht="15.75" hidden="1" x14ac:dyDescent="0.25">
      <c r="A473" s="39">
        <v>45887</v>
      </c>
      <c r="B473" s="33" t="s">
        <v>231</v>
      </c>
      <c r="C473" s="33"/>
      <c r="D473" s="33"/>
      <c r="E473" s="33" t="s">
        <v>482</v>
      </c>
      <c r="F473" s="33">
        <v>156.80000000000001</v>
      </c>
      <c r="G473" s="33" t="s">
        <v>51</v>
      </c>
      <c r="H473" s="33"/>
      <c r="I473" s="33">
        <f t="shared" si="49"/>
        <v>0</v>
      </c>
      <c r="J473" s="86" t="s">
        <v>26</v>
      </c>
      <c r="K473" s="33"/>
      <c r="L473" s="9">
        <f t="shared" si="50"/>
        <v>0</v>
      </c>
      <c r="M473" s="9"/>
      <c r="N473" s="9"/>
      <c r="O473" s="9">
        <f t="shared" si="51"/>
        <v>0</v>
      </c>
      <c r="P473" s="9"/>
      <c r="Q473" s="9"/>
      <c r="R473" s="9">
        <f t="shared" si="52"/>
        <v>0</v>
      </c>
      <c r="S473" s="9"/>
      <c r="T473" s="9"/>
      <c r="U473" s="9">
        <f t="shared" si="53"/>
        <v>0</v>
      </c>
      <c r="V473" s="9"/>
      <c r="W473" s="9"/>
      <c r="X473" s="9">
        <f t="shared" si="54"/>
        <v>0</v>
      </c>
      <c r="Y473" s="9"/>
      <c r="Z473" s="9"/>
      <c r="AA473" s="10">
        <f t="shared" si="55"/>
        <v>0</v>
      </c>
      <c r="AB473" s="11"/>
    </row>
    <row r="474" spans="1:28" ht="15.75" hidden="1" x14ac:dyDescent="0.25">
      <c r="A474" s="39">
        <v>45887</v>
      </c>
      <c r="B474" s="33" t="s">
        <v>231</v>
      </c>
      <c r="C474" s="33"/>
      <c r="D474" s="33"/>
      <c r="E474" s="33" t="s">
        <v>85</v>
      </c>
      <c r="F474" s="33">
        <v>64.3</v>
      </c>
      <c r="G474" s="33" t="s">
        <v>51</v>
      </c>
      <c r="H474" s="33"/>
      <c r="I474" s="33">
        <f t="shared" si="49"/>
        <v>0</v>
      </c>
      <c r="J474" s="86" t="s">
        <v>26</v>
      </c>
      <c r="K474" s="33"/>
      <c r="L474" s="9">
        <f t="shared" si="50"/>
        <v>0</v>
      </c>
      <c r="M474" s="9"/>
      <c r="N474" s="9"/>
      <c r="O474" s="9">
        <f t="shared" si="51"/>
        <v>0</v>
      </c>
      <c r="P474" s="9"/>
      <c r="Q474" s="9"/>
      <c r="R474" s="9">
        <f t="shared" si="52"/>
        <v>0</v>
      </c>
      <c r="S474" s="9"/>
      <c r="T474" s="9"/>
      <c r="U474" s="9">
        <f t="shared" si="53"/>
        <v>0</v>
      </c>
      <c r="V474" s="9"/>
      <c r="W474" s="9"/>
      <c r="X474" s="9">
        <f t="shared" si="54"/>
        <v>0</v>
      </c>
      <c r="Y474" s="9"/>
      <c r="Z474" s="9"/>
      <c r="AA474" s="10">
        <f t="shared" si="55"/>
        <v>0</v>
      </c>
      <c r="AB474" s="11"/>
    </row>
    <row r="475" spans="1:28" ht="15.75" hidden="1" x14ac:dyDescent="0.25">
      <c r="A475" s="39">
        <v>45887</v>
      </c>
      <c r="B475" s="33" t="s">
        <v>231</v>
      </c>
      <c r="C475" s="33"/>
      <c r="D475" s="33"/>
      <c r="E475" s="33" t="s">
        <v>304</v>
      </c>
      <c r="F475" s="33">
        <v>33.1</v>
      </c>
      <c r="G475" s="33" t="s">
        <v>51</v>
      </c>
      <c r="H475" s="33"/>
      <c r="I475" s="33">
        <f t="shared" si="49"/>
        <v>0</v>
      </c>
      <c r="J475" s="86" t="s">
        <v>26</v>
      </c>
      <c r="K475" s="33"/>
      <c r="L475" s="9">
        <f t="shared" si="50"/>
        <v>0</v>
      </c>
      <c r="M475" s="9"/>
      <c r="N475" s="9"/>
      <c r="O475" s="9">
        <f t="shared" si="51"/>
        <v>0</v>
      </c>
      <c r="P475" s="9"/>
      <c r="Q475" s="9"/>
      <c r="R475" s="9">
        <f t="shared" si="52"/>
        <v>0</v>
      </c>
      <c r="S475" s="9"/>
      <c r="T475" s="9"/>
      <c r="U475" s="9">
        <f t="shared" si="53"/>
        <v>0</v>
      </c>
      <c r="V475" s="9"/>
      <c r="W475" s="9"/>
      <c r="X475" s="9">
        <f t="shared" si="54"/>
        <v>0</v>
      </c>
      <c r="Y475" s="9"/>
      <c r="Z475" s="9"/>
      <c r="AA475" s="10">
        <f t="shared" si="55"/>
        <v>0</v>
      </c>
      <c r="AB475" s="11"/>
    </row>
    <row r="476" spans="1:28" ht="15.75" hidden="1" x14ac:dyDescent="0.25">
      <c r="A476" s="39">
        <v>45887</v>
      </c>
      <c r="B476" s="33" t="s">
        <v>231</v>
      </c>
      <c r="C476" s="33"/>
      <c r="D476" s="33"/>
      <c r="E476" s="33" t="s">
        <v>136</v>
      </c>
      <c r="F476" s="33">
        <v>24.1</v>
      </c>
      <c r="G476" s="33" t="s">
        <v>51</v>
      </c>
      <c r="H476" s="33"/>
      <c r="I476" s="33">
        <f t="shared" si="49"/>
        <v>0</v>
      </c>
      <c r="J476" s="83" t="s">
        <v>26</v>
      </c>
      <c r="K476" s="33"/>
      <c r="L476" s="9">
        <f t="shared" si="50"/>
        <v>0</v>
      </c>
      <c r="M476" s="9"/>
      <c r="N476" s="9"/>
      <c r="O476" s="9">
        <f t="shared" si="51"/>
        <v>0</v>
      </c>
      <c r="P476" s="9"/>
      <c r="Q476" s="9"/>
      <c r="R476" s="9">
        <f t="shared" si="52"/>
        <v>0</v>
      </c>
      <c r="S476" s="9"/>
      <c r="T476" s="9"/>
      <c r="U476" s="9">
        <f t="shared" si="53"/>
        <v>0</v>
      </c>
      <c r="V476" s="9"/>
      <c r="W476" s="9"/>
      <c r="X476" s="9">
        <f t="shared" si="54"/>
        <v>0</v>
      </c>
      <c r="Y476" s="9"/>
      <c r="Z476" s="9"/>
      <c r="AA476" s="10">
        <f t="shared" si="55"/>
        <v>0</v>
      </c>
      <c r="AB476" s="11"/>
    </row>
    <row r="477" spans="1:28" ht="15.75" hidden="1" x14ac:dyDescent="0.25">
      <c r="A477" s="39">
        <v>45887</v>
      </c>
      <c r="B477" s="33" t="s">
        <v>141</v>
      </c>
      <c r="C477" s="33"/>
      <c r="D477" s="33" t="s">
        <v>31</v>
      </c>
      <c r="E477" s="33" t="s">
        <v>95</v>
      </c>
      <c r="F477" s="33">
        <v>10400</v>
      </c>
      <c r="G477" s="33" t="s">
        <v>29</v>
      </c>
      <c r="H477" s="33">
        <v>3800</v>
      </c>
      <c r="I477" s="33">
        <f t="shared" si="49"/>
        <v>39520000</v>
      </c>
      <c r="J477" s="82" t="s">
        <v>43</v>
      </c>
      <c r="K477" s="33" t="s">
        <v>1120</v>
      </c>
      <c r="L477" s="9">
        <f t="shared" si="50"/>
        <v>0</v>
      </c>
      <c r="M477" s="9"/>
      <c r="N477" s="9"/>
      <c r="O477" s="9">
        <f t="shared" si="51"/>
        <v>0</v>
      </c>
      <c r="P477" s="9"/>
      <c r="Q477" s="9"/>
      <c r="R477" s="9">
        <f t="shared" si="52"/>
        <v>0</v>
      </c>
      <c r="S477" s="9"/>
      <c r="T477" s="9"/>
      <c r="U477" s="9">
        <f t="shared" si="53"/>
        <v>0</v>
      </c>
      <c r="V477" s="9"/>
      <c r="W477" s="9"/>
      <c r="X477" s="9">
        <f t="shared" si="54"/>
        <v>0</v>
      </c>
      <c r="Y477" s="9"/>
      <c r="Z477" s="9"/>
      <c r="AA477" s="10">
        <f t="shared" si="55"/>
        <v>39520000</v>
      </c>
      <c r="AB477" s="11"/>
    </row>
    <row r="478" spans="1:28" ht="15.75" hidden="1" x14ac:dyDescent="0.25">
      <c r="A478" s="39">
        <v>45887</v>
      </c>
      <c r="B478" s="33" t="s">
        <v>1040</v>
      </c>
      <c r="C478" s="33"/>
      <c r="D478" s="33" t="s">
        <v>41</v>
      </c>
      <c r="E478" s="33" t="s">
        <v>110</v>
      </c>
      <c r="F478" s="33">
        <v>1000</v>
      </c>
      <c r="G478" s="33" t="s">
        <v>29</v>
      </c>
      <c r="H478" s="33">
        <v>2000</v>
      </c>
      <c r="I478" s="33">
        <f t="shared" si="49"/>
        <v>2000000</v>
      </c>
      <c r="J478" s="37" t="s">
        <v>241</v>
      </c>
      <c r="K478" s="33"/>
      <c r="L478" s="9">
        <f t="shared" si="50"/>
        <v>1900000</v>
      </c>
      <c r="M478" s="9">
        <v>1900000</v>
      </c>
      <c r="N478" s="9"/>
      <c r="O478" s="9">
        <f t="shared" si="51"/>
        <v>0</v>
      </c>
      <c r="P478" s="9"/>
      <c r="Q478" s="9"/>
      <c r="R478" s="9">
        <f t="shared" si="52"/>
        <v>0</v>
      </c>
      <c r="S478" s="9"/>
      <c r="T478" s="9"/>
      <c r="U478" s="9">
        <f t="shared" si="53"/>
        <v>100000</v>
      </c>
      <c r="V478" s="9">
        <v>100000</v>
      </c>
      <c r="W478" s="9"/>
      <c r="X478" s="9">
        <f t="shared" si="54"/>
        <v>0</v>
      </c>
      <c r="Y478" s="9"/>
      <c r="Z478" s="9"/>
      <c r="AA478" s="10">
        <f t="shared" si="55"/>
        <v>0</v>
      </c>
      <c r="AB478" s="11">
        <v>45887</v>
      </c>
    </row>
    <row r="479" spans="1:28" ht="15.75" hidden="1" x14ac:dyDescent="0.25">
      <c r="A479" s="39">
        <v>45887</v>
      </c>
      <c r="B479" s="33" t="s">
        <v>109</v>
      </c>
      <c r="C479" s="33"/>
      <c r="D479" s="33" t="s">
        <v>31</v>
      </c>
      <c r="E479" s="33" t="s">
        <v>166</v>
      </c>
      <c r="F479" s="33">
        <v>1</v>
      </c>
      <c r="G479" s="33" t="s">
        <v>23</v>
      </c>
      <c r="H479" s="33">
        <v>400000</v>
      </c>
      <c r="I479" s="33">
        <f t="shared" si="49"/>
        <v>400000</v>
      </c>
      <c r="J479" s="37" t="s">
        <v>241</v>
      </c>
      <c r="K479" s="33"/>
      <c r="L479" s="9">
        <f t="shared" si="50"/>
        <v>400000</v>
      </c>
      <c r="M479" s="9">
        <v>400000</v>
      </c>
      <c r="N479" s="9"/>
      <c r="O479" s="9">
        <f t="shared" si="51"/>
        <v>0</v>
      </c>
      <c r="P479" s="9"/>
      <c r="Q479" s="9"/>
      <c r="R479" s="9">
        <f t="shared" si="52"/>
        <v>0</v>
      </c>
      <c r="S479" s="9"/>
      <c r="T479" s="9"/>
      <c r="U479" s="9">
        <f t="shared" si="53"/>
        <v>0</v>
      </c>
      <c r="V479" s="9"/>
      <c r="W479" s="9"/>
      <c r="X479" s="9">
        <f t="shared" si="54"/>
        <v>0</v>
      </c>
      <c r="Y479" s="9"/>
      <c r="Z479" s="9"/>
      <c r="AA479" s="10">
        <f t="shared" si="55"/>
        <v>0</v>
      </c>
      <c r="AB479" s="11">
        <v>45887</v>
      </c>
    </row>
    <row r="480" spans="1:28" ht="15.75" hidden="1" x14ac:dyDescent="0.25">
      <c r="A480" s="39">
        <v>45887</v>
      </c>
      <c r="B480" s="33" t="s">
        <v>109</v>
      </c>
      <c r="C480" s="33"/>
      <c r="D480" s="33" t="s">
        <v>31</v>
      </c>
      <c r="E480" s="33" t="s">
        <v>407</v>
      </c>
      <c r="F480" s="33">
        <v>3</v>
      </c>
      <c r="G480" s="33" t="s">
        <v>33</v>
      </c>
      <c r="H480" s="33">
        <v>300000</v>
      </c>
      <c r="I480" s="33">
        <f t="shared" si="49"/>
        <v>900000</v>
      </c>
      <c r="J480" s="41" t="s">
        <v>241</v>
      </c>
      <c r="K480" s="33"/>
      <c r="L480" s="9">
        <f t="shared" si="50"/>
        <v>900000</v>
      </c>
      <c r="M480" s="9">
        <v>900000</v>
      </c>
      <c r="N480" s="9"/>
      <c r="O480" s="9">
        <f t="shared" si="51"/>
        <v>0</v>
      </c>
      <c r="P480" s="9"/>
      <c r="Q480" s="9"/>
      <c r="R480" s="9">
        <f t="shared" si="52"/>
        <v>0</v>
      </c>
      <c r="S480" s="9"/>
      <c r="T480" s="9"/>
      <c r="U480" s="9">
        <f t="shared" si="53"/>
        <v>0</v>
      </c>
      <c r="V480" s="9"/>
      <c r="W480" s="9"/>
      <c r="X480" s="9">
        <f t="shared" si="54"/>
        <v>0</v>
      </c>
      <c r="Y480" s="9"/>
      <c r="Z480" s="9"/>
      <c r="AA480" s="10">
        <f t="shared" si="55"/>
        <v>0</v>
      </c>
      <c r="AB480" s="11">
        <v>45887</v>
      </c>
    </row>
    <row r="481" spans="1:28" ht="15.75" hidden="1" x14ac:dyDescent="0.25">
      <c r="A481" s="39">
        <v>45887</v>
      </c>
      <c r="B481" s="33" t="s">
        <v>109</v>
      </c>
      <c r="C481" s="33"/>
      <c r="D481" s="33" t="s">
        <v>31</v>
      </c>
      <c r="E481" s="33" t="s">
        <v>110</v>
      </c>
      <c r="F481" s="33">
        <v>2000</v>
      </c>
      <c r="G481" s="33" t="s">
        <v>29</v>
      </c>
      <c r="H481" s="33">
        <v>1800</v>
      </c>
      <c r="I481" s="33">
        <f t="shared" si="49"/>
        <v>3600000</v>
      </c>
      <c r="J481" s="37" t="s">
        <v>241</v>
      </c>
      <c r="K481" s="33"/>
      <c r="L481" s="9">
        <f t="shared" si="50"/>
        <v>3600000</v>
      </c>
      <c r="M481" s="9">
        <v>3600000</v>
      </c>
      <c r="N481" s="9"/>
      <c r="O481" s="9">
        <f t="shared" si="51"/>
        <v>0</v>
      </c>
      <c r="P481" s="9"/>
      <c r="Q481" s="9"/>
      <c r="R481" s="9">
        <f t="shared" si="52"/>
        <v>0</v>
      </c>
      <c r="S481" s="9"/>
      <c r="T481" s="9"/>
      <c r="U481" s="9">
        <f t="shared" si="53"/>
        <v>0</v>
      </c>
      <c r="V481" s="9"/>
      <c r="W481" s="9"/>
      <c r="X481" s="9">
        <f t="shared" si="54"/>
        <v>0</v>
      </c>
      <c r="Y481" s="9"/>
      <c r="Z481" s="9"/>
      <c r="AA481" s="10">
        <f t="shared" si="55"/>
        <v>0</v>
      </c>
      <c r="AB481" s="11">
        <v>45887</v>
      </c>
    </row>
    <row r="482" spans="1:28" ht="15.75" hidden="1" x14ac:dyDescent="0.25">
      <c r="A482" s="39">
        <v>45887</v>
      </c>
      <c r="B482" s="33" t="s">
        <v>109</v>
      </c>
      <c r="C482" s="33"/>
      <c r="D482" s="33" t="s">
        <v>31</v>
      </c>
      <c r="E482" s="33" t="s">
        <v>61</v>
      </c>
      <c r="F482" s="33">
        <v>5</v>
      </c>
      <c r="G482" s="33" t="s">
        <v>25</v>
      </c>
      <c r="H482" s="33">
        <v>45000</v>
      </c>
      <c r="I482" s="33">
        <f t="shared" si="49"/>
        <v>225000</v>
      </c>
      <c r="J482" s="41" t="s">
        <v>241</v>
      </c>
      <c r="K482" s="33"/>
      <c r="L482" s="9">
        <f t="shared" si="50"/>
        <v>225000</v>
      </c>
      <c r="M482" s="9">
        <v>225000</v>
      </c>
      <c r="N482" s="9"/>
      <c r="O482" s="9">
        <f t="shared" si="51"/>
        <v>0</v>
      </c>
      <c r="P482" s="9"/>
      <c r="Q482" s="9"/>
      <c r="R482" s="9">
        <f t="shared" si="52"/>
        <v>0</v>
      </c>
      <c r="S482" s="9"/>
      <c r="T482" s="9"/>
      <c r="U482" s="9">
        <f t="shared" si="53"/>
        <v>0</v>
      </c>
      <c r="V482" s="9"/>
      <c r="W482" s="9"/>
      <c r="X482" s="9">
        <f t="shared" si="54"/>
        <v>0</v>
      </c>
      <c r="Y482" s="9"/>
      <c r="Z482" s="9"/>
      <c r="AA482" s="10">
        <f t="shared" si="55"/>
        <v>0</v>
      </c>
      <c r="AB482" s="11">
        <v>45887</v>
      </c>
    </row>
    <row r="483" spans="1:28" ht="15.75" hidden="1" x14ac:dyDescent="0.25">
      <c r="A483" s="39">
        <v>45887</v>
      </c>
      <c r="B483" s="33" t="s">
        <v>109</v>
      </c>
      <c r="C483" s="33"/>
      <c r="D483" s="33" t="s">
        <v>31</v>
      </c>
      <c r="E483" s="33" t="s">
        <v>73</v>
      </c>
      <c r="F483" s="33">
        <v>10</v>
      </c>
      <c r="G483" s="33" t="s">
        <v>74</v>
      </c>
      <c r="H483" s="33">
        <v>50000</v>
      </c>
      <c r="I483" s="33">
        <f t="shared" si="49"/>
        <v>500000</v>
      </c>
      <c r="J483" s="37" t="s">
        <v>241</v>
      </c>
      <c r="K483" s="33"/>
      <c r="L483" s="9">
        <f t="shared" si="50"/>
        <v>500000</v>
      </c>
      <c r="M483" s="9">
        <v>500000</v>
      </c>
      <c r="N483" s="9"/>
      <c r="O483" s="9">
        <f t="shared" si="51"/>
        <v>0</v>
      </c>
      <c r="P483" s="9"/>
      <c r="Q483" s="9"/>
      <c r="R483" s="9">
        <f t="shared" si="52"/>
        <v>0</v>
      </c>
      <c r="S483" s="9"/>
      <c r="T483" s="9"/>
      <c r="U483" s="9">
        <f t="shared" si="53"/>
        <v>0</v>
      </c>
      <c r="V483" s="9"/>
      <c r="W483" s="9"/>
      <c r="X483" s="9">
        <f t="shared" si="54"/>
        <v>0</v>
      </c>
      <c r="Y483" s="9"/>
      <c r="Z483" s="9"/>
      <c r="AA483" s="10">
        <f t="shared" si="55"/>
        <v>0</v>
      </c>
      <c r="AB483" s="11">
        <v>45887</v>
      </c>
    </row>
    <row r="484" spans="1:28" ht="15.75" hidden="1" x14ac:dyDescent="0.25">
      <c r="A484" s="39">
        <v>45887</v>
      </c>
      <c r="B484" s="33" t="s">
        <v>478</v>
      </c>
      <c r="C484" s="33"/>
      <c r="D484" s="33" t="s">
        <v>31</v>
      </c>
      <c r="E484" s="33" t="s">
        <v>299</v>
      </c>
      <c r="F484" s="33">
        <v>1</v>
      </c>
      <c r="G484" s="33" t="s">
        <v>138</v>
      </c>
      <c r="H484" s="33">
        <v>1200000</v>
      </c>
      <c r="I484" s="33">
        <f t="shared" si="49"/>
        <v>1200000</v>
      </c>
      <c r="J484" s="37" t="s">
        <v>240</v>
      </c>
      <c r="K484" s="90" t="s">
        <v>1084</v>
      </c>
      <c r="L484" s="9">
        <f t="shared" si="50"/>
        <v>0</v>
      </c>
      <c r="M484" s="9"/>
      <c r="N484" s="9"/>
      <c r="O484" s="9">
        <f t="shared" si="51"/>
        <v>1200000</v>
      </c>
      <c r="P484" s="9">
        <v>1200000</v>
      </c>
      <c r="Q484" s="9"/>
      <c r="R484" s="9">
        <f t="shared" si="52"/>
        <v>0</v>
      </c>
      <c r="S484" s="9"/>
      <c r="T484" s="9"/>
      <c r="U484" s="9">
        <f t="shared" si="53"/>
        <v>0</v>
      </c>
      <c r="V484" s="9"/>
      <c r="W484" s="9"/>
      <c r="X484" s="9">
        <f t="shared" si="54"/>
        <v>0</v>
      </c>
      <c r="Y484" s="9"/>
      <c r="Z484" s="9"/>
      <c r="AA484" s="10">
        <f t="shared" si="55"/>
        <v>0</v>
      </c>
      <c r="AB484" s="11">
        <v>45897</v>
      </c>
    </row>
    <row r="485" spans="1:28" ht="15.75" hidden="1" x14ac:dyDescent="0.25">
      <c r="A485" s="39">
        <v>45888</v>
      </c>
      <c r="B485" s="33" t="s">
        <v>988</v>
      </c>
      <c r="C485" s="33"/>
      <c r="D485" s="33" t="s">
        <v>41</v>
      </c>
      <c r="E485" s="33" t="s">
        <v>95</v>
      </c>
      <c r="F485" s="33">
        <v>900</v>
      </c>
      <c r="G485" s="33" t="s">
        <v>29</v>
      </c>
      <c r="H485" s="33">
        <v>3700</v>
      </c>
      <c r="I485" s="33">
        <f t="shared" si="49"/>
        <v>3330000</v>
      </c>
      <c r="J485" s="37" t="s">
        <v>240</v>
      </c>
      <c r="K485" s="33"/>
      <c r="L485" s="9">
        <f t="shared" si="50"/>
        <v>0</v>
      </c>
      <c r="M485" s="9"/>
      <c r="N485" s="9"/>
      <c r="O485" s="9">
        <f t="shared" si="51"/>
        <v>0</v>
      </c>
      <c r="P485" s="9"/>
      <c r="Q485" s="9"/>
      <c r="R485" s="9">
        <f t="shared" si="52"/>
        <v>0</v>
      </c>
      <c r="S485" s="9"/>
      <c r="T485" s="9"/>
      <c r="U485" s="9">
        <f t="shared" si="53"/>
        <v>3330000</v>
      </c>
      <c r="V485" s="9">
        <v>3330000</v>
      </c>
      <c r="W485" s="9"/>
      <c r="X485" s="9">
        <f t="shared" si="54"/>
        <v>0</v>
      </c>
      <c r="Y485" s="9"/>
      <c r="Z485" s="9"/>
      <c r="AA485" s="10">
        <f t="shared" si="55"/>
        <v>0</v>
      </c>
      <c r="AB485" s="11">
        <v>45888</v>
      </c>
    </row>
    <row r="486" spans="1:28" ht="15.75" hidden="1" x14ac:dyDescent="0.25">
      <c r="A486" s="39">
        <v>45888</v>
      </c>
      <c r="B486" s="33" t="s">
        <v>69</v>
      </c>
      <c r="C486" s="33"/>
      <c r="D486" s="33" t="s">
        <v>31</v>
      </c>
      <c r="E486" s="33" t="s">
        <v>155</v>
      </c>
      <c r="F486" s="33">
        <v>300</v>
      </c>
      <c r="G486" s="33" t="s">
        <v>29</v>
      </c>
      <c r="H486" s="33">
        <v>3600</v>
      </c>
      <c r="I486" s="33">
        <f t="shared" si="49"/>
        <v>1080000</v>
      </c>
      <c r="J486" s="37" t="s">
        <v>240</v>
      </c>
      <c r="K486" s="33"/>
      <c r="L486" s="9">
        <f t="shared" si="50"/>
        <v>0</v>
      </c>
      <c r="M486" s="9"/>
      <c r="N486" s="9"/>
      <c r="O486" s="9">
        <f t="shared" si="51"/>
        <v>0</v>
      </c>
      <c r="P486" s="9"/>
      <c r="Q486" s="9"/>
      <c r="R486" s="9">
        <f t="shared" si="52"/>
        <v>0</v>
      </c>
      <c r="S486" s="9"/>
      <c r="T486" s="9"/>
      <c r="U486" s="9">
        <f t="shared" si="53"/>
        <v>1080000</v>
      </c>
      <c r="V486" s="9">
        <v>1080000</v>
      </c>
      <c r="W486" s="9"/>
      <c r="X486" s="9">
        <f t="shared" si="54"/>
        <v>0</v>
      </c>
      <c r="Y486" s="9"/>
      <c r="Z486" s="9"/>
      <c r="AA486" s="10">
        <f t="shared" si="55"/>
        <v>0</v>
      </c>
      <c r="AB486" s="11">
        <v>45888</v>
      </c>
    </row>
    <row r="487" spans="1:28" ht="15.75" hidden="1" x14ac:dyDescent="0.25">
      <c r="A487" s="39">
        <v>45888</v>
      </c>
      <c r="B487" s="33" t="s">
        <v>1043</v>
      </c>
      <c r="C487" s="33"/>
      <c r="D487" s="33" t="s">
        <v>31</v>
      </c>
      <c r="E487" s="33" t="s">
        <v>110</v>
      </c>
      <c r="F487" s="33">
        <v>2000</v>
      </c>
      <c r="G487" s="33" t="s">
        <v>29</v>
      </c>
      <c r="H487" s="33">
        <v>2000</v>
      </c>
      <c r="I487" s="33">
        <f t="shared" si="49"/>
        <v>4000000</v>
      </c>
      <c r="J487" s="37" t="s">
        <v>241</v>
      </c>
      <c r="K487" s="33"/>
      <c r="L487" s="9">
        <f t="shared" si="50"/>
        <v>4000000</v>
      </c>
      <c r="M487" s="9">
        <v>4000000</v>
      </c>
      <c r="N487" s="9"/>
      <c r="O487" s="9">
        <f t="shared" si="51"/>
        <v>0</v>
      </c>
      <c r="P487" s="9"/>
      <c r="Q487" s="9"/>
      <c r="R487" s="9">
        <f t="shared" si="52"/>
        <v>0</v>
      </c>
      <c r="S487" s="9"/>
      <c r="T487" s="9"/>
      <c r="U487" s="9">
        <f t="shared" si="53"/>
        <v>0</v>
      </c>
      <c r="V487" s="9"/>
      <c r="W487" s="9"/>
      <c r="X487" s="9">
        <f t="shared" si="54"/>
        <v>0</v>
      </c>
      <c r="Y487" s="9"/>
      <c r="Z487" s="9"/>
      <c r="AA487" s="10">
        <f t="shared" si="55"/>
        <v>0</v>
      </c>
      <c r="AB487" s="11">
        <v>45888</v>
      </c>
    </row>
    <row r="488" spans="1:28" ht="15.75" hidden="1" x14ac:dyDescent="0.25">
      <c r="A488" s="39">
        <v>45888</v>
      </c>
      <c r="B488" s="33" t="s">
        <v>186</v>
      </c>
      <c r="C488" s="33"/>
      <c r="D488" s="33" t="s">
        <v>31</v>
      </c>
      <c r="E488" s="33" t="s">
        <v>64</v>
      </c>
      <c r="F488" s="33">
        <v>18</v>
      </c>
      <c r="G488" s="33" t="s">
        <v>33</v>
      </c>
      <c r="H488" s="33">
        <v>150000</v>
      </c>
      <c r="I488" s="33">
        <f t="shared" si="49"/>
        <v>2700000</v>
      </c>
      <c r="J488" s="41" t="s">
        <v>240</v>
      </c>
      <c r="K488" s="33" t="s">
        <v>1122</v>
      </c>
      <c r="L488" s="9">
        <f t="shared" si="50"/>
        <v>0</v>
      </c>
      <c r="M488" s="9"/>
      <c r="N488" s="9"/>
      <c r="O488" s="9">
        <f t="shared" si="51"/>
        <v>2700000</v>
      </c>
      <c r="P488" s="9">
        <v>2700000</v>
      </c>
      <c r="Q488" s="9"/>
      <c r="R488" s="9">
        <f t="shared" si="52"/>
        <v>0</v>
      </c>
      <c r="S488" s="9"/>
      <c r="T488" s="9"/>
      <c r="U488" s="9">
        <f t="shared" si="53"/>
        <v>0</v>
      </c>
      <c r="V488" s="9"/>
      <c r="W488" s="9"/>
      <c r="X488" s="9">
        <f t="shared" si="54"/>
        <v>0</v>
      </c>
      <c r="Y488" s="9"/>
      <c r="Z488" s="9"/>
      <c r="AA488" s="10">
        <f t="shared" si="55"/>
        <v>0</v>
      </c>
      <c r="AB488" s="11">
        <v>45889</v>
      </c>
    </row>
    <row r="489" spans="1:28" ht="15.75" hidden="1" x14ac:dyDescent="0.25">
      <c r="A489" s="39">
        <v>45888</v>
      </c>
      <c r="B489" s="33" t="s">
        <v>186</v>
      </c>
      <c r="C489" s="33"/>
      <c r="D489" s="33" t="s">
        <v>31</v>
      </c>
      <c r="E489" s="33" t="s">
        <v>32</v>
      </c>
      <c r="F489" s="33">
        <v>2</v>
      </c>
      <c r="G489" s="33" t="s">
        <v>33</v>
      </c>
      <c r="H489" s="33">
        <v>150000</v>
      </c>
      <c r="I489" s="33">
        <f t="shared" si="49"/>
        <v>300000</v>
      </c>
      <c r="J489" s="37" t="s">
        <v>240</v>
      </c>
      <c r="K489" s="33" t="s">
        <v>1122</v>
      </c>
      <c r="L489" s="9">
        <f t="shared" si="50"/>
        <v>0</v>
      </c>
      <c r="M489" s="9"/>
      <c r="N489" s="9"/>
      <c r="O489" s="9">
        <f t="shared" si="51"/>
        <v>300000</v>
      </c>
      <c r="P489" s="9">
        <v>300000</v>
      </c>
      <c r="Q489" s="9"/>
      <c r="R489" s="9">
        <f t="shared" si="52"/>
        <v>0</v>
      </c>
      <c r="S489" s="9"/>
      <c r="T489" s="9"/>
      <c r="U489" s="9">
        <f t="shared" si="53"/>
        <v>0</v>
      </c>
      <c r="V489" s="9"/>
      <c r="W489" s="9"/>
      <c r="X489" s="9">
        <f t="shared" si="54"/>
        <v>0</v>
      </c>
      <c r="Y489" s="9"/>
      <c r="Z489" s="9"/>
      <c r="AA489" s="10">
        <f t="shared" si="55"/>
        <v>0</v>
      </c>
      <c r="AB489" s="11">
        <v>45889</v>
      </c>
    </row>
    <row r="490" spans="1:28" ht="15.75" hidden="1" x14ac:dyDescent="0.25">
      <c r="A490" s="39">
        <v>45888</v>
      </c>
      <c r="B490" s="33" t="s">
        <v>173</v>
      </c>
      <c r="C490" s="33"/>
      <c r="D490" s="33" t="s">
        <v>31</v>
      </c>
      <c r="E490" s="33" t="s">
        <v>85</v>
      </c>
      <c r="F490" s="33">
        <v>32.5</v>
      </c>
      <c r="G490" s="33" t="s">
        <v>51</v>
      </c>
      <c r="H490" s="33">
        <v>43000</v>
      </c>
      <c r="I490" s="33">
        <f t="shared" si="49"/>
        <v>1397500</v>
      </c>
      <c r="J490" s="82" t="s">
        <v>38</v>
      </c>
      <c r="K490" s="33" t="s">
        <v>1122</v>
      </c>
      <c r="L490" s="9">
        <f t="shared" si="50"/>
        <v>0</v>
      </c>
      <c r="M490" s="9"/>
      <c r="N490" s="9"/>
      <c r="O490" s="9">
        <f t="shared" si="51"/>
        <v>0</v>
      </c>
      <c r="P490" s="9"/>
      <c r="Q490" s="9"/>
      <c r="R490" s="9">
        <f t="shared" si="52"/>
        <v>0</v>
      </c>
      <c r="S490" s="9"/>
      <c r="T490" s="9"/>
      <c r="U490" s="9">
        <f t="shared" si="53"/>
        <v>0</v>
      </c>
      <c r="V490" s="9"/>
      <c r="W490" s="9"/>
      <c r="X490" s="9">
        <f t="shared" si="54"/>
        <v>0</v>
      </c>
      <c r="Y490" s="9"/>
      <c r="Z490" s="9"/>
      <c r="AA490" s="10">
        <f t="shared" si="55"/>
        <v>1397500</v>
      </c>
      <c r="AB490" s="11"/>
    </row>
    <row r="491" spans="1:28" ht="15.75" hidden="1" x14ac:dyDescent="0.25">
      <c r="A491" s="39">
        <v>45888</v>
      </c>
      <c r="B491" s="33" t="s">
        <v>268</v>
      </c>
      <c r="C491" s="33"/>
      <c r="D491" s="33" t="s">
        <v>41</v>
      </c>
      <c r="E491" s="33" t="s">
        <v>110</v>
      </c>
      <c r="F491" s="33">
        <v>200</v>
      </c>
      <c r="G491" s="33" t="s">
        <v>29</v>
      </c>
      <c r="H491" s="33">
        <v>2000</v>
      </c>
      <c r="I491" s="33">
        <f t="shared" si="49"/>
        <v>400000</v>
      </c>
      <c r="J491" s="37" t="s">
        <v>240</v>
      </c>
      <c r="K491" s="33"/>
      <c r="L491" s="9">
        <f t="shared" si="50"/>
        <v>0</v>
      </c>
      <c r="M491" s="9"/>
      <c r="N491" s="9"/>
      <c r="O491" s="9">
        <f t="shared" si="51"/>
        <v>0</v>
      </c>
      <c r="P491" s="9"/>
      <c r="Q491" s="9"/>
      <c r="R491" s="9">
        <f t="shared" si="52"/>
        <v>0</v>
      </c>
      <c r="S491" s="9"/>
      <c r="T491" s="9"/>
      <c r="U491" s="9">
        <f t="shared" si="53"/>
        <v>400000</v>
      </c>
      <c r="V491" s="9">
        <v>400000</v>
      </c>
      <c r="W491" s="9"/>
      <c r="X491" s="9">
        <f t="shared" si="54"/>
        <v>0</v>
      </c>
      <c r="Y491" s="9"/>
      <c r="Z491" s="9"/>
      <c r="AA491" s="10">
        <f t="shared" si="55"/>
        <v>0</v>
      </c>
      <c r="AB491" s="11">
        <v>45888</v>
      </c>
    </row>
    <row r="492" spans="1:28" ht="15.75" hidden="1" x14ac:dyDescent="0.25">
      <c r="A492" s="32">
        <v>45888</v>
      </c>
      <c r="B492" s="33" t="s">
        <v>92</v>
      </c>
      <c r="C492" s="33"/>
      <c r="D492" s="33" t="s">
        <v>31</v>
      </c>
      <c r="E492" s="33" t="s">
        <v>270</v>
      </c>
      <c r="F492" s="33">
        <v>2000</v>
      </c>
      <c r="G492" s="33" t="s">
        <v>29</v>
      </c>
      <c r="H492" s="33">
        <v>1120</v>
      </c>
      <c r="I492" s="33">
        <f t="shared" si="49"/>
        <v>2240000</v>
      </c>
      <c r="J492" s="37" t="s">
        <v>241</v>
      </c>
      <c r="K492" s="33"/>
      <c r="L492" s="9">
        <f t="shared" si="50"/>
        <v>0</v>
      </c>
      <c r="M492" s="9"/>
      <c r="N492" s="9"/>
      <c r="O492" s="9">
        <f t="shared" si="51"/>
        <v>0</v>
      </c>
      <c r="P492" s="9"/>
      <c r="Q492" s="9"/>
      <c r="R492" s="9">
        <f t="shared" si="52"/>
        <v>0</v>
      </c>
      <c r="S492" s="9"/>
      <c r="T492" s="9"/>
      <c r="U492" s="9">
        <f t="shared" si="53"/>
        <v>2240000</v>
      </c>
      <c r="V492" s="9">
        <v>2240000</v>
      </c>
      <c r="W492" s="9"/>
      <c r="X492" s="9">
        <f t="shared" si="54"/>
        <v>0</v>
      </c>
      <c r="Y492" s="9"/>
      <c r="Z492" s="9"/>
      <c r="AA492" s="10">
        <f t="shared" si="55"/>
        <v>0</v>
      </c>
      <c r="AB492" s="11">
        <v>45888</v>
      </c>
    </row>
    <row r="493" spans="1:28" ht="15.75" hidden="1" x14ac:dyDescent="0.25">
      <c r="A493" s="39">
        <v>45888</v>
      </c>
      <c r="B493" s="33" t="s">
        <v>92</v>
      </c>
      <c r="C493" s="33"/>
      <c r="D493" s="33" t="s">
        <v>31</v>
      </c>
      <c r="E493" s="33" t="s">
        <v>102</v>
      </c>
      <c r="F493" s="33">
        <v>4</v>
      </c>
      <c r="G493" s="33" t="s">
        <v>74</v>
      </c>
      <c r="H493" s="33">
        <v>65000</v>
      </c>
      <c r="I493" s="33">
        <f t="shared" si="49"/>
        <v>260000</v>
      </c>
      <c r="J493" s="37" t="s">
        <v>241</v>
      </c>
      <c r="K493" s="33"/>
      <c r="L493" s="9">
        <f t="shared" si="50"/>
        <v>0</v>
      </c>
      <c r="M493" s="9"/>
      <c r="N493" s="9"/>
      <c r="O493" s="9">
        <f t="shared" si="51"/>
        <v>0</v>
      </c>
      <c r="P493" s="9"/>
      <c r="Q493" s="9"/>
      <c r="R493" s="9">
        <f t="shared" si="52"/>
        <v>0</v>
      </c>
      <c r="S493" s="9"/>
      <c r="T493" s="9"/>
      <c r="U493" s="9">
        <f t="shared" si="53"/>
        <v>260000</v>
      </c>
      <c r="V493" s="9">
        <v>260000</v>
      </c>
      <c r="W493" s="9"/>
      <c r="X493" s="9">
        <f t="shared" si="54"/>
        <v>0</v>
      </c>
      <c r="Y493" s="9"/>
      <c r="Z493" s="9"/>
      <c r="AA493" s="10">
        <f t="shared" si="55"/>
        <v>0</v>
      </c>
      <c r="AB493" s="11">
        <v>45888</v>
      </c>
    </row>
    <row r="494" spans="1:28" ht="15.75" hidden="1" x14ac:dyDescent="0.25">
      <c r="A494" s="39">
        <v>45888</v>
      </c>
      <c r="B494" s="33" t="s">
        <v>53</v>
      </c>
      <c r="C494" s="33"/>
      <c r="D494" s="33" t="s">
        <v>31</v>
      </c>
      <c r="E494" s="33" t="s">
        <v>91</v>
      </c>
      <c r="F494" s="33">
        <v>4000</v>
      </c>
      <c r="G494" s="33" t="s">
        <v>29</v>
      </c>
      <c r="H494" s="33">
        <v>3800</v>
      </c>
      <c r="I494" s="33">
        <f t="shared" si="49"/>
        <v>15200000</v>
      </c>
      <c r="J494" s="37" t="s">
        <v>240</v>
      </c>
      <c r="K494" s="33" t="s">
        <v>1123</v>
      </c>
      <c r="L494" s="9">
        <f t="shared" si="50"/>
        <v>0</v>
      </c>
      <c r="M494" s="9"/>
      <c r="N494" s="9"/>
      <c r="O494" s="9">
        <f t="shared" si="51"/>
        <v>15200000</v>
      </c>
      <c r="P494" s="9">
        <v>15200000</v>
      </c>
      <c r="Q494" s="9"/>
      <c r="R494" s="9">
        <f t="shared" si="52"/>
        <v>0</v>
      </c>
      <c r="S494" s="9"/>
      <c r="T494" s="9"/>
      <c r="U494" s="9">
        <f t="shared" si="53"/>
        <v>0</v>
      </c>
      <c r="V494" s="9"/>
      <c r="W494" s="9"/>
      <c r="X494" s="9">
        <f t="shared" si="54"/>
        <v>0</v>
      </c>
      <c r="Y494" s="9"/>
      <c r="Z494" s="9"/>
      <c r="AA494" s="10">
        <f t="shared" si="55"/>
        <v>0</v>
      </c>
      <c r="AB494" s="11">
        <v>45895</v>
      </c>
    </row>
    <row r="495" spans="1:28" ht="16.5" hidden="1" thickBot="1" x14ac:dyDescent="0.3">
      <c r="A495" s="61">
        <v>45888</v>
      </c>
      <c r="B495" s="62" t="s">
        <v>189</v>
      </c>
      <c r="C495" s="62"/>
      <c r="D495" s="62" t="s">
        <v>31</v>
      </c>
      <c r="E495" s="62" t="s">
        <v>110</v>
      </c>
      <c r="F495" s="62">
        <v>1600</v>
      </c>
      <c r="G495" s="62" t="s">
        <v>29</v>
      </c>
      <c r="H495" s="62">
        <v>1800</v>
      </c>
      <c r="I495" s="62">
        <f t="shared" si="49"/>
        <v>2880000</v>
      </c>
      <c r="J495" s="100" t="s">
        <v>240</v>
      </c>
      <c r="K495" s="127"/>
      <c r="L495" s="97">
        <f t="shared" si="50"/>
        <v>0</v>
      </c>
      <c r="M495" s="97"/>
      <c r="N495" s="97"/>
      <c r="O495" s="97">
        <f t="shared" si="51"/>
        <v>0</v>
      </c>
      <c r="P495" s="97"/>
      <c r="Q495" s="97"/>
      <c r="R495" s="97">
        <f t="shared" si="52"/>
        <v>2880000</v>
      </c>
      <c r="S495" s="97">
        <v>2880000</v>
      </c>
      <c r="T495" s="97"/>
      <c r="U495" s="97">
        <f t="shared" si="53"/>
        <v>0</v>
      </c>
      <c r="V495" s="97"/>
      <c r="W495" s="97"/>
      <c r="X495" s="97">
        <f t="shared" si="54"/>
        <v>0</v>
      </c>
      <c r="Y495" s="97"/>
      <c r="Z495" s="97"/>
      <c r="AA495" s="98">
        <f t="shared" si="55"/>
        <v>0</v>
      </c>
      <c r="AB495" s="99">
        <v>45888</v>
      </c>
    </row>
    <row r="496" spans="1:28" ht="15.75" hidden="1" x14ac:dyDescent="0.25">
      <c r="A496" s="39">
        <v>45888</v>
      </c>
      <c r="B496" s="35">
        <v>777</v>
      </c>
      <c r="C496" s="35"/>
      <c r="D496" s="35" t="s">
        <v>41</v>
      </c>
      <c r="E496" s="35" t="s">
        <v>552</v>
      </c>
      <c r="F496" s="35">
        <v>4</v>
      </c>
      <c r="G496" s="35" t="s">
        <v>33</v>
      </c>
      <c r="H496" s="35">
        <v>450000</v>
      </c>
      <c r="I496" s="33">
        <f t="shared" si="49"/>
        <v>1800000</v>
      </c>
      <c r="J496" s="41" t="s">
        <v>240</v>
      </c>
      <c r="K496" s="88"/>
      <c r="L496" s="9">
        <f t="shared" si="50"/>
        <v>0</v>
      </c>
      <c r="M496" s="9"/>
      <c r="N496" s="9"/>
      <c r="O496" s="9">
        <f t="shared" si="51"/>
        <v>1800000</v>
      </c>
      <c r="P496" s="9">
        <v>1800000</v>
      </c>
      <c r="Q496" s="9"/>
      <c r="R496" s="9">
        <f t="shared" si="52"/>
        <v>0</v>
      </c>
      <c r="S496" s="9"/>
      <c r="T496" s="9"/>
      <c r="U496" s="9">
        <f t="shared" si="53"/>
        <v>0</v>
      </c>
      <c r="V496" s="9"/>
      <c r="W496" s="9"/>
      <c r="X496" s="9">
        <f t="shared" si="54"/>
        <v>0</v>
      </c>
      <c r="Y496" s="9"/>
      <c r="Z496" s="9"/>
      <c r="AA496" s="10">
        <f t="shared" si="55"/>
        <v>0</v>
      </c>
      <c r="AB496" s="11">
        <v>45888</v>
      </c>
    </row>
    <row r="497" spans="1:28" ht="15.75" hidden="1" x14ac:dyDescent="0.25">
      <c r="A497" s="39">
        <v>45888</v>
      </c>
      <c r="B497" s="33" t="s">
        <v>231</v>
      </c>
      <c r="C497" s="33"/>
      <c r="D497" s="33"/>
      <c r="E497" s="33" t="s">
        <v>127</v>
      </c>
      <c r="F497" s="33">
        <v>80.900000000000006</v>
      </c>
      <c r="G497" s="33" t="s">
        <v>51</v>
      </c>
      <c r="H497" s="33"/>
      <c r="I497" s="33">
        <f t="shared" si="49"/>
        <v>0</v>
      </c>
      <c r="J497" s="83" t="s">
        <v>26</v>
      </c>
      <c r="K497" s="33"/>
      <c r="L497" s="9">
        <f t="shared" si="50"/>
        <v>0</v>
      </c>
      <c r="M497" s="9"/>
      <c r="N497" s="9"/>
      <c r="O497" s="9">
        <f t="shared" si="51"/>
        <v>0</v>
      </c>
      <c r="P497" s="9"/>
      <c r="Q497" s="9"/>
      <c r="R497" s="9">
        <f t="shared" si="52"/>
        <v>0</v>
      </c>
      <c r="S497" s="9"/>
      <c r="T497" s="9"/>
      <c r="U497" s="9">
        <f t="shared" si="53"/>
        <v>0</v>
      </c>
      <c r="V497" s="9"/>
      <c r="W497" s="9"/>
      <c r="X497" s="9">
        <f t="shared" si="54"/>
        <v>0</v>
      </c>
      <c r="Y497" s="9"/>
      <c r="Z497" s="9"/>
      <c r="AA497" s="10">
        <f t="shared" si="55"/>
        <v>0</v>
      </c>
      <c r="AB497" s="11"/>
    </row>
    <row r="498" spans="1:28" ht="15.75" hidden="1" x14ac:dyDescent="0.25">
      <c r="A498" s="39">
        <v>45888</v>
      </c>
      <c r="B498" s="33" t="s">
        <v>231</v>
      </c>
      <c r="C498" s="33"/>
      <c r="D498" s="33"/>
      <c r="E498" s="33" t="s">
        <v>62</v>
      </c>
      <c r="F498" s="33">
        <v>40.299999999999997</v>
      </c>
      <c r="G498" s="33" t="s">
        <v>51</v>
      </c>
      <c r="H498" s="33"/>
      <c r="I498" s="33">
        <f t="shared" si="49"/>
        <v>0</v>
      </c>
      <c r="J498" s="83" t="s">
        <v>26</v>
      </c>
      <c r="K498" s="33"/>
      <c r="L498" s="9">
        <f t="shared" si="50"/>
        <v>0</v>
      </c>
      <c r="M498" s="9"/>
      <c r="N498" s="9"/>
      <c r="O498" s="9">
        <f t="shared" si="51"/>
        <v>0</v>
      </c>
      <c r="P498" s="9"/>
      <c r="Q498" s="9"/>
      <c r="R498" s="9">
        <f t="shared" si="52"/>
        <v>0</v>
      </c>
      <c r="S498" s="9"/>
      <c r="T498" s="9"/>
      <c r="U498" s="9">
        <f t="shared" si="53"/>
        <v>0</v>
      </c>
      <c r="V498" s="9"/>
      <c r="W498" s="9"/>
      <c r="X498" s="9">
        <f t="shared" si="54"/>
        <v>0</v>
      </c>
      <c r="Y498" s="9"/>
      <c r="Z498" s="9"/>
      <c r="AA498" s="10">
        <f t="shared" si="55"/>
        <v>0</v>
      </c>
      <c r="AB498" s="11"/>
    </row>
    <row r="499" spans="1:28" ht="15.75" hidden="1" x14ac:dyDescent="0.25">
      <c r="A499" s="39">
        <v>45888</v>
      </c>
      <c r="B499" s="33" t="s">
        <v>1121</v>
      </c>
      <c r="C499" s="33"/>
      <c r="D499" s="33" t="s">
        <v>31</v>
      </c>
      <c r="E499" s="33" t="s">
        <v>110</v>
      </c>
      <c r="F499" s="33">
        <v>800</v>
      </c>
      <c r="G499" s="33" t="s">
        <v>29</v>
      </c>
      <c r="H499" s="33">
        <v>2000</v>
      </c>
      <c r="I499" s="33">
        <f t="shared" si="49"/>
        <v>1600000</v>
      </c>
      <c r="J499" s="37" t="s">
        <v>240</v>
      </c>
      <c r="K499" s="33"/>
      <c r="L499" s="9">
        <f t="shared" si="50"/>
        <v>0</v>
      </c>
      <c r="M499" s="9"/>
      <c r="N499" s="9"/>
      <c r="O499" s="9">
        <f t="shared" si="51"/>
        <v>1600000</v>
      </c>
      <c r="P499" s="9">
        <v>1600000</v>
      </c>
      <c r="Q499" s="9"/>
      <c r="R499" s="9">
        <f t="shared" si="52"/>
        <v>0</v>
      </c>
      <c r="S499" s="9"/>
      <c r="T499" s="9"/>
      <c r="U499" s="9">
        <f t="shared" si="53"/>
        <v>0</v>
      </c>
      <c r="V499" s="9"/>
      <c r="W499" s="9"/>
      <c r="X499" s="9">
        <f t="shared" si="54"/>
        <v>0</v>
      </c>
      <c r="Y499" s="9"/>
      <c r="Z499" s="9"/>
      <c r="AA499" s="10">
        <f t="shared" si="55"/>
        <v>0</v>
      </c>
      <c r="AB499" s="11">
        <v>45888</v>
      </c>
    </row>
    <row r="500" spans="1:28" ht="15.75" hidden="1" x14ac:dyDescent="0.25">
      <c r="A500" s="39">
        <v>45888</v>
      </c>
      <c r="B500" s="33" t="s">
        <v>191</v>
      </c>
      <c r="C500" s="33"/>
      <c r="D500" s="33" t="s">
        <v>31</v>
      </c>
      <c r="E500" s="33" t="s">
        <v>110</v>
      </c>
      <c r="F500" s="33">
        <v>2000</v>
      </c>
      <c r="G500" s="33" t="s">
        <v>29</v>
      </c>
      <c r="H500" s="33">
        <v>1800</v>
      </c>
      <c r="I500" s="33">
        <f t="shared" si="49"/>
        <v>3600000</v>
      </c>
      <c r="J500" s="37" t="s">
        <v>241</v>
      </c>
      <c r="K500" s="33" t="s">
        <v>1124</v>
      </c>
      <c r="L500" s="9">
        <f t="shared" si="50"/>
        <v>3350000</v>
      </c>
      <c r="M500" s="9">
        <v>3350000</v>
      </c>
      <c r="N500" s="9"/>
      <c r="O500" s="9">
        <f t="shared" si="51"/>
        <v>0</v>
      </c>
      <c r="P500" s="9"/>
      <c r="Q500" s="9"/>
      <c r="R500" s="9">
        <f t="shared" si="52"/>
        <v>0</v>
      </c>
      <c r="S500" s="9"/>
      <c r="T500" s="9"/>
      <c r="U500" s="9">
        <f t="shared" si="53"/>
        <v>250000</v>
      </c>
      <c r="V500" s="9">
        <v>250000</v>
      </c>
      <c r="W500" s="9"/>
      <c r="X500" s="9">
        <f t="shared" si="54"/>
        <v>0</v>
      </c>
      <c r="Y500" s="9"/>
      <c r="Z500" s="9"/>
      <c r="AA500" s="10">
        <f t="shared" si="55"/>
        <v>0</v>
      </c>
      <c r="AB500" s="11">
        <v>45889</v>
      </c>
    </row>
    <row r="501" spans="1:28" ht="15.75" hidden="1" x14ac:dyDescent="0.25">
      <c r="A501" s="39">
        <v>45888</v>
      </c>
      <c r="B501" s="33" t="s">
        <v>191</v>
      </c>
      <c r="C501" s="33"/>
      <c r="D501" s="33" t="s">
        <v>31</v>
      </c>
      <c r="E501" s="33" t="s">
        <v>166</v>
      </c>
      <c r="F501" s="33">
        <v>1</v>
      </c>
      <c r="G501" s="33" t="s">
        <v>23</v>
      </c>
      <c r="H501" s="33">
        <v>400000</v>
      </c>
      <c r="I501" s="33">
        <f t="shared" si="49"/>
        <v>400000</v>
      </c>
      <c r="J501" s="37" t="s">
        <v>241</v>
      </c>
      <c r="K501" s="33" t="s">
        <v>1124</v>
      </c>
      <c r="L501" s="9">
        <f t="shared" si="50"/>
        <v>400000</v>
      </c>
      <c r="M501" s="9">
        <v>400000</v>
      </c>
      <c r="N501" s="9"/>
      <c r="O501" s="9">
        <f t="shared" si="51"/>
        <v>0</v>
      </c>
      <c r="P501" s="9"/>
      <c r="Q501" s="9"/>
      <c r="R501" s="9">
        <f t="shared" si="52"/>
        <v>0</v>
      </c>
      <c r="S501" s="9"/>
      <c r="T501" s="9"/>
      <c r="U501" s="9">
        <f t="shared" si="53"/>
        <v>0</v>
      </c>
      <c r="V501" s="9"/>
      <c r="W501" s="9"/>
      <c r="X501" s="9">
        <f t="shared" si="54"/>
        <v>0</v>
      </c>
      <c r="Y501" s="9"/>
      <c r="Z501" s="9"/>
      <c r="AA501" s="10">
        <f t="shared" si="55"/>
        <v>0</v>
      </c>
      <c r="AB501" s="11">
        <v>45889</v>
      </c>
    </row>
    <row r="502" spans="1:28" ht="15.75" hidden="1" x14ac:dyDescent="0.25">
      <c r="A502" s="39">
        <v>45888</v>
      </c>
      <c r="B502" s="33" t="s">
        <v>186</v>
      </c>
      <c r="C502" s="33"/>
      <c r="D502" s="33" t="s">
        <v>31</v>
      </c>
      <c r="E502" s="33" t="s">
        <v>166</v>
      </c>
      <c r="F502" s="33">
        <v>1</v>
      </c>
      <c r="G502" s="33" t="s">
        <v>23</v>
      </c>
      <c r="H502" s="33">
        <v>400000</v>
      </c>
      <c r="I502" s="33">
        <f t="shared" si="49"/>
        <v>400000</v>
      </c>
      <c r="J502" s="37" t="s">
        <v>240</v>
      </c>
      <c r="K502" s="33" t="s">
        <v>1122</v>
      </c>
      <c r="L502" s="9">
        <f t="shared" si="50"/>
        <v>0</v>
      </c>
      <c r="M502" s="9"/>
      <c r="N502" s="9"/>
      <c r="O502" s="9">
        <f t="shared" si="51"/>
        <v>400000</v>
      </c>
      <c r="P502" s="9">
        <v>400000</v>
      </c>
      <c r="Q502" s="9"/>
      <c r="R502" s="9">
        <f t="shared" si="52"/>
        <v>0</v>
      </c>
      <c r="S502" s="9"/>
      <c r="T502" s="9"/>
      <c r="U502" s="9">
        <f t="shared" si="53"/>
        <v>0</v>
      </c>
      <c r="V502" s="9"/>
      <c r="W502" s="9"/>
      <c r="X502" s="9">
        <f t="shared" si="54"/>
        <v>0</v>
      </c>
      <c r="Y502" s="9"/>
      <c r="Z502" s="9"/>
      <c r="AA502" s="10">
        <f t="shared" si="55"/>
        <v>0</v>
      </c>
      <c r="AB502" s="11">
        <v>45889</v>
      </c>
    </row>
    <row r="503" spans="1:28" ht="15.75" hidden="1" x14ac:dyDescent="0.25">
      <c r="A503" s="39">
        <v>45888</v>
      </c>
      <c r="B503" s="33" t="s">
        <v>186</v>
      </c>
      <c r="C503" s="33"/>
      <c r="D503" s="33" t="s">
        <v>31</v>
      </c>
      <c r="E503" s="33" t="s">
        <v>187</v>
      </c>
      <c r="F503" s="33">
        <v>1</v>
      </c>
      <c r="G503" s="33" t="s">
        <v>23</v>
      </c>
      <c r="H503" s="33">
        <v>400000</v>
      </c>
      <c r="I503" s="33">
        <f t="shared" si="49"/>
        <v>400000</v>
      </c>
      <c r="J503" s="37" t="s">
        <v>240</v>
      </c>
      <c r="K503" s="33" t="s">
        <v>1122</v>
      </c>
      <c r="L503" s="9">
        <f t="shared" si="50"/>
        <v>0</v>
      </c>
      <c r="M503" s="9"/>
      <c r="N503" s="9"/>
      <c r="O503" s="9">
        <f t="shared" si="51"/>
        <v>400000</v>
      </c>
      <c r="P503" s="9">
        <v>400000</v>
      </c>
      <c r="Q503" s="9"/>
      <c r="R503" s="9">
        <f t="shared" si="52"/>
        <v>0</v>
      </c>
      <c r="S503" s="9"/>
      <c r="T503" s="9"/>
      <c r="U503" s="9">
        <f t="shared" si="53"/>
        <v>0</v>
      </c>
      <c r="V503" s="9"/>
      <c r="W503" s="9"/>
      <c r="X503" s="9">
        <f t="shared" si="54"/>
        <v>0</v>
      </c>
      <c r="Y503" s="9"/>
      <c r="Z503" s="9"/>
      <c r="AA503" s="10">
        <f t="shared" si="55"/>
        <v>0</v>
      </c>
      <c r="AB503" s="11">
        <v>45889</v>
      </c>
    </row>
    <row r="504" spans="1:28" ht="15.75" hidden="1" x14ac:dyDescent="0.25">
      <c r="A504" s="39">
        <v>45889</v>
      </c>
      <c r="B504" s="33" t="s">
        <v>837</v>
      </c>
      <c r="C504" s="33"/>
      <c r="D504" s="33" t="s">
        <v>31</v>
      </c>
      <c r="E504" s="33" t="s">
        <v>80</v>
      </c>
      <c r="F504" s="33">
        <v>2</v>
      </c>
      <c r="G504" s="33" t="s">
        <v>23</v>
      </c>
      <c r="H504" s="33">
        <v>1200000</v>
      </c>
      <c r="I504" s="33">
        <f t="shared" si="49"/>
        <v>2400000</v>
      </c>
      <c r="J504" s="37" t="s">
        <v>241</v>
      </c>
      <c r="K504" s="33"/>
      <c r="L504" s="9">
        <f t="shared" si="50"/>
        <v>2250000</v>
      </c>
      <c r="M504" s="9">
        <v>2250000</v>
      </c>
      <c r="N504" s="9"/>
      <c r="O504" s="9">
        <f t="shared" si="51"/>
        <v>0</v>
      </c>
      <c r="P504" s="9"/>
      <c r="Q504" s="9"/>
      <c r="R504" s="9">
        <f t="shared" si="52"/>
        <v>0</v>
      </c>
      <c r="S504" s="9"/>
      <c r="T504" s="9"/>
      <c r="U504" s="9">
        <f t="shared" si="53"/>
        <v>150000</v>
      </c>
      <c r="V504" s="9">
        <v>150000</v>
      </c>
      <c r="W504" s="9"/>
      <c r="X504" s="9">
        <f t="shared" si="54"/>
        <v>0</v>
      </c>
      <c r="Y504" s="9"/>
      <c r="Z504" s="9"/>
      <c r="AA504" s="10">
        <f t="shared" si="55"/>
        <v>0</v>
      </c>
      <c r="AB504" s="11">
        <v>45888</v>
      </c>
    </row>
    <row r="505" spans="1:28" ht="15.75" hidden="1" x14ac:dyDescent="0.25">
      <c r="A505" s="39">
        <v>45889</v>
      </c>
      <c r="B505" s="33" t="s">
        <v>369</v>
      </c>
      <c r="C505" s="33"/>
      <c r="D505" s="33" t="s">
        <v>31</v>
      </c>
      <c r="E505" s="33" t="s">
        <v>315</v>
      </c>
      <c r="F505" s="33">
        <v>400</v>
      </c>
      <c r="G505" s="33" t="s">
        <v>29</v>
      </c>
      <c r="H505" s="33">
        <v>5400</v>
      </c>
      <c r="I505" s="33">
        <f t="shared" si="49"/>
        <v>2160000</v>
      </c>
      <c r="J505" s="37" t="s">
        <v>240</v>
      </c>
      <c r="K505" s="33"/>
      <c r="L505" s="9">
        <f t="shared" si="50"/>
        <v>0</v>
      </c>
      <c r="M505" s="9"/>
      <c r="N505" s="9"/>
      <c r="O505" s="9">
        <f t="shared" si="51"/>
        <v>2160000</v>
      </c>
      <c r="P505" s="9">
        <v>2160000</v>
      </c>
      <c r="Q505" s="9"/>
      <c r="R505" s="9">
        <f t="shared" si="52"/>
        <v>0</v>
      </c>
      <c r="S505" s="9"/>
      <c r="T505" s="9"/>
      <c r="U505" s="9">
        <f t="shared" si="53"/>
        <v>0</v>
      </c>
      <c r="V505" s="9"/>
      <c r="W505" s="9"/>
      <c r="X505" s="9">
        <f t="shared" si="54"/>
        <v>0</v>
      </c>
      <c r="Y505" s="9"/>
      <c r="Z505" s="9"/>
      <c r="AA505" s="10">
        <f t="shared" si="55"/>
        <v>0</v>
      </c>
      <c r="AB505" s="11">
        <v>45889</v>
      </c>
    </row>
    <row r="506" spans="1:28" ht="15.75" hidden="1" x14ac:dyDescent="0.25">
      <c r="A506" s="39">
        <v>45889</v>
      </c>
      <c r="B506" s="33" t="s">
        <v>1125</v>
      </c>
      <c r="C506" s="33"/>
      <c r="D506" s="33" t="s">
        <v>41</v>
      </c>
      <c r="E506" s="33" t="s">
        <v>303</v>
      </c>
      <c r="F506" s="33">
        <v>40</v>
      </c>
      <c r="G506" s="33" t="s">
        <v>74</v>
      </c>
      <c r="H506" s="33">
        <v>55000</v>
      </c>
      <c r="I506" s="33">
        <f t="shared" si="49"/>
        <v>2200000</v>
      </c>
      <c r="J506" s="37" t="s">
        <v>240</v>
      </c>
      <c r="K506" s="33"/>
      <c r="L506" s="9">
        <f t="shared" si="50"/>
        <v>0</v>
      </c>
      <c r="M506" s="9"/>
      <c r="N506" s="9"/>
      <c r="O506" s="9">
        <f t="shared" si="51"/>
        <v>2200000</v>
      </c>
      <c r="P506" s="9">
        <v>2200000</v>
      </c>
      <c r="Q506" s="9"/>
      <c r="R506" s="9">
        <f t="shared" si="52"/>
        <v>0</v>
      </c>
      <c r="S506" s="9"/>
      <c r="T506" s="9"/>
      <c r="U506" s="9">
        <f t="shared" si="53"/>
        <v>0</v>
      </c>
      <c r="V506" s="9"/>
      <c r="W506" s="9"/>
      <c r="X506" s="9">
        <f t="shared" si="54"/>
        <v>0</v>
      </c>
      <c r="Y506" s="9"/>
      <c r="Z506" s="9"/>
      <c r="AA506" s="10">
        <f t="shared" si="55"/>
        <v>0</v>
      </c>
      <c r="AB506" s="11">
        <v>45887</v>
      </c>
    </row>
    <row r="507" spans="1:28" ht="15.75" hidden="1" x14ac:dyDescent="0.25">
      <c r="A507" s="39">
        <v>45889</v>
      </c>
      <c r="B507" s="33" t="s">
        <v>1125</v>
      </c>
      <c r="C507" s="33"/>
      <c r="D507" s="33" t="s">
        <v>41</v>
      </c>
      <c r="E507" s="33" t="s">
        <v>102</v>
      </c>
      <c r="F507" s="33">
        <v>12</v>
      </c>
      <c r="G507" s="33" t="s">
        <v>74</v>
      </c>
      <c r="H507" s="33">
        <v>65000</v>
      </c>
      <c r="I507" s="33">
        <f t="shared" si="49"/>
        <v>780000</v>
      </c>
      <c r="J507" s="37" t="s">
        <v>240</v>
      </c>
      <c r="K507" s="33"/>
      <c r="L507" s="9">
        <f t="shared" si="50"/>
        <v>0</v>
      </c>
      <c r="M507" s="9"/>
      <c r="N507" s="9"/>
      <c r="O507" s="9">
        <f t="shared" si="51"/>
        <v>780000</v>
      </c>
      <c r="P507" s="9">
        <v>780000</v>
      </c>
      <c r="Q507" s="9"/>
      <c r="R507" s="9">
        <f t="shared" si="52"/>
        <v>0</v>
      </c>
      <c r="S507" s="9"/>
      <c r="T507" s="9"/>
      <c r="U507" s="9">
        <f t="shared" si="53"/>
        <v>0</v>
      </c>
      <c r="V507" s="9"/>
      <c r="W507" s="9"/>
      <c r="X507" s="9">
        <f t="shared" si="54"/>
        <v>0</v>
      </c>
      <c r="Y507" s="9"/>
      <c r="Z507" s="9"/>
      <c r="AA507" s="10">
        <f t="shared" si="55"/>
        <v>0</v>
      </c>
      <c r="AB507" s="11">
        <v>45887</v>
      </c>
    </row>
    <row r="508" spans="1:28" ht="15.75" hidden="1" x14ac:dyDescent="0.25">
      <c r="A508" s="39">
        <v>45889</v>
      </c>
      <c r="B508" s="33" t="s">
        <v>327</v>
      </c>
      <c r="C508" s="33"/>
      <c r="D508" s="33" t="s">
        <v>31</v>
      </c>
      <c r="E508" s="33" t="s">
        <v>136</v>
      </c>
      <c r="F508" s="33">
        <v>24.3</v>
      </c>
      <c r="G508" s="33" t="s">
        <v>51</v>
      </c>
      <c r="H508" s="33">
        <v>43000</v>
      </c>
      <c r="I508" s="33">
        <f t="shared" si="49"/>
        <v>1044900</v>
      </c>
      <c r="J508" s="37" t="s">
        <v>241</v>
      </c>
      <c r="K508" s="33"/>
      <c r="L508" s="9">
        <f t="shared" si="50"/>
        <v>1044900</v>
      </c>
      <c r="M508" s="9">
        <v>1044900</v>
      </c>
      <c r="N508" s="9"/>
      <c r="O508" s="9">
        <f t="shared" si="51"/>
        <v>0</v>
      </c>
      <c r="P508" s="9"/>
      <c r="Q508" s="9"/>
      <c r="R508" s="9">
        <f t="shared" si="52"/>
        <v>0</v>
      </c>
      <c r="S508" s="9"/>
      <c r="T508" s="9"/>
      <c r="U508" s="9">
        <f t="shared" si="53"/>
        <v>0</v>
      </c>
      <c r="V508" s="9"/>
      <c r="W508" s="9"/>
      <c r="X508" s="9">
        <f t="shared" si="54"/>
        <v>0</v>
      </c>
      <c r="Y508" s="9"/>
      <c r="Z508" s="9"/>
      <c r="AA508" s="10">
        <f t="shared" si="55"/>
        <v>0</v>
      </c>
      <c r="AB508" s="11">
        <v>45889</v>
      </c>
    </row>
    <row r="509" spans="1:28" ht="15.75" x14ac:dyDescent="0.25">
      <c r="A509" s="32">
        <v>45889</v>
      </c>
      <c r="B509" s="33" t="s">
        <v>329</v>
      </c>
      <c r="C509" s="33"/>
      <c r="D509" s="33" t="s">
        <v>31</v>
      </c>
      <c r="E509" s="33" t="s">
        <v>80</v>
      </c>
      <c r="F509" s="33">
        <v>3</v>
      </c>
      <c r="G509" s="33" t="s">
        <v>23</v>
      </c>
      <c r="H509" s="33">
        <v>1200000</v>
      </c>
      <c r="I509" s="33">
        <f t="shared" si="49"/>
        <v>3600000</v>
      </c>
      <c r="J509" s="37" t="s">
        <v>240</v>
      </c>
      <c r="K509" s="33"/>
      <c r="L509" s="9">
        <f t="shared" si="50"/>
        <v>0</v>
      </c>
      <c r="M509" s="9"/>
      <c r="N509" s="9"/>
      <c r="O509" s="9">
        <f t="shared" si="51"/>
        <v>3600000</v>
      </c>
      <c r="P509" s="9">
        <v>3600000</v>
      </c>
      <c r="Q509" s="9"/>
      <c r="R509" s="9">
        <f t="shared" si="52"/>
        <v>0</v>
      </c>
      <c r="S509" s="9"/>
      <c r="T509" s="9"/>
      <c r="U509" s="9">
        <f t="shared" si="53"/>
        <v>0</v>
      </c>
      <c r="V509" s="9"/>
      <c r="W509" s="9"/>
      <c r="X509" s="9">
        <f t="shared" si="54"/>
        <v>0</v>
      </c>
      <c r="Y509" s="9"/>
      <c r="Z509" s="9"/>
      <c r="AA509" s="10">
        <f t="shared" si="55"/>
        <v>0</v>
      </c>
      <c r="AB509" s="11">
        <v>45889</v>
      </c>
    </row>
    <row r="510" spans="1:28" ht="15.75" hidden="1" x14ac:dyDescent="0.25">
      <c r="A510" s="39">
        <v>45889</v>
      </c>
      <c r="B510" s="33" t="s">
        <v>988</v>
      </c>
      <c r="C510" s="33"/>
      <c r="D510" s="33" t="s">
        <v>41</v>
      </c>
      <c r="E510" s="33" t="s">
        <v>297</v>
      </c>
      <c r="F510" s="33">
        <v>1600</v>
      </c>
      <c r="G510" s="33" t="s">
        <v>29</v>
      </c>
      <c r="H510" s="33">
        <v>1850</v>
      </c>
      <c r="I510" s="33">
        <f t="shared" si="49"/>
        <v>2960000</v>
      </c>
      <c r="J510" s="37" t="s">
        <v>240</v>
      </c>
      <c r="K510" s="33"/>
      <c r="L510" s="9">
        <f t="shared" si="50"/>
        <v>0</v>
      </c>
      <c r="M510" s="9"/>
      <c r="N510" s="9"/>
      <c r="O510" s="9">
        <f t="shared" si="51"/>
        <v>0</v>
      </c>
      <c r="P510" s="9"/>
      <c r="Q510" s="9"/>
      <c r="R510" s="9">
        <f t="shared" si="52"/>
        <v>0</v>
      </c>
      <c r="S510" s="9"/>
      <c r="T510" s="9"/>
      <c r="U510" s="9">
        <f t="shared" si="53"/>
        <v>2960000</v>
      </c>
      <c r="V510" s="9">
        <v>2960000</v>
      </c>
      <c r="W510" s="9"/>
      <c r="X510" s="9">
        <f t="shared" si="54"/>
        <v>0</v>
      </c>
      <c r="Y510" s="9"/>
      <c r="Z510" s="9"/>
      <c r="AA510" s="10">
        <f t="shared" si="55"/>
        <v>0</v>
      </c>
      <c r="AB510" s="11">
        <v>45889</v>
      </c>
    </row>
    <row r="511" spans="1:28" ht="15.75" hidden="1" x14ac:dyDescent="0.25">
      <c r="A511" s="39">
        <v>45889</v>
      </c>
      <c r="B511" s="33" t="s">
        <v>811</v>
      </c>
      <c r="C511" s="33"/>
      <c r="D511" s="33" t="s">
        <v>31</v>
      </c>
      <c r="E511" s="33" t="s">
        <v>148</v>
      </c>
      <c r="F511" s="33">
        <v>40</v>
      </c>
      <c r="G511" s="33" t="s">
        <v>51</v>
      </c>
      <c r="H511" s="33">
        <v>60000</v>
      </c>
      <c r="I511" s="33">
        <f t="shared" si="49"/>
        <v>2400000</v>
      </c>
      <c r="J511" s="37" t="s">
        <v>240</v>
      </c>
      <c r="K511" s="33"/>
      <c r="L511" s="9">
        <f t="shared" si="50"/>
        <v>0</v>
      </c>
      <c r="M511" s="9"/>
      <c r="N511" s="9"/>
      <c r="O511" s="9">
        <f t="shared" si="51"/>
        <v>0</v>
      </c>
      <c r="P511" s="9"/>
      <c r="Q511" s="9"/>
      <c r="R511" s="9">
        <f t="shared" si="52"/>
        <v>0</v>
      </c>
      <c r="S511" s="9"/>
      <c r="T511" s="9"/>
      <c r="U511" s="9">
        <f t="shared" si="53"/>
        <v>2400000</v>
      </c>
      <c r="V511" s="9">
        <v>2400000</v>
      </c>
      <c r="W511" s="9"/>
      <c r="X511" s="9">
        <f t="shared" si="54"/>
        <v>0</v>
      </c>
      <c r="Y511" s="9"/>
      <c r="Z511" s="9"/>
      <c r="AA511" s="10">
        <f t="shared" si="55"/>
        <v>0</v>
      </c>
      <c r="AB511" s="11">
        <v>45888</v>
      </c>
    </row>
    <row r="512" spans="1:28" ht="15.75" hidden="1" x14ac:dyDescent="0.25">
      <c r="A512" s="39">
        <v>45889</v>
      </c>
      <c r="B512" s="33" t="s">
        <v>916</v>
      </c>
      <c r="C512" s="33"/>
      <c r="D512" s="33" t="s">
        <v>31</v>
      </c>
      <c r="E512" s="33" t="s">
        <v>28</v>
      </c>
      <c r="F512" s="33">
        <v>200</v>
      </c>
      <c r="G512" s="33" t="s">
        <v>29</v>
      </c>
      <c r="H512" s="33">
        <v>2700</v>
      </c>
      <c r="I512" s="33">
        <f t="shared" si="49"/>
        <v>540000</v>
      </c>
      <c r="J512" s="37" t="s">
        <v>240</v>
      </c>
      <c r="K512" s="33"/>
      <c r="L512" s="9">
        <f t="shared" si="50"/>
        <v>0</v>
      </c>
      <c r="M512" s="9"/>
      <c r="N512" s="9"/>
      <c r="O512" s="9">
        <f t="shared" si="51"/>
        <v>0</v>
      </c>
      <c r="P512" s="9"/>
      <c r="Q512" s="9"/>
      <c r="R512" s="9">
        <f t="shared" si="52"/>
        <v>0</v>
      </c>
      <c r="S512" s="9"/>
      <c r="T512" s="9"/>
      <c r="U512" s="9">
        <f t="shared" si="53"/>
        <v>540000</v>
      </c>
      <c r="V512" s="9">
        <v>540000</v>
      </c>
      <c r="W512" s="9"/>
      <c r="X512" s="9">
        <f t="shared" si="54"/>
        <v>0</v>
      </c>
      <c r="Y512" s="9"/>
      <c r="Z512" s="9"/>
      <c r="AA512" s="10">
        <f t="shared" si="55"/>
        <v>0</v>
      </c>
      <c r="AB512" s="11">
        <v>45889</v>
      </c>
    </row>
    <row r="513" spans="1:28" ht="15.75" hidden="1" x14ac:dyDescent="0.25">
      <c r="A513" s="39">
        <v>45889</v>
      </c>
      <c r="B513" s="33" t="s">
        <v>217</v>
      </c>
      <c r="C513" s="33"/>
      <c r="D513" s="33" t="s">
        <v>41</v>
      </c>
      <c r="E513" s="33" t="s">
        <v>155</v>
      </c>
      <c r="F513" s="33">
        <v>5200</v>
      </c>
      <c r="G513" s="33" t="s">
        <v>29</v>
      </c>
      <c r="H513" s="33">
        <v>4000</v>
      </c>
      <c r="I513" s="33">
        <f t="shared" si="49"/>
        <v>20800000</v>
      </c>
      <c r="J513" s="82" t="s">
        <v>38</v>
      </c>
      <c r="K513" s="33" t="s">
        <v>1111</v>
      </c>
      <c r="L513" s="9">
        <f t="shared" si="50"/>
        <v>0</v>
      </c>
      <c r="M513" s="9"/>
      <c r="N513" s="9"/>
      <c r="O513" s="9">
        <f t="shared" si="51"/>
        <v>0</v>
      </c>
      <c r="P513" s="9"/>
      <c r="Q513" s="9"/>
      <c r="R513" s="9">
        <f t="shared" si="52"/>
        <v>0</v>
      </c>
      <c r="S513" s="9"/>
      <c r="T513" s="9"/>
      <c r="U513" s="9">
        <f t="shared" si="53"/>
        <v>0</v>
      </c>
      <c r="V513" s="9"/>
      <c r="W513" s="9"/>
      <c r="X513" s="9">
        <f t="shared" si="54"/>
        <v>0</v>
      </c>
      <c r="Y513" s="9"/>
      <c r="Z513" s="9"/>
      <c r="AA513" s="10">
        <f t="shared" si="55"/>
        <v>20800000</v>
      </c>
      <c r="AB513" s="11"/>
    </row>
    <row r="514" spans="1:28" ht="16.5" hidden="1" thickBot="1" x14ac:dyDescent="0.3">
      <c r="A514" s="61">
        <v>45889</v>
      </c>
      <c r="B514" s="62" t="s">
        <v>217</v>
      </c>
      <c r="C514" s="62"/>
      <c r="D514" s="62" t="s">
        <v>41</v>
      </c>
      <c r="E514" s="62" t="s">
        <v>73</v>
      </c>
      <c r="F514" s="62">
        <v>10</v>
      </c>
      <c r="G514" s="62" t="s">
        <v>74</v>
      </c>
      <c r="H514" s="62">
        <v>50000</v>
      </c>
      <c r="I514" s="62">
        <f t="shared" si="49"/>
        <v>500000</v>
      </c>
      <c r="J514" s="112" t="s">
        <v>38</v>
      </c>
      <c r="K514" s="62" t="s">
        <v>1111</v>
      </c>
      <c r="L514" s="97">
        <f t="shared" si="50"/>
        <v>0</v>
      </c>
      <c r="M514" s="97"/>
      <c r="N514" s="97"/>
      <c r="O514" s="97">
        <f t="shared" si="51"/>
        <v>0</v>
      </c>
      <c r="P514" s="97"/>
      <c r="Q514" s="97"/>
      <c r="R514" s="97">
        <f t="shared" si="52"/>
        <v>0</v>
      </c>
      <c r="S514" s="97"/>
      <c r="T514" s="97"/>
      <c r="U514" s="97">
        <f t="shared" si="53"/>
        <v>0</v>
      </c>
      <c r="V514" s="97"/>
      <c r="W514" s="97"/>
      <c r="X514" s="97">
        <f t="shared" si="54"/>
        <v>0</v>
      </c>
      <c r="Y514" s="97"/>
      <c r="Z514" s="97"/>
      <c r="AA514" s="98">
        <f t="shared" si="55"/>
        <v>500000</v>
      </c>
      <c r="AB514" s="99"/>
    </row>
    <row r="515" spans="1:28" ht="15.75" hidden="1" x14ac:dyDescent="0.25">
      <c r="A515" s="39">
        <v>45889</v>
      </c>
      <c r="B515" s="35" t="s">
        <v>217</v>
      </c>
      <c r="C515" s="35"/>
      <c r="D515" s="35" t="s">
        <v>41</v>
      </c>
      <c r="E515" s="35" t="s">
        <v>234</v>
      </c>
      <c r="F515" s="35">
        <v>10</v>
      </c>
      <c r="G515" s="35" t="s">
        <v>51</v>
      </c>
      <c r="H515" s="35">
        <v>90000</v>
      </c>
      <c r="I515" s="33">
        <f t="shared" si="49"/>
        <v>900000</v>
      </c>
      <c r="J515" s="85" t="s">
        <v>38</v>
      </c>
      <c r="K515" s="35" t="s">
        <v>1111</v>
      </c>
      <c r="L515" s="9">
        <f t="shared" si="50"/>
        <v>0</v>
      </c>
      <c r="M515" s="9"/>
      <c r="N515" s="9"/>
      <c r="O515" s="9">
        <f t="shared" si="51"/>
        <v>0</v>
      </c>
      <c r="P515" s="9"/>
      <c r="Q515" s="9"/>
      <c r="R515" s="9">
        <f t="shared" si="52"/>
        <v>0</v>
      </c>
      <c r="S515" s="9"/>
      <c r="T515" s="9"/>
      <c r="U515" s="9">
        <f t="shared" si="53"/>
        <v>0</v>
      </c>
      <c r="V515" s="9"/>
      <c r="W515" s="9"/>
      <c r="X515" s="9">
        <f t="shared" si="54"/>
        <v>0</v>
      </c>
      <c r="Y515" s="9"/>
      <c r="Z515" s="9"/>
      <c r="AA515" s="10">
        <f t="shared" si="55"/>
        <v>900000</v>
      </c>
      <c r="AB515" s="11"/>
    </row>
    <row r="516" spans="1:28" ht="15.75" hidden="1" x14ac:dyDescent="0.25">
      <c r="A516" s="39">
        <v>45889</v>
      </c>
      <c r="B516" s="33" t="s">
        <v>217</v>
      </c>
      <c r="C516" s="33"/>
      <c r="D516" s="33" t="s">
        <v>41</v>
      </c>
      <c r="E516" s="33" t="s">
        <v>235</v>
      </c>
      <c r="F516" s="33">
        <v>10</v>
      </c>
      <c r="G516" s="33" t="s">
        <v>51</v>
      </c>
      <c r="H516" s="33">
        <v>90000</v>
      </c>
      <c r="I516" s="33">
        <f t="shared" ref="I516:I579" si="56">F516*H516</f>
        <v>900000</v>
      </c>
      <c r="J516" s="82" t="s">
        <v>38</v>
      </c>
      <c r="K516" s="33" t="s">
        <v>1111</v>
      </c>
      <c r="L516" s="9">
        <f t="shared" ref="L516:L579" si="57">M516+N516</f>
        <v>0</v>
      </c>
      <c r="M516" s="9"/>
      <c r="N516" s="9"/>
      <c r="O516" s="9">
        <f t="shared" ref="O516:O579" si="58">P516+Q516</f>
        <v>0</v>
      </c>
      <c r="P516" s="9"/>
      <c r="Q516" s="9"/>
      <c r="R516" s="9">
        <f t="shared" ref="R516:R579" si="59">S516+T516</f>
        <v>0</v>
      </c>
      <c r="S516" s="9"/>
      <c r="T516" s="9"/>
      <c r="U516" s="9">
        <f t="shared" ref="U516:U579" si="60">V516+W516</f>
        <v>0</v>
      </c>
      <c r="V516" s="9"/>
      <c r="W516" s="9"/>
      <c r="X516" s="9">
        <f t="shared" ref="X516:X579" si="61">Y516+Z516</f>
        <v>0</v>
      </c>
      <c r="Y516" s="9"/>
      <c r="Z516" s="9"/>
      <c r="AA516" s="10">
        <f t="shared" ref="AA516:AA579" si="62">C516+I516-L516-O516-U516-X516-R516</f>
        <v>900000</v>
      </c>
      <c r="AB516" s="11"/>
    </row>
    <row r="517" spans="1:28" ht="15.75" hidden="1" x14ac:dyDescent="0.25">
      <c r="A517" s="39">
        <v>45889</v>
      </c>
      <c r="B517" s="33" t="s">
        <v>217</v>
      </c>
      <c r="C517" s="33"/>
      <c r="D517" s="33" t="s">
        <v>41</v>
      </c>
      <c r="E517" s="33" t="s">
        <v>237</v>
      </c>
      <c r="F517" s="33">
        <v>10</v>
      </c>
      <c r="G517" s="33" t="s">
        <v>51</v>
      </c>
      <c r="H517" s="33">
        <v>90000</v>
      </c>
      <c r="I517" s="33">
        <f t="shared" si="56"/>
        <v>900000</v>
      </c>
      <c r="J517" s="82" t="s">
        <v>38</v>
      </c>
      <c r="K517" s="33" t="s">
        <v>1111</v>
      </c>
      <c r="L517" s="9">
        <f t="shared" si="57"/>
        <v>0</v>
      </c>
      <c r="M517" s="9"/>
      <c r="N517" s="9"/>
      <c r="O517" s="9">
        <f t="shared" si="58"/>
        <v>0</v>
      </c>
      <c r="P517" s="9"/>
      <c r="Q517" s="9"/>
      <c r="R517" s="9">
        <f t="shared" si="59"/>
        <v>0</v>
      </c>
      <c r="S517" s="9"/>
      <c r="T517" s="9"/>
      <c r="U517" s="9">
        <f t="shared" si="60"/>
        <v>0</v>
      </c>
      <c r="V517" s="9"/>
      <c r="W517" s="9"/>
      <c r="X517" s="9">
        <f t="shared" si="61"/>
        <v>0</v>
      </c>
      <c r="Y517" s="9"/>
      <c r="Z517" s="9"/>
      <c r="AA517" s="10">
        <f t="shared" si="62"/>
        <v>900000</v>
      </c>
      <c r="AB517" s="11"/>
    </row>
    <row r="518" spans="1:28" ht="15.75" hidden="1" x14ac:dyDescent="0.25">
      <c r="A518" s="39">
        <v>45889</v>
      </c>
      <c r="B518" s="33" t="s">
        <v>217</v>
      </c>
      <c r="C518" s="33"/>
      <c r="D518" s="33" t="s">
        <v>41</v>
      </c>
      <c r="E518" s="33" t="s">
        <v>310</v>
      </c>
      <c r="F518" s="33">
        <v>10</v>
      </c>
      <c r="G518" s="33" t="s">
        <v>51</v>
      </c>
      <c r="H518" s="33">
        <v>86000</v>
      </c>
      <c r="I518" s="33">
        <f t="shared" si="56"/>
        <v>860000</v>
      </c>
      <c r="J518" s="82" t="s">
        <v>38</v>
      </c>
      <c r="K518" s="33" t="s">
        <v>1111</v>
      </c>
      <c r="L518" s="9">
        <f t="shared" si="57"/>
        <v>0</v>
      </c>
      <c r="M518" s="9"/>
      <c r="N518" s="9"/>
      <c r="O518" s="9">
        <f t="shared" si="58"/>
        <v>0</v>
      </c>
      <c r="P518" s="9"/>
      <c r="Q518" s="9"/>
      <c r="R518" s="9">
        <f t="shared" si="59"/>
        <v>0</v>
      </c>
      <c r="S518" s="9"/>
      <c r="T518" s="9"/>
      <c r="U518" s="9">
        <f t="shared" si="60"/>
        <v>0</v>
      </c>
      <c r="V518" s="9"/>
      <c r="W518" s="9"/>
      <c r="X518" s="9">
        <f t="shared" si="61"/>
        <v>0</v>
      </c>
      <c r="Y518" s="9"/>
      <c r="Z518" s="9"/>
      <c r="AA518" s="10">
        <f t="shared" si="62"/>
        <v>860000</v>
      </c>
      <c r="AB518" s="11"/>
    </row>
    <row r="519" spans="1:28" ht="15.75" hidden="1" x14ac:dyDescent="0.25">
      <c r="A519" s="39">
        <v>45889</v>
      </c>
      <c r="B519" s="33" t="s">
        <v>217</v>
      </c>
      <c r="C519" s="33"/>
      <c r="D519" s="33" t="s">
        <v>41</v>
      </c>
      <c r="E519" s="33" t="s">
        <v>99</v>
      </c>
      <c r="F519" s="33">
        <v>2</v>
      </c>
      <c r="G519" s="33" t="s">
        <v>25</v>
      </c>
      <c r="H519" s="33">
        <v>480000</v>
      </c>
      <c r="I519" s="33">
        <f t="shared" si="56"/>
        <v>960000</v>
      </c>
      <c r="J519" s="82" t="s">
        <v>38</v>
      </c>
      <c r="K519" s="33" t="s">
        <v>1111</v>
      </c>
      <c r="L519" s="9">
        <f t="shared" si="57"/>
        <v>0</v>
      </c>
      <c r="M519" s="9"/>
      <c r="N519" s="9"/>
      <c r="O519" s="9">
        <f t="shared" si="58"/>
        <v>0</v>
      </c>
      <c r="P519" s="9"/>
      <c r="Q519" s="9"/>
      <c r="R519" s="9">
        <f t="shared" si="59"/>
        <v>0</v>
      </c>
      <c r="S519" s="9"/>
      <c r="T519" s="9"/>
      <c r="U519" s="9">
        <f t="shared" si="60"/>
        <v>0</v>
      </c>
      <c r="V519" s="9"/>
      <c r="W519" s="9"/>
      <c r="X519" s="9">
        <f t="shared" si="61"/>
        <v>0</v>
      </c>
      <c r="Y519" s="9"/>
      <c r="Z519" s="9"/>
      <c r="AA519" s="10">
        <f t="shared" si="62"/>
        <v>960000</v>
      </c>
      <c r="AB519" s="11"/>
    </row>
    <row r="520" spans="1:28" ht="15.75" hidden="1" x14ac:dyDescent="0.25">
      <c r="A520" s="39">
        <v>45889</v>
      </c>
      <c r="B520" s="33" t="s">
        <v>217</v>
      </c>
      <c r="C520" s="33"/>
      <c r="D520" s="33" t="s">
        <v>41</v>
      </c>
      <c r="E520" s="33" t="s">
        <v>102</v>
      </c>
      <c r="F520" s="33">
        <v>4</v>
      </c>
      <c r="G520" s="33" t="s">
        <v>74</v>
      </c>
      <c r="H520" s="33">
        <v>65000</v>
      </c>
      <c r="I520" s="33">
        <f t="shared" si="56"/>
        <v>260000</v>
      </c>
      <c r="J520" s="82" t="s">
        <v>38</v>
      </c>
      <c r="K520" s="33" t="s">
        <v>1111</v>
      </c>
      <c r="L520" s="9">
        <f t="shared" si="57"/>
        <v>0</v>
      </c>
      <c r="M520" s="9"/>
      <c r="N520" s="9"/>
      <c r="O520" s="9">
        <f t="shared" si="58"/>
        <v>0</v>
      </c>
      <c r="P520" s="9"/>
      <c r="Q520" s="9"/>
      <c r="R520" s="9">
        <f t="shared" si="59"/>
        <v>0</v>
      </c>
      <c r="S520" s="9"/>
      <c r="T520" s="9"/>
      <c r="U520" s="9">
        <f t="shared" si="60"/>
        <v>0</v>
      </c>
      <c r="V520" s="9"/>
      <c r="W520" s="9"/>
      <c r="X520" s="9">
        <f t="shared" si="61"/>
        <v>0</v>
      </c>
      <c r="Y520" s="9"/>
      <c r="Z520" s="9"/>
      <c r="AA520" s="10">
        <f t="shared" si="62"/>
        <v>260000</v>
      </c>
      <c r="AB520" s="11"/>
    </row>
    <row r="521" spans="1:28" ht="15.75" hidden="1" x14ac:dyDescent="0.25">
      <c r="A521" s="39">
        <v>45889</v>
      </c>
      <c r="B521" s="33" t="s">
        <v>92</v>
      </c>
      <c r="C521" s="33"/>
      <c r="D521" s="33" t="s">
        <v>31</v>
      </c>
      <c r="E521" s="33" t="s">
        <v>224</v>
      </c>
      <c r="F521" s="33">
        <v>250</v>
      </c>
      <c r="G521" s="33" t="s">
        <v>29</v>
      </c>
      <c r="H521" s="33">
        <v>1790</v>
      </c>
      <c r="I521" s="33">
        <f t="shared" si="56"/>
        <v>447500</v>
      </c>
      <c r="J521" s="37" t="s">
        <v>241</v>
      </c>
      <c r="K521" s="33"/>
      <c r="L521" s="9">
        <f t="shared" si="57"/>
        <v>185500</v>
      </c>
      <c r="M521" s="9">
        <v>185500</v>
      </c>
      <c r="N521" s="9"/>
      <c r="O521" s="9">
        <f t="shared" si="58"/>
        <v>0</v>
      </c>
      <c r="P521" s="9"/>
      <c r="Q521" s="9"/>
      <c r="R521" s="9">
        <f t="shared" si="59"/>
        <v>0</v>
      </c>
      <c r="S521" s="9"/>
      <c r="T521" s="9"/>
      <c r="U521" s="9">
        <f t="shared" si="60"/>
        <v>262000</v>
      </c>
      <c r="V521" s="9">
        <v>262000</v>
      </c>
      <c r="W521" s="9"/>
      <c r="X521" s="9">
        <f t="shared" si="61"/>
        <v>0</v>
      </c>
      <c r="Y521" s="9"/>
      <c r="Z521" s="9"/>
      <c r="AA521" s="10">
        <f t="shared" si="62"/>
        <v>0</v>
      </c>
      <c r="AB521" s="11">
        <v>45889</v>
      </c>
    </row>
    <row r="522" spans="1:28" ht="15.75" hidden="1" x14ac:dyDescent="0.25">
      <c r="A522" s="39">
        <v>45889</v>
      </c>
      <c r="B522" s="33" t="s">
        <v>92</v>
      </c>
      <c r="C522" s="33"/>
      <c r="D522" s="33" t="s">
        <v>31</v>
      </c>
      <c r="E522" s="33" t="s">
        <v>197</v>
      </c>
      <c r="F522" s="33">
        <v>250</v>
      </c>
      <c r="G522" s="33" t="s">
        <v>29</v>
      </c>
      <c r="H522" s="33">
        <v>2460</v>
      </c>
      <c r="I522" s="33">
        <f t="shared" si="56"/>
        <v>615000</v>
      </c>
      <c r="J522" s="37" t="s">
        <v>241</v>
      </c>
      <c r="K522" s="33"/>
      <c r="L522" s="9">
        <f t="shared" si="57"/>
        <v>615000</v>
      </c>
      <c r="M522" s="9">
        <v>615000</v>
      </c>
      <c r="N522" s="9"/>
      <c r="O522" s="9">
        <f t="shared" si="58"/>
        <v>0</v>
      </c>
      <c r="P522" s="9"/>
      <c r="Q522" s="9"/>
      <c r="R522" s="9">
        <f t="shared" si="59"/>
        <v>0</v>
      </c>
      <c r="S522" s="9"/>
      <c r="T522" s="9"/>
      <c r="U522" s="9">
        <f t="shared" si="60"/>
        <v>0</v>
      </c>
      <c r="V522" s="9"/>
      <c r="W522" s="9"/>
      <c r="X522" s="9">
        <f t="shared" si="61"/>
        <v>0</v>
      </c>
      <c r="Y522" s="9"/>
      <c r="Z522" s="9"/>
      <c r="AA522" s="10">
        <f t="shared" si="62"/>
        <v>0</v>
      </c>
      <c r="AB522" s="11">
        <v>45889</v>
      </c>
    </row>
    <row r="523" spans="1:28" ht="15.75" hidden="1" x14ac:dyDescent="0.25">
      <c r="A523" s="39">
        <v>45889</v>
      </c>
      <c r="B523" s="33" t="s">
        <v>92</v>
      </c>
      <c r="C523" s="33"/>
      <c r="D523" s="33" t="s">
        <v>31</v>
      </c>
      <c r="E523" s="33" t="s">
        <v>91</v>
      </c>
      <c r="F523" s="33">
        <v>800</v>
      </c>
      <c r="G523" s="33" t="s">
        <v>29</v>
      </c>
      <c r="H523" s="33">
        <v>4000</v>
      </c>
      <c r="I523" s="33">
        <f t="shared" si="56"/>
        <v>3200000</v>
      </c>
      <c r="J523" s="37" t="s">
        <v>241</v>
      </c>
      <c r="K523" s="33"/>
      <c r="L523" s="9">
        <f t="shared" si="57"/>
        <v>3200000</v>
      </c>
      <c r="M523" s="9">
        <v>3200000</v>
      </c>
      <c r="N523" s="9"/>
      <c r="O523" s="9">
        <f t="shared" si="58"/>
        <v>0</v>
      </c>
      <c r="P523" s="9"/>
      <c r="Q523" s="9"/>
      <c r="R523" s="9">
        <f t="shared" si="59"/>
        <v>0</v>
      </c>
      <c r="S523" s="9"/>
      <c r="T523" s="9"/>
      <c r="U523" s="9">
        <f t="shared" si="60"/>
        <v>0</v>
      </c>
      <c r="V523" s="9"/>
      <c r="W523" s="9"/>
      <c r="X523" s="9">
        <f t="shared" si="61"/>
        <v>0</v>
      </c>
      <c r="Y523" s="9"/>
      <c r="Z523" s="9"/>
      <c r="AA523" s="10">
        <f t="shared" si="62"/>
        <v>0</v>
      </c>
      <c r="AB523" s="11">
        <v>45889</v>
      </c>
    </row>
    <row r="524" spans="1:28" ht="15.75" hidden="1" x14ac:dyDescent="0.25">
      <c r="A524" s="39">
        <v>45889</v>
      </c>
      <c r="B524" s="33" t="s">
        <v>243</v>
      </c>
      <c r="C524" s="33"/>
      <c r="D524" s="33" t="s">
        <v>31</v>
      </c>
      <c r="E524" s="33" t="s">
        <v>110</v>
      </c>
      <c r="F524" s="33">
        <v>400</v>
      </c>
      <c r="G524" s="33" t="s">
        <v>29</v>
      </c>
      <c r="H524" s="33">
        <v>2000</v>
      </c>
      <c r="I524" s="33">
        <f t="shared" si="56"/>
        <v>800000</v>
      </c>
      <c r="J524" s="37" t="s">
        <v>240</v>
      </c>
      <c r="K524" s="33"/>
      <c r="L524" s="9">
        <f t="shared" si="57"/>
        <v>0</v>
      </c>
      <c r="M524" s="9"/>
      <c r="N524" s="9"/>
      <c r="O524" s="9">
        <f t="shared" si="58"/>
        <v>0</v>
      </c>
      <c r="P524" s="9"/>
      <c r="Q524" s="9"/>
      <c r="R524" s="9">
        <f t="shared" si="59"/>
        <v>0</v>
      </c>
      <c r="S524" s="9"/>
      <c r="T524" s="9"/>
      <c r="U524" s="9">
        <f t="shared" si="60"/>
        <v>800000</v>
      </c>
      <c r="V524" s="9">
        <v>800000</v>
      </c>
      <c r="W524" s="9"/>
      <c r="X524" s="9">
        <f t="shared" si="61"/>
        <v>0</v>
      </c>
      <c r="Y524" s="9"/>
      <c r="Z524" s="9"/>
      <c r="AA524" s="10">
        <f t="shared" si="62"/>
        <v>0</v>
      </c>
      <c r="AB524" s="11">
        <v>45889</v>
      </c>
    </row>
    <row r="525" spans="1:28" ht="15.75" hidden="1" x14ac:dyDescent="0.25">
      <c r="A525" s="39">
        <v>45889</v>
      </c>
      <c r="B525" s="33" t="s">
        <v>1002</v>
      </c>
      <c r="C525" s="33"/>
      <c r="D525" s="33" t="s">
        <v>31</v>
      </c>
      <c r="E525" s="33" t="s">
        <v>132</v>
      </c>
      <c r="F525" s="33">
        <v>25</v>
      </c>
      <c r="G525" s="33" t="s">
        <v>51</v>
      </c>
      <c r="H525" s="33">
        <v>125000</v>
      </c>
      <c r="I525" s="33">
        <f t="shared" si="56"/>
        <v>3125000</v>
      </c>
      <c r="J525" s="37" t="s">
        <v>240</v>
      </c>
      <c r="K525" s="33"/>
      <c r="L525" s="9">
        <f t="shared" si="57"/>
        <v>0</v>
      </c>
      <c r="M525" s="9"/>
      <c r="N525" s="9"/>
      <c r="O525" s="9">
        <f t="shared" si="58"/>
        <v>3125000</v>
      </c>
      <c r="P525" s="9">
        <v>3125000</v>
      </c>
      <c r="Q525" s="9"/>
      <c r="R525" s="9">
        <f t="shared" si="59"/>
        <v>0</v>
      </c>
      <c r="S525" s="9"/>
      <c r="T525" s="9"/>
      <c r="U525" s="9">
        <f t="shared" si="60"/>
        <v>0</v>
      </c>
      <c r="V525" s="9"/>
      <c r="W525" s="9"/>
      <c r="X525" s="9">
        <f t="shared" si="61"/>
        <v>0</v>
      </c>
      <c r="Y525" s="9"/>
      <c r="Z525" s="9"/>
      <c r="AA525" s="10">
        <f t="shared" si="62"/>
        <v>0</v>
      </c>
      <c r="AB525" s="11">
        <v>45889</v>
      </c>
    </row>
    <row r="526" spans="1:28" ht="15.75" hidden="1" x14ac:dyDescent="0.25">
      <c r="A526" s="39">
        <v>45889</v>
      </c>
      <c r="B526" s="33" t="s">
        <v>103</v>
      </c>
      <c r="C526" s="33"/>
      <c r="D526" s="33" t="s">
        <v>31</v>
      </c>
      <c r="E526" s="33" t="s">
        <v>110</v>
      </c>
      <c r="F526" s="33">
        <v>30000</v>
      </c>
      <c r="G526" s="33" t="s">
        <v>29</v>
      </c>
      <c r="H526" s="33">
        <v>1900</v>
      </c>
      <c r="I526" s="33">
        <f t="shared" si="56"/>
        <v>57000000</v>
      </c>
      <c r="J526" s="37" t="s">
        <v>240</v>
      </c>
      <c r="K526" s="33"/>
      <c r="L526" s="9">
        <f t="shared" si="57"/>
        <v>0</v>
      </c>
      <c r="M526" s="9"/>
      <c r="N526" s="9"/>
      <c r="O526" s="9">
        <f t="shared" si="58"/>
        <v>57000000</v>
      </c>
      <c r="P526" s="9">
        <v>57000000</v>
      </c>
      <c r="Q526" s="9"/>
      <c r="R526" s="9">
        <f t="shared" si="59"/>
        <v>0</v>
      </c>
      <c r="S526" s="9"/>
      <c r="T526" s="9"/>
      <c r="U526" s="9">
        <f t="shared" si="60"/>
        <v>0</v>
      </c>
      <c r="V526" s="9"/>
      <c r="W526" s="9"/>
      <c r="X526" s="9">
        <f t="shared" si="61"/>
        <v>0</v>
      </c>
      <c r="Y526" s="9"/>
      <c r="Z526" s="9"/>
      <c r="AA526" s="10">
        <f t="shared" si="62"/>
        <v>0</v>
      </c>
      <c r="AB526" s="11">
        <v>45887</v>
      </c>
    </row>
    <row r="527" spans="1:28" ht="15.75" hidden="1" x14ac:dyDescent="0.25">
      <c r="A527" s="39">
        <v>45889</v>
      </c>
      <c r="B527" s="33" t="s">
        <v>170</v>
      </c>
      <c r="C527" s="33"/>
      <c r="D527" s="33" t="s">
        <v>31</v>
      </c>
      <c r="E527" s="33" t="s">
        <v>467</v>
      </c>
      <c r="F527" s="33">
        <v>16.5</v>
      </c>
      <c r="G527" s="33" t="s">
        <v>51</v>
      </c>
      <c r="H527" s="33">
        <v>43000</v>
      </c>
      <c r="I527" s="33">
        <f t="shared" si="56"/>
        <v>709500</v>
      </c>
      <c r="J527" s="37" t="s">
        <v>241</v>
      </c>
      <c r="K527" s="33"/>
      <c r="L527" s="9">
        <f t="shared" si="57"/>
        <v>709500</v>
      </c>
      <c r="M527" s="9">
        <v>709500</v>
      </c>
      <c r="N527" s="9"/>
      <c r="O527" s="9">
        <f t="shared" si="58"/>
        <v>0</v>
      </c>
      <c r="P527" s="9"/>
      <c r="Q527" s="9"/>
      <c r="R527" s="9">
        <f t="shared" si="59"/>
        <v>0</v>
      </c>
      <c r="S527" s="9"/>
      <c r="T527" s="9"/>
      <c r="U527" s="9">
        <f t="shared" si="60"/>
        <v>0</v>
      </c>
      <c r="V527" s="9"/>
      <c r="W527" s="9"/>
      <c r="X527" s="9">
        <f t="shared" si="61"/>
        <v>0</v>
      </c>
      <c r="Y527" s="9"/>
      <c r="Z527" s="9"/>
      <c r="AA527" s="10">
        <f t="shared" si="62"/>
        <v>0</v>
      </c>
      <c r="AB527" s="11">
        <v>45889</v>
      </c>
    </row>
    <row r="528" spans="1:28" ht="15.75" hidden="1" x14ac:dyDescent="0.25">
      <c r="A528" s="39">
        <v>45889</v>
      </c>
      <c r="B528" s="33" t="s">
        <v>170</v>
      </c>
      <c r="C528" s="33"/>
      <c r="D528" s="33" t="s">
        <v>31</v>
      </c>
      <c r="E528" s="33" t="s">
        <v>468</v>
      </c>
      <c r="F528" s="33">
        <v>16.7</v>
      </c>
      <c r="G528" s="33" t="s">
        <v>51</v>
      </c>
      <c r="H528" s="33">
        <v>43000</v>
      </c>
      <c r="I528" s="33">
        <f t="shared" si="56"/>
        <v>718100</v>
      </c>
      <c r="J528" s="37" t="s">
        <v>241</v>
      </c>
      <c r="K528" s="33"/>
      <c r="L528" s="9">
        <f t="shared" si="57"/>
        <v>718100</v>
      </c>
      <c r="M528" s="9">
        <v>718100</v>
      </c>
      <c r="N528" s="9"/>
      <c r="O528" s="9">
        <f t="shared" si="58"/>
        <v>0</v>
      </c>
      <c r="P528" s="9"/>
      <c r="Q528" s="9"/>
      <c r="R528" s="9">
        <f t="shared" si="59"/>
        <v>0</v>
      </c>
      <c r="S528" s="9"/>
      <c r="T528" s="9"/>
      <c r="U528" s="9">
        <f t="shared" si="60"/>
        <v>0</v>
      </c>
      <c r="V528" s="9"/>
      <c r="W528" s="9"/>
      <c r="X528" s="9">
        <f t="shared" si="61"/>
        <v>0</v>
      </c>
      <c r="Y528" s="9"/>
      <c r="Z528" s="9"/>
      <c r="AA528" s="10">
        <f t="shared" si="62"/>
        <v>0</v>
      </c>
      <c r="AB528" s="11">
        <v>45889</v>
      </c>
    </row>
    <row r="529" spans="1:28" ht="15.75" hidden="1" x14ac:dyDescent="0.25">
      <c r="A529" s="39">
        <v>45889</v>
      </c>
      <c r="B529" s="33" t="s">
        <v>645</v>
      </c>
      <c r="C529" s="33"/>
      <c r="D529" s="33" t="s">
        <v>41</v>
      </c>
      <c r="E529" s="33" t="s">
        <v>64</v>
      </c>
      <c r="F529" s="33">
        <v>12</v>
      </c>
      <c r="G529" s="33" t="s">
        <v>33</v>
      </c>
      <c r="H529" s="33">
        <v>150000</v>
      </c>
      <c r="I529" s="33">
        <f t="shared" si="56"/>
        <v>1800000</v>
      </c>
      <c r="J529" s="37" t="s">
        <v>240</v>
      </c>
      <c r="K529" s="33"/>
      <c r="L529" s="9">
        <f t="shared" si="57"/>
        <v>0</v>
      </c>
      <c r="M529" s="9"/>
      <c r="N529" s="9"/>
      <c r="O529" s="9">
        <f t="shared" si="58"/>
        <v>1500000</v>
      </c>
      <c r="P529" s="9">
        <v>1500000</v>
      </c>
      <c r="Q529" s="9"/>
      <c r="R529" s="9">
        <f t="shared" si="59"/>
        <v>0</v>
      </c>
      <c r="S529" s="9"/>
      <c r="T529" s="9"/>
      <c r="U529" s="9">
        <f t="shared" si="60"/>
        <v>300000</v>
      </c>
      <c r="V529" s="9">
        <v>300000</v>
      </c>
      <c r="W529" s="9"/>
      <c r="X529" s="9">
        <f t="shared" si="61"/>
        <v>0</v>
      </c>
      <c r="Y529" s="9"/>
      <c r="Z529" s="9"/>
      <c r="AA529" s="10">
        <f t="shared" si="62"/>
        <v>0</v>
      </c>
      <c r="AB529" s="11">
        <v>45889</v>
      </c>
    </row>
    <row r="530" spans="1:28" ht="15.75" hidden="1" x14ac:dyDescent="0.25">
      <c r="A530" s="39">
        <v>45889</v>
      </c>
      <c r="B530" s="33" t="s">
        <v>231</v>
      </c>
      <c r="C530" s="33"/>
      <c r="D530" s="33"/>
      <c r="E530" s="33" t="s">
        <v>184</v>
      </c>
      <c r="F530" s="33">
        <v>50</v>
      </c>
      <c r="G530" s="33" t="s">
        <v>51</v>
      </c>
      <c r="H530" s="33"/>
      <c r="I530" s="33">
        <f t="shared" si="56"/>
        <v>0</v>
      </c>
      <c r="J530" s="83" t="s">
        <v>26</v>
      </c>
      <c r="K530" s="33"/>
      <c r="L530" s="9">
        <f t="shared" si="57"/>
        <v>0</v>
      </c>
      <c r="M530" s="9"/>
      <c r="N530" s="9"/>
      <c r="O530" s="9">
        <f t="shared" si="58"/>
        <v>0</v>
      </c>
      <c r="P530" s="9"/>
      <c r="Q530" s="9"/>
      <c r="R530" s="9">
        <f t="shared" si="59"/>
        <v>0</v>
      </c>
      <c r="S530" s="9"/>
      <c r="T530" s="9"/>
      <c r="U530" s="9">
        <f t="shared" si="60"/>
        <v>0</v>
      </c>
      <c r="V530" s="9"/>
      <c r="W530" s="9"/>
      <c r="X530" s="9">
        <f t="shared" si="61"/>
        <v>0</v>
      </c>
      <c r="Y530" s="9"/>
      <c r="Z530" s="9"/>
      <c r="AA530" s="10">
        <f t="shared" si="62"/>
        <v>0</v>
      </c>
      <c r="AB530" s="11"/>
    </row>
    <row r="531" spans="1:28" ht="15.75" hidden="1" x14ac:dyDescent="0.25">
      <c r="A531" s="39">
        <v>45889</v>
      </c>
      <c r="B531" s="33" t="s">
        <v>231</v>
      </c>
      <c r="C531" s="33"/>
      <c r="D531" s="33"/>
      <c r="E531" s="33" t="s">
        <v>135</v>
      </c>
      <c r="F531" s="33">
        <v>82.5</v>
      </c>
      <c r="G531" s="33" t="s">
        <v>51</v>
      </c>
      <c r="H531" s="33"/>
      <c r="I531" s="33">
        <f t="shared" si="56"/>
        <v>0</v>
      </c>
      <c r="J531" s="83" t="s">
        <v>26</v>
      </c>
      <c r="K531" s="33"/>
      <c r="L531" s="9">
        <f t="shared" si="57"/>
        <v>0</v>
      </c>
      <c r="M531" s="9"/>
      <c r="N531" s="9"/>
      <c r="O531" s="9">
        <f t="shared" si="58"/>
        <v>0</v>
      </c>
      <c r="P531" s="9"/>
      <c r="Q531" s="9"/>
      <c r="R531" s="9">
        <f t="shared" si="59"/>
        <v>0</v>
      </c>
      <c r="S531" s="9"/>
      <c r="T531" s="9"/>
      <c r="U531" s="9">
        <f t="shared" si="60"/>
        <v>0</v>
      </c>
      <c r="V531" s="9"/>
      <c r="W531" s="9"/>
      <c r="X531" s="9">
        <f t="shared" si="61"/>
        <v>0</v>
      </c>
      <c r="Y531" s="9"/>
      <c r="Z531" s="9"/>
      <c r="AA531" s="10">
        <f t="shared" si="62"/>
        <v>0</v>
      </c>
      <c r="AB531" s="11"/>
    </row>
    <row r="532" spans="1:28" ht="15.75" hidden="1" x14ac:dyDescent="0.25">
      <c r="A532" s="39">
        <v>45889</v>
      </c>
      <c r="B532" s="33" t="s">
        <v>217</v>
      </c>
      <c r="C532" s="33"/>
      <c r="D532" s="33" t="s">
        <v>41</v>
      </c>
      <c r="E532" s="33" t="s">
        <v>467</v>
      </c>
      <c r="F532" s="33">
        <v>16.600000000000001</v>
      </c>
      <c r="G532" s="33" t="s">
        <v>51</v>
      </c>
      <c r="H532" s="33">
        <v>43000</v>
      </c>
      <c r="I532" s="33">
        <f t="shared" si="56"/>
        <v>713800.00000000012</v>
      </c>
      <c r="J532" s="82" t="s">
        <v>38</v>
      </c>
      <c r="K532" s="33" t="s">
        <v>1111</v>
      </c>
      <c r="L532" s="9">
        <f t="shared" si="57"/>
        <v>0</v>
      </c>
      <c r="M532" s="9"/>
      <c r="N532" s="9"/>
      <c r="O532" s="9">
        <f t="shared" si="58"/>
        <v>0</v>
      </c>
      <c r="P532" s="9"/>
      <c r="Q532" s="9"/>
      <c r="R532" s="9">
        <f t="shared" si="59"/>
        <v>0</v>
      </c>
      <c r="S532" s="9"/>
      <c r="T532" s="9"/>
      <c r="U532" s="9">
        <f t="shared" si="60"/>
        <v>0</v>
      </c>
      <c r="V532" s="9"/>
      <c r="W532" s="9"/>
      <c r="X532" s="9">
        <f t="shared" si="61"/>
        <v>0</v>
      </c>
      <c r="Y532" s="9"/>
      <c r="Z532" s="9"/>
      <c r="AA532" s="10">
        <f t="shared" si="62"/>
        <v>713800.00000000012</v>
      </c>
      <c r="AB532" s="11"/>
    </row>
    <row r="533" spans="1:28" ht="15.75" hidden="1" x14ac:dyDescent="0.25">
      <c r="A533" s="39">
        <v>45889</v>
      </c>
      <c r="B533" s="33" t="s">
        <v>217</v>
      </c>
      <c r="C533" s="33"/>
      <c r="D533" s="33" t="s">
        <v>41</v>
      </c>
      <c r="E533" s="33" t="s">
        <v>468</v>
      </c>
      <c r="F533" s="33">
        <v>16.600000000000001</v>
      </c>
      <c r="G533" s="33" t="s">
        <v>51</v>
      </c>
      <c r="H533" s="33">
        <v>43000</v>
      </c>
      <c r="I533" s="33">
        <f t="shared" si="56"/>
        <v>713800.00000000012</v>
      </c>
      <c r="J533" s="82" t="s">
        <v>38</v>
      </c>
      <c r="K533" s="33" t="s">
        <v>1111</v>
      </c>
      <c r="L533" s="9">
        <f t="shared" si="57"/>
        <v>0</v>
      </c>
      <c r="M533" s="9"/>
      <c r="N533" s="9"/>
      <c r="O533" s="9">
        <f t="shared" si="58"/>
        <v>0</v>
      </c>
      <c r="P533" s="9"/>
      <c r="Q533" s="9"/>
      <c r="R533" s="9">
        <f t="shared" si="59"/>
        <v>0</v>
      </c>
      <c r="S533" s="9"/>
      <c r="T533" s="9"/>
      <c r="U533" s="9">
        <f t="shared" si="60"/>
        <v>0</v>
      </c>
      <c r="V533" s="9"/>
      <c r="W533" s="9"/>
      <c r="X533" s="9">
        <f t="shared" si="61"/>
        <v>0</v>
      </c>
      <c r="Y533" s="9"/>
      <c r="Z533" s="9"/>
      <c r="AA533" s="10">
        <f t="shared" si="62"/>
        <v>713800.00000000012</v>
      </c>
      <c r="AB533" s="11"/>
    </row>
    <row r="534" spans="1:28" ht="15.75" hidden="1" x14ac:dyDescent="0.25">
      <c r="A534" s="39">
        <v>45889</v>
      </c>
      <c r="B534" s="33" t="s">
        <v>980</v>
      </c>
      <c r="C534" s="33"/>
      <c r="D534" s="33" t="s">
        <v>31</v>
      </c>
      <c r="E534" s="33" t="s">
        <v>122</v>
      </c>
      <c r="F534" s="33">
        <v>2</v>
      </c>
      <c r="G534" s="33" t="s">
        <v>51</v>
      </c>
      <c r="H534" s="33">
        <v>70000</v>
      </c>
      <c r="I534" s="33">
        <f t="shared" si="56"/>
        <v>140000</v>
      </c>
      <c r="J534" s="37" t="s">
        <v>240</v>
      </c>
      <c r="K534" s="33"/>
      <c r="L534" s="9">
        <f t="shared" si="57"/>
        <v>0</v>
      </c>
      <c r="M534" s="9"/>
      <c r="N534" s="9"/>
      <c r="O534" s="9">
        <f t="shared" si="58"/>
        <v>0</v>
      </c>
      <c r="P534" s="9"/>
      <c r="Q534" s="9"/>
      <c r="R534" s="9">
        <f t="shared" si="59"/>
        <v>0</v>
      </c>
      <c r="S534" s="9"/>
      <c r="T534" s="9"/>
      <c r="U534" s="9">
        <f t="shared" si="60"/>
        <v>140000</v>
      </c>
      <c r="V534" s="9">
        <v>140000</v>
      </c>
      <c r="W534" s="9"/>
      <c r="X534" s="9">
        <f t="shared" si="61"/>
        <v>0</v>
      </c>
      <c r="Y534" s="9"/>
      <c r="Z534" s="9"/>
      <c r="AA534" s="10">
        <f t="shared" si="62"/>
        <v>0</v>
      </c>
      <c r="AB534" s="11">
        <v>45889</v>
      </c>
    </row>
    <row r="535" spans="1:28" ht="15.75" hidden="1" x14ac:dyDescent="0.25">
      <c r="A535" s="39">
        <v>45889</v>
      </c>
      <c r="B535" s="33" t="s">
        <v>154</v>
      </c>
      <c r="C535" s="33"/>
      <c r="D535" s="33" t="s">
        <v>41</v>
      </c>
      <c r="E535" s="33" t="s">
        <v>102</v>
      </c>
      <c r="F535" s="33">
        <v>2</v>
      </c>
      <c r="G535" s="33" t="s">
        <v>74</v>
      </c>
      <c r="H535" s="33">
        <v>65000</v>
      </c>
      <c r="I535" s="33">
        <f t="shared" si="56"/>
        <v>130000</v>
      </c>
      <c r="J535" s="82" t="s">
        <v>38</v>
      </c>
      <c r="K535" s="33" t="s">
        <v>1124</v>
      </c>
      <c r="L535" s="9">
        <f t="shared" si="57"/>
        <v>0</v>
      </c>
      <c r="M535" s="9"/>
      <c r="N535" s="9"/>
      <c r="O535" s="9">
        <f t="shared" si="58"/>
        <v>0</v>
      </c>
      <c r="P535" s="9"/>
      <c r="Q535" s="9"/>
      <c r="R535" s="9">
        <f t="shared" si="59"/>
        <v>0</v>
      </c>
      <c r="S535" s="9"/>
      <c r="T535" s="9"/>
      <c r="U535" s="9">
        <f t="shared" si="60"/>
        <v>0</v>
      </c>
      <c r="V535" s="9"/>
      <c r="W535" s="9"/>
      <c r="X535" s="9">
        <f t="shared" si="61"/>
        <v>0</v>
      </c>
      <c r="Y535" s="9"/>
      <c r="Z535" s="9"/>
      <c r="AA535" s="10">
        <f t="shared" si="62"/>
        <v>130000</v>
      </c>
      <c r="AB535" s="11"/>
    </row>
    <row r="536" spans="1:28" ht="15.75" hidden="1" x14ac:dyDescent="0.25">
      <c r="A536" s="39">
        <v>45889</v>
      </c>
      <c r="B536" s="33" t="s">
        <v>261</v>
      </c>
      <c r="C536" s="33"/>
      <c r="D536" s="33" t="s">
        <v>41</v>
      </c>
      <c r="E536" s="33" t="s">
        <v>91</v>
      </c>
      <c r="F536" s="33">
        <v>1000</v>
      </c>
      <c r="G536" s="33" t="s">
        <v>29</v>
      </c>
      <c r="H536" s="33">
        <v>3800</v>
      </c>
      <c r="I536" s="33">
        <f t="shared" si="56"/>
        <v>3800000</v>
      </c>
      <c r="J536" s="37" t="s">
        <v>240</v>
      </c>
      <c r="K536" s="33"/>
      <c r="L536" s="9">
        <f t="shared" si="57"/>
        <v>0</v>
      </c>
      <c r="M536" s="9"/>
      <c r="N536" s="9"/>
      <c r="O536" s="9">
        <f t="shared" si="58"/>
        <v>0</v>
      </c>
      <c r="P536" s="9"/>
      <c r="Q536" s="9"/>
      <c r="R536" s="9">
        <f t="shared" si="59"/>
        <v>0</v>
      </c>
      <c r="S536" s="9"/>
      <c r="T536" s="9"/>
      <c r="U536" s="9">
        <f t="shared" si="60"/>
        <v>3800000</v>
      </c>
      <c r="V536" s="9">
        <v>3800000</v>
      </c>
      <c r="W536" s="9"/>
      <c r="X536" s="9">
        <f t="shared" si="61"/>
        <v>0</v>
      </c>
      <c r="Y536" s="9"/>
      <c r="Z536" s="9"/>
      <c r="AA536" s="10">
        <f t="shared" si="62"/>
        <v>0</v>
      </c>
      <c r="AB536" s="11">
        <v>45889</v>
      </c>
    </row>
    <row r="537" spans="1:28" ht="15.75" hidden="1" x14ac:dyDescent="0.25">
      <c r="A537" s="39">
        <v>45890</v>
      </c>
      <c r="B537" s="33" t="s">
        <v>81</v>
      </c>
      <c r="C537" s="33"/>
      <c r="D537" s="33" t="s">
        <v>41</v>
      </c>
      <c r="E537" s="33" t="s">
        <v>95</v>
      </c>
      <c r="F537" s="33">
        <v>500</v>
      </c>
      <c r="G537" s="33" t="s">
        <v>29</v>
      </c>
      <c r="H537" s="33">
        <v>4000</v>
      </c>
      <c r="I537" s="33">
        <f t="shared" si="56"/>
        <v>2000000</v>
      </c>
      <c r="J537" s="37" t="s">
        <v>240</v>
      </c>
      <c r="K537" s="33" t="s">
        <v>1107</v>
      </c>
      <c r="L537" s="9">
        <f t="shared" si="57"/>
        <v>0</v>
      </c>
      <c r="M537" s="9"/>
      <c r="N537" s="9"/>
      <c r="O537" s="9">
        <f t="shared" si="58"/>
        <v>0</v>
      </c>
      <c r="P537" s="9"/>
      <c r="Q537" s="9"/>
      <c r="R537" s="9">
        <f t="shared" si="59"/>
        <v>0</v>
      </c>
      <c r="S537" s="9"/>
      <c r="T537" s="9"/>
      <c r="U537" s="9">
        <f t="shared" si="60"/>
        <v>2000000</v>
      </c>
      <c r="V537" s="9">
        <v>2000000</v>
      </c>
      <c r="W537" s="9"/>
      <c r="X537" s="9">
        <f t="shared" si="61"/>
        <v>0</v>
      </c>
      <c r="Y537" s="9"/>
      <c r="Z537" s="9"/>
      <c r="AA537" s="10">
        <f t="shared" si="62"/>
        <v>0</v>
      </c>
      <c r="AB537" s="11">
        <v>45894</v>
      </c>
    </row>
    <row r="538" spans="1:28" ht="15.75" hidden="1" x14ac:dyDescent="0.25">
      <c r="A538" s="39">
        <v>45890</v>
      </c>
      <c r="B538" s="33" t="s">
        <v>219</v>
      </c>
      <c r="C538" s="33"/>
      <c r="D538" s="33" t="s">
        <v>31</v>
      </c>
      <c r="E538" s="33" t="s">
        <v>110</v>
      </c>
      <c r="F538" s="33">
        <v>10400</v>
      </c>
      <c r="G538" s="33" t="s">
        <v>29</v>
      </c>
      <c r="H538" s="33">
        <v>1900</v>
      </c>
      <c r="I538" s="33">
        <f t="shared" si="56"/>
        <v>19760000</v>
      </c>
      <c r="J538" s="37" t="s">
        <v>240</v>
      </c>
      <c r="K538" s="33" t="s">
        <v>1126</v>
      </c>
      <c r="L538" s="9">
        <f t="shared" si="57"/>
        <v>0</v>
      </c>
      <c r="M538" s="9"/>
      <c r="N538" s="9"/>
      <c r="O538" s="9">
        <f t="shared" si="58"/>
        <v>19760000</v>
      </c>
      <c r="P538" s="9">
        <v>19760000</v>
      </c>
      <c r="Q538" s="9"/>
      <c r="R538" s="9">
        <f t="shared" si="59"/>
        <v>0</v>
      </c>
      <c r="S538" s="9"/>
      <c r="T538" s="9"/>
      <c r="U538" s="9">
        <f t="shared" si="60"/>
        <v>0</v>
      </c>
      <c r="V538" s="9"/>
      <c r="W538" s="9"/>
      <c r="X538" s="9">
        <f t="shared" si="61"/>
        <v>0</v>
      </c>
      <c r="Y538" s="9"/>
      <c r="Z538" s="9"/>
      <c r="AA538" s="10">
        <f t="shared" si="62"/>
        <v>0</v>
      </c>
      <c r="AB538" s="11">
        <v>45898</v>
      </c>
    </row>
    <row r="539" spans="1:28" ht="15.75" hidden="1" x14ac:dyDescent="0.25">
      <c r="A539" s="39">
        <v>45890</v>
      </c>
      <c r="B539" s="33" t="s">
        <v>1127</v>
      </c>
      <c r="C539" s="33"/>
      <c r="D539" s="33" t="s">
        <v>31</v>
      </c>
      <c r="E539" s="33" t="s">
        <v>132</v>
      </c>
      <c r="F539" s="33">
        <v>200</v>
      </c>
      <c r="G539" s="33" t="s">
        <v>51</v>
      </c>
      <c r="H539" s="33">
        <v>115000</v>
      </c>
      <c r="I539" s="33">
        <f t="shared" si="56"/>
        <v>23000000</v>
      </c>
      <c r="J539" s="37" t="s">
        <v>240</v>
      </c>
      <c r="K539" s="33"/>
      <c r="L539" s="9">
        <f t="shared" si="57"/>
        <v>0</v>
      </c>
      <c r="M539" s="9"/>
      <c r="N539" s="9"/>
      <c r="O539" s="9">
        <f t="shared" si="58"/>
        <v>23000000</v>
      </c>
      <c r="P539" s="9">
        <v>23000000</v>
      </c>
      <c r="Q539" s="9"/>
      <c r="R539" s="9">
        <f t="shared" si="59"/>
        <v>0</v>
      </c>
      <c r="S539" s="9"/>
      <c r="T539" s="9"/>
      <c r="U539" s="9">
        <f t="shared" si="60"/>
        <v>0</v>
      </c>
      <c r="V539" s="9"/>
      <c r="W539" s="9"/>
      <c r="X539" s="9">
        <f t="shared" si="61"/>
        <v>0</v>
      </c>
      <c r="Y539" s="9"/>
      <c r="Z539" s="9"/>
      <c r="AA539" s="10">
        <f t="shared" si="62"/>
        <v>0</v>
      </c>
      <c r="AB539" s="11">
        <v>45890</v>
      </c>
    </row>
    <row r="540" spans="1:28" ht="15.75" hidden="1" x14ac:dyDescent="0.25">
      <c r="A540" s="39">
        <v>45890</v>
      </c>
      <c r="B540" s="33" t="s">
        <v>370</v>
      </c>
      <c r="C540" s="33"/>
      <c r="D540" s="33" t="s">
        <v>31</v>
      </c>
      <c r="E540" s="33" t="s">
        <v>407</v>
      </c>
      <c r="F540" s="33">
        <v>5</v>
      </c>
      <c r="G540" s="33" t="s">
        <v>33</v>
      </c>
      <c r="H540" s="33">
        <v>300000</v>
      </c>
      <c r="I540" s="33">
        <f t="shared" si="56"/>
        <v>1500000</v>
      </c>
      <c r="J540" s="37" t="s">
        <v>240</v>
      </c>
      <c r="K540" s="33" t="s">
        <v>1122</v>
      </c>
      <c r="L540" s="9">
        <f t="shared" si="57"/>
        <v>0</v>
      </c>
      <c r="M540" s="9"/>
      <c r="N540" s="9"/>
      <c r="O540" s="9">
        <f t="shared" si="58"/>
        <v>1500000</v>
      </c>
      <c r="P540" s="9">
        <v>1500000</v>
      </c>
      <c r="Q540" s="9"/>
      <c r="R540" s="9">
        <f t="shared" si="59"/>
        <v>0</v>
      </c>
      <c r="S540" s="9"/>
      <c r="T540" s="9"/>
      <c r="U540" s="9">
        <f t="shared" si="60"/>
        <v>0</v>
      </c>
      <c r="V540" s="9"/>
      <c r="W540" s="9"/>
      <c r="X540" s="9">
        <f t="shared" si="61"/>
        <v>0</v>
      </c>
      <c r="Y540" s="9"/>
      <c r="Z540" s="9"/>
      <c r="AA540" s="10">
        <f t="shared" si="62"/>
        <v>0</v>
      </c>
      <c r="AB540" s="11">
        <v>45891</v>
      </c>
    </row>
    <row r="541" spans="1:28" ht="15.75" hidden="1" x14ac:dyDescent="0.25">
      <c r="A541" s="39">
        <v>45890</v>
      </c>
      <c r="B541" s="33" t="s">
        <v>370</v>
      </c>
      <c r="C541" s="33"/>
      <c r="D541" s="33" t="s">
        <v>31</v>
      </c>
      <c r="E541" s="33" t="s">
        <v>774</v>
      </c>
      <c r="F541" s="33">
        <v>2</v>
      </c>
      <c r="G541" s="33" t="s">
        <v>33</v>
      </c>
      <c r="H541" s="33">
        <v>300000</v>
      </c>
      <c r="I541" s="33">
        <f t="shared" si="56"/>
        <v>600000</v>
      </c>
      <c r="J541" s="37" t="s">
        <v>240</v>
      </c>
      <c r="K541" s="33" t="s">
        <v>1122</v>
      </c>
      <c r="L541" s="9">
        <f t="shared" si="57"/>
        <v>0</v>
      </c>
      <c r="M541" s="9"/>
      <c r="N541" s="9"/>
      <c r="O541" s="9">
        <f t="shared" si="58"/>
        <v>600000</v>
      </c>
      <c r="P541" s="9">
        <v>600000</v>
      </c>
      <c r="Q541" s="9"/>
      <c r="R541" s="9">
        <f t="shared" si="59"/>
        <v>0</v>
      </c>
      <c r="S541" s="9"/>
      <c r="T541" s="9"/>
      <c r="U541" s="9">
        <f t="shared" si="60"/>
        <v>0</v>
      </c>
      <c r="V541" s="9"/>
      <c r="W541" s="9"/>
      <c r="X541" s="9">
        <f t="shared" si="61"/>
        <v>0</v>
      </c>
      <c r="Y541" s="9"/>
      <c r="Z541" s="9"/>
      <c r="AA541" s="10">
        <f t="shared" si="62"/>
        <v>0</v>
      </c>
      <c r="AB541" s="11">
        <v>45891</v>
      </c>
    </row>
    <row r="542" spans="1:28" ht="15.75" hidden="1" x14ac:dyDescent="0.25">
      <c r="A542" s="39">
        <v>45890</v>
      </c>
      <c r="B542" s="33" t="s">
        <v>370</v>
      </c>
      <c r="C542" s="33"/>
      <c r="D542" s="33" t="s">
        <v>31</v>
      </c>
      <c r="E542" s="33" t="s">
        <v>1098</v>
      </c>
      <c r="F542" s="33">
        <v>1200</v>
      </c>
      <c r="G542" s="33" t="s">
        <v>29</v>
      </c>
      <c r="H542" s="33">
        <v>1900</v>
      </c>
      <c r="I542" s="33">
        <f t="shared" si="56"/>
        <v>2280000</v>
      </c>
      <c r="J542" s="37" t="s">
        <v>240</v>
      </c>
      <c r="K542" s="33" t="s">
        <v>1122</v>
      </c>
      <c r="L542" s="9">
        <f t="shared" si="57"/>
        <v>0</v>
      </c>
      <c r="M542" s="9"/>
      <c r="N542" s="9"/>
      <c r="O542" s="9">
        <f t="shared" si="58"/>
        <v>2280000</v>
      </c>
      <c r="P542" s="9">
        <v>2280000</v>
      </c>
      <c r="Q542" s="9"/>
      <c r="R542" s="9">
        <f t="shared" si="59"/>
        <v>0</v>
      </c>
      <c r="S542" s="9"/>
      <c r="T542" s="9"/>
      <c r="U542" s="9">
        <f t="shared" si="60"/>
        <v>0</v>
      </c>
      <c r="V542" s="9"/>
      <c r="W542" s="9"/>
      <c r="X542" s="9">
        <f t="shared" si="61"/>
        <v>0</v>
      </c>
      <c r="Y542" s="9"/>
      <c r="Z542" s="9"/>
      <c r="AA542" s="10">
        <f t="shared" si="62"/>
        <v>0</v>
      </c>
      <c r="AB542" s="11">
        <v>45891</v>
      </c>
    </row>
    <row r="543" spans="1:28" ht="15.75" hidden="1" x14ac:dyDescent="0.25">
      <c r="A543" s="39">
        <v>45890</v>
      </c>
      <c r="B543" s="33" t="s">
        <v>290</v>
      </c>
      <c r="C543" s="33"/>
      <c r="D543" s="33" t="s">
        <v>41</v>
      </c>
      <c r="E543" s="33" t="s">
        <v>148</v>
      </c>
      <c r="F543" s="33">
        <v>20</v>
      </c>
      <c r="G543" s="33" t="s">
        <v>51</v>
      </c>
      <c r="H543" s="33">
        <v>60000</v>
      </c>
      <c r="I543" s="33">
        <f t="shared" si="56"/>
        <v>1200000</v>
      </c>
      <c r="J543" s="37" t="s">
        <v>240</v>
      </c>
      <c r="K543" s="33"/>
      <c r="L543" s="9">
        <f t="shared" si="57"/>
        <v>0</v>
      </c>
      <c r="M543" s="9"/>
      <c r="N543" s="9"/>
      <c r="O543" s="9">
        <f t="shared" si="58"/>
        <v>1200000</v>
      </c>
      <c r="P543" s="9">
        <v>1200000</v>
      </c>
      <c r="Q543" s="9"/>
      <c r="R543" s="9">
        <f t="shared" si="59"/>
        <v>0</v>
      </c>
      <c r="S543" s="9"/>
      <c r="T543" s="9"/>
      <c r="U543" s="9">
        <f t="shared" si="60"/>
        <v>0</v>
      </c>
      <c r="V543" s="9"/>
      <c r="W543" s="9"/>
      <c r="X543" s="9">
        <f t="shared" si="61"/>
        <v>0</v>
      </c>
      <c r="Y543" s="9"/>
      <c r="Z543" s="9"/>
      <c r="AA543" s="10">
        <f t="shared" si="62"/>
        <v>0</v>
      </c>
      <c r="AB543" s="11">
        <v>45889</v>
      </c>
    </row>
    <row r="544" spans="1:28" ht="15.75" hidden="1" x14ac:dyDescent="0.25">
      <c r="A544" s="39">
        <v>45890</v>
      </c>
      <c r="B544" s="33" t="s">
        <v>1040</v>
      </c>
      <c r="C544" s="33"/>
      <c r="D544" s="33" t="s">
        <v>31</v>
      </c>
      <c r="E544" s="33" t="s">
        <v>110</v>
      </c>
      <c r="F544" s="33">
        <v>400</v>
      </c>
      <c r="G544" s="33" t="s">
        <v>29</v>
      </c>
      <c r="H544" s="33">
        <v>2000</v>
      </c>
      <c r="I544" s="33">
        <f t="shared" si="56"/>
        <v>800000</v>
      </c>
      <c r="J544" s="37" t="s">
        <v>240</v>
      </c>
      <c r="K544" s="33"/>
      <c r="L544" s="9">
        <f t="shared" si="57"/>
        <v>0</v>
      </c>
      <c r="M544" s="9"/>
      <c r="N544" s="9"/>
      <c r="O544" s="9">
        <f t="shared" si="58"/>
        <v>800000</v>
      </c>
      <c r="P544" s="9">
        <v>800000</v>
      </c>
      <c r="Q544" s="9"/>
      <c r="R544" s="9">
        <f t="shared" si="59"/>
        <v>0</v>
      </c>
      <c r="S544" s="9"/>
      <c r="T544" s="9"/>
      <c r="U544" s="9">
        <f t="shared" si="60"/>
        <v>0</v>
      </c>
      <c r="V544" s="9"/>
      <c r="W544" s="9"/>
      <c r="X544" s="9">
        <f t="shared" si="61"/>
        <v>0</v>
      </c>
      <c r="Y544" s="9"/>
      <c r="Z544" s="9"/>
      <c r="AA544" s="10">
        <f t="shared" si="62"/>
        <v>0</v>
      </c>
      <c r="AB544" s="11">
        <v>45890</v>
      </c>
    </row>
    <row r="545" spans="1:28" ht="15.75" hidden="1" x14ac:dyDescent="0.25">
      <c r="A545" s="39">
        <v>45890</v>
      </c>
      <c r="B545" s="33" t="s">
        <v>92</v>
      </c>
      <c r="C545" s="33"/>
      <c r="D545" s="33" t="s">
        <v>41</v>
      </c>
      <c r="E545" s="33" t="s">
        <v>91</v>
      </c>
      <c r="F545" s="33">
        <v>600</v>
      </c>
      <c r="G545" s="33" t="s">
        <v>29</v>
      </c>
      <c r="H545" s="33">
        <v>4000</v>
      </c>
      <c r="I545" s="33">
        <f t="shared" si="56"/>
        <v>2400000</v>
      </c>
      <c r="J545" s="37" t="s">
        <v>241</v>
      </c>
      <c r="K545" s="33"/>
      <c r="L545" s="9">
        <f t="shared" si="57"/>
        <v>2400000</v>
      </c>
      <c r="M545" s="9">
        <v>2400000</v>
      </c>
      <c r="N545" s="9"/>
      <c r="O545" s="9">
        <f t="shared" si="58"/>
        <v>0</v>
      </c>
      <c r="P545" s="9"/>
      <c r="Q545" s="9"/>
      <c r="R545" s="9">
        <f t="shared" si="59"/>
        <v>0</v>
      </c>
      <c r="S545" s="9"/>
      <c r="T545" s="9"/>
      <c r="U545" s="9">
        <f t="shared" si="60"/>
        <v>0</v>
      </c>
      <c r="V545" s="9"/>
      <c r="W545" s="9"/>
      <c r="X545" s="9">
        <f t="shared" si="61"/>
        <v>0</v>
      </c>
      <c r="Y545" s="9"/>
      <c r="Z545" s="9"/>
      <c r="AA545" s="10">
        <f t="shared" si="62"/>
        <v>0</v>
      </c>
      <c r="AB545" s="11">
        <v>45890</v>
      </c>
    </row>
    <row r="546" spans="1:28" ht="15.75" hidden="1" x14ac:dyDescent="0.25">
      <c r="A546" s="32">
        <v>45890</v>
      </c>
      <c r="B546" s="33" t="s">
        <v>1128</v>
      </c>
      <c r="C546" s="33"/>
      <c r="D546" s="33" t="s">
        <v>31</v>
      </c>
      <c r="E546" s="33" t="s">
        <v>295</v>
      </c>
      <c r="F546" s="33">
        <v>1</v>
      </c>
      <c r="G546" s="33" t="s">
        <v>33</v>
      </c>
      <c r="H546" s="33">
        <v>230000</v>
      </c>
      <c r="I546" s="33">
        <f t="shared" si="56"/>
        <v>230000</v>
      </c>
      <c r="J546" s="37" t="s">
        <v>240</v>
      </c>
      <c r="K546" s="33"/>
      <c r="L546" s="9">
        <f t="shared" si="57"/>
        <v>0</v>
      </c>
      <c r="M546" s="9"/>
      <c r="N546" s="9"/>
      <c r="O546" s="9">
        <f t="shared" si="58"/>
        <v>0</v>
      </c>
      <c r="P546" s="9"/>
      <c r="Q546" s="9"/>
      <c r="R546" s="9">
        <f t="shared" si="59"/>
        <v>0</v>
      </c>
      <c r="S546" s="9"/>
      <c r="T546" s="9"/>
      <c r="U546" s="9">
        <f t="shared" si="60"/>
        <v>230000</v>
      </c>
      <c r="V546" s="9">
        <v>230000</v>
      </c>
      <c r="W546" s="9"/>
      <c r="X546" s="9">
        <f t="shared" si="61"/>
        <v>0</v>
      </c>
      <c r="Y546" s="9"/>
      <c r="Z546" s="9"/>
      <c r="AA546" s="10">
        <f t="shared" si="62"/>
        <v>0</v>
      </c>
      <c r="AB546" s="11">
        <v>45890</v>
      </c>
    </row>
    <row r="547" spans="1:28" ht="16.5" hidden="1" thickBot="1" x14ac:dyDescent="0.3">
      <c r="A547" s="61">
        <v>45890</v>
      </c>
      <c r="B547" s="62" t="s">
        <v>1128</v>
      </c>
      <c r="C547" s="62"/>
      <c r="D547" s="62" t="s">
        <v>31</v>
      </c>
      <c r="E547" s="62" t="s">
        <v>553</v>
      </c>
      <c r="F547" s="62">
        <v>1</v>
      </c>
      <c r="G547" s="62" t="s">
        <v>33</v>
      </c>
      <c r="H547" s="62">
        <v>230000</v>
      </c>
      <c r="I547" s="62">
        <f t="shared" si="56"/>
        <v>230000</v>
      </c>
      <c r="J547" s="63" t="s">
        <v>240</v>
      </c>
      <c r="K547" s="62"/>
      <c r="L547" s="97">
        <f t="shared" si="57"/>
        <v>0</v>
      </c>
      <c r="M547" s="97"/>
      <c r="N547" s="97"/>
      <c r="O547" s="97">
        <f t="shared" si="58"/>
        <v>0</v>
      </c>
      <c r="P547" s="97"/>
      <c r="Q547" s="97"/>
      <c r="R547" s="97">
        <f t="shared" si="59"/>
        <v>0</v>
      </c>
      <c r="S547" s="97"/>
      <c r="T547" s="97"/>
      <c r="U547" s="97">
        <f t="shared" si="60"/>
        <v>230000</v>
      </c>
      <c r="V547" s="97">
        <v>230000</v>
      </c>
      <c r="W547" s="97"/>
      <c r="X547" s="97">
        <f t="shared" si="61"/>
        <v>0</v>
      </c>
      <c r="Y547" s="97"/>
      <c r="Z547" s="97"/>
      <c r="AA547" s="98">
        <f t="shared" si="62"/>
        <v>0</v>
      </c>
      <c r="AB547" s="99">
        <v>45890</v>
      </c>
    </row>
    <row r="548" spans="1:28" ht="15.75" hidden="1" x14ac:dyDescent="0.25">
      <c r="A548" s="39">
        <v>45890</v>
      </c>
      <c r="B548" s="35" t="s">
        <v>984</v>
      </c>
      <c r="C548" s="35"/>
      <c r="D548" s="35" t="s">
        <v>31</v>
      </c>
      <c r="E548" s="35" t="s">
        <v>297</v>
      </c>
      <c r="F548" s="35">
        <v>4400</v>
      </c>
      <c r="G548" s="35" t="s">
        <v>29</v>
      </c>
      <c r="H548" s="35">
        <v>1900</v>
      </c>
      <c r="I548" s="128">
        <f t="shared" si="56"/>
        <v>8360000</v>
      </c>
      <c r="J548" s="41" t="s">
        <v>240</v>
      </c>
      <c r="K548" s="35"/>
      <c r="L548" s="92">
        <f t="shared" si="57"/>
        <v>0</v>
      </c>
      <c r="M548" s="92"/>
      <c r="N548" s="92"/>
      <c r="O548" s="92">
        <f t="shared" si="58"/>
        <v>0</v>
      </c>
      <c r="P548" s="92"/>
      <c r="Q548" s="92"/>
      <c r="R548" s="92">
        <f t="shared" si="59"/>
        <v>0</v>
      </c>
      <c r="S548" s="92"/>
      <c r="T548" s="92"/>
      <c r="U548" s="92">
        <f t="shared" si="60"/>
        <v>8360000</v>
      </c>
      <c r="V548" s="92">
        <v>8360000</v>
      </c>
      <c r="W548" s="92"/>
      <c r="X548" s="92">
        <f t="shared" si="61"/>
        <v>0</v>
      </c>
      <c r="Y548" s="92"/>
      <c r="Z548" s="92"/>
      <c r="AA548" s="93">
        <f t="shared" si="62"/>
        <v>0</v>
      </c>
      <c r="AB548" s="94">
        <v>45890</v>
      </c>
    </row>
    <row r="549" spans="1:28" ht="15.75" hidden="1" x14ac:dyDescent="0.25">
      <c r="A549" s="39">
        <v>45890</v>
      </c>
      <c r="B549" s="33" t="s">
        <v>154</v>
      </c>
      <c r="C549" s="33"/>
      <c r="D549" s="33" t="s">
        <v>31</v>
      </c>
      <c r="E549" s="33" t="s">
        <v>707</v>
      </c>
      <c r="F549" s="33">
        <v>2000</v>
      </c>
      <c r="G549" s="35" t="s">
        <v>29</v>
      </c>
      <c r="H549" s="33">
        <v>4000</v>
      </c>
      <c r="I549" s="33">
        <f t="shared" si="56"/>
        <v>8000000</v>
      </c>
      <c r="J549" s="85" t="s">
        <v>38</v>
      </c>
      <c r="K549" s="33" t="s">
        <v>1124</v>
      </c>
      <c r="L549" s="9">
        <f t="shared" si="57"/>
        <v>0</v>
      </c>
      <c r="M549" s="9"/>
      <c r="N549" s="9"/>
      <c r="O549" s="9">
        <f t="shared" si="58"/>
        <v>0</v>
      </c>
      <c r="P549" s="9"/>
      <c r="Q549" s="9"/>
      <c r="R549" s="9">
        <f t="shared" si="59"/>
        <v>0</v>
      </c>
      <c r="S549" s="9"/>
      <c r="T549" s="9"/>
      <c r="U549" s="9">
        <f t="shared" si="60"/>
        <v>0</v>
      </c>
      <c r="V549" s="9"/>
      <c r="W549" s="9"/>
      <c r="X549" s="9">
        <f t="shared" si="61"/>
        <v>0</v>
      </c>
      <c r="Y549" s="9"/>
      <c r="Z549" s="9"/>
      <c r="AA549" s="10">
        <f t="shared" si="62"/>
        <v>8000000</v>
      </c>
      <c r="AB549" s="11"/>
    </row>
    <row r="550" spans="1:28" ht="15.75" hidden="1" x14ac:dyDescent="0.25">
      <c r="A550" s="39">
        <v>45890</v>
      </c>
      <c r="B550" s="33" t="s">
        <v>154</v>
      </c>
      <c r="C550" s="33"/>
      <c r="D550" s="33" t="s">
        <v>31</v>
      </c>
      <c r="E550" s="33" t="s">
        <v>130</v>
      </c>
      <c r="F550" s="33">
        <v>10</v>
      </c>
      <c r="G550" s="33" t="s">
        <v>74</v>
      </c>
      <c r="H550" s="33">
        <v>50000</v>
      </c>
      <c r="I550" s="33">
        <f t="shared" si="56"/>
        <v>500000</v>
      </c>
      <c r="J550" s="82" t="s">
        <v>38</v>
      </c>
      <c r="K550" s="33" t="s">
        <v>1124</v>
      </c>
      <c r="L550" s="9">
        <f t="shared" si="57"/>
        <v>0</v>
      </c>
      <c r="M550" s="9"/>
      <c r="N550" s="9"/>
      <c r="O550" s="9">
        <f t="shared" si="58"/>
        <v>0</v>
      </c>
      <c r="P550" s="9"/>
      <c r="Q550" s="9"/>
      <c r="R550" s="9">
        <f t="shared" si="59"/>
        <v>0</v>
      </c>
      <c r="S550" s="9"/>
      <c r="T550" s="9"/>
      <c r="U550" s="9">
        <f t="shared" si="60"/>
        <v>0</v>
      </c>
      <c r="V550" s="9"/>
      <c r="W550" s="9"/>
      <c r="X550" s="9">
        <f t="shared" si="61"/>
        <v>0</v>
      </c>
      <c r="Y550" s="9"/>
      <c r="Z550" s="9"/>
      <c r="AA550" s="10">
        <f t="shared" si="62"/>
        <v>500000</v>
      </c>
      <c r="AB550" s="11"/>
    </row>
    <row r="551" spans="1:28" ht="15.75" hidden="1" x14ac:dyDescent="0.25">
      <c r="A551" s="39">
        <v>45890</v>
      </c>
      <c r="B551" s="33" t="s">
        <v>154</v>
      </c>
      <c r="C551" s="33"/>
      <c r="D551" s="33" t="s">
        <v>31</v>
      </c>
      <c r="E551" s="33" t="s">
        <v>73</v>
      </c>
      <c r="F551" s="33">
        <v>10</v>
      </c>
      <c r="G551" s="33" t="s">
        <v>74</v>
      </c>
      <c r="H551" s="33">
        <v>50000</v>
      </c>
      <c r="I551" s="33">
        <f t="shared" si="56"/>
        <v>500000</v>
      </c>
      <c r="J551" s="85" t="s">
        <v>38</v>
      </c>
      <c r="K551" s="33" t="s">
        <v>1124</v>
      </c>
      <c r="L551" s="9">
        <f t="shared" si="57"/>
        <v>0</v>
      </c>
      <c r="M551" s="9"/>
      <c r="N551" s="9"/>
      <c r="O551" s="9">
        <f t="shared" si="58"/>
        <v>0</v>
      </c>
      <c r="P551" s="9"/>
      <c r="Q551" s="9"/>
      <c r="R551" s="9">
        <f t="shared" si="59"/>
        <v>0</v>
      </c>
      <c r="S551" s="9"/>
      <c r="T551" s="9"/>
      <c r="U551" s="9">
        <f t="shared" si="60"/>
        <v>0</v>
      </c>
      <c r="V551" s="9"/>
      <c r="W551" s="9"/>
      <c r="X551" s="9">
        <f t="shared" si="61"/>
        <v>0</v>
      </c>
      <c r="Y551" s="9"/>
      <c r="Z551" s="9"/>
      <c r="AA551" s="10">
        <f t="shared" si="62"/>
        <v>500000</v>
      </c>
      <c r="AB551" s="11"/>
    </row>
    <row r="552" spans="1:28" ht="15.75" hidden="1" x14ac:dyDescent="0.25">
      <c r="A552" s="39">
        <v>45890</v>
      </c>
      <c r="B552" s="33" t="s">
        <v>154</v>
      </c>
      <c r="C552" s="33"/>
      <c r="D552" s="33" t="s">
        <v>31</v>
      </c>
      <c r="E552" s="33" t="s">
        <v>102</v>
      </c>
      <c r="F552" s="33">
        <v>8</v>
      </c>
      <c r="G552" s="33" t="s">
        <v>74</v>
      </c>
      <c r="H552" s="33">
        <v>65000</v>
      </c>
      <c r="I552" s="33">
        <f t="shared" si="56"/>
        <v>520000</v>
      </c>
      <c r="J552" s="85" t="s">
        <v>38</v>
      </c>
      <c r="K552" s="33" t="s">
        <v>1124</v>
      </c>
      <c r="L552" s="9">
        <f t="shared" si="57"/>
        <v>0</v>
      </c>
      <c r="M552" s="9"/>
      <c r="N552" s="9"/>
      <c r="O552" s="9">
        <f t="shared" si="58"/>
        <v>0</v>
      </c>
      <c r="P552" s="9"/>
      <c r="Q552" s="9"/>
      <c r="R552" s="9">
        <f t="shared" si="59"/>
        <v>0</v>
      </c>
      <c r="S552" s="9"/>
      <c r="T552" s="9"/>
      <c r="U552" s="9">
        <f t="shared" si="60"/>
        <v>0</v>
      </c>
      <c r="V552" s="9"/>
      <c r="W552" s="9"/>
      <c r="X552" s="9">
        <f t="shared" si="61"/>
        <v>0</v>
      </c>
      <c r="Y552" s="9"/>
      <c r="Z552" s="9"/>
      <c r="AA552" s="10">
        <f t="shared" si="62"/>
        <v>520000</v>
      </c>
      <c r="AB552" s="11"/>
    </row>
    <row r="553" spans="1:28" ht="15.75" hidden="1" x14ac:dyDescent="0.25">
      <c r="A553" s="39">
        <v>45890</v>
      </c>
      <c r="B553" s="33" t="s">
        <v>956</v>
      </c>
      <c r="C553" s="33"/>
      <c r="D553" s="33" t="s">
        <v>31</v>
      </c>
      <c r="E553" s="33" t="s">
        <v>166</v>
      </c>
      <c r="F553" s="33">
        <v>3</v>
      </c>
      <c r="G553" s="33" t="s">
        <v>23</v>
      </c>
      <c r="H553" s="33">
        <v>400000</v>
      </c>
      <c r="I553" s="33">
        <f t="shared" si="56"/>
        <v>1200000</v>
      </c>
      <c r="J553" s="41" t="s">
        <v>240</v>
      </c>
      <c r="K553" s="33"/>
      <c r="L553" s="9">
        <f t="shared" si="57"/>
        <v>0</v>
      </c>
      <c r="M553" s="9"/>
      <c r="N553" s="9"/>
      <c r="O553" s="9">
        <f t="shared" si="58"/>
        <v>1200000</v>
      </c>
      <c r="P553" s="9">
        <v>1200000</v>
      </c>
      <c r="Q553" s="9"/>
      <c r="R553" s="9">
        <f t="shared" si="59"/>
        <v>0</v>
      </c>
      <c r="S553" s="9"/>
      <c r="T553" s="9"/>
      <c r="U553" s="9">
        <f t="shared" si="60"/>
        <v>0</v>
      </c>
      <c r="V553" s="9"/>
      <c r="W553" s="9"/>
      <c r="X553" s="9">
        <f t="shared" si="61"/>
        <v>0</v>
      </c>
      <c r="Y553" s="9"/>
      <c r="Z553" s="9"/>
      <c r="AA553" s="10">
        <f t="shared" si="62"/>
        <v>0</v>
      </c>
      <c r="AB553" s="11">
        <v>45889</v>
      </c>
    </row>
    <row r="554" spans="1:28" ht="15.75" hidden="1" x14ac:dyDescent="0.25">
      <c r="A554" s="39">
        <v>45890</v>
      </c>
      <c r="B554" s="33" t="s">
        <v>956</v>
      </c>
      <c r="C554" s="33"/>
      <c r="D554" s="33" t="s">
        <v>31</v>
      </c>
      <c r="E554" s="33" t="s">
        <v>187</v>
      </c>
      <c r="F554" s="33">
        <v>4</v>
      </c>
      <c r="G554" s="33" t="s">
        <v>23</v>
      </c>
      <c r="H554" s="33">
        <v>400000</v>
      </c>
      <c r="I554" s="33">
        <f t="shared" si="56"/>
        <v>1600000</v>
      </c>
      <c r="J554" s="37" t="s">
        <v>240</v>
      </c>
      <c r="K554" s="33"/>
      <c r="L554" s="9">
        <f t="shared" si="57"/>
        <v>0</v>
      </c>
      <c r="M554" s="9"/>
      <c r="N554" s="9"/>
      <c r="O554" s="9">
        <f t="shared" si="58"/>
        <v>1600000</v>
      </c>
      <c r="P554" s="9">
        <v>1600000</v>
      </c>
      <c r="Q554" s="9"/>
      <c r="R554" s="9">
        <f t="shared" si="59"/>
        <v>0</v>
      </c>
      <c r="S554" s="9"/>
      <c r="T554" s="9"/>
      <c r="U554" s="9">
        <f t="shared" si="60"/>
        <v>0</v>
      </c>
      <c r="V554" s="9"/>
      <c r="W554" s="9"/>
      <c r="X554" s="9">
        <f t="shared" si="61"/>
        <v>0</v>
      </c>
      <c r="Y554" s="9"/>
      <c r="Z554" s="9"/>
      <c r="AA554" s="10">
        <f t="shared" si="62"/>
        <v>0</v>
      </c>
      <c r="AB554" s="11">
        <v>45889</v>
      </c>
    </row>
    <row r="555" spans="1:28" ht="15.75" hidden="1" x14ac:dyDescent="0.25">
      <c r="A555" s="39">
        <v>45890</v>
      </c>
      <c r="B555" s="33" t="s">
        <v>520</v>
      </c>
      <c r="C555" s="33"/>
      <c r="D555" s="33" t="s">
        <v>31</v>
      </c>
      <c r="E555" s="33" t="s">
        <v>98</v>
      </c>
      <c r="F555" s="33">
        <v>70.7</v>
      </c>
      <c r="G555" s="33" t="s">
        <v>51</v>
      </c>
      <c r="H555" s="33">
        <v>43000</v>
      </c>
      <c r="I555" s="33">
        <f t="shared" si="56"/>
        <v>3040100</v>
      </c>
      <c r="J555" s="37" t="s">
        <v>240</v>
      </c>
      <c r="K555" s="33" t="s">
        <v>1122</v>
      </c>
      <c r="L555" s="9">
        <f t="shared" si="57"/>
        <v>0</v>
      </c>
      <c r="M555" s="9"/>
      <c r="N555" s="9"/>
      <c r="O555" s="9">
        <f t="shared" si="58"/>
        <v>3040100</v>
      </c>
      <c r="P555" s="9">
        <v>3040100</v>
      </c>
      <c r="Q555" s="9"/>
      <c r="R555" s="9">
        <f t="shared" si="59"/>
        <v>0</v>
      </c>
      <c r="S555" s="9"/>
      <c r="T555" s="9"/>
      <c r="U555" s="9">
        <f t="shared" si="60"/>
        <v>0</v>
      </c>
      <c r="V555" s="9"/>
      <c r="W555" s="9"/>
      <c r="X555" s="9">
        <f t="shared" si="61"/>
        <v>0</v>
      </c>
      <c r="Y555" s="9"/>
      <c r="Z555" s="9"/>
      <c r="AA555" s="10">
        <f t="shared" si="62"/>
        <v>0</v>
      </c>
      <c r="AB555" s="11">
        <v>45891</v>
      </c>
    </row>
    <row r="556" spans="1:28" ht="15.75" hidden="1" x14ac:dyDescent="0.25">
      <c r="A556" s="39">
        <v>45890</v>
      </c>
      <c r="B556" s="33" t="s">
        <v>520</v>
      </c>
      <c r="C556" s="33"/>
      <c r="D556" s="33" t="s">
        <v>31</v>
      </c>
      <c r="E556" s="33" t="s">
        <v>136</v>
      </c>
      <c r="F556" s="33">
        <v>24</v>
      </c>
      <c r="G556" s="33" t="s">
        <v>51</v>
      </c>
      <c r="H556" s="33">
        <v>43000</v>
      </c>
      <c r="I556" s="33">
        <f t="shared" si="56"/>
        <v>1032000</v>
      </c>
      <c r="J556" s="37" t="s">
        <v>240</v>
      </c>
      <c r="K556" s="33" t="s">
        <v>1122</v>
      </c>
      <c r="L556" s="9">
        <f t="shared" si="57"/>
        <v>0</v>
      </c>
      <c r="M556" s="9"/>
      <c r="N556" s="9"/>
      <c r="O556" s="9">
        <f t="shared" si="58"/>
        <v>1032000</v>
      </c>
      <c r="P556" s="9">
        <v>1032000</v>
      </c>
      <c r="Q556" s="9"/>
      <c r="R556" s="9">
        <f t="shared" si="59"/>
        <v>0</v>
      </c>
      <c r="S556" s="9"/>
      <c r="T556" s="9"/>
      <c r="U556" s="9">
        <f t="shared" si="60"/>
        <v>0</v>
      </c>
      <c r="V556" s="9"/>
      <c r="W556" s="9"/>
      <c r="X556" s="9">
        <f t="shared" si="61"/>
        <v>0</v>
      </c>
      <c r="Y556" s="9"/>
      <c r="Z556" s="9"/>
      <c r="AA556" s="10">
        <f t="shared" si="62"/>
        <v>0</v>
      </c>
      <c r="AB556" s="11">
        <v>45891</v>
      </c>
    </row>
    <row r="557" spans="1:28" ht="15.75" hidden="1" x14ac:dyDescent="0.25">
      <c r="A557" s="39">
        <v>45890</v>
      </c>
      <c r="B557" s="33" t="s">
        <v>735</v>
      </c>
      <c r="C557" s="33"/>
      <c r="D557" s="33" t="s">
        <v>31</v>
      </c>
      <c r="E557" s="33" t="s">
        <v>110</v>
      </c>
      <c r="F557" s="33">
        <v>400</v>
      </c>
      <c r="G557" s="33" t="s">
        <v>29</v>
      </c>
      <c r="H557" s="33">
        <v>1900</v>
      </c>
      <c r="I557" s="33">
        <f t="shared" si="56"/>
        <v>760000</v>
      </c>
      <c r="J557" s="37" t="s">
        <v>240</v>
      </c>
      <c r="K557" s="33"/>
      <c r="L557" s="9">
        <f t="shared" si="57"/>
        <v>0</v>
      </c>
      <c r="M557" s="9"/>
      <c r="N557" s="9"/>
      <c r="O557" s="9">
        <f t="shared" si="58"/>
        <v>760000</v>
      </c>
      <c r="P557" s="9">
        <v>760000</v>
      </c>
      <c r="Q557" s="9"/>
      <c r="R557" s="9">
        <f t="shared" si="59"/>
        <v>0</v>
      </c>
      <c r="S557" s="9"/>
      <c r="T557" s="9"/>
      <c r="U557" s="9">
        <f t="shared" si="60"/>
        <v>0</v>
      </c>
      <c r="V557" s="9"/>
      <c r="W557" s="9"/>
      <c r="X557" s="9">
        <f t="shared" si="61"/>
        <v>0</v>
      </c>
      <c r="Y557" s="9"/>
      <c r="Z557" s="9"/>
      <c r="AA557" s="10">
        <f t="shared" si="62"/>
        <v>0</v>
      </c>
      <c r="AB557" s="11">
        <v>45890</v>
      </c>
    </row>
    <row r="558" spans="1:28" ht="15.75" hidden="1" x14ac:dyDescent="0.25">
      <c r="A558" s="39">
        <v>45890</v>
      </c>
      <c r="B558" s="33" t="s">
        <v>391</v>
      </c>
      <c r="C558" s="33"/>
      <c r="D558" s="33" t="s">
        <v>41</v>
      </c>
      <c r="E558" s="33" t="s">
        <v>73</v>
      </c>
      <c r="F558" s="33">
        <v>20</v>
      </c>
      <c r="G558" s="33" t="s">
        <v>74</v>
      </c>
      <c r="H558" s="33">
        <v>50000</v>
      </c>
      <c r="I558" s="33">
        <f t="shared" si="56"/>
        <v>1000000</v>
      </c>
      <c r="J558" s="37" t="s">
        <v>240</v>
      </c>
      <c r="K558" s="33"/>
      <c r="L558" s="9">
        <f t="shared" si="57"/>
        <v>0</v>
      </c>
      <c r="M558" s="9"/>
      <c r="N558" s="9"/>
      <c r="O558" s="9">
        <f t="shared" si="58"/>
        <v>0</v>
      </c>
      <c r="P558" s="9"/>
      <c r="Q558" s="9"/>
      <c r="R558" s="9">
        <f t="shared" si="59"/>
        <v>0</v>
      </c>
      <c r="S558" s="9"/>
      <c r="T558" s="9"/>
      <c r="U558" s="9">
        <f t="shared" si="60"/>
        <v>1000000</v>
      </c>
      <c r="V558" s="9">
        <v>1000000</v>
      </c>
      <c r="W558" s="9"/>
      <c r="X558" s="9">
        <f t="shared" si="61"/>
        <v>0</v>
      </c>
      <c r="Y558" s="9"/>
      <c r="Z558" s="9"/>
      <c r="AA558" s="10">
        <f t="shared" si="62"/>
        <v>0</v>
      </c>
      <c r="AB558" s="11">
        <v>45891</v>
      </c>
    </row>
    <row r="559" spans="1:28" ht="15.75" hidden="1" x14ac:dyDescent="0.25">
      <c r="A559" s="39">
        <v>45890</v>
      </c>
      <c r="B559" s="33" t="s">
        <v>391</v>
      </c>
      <c r="C559" s="33"/>
      <c r="D559" s="33" t="s">
        <v>41</v>
      </c>
      <c r="E559" s="33" t="s">
        <v>102</v>
      </c>
      <c r="F559" s="33">
        <v>12</v>
      </c>
      <c r="G559" s="33" t="s">
        <v>74</v>
      </c>
      <c r="H559" s="33">
        <v>65000</v>
      </c>
      <c r="I559" s="33">
        <f t="shared" si="56"/>
        <v>780000</v>
      </c>
      <c r="J559" s="37" t="s">
        <v>240</v>
      </c>
      <c r="K559" s="33"/>
      <c r="L559" s="9">
        <f t="shared" si="57"/>
        <v>0</v>
      </c>
      <c r="M559" s="9"/>
      <c r="N559" s="9"/>
      <c r="O559" s="9">
        <f t="shared" si="58"/>
        <v>0</v>
      </c>
      <c r="P559" s="9"/>
      <c r="Q559" s="9"/>
      <c r="R559" s="9">
        <f t="shared" si="59"/>
        <v>0</v>
      </c>
      <c r="S559" s="9"/>
      <c r="T559" s="9"/>
      <c r="U559" s="9">
        <f t="shared" si="60"/>
        <v>780000</v>
      </c>
      <c r="V559" s="9">
        <v>780000</v>
      </c>
      <c r="W559" s="9"/>
      <c r="X559" s="9">
        <f t="shared" si="61"/>
        <v>0</v>
      </c>
      <c r="Y559" s="9"/>
      <c r="Z559" s="9"/>
      <c r="AA559" s="10">
        <f t="shared" si="62"/>
        <v>0</v>
      </c>
      <c r="AB559" s="11">
        <v>45891</v>
      </c>
    </row>
    <row r="560" spans="1:28" ht="15.75" hidden="1" x14ac:dyDescent="0.25">
      <c r="A560" s="39">
        <v>45890</v>
      </c>
      <c r="B560" s="33" t="s">
        <v>701</v>
      </c>
      <c r="C560" s="33"/>
      <c r="D560" s="33" t="s">
        <v>41</v>
      </c>
      <c r="E560" s="33" t="s">
        <v>110</v>
      </c>
      <c r="F560" s="33">
        <v>1200</v>
      </c>
      <c r="G560" s="33" t="s">
        <v>29</v>
      </c>
      <c r="H560" s="33">
        <v>1900</v>
      </c>
      <c r="I560" s="33">
        <f t="shared" si="56"/>
        <v>2280000</v>
      </c>
      <c r="J560" s="37" t="s">
        <v>240</v>
      </c>
      <c r="K560" s="33" t="s">
        <v>1107</v>
      </c>
      <c r="L560" s="9">
        <f t="shared" si="57"/>
        <v>0</v>
      </c>
      <c r="M560" s="9"/>
      <c r="N560" s="9"/>
      <c r="O560" s="9">
        <f t="shared" si="58"/>
        <v>2280000</v>
      </c>
      <c r="P560" s="9">
        <v>2280000</v>
      </c>
      <c r="Q560" s="9"/>
      <c r="R560" s="9">
        <f t="shared" si="59"/>
        <v>0</v>
      </c>
      <c r="S560" s="9"/>
      <c r="T560" s="9"/>
      <c r="U560" s="9">
        <f t="shared" si="60"/>
        <v>0</v>
      </c>
      <c r="V560" s="9"/>
      <c r="W560" s="9"/>
      <c r="X560" s="9">
        <f t="shared" si="61"/>
        <v>0</v>
      </c>
      <c r="Y560" s="9"/>
      <c r="Z560" s="9"/>
      <c r="AA560" s="10">
        <f t="shared" si="62"/>
        <v>0</v>
      </c>
      <c r="AB560" s="11">
        <v>45891</v>
      </c>
    </row>
    <row r="561" spans="1:28" ht="15.75" hidden="1" x14ac:dyDescent="0.25">
      <c r="A561" s="39">
        <v>45890</v>
      </c>
      <c r="B561" s="33" t="s">
        <v>170</v>
      </c>
      <c r="C561" s="33"/>
      <c r="D561" s="33" t="s">
        <v>31</v>
      </c>
      <c r="E561" s="33" t="s">
        <v>73</v>
      </c>
      <c r="F561" s="33">
        <v>10</v>
      </c>
      <c r="G561" s="33" t="s">
        <v>74</v>
      </c>
      <c r="H561" s="33">
        <v>50000</v>
      </c>
      <c r="I561" s="33">
        <f t="shared" si="56"/>
        <v>500000</v>
      </c>
      <c r="J561" s="37" t="s">
        <v>241</v>
      </c>
      <c r="K561" s="33"/>
      <c r="L561" s="9">
        <f t="shared" si="57"/>
        <v>500000</v>
      </c>
      <c r="M561" s="9">
        <v>500000</v>
      </c>
      <c r="N561" s="9"/>
      <c r="O561" s="9">
        <f t="shared" si="58"/>
        <v>0</v>
      </c>
      <c r="P561" s="9"/>
      <c r="Q561" s="9"/>
      <c r="R561" s="9">
        <f t="shared" si="59"/>
        <v>0</v>
      </c>
      <c r="S561" s="9"/>
      <c r="T561" s="9"/>
      <c r="U561" s="9">
        <f t="shared" si="60"/>
        <v>0</v>
      </c>
      <c r="V561" s="9"/>
      <c r="W561" s="9"/>
      <c r="X561" s="9">
        <f t="shared" si="61"/>
        <v>0</v>
      </c>
      <c r="Y561" s="9"/>
      <c r="Z561" s="9"/>
      <c r="AA561" s="10">
        <f t="shared" si="62"/>
        <v>0</v>
      </c>
      <c r="AB561" s="11">
        <v>45890</v>
      </c>
    </row>
    <row r="562" spans="1:28" ht="15.75" hidden="1" x14ac:dyDescent="0.25">
      <c r="A562" s="39">
        <v>45890</v>
      </c>
      <c r="B562" s="33" t="s">
        <v>164</v>
      </c>
      <c r="C562" s="33"/>
      <c r="D562" s="33" t="s">
        <v>31</v>
      </c>
      <c r="E562" s="33" t="s">
        <v>155</v>
      </c>
      <c r="F562" s="33">
        <v>5200</v>
      </c>
      <c r="G562" s="33" t="s">
        <v>29</v>
      </c>
      <c r="H562" s="33">
        <v>3700</v>
      </c>
      <c r="I562" s="33">
        <f t="shared" si="56"/>
        <v>19240000</v>
      </c>
      <c r="J562" s="82" t="s">
        <v>38</v>
      </c>
      <c r="K562" s="33" t="s">
        <v>1129</v>
      </c>
      <c r="L562" s="9">
        <f t="shared" si="57"/>
        <v>0</v>
      </c>
      <c r="M562" s="9"/>
      <c r="N562" s="9"/>
      <c r="O562" s="9">
        <f t="shared" si="58"/>
        <v>0</v>
      </c>
      <c r="P562" s="9"/>
      <c r="Q562" s="9"/>
      <c r="R562" s="9">
        <f t="shared" si="59"/>
        <v>0</v>
      </c>
      <c r="S562" s="9"/>
      <c r="T562" s="9"/>
      <c r="U562" s="9">
        <f t="shared" si="60"/>
        <v>0</v>
      </c>
      <c r="V562" s="9"/>
      <c r="W562" s="9"/>
      <c r="X562" s="9">
        <f t="shared" si="61"/>
        <v>0</v>
      </c>
      <c r="Y562" s="9"/>
      <c r="Z562" s="9"/>
      <c r="AA562" s="10">
        <f t="shared" si="62"/>
        <v>19240000</v>
      </c>
      <c r="AB562" s="11"/>
    </row>
    <row r="563" spans="1:28" ht="15.75" hidden="1" x14ac:dyDescent="0.25">
      <c r="A563" s="39">
        <v>45890</v>
      </c>
      <c r="B563" s="33" t="s">
        <v>704</v>
      </c>
      <c r="C563" s="33"/>
      <c r="D563" s="33" t="s">
        <v>41</v>
      </c>
      <c r="E563" s="33" t="s">
        <v>297</v>
      </c>
      <c r="F563" s="33">
        <v>2000</v>
      </c>
      <c r="G563" s="33" t="s">
        <v>29</v>
      </c>
      <c r="H563" s="33">
        <v>1850</v>
      </c>
      <c r="I563" s="33">
        <f t="shared" si="56"/>
        <v>3700000</v>
      </c>
      <c r="J563" s="37" t="s">
        <v>241</v>
      </c>
      <c r="K563" s="33"/>
      <c r="L563" s="9">
        <f t="shared" si="57"/>
        <v>3700000</v>
      </c>
      <c r="M563" s="9">
        <v>3700000</v>
      </c>
      <c r="N563" s="9"/>
      <c r="O563" s="9">
        <f t="shared" si="58"/>
        <v>0</v>
      </c>
      <c r="P563" s="9"/>
      <c r="Q563" s="9"/>
      <c r="R563" s="9">
        <f t="shared" si="59"/>
        <v>0</v>
      </c>
      <c r="S563" s="9"/>
      <c r="T563" s="9"/>
      <c r="U563" s="9">
        <f t="shared" si="60"/>
        <v>0</v>
      </c>
      <c r="V563" s="9"/>
      <c r="W563" s="9"/>
      <c r="X563" s="9">
        <f t="shared" si="61"/>
        <v>0</v>
      </c>
      <c r="Y563" s="9"/>
      <c r="Z563" s="9"/>
      <c r="AA563" s="10">
        <f t="shared" si="62"/>
        <v>0</v>
      </c>
      <c r="AB563" s="11">
        <v>45890</v>
      </c>
    </row>
    <row r="564" spans="1:28" ht="15.75" hidden="1" x14ac:dyDescent="0.25">
      <c r="A564" s="39">
        <v>45890</v>
      </c>
      <c r="B564" s="33" t="s">
        <v>704</v>
      </c>
      <c r="C564" s="33"/>
      <c r="D564" s="33" t="s">
        <v>41</v>
      </c>
      <c r="E564" s="33" t="s">
        <v>1098</v>
      </c>
      <c r="F564" s="33">
        <v>8400</v>
      </c>
      <c r="G564" s="33" t="s">
        <v>29</v>
      </c>
      <c r="H564" s="33">
        <v>1850</v>
      </c>
      <c r="I564" s="33">
        <f t="shared" si="56"/>
        <v>15540000</v>
      </c>
      <c r="J564" s="37" t="s">
        <v>241</v>
      </c>
      <c r="K564" s="33"/>
      <c r="L564" s="9">
        <f t="shared" si="57"/>
        <v>15540000</v>
      </c>
      <c r="M564" s="9">
        <v>15540000</v>
      </c>
      <c r="N564" s="9"/>
      <c r="O564" s="9">
        <f t="shared" si="58"/>
        <v>0</v>
      </c>
      <c r="P564" s="9"/>
      <c r="Q564" s="9"/>
      <c r="R564" s="9">
        <f t="shared" si="59"/>
        <v>0</v>
      </c>
      <c r="S564" s="9"/>
      <c r="T564" s="9"/>
      <c r="U564" s="9">
        <f t="shared" si="60"/>
        <v>0</v>
      </c>
      <c r="V564" s="9"/>
      <c r="W564" s="9"/>
      <c r="X564" s="9">
        <f t="shared" si="61"/>
        <v>0</v>
      </c>
      <c r="Y564" s="9"/>
      <c r="Z564" s="9"/>
      <c r="AA564" s="10">
        <f t="shared" si="62"/>
        <v>0</v>
      </c>
      <c r="AB564" s="11">
        <v>45890</v>
      </c>
    </row>
    <row r="565" spans="1:28" ht="15.75" hidden="1" x14ac:dyDescent="0.25">
      <c r="A565" s="39">
        <v>45890</v>
      </c>
      <c r="B565" s="33" t="s">
        <v>502</v>
      </c>
      <c r="C565" s="33"/>
      <c r="D565" s="33" t="s">
        <v>31</v>
      </c>
      <c r="E565" s="33" t="s">
        <v>203</v>
      </c>
      <c r="F565" s="33">
        <v>14.6</v>
      </c>
      <c r="G565" s="33" t="s">
        <v>51</v>
      </c>
      <c r="H565" s="33">
        <v>43000</v>
      </c>
      <c r="I565" s="33">
        <f t="shared" si="56"/>
        <v>627800</v>
      </c>
      <c r="J565" s="37" t="s">
        <v>240</v>
      </c>
      <c r="K565" s="33"/>
      <c r="L565" s="9">
        <f t="shared" si="57"/>
        <v>0</v>
      </c>
      <c r="M565" s="9"/>
      <c r="N565" s="9"/>
      <c r="O565" s="9">
        <f t="shared" si="58"/>
        <v>0</v>
      </c>
      <c r="P565" s="9"/>
      <c r="Q565" s="9"/>
      <c r="R565" s="9">
        <f t="shared" si="59"/>
        <v>627800</v>
      </c>
      <c r="S565" s="9">
        <v>627800</v>
      </c>
      <c r="T565" s="9"/>
      <c r="U565" s="9">
        <f t="shared" si="60"/>
        <v>0</v>
      </c>
      <c r="V565" s="9"/>
      <c r="W565" s="9"/>
      <c r="X565" s="9">
        <f t="shared" si="61"/>
        <v>0</v>
      </c>
      <c r="Y565" s="9"/>
      <c r="Z565" s="9"/>
      <c r="AA565" s="10">
        <f t="shared" si="62"/>
        <v>0</v>
      </c>
      <c r="AB565" s="11">
        <v>45890</v>
      </c>
    </row>
    <row r="566" spans="1:28" ht="15.75" hidden="1" x14ac:dyDescent="0.25">
      <c r="A566" s="39">
        <v>45890</v>
      </c>
      <c r="B566" s="33" t="s">
        <v>170</v>
      </c>
      <c r="C566" s="33"/>
      <c r="D566" s="33" t="s">
        <v>41</v>
      </c>
      <c r="E566" s="33" t="s">
        <v>468</v>
      </c>
      <c r="F566" s="33">
        <v>16</v>
      </c>
      <c r="G566" s="33" t="s">
        <v>51</v>
      </c>
      <c r="H566" s="33">
        <v>43000</v>
      </c>
      <c r="I566" s="33">
        <f t="shared" si="56"/>
        <v>688000</v>
      </c>
      <c r="J566" s="37" t="s">
        <v>241</v>
      </c>
      <c r="K566" s="33"/>
      <c r="L566" s="9">
        <f t="shared" si="57"/>
        <v>688000</v>
      </c>
      <c r="M566" s="9">
        <v>688000</v>
      </c>
      <c r="N566" s="9"/>
      <c r="O566" s="9">
        <f t="shared" si="58"/>
        <v>0</v>
      </c>
      <c r="P566" s="9"/>
      <c r="Q566" s="9"/>
      <c r="R566" s="9">
        <f t="shared" si="59"/>
        <v>0</v>
      </c>
      <c r="S566" s="9"/>
      <c r="T566" s="9"/>
      <c r="U566" s="9">
        <f t="shared" si="60"/>
        <v>0</v>
      </c>
      <c r="V566" s="9"/>
      <c r="W566" s="9"/>
      <c r="X566" s="9">
        <f t="shared" si="61"/>
        <v>0</v>
      </c>
      <c r="Y566" s="9"/>
      <c r="Z566" s="9"/>
      <c r="AA566" s="10">
        <f t="shared" si="62"/>
        <v>0</v>
      </c>
      <c r="AB566" s="11">
        <v>45890</v>
      </c>
    </row>
    <row r="567" spans="1:28" ht="15.75" hidden="1" x14ac:dyDescent="0.25">
      <c r="A567" s="39">
        <v>45890</v>
      </c>
      <c r="B567" s="33" t="s">
        <v>404</v>
      </c>
      <c r="C567" s="33"/>
      <c r="D567" s="33" t="s">
        <v>41</v>
      </c>
      <c r="E567" s="33" t="s">
        <v>64</v>
      </c>
      <c r="F567" s="33">
        <v>20</v>
      </c>
      <c r="G567" s="33" t="s">
        <v>33</v>
      </c>
      <c r="H567" s="33">
        <v>150000</v>
      </c>
      <c r="I567" s="33">
        <f t="shared" si="56"/>
        <v>3000000</v>
      </c>
      <c r="J567" s="82" t="s">
        <v>38</v>
      </c>
      <c r="K567" s="33" t="s">
        <v>1130</v>
      </c>
      <c r="L567" s="9">
        <f t="shared" si="57"/>
        <v>0</v>
      </c>
      <c r="M567" s="9"/>
      <c r="N567" s="9"/>
      <c r="O567" s="9">
        <f t="shared" si="58"/>
        <v>0</v>
      </c>
      <c r="P567" s="9"/>
      <c r="Q567" s="9"/>
      <c r="R567" s="9">
        <f t="shared" si="59"/>
        <v>0</v>
      </c>
      <c r="S567" s="9"/>
      <c r="T567" s="9"/>
      <c r="U567" s="9">
        <f t="shared" si="60"/>
        <v>0</v>
      </c>
      <c r="V567" s="9"/>
      <c r="W567" s="9"/>
      <c r="X567" s="9">
        <f t="shared" si="61"/>
        <v>0</v>
      </c>
      <c r="Y567" s="9"/>
      <c r="Z567" s="9"/>
      <c r="AA567" s="10">
        <f t="shared" si="62"/>
        <v>3000000</v>
      </c>
      <c r="AB567" s="11"/>
    </row>
    <row r="568" spans="1:28" ht="15.75" hidden="1" x14ac:dyDescent="0.25">
      <c r="A568" s="39">
        <v>45890</v>
      </c>
      <c r="B568" s="33" t="s">
        <v>404</v>
      </c>
      <c r="C568" s="33"/>
      <c r="D568" s="33" t="s">
        <v>41</v>
      </c>
      <c r="E568" s="33" t="s">
        <v>32</v>
      </c>
      <c r="F568" s="33">
        <v>20</v>
      </c>
      <c r="G568" s="33" t="s">
        <v>33</v>
      </c>
      <c r="H568" s="33">
        <v>150000</v>
      </c>
      <c r="I568" s="33">
        <f t="shared" si="56"/>
        <v>3000000</v>
      </c>
      <c r="J568" s="82" t="s">
        <v>38</v>
      </c>
      <c r="K568" s="33" t="s">
        <v>1130</v>
      </c>
      <c r="L568" s="9">
        <f t="shared" si="57"/>
        <v>0</v>
      </c>
      <c r="M568" s="9"/>
      <c r="N568" s="9"/>
      <c r="O568" s="9">
        <f t="shared" si="58"/>
        <v>0</v>
      </c>
      <c r="P568" s="9"/>
      <c r="Q568" s="9"/>
      <c r="R568" s="9">
        <f t="shared" si="59"/>
        <v>0</v>
      </c>
      <c r="S568" s="9"/>
      <c r="T568" s="9"/>
      <c r="U568" s="9">
        <f t="shared" si="60"/>
        <v>0</v>
      </c>
      <c r="V568" s="9"/>
      <c r="W568" s="9"/>
      <c r="X568" s="9">
        <f t="shared" si="61"/>
        <v>0</v>
      </c>
      <c r="Y568" s="9"/>
      <c r="Z568" s="9"/>
      <c r="AA568" s="10">
        <f t="shared" si="62"/>
        <v>3000000</v>
      </c>
      <c r="AB568" s="11"/>
    </row>
    <row r="569" spans="1:28" ht="15.75" hidden="1" x14ac:dyDescent="0.25">
      <c r="A569" s="39">
        <v>45890</v>
      </c>
      <c r="B569" s="33" t="s">
        <v>471</v>
      </c>
      <c r="C569" s="33"/>
      <c r="D569" s="33" t="s">
        <v>31</v>
      </c>
      <c r="E569" s="33" t="s">
        <v>28</v>
      </c>
      <c r="F569" s="33">
        <v>1000</v>
      </c>
      <c r="G569" s="33" t="s">
        <v>29</v>
      </c>
      <c r="H569" s="33">
        <v>2700</v>
      </c>
      <c r="I569" s="33">
        <f t="shared" si="56"/>
        <v>2700000</v>
      </c>
      <c r="J569" s="37" t="s">
        <v>240</v>
      </c>
      <c r="K569" s="33"/>
      <c r="L569" s="9">
        <f t="shared" si="57"/>
        <v>0</v>
      </c>
      <c r="M569" s="9"/>
      <c r="N569" s="9"/>
      <c r="O569" s="9">
        <f t="shared" si="58"/>
        <v>0</v>
      </c>
      <c r="P569" s="9"/>
      <c r="Q569" s="9"/>
      <c r="R569" s="9">
        <f t="shared" si="59"/>
        <v>0</v>
      </c>
      <c r="S569" s="9"/>
      <c r="T569" s="9"/>
      <c r="U569" s="9">
        <f t="shared" si="60"/>
        <v>2700000</v>
      </c>
      <c r="V569" s="9">
        <v>2700000</v>
      </c>
      <c r="W569" s="9"/>
      <c r="X569" s="9">
        <f t="shared" si="61"/>
        <v>0</v>
      </c>
      <c r="Y569" s="9"/>
      <c r="Z569" s="9"/>
      <c r="AA569" s="10">
        <f t="shared" si="62"/>
        <v>0</v>
      </c>
      <c r="AB569" s="11">
        <v>45890</v>
      </c>
    </row>
    <row r="570" spans="1:28" ht="15.75" hidden="1" x14ac:dyDescent="0.25">
      <c r="A570" s="39">
        <v>45891</v>
      </c>
      <c r="B570" s="33" t="s">
        <v>879</v>
      </c>
      <c r="C570" s="33"/>
      <c r="D570" s="33" t="s">
        <v>31</v>
      </c>
      <c r="E570" s="33" t="s">
        <v>102</v>
      </c>
      <c r="F570" s="33">
        <v>24</v>
      </c>
      <c r="G570" s="33" t="s">
        <v>74</v>
      </c>
      <c r="H570" s="33">
        <v>65000</v>
      </c>
      <c r="I570" s="33">
        <f t="shared" si="56"/>
        <v>1560000</v>
      </c>
      <c r="J570" s="37" t="s">
        <v>240</v>
      </c>
      <c r="K570" s="33"/>
      <c r="L570" s="9">
        <f t="shared" si="57"/>
        <v>0</v>
      </c>
      <c r="M570" s="9"/>
      <c r="N570" s="9"/>
      <c r="O570" s="9">
        <f t="shared" si="58"/>
        <v>1560000</v>
      </c>
      <c r="P570" s="9">
        <v>1560000</v>
      </c>
      <c r="Q570" s="9"/>
      <c r="R570" s="9">
        <f t="shared" si="59"/>
        <v>0</v>
      </c>
      <c r="S570" s="9"/>
      <c r="T570" s="9"/>
      <c r="U570" s="9">
        <f t="shared" si="60"/>
        <v>0</v>
      </c>
      <c r="V570" s="9"/>
      <c r="W570" s="9"/>
      <c r="X570" s="9">
        <f t="shared" si="61"/>
        <v>0</v>
      </c>
      <c r="Y570" s="9"/>
      <c r="Z570" s="9"/>
      <c r="AA570" s="10">
        <f t="shared" si="62"/>
        <v>0</v>
      </c>
      <c r="AB570" s="11">
        <v>45891</v>
      </c>
    </row>
    <row r="571" spans="1:28" ht="15.75" hidden="1" x14ac:dyDescent="0.25">
      <c r="A571" s="39">
        <v>45891</v>
      </c>
      <c r="B571" s="33" t="s">
        <v>359</v>
      </c>
      <c r="C571" s="33"/>
      <c r="D571" s="33" t="s">
        <v>41</v>
      </c>
      <c r="E571" s="33" t="s">
        <v>91</v>
      </c>
      <c r="F571" s="33">
        <v>1000</v>
      </c>
      <c r="G571" s="33" t="s">
        <v>29</v>
      </c>
      <c r="H571" s="33">
        <v>3700</v>
      </c>
      <c r="I571" s="33">
        <f t="shared" si="56"/>
        <v>3700000</v>
      </c>
      <c r="J571" s="37" t="s">
        <v>240</v>
      </c>
      <c r="K571" s="33"/>
      <c r="L571" s="9">
        <f t="shared" si="57"/>
        <v>0</v>
      </c>
      <c r="M571" s="9"/>
      <c r="N571" s="9"/>
      <c r="O571" s="9">
        <f t="shared" si="58"/>
        <v>0</v>
      </c>
      <c r="P571" s="9"/>
      <c r="Q571" s="9"/>
      <c r="R571" s="9">
        <f t="shared" si="59"/>
        <v>0</v>
      </c>
      <c r="S571" s="9"/>
      <c r="T571" s="9"/>
      <c r="U571" s="9">
        <f t="shared" si="60"/>
        <v>0</v>
      </c>
      <c r="V571" s="9"/>
      <c r="W571" s="9"/>
      <c r="X571" s="9">
        <f t="shared" si="61"/>
        <v>3700000</v>
      </c>
      <c r="Y571" s="9">
        <v>3700000</v>
      </c>
      <c r="Z571" s="9"/>
      <c r="AA571" s="10">
        <f t="shared" si="62"/>
        <v>0</v>
      </c>
      <c r="AB571" s="11">
        <v>45891</v>
      </c>
    </row>
    <row r="572" spans="1:28" ht="15.75" hidden="1" x14ac:dyDescent="0.25">
      <c r="A572" s="39">
        <v>45891</v>
      </c>
      <c r="B572" s="33" t="s">
        <v>92</v>
      </c>
      <c r="C572" s="33"/>
      <c r="D572" s="33" t="s">
        <v>31</v>
      </c>
      <c r="E572" s="33" t="s">
        <v>91</v>
      </c>
      <c r="F572" s="33">
        <v>500</v>
      </c>
      <c r="G572" s="33" t="s">
        <v>29</v>
      </c>
      <c r="H572" s="33">
        <v>4000</v>
      </c>
      <c r="I572" s="33">
        <f t="shared" si="56"/>
        <v>2000000</v>
      </c>
      <c r="J572" s="37" t="s">
        <v>240</v>
      </c>
      <c r="K572" s="66"/>
      <c r="L572" s="9">
        <f t="shared" si="57"/>
        <v>0</v>
      </c>
      <c r="M572" s="9"/>
      <c r="N572" s="9"/>
      <c r="O572" s="9">
        <f t="shared" si="58"/>
        <v>0</v>
      </c>
      <c r="P572" s="9"/>
      <c r="Q572" s="9"/>
      <c r="R572" s="9">
        <f t="shared" si="59"/>
        <v>0</v>
      </c>
      <c r="S572" s="9"/>
      <c r="T572" s="9"/>
      <c r="U572" s="9">
        <f t="shared" si="60"/>
        <v>2000000</v>
      </c>
      <c r="V572" s="9">
        <v>2000000</v>
      </c>
      <c r="W572" s="9"/>
      <c r="X572" s="9">
        <f t="shared" si="61"/>
        <v>0</v>
      </c>
      <c r="Y572" s="9"/>
      <c r="Z572" s="9"/>
      <c r="AA572" s="10">
        <f t="shared" si="62"/>
        <v>0</v>
      </c>
      <c r="AB572" s="11">
        <v>45891</v>
      </c>
    </row>
    <row r="573" spans="1:28" ht="15.75" hidden="1" x14ac:dyDescent="0.25">
      <c r="A573" s="39">
        <v>45891</v>
      </c>
      <c r="B573" s="33" t="s">
        <v>412</v>
      </c>
      <c r="C573" s="33"/>
      <c r="D573" s="33" t="s">
        <v>41</v>
      </c>
      <c r="E573" s="33" t="s">
        <v>166</v>
      </c>
      <c r="F573" s="33">
        <v>1</v>
      </c>
      <c r="G573" s="33" t="s">
        <v>23</v>
      </c>
      <c r="H573" s="33">
        <v>400000</v>
      </c>
      <c r="I573" s="33">
        <f t="shared" si="56"/>
        <v>400000</v>
      </c>
      <c r="J573" s="37" t="s">
        <v>241</v>
      </c>
      <c r="K573" s="33"/>
      <c r="L573" s="9">
        <f t="shared" si="57"/>
        <v>400000</v>
      </c>
      <c r="M573" s="9">
        <v>400000</v>
      </c>
      <c r="N573" s="9"/>
      <c r="O573" s="9">
        <f t="shared" si="58"/>
        <v>0</v>
      </c>
      <c r="P573" s="9"/>
      <c r="Q573" s="9"/>
      <c r="R573" s="9">
        <f t="shared" si="59"/>
        <v>0</v>
      </c>
      <c r="S573" s="9"/>
      <c r="T573" s="9"/>
      <c r="U573" s="9">
        <f t="shared" si="60"/>
        <v>0</v>
      </c>
      <c r="V573" s="9"/>
      <c r="W573" s="9"/>
      <c r="X573" s="9">
        <f t="shared" si="61"/>
        <v>0</v>
      </c>
      <c r="Y573" s="9"/>
      <c r="Z573" s="9"/>
      <c r="AA573" s="10">
        <f t="shared" si="62"/>
        <v>0</v>
      </c>
      <c r="AB573" s="11">
        <v>45891</v>
      </c>
    </row>
    <row r="574" spans="1:28" ht="15.75" hidden="1" x14ac:dyDescent="0.25">
      <c r="A574" s="39">
        <v>45891</v>
      </c>
      <c r="B574" s="33" t="s">
        <v>412</v>
      </c>
      <c r="C574" s="33"/>
      <c r="D574" s="33" t="s">
        <v>41</v>
      </c>
      <c r="E574" s="33" t="s">
        <v>122</v>
      </c>
      <c r="F574" s="33">
        <v>2</v>
      </c>
      <c r="G574" s="33" t="s">
        <v>51</v>
      </c>
      <c r="H574" s="33">
        <v>70000</v>
      </c>
      <c r="I574" s="33">
        <f t="shared" si="56"/>
        <v>140000</v>
      </c>
      <c r="J574" s="37" t="s">
        <v>241</v>
      </c>
      <c r="K574" s="33"/>
      <c r="L574" s="9">
        <f t="shared" si="57"/>
        <v>140000</v>
      </c>
      <c r="M574" s="9">
        <v>140000</v>
      </c>
      <c r="N574" s="9"/>
      <c r="O574" s="9">
        <f t="shared" si="58"/>
        <v>0</v>
      </c>
      <c r="P574" s="9"/>
      <c r="Q574" s="9"/>
      <c r="R574" s="9">
        <f t="shared" si="59"/>
        <v>0</v>
      </c>
      <c r="S574" s="9"/>
      <c r="T574" s="9"/>
      <c r="U574" s="9">
        <f t="shared" si="60"/>
        <v>0</v>
      </c>
      <c r="V574" s="9"/>
      <c r="W574" s="9"/>
      <c r="X574" s="9">
        <f t="shared" si="61"/>
        <v>0</v>
      </c>
      <c r="Y574" s="9"/>
      <c r="Z574" s="9"/>
      <c r="AA574" s="10">
        <f t="shared" si="62"/>
        <v>0</v>
      </c>
      <c r="AB574" s="11">
        <v>45891</v>
      </c>
    </row>
    <row r="575" spans="1:28" ht="15.75" hidden="1" x14ac:dyDescent="0.25">
      <c r="A575" s="39">
        <v>45891</v>
      </c>
      <c r="B575" s="33" t="s">
        <v>221</v>
      </c>
      <c r="C575" s="33"/>
      <c r="D575" s="33" t="s">
        <v>41</v>
      </c>
      <c r="E575" s="33" t="s">
        <v>166</v>
      </c>
      <c r="F575" s="33">
        <v>2</v>
      </c>
      <c r="G575" s="33" t="s">
        <v>23</v>
      </c>
      <c r="H575" s="33">
        <v>400000</v>
      </c>
      <c r="I575" s="33">
        <f t="shared" si="56"/>
        <v>800000</v>
      </c>
      <c r="J575" s="37" t="s">
        <v>240</v>
      </c>
      <c r="K575" s="33"/>
      <c r="L575" s="9">
        <f t="shared" si="57"/>
        <v>0</v>
      </c>
      <c r="M575" s="9"/>
      <c r="N575" s="9"/>
      <c r="O575" s="9">
        <f t="shared" si="58"/>
        <v>800000</v>
      </c>
      <c r="P575" s="9">
        <v>800000</v>
      </c>
      <c r="Q575" s="9"/>
      <c r="R575" s="9">
        <f t="shared" si="59"/>
        <v>0</v>
      </c>
      <c r="S575" s="9"/>
      <c r="T575" s="9"/>
      <c r="U575" s="9">
        <f t="shared" si="60"/>
        <v>0</v>
      </c>
      <c r="V575" s="9"/>
      <c r="W575" s="9"/>
      <c r="X575" s="9">
        <f t="shared" si="61"/>
        <v>0</v>
      </c>
      <c r="Y575" s="9"/>
      <c r="Z575" s="9"/>
      <c r="AA575" s="10">
        <f t="shared" si="62"/>
        <v>0</v>
      </c>
      <c r="AB575" s="11">
        <v>45891</v>
      </c>
    </row>
    <row r="576" spans="1:28" ht="15.75" hidden="1" x14ac:dyDescent="0.25">
      <c r="A576" s="39">
        <v>45891</v>
      </c>
      <c r="B576" s="33" t="s">
        <v>1131</v>
      </c>
      <c r="C576" s="33"/>
      <c r="D576" s="33" t="s">
        <v>31</v>
      </c>
      <c r="E576" s="33" t="s">
        <v>130</v>
      </c>
      <c r="F576" s="33">
        <v>10</v>
      </c>
      <c r="G576" s="33" t="s">
        <v>74</v>
      </c>
      <c r="H576" s="33">
        <v>50000</v>
      </c>
      <c r="I576" s="33">
        <f t="shared" si="56"/>
        <v>500000</v>
      </c>
      <c r="J576" s="37" t="s">
        <v>241</v>
      </c>
      <c r="K576" s="33"/>
      <c r="L576" s="9">
        <f t="shared" si="57"/>
        <v>500000</v>
      </c>
      <c r="M576" s="9">
        <v>500000</v>
      </c>
      <c r="N576" s="9"/>
      <c r="O576" s="9">
        <f t="shared" si="58"/>
        <v>0</v>
      </c>
      <c r="P576" s="9"/>
      <c r="Q576" s="9"/>
      <c r="R576" s="9">
        <f t="shared" si="59"/>
        <v>0</v>
      </c>
      <c r="S576" s="9"/>
      <c r="T576" s="9"/>
      <c r="U576" s="9">
        <f t="shared" si="60"/>
        <v>0</v>
      </c>
      <c r="V576" s="9"/>
      <c r="W576" s="9"/>
      <c r="X576" s="9">
        <f t="shared" si="61"/>
        <v>0</v>
      </c>
      <c r="Y576" s="9"/>
      <c r="Z576" s="9"/>
      <c r="AA576" s="10">
        <f t="shared" si="62"/>
        <v>0</v>
      </c>
      <c r="AB576" s="11">
        <v>45891</v>
      </c>
    </row>
    <row r="577" spans="1:28" ht="15.75" hidden="1" x14ac:dyDescent="0.25">
      <c r="A577" s="39">
        <v>45891</v>
      </c>
      <c r="B577" s="33" t="s">
        <v>1131</v>
      </c>
      <c r="C577" s="33"/>
      <c r="D577" s="33" t="s">
        <v>31</v>
      </c>
      <c r="E577" s="33" t="s">
        <v>102</v>
      </c>
      <c r="F577" s="33">
        <v>8</v>
      </c>
      <c r="G577" s="33" t="s">
        <v>74</v>
      </c>
      <c r="H577" s="33">
        <v>65000</v>
      </c>
      <c r="I577" s="33">
        <f t="shared" si="56"/>
        <v>520000</v>
      </c>
      <c r="J577" s="37" t="s">
        <v>241</v>
      </c>
      <c r="K577" s="33"/>
      <c r="L577" s="9">
        <f t="shared" si="57"/>
        <v>520000</v>
      </c>
      <c r="M577" s="9">
        <v>520000</v>
      </c>
      <c r="N577" s="9"/>
      <c r="O577" s="9">
        <f t="shared" si="58"/>
        <v>0</v>
      </c>
      <c r="P577" s="9"/>
      <c r="Q577" s="9"/>
      <c r="R577" s="9">
        <f t="shared" si="59"/>
        <v>0</v>
      </c>
      <c r="S577" s="9"/>
      <c r="T577" s="9"/>
      <c r="U577" s="9">
        <f t="shared" si="60"/>
        <v>0</v>
      </c>
      <c r="V577" s="9"/>
      <c r="W577" s="9"/>
      <c r="X577" s="9">
        <f t="shared" si="61"/>
        <v>0</v>
      </c>
      <c r="Y577" s="9"/>
      <c r="Z577" s="9"/>
      <c r="AA577" s="10">
        <f t="shared" si="62"/>
        <v>0</v>
      </c>
      <c r="AB577" s="11">
        <v>45891</v>
      </c>
    </row>
    <row r="578" spans="1:28" ht="15.75" hidden="1" x14ac:dyDescent="0.25">
      <c r="A578" s="32">
        <v>45891</v>
      </c>
      <c r="B578" s="33" t="s">
        <v>437</v>
      </c>
      <c r="C578" s="33"/>
      <c r="D578" s="33" t="s">
        <v>31</v>
      </c>
      <c r="E578" s="33" t="s">
        <v>122</v>
      </c>
      <c r="F578" s="33">
        <v>10</v>
      </c>
      <c r="G578" s="33" t="s">
        <v>51</v>
      </c>
      <c r="H578" s="33">
        <v>70000</v>
      </c>
      <c r="I578" s="33">
        <f t="shared" si="56"/>
        <v>700000</v>
      </c>
      <c r="J578" s="37" t="s">
        <v>240</v>
      </c>
      <c r="K578" s="33"/>
      <c r="L578" s="9">
        <f t="shared" si="57"/>
        <v>0</v>
      </c>
      <c r="M578" s="9"/>
      <c r="N578" s="9"/>
      <c r="O578" s="9">
        <f t="shared" si="58"/>
        <v>700000</v>
      </c>
      <c r="P578" s="9">
        <v>700000</v>
      </c>
      <c r="Q578" s="9"/>
      <c r="R578" s="9">
        <f t="shared" si="59"/>
        <v>0</v>
      </c>
      <c r="S578" s="9"/>
      <c r="T578" s="9"/>
      <c r="U578" s="9">
        <f t="shared" si="60"/>
        <v>0</v>
      </c>
      <c r="V578" s="9"/>
      <c r="W578" s="9"/>
      <c r="X578" s="9">
        <f t="shared" si="61"/>
        <v>0</v>
      </c>
      <c r="Y578" s="9"/>
      <c r="Z578" s="9"/>
      <c r="AA578" s="10">
        <f t="shared" si="62"/>
        <v>0</v>
      </c>
      <c r="AB578" s="11">
        <v>45891</v>
      </c>
    </row>
    <row r="579" spans="1:28" ht="15.75" hidden="1" x14ac:dyDescent="0.25">
      <c r="A579" s="39">
        <v>45891</v>
      </c>
      <c r="B579" s="33" t="s">
        <v>165</v>
      </c>
      <c r="C579" s="33"/>
      <c r="D579" s="33" t="s">
        <v>31</v>
      </c>
      <c r="E579" s="33" t="s">
        <v>166</v>
      </c>
      <c r="F579" s="33">
        <v>10</v>
      </c>
      <c r="G579" s="33" t="s">
        <v>23</v>
      </c>
      <c r="H579" s="33">
        <v>375000</v>
      </c>
      <c r="I579" s="33">
        <f t="shared" si="56"/>
        <v>3750000</v>
      </c>
      <c r="J579" s="37" t="s">
        <v>240</v>
      </c>
      <c r="K579" s="33"/>
      <c r="L579" s="9">
        <f t="shared" si="57"/>
        <v>0</v>
      </c>
      <c r="M579" s="9"/>
      <c r="N579" s="9"/>
      <c r="O579" s="9">
        <f t="shared" si="58"/>
        <v>3750000</v>
      </c>
      <c r="P579" s="9">
        <v>3750000</v>
      </c>
      <c r="Q579" s="9"/>
      <c r="R579" s="9">
        <f t="shared" si="59"/>
        <v>0</v>
      </c>
      <c r="S579" s="9"/>
      <c r="T579" s="9"/>
      <c r="U579" s="9">
        <f t="shared" si="60"/>
        <v>0</v>
      </c>
      <c r="V579" s="9"/>
      <c r="W579" s="9"/>
      <c r="X579" s="9">
        <f t="shared" si="61"/>
        <v>0</v>
      </c>
      <c r="Y579" s="9"/>
      <c r="Z579" s="9"/>
      <c r="AA579" s="10">
        <f t="shared" si="62"/>
        <v>0</v>
      </c>
      <c r="AB579" s="11">
        <v>45891</v>
      </c>
    </row>
    <row r="580" spans="1:28" ht="16.5" hidden="1" thickBot="1" x14ac:dyDescent="0.3">
      <c r="A580" s="61">
        <v>45891</v>
      </c>
      <c r="B580" s="62" t="s">
        <v>165</v>
      </c>
      <c r="C580" s="62"/>
      <c r="D580" s="62" t="s">
        <v>31</v>
      </c>
      <c r="E580" s="62" t="s">
        <v>167</v>
      </c>
      <c r="F580" s="62">
        <v>10</v>
      </c>
      <c r="G580" s="62" t="s">
        <v>23</v>
      </c>
      <c r="H580" s="62">
        <v>375000</v>
      </c>
      <c r="I580" s="62">
        <f t="shared" ref="I580:I643" si="63">F580*H580</f>
        <v>3750000</v>
      </c>
      <c r="J580" s="63" t="s">
        <v>240</v>
      </c>
      <c r="K580" s="62"/>
      <c r="L580" s="97">
        <f t="shared" ref="L580:L643" si="64">M580+N580</f>
        <v>0</v>
      </c>
      <c r="M580" s="97"/>
      <c r="N580" s="97"/>
      <c r="O580" s="97">
        <f t="shared" ref="O580:O643" si="65">P580+Q580</f>
        <v>3750000</v>
      </c>
      <c r="P580" s="97">
        <v>3750000</v>
      </c>
      <c r="Q580" s="97"/>
      <c r="R580" s="97">
        <f t="shared" ref="R580:R643" si="66">S580+T580</f>
        <v>0</v>
      </c>
      <c r="S580" s="97"/>
      <c r="T580" s="97"/>
      <c r="U580" s="97">
        <f t="shared" ref="U580:U643" si="67">V580+W580</f>
        <v>0</v>
      </c>
      <c r="V580" s="97"/>
      <c r="W580" s="97"/>
      <c r="X580" s="97">
        <f t="shared" ref="X580:X643" si="68">Y580+Z580</f>
        <v>0</v>
      </c>
      <c r="Y580" s="97"/>
      <c r="Z580" s="97"/>
      <c r="AA580" s="98">
        <f t="shared" ref="AA580:AA643" si="69">C580+I580-L580-O580-U580-X580-R580</f>
        <v>0</v>
      </c>
      <c r="AB580" s="99">
        <v>45891</v>
      </c>
    </row>
    <row r="581" spans="1:28" ht="15.75" hidden="1" x14ac:dyDescent="0.25">
      <c r="A581" s="39">
        <v>45891</v>
      </c>
      <c r="B581" s="35" t="s">
        <v>165</v>
      </c>
      <c r="C581" s="35"/>
      <c r="D581" s="35" t="s">
        <v>31</v>
      </c>
      <c r="E581" s="35" t="s">
        <v>726</v>
      </c>
      <c r="F581" s="35">
        <v>10</v>
      </c>
      <c r="G581" s="35" t="s">
        <v>23</v>
      </c>
      <c r="H581" s="35">
        <v>375000</v>
      </c>
      <c r="I581" s="33">
        <f t="shared" si="63"/>
        <v>3750000</v>
      </c>
      <c r="J581" s="41" t="s">
        <v>240</v>
      </c>
      <c r="K581" s="35"/>
      <c r="L581" s="9">
        <f t="shared" si="64"/>
        <v>0</v>
      </c>
      <c r="M581" s="9"/>
      <c r="N581" s="9"/>
      <c r="O581" s="9">
        <f t="shared" si="65"/>
        <v>3750000</v>
      </c>
      <c r="P581" s="9">
        <v>3750000</v>
      </c>
      <c r="Q581" s="9"/>
      <c r="R581" s="9">
        <f t="shared" si="66"/>
        <v>0</v>
      </c>
      <c r="S581" s="9"/>
      <c r="T581" s="9"/>
      <c r="U581" s="9">
        <f t="shared" si="67"/>
        <v>0</v>
      </c>
      <c r="V581" s="9"/>
      <c r="W581" s="9"/>
      <c r="X581" s="9">
        <f t="shared" si="68"/>
        <v>0</v>
      </c>
      <c r="Y581" s="9"/>
      <c r="Z581" s="9"/>
      <c r="AA581" s="10">
        <f t="shared" si="69"/>
        <v>0</v>
      </c>
      <c r="AB581" s="11">
        <v>45891</v>
      </c>
    </row>
    <row r="582" spans="1:28" ht="15.75" hidden="1" x14ac:dyDescent="0.25">
      <c r="A582" s="39">
        <v>45891</v>
      </c>
      <c r="B582" s="33" t="s">
        <v>371</v>
      </c>
      <c r="C582" s="33"/>
      <c r="D582" s="33" t="s">
        <v>31</v>
      </c>
      <c r="E582" s="33" t="s">
        <v>86</v>
      </c>
      <c r="F582" s="33">
        <v>25</v>
      </c>
      <c r="G582" s="33" t="s">
        <v>51</v>
      </c>
      <c r="H582" s="33">
        <v>81900</v>
      </c>
      <c r="I582" s="33">
        <f t="shared" si="63"/>
        <v>2047500</v>
      </c>
      <c r="J582" s="41" t="s">
        <v>241</v>
      </c>
      <c r="K582" s="33"/>
      <c r="L582" s="9">
        <f t="shared" si="64"/>
        <v>0</v>
      </c>
      <c r="M582" s="9"/>
      <c r="N582" s="9"/>
      <c r="O582" s="9">
        <f t="shared" si="65"/>
        <v>0</v>
      </c>
      <c r="P582" s="9"/>
      <c r="Q582" s="9"/>
      <c r="R582" s="9">
        <f t="shared" si="66"/>
        <v>0</v>
      </c>
      <c r="S582" s="9"/>
      <c r="T582" s="9"/>
      <c r="U582" s="9">
        <f t="shared" si="67"/>
        <v>2047500</v>
      </c>
      <c r="V582" s="9">
        <v>2047500</v>
      </c>
      <c r="W582" s="9"/>
      <c r="X582" s="9">
        <f t="shared" si="68"/>
        <v>0</v>
      </c>
      <c r="Y582" s="9"/>
      <c r="Z582" s="9"/>
      <c r="AA582" s="10">
        <f t="shared" si="69"/>
        <v>0</v>
      </c>
      <c r="AB582" s="11">
        <v>45891</v>
      </c>
    </row>
    <row r="583" spans="1:28" ht="15.75" hidden="1" x14ac:dyDescent="0.25">
      <c r="A583" s="39">
        <v>45891</v>
      </c>
      <c r="B583" s="33" t="s">
        <v>371</v>
      </c>
      <c r="C583" s="33"/>
      <c r="D583" s="33" t="s">
        <v>31</v>
      </c>
      <c r="E583" s="33" t="s">
        <v>205</v>
      </c>
      <c r="F583" s="33">
        <v>25</v>
      </c>
      <c r="G583" s="33" t="s">
        <v>51</v>
      </c>
      <c r="H583" s="33">
        <v>81900</v>
      </c>
      <c r="I583" s="33">
        <f t="shared" si="63"/>
        <v>2047500</v>
      </c>
      <c r="J583" s="37" t="s">
        <v>241</v>
      </c>
      <c r="K583" s="33"/>
      <c r="L583" s="9">
        <f t="shared" si="64"/>
        <v>0</v>
      </c>
      <c r="M583" s="9"/>
      <c r="N583" s="9"/>
      <c r="O583" s="9">
        <f t="shared" si="65"/>
        <v>0</v>
      </c>
      <c r="P583" s="9"/>
      <c r="Q583" s="9"/>
      <c r="R583" s="9">
        <f t="shared" si="66"/>
        <v>0</v>
      </c>
      <c r="S583" s="9"/>
      <c r="T583" s="9"/>
      <c r="U583" s="9">
        <f t="shared" si="67"/>
        <v>2047500</v>
      </c>
      <c r="V583" s="9">
        <v>2047500</v>
      </c>
      <c r="W583" s="9"/>
      <c r="X583" s="9">
        <f t="shared" si="68"/>
        <v>0</v>
      </c>
      <c r="Y583" s="9"/>
      <c r="Z583" s="9"/>
      <c r="AA583" s="10">
        <f t="shared" si="69"/>
        <v>0</v>
      </c>
      <c r="AB583" s="11">
        <v>45891</v>
      </c>
    </row>
    <row r="584" spans="1:28" ht="15.75" hidden="1" x14ac:dyDescent="0.25">
      <c r="A584" s="39">
        <v>45891</v>
      </c>
      <c r="B584" s="33" t="s">
        <v>231</v>
      </c>
      <c r="C584" s="33"/>
      <c r="D584" s="33"/>
      <c r="E584" s="33" t="s">
        <v>85</v>
      </c>
      <c r="F584" s="33">
        <v>32</v>
      </c>
      <c r="G584" s="33" t="s">
        <v>51</v>
      </c>
      <c r="H584" s="33"/>
      <c r="I584" s="33">
        <f t="shared" si="63"/>
        <v>0</v>
      </c>
      <c r="J584" s="83" t="s">
        <v>26</v>
      </c>
      <c r="K584" s="33"/>
      <c r="L584" s="9">
        <f t="shared" si="64"/>
        <v>0</v>
      </c>
      <c r="M584" s="9"/>
      <c r="N584" s="9"/>
      <c r="O584" s="9">
        <f t="shared" si="65"/>
        <v>0</v>
      </c>
      <c r="P584" s="9"/>
      <c r="Q584" s="9"/>
      <c r="R584" s="9">
        <f t="shared" si="66"/>
        <v>0</v>
      </c>
      <c r="S584" s="9"/>
      <c r="T584" s="9"/>
      <c r="U584" s="9">
        <f t="shared" si="67"/>
        <v>0</v>
      </c>
      <c r="V584" s="9"/>
      <c r="W584" s="9"/>
      <c r="X584" s="9">
        <f t="shared" si="68"/>
        <v>0</v>
      </c>
      <c r="Y584" s="9"/>
      <c r="Z584" s="9"/>
      <c r="AA584" s="10">
        <f t="shared" si="69"/>
        <v>0</v>
      </c>
      <c r="AB584" s="11"/>
    </row>
    <row r="585" spans="1:28" ht="15.75" hidden="1" x14ac:dyDescent="0.25">
      <c r="A585" s="39">
        <v>45891</v>
      </c>
      <c r="B585" s="33" t="s">
        <v>231</v>
      </c>
      <c r="C585" s="33"/>
      <c r="D585" s="33"/>
      <c r="E585" s="33" t="s">
        <v>143</v>
      </c>
      <c r="F585" s="33">
        <v>27.1</v>
      </c>
      <c r="G585" s="33" t="s">
        <v>51</v>
      </c>
      <c r="H585" s="33"/>
      <c r="I585" s="33">
        <f t="shared" si="63"/>
        <v>0</v>
      </c>
      <c r="J585" s="83" t="s">
        <v>26</v>
      </c>
      <c r="K585" s="33"/>
      <c r="L585" s="9">
        <f t="shared" si="64"/>
        <v>0</v>
      </c>
      <c r="M585" s="9"/>
      <c r="N585" s="9"/>
      <c r="O585" s="9">
        <f t="shared" si="65"/>
        <v>0</v>
      </c>
      <c r="P585" s="9"/>
      <c r="Q585" s="9"/>
      <c r="R585" s="9">
        <f t="shared" si="66"/>
        <v>0</v>
      </c>
      <c r="S585" s="9"/>
      <c r="T585" s="9"/>
      <c r="U585" s="9">
        <f t="shared" si="67"/>
        <v>0</v>
      </c>
      <c r="V585" s="9"/>
      <c r="W585" s="9"/>
      <c r="X585" s="9">
        <f t="shared" si="68"/>
        <v>0</v>
      </c>
      <c r="Y585" s="9"/>
      <c r="Z585" s="9"/>
      <c r="AA585" s="10">
        <f t="shared" si="69"/>
        <v>0</v>
      </c>
      <c r="AB585" s="11"/>
    </row>
    <row r="586" spans="1:28" ht="15.75" hidden="1" x14ac:dyDescent="0.25">
      <c r="A586" s="39">
        <v>45891</v>
      </c>
      <c r="B586" s="33" t="s">
        <v>231</v>
      </c>
      <c r="C586" s="33"/>
      <c r="D586" s="33"/>
      <c r="E586" s="33" t="s">
        <v>482</v>
      </c>
      <c r="F586" s="33">
        <v>92.3</v>
      </c>
      <c r="G586" s="33" t="s">
        <v>51</v>
      </c>
      <c r="H586" s="33"/>
      <c r="I586" s="33">
        <f t="shared" si="63"/>
        <v>0</v>
      </c>
      <c r="J586" s="83" t="s">
        <v>26</v>
      </c>
      <c r="K586" s="33"/>
      <c r="L586" s="9">
        <f t="shared" si="64"/>
        <v>0</v>
      </c>
      <c r="M586" s="9"/>
      <c r="N586" s="9"/>
      <c r="O586" s="9">
        <f t="shared" si="65"/>
        <v>0</v>
      </c>
      <c r="P586" s="9"/>
      <c r="Q586" s="9"/>
      <c r="R586" s="9">
        <f t="shared" si="66"/>
        <v>0</v>
      </c>
      <c r="S586" s="9"/>
      <c r="T586" s="9"/>
      <c r="U586" s="9">
        <f t="shared" si="67"/>
        <v>0</v>
      </c>
      <c r="V586" s="9"/>
      <c r="W586" s="9"/>
      <c r="X586" s="9">
        <f t="shared" si="68"/>
        <v>0</v>
      </c>
      <c r="Y586" s="9"/>
      <c r="Z586" s="9"/>
      <c r="AA586" s="10">
        <f t="shared" si="69"/>
        <v>0</v>
      </c>
      <c r="AB586" s="11"/>
    </row>
    <row r="587" spans="1:28" ht="15.75" hidden="1" x14ac:dyDescent="0.25">
      <c r="A587" s="39">
        <v>45891</v>
      </c>
      <c r="B587" s="33" t="s">
        <v>231</v>
      </c>
      <c r="C587" s="33"/>
      <c r="D587" s="33"/>
      <c r="E587" s="33" t="s">
        <v>203</v>
      </c>
      <c r="F587" s="33">
        <v>14.6</v>
      </c>
      <c r="G587" s="33" t="s">
        <v>51</v>
      </c>
      <c r="H587" s="33"/>
      <c r="I587" s="33">
        <f t="shared" si="63"/>
        <v>0</v>
      </c>
      <c r="J587" s="83" t="s">
        <v>26</v>
      </c>
      <c r="K587" s="33"/>
      <c r="L587" s="9">
        <f t="shared" si="64"/>
        <v>0</v>
      </c>
      <c r="M587" s="9"/>
      <c r="N587" s="9"/>
      <c r="O587" s="9">
        <f t="shared" si="65"/>
        <v>0</v>
      </c>
      <c r="P587" s="9"/>
      <c r="Q587" s="9"/>
      <c r="R587" s="9">
        <f t="shared" si="66"/>
        <v>0</v>
      </c>
      <c r="S587" s="9"/>
      <c r="T587" s="9"/>
      <c r="U587" s="9">
        <f t="shared" si="67"/>
        <v>0</v>
      </c>
      <c r="V587" s="9"/>
      <c r="W587" s="9"/>
      <c r="X587" s="9">
        <f t="shared" si="68"/>
        <v>0</v>
      </c>
      <c r="Y587" s="9"/>
      <c r="Z587" s="9"/>
      <c r="AA587" s="10">
        <f t="shared" si="69"/>
        <v>0</v>
      </c>
      <c r="AB587" s="11"/>
    </row>
    <row r="588" spans="1:28" ht="15.75" hidden="1" x14ac:dyDescent="0.25">
      <c r="A588" s="39">
        <v>45891</v>
      </c>
      <c r="B588" s="33" t="s">
        <v>231</v>
      </c>
      <c r="C588" s="33"/>
      <c r="D588" s="33"/>
      <c r="E588" s="33" t="s">
        <v>136</v>
      </c>
      <c r="F588" s="33">
        <v>71.599999999999994</v>
      </c>
      <c r="G588" s="33" t="s">
        <v>51</v>
      </c>
      <c r="H588" s="33"/>
      <c r="I588" s="33">
        <f t="shared" si="63"/>
        <v>0</v>
      </c>
      <c r="J588" s="83" t="s">
        <v>26</v>
      </c>
      <c r="K588" s="33"/>
      <c r="L588" s="9">
        <f t="shared" si="64"/>
        <v>0</v>
      </c>
      <c r="M588" s="9"/>
      <c r="N588" s="9"/>
      <c r="O588" s="9">
        <f t="shared" si="65"/>
        <v>0</v>
      </c>
      <c r="P588" s="9"/>
      <c r="Q588" s="9"/>
      <c r="R588" s="9">
        <f t="shared" si="66"/>
        <v>0</v>
      </c>
      <c r="S588" s="9"/>
      <c r="T588" s="9"/>
      <c r="U588" s="9">
        <f t="shared" si="67"/>
        <v>0</v>
      </c>
      <c r="V588" s="9"/>
      <c r="W588" s="9"/>
      <c r="X588" s="9">
        <f t="shared" si="68"/>
        <v>0</v>
      </c>
      <c r="Y588" s="9"/>
      <c r="Z588" s="9"/>
      <c r="AA588" s="10">
        <f t="shared" si="69"/>
        <v>0</v>
      </c>
      <c r="AB588" s="11"/>
    </row>
    <row r="589" spans="1:28" ht="15.75" hidden="1" x14ac:dyDescent="0.25">
      <c r="A589" s="39">
        <v>45891</v>
      </c>
      <c r="B589" s="33" t="s">
        <v>880</v>
      </c>
      <c r="C589" s="33"/>
      <c r="D589" s="33" t="s">
        <v>31</v>
      </c>
      <c r="E589" s="33" t="s">
        <v>132</v>
      </c>
      <c r="F589" s="33">
        <v>50</v>
      </c>
      <c r="G589" s="33" t="s">
        <v>51</v>
      </c>
      <c r="H589" s="33">
        <v>100000</v>
      </c>
      <c r="I589" s="33">
        <f t="shared" si="63"/>
        <v>5000000</v>
      </c>
      <c r="J589" s="37" t="s">
        <v>241</v>
      </c>
      <c r="K589" s="33" t="s">
        <v>1132</v>
      </c>
      <c r="L589" s="9">
        <f t="shared" si="64"/>
        <v>5000000</v>
      </c>
      <c r="M589" s="9">
        <v>5000000</v>
      </c>
      <c r="N589" s="9"/>
      <c r="O589" s="9">
        <f t="shared" si="65"/>
        <v>0</v>
      </c>
      <c r="P589" s="9"/>
      <c r="Q589" s="9"/>
      <c r="R589" s="9">
        <f t="shared" si="66"/>
        <v>0</v>
      </c>
      <c r="S589" s="9"/>
      <c r="T589" s="9"/>
      <c r="U589" s="9">
        <f t="shared" si="67"/>
        <v>0</v>
      </c>
      <c r="V589" s="9"/>
      <c r="W589" s="9"/>
      <c r="X589" s="9">
        <f t="shared" si="68"/>
        <v>0</v>
      </c>
      <c r="Y589" s="9"/>
      <c r="Z589" s="9"/>
      <c r="AA589" s="10">
        <f t="shared" si="69"/>
        <v>0</v>
      </c>
      <c r="AB589" s="11">
        <v>45892</v>
      </c>
    </row>
    <row r="590" spans="1:28" ht="15.75" hidden="1" x14ac:dyDescent="0.25">
      <c r="A590" s="39">
        <v>45891</v>
      </c>
      <c r="B590" s="33" t="s">
        <v>939</v>
      </c>
      <c r="C590" s="33"/>
      <c r="D590" s="33" t="s">
        <v>31</v>
      </c>
      <c r="E590" s="33" t="s">
        <v>155</v>
      </c>
      <c r="F590" s="33">
        <v>700</v>
      </c>
      <c r="G590" s="33" t="s">
        <v>29</v>
      </c>
      <c r="H590" s="33">
        <v>4000</v>
      </c>
      <c r="I590" s="33">
        <f t="shared" si="63"/>
        <v>2800000</v>
      </c>
      <c r="J590" s="37" t="s">
        <v>240</v>
      </c>
      <c r="K590" s="33"/>
      <c r="L590" s="9">
        <f t="shared" si="64"/>
        <v>0</v>
      </c>
      <c r="M590" s="9"/>
      <c r="N590" s="9"/>
      <c r="O590" s="9">
        <f t="shared" si="65"/>
        <v>2800000</v>
      </c>
      <c r="P590" s="9">
        <v>2800000</v>
      </c>
      <c r="Q590" s="9"/>
      <c r="R590" s="9">
        <f t="shared" si="66"/>
        <v>0</v>
      </c>
      <c r="S590" s="9"/>
      <c r="T590" s="9"/>
      <c r="U590" s="9">
        <f t="shared" si="67"/>
        <v>0</v>
      </c>
      <c r="V590" s="9"/>
      <c r="W590" s="9"/>
      <c r="X590" s="9">
        <f t="shared" si="68"/>
        <v>0</v>
      </c>
      <c r="Y590" s="9"/>
      <c r="Z590" s="9"/>
      <c r="AA590" s="10">
        <f t="shared" si="69"/>
        <v>0</v>
      </c>
      <c r="AB590" s="11">
        <v>45891</v>
      </c>
    </row>
    <row r="591" spans="1:28" ht="15.75" hidden="1" x14ac:dyDescent="0.25">
      <c r="A591" s="39">
        <v>45892</v>
      </c>
      <c r="B591" s="33" t="s">
        <v>302</v>
      </c>
      <c r="C591" s="33"/>
      <c r="D591" s="33" t="s">
        <v>31</v>
      </c>
      <c r="E591" s="33" t="s">
        <v>130</v>
      </c>
      <c r="F591" s="33">
        <v>70</v>
      </c>
      <c r="G591" s="33" t="s">
        <v>74</v>
      </c>
      <c r="H591" s="33">
        <v>50000</v>
      </c>
      <c r="I591" s="33">
        <f t="shared" si="63"/>
        <v>3500000</v>
      </c>
      <c r="J591" s="37" t="s">
        <v>241</v>
      </c>
      <c r="K591" s="33" t="s">
        <v>1107</v>
      </c>
      <c r="L591" s="9">
        <f t="shared" si="64"/>
        <v>500000</v>
      </c>
      <c r="M591" s="9">
        <v>500000</v>
      </c>
      <c r="N591" s="9"/>
      <c r="O591" s="9">
        <f t="shared" si="65"/>
        <v>0</v>
      </c>
      <c r="P591" s="9"/>
      <c r="Q591" s="9"/>
      <c r="R591" s="9">
        <f t="shared" si="66"/>
        <v>0</v>
      </c>
      <c r="S591" s="9"/>
      <c r="T591" s="9"/>
      <c r="U591" s="9">
        <f t="shared" si="67"/>
        <v>3000000</v>
      </c>
      <c r="V591" s="9">
        <v>3000000</v>
      </c>
      <c r="W591" s="9"/>
      <c r="X591" s="9">
        <f t="shared" si="68"/>
        <v>0</v>
      </c>
      <c r="Y591" s="9"/>
      <c r="Z591" s="9"/>
      <c r="AA591" s="10">
        <f t="shared" si="69"/>
        <v>0</v>
      </c>
      <c r="AB591" s="11">
        <v>45898</v>
      </c>
    </row>
    <row r="592" spans="1:28" ht="15.75" hidden="1" x14ac:dyDescent="0.25">
      <c r="A592" s="39">
        <v>45892</v>
      </c>
      <c r="B592" s="33" t="s">
        <v>302</v>
      </c>
      <c r="C592" s="33"/>
      <c r="D592" s="33" t="s">
        <v>31</v>
      </c>
      <c r="E592" s="33" t="s">
        <v>303</v>
      </c>
      <c r="F592" s="33">
        <v>80</v>
      </c>
      <c r="G592" s="33" t="s">
        <v>74</v>
      </c>
      <c r="H592" s="33">
        <v>50000</v>
      </c>
      <c r="I592" s="33">
        <f t="shared" si="63"/>
        <v>4000000</v>
      </c>
      <c r="J592" s="37" t="s">
        <v>241</v>
      </c>
      <c r="K592" s="33" t="s">
        <v>1107</v>
      </c>
      <c r="L592" s="9">
        <f t="shared" si="64"/>
        <v>4000000</v>
      </c>
      <c r="M592" s="9">
        <v>4000000</v>
      </c>
      <c r="N592" s="9"/>
      <c r="O592" s="9">
        <f t="shared" si="65"/>
        <v>0</v>
      </c>
      <c r="P592" s="9"/>
      <c r="Q592" s="9"/>
      <c r="R592" s="9">
        <f t="shared" si="66"/>
        <v>0</v>
      </c>
      <c r="S592" s="9"/>
      <c r="T592" s="9"/>
      <c r="U592" s="9">
        <f t="shared" si="67"/>
        <v>0</v>
      </c>
      <c r="V592" s="9"/>
      <c r="W592" s="9"/>
      <c r="X592" s="9">
        <f t="shared" si="68"/>
        <v>0</v>
      </c>
      <c r="Y592" s="9"/>
      <c r="Z592" s="9"/>
      <c r="AA592" s="10">
        <f t="shared" si="69"/>
        <v>0</v>
      </c>
      <c r="AB592" s="11">
        <v>45898</v>
      </c>
    </row>
    <row r="593" spans="1:28" ht="15.75" hidden="1" x14ac:dyDescent="0.25">
      <c r="A593" s="39">
        <v>45892</v>
      </c>
      <c r="B593" s="33" t="s">
        <v>478</v>
      </c>
      <c r="C593" s="33"/>
      <c r="D593" s="33" t="s">
        <v>31</v>
      </c>
      <c r="E593" s="33" t="s">
        <v>416</v>
      </c>
      <c r="F593" s="33">
        <v>1</v>
      </c>
      <c r="G593" s="33" t="s">
        <v>138</v>
      </c>
      <c r="H593" s="33">
        <v>1200000</v>
      </c>
      <c r="I593" s="33">
        <f t="shared" si="63"/>
        <v>1200000</v>
      </c>
      <c r="J593" s="37" t="s">
        <v>240</v>
      </c>
      <c r="K593" s="33" t="s">
        <v>1107</v>
      </c>
      <c r="L593" s="9">
        <f t="shared" si="64"/>
        <v>0</v>
      </c>
      <c r="M593" s="9"/>
      <c r="N593" s="9"/>
      <c r="O593" s="9">
        <f t="shared" si="65"/>
        <v>1200000</v>
      </c>
      <c r="P593" s="9">
        <v>1200000</v>
      </c>
      <c r="Q593" s="9"/>
      <c r="R593" s="9">
        <f t="shared" si="66"/>
        <v>0</v>
      </c>
      <c r="S593" s="9"/>
      <c r="T593" s="9"/>
      <c r="U593" s="9">
        <f t="shared" si="67"/>
        <v>0</v>
      </c>
      <c r="V593" s="9"/>
      <c r="W593" s="9"/>
      <c r="X593" s="9">
        <f t="shared" si="68"/>
        <v>0</v>
      </c>
      <c r="Y593" s="9"/>
      <c r="Z593" s="9"/>
      <c r="AA593" s="10">
        <f t="shared" si="69"/>
        <v>0</v>
      </c>
      <c r="AB593" s="11">
        <v>45897</v>
      </c>
    </row>
    <row r="594" spans="1:28" ht="15.75" hidden="1" x14ac:dyDescent="0.25">
      <c r="A594" s="32">
        <v>45892</v>
      </c>
      <c r="B594" s="33" t="s">
        <v>613</v>
      </c>
      <c r="C594" s="33"/>
      <c r="D594" s="33" t="s">
        <v>31</v>
      </c>
      <c r="E594" s="33" t="s">
        <v>295</v>
      </c>
      <c r="F594" s="33">
        <v>2</v>
      </c>
      <c r="G594" s="33" t="s">
        <v>33</v>
      </c>
      <c r="H594" s="33">
        <v>230000</v>
      </c>
      <c r="I594" s="33">
        <f t="shared" si="63"/>
        <v>460000</v>
      </c>
      <c r="J594" s="37" t="s">
        <v>240</v>
      </c>
      <c r="K594" s="33"/>
      <c r="L594" s="9">
        <f t="shared" si="64"/>
        <v>0</v>
      </c>
      <c r="M594" s="9"/>
      <c r="N594" s="9"/>
      <c r="O594" s="9">
        <f t="shared" si="65"/>
        <v>0</v>
      </c>
      <c r="P594" s="9"/>
      <c r="Q594" s="9"/>
      <c r="R594" s="9">
        <f t="shared" si="66"/>
        <v>0</v>
      </c>
      <c r="S594" s="9"/>
      <c r="T594" s="9"/>
      <c r="U594" s="9">
        <f t="shared" si="67"/>
        <v>460000</v>
      </c>
      <c r="V594" s="9">
        <v>460000</v>
      </c>
      <c r="W594" s="9"/>
      <c r="X594" s="9">
        <f t="shared" si="68"/>
        <v>0</v>
      </c>
      <c r="Y594" s="9"/>
      <c r="Z594" s="9"/>
      <c r="AA594" s="10">
        <f t="shared" si="69"/>
        <v>0</v>
      </c>
      <c r="AB594" s="11">
        <v>45892</v>
      </c>
    </row>
    <row r="595" spans="1:28" ht="15.75" hidden="1" x14ac:dyDescent="0.25">
      <c r="A595" s="39">
        <v>45892</v>
      </c>
      <c r="B595" s="33" t="s">
        <v>549</v>
      </c>
      <c r="C595" s="33"/>
      <c r="D595" s="33" t="s">
        <v>31</v>
      </c>
      <c r="E595" s="33" t="s">
        <v>98</v>
      </c>
      <c r="F595" s="33">
        <v>70</v>
      </c>
      <c r="G595" s="33" t="s">
        <v>51</v>
      </c>
      <c r="H595" s="33">
        <v>43000</v>
      </c>
      <c r="I595" s="33">
        <f t="shared" si="63"/>
        <v>3010000</v>
      </c>
      <c r="J595" s="37" t="s">
        <v>240</v>
      </c>
      <c r="K595" s="33"/>
      <c r="L595" s="9">
        <f t="shared" si="64"/>
        <v>0</v>
      </c>
      <c r="M595" s="9"/>
      <c r="N595" s="9"/>
      <c r="O595" s="9">
        <f t="shared" si="65"/>
        <v>0</v>
      </c>
      <c r="P595" s="9"/>
      <c r="Q595" s="9"/>
      <c r="R595" s="9">
        <f t="shared" si="66"/>
        <v>0</v>
      </c>
      <c r="S595" s="9"/>
      <c r="T595" s="9"/>
      <c r="U595" s="9">
        <f t="shared" si="67"/>
        <v>3010000</v>
      </c>
      <c r="V595" s="9">
        <v>3010000</v>
      </c>
      <c r="W595" s="9"/>
      <c r="X595" s="9">
        <f t="shared" si="68"/>
        <v>0</v>
      </c>
      <c r="Y595" s="9"/>
      <c r="Z595" s="9"/>
      <c r="AA595" s="10">
        <f t="shared" si="69"/>
        <v>0</v>
      </c>
      <c r="AB595" s="11">
        <v>45892</v>
      </c>
    </row>
    <row r="596" spans="1:28" ht="15.75" hidden="1" x14ac:dyDescent="0.25">
      <c r="A596" s="39">
        <v>45892</v>
      </c>
      <c r="B596" s="33" t="s">
        <v>109</v>
      </c>
      <c r="C596" s="33"/>
      <c r="D596" s="33" t="s">
        <v>31</v>
      </c>
      <c r="E596" s="33" t="s">
        <v>110</v>
      </c>
      <c r="F596" s="33">
        <v>3000</v>
      </c>
      <c r="G596" s="33" t="s">
        <v>29</v>
      </c>
      <c r="H596" s="33">
        <v>1800</v>
      </c>
      <c r="I596" s="33">
        <f t="shared" si="63"/>
        <v>5400000</v>
      </c>
      <c r="J596" s="37" t="s">
        <v>241</v>
      </c>
      <c r="K596" s="33"/>
      <c r="L596" s="9">
        <f t="shared" si="64"/>
        <v>5400000</v>
      </c>
      <c r="M596" s="9">
        <v>5400000</v>
      </c>
      <c r="N596" s="9"/>
      <c r="O596" s="9">
        <f t="shared" si="65"/>
        <v>0</v>
      </c>
      <c r="P596" s="9"/>
      <c r="Q596" s="9"/>
      <c r="R596" s="9">
        <f t="shared" si="66"/>
        <v>0</v>
      </c>
      <c r="S596" s="9"/>
      <c r="T596" s="9"/>
      <c r="U596" s="9">
        <f t="shared" si="67"/>
        <v>0</v>
      </c>
      <c r="V596" s="9"/>
      <c r="W596" s="9"/>
      <c r="X596" s="9">
        <f t="shared" si="68"/>
        <v>0</v>
      </c>
      <c r="Y596" s="9"/>
      <c r="Z596" s="9"/>
      <c r="AA596" s="10">
        <f t="shared" si="69"/>
        <v>0</v>
      </c>
      <c r="AB596" s="11">
        <v>45892</v>
      </c>
    </row>
    <row r="597" spans="1:28" ht="15.75" hidden="1" x14ac:dyDescent="0.25">
      <c r="A597" s="39">
        <v>45892</v>
      </c>
      <c r="B597" s="33" t="s">
        <v>109</v>
      </c>
      <c r="C597" s="33"/>
      <c r="D597" s="33" t="s">
        <v>31</v>
      </c>
      <c r="E597" s="33" t="s">
        <v>102</v>
      </c>
      <c r="F597" s="33">
        <v>6</v>
      </c>
      <c r="G597" s="33" t="s">
        <v>74</v>
      </c>
      <c r="H597" s="33">
        <v>65000</v>
      </c>
      <c r="I597" s="33">
        <f t="shared" si="63"/>
        <v>390000</v>
      </c>
      <c r="J597" s="37" t="s">
        <v>241</v>
      </c>
      <c r="K597" s="33"/>
      <c r="L597" s="9">
        <f t="shared" si="64"/>
        <v>390000</v>
      </c>
      <c r="M597" s="9">
        <v>390000</v>
      </c>
      <c r="N597" s="9"/>
      <c r="O597" s="9">
        <f t="shared" si="65"/>
        <v>0</v>
      </c>
      <c r="P597" s="9"/>
      <c r="Q597" s="9"/>
      <c r="R597" s="9">
        <f t="shared" si="66"/>
        <v>0</v>
      </c>
      <c r="S597" s="9"/>
      <c r="T597" s="9"/>
      <c r="U597" s="9">
        <f t="shared" si="67"/>
        <v>0</v>
      </c>
      <c r="V597" s="9"/>
      <c r="W597" s="9"/>
      <c r="X597" s="9">
        <f t="shared" si="68"/>
        <v>0</v>
      </c>
      <c r="Y597" s="9"/>
      <c r="Z597" s="9"/>
      <c r="AA597" s="10">
        <f t="shared" si="69"/>
        <v>0</v>
      </c>
      <c r="AB597" s="11">
        <v>45892</v>
      </c>
    </row>
    <row r="598" spans="1:28" ht="15.75" hidden="1" x14ac:dyDescent="0.25">
      <c r="A598" s="39">
        <v>45892</v>
      </c>
      <c r="B598" s="33" t="s">
        <v>109</v>
      </c>
      <c r="C598" s="33"/>
      <c r="D598" s="33" t="s">
        <v>31</v>
      </c>
      <c r="E598" s="33" t="s">
        <v>122</v>
      </c>
      <c r="F598" s="33">
        <v>2</v>
      </c>
      <c r="G598" s="33" t="s">
        <v>51</v>
      </c>
      <c r="H598" s="33">
        <v>70000</v>
      </c>
      <c r="I598" s="33">
        <f t="shared" si="63"/>
        <v>140000</v>
      </c>
      <c r="J598" s="37" t="s">
        <v>241</v>
      </c>
      <c r="K598" s="33"/>
      <c r="L598" s="9">
        <f t="shared" si="64"/>
        <v>140000</v>
      </c>
      <c r="M598" s="9">
        <v>140000</v>
      </c>
      <c r="N598" s="9"/>
      <c r="O598" s="9">
        <f t="shared" si="65"/>
        <v>0</v>
      </c>
      <c r="P598" s="9"/>
      <c r="Q598" s="9"/>
      <c r="R598" s="9">
        <f t="shared" si="66"/>
        <v>0</v>
      </c>
      <c r="S598" s="9"/>
      <c r="T598" s="9"/>
      <c r="U598" s="9">
        <f t="shared" si="67"/>
        <v>0</v>
      </c>
      <c r="V598" s="9"/>
      <c r="W598" s="9"/>
      <c r="X598" s="9">
        <f t="shared" si="68"/>
        <v>0</v>
      </c>
      <c r="Y598" s="9"/>
      <c r="Z598" s="9"/>
      <c r="AA598" s="10">
        <f t="shared" si="69"/>
        <v>0</v>
      </c>
      <c r="AB598" s="11">
        <v>45892</v>
      </c>
    </row>
    <row r="599" spans="1:28" ht="15.75" hidden="1" x14ac:dyDescent="0.25">
      <c r="A599" s="39">
        <v>45892</v>
      </c>
      <c r="B599" s="33" t="s">
        <v>109</v>
      </c>
      <c r="C599" s="33"/>
      <c r="D599" s="33" t="s">
        <v>31</v>
      </c>
      <c r="E599" s="33" t="s">
        <v>166</v>
      </c>
      <c r="F599" s="33">
        <v>1</v>
      </c>
      <c r="G599" s="33" t="s">
        <v>23</v>
      </c>
      <c r="H599" s="33">
        <v>400000</v>
      </c>
      <c r="I599" s="33">
        <f t="shared" si="63"/>
        <v>400000</v>
      </c>
      <c r="J599" s="82" t="s">
        <v>26</v>
      </c>
      <c r="K599" s="33"/>
      <c r="L599" s="9">
        <f t="shared" si="64"/>
        <v>240000</v>
      </c>
      <c r="M599" s="9">
        <v>240000</v>
      </c>
      <c r="N599" s="9"/>
      <c r="O599" s="9">
        <f t="shared" si="65"/>
        <v>0</v>
      </c>
      <c r="P599" s="9"/>
      <c r="Q599" s="9"/>
      <c r="R599" s="9">
        <f t="shared" si="66"/>
        <v>0</v>
      </c>
      <c r="S599" s="9"/>
      <c r="T599" s="9"/>
      <c r="U599" s="9">
        <f t="shared" si="67"/>
        <v>0</v>
      </c>
      <c r="V599" s="9"/>
      <c r="W599" s="9"/>
      <c r="X599" s="9">
        <f t="shared" si="68"/>
        <v>0</v>
      </c>
      <c r="Y599" s="9"/>
      <c r="Z599" s="9"/>
      <c r="AA599" s="10">
        <f t="shared" si="69"/>
        <v>160000</v>
      </c>
      <c r="AB599" s="11">
        <v>45892</v>
      </c>
    </row>
    <row r="600" spans="1:28" ht="15.75" hidden="1" x14ac:dyDescent="0.25">
      <c r="A600" s="39">
        <v>45892</v>
      </c>
      <c r="B600" s="33" t="s">
        <v>261</v>
      </c>
      <c r="C600" s="33"/>
      <c r="D600" s="33" t="s">
        <v>31</v>
      </c>
      <c r="E600" s="33" t="s">
        <v>91</v>
      </c>
      <c r="F600" s="33">
        <v>2500</v>
      </c>
      <c r="G600" s="33" t="s">
        <v>29</v>
      </c>
      <c r="H600" s="33">
        <v>3800</v>
      </c>
      <c r="I600" s="33">
        <f t="shared" si="63"/>
        <v>9500000</v>
      </c>
      <c r="J600" s="37" t="s">
        <v>240</v>
      </c>
      <c r="K600" s="33"/>
      <c r="L600" s="9">
        <f t="shared" si="64"/>
        <v>0</v>
      </c>
      <c r="M600" s="9"/>
      <c r="N600" s="9"/>
      <c r="O600" s="9">
        <f t="shared" si="65"/>
        <v>9500000</v>
      </c>
      <c r="P600" s="9">
        <v>9500000</v>
      </c>
      <c r="Q600" s="9"/>
      <c r="R600" s="9">
        <f t="shared" si="66"/>
        <v>0</v>
      </c>
      <c r="S600" s="9"/>
      <c r="T600" s="9"/>
      <c r="U600" s="9">
        <f t="shared" si="67"/>
        <v>0</v>
      </c>
      <c r="V600" s="9"/>
      <c r="W600" s="9"/>
      <c r="X600" s="9">
        <f t="shared" si="68"/>
        <v>0</v>
      </c>
      <c r="Y600" s="9"/>
      <c r="Z600" s="9"/>
      <c r="AA600" s="10">
        <f t="shared" si="69"/>
        <v>0</v>
      </c>
      <c r="AB600" s="11">
        <v>45894</v>
      </c>
    </row>
    <row r="601" spans="1:28" ht="16.5" hidden="1" thickBot="1" x14ac:dyDescent="0.3">
      <c r="A601" s="61">
        <v>45892</v>
      </c>
      <c r="B601" s="62" t="s">
        <v>261</v>
      </c>
      <c r="C601" s="62"/>
      <c r="D601" s="62" t="s">
        <v>31</v>
      </c>
      <c r="E601" s="62" t="s">
        <v>102</v>
      </c>
      <c r="F601" s="62">
        <v>10</v>
      </c>
      <c r="G601" s="62" t="s">
        <v>74</v>
      </c>
      <c r="H601" s="62">
        <v>65000</v>
      </c>
      <c r="I601" s="62">
        <f t="shared" si="63"/>
        <v>650000</v>
      </c>
      <c r="J601" s="63" t="s">
        <v>240</v>
      </c>
      <c r="K601" s="62"/>
      <c r="L601" s="97">
        <f t="shared" si="64"/>
        <v>0</v>
      </c>
      <c r="M601" s="97"/>
      <c r="N601" s="97"/>
      <c r="O601" s="97">
        <f t="shared" si="65"/>
        <v>650000</v>
      </c>
      <c r="P601" s="97">
        <v>650000</v>
      </c>
      <c r="Q601" s="97"/>
      <c r="R601" s="97">
        <f t="shared" si="66"/>
        <v>0</v>
      </c>
      <c r="S601" s="97"/>
      <c r="T601" s="97"/>
      <c r="U601" s="97">
        <f t="shared" si="67"/>
        <v>0</v>
      </c>
      <c r="V601" s="97"/>
      <c r="W601" s="97"/>
      <c r="X601" s="97">
        <f t="shared" si="68"/>
        <v>0</v>
      </c>
      <c r="Y601" s="97"/>
      <c r="Z601" s="97"/>
      <c r="AA601" s="98">
        <f t="shared" si="69"/>
        <v>0</v>
      </c>
      <c r="AB601" s="99">
        <v>45894</v>
      </c>
    </row>
    <row r="602" spans="1:28" ht="15.75" hidden="1" x14ac:dyDescent="0.25">
      <c r="A602" s="39">
        <v>45892</v>
      </c>
      <c r="B602" s="35" t="s">
        <v>261</v>
      </c>
      <c r="C602" s="35"/>
      <c r="D602" s="35" t="s">
        <v>31</v>
      </c>
      <c r="E602" s="35" t="s">
        <v>587</v>
      </c>
      <c r="F602" s="35">
        <v>30</v>
      </c>
      <c r="G602" s="35" t="s">
        <v>51</v>
      </c>
      <c r="H602" s="35">
        <v>200000</v>
      </c>
      <c r="I602" s="128">
        <f t="shared" si="63"/>
        <v>6000000</v>
      </c>
      <c r="J602" s="37" t="s">
        <v>240</v>
      </c>
      <c r="K602" s="35"/>
      <c r="L602" s="120">
        <f t="shared" si="64"/>
        <v>0</v>
      </c>
      <c r="M602" s="120"/>
      <c r="N602" s="120"/>
      <c r="O602" s="120">
        <f t="shared" si="65"/>
        <v>6000000</v>
      </c>
      <c r="P602" s="120">
        <v>6000000</v>
      </c>
      <c r="Q602" s="120"/>
      <c r="R602" s="120">
        <f t="shared" si="66"/>
        <v>0</v>
      </c>
      <c r="S602" s="120"/>
      <c r="T602" s="120"/>
      <c r="U602" s="120">
        <f t="shared" si="67"/>
        <v>0</v>
      </c>
      <c r="V602" s="120"/>
      <c r="W602" s="120"/>
      <c r="X602" s="120">
        <f t="shared" si="68"/>
        <v>0</v>
      </c>
      <c r="Y602" s="120"/>
      <c r="Z602" s="120"/>
      <c r="AA602" s="121">
        <f t="shared" si="69"/>
        <v>0</v>
      </c>
      <c r="AB602" s="122">
        <v>45894</v>
      </c>
    </row>
    <row r="603" spans="1:28" ht="15.75" hidden="1" x14ac:dyDescent="0.25">
      <c r="A603" s="39">
        <v>45892</v>
      </c>
      <c r="B603" s="35" t="s">
        <v>261</v>
      </c>
      <c r="C603" s="33"/>
      <c r="D603" s="35" t="s">
        <v>31</v>
      </c>
      <c r="E603" s="33" t="s">
        <v>156</v>
      </c>
      <c r="F603" s="33">
        <v>10</v>
      </c>
      <c r="G603" s="33" t="s">
        <v>23</v>
      </c>
      <c r="H603" s="33">
        <v>400000</v>
      </c>
      <c r="I603" s="33">
        <f t="shared" si="63"/>
        <v>4000000</v>
      </c>
      <c r="J603" s="37" t="s">
        <v>240</v>
      </c>
      <c r="K603" s="35"/>
      <c r="L603" s="9">
        <f t="shared" si="64"/>
        <v>0</v>
      </c>
      <c r="M603" s="9"/>
      <c r="N603" s="9"/>
      <c r="O603" s="9">
        <f t="shared" si="65"/>
        <v>4000000</v>
      </c>
      <c r="P603" s="9">
        <v>4000000</v>
      </c>
      <c r="Q603" s="9"/>
      <c r="R603" s="9">
        <f t="shared" si="66"/>
        <v>0</v>
      </c>
      <c r="S603" s="9"/>
      <c r="T603" s="9"/>
      <c r="U603" s="9">
        <f t="shared" si="67"/>
        <v>0</v>
      </c>
      <c r="V603" s="9"/>
      <c r="W603" s="9"/>
      <c r="X603" s="9">
        <f t="shared" si="68"/>
        <v>0</v>
      </c>
      <c r="Y603" s="9"/>
      <c r="Z603" s="9"/>
      <c r="AA603" s="10">
        <f t="shared" si="69"/>
        <v>0</v>
      </c>
      <c r="AB603" s="11">
        <v>45894</v>
      </c>
    </row>
    <row r="604" spans="1:28" ht="15.75" hidden="1" x14ac:dyDescent="0.25">
      <c r="A604" s="39">
        <v>45892</v>
      </c>
      <c r="B604" s="33" t="s">
        <v>1133</v>
      </c>
      <c r="C604" s="33"/>
      <c r="D604" s="35" t="s">
        <v>31</v>
      </c>
      <c r="E604" s="33" t="s">
        <v>228</v>
      </c>
      <c r="F604" s="33">
        <v>2</v>
      </c>
      <c r="G604" s="33" t="s">
        <v>138</v>
      </c>
      <c r="H604" s="33">
        <v>1200000</v>
      </c>
      <c r="I604" s="33">
        <f t="shared" si="63"/>
        <v>2400000</v>
      </c>
      <c r="J604" s="37" t="s">
        <v>240</v>
      </c>
      <c r="K604" s="35"/>
      <c r="L604" s="9">
        <f t="shared" si="64"/>
        <v>0</v>
      </c>
      <c r="M604" s="9"/>
      <c r="N604" s="9"/>
      <c r="O604" s="9">
        <f t="shared" si="65"/>
        <v>0</v>
      </c>
      <c r="P604" s="9"/>
      <c r="Q604" s="9"/>
      <c r="R604" s="9">
        <f t="shared" si="66"/>
        <v>0</v>
      </c>
      <c r="S604" s="9"/>
      <c r="T604" s="9"/>
      <c r="U604" s="9">
        <f t="shared" si="67"/>
        <v>2400000</v>
      </c>
      <c r="V604" s="9">
        <v>2400000</v>
      </c>
      <c r="W604" s="9"/>
      <c r="X604" s="9">
        <f t="shared" si="68"/>
        <v>0</v>
      </c>
      <c r="Y604" s="9"/>
      <c r="Z604" s="9"/>
      <c r="AA604" s="10">
        <f t="shared" si="69"/>
        <v>0</v>
      </c>
      <c r="AB604" s="11">
        <v>45892</v>
      </c>
    </row>
    <row r="605" spans="1:28" ht="15.75" hidden="1" x14ac:dyDescent="0.25">
      <c r="A605" s="39">
        <v>45892</v>
      </c>
      <c r="B605" s="33" t="s">
        <v>141</v>
      </c>
      <c r="C605" s="33"/>
      <c r="D605" s="33" t="s">
        <v>31</v>
      </c>
      <c r="E605" s="33" t="s">
        <v>95</v>
      </c>
      <c r="F605" s="33">
        <v>10400</v>
      </c>
      <c r="G605" s="33" t="s">
        <v>29</v>
      </c>
      <c r="H605" s="33">
        <v>3800</v>
      </c>
      <c r="I605" s="33">
        <f t="shared" si="63"/>
        <v>39520000</v>
      </c>
      <c r="J605" s="82" t="s">
        <v>43</v>
      </c>
      <c r="K605" s="33" t="s">
        <v>1134</v>
      </c>
      <c r="L605" s="9">
        <f t="shared" si="64"/>
        <v>0</v>
      </c>
      <c r="M605" s="9"/>
      <c r="N605" s="9"/>
      <c r="O605" s="9">
        <f t="shared" si="65"/>
        <v>0</v>
      </c>
      <c r="P605" s="9"/>
      <c r="Q605" s="9"/>
      <c r="R605" s="9">
        <f t="shared" si="66"/>
        <v>0</v>
      </c>
      <c r="S605" s="9"/>
      <c r="T605" s="9"/>
      <c r="U605" s="9">
        <f t="shared" si="67"/>
        <v>0</v>
      </c>
      <c r="V605" s="9"/>
      <c r="W605" s="9"/>
      <c r="X605" s="9">
        <f t="shared" si="68"/>
        <v>0</v>
      </c>
      <c r="Y605" s="9"/>
      <c r="Z605" s="9"/>
      <c r="AA605" s="10">
        <f t="shared" si="69"/>
        <v>39520000</v>
      </c>
      <c r="AB605" s="11"/>
    </row>
    <row r="606" spans="1:28" ht="15.75" hidden="1" x14ac:dyDescent="0.25">
      <c r="A606" s="39">
        <v>45892</v>
      </c>
      <c r="B606" s="33" t="s">
        <v>370</v>
      </c>
      <c r="C606" s="33"/>
      <c r="D606" s="33" t="s">
        <v>41</v>
      </c>
      <c r="E606" s="33" t="s">
        <v>110</v>
      </c>
      <c r="F606" s="33">
        <v>2200</v>
      </c>
      <c r="G606" s="33" t="s">
        <v>29</v>
      </c>
      <c r="H606" s="33">
        <v>1900</v>
      </c>
      <c r="I606" s="33">
        <f t="shared" si="63"/>
        <v>4180000</v>
      </c>
      <c r="J606" s="82" t="s">
        <v>38</v>
      </c>
      <c r="K606" s="33" t="s">
        <v>1107</v>
      </c>
      <c r="L606" s="9">
        <f t="shared" si="64"/>
        <v>0</v>
      </c>
      <c r="M606" s="9"/>
      <c r="N606" s="9"/>
      <c r="O606" s="9">
        <f t="shared" si="65"/>
        <v>0</v>
      </c>
      <c r="P606" s="9"/>
      <c r="Q606" s="9"/>
      <c r="R606" s="9">
        <f t="shared" si="66"/>
        <v>0</v>
      </c>
      <c r="S606" s="9"/>
      <c r="T606" s="9"/>
      <c r="U606" s="9">
        <f t="shared" si="67"/>
        <v>0</v>
      </c>
      <c r="V606" s="9"/>
      <c r="W606" s="9"/>
      <c r="X606" s="9">
        <f t="shared" si="68"/>
        <v>0</v>
      </c>
      <c r="Y606" s="9"/>
      <c r="Z606" s="9"/>
      <c r="AA606" s="10">
        <f t="shared" si="69"/>
        <v>4180000</v>
      </c>
      <c r="AB606" s="11"/>
    </row>
    <row r="607" spans="1:28" ht="15.75" hidden="1" x14ac:dyDescent="0.25">
      <c r="A607" s="39">
        <v>45894</v>
      </c>
      <c r="B607" s="33" t="s">
        <v>369</v>
      </c>
      <c r="C607" s="33"/>
      <c r="D607" s="33" t="s">
        <v>31</v>
      </c>
      <c r="E607" s="33" t="s">
        <v>315</v>
      </c>
      <c r="F607" s="33">
        <v>400</v>
      </c>
      <c r="G607" s="33" t="s">
        <v>29</v>
      </c>
      <c r="H607" s="33">
        <v>5400</v>
      </c>
      <c r="I607" s="33">
        <f t="shared" si="63"/>
        <v>2160000</v>
      </c>
      <c r="J607" s="37" t="s">
        <v>240</v>
      </c>
      <c r="K607" s="33"/>
      <c r="L607" s="9">
        <f t="shared" si="64"/>
        <v>0</v>
      </c>
      <c r="M607" s="9"/>
      <c r="N607" s="9"/>
      <c r="O607" s="9">
        <f t="shared" si="65"/>
        <v>2160000</v>
      </c>
      <c r="P607" s="9">
        <v>2160000</v>
      </c>
      <c r="Q607" s="9"/>
      <c r="R607" s="9">
        <f t="shared" si="66"/>
        <v>0</v>
      </c>
      <c r="S607" s="9"/>
      <c r="T607" s="9"/>
      <c r="U607" s="9">
        <f t="shared" si="67"/>
        <v>0</v>
      </c>
      <c r="V607" s="9"/>
      <c r="W607" s="9"/>
      <c r="X607" s="9">
        <f t="shared" si="68"/>
        <v>0</v>
      </c>
      <c r="Y607" s="9"/>
      <c r="Z607" s="9"/>
      <c r="AA607" s="10">
        <f t="shared" si="69"/>
        <v>0</v>
      </c>
      <c r="AB607" s="11">
        <v>45894</v>
      </c>
    </row>
    <row r="608" spans="1:28" ht="15.75" hidden="1" x14ac:dyDescent="0.25">
      <c r="A608" s="39">
        <v>45894</v>
      </c>
      <c r="B608" s="33" t="s">
        <v>920</v>
      </c>
      <c r="C608" s="33"/>
      <c r="D608" s="33" t="s">
        <v>41</v>
      </c>
      <c r="E608" s="33" t="s">
        <v>407</v>
      </c>
      <c r="F608" s="33">
        <v>8</v>
      </c>
      <c r="G608" s="33" t="s">
        <v>33</v>
      </c>
      <c r="H608" s="33">
        <v>300000</v>
      </c>
      <c r="I608" s="33">
        <f t="shared" si="63"/>
        <v>2400000</v>
      </c>
      <c r="J608" s="37" t="s">
        <v>241</v>
      </c>
      <c r="K608" s="33"/>
      <c r="L608" s="9">
        <f t="shared" si="64"/>
        <v>2400000</v>
      </c>
      <c r="M608" s="9">
        <v>2400000</v>
      </c>
      <c r="N608" s="9"/>
      <c r="O608" s="9">
        <f t="shared" si="65"/>
        <v>0</v>
      </c>
      <c r="P608" s="9"/>
      <c r="Q608" s="9"/>
      <c r="R608" s="9">
        <f t="shared" si="66"/>
        <v>0</v>
      </c>
      <c r="S608" s="9"/>
      <c r="T608" s="9"/>
      <c r="U608" s="9">
        <f t="shared" si="67"/>
        <v>0</v>
      </c>
      <c r="V608" s="9"/>
      <c r="W608" s="9"/>
      <c r="X608" s="9">
        <f t="shared" si="68"/>
        <v>0</v>
      </c>
      <c r="Y608" s="9"/>
      <c r="Z608" s="9"/>
      <c r="AA608" s="10">
        <f t="shared" si="69"/>
        <v>0</v>
      </c>
      <c r="AB608" s="11">
        <v>45894</v>
      </c>
    </row>
    <row r="609" spans="1:28" ht="15.75" hidden="1" x14ac:dyDescent="0.25">
      <c r="A609" s="39">
        <v>45894</v>
      </c>
      <c r="B609" s="33" t="s">
        <v>920</v>
      </c>
      <c r="C609" s="33"/>
      <c r="D609" s="33" t="s">
        <v>41</v>
      </c>
      <c r="E609" s="33" t="s">
        <v>166</v>
      </c>
      <c r="F609" s="33">
        <v>1</v>
      </c>
      <c r="G609" s="33" t="s">
        <v>23</v>
      </c>
      <c r="H609" s="33">
        <v>400000</v>
      </c>
      <c r="I609" s="33">
        <f t="shared" si="63"/>
        <v>400000</v>
      </c>
      <c r="J609" s="37" t="s">
        <v>241</v>
      </c>
      <c r="K609" s="33"/>
      <c r="L609" s="9">
        <f t="shared" si="64"/>
        <v>0</v>
      </c>
      <c r="M609" s="9"/>
      <c r="N609" s="9"/>
      <c r="O609" s="9">
        <f t="shared" si="65"/>
        <v>0</v>
      </c>
      <c r="P609" s="9"/>
      <c r="Q609" s="9"/>
      <c r="R609" s="9">
        <f t="shared" si="66"/>
        <v>0</v>
      </c>
      <c r="S609" s="9"/>
      <c r="T609" s="9"/>
      <c r="U609" s="9">
        <f t="shared" si="67"/>
        <v>400000</v>
      </c>
      <c r="V609" s="9">
        <v>400000</v>
      </c>
      <c r="W609" s="9"/>
      <c r="X609" s="9">
        <f t="shared" si="68"/>
        <v>0</v>
      </c>
      <c r="Y609" s="9"/>
      <c r="Z609" s="9"/>
      <c r="AA609" s="10">
        <f t="shared" si="69"/>
        <v>0</v>
      </c>
      <c r="AB609" s="11">
        <v>45894</v>
      </c>
    </row>
    <row r="610" spans="1:28" ht="15.75" hidden="1" x14ac:dyDescent="0.25">
      <c r="A610" s="39">
        <v>45894</v>
      </c>
      <c r="B610" s="33" t="s">
        <v>633</v>
      </c>
      <c r="C610" s="33"/>
      <c r="D610" s="33" t="s">
        <v>41</v>
      </c>
      <c r="E610" s="33" t="s">
        <v>362</v>
      </c>
      <c r="F610" s="33">
        <v>14.7</v>
      </c>
      <c r="G610" s="33" t="s">
        <v>51</v>
      </c>
      <c r="H610" s="33">
        <v>42000</v>
      </c>
      <c r="I610" s="33">
        <f t="shared" si="63"/>
        <v>617400</v>
      </c>
      <c r="J610" s="37" t="s">
        <v>241</v>
      </c>
      <c r="K610" s="33"/>
      <c r="L610" s="9">
        <f t="shared" si="64"/>
        <v>0</v>
      </c>
      <c r="M610" s="9"/>
      <c r="N610" s="9"/>
      <c r="O610" s="9">
        <f t="shared" si="65"/>
        <v>0</v>
      </c>
      <c r="P610" s="9"/>
      <c r="Q610" s="9"/>
      <c r="R610" s="9">
        <f t="shared" si="66"/>
        <v>0</v>
      </c>
      <c r="S610" s="9"/>
      <c r="T610" s="9"/>
      <c r="U610" s="9">
        <f t="shared" si="67"/>
        <v>617400</v>
      </c>
      <c r="V610" s="9">
        <v>617400</v>
      </c>
      <c r="W610" s="9"/>
      <c r="X610" s="9">
        <f t="shared" si="68"/>
        <v>0</v>
      </c>
      <c r="Y610" s="9"/>
      <c r="Z610" s="9"/>
      <c r="AA610" s="10">
        <f t="shared" si="69"/>
        <v>0</v>
      </c>
      <c r="AB610" s="11">
        <v>45894</v>
      </c>
    </row>
    <row r="611" spans="1:28" ht="15.75" hidden="1" x14ac:dyDescent="0.25">
      <c r="A611" s="39">
        <v>45894</v>
      </c>
      <c r="B611" s="33" t="s">
        <v>170</v>
      </c>
      <c r="C611" s="33"/>
      <c r="D611" s="33" t="s">
        <v>31</v>
      </c>
      <c r="E611" s="33" t="s">
        <v>203</v>
      </c>
      <c r="F611" s="33">
        <v>13.9</v>
      </c>
      <c r="G611" s="33" t="s">
        <v>51</v>
      </c>
      <c r="H611" s="33">
        <v>43000</v>
      </c>
      <c r="I611" s="33">
        <f t="shared" si="63"/>
        <v>597700</v>
      </c>
      <c r="J611" s="37" t="s">
        <v>240</v>
      </c>
      <c r="K611" s="33"/>
      <c r="L611" s="9">
        <f t="shared" si="64"/>
        <v>0</v>
      </c>
      <c r="M611" s="9"/>
      <c r="N611" s="9"/>
      <c r="O611" s="9">
        <f t="shared" si="65"/>
        <v>0</v>
      </c>
      <c r="P611" s="9"/>
      <c r="Q611" s="9"/>
      <c r="R611" s="9">
        <f t="shared" si="66"/>
        <v>0</v>
      </c>
      <c r="S611" s="9"/>
      <c r="T611" s="9"/>
      <c r="U611" s="9">
        <f t="shared" si="67"/>
        <v>597700</v>
      </c>
      <c r="V611" s="9">
        <v>597700</v>
      </c>
      <c r="W611" s="9"/>
      <c r="X611" s="9">
        <f t="shared" si="68"/>
        <v>0</v>
      </c>
      <c r="Y611" s="9"/>
      <c r="Z611" s="9"/>
      <c r="AA611" s="10">
        <f t="shared" si="69"/>
        <v>0</v>
      </c>
      <c r="AB611" s="11">
        <v>45894</v>
      </c>
    </row>
    <row r="612" spans="1:28" ht="15.75" hidden="1" x14ac:dyDescent="0.25">
      <c r="A612" s="39">
        <v>45894</v>
      </c>
      <c r="B612" s="33" t="s">
        <v>170</v>
      </c>
      <c r="C612" s="33"/>
      <c r="D612" s="33" t="s">
        <v>31</v>
      </c>
      <c r="E612" s="33" t="s">
        <v>457</v>
      </c>
      <c r="F612" s="33">
        <v>2</v>
      </c>
      <c r="G612" s="33" t="s">
        <v>51</v>
      </c>
      <c r="H612" s="33">
        <v>300000</v>
      </c>
      <c r="I612" s="33">
        <f t="shared" si="63"/>
        <v>600000</v>
      </c>
      <c r="J612" s="37" t="s">
        <v>240</v>
      </c>
      <c r="K612" s="33"/>
      <c r="L612" s="9">
        <f t="shared" si="64"/>
        <v>0</v>
      </c>
      <c r="M612" s="9"/>
      <c r="N612" s="9"/>
      <c r="O612" s="9">
        <f t="shared" si="65"/>
        <v>0</v>
      </c>
      <c r="P612" s="9"/>
      <c r="Q612" s="9"/>
      <c r="R612" s="9">
        <f t="shared" si="66"/>
        <v>0</v>
      </c>
      <c r="S612" s="9"/>
      <c r="T612" s="9"/>
      <c r="U612" s="9">
        <f t="shared" si="67"/>
        <v>600000</v>
      </c>
      <c r="V612" s="9">
        <v>600000</v>
      </c>
      <c r="W612" s="9"/>
      <c r="X612" s="9">
        <f t="shared" si="68"/>
        <v>0</v>
      </c>
      <c r="Y612" s="9"/>
      <c r="Z612" s="9"/>
      <c r="AA612" s="10">
        <f t="shared" si="69"/>
        <v>0</v>
      </c>
      <c r="AB612" s="11">
        <v>45894</v>
      </c>
    </row>
    <row r="613" spans="1:28" ht="15.75" hidden="1" x14ac:dyDescent="0.25">
      <c r="A613" s="39">
        <v>45894</v>
      </c>
      <c r="B613" s="33" t="s">
        <v>170</v>
      </c>
      <c r="C613" s="33"/>
      <c r="D613" s="33" t="s">
        <v>31</v>
      </c>
      <c r="E613" s="33" t="s">
        <v>64</v>
      </c>
      <c r="F613" s="33">
        <v>2</v>
      </c>
      <c r="G613" s="33" t="s">
        <v>33</v>
      </c>
      <c r="H613" s="33">
        <v>150000</v>
      </c>
      <c r="I613" s="33">
        <f t="shared" si="63"/>
        <v>300000</v>
      </c>
      <c r="J613" s="37" t="s">
        <v>240</v>
      </c>
      <c r="K613" s="33"/>
      <c r="L613" s="9">
        <f t="shared" si="64"/>
        <v>0</v>
      </c>
      <c r="M613" s="9"/>
      <c r="N613" s="9"/>
      <c r="O613" s="9">
        <f t="shared" si="65"/>
        <v>0</v>
      </c>
      <c r="P613" s="9"/>
      <c r="Q613" s="9"/>
      <c r="R613" s="9">
        <f t="shared" si="66"/>
        <v>0</v>
      </c>
      <c r="S613" s="9"/>
      <c r="T613" s="9"/>
      <c r="U613" s="9">
        <f t="shared" si="67"/>
        <v>300000</v>
      </c>
      <c r="V613" s="9">
        <v>300000</v>
      </c>
      <c r="W613" s="9"/>
      <c r="X613" s="9">
        <f t="shared" si="68"/>
        <v>0</v>
      </c>
      <c r="Y613" s="9"/>
      <c r="Z613" s="9"/>
      <c r="AA613" s="10">
        <f t="shared" si="69"/>
        <v>0</v>
      </c>
      <c r="AB613" s="11">
        <v>45894</v>
      </c>
    </row>
    <row r="614" spans="1:28" ht="15.75" hidden="1" x14ac:dyDescent="0.25">
      <c r="A614" s="39">
        <v>45894</v>
      </c>
      <c r="B614" s="33" t="s">
        <v>170</v>
      </c>
      <c r="C614" s="33"/>
      <c r="D614" s="33" t="s">
        <v>31</v>
      </c>
      <c r="E614" s="33" t="s">
        <v>32</v>
      </c>
      <c r="F614" s="33">
        <v>1</v>
      </c>
      <c r="G614" s="33" t="s">
        <v>33</v>
      </c>
      <c r="H614" s="33">
        <v>150000</v>
      </c>
      <c r="I614" s="33">
        <f t="shared" si="63"/>
        <v>150000</v>
      </c>
      <c r="J614" s="37" t="s">
        <v>240</v>
      </c>
      <c r="K614" s="33"/>
      <c r="L614" s="9">
        <f t="shared" si="64"/>
        <v>0</v>
      </c>
      <c r="M614" s="9"/>
      <c r="N614" s="9"/>
      <c r="O614" s="9">
        <f t="shared" si="65"/>
        <v>0</v>
      </c>
      <c r="P614" s="9"/>
      <c r="Q614" s="9"/>
      <c r="R614" s="9">
        <f t="shared" si="66"/>
        <v>0</v>
      </c>
      <c r="S614" s="9"/>
      <c r="T614" s="9"/>
      <c r="U614" s="9">
        <f t="shared" si="67"/>
        <v>150000</v>
      </c>
      <c r="V614" s="9">
        <v>150000</v>
      </c>
      <c r="W614" s="9"/>
      <c r="X614" s="9">
        <f t="shared" si="68"/>
        <v>0</v>
      </c>
      <c r="Y614" s="9"/>
      <c r="Z614" s="9"/>
      <c r="AA614" s="10">
        <f t="shared" si="69"/>
        <v>0</v>
      </c>
      <c r="AB614" s="11">
        <v>45894</v>
      </c>
    </row>
    <row r="615" spans="1:28" ht="15.75" hidden="1" x14ac:dyDescent="0.25">
      <c r="A615" s="32">
        <v>45894</v>
      </c>
      <c r="B615" s="33" t="s">
        <v>1135</v>
      </c>
      <c r="C615" s="33"/>
      <c r="D615" s="33" t="s">
        <v>31</v>
      </c>
      <c r="E615" s="33" t="s">
        <v>295</v>
      </c>
      <c r="F615" s="33">
        <v>1</v>
      </c>
      <c r="G615" s="33" t="s">
        <v>33</v>
      </c>
      <c r="H615" s="33">
        <v>230000</v>
      </c>
      <c r="I615" s="33">
        <f t="shared" si="63"/>
        <v>230000</v>
      </c>
      <c r="J615" s="37" t="s">
        <v>241</v>
      </c>
      <c r="K615" s="33"/>
      <c r="L615" s="9">
        <f t="shared" si="64"/>
        <v>230000</v>
      </c>
      <c r="M615" s="9">
        <v>230000</v>
      </c>
      <c r="N615" s="9"/>
      <c r="O615" s="9">
        <f t="shared" si="65"/>
        <v>0</v>
      </c>
      <c r="P615" s="9"/>
      <c r="Q615" s="9"/>
      <c r="R615" s="9">
        <f t="shared" si="66"/>
        <v>0</v>
      </c>
      <c r="S615" s="9"/>
      <c r="T615" s="9"/>
      <c r="U615" s="9">
        <f t="shared" si="67"/>
        <v>0</v>
      </c>
      <c r="V615" s="9"/>
      <c r="W615" s="9"/>
      <c r="X615" s="9">
        <f t="shared" si="68"/>
        <v>0</v>
      </c>
      <c r="Y615" s="9"/>
      <c r="Z615" s="9"/>
      <c r="AA615" s="10">
        <f t="shared" si="69"/>
        <v>0</v>
      </c>
      <c r="AB615" s="11">
        <v>45894</v>
      </c>
    </row>
    <row r="616" spans="1:28" ht="15.75" hidden="1" x14ac:dyDescent="0.25">
      <c r="A616" s="39">
        <v>45894</v>
      </c>
      <c r="B616" s="33" t="s">
        <v>715</v>
      </c>
      <c r="C616" s="33"/>
      <c r="D616" s="33" t="s">
        <v>41</v>
      </c>
      <c r="E616" s="33" t="s">
        <v>235</v>
      </c>
      <c r="F616" s="33">
        <v>5</v>
      </c>
      <c r="G616" s="33" t="s">
        <v>51</v>
      </c>
      <c r="H616" s="33">
        <v>90000</v>
      </c>
      <c r="I616" s="33">
        <f t="shared" si="63"/>
        <v>450000</v>
      </c>
      <c r="J616" s="37" t="s">
        <v>241</v>
      </c>
      <c r="K616" s="33"/>
      <c r="L616" s="9">
        <f t="shared" si="64"/>
        <v>450000</v>
      </c>
      <c r="M616" s="9">
        <v>450000</v>
      </c>
      <c r="N616" s="9"/>
      <c r="O616" s="9">
        <f t="shared" si="65"/>
        <v>0</v>
      </c>
      <c r="P616" s="9"/>
      <c r="Q616" s="9"/>
      <c r="R616" s="9">
        <f t="shared" si="66"/>
        <v>0</v>
      </c>
      <c r="S616" s="9"/>
      <c r="T616" s="9"/>
      <c r="U616" s="9">
        <f t="shared" si="67"/>
        <v>0</v>
      </c>
      <c r="V616" s="9"/>
      <c r="W616" s="9"/>
      <c r="X616" s="9">
        <f t="shared" si="68"/>
        <v>0</v>
      </c>
      <c r="Y616" s="9"/>
      <c r="Z616" s="9"/>
      <c r="AA616" s="10">
        <f t="shared" si="69"/>
        <v>0</v>
      </c>
      <c r="AB616" s="11">
        <v>45894</v>
      </c>
    </row>
    <row r="617" spans="1:28" ht="16.5" hidden="1" thickBot="1" x14ac:dyDescent="0.3">
      <c r="A617" s="61">
        <v>45894</v>
      </c>
      <c r="B617" s="62" t="s">
        <v>231</v>
      </c>
      <c r="C617" s="62"/>
      <c r="D617" s="62"/>
      <c r="E617" s="62" t="s">
        <v>136</v>
      </c>
      <c r="F617" s="62">
        <v>23.6</v>
      </c>
      <c r="G617" s="62" t="s">
        <v>51</v>
      </c>
      <c r="H617" s="62"/>
      <c r="I617" s="62">
        <f t="shared" si="63"/>
        <v>0</v>
      </c>
      <c r="J617" s="101" t="s">
        <v>26</v>
      </c>
      <c r="K617" s="62"/>
      <c r="L617" s="97">
        <f t="shared" si="64"/>
        <v>0</v>
      </c>
      <c r="M617" s="97"/>
      <c r="N617" s="97"/>
      <c r="O617" s="97">
        <f t="shared" si="65"/>
        <v>0</v>
      </c>
      <c r="P617" s="97"/>
      <c r="Q617" s="97"/>
      <c r="R617" s="97">
        <f t="shared" si="66"/>
        <v>0</v>
      </c>
      <c r="S617" s="97"/>
      <c r="T617" s="97"/>
      <c r="U617" s="97">
        <f t="shared" si="67"/>
        <v>0</v>
      </c>
      <c r="V617" s="97"/>
      <c r="W617" s="97"/>
      <c r="X617" s="97">
        <f t="shared" si="68"/>
        <v>0</v>
      </c>
      <c r="Y617" s="97"/>
      <c r="Z617" s="97"/>
      <c r="AA617" s="98">
        <f t="shared" si="69"/>
        <v>0</v>
      </c>
      <c r="AB617" s="99"/>
    </row>
    <row r="618" spans="1:28" ht="15.75" hidden="1" x14ac:dyDescent="0.25">
      <c r="A618" s="39">
        <v>45894</v>
      </c>
      <c r="B618" s="35" t="s">
        <v>231</v>
      </c>
      <c r="C618" s="35"/>
      <c r="D618" s="35"/>
      <c r="E618" s="35" t="s">
        <v>85</v>
      </c>
      <c r="F618" s="35">
        <v>31.5</v>
      </c>
      <c r="G618" s="35" t="s">
        <v>51</v>
      </c>
      <c r="H618" s="35"/>
      <c r="I618" s="128">
        <f t="shared" si="63"/>
        <v>0</v>
      </c>
      <c r="J618" s="83" t="s">
        <v>26</v>
      </c>
      <c r="K618" s="35"/>
      <c r="L618" s="120">
        <f t="shared" si="64"/>
        <v>0</v>
      </c>
      <c r="M618" s="120"/>
      <c r="N618" s="120"/>
      <c r="O618" s="120">
        <f t="shared" si="65"/>
        <v>0</v>
      </c>
      <c r="P618" s="120"/>
      <c r="Q618" s="120"/>
      <c r="R618" s="120">
        <f t="shared" si="66"/>
        <v>0</v>
      </c>
      <c r="S618" s="120"/>
      <c r="T618" s="120"/>
      <c r="U618" s="120">
        <f t="shared" si="67"/>
        <v>0</v>
      </c>
      <c r="V618" s="120"/>
      <c r="W618" s="120"/>
      <c r="X618" s="120">
        <f t="shared" si="68"/>
        <v>0</v>
      </c>
      <c r="Y618" s="120"/>
      <c r="Z618" s="120"/>
      <c r="AA618" s="121">
        <f t="shared" si="69"/>
        <v>0</v>
      </c>
      <c r="AB618" s="122"/>
    </row>
    <row r="619" spans="1:28" ht="15.75" hidden="1" x14ac:dyDescent="0.25">
      <c r="A619" s="39">
        <v>45894</v>
      </c>
      <c r="B619" s="33" t="s">
        <v>231</v>
      </c>
      <c r="C619" s="33"/>
      <c r="D619" s="33"/>
      <c r="E619" s="33" t="s">
        <v>135</v>
      </c>
      <c r="F619" s="33">
        <v>89.7</v>
      </c>
      <c r="G619" s="33" t="s">
        <v>51</v>
      </c>
      <c r="H619" s="33"/>
      <c r="I619" s="33">
        <f t="shared" si="63"/>
        <v>0</v>
      </c>
      <c r="J619" s="83" t="s">
        <v>26</v>
      </c>
      <c r="K619" s="33"/>
      <c r="L619" s="9">
        <f t="shared" si="64"/>
        <v>0</v>
      </c>
      <c r="M619" s="9"/>
      <c r="N619" s="9"/>
      <c r="O619" s="9">
        <f t="shared" si="65"/>
        <v>0</v>
      </c>
      <c r="P619" s="9"/>
      <c r="Q619" s="9"/>
      <c r="R619" s="9">
        <f t="shared" si="66"/>
        <v>0</v>
      </c>
      <c r="S619" s="9"/>
      <c r="T619" s="9"/>
      <c r="U619" s="9">
        <f t="shared" si="67"/>
        <v>0</v>
      </c>
      <c r="V619" s="9"/>
      <c r="W619" s="9"/>
      <c r="X619" s="9">
        <f t="shared" si="68"/>
        <v>0</v>
      </c>
      <c r="Y619" s="9"/>
      <c r="Z619" s="9"/>
      <c r="AA619" s="10">
        <f t="shared" si="69"/>
        <v>0</v>
      </c>
      <c r="AB619" s="11"/>
    </row>
    <row r="620" spans="1:28" ht="15.75" hidden="1" x14ac:dyDescent="0.25">
      <c r="A620" s="39">
        <v>45894</v>
      </c>
      <c r="B620" s="33" t="s">
        <v>231</v>
      </c>
      <c r="C620" s="33"/>
      <c r="D620" s="33"/>
      <c r="E620" s="33" t="s">
        <v>1136</v>
      </c>
      <c r="F620" s="33">
        <v>46.3</v>
      </c>
      <c r="G620" s="33" t="s">
        <v>51</v>
      </c>
      <c r="H620" s="33"/>
      <c r="I620" s="33">
        <f t="shared" si="63"/>
        <v>0</v>
      </c>
      <c r="J620" s="83" t="s">
        <v>26</v>
      </c>
      <c r="K620" s="33"/>
      <c r="L620" s="9">
        <f t="shared" si="64"/>
        <v>0</v>
      </c>
      <c r="M620" s="9"/>
      <c r="N620" s="9"/>
      <c r="O620" s="9">
        <f t="shared" si="65"/>
        <v>0</v>
      </c>
      <c r="P620" s="9"/>
      <c r="Q620" s="9"/>
      <c r="R620" s="9">
        <f t="shared" si="66"/>
        <v>0</v>
      </c>
      <c r="S620" s="9"/>
      <c r="T620" s="9"/>
      <c r="U620" s="9">
        <f t="shared" si="67"/>
        <v>0</v>
      </c>
      <c r="V620" s="9"/>
      <c r="W620" s="9"/>
      <c r="X620" s="9">
        <f t="shared" si="68"/>
        <v>0</v>
      </c>
      <c r="Y620" s="9"/>
      <c r="Z620" s="9"/>
      <c r="AA620" s="10">
        <f t="shared" si="69"/>
        <v>0</v>
      </c>
      <c r="AB620" s="11"/>
    </row>
    <row r="621" spans="1:28" ht="15.75" hidden="1" x14ac:dyDescent="0.25">
      <c r="A621" s="39">
        <v>45894</v>
      </c>
      <c r="B621" s="33" t="s">
        <v>231</v>
      </c>
      <c r="C621" s="33"/>
      <c r="D621" s="33"/>
      <c r="E621" s="33" t="s">
        <v>203</v>
      </c>
      <c r="F621" s="33">
        <v>13.6</v>
      </c>
      <c r="G621" s="33" t="s">
        <v>51</v>
      </c>
      <c r="H621" s="33"/>
      <c r="I621" s="33">
        <f t="shared" si="63"/>
        <v>0</v>
      </c>
      <c r="J621" s="83" t="s">
        <v>26</v>
      </c>
      <c r="K621" s="33"/>
      <c r="L621" s="9">
        <f t="shared" si="64"/>
        <v>0</v>
      </c>
      <c r="M621" s="9"/>
      <c r="N621" s="9"/>
      <c r="O621" s="9">
        <f t="shared" si="65"/>
        <v>0</v>
      </c>
      <c r="P621" s="9"/>
      <c r="Q621" s="9"/>
      <c r="R621" s="9">
        <f t="shared" si="66"/>
        <v>0</v>
      </c>
      <c r="S621" s="9"/>
      <c r="T621" s="9"/>
      <c r="U621" s="9">
        <f t="shared" si="67"/>
        <v>0</v>
      </c>
      <c r="V621" s="9"/>
      <c r="W621" s="9"/>
      <c r="X621" s="9">
        <f t="shared" si="68"/>
        <v>0</v>
      </c>
      <c r="Y621" s="9"/>
      <c r="Z621" s="9"/>
      <c r="AA621" s="10">
        <f t="shared" si="69"/>
        <v>0</v>
      </c>
      <c r="AB621" s="11"/>
    </row>
    <row r="622" spans="1:28" ht="15.75" hidden="1" x14ac:dyDescent="0.25">
      <c r="A622" s="39">
        <v>45894</v>
      </c>
      <c r="B622" s="33" t="s">
        <v>231</v>
      </c>
      <c r="C622" s="33"/>
      <c r="D622" s="33"/>
      <c r="E622" s="33" t="s">
        <v>98</v>
      </c>
      <c r="F622" s="33">
        <v>22.5</v>
      </c>
      <c r="G622" s="33" t="s">
        <v>51</v>
      </c>
      <c r="H622" s="33"/>
      <c r="I622" s="33">
        <f t="shared" si="63"/>
        <v>0</v>
      </c>
      <c r="J622" s="83" t="s">
        <v>26</v>
      </c>
      <c r="K622" s="33"/>
      <c r="L622" s="9">
        <f t="shared" si="64"/>
        <v>0</v>
      </c>
      <c r="M622" s="9"/>
      <c r="N622" s="9"/>
      <c r="O622" s="9">
        <f t="shared" si="65"/>
        <v>0</v>
      </c>
      <c r="P622" s="9"/>
      <c r="Q622" s="9"/>
      <c r="R622" s="9">
        <f t="shared" si="66"/>
        <v>0</v>
      </c>
      <c r="S622" s="9"/>
      <c r="T622" s="9"/>
      <c r="U622" s="9">
        <f t="shared" si="67"/>
        <v>0</v>
      </c>
      <c r="V622" s="9"/>
      <c r="W622" s="9"/>
      <c r="X622" s="9">
        <f t="shared" si="68"/>
        <v>0</v>
      </c>
      <c r="Y622" s="9"/>
      <c r="Z622" s="9"/>
      <c r="AA622" s="10">
        <f t="shared" si="69"/>
        <v>0</v>
      </c>
      <c r="AB622" s="11"/>
    </row>
    <row r="623" spans="1:28" ht="15.75" hidden="1" x14ac:dyDescent="0.25">
      <c r="A623" s="39">
        <v>45894</v>
      </c>
      <c r="B623" s="33" t="s">
        <v>231</v>
      </c>
      <c r="C623" s="33"/>
      <c r="D623" s="33"/>
      <c r="E623" s="33" t="s">
        <v>143</v>
      </c>
      <c r="F623" s="33">
        <v>27.7</v>
      </c>
      <c r="G623" s="33" t="s">
        <v>51</v>
      </c>
      <c r="H623" s="33"/>
      <c r="I623" s="33">
        <f t="shared" si="63"/>
        <v>0</v>
      </c>
      <c r="J623" s="83" t="s">
        <v>26</v>
      </c>
      <c r="K623" s="33"/>
      <c r="L623" s="9">
        <f t="shared" si="64"/>
        <v>0</v>
      </c>
      <c r="M623" s="9"/>
      <c r="N623" s="9"/>
      <c r="O623" s="9">
        <f t="shared" si="65"/>
        <v>0</v>
      </c>
      <c r="P623" s="9"/>
      <c r="Q623" s="9"/>
      <c r="R623" s="9">
        <f t="shared" si="66"/>
        <v>0</v>
      </c>
      <c r="S623" s="9"/>
      <c r="T623" s="9"/>
      <c r="U623" s="9">
        <f t="shared" si="67"/>
        <v>0</v>
      </c>
      <c r="V623" s="9"/>
      <c r="W623" s="9"/>
      <c r="X623" s="9">
        <f t="shared" si="68"/>
        <v>0</v>
      </c>
      <c r="Y623" s="9"/>
      <c r="Z623" s="9"/>
      <c r="AA623" s="10">
        <f t="shared" si="69"/>
        <v>0</v>
      </c>
      <c r="AB623" s="11"/>
    </row>
    <row r="624" spans="1:28" ht="15.75" hidden="1" x14ac:dyDescent="0.25">
      <c r="A624" s="39">
        <v>45894</v>
      </c>
      <c r="B624" s="33" t="s">
        <v>472</v>
      </c>
      <c r="C624" s="33"/>
      <c r="D624" s="33" t="s">
        <v>31</v>
      </c>
      <c r="E624" s="33" t="s">
        <v>122</v>
      </c>
      <c r="F624" s="33">
        <v>2</v>
      </c>
      <c r="G624" s="33" t="s">
        <v>51</v>
      </c>
      <c r="H624" s="33">
        <v>70000</v>
      </c>
      <c r="I624" s="33">
        <f t="shared" si="63"/>
        <v>140000</v>
      </c>
      <c r="J624" s="82" t="s">
        <v>38</v>
      </c>
      <c r="K624" s="33" t="s">
        <v>1130</v>
      </c>
      <c r="L624" s="9">
        <f t="shared" si="64"/>
        <v>0</v>
      </c>
      <c r="M624" s="9"/>
      <c r="N624" s="9"/>
      <c r="O624" s="9">
        <f t="shared" si="65"/>
        <v>0</v>
      </c>
      <c r="P624" s="9"/>
      <c r="Q624" s="9"/>
      <c r="R624" s="9">
        <f t="shared" si="66"/>
        <v>0</v>
      </c>
      <c r="S624" s="9"/>
      <c r="T624" s="9"/>
      <c r="U624" s="9">
        <f t="shared" si="67"/>
        <v>0</v>
      </c>
      <c r="V624" s="9"/>
      <c r="W624" s="9"/>
      <c r="X624" s="9">
        <f t="shared" si="68"/>
        <v>0</v>
      </c>
      <c r="Y624" s="9"/>
      <c r="Z624" s="9"/>
      <c r="AA624" s="10">
        <f t="shared" si="69"/>
        <v>140000</v>
      </c>
      <c r="AB624" s="11"/>
    </row>
    <row r="625" spans="1:28" ht="15.75" hidden="1" x14ac:dyDescent="0.25">
      <c r="A625" s="39">
        <v>45894</v>
      </c>
      <c r="B625" s="33" t="s">
        <v>67</v>
      </c>
      <c r="C625" s="33"/>
      <c r="D625" s="33" t="s">
        <v>41</v>
      </c>
      <c r="E625" s="33" t="s">
        <v>293</v>
      </c>
      <c r="F625" s="33">
        <v>240</v>
      </c>
      <c r="G625" s="33" t="s">
        <v>74</v>
      </c>
      <c r="H625" s="33">
        <v>65000</v>
      </c>
      <c r="I625" s="33">
        <f t="shared" si="63"/>
        <v>15600000</v>
      </c>
      <c r="J625" s="82" t="s">
        <v>38</v>
      </c>
      <c r="K625" s="33" t="s">
        <v>1137</v>
      </c>
      <c r="L625" s="9">
        <f t="shared" si="64"/>
        <v>0</v>
      </c>
      <c r="M625" s="9"/>
      <c r="N625" s="9"/>
      <c r="O625" s="9">
        <f t="shared" si="65"/>
        <v>0</v>
      </c>
      <c r="P625" s="9"/>
      <c r="Q625" s="9"/>
      <c r="R625" s="9">
        <f t="shared" si="66"/>
        <v>0</v>
      </c>
      <c r="S625" s="9"/>
      <c r="T625" s="9"/>
      <c r="U625" s="9">
        <f t="shared" si="67"/>
        <v>0</v>
      </c>
      <c r="V625" s="9"/>
      <c r="W625" s="9"/>
      <c r="X625" s="9">
        <f t="shared" si="68"/>
        <v>0</v>
      </c>
      <c r="Y625" s="9"/>
      <c r="Z625" s="9"/>
      <c r="AA625" s="10">
        <f t="shared" si="69"/>
        <v>15600000</v>
      </c>
      <c r="AB625" s="11"/>
    </row>
    <row r="626" spans="1:28" ht="15.75" hidden="1" x14ac:dyDescent="0.25">
      <c r="A626" s="39">
        <v>45894</v>
      </c>
      <c r="B626" s="33" t="s">
        <v>701</v>
      </c>
      <c r="C626" s="33"/>
      <c r="D626" s="33" t="s">
        <v>41</v>
      </c>
      <c r="E626" s="33" t="s">
        <v>110</v>
      </c>
      <c r="F626" s="33">
        <v>1200</v>
      </c>
      <c r="G626" s="33" t="s">
        <v>29</v>
      </c>
      <c r="H626" s="33">
        <v>1900</v>
      </c>
      <c r="I626" s="33">
        <f t="shared" si="63"/>
        <v>2280000</v>
      </c>
      <c r="J626" s="37" t="s">
        <v>240</v>
      </c>
      <c r="K626" s="33" t="s">
        <v>1138</v>
      </c>
      <c r="L626" s="9">
        <f t="shared" si="64"/>
        <v>0</v>
      </c>
      <c r="M626" s="9"/>
      <c r="N626" s="9"/>
      <c r="O626" s="9">
        <f t="shared" si="65"/>
        <v>2280000</v>
      </c>
      <c r="P626" s="9">
        <v>2280000</v>
      </c>
      <c r="Q626" s="9"/>
      <c r="R626" s="9">
        <f t="shared" si="66"/>
        <v>0</v>
      </c>
      <c r="S626" s="9"/>
      <c r="T626" s="9"/>
      <c r="U626" s="9">
        <f t="shared" si="67"/>
        <v>0</v>
      </c>
      <c r="V626" s="9"/>
      <c r="W626" s="9"/>
      <c r="X626" s="9">
        <f t="shared" si="68"/>
        <v>0</v>
      </c>
      <c r="Y626" s="9"/>
      <c r="Z626" s="9"/>
      <c r="AA626" s="10">
        <f t="shared" si="69"/>
        <v>0</v>
      </c>
      <c r="AB626" s="11">
        <v>45895</v>
      </c>
    </row>
    <row r="627" spans="1:28" ht="15.75" hidden="1" x14ac:dyDescent="0.25">
      <c r="A627" s="39">
        <v>45894</v>
      </c>
      <c r="B627" s="33" t="s">
        <v>982</v>
      </c>
      <c r="C627" s="33"/>
      <c r="D627" s="33" t="s">
        <v>41</v>
      </c>
      <c r="E627" s="33" t="s">
        <v>166</v>
      </c>
      <c r="F627" s="33">
        <v>4</v>
      </c>
      <c r="G627" s="33" t="s">
        <v>23</v>
      </c>
      <c r="H627" s="33">
        <v>400000</v>
      </c>
      <c r="I627" s="33">
        <f t="shared" si="63"/>
        <v>1600000</v>
      </c>
      <c r="J627" s="37" t="s">
        <v>240</v>
      </c>
      <c r="K627" s="33"/>
      <c r="L627" s="9">
        <f t="shared" si="64"/>
        <v>0</v>
      </c>
      <c r="M627" s="9"/>
      <c r="N627" s="9"/>
      <c r="O627" s="9">
        <f t="shared" si="65"/>
        <v>1600000</v>
      </c>
      <c r="P627" s="9">
        <v>1600000</v>
      </c>
      <c r="Q627" s="9"/>
      <c r="R627" s="9">
        <f t="shared" si="66"/>
        <v>0</v>
      </c>
      <c r="S627" s="9"/>
      <c r="T627" s="9"/>
      <c r="U627" s="9">
        <f t="shared" si="67"/>
        <v>0</v>
      </c>
      <c r="V627" s="9"/>
      <c r="W627" s="9"/>
      <c r="X627" s="9">
        <f t="shared" si="68"/>
        <v>0</v>
      </c>
      <c r="Y627" s="9"/>
      <c r="Z627" s="9"/>
      <c r="AA627" s="10">
        <f t="shared" si="69"/>
        <v>0</v>
      </c>
      <c r="AB627" s="11">
        <v>45894</v>
      </c>
    </row>
    <row r="628" spans="1:28" ht="15.75" hidden="1" x14ac:dyDescent="0.25">
      <c r="A628" s="39">
        <v>45894</v>
      </c>
      <c r="B628" s="33" t="s">
        <v>982</v>
      </c>
      <c r="C628" s="33"/>
      <c r="D628" s="33" t="s">
        <v>41</v>
      </c>
      <c r="E628" s="33" t="s">
        <v>64</v>
      </c>
      <c r="F628" s="33">
        <v>4</v>
      </c>
      <c r="G628" s="33" t="s">
        <v>33</v>
      </c>
      <c r="H628" s="33">
        <v>150000</v>
      </c>
      <c r="I628" s="33">
        <f t="shared" si="63"/>
        <v>600000</v>
      </c>
      <c r="J628" s="37" t="s">
        <v>240</v>
      </c>
      <c r="K628" s="33"/>
      <c r="L628" s="9">
        <f t="shared" si="64"/>
        <v>0</v>
      </c>
      <c r="M628" s="9"/>
      <c r="N628" s="9"/>
      <c r="O628" s="9">
        <f t="shared" si="65"/>
        <v>600000</v>
      </c>
      <c r="P628" s="9">
        <v>600000</v>
      </c>
      <c r="Q628" s="9"/>
      <c r="R628" s="9">
        <f t="shared" si="66"/>
        <v>0</v>
      </c>
      <c r="S628" s="9"/>
      <c r="T628" s="9"/>
      <c r="U628" s="9">
        <f t="shared" si="67"/>
        <v>0</v>
      </c>
      <c r="V628" s="9"/>
      <c r="W628" s="9"/>
      <c r="X628" s="9">
        <f t="shared" si="68"/>
        <v>0</v>
      </c>
      <c r="Y628" s="9"/>
      <c r="Z628" s="9"/>
      <c r="AA628" s="10">
        <f t="shared" si="69"/>
        <v>0</v>
      </c>
      <c r="AB628" s="11">
        <v>45894</v>
      </c>
    </row>
    <row r="629" spans="1:28" ht="15.75" hidden="1" x14ac:dyDescent="0.25">
      <c r="A629" s="39">
        <v>45895</v>
      </c>
      <c r="B629" s="33" t="s">
        <v>53</v>
      </c>
      <c r="C629" s="33"/>
      <c r="D629" s="33" t="s">
        <v>41</v>
      </c>
      <c r="E629" s="33" t="s">
        <v>224</v>
      </c>
      <c r="F629" s="33">
        <v>250</v>
      </c>
      <c r="G629" s="33" t="s">
        <v>29</v>
      </c>
      <c r="H629" s="33">
        <v>1790</v>
      </c>
      <c r="I629" s="33">
        <f t="shared" si="63"/>
        <v>447500</v>
      </c>
      <c r="J629" s="82" t="s">
        <v>38</v>
      </c>
      <c r="K629" s="33" t="s">
        <v>1126</v>
      </c>
      <c r="L629" s="9">
        <f t="shared" si="64"/>
        <v>0</v>
      </c>
      <c r="M629" s="9"/>
      <c r="N629" s="9"/>
      <c r="O629" s="9">
        <f t="shared" si="65"/>
        <v>0</v>
      </c>
      <c r="P629" s="9"/>
      <c r="Q629" s="9"/>
      <c r="R629" s="9">
        <f t="shared" si="66"/>
        <v>0</v>
      </c>
      <c r="S629" s="9"/>
      <c r="T629" s="9"/>
      <c r="U629" s="9">
        <f t="shared" si="67"/>
        <v>0</v>
      </c>
      <c r="V629" s="9"/>
      <c r="W629" s="9"/>
      <c r="X629" s="9">
        <f t="shared" si="68"/>
        <v>0</v>
      </c>
      <c r="Y629" s="9"/>
      <c r="Z629" s="9"/>
      <c r="AA629" s="10">
        <f t="shared" si="69"/>
        <v>447500</v>
      </c>
      <c r="AB629" s="11"/>
    </row>
    <row r="630" spans="1:28" ht="15.75" hidden="1" x14ac:dyDescent="0.25">
      <c r="A630" s="39">
        <v>45895</v>
      </c>
      <c r="B630" s="33" t="s">
        <v>53</v>
      </c>
      <c r="C630" s="33"/>
      <c r="D630" s="33" t="s">
        <v>41</v>
      </c>
      <c r="E630" s="33" t="s">
        <v>65</v>
      </c>
      <c r="F630" s="33">
        <v>125</v>
      </c>
      <c r="G630" s="33" t="s">
        <v>29</v>
      </c>
      <c r="H630" s="33">
        <v>3160</v>
      </c>
      <c r="I630" s="33">
        <f t="shared" si="63"/>
        <v>395000</v>
      </c>
      <c r="J630" s="82" t="s">
        <v>38</v>
      </c>
      <c r="K630" s="33" t="s">
        <v>1126</v>
      </c>
      <c r="L630" s="9">
        <f t="shared" si="64"/>
        <v>0</v>
      </c>
      <c r="M630" s="9"/>
      <c r="N630" s="9"/>
      <c r="O630" s="9">
        <f t="shared" si="65"/>
        <v>0</v>
      </c>
      <c r="P630" s="9"/>
      <c r="Q630" s="9"/>
      <c r="R630" s="9">
        <f t="shared" si="66"/>
        <v>0</v>
      </c>
      <c r="S630" s="9"/>
      <c r="T630" s="9"/>
      <c r="U630" s="9">
        <f t="shared" si="67"/>
        <v>0</v>
      </c>
      <c r="V630" s="9"/>
      <c r="W630" s="9"/>
      <c r="X630" s="9">
        <f t="shared" si="68"/>
        <v>0</v>
      </c>
      <c r="Y630" s="9"/>
      <c r="Z630" s="9"/>
      <c r="AA630" s="10">
        <f t="shared" si="69"/>
        <v>395000</v>
      </c>
      <c r="AB630" s="11"/>
    </row>
    <row r="631" spans="1:28" ht="15.75" hidden="1" x14ac:dyDescent="0.25">
      <c r="A631" s="39">
        <v>45895</v>
      </c>
      <c r="B631" s="33" t="s">
        <v>53</v>
      </c>
      <c r="C631" s="33"/>
      <c r="D631" s="33" t="s">
        <v>41</v>
      </c>
      <c r="E631" s="33" t="s">
        <v>91</v>
      </c>
      <c r="F631" s="33">
        <v>1000</v>
      </c>
      <c r="G631" s="33" t="s">
        <v>29</v>
      </c>
      <c r="H631" s="33">
        <v>3800</v>
      </c>
      <c r="I631" s="33">
        <f t="shared" si="63"/>
        <v>3800000</v>
      </c>
      <c r="J631" s="82" t="s">
        <v>38</v>
      </c>
      <c r="K631" s="33" t="s">
        <v>1126</v>
      </c>
      <c r="L631" s="9">
        <f t="shared" si="64"/>
        <v>0</v>
      </c>
      <c r="M631" s="9"/>
      <c r="N631" s="9"/>
      <c r="O631" s="9">
        <f t="shared" si="65"/>
        <v>0</v>
      </c>
      <c r="P631" s="9"/>
      <c r="Q631" s="9"/>
      <c r="R631" s="9">
        <f t="shared" si="66"/>
        <v>0</v>
      </c>
      <c r="S631" s="9"/>
      <c r="T631" s="9"/>
      <c r="U631" s="9">
        <f t="shared" si="67"/>
        <v>0</v>
      </c>
      <c r="V631" s="9"/>
      <c r="W631" s="9"/>
      <c r="X631" s="9">
        <f t="shared" si="68"/>
        <v>0</v>
      </c>
      <c r="Y631" s="9"/>
      <c r="Z631" s="9"/>
      <c r="AA631" s="10">
        <f t="shared" si="69"/>
        <v>3800000</v>
      </c>
      <c r="AB631" s="11"/>
    </row>
    <row r="632" spans="1:28" ht="15.75" hidden="1" x14ac:dyDescent="0.25">
      <c r="A632" s="39">
        <v>45895</v>
      </c>
      <c r="B632" s="33" t="s">
        <v>947</v>
      </c>
      <c r="C632" s="33"/>
      <c r="D632" s="33" t="s">
        <v>31</v>
      </c>
      <c r="E632" s="33" t="s">
        <v>310</v>
      </c>
      <c r="F632" s="33">
        <v>2.5</v>
      </c>
      <c r="G632" s="33" t="s">
        <v>51</v>
      </c>
      <c r="H632" s="33">
        <v>86000</v>
      </c>
      <c r="I632" s="33">
        <f t="shared" si="63"/>
        <v>215000</v>
      </c>
      <c r="J632" s="37" t="s">
        <v>241</v>
      </c>
      <c r="K632" s="33"/>
      <c r="L632" s="9">
        <f t="shared" si="64"/>
        <v>215000</v>
      </c>
      <c r="M632" s="9">
        <v>215000</v>
      </c>
      <c r="N632" s="9"/>
      <c r="O632" s="9">
        <f t="shared" si="65"/>
        <v>0</v>
      </c>
      <c r="P632" s="9"/>
      <c r="Q632" s="9"/>
      <c r="R632" s="9">
        <f t="shared" si="66"/>
        <v>0</v>
      </c>
      <c r="S632" s="9"/>
      <c r="T632" s="9"/>
      <c r="U632" s="9">
        <f t="shared" si="67"/>
        <v>0</v>
      </c>
      <c r="V632" s="9"/>
      <c r="W632" s="9"/>
      <c r="X632" s="9">
        <f t="shared" si="68"/>
        <v>0</v>
      </c>
      <c r="Y632" s="9"/>
      <c r="Z632" s="9"/>
      <c r="AA632" s="10">
        <f t="shared" si="69"/>
        <v>0</v>
      </c>
      <c r="AB632" s="11">
        <v>45895</v>
      </c>
    </row>
    <row r="633" spans="1:28" ht="15.75" hidden="1" x14ac:dyDescent="0.25">
      <c r="A633" s="39">
        <v>45895</v>
      </c>
      <c r="B633" s="33" t="s">
        <v>947</v>
      </c>
      <c r="C633" s="33"/>
      <c r="D633" s="33" t="s">
        <v>31</v>
      </c>
      <c r="E633" s="33" t="s">
        <v>308</v>
      </c>
      <c r="F633" s="33">
        <v>2.5</v>
      </c>
      <c r="G633" s="33" t="s">
        <v>51</v>
      </c>
      <c r="H633" s="33">
        <v>86000</v>
      </c>
      <c r="I633" s="33">
        <f t="shared" si="63"/>
        <v>215000</v>
      </c>
      <c r="J633" s="37" t="s">
        <v>241</v>
      </c>
      <c r="K633" s="33"/>
      <c r="L633" s="9">
        <f t="shared" si="64"/>
        <v>215000</v>
      </c>
      <c r="M633" s="9">
        <v>215000</v>
      </c>
      <c r="N633" s="9"/>
      <c r="O633" s="9">
        <f t="shared" si="65"/>
        <v>0</v>
      </c>
      <c r="P633" s="9"/>
      <c r="Q633" s="9"/>
      <c r="R633" s="9">
        <f t="shared" si="66"/>
        <v>0</v>
      </c>
      <c r="S633" s="9"/>
      <c r="T633" s="9"/>
      <c r="U633" s="9">
        <f t="shared" si="67"/>
        <v>0</v>
      </c>
      <c r="V633" s="9"/>
      <c r="W633" s="9"/>
      <c r="X633" s="9">
        <f t="shared" si="68"/>
        <v>0</v>
      </c>
      <c r="Y633" s="9"/>
      <c r="Z633" s="9"/>
      <c r="AA633" s="10">
        <f t="shared" si="69"/>
        <v>0</v>
      </c>
      <c r="AB633" s="11">
        <v>45895</v>
      </c>
    </row>
    <row r="634" spans="1:28" ht="15.75" hidden="1" x14ac:dyDescent="0.25">
      <c r="A634" s="39">
        <v>45895</v>
      </c>
      <c r="B634" s="33" t="s">
        <v>48</v>
      </c>
      <c r="C634" s="33"/>
      <c r="D634" s="33" t="s">
        <v>31</v>
      </c>
      <c r="E634" s="33" t="s">
        <v>102</v>
      </c>
      <c r="F634" s="33">
        <v>12</v>
      </c>
      <c r="G634" s="33" t="s">
        <v>74</v>
      </c>
      <c r="H634" s="33">
        <v>65000</v>
      </c>
      <c r="I634" s="33">
        <f t="shared" si="63"/>
        <v>780000</v>
      </c>
      <c r="J634" s="37" t="s">
        <v>240</v>
      </c>
      <c r="K634" s="33"/>
      <c r="L634" s="9">
        <f t="shared" si="64"/>
        <v>0</v>
      </c>
      <c r="M634" s="9"/>
      <c r="N634" s="9"/>
      <c r="O634" s="9">
        <f t="shared" si="65"/>
        <v>780000</v>
      </c>
      <c r="P634" s="9">
        <v>780000</v>
      </c>
      <c r="Q634" s="9"/>
      <c r="R634" s="9">
        <f t="shared" si="66"/>
        <v>0</v>
      </c>
      <c r="S634" s="9"/>
      <c r="T634" s="9"/>
      <c r="U634" s="9">
        <f t="shared" si="67"/>
        <v>0</v>
      </c>
      <c r="V634" s="9"/>
      <c r="W634" s="9"/>
      <c r="X634" s="9">
        <f t="shared" si="68"/>
        <v>0</v>
      </c>
      <c r="Y634" s="9"/>
      <c r="Z634" s="9"/>
      <c r="AA634" s="10">
        <f t="shared" si="69"/>
        <v>0</v>
      </c>
      <c r="AB634" s="11">
        <v>45895</v>
      </c>
    </row>
    <row r="635" spans="1:28" ht="15.75" hidden="1" x14ac:dyDescent="0.25">
      <c r="A635" s="39">
        <v>45895</v>
      </c>
      <c r="B635" s="33" t="s">
        <v>96</v>
      </c>
      <c r="C635" s="33"/>
      <c r="D635" s="33" t="s">
        <v>31</v>
      </c>
      <c r="E635" s="33" t="s">
        <v>769</v>
      </c>
      <c r="F635" s="33">
        <v>3</v>
      </c>
      <c r="G635" s="33" t="s">
        <v>51</v>
      </c>
      <c r="H635" s="33">
        <v>140000</v>
      </c>
      <c r="I635" s="33">
        <f t="shared" si="63"/>
        <v>420000</v>
      </c>
      <c r="J635" s="37" t="s">
        <v>240</v>
      </c>
      <c r="K635" s="33"/>
      <c r="L635" s="9">
        <f t="shared" si="64"/>
        <v>0</v>
      </c>
      <c r="M635" s="9"/>
      <c r="N635" s="9"/>
      <c r="O635" s="9">
        <f t="shared" si="65"/>
        <v>0</v>
      </c>
      <c r="P635" s="9"/>
      <c r="Q635" s="9"/>
      <c r="R635" s="9">
        <f t="shared" si="66"/>
        <v>0</v>
      </c>
      <c r="S635" s="9"/>
      <c r="T635" s="9"/>
      <c r="U635" s="9">
        <f t="shared" si="67"/>
        <v>420000</v>
      </c>
      <c r="V635" s="9">
        <v>420000</v>
      </c>
      <c r="W635" s="9"/>
      <c r="X635" s="9">
        <f t="shared" si="68"/>
        <v>0</v>
      </c>
      <c r="Y635" s="9"/>
      <c r="Z635" s="9"/>
      <c r="AA635" s="10">
        <f t="shared" si="69"/>
        <v>0</v>
      </c>
      <c r="AB635" s="11">
        <v>45895</v>
      </c>
    </row>
    <row r="636" spans="1:28" ht="15.75" hidden="1" x14ac:dyDescent="0.25">
      <c r="A636" s="39">
        <v>45895</v>
      </c>
      <c r="B636" s="33" t="s">
        <v>258</v>
      </c>
      <c r="C636" s="33"/>
      <c r="D636" s="33" t="s">
        <v>31</v>
      </c>
      <c r="E636" s="33" t="s">
        <v>110</v>
      </c>
      <c r="F636" s="33">
        <v>20800</v>
      </c>
      <c r="G636" s="33" t="s">
        <v>29</v>
      </c>
      <c r="H636" s="33">
        <v>1800</v>
      </c>
      <c r="I636" s="33">
        <f t="shared" si="63"/>
        <v>37440000</v>
      </c>
      <c r="J636" s="82" t="s">
        <v>38</v>
      </c>
      <c r="K636" s="33" t="s">
        <v>1139</v>
      </c>
      <c r="L636" s="9">
        <f t="shared" si="64"/>
        <v>0</v>
      </c>
      <c r="M636" s="9"/>
      <c r="N636" s="9"/>
      <c r="O636" s="9">
        <f t="shared" si="65"/>
        <v>0</v>
      </c>
      <c r="P636" s="9"/>
      <c r="Q636" s="9"/>
      <c r="R636" s="9">
        <f t="shared" si="66"/>
        <v>0</v>
      </c>
      <c r="S636" s="9"/>
      <c r="T636" s="9"/>
      <c r="U636" s="9">
        <f t="shared" si="67"/>
        <v>0</v>
      </c>
      <c r="V636" s="9"/>
      <c r="W636" s="9"/>
      <c r="X636" s="9">
        <f t="shared" si="68"/>
        <v>0</v>
      </c>
      <c r="Y636" s="9"/>
      <c r="Z636" s="9"/>
      <c r="AA636" s="10">
        <f t="shared" si="69"/>
        <v>37440000</v>
      </c>
      <c r="AB636" s="11"/>
    </row>
    <row r="637" spans="1:28" ht="15.75" hidden="1" x14ac:dyDescent="0.25">
      <c r="A637" s="39">
        <v>45895</v>
      </c>
      <c r="B637" s="33" t="s">
        <v>35</v>
      </c>
      <c r="C637" s="33"/>
      <c r="D637" s="33" t="s">
        <v>31</v>
      </c>
      <c r="E637" s="33" t="s">
        <v>394</v>
      </c>
      <c r="F637" s="33">
        <v>1</v>
      </c>
      <c r="G637" s="33" t="s">
        <v>51</v>
      </c>
      <c r="H637" s="33">
        <v>300000</v>
      </c>
      <c r="I637" s="33">
        <f t="shared" si="63"/>
        <v>300000</v>
      </c>
      <c r="J637" s="37" t="s">
        <v>241</v>
      </c>
      <c r="K637" s="33"/>
      <c r="L637" s="9">
        <f t="shared" si="64"/>
        <v>300000</v>
      </c>
      <c r="M637" s="9">
        <v>300000</v>
      </c>
      <c r="N637" s="9"/>
      <c r="O637" s="9">
        <f t="shared" si="65"/>
        <v>0</v>
      </c>
      <c r="P637" s="9"/>
      <c r="Q637" s="9"/>
      <c r="R637" s="9">
        <f t="shared" si="66"/>
        <v>0</v>
      </c>
      <c r="S637" s="9"/>
      <c r="T637" s="9"/>
      <c r="U637" s="9">
        <f t="shared" si="67"/>
        <v>0</v>
      </c>
      <c r="V637" s="9"/>
      <c r="W637" s="9"/>
      <c r="X637" s="9">
        <f t="shared" si="68"/>
        <v>0</v>
      </c>
      <c r="Y637" s="9"/>
      <c r="Z637" s="9"/>
      <c r="AA637" s="10">
        <f t="shared" si="69"/>
        <v>0</v>
      </c>
      <c r="AB637" s="11">
        <v>45895</v>
      </c>
    </row>
    <row r="638" spans="1:28" ht="15.75" hidden="1" x14ac:dyDescent="0.25">
      <c r="A638" s="39">
        <v>45895</v>
      </c>
      <c r="B638" s="33" t="s">
        <v>217</v>
      </c>
      <c r="C638" s="33"/>
      <c r="D638" s="33" t="s">
        <v>41</v>
      </c>
      <c r="E638" s="33" t="s">
        <v>155</v>
      </c>
      <c r="F638" s="33">
        <v>1000</v>
      </c>
      <c r="G638" s="33" t="s">
        <v>29</v>
      </c>
      <c r="H638" s="33">
        <v>3700</v>
      </c>
      <c r="I638" s="33">
        <f t="shared" si="63"/>
        <v>3700000</v>
      </c>
      <c r="J638" s="37" t="s">
        <v>241</v>
      </c>
      <c r="K638" s="33"/>
      <c r="L638" s="9">
        <f t="shared" si="64"/>
        <v>3700000</v>
      </c>
      <c r="M638" s="9">
        <v>3700000</v>
      </c>
      <c r="N638" s="9"/>
      <c r="O638" s="9">
        <f t="shared" si="65"/>
        <v>0</v>
      </c>
      <c r="P638" s="9"/>
      <c r="Q638" s="9"/>
      <c r="R638" s="9">
        <f t="shared" si="66"/>
        <v>0</v>
      </c>
      <c r="S638" s="9"/>
      <c r="T638" s="9"/>
      <c r="U638" s="9">
        <f t="shared" si="67"/>
        <v>0</v>
      </c>
      <c r="V638" s="9"/>
      <c r="W638" s="9"/>
      <c r="X638" s="9">
        <f t="shared" si="68"/>
        <v>0</v>
      </c>
      <c r="Y638" s="9"/>
      <c r="Z638" s="9"/>
      <c r="AA638" s="10">
        <f t="shared" si="69"/>
        <v>0</v>
      </c>
      <c r="AB638" s="11">
        <v>45895</v>
      </c>
    </row>
    <row r="639" spans="1:28" ht="16.5" hidden="1" thickBot="1" x14ac:dyDescent="0.3">
      <c r="A639" s="95">
        <v>45895</v>
      </c>
      <c r="B639" s="62" t="s">
        <v>371</v>
      </c>
      <c r="C639" s="62"/>
      <c r="D639" s="62" t="s">
        <v>31</v>
      </c>
      <c r="E639" s="62" t="s">
        <v>155</v>
      </c>
      <c r="F639" s="62">
        <v>1000</v>
      </c>
      <c r="G639" s="62" t="s">
        <v>29</v>
      </c>
      <c r="H639" s="62">
        <v>3800</v>
      </c>
      <c r="I639" s="62">
        <f t="shared" si="63"/>
        <v>3800000</v>
      </c>
      <c r="J639" s="63" t="s">
        <v>240</v>
      </c>
      <c r="K639" s="62"/>
      <c r="L639" s="97">
        <f t="shared" si="64"/>
        <v>0</v>
      </c>
      <c r="M639" s="97"/>
      <c r="N639" s="97"/>
      <c r="O639" s="97">
        <f t="shared" si="65"/>
        <v>0</v>
      </c>
      <c r="P639" s="97"/>
      <c r="Q639" s="97"/>
      <c r="R639" s="97">
        <f t="shared" si="66"/>
        <v>0</v>
      </c>
      <c r="S639" s="97"/>
      <c r="T639" s="97"/>
      <c r="U639" s="97">
        <f t="shared" si="67"/>
        <v>3800000</v>
      </c>
      <c r="V639" s="97">
        <v>3800000</v>
      </c>
      <c r="W639" s="97"/>
      <c r="X639" s="97">
        <f t="shared" si="68"/>
        <v>0</v>
      </c>
      <c r="Y639" s="97"/>
      <c r="Z639" s="97"/>
      <c r="AA639" s="98">
        <f t="shared" si="69"/>
        <v>0</v>
      </c>
      <c r="AB639" s="99">
        <v>45895</v>
      </c>
    </row>
    <row r="640" spans="1:28" ht="15.75" hidden="1" x14ac:dyDescent="0.25">
      <c r="A640" s="39">
        <v>45895</v>
      </c>
      <c r="B640" s="35" t="s">
        <v>1040</v>
      </c>
      <c r="C640" s="35"/>
      <c r="D640" s="35" t="s">
        <v>31</v>
      </c>
      <c r="E640" s="35" t="s">
        <v>110</v>
      </c>
      <c r="F640" s="35">
        <v>800</v>
      </c>
      <c r="G640" s="35" t="s">
        <v>29</v>
      </c>
      <c r="H640" s="35">
        <v>2000</v>
      </c>
      <c r="I640" s="33">
        <f t="shared" si="63"/>
        <v>1600000</v>
      </c>
      <c r="J640" s="37" t="s">
        <v>240</v>
      </c>
      <c r="K640" s="88" t="s">
        <v>1138</v>
      </c>
      <c r="L640" s="9">
        <f t="shared" si="64"/>
        <v>0</v>
      </c>
      <c r="M640" s="9"/>
      <c r="N640" s="9"/>
      <c r="O640" s="9">
        <f t="shared" si="65"/>
        <v>1600000</v>
      </c>
      <c r="P640" s="9">
        <v>1600000</v>
      </c>
      <c r="Q640" s="9"/>
      <c r="R640" s="9">
        <f t="shared" si="66"/>
        <v>0</v>
      </c>
      <c r="S640" s="9"/>
      <c r="T640" s="9"/>
      <c r="U640" s="9">
        <f t="shared" si="67"/>
        <v>0</v>
      </c>
      <c r="V640" s="9"/>
      <c r="W640" s="9"/>
      <c r="X640" s="9">
        <f t="shared" si="68"/>
        <v>0</v>
      </c>
      <c r="Y640" s="9"/>
      <c r="Z640" s="9"/>
      <c r="AA640" s="10">
        <f t="shared" si="69"/>
        <v>0</v>
      </c>
      <c r="AB640" s="11">
        <v>45897</v>
      </c>
    </row>
    <row r="641" spans="1:28" ht="15.75" hidden="1" x14ac:dyDescent="0.25">
      <c r="A641" s="39">
        <v>45895</v>
      </c>
      <c r="B641" s="35" t="s">
        <v>940</v>
      </c>
      <c r="C641" s="33"/>
      <c r="D641" s="35" t="s">
        <v>31</v>
      </c>
      <c r="E641" s="33" t="s">
        <v>123</v>
      </c>
      <c r="F641" s="33">
        <v>5</v>
      </c>
      <c r="G641" s="35" t="s">
        <v>51</v>
      </c>
      <c r="H641" s="33">
        <v>100000</v>
      </c>
      <c r="I641" s="33">
        <f t="shared" si="63"/>
        <v>500000</v>
      </c>
      <c r="J641" s="37" t="s">
        <v>240</v>
      </c>
      <c r="K641" s="35"/>
      <c r="L641" s="9">
        <f t="shared" si="64"/>
        <v>0</v>
      </c>
      <c r="M641" s="9"/>
      <c r="N641" s="9"/>
      <c r="O641" s="9">
        <f t="shared" si="65"/>
        <v>0</v>
      </c>
      <c r="P641" s="9"/>
      <c r="Q641" s="9"/>
      <c r="R641" s="9">
        <f t="shared" si="66"/>
        <v>0</v>
      </c>
      <c r="S641" s="9"/>
      <c r="T641" s="9"/>
      <c r="U641" s="9">
        <f t="shared" si="67"/>
        <v>500000</v>
      </c>
      <c r="V641" s="9">
        <v>500000</v>
      </c>
      <c r="W641" s="9"/>
      <c r="X641" s="9">
        <f t="shared" si="68"/>
        <v>0</v>
      </c>
      <c r="Y641" s="9"/>
      <c r="Z641" s="9"/>
      <c r="AA641" s="10">
        <f t="shared" si="69"/>
        <v>0</v>
      </c>
      <c r="AB641" s="11">
        <v>45895</v>
      </c>
    </row>
    <row r="642" spans="1:28" ht="15.75" hidden="1" x14ac:dyDescent="0.25">
      <c r="A642" s="39">
        <v>45895</v>
      </c>
      <c r="B642" s="35" t="s">
        <v>121</v>
      </c>
      <c r="C642" s="33"/>
      <c r="D642" s="35" t="s">
        <v>31</v>
      </c>
      <c r="E642" s="33" t="s">
        <v>137</v>
      </c>
      <c r="F642" s="33">
        <v>1</v>
      </c>
      <c r="G642" s="35" t="s">
        <v>138</v>
      </c>
      <c r="H642" s="33">
        <v>1200000</v>
      </c>
      <c r="I642" s="33">
        <f t="shared" si="63"/>
        <v>1200000</v>
      </c>
      <c r="J642" s="37" t="s">
        <v>240</v>
      </c>
      <c r="K642" s="35" t="s">
        <v>1130</v>
      </c>
      <c r="L642" s="9">
        <f t="shared" si="64"/>
        <v>0</v>
      </c>
      <c r="M642" s="9"/>
      <c r="N642" s="9"/>
      <c r="O642" s="9">
        <f t="shared" si="65"/>
        <v>1200000</v>
      </c>
      <c r="P642" s="9">
        <v>1200000</v>
      </c>
      <c r="Q642" s="9"/>
      <c r="R642" s="9">
        <f t="shared" si="66"/>
        <v>0</v>
      </c>
      <c r="S642" s="9"/>
      <c r="T642" s="9"/>
      <c r="U642" s="9">
        <f t="shared" si="67"/>
        <v>0</v>
      </c>
      <c r="V642" s="9"/>
      <c r="W642" s="9"/>
      <c r="X642" s="9">
        <f t="shared" si="68"/>
        <v>0</v>
      </c>
      <c r="Y642" s="9"/>
      <c r="Z642" s="9"/>
      <c r="AA642" s="10">
        <f t="shared" si="69"/>
        <v>0</v>
      </c>
      <c r="AB642" s="11">
        <v>45897</v>
      </c>
    </row>
    <row r="643" spans="1:28" ht="15.75" hidden="1" x14ac:dyDescent="0.25">
      <c r="A643" s="39">
        <v>45895</v>
      </c>
      <c r="B643" s="33" t="s">
        <v>189</v>
      </c>
      <c r="C643" s="33"/>
      <c r="D643" s="33" t="s">
        <v>31</v>
      </c>
      <c r="E643" s="33" t="s">
        <v>110</v>
      </c>
      <c r="F643" s="33">
        <v>1000</v>
      </c>
      <c r="G643" s="33" t="s">
        <v>29</v>
      </c>
      <c r="H643" s="33">
        <v>1800</v>
      </c>
      <c r="I643" s="33">
        <f t="shared" si="63"/>
        <v>1800000</v>
      </c>
      <c r="J643" s="37" t="s">
        <v>240</v>
      </c>
      <c r="K643" s="33"/>
      <c r="L643" s="9">
        <f t="shared" si="64"/>
        <v>0</v>
      </c>
      <c r="M643" s="9"/>
      <c r="N643" s="9"/>
      <c r="O643" s="9">
        <f t="shared" si="65"/>
        <v>0</v>
      </c>
      <c r="P643" s="9"/>
      <c r="Q643" s="9"/>
      <c r="R643" s="9">
        <f t="shared" si="66"/>
        <v>1800000</v>
      </c>
      <c r="S643" s="9">
        <v>1800000</v>
      </c>
      <c r="T643" s="9"/>
      <c r="U643" s="9">
        <f t="shared" si="67"/>
        <v>0</v>
      </c>
      <c r="V643" s="9"/>
      <c r="W643" s="9"/>
      <c r="X643" s="9">
        <f t="shared" si="68"/>
        <v>0</v>
      </c>
      <c r="Y643" s="9"/>
      <c r="Z643" s="9"/>
      <c r="AA643" s="10">
        <f t="shared" si="69"/>
        <v>0</v>
      </c>
      <c r="AB643" s="11">
        <v>45895</v>
      </c>
    </row>
    <row r="644" spans="1:28" ht="15.75" hidden="1" x14ac:dyDescent="0.25">
      <c r="A644" s="39">
        <v>45895</v>
      </c>
      <c r="B644" s="33" t="s">
        <v>901</v>
      </c>
      <c r="C644" s="33"/>
      <c r="D644" s="33" t="s">
        <v>31</v>
      </c>
      <c r="E644" s="33" t="s">
        <v>102</v>
      </c>
      <c r="F644" s="33">
        <v>2</v>
      </c>
      <c r="G644" s="33" t="s">
        <v>74</v>
      </c>
      <c r="H644" s="33">
        <v>65000</v>
      </c>
      <c r="I644" s="33">
        <f t="shared" ref="I644:I707" si="70">F644*H644</f>
        <v>130000</v>
      </c>
      <c r="J644" s="37" t="s">
        <v>240</v>
      </c>
      <c r="K644" s="33"/>
      <c r="L644" s="9">
        <f t="shared" ref="L644:L707" si="71">M644+N644</f>
        <v>0</v>
      </c>
      <c r="M644" s="9"/>
      <c r="N644" s="9"/>
      <c r="O644" s="9">
        <f t="shared" ref="O644:O707" si="72">P644+Q644</f>
        <v>0</v>
      </c>
      <c r="P644" s="9"/>
      <c r="Q644" s="9"/>
      <c r="R644" s="9">
        <f t="shared" ref="R644:R707" si="73">S644+T644</f>
        <v>0</v>
      </c>
      <c r="S644" s="9"/>
      <c r="T644" s="9"/>
      <c r="U644" s="9">
        <f t="shared" ref="U644:U707" si="74">V644+W644</f>
        <v>130000</v>
      </c>
      <c r="V644" s="9">
        <v>130000</v>
      </c>
      <c r="W644" s="9"/>
      <c r="X644" s="9">
        <f t="shared" ref="X644:X707" si="75">Y644+Z644</f>
        <v>0</v>
      </c>
      <c r="Y644" s="9"/>
      <c r="Z644" s="9"/>
      <c r="AA644" s="10">
        <f t="shared" ref="AA644:AA707" si="76">C644+I644-L644-O644-U644-X644-R644</f>
        <v>0</v>
      </c>
      <c r="AB644" s="11">
        <v>45895</v>
      </c>
    </row>
    <row r="645" spans="1:28" ht="15.75" hidden="1" x14ac:dyDescent="0.25">
      <c r="A645" s="39">
        <v>45895</v>
      </c>
      <c r="B645" s="33" t="s">
        <v>472</v>
      </c>
      <c r="C645" s="33"/>
      <c r="D645" s="33" t="s">
        <v>31</v>
      </c>
      <c r="E645" s="33" t="s">
        <v>102</v>
      </c>
      <c r="F645" s="33">
        <v>2</v>
      </c>
      <c r="G645" s="33" t="s">
        <v>74</v>
      </c>
      <c r="H645" s="33">
        <v>65000</v>
      </c>
      <c r="I645" s="33">
        <f t="shared" si="70"/>
        <v>130000</v>
      </c>
      <c r="J645" s="82" t="s">
        <v>38</v>
      </c>
      <c r="K645" s="33" t="s">
        <v>1130</v>
      </c>
      <c r="L645" s="9">
        <f t="shared" si="71"/>
        <v>0</v>
      </c>
      <c r="M645" s="9"/>
      <c r="N645" s="9"/>
      <c r="O645" s="9">
        <f t="shared" si="72"/>
        <v>0</v>
      </c>
      <c r="P645" s="9"/>
      <c r="Q645" s="9"/>
      <c r="R645" s="9">
        <f t="shared" si="73"/>
        <v>0</v>
      </c>
      <c r="S645" s="9"/>
      <c r="T645" s="9"/>
      <c r="U645" s="9">
        <f t="shared" si="74"/>
        <v>0</v>
      </c>
      <c r="V645" s="9"/>
      <c r="W645" s="9"/>
      <c r="X645" s="9">
        <f t="shared" si="75"/>
        <v>0</v>
      </c>
      <c r="Y645" s="9"/>
      <c r="Z645" s="9"/>
      <c r="AA645" s="10">
        <f t="shared" si="76"/>
        <v>130000</v>
      </c>
      <c r="AB645" s="11"/>
    </row>
    <row r="646" spans="1:28" ht="15.75" hidden="1" x14ac:dyDescent="0.25">
      <c r="A646" s="39">
        <v>45895</v>
      </c>
      <c r="B646" s="33" t="s">
        <v>170</v>
      </c>
      <c r="C646" s="33"/>
      <c r="D646" s="33" t="s">
        <v>31</v>
      </c>
      <c r="E646" s="33" t="s">
        <v>468</v>
      </c>
      <c r="F646" s="33">
        <v>16.399999999999999</v>
      </c>
      <c r="G646" s="33" t="s">
        <v>51</v>
      </c>
      <c r="H646" s="33">
        <v>43000</v>
      </c>
      <c r="I646" s="33">
        <f t="shared" si="70"/>
        <v>705199.99999999988</v>
      </c>
      <c r="J646" s="37" t="s">
        <v>241</v>
      </c>
      <c r="K646" s="33"/>
      <c r="L646" s="9">
        <f t="shared" si="71"/>
        <v>705200</v>
      </c>
      <c r="M646" s="9">
        <v>705200</v>
      </c>
      <c r="N646" s="9"/>
      <c r="O646" s="9">
        <f t="shared" si="72"/>
        <v>0</v>
      </c>
      <c r="P646" s="9"/>
      <c r="Q646" s="9"/>
      <c r="R646" s="9">
        <f t="shared" si="73"/>
        <v>0</v>
      </c>
      <c r="S646" s="9"/>
      <c r="T646" s="9"/>
      <c r="U646" s="9">
        <f t="shared" si="74"/>
        <v>0</v>
      </c>
      <c r="V646" s="9"/>
      <c r="W646" s="9"/>
      <c r="X646" s="9">
        <f t="shared" si="75"/>
        <v>0</v>
      </c>
      <c r="Y646" s="9"/>
      <c r="Z646" s="9"/>
      <c r="AA646" s="10">
        <f t="shared" si="76"/>
        <v>-1.1641532182693481E-10</v>
      </c>
      <c r="AB646" s="11">
        <v>45895</v>
      </c>
    </row>
    <row r="647" spans="1:28" ht="15.75" hidden="1" x14ac:dyDescent="0.25">
      <c r="A647" s="39">
        <v>45895</v>
      </c>
      <c r="B647" s="33" t="s">
        <v>170</v>
      </c>
      <c r="C647" s="33"/>
      <c r="D647" s="33" t="s">
        <v>31</v>
      </c>
      <c r="E647" s="33" t="s">
        <v>64</v>
      </c>
      <c r="F647" s="33">
        <v>2</v>
      </c>
      <c r="G647" s="33" t="s">
        <v>33</v>
      </c>
      <c r="H647" s="33">
        <v>150000</v>
      </c>
      <c r="I647" s="33">
        <f t="shared" si="70"/>
        <v>300000</v>
      </c>
      <c r="J647" s="37" t="s">
        <v>241</v>
      </c>
      <c r="K647" s="33"/>
      <c r="L647" s="9">
        <f t="shared" si="71"/>
        <v>300000</v>
      </c>
      <c r="M647" s="9">
        <v>300000</v>
      </c>
      <c r="N647" s="9"/>
      <c r="O647" s="9">
        <f t="shared" si="72"/>
        <v>0</v>
      </c>
      <c r="P647" s="9"/>
      <c r="Q647" s="9"/>
      <c r="R647" s="9">
        <f t="shared" si="73"/>
        <v>0</v>
      </c>
      <c r="S647" s="9"/>
      <c r="T647" s="9"/>
      <c r="U647" s="9">
        <f t="shared" si="74"/>
        <v>0</v>
      </c>
      <c r="V647" s="9"/>
      <c r="W647" s="9"/>
      <c r="X647" s="9">
        <f t="shared" si="75"/>
        <v>0</v>
      </c>
      <c r="Y647" s="9"/>
      <c r="Z647" s="9"/>
      <c r="AA647" s="10">
        <f t="shared" si="76"/>
        <v>0</v>
      </c>
      <c r="AB647" s="11">
        <v>45895</v>
      </c>
    </row>
    <row r="648" spans="1:28" ht="15.75" hidden="1" x14ac:dyDescent="0.25">
      <c r="A648" s="39">
        <v>45895</v>
      </c>
      <c r="B648" s="33" t="s">
        <v>170</v>
      </c>
      <c r="C648" s="33"/>
      <c r="D648" s="33" t="s">
        <v>31</v>
      </c>
      <c r="E648" s="33" t="s">
        <v>32</v>
      </c>
      <c r="F648" s="33">
        <v>1</v>
      </c>
      <c r="G648" s="33" t="s">
        <v>33</v>
      </c>
      <c r="H648" s="33">
        <v>150000</v>
      </c>
      <c r="I648" s="33">
        <f t="shared" si="70"/>
        <v>150000</v>
      </c>
      <c r="J648" s="37" t="s">
        <v>241</v>
      </c>
      <c r="K648" s="33"/>
      <c r="L648" s="9">
        <f t="shared" si="71"/>
        <v>150000</v>
      </c>
      <c r="M648" s="9">
        <v>150000</v>
      </c>
      <c r="N648" s="9"/>
      <c r="O648" s="9">
        <f t="shared" si="72"/>
        <v>0</v>
      </c>
      <c r="P648" s="9"/>
      <c r="Q648" s="9"/>
      <c r="R648" s="9">
        <f t="shared" si="73"/>
        <v>0</v>
      </c>
      <c r="S648" s="9"/>
      <c r="T648" s="9"/>
      <c r="U648" s="9">
        <f t="shared" si="74"/>
        <v>0</v>
      </c>
      <c r="V648" s="9"/>
      <c r="W648" s="9"/>
      <c r="X648" s="9">
        <f t="shared" si="75"/>
        <v>0</v>
      </c>
      <c r="Y648" s="9"/>
      <c r="Z648" s="9"/>
      <c r="AA648" s="10">
        <f t="shared" si="76"/>
        <v>0</v>
      </c>
      <c r="AB648" s="11">
        <v>45895</v>
      </c>
    </row>
    <row r="649" spans="1:28" ht="15.75" hidden="1" x14ac:dyDescent="0.25">
      <c r="A649" s="39">
        <v>45895</v>
      </c>
      <c r="B649" s="33" t="s">
        <v>305</v>
      </c>
      <c r="C649" s="33"/>
      <c r="D649" s="33" t="s">
        <v>31</v>
      </c>
      <c r="E649" s="33" t="s">
        <v>377</v>
      </c>
      <c r="F649" s="33">
        <v>1</v>
      </c>
      <c r="G649" s="33" t="s">
        <v>138</v>
      </c>
      <c r="H649" s="33">
        <v>1200000</v>
      </c>
      <c r="I649" s="33">
        <f t="shared" si="70"/>
        <v>1200000</v>
      </c>
      <c r="J649" s="37" t="s">
        <v>240</v>
      </c>
      <c r="K649" s="33" t="s">
        <v>1130</v>
      </c>
      <c r="L649" s="9">
        <f t="shared" si="71"/>
        <v>0</v>
      </c>
      <c r="M649" s="9"/>
      <c r="N649" s="9"/>
      <c r="O649" s="9">
        <f t="shared" si="72"/>
        <v>1200000</v>
      </c>
      <c r="P649" s="9">
        <v>1200000</v>
      </c>
      <c r="Q649" s="9"/>
      <c r="R649" s="9">
        <f t="shared" si="73"/>
        <v>0</v>
      </c>
      <c r="S649" s="9"/>
      <c r="T649" s="9"/>
      <c r="U649" s="9">
        <f t="shared" si="74"/>
        <v>0</v>
      </c>
      <c r="V649" s="9"/>
      <c r="W649" s="9"/>
      <c r="X649" s="9">
        <f t="shared" si="75"/>
        <v>0</v>
      </c>
      <c r="Y649" s="9"/>
      <c r="Z649" s="9"/>
      <c r="AA649" s="10">
        <f t="shared" si="76"/>
        <v>0</v>
      </c>
      <c r="AB649" s="11">
        <v>45897</v>
      </c>
    </row>
    <row r="650" spans="1:28" ht="15.75" hidden="1" x14ac:dyDescent="0.25">
      <c r="A650" s="39">
        <v>45895</v>
      </c>
      <c r="B650" s="33" t="s">
        <v>231</v>
      </c>
      <c r="C650" s="33"/>
      <c r="D650" s="33"/>
      <c r="E650" s="33" t="s">
        <v>1136</v>
      </c>
      <c r="F650" s="33">
        <v>23.3</v>
      </c>
      <c r="G650" s="33" t="s">
        <v>51</v>
      </c>
      <c r="H650" s="33"/>
      <c r="I650" s="33">
        <f t="shared" si="70"/>
        <v>0</v>
      </c>
      <c r="J650" s="83" t="s">
        <v>26</v>
      </c>
      <c r="K650" s="33"/>
      <c r="L650" s="9">
        <f t="shared" si="71"/>
        <v>0</v>
      </c>
      <c r="M650" s="9"/>
      <c r="N650" s="9"/>
      <c r="O650" s="9">
        <f t="shared" si="72"/>
        <v>0</v>
      </c>
      <c r="P650" s="9"/>
      <c r="Q650" s="9"/>
      <c r="R650" s="9">
        <f t="shared" si="73"/>
        <v>0</v>
      </c>
      <c r="S650" s="9"/>
      <c r="T650" s="9"/>
      <c r="U650" s="9">
        <f t="shared" si="74"/>
        <v>0</v>
      </c>
      <c r="V650" s="9"/>
      <c r="W650" s="9"/>
      <c r="X650" s="9">
        <f t="shared" si="75"/>
        <v>0</v>
      </c>
      <c r="Y650" s="9"/>
      <c r="Z650" s="9"/>
      <c r="AA650" s="10">
        <f t="shared" si="76"/>
        <v>0</v>
      </c>
      <c r="AB650" s="11"/>
    </row>
    <row r="651" spans="1:28" ht="15.75" hidden="1" x14ac:dyDescent="0.25">
      <c r="A651" s="39">
        <v>45895</v>
      </c>
      <c r="B651" s="33" t="s">
        <v>231</v>
      </c>
      <c r="C651" s="33"/>
      <c r="D651" s="33"/>
      <c r="E651" s="33" t="s">
        <v>423</v>
      </c>
      <c r="F651" s="33">
        <v>34.9</v>
      </c>
      <c r="G651" s="33" t="s">
        <v>51</v>
      </c>
      <c r="H651" s="33"/>
      <c r="I651" s="33">
        <f t="shared" si="70"/>
        <v>0</v>
      </c>
      <c r="J651" s="83" t="s">
        <v>26</v>
      </c>
      <c r="K651" s="33"/>
      <c r="L651" s="9">
        <f t="shared" si="71"/>
        <v>0</v>
      </c>
      <c r="M651" s="9"/>
      <c r="N651" s="9"/>
      <c r="O651" s="9">
        <f t="shared" si="72"/>
        <v>0</v>
      </c>
      <c r="P651" s="9"/>
      <c r="Q651" s="9"/>
      <c r="R651" s="9">
        <f t="shared" si="73"/>
        <v>0</v>
      </c>
      <c r="S651" s="9"/>
      <c r="T651" s="9"/>
      <c r="U651" s="9">
        <f t="shared" si="74"/>
        <v>0</v>
      </c>
      <c r="V651" s="9"/>
      <c r="W651" s="9"/>
      <c r="X651" s="9">
        <f t="shared" si="75"/>
        <v>0</v>
      </c>
      <c r="Y651" s="9"/>
      <c r="Z651" s="9"/>
      <c r="AA651" s="10">
        <f t="shared" si="76"/>
        <v>0</v>
      </c>
      <c r="AB651" s="11"/>
    </row>
    <row r="652" spans="1:28" ht="15.75" hidden="1" x14ac:dyDescent="0.25">
      <c r="A652" s="39">
        <v>45895</v>
      </c>
      <c r="B652" s="33" t="s">
        <v>231</v>
      </c>
      <c r="C652" s="33"/>
      <c r="D652" s="33"/>
      <c r="E652" s="33" t="s">
        <v>1113</v>
      </c>
      <c r="F652" s="33">
        <v>31.2</v>
      </c>
      <c r="G652" s="33" t="s">
        <v>51</v>
      </c>
      <c r="H652" s="33"/>
      <c r="I652" s="33">
        <f t="shared" si="70"/>
        <v>0</v>
      </c>
      <c r="J652" s="83" t="s">
        <v>26</v>
      </c>
      <c r="K652" s="33"/>
      <c r="L652" s="9">
        <f t="shared" si="71"/>
        <v>0</v>
      </c>
      <c r="M652" s="9"/>
      <c r="N652" s="9"/>
      <c r="O652" s="9">
        <f t="shared" si="72"/>
        <v>0</v>
      </c>
      <c r="P652" s="9"/>
      <c r="Q652" s="9"/>
      <c r="R652" s="9">
        <f t="shared" si="73"/>
        <v>0</v>
      </c>
      <c r="S652" s="9"/>
      <c r="T652" s="9"/>
      <c r="U652" s="9">
        <f t="shared" si="74"/>
        <v>0</v>
      </c>
      <c r="V652" s="9"/>
      <c r="W652" s="9"/>
      <c r="X652" s="9">
        <f t="shared" si="75"/>
        <v>0</v>
      </c>
      <c r="Y652" s="9"/>
      <c r="Z652" s="9"/>
      <c r="AA652" s="10">
        <f t="shared" si="76"/>
        <v>0</v>
      </c>
      <c r="AB652" s="11"/>
    </row>
    <row r="653" spans="1:28" ht="15.75" hidden="1" x14ac:dyDescent="0.25">
      <c r="A653" s="39">
        <v>45895</v>
      </c>
      <c r="B653" s="33" t="s">
        <v>231</v>
      </c>
      <c r="C653" s="33"/>
      <c r="D653" s="33"/>
      <c r="E653" s="33" t="s">
        <v>468</v>
      </c>
      <c r="F653" s="33">
        <v>16.2</v>
      </c>
      <c r="G653" s="33" t="s">
        <v>51</v>
      </c>
      <c r="H653" s="33"/>
      <c r="I653" s="33">
        <f t="shared" si="70"/>
        <v>0</v>
      </c>
      <c r="J653" s="83" t="s">
        <v>26</v>
      </c>
      <c r="K653" s="33"/>
      <c r="L653" s="9">
        <f t="shared" si="71"/>
        <v>0</v>
      </c>
      <c r="M653" s="9"/>
      <c r="N653" s="9"/>
      <c r="O653" s="9">
        <f t="shared" si="72"/>
        <v>0</v>
      </c>
      <c r="P653" s="9"/>
      <c r="Q653" s="9"/>
      <c r="R653" s="9">
        <f t="shared" si="73"/>
        <v>0</v>
      </c>
      <c r="S653" s="9"/>
      <c r="T653" s="9"/>
      <c r="U653" s="9">
        <f t="shared" si="74"/>
        <v>0</v>
      </c>
      <c r="V653" s="9"/>
      <c r="W653" s="9"/>
      <c r="X653" s="9">
        <f t="shared" si="75"/>
        <v>0</v>
      </c>
      <c r="Y653" s="9"/>
      <c r="Z653" s="9"/>
      <c r="AA653" s="10">
        <f t="shared" si="76"/>
        <v>0</v>
      </c>
      <c r="AB653" s="11"/>
    </row>
    <row r="654" spans="1:28" ht="15.75" hidden="1" x14ac:dyDescent="0.25">
      <c r="A654" s="39">
        <v>45895</v>
      </c>
      <c r="B654" s="33" t="s">
        <v>231</v>
      </c>
      <c r="C654" s="33"/>
      <c r="D654" s="33"/>
      <c r="E654" s="33" t="s">
        <v>143</v>
      </c>
      <c r="F654" s="33">
        <v>79.900000000000006</v>
      </c>
      <c r="G654" s="33" t="s">
        <v>51</v>
      </c>
      <c r="H654" s="33"/>
      <c r="I654" s="33">
        <f t="shared" si="70"/>
        <v>0</v>
      </c>
      <c r="J654" s="83" t="s">
        <v>26</v>
      </c>
      <c r="K654" s="33"/>
      <c r="L654" s="9">
        <f t="shared" si="71"/>
        <v>0</v>
      </c>
      <c r="M654" s="9"/>
      <c r="N654" s="9"/>
      <c r="O654" s="9">
        <f t="shared" si="72"/>
        <v>0</v>
      </c>
      <c r="P654" s="9"/>
      <c r="Q654" s="9"/>
      <c r="R654" s="9">
        <f t="shared" si="73"/>
        <v>0</v>
      </c>
      <c r="S654" s="9"/>
      <c r="T654" s="9"/>
      <c r="U654" s="9">
        <f t="shared" si="74"/>
        <v>0</v>
      </c>
      <c r="V654" s="9"/>
      <c r="W654" s="9"/>
      <c r="X654" s="9">
        <f t="shared" si="75"/>
        <v>0</v>
      </c>
      <c r="Y654" s="9"/>
      <c r="Z654" s="9"/>
      <c r="AA654" s="10">
        <f t="shared" si="76"/>
        <v>0</v>
      </c>
      <c r="AB654" s="11"/>
    </row>
    <row r="655" spans="1:28" ht="15.75" hidden="1" x14ac:dyDescent="0.25">
      <c r="A655" s="39">
        <v>45896</v>
      </c>
      <c r="B655" s="33" t="s">
        <v>1101</v>
      </c>
      <c r="C655" s="33"/>
      <c r="D655" s="33" t="s">
        <v>31</v>
      </c>
      <c r="E655" s="33" t="s">
        <v>73</v>
      </c>
      <c r="F655" s="33">
        <v>10</v>
      </c>
      <c r="G655" s="33" t="s">
        <v>74</v>
      </c>
      <c r="H655" s="33">
        <v>50000</v>
      </c>
      <c r="I655" s="33">
        <f t="shared" si="70"/>
        <v>500000</v>
      </c>
      <c r="J655" s="37" t="s">
        <v>240</v>
      </c>
      <c r="K655" s="33"/>
      <c r="L655" s="9">
        <f t="shared" si="71"/>
        <v>0</v>
      </c>
      <c r="M655" s="9"/>
      <c r="N655" s="9"/>
      <c r="O655" s="9">
        <f t="shared" si="72"/>
        <v>0</v>
      </c>
      <c r="P655" s="9"/>
      <c r="Q655" s="9"/>
      <c r="R655" s="9">
        <f t="shared" si="73"/>
        <v>0</v>
      </c>
      <c r="S655" s="9"/>
      <c r="T655" s="9"/>
      <c r="U655" s="9">
        <f t="shared" si="74"/>
        <v>500000</v>
      </c>
      <c r="V655" s="9">
        <v>500000</v>
      </c>
      <c r="W655" s="9"/>
      <c r="X655" s="9">
        <f t="shared" si="75"/>
        <v>0</v>
      </c>
      <c r="Y655" s="9"/>
      <c r="Z655" s="9"/>
      <c r="AA655" s="10">
        <f t="shared" si="76"/>
        <v>0</v>
      </c>
      <c r="AB655" s="11">
        <v>45895</v>
      </c>
    </row>
    <row r="656" spans="1:28" ht="15.75" hidden="1" x14ac:dyDescent="0.25">
      <c r="A656" s="39">
        <v>45896</v>
      </c>
      <c r="B656" s="33" t="s">
        <v>1101</v>
      </c>
      <c r="C656" s="33"/>
      <c r="D656" s="33" t="s">
        <v>31</v>
      </c>
      <c r="E656" s="33" t="s">
        <v>102</v>
      </c>
      <c r="F656" s="33">
        <v>2</v>
      </c>
      <c r="G656" s="33" t="s">
        <v>74</v>
      </c>
      <c r="H656" s="33">
        <v>65000</v>
      </c>
      <c r="I656" s="33">
        <f t="shared" si="70"/>
        <v>130000</v>
      </c>
      <c r="J656" s="37" t="s">
        <v>240</v>
      </c>
      <c r="K656" s="33"/>
      <c r="L656" s="9">
        <f t="shared" si="71"/>
        <v>0</v>
      </c>
      <c r="M656" s="9"/>
      <c r="N656" s="9"/>
      <c r="O656" s="9">
        <f t="shared" si="72"/>
        <v>0</v>
      </c>
      <c r="P656" s="9"/>
      <c r="Q656" s="9"/>
      <c r="R656" s="9">
        <f t="shared" si="73"/>
        <v>0</v>
      </c>
      <c r="S656" s="9"/>
      <c r="T656" s="9"/>
      <c r="U656" s="9">
        <f t="shared" si="74"/>
        <v>130000</v>
      </c>
      <c r="V656" s="9">
        <v>130000</v>
      </c>
      <c r="W656" s="9"/>
      <c r="X656" s="9">
        <f t="shared" si="75"/>
        <v>0</v>
      </c>
      <c r="Y656" s="9"/>
      <c r="Z656" s="9"/>
      <c r="AA656" s="10">
        <f t="shared" si="76"/>
        <v>0</v>
      </c>
      <c r="AB656" s="11">
        <v>45895</v>
      </c>
    </row>
    <row r="657" spans="1:28" ht="15.75" hidden="1" x14ac:dyDescent="0.25">
      <c r="A657" s="39">
        <v>45896</v>
      </c>
      <c r="B657" s="33" t="s">
        <v>1101</v>
      </c>
      <c r="C657" s="33"/>
      <c r="D657" s="33" t="s">
        <v>31</v>
      </c>
      <c r="E657" s="33" t="s">
        <v>130</v>
      </c>
      <c r="F657" s="33">
        <v>10</v>
      </c>
      <c r="G657" s="33" t="s">
        <v>74</v>
      </c>
      <c r="H657" s="33">
        <v>50000</v>
      </c>
      <c r="I657" s="33">
        <f t="shared" si="70"/>
        <v>500000</v>
      </c>
      <c r="J657" s="37" t="s">
        <v>240</v>
      </c>
      <c r="K657" s="33"/>
      <c r="L657" s="9">
        <f t="shared" si="71"/>
        <v>0</v>
      </c>
      <c r="M657" s="9"/>
      <c r="N657" s="9"/>
      <c r="O657" s="9">
        <f t="shared" si="72"/>
        <v>0</v>
      </c>
      <c r="P657" s="9"/>
      <c r="Q657" s="9"/>
      <c r="R657" s="9">
        <f t="shared" si="73"/>
        <v>0</v>
      </c>
      <c r="S657" s="9"/>
      <c r="T657" s="9"/>
      <c r="U657" s="9">
        <f t="shared" si="74"/>
        <v>500000</v>
      </c>
      <c r="V657" s="9">
        <v>500000</v>
      </c>
      <c r="W657" s="9"/>
      <c r="X657" s="9">
        <f t="shared" si="75"/>
        <v>0</v>
      </c>
      <c r="Y657" s="9"/>
      <c r="Z657" s="9"/>
      <c r="AA657" s="10">
        <f t="shared" si="76"/>
        <v>0</v>
      </c>
      <c r="AB657" s="11">
        <v>45895</v>
      </c>
    </row>
    <row r="658" spans="1:28" ht="15.75" hidden="1" x14ac:dyDescent="0.25">
      <c r="A658" s="39">
        <v>45896</v>
      </c>
      <c r="B658" s="33" t="s">
        <v>217</v>
      </c>
      <c r="C658" s="33"/>
      <c r="D658" s="33" t="s">
        <v>41</v>
      </c>
      <c r="E658" s="33" t="s">
        <v>155</v>
      </c>
      <c r="F658" s="33">
        <v>1000</v>
      </c>
      <c r="G658" s="33" t="s">
        <v>29</v>
      </c>
      <c r="H658" s="33">
        <v>3700</v>
      </c>
      <c r="I658" s="33">
        <f t="shared" si="70"/>
        <v>3700000</v>
      </c>
      <c r="J658" s="37" t="s">
        <v>241</v>
      </c>
      <c r="K658" s="33" t="s">
        <v>1104</v>
      </c>
      <c r="L658" s="9">
        <f t="shared" si="71"/>
        <v>2000000</v>
      </c>
      <c r="M658" s="9">
        <v>2000000</v>
      </c>
      <c r="N658" s="9"/>
      <c r="O658" s="9">
        <f t="shared" si="72"/>
        <v>0</v>
      </c>
      <c r="P658" s="9"/>
      <c r="Q658" s="9"/>
      <c r="R658" s="9">
        <f t="shared" si="73"/>
        <v>1700000</v>
      </c>
      <c r="S658" s="9">
        <v>1700000</v>
      </c>
      <c r="T658" s="9"/>
      <c r="U658" s="9">
        <f t="shared" si="74"/>
        <v>0</v>
      </c>
      <c r="V658" s="9"/>
      <c r="W658" s="9"/>
      <c r="X658" s="9">
        <f t="shared" si="75"/>
        <v>0</v>
      </c>
      <c r="Y658" s="9"/>
      <c r="Z658" s="9"/>
      <c r="AA658" s="10">
        <f t="shared" si="76"/>
        <v>0</v>
      </c>
      <c r="AB658" s="11">
        <v>45897</v>
      </c>
    </row>
    <row r="659" spans="1:28" ht="15.75" hidden="1" x14ac:dyDescent="0.25">
      <c r="A659" s="39">
        <v>45896</v>
      </c>
      <c r="B659" s="33" t="s">
        <v>153</v>
      </c>
      <c r="C659" s="33"/>
      <c r="D659" s="33" t="s">
        <v>31</v>
      </c>
      <c r="E659" s="33" t="s">
        <v>95</v>
      </c>
      <c r="F659" s="33">
        <v>900</v>
      </c>
      <c r="G659" s="33" t="s">
        <v>29</v>
      </c>
      <c r="H659" s="33">
        <v>3800</v>
      </c>
      <c r="I659" s="33">
        <f t="shared" si="70"/>
        <v>3420000</v>
      </c>
      <c r="J659" s="82" t="s">
        <v>38</v>
      </c>
      <c r="K659" s="33" t="s">
        <v>1126</v>
      </c>
      <c r="L659" s="9">
        <f t="shared" si="71"/>
        <v>0</v>
      </c>
      <c r="M659" s="9"/>
      <c r="N659" s="9"/>
      <c r="O659" s="9">
        <f t="shared" si="72"/>
        <v>0</v>
      </c>
      <c r="P659" s="9"/>
      <c r="Q659" s="9"/>
      <c r="R659" s="9">
        <f t="shared" si="73"/>
        <v>0</v>
      </c>
      <c r="S659" s="9"/>
      <c r="T659" s="9"/>
      <c r="U659" s="9">
        <f t="shared" si="74"/>
        <v>0</v>
      </c>
      <c r="V659" s="9"/>
      <c r="W659" s="9"/>
      <c r="X659" s="9">
        <f t="shared" si="75"/>
        <v>0</v>
      </c>
      <c r="Y659" s="9"/>
      <c r="Z659" s="9"/>
      <c r="AA659" s="10">
        <f t="shared" si="76"/>
        <v>3420000</v>
      </c>
      <c r="AB659" s="11"/>
    </row>
    <row r="660" spans="1:28" ht="15.75" hidden="1" x14ac:dyDescent="0.25">
      <c r="A660" s="39">
        <v>45896</v>
      </c>
      <c r="B660" s="35" t="s">
        <v>153</v>
      </c>
      <c r="C660" s="35"/>
      <c r="D660" s="35" t="s">
        <v>31</v>
      </c>
      <c r="E660" s="35" t="s">
        <v>110</v>
      </c>
      <c r="F660" s="35">
        <v>600</v>
      </c>
      <c r="G660" s="35" t="s">
        <v>29</v>
      </c>
      <c r="H660" s="35">
        <v>1900</v>
      </c>
      <c r="I660" s="33">
        <f t="shared" si="70"/>
        <v>1140000</v>
      </c>
      <c r="J660" s="82" t="s">
        <v>38</v>
      </c>
      <c r="K660" s="35" t="s">
        <v>1126</v>
      </c>
      <c r="L660" s="9">
        <f t="shared" si="71"/>
        <v>0</v>
      </c>
      <c r="M660" s="9"/>
      <c r="N660" s="9"/>
      <c r="O660" s="9">
        <f t="shared" si="72"/>
        <v>0</v>
      </c>
      <c r="P660" s="9"/>
      <c r="Q660" s="9"/>
      <c r="R660" s="9">
        <f t="shared" si="73"/>
        <v>0</v>
      </c>
      <c r="S660" s="9"/>
      <c r="T660" s="9"/>
      <c r="U660" s="9">
        <f t="shared" si="74"/>
        <v>0</v>
      </c>
      <c r="V660" s="9"/>
      <c r="W660" s="9"/>
      <c r="X660" s="9">
        <f t="shared" si="75"/>
        <v>0</v>
      </c>
      <c r="Y660" s="9"/>
      <c r="Z660" s="9"/>
      <c r="AA660" s="10">
        <f t="shared" si="76"/>
        <v>1140000</v>
      </c>
      <c r="AB660" s="11"/>
    </row>
    <row r="661" spans="1:28" ht="15.75" hidden="1" x14ac:dyDescent="0.25">
      <c r="A661" s="39">
        <v>45896</v>
      </c>
      <c r="B661" s="33" t="s">
        <v>1140</v>
      </c>
      <c r="C661" s="33"/>
      <c r="D661" s="33" t="s">
        <v>31</v>
      </c>
      <c r="E661" s="33" t="s">
        <v>148</v>
      </c>
      <c r="F661" s="33">
        <v>20</v>
      </c>
      <c r="G661" s="33" t="s">
        <v>51</v>
      </c>
      <c r="H661" s="33">
        <v>60000</v>
      </c>
      <c r="I661" s="33">
        <f t="shared" si="70"/>
        <v>1200000</v>
      </c>
      <c r="J661" s="37" t="s">
        <v>241</v>
      </c>
      <c r="K661" s="33"/>
      <c r="L661" s="9">
        <f t="shared" si="71"/>
        <v>1200000</v>
      </c>
      <c r="M661" s="9">
        <v>1200000</v>
      </c>
      <c r="N661" s="9"/>
      <c r="O661" s="9">
        <f t="shared" si="72"/>
        <v>0</v>
      </c>
      <c r="P661" s="9"/>
      <c r="Q661" s="9"/>
      <c r="R661" s="9">
        <f t="shared" si="73"/>
        <v>0</v>
      </c>
      <c r="S661" s="9"/>
      <c r="T661" s="9"/>
      <c r="U661" s="9">
        <f t="shared" si="74"/>
        <v>0</v>
      </c>
      <c r="V661" s="9"/>
      <c r="W661" s="9"/>
      <c r="X661" s="9">
        <f t="shared" si="75"/>
        <v>0</v>
      </c>
      <c r="Y661" s="9"/>
      <c r="Z661" s="9"/>
      <c r="AA661" s="10">
        <f t="shared" si="76"/>
        <v>0</v>
      </c>
      <c r="AB661" s="11">
        <v>45896</v>
      </c>
    </row>
    <row r="662" spans="1:28" ht="15.75" hidden="1" x14ac:dyDescent="0.25">
      <c r="A662" s="39">
        <v>45896</v>
      </c>
      <c r="B662" s="33" t="s">
        <v>290</v>
      </c>
      <c r="C662" s="33"/>
      <c r="D662" s="33" t="s">
        <v>31</v>
      </c>
      <c r="E662" s="33" t="s">
        <v>148</v>
      </c>
      <c r="F662" s="33">
        <v>40</v>
      </c>
      <c r="G662" s="33" t="s">
        <v>51</v>
      </c>
      <c r="H662" s="33">
        <v>60000</v>
      </c>
      <c r="I662" s="33">
        <f t="shared" si="70"/>
        <v>2400000</v>
      </c>
      <c r="J662" s="37" t="s">
        <v>240</v>
      </c>
      <c r="K662" s="33" t="s">
        <v>1104</v>
      </c>
      <c r="L662" s="9">
        <f t="shared" si="71"/>
        <v>0</v>
      </c>
      <c r="M662" s="9"/>
      <c r="N662" s="9"/>
      <c r="O662" s="9">
        <f t="shared" si="72"/>
        <v>2400000</v>
      </c>
      <c r="P662" s="9">
        <v>2400000</v>
      </c>
      <c r="Q662" s="9"/>
      <c r="R662" s="9">
        <f t="shared" si="73"/>
        <v>0</v>
      </c>
      <c r="S662" s="9"/>
      <c r="T662" s="9"/>
      <c r="U662" s="9">
        <f t="shared" si="74"/>
        <v>0</v>
      </c>
      <c r="V662" s="9"/>
      <c r="W662" s="9"/>
      <c r="X662" s="9">
        <f t="shared" si="75"/>
        <v>0</v>
      </c>
      <c r="Y662" s="9"/>
      <c r="Z662" s="9"/>
      <c r="AA662" s="10">
        <f t="shared" si="76"/>
        <v>0</v>
      </c>
      <c r="AB662" s="11">
        <v>45897</v>
      </c>
    </row>
    <row r="663" spans="1:28" ht="15.75" hidden="1" x14ac:dyDescent="0.25">
      <c r="A663" s="39">
        <v>45896</v>
      </c>
      <c r="B663" s="33" t="s">
        <v>1135</v>
      </c>
      <c r="C663" s="33"/>
      <c r="D663" s="33" t="s">
        <v>31</v>
      </c>
      <c r="E663" s="33" t="s">
        <v>295</v>
      </c>
      <c r="F663" s="33">
        <v>3</v>
      </c>
      <c r="G663" s="33" t="s">
        <v>33</v>
      </c>
      <c r="H663" s="33">
        <v>230000</v>
      </c>
      <c r="I663" s="33">
        <f t="shared" si="70"/>
        <v>690000</v>
      </c>
      <c r="J663" s="37" t="s">
        <v>241</v>
      </c>
      <c r="K663" s="33"/>
      <c r="L663" s="9">
        <f t="shared" si="71"/>
        <v>690000</v>
      </c>
      <c r="M663" s="9">
        <v>690000</v>
      </c>
      <c r="N663" s="9"/>
      <c r="O663" s="9">
        <f t="shared" si="72"/>
        <v>0</v>
      </c>
      <c r="P663" s="9"/>
      <c r="Q663" s="9"/>
      <c r="R663" s="9">
        <f t="shared" si="73"/>
        <v>0</v>
      </c>
      <c r="S663" s="9"/>
      <c r="T663" s="9"/>
      <c r="U663" s="9">
        <f t="shared" si="74"/>
        <v>0</v>
      </c>
      <c r="V663" s="9"/>
      <c r="W663" s="9"/>
      <c r="X663" s="9">
        <f t="shared" si="75"/>
        <v>0</v>
      </c>
      <c r="Y663" s="9"/>
      <c r="Z663" s="9"/>
      <c r="AA663" s="10">
        <f t="shared" si="76"/>
        <v>0</v>
      </c>
      <c r="AB663" s="11">
        <v>45896</v>
      </c>
    </row>
    <row r="664" spans="1:28" ht="15.75" hidden="1" x14ac:dyDescent="0.25">
      <c r="A664" s="32">
        <v>45896</v>
      </c>
      <c r="B664" s="33" t="s">
        <v>208</v>
      </c>
      <c r="C664" s="33"/>
      <c r="D664" s="33" t="s">
        <v>31</v>
      </c>
      <c r="E664" s="33" t="s">
        <v>726</v>
      </c>
      <c r="F664" s="33">
        <v>10</v>
      </c>
      <c r="G664" s="33" t="s">
        <v>23</v>
      </c>
      <c r="H664" s="33">
        <v>400000</v>
      </c>
      <c r="I664" s="33">
        <f t="shared" si="70"/>
        <v>4000000</v>
      </c>
      <c r="J664" s="37" t="s">
        <v>240</v>
      </c>
      <c r="K664" s="33" t="s">
        <v>1130</v>
      </c>
      <c r="L664" s="9">
        <f t="shared" si="71"/>
        <v>0</v>
      </c>
      <c r="M664" s="9"/>
      <c r="N664" s="9"/>
      <c r="O664" s="9">
        <f t="shared" si="72"/>
        <v>4000000</v>
      </c>
      <c r="P664" s="9">
        <v>4000000</v>
      </c>
      <c r="Q664" s="9"/>
      <c r="R664" s="9">
        <f t="shared" si="73"/>
        <v>0</v>
      </c>
      <c r="S664" s="9"/>
      <c r="T664" s="9"/>
      <c r="U664" s="9">
        <f t="shared" si="74"/>
        <v>0</v>
      </c>
      <c r="V664" s="9"/>
      <c r="W664" s="9"/>
      <c r="X664" s="9">
        <f t="shared" si="75"/>
        <v>0</v>
      </c>
      <c r="Y664" s="9"/>
      <c r="Z664" s="9"/>
      <c r="AA664" s="10">
        <f t="shared" si="76"/>
        <v>0</v>
      </c>
      <c r="AB664" s="11">
        <v>45898</v>
      </c>
    </row>
    <row r="665" spans="1:28" ht="16.5" hidden="1" thickBot="1" x14ac:dyDescent="0.3">
      <c r="A665" s="61">
        <v>45896</v>
      </c>
      <c r="B665" s="62" t="s">
        <v>982</v>
      </c>
      <c r="C665" s="62"/>
      <c r="D665" s="62" t="s">
        <v>31</v>
      </c>
      <c r="E665" s="62" t="s">
        <v>95</v>
      </c>
      <c r="F665" s="62">
        <v>800</v>
      </c>
      <c r="G665" s="62" t="s">
        <v>29</v>
      </c>
      <c r="H665" s="62">
        <v>3950</v>
      </c>
      <c r="I665" s="62">
        <f t="shared" si="70"/>
        <v>3160000</v>
      </c>
      <c r="J665" s="63" t="s">
        <v>240</v>
      </c>
      <c r="K665" s="62"/>
      <c r="L665" s="97">
        <f t="shared" si="71"/>
        <v>0</v>
      </c>
      <c r="M665" s="97"/>
      <c r="N665" s="97"/>
      <c r="O665" s="97">
        <f t="shared" si="72"/>
        <v>3160000</v>
      </c>
      <c r="P665" s="97">
        <v>3160000</v>
      </c>
      <c r="Q665" s="97"/>
      <c r="R665" s="97">
        <f t="shared" si="73"/>
        <v>0</v>
      </c>
      <c r="S665" s="97"/>
      <c r="T665" s="97"/>
      <c r="U665" s="97">
        <f t="shared" si="74"/>
        <v>0</v>
      </c>
      <c r="V665" s="97"/>
      <c r="W665" s="97"/>
      <c r="X665" s="97">
        <f t="shared" si="75"/>
        <v>0</v>
      </c>
      <c r="Y665" s="97"/>
      <c r="Z665" s="97"/>
      <c r="AA665" s="98">
        <f t="shared" si="76"/>
        <v>0</v>
      </c>
      <c r="AB665" s="99">
        <v>45896</v>
      </c>
    </row>
    <row r="666" spans="1:28" ht="15.75" hidden="1" x14ac:dyDescent="0.25">
      <c r="A666" s="39">
        <v>45896</v>
      </c>
      <c r="B666" s="35">
        <v>777</v>
      </c>
      <c r="C666" s="35"/>
      <c r="D666" s="35" t="s">
        <v>31</v>
      </c>
      <c r="E666" s="35" t="s">
        <v>166</v>
      </c>
      <c r="F666" s="35">
        <v>1</v>
      </c>
      <c r="G666" s="35" t="s">
        <v>23</v>
      </c>
      <c r="H666" s="35">
        <v>400000</v>
      </c>
      <c r="I666" s="33">
        <f t="shared" si="70"/>
        <v>400000</v>
      </c>
      <c r="J666" s="41" t="s">
        <v>240</v>
      </c>
      <c r="K666" s="35"/>
      <c r="L666" s="9">
        <f t="shared" si="71"/>
        <v>0</v>
      </c>
      <c r="M666" s="9"/>
      <c r="N666" s="9"/>
      <c r="O666" s="9">
        <f t="shared" si="72"/>
        <v>0</v>
      </c>
      <c r="P666" s="9"/>
      <c r="Q666" s="9"/>
      <c r="R666" s="9">
        <f t="shared" si="73"/>
        <v>0</v>
      </c>
      <c r="S666" s="9"/>
      <c r="T666" s="9"/>
      <c r="U666" s="9">
        <f t="shared" si="74"/>
        <v>400000</v>
      </c>
      <c r="V666" s="9">
        <v>400000</v>
      </c>
      <c r="W666" s="9"/>
      <c r="X666" s="9">
        <f t="shared" si="75"/>
        <v>0</v>
      </c>
      <c r="Y666" s="9"/>
      <c r="Z666" s="9"/>
      <c r="AA666" s="10">
        <f t="shared" si="76"/>
        <v>0</v>
      </c>
      <c r="AB666" s="11">
        <v>45896</v>
      </c>
    </row>
    <row r="667" spans="1:28" ht="15.75" hidden="1" x14ac:dyDescent="0.25">
      <c r="A667" s="39">
        <v>45896</v>
      </c>
      <c r="B667" s="35" t="s">
        <v>333</v>
      </c>
      <c r="C667" s="33"/>
      <c r="D667" s="35" t="s">
        <v>31</v>
      </c>
      <c r="E667" s="33" t="s">
        <v>167</v>
      </c>
      <c r="F667" s="33">
        <v>1</v>
      </c>
      <c r="G667" s="33" t="s">
        <v>23</v>
      </c>
      <c r="H667" s="33">
        <v>400000</v>
      </c>
      <c r="I667" s="33">
        <f t="shared" si="70"/>
        <v>400000</v>
      </c>
      <c r="J667" s="41" t="s">
        <v>240</v>
      </c>
      <c r="K667" s="33"/>
      <c r="L667" s="9">
        <f t="shared" si="71"/>
        <v>0</v>
      </c>
      <c r="M667" s="9"/>
      <c r="N667" s="9"/>
      <c r="O667" s="9">
        <f t="shared" si="72"/>
        <v>0</v>
      </c>
      <c r="P667" s="9"/>
      <c r="Q667" s="9"/>
      <c r="R667" s="9">
        <f t="shared" si="73"/>
        <v>0</v>
      </c>
      <c r="S667" s="9"/>
      <c r="T667" s="9"/>
      <c r="U667" s="9">
        <f t="shared" si="74"/>
        <v>400000</v>
      </c>
      <c r="V667" s="9">
        <v>400000</v>
      </c>
      <c r="W667" s="9"/>
      <c r="X667" s="9">
        <f t="shared" si="75"/>
        <v>0</v>
      </c>
      <c r="Y667" s="9"/>
      <c r="Z667" s="9"/>
      <c r="AA667" s="10">
        <f t="shared" si="76"/>
        <v>0</v>
      </c>
      <c r="AB667" s="11">
        <v>45896</v>
      </c>
    </row>
    <row r="668" spans="1:28" ht="15.75" hidden="1" x14ac:dyDescent="0.25">
      <c r="A668" s="39">
        <v>45896</v>
      </c>
      <c r="B668" s="35" t="s">
        <v>663</v>
      </c>
      <c r="C668" s="33"/>
      <c r="D668" s="35" t="s">
        <v>31</v>
      </c>
      <c r="E668" s="33" t="s">
        <v>86</v>
      </c>
      <c r="F668" s="33">
        <v>50</v>
      </c>
      <c r="G668" s="33" t="s">
        <v>51</v>
      </c>
      <c r="H668" s="33">
        <v>95400</v>
      </c>
      <c r="I668" s="33">
        <f t="shared" si="70"/>
        <v>4770000</v>
      </c>
      <c r="J668" s="37" t="s">
        <v>34</v>
      </c>
      <c r="K668" s="33"/>
      <c r="L668" s="9">
        <f t="shared" si="71"/>
        <v>0</v>
      </c>
      <c r="M668" s="9"/>
      <c r="N668" s="9"/>
      <c r="O668" s="9">
        <f t="shared" si="72"/>
        <v>14460000</v>
      </c>
      <c r="P668" s="9">
        <v>14460000</v>
      </c>
      <c r="Q668" s="9"/>
      <c r="R668" s="9">
        <f t="shared" si="73"/>
        <v>0</v>
      </c>
      <c r="S668" s="9"/>
      <c r="T668" s="9"/>
      <c r="U668" s="9">
        <f t="shared" si="74"/>
        <v>0</v>
      </c>
      <c r="V668" s="9"/>
      <c r="W668" s="9"/>
      <c r="X668" s="9">
        <f t="shared" si="75"/>
        <v>0</v>
      </c>
      <c r="Y668" s="9"/>
      <c r="Z668" s="9"/>
      <c r="AA668" s="10">
        <f t="shared" si="76"/>
        <v>-9690000</v>
      </c>
      <c r="AB668" s="11">
        <v>45866</v>
      </c>
    </row>
    <row r="669" spans="1:28" ht="15.75" hidden="1" x14ac:dyDescent="0.25">
      <c r="A669" s="39">
        <v>45896</v>
      </c>
      <c r="B669" s="33" t="s">
        <v>196</v>
      </c>
      <c r="C669" s="33"/>
      <c r="D669" s="33" t="s">
        <v>31</v>
      </c>
      <c r="E669" s="33" t="s">
        <v>293</v>
      </c>
      <c r="F669" s="33">
        <v>160</v>
      </c>
      <c r="G669" s="33" t="s">
        <v>74</v>
      </c>
      <c r="H669" s="33">
        <v>50000</v>
      </c>
      <c r="I669" s="33">
        <f t="shared" si="70"/>
        <v>8000000</v>
      </c>
      <c r="J669" s="37" t="s">
        <v>240</v>
      </c>
      <c r="K669" s="33"/>
      <c r="L669" s="9">
        <f t="shared" si="71"/>
        <v>0</v>
      </c>
      <c r="M669" s="9"/>
      <c r="N669" s="9"/>
      <c r="O669" s="9">
        <f t="shared" si="72"/>
        <v>8000000</v>
      </c>
      <c r="P669" s="9">
        <v>8000000</v>
      </c>
      <c r="Q669" s="9"/>
      <c r="R669" s="9">
        <f t="shared" si="73"/>
        <v>0</v>
      </c>
      <c r="S669" s="9"/>
      <c r="T669" s="9"/>
      <c r="U669" s="9">
        <f t="shared" si="74"/>
        <v>0</v>
      </c>
      <c r="V669" s="9"/>
      <c r="W669" s="9"/>
      <c r="X669" s="9">
        <f t="shared" si="75"/>
        <v>0</v>
      </c>
      <c r="Y669" s="9"/>
      <c r="Z669" s="9"/>
      <c r="AA669" s="10">
        <f t="shared" si="76"/>
        <v>0</v>
      </c>
      <c r="AB669" s="11">
        <v>45896</v>
      </c>
    </row>
    <row r="670" spans="1:28" ht="15.75" hidden="1" x14ac:dyDescent="0.25">
      <c r="A670" s="39">
        <v>45896</v>
      </c>
      <c r="B670" s="33" t="s">
        <v>196</v>
      </c>
      <c r="C670" s="33"/>
      <c r="D670" s="33" t="s">
        <v>31</v>
      </c>
      <c r="E670" s="33" t="s">
        <v>102</v>
      </c>
      <c r="F670" s="33">
        <v>12</v>
      </c>
      <c r="G670" s="33" t="s">
        <v>74</v>
      </c>
      <c r="H670" s="33">
        <v>65000</v>
      </c>
      <c r="I670" s="33">
        <f t="shared" si="70"/>
        <v>780000</v>
      </c>
      <c r="J670" s="37" t="s">
        <v>240</v>
      </c>
      <c r="K670" s="33"/>
      <c r="L670" s="9">
        <f t="shared" si="71"/>
        <v>0</v>
      </c>
      <c r="M670" s="9"/>
      <c r="N670" s="9"/>
      <c r="O670" s="9">
        <f t="shared" si="72"/>
        <v>780000</v>
      </c>
      <c r="P670" s="9">
        <v>780000</v>
      </c>
      <c r="Q670" s="9"/>
      <c r="R670" s="9">
        <f t="shared" si="73"/>
        <v>0</v>
      </c>
      <c r="S670" s="9"/>
      <c r="T670" s="9"/>
      <c r="U670" s="9">
        <f t="shared" si="74"/>
        <v>0</v>
      </c>
      <c r="V670" s="9"/>
      <c r="W670" s="9"/>
      <c r="X670" s="9">
        <f t="shared" si="75"/>
        <v>0</v>
      </c>
      <c r="Y670" s="9"/>
      <c r="Z670" s="9"/>
      <c r="AA670" s="10">
        <f t="shared" si="76"/>
        <v>0</v>
      </c>
      <c r="AB670" s="11">
        <v>45896</v>
      </c>
    </row>
    <row r="671" spans="1:28" ht="15.75" hidden="1" x14ac:dyDescent="0.25">
      <c r="A671" s="39">
        <v>45896</v>
      </c>
      <c r="B671" s="33" t="s">
        <v>141</v>
      </c>
      <c r="C671" s="33"/>
      <c r="D671" s="33" t="s">
        <v>31</v>
      </c>
      <c r="E671" s="33" t="s">
        <v>130</v>
      </c>
      <c r="F671" s="33">
        <v>40</v>
      </c>
      <c r="G671" s="33" t="s">
        <v>74</v>
      </c>
      <c r="H671" s="33">
        <v>50000</v>
      </c>
      <c r="I671" s="33">
        <f t="shared" si="70"/>
        <v>2000000</v>
      </c>
      <c r="J671" s="82" t="s">
        <v>43</v>
      </c>
      <c r="K671" s="33" t="s">
        <v>1126</v>
      </c>
      <c r="L671" s="9">
        <f t="shared" si="71"/>
        <v>0</v>
      </c>
      <c r="M671" s="9"/>
      <c r="N671" s="9"/>
      <c r="O671" s="9">
        <f t="shared" si="72"/>
        <v>0</v>
      </c>
      <c r="P671" s="9"/>
      <c r="Q671" s="9"/>
      <c r="R671" s="9">
        <f t="shared" si="73"/>
        <v>0</v>
      </c>
      <c r="S671" s="9"/>
      <c r="T671" s="9"/>
      <c r="U671" s="9">
        <f t="shared" si="74"/>
        <v>0</v>
      </c>
      <c r="V671" s="9"/>
      <c r="W671" s="9"/>
      <c r="X671" s="9">
        <f t="shared" si="75"/>
        <v>0</v>
      </c>
      <c r="Y671" s="9"/>
      <c r="Z671" s="9"/>
      <c r="AA671" s="10">
        <f t="shared" si="76"/>
        <v>2000000</v>
      </c>
      <c r="AB671" s="11"/>
    </row>
    <row r="672" spans="1:28" ht="15.75" hidden="1" x14ac:dyDescent="0.25">
      <c r="A672" s="39">
        <v>45896</v>
      </c>
      <c r="B672" s="33" t="s">
        <v>141</v>
      </c>
      <c r="C672" s="33"/>
      <c r="D672" s="33" t="s">
        <v>31</v>
      </c>
      <c r="E672" s="33" t="s">
        <v>73</v>
      </c>
      <c r="F672" s="33">
        <v>40</v>
      </c>
      <c r="G672" s="33" t="s">
        <v>74</v>
      </c>
      <c r="H672" s="33">
        <v>50000</v>
      </c>
      <c r="I672" s="33">
        <f t="shared" si="70"/>
        <v>2000000</v>
      </c>
      <c r="J672" s="82" t="s">
        <v>43</v>
      </c>
      <c r="K672" s="33" t="s">
        <v>1126</v>
      </c>
      <c r="L672" s="9">
        <f t="shared" si="71"/>
        <v>0</v>
      </c>
      <c r="M672" s="9"/>
      <c r="N672" s="9"/>
      <c r="O672" s="9">
        <f t="shared" si="72"/>
        <v>0</v>
      </c>
      <c r="P672" s="9"/>
      <c r="Q672" s="9"/>
      <c r="R672" s="9">
        <f t="shared" si="73"/>
        <v>0</v>
      </c>
      <c r="S672" s="9"/>
      <c r="T672" s="9"/>
      <c r="U672" s="9">
        <f t="shared" si="74"/>
        <v>0</v>
      </c>
      <c r="V672" s="9"/>
      <c r="W672" s="9"/>
      <c r="X672" s="9">
        <f t="shared" si="75"/>
        <v>0</v>
      </c>
      <c r="Y672" s="9"/>
      <c r="Z672" s="9"/>
      <c r="AA672" s="10">
        <f t="shared" si="76"/>
        <v>2000000</v>
      </c>
      <c r="AB672" s="11"/>
    </row>
    <row r="673" spans="1:28" ht="15.75" hidden="1" x14ac:dyDescent="0.25">
      <c r="A673" s="39">
        <v>45896</v>
      </c>
      <c r="B673" s="33" t="s">
        <v>141</v>
      </c>
      <c r="C673" s="33"/>
      <c r="D673" s="33" t="s">
        <v>31</v>
      </c>
      <c r="E673" s="33" t="s">
        <v>480</v>
      </c>
      <c r="F673" s="33">
        <v>20</v>
      </c>
      <c r="G673" s="33" t="s">
        <v>25</v>
      </c>
      <c r="H673" s="33">
        <v>25000</v>
      </c>
      <c r="I673" s="33">
        <f t="shared" si="70"/>
        <v>500000</v>
      </c>
      <c r="J673" s="82" t="s">
        <v>43</v>
      </c>
      <c r="K673" s="33" t="s">
        <v>1126</v>
      </c>
      <c r="L673" s="9">
        <f t="shared" si="71"/>
        <v>0</v>
      </c>
      <c r="M673" s="9"/>
      <c r="N673" s="9"/>
      <c r="O673" s="9">
        <f t="shared" si="72"/>
        <v>0</v>
      </c>
      <c r="P673" s="9"/>
      <c r="Q673" s="9"/>
      <c r="R673" s="9">
        <f t="shared" si="73"/>
        <v>0</v>
      </c>
      <c r="S673" s="9"/>
      <c r="T673" s="9"/>
      <c r="U673" s="9">
        <f t="shared" si="74"/>
        <v>0</v>
      </c>
      <c r="V673" s="9"/>
      <c r="W673" s="9"/>
      <c r="X673" s="9">
        <f t="shared" si="75"/>
        <v>0</v>
      </c>
      <c r="Y673" s="9"/>
      <c r="Z673" s="9"/>
      <c r="AA673" s="10">
        <f t="shared" si="76"/>
        <v>500000</v>
      </c>
      <c r="AB673" s="11"/>
    </row>
    <row r="674" spans="1:28" ht="15.75" hidden="1" x14ac:dyDescent="0.25">
      <c r="A674" s="39">
        <v>45896</v>
      </c>
      <c r="B674" s="33" t="s">
        <v>141</v>
      </c>
      <c r="C674" s="33"/>
      <c r="D674" s="33" t="s">
        <v>31</v>
      </c>
      <c r="E674" s="33" t="s">
        <v>156</v>
      </c>
      <c r="F674" s="33">
        <v>20</v>
      </c>
      <c r="G674" s="33" t="s">
        <v>23</v>
      </c>
      <c r="H674" s="33">
        <v>400000</v>
      </c>
      <c r="I674" s="33">
        <f t="shared" si="70"/>
        <v>8000000</v>
      </c>
      <c r="J674" s="82" t="s">
        <v>43</v>
      </c>
      <c r="K674" s="33" t="s">
        <v>1126</v>
      </c>
      <c r="L674" s="9">
        <f t="shared" si="71"/>
        <v>0</v>
      </c>
      <c r="M674" s="9"/>
      <c r="N674" s="9"/>
      <c r="O674" s="9">
        <f t="shared" si="72"/>
        <v>0</v>
      </c>
      <c r="P674" s="9"/>
      <c r="Q674" s="9"/>
      <c r="R674" s="9">
        <f t="shared" si="73"/>
        <v>0</v>
      </c>
      <c r="S674" s="9"/>
      <c r="T674" s="9"/>
      <c r="U674" s="9">
        <f t="shared" si="74"/>
        <v>0</v>
      </c>
      <c r="V674" s="9"/>
      <c r="W674" s="9"/>
      <c r="X674" s="9">
        <f t="shared" si="75"/>
        <v>0</v>
      </c>
      <c r="Y674" s="9"/>
      <c r="Z674" s="9"/>
      <c r="AA674" s="10">
        <f t="shared" si="76"/>
        <v>8000000</v>
      </c>
      <c r="AB674" s="11"/>
    </row>
    <row r="675" spans="1:28" ht="15.75" hidden="1" x14ac:dyDescent="0.25">
      <c r="A675" s="39">
        <v>45896</v>
      </c>
      <c r="B675" s="33" t="s">
        <v>1141</v>
      </c>
      <c r="C675" s="33"/>
      <c r="D675" s="33" t="s">
        <v>31</v>
      </c>
      <c r="E675" s="33" t="s">
        <v>270</v>
      </c>
      <c r="F675" s="33">
        <v>500</v>
      </c>
      <c r="G675" s="33" t="s">
        <v>29</v>
      </c>
      <c r="H675" s="33">
        <v>1120</v>
      </c>
      <c r="I675" s="33">
        <f t="shared" si="70"/>
        <v>560000</v>
      </c>
      <c r="J675" s="37" t="s">
        <v>240</v>
      </c>
      <c r="K675" s="33"/>
      <c r="L675" s="9">
        <f t="shared" si="71"/>
        <v>0</v>
      </c>
      <c r="M675" s="9"/>
      <c r="N675" s="9"/>
      <c r="O675" s="9">
        <f t="shared" si="72"/>
        <v>0</v>
      </c>
      <c r="P675" s="9"/>
      <c r="Q675" s="9"/>
      <c r="R675" s="9">
        <f t="shared" si="73"/>
        <v>0</v>
      </c>
      <c r="S675" s="9"/>
      <c r="T675" s="9"/>
      <c r="U675" s="9">
        <f t="shared" si="74"/>
        <v>560000</v>
      </c>
      <c r="V675" s="9">
        <v>560000</v>
      </c>
      <c r="W675" s="9"/>
      <c r="X675" s="9">
        <f t="shared" si="75"/>
        <v>0</v>
      </c>
      <c r="Y675" s="9"/>
      <c r="Z675" s="9"/>
      <c r="AA675" s="10">
        <f t="shared" si="76"/>
        <v>0</v>
      </c>
      <c r="AB675" s="11">
        <v>45896</v>
      </c>
    </row>
    <row r="676" spans="1:28" ht="15.75" hidden="1" x14ac:dyDescent="0.25">
      <c r="A676" s="39">
        <v>45897</v>
      </c>
      <c r="B676" s="33" t="s">
        <v>92</v>
      </c>
      <c r="C676" s="33"/>
      <c r="D676" s="33" t="s">
        <v>31</v>
      </c>
      <c r="E676" s="33" t="s">
        <v>91</v>
      </c>
      <c r="F676" s="33">
        <v>700</v>
      </c>
      <c r="G676" s="33" t="s">
        <v>29</v>
      </c>
      <c r="H676" s="33">
        <v>4000</v>
      </c>
      <c r="I676" s="33">
        <f t="shared" si="70"/>
        <v>2800000</v>
      </c>
      <c r="J676" s="37" t="s">
        <v>240</v>
      </c>
      <c r="K676" s="33"/>
      <c r="L676" s="9">
        <f t="shared" si="71"/>
        <v>0</v>
      </c>
      <c r="M676" s="9"/>
      <c r="N676" s="9"/>
      <c r="O676" s="9">
        <f t="shared" si="72"/>
        <v>2800000</v>
      </c>
      <c r="P676" s="9">
        <v>2800000</v>
      </c>
      <c r="Q676" s="9"/>
      <c r="R676" s="9">
        <f t="shared" si="73"/>
        <v>0</v>
      </c>
      <c r="S676" s="9"/>
      <c r="T676" s="9"/>
      <c r="U676" s="9">
        <f t="shared" si="74"/>
        <v>0</v>
      </c>
      <c r="V676" s="9"/>
      <c r="W676" s="9"/>
      <c r="X676" s="9">
        <f t="shared" si="75"/>
        <v>0</v>
      </c>
      <c r="Y676" s="9"/>
      <c r="Z676" s="9"/>
      <c r="AA676" s="10">
        <f t="shared" si="76"/>
        <v>0</v>
      </c>
      <c r="AB676" s="11">
        <v>45896</v>
      </c>
    </row>
    <row r="677" spans="1:28" ht="15.75" hidden="1" x14ac:dyDescent="0.25">
      <c r="A677" s="39">
        <v>45897</v>
      </c>
      <c r="B677" s="33" t="s">
        <v>568</v>
      </c>
      <c r="C677" s="33"/>
      <c r="D677" s="33" t="s">
        <v>31</v>
      </c>
      <c r="E677" s="33" t="s">
        <v>382</v>
      </c>
      <c r="F677" s="33">
        <v>8080</v>
      </c>
      <c r="G677" s="33" t="s">
        <v>267</v>
      </c>
      <c r="H677" s="33">
        <v>4500</v>
      </c>
      <c r="I677" s="33">
        <f t="shared" si="70"/>
        <v>36360000</v>
      </c>
      <c r="J677" s="82" t="s">
        <v>26</v>
      </c>
      <c r="K677" s="33"/>
      <c r="L677" s="9">
        <f t="shared" si="71"/>
        <v>0</v>
      </c>
      <c r="M677" s="9"/>
      <c r="N677" s="9"/>
      <c r="O677" s="9">
        <f t="shared" si="72"/>
        <v>0</v>
      </c>
      <c r="P677" s="9"/>
      <c r="Q677" s="9"/>
      <c r="R677" s="9">
        <f t="shared" si="73"/>
        <v>0</v>
      </c>
      <c r="S677" s="9"/>
      <c r="T677" s="9"/>
      <c r="U677" s="9">
        <f t="shared" si="74"/>
        <v>0</v>
      </c>
      <c r="V677" s="9"/>
      <c r="W677" s="9"/>
      <c r="X677" s="9">
        <f t="shared" si="75"/>
        <v>0</v>
      </c>
      <c r="Y677" s="9"/>
      <c r="Z677" s="9"/>
      <c r="AA677" s="10">
        <f t="shared" si="76"/>
        <v>36360000</v>
      </c>
      <c r="AB677" s="11"/>
    </row>
    <row r="678" spans="1:28" ht="15.75" hidden="1" x14ac:dyDescent="0.25">
      <c r="A678" s="39">
        <v>45897</v>
      </c>
      <c r="B678" s="33" t="s">
        <v>520</v>
      </c>
      <c r="C678" s="33"/>
      <c r="D678" s="33" t="s">
        <v>31</v>
      </c>
      <c r="E678" s="33" t="s">
        <v>297</v>
      </c>
      <c r="F678" s="33">
        <v>2000</v>
      </c>
      <c r="G678" s="33" t="s">
        <v>29</v>
      </c>
      <c r="H678" s="33">
        <v>2000</v>
      </c>
      <c r="I678" s="33">
        <f t="shared" si="70"/>
        <v>4000000</v>
      </c>
      <c r="J678" s="37" t="s">
        <v>240</v>
      </c>
      <c r="K678" s="33" t="s">
        <v>1130</v>
      </c>
      <c r="L678" s="9">
        <f t="shared" si="71"/>
        <v>0</v>
      </c>
      <c r="M678" s="9"/>
      <c r="N678" s="9"/>
      <c r="O678" s="9">
        <f t="shared" si="72"/>
        <v>4000000</v>
      </c>
      <c r="P678" s="9">
        <v>4000000</v>
      </c>
      <c r="Q678" s="9"/>
      <c r="R678" s="9">
        <f t="shared" si="73"/>
        <v>0</v>
      </c>
      <c r="S678" s="9"/>
      <c r="T678" s="9"/>
      <c r="U678" s="9">
        <f t="shared" si="74"/>
        <v>0</v>
      </c>
      <c r="V678" s="9"/>
      <c r="W678" s="9"/>
      <c r="X678" s="9">
        <f t="shared" si="75"/>
        <v>0</v>
      </c>
      <c r="Y678" s="9"/>
      <c r="Z678" s="9"/>
      <c r="AA678" s="10">
        <f t="shared" si="76"/>
        <v>0</v>
      </c>
      <c r="AB678" s="11">
        <v>45898</v>
      </c>
    </row>
    <row r="679" spans="1:28" ht="15.75" hidden="1" x14ac:dyDescent="0.25">
      <c r="A679" s="39">
        <v>45897</v>
      </c>
      <c r="B679" s="33" t="s">
        <v>520</v>
      </c>
      <c r="C679" s="33"/>
      <c r="D679" s="33" t="s">
        <v>31</v>
      </c>
      <c r="E679" s="33" t="s">
        <v>1098</v>
      </c>
      <c r="F679" s="33">
        <v>200</v>
      </c>
      <c r="G679" s="33" t="s">
        <v>29</v>
      </c>
      <c r="H679" s="33">
        <v>2000</v>
      </c>
      <c r="I679" s="33">
        <f t="shared" si="70"/>
        <v>400000</v>
      </c>
      <c r="J679" s="37" t="s">
        <v>240</v>
      </c>
      <c r="K679" s="33" t="s">
        <v>1130</v>
      </c>
      <c r="L679" s="9">
        <f t="shared" si="71"/>
        <v>0</v>
      </c>
      <c r="M679" s="9"/>
      <c r="N679" s="9"/>
      <c r="O679" s="9">
        <f t="shared" si="72"/>
        <v>400000</v>
      </c>
      <c r="P679" s="9">
        <v>400000</v>
      </c>
      <c r="Q679" s="9"/>
      <c r="R679" s="9">
        <f t="shared" si="73"/>
        <v>0</v>
      </c>
      <c r="S679" s="9"/>
      <c r="T679" s="9"/>
      <c r="U679" s="9">
        <f t="shared" si="74"/>
        <v>0</v>
      </c>
      <c r="V679" s="9"/>
      <c r="W679" s="9"/>
      <c r="X679" s="9">
        <f t="shared" si="75"/>
        <v>0</v>
      </c>
      <c r="Y679" s="9"/>
      <c r="Z679" s="9"/>
      <c r="AA679" s="10">
        <f t="shared" si="76"/>
        <v>0</v>
      </c>
      <c r="AB679" s="11">
        <v>45898</v>
      </c>
    </row>
    <row r="680" spans="1:28" ht="15.75" hidden="1" x14ac:dyDescent="0.25">
      <c r="A680" s="32">
        <v>45897</v>
      </c>
      <c r="B680" s="33" t="s">
        <v>305</v>
      </c>
      <c r="C680" s="33"/>
      <c r="D680" s="33" t="s">
        <v>41</v>
      </c>
      <c r="E680" s="33" t="s">
        <v>73</v>
      </c>
      <c r="F680" s="33">
        <v>20</v>
      </c>
      <c r="G680" s="33" t="s">
        <v>74</v>
      </c>
      <c r="H680" s="33">
        <v>50000</v>
      </c>
      <c r="I680" s="33">
        <f t="shared" si="70"/>
        <v>1000000</v>
      </c>
      <c r="J680" s="37" t="s">
        <v>240</v>
      </c>
      <c r="K680" s="33"/>
      <c r="L680" s="9">
        <f t="shared" si="71"/>
        <v>0</v>
      </c>
      <c r="M680" s="9"/>
      <c r="N680" s="9"/>
      <c r="O680" s="9">
        <f t="shared" si="72"/>
        <v>1000000</v>
      </c>
      <c r="P680" s="9">
        <v>1000000</v>
      </c>
      <c r="Q680" s="9"/>
      <c r="R680" s="9">
        <f t="shared" si="73"/>
        <v>0</v>
      </c>
      <c r="S680" s="9"/>
      <c r="T680" s="9"/>
      <c r="U680" s="9">
        <f t="shared" si="74"/>
        <v>0</v>
      </c>
      <c r="V680" s="9"/>
      <c r="W680" s="9"/>
      <c r="X680" s="9">
        <f t="shared" si="75"/>
        <v>0</v>
      </c>
      <c r="Y680" s="9"/>
      <c r="Z680" s="9"/>
      <c r="AA680" s="10">
        <f t="shared" si="76"/>
        <v>0</v>
      </c>
      <c r="AB680" s="11">
        <v>45897</v>
      </c>
    </row>
    <row r="681" spans="1:28" ht="15.75" hidden="1" x14ac:dyDescent="0.25">
      <c r="A681" s="39">
        <v>45897</v>
      </c>
      <c r="B681" s="33" t="s">
        <v>305</v>
      </c>
      <c r="C681" s="33"/>
      <c r="D681" s="33" t="s">
        <v>41</v>
      </c>
      <c r="E681" s="33" t="s">
        <v>102</v>
      </c>
      <c r="F681" s="33">
        <v>12</v>
      </c>
      <c r="G681" s="33" t="s">
        <v>74</v>
      </c>
      <c r="H681" s="33">
        <v>65000</v>
      </c>
      <c r="I681" s="33">
        <f t="shared" si="70"/>
        <v>780000</v>
      </c>
      <c r="J681" s="37" t="s">
        <v>240</v>
      </c>
      <c r="K681" s="33"/>
      <c r="L681" s="9">
        <f t="shared" si="71"/>
        <v>0</v>
      </c>
      <c r="M681" s="9"/>
      <c r="N681" s="9"/>
      <c r="O681" s="9">
        <f t="shared" si="72"/>
        <v>780000</v>
      </c>
      <c r="P681" s="9">
        <v>780000</v>
      </c>
      <c r="Q681" s="9"/>
      <c r="R681" s="9">
        <f t="shared" si="73"/>
        <v>0</v>
      </c>
      <c r="S681" s="9"/>
      <c r="T681" s="9"/>
      <c r="U681" s="9">
        <f t="shared" si="74"/>
        <v>0</v>
      </c>
      <c r="V681" s="9"/>
      <c r="W681" s="9"/>
      <c r="X681" s="9">
        <f t="shared" si="75"/>
        <v>0</v>
      </c>
      <c r="Y681" s="9"/>
      <c r="Z681" s="9"/>
      <c r="AA681" s="10">
        <f t="shared" si="76"/>
        <v>0</v>
      </c>
      <c r="AB681" s="11">
        <v>45897</v>
      </c>
    </row>
    <row r="682" spans="1:28" ht="15.75" hidden="1" x14ac:dyDescent="0.25">
      <c r="A682" s="39">
        <v>45897</v>
      </c>
      <c r="B682" s="33" t="s">
        <v>823</v>
      </c>
      <c r="C682" s="33"/>
      <c r="D682" s="33" t="s">
        <v>41</v>
      </c>
      <c r="E682" s="33" t="s">
        <v>91</v>
      </c>
      <c r="F682" s="33">
        <v>5200</v>
      </c>
      <c r="G682" s="33" t="s">
        <v>29</v>
      </c>
      <c r="H682" s="33">
        <v>3700</v>
      </c>
      <c r="I682" s="33">
        <f t="shared" si="70"/>
        <v>19240000</v>
      </c>
      <c r="J682" s="37" t="s">
        <v>240</v>
      </c>
      <c r="K682" s="33"/>
      <c r="L682" s="9">
        <f t="shared" si="71"/>
        <v>0</v>
      </c>
      <c r="M682" s="9"/>
      <c r="N682" s="9"/>
      <c r="O682" s="9">
        <f t="shared" si="72"/>
        <v>19240000</v>
      </c>
      <c r="P682" s="9">
        <v>19240000</v>
      </c>
      <c r="Q682" s="9"/>
      <c r="R682" s="9">
        <f t="shared" si="73"/>
        <v>0</v>
      </c>
      <c r="S682" s="9"/>
      <c r="T682" s="9"/>
      <c r="U682" s="9">
        <f t="shared" si="74"/>
        <v>0</v>
      </c>
      <c r="V682" s="9"/>
      <c r="W682" s="9"/>
      <c r="X682" s="9">
        <f t="shared" si="75"/>
        <v>0</v>
      </c>
      <c r="Y682" s="9"/>
      <c r="Z682" s="9"/>
      <c r="AA682" s="10">
        <f t="shared" si="76"/>
        <v>0</v>
      </c>
      <c r="AB682" s="11">
        <v>45897</v>
      </c>
    </row>
    <row r="683" spans="1:28" ht="15.75" hidden="1" x14ac:dyDescent="0.25">
      <c r="A683" s="39">
        <v>45897</v>
      </c>
      <c r="B683" s="33" t="s">
        <v>109</v>
      </c>
      <c r="C683" s="33"/>
      <c r="D683" s="33" t="s">
        <v>41</v>
      </c>
      <c r="E683" s="33" t="s">
        <v>110</v>
      </c>
      <c r="F683" s="33">
        <v>2000</v>
      </c>
      <c r="G683" s="33" t="s">
        <v>29</v>
      </c>
      <c r="H683" s="33">
        <v>1800</v>
      </c>
      <c r="I683" s="33">
        <f t="shared" si="70"/>
        <v>3600000</v>
      </c>
      <c r="J683" s="37" t="s">
        <v>241</v>
      </c>
      <c r="K683" s="33"/>
      <c r="L683" s="9">
        <f t="shared" si="71"/>
        <v>3600000</v>
      </c>
      <c r="M683" s="9">
        <v>3600000</v>
      </c>
      <c r="N683" s="9"/>
      <c r="O683" s="9">
        <f t="shared" si="72"/>
        <v>0</v>
      </c>
      <c r="P683" s="9"/>
      <c r="Q683" s="9"/>
      <c r="R683" s="9">
        <f t="shared" si="73"/>
        <v>0</v>
      </c>
      <c r="S683" s="9"/>
      <c r="T683" s="9"/>
      <c r="U683" s="9">
        <f t="shared" si="74"/>
        <v>0</v>
      </c>
      <c r="V683" s="9"/>
      <c r="W683" s="9"/>
      <c r="X683" s="9">
        <f t="shared" si="75"/>
        <v>0</v>
      </c>
      <c r="Y683" s="9"/>
      <c r="Z683" s="9"/>
      <c r="AA683" s="10">
        <f t="shared" si="76"/>
        <v>0</v>
      </c>
      <c r="AB683" s="11">
        <v>45897</v>
      </c>
    </row>
    <row r="684" spans="1:28" ht="15.75" hidden="1" x14ac:dyDescent="0.25">
      <c r="A684" s="39">
        <v>45897</v>
      </c>
      <c r="B684" s="33" t="s">
        <v>539</v>
      </c>
      <c r="C684" s="33"/>
      <c r="D684" s="33" t="s">
        <v>41</v>
      </c>
      <c r="E684" s="33" t="s">
        <v>552</v>
      </c>
      <c r="F684" s="33">
        <v>24</v>
      </c>
      <c r="G684" s="33" t="s">
        <v>33</v>
      </c>
      <c r="H684" s="33">
        <v>450000</v>
      </c>
      <c r="I684" s="33">
        <f t="shared" si="70"/>
        <v>10800000</v>
      </c>
      <c r="J684" s="37" t="s">
        <v>240</v>
      </c>
      <c r="K684" s="33" t="s">
        <v>1092</v>
      </c>
      <c r="L684" s="9">
        <f t="shared" si="71"/>
        <v>0</v>
      </c>
      <c r="M684" s="9"/>
      <c r="N684" s="9"/>
      <c r="O684" s="9">
        <f t="shared" si="72"/>
        <v>10800000</v>
      </c>
      <c r="P684" s="9">
        <v>10800000</v>
      </c>
      <c r="Q684" s="9"/>
      <c r="R684" s="9">
        <f t="shared" si="73"/>
        <v>0</v>
      </c>
      <c r="S684" s="9"/>
      <c r="T684" s="9"/>
      <c r="U684" s="9">
        <f t="shared" si="74"/>
        <v>0</v>
      </c>
      <c r="V684" s="9"/>
      <c r="W684" s="9"/>
      <c r="X684" s="9">
        <f t="shared" si="75"/>
        <v>0</v>
      </c>
      <c r="Y684" s="9"/>
      <c r="Z684" s="9"/>
      <c r="AA684" s="10">
        <f t="shared" si="76"/>
        <v>0</v>
      </c>
      <c r="AB684" s="11">
        <v>45898</v>
      </c>
    </row>
    <row r="685" spans="1:28" ht="15.75" hidden="1" x14ac:dyDescent="0.25">
      <c r="A685" s="39">
        <v>45897</v>
      </c>
      <c r="B685" s="33" t="s">
        <v>217</v>
      </c>
      <c r="C685" s="33"/>
      <c r="D685" s="33" t="s">
        <v>41</v>
      </c>
      <c r="E685" s="33" t="s">
        <v>235</v>
      </c>
      <c r="F685" s="33">
        <v>2.5</v>
      </c>
      <c r="G685" s="33" t="s">
        <v>51</v>
      </c>
      <c r="H685" s="33">
        <v>90000</v>
      </c>
      <c r="I685" s="33">
        <f t="shared" si="70"/>
        <v>225000</v>
      </c>
      <c r="J685" s="37" t="s">
        <v>240</v>
      </c>
      <c r="K685" s="33"/>
      <c r="L685" s="9">
        <f t="shared" si="71"/>
        <v>0</v>
      </c>
      <c r="M685" s="9"/>
      <c r="N685" s="9"/>
      <c r="O685" s="9">
        <f t="shared" si="72"/>
        <v>0</v>
      </c>
      <c r="P685" s="9"/>
      <c r="Q685" s="9"/>
      <c r="R685" s="9">
        <f t="shared" si="73"/>
        <v>225000</v>
      </c>
      <c r="S685" s="9">
        <v>225000</v>
      </c>
      <c r="T685" s="9"/>
      <c r="U685" s="9">
        <f t="shared" si="74"/>
        <v>0</v>
      </c>
      <c r="V685" s="9"/>
      <c r="W685" s="9"/>
      <c r="X685" s="9">
        <f t="shared" si="75"/>
        <v>0</v>
      </c>
      <c r="Y685" s="9"/>
      <c r="Z685" s="9"/>
      <c r="AA685" s="10">
        <f t="shared" si="76"/>
        <v>0</v>
      </c>
      <c r="AB685" s="11">
        <v>45897</v>
      </c>
    </row>
    <row r="686" spans="1:28" ht="16.5" hidden="1" thickBot="1" x14ac:dyDescent="0.3">
      <c r="A686" s="61">
        <v>45897</v>
      </c>
      <c r="B686" s="62" t="s">
        <v>217</v>
      </c>
      <c r="C686" s="62"/>
      <c r="D686" s="62" t="s">
        <v>41</v>
      </c>
      <c r="E686" s="62" t="s">
        <v>237</v>
      </c>
      <c r="F686" s="62">
        <v>2.5</v>
      </c>
      <c r="G686" s="62" t="s">
        <v>51</v>
      </c>
      <c r="H686" s="62">
        <v>90000</v>
      </c>
      <c r="I686" s="62">
        <f t="shared" si="70"/>
        <v>225000</v>
      </c>
      <c r="J686" s="63" t="s">
        <v>240</v>
      </c>
      <c r="K686" s="62"/>
      <c r="L686" s="97">
        <f t="shared" si="71"/>
        <v>0</v>
      </c>
      <c r="M686" s="97"/>
      <c r="N686" s="97"/>
      <c r="O686" s="97">
        <f t="shared" si="72"/>
        <v>0</v>
      </c>
      <c r="P686" s="97"/>
      <c r="Q686" s="97"/>
      <c r="R686" s="97">
        <f t="shared" si="73"/>
        <v>225000</v>
      </c>
      <c r="S686" s="97">
        <v>225000</v>
      </c>
      <c r="T686" s="97"/>
      <c r="U686" s="97">
        <f t="shared" si="74"/>
        <v>0</v>
      </c>
      <c r="V686" s="97"/>
      <c r="W686" s="97"/>
      <c r="X686" s="97">
        <f t="shared" si="75"/>
        <v>0</v>
      </c>
      <c r="Y686" s="97"/>
      <c r="Z686" s="97"/>
      <c r="AA686" s="98">
        <f t="shared" si="76"/>
        <v>0</v>
      </c>
      <c r="AB686" s="99">
        <v>45897</v>
      </c>
    </row>
    <row r="687" spans="1:28" ht="15.75" hidden="1" x14ac:dyDescent="0.25">
      <c r="A687" s="39">
        <v>45897</v>
      </c>
      <c r="B687" s="35" t="s">
        <v>217</v>
      </c>
      <c r="C687" s="35"/>
      <c r="D687" s="35" t="s">
        <v>41</v>
      </c>
      <c r="E687" s="35" t="s">
        <v>73</v>
      </c>
      <c r="F687" s="35">
        <v>10</v>
      </c>
      <c r="G687" s="35" t="s">
        <v>74</v>
      </c>
      <c r="H687" s="35">
        <v>50000</v>
      </c>
      <c r="I687" s="33">
        <f t="shared" si="70"/>
        <v>500000</v>
      </c>
      <c r="J687" s="41" t="s">
        <v>240</v>
      </c>
      <c r="K687" s="35"/>
      <c r="L687" s="9">
        <f t="shared" si="71"/>
        <v>0</v>
      </c>
      <c r="M687" s="9"/>
      <c r="N687" s="9"/>
      <c r="O687" s="9">
        <f t="shared" si="72"/>
        <v>0</v>
      </c>
      <c r="P687" s="9"/>
      <c r="Q687" s="9"/>
      <c r="R687" s="9">
        <f t="shared" si="73"/>
        <v>500000</v>
      </c>
      <c r="S687" s="9">
        <v>500000</v>
      </c>
      <c r="T687" s="9"/>
      <c r="U687" s="9">
        <f t="shared" si="74"/>
        <v>0</v>
      </c>
      <c r="V687" s="9"/>
      <c r="W687" s="9"/>
      <c r="X687" s="9">
        <f t="shared" si="75"/>
        <v>0</v>
      </c>
      <c r="Y687" s="9"/>
      <c r="Z687" s="9"/>
      <c r="AA687" s="10">
        <f t="shared" si="76"/>
        <v>0</v>
      </c>
      <c r="AB687" s="11">
        <v>45897</v>
      </c>
    </row>
    <row r="688" spans="1:28" ht="15.75" hidden="1" x14ac:dyDescent="0.25">
      <c r="A688" s="39">
        <v>45897</v>
      </c>
      <c r="B688" s="33" t="s">
        <v>170</v>
      </c>
      <c r="C688" s="33"/>
      <c r="D688" s="33" t="s">
        <v>31</v>
      </c>
      <c r="E688" s="33" t="s">
        <v>457</v>
      </c>
      <c r="F688" s="33">
        <v>1</v>
      </c>
      <c r="G688" s="33" t="s">
        <v>51</v>
      </c>
      <c r="H688" s="33">
        <v>300000</v>
      </c>
      <c r="I688" s="33">
        <f t="shared" si="70"/>
        <v>300000</v>
      </c>
      <c r="J688" s="37" t="s">
        <v>241</v>
      </c>
      <c r="K688" s="33"/>
      <c r="L688" s="9">
        <f t="shared" si="71"/>
        <v>300000</v>
      </c>
      <c r="M688" s="9">
        <v>300000</v>
      </c>
      <c r="N688" s="9"/>
      <c r="O688" s="9">
        <f t="shared" si="72"/>
        <v>0</v>
      </c>
      <c r="P688" s="9"/>
      <c r="Q688" s="9"/>
      <c r="R688" s="9">
        <f t="shared" si="73"/>
        <v>0</v>
      </c>
      <c r="S688" s="9"/>
      <c r="T688" s="9"/>
      <c r="U688" s="9">
        <f t="shared" si="74"/>
        <v>0</v>
      </c>
      <c r="V688" s="9"/>
      <c r="W688" s="9"/>
      <c r="X688" s="9">
        <f t="shared" si="75"/>
        <v>0</v>
      </c>
      <c r="Y688" s="9"/>
      <c r="Z688" s="9"/>
      <c r="AA688" s="10">
        <f t="shared" si="76"/>
        <v>0</v>
      </c>
      <c r="AB688" s="11">
        <v>45897</v>
      </c>
    </row>
    <row r="689" spans="1:28" ht="15.75" hidden="1" x14ac:dyDescent="0.25">
      <c r="A689" s="39">
        <v>45897</v>
      </c>
      <c r="B689" s="33" t="s">
        <v>170</v>
      </c>
      <c r="C689" s="33"/>
      <c r="D689" s="33" t="s">
        <v>31</v>
      </c>
      <c r="E689" s="33" t="s">
        <v>468</v>
      </c>
      <c r="F689" s="33">
        <v>16</v>
      </c>
      <c r="G689" s="33" t="s">
        <v>51</v>
      </c>
      <c r="H689" s="33">
        <v>43000</v>
      </c>
      <c r="I689" s="33">
        <f t="shared" si="70"/>
        <v>688000</v>
      </c>
      <c r="J689" s="37" t="s">
        <v>241</v>
      </c>
      <c r="K689" s="33"/>
      <c r="L689" s="9">
        <f t="shared" si="71"/>
        <v>688000</v>
      </c>
      <c r="M689" s="9">
        <v>688000</v>
      </c>
      <c r="N689" s="9"/>
      <c r="O689" s="9">
        <f t="shared" si="72"/>
        <v>0</v>
      </c>
      <c r="P689" s="9"/>
      <c r="Q689" s="9"/>
      <c r="R689" s="9">
        <f t="shared" si="73"/>
        <v>0</v>
      </c>
      <c r="S689" s="9"/>
      <c r="T689" s="9"/>
      <c r="U689" s="9">
        <f t="shared" si="74"/>
        <v>0</v>
      </c>
      <c r="V689" s="9"/>
      <c r="W689" s="9"/>
      <c r="X689" s="9">
        <f t="shared" si="75"/>
        <v>0</v>
      </c>
      <c r="Y689" s="9"/>
      <c r="Z689" s="9"/>
      <c r="AA689" s="10">
        <f t="shared" si="76"/>
        <v>0</v>
      </c>
      <c r="AB689" s="11">
        <v>45897</v>
      </c>
    </row>
    <row r="690" spans="1:28" ht="15.75" hidden="1" x14ac:dyDescent="0.25">
      <c r="A690" s="39">
        <v>45897</v>
      </c>
      <c r="B690" s="33" t="s">
        <v>231</v>
      </c>
      <c r="C690" s="33"/>
      <c r="D690" s="33"/>
      <c r="E690" s="33" t="s">
        <v>143</v>
      </c>
      <c r="F690" s="33">
        <v>26.8</v>
      </c>
      <c r="G690" s="33" t="s">
        <v>51</v>
      </c>
      <c r="H690" s="33"/>
      <c r="I690" s="33">
        <f t="shared" si="70"/>
        <v>0</v>
      </c>
      <c r="J690" s="83" t="s">
        <v>26</v>
      </c>
      <c r="K690" s="33"/>
      <c r="L690" s="9">
        <f t="shared" si="71"/>
        <v>0</v>
      </c>
      <c r="M690" s="9"/>
      <c r="N690" s="9"/>
      <c r="O690" s="9">
        <f t="shared" si="72"/>
        <v>0</v>
      </c>
      <c r="P690" s="9"/>
      <c r="Q690" s="9"/>
      <c r="R690" s="9">
        <f t="shared" si="73"/>
        <v>0</v>
      </c>
      <c r="S690" s="9"/>
      <c r="T690" s="9"/>
      <c r="U690" s="9">
        <f t="shared" si="74"/>
        <v>0</v>
      </c>
      <c r="V690" s="9"/>
      <c r="W690" s="9"/>
      <c r="X690" s="9">
        <f t="shared" si="75"/>
        <v>0</v>
      </c>
      <c r="Y690" s="9"/>
      <c r="Z690" s="9"/>
      <c r="AA690" s="10">
        <f t="shared" si="76"/>
        <v>0</v>
      </c>
      <c r="AB690" s="11"/>
    </row>
    <row r="691" spans="1:28" ht="15.75" hidden="1" x14ac:dyDescent="0.25">
      <c r="A691" s="39">
        <v>45897</v>
      </c>
      <c r="B691" s="33" t="s">
        <v>231</v>
      </c>
      <c r="C691" s="33"/>
      <c r="D691" s="33"/>
      <c r="E691" s="33" t="s">
        <v>135</v>
      </c>
      <c r="F691" s="33">
        <v>55.6</v>
      </c>
      <c r="G691" s="33" t="s">
        <v>51</v>
      </c>
      <c r="H691" s="33"/>
      <c r="I691" s="33">
        <f t="shared" si="70"/>
        <v>0</v>
      </c>
      <c r="J691" s="83" t="s">
        <v>26</v>
      </c>
      <c r="K691" s="33"/>
      <c r="L691" s="9">
        <f t="shared" si="71"/>
        <v>0</v>
      </c>
      <c r="M691" s="9"/>
      <c r="N691" s="9"/>
      <c r="O691" s="9">
        <f t="shared" si="72"/>
        <v>0</v>
      </c>
      <c r="P691" s="9"/>
      <c r="Q691" s="9"/>
      <c r="R691" s="9">
        <f t="shared" si="73"/>
        <v>0</v>
      </c>
      <c r="S691" s="9"/>
      <c r="T691" s="9"/>
      <c r="U691" s="9">
        <f t="shared" si="74"/>
        <v>0</v>
      </c>
      <c r="V691" s="9"/>
      <c r="W691" s="9"/>
      <c r="X691" s="9">
        <f t="shared" si="75"/>
        <v>0</v>
      </c>
      <c r="Y691" s="9"/>
      <c r="Z691" s="9"/>
      <c r="AA691" s="10">
        <f t="shared" si="76"/>
        <v>0</v>
      </c>
      <c r="AB691" s="11"/>
    </row>
    <row r="692" spans="1:28" ht="15.75" hidden="1" x14ac:dyDescent="0.25">
      <c r="A692" s="39">
        <v>45897</v>
      </c>
      <c r="B692" s="33" t="s">
        <v>231</v>
      </c>
      <c r="C692" s="33"/>
      <c r="D692" s="33"/>
      <c r="E692" s="33" t="s">
        <v>85</v>
      </c>
      <c r="F692" s="33">
        <v>95.5</v>
      </c>
      <c r="G692" s="33" t="s">
        <v>51</v>
      </c>
      <c r="H692" s="33"/>
      <c r="I692" s="33">
        <f t="shared" si="70"/>
        <v>0</v>
      </c>
      <c r="J692" s="83" t="s">
        <v>26</v>
      </c>
      <c r="K692" s="33"/>
      <c r="L692" s="9">
        <f t="shared" si="71"/>
        <v>0</v>
      </c>
      <c r="M692" s="9"/>
      <c r="N692" s="9"/>
      <c r="O692" s="9">
        <f t="shared" si="72"/>
        <v>0</v>
      </c>
      <c r="P692" s="9"/>
      <c r="Q692" s="9"/>
      <c r="R692" s="9">
        <f t="shared" si="73"/>
        <v>0</v>
      </c>
      <c r="S692" s="9"/>
      <c r="T692" s="9"/>
      <c r="U692" s="9">
        <f t="shared" si="74"/>
        <v>0</v>
      </c>
      <c r="V692" s="9"/>
      <c r="W692" s="9"/>
      <c r="X692" s="9">
        <f t="shared" si="75"/>
        <v>0</v>
      </c>
      <c r="Y692" s="9"/>
      <c r="Z692" s="9"/>
      <c r="AA692" s="10">
        <f t="shared" si="76"/>
        <v>0</v>
      </c>
      <c r="AB692" s="11"/>
    </row>
    <row r="693" spans="1:28" ht="15.75" hidden="1" x14ac:dyDescent="0.25">
      <c r="A693" s="39">
        <v>45897</v>
      </c>
      <c r="B693" s="33" t="s">
        <v>231</v>
      </c>
      <c r="C693" s="33"/>
      <c r="D693" s="33"/>
      <c r="E693" s="33" t="s">
        <v>1114</v>
      </c>
      <c r="F693" s="33">
        <v>106.9</v>
      </c>
      <c r="G693" s="33" t="s">
        <v>51</v>
      </c>
      <c r="H693" s="33"/>
      <c r="I693" s="33">
        <f t="shared" si="70"/>
        <v>0</v>
      </c>
      <c r="J693" s="83" t="s">
        <v>26</v>
      </c>
      <c r="K693" s="33"/>
      <c r="L693" s="9">
        <f t="shared" si="71"/>
        <v>0</v>
      </c>
      <c r="M693" s="9"/>
      <c r="N693" s="9"/>
      <c r="O693" s="9">
        <f t="shared" si="72"/>
        <v>0</v>
      </c>
      <c r="P693" s="9"/>
      <c r="Q693" s="9"/>
      <c r="R693" s="9">
        <f t="shared" si="73"/>
        <v>0</v>
      </c>
      <c r="S693" s="9"/>
      <c r="T693" s="9"/>
      <c r="U693" s="9">
        <f t="shared" si="74"/>
        <v>0</v>
      </c>
      <c r="V693" s="9"/>
      <c r="W693" s="9"/>
      <c r="X693" s="9">
        <f t="shared" si="75"/>
        <v>0</v>
      </c>
      <c r="Y693" s="9"/>
      <c r="Z693" s="9"/>
      <c r="AA693" s="10">
        <f t="shared" si="76"/>
        <v>0</v>
      </c>
      <c r="AB693" s="11"/>
    </row>
    <row r="694" spans="1:28" ht="15.75" hidden="1" x14ac:dyDescent="0.25">
      <c r="A694" s="39">
        <v>45897</v>
      </c>
      <c r="B694" s="33" t="s">
        <v>231</v>
      </c>
      <c r="C694" s="33"/>
      <c r="D694" s="33"/>
      <c r="E694" s="33" t="s">
        <v>203</v>
      </c>
      <c r="F694" s="33">
        <v>13.5</v>
      </c>
      <c r="G694" s="33" t="s">
        <v>51</v>
      </c>
      <c r="H694" s="33"/>
      <c r="I694" s="33">
        <f t="shared" si="70"/>
        <v>0</v>
      </c>
      <c r="J694" s="83" t="s">
        <v>26</v>
      </c>
      <c r="K694" s="33"/>
      <c r="L694" s="9">
        <f t="shared" si="71"/>
        <v>0</v>
      </c>
      <c r="M694" s="9"/>
      <c r="N694" s="9"/>
      <c r="O694" s="9">
        <f t="shared" si="72"/>
        <v>0</v>
      </c>
      <c r="P694" s="9"/>
      <c r="Q694" s="9"/>
      <c r="R694" s="9">
        <f t="shared" si="73"/>
        <v>0</v>
      </c>
      <c r="S694" s="9"/>
      <c r="T694" s="9"/>
      <c r="U694" s="9">
        <f t="shared" si="74"/>
        <v>0</v>
      </c>
      <c r="V694" s="9"/>
      <c r="W694" s="9"/>
      <c r="X694" s="9">
        <f t="shared" si="75"/>
        <v>0</v>
      </c>
      <c r="Y694" s="9"/>
      <c r="Z694" s="9"/>
      <c r="AA694" s="10">
        <f t="shared" si="76"/>
        <v>0</v>
      </c>
      <c r="AB694" s="11"/>
    </row>
    <row r="695" spans="1:28" ht="15.75" hidden="1" x14ac:dyDescent="0.25">
      <c r="A695" s="39">
        <v>45898</v>
      </c>
      <c r="B695" s="33" t="s">
        <v>369</v>
      </c>
      <c r="C695" s="33"/>
      <c r="D695" s="33" t="s">
        <v>31</v>
      </c>
      <c r="E695" s="33" t="s">
        <v>315</v>
      </c>
      <c r="F695" s="33">
        <v>400</v>
      </c>
      <c r="G695" s="33" t="s">
        <v>29</v>
      </c>
      <c r="H695" s="33">
        <v>5400</v>
      </c>
      <c r="I695" s="33">
        <f t="shared" si="70"/>
        <v>2160000</v>
      </c>
      <c r="J695" s="37" t="s">
        <v>240</v>
      </c>
      <c r="K695" s="33" t="s">
        <v>1143</v>
      </c>
      <c r="L695" s="9">
        <f t="shared" si="71"/>
        <v>0</v>
      </c>
      <c r="M695" s="9"/>
      <c r="N695" s="9"/>
      <c r="O695" s="9">
        <f t="shared" si="72"/>
        <v>2160000</v>
      </c>
      <c r="P695" s="9">
        <v>2160000</v>
      </c>
      <c r="Q695" s="9"/>
      <c r="R695" s="9">
        <f t="shared" si="73"/>
        <v>0</v>
      </c>
      <c r="S695" s="9"/>
      <c r="T695" s="9"/>
      <c r="U695" s="9">
        <f t="shared" si="74"/>
        <v>0</v>
      </c>
      <c r="V695" s="9"/>
      <c r="W695" s="9"/>
      <c r="X695" s="9">
        <f t="shared" si="75"/>
        <v>0</v>
      </c>
      <c r="Y695" s="9"/>
      <c r="Z695" s="9"/>
      <c r="AA695" s="10">
        <f t="shared" si="76"/>
        <v>0</v>
      </c>
      <c r="AB695" s="11">
        <v>45902</v>
      </c>
    </row>
    <row r="696" spans="1:28" ht="15.75" hidden="1" x14ac:dyDescent="0.25">
      <c r="A696" s="39">
        <v>45898</v>
      </c>
      <c r="B696" s="33" t="s">
        <v>543</v>
      </c>
      <c r="C696" s="33"/>
      <c r="D696" s="33" t="s">
        <v>31</v>
      </c>
      <c r="E696" s="33" t="s">
        <v>95</v>
      </c>
      <c r="F696" s="33">
        <v>200</v>
      </c>
      <c r="G696" s="33" t="s">
        <v>29</v>
      </c>
      <c r="H696" s="33">
        <v>3600</v>
      </c>
      <c r="I696" s="33">
        <f t="shared" si="70"/>
        <v>720000</v>
      </c>
      <c r="J696" s="37" t="s">
        <v>240</v>
      </c>
      <c r="K696" s="33"/>
      <c r="L696" s="9">
        <f t="shared" si="71"/>
        <v>0</v>
      </c>
      <c r="M696" s="9"/>
      <c r="N696" s="9"/>
      <c r="O696" s="9">
        <f t="shared" si="72"/>
        <v>720000</v>
      </c>
      <c r="P696" s="9">
        <v>720000</v>
      </c>
      <c r="Q696" s="9"/>
      <c r="R696" s="9">
        <f t="shared" si="73"/>
        <v>0</v>
      </c>
      <c r="S696" s="9"/>
      <c r="T696" s="9"/>
      <c r="U696" s="9">
        <f t="shared" si="74"/>
        <v>0</v>
      </c>
      <c r="V696" s="9"/>
      <c r="W696" s="9"/>
      <c r="X696" s="9">
        <f t="shared" si="75"/>
        <v>0</v>
      </c>
      <c r="Y696" s="9"/>
      <c r="Z696" s="9"/>
      <c r="AA696" s="10">
        <f t="shared" si="76"/>
        <v>0</v>
      </c>
      <c r="AB696" s="11">
        <v>45898</v>
      </c>
    </row>
    <row r="697" spans="1:28" ht="15.75" hidden="1" x14ac:dyDescent="0.25">
      <c r="A697" s="39">
        <v>45898</v>
      </c>
      <c r="B697" s="33" t="s">
        <v>543</v>
      </c>
      <c r="C697" s="33"/>
      <c r="D697" s="33" t="s">
        <v>31</v>
      </c>
      <c r="E697" s="33" t="s">
        <v>155</v>
      </c>
      <c r="F697" s="33">
        <v>200</v>
      </c>
      <c r="G697" s="33" t="s">
        <v>29</v>
      </c>
      <c r="H697" s="33">
        <v>3600</v>
      </c>
      <c r="I697" s="33">
        <f t="shared" si="70"/>
        <v>720000</v>
      </c>
      <c r="J697" s="37" t="s">
        <v>240</v>
      </c>
      <c r="K697" s="33"/>
      <c r="L697" s="9">
        <f t="shared" si="71"/>
        <v>0</v>
      </c>
      <c r="M697" s="9"/>
      <c r="N697" s="9"/>
      <c r="O697" s="9">
        <f t="shared" si="72"/>
        <v>720000</v>
      </c>
      <c r="P697" s="9">
        <v>720000</v>
      </c>
      <c r="Q697" s="9"/>
      <c r="R697" s="9">
        <f t="shared" si="73"/>
        <v>0</v>
      </c>
      <c r="S697" s="9"/>
      <c r="T697" s="9"/>
      <c r="U697" s="9">
        <f t="shared" si="74"/>
        <v>0</v>
      </c>
      <c r="V697" s="9"/>
      <c r="W697" s="9"/>
      <c r="X697" s="9">
        <f t="shared" si="75"/>
        <v>0</v>
      </c>
      <c r="Y697" s="9"/>
      <c r="Z697" s="9"/>
      <c r="AA697" s="10">
        <f t="shared" si="76"/>
        <v>0</v>
      </c>
      <c r="AB697" s="11">
        <v>45898</v>
      </c>
    </row>
    <row r="698" spans="1:28" ht="15.75" hidden="1" x14ac:dyDescent="0.25">
      <c r="A698" s="39">
        <v>45898</v>
      </c>
      <c r="B698" s="33" t="s">
        <v>314</v>
      </c>
      <c r="C698" s="33"/>
      <c r="D698" s="33" t="s">
        <v>41</v>
      </c>
      <c r="E698" s="33" t="s">
        <v>328</v>
      </c>
      <c r="F698" s="33">
        <v>50</v>
      </c>
      <c r="G698" s="33" t="s">
        <v>51</v>
      </c>
      <c r="H698" s="33">
        <v>125000</v>
      </c>
      <c r="I698" s="33">
        <f t="shared" si="70"/>
        <v>6250000</v>
      </c>
      <c r="J698" s="37" t="s">
        <v>240</v>
      </c>
      <c r="K698" s="33"/>
      <c r="L698" s="9">
        <f t="shared" si="71"/>
        <v>0</v>
      </c>
      <c r="M698" s="9"/>
      <c r="N698" s="9"/>
      <c r="O698" s="9">
        <f t="shared" si="72"/>
        <v>6250000</v>
      </c>
      <c r="P698" s="9">
        <v>6250000</v>
      </c>
      <c r="Q698" s="9"/>
      <c r="R698" s="9">
        <f t="shared" si="73"/>
        <v>0</v>
      </c>
      <c r="S698" s="9"/>
      <c r="T698" s="9"/>
      <c r="U698" s="9">
        <f t="shared" si="74"/>
        <v>0</v>
      </c>
      <c r="V698" s="9"/>
      <c r="W698" s="9"/>
      <c r="X698" s="9">
        <f t="shared" si="75"/>
        <v>0</v>
      </c>
      <c r="Y698" s="9"/>
      <c r="Z698" s="9"/>
      <c r="AA698" s="10">
        <f t="shared" si="76"/>
        <v>0</v>
      </c>
      <c r="AB698" s="11">
        <v>45898</v>
      </c>
    </row>
    <row r="699" spans="1:28" ht="15.75" hidden="1" x14ac:dyDescent="0.25">
      <c r="A699" s="39">
        <v>45898</v>
      </c>
      <c r="B699" s="33" t="s">
        <v>1131</v>
      </c>
      <c r="C699" s="33"/>
      <c r="D699" s="33" t="s">
        <v>41</v>
      </c>
      <c r="E699" s="33" t="s">
        <v>439</v>
      </c>
      <c r="F699" s="33">
        <v>0.94</v>
      </c>
      <c r="G699" s="33" t="s">
        <v>178</v>
      </c>
      <c r="H699" s="33">
        <v>1153000</v>
      </c>
      <c r="I699" s="33">
        <f t="shared" si="70"/>
        <v>1083820</v>
      </c>
      <c r="J699" s="37" t="s">
        <v>241</v>
      </c>
      <c r="K699" s="33"/>
      <c r="L699" s="9">
        <f t="shared" si="71"/>
        <v>1083820</v>
      </c>
      <c r="M699" s="9">
        <v>1083820</v>
      </c>
      <c r="N699" s="9"/>
      <c r="O699" s="9">
        <f t="shared" si="72"/>
        <v>0</v>
      </c>
      <c r="P699" s="9"/>
      <c r="Q699" s="9"/>
      <c r="R699" s="9">
        <f t="shared" si="73"/>
        <v>0</v>
      </c>
      <c r="S699" s="9"/>
      <c r="T699" s="9"/>
      <c r="U699" s="9">
        <f t="shared" si="74"/>
        <v>0</v>
      </c>
      <c r="V699" s="9"/>
      <c r="W699" s="9"/>
      <c r="X699" s="9">
        <f t="shared" si="75"/>
        <v>0</v>
      </c>
      <c r="Y699" s="9"/>
      <c r="Z699" s="9"/>
      <c r="AA699" s="10">
        <f t="shared" si="76"/>
        <v>0</v>
      </c>
      <c r="AB699" s="11">
        <v>45898</v>
      </c>
    </row>
    <row r="700" spans="1:28" ht="15.75" hidden="1" x14ac:dyDescent="0.25">
      <c r="A700" s="39">
        <v>45898</v>
      </c>
      <c r="B700" s="33" t="s">
        <v>1131</v>
      </c>
      <c r="C700" s="33"/>
      <c r="D700" s="33" t="s">
        <v>41</v>
      </c>
      <c r="E700" s="33" t="s">
        <v>203</v>
      </c>
      <c r="F700" s="33">
        <v>14.2</v>
      </c>
      <c r="G700" s="33" t="s">
        <v>51</v>
      </c>
      <c r="H700" s="33">
        <v>43000</v>
      </c>
      <c r="I700" s="33">
        <f t="shared" si="70"/>
        <v>610600</v>
      </c>
      <c r="J700" s="37" t="s">
        <v>241</v>
      </c>
      <c r="K700" s="33"/>
      <c r="L700" s="9">
        <f t="shared" si="71"/>
        <v>610600</v>
      </c>
      <c r="M700" s="9">
        <v>610600</v>
      </c>
      <c r="N700" s="9"/>
      <c r="O700" s="9">
        <f t="shared" si="72"/>
        <v>0</v>
      </c>
      <c r="P700" s="9"/>
      <c r="Q700" s="9"/>
      <c r="R700" s="9">
        <f t="shared" si="73"/>
        <v>0</v>
      </c>
      <c r="S700" s="9"/>
      <c r="T700" s="9"/>
      <c r="U700" s="9">
        <f t="shared" si="74"/>
        <v>0</v>
      </c>
      <c r="V700" s="9"/>
      <c r="W700" s="9"/>
      <c r="X700" s="9">
        <f t="shared" si="75"/>
        <v>0</v>
      </c>
      <c r="Y700" s="9"/>
      <c r="Z700" s="9"/>
      <c r="AA700" s="10">
        <f t="shared" si="76"/>
        <v>0</v>
      </c>
      <c r="AB700" s="11">
        <v>45898</v>
      </c>
    </row>
    <row r="701" spans="1:28" ht="15.75" hidden="1" x14ac:dyDescent="0.25">
      <c r="A701" s="39">
        <v>45898</v>
      </c>
      <c r="B701" s="33" t="s">
        <v>217</v>
      </c>
      <c r="C701" s="33"/>
      <c r="D701" s="33" t="s">
        <v>41</v>
      </c>
      <c r="E701" s="33" t="s">
        <v>155</v>
      </c>
      <c r="F701" s="33">
        <v>1200</v>
      </c>
      <c r="G701" s="33" t="s">
        <v>29</v>
      </c>
      <c r="H701" s="33">
        <v>4000</v>
      </c>
      <c r="I701" s="33">
        <f t="shared" si="70"/>
        <v>4800000</v>
      </c>
      <c r="J701" s="37" t="s">
        <v>241</v>
      </c>
      <c r="K701" s="33" t="s">
        <v>1142</v>
      </c>
      <c r="L701" s="9">
        <f t="shared" si="71"/>
        <v>4800000</v>
      </c>
      <c r="M701" s="9">
        <v>4800000</v>
      </c>
      <c r="N701" s="9"/>
      <c r="O701" s="9">
        <f t="shared" si="72"/>
        <v>0</v>
      </c>
      <c r="P701" s="9"/>
      <c r="Q701" s="9"/>
      <c r="R701" s="9">
        <f t="shared" si="73"/>
        <v>0</v>
      </c>
      <c r="S701" s="9"/>
      <c r="T701" s="9"/>
      <c r="U701" s="9">
        <f t="shared" si="74"/>
        <v>0</v>
      </c>
      <c r="V701" s="9"/>
      <c r="W701" s="9"/>
      <c r="X701" s="9">
        <f t="shared" si="75"/>
        <v>0</v>
      </c>
      <c r="Y701" s="9"/>
      <c r="Z701" s="9"/>
      <c r="AA701" s="10">
        <f t="shared" si="76"/>
        <v>0</v>
      </c>
      <c r="AB701" s="11">
        <v>45899</v>
      </c>
    </row>
    <row r="702" spans="1:28" ht="15.75" hidden="1" x14ac:dyDescent="0.25">
      <c r="A702" s="32">
        <v>45898</v>
      </c>
      <c r="B702" s="33" t="s">
        <v>704</v>
      </c>
      <c r="C702" s="33"/>
      <c r="D702" s="33" t="s">
        <v>31</v>
      </c>
      <c r="E702" s="33" t="s">
        <v>102</v>
      </c>
      <c r="F702" s="33">
        <v>12</v>
      </c>
      <c r="G702" s="33" t="s">
        <v>74</v>
      </c>
      <c r="H702" s="33">
        <v>65000</v>
      </c>
      <c r="I702" s="33">
        <f t="shared" si="70"/>
        <v>780000</v>
      </c>
      <c r="J702" s="37" t="s">
        <v>240</v>
      </c>
      <c r="K702" s="33"/>
      <c r="L702" s="9">
        <f t="shared" si="71"/>
        <v>0</v>
      </c>
      <c r="M702" s="9"/>
      <c r="N702" s="9"/>
      <c r="O702" s="9">
        <f t="shared" si="72"/>
        <v>0</v>
      </c>
      <c r="P702" s="9"/>
      <c r="Q702" s="9"/>
      <c r="R702" s="9">
        <f t="shared" si="73"/>
        <v>0</v>
      </c>
      <c r="S702" s="9"/>
      <c r="T702" s="9"/>
      <c r="U702" s="9">
        <f t="shared" si="74"/>
        <v>780000</v>
      </c>
      <c r="V702" s="9">
        <v>780000</v>
      </c>
      <c r="W702" s="9"/>
      <c r="X702" s="9">
        <f t="shared" si="75"/>
        <v>0</v>
      </c>
      <c r="Y702" s="9"/>
      <c r="Z702" s="9"/>
      <c r="AA702" s="10">
        <f t="shared" si="76"/>
        <v>0</v>
      </c>
      <c r="AB702" s="11">
        <v>45898</v>
      </c>
    </row>
    <row r="703" spans="1:28" ht="15.75" hidden="1" x14ac:dyDescent="0.25">
      <c r="A703" s="39">
        <v>45898</v>
      </c>
      <c r="B703" s="33" t="s">
        <v>704</v>
      </c>
      <c r="C703" s="33"/>
      <c r="D703" s="33" t="s">
        <v>31</v>
      </c>
      <c r="E703" s="33" t="s">
        <v>73</v>
      </c>
      <c r="F703" s="33">
        <v>10</v>
      </c>
      <c r="G703" s="33" t="s">
        <v>74</v>
      </c>
      <c r="H703" s="33">
        <v>50000</v>
      </c>
      <c r="I703" s="33">
        <f t="shared" si="70"/>
        <v>500000</v>
      </c>
      <c r="J703" s="37" t="s">
        <v>240</v>
      </c>
      <c r="K703" s="33"/>
      <c r="L703" s="9">
        <f t="shared" si="71"/>
        <v>0</v>
      </c>
      <c r="M703" s="9"/>
      <c r="N703" s="9"/>
      <c r="O703" s="9">
        <f t="shared" si="72"/>
        <v>0</v>
      </c>
      <c r="P703" s="9"/>
      <c r="Q703" s="9"/>
      <c r="R703" s="9">
        <f t="shared" si="73"/>
        <v>0</v>
      </c>
      <c r="S703" s="9"/>
      <c r="T703" s="9"/>
      <c r="U703" s="9">
        <f t="shared" si="74"/>
        <v>500000</v>
      </c>
      <c r="V703" s="9">
        <v>500000</v>
      </c>
      <c r="W703" s="9"/>
      <c r="X703" s="9">
        <f t="shared" si="75"/>
        <v>0</v>
      </c>
      <c r="Y703" s="9"/>
      <c r="Z703" s="9"/>
      <c r="AA703" s="10">
        <f t="shared" si="76"/>
        <v>0</v>
      </c>
      <c r="AB703" s="11">
        <v>45898</v>
      </c>
    </row>
    <row r="704" spans="1:28" ht="15.75" hidden="1" x14ac:dyDescent="0.25">
      <c r="A704" s="39">
        <v>45898</v>
      </c>
      <c r="B704" s="33" t="s">
        <v>302</v>
      </c>
      <c r="C704" s="33"/>
      <c r="D704" s="33" t="s">
        <v>31</v>
      </c>
      <c r="E704" s="33" t="s">
        <v>102</v>
      </c>
      <c r="F704" s="33">
        <v>24</v>
      </c>
      <c r="G704" s="33" t="s">
        <v>74</v>
      </c>
      <c r="H704" s="33">
        <v>65000</v>
      </c>
      <c r="I704" s="33">
        <f t="shared" si="70"/>
        <v>1560000</v>
      </c>
      <c r="J704" s="37" t="s">
        <v>241</v>
      </c>
      <c r="K704" s="33"/>
      <c r="L704" s="9">
        <f t="shared" si="71"/>
        <v>1560000</v>
      </c>
      <c r="M704" s="9">
        <v>1560000</v>
      </c>
      <c r="N704" s="9"/>
      <c r="O704" s="9">
        <f t="shared" si="72"/>
        <v>0</v>
      </c>
      <c r="P704" s="9"/>
      <c r="Q704" s="9"/>
      <c r="R704" s="9">
        <f t="shared" si="73"/>
        <v>0</v>
      </c>
      <c r="S704" s="9"/>
      <c r="T704" s="9"/>
      <c r="U704" s="9">
        <f t="shared" si="74"/>
        <v>0</v>
      </c>
      <c r="V704" s="9"/>
      <c r="W704" s="9"/>
      <c r="X704" s="9">
        <f t="shared" si="75"/>
        <v>0</v>
      </c>
      <c r="Y704" s="9"/>
      <c r="Z704" s="9"/>
      <c r="AA704" s="10">
        <f t="shared" si="76"/>
        <v>0</v>
      </c>
      <c r="AB704" s="11">
        <v>45898</v>
      </c>
    </row>
    <row r="705" spans="1:28" ht="16.5" hidden="1" thickBot="1" x14ac:dyDescent="0.3">
      <c r="A705" s="61">
        <v>45898</v>
      </c>
      <c r="B705" s="62" t="s">
        <v>219</v>
      </c>
      <c r="C705" s="62"/>
      <c r="D705" s="62" t="s">
        <v>31</v>
      </c>
      <c r="E705" s="62" t="s">
        <v>187</v>
      </c>
      <c r="F705" s="62">
        <v>1</v>
      </c>
      <c r="G705" s="62" t="s">
        <v>23</v>
      </c>
      <c r="H705" s="62">
        <v>400000</v>
      </c>
      <c r="I705" s="62">
        <f t="shared" si="70"/>
        <v>400000</v>
      </c>
      <c r="J705" s="63" t="s">
        <v>240</v>
      </c>
      <c r="K705" s="62"/>
      <c r="L705" s="97">
        <f t="shared" si="71"/>
        <v>0</v>
      </c>
      <c r="M705" s="97"/>
      <c r="N705" s="97"/>
      <c r="O705" s="97">
        <f t="shared" si="72"/>
        <v>400000</v>
      </c>
      <c r="P705" s="97">
        <v>400000</v>
      </c>
      <c r="Q705" s="97"/>
      <c r="R705" s="97">
        <f t="shared" si="73"/>
        <v>0</v>
      </c>
      <c r="S705" s="97"/>
      <c r="T705" s="97"/>
      <c r="U705" s="97">
        <f t="shared" si="74"/>
        <v>0</v>
      </c>
      <c r="V705" s="97"/>
      <c r="W705" s="97"/>
      <c r="X705" s="97">
        <f t="shared" si="75"/>
        <v>0</v>
      </c>
      <c r="Y705" s="97"/>
      <c r="Z705" s="97"/>
      <c r="AA705" s="98">
        <f t="shared" si="76"/>
        <v>0</v>
      </c>
      <c r="AB705" s="99">
        <v>45898</v>
      </c>
    </row>
    <row r="706" spans="1:28" ht="15.75" hidden="1" x14ac:dyDescent="0.25">
      <c r="A706" s="39">
        <v>45898</v>
      </c>
      <c r="B706" s="35" t="s">
        <v>393</v>
      </c>
      <c r="C706" s="35"/>
      <c r="D706" s="35" t="s">
        <v>31</v>
      </c>
      <c r="E706" s="35" t="s">
        <v>166</v>
      </c>
      <c r="F706" s="35">
        <v>1</v>
      </c>
      <c r="G706" s="35" t="s">
        <v>23</v>
      </c>
      <c r="H706" s="35">
        <v>400000</v>
      </c>
      <c r="I706" s="33">
        <f t="shared" si="70"/>
        <v>400000</v>
      </c>
      <c r="J706" s="37" t="s">
        <v>240</v>
      </c>
      <c r="K706" s="35"/>
      <c r="L706" s="9">
        <f t="shared" si="71"/>
        <v>0</v>
      </c>
      <c r="M706" s="9"/>
      <c r="N706" s="9"/>
      <c r="O706" s="9">
        <f t="shared" si="72"/>
        <v>0</v>
      </c>
      <c r="P706" s="9"/>
      <c r="Q706" s="9"/>
      <c r="R706" s="9">
        <f t="shared" si="73"/>
        <v>0</v>
      </c>
      <c r="S706" s="9"/>
      <c r="T706" s="9"/>
      <c r="U706" s="9">
        <f t="shared" si="74"/>
        <v>400000</v>
      </c>
      <c r="V706" s="9">
        <v>400000</v>
      </c>
      <c r="W706" s="9"/>
      <c r="X706" s="9">
        <f t="shared" si="75"/>
        <v>0</v>
      </c>
      <c r="Y706" s="9"/>
      <c r="Z706" s="9"/>
      <c r="AA706" s="10">
        <f t="shared" si="76"/>
        <v>0</v>
      </c>
      <c r="AB706" s="11">
        <v>45898</v>
      </c>
    </row>
    <row r="707" spans="1:28" ht="15.75" hidden="1" x14ac:dyDescent="0.25">
      <c r="A707" s="39">
        <v>45898</v>
      </c>
      <c r="B707" s="33" t="s">
        <v>393</v>
      </c>
      <c r="C707" s="33"/>
      <c r="D707" s="33" t="s">
        <v>31</v>
      </c>
      <c r="E707" s="33" t="s">
        <v>61</v>
      </c>
      <c r="F707" s="33">
        <v>10</v>
      </c>
      <c r="G707" s="33" t="s">
        <v>25</v>
      </c>
      <c r="H707" s="33">
        <v>45000</v>
      </c>
      <c r="I707" s="33">
        <f t="shared" si="70"/>
        <v>450000</v>
      </c>
      <c r="J707" s="37" t="s">
        <v>240</v>
      </c>
      <c r="K707" s="33"/>
      <c r="L707" s="9">
        <f t="shared" si="71"/>
        <v>0</v>
      </c>
      <c r="M707" s="9"/>
      <c r="N707" s="9"/>
      <c r="O707" s="9">
        <f t="shared" si="72"/>
        <v>0</v>
      </c>
      <c r="P707" s="9"/>
      <c r="Q707" s="9"/>
      <c r="R707" s="9">
        <f t="shared" si="73"/>
        <v>0</v>
      </c>
      <c r="S707" s="9"/>
      <c r="T707" s="9"/>
      <c r="U707" s="9">
        <f t="shared" si="74"/>
        <v>450000</v>
      </c>
      <c r="V707" s="9">
        <v>450000</v>
      </c>
      <c r="W707" s="9"/>
      <c r="X707" s="9">
        <f t="shared" si="75"/>
        <v>0</v>
      </c>
      <c r="Y707" s="9"/>
      <c r="Z707" s="9"/>
      <c r="AA707" s="10">
        <f t="shared" si="76"/>
        <v>0</v>
      </c>
      <c r="AB707" s="11">
        <v>45898</v>
      </c>
    </row>
    <row r="708" spans="1:28" ht="15.75" hidden="1" x14ac:dyDescent="0.25">
      <c r="A708" s="39">
        <v>45899</v>
      </c>
      <c r="B708" s="33" t="s">
        <v>231</v>
      </c>
      <c r="C708" s="33"/>
      <c r="D708" s="33"/>
      <c r="E708" s="33" t="s">
        <v>135</v>
      </c>
      <c r="F708" s="33">
        <v>29.1</v>
      </c>
      <c r="G708" s="33" t="s">
        <v>51</v>
      </c>
      <c r="H708" s="33"/>
      <c r="I708" s="33">
        <f t="shared" ref="I708:I728" si="77">F708*H708</f>
        <v>0</v>
      </c>
      <c r="J708" s="83" t="s">
        <v>26</v>
      </c>
      <c r="K708" s="33"/>
      <c r="L708" s="9">
        <f t="shared" ref="L708:L735" si="78">M708+N708</f>
        <v>0</v>
      </c>
      <c r="M708" s="9"/>
      <c r="N708" s="9"/>
      <c r="O708" s="9">
        <f t="shared" ref="O708:O735" si="79">P708+Q708</f>
        <v>0</v>
      </c>
      <c r="P708" s="9"/>
      <c r="Q708" s="9"/>
      <c r="R708" s="9">
        <f t="shared" ref="R708:R735" si="80">S708+T708</f>
        <v>0</v>
      </c>
      <c r="S708" s="9"/>
      <c r="T708" s="9"/>
      <c r="U708" s="9">
        <f t="shared" ref="U708:U735" si="81">V708+W708</f>
        <v>0</v>
      </c>
      <c r="V708" s="9"/>
      <c r="W708" s="9"/>
      <c r="X708" s="9">
        <f t="shared" ref="X708:X735" si="82">Y708+Z708</f>
        <v>0</v>
      </c>
      <c r="Y708" s="9"/>
      <c r="Z708" s="9"/>
      <c r="AA708" s="10">
        <f t="shared" ref="AA708:AA739" si="83">C708+I708-L708-O708-U708-X708-R708</f>
        <v>0</v>
      </c>
      <c r="AB708" s="11"/>
    </row>
    <row r="709" spans="1:28" ht="15.75" hidden="1" x14ac:dyDescent="0.25">
      <c r="A709" s="39">
        <v>45899</v>
      </c>
      <c r="B709" s="33" t="s">
        <v>231</v>
      </c>
      <c r="C709" s="33"/>
      <c r="D709" s="33"/>
      <c r="E709" s="33" t="s">
        <v>1113</v>
      </c>
      <c r="F709" s="33">
        <v>31.5</v>
      </c>
      <c r="G709" s="33" t="s">
        <v>51</v>
      </c>
      <c r="H709" s="33"/>
      <c r="I709" s="33">
        <f t="shared" si="77"/>
        <v>0</v>
      </c>
      <c r="J709" s="83" t="s">
        <v>26</v>
      </c>
      <c r="K709" s="33"/>
      <c r="L709" s="9">
        <f t="shared" si="78"/>
        <v>0</v>
      </c>
      <c r="M709" s="9"/>
      <c r="N709" s="9"/>
      <c r="O709" s="9">
        <f t="shared" si="79"/>
        <v>0</v>
      </c>
      <c r="P709" s="9"/>
      <c r="Q709" s="9"/>
      <c r="R709" s="9">
        <f t="shared" si="80"/>
        <v>0</v>
      </c>
      <c r="S709" s="9"/>
      <c r="T709" s="9"/>
      <c r="U709" s="9">
        <f t="shared" si="81"/>
        <v>0</v>
      </c>
      <c r="V709" s="9"/>
      <c r="W709" s="9"/>
      <c r="X709" s="9">
        <f t="shared" si="82"/>
        <v>0</v>
      </c>
      <c r="Y709" s="9"/>
      <c r="Z709" s="9"/>
      <c r="AA709" s="10">
        <f t="shared" si="83"/>
        <v>0</v>
      </c>
      <c r="AB709" s="11"/>
    </row>
    <row r="710" spans="1:28" ht="15.75" hidden="1" x14ac:dyDescent="0.25">
      <c r="A710" s="39">
        <v>45899</v>
      </c>
      <c r="B710" s="33" t="s">
        <v>231</v>
      </c>
      <c r="C710" s="33"/>
      <c r="D710" s="33"/>
      <c r="E710" s="33" t="s">
        <v>127</v>
      </c>
      <c r="F710" s="33">
        <v>40.700000000000003</v>
      </c>
      <c r="G710" s="33" t="s">
        <v>51</v>
      </c>
      <c r="H710" s="33"/>
      <c r="I710" s="33">
        <f t="shared" si="77"/>
        <v>0</v>
      </c>
      <c r="J710" s="83" t="s">
        <v>26</v>
      </c>
      <c r="K710" s="33"/>
      <c r="L710" s="9">
        <f t="shared" si="78"/>
        <v>0</v>
      </c>
      <c r="M710" s="9"/>
      <c r="N710" s="9"/>
      <c r="O710" s="9">
        <f t="shared" si="79"/>
        <v>0</v>
      </c>
      <c r="P710" s="9"/>
      <c r="Q710" s="9"/>
      <c r="R710" s="9">
        <f t="shared" si="80"/>
        <v>0</v>
      </c>
      <c r="S710" s="9"/>
      <c r="T710" s="9"/>
      <c r="U710" s="9">
        <f t="shared" si="81"/>
        <v>0</v>
      </c>
      <c r="V710" s="9"/>
      <c r="W710" s="9"/>
      <c r="X710" s="9">
        <f t="shared" si="82"/>
        <v>0</v>
      </c>
      <c r="Y710" s="9"/>
      <c r="Z710" s="9"/>
      <c r="AA710" s="10">
        <f t="shared" si="83"/>
        <v>0</v>
      </c>
      <c r="AB710" s="11"/>
    </row>
    <row r="711" spans="1:28" ht="15.75" hidden="1" x14ac:dyDescent="0.25">
      <c r="A711" s="39">
        <v>45899</v>
      </c>
      <c r="B711" s="33" t="s">
        <v>231</v>
      </c>
      <c r="C711" s="33"/>
      <c r="D711" s="33"/>
      <c r="E711" s="33" t="s">
        <v>1114</v>
      </c>
      <c r="F711" s="33">
        <v>53.4</v>
      </c>
      <c r="G711" s="33" t="s">
        <v>51</v>
      </c>
      <c r="H711" s="33"/>
      <c r="I711" s="33">
        <f t="shared" si="77"/>
        <v>0</v>
      </c>
      <c r="J711" s="83" t="s">
        <v>26</v>
      </c>
      <c r="K711" s="33"/>
      <c r="L711" s="9">
        <f t="shared" si="78"/>
        <v>0</v>
      </c>
      <c r="M711" s="9"/>
      <c r="N711" s="9"/>
      <c r="O711" s="9">
        <f t="shared" si="79"/>
        <v>0</v>
      </c>
      <c r="P711" s="9"/>
      <c r="Q711" s="9"/>
      <c r="R711" s="9">
        <f t="shared" si="80"/>
        <v>0</v>
      </c>
      <c r="S711" s="9"/>
      <c r="T711" s="9"/>
      <c r="U711" s="9">
        <f t="shared" si="81"/>
        <v>0</v>
      </c>
      <c r="V711" s="9"/>
      <c r="W711" s="9"/>
      <c r="X711" s="9">
        <f t="shared" si="82"/>
        <v>0</v>
      </c>
      <c r="Y711" s="9"/>
      <c r="Z711" s="9"/>
      <c r="AA711" s="10">
        <f t="shared" si="83"/>
        <v>0</v>
      </c>
      <c r="AB711" s="11"/>
    </row>
    <row r="712" spans="1:28" ht="15.75" hidden="1" x14ac:dyDescent="0.25">
      <c r="A712" s="39">
        <v>45899</v>
      </c>
      <c r="B712" s="33" t="s">
        <v>231</v>
      </c>
      <c r="C712" s="33"/>
      <c r="D712" s="33"/>
      <c r="E712" s="33" t="s">
        <v>1136</v>
      </c>
      <c r="F712" s="33">
        <v>93.8</v>
      </c>
      <c r="G712" s="33" t="s">
        <v>51</v>
      </c>
      <c r="H712" s="33"/>
      <c r="I712" s="33">
        <f t="shared" si="77"/>
        <v>0</v>
      </c>
      <c r="J712" s="83" t="s">
        <v>26</v>
      </c>
      <c r="K712" s="33"/>
      <c r="L712" s="9">
        <f t="shared" si="78"/>
        <v>0</v>
      </c>
      <c r="M712" s="9"/>
      <c r="N712" s="9"/>
      <c r="O712" s="9">
        <f t="shared" si="79"/>
        <v>0</v>
      </c>
      <c r="P712" s="9"/>
      <c r="Q712" s="9"/>
      <c r="R712" s="9">
        <f t="shared" si="80"/>
        <v>0</v>
      </c>
      <c r="S712" s="9"/>
      <c r="T712" s="9"/>
      <c r="U712" s="9">
        <f t="shared" si="81"/>
        <v>0</v>
      </c>
      <c r="V712" s="9"/>
      <c r="W712" s="9"/>
      <c r="X712" s="9">
        <f t="shared" si="82"/>
        <v>0</v>
      </c>
      <c r="Y712" s="9"/>
      <c r="Z712" s="9"/>
      <c r="AA712" s="10">
        <f t="shared" si="83"/>
        <v>0</v>
      </c>
      <c r="AB712" s="11"/>
    </row>
    <row r="713" spans="1:28" ht="15.75" hidden="1" x14ac:dyDescent="0.25">
      <c r="A713" s="39">
        <v>45899</v>
      </c>
      <c r="B713" s="33" t="s">
        <v>231</v>
      </c>
      <c r="C713" s="33"/>
      <c r="D713" s="33"/>
      <c r="E713" s="33" t="s">
        <v>1144</v>
      </c>
      <c r="F713" s="33">
        <v>44</v>
      </c>
      <c r="G713" s="33" t="s">
        <v>51</v>
      </c>
      <c r="H713" s="33"/>
      <c r="I713" s="33">
        <f t="shared" si="77"/>
        <v>0</v>
      </c>
      <c r="J713" s="83" t="s">
        <v>26</v>
      </c>
      <c r="K713" s="33"/>
      <c r="L713" s="9">
        <f t="shared" si="78"/>
        <v>0</v>
      </c>
      <c r="M713" s="9"/>
      <c r="N713" s="9"/>
      <c r="O713" s="9">
        <f t="shared" si="79"/>
        <v>0</v>
      </c>
      <c r="P713" s="9"/>
      <c r="Q713" s="9"/>
      <c r="R713" s="9">
        <f t="shared" si="80"/>
        <v>0</v>
      </c>
      <c r="S713" s="9"/>
      <c r="T713" s="9"/>
      <c r="U713" s="9">
        <f t="shared" si="81"/>
        <v>0</v>
      </c>
      <c r="V713" s="9"/>
      <c r="W713" s="9"/>
      <c r="X713" s="9">
        <f t="shared" si="82"/>
        <v>0</v>
      </c>
      <c r="Y713" s="9"/>
      <c r="Z713" s="9"/>
      <c r="AA713" s="10">
        <f t="shared" si="83"/>
        <v>0</v>
      </c>
      <c r="AB713" s="11"/>
    </row>
    <row r="714" spans="1:28" ht="15.75" hidden="1" x14ac:dyDescent="0.25">
      <c r="A714" s="39">
        <v>45899</v>
      </c>
      <c r="B714" s="33" t="s">
        <v>231</v>
      </c>
      <c r="C714" s="33"/>
      <c r="D714" s="33"/>
      <c r="E714" s="33" t="s">
        <v>97</v>
      </c>
      <c r="F714" s="33">
        <v>21</v>
      </c>
      <c r="G714" s="33" t="s">
        <v>51</v>
      </c>
      <c r="H714" s="33"/>
      <c r="I714" s="33">
        <f t="shared" si="77"/>
        <v>0</v>
      </c>
      <c r="J714" s="83" t="s">
        <v>26</v>
      </c>
      <c r="K714" s="33"/>
      <c r="L714" s="9">
        <f t="shared" si="78"/>
        <v>0</v>
      </c>
      <c r="M714" s="9"/>
      <c r="N714" s="9"/>
      <c r="O714" s="9">
        <f t="shared" si="79"/>
        <v>0</v>
      </c>
      <c r="P714" s="9"/>
      <c r="Q714" s="9"/>
      <c r="R714" s="9">
        <f t="shared" si="80"/>
        <v>0</v>
      </c>
      <c r="S714" s="9"/>
      <c r="T714" s="9"/>
      <c r="U714" s="9">
        <f t="shared" si="81"/>
        <v>0</v>
      </c>
      <c r="V714" s="9"/>
      <c r="W714" s="9"/>
      <c r="X714" s="9">
        <f t="shared" si="82"/>
        <v>0</v>
      </c>
      <c r="Y714" s="9"/>
      <c r="Z714" s="9"/>
      <c r="AA714" s="10">
        <f t="shared" si="83"/>
        <v>0</v>
      </c>
      <c r="AB714" s="11"/>
    </row>
    <row r="715" spans="1:28" ht="15.75" hidden="1" x14ac:dyDescent="0.25">
      <c r="A715" s="39">
        <v>45899</v>
      </c>
      <c r="B715" s="33" t="s">
        <v>370</v>
      </c>
      <c r="C715" s="33"/>
      <c r="D715" s="33" t="s">
        <v>41</v>
      </c>
      <c r="E715" s="33" t="s">
        <v>110</v>
      </c>
      <c r="F715" s="33">
        <v>1000</v>
      </c>
      <c r="G715" s="33" t="s">
        <v>29</v>
      </c>
      <c r="H715" s="33">
        <v>1900</v>
      </c>
      <c r="I715" s="33">
        <f t="shared" si="77"/>
        <v>1900000</v>
      </c>
      <c r="J715" s="37" t="s">
        <v>240</v>
      </c>
      <c r="K715" s="33"/>
      <c r="L715" s="9">
        <f t="shared" si="78"/>
        <v>0</v>
      </c>
      <c r="M715" s="9"/>
      <c r="N715" s="9"/>
      <c r="O715" s="9">
        <f t="shared" si="79"/>
        <v>1900000</v>
      </c>
      <c r="P715" s="9">
        <v>1900000</v>
      </c>
      <c r="Q715" s="9"/>
      <c r="R715" s="9">
        <f t="shared" si="80"/>
        <v>0</v>
      </c>
      <c r="S715" s="9"/>
      <c r="T715" s="9"/>
      <c r="U715" s="9">
        <f t="shared" si="81"/>
        <v>0</v>
      </c>
      <c r="V715" s="9"/>
      <c r="W715" s="9"/>
      <c r="X715" s="9">
        <f t="shared" si="82"/>
        <v>0</v>
      </c>
      <c r="Y715" s="9"/>
      <c r="Z715" s="9"/>
      <c r="AA715" s="10">
        <f t="shared" si="83"/>
        <v>0</v>
      </c>
      <c r="AB715" s="11">
        <v>45902</v>
      </c>
    </row>
    <row r="716" spans="1:28" ht="15.75" hidden="1" x14ac:dyDescent="0.25">
      <c r="A716" s="39">
        <v>45899</v>
      </c>
      <c r="B716" s="33" t="s">
        <v>153</v>
      </c>
      <c r="C716" s="33"/>
      <c r="D716" s="33" t="s">
        <v>31</v>
      </c>
      <c r="E716" s="33" t="s">
        <v>167</v>
      </c>
      <c r="F716" s="33">
        <v>1</v>
      </c>
      <c r="G716" s="33" t="s">
        <v>23</v>
      </c>
      <c r="H716" s="33">
        <v>400000</v>
      </c>
      <c r="I716" s="33">
        <f t="shared" si="77"/>
        <v>400000</v>
      </c>
      <c r="J716" s="82" t="s">
        <v>38</v>
      </c>
      <c r="K716" s="33" t="s">
        <v>1111</v>
      </c>
      <c r="L716" s="9">
        <f t="shared" si="78"/>
        <v>0</v>
      </c>
      <c r="M716" s="9"/>
      <c r="N716" s="9"/>
      <c r="O716" s="9">
        <f t="shared" si="79"/>
        <v>0</v>
      </c>
      <c r="P716" s="9"/>
      <c r="Q716" s="9"/>
      <c r="R716" s="9">
        <f t="shared" si="80"/>
        <v>0</v>
      </c>
      <c r="S716" s="9"/>
      <c r="T716" s="9"/>
      <c r="U716" s="9">
        <f t="shared" si="81"/>
        <v>0</v>
      </c>
      <c r="V716" s="9"/>
      <c r="W716" s="9"/>
      <c r="X716" s="9">
        <f t="shared" si="82"/>
        <v>0</v>
      </c>
      <c r="Y716" s="9"/>
      <c r="Z716" s="9"/>
      <c r="AA716" s="10">
        <f t="shared" si="83"/>
        <v>400000</v>
      </c>
      <c r="AB716" s="11"/>
    </row>
    <row r="717" spans="1:28" ht="15.75" hidden="1" x14ac:dyDescent="0.25">
      <c r="A717" s="32">
        <v>45899</v>
      </c>
      <c r="B717" s="33" t="s">
        <v>1102</v>
      </c>
      <c r="C717" s="33"/>
      <c r="D717" s="33" t="s">
        <v>31</v>
      </c>
      <c r="E717" s="33" t="s">
        <v>102</v>
      </c>
      <c r="F717" s="33">
        <v>4</v>
      </c>
      <c r="G717" s="33" t="s">
        <v>74</v>
      </c>
      <c r="H717" s="33">
        <v>65000</v>
      </c>
      <c r="I717" s="33">
        <f t="shared" si="77"/>
        <v>260000</v>
      </c>
      <c r="J717" s="37" t="s">
        <v>241</v>
      </c>
      <c r="K717" s="33"/>
      <c r="L717" s="9">
        <f t="shared" si="78"/>
        <v>260000</v>
      </c>
      <c r="M717" s="9">
        <v>260000</v>
      </c>
      <c r="N717" s="9"/>
      <c r="O717" s="9">
        <f t="shared" si="79"/>
        <v>0</v>
      </c>
      <c r="P717" s="9"/>
      <c r="Q717" s="9"/>
      <c r="R717" s="9">
        <f t="shared" si="80"/>
        <v>0</v>
      </c>
      <c r="S717" s="9"/>
      <c r="T717" s="9"/>
      <c r="U717" s="9">
        <f t="shared" si="81"/>
        <v>0</v>
      </c>
      <c r="V717" s="9"/>
      <c r="W717" s="9"/>
      <c r="X717" s="9">
        <f t="shared" si="82"/>
        <v>0</v>
      </c>
      <c r="Y717" s="9"/>
      <c r="Z717" s="9"/>
      <c r="AA717" s="10">
        <f t="shared" si="83"/>
        <v>0</v>
      </c>
      <c r="AB717" s="11">
        <v>45899</v>
      </c>
    </row>
    <row r="718" spans="1:28" ht="16.5" hidden="1" thickBot="1" x14ac:dyDescent="0.3">
      <c r="A718" s="61">
        <v>45899</v>
      </c>
      <c r="B718" s="62" t="s">
        <v>48</v>
      </c>
      <c r="C718" s="62"/>
      <c r="D718" s="62" t="s">
        <v>31</v>
      </c>
      <c r="E718" s="62" t="s">
        <v>167</v>
      </c>
      <c r="F718" s="62">
        <v>1</v>
      </c>
      <c r="G718" s="62" t="s">
        <v>23</v>
      </c>
      <c r="H718" s="62">
        <v>400000</v>
      </c>
      <c r="I718" s="62">
        <f t="shared" si="77"/>
        <v>400000</v>
      </c>
      <c r="J718" s="63" t="s">
        <v>241</v>
      </c>
      <c r="K718" s="62"/>
      <c r="L718" s="97">
        <f t="shared" si="78"/>
        <v>400000</v>
      </c>
      <c r="M718" s="97">
        <v>400000</v>
      </c>
      <c r="N718" s="97"/>
      <c r="O718" s="97">
        <f t="shared" si="79"/>
        <v>0</v>
      </c>
      <c r="P718" s="97"/>
      <c r="Q718" s="97"/>
      <c r="R718" s="97">
        <f t="shared" si="80"/>
        <v>0</v>
      </c>
      <c r="S718" s="97"/>
      <c r="T718" s="97"/>
      <c r="U718" s="97">
        <f t="shared" si="81"/>
        <v>0</v>
      </c>
      <c r="V718" s="97"/>
      <c r="W718" s="97"/>
      <c r="X718" s="97">
        <f t="shared" si="82"/>
        <v>0</v>
      </c>
      <c r="Y718" s="97"/>
      <c r="Z718" s="97"/>
      <c r="AA718" s="98">
        <f t="shared" si="83"/>
        <v>0</v>
      </c>
      <c r="AB718" s="99">
        <v>45899</v>
      </c>
    </row>
    <row r="719" spans="1:28" ht="15.75" hidden="1" x14ac:dyDescent="0.25">
      <c r="A719" s="39">
        <v>45899</v>
      </c>
      <c r="B719" s="35" t="s">
        <v>170</v>
      </c>
      <c r="C719" s="35"/>
      <c r="D719" s="35" t="s">
        <v>31</v>
      </c>
      <c r="E719" s="35" t="s">
        <v>468</v>
      </c>
      <c r="F719" s="35">
        <v>32.6</v>
      </c>
      <c r="G719" s="35" t="s">
        <v>51</v>
      </c>
      <c r="H719" s="35">
        <v>43000</v>
      </c>
      <c r="I719" s="128">
        <f t="shared" si="77"/>
        <v>1401800</v>
      </c>
      <c r="J719" s="37" t="s">
        <v>241</v>
      </c>
      <c r="K719" s="35"/>
      <c r="L719" s="120">
        <f t="shared" si="78"/>
        <v>1401800</v>
      </c>
      <c r="M719" s="120">
        <v>1401800</v>
      </c>
      <c r="N719" s="120"/>
      <c r="O719" s="120">
        <f t="shared" si="79"/>
        <v>0</v>
      </c>
      <c r="P719" s="120"/>
      <c r="Q719" s="120"/>
      <c r="R719" s="120">
        <f t="shared" si="80"/>
        <v>0</v>
      </c>
      <c r="S719" s="120"/>
      <c r="T719" s="120"/>
      <c r="U719" s="120">
        <f t="shared" si="81"/>
        <v>0</v>
      </c>
      <c r="V719" s="120"/>
      <c r="W719" s="120"/>
      <c r="X719" s="120">
        <f t="shared" si="82"/>
        <v>0</v>
      </c>
      <c r="Y719" s="120"/>
      <c r="Z719" s="120"/>
      <c r="AA719" s="121">
        <f t="shared" si="83"/>
        <v>0</v>
      </c>
      <c r="AB719" s="122">
        <v>45899</v>
      </c>
    </row>
    <row r="720" spans="1:28" ht="15.75" hidden="1" x14ac:dyDescent="0.25">
      <c r="A720" s="39">
        <v>45899</v>
      </c>
      <c r="B720" s="35" t="s">
        <v>191</v>
      </c>
      <c r="C720" s="33"/>
      <c r="D720" s="33" t="s">
        <v>31</v>
      </c>
      <c r="E720" s="33" t="s">
        <v>130</v>
      </c>
      <c r="F720" s="33">
        <v>10</v>
      </c>
      <c r="G720" s="33" t="s">
        <v>74</v>
      </c>
      <c r="H720" s="33">
        <v>50000</v>
      </c>
      <c r="I720" s="33">
        <f t="shared" si="77"/>
        <v>500000</v>
      </c>
      <c r="J720" s="82" t="s">
        <v>38</v>
      </c>
      <c r="K720" s="33" t="s">
        <v>1111</v>
      </c>
      <c r="L720" s="9">
        <f t="shared" si="78"/>
        <v>0</v>
      </c>
      <c r="M720" s="9"/>
      <c r="N720" s="9"/>
      <c r="O720" s="9">
        <f t="shared" si="79"/>
        <v>0</v>
      </c>
      <c r="P720" s="9"/>
      <c r="Q720" s="9"/>
      <c r="R720" s="9">
        <f t="shared" si="80"/>
        <v>0</v>
      </c>
      <c r="S720" s="9"/>
      <c r="T720" s="9"/>
      <c r="U720" s="9">
        <f t="shared" si="81"/>
        <v>0</v>
      </c>
      <c r="V720" s="9"/>
      <c r="W720" s="9"/>
      <c r="X720" s="9">
        <f t="shared" si="82"/>
        <v>0</v>
      </c>
      <c r="Y720" s="9"/>
      <c r="Z720" s="9"/>
      <c r="AA720" s="10">
        <f t="shared" si="83"/>
        <v>500000</v>
      </c>
      <c r="AB720" s="11"/>
    </row>
    <row r="721" spans="1:28" ht="15.75" hidden="1" x14ac:dyDescent="0.25">
      <c r="A721" s="39">
        <v>45899</v>
      </c>
      <c r="B721" s="35" t="s">
        <v>191</v>
      </c>
      <c r="C721" s="33"/>
      <c r="D721" s="33" t="s">
        <v>31</v>
      </c>
      <c r="E721" s="33" t="s">
        <v>122</v>
      </c>
      <c r="F721" s="33">
        <v>2</v>
      </c>
      <c r="G721" s="33" t="s">
        <v>51</v>
      </c>
      <c r="H721" s="33">
        <v>70000</v>
      </c>
      <c r="I721" s="33">
        <f t="shared" si="77"/>
        <v>140000</v>
      </c>
      <c r="J721" s="82" t="s">
        <v>38</v>
      </c>
      <c r="K721" s="33" t="s">
        <v>1111</v>
      </c>
      <c r="L721" s="9">
        <f t="shared" si="78"/>
        <v>0</v>
      </c>
      <c r="M721" s="9"/>
      <c r="N721" s="9"/>
      <c r="O721" s="9">
        <f t="shared" si="79"/>
        <v>0</v>
      </c>
      <c r="P721" s="9"/>
      <c r="Q721" s="9"/>
      <c r="R721" s="9">
        <f t="shared" si="80"/>
        <v>0</v>
      </c>
      <c r="S721" s="9"/>
      <c r="T721" s="9"/>
      <c r="U721" s="9">
        <f t="shared" si="81"/>
        <v>0</v>
      </c>
      <c r="V721" s="9"/>
      <c r="W721" s="9"/>
      <c r="X721" s="9">
        <f t="shared" si="82"/>
        <v>0</v>
      </c>
      <c r="Y721" s="9"/>
      <c r="Z721" s="9"/>
      <c r="AA721" s="10">
        <f t="shared" si="83"/>
        <v>140000</v>
      </c>
      <c r="AB721" s="11"/>
    </row>
    <row r="722" spans="1:28" ht="15.75" hidden="1" x14ac:dyDescent="0.25">
      <c r="A722" s="39">
        <v>45899</v>
      </c>
      <c r="B722" s="35" t="s">
        <v>217</v>
      </c>
      <c r="C722" s="33"/>
      <c r="D722" s="33" t="s">
        <v>41</v>
      </c>
      <c r="E722" s="33" t="s">
        <v>224</v>
      </c>
      <c r="F722" s="33">
        <v>2000</v>
      </c>
      <c r="G722" s="33" t="s">
        <v>29</v>
      </c>
      <c r="H722" s="33">
        <v>1790</v>
      </c>
      <c r="I722" s="33">
        <f t="shared" si="77"/>
        <v>3580000</v>
      </c>
      <c r="J722" s="82" t="s">
        <v>38</v>
      </c>
      <c r="K722" s="33" t="s">
        <v>1124</v>
      </c>
      <c r="L722" s="9">
        <f t="shared" si="78"/>
        <v>0</v>
      </c>
      <c r="M722" s="9"/>
      <c r="N722" s="9"/>
      <c r="O722" s="9">
        <f t="shared" si="79"/>
        <v>0</v>
      </c>
      <c r="P722" s="9"/>
      <c r="Q722" s="9"/>
      <c r="R722" s="9">
        <f t="shared" si="80"/>
        <v>0</v>
      </c>
      <c r="S722" s="9"/>
      <c r="T722" s="9"/>
      <c r="U722" s="9">
        <f t="shared" si="81"/>
        <v>0</v>
      </c>
      <c r="V722" s="9"/>
      <c r="W722" s="9"/>
      <c r="X722" s="9">
        <f t="shared" si="82"/>
        <v>0</v>
      </c>
      <c r="Y722" s="9"/>
      <c r="Z722" s="9"/>
      <c r="AA722" s="10">
        <f t="shared" si="83"/>
        <v>3580000</v>
      </c>
      <c r="AB722" s="11"/>
    </row>
    <row r="723" spans="1:28" ht="15.75" hidden="1" x14ac:dyDescent="0.25">
      <c r="A723" s="39">
        <v>45899</v>
      </c>
      <c r="B723" s="35" t="s">
        <v>201</v>
      </c>
      <c r="C723" s="33"/>
      <c r="D723" s="33" t="s">
        <v>31</v>
      </c>
      <c r="E723" s="33" t="s">
        <v>80</v>
      </c>
      <c r="F723" s="33">
        <v>2</v>
      </c>
      <c r="G723" s="33" t="s">
        <v>23</v>
      </c>
      <c r="H723" s="33">
        <v>1200000</v>
      </c>
      <c r="I723" s="33">
        <f t="shared" si="77"/>
        <v>2400000</v>
      </c>
      <c r="J723" s="37" t="s">
        <v>241</v>
      </c>
      <c r="K723" s="33"/>
      <c r="L723" s="9">
        <f t="shared" si="78"/>
        <v>2400000</v>
      </c>
      <c r="M723" s="9">
        <v>2400000</v>
      </c>
      <c r="N723" s="9"/>
      <c r="O723" s="9">
        <f t="shared" si="79"/>
        <v>0</v>
      </c>
      <c r="P723" s="9"/>
      <c r="Q723" s="9"/>
      <c r="R723" s="9">
        <f t="shared" si="80"/>
        <v>0</v>
      </c>
      <c r="S723" s="9"/>
      <c r="T723" s="9"/>
      <c r="U723" s="9">
        <f t="shared" si="81"/>
        <v>0</v>
      </c>
      <c r="V723" s="9"/>
      <c r="W723" s="9"/>
      <c r="X723" s="9">
        <f t="shared" si="82"/>
        <v>0</v>
      </c>
      <c r="Y723" s="9"/>
      <c r="Z723" s="9"/>
      <c r="AA723" s="10">
        <f t="shared" si="83"/>
        <v>0</v>
      </c>
      <c r="AB723" s="11">
        <v>45899</v>
      </c>
    </row>
    <row r="724" spans="1:28" ht="15.75" hidden="1" x14ac:dyDescent="0.25">
      <c r="A724" s="39">
        <v>45899</v>
      </c>
      <c r="B724" s="35" t="s">
        <v>217</v>
      </c>
      <c r="C724" s="33"/>
      <c r="D724" s="33" t="s">
        <v>41</v>
      </c>
      <c r="E724" s="33" t="s">
        <v>155</v>
      </c>
      <c r="F724" s="33">
        <v>1000</v>
      </c>
      <c r="G724" s="33" t="s">
        <v>29</v>
      </c>
      <c r="H724" s="33">
        <v>4000</v>
      </c>
      <c r="I724" s="33">
        <f t="shared" si="77"/>
        <v>4000000</v>
      </c>
      <c r="J724" s="82" t="s">
        <v>38</v>
      </c>
      <c r="K724" s="33" t="s">
        <v>1124</v>
      </c>
      <c r="L724" s="9">
        <f t="shared" si="78"/>
        <v>0</v>
      </c>
      <c r="M724" s="9"/>
      <c r="N724" s="9"/>
      <c r="O724" s="9">
        <f t="shared" si="79"/>
        <v>0</v>
      </c>
      <c r="P724" s="9"/>
      <c r="Q724" s="9"/>
      <c r="R724" s="9">
        <f t="shared" si="80"/>
        <v>0</v>
      </c>
      <c r="S724" s="9"/>
      <c r="T724" s="9"/>
      <c r="U724" s="9">
        <f t="shared" si="81"/>
        <v>0</v>
      </c>
      <c r="V724" s="9"/>
      <c r="W724" s="9"/>
      <c r="X724" s="9">
        <f t="shared" si="82"/>
        <v>0</v>
      </c>
      <c r="Y724" s="9"/>
      <c r="Z724" s="9"/>
      <c r="AA724" s="10">
        <f t="shared" si="83"/>
        <v>4000000</v>
      </c>
      <c r="AB724" s="11"/>
    </row>
    <row r="725" spans="1:28" ht="15.75" hidden="1" x14ac:dyDescent="0.25">
      <c r="A725" s="39">
        <v>45899</v>
      </c>
      <c r="B725" s="35" t="s">
        <v>217</v>
      </c>
      <c r="C725" s="33"/>
      <c r="D725" s="33" t="s">
        <v>41</v>
      </c>
      <c r="E725" s="33" t="s">
        <v>237</v>
      </c>
      <c r="F725" s="33">
        <v>2.5</v>
      </c>
      <c r="G725" s="33" t="s">
        <v>51</v>
      </c>
      <c r="H725" s="33">
        <v>90000</v>
      </c>
      <c r="I725" s="33">
        <f t="shared" si="77"/>
        <v>225000</v>
      </c>
      <c r="J725" s="82" t="s">
        <v>38</v>
      </c>
      <c r="K725" s="33" t="s">
        <v>1124</v>
      </c>
      <c r="L725" s="9">
        <f t="shared" si="78"/>
        <v>0</v>
      </c>
      <c r="M725" s="9"/>
      <c r="N725" s="9"/>
      <c r="O725" s="9">
        <f t="shared" si="79"/>
        <v>0</v>
      </c>
      <c r="P725" s="9"/>
      <c r="Q725" s="9"/>
      <c r="R725" s="9">
        <f t="shared" si="80"/>
        <v>0</v>
      </c>
      <c r="S725" s="9"/>
      <c r="T725" s="9"/>
      <c r="U725" s="9">
        <f t="shared" si="81"/>
        <v>0</v>
      </c>
      <c r="V725" s="9"/>
      <c r="W725" s="9"/>
      <c r="X725" s="9">
        <f t="shared" si="82"/>
        <v>0</v>
      </c>
      <c r="Y725" s="9"/>
      <c r="Z725" s="9"/>
      <c r="AA725" s="10">
        <f t="shared" si="83"/>
        <v>225000</v>
      </c>
      <c r="AB725" s="11"/>
    </row>
    <row r="726" spans="1:28" ht="15.75" hidden="1" x14ac:dyDescent="0.25">
      <c r="A726" s="39">
        <v>45899</v>
      </c>
      <c r="B726" s="33" t="s">
        <v>217</v>
      </c>
      <c r="C726" s="33"/>
      <c r="D726" s="33" t="s">
        <v>41</v>
      </c>
      <c r="E726" s="33" t="s">
        <v>235</v>
      </c>
      <c r="F726" s="33">
        <v>2.5</v>
      </c>
      <c r="G726" s="33" t="s">
        <v>51</v>
      </c>
      <c r="H726" s="33">
        <v>90000</v>
      </c>
      <c r="I726" s="33">
        <f t="shared" si="77"/>
        <v>225000</v>
      </c>
      <c r="J726" s="82" t="s">
        <v>38</v>
      </c>
      <c r="K726" s="33" t="s">
        <v>1124</v>
      </c>
      <c r="L726" s="9">
        <f t="shared" si="78"/>
        <v>0</v>
      </c>
      <c r="M726" s="9"/>
      <c r="N726" s="9"/>
      <c r="O726" s="9">
        <f t="shared" si="79"/>
        <v>0</v>
      </c>
      <c r="P726" s="9"/>
      <c r="Q726" s="9"/>
      <c r="R726" s="9">
        <f t="shared" si="80"/>
        <v>0</v>
      </c>
      <c r="S726" s="9"/>
      <c r="T726" s="9"/>
      <c r="U726" s="9">
        <f t="shared" si="81"/>
        <v>0</v>
      </c>
      <c r="V726" s="9"/>
      <c r="W726" s="9"/>
      <c r="X726" s="9">
        <f t="shared" si="82"/>
        <v>0</v>
      </c>
      <c r="Y726" s="9"/>
      <c r="Z726" s="9"/>
      <c r="AA726" s="10">
        <f t="shared" si="83"/>
        <v>225000</v>
      </c>
      <c r="AB726" s="11"/>
    </row>
    <row r="727" spans="1:28" ht="15.75" hidden="1" x14ac:dyDescent="0.25">
      <c r="A727" s="39">
        <v>45899</v>
      </c>
      <c r="B727" s="33" t="s">
        <v>984</v>
      </c>
      <c r="C727" s="33"/>
      <c r="D727" s="33" t="s">
        <v>31</v>
      </c>
      <c r="E727" s="33" t="s">
        <v>297</v>
      </c>
      <c r="F727" s="33">
        <v>5000</v>
      </c>
      <c r="G727" s="33" t="s">
        <v>29</v>
      </c>
      <c r="H727" s="33">
        <v>1900</v>
      </c>
      <c r="I727" s="33">
        <f t="shared" si="77"/>
        <v>9500000</v>
      </c>
      <c r="J727" s="37" t="s">
        <v>240</v>
      </c>
      <c r="K727" s="33"/>
      <c r="L727" s="9">
        <f t="shared" si="78"/>
        <v>0</v>
      </c>
      <c r="M727" s="9"/>
      <c r="N727" s="9"/>
      <c r="O727" s="9">
        <f t="shared" si="79"/>
        <v>0</v>
      </c>
      <c r="P727" s="9"/>
      <c r="Q727" s="9"/>
      <c r="R727" s="9">
        <f t="shared" si="80"/>
        <v>0</v>
      </c>
      <c r="S727" s="9"/>
      <c r="T727" s="9"/>
      <c r="U727" s="9">
        <f t="shared" si="81"/>
        <v>9500000</v>
      </c>
      <c r="V727" s="9">
        <v>9500000</v>
      </c>
      <c r="W727" s="9"/>
      <c r="X727" s="9">
        <f t="shared" si="82"/>
        <v>0</v>
      </c>
      <c r="Y727" s="9"/>
      <c r="Z727" s="9"/>
      <c r="AA727" s="10">
        <f t="shared" si="83"/>
        <v>0</v>
      </c>
      <c r="AB727" s="11">
        <v>45901</v>
      </c>
    </row>
    <row r="728" spans="1:28" ht="15.75" hidden="1" x14ac:dyDescent="0.25">
      <c r="A728" s="26"/>
      <c r="B728" s="20" t="s">
        <v>114</v>
      </c>
      <c r="C728" s="20">
        <v>784000</v>
      </c>
      <c r="D728" s="20" t="s">
        <v>41</v>
      </c>
      <c r="E728" s="20"/>
      <c r="F728" s="20"/>
      <c r="G728" s="20" t="s">
        <v>51</v>
      </c>
      <c r="H728" s="20"/>
      <c r="I728" s="5">
        <f t="shared" si="77"/>
        <v>0</v>
      </c>
      <c r="J728" s="14" t="s">
        <v>34</v>
      </c>
      <c r="K728" s="5"/>
      <c r="L728" s="9">
        <f t="shared" si="78"/>
        <v>0</v>
      </c>
      <c r="M728" s="9"/>
      <c r="N728" s="9"/>
      <c r="O728" s="9">
        <f t="shared" si="79"/>
        <v>0</v>
      </c>
      <c r="P728" s="9"/>
      <c r="Q728" s="9"/>
      <c r="R728" s="9">
        <f t="shared" si="80"/>
        <v>0</v>
      </c>
      <c r="S728" s="9"/>
      <c r="T728" s="9"/>
      <c r="U728" s="9">
        <f t="shared" si="81"/>
        <v>0</v>
      </c>
      <c r="V728" s="9"/>
      <c r="W728" s="9"/>
      <c r="X728" s="9">
        <f t="shared" si="82"/>
        <v>0</v>
      </c>
      <c r="Y728" s="9"/>
      <c r="Z728" s="9"/>
      <c r="AA728" s="10">
        <f t="shared" si="83"/>
        <v>784000</v>
      </c>
      <c r="AB728" s="11"/>
    </row>
    <row r="729" spans="1:28" ht="15.75" hidden="1" x14ac:dyDescent="0.25">
      <c r="A729" s="140"/>
      <c r="B729" s="5" t="s">
        <v>115</v>
      </c>
      <c r="C729" s="6">
        <v>4940000</v>
      </c>
      <c r="D729" s="7"/>
      <c r="E729" s="5"/>
      <c r="F729" s="5"/>
      <c r="G729" s="5"/>
      <c r="H729" s="5"/>
      <c r="I729" s="5"/>
      <c r="J729" s="8" t="s">
        <v>24</v>
      </c>
      <c r="K729" s="5"/>
      <c r="L729" s="9">
        <f t="shared" si="78"/>
        <v>0</v>
      </c>
      <c r="M729" s="9"/>
      <c r="N729" s="9"/>
      <c r="O729" s="9">
        <f t="shared" si="79"/>
        <v>0</v>
      </c>
      <c r="P729" s="9"/>
      <c r="Q729" s="9"/>
      <c r="R729" s="9">
        <f t="shared" si="80"/>
        <v>0</v>
      </c>
      <c r="S729" s="9"/>
      <c r="T729" s="9"/>
      <c r="U729" s="9">
        <f t="shared" si="81"/>
        <v>0</v>
      </c>
      <c r="V729" s="9"/>
      <c r="W729" s="9"/>
      <c r="X729" s="9">
        <f t="shared" si="82"/>
        <v>0</v>
      </c>
      <c r="Y729" s="9"/>
      <c r="Z729" s="9"/>
      <c r="AA729" s="10">
        <f t="shared" si="83"/>
        <v>4940000</v>
      </c>
      <c r="AB729" s="11">
        <v>45590</v>
      </c>
    </row>
    <row r="730" spans="1:28" ht="15.75" hidden="1" x14ac:dyDescent="0.25">
      <c r="A730" s="140"/>
      <c r="B730" s="5" t="s">
        <v>116</v>
      </c>
      <c r="C730" s="5">
        <v>-240000</v>
      </c>
      <c r="D730" s="5" t="s">
        <v>31</v>
      </c>
      <c r="E730" s="5" t="s">
        <v>117</v>
      </c>
      <c r="F730" s="5">
        <v>307.39999999999998</v>
      </c>
      <c r="G730" s="5" t="s">
        <v>51</v>
      </c>
      <c r="H730" s="5"/>
      <c r="I730" s="5">
        <v>0</v>
      </c>
      <c r="J730" s="14" t="s">
        <v>34</v>
      </c>
      <c r="K730" s="5"/>
      <c r="L730" s="9">
        <f t="shared" si="78"/>
        <v>0</v>
      </c>
      <c r="M730" s="9"/>
      <c r="N730" s="9"/>
      <c r="O730" s="9">
        <f t="shared" si="79"/>
        <v>0</v>
      </c>
      <c r="P730" s="9"/>
      <c r="Q730" s="9"/>
      <c r="R730" s="9">
        <f t="shared" si="80"/>
        <v>0</v>
      </c>
      <c r="S730" s="9"/>
      <c r="T730" s="9"/>
      <c r="U730" s="9">
        <f t="shared" si="81"/>
        <v>0</v>
      </c>
      <c r="V730" s="9"/>
      <c r="W730" s="9"/>
      <c r="X730" s="9">
        <f t="shared" si="82"/>
        <v>0</v>
      </c>
      <c r="Y730" s="9"/>
      <c r="Z730" s="9"/>
      <c r="AA730" s="10">
        <f t="shared" si="83"/>
        <v>-240000</v>
      </c>
      <c r="AB730" s="11"/>
    </row>
    <row r="731" spans="1:28" ht="15.75" hidden="1" x14ac:dyDescent="0.25">
      <c r="A731" s="26"/>
      <c r="B731" s="20" t="s">
        <v>118</v>
      </c>
      <c r="C731" s="20">
        <v>-920000</v>
      </c>
      <c r="D731" s="20" t="s">
        <v>41</v>
      </c>
      <c r="E731" s="20"/>
      <c r="F731" s="20"/>
      <c r="G731" s="20" t="s">
        <v>29</v>
      </c>
      <c r="H731" s="20"/>
      <c r="I731" s="5">
        <f>F731*H731</f>
        <v>0</v>
      </c>
      <c r="J731" s="14" t="s">
        <v>34</v>
      </c>
      <c r="K731" s="5" t="s">
        <v>119</v>
      </c>
      <c r="L731" s="9">
        <f t="shared" si="78"/>
        <v>0</v>
      </c>
      <c r="M731" s="9"/>
      <c r="N731" s="9"/>
      <c r="O731" s="9">
        <f t="shared" si="79"/>
        <v>0</v>
      </c>
      <c r="P731" s="9"/>
      <c r="Q731" s="9"/>
      <c r="R731" s="9">
        <f t="shared" si="80"/>
        <v>0</v>
      </c>
      <c r="S731" s="9"/>
      <c r="T731" s="9"/>
      <c r="U731" s="9">
        <f t="shared" si="81"/>
        <v>0</v>
      </c>
      <c r="V731" s="9"/>
      <c r="W731" s="9"/>
      <c r="X731" s="9">
        <f t="shared" si="82"/>
        <v>0</v>
      </c>
      <c r="Y731" s="9"/>
      <c r="Z731" s="9"/>
      <c r="AA731" s="10">
        <f t="shared" si="83"/>
        <v>-920000</v>
      </c>
      <c r="AB731" s="11">
        <v>45523</v>
      </c>
    </row>
    <row r="732" spans="1:28" ht="15.75" hidden="1" x14ac:dyDescent="0.25">
      <c r="A732" s="140"/>
      <c r="B732" s="5" t="s">
        <v>120</v>
      </c>
      <c r="C732" s="6">
        <v>3628</v>
      </c>
      <c r="D732" s="7"/>
      <c r="E732" s="5"/>
      <c r="F732" s="5"/>
      <c r="G732" s="5"/>
      <c r="H732" s="5"/>
      <c r="I732" s="5"/>
      <c r="J732" s="8" t="s">
        <v>24</v>
      </c>
      <c r="K732" s="5"/>
      <c r="L732" s="9">
        <f t="shared" si="78"/>
        <v>0</v>
      </c>
      <c r="M732" s="9"/>
      <c r="N732" s="9"/>
      <c r="O732" s="9">
        <f t="shared" si="79"/>
        <v>0</v>
      </c>
      <c r="P732" s="9"/>
      <c r="Q732" s="9"/>
      <c r="R732" s="9">
        <f t="shared" si="80"/>
        <v>0</v>
      </c>
      <c r="S732" s="9"/>
      <c r="T732" s="9"/>
      <c r="U732" s="9">
        <f t="shared" si="81"/>
        <v>0</v>
      </c>
      <c r="V732" s="9"/>
      <c r="W732" s="9"/>
      <c r="X732" s="9">
        <f t="shared" si="82"/>
        <v>0</v>
      </c>
      <c r="Y732" s="9"/>
      <c r="Z732" s="9"/>
      <c r="AA732" s="10">
        <f t="shared" si="83"/>
        <v>3628</v>
      </c>
      <c r="AB732" s="11"/>
    </row>
    <row r="733" spans="1:28" ht="15.75" hidden="1" x14ac:dyDescent="0.25">
      <c r="A733" s="140"/>
      <c r="B733" s="5" t="s">
        <v>87</v>
      </c>
      <c r="C733" s="5">
        <v>-2642000</v>
      </c>
      <c r="D733" s="5" t="s">
        <v>31</v>
      </c>
      <c r="E733" s="5"/>
      <c r="F733" s="5"/>
      <c r="G733" s="5" t="s">
        <v>29</v>
      </c>
      <c r="H733" s="5"/>
      <c r="I733" s="5">
        <f t="shared" ref="I733:I739" si="84">F733*H733</f>
        <v>0</v>
      </c>
      <c r="J733" s="14" t="s">
        <v>34</v>
      </c>
      <c r="K733" s="5"/>
      <c r="L733" s="9">
        <f t="shared" si="78"/>
        <v>0</v>
      </c>
      <c r="M733" s="9"/>
      <c r="N733" s="9"/>
      <c r="O733" s="9">
        <f t="shared" si="79"/>
        <v>0</v>
      </c>
      <c r="P733" s="9"/>
      <c r="Q733" s="9"/>
      <c r="R733" s="9">
        <f t="shared" si="80"/>
        <v>0</v>
      </c>
      <c r="S733" s="9"/>
      <c r="T733" s="9"/>
      <c r="U733" s="9">
        <f t="shared" si="81"/>
        <v>0</v>
      </c>
      <c r="V733" s="9"/>
      <c r="W733" s="9"/>
      <c r="X733" s="9">
        <f t="shared" si="82"/>
        <v>0</v>
      </c>
      <c r="Y733" s="9"/>
      <c r="Z733" s="9"/>
      <c r="AA733" s="10">
        <f t="shared" si="83"/>
        <v>-2642000</v>
      </c>
      <c r="AB733" s="11"/>
    </row>
    <row r="734" spans="1:28" ht="15.75" hidden="1" x14ac:dyDescent="0.25">
      <c r="A734" s="26"/>
      <c r="B734" s="20" t="s">
        <v>124</v>
      </c>
      <c r="C734" s="20">
        <v>-300000</v>
      </c>
      <c r="D734" s="20"/>
      <c r="E734" s="20"/>
      <c r="F734" s="20"/>
      <c r="G734" s="20"/>
      <c r="H734" s="20"/>
      <c r="I734" s="5">
        <f t="shared" si="84"/>
        <v>0</v>
      </c>
      <c r="J734" s="14" t="s">
        <v>34</v>
      </c>
      <c r="K734" s="20" t="s">
        <v>125</v>
      </c>
      <c r="L734" s="9">
        <f t="shared" si="78"/>
        <v>0</v>
      </c>
      <c r="M734" s="9"/>
      <c r="N734" s="9"/>
      <c r="O734" s="9">
        <f t="shared" si="79"/>
        <v>0</v>
      </c>
      <c r="P734" s="9"/>
      <c r="Q734" s="9"/>
      <c r="R734" s="9">
        <f t="shared" si="80"/>
        <v>0</v>
      </c>
      <c r="S734" s="9"/>
      <c r="T734" s="9"/>
      <c r="U734" s="9">
        <f t="shared" si="81"/>
        <v>0</v>
      </c>
      <c r="V734" s="9"/>
      <c r="W734" s="9"/>
      <c r="X734" s="9">
        <f t="shared" si="82"/>
        <v>0</v>
      </c>
      <c r="Y734" s="9"/>
      <c r="Z734" s="9"/>
      <c r="AA734" s="10">
        <f t="shared" si="83"/>
        <v>-300000</v>
      </c>
      <c r="AB734" s="11">
        <v>45589</v>
      </c>
    </row>
    <row r="735" spans="1:28" ht="15.75" hidden="1" x14ac:dyDescent="0.25">
      <c r="A735" s="39"/>
      <c r="B735" s="33" t="s">
        <v>53</v>
      </c>
      <c r="C735" s="33">
        <v>-1333000</v>
      </c>
      <c r="D735" s="33"/>
      <c r="E735" s="33"/>
      <c r="F735" s="33"/>
      <c r="G735" s="33"/>
      <c r="H735" s="33"/>
      <c r="I735" s="20">
        <f t="shared" si="84"/>
        <v>0</v>
      </c>
      <c r="J735" s="37" t="s">
        <v>34</v>
      </c>
      <c r="K735" s="20" t="s">
        <v>321</v>
      </c>
      <c r="L735" s="9">
        <f t="shared" si="78"/>
        <v>0</v>
      </c>
      <c r="M735" s="9"/>
      <c r="N735" s="9"/>
      <c r="O735" s="9">
        <f t="shared" si="79"/>
        <v>0</v>
      </c>
      <c r="P735" s="9"/>
      <c r="Q735" s="9"/>
      <c r="R735" s="9">
        <f t="shared" si="80"/>
        <v>0</v>
      </c>
      <c r="S735" s="9"/>
      <c r="T735" s="9"/>
      <c r="U735" s="9">
        <f t="shared" si="81"/>
        <v>0</v>
      </c>
      <c r="V735" s="9"/>
      <c r="W735" s="9"/>
      <c r="X735" s="9">
        <f t="shared" si="82"/>
        <v>0</v>
      </c>
      <c r="Y735" s="9"/>
      <c r="Z735" s="9"/>
      <c r="AA735" s="10">
        <f t="shared" si="83"/>
        <v>-1333000</v>
      </c>
      <c r="AB735" s="11">
        <v>45666</v>
      </c>
    </row>
    <row r="736" spans="1:28" ht="15.75" hidden="1" x14ac:dyDescent="0.25">
      <c r="A736" s="32"/>
      <c r="B736" s="33" t="s">
        <v>48</v>
      </c>
      <c r="C736" s="33">
        <v>-650000</v>
      </c>
      <c r="D736" s="33"/>
      <c r="E736" s="33"/>
      <c r="F736" s="33"/>
      <c r="G736" s="33"/>
      <c r="H736" s="33"/>
      <c r="I736" s="20">
        <f t="shared" si="84"/>
        <v>0</v>
      </c>
      <c r="J736" s="37" t="s">
        <v>34</v>
      </c>
      <c r="K736" s="20"/>
      <c r="L736" s="9"/>
      <c r="M736" s="9"/>
      <c r="N736" s="9"/>
      <c r="O736" s="9"/>
      <c r="P736" s="9"/>
      <c r="Q736" s="9"/>
      <c r="R736" s="9"/>
      <c r="S736" s="9"/>
      <c r="T736" s="9"/>
      <c r="U736" s="9"/>
      <c r="V736" s="9"/>
      <c r="W736" s="9"/>
      <c r="X736" s="9"/>
      <c r="Y736" s="9"/>
      <c r="Z736" s="9"/>
      <c r="AA736" s="10">
        <f t="shared" si="83"/>
        <v>-650000</v>
      </c>
      <c r="AB736" s="11">
        <v>45468</v>
      </c>
    </row>
    <row r="737" spans="1:28" ht="15.75" hidden="1" x14ac:dyDescent="0.25">
      <c r="A737" s="39"/>
      <c r="B737" s="33" t="s">
        <v>48</v>
      </c>
      <c r="C737" s="33">
        <v>-818000</v>
      </c>
      <c r="D737" s="33"/>
      <c r="E737" s="33"/>
      <c r="F737" s="33"/>
      <c r="G737" s="33"/>
      <c r="H737" s="33"/>
      <c r="I737" s="20">
        <f t="shared" si="84"/>
        <v>0</v>
      </c>
      <c r="J737" s="37" t="s">
        <v>34</v>
      </c>
      <c r="K737" s="20" t="s">
        <v>498</v>
      </c>
      <c r="L737" s="9">
        <f>M737+N737</f>
        <v>0</v>
      </c>
      <c r="M737" s="9"/>
      <c r="N737" s="9"/>
      <c r="O737" s="9">
        <f>P737+Q737</f>
        <v>0</v>
      </c>
      <c r="P737" s="9"/>
      <c r="Q737" s="9"/>
      <c r="R737" s="9">
        <f>S737+T737</f>
        <v>0</v>
      </c>
      <c r="S737" s="9"/>
      <c r="T737" s="9"/>
      <c r="U737" s="9">
        <f>V737+W737</f>
        <v>0</v>
      </c>
      <c r="V737" s="9"/>
      <c r="W737" s="9"/>
      <c r="X737" s="9">
        <f>Y737+Z737</f>
        <v>0</v>
      </c>
      <c r="Y737" s="9"/>
      <c r="Z737" s="9"/>
      <c r="AA737" s="10">
        <f t="shared" si="83"/>
        <v>-818000</v>
      </c>
      <c r="AB737" s="11">
        <v>45684</v>
      </c>
    </row>
    <row r="738" spans="1:28" ht="16.5" hidden="1" thickBot="1" x14ac:dyDescent="0.3">
      <c r="A738" s="61"/>
      <c r="B738" s="62" t="s">
        <v>53</v>
      </c>
      <c r="C738" s="62">
        <v>-566000</v>
      </c>
      <c r="D738" s="62"/>
      <c r="E738" s="62"/>
      <c r="F738" s="62"/>
      <c r="G738" s="62"/>
      <c r="H738" s="62"/>
      <c r="I738" s="96">
        <f t="shared" si="84"/>
        <v>0</v>
      </c>
      <c r="J738" s="63" t="s">
        <v>34</v>
      </c>
      <c r="K738" s="96" t="s">
        <v>321</v>
      </c>
      <c r="L738" s="97">
        <f>M738+N738</f>
        <v>0</v>
      </c>
      <c r="M738" s="97"/>
      <c r="N738" s="97"/>
      <c r="O738" s="97">
        <f>P738+Q738</f>
        <v>0</v>
      </c>
      <c r="P738" s="97"/>
      <c r="Q738" s="97"/>
      <c r="R738" s="97">
        <f>S738+T738</f>
        <v>0</v>
      </c>
      <c r="S738" s="97"/>
      <c r="T738" s="97"/>
      <c r="U738" s="97">
        <f>V738+W738</f>
        <v>0</v>
      </c>
      <c r="V738" s="97"/>
      <c r="W738" s="97"/>
      <c r="X738" s="97">
        <f>Y738+Z738</f>
        <v>0</v>
      </c>
      <c r="Y738" s="97"/>
      <c r="Z738" s="97"/>
      <c r="AA738" s="98">
        <f t="shared" si="83"/>
        <v>-566000</v>
      </c>
      <c r="AB738" s="99">
        <v>45721</v>
      </c>
    </row>
    <row r="739" spans="1:28" ht="15.75" hidden="1" x14ac:dyDescent="0.25">
      <c r="A739" s="39"/>
      <c r="B739" s="33" t="s">
        <v>775</v>
      </c>
      <c r="C739" s="33">
        <v>-1130000</v>
      </c>
      <c r="D739" s="35" t="s">
        <v>31</v>
      </c>
      <c r="E739" s="33"/>
      <c r="F739" s="33"/>
      <c r="G739" s="33" t="s">
        <v>51</v>
      </c>
      <c r="H739" s="33"/>
      <c r="I739" s="20">
        <f t="shared" si="84"/>
        <v>0</v>
      </c>
      <c r="J739" s="37" t="s">
        <v>34</v>
      </c>
      <c r="K739" s="20"/>
      <c r="L739" s="9">
        <f>M739+N739</f>
        <v>0</v>
      </c>
      <c r="M739" s="9"/>
      <c r="N739" s="9"/>
      <c r="O739" s="9">
        <f>P739+Q739</f>
        <v>0</v>
      </c>
      <c r="P739" s="9"/>
      <c r="Q739" s="9"/>
      <c r="R739" s="9">
        <f>S739+T739</f>
        <v>0</v>
      </c>
      <c r="S739" s="9"/>
      <c r="T739" s="9"/>
      <c r="U739" s="9">
        <f>V739+W739</f>
        <v>0</v>
      </c>
      <c r="V739" s="9"/>
      <c r="W739" s="9"/>
      <c r="X739" s="9">
        <f>Y739+Z739</f>
        <v>0</v>
      </c>
      <c r="Y739" s="9"/>
      <c r="Z739" s="9"/>
      <c r="AA739" s="10">
        <f t="shared" si="83"/>
        <v>-1130000</v>
      </c>
      <c r="AB739" s="11">
        <v>45796</v>
      </c>
    </row>
  </sheetData>
  <autoFilter ref="A3:AB739">
    <filterColumn colId="1">
      <filters>
        <filter val="принт вел"/>
      </filters>
    </filterColumn>
    <sortState ref="A6:AB739">
      <sortCondition ref="A3:A739"/>
    </sortState>
  </autoFilter>
  <mergeCells count="18">
    <mergeCell ref="AA2:AA3"/>
    <mergeCell ref="AB1:AB3"/>
    <mergeCell ref="C2:C3"/>
    <mergeCell ref="E2:E3"/>
    <mergeCell ref="F2:F3"/>
    <mergeCell ref="G2:G3"/>
    <mergeCell ref="H2:I2"/>
    <mergeCell ref="L2:N2"/>
    <mergeCell ref="O2:Q2"/>
    <mergeCell ref="R2:T2"/>
    <mergeCell ref="U2:W2"/>
    <mergeCell ref="L1:Z1"/>
    <mergeCell ref="X2:Z2"/>
    <mergeCell ref="A1:A3"/>
    <mergeCell ref="B1:B3"/>
    <mergeCell ref="E1:I1"/>
    <mergeCell ref="J1:J3"/>
    <mergeCell ref="K1:K3"/>
  </mergeCells>
  <dataValidations count="111">
    <dataValidation type="list" allowBlank="1" showInputMessage="1" showErrorMessage="1" sqref="D26:D34">
      <formula1>$AC$2:$AC$7</formula1>
    </dataValidation>
    <dataValidation allowBlank="1" showInputMessage="1" sqref="F2:F3 D5:F12 B5:B13 B1:B3 D1:E3 C1:C28 C30:C72"/>
    <dataValidation type="list" allowBlank="1" showInputMessage="1" showErrorMessage="1" sqref="D4 D13:D25">
      <formula1>$AC$2:$AC$5</formula1>
    </dataValidation>
    <dataValidation type="list" allowBlank="1" showInputMessage="1" showErrorMessage="1" sqref="B69">
      <formula1>$AA$2:$AA$1432</formula1>
    </dataValidation>
    <dataValidation type="list" allowBlank="1" showInputMessage="1" showErrorMessage="1" sqref="B70:B71">
      <formula1>$AA$2:$AA$1434</formula1>
    </dataValidation>
    <dataValidation type="list" allowBlank="1" showInputMessage="1" showErrorMessage="1" sqref="B72">
      <formula1>$AA$2:$AA$1435</formula1>
    </dataValidation>
    <dataValidation type="list" allowBlank="1" showInputMessage="1" showErrorMessage="1" sqref="C73">
      <formula1>$Z$2:$Z$869</formula1>
    </dataValidation>
    <dataValidation type="list" allowBlank="1" showInputMessage="1" showErrorMessage="1" sqref="B73">
      <formula1>$AA$2:$AA$1495</formula1>
    </dataValidation>
    <dataValidation type="list" allowBlank="1" showInputMessage="1" showErrorMessage="1" sqref="E73">
      <formula1>$AB$2:$AB$283</formula1>
    </dataValidation>
    <dataValidation type="list" allowBlank="1" showInputMessage="1" showErrorMessage="1" sqref="B74">
      <formula1>$AA$2:$AA$1515</formula1>
    </dataValidation>
    <dataValidation type="list" allowBlank="1" showInputMessage="1" showErrorMessage="1" sqref="C74 C101:C102">
      <formula1>$Z$2:$Z$889</formula1>
    </dataValidation>
    <dataValidation type="list" allowBlank="1" showInputMessage="1" showErrorMessage="1" sqref="E74:E85">
      <formula1>$AB$2:$AB$302</formula1>
    </dataValidation>
    <dataValidation type="list" allowBlank="1" showInputMessage="1" showErrorMessage="1" sqref="C75:C77 C468:C474 C80:C81">
      <formula1>$Z$2:$Z$893</formula1>
    </dataValidation>
    <dataValidation type="list" allowBlank="1" showInputMessage="1" showErrorMessage="1" sqref="B75:B84 B739">
      <formula1>$AA$2:$AA$1516</formula1>
    </dataValidation>
    <dataValidation type="list" allowBlank="1" showInputMessage="1" showErrorMessage="1" sqref="C78:C79 C82:C84">
      <formula1>$Z$2:$Z$890</formula1>
    </dataValidation>
    <dataValidation type="list" allowBlank="1" showInputMessage="1" showErrorMessage="1" sqref="B85">
      <formula1>$AA$2:$AA$1520</formula1>
    </dataValidation>
    <dataValidation type="list" allowBlank="1" showInputMessage="1" showErrorMessage="1" sqref="C85">
      <formula1>$Z$2:$Z$894</formula1>
    </dataValidation>
    <dataValidation type="list" allowBlank="1" showInputMessage="1" showErrorMessage="1" sqref="C86:C100">
      <formula1>$Z$2:$Z$896</formula1>
    </dataValidation>
    <dataValidation type="list" allowBlank="1" showInputMessage="1" showErrorMessage="1" sqref="B86">
      <formula1>$AA$2:$AA$1522</formula1>
    </dataValidation>
    <dataValidation type="list" allowBlank="1" showInputMessage="1" showErrorMessage="1" sqref="E86">
      <formula1>$AB$2:$AB$304</formula1>
    </dataValidation>
    <dataValidation type="list" allowBlank="1" showInputMessage="1" showErrorMessage="1" sqref="E87:E138">
      <formula1>$AB$2:$AB$305</formula1>
    </dataValidation>
    <dataValidation type="list" allowBlank="1" showInputMessage="1" showErrorMessage="1" sqref="B87:B100">
      <formula1>$AA$2:$AA$1523</formula1>
    </dataValidation>
    <dataValidation type="list" allowBlank="1" showInputMessage="1" showErrorMessage="1" sqref="B101:B104">
      <formula1>$AA$2:$AA$1526</formula1>
    </dataValidation>
    <dataValidation type="list" allowBlank="1" showInputMessage="1" showErrorMessage="1" sqref="C103:C104">
      <formula1>$Z$2:$Z$898</formula1>
    </dataValidation>
    <dataValidation type="list" allowBlank="1" showInputMessage="1" showErrorMessage="1" sqref="C105:C116">
      <formula1>$Z$2:$Z$899</formula1>
    </dataValidation>
    <dataValidation type="list" allowBlank="1" showInputMessage="1" showErrorMessage="1" sqref="B105:B106">
      <formula1>$AA$2:$AA$1527</formula1>
    </dataValidation>
    <dataValidation type="list" allowBlank="1" showInputMessage="1" showErrorMessage="1" sqref="B107:B122">
      <formula1>$AA$2:$AA$1528</formula1>
    </dataValidation>
    <dataValidation type="list" allowBlank="1" showInputMessage="1" showErrorMessage="1" sqref="C117:C120">
      <formula1>$Z$2:$Z$499</formula1>
    </dataValidation>
    <dataValidation type="list" allowBlank="1" showInputMessage="1" showErrorMessage="1" sqref="C121:C138">
      <formula1>$Z$2:$Z$387</formula1>
    </dataValidation>
    <dataValidation type="list" allowBlank="1" showInputMessage="1" showErrorMessage="1" sqref="B123:B138">
      <formula1>$AA$2:$AA$1529</formula1>
    </dataValidation>
    <dataValidation type="list" allowBlank="1" showInputMessage="1" showErrorMessage="1" sqref="C139:C150">
      <formula1>$Z$2:$Z$900</formula1>
    </dataValidation>
    <dataValidation type="list" allowBlank="1" showInputMessage="1" showErrorMessage="1" sqref="E139:E150">
      <formula1>$AB$2:$AB$306</formula1>
    </dataValidation>
    <dataValidation type="list" allowBlank="1" showInputMessage="1" showErrorMessage="1" sqref="B139:B150">
      <formula1>$AA$2:$AA$1530</formula1>
    </dataValidation>
    <dataValidation type="list" allowBlank="1" showInputMessage="1" showErrorMessage="1" sqref="C151:C212 C214:C237 C257:C268 C271:C273">
      <formula1>$Z$2:$Z$901</formula1>
    </dataValidation>
    <dataValidation type="list" allowBlank="1" showInputMessage="1" showErrorMessage="1" sqref="E151:E156 E739">
      <formula1>$AB$2:$AB$307</formula1>
    </dataValidation>
    <dataValidation type="list" allowBlank="1" showInputMessage="1" showErrorMessage="1" sqref="B151:B156">
      <formula1>$AA$2:$AA$1531</formula1>
    </dataValidation>
    <dataValidation type="list" allowBlank="1" showInputMessage="1" showErrorMessage="1" sqref="B157:B209">
      <formula1>$AA$2:$AA$1532</formula1>
    </dataValidation>
    <dataValidation type="list" allowBlank="1" showInputMessage="1" showErrorMessage="1" sqref="E157:E201">
      <formula1>$AB$2:$AB$308</formula1>
    </dataValidation>
    <dataValidation type="list" allowBlank="1" showInputMessage="1" showErrorMessage="1" sqref="E202:E243 E272">
      <formula1>$AB$2:$AB$309</formula1>
    </dataValidation>
    <dataValidation type="list" allowBlank="1" showInputMessage="1" showErrorMessage="1" sqref="B210:B273">
      <formula1>$AA$2:$AA$1533</formula1>
    </dataValidation>
    <dataValidation type="list" allowBlank="1" showInputMessage="1" showErrorMessage="1" sqref="C238:C256">
      <formula1>$Z$2:$Z$904</formula1>
    </dataValidation>
    <dataValidation type="list" allowBlank="1" showInputMessage="1" showErrorMessage="1" sqref="E244:E271 E273">
      <formula1>$AB$2:$AB$310</formula1>
    </dataValidation>
    <dataValidation type="list" allowBlank="1" showInputMessage="1" showErrorMessage="1" sqref="C269:C270 C475:C495 C274:C284 C299:C467">
      <formula1>$Z$2:$Z$902</formula1>
    </dataValidation>
    <dataValidation type="list" allowBlank="1" showInputMessage="1" showErrorMessage="1" sqref="B712:B738 B274:B432 B434:B495">
      <formula1>$AA$2:$AA$1536</formula1>
    </dataValidation>
    <dataValidation type="list" allowBlank="1" showInputMessage="1" showErrorMessage="1" sqref="E274:E407">
      <formula1>$AB$2:$AB$311</formula1>
    </dataValidation>
    <dataValidation type="list" allowBlank="1" showInputMessage="1" showErrorMessage="1" sqref="C285:C298">
      <formula1>$Z$2:$Z$905</formula1>
    </dataValidation>
    <dataValidation type="list" allowBlank="1" showInputMessage="1" showErrorMessage="1" sqref="E408:E432 E434:E439">
      <formula1>$AB$2:$AB$313</formula1>
    </dataValidation>
    <dataValidation type="list" allowBlank="1" showInputMessage="1" showErrorMessage="1" sqref="E440:E495">
      <formula1>$AB$2:$AB$314</formula1>
    </dataValidation>
    <dataValidation type="list" allowBlank="1" showInputMessage="1" showErrorMessage="1" sqref="B63">
      <formula1>$AA$2:$AA$1356</formula1>
    </dataValidation>
    <dataValidation type="list" allowBlank="1" showInputMessage="1" showErrorMessage="1" sqref="B59:B62">
      <formula1>$AA$2:$AA$1352</formula1>
    </dataValidation>
    <dataValidation type="list" allowBlank="1" showInputMessage="1" showErrorMessage="1" sqref="B56:B58">
      <formula1>$AA$2:$AA$1348</formula1>
    </dataValidation>
    <dataValidation type="list" allowBlank="1" showInputMessage="1" showErrorMessage="1" sqref="E59:E63">
      <formula1>$AB$2:$AB$179</formula1>
    </dataValidation>
    <dataValidation type="list" allowBlank="1" showInputMessage="1" showErrorMessage="1" sqref="B65">
      <formula1>$AA$2:$AA$1421</formula1>
    </dataValidation>
    <dataValidation type="list" allowBlank="1" showInputMessage="1" showErrorMessage="1" sqref="B64">
      <formula1>$AA$2:$AA$1420</formula1>
    </dataValidation>
    <dataValidation type="list" allowBlank="1" showInputMessage="1" showErrorMessage="1" sqref="E65">
      <formula1>$AB$2:$AB$223</formula1>
    </dataValidation>
    <dataValidation type="list" allowBlank="1" showInputMessage="1" showErrorMessage="1" sqref="E64">
      <formula1>$AB$2:$AB$221</formula1>
    </dataValidation>
    <dataValidation type="list" allowBlank="1" showInputMessage="1" showErrorMessage="1" sqref="B66:B67">
      <formula1>$AA$2:$AA$1424</formula1>
    </dataValidation>
    <dataValidation type="list" allowBlank="1" showInputMessage="1" showErrorMessage="1" sqref="E66:E67">
      <formula1>$AB$2:$AB$224</formula1>
    </dataValidation>
    <dataValidation type="list" allowBlank="1" showInputMessage="1" showErrorMessage="1" sqref="B68">
      <formula1>$AA$2:$AA$1427</formula1>
    </dataValidation>
    <dataValidation type="list" allowBlank="1" showInputMessage="1" showErrorMessage="1" sqref="E68">
      <formula1>$AB$2:$AB$227</formula1>
    </dataValidation>
    <dataValidation type="list" allowBlank="1" showInputMessage="1" showErrorMessage="1" sqref="E69:E72">
      <formula1>$AB$2:$AB$228</formula1>
    </dataValidation>
    <dataValidation type="list" allowBlank="1" showInputMessage="1" showErrorMessage="1" sqref="E496:E617">
      <formula1>$AB$2:$AB$315</formula1>
    </dataValidation>
    <dataValidation type="list" allowBlank="1" showInputMessage="1" showErrorMessage="1" sqref="B496:B547">
      <formula1>$AA$2:$AA$1537</formula1>
    </dataValidation>
    <dataValidation type="list" allowBlank="1" showInputMessage="1" showErrorMessage="1" sqref="C496:C589">
      <formula1>$Z$2:$Z$903</formula1>
    </dataValidation>
    <dataValidation type="list" allowBlank="1" showInputMessage="1" showErrorMessage="1" sqref="B548:B711">
      <formula1>$AA$2:$AA$1539</formula1>
    </dataValidation>
    <dataValidation type="list" allowBlank="1" showInputMessage="1" showErrorMessage="1" sqref="C590:C606">
      <formula1>$Z$2:$Z$503</formula1>
    </dataValidation>
    <dataValidation type="list" allowBlank="1" showInputMessage="1" showErrorMessage="1" sqref="C607:C608">
      <formula1>$Z$2:$Z$476</formula1>
    </dataValidation>
    <dataValidation type="list" allowBlank="1" showInputMessage="1" showErrorMessage="1" sqref="C609">
      <formula1>$Z$2:$Z$428</formula1>
    </dataValidation>
    <dataValidation type="list" allowBlank="1" showInputMessage="1" showErrorMessage="1" sqref="C610:C738">
      <formula1>$Z$2:$Z$391</formula1>
    </dataValidation>
    <dataValidation type="list" allowBlank="1" showInputMessage="1" showErrorMessage="1" sqref="E618:E718">
      <formula1>$AB$2:$AB$316</formula1>
    </dataValidation>
    <dataValidation type="list" allowBlank="1" showInputMessage="1" showErrorMessage="1" sqref="E719:E738">
      <formula1>$AB$2:$AB$317</formula1>
    </dataValidation>
    <dataValidation type="list" allowBlank="1" showInputMessage="1" sqref="B21">
      <formula1>$AA$2:$AA$630</formula1>
    </dataValidation>
    <dataValidation type="list" allowBlank="1" showInputMessage="1" showErrorMessage="1" sqref="B23">
      <formula1>$AA$2:$AA$842</formula1>
    </dataValidation>
    <dataValidation type="list" allowBlank="1" showInputMessage="1" showErrorMessage="1" sqref="B22">
      <formula1>$AA$2:$AA$759</formula1>
    </dataValidation>
    <dataValidation type="list" allowBlank="1" showInputMessage="1" showErrorMessage="1" sqref="B25">
      <formula1>$AA$2:$AA$844</formula1>
    </dataValidation>
    <dataValidation type="list" allowBlank="1" showInputMessage="1" showErrorMessage="1" sqref="B24">
      <formula1>$AA$2:$AA$843</formula1>
    </dataValidation>
    <dataValidation type="list" allowBlank="1" showInputMessage="1" sqref="B26">
      <formula1>$AA$2:$AA$937</formula1>
    </dataValidation>
    <dataValidation type="list" allowBlank="1" showInputMessage="1" showErrorMessage="1" sqref="E26:E30">
      <formula1>$AB$2:$AB$100</formula1>
    </dataValidation>
    <dataValidation type="list" allowBlank="1" showInputMessage="1" showErrorMessage="1" sqref="E22:E25">
      <formula1>$AB$2:$AB$95</formula1>
    </dataValidation>
    <dataValidation type="list" allowBlank="1" showInputMessage="1" sqref="B27:B28">
      <formula1>$AA$2:$AA$956</formula1>
    </dataValidation>
    <dataValidation type="list" allowBlank="1" showInputMessage="1" showErrorMessage="1" sqref="B34">
      <formula1>$AA$2:$AA$1133</formula1>
    </dataValidation>
    <dataValidation type="list" allowBlank="1" showInputMessage="1" showErrorMessage="1" sqref="B31">
      <formula1>$AA$2:$AA$990</formula1>
    </dataValidation>
    <dataValidation type="list" allowBlank="1" showInputMessage="1" sqref="B32">
      <formula1>$AA$2:$AA$1113</formula1>
    </dataValidation>
    <dataValidation type="list" allowBlank="1" showInputMessage="1" showErrorMessage="1" sqref="B33">
      <formula1>$AA$2:$AA$1122</formula1>
    </dataValidation>
    <dataValidation type="list" allowBlank="1" showInputMessage="1" showErrorMessage="1" sqref="B30">
      <formula1>$AA$2:$AA$980</formula1>
    </dataValidation>
    <dataValidation type="list" allowBlank="1" showInputMessage="1" showErrorMessage="1" sqref="B29">
      <formula1>$AA$2:$AA$964</formula1>
    </dataValidation>
    <dataValidation type="list" allowBlank="1" showInputMessage="1" showErrorMessage="1" sqref="E32:E34">
      <formula1>$AB$2:$AB$111</formula1>
    </dataValidation>
    <dataValidation type="list" allowBlank="1" showInputMessage="1" showErrorMessage="1" sqref="E31">
      <formula1>$AB$2:$AB$101</formula1>
    </dataValidation>
    <dataValidation type="list" allowBlank="1" showInputMessage="1" showErrorMessage="1" sqref="D35:D739">
      <formula1>$AC$2:$AC$8</formula1>
    </dataValidation>
    <dataValidation type="list" allowBlank="1" showInputMessage="1" showErrorMessage="1" sqref="E35:E38">
      <formula1>$AB$2:$AB$127</formula1>
    </dataValidation>
    <dataValidation type="list" allowBlank="1" showInputMessage="1" showErrorMessage="1" sqref="B35:B37">
      <formula1>$AA$2:$AA$1209</formula1>
    </dataValidation>
    <dataValidation type="list" allowBlank="1" showInputMessage="1" showErrorMessage="1" sqref="B38">
      <formula1>$AA$2:$AA$1215</formula1>
    </dataValidation>
    <dataValidation type="list" allowBlank="1" showInputMessage="1" showErrorMessage="1" sqref="B40:B44">
      <formula1>$AA$2:$AA$1295</formula1>
    </dataValidation>
    <dataValidation type="list" allowBlank="1" showInputMessage="1" showErrorMessage="1" sqref="B39">
      <formula1>$AA$2:$AA$1293</formula1>
    </dataValidation>
    <dataValidation type="list" allowBlank="1" showInputMessage="1" showErrorMessage="1" sqref="E39:E44">
      <formula1>$AB$2:$AB$171</formula1>
    </dataValidation>
    <dataValidation type="list" allowBlank="1" showInputMessage="1" showErrorMessage="1" sqref="B45:B47">
      <formula1>$AA$2:$AA$1338</formula1>
    </dataValidation>
    <dataValidation type="list" allowBlank="1" showInputMessage="1" showErrorMessage="1" sqref="E45:E49">
      <formula1>$AB$2:$AB$176</formula1>
    </dataValidation>
    <dataValidation type="list" allowBlank="1" showInputMessage="1" showErrorMessage="1" sqref="B50:B51">
      <formula1>$AA$2:$AA$1343</formula1>
    </dataValidation>
    <dataValidation type="list" allowBlank="1" showInputMessage="1" sqref="B49">
      <formula1>$AA$2:$AA$1341</formula1>
    </dataValidation>
    <dataValidation type="list" allowBlank="1" showInputMessage="1" showErrorMessage="1" sqref="B48">
      <formula1>$AA$2:$AA$1341</formula1>
    </dataValidation>
    <dataValidation type="list" allowBlank="1" showInputMessage="1" showErrorMessage="1" sqref="E50:E51">
      <formula1>$AB$2:$AB$177</formula1>
    </dataValidation>
    <dataValidation type="list" allowBlank="1" showInputMessage="1" showErrorMessage="1" sqref="B52:B55">
      <formula1>$AA$2:$AA$1345</formula1>
    </dataValidation>
    <dataValidation type="list" allowBlank="1" showInputMessage="1" showErrorMessage="1" sqref="E52:E58">
      <formula1>$AB$2:$AB$178</formula1>
    </dataValidation>
    <dataValidation type="list" allowBlank="1" showInputMessage="1" showErrorMessage="1" sqref="B14">
      <formula1>$AA$2:$AA$616</formula1>
    </dataValidation>
    <dataValidation type="list" allowBlank="1" showInputMessage="1" showErrorMessage="1" sqref="B15:B20">
      <formula1>$AA$2:$AA$614</formula1>
    </dataValidation>
    <dataValidation type="list" allowBlank="1" showInputMessage="1" showErrorMessage="1" sqref="B4">
      <formula1>$AA$2:$AA$613</formula1>
    </dataValidation>
    <dataValidation type="list" allowBlank="1" showInputMessage="1" showErrorMessage="1" sqref="E13">
      <formula1>$AB$2:$AB$78</formula1>
    </dataValidation>
    <dataValidation type="list" allowBlank="1" showInputMessage="1" showErrorMessage="1" sqref="E4 E14:E21">
      <formula1>$AB$2:$AB$88</formula1>
    </dataValidation>
    <dataValidation type="list" allowBlank="1" showInputMessage="1" sqref="C739">
      <formula1>$Z$2:$Z$893</formula1>
    </dataValidation>
    <dataValidation type="list" allowBlank="1" showInputMessage="1" sqref="B433">
      <formula1>$AA$2:$AA$1536</formula1>
    </dataValidation>
    <dataValidation type="list" allowBlank="1" showInputMessage="1" sqref="E433">
      <formula1>$AB$2:$AB$313</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748"/>
  <sheetViews>
    <sheetView zoomScale="60" zoomScaleNormal="60" workbookViewId="0">
      <pane xSplit="1" ySplit="3" topLeftCell="B4" activePane="bottomRight" state="frozen"/>
      <selection pane="topRight" activeCell="B1" sqref="B1"/>
      <selection pane="bottomLeft" activeCell="A4" sqref="A4"/>
      <selection pane="bottomRight" activeCell="C1" sqref="C1"/>
    </sheetView>
  </sheetViews>
  <sheetFormatPr defaultRowHeight="15" x14ac:dyDescent="0.25"/>
  <cols>
    <col min="1" max="1" width="11.28515625" bestFit="1" customWidth="1"/>
    <col min="2" max="2" width="26.28515625" bestFit="1" customWidth="1"/>
    <col min="3" max="3" width="11.42578125" bestFit="1" customWidth="1"/>
    <col min="4" max="4" width="10.140625" bestFit="1" customWidth="1"/>
    <col min="5" max="5" width="23.42578125" bestFit="1" customWidth="1"/>
    <col min="6" max="6" width="7" bestFit="1" customWidth="1"/>
    <col min="7" max="7" width="7.5703125" bestFit="1" customWidth="1"/>
    <col min="8" max="8" width="9" bestFit="1" customWidth="1"/>
    <col min="9" max="9" width="10.140625" bestFit="1" customWidth="1"/>
    <col min="10" max="10" width="4.7109375" bestFit="1" customWidth="1"/>
    <col min="11" max="11" width="15.85546875" bestFit="1" customWidth="1"/>
    <col min="12" max="12" width="13.42578125" bestFit="1" customWidth="1"/>
    <col min="13" max="13" width="13.28515625" bestFit="1" customWidth="1"/>
    <col min="14" max="14" width="9.7109375" bestFit="1" customWidth="1"/>
    <col min="15" max="15" width="13.42578125" bestFit="1" customWidth="1"/>
    <col min="16" max="17" width="10.85546875" bestFit="1" customWidth="1"/>
    <col min="18" max="18" width="13.42578125" bestFit="1" customWidth="1"/>
    <col min="19" max="19" width="10" customWidth="1"/>
    <col min="21" max="21" width="13.42578125" bestFit="1" customWidth="1"/>
    <col min="22" max="23" width="10.85546875" bestFit="1" customWidth="1"/>
    <col min="24" max="24" width="13.42578125" bestFit="1" customWidth="1"/>
    <col min="25" max="25" width="13.28515625" bestFit="1" customWidth="1"/>
    <col min="27" max="27" width="11.42578125" bestFit="1" customWidth="1"/>
    <col min="28" max="28" width="11.28515625" bestFit="1" customWidth="1"/>
  </cols>
  <sheetData>
    <row r="1" spans="1:28" ht="43.15" customHeight="1" x14ac:dyDescent="0.25">
      <c r="A1" s="195" t="s">
        <v>0</v>
      </c>
      <c r="B1" s="198" t="s">
        <v>1</v>
      </c>
      <c r="C1" s="1" t="s">
        <v>1371</v>
      </c>
      <c r="D1" s="1"/>
      <c r="E1" s="189" t="s">
        <v>2</v>
      </c>
      <c r="F1" s="189"/>
      <c r="G1" s="189"/>
      <c r="H1" s="189"/>
      <c r="I1" s="189"/>
      <c r="J1" s="132" t="s">
        <v>3</v>
      </c>
      <c r="K1" s="131" t="s">
        <v>4</v>
      </c>
      <c r="L1" s="194" t="s">
        <v>5</v>
      </c>
      <c r="M1" s="194"/>
      <c r="N1" s="194"/>
      <c r="O1" s="194"/>
      <c r="P1" s="194"/>
      <c r="Q1" s="194"/>
      <c r="R1" s="194"/>
      <c r="S1" s="194"/>
      <c r="T1" s="194"/>
      <c r="U1" s="194"/>
      <c r="V1" s="194"/>
      <c r="W1" s="194"/>
      <c r="X1" s="194"/>
      <c r="Y1" s="194"/>
      <c r="Z1" s="194"/>
      <c r="AA1" s="1" t="s">
        <v>1363</v>
      </c>
      <c r="AB1" s="201" t="s">
        <v>6</v>
      </c>
    </row>
    <row r="2" spans="1:28" ht="14.45" customHeight="1" x14ac:dyDescent="0.25">
      <c r="A2" s="196"/>
      <c r="B2" s="199"/>
      <c r="C2" s="195" t="s">
        <v>7</v>
      </c>
      <c r="D2" s="1"/>
      <c r="E2" s="198" t="s">
        <v>8</v>
      </c>
      <c r="F2" s="198" t="s">
        <v>9</v>
      </c>
      <c r="G2" s="195" t="s">
        <v>10</v>
      </c>
      <c r="H2" s="189" t="s">
        <v>11</v>
      </c>
      <c r="I2" s="189"/>
      <c r="J2" s="132"/>
      <c r="K2" s="131"/>
      <c r="L2" s="193" t="s">
        <v>12</v>
      </c>
      <c r="M2" s="193"/>
      <c r="N2" s="193"/>
      <c r="O2" s="193" t="s">
        <v>13</v>
      </c>
      <c r="P2" s="193"/>
      <c r="Q2" s="193"/>
      <c r="R2" s="193" t="s">
        <v>14</v>
      </c>
      <c r="S2" s="193"/>
      <c r="T2" s="193"/>
      <c r="U2" s="194" t="s">
        <v>15</v>
      </c>
      <c r="V2" s="194"/>
      <c r="W2" s="194"/>
      <c r="X2" s="194" t="s">
        <v>16</v>
      </c>
      <c r="Y2" s="194"/>
      <c r="Z2" s="194"/>
      <c r="AA2" s="195" t="s">
        <v>7</v>
      </c>
      <c r="AB2" s="202"/>
    </row>
    <row r="3" spans="1:28" ht="14.45" customHeight="1" x14ac:dyDescent="0.25">
      <c r="A3" s="197"/>
      <c r="B3" s="200"/>
      <c r="C3" s="197"/>
      <c r="D3" s="1"/>
      <c r="E3" s="200"/>
      <c r="F3" s="200"/>
      <c r="G3" s="197"/>
      <c r="H3" s="2" t="s">
        <v>17</v>
      </c>
      <c r="I3" s="1" t="s">
        <v>18</v>
      </c>
      <c r="J3" s="132"/>
      <c r="K3" s="131"/>
      <c r="L3" s="3" t="s">
        <v>19</v>
      </c>
      <c r="M3" s="187" t="s">
        <v>1362</v>
      </c>
      <c r="N3" s="3"/>
      <c r="O3" s="3" t="s">
        <v>19</v>
      </c>
      <c r="P3" s="187" t="s">
        <v>1362</v>
      </c>
      <c r="Q3" s="3"/>
      <c r="R3" s="3" t="s">
        <v>19</v>
      </c>
      <c r="S3" s="187" t="s">
        <v>1362</v>
      </c>
      <c r="T3" s="3"/>
      <c r="U3" s="3" t="s">
        <v>19</v>
      </c>
      <c r="V3" s="187" t="s">
        <v>1362</v>
      </c>
      <c r="W3" s="3"/>
      <c r="X3" s="3" t="s">
        <v>19</v>
      </c>
      <c r="Y3" s="3" t="s">
        <v>993</v>
      </c>
      <c r="Z3" s="3"/>
      <c r="AA3" s="197"/>
      <c r="AB3" s="203"/>
    </row>
    <row r="4" spans="1:28" ht="15.75" hidden="1" x14ac:dyDescent="0.25">
      <c r="A4" s="4">
        <v>43670</v>
      </c>
      <c r="B4" s="5" t="s">
        <v>21</v>
      </c>
      <c r="C4" s="6">
        <v>450000</v>
      </c>
      <c r="D4" s="7"/>
      <c r="E4" s="5" t="s">
        <v>22</v>
      </c>
      <c r="F4" s="5">
        <v>1</v>
      </c>
      <c r="G4" s="5" t="s">
        <v>23</v>
      </c>
      <c r="H4" s="5"/>
      <c r="I4" s="5">
        <f t="shared" ref="I4:I65" si="0">F4*H4</f>
        <v>0</v>
      </c>
      <c r="J4" s="8" t="s">
        <v>24</v>
      </c>
      <c r="K4" s="5"/>
      <c r="L4" s="9">
        <f t="shared" ref="L4:L65" si="1">M4+N4</f>
        <v>0</v>
      </c>
      <c r="M4" s="9"/>
      <c r="N4" s="9"/>
      <c r="O4" s="9">
        <f t="shared" ref="O4:O65" si="2">P4+Q4</f>
        <v>0</v>
      </c>
      <c r="P4" s="9"/>
      <c r="Q4" s="9"/>
      <c r="R4" s="9">
        <f t="shared" ref="R4:R65" si="3">S4+T4</f>
        <v>0</v>
      </c>
      <c r="S4" s="9"/>
      <c r="T4" s="9"/>
      <c r="U4" s="9">
        <f t="shared" ref="U4:U65" si="4">V4+W4</f>
        <v>0</v>
      </c>
      <c r="V4" s="9"/>
      <c r="W4" s="9"/>
      <c r="X4" s="9">
        <f t="shared" ref="X4:X65" si="5">Y4+Z4</f>
        <v>0</v>
      </c>
      <c r="Y4" s="9"/>
      <c r="Z4" s="9"/>
      <c r="AA4" s="10">
        <f t="shared" ref="AA4:AA65" si="6">C4+I4-L4-O4-U4-X4-R4</f>
        <v>450000</v>
      </c>
      <c r="AB4" s="11"/>
    </row>
    <row r="5" spans="1:28" ht="15.75" hidden="1"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hidden="1" x14ac:dyDescent="0.25">
      <c r="A6" s="12">
        <v>45059</v>
      </c>
      <c r="B6" s="5" t="s">
        <v>40</v>
      </c>
      <c r="C6" s="13">
        <v>2640500</v>
      </c>
      <c r="D6" s="5" t="s">
        <v>41</v>
      </c>
      <c r="E6" s="5" t="s">
        <v>42</v>
      </c>
      <c r="F6" s="5">
        <v>1750</v>
      </c>
      <c r="G6" s="5" t="s">
        <v>29</v>
      </c>
      <c r="H6" s="5"/>
      <c r="I6" s="5">
        <f t="shared" si="0"/>
        <v>0</v>
      </c>
      <c r="J6" s="16" t="s">
        <v>43</v>
      </c>
      <c r="K6" s="5"/>
      <c r="L6" s="9">
        <f t="shared" si="1"/>
        <v>0</v>
      </c>
      <c r="M6" s="9"/>
      <c r="N6" s="9"/>
      <c r="O6" s="9">
        <f t="shared" si="2"/>
        <v>0</v>
      </c>
      <c r="P6" s="9"/>
      <c r="Q6" s="9"/>
      <c r="R6" s="9">
        <f t="shared" si="3"/>
        <v>0</v>
      </c>
      <c r="S6" s="9"/>
      <c r="T6" s="9"/>
      <c r="U6" s="9">
        <f t="shared" si="4"/>
        <v>0</v>
      </c>
      <c r="V6" s="9"/>
      <c r="W6" s="9"/>
      <c r="X6" s="9">
        <f t="shared" si="5"/>
        <v>0</v>
      </c>
      <c r="Y6" s="9"/>
      <c r="Z6" s="9"/>
      <c r="AA6" s="10">
        <f t="shared" si="6"/>
        <v>2640500</v>
      </c>
      <c r="AB6" s="11"/>
    </row>
    <row r="7" spans="1:28" ht="15.75" hidden="1" x14ac:dyDescent="0.25">
      <c r="A7" s="12">
        <v>45254</v>
      </c>
      <c r="B7" s="5" t="s">
        <v>46</v>
      </c>
      <c r="C7" s="13">
        <v>166250</v>
      </c>
      <c r="D7" s="5" t="s">
        <v>31</v>
      </c>
      <c r="E7" s="5" t="s">
        <v>47</v>
      </c>
      <c r="F7" s="5">
        <v>18250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166250</v>
      </c>
      <c r="AB7" s="11"/>
    </row>
    <row r="8" spans="1:28" ht="15.75" hidden="1" x14ac:dyDescent="0.25">
      <c r="A8" s="12">
        <v>45285</v>
      </c>
      <c r="B8" s="5" t="s">
        <v>48</v>
      </c>
      <c r="C8" s="5">
        <v>-390000</v>
      </c>
      <c r="D8" s="5"/>
      <c r="E8" s="5"/>
      <c r="F8" s="5"/>
      <c r="G8" s="5" t="s">
        <v>51</v>
      </c>
      <c r="H8" s="5"/>
      <c r="I8" s="5">
        <f t="shared" si="0"/>
        <v>0</v>
      </c>
      <c r="J8" s="14" t="s">
        <v>34</v>
      </c>
      <c r="K8" s="5" t="s">
        <v>52</v>
      </c>
      <c r="L8" s="9">
        <f t="shared" si="1"/>
        <v>0</v>
      </c>
      <c r="M8" s="9"/>
      <c r="N8" s="9"/>
      <c r="O8" s="9">
        <f t="shared" si="2"/>
        <v>0</v>
      </c>
      <c r="P8" s="9"/>
      <c r="Q8" s="9"/>
      <c r="R8" s="9">
        <f t="shared" si="3"/>
        <v>0</v>
      </c>
      <c r="S8" s="9"/>
      <c r="T8" s="9"/>
      <c r="U8" s="9">
        <f t="shared" si="4"/>
        <v>0</v>
      </c>
      <c r="V8" s="9"/>
      <c r="W8" s="9"/>
      <c r="X8" s="9">
        <f t="shared" si="5"/>
        <v>0</v>
      </c>
      <c r="Y8" s="9"/>
      <c r="Z8" s="9"/>
      <c r="AA8" s="10">
        <f t="shared" si="6"/>
        <v>-390000</v>
      </c>
      <c r="AB8" s="11"/>
    </row>
    <row r="9" spans="1:28" ht="15.75" hidden="1" x14ac:dyDescent="0.25">
      <c r="A9" s="17">
        <v>45405</v>
      </c>
      <c r="B9" s="20" t="s">
        <v>58</v>
      </c>
      <c r="C9" s="19">
        <v>139800</v>
      </c>
      <c r="D9" s="20" t="s">
        <v>41</v>
      </c>
      <c r="E9" s="20" t="s">
        <v>59</v>
      </c>
      <c r="F9" s="20">
        <v>574</v>
      </c>
      <c r="G9" s="20" t="s">
        <v>51</v>
      </c>
      <c r="H9" s="20"/>
      <c r="I9" s="5">
        <f t="shared" si="0"/>
        <v>0</v>
      </c>
      <c r="J9" s="16" t="s">
        <v>43</v>
      </c>
      <c r="K9" s="5"/>
      <c r="L9" s="9">
        <f t="shared" si="1"/>
        <v>0</v>
      </c>
      <c r="M9" s="9"/>
      <c r="N9" s="9"/>
      <c r="O9" s="9">
        <f t="shared" si="2"/>
        <v>0</v>
      </c>
      <c r="P9" s="9"/>
      <c r="Q9" s="9"/>
      <c r="R9" s="9">
        <f t="shared" si="3"/>
        <v>0</v>
      </c>
      <c r="S9" s="9"/>
      <c r="T9" s="9"/>
      <c r="U9" s="9">
        <f t="shared" si="4"/>
        <v>0</v>
      </c>
      <c r="V9" s="9"/>
      <c r="W9" s="9"/>
      <c r="X9" s="9">
        <f t="shared" si="5"/>
        <v>0</v>
      </c>
      <c r="Y9" s="9"/>
      <c r="Z9" s="9"/>
      <c r="AA9" s="10">
        <f t="shared" si="6"/>
        <v>139800</v>
      </c>
      <c r="AB9" s="11"/>
    </row>
    <row r="10" spans="1:28" ht="15.75" hidden="1" x14ac:dyDescent="0.25">
      <c r="A10" s="17">
        <v>45462</v>
      </c>
      <c r="B10" s="20" t="s">
        <v>60</v>
      </c>
      <c r="C10" s="20">
        <v>-40000</v>
      </c>
      <c r="D10" s="20" t="s">
        <v>41</v>
      </c>
      <c r="E10" s="20" t="s">
        <v>61</v>
      </c>
      <c r="F10" s="20">
        <v>4</v>
      </c>
      <c r="G10" s="20" t="s">
        <v>25</v>
      </c>
      <c r="H10" s="20"/>
      <c r="I10" s="5">
        <f t="shared" si="0"/>
        <v>0</v>
      </c>
      <c r="J10" s="14" t="s">
        <v>34</v>
      </c>
      <c r="K10" s="5"/>
      <c r="L10" s="9">
        <f t="shared" si="1"/>
        <v>0</v>
      </c>
      <c r="M10" s="9"/>
      <c r="N10" s="9"/>
      <c r="O10" s="9">
        <f t="shared" si="2"/>
        <v>0</v>
      </c>
      <c r="P10" s="9"/>
      <c r="Q10" s="9"/>
      <c r="R10" s="9">
        <f t="shared" si="3"/>
        <v>0</v>
      </c>
      <c r="S10" s="9"/>
      <c r="T10" s="9"/>
      <c r="U10" s="9">
        <f t="shared" si="4"/>
        <v>0</v>
      </c>
      <c r="V10" s="9"/>
      <c r="W10" s="9"/>
      <c r="X10" s="9">
        <f t="shared" si="5"/>
        <v>0</v>
      </c>
      <c r="Y10" s="9"/>
      <c r="Z10" s="9"/>
      <c r="AA10" s="10">
        <f t="shared" si="6"/>
        <v>-40000</v>
      </c>
      <c r="AB10" s="11">
        <v>45462</v>
      </c>
    </row>
    <row r="11" spans="1:28" ht="15.75" hidden="1" x14ac:dyDescent="0.25">
      <c r="A11" s="17">
        <v>45476</v>
      </c>
      <c r="B11" s="20" t="s">
        <v>63</v>
      </c>
      <c r="C11" s="20">
        <v>-120000</v>
      </c>
      <c r="D11" s="20" t="s">
        <v>31</v>
      </c>
      <c r="E11" s="20" t="s">
        <v>64</v>
      </c>
      <c r="F11" s="21">
        <v>5</v>
      </c>
      <c r="G11" s="20" t="s">
        <v>33</v>
      </c>
      <c r="H11" s="20"/>
      <c r="I11" s="5">
        <f t="shared" si="0"/>
        <v>0</v>
      </c>
      <c r="J11" s="14" t="s">
        <v>34</v>
      </c>
      <c r="K11" s="5">
        <v>602</v>
      </c>
      <c r="L11" s="9">
        <f t="shared" si="1"/>
        <v>0</v>
      </c>
      <c r="M11" s="9"/>
      <c r="N11" s="9"/>
      <c r="O11" s="9">
        <f t="shared" si="2"/>
        <v>0</v>
      </c>
      <c r="P11" s="9"/>
      <c r="Q11" s="9"/>
      <c r="R11" s="9">
        <f t="shared" si="3"/>
        <v>0</v>
      </c>
      <c r="S11" s="9"/>
      <c r="T11" s="9"/>
      <c r="U11" s="9">
        <f t="shared" si="4"/>
        <v>0</v>
      </c>
      <c r="V11" s="9"/>
      <c r="W11" s="9"/>
      <c r="X11" s="9">
        <f t="shared" si="5"/>
        <v>0</v>
      </c>
      <c r="Y11" s="9"/>
      <c r="Z11" s="9"/>
      <c r="AA11" s="10">
        <f t="shared" si="6"/>
        <v>-120000</v>
      </c>
      <c r="AB11" s="11">
        <v>45474</v>
      </c>
    </row>
    <row r="12" spans="1:28" ht="15.75" hidden="1" x14ac:dyDescent="0.25">
      <c r="A12" s="17">
        <v>45485</v>
      </c>
      <c r="B12" s="20" t="s">
        <v>67</v>
      </c>
      <c r="C12" s="19">
        <v>-100000</v>
      </c>
      <c r="D12" s="20" t="s">
        <v>41</v>
      </c>
      <c r="E12" s="20" t="s">
        <v>68</v>
      </c>
      <c r="F12" s="20">
        <v>298</v>
      </c>
      <c r="G12" s="20" t="s">
        <v>29</v>
      </c>
      <c r="H12" s="20"/>
      <c r="I12" s="5">
        <f t="shared" si="0"/>
        <v>0</v>
      </c>
      <c r="J12" s="14" t="s">
        <v>34</v>
      </c>
      <c r="K12" s="5"/>
      <c r="L12" s="9">
        <f t="shared" si="1"/>
        <v>0</v>
      </c>
      <c r="M12" s="9"/>
      <c r="N12" s="9"/>
      <c r="O12" s="9">
        <f t="shared" si="2"/>
        <v>0</v>
      </c>
      <c r="P12" s="9"/>
      <c r="Q12" s="9"/>
      <c r="R12" s="9">
        <f t="shared" si="3"/>
        <v>0</v>
      </c>
      <c r="S12" s="9"/>
      <c r="T12" s="9"/>
      <c r="U12" s="9">
        <f t="shared" si="4"/>
        <v>0</v>
      </c>
      <c r="V12" s="9"/>
      <c r="W12" s="9"/>
      <c r="X12" s="9">
        <f t="shared" si="5"/>
        <v>0</v>
      </c>
      <c r="Y12" s="9"/>
      <c r="Z12" s="9"/>
      <c r="AA12" s="10">
        <f t="shared" si="6"/>
        <v>-100000</v>
      </c>
      <c r="AB12" s="11">
        <v>45637</v>
      </c>
    </row>
    <row r="13" spans="1:28" ht="15.75" hidden="1" x14ac:dyDescent="0.25">
      <c r="A13" s="17">
        <v>45561</v>
      </c>
      <c r="B13" s="20" t="s">
        <v>92</v>
      </c>
      <c r="C13" s="19">
        <v>-250000</v>
      </c>
      <c r="D13" s="20" t="s">
        <v>31</v>
      </c>
      <c r="E13" s="20" t="s">
        <v>91</v>
      </c>
      <c r="F13" s="20">
        <v>500</v>
      </c>
      <c r="G13" s="20" t="s">
        <v>29</v>
      </c>
      <c r="H13" s="20"/>
      <c r="I13" s="5">
        <f t="shared" si="0"/>
        <v>0</v>
      </c>
      <c r="J13" s="14" t="s">
        <v>34</v>
      </c>
      <c r="K13" s="5" t="s">
        <v>93</v>
      </c>
      <c r="L13" s="9">
        <f t="shared" si="1"/>
        <v>0</v>
      </c>
      <c r="M13" s="9"/>
      <c r="N13" s="9"/>
      <c r="O13" s="9">
        <f t="shared" si="2"/>
        <v>0</v>
      </c>
      <c r="P13" s="9"/>
      <c r="Q13" s="9"/>
      <c r="R13" s="9">
        <f t="shared" si="3"/>
        <v>0</v>
      </c>
      <c r="S13" s="9"/>
      <c r="T13" s="9"/>
      <c r="U13" s="9">
        <f t="shared" si="4"/>
        <v>0</v>
      </c>
      <c r="V13" s="9"/>
      <c r="W13" s="9"/>
      <c r="X13" s="9">
        <f t="shared" si="5"/>
        <v>0</v>
      </c>
      <c r="Y13" s="9"/>
      <c r="Z13" s="9"/>
      <c r="AA13" s="10">
        <f t="shared" si="6"/>
        <v>-250000</v>
      </c>
      <c r="AB13" s="11">
        <v>45684</v>
      </c>
    </row>
    <row r="14" spans="1:28" ht="15.75" hidden="1" x14ac:dyDescent="0.25">
      <c r="A14" s="17"/>
      <c r="B14" s="20" t="s">
        <v>114</v>
      </c>
      <c r="C14" s="20">
        <v>784000</v>
      </c>
      <c r="D14" s="20" t="s">
        <v>41</v>
      </c>
      <c r="E14" s="20"/>
      <c r="F14" s="20"/>
      <c r="G14" s="20" t="s">
        <v>51</v>
      </c>
      <c r="H14" s="20"/>
      <c r="I14" s="5">
        <f t="shared" si="0"/>
        <v>0</v>
      </c>
      <c r="J14" s="14" t="s">
        <v>34</v>
      </c>
      <c r="K14" s="5"/>
      <c r="L14" s="9">
        <f t="shared" si="1"/>
        <v>0</v>
      </c>
      <c r="M14" s="9"/>
      <c r="N14" s="9"/>
      <c r="O14" s="9">
        <f t="shared" si="2"/>
        <v>0</v>
      </c>
      <c r="P14" s="9"/>
      <c r="Q14" s="9"/>
      <c r="R14" s="9">
        <f t="shared" si="3"/>
        <v>0</v>
      </c>
      <c r="S14" s="9"/>
      <c r="T14" s="9"/>
      <c r="U14" s="9">
        <f t="shared" si="4"/>
        <v>0</v>
      </c>
      <c r="V14" s="9"/>
      <c r="W14" s="9"/>
      <c r="X14" s="9">
        <f t="shared" si="5"/>
        <v>0</v>
      </c>
      <c r="Y14" s="9"/>
      <c r="Z14" s="9"/>
      <c r="AA14" s="10">
        <f t="shared" si="6"/>
        <v>784000</v>
      </c>
      <c r="AB14" s="11"/>
    </row>
    <row r="15" spans="1:28" ht="15.75" hidden="1" x14ac:dyDescent="0.25">
      <c r="A15" s="12"/>
      <c r="B15" s="5" t="s">
        <v>115</v>
      </c>
      <c r="C15" s="6">
        <v>4940000</v>
      </c>
      <c r="D15" s="7"/>
      <c r="E15" s="5"/>
      <c r="F15" s="5"/>
      <c r="G15" s="5"/>
      <c r="H15" s="5"/>
      <c r="I15" s="5"/>
      <c r="J15" s="8" t="s">
        <v>24</v>
      </c>
      <c r="K15" s="5"/>
      <c r="L15" s="9">
        <f t="shared" si="1"/>
        <v>0</v>
      </c>
      <c r="M15" s="9"/>
      <c r="N15" s="9"/>
      <c r="O15" s="9">
        <f t="shared" si="2"/>
        <v>0</v>
      </c>
      <c r="P15" s="9"/>
      <c r="Q15" s="9"/>
      <c r="R15" s="9">
        <f t="shared" si="3"/>
        <v>0</v>
      </c>
      <c r="S15" s="9"/>
      <c r="T15" s="9"/>
      <c r="U15" s="9">
        <f t="shared" si="4"/>
        <v>0</v>
      </c>
      <c r="V15" s="9"/>
      <c r="W15" s="9"/>
      <c r="X15" s="9">
        <f t="shared" si="5"/>
        <v>0</v>
      </c>
      <c r="Y15" s="9"/>
      <c r="Z15" s="9"/>
      <c r="AA15" s="10">
        <f t="shared" si="6"/>
        <v>4940000</v>
      </c>
      <c r="AB15" s="11">
        <v>45590</v>
      </c>
    </row>
    <row r="16" spans="1:28" ht="15.75" hidden="1" x14ac:dyDescent="0.25">
      <c r="A16" s="12"/>
      <c r="B16" s="5" t="s">
        <v>116</v>
      </c>
      <c r="C16" s="5">
        <v>-240000</v>
      </c>
      <c r="D16" s="5" t="s">
        <v>31</v>
      </c>
      <c r="E16" s="5" t="s">
        <v>117</v>
      </c>
      <c r="F16" s="5">
        <v>307.39999999999998</v>
      </c>
      <c r="G16" s="5" t="s">
        <v>51</v>
      </c>
      <c r="H16" s="5"/>
      <c r="I16" s="5">
        <f t="shared" si="0"/>
        <v>0</v>
      </c>
      <c r="J16" s="14" t="s">
        <v>34</v>
      </c>
      <c r="K16" s="5"/>
      <c r="L16" s="9">
        <f t="shared" si="1"/>
        <v>0</v>
      </c>
      <c r="M16" s="9"/>
      <c r="N16" s="9"/>
      <c r="O16" s="9">
        <f t="shared" si="2"/>
        <v>0</v>
      </c>
      <c r="P16" s="9"/>
      <c r="Q16" s="9"/>
      <c r="R16" s="9">
        <f t="shared" si="3"/>
        <v>0</v>
      </c>
      <c r="S16" s="9"/>
      <c r="T16" s="9"/>
      <c r="U16" s="9">
        <f t="shared" si="4"/>
        <v>0</v>
      </c>
      <c r="V16" s="9"/>
      <c r="W16" s="9"/>
      <c r="X16" s="9">
        <f t="shared" si="5"/>
        <v>0</v>
      </c>
      <c r="Y16" s="9"/>
      <c r="Z16" s="9"/>
      <c r="AA16" s="10">
        <f t="shared" si="6"/>
        <v>-240000</v>
      </c>
      <c r="AB16" s="11"/>
    </row>
    <row r="17" spans="1:28" ht="15.75" hidden="1" x14ac:dyDescent="0.25">
      <c r="A17" s="17"/>
      <c r="B17" s="20" t="s">
        <v>118</v>
      </c>
      <c r="C17" s="20">
        <v>-920000</v>
      </c>
      <c r="D17" s="20" t="s">
        <v>41</v>
      </c>
      <c r="E17" s="20"/>
      <c r="F17" s="20"/>
      <c r="G17" s="20" t="s">
        <v>29</v>
      </c>
      <c r="H17" s="20"/>
      <c r="I17" s="5">
        <f t="shared" si="0"/>
        <v>0</v>
      </c>
      <c r="J17" s="14" t="s">
        <v>34</v>
      </c>
      <c r="K17" s="5" t="s">
        <v>119</v>
      </c>
      <c r="L17" s="9">
        <f t="shared" si="1"/>
        <v>0</v>
      </c>
      <c r="M17" s="9"/>
      <c r="N17" s="9"/>
      <c r="O17" s="9">
        <f t="shared" si="2"/>
        <v>0</v>
      </c>
      <c r="P17" s="9"/>
      <c r="Q17" s="9"/>
      <c r="R17" s="9">
        <f t="shared" si="3"/>
        <v>0</v>
      </c>
      <c r="S17" s="9"/>
      <c r="T17" s="9"/>
      <c r="U17" s="9">
        <f t="shared" si="4"/>
        <v>0</v>
      </c>
      <c r="V17" s="9"/>
      <c r="W17" s="9"/>
      <c r="X17" s="9">
        <f t="shared" si="5"/>
        <v>0</v>
      </c>
      <c r="Y17" s="9"/>
      <c r="Z17" s="9"/>
      <c r="AA17" s="10">
        <f t="shared" si="6"/>
        <v>-920000</v>
      </c>
      <c r="AB17" s="11">
        <v>45523</v>
      </c>
    </row>
    <row r="18" spans="1:28" ht="15.75" hidden="1" x14ac:dyDescent="0.25">
      <c r="A18" s="12"/>
      <c r="B18" s="5" t="s">
        <v>120</v>
      </c>
      <c r="C18" s="6">
        <v>3628</v>
      </c>
      <c r="D18" s="7"/>
      <c r="E18" s="5"/>
      <c r="F18" s="5"/>
      <c r="G18" s="5"/>
      <c r="H18" s="5"/>
      <c r="I18" s="5"/>
      <c r="J18" s="8" t="s">
        <v>24</v>
      </c>
      <c r="K18" s="5"/>
      <c r="L18" s="9">
        <f t="shared" si="1"/>
        <v>0</v>
      </c>
      <c r="M18" s="9"/>
      <c r="N18" s="9"/>
      <c r="O18" s="9">
        <f t="shared" si="2"/>
        <v>0</v>
      </c>
      <c r="P18" s="9"/>
      <c r="Q18" s="9"/>
      <c r="R18" s="9">
        <f t="shared" si="3"/>
        <v>0</v>
      </c>
      <c r="S18" s="9"/>
      <c r="T18" s="9"/>
      <c r="U18" s="9">
        <f t="shared" si="4"/>
        <v>0</v>
      </c>
      <c r="V18" s="9"/>
      <c r="W18" s="9"/>
      <c r="X18" s="9">
        <f t="shared" si="5"/>
        <v>0</v>
      </c>
      <c r="Y18" s="9"/>
      <c r="Z18" s="9"/>
      <c r="AA18" s="10">
        <f t="shared" si="6"/>
        <v>3628</v>
      </c>
      <c r="AB18" s="11"/>
    </row>
    <row r="19" spans="1:28" ht="15.75" hidden="1" x14ac:dyDescent="0.25">
      <c r="A19" s="12"/>
      <c r="B19" s="5" t="s">
        <v>87</v>
      </c>
      <c r="C19" s="5">
        <v>-2642000</v>
      </c>
      <c r="D19" s="5" t="s">
        <v>31</v>
      </c>
      <c r="E19" s="5"/>
      <c r="F19" s="5"/>
      <c r="G19" s="5" t="s">
        <v>29</v>
      </c>
      <c r="H19" s="5"/>
      <c r="I19" s="5">
        <f t="shared" si="0"/>
        <v>0</v>
      </c>
      <c r="J19" s="14" t="s">
        <v>34</v>
      </c>
      <c r="K19" s="5"/>
      <c r="L19" s="9">
        <f t="shared" si="1"/>
        <v>0</v>
      </c>
      <c r="M19" s="9"/>
      <c r="N19" s="9"/>
      <c r="O19" s="9">
        <f t="shared" si="2"/>
        <v>0</v>
      </c>
      <c r="P19" s="9"/>
      <c r="Q19" s="9"/>
      <c r="R19" s="9">
        <f t="shared" si="3"/>
        <v>0</v>
      </c>
      <c r="S19" s="9"/>
      <c r="T19" s="9"/>
      <c r="U19" s="9">
        <f t="shared" si="4"/>
        <v>0</v>
      </c>
      <c r="V19" s="9"/>
      <c r="W19" s="9"/>
      <c r="X19" s="9">
        <f t="shared" si="5"/>
        <v>0</v>
      </c>
      <c r="Y19" s="9"/>
      <c r="Z19" s="9"/>
      <c r="AA19" s="10">
        <f t="shared" si="6"/>
        <v>-2642000</v>
      </c>
      <c r="AB19" s="11"/>
    </row>
    <row r="20" spans="1:28" ht="15.75" hidden="1" x14ac:dyDescent="0.25">
      <c r="A20" s="17"/>
      <c r="B20" s="20" t="s">
        <v>124</v>
      </c>
      <c r="C20" s="20">
        <v>-300000</v>
      </c>
      <c r="D20" s="20"/>
      <c r="E20" s="20"/>
      <c r="F20" s="20"/>
      <c r="G20" s="20"/>
      <c r="H20" s="20"/>
      <c r="I20" s="5">
        <f t="shared" si="0"/>
        <v>0</v>
      </c>
      <c r="J20" s="14" t="s">
        <v>34</v>
      </c>
      <c r="K20" s="20" t="s">
        <v>125</v>
      </c>
      <c r="L20" s="9">
        <f t="shared" si="1"/>
        <v>0</v>
      </c>
      <c r="M20" s="9"/>
      <c r="N20" s="9"/>
      <c r="O20" s="9">
        <f t="shared" si="2"/>
        <v>0</v>
      </c>
      <c r="P20" s="9"/>
      <c r="Q20" s="9"/>
      <c r="R20" s="9">
        <f t="shared" si="3"/>
        <v>0</v>
      </c>
      <c r="S20" s="9"/>
      <c r="T20" s="9"/>
      <c r="U20" s="9">
        <f t="shared" si="4"/>
        <v>0</v>
      </c>
      <c r="V20" s="9"/>
      <c r="W20" s="9"/>
      <c r="X20" s="9">
        <f t="shared" si="5"/>
        <v>0</v>
      </c>
      <c r="Y20" s="9"/>
      <c r="Z20" s="9"/>
      <c r="AA20" s="10">
        <f t="shared" si="6"/>
        <v>-300000</v>
      </c>
      <c r="AB20" s="11">
        <v>45589</v>
      </c>
    </row>
    <row r="21" spans="1:28" ht="15.75" hidden="1" x14ac:dyDescent="0.25">
      <c r="A21" s="26">
        <v>45639</v>
      </c>
      <c r="B21" s="20" t="s">
        <v>196</v>
      </c>
      <c r="C21" s="20">
        <v>-2112000</v>
      </c>
      <c r="D21" s="20" t="s">
        <v>31</v>
      </c>
      <c r="E21" s="20" t="s">
        <v>61</v>
      </c>
      <c r="F21" s="20">
        <v>20</v>
      </c>
      <c r="G21" s="20" t="s">
        <v>25</v>
      </c>
      <c r="H21" s="20"/>
      <c r="I21" s="5">
        <f t="shared" si="0"/>
        <v>0</v>
      </c>
      <c r="J21" s="31" t="s">
        <v>34</v>
      </c>
      <c r="K21" s="20"/>
      <c r="L21" s="9">
        <f t="shared" si="1"/>
        <v>0</v>
      </c>
      <c r="M21" s="9"/>
      <c r="N21" s="9"/>
      <c r="O21" s="9">
        <f t="shared" si="2"/>
        <v>0</v>
      </c>
      <c r="P21" s="9"/>
      <c r="Q21" s="9"/>
      <c r="R21" s="9">
        <f t="shared" si="3"/>
        <v>0</v>
      </c>
      <c r="S21" s="9"/>
      <c r="T21" s="9"/>
      <c r="U21" s="9">
        <f t="shared" si="4"/>
        <v>0</v>
      </c>
      <c r="V21" s="9"/>
      <c r="W21" s="9"/>
      <c r="X21" s="9">
        <f t="shared" si="5"/>
        <v>0</v>
      </c>
      <c r="Y21" s="9"/>
      <c r="Z21" s="9"/>
      <c r="AA21" s="10">
        <f t="shared" si="6"/>
        <v>-2112000</v>
      </c>
      <c r="AB21" s="11">
        <v>45490</v>
      </c>
    </row>
    <row r="22" spans="1:28" ht="15.75" hidden="1" x14ac:dyDescent="0.25">
      <c r="A22" s="26">
        <v>45644</v>
      </c>
      <c r="B22" s="27" t="s">
        <v>165</v>
      </c>
      <c r="C22" s="20">
        <v>-1020000</v>
      </c>
      <c r="D22" s="27" t="s">
        <v>31</v>
      </c>
      <c r="E22" s="20" t="s">
        <v>139</v>
      </c>
      <c r="F22" s="20">
        <v>2</v>
      </c>
      <c r="G22" s="20" t="s">
        <v>23</v>
      </c>
      <c r="H22" s="20"/>
      <c r="I22" s="5">
        <f t="shared" si="0"/>
        <v>0</v>
      </c>
      <c r="J22" s="31" t="s">
        <v>34</v>
      </c>
      <c r="K22" s="20" t="s">
        <v>273</v>
      </c>
      <c r="L22" s="9">
        <f t="shared" si="1"/>
        <v>0</v>
      </c>
      <c r="M22" s="9"/>
      <c r="N22" s="9"/>
      <c r="O22" s="9">
        <f t="shared" si="2"/>
        <v>0</v>
      </c>
      <c r="P22" s="9"/>
      <c r="Q22" s="9"/>
      <c r="R22" s="9">
        <f t="shared" si="3"/>
        <v>0</v>
      </c>
      <c r="S22" s="9"/>
      <c r="T22" s="9"/>
      <c r="U22" s="9">
        <f t="shared" si="4"/>
        <v>0</v>
      </c>
      <c r="V22" s="9"/>
      <c r="W22" s="9"/>
      <c r="X22" s="9">
        <f t="shared" si="5"/>
        <v>0</v>
      </c>
      <c r="Y22" s="9"/>
      <c r="Z22" s="9"/>
      <c r="AA22" s="10">
        <f t="shared" si="6"/>
        <v>-1020000</v>
      </c>
      <c r="AB22" s="11">
        <v>45685</v>
      </c>
    </row>
    <row r="23" spans="1:28" ht="15.75" hidden="1" x14ac:dyDescent="0.25">
      <c r="A23" s="26">
        <v>45646</v>
      </c>
      <c r="B23" s="20" t="s">
        <v>208</v>
      </c>
      <c r="C23" s="20">
        <v>-1354000</v>
      </c>
      <c r="D23" s="27" t="s">
        <v>31</v>
      </c>
      <c r="E23" s="20" t="s">
        <v>184</v>
      </c>
      <c r="F23" s="20">
        <v>49.1</v>
      </c>
      <c r="G23" s="20" t="s">
        <v>51</v>
      </c>
      <c r="H23" s="27"/>
      <c r="I23" s="5">
        <f t="shared" si="0"/>
        <v>0</v>
      </c>
      <c r="J23" s="14" t="s">
        <v>34</v>
      </c>
      <c r="K23" s="20"/>
      <c r="L23" s="9">
        <f t="shared" si="1"/>
        <v>0</v>
      </c>
      <c r="M23" s="9"/>
      <c r="N23" s="9"/>
      <c r="O23" s="9">
        <f t="shared" si="2"/>
        <v>0</v>
      </c>
      <c r="P23" s="9"/>
      <c r="Q23" s="9"/>
      <c r="R23" s="9">
        <f t="shared" si="3"/>
        <v>0</v>
      </c>
      <c r="S23" s="9"/>
      <c r="T23" s="9"/>
      <c r="U23" s="9">
        <f t="shared" si="4"/>
        <v>0</v>
      </c>
      <c r="V23" s="9"/>
      <c r="W23" s="9"/>
      <c r="X23" s="9">
        <f t="shared" si="5"/>
        <v>0</v>
      </c>
      <c r="Y23" s="9"/>
      <c r="Z23" s="9"/>
      <c r="AA23" s="10">
        <f t="shared" si="6"/>
        <v>-1354000</v>
      </c>
      <c r="AB23" s="11">
        <v>45653</v>
      </c>
    </row>
    <row r="24" spans="1:28" ht="15.75" hidden="1" x14ac:dyDescent="0.25">
      <c r="A24" s="32"/>
      <c r="B24" s="33" t="s">
        <v>53</v>
      </c>
      <c r="C24" s="33">
        <v>-1333000</v>
      </c>
      <c r="D24" s="33"/>
      <c r="E24" s="33"/>
      <c r="F24" s="33"/>
      <c r="G24" s="33"/>
      <c r="H24" s="33"/>
      <c r="I24" s="5">
        <f t="shared" si="0"/>
        <v>0</v>
      </c>
      <c r="J24" s="37" t="s">
        <v>34</v>
      </c>
      <c r="K24" s="20" t="s">
        <v>321</v>
      </c>
      <c r="L24" s="9">
        <f t="shared" si="1"/>
        <v>0</v>
      </c>
      <c r="M24" s="9"/>
      <c r="N24" s="9"/>
      <c r="O24" s="9">
        <f t="shared" si="2"/>
        <v>0</v>
      </c>
      <c r="P24" s="9"/>
      <c r="Q24" s="9"/>
      <c r="R24" s="9">
        <f t="shared" si="3"/>
        <v>0</v>
      </c>
      <c r="S24" s="9"/>
      <c r="T24" s="9"/>
      <c r="U24" s="9">
        <f t="shared" si="4"/>
        <v>0</v>
      </c>
      <c r="V24" s="9"/>
      <c r="W24" s="9"/>
      <c r="X24" s="9">
        <f t="shared" si="5"/>
        <v>0</v>
      </c>
      <c r="Y24" s="9"/>
      <c r="Z24" s="9"/>
      <c r="AA24" s="10">
        <f t="shared" si="6"/>
        <v>-1333000</v>
      </c>
      <c r="AB24" s="11">
        <v>45666</v>
      </c>
    </row>
    <row r="25" spans="1:28" ht="15.75" hidden="1" x14ac:dyDescent="0.25">
      <c r="A25" s="39"/>
      <c r="B25" s="33" t="s">
        <v>48</v>
      </c>
      <c r="C25" s="35">
        <v>-650000</v>
      </c>
      <c r="D25" s="35"/>
      <c r="E25" s="35"/>
      <c r="F25" s="35"/>
      <c r="G25" s="33"/>
      <c r="H25" s="35"/>
      <c r="I25" s="5">
        <f t="shared" si="0"/>
        <v>0</v>
      </c>
      <c r="J25" s="37" t="s">
        <v>34</v>
      </c>
      <c r="K25" s="20"/>
      <c r="L25" s="9"/>
      <c r="M25" s="9"/>
      <c r="N25" s="9"/>
      <c r="O25" s="9"/>
      <c r="P25" s="9"/>
      <c r="Q25" s="9"/>
      <c r="R25" s="9"/>
      <c r="S25" s="9"/>
      <c r="T25" s="9"/>
      <c r="U25" s="9"/>
      <c r="V25" s="9"/>
      <c r="W25" s="9"/>
      <c r="X25" s="9"/>
      <c r="Y25" s="9"/>
      <c r="Z25" s="9"/>
      <c r="AA25" s="10">
        <f t="shared" si="6"/>
        <v>-650000</v>
      </c>
      <c r="AB25" s="11">
        <v>45468</v>
      </c>
    </row>
    <row r="26" spans="1:28" ht="15.75" hidden="1" x14ac:dyDescent="0.25">
      <c r="A26" s="32"/>
      <c r="B26" s="33" t="s">
        <v>48</v>
      </c>
      <c r="C26" s="33">
        <v>-818000</v>
      </c>
      <c r="D26" s="33"/>
      <c r="E26" s="33"/>
      <c r="F26" s="33"/>
      <c r="G26" s="33"/>
      <c r="H26" s="33"/>
      <c r="I26" s="5">
        <f t="shared" si="0"/>
        <v>0</v>
      </c>
      <c r="J26" s="37" t="s">
        <v>34</v>
      </c>
      <c r="K26" s="20" t="s">
        <v>498</v>
      </c>
      <c r="L26" s="9">
        <f t="shared" si="1"/>
        <v>0</v>
      </c>
      <c r="M26" s="9"/>
      <c r="N26" s="9"/>
      <c r="O26" s="9">
        <f t="shared" si="2"/>
        <v>0</v>
      </c>
      <c r="P26" s="9"/>
      <c r="Q26" s="9"/>
      <c r="R26" s="9">
        <f t="shared" si="3"/>
        <v>0</v>
      </c>
      <c r="S26" s="9"/>
      <c r="T26" s="9"/>
      <c r="U26" s="9">
        <f t="shared" si="4"/>
        <v>0</v>
      </c>
      <c r="V26" s="9"/>
      <c r="W26" s="9"/>
      <c r="X26" s="9">
        <f t="shared" si="5"/>
        <v>0</v>
      </c>
      <c r="Y26" s="9"/>
      <c r="Z26" s="9"/>
      <c r="AA26" s="10">
        <f t="shared" si="6"/>
        <v>-818000</v>
      </c>
      <c r="AB26" s="11">
        <v>45684</v>
      </c>
    </row>
    <row r="27" spans="1:28" ht="15.75" hidden="1" x14ac:dyDescent="0.25">
      <c r="A27" s="39">
        <v>45698</v>
      </c>
      <c r="B27" s="33" t="s">
        <v>92</v>
      </c>
      <c r="C27" s="33">
        <v>-2333000</v>
      </c>
      <c r="D27" s="33" t="s">
        <v>31</v>
      </c>
      <c r="E27" s="33" t="s">
        <v>428</v>
      </c>
      <c r="F27" s="33">
        <v>12</v>
      </c>
      <c r="G27" s="33" t="s">
        <v>23</v>
      </c>
      <c r="H27" s="33"/>
      <c r="I27" s="5">
        <f t="shared" si="0"/>
        <v>0</v>
      </c>
      <c r="J27" s="41" t="s">
        <v>34</v>
      </c>
      <c r="K27" s="20" t="s">
        <v>639</v>
      </c>
      <c r="L27" s="9">
        <f t="shared" si="1"/>
        <v>0</v>
      </c>
      <c r="M27" s="9"/>
      <c r="N27" s="9"/>
      <c r="O27" s="9">
        <f t="shared" si="2"/>
        <v>0</v>
      </c>
      <c r="P27" s="9"/>
      <c r="Q27" s="9"/>
      <c r="R27" s="9">
        <f t="shared" si="3"/>
        <v>0</v>
      </c>
      <c r="S27" s="9"/>
      <c r="T27" s="9"/>
      <c r="U27" s="9">
        <f t="shared" si="4"/>
        <v>0</v>
      </c>
      <c r="V27" s="9"/>
      <c r="W27" s="9"/>
      <c r="X27" s="9">
        <f t="shared" si="5"/>
        <v>0</v>
      </c>
      <c r="Y27" s="9"/>
      <c r="Z27" s="9"/>
      <c r="AA27" s="10">
        <f t="shared" si="6"/>
        <v>-2333000</v>
      </c>
      <c r="AB27" s="11">
        <v>45764</v>
      </c>
    </row>
    <row r="28" spans="1:28" ht="15.75" hidden="1" x14ac:dyDescent="0.25">
      <c r="A28" s="39">
        <v>45706</v>
      </c>
      <c r="B28" s="33" t="s">
        <v>602</v>
      </c>
      <c r="C28" s="33">
        <v>-50000</v>
      </c>
      <c r="D28" s="33" t="s">
        <v>223</v>
      </c>
      <c r="E28" s="33" t="s">
        <v>64</v>
      </c>
      <c r="F28" s="33">
        <v>4</v>
      </c>
      <c r="G28" s="33" t="s">
        <v>33</v>
      </c>
      <c r="H28" s="33"/>
      <c r="I28" s="5">
        <f t="shared" si="0"/>
        <v>0</v>
      </c>
      <c r="J28" s="37" t="s">
        <v>34</v>
      </c>
      <c r="K28" s="20"/>
      <c r="L28" s="9">
        <f t="shared" si="1"/>
        <v>0</v>
      </c>
      <c r="M28" s="9"/>
      <c r="N28" s="9"/>
      <c r="O28" s="9">
        <f t="shared" si="2"/>
        <v>0</v>
      </c>
      <c r="P28" s="9"/>
      <c r="Q28" s="9"/>
      <c r="R28" s="9">
        <f t="shared" si="3"/>
        <v>0</v>
      </c>
      <c r="S28" s="9"/>
      <c r="T28" s="9"/>
      <c r="U28" s="9">
        <f t="shared" si="4"/>
        <v>0</v>
      </c>
      <c r="V28" s="9"/>
      <c r="W28" s="9"/>
      <c r="X28" s="9">
        <f t="shared" si="5"/>
        <v>0</v>
      </c>
      <c r="Y28" s="9"/>
      <c r="Z28" s="9"/>
      <c r="AA28" s="10">
        <f t="shared" si="6"/>
        <v>-50000</v>
      </c>
      <c r="AB28" s="11">
        <v>45706</v>
      </c>
    </row>
    <row r="29" spans="1:28" ht="15.75" hidden="1" x14ac:dyDescent="0.25">
      <c r="A29" s="32"/>
      <c r="B29" s="33" t="s">
        <v>53</v>
      </c>
      <c r="C29" s="33">
        <v>-566000</v>
      </c>
      <c r="D29" s="33"/>
      <c r="E29" s="33"/>
      <c r="F29" s="33"/>
      <c r="G29" s="33"/>
      <c r="H29" s="33"/>
      <c r="I29" s="5">
        <f t="shared" si="0"/>
        <v>0</v>
      </c>
      <c r="J29" s="37" t="s">
        <v>34</v>
      </c>
      <c r="K29" s="20" t="s">
        <v>321</v>
      </c>
      <c r="L29" s="9">
        <f t="shared" si="1"/>
        <v>0</v>
      </c>
      <c r="M29" s="9"/>
      <c r="N29" s="9"/>
      <c r="O29" s="9">
        <f t="shared" si="2"/>
        <v>0</v>
      </c>
      <c r="P29" s="9"/>
      <c r="Q29" s="9"/>
      <c r="R29" s="9">
        <f t="shared" si="3"/>
        <v>0</v>
      </c>
      <c r="S29" s="9"/>
      <c r="T29" s="9"/>
      <c r="U29" s="9">
        <f t="shared" si="4"/>
        <v>0</v>
      </c>
      <c r="V29" s="9"/>
      <c r="W29" s="9"/>
      <c r="X29" s="9">
        <f t="shared" si="5"/>
        <v>0</v>
      </c>
      <c r="Y29" s="9"/>
      <c r="Z29" s="9"/>
      <c r="AA29" s="10">
        <f t="shared" si="6"/>
        <v>-566000</v>
      </c>
      <c r="AB29" s="11">
        <v>45721</v>
      </c>
    </row>
    <row r="30" spans="1:28" ht="15.75" hidden="1" x14ac:dyDescent="0.25">
      <c r="A30" s="39">
        <v>45727</v>
      </c>
      <c r="B30" s="33" t="s">
        <v>182</v>
      </c>
      <c r="C30" s="33">
        <v>-4400000</v>
      </c>
      <c r="D30" s="33" t="s">
        <v>41</v>
      </c>
      <c r="E30" s="33" t="s">
        <v>183</v>
      </c>
      <c r="F30" s="33">
        <v>4</v>
      </c>
      <c r="G30" s="33" t="s">
        <v>25</v>
      </c>
      <c r="H30" s="33"/>
      <c r="I30" s="5">
        <f t="shared" si="0"/>
        <v>0</v>
      </c>
      <c r="J30" s="14" t="s">
        <v>34</v>
      </c>
      <c r="K30" s="20"/>
      <c r="L30" s="9">
        <f t="shared" si="1"/>
        <v>0</v>
      </c>
      <c r="M30" s="9"/>
      <c r="N30" s="9"/>
      <c r="O30" s="9">
        <f t="shared" si="2"/>
        <v>0</v>
      </c>
      <c r="P30" s="9"/>
      <c r="Q30" s="9"/>
      <c r="R30" s="9">
        <f t="shared" si="3"/>
        <v>0</v>
      </c>
      <c r="S30" s="9"/>
      <c r="T30" s="9"/>
      <c r="U30" s="9">
        <f t="shared" si="4"/>
        <v>0</v>
      </c>
      <c r="V30" s="9"/>
      <c r="W30" s="9"/>
      <c r="X30" s="9">
        <f t="shared" si="5"/>
        <v>0</v>
      </c>
      <c r="Y30" s="9"/>
      <c r="Z30" s="9"/>
      <c r="AA30" s="10">
        <f t="shared" si="6"/>
        <v>-4400000</v>
      </c>
      <c r="AB30" s="11">
        <v>45693</v>
      </c>
    </row>
    <row r="31" spans="1:28" ht="15.75" hidden="1" x14ac:dyDescent="0.25">
      <c r="A31" s="39">
        <v>45735</v>
      </c>
      <c r="B31" s="33" t="s">
        <v>126</v>
      </c>
      <c r="C31" s="33">
        <v>-1559000</v>
      </c>
      <c r="D31" s="33" t="s">
        <v>31</v>
      </c>
      <c r="E31" s="33" t="s">
        <v>123</v>
      </c>
      <c r="F31" s="33">
        <v>7.5</v>
      </c>
      <c r="G31" s="35" t="s">
        <v>51</v>
      </c>
      <c r="H31" s="33"/>
      <c r="I31" s="5">
        <f t="shared" si="0"/>
        <v>0</v>
      </c>
      <c r="J31" s="37" t="s">
        <v>34</v>
      </c>
      <c r="K31" s="20"/>
      <c r="L31" s="9">
        <f t="shared" si="1"/>
        <v>0</v>
      </c>
      <c r="M31" s="9"/>
      <c r="N31" s="9"/>
      <c r="O31" s="9">
        <f t="shared" si="2"/>
        <v>0</v>
      </c>
      <c r="P31" s="9"/>
      <c r="Q31" s="9"/>
      <c r="R31" s="9">
        <f t="shared" si="3"/>
        <v>0</v>
      </c>
      <c r="S31" s="9"/>
      <c r="T31" s="9"/>
      <c r="U31" s="9">
        <f t="shared" si="4"/>
        <v>0</v>
      </c>
      <c r="V31" s="9"/>
      <c r="W31" s="9"/>
      <c r="X31" s="9">
        <f t="shared" si="5"/>
        <v>0</v>
      </c>
      <c r="Y31" s="9"/>
      <c r="Z31" s="9"/>
      <c r="AA31" s="10">
        <f t="shared" si="6"/>
        <v>-1559000</v>
      </c>
      <c r="AB31" s="11">
        <v>45797</v>
      </c>
    </row>
    <row r="32" spans="1:28" ht="15.75" hidden="1" x14ac:dyDescent="0.25">
      <c r="A32" s="39">
        <v>45765</v>
      </c>
      <c r="B32" s="35" t="s">
        <v>164</v>
      </c>
      <c r="C32" s="35">
        <v>-520000</v>
      </c>
      <c r="D32" s="35" t="s">
        <v>31</v>
      </c>
      <c r="E32" s="35" t="s">
        <v>95</v>
      </c>
      <c r="F32" s="35">
        <v>5200</v>
      </c>
      <c r="G32" s="35" t="s">
        <v>29</v>
      </c>
      <c r="H32" s="35"/>
      <c r="I32" s="5">
        <f t="shared" si="0"/>
        <v>0</v>
      </c>
      <c r="J32" s="41" t="s">
        <v>34</v>
      </c>
      <c r="K32" s="20"/>
      <c r="L32" s="9">
        <f t="shared" si="1"/>
        <v>0</v>
      </c>
      <c r="M32" s="9"/>
      <c r="N32" s="9"/>
      <c r="O32" s="9">
        <f t="shared" si="2"/>
        <v>0</v>
      </c>
      <c r="P32" s="9"/>
      <c r="Q32" s="9"/>
      <c r="R32" s="9">
        <f t="shared" si="3"/>
        <v>0</v>
      </c>
      <c r="S32" s="9"/>
      <c r="T32" s="9"/>
      <c r="U32" s="9">
        <f t="shared" si="4"/>
        <v>0</v>
      </c>
      <c r="V32" s="9"/>
      <c r="W32" s="9"/>
      <c r="X32" s="9">
        <f t="shared" si="5"/>
        <v>0</v>
      </c>
      <c r="Y32" s="9"/>
      <c r="Z32" s="9"/>
      <c r="AA32" s="10">
        <f t="shared" si="6"/>
        <v>-520000</v>
      </c>
      <c r="AB32" s="11">
        <v>45821</v>
      </c>
    </row>
    <row r="33" spans="1:28" ht="15.75" hidden="1" x14ac:dyDescent="0.25">
      <c r="A33" s="39">
        <v>45766</v>
      </c>
      <c r="B33" s="33" t="s">
        <v>397</v>
      </c>
      <c r="C33" s="33">
        <v>-270000</v>
      </c>
      <c r="D33" s="33" t="s">
        <v>223</v>
      </c>
      <c r="E33" s="33" t="s">
        <v>122</v>
      </c>
      <c r="F33" s="33">
        <v>4</v>
      </c>
      <c r="G33" s="33" t="s">
        <v>51</v>
      </c>
      <c r="H33" s="33"/>
      <c r="I33" s="5">
        <f t="shared" si="0"/>
        <v>0</v>
      </c>
      <c r="J33" s="37" t="s">
        <v>34</v>
      </c>
      <c r="K33" s="20"/>
      <c r="L33" s="9">
        <f t="shared" si="1"/>
        <v>0</v>
      </c>
      <c r="M33" s="9"/>
      <c r="N33" s="9"/>
      <c r="O33" s="9">
        <f t="shared" si="2"/>
        <v>0</v>
      </c>
      <c r="P33" s="9"/>
      <c r="Q33" s="9"/>
      <c r="R33" s="9">
        <f t="shared" si="3"/>
        <v>0</v>
      </c>
      <c r="S33" s="9"/>
      <c r="T33" s="9"/>
      <c r="U33" s="9">
        <f t="shared" si="4"/>
        <v>0</v>
      </c>
      <c r="V33" s="9"/>
      <c r="W33" s="9"/>
      <c r="X33" s="9">
        <f t="shared" si="5"/>
        <v>0</v>
      </c>
      <c r="Y33" s="9"/>
      <c r="Z33" s="9"/>
      <c r="AA33" s="10">
        <f t="shared" si="6"/>
        <v>-270000</v>
      </c>
      <c r="AB33" s="11">
        <v>45766</v>
      </c>
    </row>
    <row r="34" spans="1:28" ht="15.75" hidden="1" x14ac:dyDescent="0.25">
      <c r="A34" s="39">
        <v>45766</v>
      </c>
      <c r="B34" s="33" t="s">
        <v>92</v>
      </c>
      <c r="C34" s="33">
        <v>3125000</v>
      </c>
      <c r="D34" s="33" t="s">
        <v>31</v>
      </c>
      <c r="E34" s="33" t="s">
        <v>132</v>
      </c>
      <c r="F34" s="33">
        <v>25</v>
      </c>
      <c r="G34" s="33" t="s">
        <v>51</v>
      </c>
      <c r="H34" s="33"/>
      <c r="I34" s="5">
        <f t="shared" si="0"/>
        <v>0</v>
      </c>
      <c r="J34" s="42" t="s">
        <v>38</v>
      </c>
      <c r="K34" s="20" t="s">
        <v>978</v>
      </c>
      <c r="L34" s="9">
        <f t="shared" si="1"/>
        <v>0</v>
      </c>
      <c r="M34" s="9"/>
      <c r="N34" s="9"/>
      <c r="O34" s="9">
        <f t="shared" si="2"/>
        <v>1625000</v>
      </c>
      <c r="P34" s="9">
        <v>1625000</v>
      </c>
      <c r="Q34" s="9"/>
      <c r="R34" s="9">
        <f t="shared" si="3"/>
        <v>0</v>
      </c>
      <c r="S34" s="9"/>
      <c r="T34" s="9"/>
      <c r="U34" s="9">
        <f t="shared" si="4"/>
        <v>0</v>
      </c>
      <c r="V34" s="9"/>
      <c r="W34" s="9"/>
      <c r="X34" s="9">
        <f t="shared" si="5"/>
        <v>0</v>
      </c>
      <c r="Y34" s="9"/>
      <c r="Z34" s="9"/>
      <c r="AA34" s="10">
        <f t="shared" si="6"/>
        <v>1500000</v>
      </c>
      <c r="AB34" s="11">
        <v>45847</v>
      </c>
    </row>
    <row r="35" spans="1:28" ht="15.75" hidden="1" x14ac:dyDescent="0.25">
      <c r="A35" s="32">
        <v>45776</v>
      </c>
      <c r="B35" s="33" t="s">
        <v>92</v>
      </c>
      <c r="C35" s="33">
        <v>4500000</v>
      </c>
      <c r="D35" s="33" t="s">
        <v>41</v>
      </c>
      <c r="E35" s="33" t="s">
        <v>91</v>
      </c>
      <c r="F35" s="33">
        <v>1000</v>
      </c>
      <c r="G35" s="33" t="s">
        <v>29</v>
      </c>
      <c r="H35" s="33"/>
      <c r="I35" s="5">
        <f t="shared" si="0"/>
        <v>0</v>
      </c>
      <c r="J35" s="34" t="s">
        <v>26</v>
      </c>
      <c r="K35" s="20" t="s">
        <v>977</v>
      </c>
      <c r="L35" s="9">
        <f t="shared" si="1"/>
        <v>0</v>
      </c>
      <c r="M35" s="9"/>
      <c r="N35" s="9"/>
      <c r="O35" s="9">
        <f t="shared" si="2"/>
        <v>0</v>
      </c>
      <c r="P35" s="9"/>
      <c r="Q35" s="9"/>
      <c r="R35" s="9">
        <f t="shared" si="3"/>
        <v>0</v>
      </c>
      <c r="S35" s="9"/>
      <c r="T35" s="9"/>
      <c r="U35" s="9">
        <f t="shared" si="4"/>
        <v>0</v>
      </c>
      <c r="V35" s="9"/>
      <c r="W35" s="9"/>
      <c r="X35" s="9">
        <f t="shared" si="5"/>
        <v>0</v>
      </c>
      <c r="Y35" s="9"/>
      <c r="Z35" s="9"/>
      <c r="AA35" s="10">
        <f t="shared" si="6"/>
        <v>4500000</v>
      </c>
      <c r="AB35" s="11"/>
    </row>
    <row r="36" spans="1:28" ht="15.75" hidden="1" x14ac:dyDescent="0.25">
      <c r="A36" s="39">
        <v>45784</v>
      </c>
      <c r="B36" s="33" t="s">
        <v>92</v>
      </c>
      <c r="C36" s="33">
        <v>3600000</v>
      </c>
      <c r="D36" s="33" t="s">
        <v>31</v>
      </c>
      <c r="E36" s="33" t="s">
        <v>91</v>
      </c>
      <c r="F36" s="33">
        <v>800</v>
      </c>
      <c r="G36" s="33" t="s">
        <v>29</v>
      </c>
      <c r="H36" s="33"/>
      <c r="I36" s="5">
        <f t="shared" si="0"/>
        <v>0</v>
      </c>
      <c r="J36" s="34" t="s">
        <v>26</v>
      </c>
      <c r="K36" s="20" t="s">
        <v>976</v>
      </c>
      <c r="L36" s="9">
        <f t="shared" si="1"/>
        <v>0</v>
      </c>
      <c r="M36" s="9"/>
      <c r="N36" s="9"/>
      <c r="O36" s="9">
        <f t="shared" si="2"/>
        <v>0</v>
      </c>
      <c r="P36" s="9"/>
      <c r="Q36" s="9"/>
      <c r="R36" s="9">
        <f t="shared" si="3"/>
        <v>0</v>
      </c>
      <c r="S36" s="9"/>
      <c r="T36" s="9"/>
      <c r="U36" s="9">
        <f t="shared" si="4"/>
        <v>0</v>
      </c>
      <c r="V36" s="9"/>
      <c r="W36" s="9"/>
      <c r="X36" s="9">
        <f t="shared" si="5"/>
        <v>0</v>
      </c>
      <c r="Y36" s="9"/>
      <c r="Z36" s="9"/>
      <c r="AA36" s="10">
        <f t="shared" si="6"/>
        <v>3600000</v>
      </c>
      <c r="AB36" s="11"/>
    </row>
    <row r="37" spans="1:28" ht="15.75" hidden="1" x14ac:dyDescent="0.25">
      <c r="A37" s="39">
        <v>45784</v>
      </c>
      <c r="B37" s="33" t="s">
        <v>92</v>
      </c>
      <c r="C37" s="33">
        <v>1000000</v>
      </c>
      <c r="D37" s="33" t="s">
        <v>31</v>
      </c>
      <c r="E37" s="33" t="s">
        <v>73</v>
      </c>
      <c r="F37" s="33">
        <v>20</v>
      </c>
      <c r="G37" s="33" t="s">
        <v>74</v>
      </c>
      <c r="H37" s="33"/>
      <c r="I37" s="5">
        <f t="shared" si="0"/>
        <v>0</v>
      </c>
      <c r="J37" s="34" t="s">
        <v>26</v>
      </c>
      <c r="K37" s="20" t="s">
        <v>976</v>
      </c>
      <c r="L37" s="9">
        <f t="shared" si="1"/>
        <v>0</v>
      </c>
      <c r="M37" s="9"/>
      <c r="N37" s="9"/>
      <c r="O37" s="9">
        <f t="shared" si="2"/>
        <v>0</v>
      </c>
      <c r="P37" s="9"/>
      <c r="Q37" s="9"/>
      <c r="R37" s="9">
        <f t="shared" si="3"/>
        <v>0</v>
      </c>
      <c r="S37" s="9"/>
      <c r="T37" s="9"/>
      <c r="U37" s="9">
        <f t="shared" si="4"/>
        <v>0</v>
      </c>
      <c r="V37" s="9"/>
      <c r="W37" s="9"/>
      <c r="X37" s="9">
        <f t="shared" si="5"/>
        <v>0</v>
      </c>
      <c r="Y37" s="9"/>
      <c r="Z37" s="9"/>
      <c r="AA37" s="10">
        <f t="shared" si="6"/>
        <v>1000000</v>
      </c>
      <c r="AB37" s="11"/>
    </row>
    <row r="38" spans="1:28" ht="15.75" hidden="1" x14ac:dyDescent="0.25">
      <c r="A38" s="39">
        <v>45784</v>
      </c>
      <c r="B38" s="33" t="s">
        <v>92</v>
      </c>
      <c r="C38" s="33">
        <v>260000</v>
      </c>
      <c r="D38" s="33" t="s">
        <v>31</v>
      </c>
      <c r="E38" s="33" t="s">
        <v>102</v>
      </c>
      <c r="F38" s="33">
        <v>4</v>
      </c>
      <c r="G38" s="33" t="s">
        <v>74</v>
      </c>
      <c r="H38" s="33"/>
      <c r="I38" s="5">
        <f t="shared" si="0"/>
        <v>0</v>
      </c>
      <c r="J38" s="34" t="s">
        <v>26</v>
      </c>
      <c r="K38" s="20" t="s">
        <v>976</v>
      </c>
      <c r="L38" s="9">
        <f t="shared" si="1"/>
        <v>0</v>
      </c>
      <c r="M38" s="9"/>
      <c r="N38" s="9"/>
      <c r="O38" s="9">
        <f t="shared" si="2"/>
        <v>0</v>
      </c>
      <c r="P38" s="9"/>
      <c r="Q38" s="9"/>
      <c r="R38" s="9">
        <f t="shared" si="3"/>
        <v>0</v>
      </c>
      <c r="S38" s="9"/>
      <c r="T38" s="9"/>
      <c r="U38" s="9">
        <f t="shared" si="4"/>
        <v>0</v>
      </c>
      <c r="V38" s="9"/>
      <c r="W38" s="9"/>
      <c r="X38" s="9">
        <f t="shared" si="5"/>
        <v>0</v>
      </c>
      <c r="Y38" s="9"/>
      <c r="Z38" s="9"/>
      <c r="AA38" s="10">
        <f t="shared" si="6"/>
        <v>260000</v>
      </c>
      <c r="AB38" s="11"/>
    </row>
    <row r="39" spans="1:28" ht="15.75" hidden="1" x14ac:dyDescent="0.25">
      <c r="A39" s="39">
        <v>45784</v>
      </c>
      <c r="B39" s="33" t="s">
        <v>92</v>
      </c>
      <c r="C39" s="33">
        <v>700000</v>
      </c>
      <c r="D39" s="33" t="s">
        <v>31</v>
      </c>
      <c r="E39" s="33" t="s">
        <v>122</v>
      </c>
      <c r="F39" s="33">
        <v>10</v>
      </c>
      <c r="G39" s="33" t="s">
        <v>51</v>
      </c>
      <c r="H39" s="33"/>
      <c r="I39" s="5">
        <f t="shared" si="0"/>
        <v>0</v>
      </c>
      <c r="J39" s="34" t="s">
        <v>26</v>
      </c>
      <c r="K39" s="20" t="s">
        <v>976</v>
      </c>
      <c r="L39" s="9">
        <f t="shared" si="1"/>
        <v>0</v>
      </c>
      <c r="M39" s="9"/>
      <c r="N39" s="9"/>
      <c r="O39" s="9">
        <f t="shared" si="2"/>
        <v>0</v>
      </c>
      <c r="P39" s="9"/>
      <c r="Q39" s="9"/>
      <c r="R39" s="9">
        <f t="shared" si="3"/>
        <v>0</v>
      </c>
      <c r="S39" s="9"/>
      <c r="T39" s="9"/>
      <c r="U39" s="9">
        <f t="shared" si="4"/>
        <v>0</v>
      </c>
      <c r="V39" s="9"/>
      <c r="W39" s="9"/>
      <c r="X39" s="9">
        <f t="shared" si="5"/>
        <v>0</v>
      </c>
      <c r="Y39" s="9"/>
      <c r="Z39" s="9"/>
      <c r="AA39" s="10">
        <f t="shared" si="6"/>
        <v>700000</v>
      </c>
      <c r="AB39" s="11"/>
    </row>
    <row r="40" spans="1:28" ht="15.75" hidden="1" x14ac:dyDescent="0.25">
      <c r="A40" s="39">
        <v>45784</v>
      </c>
      <c r="B40" s="33" t="s">
        <v>92</v>
      </c>
      <c r="C40" s="33">
        <v>240000</v>
      </c>
      <c r="D40" s="33" t="s">
        <v>31</v>
      </c>
      <c r="E40" s="33" t="s">
        <v>428</v>
      </c>
      <c r="F40" s="33">
        <v>8</v>
      </c>
      <c r="G40" s="33" t="s">
        <v>23</v>
      </c>
      <c r="H40" s="33"/>
      <c r="I40" s="5">
        <f t="shared" si="0"/>
        <v>0</v>
      </c>
      <c r="J40" s="34" t="s">
        <v>26</v>
      </c>
      <c r="K40" s="20" t="s">
        <v>976</v>
      </c>
      <c r="L40" s="9">
        <f t="shared" si="1"/>
        <v>0</v>
      </c>
      <c r="M40" s="9"/>
      <c r="N40" s="9"/>
      <c r="O40" s="9">
        <f t="shared" si="2"/>
        <v>0</v>
      </c>
      <c r="P40" s="9"/>
      <c r="Q40" s="9"/>
      <c r="R40" s="9">
        <f t="shared" si="3"/>
        <v>0</v>
      </c>
      <c r="S40" s="9"/>
      <c r="T40" s="9"/>
      <c r="U40" s="9">
        <f t="shared" si="4"/>
        <v>0</v>
      </c>
      <c r="V40" s="9"/>
      <c r="W40" s="9"/>
      <c r="X40" s="9">
        <f t="shared" si="5"/>
        <v>0</v>
      </c>
      <c r="Y40" s="9"/>
      <c r="Z40" s="9"/>
      <c r="AA40" s="10">
        <f t="shared" si="6"/>
        <v>240000</v>
      </c>
      <c r="AB40" s="11"/>
    </row>
    <row r="41" spans="1:28" ht="15.75" hidden="1" x14ac:dyDescent="0.25">
      <c r="A41" s="39">
        <v>45792</v>
      </c>
      <c r="B41" s="33" t="s">
        <v>92</v>
      </c>
      <c r="C41" s="33">
        <v>4500000</v>
      </c>
      <c r="D41" s="33" t="s">
        <v>31</v>
      </c>
      <c r="E41" s="33" t="s">
        <v>91</v>
      </c>
      <c r="F41" s="33">
        <v>1000</v>
      </c>
      <c r="G41" s="33" t="s">
        <v>29</v>
      </c>
      <c r="H41" s="33"/>
      <c r="I41" s="5">
        <f t="shared" si="0"/>
        <v>0</v>
      </c>
      <c r="J41" s="34" t="s">
        <v>26</v>
      </c>
      <c r="K41" s="20" t="s">
        <v>974</v>
      </c>
      <c r="L41" s="9">
        <f t="shared" si="1"/>
        <v>0</v>
      </c>
      <c r="M41" s="9"/>
      <c r="N41" s="9"/>
      <c r="O41" s="9">
        <f t="shared" si="2"/>
        <v>0</v>
      </c>
      <c r="P41" s="9"/>
      <c r="Q41" s="9"/>
      <c r="R41" s="9">
        <f t="shared" si="3"/>
        <v>0</v>
      </c>
      <c r="S41" s="9"/>
      <c r="T41" s="9"/>
      <c r="U41" s="9">
        <f t="shared" si="4"/>
        <v>0</v>
      </c>
      <c r="V41" s="9"/>
      <c r="W41" s="9"/>
      <c r="X41" s="9">
        <f t="shared" si="5"/>
        <v>0</v>
      </c>
      <c r="Y41" s="9"/>
      <c r="Z41" s="9"/>
      <c r="AA41" s="10">
        <f t="shared" si="6"/>
        <v>4500000</v>
      </c>
      <c r="AB41" s="11"/>
    </row>
    <row r="42" spans="1:28" ht="15.75" hidden="1" x14ac:dyDescent="0.25">
      <c r="A42" s="32">
        <v>45792</v>
      </c>
      <c r="B42" s="33" t="s">
        <v>92</v>
      </c>
      <c r="C42" s="33">
        <v>3125000</v>
      </c>
      <c r="D42" s="33" t="s">
        <v>31</v>
      </c>
      <c r="E42" s="33" t="s">
        <v>132</v>
      </c>
      <c r="F42" s="33">
        <v>25</v>
      </c>
      <c r="G42" s="33" t="s">
        <v>51</v>
      </c>
      <c r="H42" s="33"/>
      <c r="I42" s="5">
        <f t="shared" si="0"/>
        <v>0</v>
      </c>
      <c r="J42" s="34" t="s">
        <v>26</v>
      </c>
      <c r="K42" s="20" t="s">
        <v>974</v>
      </c>
      <c r="L42" s="9">
        <f t="shared" si="1"/>
        <v>0</v>
      </c>
      <c r="M42" s="9"/>
      <c r="N42" s="9"/>
      <c r="O42" s="9">
        <f t="shared" si="2"/>
        <v>0</v>
      </c>
      <c r="P42" s="9"/>
      <c r="Q42" s="9"/>
      <c r="R42" s="9">
        <f t="shared" si="3"/>
        <v>0</v>
      </c>
      <c r="S42" s="9"/>
      <c r="T42" s="9"/>
      <c r="U42" s="9">
        <f t="shared" si="4"/>
        <v>0</v>
      </c>
      <c r="V42" s="9"/>
      <c r="W42" s="9"/>
      <c r="X42" s="9">
        <f t="shared" si="5"/>
        <v>0</v>
      </c>
      <c r="Y42" s="9"/>
      <c r="Z42" s="9"/>
      <c r="AA42" s="10">
        <f t="shared" si="6"/>
        <v>3125000</v>
      </c>
      <c r="AB42" s="11"/>
    </row>
    <row r="43" spans="1:28" ht="15.75" hidden="1" x14ac:dyDescent="0.25">
      <c r="A43" s="39">
        <v>45792</v>
      </c>
      <c r="B43" s="33" t="s">
        <v>92</v>
      </c>
      <c r="C43" s="33">
        <v>1069500</v>
      </c>
      <c r="D43" s="33" t="s">
        <v>31</v>
      </c>
      <c r="E43" s="33" t="s">
        <v>439</v>
      </c>
      <c r="F43" s="33">
        <v>0.93</v>
      </c>
      <c r="G43" s="33" t="s">
        <v>178</v>
      </c>
      <c r="H43" s="33"/>
      <c r="I43" s="5">
        <f t="shared" si="0"/>
        <v>0</v>
      </c>
      <c r="J43" s="34" t="s">
        <v>26</v>
      </c>
      <c r="K43" s="20" t="s">
        <v>974</v>
      </c>
      <c r="L43" s="9">
        <f t="shared" si="1"/>
        <v>0</v>
      </c>
      <c r="M43" s="9"/>
      <c r="N43" s="9"/>
      <c r="O43" s="9">
        <f t="shared" si="2"/>
        <v>0</v>
      </c>
      <c r="P43" s="9"/>
      <c r="Q43" s="9"/>
      <c r="R43" s="9">
        <f t="shared" si="3"/>
        <v>0</v>
      </c>
      <c r="S43" s="9"/>
      <c r="T43" s="9"/>
      <c r="U43" s="9">
        <f t="shared" si="4"/>
        <v>0</v>
      </c>
      <c r="V43" s="9"/>
      <c r="W43" s="9"/>
      <c r="X43" s="9">
        <f t="shared" si="5"/>
        <v>0</v>
      </c>
      <c r="Y43" s="9"/>
      <c r="Z43" s="9"/>
      <c r="AA43" s="10">
        <f t="shared" si="6"/>
        <v>1069500</v>
      </c>
      <c r="AB43" s="11"/>
    </row>
    <row r="44" spans="1:28" ht="15.75" hidden="1" x14ac:dyDescent="0.25">
      <c r="A44" s="32"/>
      <c r="B44" s="33" t="s">
        <v>775</v>
      </c>
      <c r="C44" s="33">
        <v>-1130000</v>
      </c>
      <c r="D44" s="33" t="s">
        <v>31</v>
      </c>
      <c r="E44" s="33"/>
      <c r="F44" s="33"/>
      <c r="G44" s="33" t="s">
        <v>51</v>
      </c>
      <c r="H44" s="33"/>
      <c r="I44" s="5">
        <f t="shared" si="0"/>
        <v>0</v>
      </c>
      <c r="J44" s="37" t="s">
        <v>34</v>
      </c>
      <c r="K44" s="20"/>
      <c r="L44" s="9">
        <f t="shared" si="1"/>
        <v>0</v>
      </c>
      <c r="M44" s="9"/>
      <c r="N44" s="9"/>
      <c r="O44" s="9">
        <f t="shared" si="2"/>
        <v>0</v>
      </c>
      <c r="P44" s="9"/>
      <c r="Q44" s="9"/>
      <c r="R44" s="9">
        <f t="shared" si="3"/>
        <v>0</v>
      </c>
      <c r="S44" s="9"/>
      <c r="T44" s="9"/>
      <c r="U44" s="9">
        <f t="shared" si="4"/>
        <v>0</v>
      </c>
      <c r="V44" s="9"/>
      <c r="W44" s="9"/>
      <c r="X44" s="9">
        <f t="shared" si="5"/>
        <v>0</v>
      </c>
      <c r="Y44" s="9"/>
      <c r="Z44" s="9"/>
      <c r="AA44" s="10">
        <f t="shared" si="6"/>
        <v>-1130000</v>
      </c>
      <c r="AB44" s="11">
        <v>45796</v>
      </c>
    </row>
    <row r="45" spans="1:28" ht="15.75" hidden="1" x14ac:dyDescent="0.25">
      <c r="A45" s="39">
        <v>45797</v>
      </c>
      <c r="B45" s="33" t="s">
        <v>92</v>
      </c>
      <c r="C45" s="33">
        <v>9000000</v>
      </c>
      <c r="D45" s="33" t="s">
        <v>31</v>
      </c>
      <c r="E45" s="33" t="s">
        <v>91</v>
      </c>
      <c r="F45" s="33">
        <v>2000</v>
      </c>
      <c r="G45" s="35" t="s">
        <v>29</v>
      </c>
      <c r="H45" s="33"/>
      <c r="I45" s="5">
        <f t="shared" si="0"/>
        <v>0</v>
      </c>
      <c r="J45" s="34" t="s">
        <v>26</v>
      </c>
      <c r="K45" s="20" t="s">
        <v>973</v>
      </c>
      <c r="L45" s="9">
        <f t="shared" si="1"/>
        <v>0</v>
      </c>
      <c r="M45" s="9"/>
      <c r="N45" s="9"/>
      <c r="O45" s="9">
        <f t="shared" si="2"/>
        <v>0</v>
      </c>
      <c r="P45" s="9"/>
      <c r="Q45" s="9"/>
      <c r="R45" s="9">
        <f t="shared" si="3"/>
        <v>0</v>
      </c>
      <c r="S45" s="9"/>
      <c r="T45" s="9"/>
      <c r="U45" s="9">
        <f t="shared" si="4"/>
        <v>0</v>
      </c>
      <c r="V45" s="9"/>
      <c r="W45" s="9"/>
      <c r="X45" s="9">
        <f t="shared" si="5"/>
        <v>0</v>
      </c>
      <c r="Y45" s="9"/>
      <c r="Z45" s="9"/>
      <c r="AA45" s="10">
        <f t="shared" si="6"/>
        <v>9000000</v>
      </c>
      <c r="AB45" s="11"/>
    </row>
    <row r="46" spans="1:28" ht="15.75" hidden="1" x14ac:dyDescent="0.25">
      <c r="A46" s="39">
        <v>45797</v>
      </c>
      <c r="B46" s="33" t="s">
        <v>103</v>
      </c>
      <c r="C46" s="33">
        <v>2400000</v>
      </c>
      <c r="D46" s="33" t="s">
        <v>41</v>
      </c>
      <c r="E46" s="33" t="s">
        <v>407</v>
      </c>
      <c r="F46" s="33">
        <v>8</v>
      </c>
      <c r="G46" s="33" t="s">
        <v>33</v>
      </c>
      <c r="H46" s="33"/>
      <c r="I46" s="5">
        <f t="shared" si="0"/>
        <v>0</v>
      </c>
      <c r="J46" s="37" t="s">
        <v>241</v>
      </c>
      <c r="K46" s="20"/>
      <c r="L46" s="9">
        <f t="shared" si="1"/>
        <v>2400000</v>
      </c>
      <c r="M46" s="9">
        <v>2400000</v>
      </c>
      <c r="N46" s="9"/>
      <c r="O46" s="9">
        <f t="shared" si="2"/>
        <v>0</v>
      </c>
      <c r="P46" s="9"/>
      <c r="Q46" s="9"/>
      <c r="R46" s="9">
        <f t="shared" si="3"/>
        <v>0</v>
      </c>
      <c r="S46" s="9"/>
      <c r="T46" s="9"/>
      <c r="U46" s="9">
        <f t="shared" si="4"/>
        <v>0</v>
      </c>
      <c r="V46" s="9"/>
      <c r="W46" s="9"/>
      <c r="X46" s="9">
        <f t="shared" si="5"/>
        <v>0</v>
      </c>
      <c r="Y46" s="9"/>
      <c r="Z46" s="9"/>
      <c r="AA46" s="10">
        <f t="shared" si="6"/>
        <v>0</v>
      </c>
      <c r="AB46" s="11">
        <v>45911</v>
      </c>
    </row>
    <row r="47" spans="1:28" ht="15.75" hidden="1" x14ac:dyDescent="0.25">
      <c r="A47" s="39">
        <v>45799</v>
      </c>
      <c r="B47" s="33" t="s">
        <v>252</v>
      </c>
      <c r="C47" s="33">
        <v>21831000</v>
      </c>
      <c r="D47" s="33" t="s">
        <v>31</v>
      </c>
      <c r="E47" s="33" t="s">
        <v>95</v>
      </c>
      <c r="F47" s="33">
        <v>9400</v>
      </c>
      <c r="G47" s="33" t="s">
        <v>29</v>
      </c>
      <c r="H47" s="33"/>
      <c r="I47" s="5">
        <f t="shared" si="0"/>
        <v>0</v>
      </c>
      <c r="J47" s="37" t="s">
        <v>241</v>
      </c>
      <c r="K47" s="20"/>
      <c r="L47" s="9">
        <f t="shared" si="1"/>
        <v>0</v>
      </c>
      <c r="M47" s="9"/>
      <c r="N47" s="9"/>
      <c r="O47" s="9">
        <f t="shared" si="2"/>
        <v>0</v>
      </c>
      <c r="P47" s="9"/>
      <c r="Q47" s="9"/>
      <c r="R47" s="9">
        <f t="shared" si="3"/>
        <v>0</v>
      </c>
      <c r="S47" s="9"/>
      <c r="T47" s="9"/>
      <c r="U47" s="9">
        <f t="shared" si="4"/>
        <v>21831000</v>
      </c>
      <c r="V47" s="9">
        <f>2476000+4860000</f>
        <v>7336000</v>
      </c>
      <c r="W47" s="9">
        <v>14495000</v>
      </c>
      <c r="X47" s="9">
        <f t="shared" si="5"/>
        <v>0</v>
      </c>
      <c r="Y47" s="9"/>
      <c r="Z47" s="9"/>
      <c r="AA47" s="10">
        <f t="shared" si="6"/>
        <v>0</v>
      </c>
      <c r="AB47" s="11">
        <v>45929</v>
      </c>
    </row>
    <row r="48" spans="1:28" ht="15.75" hidden="1" x14ac:dyDescent="0.25">
      <c r="A48" s="39">
        <v>45799</v>
      </c>
      <c r="B48" s="33" t="s">
        <v>252</v>
      </c>
      <c r="C48" s="33">
        <v>1800000</v>
      </c>
      <c r="D48" s="33" t="s">
        <v>31</v>
      </c>
      <c r="E48" s="33" t="s">
        <v>234</v>
      </c>
      <c r="F48" s="33">
        <v>20</v>
      </c>
      <c r="G48" s="33" t="s">
        <v>51</v>
      </c>
      <c r="H48" s="33"/>
      <c r="I48" s="5">
        <f t="shared" si="0"/>
        <v>0</v>
      </c>
      <c r="J48" s="37" t="s">
        <v>240</v>
      </c>
      <c r="K48" s="20"/>
      <c r="L48" s="9">
        <f t="shared" si="1"/>
        <v>0</v>
      </c>
      <c r="M48" s="9"/>
      <c r="N48" s="9"/>
      <c r="O48" s="9">
        <f t="shared" si="2"/>
        <v>0</v>
      </c>
      <c r="P48" s="9"/>
      <c r="Q48" s="9"/>
      <c r="R48" s="9">
        <f t="shared" si="3"/>
        <v>0</v>
      </c>
      <c r="S48" s="9"/>
      <c r="T48" s="9"/>
      <c r="U48" s="9">
        <f t="shared" si="4"/>
        <v>0</v>
      </c>
      <c r="V48" s="9"/>
      <c r="W48" s="9"/>
      <c r="X48" s="9">
        <f t="shared" si="5"/>
        <v>1800000</v>
      </c>
      <c r="Y48" s="9">
        <v>1800000</v>
      </c>
      <c r="Z48" s="9"/>
      <c r="AA48" s="10">
        <f t="shared" si="6"/>
        <v>0</v>
      </c>
      <c r="AB48" s="11">
        <v>45902</v>
      </c>
    </row>
    <row r="49" spans="1:28" ht="15.75" hidden="1" x14ac:dyDescent="0.25">
      <c r="A49" s="39">
        <v>45804</v>
      </c>
      <c r="B49" s="33" t="s">
        <v>92</v>
      </c>
      <c r="C49" s="33">
        <v>4305000</v>
      </c>
      <c r="D49" s="33" t="s">
        <v>31</v>
      </c>
      <c r="E49" s="33" t="s">
        <v>197</v>
      </c>
      <c r="F49" s="33">
        <v>1750</v>
      </c>
      <c r="G49" s="33" t="s">
        <v>29</v>
      </c>
      <c r="H49" s="33"/>
      <c r="I49" s="5">
        <f t="shared" si="0"/>
        <v>0</v>
      </c>
      <c r="J49" s="34" t="s">
        <v>26</v>
      </c>
      <c r="K49" s="20" t="s">
        <v>996</v>
      </c>
      <c r="L49" s="9">
        <f t="shared" si="1"/>
        <v>0</v>
      </c>
      <c r="M49" s="9"/>
      <c r="N49" s="9"/>
      <c r="O49" s="9">
        <f t="shared" si="2"/>
        <v>0</v>
      </c>
      <c r="P49" s="9"/>
      <c r="Q49" s="9"/>
      <c r="R49" s="9">
        <f t="shared" si="3"/>
        <v>0</v>
      </c>
      <c r="S49" s="9"/>
      <c r="T49" s="9"/>
      <c r="U49" s="9">
        <f t="shared" si="4"/>
        <v>0</v>
      </c>
      <c r="V49" s="9"/>
      <c r="W49" s="9"/>
      <c r="X49" s="9">
        <f t="shared" si="5"/>
        <v>0</v>
      </c>
      <c r="Y49" s="9"/>
      <c r="Z49" s="9"/>
      <c r="AA49" s="10">
        <f t="shared" si="6"/>
        <v>4305000</v>
      </c>
      <c r="AB49" s="11"/>
    </row>
    <row r="50" spans="1:28" ht="15.75" hidden="1" x14ac:dyDescent="0.25">
      <c r="A50" s="39">
        <v>45804</v>
      </c>
      <c r="B50" s="33" t="s">
        <v>92</v>
      </c>
      <c r="C50" s="33">
        <v>4500000</v>
      </c>
      <c r="D50" s="33" t="s">
        <v>31</v>
      </c>
      <c r="E50" s="33" t="s">
        <v>91</v>
      </c>
      <c r="F50" s="33">
        <v>1000</v>
      </c>
      <c r="G50" s="33" t="s">
        <v>29</v>
      </c>
      <c r="H50" s="33"/>
      <c r="I50" s="5">
        <f t="shared" si="0"/>
        <v>0</v>
      </c>
      <c r="J50" s="34" t="s">
        <v>26</v>
      </c>
      <c r="K50" s="20" t="s">
        <v>996</v>
      </c>
      <c r="L50" s="9">
        <f t="shared" si="1"/>
        <v>0</v>
      </c>
      <c r="M50" s="9"/>
      <c r="N50" s="9"/>
      <c r="O50" s="9">
        <f t="shared" si="2"/>
        <v>0</v>
      </c>
      <c r="P50" s="9"/>
      <c r="Q50" s="9"/>
      <c r="R50" s="9">
        <f t="shared" si="3"/>
        <v>0</v>
      </c>
      <c r="S50" s="9"/>
      <c r="T50" s="9"/>
      <c r="U50" s="9">
        <f t="shared" si="4"/>
        <v>0</v>
      </c>
      <c r="V50" s="9"/>
      <c r="W50" s="9"/>
      <c r="X50" s="9">
        <f t="shared" si="5"/>
        <v>0</v>
      </c>
      <c r="Y50" s="9"/>
      <c r="Z50" s="9"/>
      <c r="AA50" s="10">
        <f t="shared" si="6"/>
        <v>4500000</v>
      </c>
      <c r="AB50" s="11"/>
    </row>
    <row r="51" spans="1:28" ht="15.75" hidden="1" x14ac:dyDescent="0.25">
      <c r="A51" s="32">
        <v>45804</v>
      </c>
      <c r="B51" s="33" t="s">
        <v>92</v>
      </c>
      <c r="C51" s="33">
        <v>1120000</v>
      </c>
      <c r="D51" s="33" t="s">
        <v>31</v>
      </c>
      <c r="E51" s="33" t="s">
        <v>270</v>
      </c>
      <c r="F51" s="33">
        <v>1000</v>
      </c>
      <c r="G51" s="33" t="s">
        <v>29</v>
      </c>
      <c r="H51" s="33"/>
      <c r="I51" s="5">
        <f t="shared" si="0"/>
        <v>0</v>
      </c>
      <c r="J51" s="34" t="s">
        <v>26</v>
      </c>
      <c r="K51" s="20" t="s">
        <v>996</v>
      </c>
      <c r="L51" s="9">
        <f t="shared" si="1"/>
        <v>0</v>
      </c>
      <c r="M51" s="9"/>
      <c r="N51" s="9"/>
      <c r="O51" s="9">
        <f t="shared" si="2"/>
        <v>0</v>
      </c>
      <c r="P51" s="9"/>
      <c r="Q51" s="9"/>
      <c r="R51" s="9">
        <f t="shared" si="3"/>
        <v>0</v>
      </c>
      <c r="S51" s="9"/>
      <c r="T51" s="9"/>
      <c r="U51" s="9">
        <f t="shared" si="4"/>
        <v>0</v>
      </c>
      <c r="V51" s="9"/>
      <c r="W51" s="9"/>
      <c r="X51" s="9">
        <f t="shared" si="5"/>
        <v>0</v>
      </c>
      <c r="Y51" s="9"/>
      <c r="Z51" s="9"/>
      <c r="AA51" s="10">
        <f t="shared" si="6"/>
        <v>1120000</v>
      </c>
      <c r="AB51" s="11"/>
    </row>
    <row r="52" spans="1:28" ht="15.75" hidden="1" x14ac:dyDescent="0.25">
      <c r="A52" s="39">
        <v>45805</v>
      </c>
      <c r="B52" s="33" t="s">
        <v>154</v>
      </c>
      <c r="C52" s="33">
        <v>20800000</v>
      </c>
      <c r="D52" s="33" t="s">
        <v>31</v>
      </c>
      <c r="E52" s="33" t="s">
        <v>155</v>
      </c>
      <c r="F52" s="33">
        <v>5200</v>
      </c>
      <c r="G52" s="33" t="s">
        <v>29</v>
      </c>
      <c r="H52" s="33"/>
      <c r="I52" s="5">
        <f t="shared" si="0"/>
        <v>0</v>
      </c>
      <c r="J52" s="37" t="s">
        <v>240</v>
      </c>
      <c r="K52" s="20"/>
      <c r="L52" s="9">
        <f t="shared" si="1"/>
        <v>0</v>
      </c>
      <c r="M52" s="9"/>
      <c r="N52" s="9"/>
      <c r="O52" s="9">
        <f t="shared" si="2"/>
        <v>20800000</v>
      </c>
      <c r="P52" s="9">
        <v>14032000</v>
      </c>
      <c r="Q52" s="9">
        <f>6068000+700000</f>
        <v>6768000</v>
      </c>
      <c r="R52" s="9">
        <f t="shared" si="3"/>
        <v>0</v>
      </c>
      <c r="S52" s="9"/>
      <c r="T52" s="9"/>
      <c r="U52" s="9">
        <f t="shared" si="4"/>
        <v>0</v>
      </c>
      <c r="V52" s="9"/>
      <c r="W52" s="9"/>
      <c r="X52" s="9">
        <f t="shared" si="5"/>
        <v>0</v>
      </c>
      <c r="Y52" s="9"/>
      <c r="Z52" s="9"/>
      <c r="AA52" s="10">
        <f t="shared" si="6"/>
        <v>0</v>
      </c>
      <c r="AB52" s="11">
        <v>45908</v>
      </c>
    </row>
    <row r="53" spans="1:28" ht="15.75" hidden="1" x14ac:dyDescent="0.25">
      <c r="A53" s="39">
        <v>45805</v>
      </c>
      <c r="B53" s="33" t="s">
        <v>103</v>
      </c>
      <c r="C53" s="33">
        <v>7200000</v>
      </c>
      <c r="D53" s="33" t="s">
        <v>41</v>
      </c>
      <c r="E53" s="33" t="s">
        <v>407</v>
      </c>
      <c r="F53" s="33">
        <v>24</v>
      </c>
      <c r="G53" s="33" t="s">
        <v>33</v>
      </c>
      <c r="H53" s="33"/>
      <c r="I53" s="5">
        <f t="shared" si="0"/>
        <v>0</v>
      </c>
      <c r="J53" s="37" t="s">
        <v>241</v>
      </c>
      <c r="K53" s="20"/>
      <c r="L53" s="9">
        <f t="shared" si="1"/>
        <v>7200000</v>
      </c>
      <c r="M53" s="9">
        <v>7200000</v>
      </c>
      <c r="N53" s="9"/>
      <c r="O53" s="9">
        <f t="shared" si="2"/>
        <v>0</v>
      </c>
      <c r="P53" s="9"/>
      <c r="Q53" s="9"/>
      <c r="R53" s="9">
        <f t="shared" si="3"/>
        <v>0</v>
      </c>
      <c r="S53" s="9"/>
      <c r="T53" s="9"/>
      <c r="U53" s="9">
        <f t="shared" si="4"/>
        <v>0</v>
      </c>
      <c r="V53" s="9"/>
      <c r="W53" s="9"/>
      <c r="X53" s="9">
        <f t="shared" si="5"/>
        <v>0</v>
      </c>
      <c r="Y53" s="9"/>
      <c r="Z53" s="9"/>
      <c r="AA53" s="10">
        <f t="shared" si="6"/>
        <v>0</v>
      </c>
      <c r="AB53" s="11">
        <v>45911</v>
      </c>
    </row>
    <row r="54" spans="1:28" ht="15.75" hidden="1" x14ac:dyDescent="0.25">
      <c r="A54" s="39">
        <v>45806</v>
      </c>
      <c r="B54" s="33" t="s">
        <v>92</v>
      </c>
      <c r="C54" s="33">
        <v>1500000</v>
      </c>
      <c r="D54" s="33" t="s">
        <v>31</v>
      </c>
      <c r="E54" s="33" t="s">
        <v>64</v>
      </c>
      <c r="F54" s="33">
        <v>10</v>
      </c>
      <c r="G54" s="33" t="s">
        <v>33</v>
      </c>
      <c r="H54" s="33"/>
      <c r="I54" s="5">
        <f t="shared" si="0"/>
        <v>0</v>
      </c>
      <c r="J54" s="34" t="s">
        <v>26</v>
      </c>
      <c r="K54" s="20" t="s">
        <v>997</v>
      </c>
      <c r="L54" s="9">
        <f t="shared" si="1"/>
        <v>0</v>
      </c>
      <c r="M54" s="9"/>
      <c r="N54" s="9"/>
      <c r="O54" s="9">
        <f t="shared" si="2"/>
        <v>0</v>
      </c>
      <c r="P54" s="9"/>
      <c r="Q54" s="9"/>
      <c r="R54" s="9">
        <f t="shared" si="3"/>
        <v>0</v>
      </c>
      <c r="S54" s="9"/>
      <c r="T54" s="9"/>
      <c r="U54" s="9">
        <f t="shared" si="4"/>
        <v>0</v>
      </c>
      <c r="V54" s="9"/>
      <c r="W54" s="9"/>
      <c r="X54" s="9">
        <f t="shared" si="5"/>
        <v>0</v>
      </c>
      <c r="Y54" s="9"/>
      <c r="Z54" s="9"/>
      <c r="AA54" s="10">
        <f t="shared" si="6"/>
        <v>1500000</v>
      </c>
      <c r="AB54" s="11"/>
    </row>
    <row r="55" spans="1:28" ht="15.75" hidden="1" x14ac:dyDescent="0.25">
      <c r="A55" s="39">
        <v>45813</v>
      </c>
      <c r="B55" s="35" t="s">
        <v>182</v>
      </c>
      <c r="C55" s="35">
        <v>-2700000</v>
      </c>
      <c r="D55" s="35" t="s">
        <v>41</v>
      </c>
      <c r="E55" s="35" t="s">
        <v>293</v>
      </c>
      <c r="F55" s="35">
        <v>200</v>
      </c>
      <c r="G55" s="35" t="s">
        <v>74</v>
      </c>
      <c r="H55" s="35"/>
      <c r="I55" s="5">
        <f t="shared" si="0"/>
        <v>0</v>
      </c>
      <c r="J55" s="14" t="s">
        <v>34</v>
      </c>
      <c r="K55" s="27"/>
      <c r="L55" s="9">
        <f t="shared" si="1"/>
        <v>0</v>
      </c>
      <c r="M55" s="92"/>
      <c r="N55" s="92"/>
      <c r="O55" s="9">
        <f t="shared" si="2"/>
        <v>0</v>
      </c>
      <c r="P55" s="92"/>
      <c r="Q55" s="92"/>
      <c r="R55" s="9">
        <f t="shared" si="3"/>
        <v>0</v>
      </c>
      <c r="S55" s="92"/>
      <c r="T55" s="92"/>
      <c r="U55" s="9">
        <f t="shared" si="4"/>
        <v>0</v>
      </c>
      <c r="V55" s="92"/>
      <c r="W55" s="92"/>
      <c r="X55" s="9">
        <f t="shared" si="5"/>
        <v>0</v>
      </c>
      <c r="Y55" s="92"/>
      <c r="Z55" s="92"/>
      <c r="AA55" s="10">
        <f t="shared" si="6"/>
        <v>-2700000</v>
      </c>
      <c r="AB55" s="94">
        <v>45847</v>
      </c>
    </row>
    <row r="56" spans="1:28" ht="15.75" hidden="1" x14ac:dyDescent="0.25">
      <c r="A56" s="39">
        <v>45817</v>
      </c>
      <c r="B56" s="33" t="s">
        <v>182</v>
      </c>
      <c r="C56" s="33">
        <v>40000000</v>
      </c>
      <c r="D56" s="33" t="s">
        <v>41</v>
      </c>
      <c r="E56" s="33" t="s">
        <v>1001</v>
      </c>
      <c r="F56" s="33">
        <v>1000</v>
      </c>
      <c r="G56" s="33" t="s">
        <v>25</v>
      </c>
      <c r="H56" s="33"/>
      <c r="I56" s="5">
        <f t="shared" si="0"/>
        <v>0</v>
      </c>
      <c r="J56" s="37" t="s">
        <v>34</v>
      </c>
      <c r="K56" s="20"/>
      <c r="L56" s="9">
        <f t="shared" si="1"/>
        <v>0</v>
      </c>
      <c r="M56" s="9"/>
      <c r="N56" s="9"/>
      <c r="O56" s="9">
        <f t="shared" si="2"/>
        <v>49000000</v>
      </c>
      <c r="P56" s="9">
        <v>49000000</v>
      </c>
      <c r="Q56" s="9"/>
      <c r="R56" s="9">
        <f t="shared" si="3"/>
        <v>0</v>
      </c>
      <c r="S56" s="9"/>
      <c r="T56" s="9"/>
      <c r="U56" s="9">
        <f t="shared" si="4"/>
        <v>0</v>
      </c>
      <c r="V56" s="9"/>
      <c r="W56" s="9"/>
      <c r="X56" s="9">
        <f t="shared" si="5"/>
        <v>0</v>
      </c>
      <c r="Y56" s="9"/>
      <c r="Z56" s="9"/>
      <c r="AA56" s="10">
        <f t="shared" si="6"/>
        <v>-9000000</v>
      </c>
      <c r="AB56" s="11">
        <v>45866</v>
      </c>
    </row>
    <row r="57" spans="1:28" ht="15.75" hidden="1" x14ac:dyDescent="0.25">
      <c r="A57" s="32">
        <v>45834</v>
      </c>
      <c r="B57" s="33" t="s">
        <v>121</v>
      </c>
      <c r="C57" s="33">
        <v>3000000</v>
      </c>
      <c r="D57" s="33" t="s">
        <v>41</v>
      </c>
      <c r="E57" s="33" t="s">
        <v>426</v>
      </c>
      <c r="F57" s="33">
        <v>60</v>
      </c>
      <c r="G57" s="33" t="s">
        <v>51</v>
      </c>
      <c r="H57" s="33"/>
      <c r="I57" s="5">
        <f t="shared" si="0"/>
        <v>0</v>
      </c>
      <c r="J57" s="37" t="s">
        <v>34</v>
      </c>
      <c r="K57" s="33" t="s">
        <v>1008</v>
      </c>
      <c r="L57" s="9">
        <f t="shared" si="1"/>
        <v>0</v>
      </c>
      <c r="M57" s="9"/>
      <c r="N57" s="9"/>
      <c r="O57" s="9">
        <f t="shared" si="2"/>
        <v>3129000</v>
      </c>
      <c r="P57" s="9">
        <v>3000000</v>
      </c>
      <c r="Q57" s="9">
        <v>129000</v>
      </c>
      <c r="R57" s="9">
        <f t="shared" si="3"/>
        <v>0</v>
      </c>
      <c r="S57" s="9"/>
      <c r="T57" s="9"/>
      <c r="U57" s="9">
        <f t="shared" si="4"/>
        <v>0</v>
      </c>
      <c r="V57" s="9"/>
      <c r="W57" s="9"/>
      <c r="X57" s="9">
        <f t="shared" si="5"/>
        <v>0</v>
      </c>
      <c r="Y57" s="9"/>
      <c r="Z57" s="9"/>
      <c r="AA57" s="10">
        <f t="shared" si="6"/>
        <v>-129000</v>
      </c>
      <c r="AB57" s="11">
        <v>45841</v>
      </c>
    </row>
    <row r="58" spans="1:28" ht="15.75" hidden="1" x14ac:dyDescent="0.25">
      <c r="A58" s="39">
        <v>45847</v>
      </c>
      <c r="B58" s="33" t="s">
        <v>173</v>
      </c>
      <c r="C58" s="33"/>
      <c r="D58" s="33" t="s">
        <v>31</v>
      </c>
      <c r="E58" s="33" t="s">
        <v>102</v>
      </c>
      <c r="F58" s="33">
        <v>12</v>
      </c>
      <c r="G58" s="33" t="s">
        <v>74</v>
      </c>
      <c r="H58" s="33">
        <v>65000</v>
      </c>
      <c r="I58" s="5">
        <f t="shared" si="0"/>
        <v>780000</v>
      </c>
      <c r="J58" s="41" t="s">
        <v>240</v>
      </c>
      <c r="K58" s="90" t="s">
        <v>1046</v>
      </c>
      <c r="L58" s="9">
        <f t="shared" si="1"/>
        <v>0</v>
      </c>
      <c r="M58" s="9"/>
      <c r="N58" s="9"/>
      <c r="O58" s="9">
        <f t="shared" si="2"/>
        <v>780000</v>
      </c>
      <c r="P58" s="9">
        <v>630000</v>
      </c>
      <c r="Q58" s="9">
        <v>150000</v>
      </c>
      <c r="R58" s="9">
        <f t="shared" si="3"/>
        <v>0</v>
      </c>
      <c r="S58" s="9"/>
      <c r="T58" s="9"/>
      <c r="U58" s="9">
        <f t="shared" si="4"/>
        <v>0</v>
      </c>
      <c r="V58" s="9"/>
      <c r="W58" s="9"/>
      <c r="X58" s="9">
        <f t="shared" si="5"/>
        <v>0</v>
      </c>
      <c r="Y58" s="9"/>
      <c r="Z58" s="9"/>
      <c r="AA58" s="10">
        <f t="shared" si="6"/>
        <v>0</v>
      </c>
      <c r="AB58" s="11">
        <v>45862</v>
      </c>
    </row>
    <row r="59" spans="1:28" ht="15.75" hidden="1" x14ac:dyDescent="0.25">
      <c r="A59" s="39">
        <v>45847</v>
      </c>
      <c r="B59" s="33" t="s">
        <v>261</v>
      </c>
      <c r="C59" s="33"/>
      <c r="D59" s="33" t="s">
        <v>31</v>
      </c>
      <c r="E59" s="33" t="s">
        <v>91</v>
      </c>
      <c r="F59" s="33">
        <v>4000</v>
      </c>
      <c r="G59" s="33" t="s">
        <v>29</v>
      </c>
      <c r="H59" s="33">
        <v>3800</v>
      </c>
      <c r="I59" s="5">
        <f t="shared" si="0"/>
        <v>15200000</v>
      </c>
      <c r="J59" s="37" t="s">
        <v>240</v>
      </c>
      <c r="K59" s="90" t="s">
        <v>1059</v>
      </c>
      <c r="L59" s="9">
        <f t="shared" si="1"/>
        <v>0</v>
      </c>
      <c r="M59" s="9"/>
      <c r="N59" s="9"/>
      <c r="O59" s="9">
        <f t="shared" si="2"/>
        <v>15200000</v>
      </c>
      <c r="P59" s="9">
        <v>15200000</v>
      </c>
      <c r="Q59" s="9"/>
      <c r="R59" s="9">
        <f t="shared" si="3"/>
        <v>0</v>
      </c>
      <c r="S59" s="9"/>
      <c r="T59" s="9"/>
      <c r="U59" s="9">
        <f t="shared" si="4"/>
        <v>0</v>
      </c>
      <c r="V59" s="9"/>
      <c r="W59" s="9"/>
      <c r="X59" s="9">
        <f t="shared" si="5"/>
        <v>0</v>
      </c>
      <c r="Y59" s="9"/>
      <c r="Z59" s="9"/>
      <c r="AA59" s="10">
        <f t="shared" si="6"/>
        <v>0</v>
      </c>
      <c r="AB59" s="11">
        <v>45902</v>
      </c>
    </row>
    <row r="60" spans="1:28" ht="15.75" hidden="1" x14ac:dyDescent="0.25">
      <c r="A60" s="39">
        <v>45847</v>
      </c>
      <c r="B60" s="33" t="s">
        <v>261</v>
      </c>
      <c r="C60" s="35"/>
      <c r="D60" s="33" t="s">
        <v>31</v>
      </c>
      <c r="E60" s="35" t="s">
        <v>156</v>
      </c>
      <c r="F60" s="35">
        <v>5</v>
      </c>
      <c r="G60" s="35" t="s">
        <v>23</v>
      </c>
      <c r="H60" s="35">
        <v>400000</v>
      </c>
      <c r="I60" s="5">
        <f t="shared" si="0"/>
        <v>2000000</v>
      </c>
      <c r="J60" s="37" t="s">
        <v>240</v>
      </c>
      <c r="K60" s="90" t="s">
        <v>1059</v>
      </c>
      <c r="L60" s="9">
        <f t="shared" si="1"/>
        <v>0</v>
      </c>
      <c r="M60" s="9"/>
      <c r="N60" s="9"/>
      <c r="O60" s="9">
        <f t="shared" si="2"/>
        <v>2000000</v>
      </c>
      <c r="P60" s="9">
        <v>2000000</v>
      </c>
      <c r="Q60" s="9"/>
      <c r="R60" s="9">
        <f t="shared" si="3"/>
        <v>0</v>
      </c>
      <c r="S60" s="9"/>
      <c r="T60" s="9"/>
      <c r="U60" s="9">
        <f t="shared" si="4"/>
        <v>0</v>
      </c>
      <c r="V60" s="9"/>
      <c r="W60" s="9"/>
      <c r="X60" s="9">
        <f t="shared" si="5"/>
        <v>0</v>
      </c>
      <c r="Y60" s="9"/>
      <c r="Z60" s="9"/>
      <c r="AA60" s="10">
        <f t="shared" si="6"/>
        <v>0</v>
      </c>
      <c r="AB60" s="11">
        <v>45902</v>
      </c>
    </row>
    <row r="61" spans="1:28" ht="15.75" hidden="1" x14ac:dyDescent="0.25">
      <c r="A61" s="39">
        <v>45847</v>
      </c>
      <c r="B61" s="33" t="s">
        <v>261</v>
      </c>
      <c r="C61" s="33"/>
      <c r="D61" s="33" t="s">
        <v>31</v>
      </c>
      <c r="E61" s="33" t="s">
        <v>228</v>
      </c>
      <c r="F61" s="33">
        <v>1</v>
      </c>
      <c r="G61" s="33" t="s">
        <v>138</v>
      </c>
      <c r="H61" s="33">
        <v>1200000</v>
      </c>
      <c r="I61" s="5">
        <f t="shared" si="0"/>
        <v>1200000</v>
      </c>
      <c r="J61" s="37" t="s">
        <v>240</v>
      </c>
      <c r="K61" s="90" t="s">
        <v>1059</v>
      </c>
      <c r="L61" s="9">
        <f t="shared" si="1"/>
        <v>0</v>
      </c>
      <c r="M61" s="9"/>
      <c r="N61" s="9"/>
      <c r="O61" s="9">
        <f t="shared" si="2"/>
        <v>1200000</v>
      </c>
      <c r="P61" s="9">
        <v>1200000</v>
      </c>
      <c r="Q61" s="9"/>
      <c r="R61" s="9">
        <f t="shared" si="3"/>
        <v>0</v>
      </c>
      <c r="S61" s="9"/>
      <c r="T61" s="9"/>
      <c r="U61" s="9">
        <f t="shared" si="4"/>
        <v>0</v>
      </c>
      <c r="V61" s="9"/>
      <c r="W61" s="9"/>
      <c r="X61" s="9">
        <f t="shared" si="5"/>
        <v>0</v>
      </c>
      <c r="Y61" s="9"/>
      <c r="Z61" s="9"/>
      <c r="AA61" s="10">
        <f t="shared" si="6"/>
        <v>0</v>
      </c>
      <c r="AB61" s="11">
        <v>45902</v>
      </c>
    </row>
    <row r="62" spans="1:28" ht="15.75" hidden="1" x14ac:dyDescent="0.25">
      <c r="A62" s="39">
        <v>45847</v>
      </c>
      <c r="B62" s="33" t="s">
        <v>492</v>
      </c>
      <c r="C62" s="33"/>
      <c r="D62" s="33" t="s">
        <v>31</v>
      </c>
      <c r="E62" s="33" t="s">
        <v>98</v>
      </c>
      <c r="F62" s="33">
        <v>22.8</v>
      </c>
      <c r="G62" s="33" t="s">
        <v>51</v>
      </c>
      <c r="H62" s="33">
        <v>43000</v>
      </c>
      <c r="I62" s="5">
        <f t="shared" si="0"/>
        <v>980400</v>
      </c>
      <c r="J62" s="37" t="s">
        <v>34</v>
      </c>
      <c r="K62" s="33"/>
      <c r="L62" s="9">
        <f t="shared" si="1"/>
        <v>0</v>
      </c>
      <c r="M62" s="9"/>
      <c r="N62" s="9"/>
      <c r="O62" s="9">
        <f t="shared" si="2"/>
        <v>0</v>
      </c>
      <c r="P62" s="9"/>
      <c r="Q62" s="9"/>
      <c r="R62" s="9">
        <f t="shared" si="3"/>
        <v>0</v>
      </c>
      <c r="S62" s="9"/>
      <c r="T62" s="9"/>
      <c r="U62" s="9">
        <f t="shared" si="4"/>
        <v>1045000</v>
      </c>
      <c r="V62" s="9">
        <v>1045000</v>
      </c>
      <c r="W62" s="9"/>
      <c r="X62" s="9">
        <f t="shared" si="5"/>
        <v>0</v>
      </c>
      <c r="Y62" s="9"/>
      <c r="Z62" s="9"/>
      <c r="AA62" s="10">
        <f t="shared" si="6"/>
        <v>-64600</v>
      </c>
      <c r="AB62" s="11">
        <v>45847</v>
      </c>
    </row>
    <row r="63" spans="1:28" ht="15.75" hidden="1" x14ac:dyDescent="0.25">
      <c r="A63" s="39">
        <v>45852</v>
      </c>
      <c r="B63" s="33" t="s">
        <v>92</v>
      </c>
      <c r="C63" s="33"/>
      <c r="D63" s="33" t="s">
        <v>41</v>
      </c>
      <c r="E63" s="33" t="s">
        <v>91</v>
      </c>
      <c r="F63" s="33">
        <v>1000</v>
      </c>
      <c r="G63" s="33" t="s">
        <v>29</v>
      </c>
      <c r="H63" s="33">
        <v>4000</v>
      </c>
      <c r="I63" s="5">
        <f t="shared" si="0"/>
        <v>4000000</v>
      </c>
      <c r="J63" s="37" t="s">
        <v>34</v>
      </c>
      <c r="K63" s="33"/>
      <c r="L63" s="9">
        <f t="shared" si="1"/>
        <v>0</v>
      </c>
      <c r="M63" s="9"/>
      <c r="N63" s="9"/>
      <c r="O63" s="9">
        <f t="shared" si="2"/>
        <v>4250000</v>
      </c>
      <c r="P63" s="9">
        <v>4250000</v>
      </c>
      <c r="Q63" s="9"/>
      <c r="R63" s="9">
        <f t="shared" si="3"/>
        <v>0</v>
      </c>
      <c r="S63" s="9"/>
      <c r="T63" s="9"/>
      <c r="U63" s="9">
        <f t="shared" si="4"/>
        <v>0</v>
      </c>
      <c r="V63" s="9"/>
      <c r="W63" s="9"/>
      <c r="X63" s="9">
        <f t="shared" si="5"/>
        <v>0</v>
      </c>
      <c r="Y63" s="9"/>
      <c r="Z63" s="9"/>
      <c r="AA63" s="10">
        <f t="shared" si="6"/>
        <v>-250000</v>
      </c>
      <c r="AB63" s="11">
        <v>45852</v>
      </c>
    </row>
    <row r="64" spans="1:28" ht="15.75" hidden="1" x14ac:dyDescent="0.25">
      <c r="A64" s="39">
        <v>45853</v>
      </c>
      <c r="B64" s="35" t="s">
        <v>568</v>
      </c>
      <c r="C64" s="35"/>
      <c r="D64" s="35" t="s">
        <v>1069</v>
      </c>
      <c r="E64" s="35" t="s">
        <v>382</v>
      </c>
      <c r="F64" s="35">
        <v>16160</v>
      </c>
      <c r="G64" s="35" t="s">
        <v>267</v>
      </c>
      <c r="H64" s="35">
        <v>4500</v>
      </c>
      <c r="I64" s="5">
        <f t="shared" si="0"/>
        <v>72720000</v>
      </c>
      <c r="J64" s="41" t="s">
        <v>240</v>
      </c>
      <c r="K64" s="35"/>
      <c r="L64" s="9">
        <f t="shared" si="1"/>
        <v>0</v>
      </c>
      <c r="M64" s="9"/>
      <c r="N64" s="9"/>
      <c r="O64" s="9">
        <f t="shared" si="2"/>
        <v>72720000</v>
      </c>
      <c r="P64" s="9">
        <v>22720000</v>
      </c>
      <c r="Q64" s="9">
        <f>20000000+30000000</f>
        <v>50000000</v>
      </c>
      <c r="R64" s="9">
        <f t="shared" si="3"/>
        <v>0</v>
      </c>
      <c r="S64" s="9"/>
      <c r="T64" s="9"/>
      <c r="U64" s="9">
        <f t="shared" si="4"/>
        <v>0</v>
      </c>
      <c r="V64" s="9"/>
      <c r="W64" s="9"/>
      <c r="X64" s="9">
        <f t="shared" si="5"/>
        <v>0</v>
      </c>
      <c r="Y64" s="9"/>
      <c r="Z64" s="9"/>
      <c r="AA64" s="10">
        <f t="shared" si="6"/>
        <v>0</v>
      </c>
      <c r="AB64" s="11">
        <v>45917</v>
      </c>
    </row>
    <row r="65" spans="1:28" ht="15.75" hidden="1" x14ac:dyDescent="0.25">
      <c r="A65" s="39">
        <v>45853</v>
      </c>
      <c r="B65" s="33" t="s">
        <v>141</v>
      </c>
      <c r="C65" s="33"/>
      <c r="D65" s="33" t="s">
        <v>31</v>
      </c>
      <c r="E65" s="33" t="s">
        <v>95</v>
      </c>
      <c r="F65" s="33">
        <v>10400</v>
      </c>
      <c r="G65" s="33" t="s">
        <v>29</v>
      </c>
      <c r="H65" s="33">
        <v>3800</v>
      </c>
      <c r="I65" s="5">
        <f t="shared" si="0"/>
        <v>39520000</v>
      </c>
      <c r="J65" s="41" t="s">
        <v>240</v>
      </c>
      <c r="K65" s="90" t="s">
        <v>1071</v>
      </c>
      <c r="L65" s="9">
        <f t="shared" si="1"/>
        <v>12124000</v>
      </c>
      <c r="M65" s="9">
        <v>12124000</v>
      </c>
      <c r="N65" s="9"/>
      <c r="O65" s="9">
        <f t="shared" si="2"/>
        <v>27396000</v>
      </c>
      <c r="P65" s="9">
        <v>16771000</v>
      </c>
      <c r="Q65" s="9">
        <v>10625000</v>
      </c>
      <c r="R65" s="9">
        <f t="shared" si="3"/>
        <v>0</v>
      </c>
      <c r="S65" s="9"/>
      <c r="T65" s="9"/>
      <c r="U65" s="9">
        <f t="shared" si="4"/>
        <v>0</v>
      </c>
      <c r="V65" s="9"/>
      <c r="W65" s="9"/>
      <c r="X65" s="9">
        <f t="shared" si="5"/>
        <v>0</v>
      </c>
      <c r="Y65" s="9"/>
      <c r="Z65" s="9"/>
      <c r="AA65" s="10">
        <f t="shared" si="6"/>
        <v>0</v>
      </c>
      <c r="AB65" s="11">
        <v>45891</v>
      </c>
    </row>
    <row r="66" spans="1:28" ht="15.75" hidden="1" x14ac:dyDescent="0.25">
      <c r="A66" s="39">
        <v>45863</v>
      </c>
      <c r="B66" s="33" t="s">
        <v>252</v>
      </c>
      <c r="C66" s="33"/>
      <c r="D66" s="33" t="s">
        <v>31</v>
      </c>
      <c r="E66" s="33" t="s">
        <v>95</v>
      </c>
      <c r="F66" s="33">
        <v>8400</v>
      </c>
      <c r="G66" s="33" t="s">
        <v>29</v>
      </c>
      <c r="H66" s="33">
        <v>3900</v>
      </c>
      <c r="I66" s="5">
        <f t="shared" ref="I66:I130" si="7">F66*H66</f>
        <v>32760000</v>
      </c>
      <c r="J66" s="37" t="s">
        <v>240</v>
      </c>
      <c r="K66" s="90" t="s">
        <v>1080</v>
      </c>
      <c r="L66" s="9">
        <f t="shared" ref="L66:L130" si="8">M66+N66</f>
        <v>5135000</v>
      </c>
      <c r="M66" s="92">
        <v>5135000</v>
      </c>
      <c r="N66" s="92"/>
      <c r="O66" s="9">
        <f t="shared" ref="O66:O130" si="9">P66+Q66</f>
        <v>0</v>
      </c>
      <c r="P66" s="92"/>
      <c r="Q66" s="92"/>
      <c r="R66" s="9">
        <f t="shared" ref="R66:R130" si="10">S66+T66</f>
        <v>0</v>
      </c>
      <c r="S66" s="92"/>
      <c r="T66" s="92"/>
      <c r="U66" s="9">
        <f t="shared" ref="U66:U130" si="11">V66+W66</f>
        <v>13050000</v>
      </c>
      <c r="V66" s="92">
        <v>13050000</v>
      </c>
      <c r="W66" s="92"/>
      <c r="X66" s="9">
        <f t="shared" ref="X66:X130" si="12">Y66+Z66</f>
        <v>14575000</v>
      </c>
      <c r="Y66" s="92">
        <v>14575000</v>
      </c>
      <c r="Z66" s="92"/>
      <c r="AA66" s="10">
        <f t="shared" ref="AA66:AA130" si="13">C66+I66-L66-O66-U66-X66-R66</f>
        <v>0</v>
      </c>
      <c r="AB66" s="94">
        <v>45902</v>
      </c>
    </row>
    <row r="67" spans="1:28" ht="15.75" hidden="1" x14ac:dyDescent="0.25">
      <c r="A67" s="39">
        <v>45866</v>
      </c>
      <c r="B67" s="33" t="s">
        <v>345</v>
      </c>
      <c r="C67" s="33"/>
      <c r="D67" s="33" t="s">
        <v>31</v>
      </c>
      <c r="E67" s="33" t="s">
        <v>197</v>
      </c>
      <c r="F67" s="33">
        <v>125</v>
      </c>
      <c r="G67" s="33" t="s">
        <v>29</v>
      </c>
      <c r="H67" s="33">
        <v>2460</v>
      </c>
      <c r="I67" s="5">
        <f t="shared" si="7"/>
        <v>307500</v>
      </c>
      <c r="J67" s="37" t="s">
        <v>34</v>
      </c>
      <c r="K67" s="33"/>
      <c r="L67" s="9">
        <f t="shared" si="8"/>
        <v>0</v>
      </c>
      <c r="M67" s="92"/>
      <c r="N67" s="92"/>
      <c r="O67" s="9">
        <f t="shared" si="9"/>
        <v>0</v>
      </c>
      <c r="P67" s="92"/>
      <c r="Q67" s="92"/>
      <c r="R67" s="9">
        <f t="shared" si="10"/>
        <v>0</v>
      </c>
      <c r="S67" s="92"/>
      <c r="T67" s="92"/>
      <c r="U67" s="9">
        <f t="shared" si="11"/>
        <v>370000</v>
      </c>
      <c r="V67" s="92">
        <v>370000</v>
      </c>
      <c r="W67" s="92"/>
      <c r="X67" s="9">
        <f t="shared" si="12"/>
        <v>0</v>
      </c>
      <c r="Y67" s="92"/>
      <c r="Z67" s="92"/>
      <c r="AA67" s="10">
        <f t="shared" si="13"/>
        <v>-62500</v>
      </c>
      <c r="AB67" s="94">
        <v>45866</v>
      </c>
    </row>
    <row r="68" spans="1:28" ht="15.75" hidden="1" x14ac:dyDescent="0.25">
      <c r="A68" s="32">
        <v>45866</v>
      </c>
      <c r="B68" s="33" t="s">
        <v>141</v>
      </c>
      <c r="C68" s="33"/>
      <c r="D68" s="33" t="s">
        <v>31</v>
      </c>
      <c r="E68" s="33" t="s">
        <v>95</v>
      </c>
      <c r="F68" s="33">
        <v>10400</v>
      </c>
      <c r="G68" s="33" t="s">
        <v>29</v>
      </c>
      <c r="H68" s="33">
        <v>3800</v>
      </c>
      <c r="I68" s="5">
        <f t="shared" si="7"/>
        <v>39520000</v>
      </c>
      <c r="J68" s="82" t="s">
        <v>43</v>
      </c>
      <c r="K68" s="130" t="s">
        <v>1084</v>
      </c>
      <c r="L68" s="9">
        <f t="shared" si="8"/>
        <v>24600000</v>
      </c>
      <c r="M68" s="92">
        <v>24600000</v>
      </c>
      <c r="N68" s="92"/>
      <c r="O68" s="9">
        <f t="shared" si="9"/>
        <v>0</v>
      </c>
      <c r="P68" s="92"/>
      <c r="Q68" s="92"/>
      <c r="R68" s="9">
        <f t="shared" si="10"/>
        <v>0</v>
      </c>
      <c r="S68" s="92"/>
      <c r="T68" s="92"/>
      <c r="U68" s="9">
        <f t="shared" si="11"/>
        <v>0</v>
      </c>
      <c r="V68" s="92"/>
      <c r="W68" s="92"/>
      <c r="X68" s="9">
        <f t="shared" si="12"/>
        <v>0</v>
      </c>
      <c r="Y68" s="92"/>
      <c r="Z68" s="92"/>
      <c r="AA68" s="10">
        <f t="shared" si="13"/>
        <v>14920000</v>
      </c>
      <c r="AB68" s="94">
        <v>45920</v>
      </c>
    </row>
    <row r="69" spans="1:28" ht="15.75" hidden="1" x14ac:dyDescent="0.25">
      <c r="A69" s="39">
        <v>45873</v>
      </c>
      <c r="B69" s="33" t="s">
        <v>96</v>
      </c>
      <c r="C69" s="33"/>
      <c r="D69" s="33" t="s">
        <v>41</v>
      </c>
      <c r="E69" s="33" t="s">
        <v>190</v>
      </c>
      <c r="F69" s="33">
        <v>160</v>
      </c>
      <c r="G69" s="33" t="s">
        <v>51</v>
      </c>
      <c r="H69" s="33">
        <v>42000</v>
      </c>
      <c r="I69" s="5">
        <f t="shared" si="7"/>
        <v>6720000</v>
      </c>
      <c r="J69" s="37" t="s">
        <v>240</v>
      </c>
      <c r="K69" s="90" t="s">
        <v>1092</v>
      </c>
      <c r="L69" s="9">
        <f t="shared" si="8"/>
        <v>0</v>
      </c>
      <c r="M69" s="9"/>
      <c r="N69" s="9"/>
      <c r="O69" s="9">
        <f t="shared" si="9"/>
        <v>6720000</v>
      </c>
      <c r="P69" s="9">
        <v>6720000</v>
      </c>
      <c r="Q69" s="9"/>
      <c r="R69" s="9">
        <f t="shared" si="10"/>
        <v>0</v>
      </c>
      <c r="S69" s="9"/>
      <c r="T69" s="9"/>
      <c r="U69" s="9">
        <f t="shared" si="11"/>
        <v>0</v>
      </c>
      <c r="V69" s="9"/>
      <c r="W69" s="9"/>
      <c r="X69" s="9">
        <f t="shared" si="12"/>
        <v>0</v>
      </c>
      <c r="Y69" s="9"/>
      <c r="Z69" s="9"/>
      <c r="AA69" s="10">
        <f t="shared" si="13"/>
        <v>0</v>
      </c>
      <c r="AB69" s="11">
        <v>45909</v>
      </c>
    </row>
    <row r="70" spans="1:28" ht="15.75" hidden="1" x14ac:dyDescent="0.25">
      <c r="A70" s="39">
        <v>45873</v>
      </c>
      <c r="B70" s="33" t="s">
        <v>96</v>
      </c>
      <c r="C70" s="33"/>
      <c r="D70" s="33" t="s">
        <v>41</v>
      </c>
      <c r="E70" s="33" t="s">
        <v>426</v>
      </c>
      <c r="F70" s="33">
        <v>60</v>
      </c>
      <c r="G70" s="33" t="s">
        <v>51</v>
      </c>
      <c r="H70" s="33">
        <v>54000</v>
      </c>
      <c r="I70" s="5">
        <f t="shared" si="7"/>
        <v>3240000</v>
      </c>
      <c r="J70" s="37" t="s">
        <v>240</v>
      </c>
      <c r="K70" s="90" t="s">
        <v>1092</v>
      </c>
      <c r="L70" s="9">
        <f t="shared" si="8"/>
        <v>0</v>
      </c>
      <c r="M70" s="9"/>
      <c r="N70" s="9"/>
      <c r="O70" s="9">
        <f t="shared" si="9"/>
        <v>3240000</v>
      </c>
      <c r="P70" s="9">
        <v>3240000</v>
      </c>
      <c r="Q70" s="9"/>
      <c r="R70" s="9">
        <f t="shared" si="10"/>
        <v>0</v>
      </c>
      <c r="S70" s="9"/>
      <c r="T70" s="9"/>
      <c r="U70" s="9">
        <f t="shared" si="11"/>
        <v>0</v>
      </c>
      <c r="V70" s="9"/>
      <c r="W70" s="9"/>
      <c r="X70" s="9">
        <f t="shared" si="12"/>
        <v>0</v>
      </c>
      <c r="Y70" s="9"/>
      <c r="Z70" s="9"/>
      <c r="AA70" s="10">
        <f t="shared" si="13"/>
        <v>0</v>
      </c>
      <c r="AB70" s="11">
        <v>45909</v>
      </c>
    </row>
    <row r="71" spans="1:28" ht="15.75" x14ac:dyDescent="0.25">
      <c r="A71" s="39">
        <v>45874</v>
      </c>
      <c r="B71" s="33" t="s">
        <v>329</v>
      </c>
      <c r="C71" s="33"/>
      <c r="D71" s="33" t="s">
        <v>31</v>
      </c>
      <c r="E71" s="33" t="s">
        <v>205</v>
      </c>
      <c r="F71" s="33">
        <v>100</v>
      </c>
      <c r="G71" s="33" t="s">
        <v>51</v>
      </c>
      <c r="H71" s="33">
        <v>115000</v>
      </c>
      <c r="I71" s="5">
        <f t="shared" si="7"/>
        <v>11500000</v>
      </c>
      <c r="J71" s="37" t="s">
        <v>240</v>
      </c>
      <c r="K71" s="90" t="s">
        <v>1083</v>
      </c>
      <c r="L71" s="9">
        <f t="shared" si="8"/>
        <v>0</v>
      </c>
      <c r="M71" s="9"/>
      <c r="N71" s="9"/>
      <c r="O71" s="9">
        <f t="shared" si="9"/>
        <v>11500000</v>
      </c>
      <c r="P71" s="9">
        <v>7583000</v>
      </c>
      <c r="Q71" s="9">
        <v>3917000</v>
      </c>
      <c r="R71" s="9">
        <f t="shared" si="10"/>
        <v>0</v>
      </c>
      <c r="S71" s="9"/>
      <c r="T71" s="9"/>
      <c r="U71" s="9">
        <f t="shared" si="11"/>
        <v>0</v>
      </c>
      <c r="V71" s="9"/>
      <c r="W71" s="9"/>
      <c r="X71" s="9">
        <f t="shared" si="12"/>
        <v>0</v>
      </c>
      <c r="Y71" s="9"/>
      <c r="Z71" s="9"/>
      <c r="AA71" s="10">
        <f t="shared" si="13"/>
        <v>0</v>
      </c>
      <c r="AB71" s="11">
        <v>45905</v>
      </c>
    </row>
    <row r="72" spans="1:28" ht="15.75" hidden="1" x14ac:dyDescent="0.25">
      <c r="A72" s="32">
        <v>45874</v>
      </c>
      <c r="B72" s="33" t="s">
        <v>663</v>
      </c>
      <c r="C72" s="33"/>
      <c r="D72" s="33" t="s">
        <v>41</v>
      </c>
      <c r="E72" s="33" t="s">
        <v>1095</v>
      </c>
      <c r="F72" s="33">
        <v>20</v>
      </c>
      <c r="G72" s="33" t="s">
        <v>51</v>
      </c>
      <c r="H72" s="33">
        <v>63000</v>
      </c>
      <c r="I72" s="5">
        <f t="shared" si="7"/>
        <v>1260000</v>
      </c>
      <c r="J72" s="82" t="s">
        <v>26</v>
      </c>
      <c r="K72" s="33"/>
      <c r="L72" s="9">
        <f t="shared" si="8"/>
        <v>0</v>
      </c>
      <c r="M72" s="9"/>
      <c r="N72" s="9"/>
      <c r="O72" s="9">
        <f t="shared" si="9"/>
        <v>0</v>
      </c>
      <c r="P72" s="9"/>
      <c r="Q72" s="9"/>
      <c r="R72" s="9">
        <f t="shared" si="10"/>
        <v>0</v>
      </c>
      <c r="S72" s="9"/>
      <c r="T72" s="9"/>
      <c r="U72" s="9">
        <f t="shared" si="11"/>
        <v>0</v>
      </c>
      <c r="V72" s="9"/>
      <c r="W72" s="9"/>
      <c r="X72" s="9">
        <f t="shared" si="12"/>
        <v>0</v>
      </c>
      <c r="Y72" s="9"/>
      <c r="Z72" s="9"/>
      <c r="AA72" s="10">
        <f t="shared" si="13"/>
        <v>1260000</v>
      </c>
      <c r="AB72" s="11"/>
    </row>
    <row r="73" spans="1:28" ht="15.75" hidden="1" x14ac:dyDescent="0.25">
      <c r="A73" s="39">
        <v>45875</v>
      </c>
      <c r="B73" s="33" t="s">
        <v>53</v>
      </c>
      <c r="C73" s="33"/>
      <c r="D73" s="33" t="s">
        <v>31</v>
      </c>
      <c r="E73" s="33" t="s">
        <v>91</v>
      </c>
      <c r="F73" s="21">
        <v>4800</v>
      </c>
      <c r="G73" s="33" t="s">
        <v>29</v>
      </c>
      <c r="H73" s="21">
        <v>3800</v>
      </c>
      <c r="I73" s="5">
        <f t="shared" si="7"/>
        <v>18240000</v>
      </c>
      <c r="J73" s="41" t="s">
        <v>240</v>
      </c>
      <c r="K73" s="21" t="s">
        <v>1084</v>
      </c>
      <c r="L73" s="9">
        <f t="shared" si="8"/>
        <v>0</v>
      </c>
      <c r="M73" s="9"/>
      <c r="N73" s="9"/>
      <c r="O73" s="9">
        <f t="shared" si="9"/>
        <v>18240000</v>
      </c>
      <c r="P73" s="9">
        <v>15200000</v>
      </c>
      <c r="Q73" s="9">
        <v>3040000</v>
      </c>
      <c r="R73" s="9">
        <f t="shared" si="10"/>
        <v>0</v>
      </c>
      <c r="S73" s="9"/>
      <c r="T73" s="9"/>
      <c r="U73" s="9">
        <f t="shared" si="11"/>
        <v>0</v>
      </c>
      <c r="V73" s="9"/>
      <c r="W73" s="9"/>
      <c r="X73" s="9">
        <f t="shared" si="12"/>
        <v>0</v>
      </c>
      <c r="Y73" s="9"/>
      <c r="Z73" s="9"/>
      <c r="AA73" s="10">
        <f t="shared" si="13"/>
        <v>0</v>
      </c>
      <c r="AB73" s="11">
        <v>45917</v>
      </c>
    </row>
    <row r="74" spans="1:28" ht="15.75" hidden="1" x14ac:dyDescent="0.25">
      <c r="A74" s="39">
        <v>45875</v>
      </c>
      <c r="B74" s="33" t="s">
        <v>53</v>
      </c>
      <c r="C74" s="33"/>
      <c r="D74" s="33" t="s">
        <v>31</v>
      </c>
      <c r="E74" s="33" t="s">
        <v>707</v>
      </c>
      <c r="F74" s="21">
        <v>200</v>
      </c>
      <c r="G74" s="33" t="s">
        <v>29</v>
      </c>
      <c r="H74" s="21">
        <v>3800</v>
      </c>
      <c r="I74" s="5">
        <f t="shared" si="7"/>
        <v>760000</v>
      </c>
      <c r="J74" s="41" t="s">
        <v>240</v>
      </c>
      <c r="K74" s="21" t="s">
        <v>1084</v>
      </c>
      <c r="L74" s="9">
        <f t="shared" si="8"/>
        <v>0</v>
      </c>
      <c r="M74" s="9"/>
      <c r="N74" s="9"/>
      <c r="O74" s="9">
        <f t="shared" si="9"/>
        <v>760000</v>
      </c>
      <c r="P74" s="9"/>
      <c r="Q74" s="9">
        <v>760000</v>
      </c>
      <c r="R74" s="9">
        <f t="shared" si="10"/>
        <v>0</v>
      </c>
      <c r="S74" s="9"/>
      <c r="T74" s="9"/>
      <c r="U74" s="9">
        <f t="shared" si="11"/>
        <v>0</v>
      </c>
      <c r="V74" s="9"/>
      <c r="W74" s="9"/>
      <c r="X74" s="9">
        <f t="shared" si="12"/>
        <v>0</v>
      </c>
      <c r="Y74" s="9"/>
      <c r="Z74" s="9"/>
      <c r="AA74" s="10">
        <f t="shared" si="13"/>
        <v>0</v>
      </c>
      <c r="AB74" s="11">
        <v>45917</v>
      </c>
    </row>
    <row r="75" spans="1:28" ht="15.75" hidden="1" x14ac:dyDescent="0.25">
      <c r="A75" s="39">
        <v>45875</v>
      </c>
      <c r="B75" s="33" t="s">
        <v>1096</v>
      </c>
      <c r="C75" s="33"/>
      <c r="D75" s="33" t="s">
        <v>31</v>
      </c>
      <c r="E75" s="33" t="s">
        <v>467</v>
      </c>
      <c r="F75" s="33">
        <v>16.8</v>
      </c>
      <c r="G75" s="33" t="s">
        <v>51</v>
      </c>
      <c r="H75" s="33">
        <v>43000</v>
      </c>
      <c r="I75" s="5">
        <f t="shared" si="7"/>
        <v>722400</v>
      </c>
      <c r="J75" s="41" t="s">
        <v>241</v>
      </c>
      <c r="K75" s="21" t="s">
        <v>1079</v>
      </c>
      <c r="L75" s="9">
        <f t="shared" si="8"/>
        <v>722400</v>
      </c>
      <c r="M75" s="9">
        <v>722400</v>
      </c>
      <c r="N75" s="9"/>
      <c r="O75" s="9">
        <f t="shared" si="9"/>
        <v>0</v>
      </c>
      <c r="P75" s="9"/>
      <c r="Q75" s="9"/>
      <c r="R75" s="9">
        <f t="shared" si="10"/>
        <v>0</v>
      </c>
      <c r="S75" s="9"/>
      <c r="T75" s="9"/>
      <c r="U75" s="9">
        <f t="shared" si="11"/>
        <v>0</v>
      </c>
      <c r="V75" s="9"/>
      <c r="W75" s="9"/>
      <c r="X75" s="9">
        <f t="shared" si="12"/>
        <v>0</v>
      </c>
      <c r="Y75" s="9"/>
      <c r="Z75" s="9"/>
      <c r="AA75" s="10">
        <f t="shared" si="13"/>
        <v>0</v>
      </c>
      <c r="AB75" s="11">
        <v>45916</v>
      </c>
    </row>
    <row r="76" spans="1:28" ht="15.75" hidden="1" x14ac:dyDescent="0.25">
      <c r="A76" s="39">
        <v>45875</v>
      </c>
      <c r="B76" s="33" t="s">
        <v>161</v>
      </c>
      <c r="C76" s="33"/>
      <c r="D76" s="33" t="s">
        <v>31</v>
      </c>
      <c r="E76" s="33" t="s">
        <v>166</v>
      </c>
      <c r="F76" s="33">
        <v>1</v>
      </c>
      <c r="G76" s="33" t="s">
        <v>23</v>
      </c>
      <c r="H76" s="33">
        <v>400000</v>
      </c>
      <c r="I76" s="5">
        <f t="shared" si="7"/>
        <v>400000</v>
      </c>
      <c r="J76" s="41" t="s">
        <v>34</v>
      </c>
      <c r="K76" s="21" t="s">
        <v>1079</v>
      </c>
      <c r="L76" s="9">
        <f t="shared" si="8"/>
        <v>0</v>
      </c>
      <c r="M76" s="9"/>
      <c r="N76" s="9"/>
      <c r="O76" s="9">
        <f t="shared" si="9"/>
        <v>0</v>
      </c>
      <c r="P76" s="9"/>
      <c r="Q76" s="9"/>
      <c r="R76" s="9">
        <f t="shared" si="10"/>
        <v>0</v>
      </c>
      <c r="S76" s="9"/>
      <c r="T76" s="9"/>
      <c r="U76" s="9">
        <f t="shared" si="11"/>
        <v>497500</v>
      </c>
      <c r="V76" s="9">
        <v>497500</v>
      </c>
      <c r="W76" s="9"/>
      <c r="X76" s="9">
        <f t="shared" si="12"/>
        <v>0</v>
      </c>
      <c r="Y76" s="9"/>
      <c r="Z76" s="9"/>
      <c r="AA76" s="10">
        <f t="shared" si="13"/>
        <v>-97500</v>
      </c>
      <c r="AB76" s="11">
        <v>45881</v>
      </c>
    </row>
    <row r="77" spans="1:28" ht="15.75" hidden="1" x14ac:dyDescent="0.25">
      <c r="A77" s="39">
        <v>45875</v>
      </c>
      <c r="B77" s="33" t="s">
        <v>141</v>
      </c>
      <c r="C77" s="33"/>
      <c r="D77" s="33" t="s">
        <v>31</v>
      </c>
      <c r="E77" s="33" t="s">
        <v>407</v>
      </c>
      <c r="F77" s="33">
        <v>32</v>
      </c>
      <c r="G77" s="33" t="s">
        <v>33</v>
      </c>
      <c r="H77" s="33">
        <v>300000</v>
      </c>
      <c r="I77" s="5">
        <f t="shared" si="7"/>
        <v>9600000</v>
      </c>
      <c r="J77" s="41" t="s">
        <v>241</v>
      </c>
      <c r="K77" s="90" t="s">
        <v>1097</v>
      </c>
      <c r="L77" s="9">
        <f t="shared" si="8"/>
        <v>9600000</v>
      </c>
      <c r="M77" s="9">
        <v>9600000</v>
      </c>
      <c r="N77" s="9"/>
      <c r="O77" s="9">
        <f t="shared" si="9"/>
        <v>0</v>
      </c>
      <c r="P77" s="9"/>
      <c r="Q77" s="9"/>
      <c r="R77" s="9">
        <f t="shared" si="10"/>
        <v>0</v>
      </c>
      <c r="S77" s="9"/>
      <c r="T77" s="9"/>
      <c r="U77" s="9">
        <f t="shared" si="11"/>
        <v>0</v>
      </c>
      <c r="V77" s="9"/>
      <c r="W77" s="9"/>
      <c r="X77" s="9">
        <f t="shared" si="12"/>
        <v>0</v>
      </c>
      <c r="Y77" s="9"/>
      <c r="Z77" s="9"/>
      <c r="AA77" s="10">
        <f t="shared" si="13"/>
        <v>0</v>
      </c>
      <c r="AB77" s="11">
        <v>45904</v>
      </c>
    </row>
    <row r="78" spans="1:28" ht="15.75" hidden="1" x14ac:dyDescent="0.25">
      <c r="A78" s="39">
        <v>45875</v>
      </c>
      <c r="B78" s="33" t="s">
        <v>141</v>
      </c>
      <c r="C78" s="33"/>
      <c r="D78" s="33" t="s">
        <v>31</v>
      </c>
      <c r="E78" s="33" t="s">
        <v>308</v>
      </c>
      <c r="F78" s="33">
        <v>40</v>
      </c>
      <c r="G78" s="33" t="s">
        <v>51</v>
      </c>
      <c r="H78" s="33">
        <v>86000</v>
      </c>
      <c r="I78" s="5">
        <f t="shared" si="7"/>
        <v>3440000</v>
      </c>
      <c r="J78" s="41" t="s">
        <v>241</v>
      </c>
      <c r="K78" s="90" t="s">
        <v>1097</v>
      </c>
      <c r="L78" s="9">
        <f t="shared" si="8"/>
        <v>3440000</v>
      </c>
      <c r="M78" s="9">
        <v>3440000</v>
      </c>
      <c r="N78" s="9"/>
      <c r="O78" s="9">
        <f t="shared" si="9"/>
        <v>0</v>
      </c>
      <c r="P78" s="9"/>
      <c r="Q78" s="9"/>
      <c r="R78" s="9">
        <f t="shared" si="10"/>
        <v>0</v>
      </c>
      <c r="S78" s="9"/>
      <c r="T78" s="9"/>
      <c r="U78" s="9">
        <f t="shared" si="11"/>
        <v>0</v>
      </c>
      <c r="V78" s="9"/>
      <c r="W78" s="9"/>
      <c r="X78" s="9">
        <f t="shared" si="12"/>
        <v>0</v>
      </c>
      <c r="Y78" s="9"/>
      <c r="Z78" s="9"/>
      <c r="AA78" s="10">
        <f t="shared" si="13"/>
        <v>0</v>
      </c>
      <c r="AB78" s="11">
        <v>45904</v>
      </c>
    </row>
    <row r="79" spans="1:28" ht="15.75" hidden="1" x14ac:dyDescent="0.25">
      <c r="A79" s="39">
        <v>45875</v>
      </c>
      <c r="B79" s="33" t="s">
        <v>141</v>
      </c>
      <c r="C79" s="33"/>
      <c r="D79" s="33" t="s">
        <v>31</v>
      </c>
      <c r="E79" s="33" t="s">
        <v>309</v>
      </c>
      <c r="F79" s="33">
        <v>30</v>
      </c>
      <c r="G79" s="33" t="s">
        <v>51</v>
      </c>
      <c r="H79" s="33">
        <v>86000</v>
      </c>
      <c r="I79" s="5">
        <f t="shared" si="7"/>
        <v>2580000</v>
      </c>
      <c r="J79" s="41" t="s">
        <v>241</v>
      </c>
      <c r="K79" s="90" t="s">
        <v>1097</v>
      </c>
      <c r="L79" s="9">
        <f t="shared" si="8"/>
        <v>2580000</v>
      </c>
      <c r="M79" s="9">
        <v>2580000</v>
      </c>
      <c r="N79" s="9"/>
      <c r="O79" s="9">
        <f t="shared" si="9"/>
        <v>0</v>
      </c>
      <c r="P79" s="9"/>
      <c r="Q79" s="9"/>
      <c r="R79" s="9">
        <f t="shared" si="10"/>
        <v>0</v>
      </c>
      <c r="S79" s="9"/>
      <c r="T79" s="9"/>
      <c r="U79" s="9">
        <f t="shared" si="11"/>
        <v>0</v>
      </c>
      <c r="V79" s="9"/>
      <c r="W79" s="9"/>
      <c r="X79" s="9">
        <f t="shared" si="12"/>
        <v>0</v>
      </c>
      <c r="Y79" s="9"/>
      <c r="Z79" s="9"/>
      <c r="AA79" s="10">
        <f t="shared" si="13"/>
        <v>0</v>
      </c>
      <c r="AB79" s="11">
        <v>45904</v>
      </c>
    </row>
    <row r="80" spans="1:28" ht="15.75" hidden="1" x14ac:dyDescent="0.25">
      <c r="A80" s="39">
        <v>45875</v>
      </c>
      <c r="B80" s="33" t="s">
        <v>141</v>
      </c>
      <c r="C80" s="33"/>
      <c r="D80" s="33" t="s">
        <v>31</v>
      </c>
      <c r="E80" s="33" t="s">
        <v>310</v>
      </c>
      <c r="F80" s="33">
        <v>10</v>
      </c>
      <c r="G80" s="33" t="s">
        <v>51</v>
      </c>
      <c r="H80" s="33">
        <v>86000</v>
      </c>
      <c r="I80" s="5">
        <f t="shared" si="7"/>
        <v>860000</v>
      </c>
      <c r="J80" s="41" t="s">
        <v>241</v>
      </c>
      <c r="K80" s="90" t="s">
        <v>1097</v>
      </c>
      <c r="L80" s="9">
        <f t="shared" si="8"/>
        <v>860000</v>
      </c>
      <c r="M80" s="9">
        <v>860000</v>
      </c>
      <c r="N80" s="9"/>
      <c r="O80" s="9">
        <f t="shared" si="9"/>
        <v>0</v>
      </c>
      <c r="P80" s="9"/>
      <c r="Q80" s="9"/>
      <c r="R80" s="9">
        <f t="shared" si="10"/>
        <v>0</v>
      </c>
      <c r="S80" s="9"/>
      <c r="T80" s="9"/>
      <c r="U80" s="9">
        <f t="shared" si="11"/>
        <v>0</v>
      </c>
      <c r="V80" s="9"/>
      <c r="W80" s="9"/>
      <c r="X80" s="9">
        <f t="shared" si="12"/>
        <v>0</v>
      </c>
      <c r="Y80" s="9"/>
      <c r="Z80" s="9"/>
      <c r="AA80" s="10">
        <f t="shared" si="13"/>
        <v>0</v>
      </c>
      <c r="AB80" s="11">
        <v>45904</v>
      </c>
    </row>
    <row r="81" spans="1:28" ht="15.75" hidden="1" x14ac:dyDescent="0.25">
      <c r="A81" s="39">
        <v>45875</v>
      </c>
      <c r="B81" s="33" t="s">
        <v>141</v>
      </c>
      <c r="C81" s="33"/>
      <c r="D81" s="33" t="s">
        <v>31</v>
      </c>
      <c r="E81" s="33" t="s">
        <v>311</v>
      </c>
      <c r="F81" s="33">
        <v>30</v>
      </c>
      <c r="G81" s="33" t="s">
        <v>51</v>
      </c>
      <c r="H81" s="33">
        <v>86000</v>
      </c>
      <c r="I81" s="5">
        <f t="shared" si="7"/>
        <v>2580000</v>
      </c>
      <c r="J81" s="85" t="s">
        <v>43</v>
      </c>
      <c r="K81" s="107" t="s">
        <v>1097</v>
      </c>
      <c r="L81" s="9">
        <f t="shared" si="8"/>
        <v>2396000</v>
      </c>
      <c r="M81" s="9">
        <v>2396000</v>
      </c>
      <c r="N81" s="9"/>
      <c r="O81" s="9">
        <f t="shared" si="9"/>
        <v>0</v>
      </c>
      <c r="P81" s="9"/>
      <c r="Q81" s="9"/>
      <c r="R81" s="9">
        <f t="shared" si="10"/>
        <v>0</v>
      </c>
      <c r="S81" s="9"/>
      <c r="T81" s="9"/>
      <c r="U81" s="9">
        <f t="shared" si="11"/>
        <v>0</v>
      </c>
      <c r="V81" s="9"/>
      <c r="W81" s="9"/>
      <c r="X81" s="9">
        <f t="shared" si="12"/>
        <v>0</v>
      </c>
      <c r="Y81" s="9"/>
      <c r="Z81" s="9"/>
      <c r="AA81" s="10">
        <f t="shared" si="13"/>
        <v>184000</v>
      </c>
      <c r="AB81" s="11">
        <v>45904</v>
      </c>
    </row>
    <row r="82" spans="1:28" ht="15.75" hidden="1" x14ac:dyDescent="0.25">
      <c r="A82" s="39">
        <v>45876</v>
      </c>
      <c r="B82" s="33" t="s">
        <v>141</v>
      </c>
      <c r="C82" s="33"/>
      <c r="D82" s="33" t="s">
        <v>31</v>
      </c>
      <c r="E82" s="33" t="s">
        <v>95</v>
      </c>
      <c r="F82" s="33">
        <v>10400</v>
      </c>
      <c r="G82" s="33" t="s">
        <v>29</v>
      </c>
      <c r="H82" s="33">
        <v>3800</v>
      </c>
      <c r="I82" s="5">
        <f t="shared" si="7"/>
        <v>39520000</v>
      </c>
      <c r="J82" s="82" t="s">
        <v>43</v>
      </c>
      <c r="K82" s="130" t="s">
        <v>1118</v>
      </c>
      <c r="L82" s="9">
        <f t="shared" si="8"/>
        <v>0</v>
      </c>
      <c r="M82" s="9"/>
      <c r="N82" s="9"/>
      <c r="O82" s="9">
        <f t="shared" si="9"/>
        <v>0</v>
      </c>
      <c r="P82" s="9"/>
      <c r="Q82" s="9"/>
      <c r="R82" s="9">
        <f t="shared" si="10"/>
        <v>0</v>
      </c>
      <c r="S82" s="9"/>
      <c r="T82" s="9"/>
      <c r="U82" s="9">
        <f t="shared" si="11"/>
        <v>0</v>
      </c>
      <c r="V82" s="9"/>
      <c r="W82" s="9"/>
      <c r="X82" s="9">
        <f t="shared" si="12"/>
        <v>0</v>
      </c>
      <c r="Y82" s="9"/>
      <c r="Z82" s="9"/>
      <c r="AA82" s="10">
        <f t="shared" si="13"/>
        <v>39520000</v>
      </c>
      <c r="AB82" s="11"/>
    </row>
    <row r="83" spans="1:28" ht="15.75" hidden="1" x14ac:dyDescent="0.25">
      <c r="A83" s="39">
        <v>45876</v>
      </c>
      <c r="B83" s="33" t="s">
        <v>112</v>
      </c>
      <c r="C83" s="33"/>
      <c r="D83" s="33" t="s">
        <v>31</v>
      </c>
      <c r="E83" s="33" t="s">
        <v>457</v>
      </c>
      <c r="F83" s="33">
        <v>1</v>
      </c>
      <c r="G83" s="33" t="s">
        <v>51</v>
      </c>
      <c r="H83" s="33">
        <v>300000</v>
      </c>
      <c r="I83" s="5">
        <f t="shared" si="7"/>
        <v>300000</v>
      </c>
      <c r="J83" s="37" t="s">
        <v>240</v>
      </c>
      <c r="K83" s="33"/>
      <c r="L83" s="9">
        <f t="shared" si="8"/>
        <v>0</v>
      </c>
      <c r="M83" s="9"/>
      <c r="N83" s="9"/>
      <c r="O83" s="9">
        <f t="shared" si="9"/>
        <v>300000</v>
      </c>
      <c r="P83" s="9">
        <v>240000</v>
      </c>
      <c r="Q83" s="9">
        <v>60000</v>
      </c>
      <c r="R83" s="9">
        <f t="shared" si="10"/>
        <v>0</v>
      </c>
      <c r="S83" s="9"/>
      <c r="T83" s="9"/>
      <c r="U83" s="9">
        <f t="shared" si="11"/>
        <v>0</v>
      </c>
      <c r="V83" s="9"/>
      <c r="W83" s="9"/>
      <c r="X83" s="9">
        <f t="shared" si="12"/>
        <v>0</v>
      </c>
      <c r="Y83" s="9"/>
      <c r="Z83" s="9"/>
      <c r="AA83" s="10">
        <f t="shared" si="13"/>
        <v>0</v>
      </c>
      <c r="AB83" s="11">
        <v>45929</v>
      </c>
    </row>
    <row r="84" spans="1:28" ht="15.75" hidden="1" x14ac:dyDescent="0.25">
      <c r="A84" s="39">
        <v>45877</v>
      </c>
      <c r="B84" s="33" t="s">
        <v>147</v>
      </c>
      <c r="C84" s="33"/>
      <c r="D84" s="33" t="s">
        <v>31</v>
      </c>
      <c r="E84" s="33" t="s">
        <v>148</v>
      </c>
      <c r="F84" s="33">
        <v>300</v>
      </c>
      <c r="G84" s="33" t="s">
        <v>51</v>
      </c>
      <c r="H84" s="33">
        <v>60000</v>
      </c>
      <c r="I84" s="5">
        <f t="shared" si="7"/>
        <v>18000000</v>
      </c>
      <c r="J84" s="37" t="s">
        <v>240</v>
      </c>
      <c r="K84" s="33" t="s">
        <v>1104</v>
      </c>
      <c r="L84" s="9">
        <f t="shared" si="8"/>
        <v>0</v>
      </c>
      <c r="M84" s="9"/>
      <c r="N84" s="9"/>
      <c r="O84" s="9">
        <f t="shared" si="9"/>
        <v>18000000</v>
      </c>
      <c r="P84" s="9">
        <v>18000000</v>
      </c>
      <c r="Q84" s="9"/>
      <c r="R84" s="9">
        <f t="shared" si="10"/>
        <v>0</v>
      </c>
      <c r="S84" s="9"/>
      <c r="T84" s="9"/>
      <c r="U84" s="9">
        <f t="shared" si="11"/>
        <v>0</v>
      </c>
      <c r="V84" s="9"/>
      <c r="W84" s="9"/>
      <c r="X84" s="9">
        <f t="shared" si="12"/>
        <v>0</v>
      </c>
      <c r="Y84" s="9"/>
      <c r="Z84" s="9"/>
      <c r="AA84" s="10">
        <f t="shared" si="13"/>
        <v>0</v>
      </c>
      <c r="AB84" s="11">
        <v>45903</v>
      </c>
    </row>
    <row r="85" spans="1:28" ht="15.75" hidden="1" x14ac:dyDescent="0.25">
      <c r="A85" s="39">
        <v>45877</v>
      </c>
      <c r="B85" s="33" t="s">
        <v>472</v>
      </c>
      <c r="C85" s="33"/>
      <c r="D85" s="33" t="s">
        <v>31</v>
      </c>
      <c r="E85" s="33" t="s">
        <v>64</v>
      </c>
      <c r="F85" s="33">
        <v>10</v>
      </c>
      <c r="G85" s="33" t="s">
        <v>33</v>
      </c>
      <c r="H85" s="33">
        <v>150000</v>
      </c>
      <c r="I85" s="5">
        <f t="shared" si="7"/>
        <v>1500000</v>
      </c>
      <c r="J85" s="37" t="s">
        <v>240</v>
      </c>
      <c r="K85" s="90" t="s">
        <v>1103</v>
      </c>
      <c r="L85" s="9">
        <f t="shared" si="8"/>
        <v>0</v>
      </c>
      <c r="M85" s="9"/>
      <c r="N85" s="9"/>
      <c r="O85" s="9">
        <f t="shared" si="9"/>
        <v>1500000</v>
      </c>
      <c r="P85" s="9">
        <v>1500000</v>
      </c>
      <c r="Q85" s="9"/>
      <c r="R85" s="9">
        <f t="shared" si="10"/>
        <v>0</v>
      </c>
      <c r="S85" s="9"/>
      <c r="T85" s="9"/>
      <c r="U85" s="9">
        <f t="shared" si="11"/>
        <v>0</v>
      </c>
      <c r="V85" s="9"/>
      <c r="W85" s="9"/>
      <c r="X85" s="9">
        <f t="shared" si="12"/>
        <v>0</v>
      </c>
      <c r="Y85" s="9"/>
      <c r="Z85" s="9"/>
      <c r="AA85" s="10">
        <f t="shared" si="13"/>
        <v>0</v>
      </c>
      <c r="AB85" s="11">
        <v>45915</v>
      </c>
    </row>
    <row r="86" spans="1:28" ht="15.75" hidden="1" x14ac:dyDescent="0.25">
      <c r="A86" s="39">
        <v>45880</v>
      </c>
      <c r="B86" s="33" t="s">
        <v>207</v>
      </c>
      <c r="C86" s="33"/>
      <c r="D86" s="33" t="s">
        <v>41</v>
      </c>
      <c r="E86" s="33" t="s">
        <v>110</v>
      </c>
      <c r="F86" s="33">
        <v>2200</v>
      </c>
      <c r="G86" s="35" t="s">
        <v>29</v>
      </c>
      <c r="H86" s="33">
        <v>1900</v>
      </c>
      <c r="I86" s="5">
        <f t="shared" si="7"/>
        <v>4180000</v>
      </c>
      <c r="J86" s="37" t="s">
        <v>241</v>
      </c>
      <c r="K86" s="33"/>
      <c r="L86" s="9">
        <f t="shared" si="8"/>
        <v>0</v>
      </c>
      <c r="M86" s="9"/>
      <c r="N86" s="9"/>
      <c r="O86" s="9">
        <f t="shared" si="9"/>
        <v>0</v>
      </c>
      <c r="P86" s="9"/>
      <c r="Q86" s="9"/>
      <c r="R86" s="9">
        <f t="shared" si="10"/>
        <v>0</v>
      </c>
      <c r="S86" s="9"/>
      <c r="T86" s="9"/>
      <c r="U86" s="9">
        <f t="shared" si="11"/>
        <v>4180000</v>
      </c>
      <c r="V86" s="9">
        <v>4180000</v>
      </c>
      <c r="W86" s="9"/>
      <c r="X86" s="9">
        <f t="shared" si="12"/>
        <v>0</v>
      </c>
      <c r="Y86" s="9"/>
      <c r="Z86" s="9"/>
      <c r="AA86" s="10">
        <f t="shared" si="13"/>
        <v>0</v>
      </c>
      <c r="AB86" s="11">
        <v>45878</v>
      </c>
    </row>
    <row r="87" spans="1:28" ht="15.75" hidden="1" x14ac:dyDescent="0.25">
      <c r="A87" s="39">
        <v>45881</v>
      </c>
      <c r="B87" s="33" t="s">
        <v>186</v>
      </c>
      <c r="C87" s="33"/>
      <c r="D87" s="33" t="s">
        <v>31</v>
      </c>
      <c r="E87" s="33" t="s">
        <v>86</v>
      </c>
      <c r="F87" s="33">
        <v>25</v>
      </c>
      <c r="G87" s="81" t="s">
        <v>51</v>
      </c>
      <c r="H87" s="33">
        <v>125000</v>
      </c>
      <c r="I87" s="5">
        <f t="shared" si="7"/>
        <v>3125000</v>
      </c>
      <c r="J87" s="37" t="s">
        <v>240</v>
      </c>
      <c r="K87" s="90" t="s">
        <v>1108</v>
      </c>
      <c r="L87" s="9">
        <f t="shared" si="8"/>
        <v>0</v>
      </c>
      <c r="M87" s="9"/>
      <c r="N87" s="9"/>
      <c r="O87" s="9">
        <f t="shared" si="9"/>
        <v>3125000</v>
      </c>
      <c r="P87" s="9">
        <v>3125000</v>
      </c>
      <c r="Q87" s="9"/>
      <c r="R87" s="9">
        <f t="shared" si="10"/>
        <v>0</v>
      </c>
      <c r="S87" s="9"/>
      <c r="T87" s="9"/>
      <c r="U87" s="9">
        <f t="shared" si="11"/>
        <v>0</v>
      </c>
      <c r="V87" s="9"/>
      <c r="W87" s="9"/>
      <c r="X87" s="9">
        <f t="shared" si="12"/>
        <v>0</v>
      </c>
      <c r="Y87" s="9"/>
      <c r="Z87" s="9"/>
      <c r="AA87" s="10">
        <f t="shared" si="13"/>
        <v>0</v>
      </c>
      <c r="AB87" s="11">
        <v>45919</v>
      </c>
    </row>
    <row r="88" spans="1:28" ht="15.75" hidden="1" x14ac:dyDescent="0.25">
      <c r="A88" s="39">
        <v>45881</v>
      </c>
      <c r="B88" s="33" t="s">
        <v>194</v>
      </c>
      <c r="C88" s="33"/>
      <c r="D88" s="33" t="s">
        <v>31</v>
      </c>
      <c r="E88" s="33" t="s">
        <v>95</v>
      </c>
      <c r="F88" s="33">
        <v>5200</v>
      </c>
      <c r="G88" s="33" t="s">
        <v>29</v>
      </c>
      <c r="H88" s="33">
        <v>4000</v>
      </c>
      <c r="I88" s="5">
        <f t="shared" si="7"/>
        <v>20800000</v>
      </c>
      <c r="J88" s="37" t="s">
        <v>240</v>
      </c>
      <c r="K88" s="33"/>
      <c r="L88" s="9">
        <f t="shared" si="8"/>
        <v>0</v>
      </c>
      <c r="M88" s="9"/>
      <c r="N88" s="9"/>
      <c r="O88" s="9">
        <f t="shared" si="9"/>
        <v>20800000</v>
      </c>
      <c r="P88" s="9">
        <v>20800000</v>
      </c>
      <c r="Q88" s="9"/>
      <c r="R88" s="9">
        <f t="shared" si="10"/>
        <v>0</v>
      </c>
      <c r="S88" s="9"/>
      <c r="T88" s="9"/>
      <c r="U88" s="9">
        <f t="shared" si="11"/>
        <v>0</v>
      </c>
      <c r="V88" s="9"/>
      <c r="W88" s="9"/>
      <c r="X88" s="9">
        <f t="shared" si="12"/>
        <v>0</v>
      </c>
      <c r="Y88" s="9"/>
      <c r="Z88" s="9"/>
      <c r="AA88" s="10">
        <f t="shared" si="13"/>
        <v>0</v>
      </c>
      <c r="AB88" s="11">
        <v>45873</v>
      </c>
    </row>
    <row r="89" spans="1:28" ht="15.75" hidden="1" x14ac:dyDescent="0.25">
      <c r="A89" s="39">
        <v>45881</v>
      </c>
      <c r="B89" s="33" t="s">
        <v>191</v>
      </c>
      <c r="C89" s="33"/>
      <c r="D89" s="33" t="s">
        <v>31</v>
      </c>
      <c r="E89" s="33" t="s">
        <v>86</v>
      </c>
      <c r="F89" s="33">
        <v>25</v>
      </c>
      <c r="G89" s="33" t="s">
        <v>51</v>
      </c>
      <c r="H89" s="33">
        <v>125000</v>
      </c>
      <c r="I89" s="5">
        <f t="shared" si="7"/>
        <v>3125000</v>
      </c>
      <c r="J89" s="37" t="s">
        <v>241</v>
      </c>
      <c r="K89" s="33" t="s">
        <v>1107</v>
      </c>
      <c r="L89" s="9">
        <f t="shared" si="8"/>
        <v>3125000</v>
      </c>
      <c r="M89" s="9">
        <v>1418000</v>
      </c>
      <c r="N89" s="9">
        <v>1707000</v>
      </c>
      <c r="O89" s="9">
        <f t="shared" si="9"/>
        <v>0</v>
      </c>
      <c r="P89" s="9"/>
      <c r="Q89" s="9"/>
      <c r="R89" s="9">
        <f t="shared" si="10"/>
        <v>0</v>
      </c>
      <c r="S89" s="9"/>
      <c r="T89" s="9"/>
      <c r="U89" s="9">
        <f t="shared" si="11"/>
        <v>0</v>
      </c>
      <c r="V89" s="9"/>
      <c r="W89" s="9"/>
      <c r="X89" s="9">
        <f t="shared" si="12"/>
        <v>0</v>
      </c>
      <c r="Y89" s="9"/>
      <c r="Z89" s="9"/>
      <c r="AA89" s="10">
        <f t="shared" si="13"/>
        <v>0</v>
      </c>
      <c r="AB89" s="11">
        <v>45903</v>
      </c>
    </row>
    <row r="90" spans="1:28" ht="15.75" hidden="1" x14ac:dyDescent="0.25">
      <c r="A90" s="39">
        <v>45881</v>
      </c>
      <c r="B90" s="33" t="s">
        <v>191</v>
      </c>
      <c r="C90" s="33"/>
      <c r="D90" s="33" t="s">
        <v>31</v>
      </c>
      <c r="E90" s="33" t="s">
        <v>110</v>
      </c>
      <c r="F90" s="33">
        <v>3000</v>
      </c>
      <c r="G90" s="33" t="s">
        <v>29</v>
      </c>
      <c r="H90" s="33">
        <v>1800</v>
      </c>
      <c r="I90" s="5">
        <f t="shared" si="7"/>
        <v>5400000</v>
      </c>
      <c r="J90" s="37" t="s">
        <v>241</v>
      </c>
      <c r="K90" s="33" t="s">
        <v>1107</v>
      </c>
      <c r="L90" s="9">
        <f t="shared" si="8"/>
        <v>3293000</v>
      </c>
      <c r="M90" s="9">
        <v>3293000</v>
      </c>
      <c r="N90" s="9"/>
      <c r="O90" s="9">
        <f t="shared" si="9"/>
        <v>0</v>
      </c>
      <c r="P90" s="9"/>
      <c r="Q90" s="9"/>
      <c r="R90" s="9">
        <f t="shared" si="10"/>
        <v>0</v>
      </c>
      <c r="S90" s="9"/>
      <c r="T90" s="9"/>
      <c r="U90" s="9">
        <f t="shared" si="11"/>
        <v>2107000</v>
      </c>
      <c r="V90" s="9">
        <v>2107000</v>
      </c>
      <c r="W90" s="9"/>
      <c r="X90" s="9">
        <f t="shared" si="12"/>
        <v>0</v>
      </c>
      <c r="Y90" s="9"/>
      <c r="Z90" s="9"/>
      <c r="AA90" s="10">
        <f t="shared" si="13"/>
        <v>0</v>
      </c>
      <c r="AB90" s="11">
        <v>45904</v>
      </c>
    </row>
    <row r="91" spans="1:28" ht="15.75" hidden="1" x14ac:dyDescent="0.25">
      <c r="A91" s="39">
        <v>45882</v>
      </c>
      <c r="B91" s="33" t="s">
        <v>252</v>
      </c>
      <c r="C91" s="33"/>
      <c r="D91" s="35" t="s">
        <v>31</v>
      </c>
      <c r="E91" s="33" t="s">
        <v>95</v>
      </c>
      <c r="F91" s="33">
        <v>8400</v>
      </c>
      <c r="G91" s="33" t="s">
        <v>29</v>
      </c>
      <c r="H91" s="33">
        <v>3900</v>
      </c>
      <c r="I91" s="5">
        <f t="shared" si="7"/>
        <v>32760000</v>
      </c>
      <c r="J91" s="37" t="s">
        <v>241</v>
      </c>
      <c r="K91" s="90" t="s">
        <v>1104</v>
      </c>
      <c r="L91" s="9">
        <f t="shared" si="8"/>
        <v>0</v>
      </c>
      <c r="M91" s="9"/>
      <c r="N91" s="9"/>
      <c r="O91" s="9">
        <f t="shared" si="9"/>
        <v>0</v>
      </c>
      <c r="P91" s="9"/>
      <c r="Q91" s="9"/>
      <c r="R91" s="9">
        <f t="shared" si="10"/>
        <v>0</v>
      </c>
      <c r="S91" s="9"/>
      <c r="T91" s="9"/>
      <c r="U91" s="9">
        <f t="shared" si="11"/>
        <v>11635000</v>
      </c>
      <c r="V91" s="9">
        <v>11635000</v>
      </c>
      <c r="W91" s="9"/>
      <c r="X91" s="9">
        <f t="shared" si="12"/>
        <v>21125000</v>
      </c>
      <c r="Y91" s="9">
        <v>21125000</v>
      </c>
      <c r="Z91" s="9"/>
      <c r="AA91" s="10">
        <f t="shared" si="13"/>
        <v>0</v>
      </c>
      <c r="AB91" s="11">
        <v>45922</v>
      </c>
    </row>
    <row r="92" spans="1:28" ht="16.5" hidden="1" thickBot="1" x14ac:dyDescent="0.3">
      <c r="A92" s="61">
        <v>45882</v>
      </c>
      <c r="B92" s="62" t="s">
        <v>191</v>
      </c>
      <c r="C92" s="62"/>
      <c r="D92" s="62" t="s">
        <v>31</v>
      </c>
      <c r="E92" s="62" t="s">
        <v>224</v>
      </c>
      <c r="F92" s="62">
        <v>500</v>
      </c>
      <c r="G92" s="62" t="s">
        <v>29</v>
      </c>
      <c r="H92" s="62">
        <v>1850</v>
      </c>
      <c r="I92" s="133">
        <f t="shared" si="7"/>
        <v>925000</v>
      </c>
      <c r="J92" s="63" t="s">
        <v>241</v>
      </c>
      <c r="K92" s="117" t="s">
        <v>1107</v>
      </c>
      <c r="L92" s="97">
        <f t="shared" si="8"/>
        <v>0</v>
      </c>
      <c r="M92" s="97"/>
      <c r="N92" s="97"/>
      <c r="O92" s="97">
        <f t="shared" si="9"/>
        <v>0</v>
      </c>
      <c r="P92" s="97"/>
      <c r="Q92" s="97"/>
      <c r="R92" s="97">
        <f t="shared" si="10"/>
        <v>0</v>
      </c>
      <c r="S92" s="97"/>
      <c r="T92" s="97"/>
      <c r="U92" s="97">
        <f t="shared" si="11"/>
        <v>925000</v>
      </c>
      <c r="V92" s="97">
        <v>253000</v>
      </c>
      <c r="W92" s="97">
        <v>672000</v>
      </c>
      <c r="X92" s="97">
        <f t="shared" si="12"/>
        <v>0</v>
      </c>
      <c r="Y92" s="97"/>
      <c r="Z92" s="97"/>
      <c r="AA92" s="98">
        <f t="shared" si="13"/>
        <v>0</v>
      </c>
      <c r="AB92" s="99">
        <v>45917</v>
      </c>
    </row>
    <row r="93" spans="1:28" ht="15.75" hidden="1" x14ac:dyDescent="0.25">
      <c r="A93" s="39">
        <v>45884</v>
      </c>
      <c r="B93" s="33" t="s">
        <v>258</v>
      </c>
      <c r="C93" s="33"/>
      <c r="D93" s="35" t="s">
        <v>31</v>
      </c>
      <c r="E93" s="33" t="s">
        <v>110</v>
      </c>
      <c r="F93" s="33">
        <v>20800</v>
      </c>
      <c r="G93" s="33" t="s">
        <v>29</v>
      </c>
      <c r="H93" s="33">
        <v>1800</v>
      </c>
      <c r="I93" s="134">
        <f t="shared" si="7"/>
        <v>37440000</v>
      </c>
      <c r="J93" s="37" t="s">
        <v>240</v>
      </c>
      <c r="K93" s="33" t="s">
        <v>1111</v>
      </c>
      <c r="L93" s="92">
        <f t="shared" si="8"/>
        <v>0</v>
      </c>
      <c r="M93" s="92"/>
      <c r="N93" s="92"/>
      <c r="O93" s="92">
        <f t="shared" si="9"/>
        <v>36710000</v>
      </c>
      <c r="P93" s="9">
        <v>36710000</v>
      </c>
      <c r="Q93" s="92"/>
      <c r="R93" s="92">
        <f t="shared" si="10"/>
        <v>0</v>
      </c>
      <c r="S93" s="92"/>
      <c r="T93" s="92"/>
      <c r="U93" s="92">
        <f t="shared" si="11"/>
        <v>730000</v>
      </c>
      <c r="V93" s="92">
        <v>730000</v>
      </c>
      <c r="W93" s="92"/>
      <c r="X93" s="92">
        <f t="shared" si="12"/>
        <v>0</v>
      </c>
      <c r="Y93" s="92"/>
      <c r="Z93" s="92"/>
      <c r="AA93" s="93">
        <f t="shared" si="13"/>
        <v>0</v>
      </c>
      <c r="AB93" s="11">
        <v>45905</v>
      </c>
    </row>
    <row r="94" spans="1:28" ht="15.75" hidden="1" x14ac:dyDescent="0.25">
      <c r="A94" s="39">
        <v>45884</v>
      </c>
      <c r="B94" s="35" t="s">
        <v>252</v>
      </c>
      <c r="C94" s="35"/>
      <c r="D94" s="35" t="s">
        <v>31</v>
      </c>
      <c r="E94" s="35" t="s">
        <v>328</v>
      </c>
      <c r="F94" s="35">
        <v>25</v>
      </c>
      <c r="G94" s="35" t="s">
        <v>51</v>
      </c>
      <c r="H94" s="35">
        <v>125000</v>
      </c>
      <c r="I94" s="134">
        <f t="shared" si="7"/>
        <v>3125000</v>
      </c>
      <c r="J94" s="37" t="s">
        <v>241</v>
      </c>
      <c r="K94" s="116" t="s">
        <v>1104</v>
      </c>
      <c r="L94" s="92">
        <f t="shared" ref="L94" si="14">M94+N94</f>
        <v>0</v>
      </c>
      <c r="M94" s="92"/>
      <c r="N94" s="92"/>
      <c r="O94" s="92">
        <f t="shared" ref="O94" si="15">P94+Q94</f>
        <v>0</v>
      </c>
      <c r="P94" s="9"/>
      <c r="Q94" s="92"/>
      <c r="R94" s="92">
        <f t="shared" ref="R94" si="16">S94+T94</f>
        <v>0</v>
      </c>
      <c r="S94" s="92"/>
      <c r="T94" s="92"/>
      <c r="U94" s="92">
        <f t="shared" ref="U94" si="17">V94+W94</f>
        <v>3125000</v>
      </c>
      <c r="V94" s="92">
        <v>3125000</v>
      </c>
      <c r="W94" s="92"/>
      <c r="X94" s="92">
        <f t="shared" ref="X94" si="18">Y94+Z94</f>
        <v>0</v>
      </c>
      <c r="Y94" s="92"/>
      <c r="Z94" s="92"/>
      <c r="AA94" s="93">
        <f t="shared" ref="AA94" si="19">C94+I94-L94-O94-U94-X94-R94</f>
        <v>0</v>
      </c>
      <c r="AB94" s="11"/>
    </row>
    <row r="95" spans="1:28" ht="15.75" hidden="1" x14ac:dyDescent="0.25">
      <c r="A95" s="39">
        <v>45885</v>
      </c>
      <c r="B95" s="35" t="s">
        <v>232</v>
      </c>
      <c r="C95" s="35"/>
      <c r="D95" s="35" t="s">
        <v>31</v>
      </c>
      <c r="E95" s="35" t="s">
        <v>95</v>
      </c>
      <c r="F95" s="35">
        <v>5200</v>
      </c>
      <c r="G95" s="35" t="s">
        <v>29</v>
      </c>
      <c r="H95" s="35">
        <v>3500</v>
      </c>
      <c r="I95" s="5">
        <f t="shared" si="7"/>
        <v>18200000</v>
      </c>
      <c r="J95" s="82" t="s">
        <v>38</v>
      </c>
      <c r="K95" s="136" t="s">
        <v>1116</v>
      </c>
      <c r="L95" s="9">
        <f t="shared" si="8"/>
        <v>0</v>
      </c>
      <c r="M95" s="9"/>
      <c r="N95" s="9"/>
      <c r="O95" s="9">
        <f t="shared" si="9"/>
        <v>0</v>
      </c>
      <c r="P95" s="9"/>
      <c r="Q95" s="9"/>
      <c r="R95" s="9">
        <f t="shared" si="10"/>
        <v>0</v>
      </c>
      <c r="S95" s="9"/>
      <c r="T95" s="9"/>
      <c r="U95" s="9">
        <f t="shared" si="11"/>
        <v>0</v>
      </c>
      <c r="V95" s="9"/>
      <c r="W95" s="9"/>
      <c r="X95" s="9">
        <f t="shared" si="12"/>
        <v>0</v>
      </c>
      <c r="Y95" s="9"/>
      <c r="Z95" s="9"/>
      <c r="AA95" s="10">
        <f t="shared" si="13"/>
        <v>18200000</v>
      </c>
      <c r="AB95" s="11"/>
    </row>
    <row r="96" spans="1:28" ht="15.75" hidden="1" x14ac:dyDescent="0.25">
      <c r="A96" s="39">
        <v>45885</v>
      </c>
      <c r="B96" s="33" t="s">
        <v>902</v>
      </c>
      <c r="C96" s="33"/>
      <c r="D96" s="33" t="s">
        <v>31</v>
      </c>
      <c r="E96" s="33" t="s">
        <v>372</v>
      </c>
      <c r="F96" s="33">
        <v>9</v>
      </c>
      <c r="G96" s="33" t="s">
        <v>33</v>
      </c>
      <c r="H96" s="33">
        <v>250000</v>
      </c>
      <c r="I96" s="5">
        <f t="shared" si="7"/>
        <v>2250000</v>
      </c>
      <c r="J96" s="37" t="s">
        <v>34</v>
      </c>
      <c r="K96" s="33"/>
      <c r="L96" s="9">
        <f t="shared" si="8"/>
        <v>0</v>
      </c>
      <c r="M96" s="9"/>
      <c r="N96" s="9"/>
      <c r="O96" s="9">
        <f t="shared" si="9"/>
        <v>0</v>
      </c>
      <c r="P96" s="9"/>
      <c r="Q96" s="9"/>
      <c r="R96" s="9">
        <f t="shared" si="10"/>
        <v>0</v>
      </c>
      <c r="S96" s="9"/>
      <c r="T96" s="9"/>
      <c r="U96" s="9">
        <f t="shared" si="11"/>
        <v>2500000</v>
      </c>
      <c r="V96" s="9">
        <v>2500000</v>
      </c>
      <c r="W96" s="9"/>
      <c r="X96" s="9">
        <f t="shared" si="12"/>
        <v>0</v>
      </c>
      <c r="Y96" s="9"/>
      <c r="Z96" s="9"/>
      <c r="AA96" s="10">
        <f t="shared" si="13"/>
        <v>-250000</v>
      </c>
      <c r="AB96" s="11">
        <v>45884</v>
      </c>
    </row>
    <row r="97" spans="1:28" ht="15.75" hidden="1" x14ac:dyDescent="0.25">
      <c r="A97" s="39">
        <v>45887</v>
      </c>
      <c r="B97" s="35" t="s">
        <v>258</v>
      </c>
      <c r="C97" s="35"/>
      <c r="D97" s="35" t="s">
        <v>31</v>
      </c>
      <c r="E97" s="35" t="s">
        <v>86</v>
      </c>
      <c r="F97" s="35">
        <v>250</v>
      </c>
      <c r="G97" s="35" t="s">
        <v>51</v>
      </c>
      <c r="H97" s="35">
        <v>105000</v>
      </c>
      <c r="I97" s="5">
        <f t="shared" si="7"/>
        <v>26250000</v>
      </c>
      <c r="J97" s="41" t="s">
        <v>241</v>
      </c>
      <c r="K97" s="118" t="s">
        <v>1118</v>
      </c>
      <c r="L97" s="9">
        <f t="shared" si="8"/>
        <v>0</v>
      </c>
      <c r="M97" s="9"/>
      <c r="N97" s="9"/>
      <c r="O97" s="9">
        <f t="shared" si="9"/>
        <v>8290000</v>
      </c>
      <c r="P97" s="9">
        <v>8290000</v>
      </c>
      <c r="Q97" s="9"/>
      <c r="R97" s="9">
        <f t="shared" si="10"/>
        <v>0</v>
      </c>
      <c r="S97" s="9"/>
      <c r="T97" s="9"/>
      <c r="U97" s="9">
        <f t="shared" si="11"/>
        <v>17960000</v>
      </c>
      <c r="V97" s="9">
        <v>17960000</v>
      </c>
      <c r="W97" s="9"/>
      <c r="X97" s="9">
        <f t="shared" si="12"/>
        <v>0</v>
      </c>
      <c r="Y97" s="9"/>
      <c r="Z97" s="9"/>
      <c r="AA97" s="10">
        <f t="shared" si="13"/>
        <v>0</v>
      </c>
      <c r="AB97" s="11">
        <v>45911</v>
      </c>
    </row>
    <row r="98" spans="1:28" ht="15.75" hidden="1" x14ac:dyDescent="0.25">
      <c r="A98" s="39">
        <v>45887</v>
      </c>
      <c r="B98" s="33" t="s">
        <v>141</v>
      </c>
      <c r="C98" s="33"/>
      <c r="D98" s="35" t="s">
        <v>31</v>
      </c>
      <c r="E98" s="33" t="s">
        <v>407</v>
      </c>
      <c r="F98" s="33">
        <v>16</v>
      </c>
      <c r="G98" s="33" t="s">
        <v>33</v>
      </c>
      <c r="H98" s="33">
        <v>300000</v>
      </c>
      <c r="I98" s="5">
        <f t="shared" si="7"/>
        <v>4800000</v>
      </c>
      <c r="J98" s="85" t="s">
        <v>43</v>
      </c>
      <c r="K98" s="130" t="s">
        <v>1111</v>
      </c>
      <c r="L98" s="9">
        <f t="shared" si="8"/>
        <v>0</v>
      </c>
      <c r="M98" s="9"/>
      <c r="N98" s="9"/>
      <c r="O98" s="9">
        <f t="shared" si="9"/>
        <v>0</v>
      </c>
      <c r="P98" s="9"/>
      <c r="Q98" s="9"/>
      <c r="R98" s="9">
        <f t="shared" si="10"/>
        <v>0</v>
      </c>
      <c r="S98" s="9"/>
      <c r="T98" s="9"/>
      <c r="U98" s="9">
        <f t="shared" si="11"/>
        <v>0</v>
      </c>
      <c r="V98" s="9"/>
      <c r="W98" s="9"/>
      <c r="X98" s="9">
        <f t="shared" si="12"/>
        <v>0</v>
      </c>
      <c r="Y98" s="9"/>
      <c r="Z98" s="9"/>
      <c r="AA98" s="10">
        <f t="shared" si="13"/>
        <v>4800000</v>
      </c>
      <c r="AB98" s="11"/>
    </row>
    <row r="99" spans="1:28" ht="15.75" hidden="1" x14ac:dyDescent="0.25">
      <c r="A99" s="39">
        <v>45887</v>
      </c>
      <c r="B99" s="33" t="s">
        <v>141</v>
      </c>
      <c r="C99" s="33"/>
      <c r="D99" s="35" t="s">
        <v>31</v>
      </c>
      <c r="E99" s="33" t="s">
        <v>774</v>
      </c>
      <c r="F99" s="33">
        <v>16</v>
      </c>
      <c r="G99" s="33" t="s">
        <v>33</v>
      </c>
      <c r="H99" s="33">
        <v>300000</v>
      </c>
      <c r="I99" s="5">
        <f t="shared" si="7"/>
        <v>4800000</v>
      </c>
      <c r="J99" s="85" t="s">
        <v>43</v>
      </c>
      <c r="K99" s="130" t="s">
        <v>1111</v>
      </c>
      <c r="L99" s="9">
        <f t="shared" si="8"/>
        <v>0</v>
      </c>
      <c r="M99" s="9"/>
      <c r="N99" s="9"/>
      <c r="O99" s="9">
        <f t="shared" si="9"/>
        <v>0</v>
      </c>
      <c r="P99" s="9"/>
      <c r="Q99" s="9"/>
      <c r="R99" s="9">
        <f t="shared" si="10"/>
        <v>0</v>
      </c>
      <c r="S99" s="9"/>
      <c r="T99" s="9"/>
      <c r="U99" s="9">
        <f t="shared" si="11"/>
        <v>0</v>
      </c>
      <c r="V99" s="9"/>
      <c r="W99" s="9"/>
      <c r="X99" s="9">
        <f t="shared" si="12"/>
        <v>0</v>
      </c>
      <c r="Y99" s="9"/>
      <c r="Z99" s="9"/>
      <c r="AA99" s="10">
        <f t="shared" si="13"/>
        <v>4800000</v>
      </c>
      <c r="AB99" s="11"/>
    </row>
    <row r="100" spans="1:28" ht="15.75" hidden="1" x14ac:dyDescent="0.25">
      <c r="A100" s="39">
        <v>45887</v>
      </c>
      <c r="B100" s="33" t="s">
        <v>217</v>
      </c>
      <c r="C100" s="33"/>
      <c r="D100" s="33" t="s">
        <v>41</v>
      </c>
      <c r="E100" s="33" t="s">
        <v>155</v>
      </c>
      <c r="F100" s="33">
        <v>1000</v>
      </c>
      <c r="G100" s="33" t="s">
        <v>29</v>
      </c>
      <c r="H100" s="33">
        <v>4000</v>
      </c>
      <c r="I100" s="5">
        <f t="shared" si="7"/>
        <v>4000000</v>
      </c>
      <c r="J100" s="41" t="s">
        <v>240</v>
      </c>
      <c r="K100" s="90" t="s">
        <v>1090</v>
      </c>
      <c r="L100" s="9">
        <f t="shared" si="8"/>
        <v>2000000</v>
      </c>
      <c r="M100" s="9">
        <v>2000000</v>
      </c>
      <c r="N100" s="9"/>
      <c r="O100" s="9">
        <f t="shared" si="9"/>
        <v>2000000</v>
      </c>
      <c r="P100" s="9">
        <v>2000000</v>
      </c>
      <c r="Q100" s="9"/>
      <c r="R100" s="9">
        <f t="shared" si="10"/>
        <v>0</v>
      </c>
      <c r="S100" s="9"/>
      <c r="T100" s="9"/>
      <c r="U100" s="9">
        <f t="shared" si="11"/>
        <v>0</v>
      </c>
      <c r="V100" s="9"/>
      <c r="W100" s="9"/>
      <c r="X100" s="9">
        <f t="shared" si="12"/>
        <v>0</v>
      </c>
      <c r="Y100" s="9"/>
      <c r="Z100" s="9"/>
      <c r="AA100" s="10">
        <f t="shared" si="13"/>
        <v>0</v>
      </c>
      <c r="AB100" s="11">
        <v>45910</v>
      </c>
    </row>
    <row r="101" spans="1:28" ht="15.75" hidden="1" x14ac:dyDescent="0.25">
      <c r="A101" s="39">
        <v>45887</v>
      </c>
      <c r="B101" s="33" t="s">
        <v>141</v>
      </c>
      <c r="C101" s="33"/>
      <c r="D101" s="33" t="s">
        <v>31</v>
      </c>
      <c r="E101" s="33" t="s">
        <v>95</v>
      </c>
      <c r="F101" s="33">
        <v>10400</v>
      </c>
      <c r="G101" s="33" t="s">
        <v>29</v>
      </c>
      <c r="H101" s="33">
        <v>3800</v>
      </c>
      <c r="I101" s="5">
        <f t="shared" si="7"/>
        <v>39520000</v>
      </c>
      <c r="J101" s="85" t="s">
        <v>43</v>
      </c>
      <c r="K101" s="130" t="s">
        <v>1120</v>
      </c>
      <c r="L101" s="9">
        <f t="shared" si="8"/>
        <v>0</v>
      </c>
      <c r="M101" s="9"/>
      <c r="N101" s="9"/>
      <c r="O101" s="9">
        <f t="shared" si="9"/>
        <v>0</v>
      </c>
      <c r="P101" s="9"/>
      <c r="Q101" s="9"/>
      <c r="R101" s="9">
        <f t="shared" si="10"/>
        <v>0</v>
      </c>
      <c r="S101" s="9"/>
      <c r="T101" s="9"/>
      <c r="U101" s="9">
        <f t="shared" si="11"/>
        <v>0</v>
      </c>
      <c r="V101" s="9"/>
      <c r="W101" s="9"/>
      <c r="X101" s="9">
        <f t="shared" si="12"/>
        <v>0</v>
      </c>
      <c r="Y101" s="9"/>
      <c r="Z101" s="9"/>
      <c r="AA101" s="10">
        <f t="shared" si="13"/>
        <v>39520000</v>
      </c>
      <c r="AB101" s="11"/>
    </row>
    <row r="102" spans="1:28" ht="15.75" hidden="1" x14ac:dyDescent="0.25">
      <c r="A102" s="39">
        <v>45888</v>
      </c>
      <c r="B102" s="33" t="s">
        <v>173</v>
      </c>
      <c r="C102" s="33"/>
      <c r="D102" s="33" t="s">
        <v>31</v>
      </c>
      <c r="E102" s="33" t="s">
        <v>85</v>
      </c>
      <c r="F102" s="33">
        <v>32.5</v>
      </c>
      <c r="G102" s="33" t="s">
        <v>51</v>
      </c>
      <c r="H102" s="33">
        <v>43000</v>
      </c>
      <c r="I102" s="5">
        <f t="shared" si="7"/>
        <v>1397500</v>
      </c>
      <c r="J102" s="37" t="s">
        <v>240</v>
      </c>
      <c r="K102" s="33" t="s">
        <v>1122</v>
      </c>
      <c r="L102" s="9">
        <f t="shared" si="8"/>
        <v>0</v>
      </c>
      <c r="M102" s="9"/>
      <c r="N102" s="9"/>
      <c r="O102" s="9">
        <f t="shared" si="9"/>
        <v>1397500</v>
      </c>
      <c r="P102" s="9">
        <v>1397500</v>
      </c>
      <c r="Q102" s="9"/>
      <c r="R102" s="9">
        <f t="shared" si="10"/>
        <v>0</v>
      </c>
      <c r="S102" s="9"/>
      <c r="T102" s="9"/>
      <c r="U102" s="9">
        <f t="shared" si="11"/>
        <v>0</v>
      </c>
      <c r="V102" s="9"/>
      <c r="W102" s="9"/>
      <c r="X102" s="9">
        <f t="shared" si="12"/>
        <v>0</v>
      </c>
      <c r="Y102" s="9"/>
      <c r="Z102" s="9"/>
      <c r="AA102" s="10">
        <f t="shared" si="13"/>
        <v>0</v>
      </c>
      <c r="AB102" s="11">
        <v>45905</v>
      </c>
    </row>
    <row r="103" spans="1:28" ht="15.75" hidden="1" x14ac:dyDescent="0.25">
      <c r="A103" s="39">
        <v>45889</v>
      </c>
      <c r="B103" s="33" t="s">
        <v>217</v>
      </c>
      <c r="C103" s="33"/>
      <c r="D103" s="33" t="s">
        <v>41</v>
      </c>
      <c r="E103" s="33" t="s">
        <v>155</v>
      </c>
      <c r="F103" s="33">
        <v>5200</v>
      </c>
      <c r="G103" s="33" t="s">
        <v>29</v>
      </c>
      <c r="H103" s="33">
        <v>4000</v>
      </c>
      <c r="I103" s="5">
        <f t="shared" si="7"/>
        <v>20800000</v>
      </c>
      <c r="J103" s="37" t="s">
        <v>240</v>
      </c>
      <c r="K103" s="90" t="s">
        <v>1111</v>
      </c>
      <c r="L103" s="9">
        <f t="shared" si="8"/>
        <v>0</v>
      </c>
      <c r="M103" s="9"/>
      <c r="N103" s="9"/>
      <c r="O103" s="9">
        <f t="shared" si="9"/>
        <v>20800000</v>
      </c>
      <c r="P103" s="9">
        <v>20800000</v>
      </c>
      <c r="Q103" s="9"/>
      <c r="R103" s="9">
        <f t="shared" si="10"/>
        <v>0</v>
      </c>
      <c r="S103" s="9"/>
      <c r="T103" s="9"/>
      <c r="U103" s="9">
        <f t="shared" si="11"/>
        <v>0</v>
      </c>
      <c r="V103" s="9"/>
      <c r="W103" s="9"/>
      <c r="X103" s="9">
        <f t="shared" si="12"/>
        <v>0</v>
      </c>
      <c r="Y103" s="9"/>
      <c r="Z103" s="9"/>
      <c r="AA103" s="10">
        <f t="shared" si="13"/>
        <v>0</v>
      </c>
      <c r="AB103" s="11">
        <v>45910</v>
      </c>
    </row>
    <row r="104" spans="1:28" ht="15.75" hidden="1" x14ac:dyDescent="0.25">
      <c r="A104" s="39">
        <v>45889</v>
      </c>
      <c r="B104" s="33" t="s">
        <v>217</v>
      </c>
      <c r="C104" s="33"/>
      <c r="D104" s="33" t="s">
        <v>41</v>
      </c>
      <c r="E104" s="33" t="s">
        <v>73</v>
      </c>
      <c r="F104" s="33">
        <v>10</v>
      </c>
      <c r="G104" s="33" t="s">
        <v>74</v>
      </c>
      <c r="H104" s="33">
        <v>50000</v>
      </c>
      <c r="I104" s="5">
        <f t="shared" si="7"/>
        <v>500000</v>
      </c>
      <c r="J104" s="37" t="s">
        <v>240</v>
      </c>
      <c r="K104" s="90" t="s">
        <v>1111</v>
      </c>
      <c r="L104" s="9">
        <f t="shared" si="8"/>
        <v>0</v>
      </c>
      <c r="M104" s="9"/>
      <c r="N104" s="9"/>
      <c r="O104" s="9">
        <f t="shared" si="9"/>
        <v>500000</v>
      </c>
      <c r="P104" s="9">
        <v>500000</v>
      </c>
      <c r="Q104" s="9"/>
      <c r="R104" s="9">
        <f t="shared" si="10"/>
        <v>0</v>
      </c>
      <c r="S104" s="9"/>
      <c r="T104" s="9"/>
      <c r="U104" s="9">
        <f t="shared" si="11"/>
        <v>0</v>
      </c>
      <c r="V104" s="9"/>
      <c r="W104" s="9"/>
      <c r="X104" s="9">
        <f t="shared" si="12"/>
        <v>0</v>
      </c>
      <c r="Y104" s="9"/>
      <c r="Z104" s="9"/>
      <c r="AA104" s="10">
        <f t="shared" si="13"/>
        <v>0</v>
      </c>
      <c r="AB104" s="11">
        <v>45910</v>
      </c>
    </row>
    <row r="105" spans="1:28" ht="15.75" hidden="1" x14ac:dyDescent="0.25">
      <c r="A105" s="39">
        <v>45889</v>
      </c>
      <c r="B105" s="33" t="s">
        <v>217</v>
      </c>
      <c r="C105" s="33"/>
      <c r="D105" s="33" t="s">
        <v>41</v>
      </c>
      <c r="E105" s="33" t="s">
        <v>234</v>
      </c>
      <c r="F105" s="33">
        <v>10</v>
      </c>
      <c r="G105" s="33" t="s">
        <v>51</v>
      </c>
      <c r="H105" s="33">
        <v>90000</v>
      </c>
      <c r="I105" s="5">
        <f t="shared" si="7"/>
        <v>900000</v>
      </c>
      <c r="J105" s="37" t="s">
        <v>240</v>
      </c>
      <c r="K105" s="90" t="s">
        <v>1111</v>
      </c>
      <c r="L105" s="9">
        <f t="shared" si="8"/>
        <v>0</v>
      </c>
      <c r="M105" s="9"/>
      <c r="N105" s="9"/>
      <c r="O105" s="9">
        <f t="shared" si="9"/>
        <v>900000</v>
      </c>
      <c r="P105" s="9">
        <v>900000</v>
      </c>
      <c r="Q105" s="9"/>
      <c r="R105" s="9">
        <f t="shared" si="10"/>
        <v>0</v>
      </c>
      <c r="S105" s="9"/>
      <c r="T105" s="9"/>
      <c r="U105" s="9">
        <f t="shared" si="11"/>
        <v>0</v>
      </c>
      <c r="V105" s="9"/>
      <c r="W105" s="9"/>
      <c r="X105" s="9">
        <f t="shared" si="12"/>
        <v>0</v>
      </c>
      <c r="Y105" s="9"/>
      <c r="Z105" s="9"/>
      <c r="AA105" s="10">
        <f t="shared" si="13"/>
        <v>0</v>
      </c>
      <c r="AB105" s="11">
        <v>45910</v>
      </c>
    </row>
    <row r="106" spans="1:28" ht="15.75" hidden="1" x14ac:dyDescent="0.25">
      <c r="A106" s="39">
        <v>45889</v>
      </c>
      <c r="B106" s="33" t="s">
        <v>217</v>
      </c>
      <c r="C106" s="33"/>
      <c r="D106" s="33" t="s">
        <v>41</v>
      </c>
      <c r="E106" s="33" t="s">
        <v>235</v>
      </c>
      <c r="F106" s="33">
        <v>10</v>
      </c>
      <c r="G106" s="33" t="s">
        <v>51</v>
      </c>
      <c r="H106" s="33">
        <v>90000</v>
      </c>
      <c r="I106" s="5">
        <f t="shared" si="7"/>
        <v>900000</v>
      </c>
      <c r="J106" s="37" t="s">
        <v>240</v>
      </c>
      <c r="K106" s="90" t="s">
        <v>1111</v>
      </c>
      <c r="L106" s="9">
        <f t="shared" si="8"/>
        <v>0</v>
      </c>
      <c r="M106" s="9"/>
      <c r="N106" s="9"/>
      <c r="O106" s="9">
        <f t="shared" si="9"/>
        <v>900000</v>
      </c>
      <c r="P106" s="9">
        <v>900000</v>
      </c>
      <c r="Q106" s="9"/>
      <c r="R106" s="9">
        <f t="shared" si="10"/>
        <v>0</v>
      </c>
      <c r="S106" s="9"/>
      <c r="T106" s="9"/>
      <c r="U106" s="9">
        <f t="shared" si="11"/>
        <v>0</v>
      </c>
      <c r="V106" s="9"/>
      <c r="W106" s="9"/>
      <c r="X106" s="9">
        <f t="shared" si="12"/>
        <v>0</v>
      </c>
      <c r="Y106" s="9"/>
      <c r="Z106" s="9"/>
      <c r="AA106" s="10">
        <f t="shared" si="13"/>
        <v>0</v>
      </c>
      <c r="AB106" s="11">
        <v>45910</v>
      </c>
    </row>
    <row r="107" spans="1:28" ht="15.75" hidden="1" x14ac:dyDescent="0.25">
      <c r="A107" s="39">
        <v>45889</v>
      </c>
      <c r="B107" s="33" t="s">
        <v>217</v>
      </c>
      <c r="C107" s="33"/>
      <c r="D107" s="33" t="s">
        <v>41</v>
      </c>
      <c r="E107" s="33" t="s">
        <v>237</v>
      </c>
      <c r="F107" s="33">
        <v>10</v>
      </c>
      <c r="G107" s="33" t="s">
        <v>51</v>
      </c>
      <c r="H107" s="33">
        <v>90000</v>
      </c>
      <c r="I107" s="5">
        <f t="shared" si="7"/>
        <v>900000</v>
      </c>
      <c r="J107" s="37" t="s">
        <v>240</v>
      </c>
      <c r="K107" s="90" t="s">
        <v>1111</v>
      </c>
      <c r="L107" s="9">
        <f t="shared" si="8"/>
        <v>0</v>
      </c>
      <c r="M107" s="9"/>
      <c r="N107" s="9"/>
      <c r="O107" s="9">
        <f t="shared" si="9"/>
        <v>900000</v>
      </c>
      <c r="P107" s="9">
        <v>900000</v>
      </c>
      <c r="Q107" s="9"/>
      <c r="R107" s="9">
        <f t="shared" si="10"/>
        <v>0</v>
      </c>
      <c r="S107" s="9"/>
      <c r="T107" s="9"/>
      <c r="U107" s="9">
        <f t="shared" si="11"/>
        <v>0</v>
      </c>
      <c r="V107" s="9"/>
      <c r="W107" s="9"/>
      <c r="X107" s="9">
        <f t="shared" si="12"/>
        <v>0</v>
      </c>
      <c r="Y107" s="9"/>
      <c r="Z107" s="9"/>
      <c r="AA107" s="10">
        <f t="shared" si="13"/>
        <v>0</v>
      </c>
      <c r="AB107" s="11">
        <v>45910</v>
      </c>
    </row>
    <row r="108" spans="1:28" ht="15.75" hidden="1" x14ac:dyDescent="0.25">
      <c r="A108" s="39">
        <v>45889</v>
      </c>
      <c r="B108" s="33" t="s">
        <v>217</v>
      </c>
      <c r="C108" s="33"/>
      <c r="D108" s="33" t="s">
        <v>41</v>
      </c>
      <c r="E108" s="33" t="s">
        <v>310</v>
      </c>
      <c r="F108" s="33">
        <v>10</v>
      </c>
      <c r="G108" s="33" t="s">
        <v>51</v>
      </c>
      <c r="H108" s="33">
        <v>86000</v>
      </c>
      <c r="I108" s="5">
        <f t="shared" si="7"/>
        <v>860000</v>
      </c>
      <c r="J108" s="37" t="s">
        <v>240</v>
      </c>
      <c r="K108" s="90" t="s">
        <v>1111</v>
      </c>
      <c r="L108" s="9">
        <f t="shared" si="8"/>
        <v>0</v>
      </c>
      <c r="M108" s="9"/>
      <c r="N108" s="9"/>
      <c r="O108" s="9">
        <f t="shared" si="9"/>
        <v>860000</v>
      </c>
      <c r="P108" s="9">
        <v>860000</v>
      </c>
      <c r="Q108" s="9"/>
      <c r="R108" s="9">
        <f t="shared" si="10"/>
        <v>0</v>
      </c>
      <c r="S108" s="9"/>
      <c r="T108" s="9"/>
      <c r="U108" s="9">
        <f t="shared" si="11"/>
        <v>0</v>
      </c>
      <c r="V108" s="9"/>
      <c r="W108" s="9"/>
      <c r="X108" s="9">
        <f t="shared" si="12"/>
        <v>0</v>
      </c>
      <c r="Y108" s="9"/>
      <c r="Z108" s="9"/>
      <c r="AA108" s="10">
        <f t="shared" si="13"/>
        <v>0</v>
      </c>
      <c r="AB108" s="11">
        <v>45910</v>
      </c>
    </row>
    <row r="109" spans="1:28" ht="15.75" hidden="1" x14ac:dyDescent="0.25">
      <c r="A109" s="39">
        <v>45889</v>
      </c>
      <c r="B109" s="33" t="s">
        <v>217</v>
      </c>
      <c r="C109" s="33"/>
      <c r="D109" s="33" t="s">
        <v>41</v>
      </c>
      <c r="E109" s="33" t="s">
        <v>99</v>
      </c>
      <c r="F109" s="33">
        <v>2</v>
      </c>
      <c r="G109" s="33" t="s">
        <v>25</v>
      </c>
      <c r="H109" s="33">
        <v>480000</v>
      </c>
      <c r="I109" s="5">
        <f t="shared" si="7"/>
        <v>960000</v>
      </c>
      <c r="J109" s="37" t="s">
        <v>240</v>
      </c>
      <c r="K109" s="90" t="s">
        <v>1111</v>
      </c>
      <c r="L109" s="9">
        <f t="shared" si="8"/>
        <v>0</v>
      </c>
      <c r="M109" s="9"/>
      <c r="N109" s="9"/>
      <c r="O109" s="9">
        <f t="shared" si="9"/>
        <v>960000</v>
      </c>
      <c r="P109" s="9">
        <v>960000</v>
      </c>
      <c r="Q109" s="9"/>
      <c r="R109" s="9">
        <f t="shared" si="10"/>
        <v>0</v>
      </c>
      <c r="S109" s="9"/>
      <c r="T109" s="9"/>
      <c r="U109" s="9">
        <f t="shared" si="11"/>
        <v>0</v>
      </c>
      <c r="V109" s="9"/>
      <c r="W109" s="9"/>
      <c r="X109" s="9">
        <f t="shared" si="12"/>
        <v>0</v>
      </c>
      <c r="Y109" s="9"/>
      <c r="Z109" s="9"/>
      <c r="AA109" s="10">
        <f t="shared" si="13"/>
        <v>0</v>
      </c>
      <c r="AB109" s="11">
        <v>45910</v>
      </c>
    </row>
    <row r="110" spans="1:28" ht="15.75" hidden="1" x14ac:dyDescent="0.25">
      <c r="A110" s="39">
        <v>45889</v>
      </c>
      <c r="B110" s="33" t="s">
        <v>217</v>
      </c>
      <c r="C110" s="33"/>
      <c r="D110" s="33" t="s">
        <v>41</v>
      </c>
      <c r="E110" s="33" t="s">
        <v>102</v>
      </c>
      <c r="F110" s="33">
        <v>4</v>
      </c>
      <c r="G110" s="33" t="s">
        <v>74</v>
      </c>
      <c r="H110" s="33">
        <v>65000</v>
      </c>
      <c r="I110" s="5">
        <f t="shared" si="7"/>
        <v>260000</v>
      </c>
      <c r="J110" s="37" t="s">
        <v>240</v>
      </c>
      <c r="K110" s="90" t="s">
        <v>1111</v>
      </c>
      <c r="L110" s="9">
        <f t="shared" si="8"/>
        <v>0</v>
      </c>
      <c r="M110" s="9"/>
      <c r="N110" s="9"/>
      <c r="O110" s="9">
        <f t="shared" si="9"/>
        <v>260000</v>
      </c>
      <c r="P110" s="9">
        <v>260000</v>
      </c>
      <c r="Q110" s="9"/>
      <c r="R110" s="9">
        <f t="shared" si="10"/>
        <v>0</v>
      </c>
      <c r="S110" s="9"/>
      <c r="T110" s="9"/>
      <c r="U110" s="9">
        <f t="shared" si="11"/>
        <v>0</v>
      </c>
      <c r="V110" s="9"/>
      <c r="W110" s="9"/>
      <c r="X110" s="9">
        <f t="shared" si="12"/>
        <v>0</v>
      </c>
      <c r="Y110" s="9"/>
      <c r="Z110" s="9"/>
      <c r="AA110" s="10">
        <f t="shared" si="13"/>
        <v>0</v>
      </c>
      <c r="AB110" s="11">
        <v>45910</v>
      </c>
    </row>
    <row r="111" spans="1:28" ht="15.75" hidden="1" x14ac:dyDescent="0.25">
      <c r="A111" s="39">
        <v>45889</v>
      </c>
      <c r="B111" s="33" t="s">
        <v>217</v>
      </c>
      <c r="C111" s="33"/>
      <c r="D111" s="33" t="s">
        <v>41</v>
      </c>
      <c r="E111" s="33" t="s">
        <v>467</v>
      </c>
      <c r="F111" s="33">
        <v>16.600000000000001</v>
      </c>
      <c r="G111" s="33" t="s">
        <v>51</v>
      </c>
      <c r="H111" s="33">
        <v>43000</v>
      </c>
      <c r="I111" s="5">
        <f t="shared" si="7"/>
        <v>713800.00000000012</v>
      </c>
      <c r="J111" s="37" t="s">
        <v>240</v>
      </c>
      <c r="K111" s="90" t="s">
        <v>1111</v>
      </c>
      <c r="L111" s="9">
        <f t="shared" si="8"/>
        <v>0</v>
      </c>
      <c r="M111" s="9"/>
      <c r="N111" s="9"/>
      <c r="O111" s="9">
        <f t="shared" si="9"/>
        <v>713800</v>
      </c>
      <c r="P111" s="9">
        <v>713800</v>
      </c>
      <c r="Q111" s="9"/>
      <c r="R111" s="9">
        <f t="shared" si="10"/>
        <v>0</v>
      </c>
      <c r="S111" s="9"/>
      <c r="T111" s="9"/>
      <c r="U111" s="9">
        <f t="shared" si="11"/>
        <v>0</v>
      </c>
      <c r="V111" s="9"/>
      <c r="W111" s="9"/>
      <c r="X111" s="9">
        <f t="shared" si="12"/>
        <v>0</v>
      </c>
      <c r="Y111" s="9"/>
      <c r="Z111" s="9"/>
      <c r="AA111" s="10">
        <f t="shared" si="13"/>
        <v>1.1641532182693481E-10</v>
      </c>
      <c r="AB111" s="11">
        <v>45910</v>
      </c>
    </row>
    <row r="112" spans="1:28" ht="15.75" hidden="1" x14ac:dyDescent="0.25">
      <c r="A112" s="39">
        <v>45889</v>
      </c>
      <c r="B112" s="33" t="s">
        <v>217</v>
      </c>
      <c r="C112" s="33"/>
      <c r="D112" s="33" t="s">
        <v>41</v>
      </c>
      <c r="E112" s="33" t="s">
        <v>468</v>
      </c>
      <c r="F112" s="33">
        <v>16.600000000000001</v>
      </c>
      <c r="G112" s="33" t="s">
        <v>51</v>
      </c>
      <c r="H112" s="33">
        <v>43000</v>
      </c>
      <c r="I112" s="5">
        <f t="shared" si="7"/>
        <v>713800.00000000012</v>
      </c>
      <c r="J112" s="37" t="s">
        <v>240</v>
      </c>
      <c r="K112" s="90" t="s">
        <v>1111</v>
      </c>
      <c r="L112" s="9">
        <f t="shared" si="8"/>
        <v>0</v>
      </c>
      <c r="M112" s="9"/>
      <c r="N112" s="9"/>
      <c r="O112" s="9">
        <f t="shared" si="9"/>
        <v>713800</v>
      </c>
      <c r="P112" s="9">
        <v>713800</v>
      </c>
      <c r="Q112" s="9"/>
      <c r="R112" s="9">
        <f t="shared" si="10"/>
        <v>0</v>
      </c>
      <c r="S112" s="9"/>
      <c r="T112" s="9"/>
      <c r="U112" s="9">
        <f t="shared" si="11"/>
        <v>0</v>
      </c>
      <c r="V112" s="9"/>
      <c r="W112" s="9"/>
      <c r="X112" s="9">
        <f t="shared" si="12"/>
        <v>0</v>
      </c>
      <c r="Y112" s="9"/>
      <c r="Z112" s="9"/>
      <c r="AA112" s="10">
        <f t="shared" si="13"/>
        <v>1.1641532182693481E-10</v>
      </c>
      <c r="AB112" s="11">
        <v>45910</v>
      </c>
    </row>
    <row r="113" spans="1:28" ht="15.75" hidden="1" x14ac:dyDescent="0.25">
      <c r="A113" s="32">
        <v>45889</v>
      </c>
      <c r="B113" s="33" t="s">
        <v>154</v>
      </c>
      <c r="C113" s="33"/>
      <c r="D113" s="33" t="s">
        <v>41</v>
      </c>
      <c r="E113" s="33" t="s">
        <v>102</v>
      </c>
      <c r="F113" s="33">
        <v>2</v>
      </c>
      <c r="G113" s="33" t="s">
        <v>74</v>
      </c>
      <c r="H113" s="33">
        <v>65000</v>
      </c>
      <c r="I113" s="5">
        <f t="shared" si="7"/>
        <v>130000</v>
      </c>
      <c r="J113" s="37" t="s">
        <v>240</v>
      </c>
      <c r="K113" s="90" t="s">
        <v>1124</v>
      </c>
      <c r="L113" s="9">
        <f t="shared" si="8"/>
        <v>0</v>
      </c>
      <c r="M113" s="9"/>
      <c r="N113" s="9"/>
      <c r="O113" s="9">
        <f t="shared" si="9"/>
        <v>130000</v>
      </c>
      <c r="P113" s="9">
        <v>30000</v>
      </c>
      <c r="Q113" s="9">
        <v>100000</v>
      </c>
      <c r="R113" s="9">
        <f t="shared" si="10"/>
        <v>0</v>
      </c>
      <c r="S113" s="9"/>
      <c r="T113" s="9"/>
      <c r="U113" s="9">
        <f t="shared" si="11"/>
        <v>0</v>
      </c>
      <c r="V113" s="9"/>
      <c r="W113" s="9"/>
      <c r="X113" s="9">
        <f t="shared" si="12"/>
        <v>0</v>
      </c>
      <c r="Y113" s="9"/>
      <c r="Z113" s="9"/>
      <c r="AA113" s="10">
        <f t="shared" si="13"/>
        <v>0</v>
      </c>
      <c r="AB113" s="11">
        <v>45929</v>
      </c>
    </row>
    <row r="114" spans="1:28" ht="15.75" hidden="1" x14ac:dyDescent="0.25">
      <c r="A114" s="39">
        <v>45890</v>
      </c>
      <c r="B114" s="33" t="s">
        <v>154</v>
      </c>
      <c r="C114" s="33"/>
      <c r="D114" s="33" t="s">
        <v>31</v>
      </c>
      <c r="E114" s="33" t="s">
        <v>707</v>
      </c>
      <c r="F114" s="33">
        <v>2000</v>
      </c>
      <c r="G114" s="33" t="s">
        <v>29</v>
      </c>
      <c r="H114" s="33">
        <v>4000</v>
      </c>
      <c r="I114" s="5">
        <f t="shared" si="7"/>
        <v>8000000</v>
      </c>
      <c r="J114" s="37" t="s">
        <v>240</v>
      </c>
      <c r="K114" s="90" t="s">
        <v>1124</v>
      </c>
      <c r="L114" s="9">
        <f t="shared" si="8"/>
        <v>0</v>
      </c>
      <c r="M114" s="9"/>
      <c r="N114" s="9"/>
      <c r="O114" s="9">
        <f t="shared" si="9"/>
        <v>8000000</v>
      </c>
      <c r="P114" s="9">
        <v>8000000</v>
      </c>
      <c r="Q114" s="9"/>
      <c r="R114" s="9">
        <f t="shared" si="10"/>
        <v>0</v>
      </c>
      <c r="S114" s="9"/>
      <c r="T114" s="9"/>
      <c r="U114" s="9">
        <f t="shared" si="11"/>
        <v>0</v>
      </c>
      <c r="V114" s="9"/>
      <c r="W114" s="9"/>
      <c r="X114" s="9">
        <f t="shared" si="12"/>
        <v>0</v>
      </c>
      <c r="Y114" s="9"/>
      <c r="Z114" s="9"/>
      <c r="AA114" s="10">
        <f t="shared" si="13"/>
        <v>0</v>
      </c>
      <c r="AB114" s="11">
        <v>45908</v>
      </c>
    </row>
    <row r="115" spans="1:28" ht="15.75" hidden="1" x14ac:dyDescent="0.25">
      <c r="A115" s="39">
        <v>45890</v>
      </c>
      <c r="B115" s="33" t="s">
        <v>154</v>
      </c>
      <c r="C115" s="33"/>
      <c r="D115" s="33" t="s">
        <v>31</v>
      </c>
      <c r="E115" s="33" t="s">
        <v>130</v>
      </c>
      <c r="F115" s="33">
        <v>10</v>
      </c>
      <c r="G115" s="33" t="s">
        <v>74</v>
      </c>
      <c r="H115" s="33">
        <v>50000</v>
      </c>
      <c r="I115" s="5">
        <f t="shared" si="7"/>
        <v>500000</v>
      </c>
      <c r="J115" s="37" t="s">
        <v>240</v>
      </c>
      <c r="K115" s="90" t="s">
        <v>1124</v>
      </c>
      <c r="L115" s="9">
        <f t="shared" si="8"/>
        <v>0</v>
      </c>
      <c r="M115" s="9"/>
      <c r="N115" s="9"/>
      <c r="O115" s="9">
        <f t="shared" si="9"/>
        <v>500000</v>
      </c>
      <c r="P115" s="9">
        <v>500000</v>
      </c>
      <c r="Q115" s="9"/>
      <c r="R115" s="9">
        <f t="shared" si="10"/>
        <v>0</v>
      </c>
      <c r="S115" s="9"/>
      <c r="T115" s="9"/>
      <c r="U115" s="9">
        <f t="shared" si="11"/>
        <v>0</v>
      </c>
      <c r="V115" s="9"/>
      <c r="W115" s="9"/>
      <c r="X115" s="9">
        <f t="shared" si="12"/>
        <v>0</v>
      </c>
      <c r="Y115" s="9"/>
      <c r="Z115" s="9"/>
      <c r="AA115" s="10">
        <f t="shared" si="13"/>
        <v>0</v>
      </c>
      <c r="AB115" s="11">
        <v>45908</v>
      </c>
    </row>
    <row r="116" spans="1:28" ht="15.75" hidden="1" x14ac:dyDescent="0.25">
      <c r="A116" s="39">
        <v>45890</v>
      </c>
      <c r="B116" s="33" t="s">
        <v>154</v>
      </c>
      <c r="C116" s="33"/>
      <c r="D116" s="33" t="s">
        <v>31</v>
      </c>
      <c r="E116" s="33" t="s">
        <v>73</v>
      </c>
      <c r="F116" s="33">
        <v>10</v>
      </c>
      <c r="G116" s="33" t="s">
        <v>74</v>
      </c>
      <c r="H116" s="33">
        <v>50000</v>
      </c>
      <c r="I116" s="5">
        <f t="shared" si="7"/>
        <v>500000</v>
      </c>
      <c r="J116" s="37" t="s">
        <v>240</v>
      </c>
      <c r="K116" s="90" t="s">
        <v>1124</v>
      </c>
      <c r="L116" s="9">
        <f t="shared" si="8"/>
        <v>0</v>
      </c>
      <c r="M116" s="9"/>
      <c r="N116" s="9"/>
      <c r="O116" s="9">
        <f t="shared" si="9"/>
        <v>500000</v>
      </c>
      <c r="P116" s="9">
        <v>500000</v>
      </c>
      <c r="Q116" s="9"/>
      <c r="R116" s="9">
        <f t="shared" si="10"/>
        <v>0</v>
      </c>
      <c r="S116" s="9"/>
      <c r="T116" s="9"/>
      <c r="U116" s="9">
        <f t="shared" si="11"/>
        <v>0</v>
      </c>
      <c r="V116" s="9"/>
      <c r="W116" s="9"/>
      <c r="X116" s="9">
        <f t="shared" si="12"/>
        <v>0</v>
      </c>
      <c r="Y116" s="9"/>
      <c r="Z116" s="9"/>
      <c r="AA116" s="10">
        <f t="shared" si="13"/>
        <v>0</v>
      </c>
      <c r="AB116" s="11">
        <v>45908</v>
      </c>
    </row>
    <row r="117" spans="1:28" ht="15.75" hidden="1" x14ac:dyDescent="0.25">
      <c r="A117" s="39">
        <v>45890</v>
      </c>
      <c r="B117" s="33" t="s">
        <v>154</v>
      </c>
      <c r="C117" s="33"/>
      <c r="D117" s="33" t="s">
        <v>31</v>
      </c>
      <c r="E117" s="33" t="s">
        <v>102</v>
      </c>
      <c r="F117" s="33">
        <v>8</v>
      </c>
      <c r="G117" s="33" t="s">
        <v>74</v>
      </c>
      <c r="H117" s="33">
        <v>65000</v>
      </c>
      <c r="I117" s="5">
        <f t="shared" si="7"/>
        <v>520000</v>
      </c>
      <c r="J117" s="37" t="s">
        <v>240</v>
      </c>
      <c r="K117" s="90" t="s">
        <v>1124</v>
      </c>
      <c r="L117" s="9">
        <f t="shared" si="8"/>
        <v>0</v>
      </c>
      <c r="M117" s="9"/>
      <c r="N117" s="9"/>
      <c r="O117" s="9">
        <f t="shared" si="9"/>
        <v>520000</v>
      </c>
      <c r="P117" s="9">
        <v>520000</v>
      </c>
      <c r="Q117" s="9"/>
      <c r="R117" s="9">
        <f t="shared" si="10"/>
        <v>0</v>
      </c>
      <c r="S117" s="9"/>
      <c r="T117" s="9"/>
      <c r="U117" s="9">
        <f t="shared" si="11"/>
        <v>0</v>
      </c>
      <c r="V117" s="9"/>
      <c r="W117" s="9"/>
      <c r="X117" s="9">
        <f t="shared" si="12"/>
        <v>0</v>
      </c>
      <c r="Y117" s="9"/>
      <c r="Z117" s="9"/>
      <c r="AA117" s="10">
        <f t="shared" si="13"/>
        <v>0</v>
      </c>
      <c r="AB117" s="11">
        <v>45908</v>
      </c>
    </row>
    <row r="118" spans="1:28" ht="15.75" hidden="1" x14ac:dyDescent="0.25">
      <c r="A118" s="39">
        <v>45890</v>
      </c>
      <c r="B118" s="33" t="s">
        <v>164</v>
      </c>
      <c r="C118" s="33"/>
      <c r="D118" s="33" t="s">
        <v>31</v>
      </c>
      <c r="E118" s="33" t="s">
        <v>155</v>
      </c>
      <c r="F118" s="33">
        <v>5200</v>
      </c>
      <c r="G118" s="33" t="s">
        <v>29</v>
      </c>
      <c r="H118" s="33">
        <v>3700</v>
      </c>
      <c r="I118" s="5">
        <f t="shared" si="7"/>
        <v>19240000</v>
      </c>
      <c r="J118" s="82" t="s">
        <v>38</v>
      </c>
      <c r="K118" s="130" t="s">
        <v>1129</v>
      </c>
      <c r="L118" s="9">
        <f t="shared" si="8"/>
        <v>0</v>
      </c>
      <c r="M118" s="9"/>
      <c r="N118" s="9"/>
      <c r="O118" s="9">
        <f t="shared" si="9"/>
        <v>0</v>
      </c>
      <c r="P118" s="9"/>
      <c r="Q118" s="9"/>
      <c r="R118" s="9">
        <f t="shared" si="10"/>
        <v>0</v>
      </c>
      <c r="S118" s="9"/>
      <c r="T118" s="9"/>
      <c r="U118" s="9">
        <f t="shared" si="11"/>
        <v>0</v>
      </c>
      <c r="V118" s="9"/>
      <c r="W118" s="9"/>
      <c r="X118" s="9">
        <f t="shared" si="12"/>
        <v>0</v>
      </c>
      <c r="Y118" s="9"/>
      <c r="Z118" s="9"/>
      <c r="AA118" s="10">
        <f t="shared" si="13"/>
        <v>19240000</v>
      </c>
      <c r="AB118" s="11"/>
    </row>
    <row r="119" spans="1:28" ht="15.75" hidden="1" x14ac:dyDescent="0.25">
      <c r="A119" s="32">
        <v>45890</v>
      </c>
      <c r="B119" s="33" t="s">
        <v>404</v>
      </c>
      <c r="C119" s="33"/>
      <c r="D119" s="33" t="s">
        <v>41</v>
      </c>
      <c r="E119" s="33" t="s">
        <v>64</v>
      </c>
      <c r="F119" s="33">
        <v>20</v>
      </c>
      <c r="G119" s="33" t="s">
        <v>33</v>
      </c>
      <c r="H119" s="33">
        <v>140000</v>
      </c>
      <c r="I119" s="5">
        <f t="shared" si="7"/>
        <v>2800000</v>
      </c>
      <c r="J119" s="37" t="s">
        <v>241</v>
      </c>
      <c r="K119" s="90" t="s">
        <v>1130</v>
      </c>
      <c r="L119" s="9">
        <f t="shared" si="8"/>
        <v>2800000</v>
      </c>
      <c r="M119" s="9">
        <v>2800000</v>
      </c>
      <c r="N119" s="9"/>
      <c r="O119" s="9">
        <f t="shared" si="9"/>
        <v>0</v>
      </c>
      <c r="P119" s="9"/>
      <c r="Q119" s="9"/>
      <c r="R119" s="9">
        <f t="shared" si="10"/>
        <v>0</v>
      </c>
      <c r="S119" s="9"/>
      <c r="T119" s="9"/>
      <c r="U119" s="9">
        <f t="shared" si="11"/>
        <v>0</v>
      </c>
      <c r="V119" s="9"/>
      <c r="W119" s="9"/>
      <c r="X119" s="9">
        <f t="shared" si="12"/>
        <v>0</v>
      </c>
      <c r="Y119" s="9"/>
      <c r="Z119" s="9"/>
      <c r="AA119" s="10">
        <f t="shared" si="13"/>
        <v>0</v>
      </c>
      <c r="AB119" s="11">
        <v>45922</v>
      </c>
    </row>
    <row r="120" spans="1:28" ht="15.75" hidden="1" x14ac:dyDescent="0.25">
      <c r="A120" s="39">
        <v>45890</v>
      </c>
      <c r="B120" s="33" t="s">
        <v>404</v>
      </c>
      <c r="C120" s="33"/>
      <c r="D120" s="33" t="s">
        <v>41</v>
      </c>
      <c r="E120" s="33" t="s">
        <v>32</v>
      </c>
      <c r="F120" s="33">
        <v>20</v>
      </c>
      <c r="G120" s="33" t="s">
        <v>33</v>
      </c>
      <c r="H120" s="33">
        <v>140000</v>
      </c>
      <c r="I120" s="5">
        <f t="shared" si="7"/>
        <v>2800000</v>
      </c>
      <c r="J120" s="37" t="s">
        <v>241</v>
      </c>
      <c r="K120" s="90" t="s">
        <v>1130</v>
      </c>
      <c r="L120" s="9">
        <f t="shared" si="8"/>
        <v>2800000</v>
      </c>
      <c r="M120" s="9">
        <v>2800000</v>
      </c>
      <c r="N120" s="9"/>
      <c r="O120" s="9">
        <f t="shared" si="9"/>
        <v>0</v>
      </c>
      <c r="P120" s="9"/>
      <c r="Q120" s="9"/>
      <c r="R120" s="9">
        <f t="shared" si="10"/>
        <v>0</v>
      </c>
      <c r="S120" s="9"/>
      <c r="T120" s="9"/>
      <c r="U120" s="9">
        <f t="shared" si="11"/>
        <v>0</v>
      </c>
      <c r="V120" s="9"/>
      <c r="W120" s="9"/>
      <c r="X120" s="9">
        <f t="shared" si="12"/>
        <v>0</v>
      </c>
      <c r="Y120" s="9"/>
      <c r="Z120" s="9"/>
      <c r="AA120" s="10">
        <f t="shared" si="13"/>
        <v>0</v>
      </c>
      <c r="AB120" s="11">
        <v>45922</v>
      </c>
    </row>
    <row r="121" spans="1:28" ht="15.75" hidden="1" x14ac:dyDescent="0.25">
      <c r="A121" s="39">
        <v>45892</v>
      </c>
      <c r="B121" s="33" t="s">
        <v>109</v>
      </c>
      <c r="C121" s="33"/>
      <c r="D121" s="33" t="s">
        <v>31</v>
      </c>
      <c r="E121" s="33" t="s">
        <v>166</v>
      </c>
      <c r="F121" s="33">
        <v>1</v>
      </c>
      <c r="G121" s="33" t="s">
        <v>23</v>
      </c>
      <c r="H121" s="33">
        <v>400000</v>
      </c>
      <c r="I121" s="5">
        <f t="shared" si="7"/>
        <v>400000</v>
      </c>
      <c r="J121" s="37" t="s">
        <v>241</v>
      </c>
      <c r="K121" s="33"/>
      <c r="L121" s="9">
        <f t="shared" si="8"/>
        <v>240000</v>
      </c>
      <c r="M121" s="9">
        <v>240000</v>
      </c>
      <c r="N121" s="9"/>
      <c r="O121" s="9">
        <f t="shared" si="9"/>
        <v>0</v>
      </c>
      <c r="P121" s="9"/>
      <c r="Q121" s="9"/>
      <c r="R121" s="9">
        <f t="shared" si="10"/>
        <v>0</v>
      </c>
      <c r="S121" s="9"/>
      <c r="T121" s="9"/>
      <c r="U121" s="9">
        <f t="shared" si="11"/>
        <v>160000</v>
      </c>
      <c r="V121" s="9">
        <v>160000</v>
      </c>
      <c r="W121" s="9"/>
      <c r="X121" s="9">
        <f t="shared" si="12"/>
        <v>0</v>
      </c>
      <c r="Y121" s="9"/>
      <c r="Z121" s="9"/>
      <c r="AA121" s="10">
        <f t="shared" si="13"/>
        <v>0</v>
      </c>
      <c r="AB121" s="11">
        <v>45903</v>
      </c>
    </row>
    <row r="122" spans="1:28" ht="15.75" hidden="1" x14ac:dyDescent="0.25">
      <c r="A122" s="39">
        <v>45892</v>
      </c>
      <c r="B122" s="33" t="s">
        <v>141</v>
      </c>
      <c r="C122" s="33"/>
      <c r="D122" s="33" t="s">
        <v>31</v>
      </c>
      <c r="E122" s="33" t="s">
        <v>95</v>
      </c>
      <c r="F122" s="33">
        <v>10400</v>
      </c>
      <c r="G122" s="33" t="s">
        <v>29</v>
      </c>
      <c r="H122" s="33">
        <v>3800</v>
      </c>
      <c r="I122" s="5">
        <f t="shared" si="7"/>
        <v>39520000</v>
      </c>
      <c r="J122" s="82" t="s">
        <v>43</v>
      </c>
      <c r="K122" s="130" t="s">
        <v>1134</v>
      </c>
      <c r="L122" s="9">
        <f t="shared" si="8"/>
        <v>0</v>
      </c>
      <c r="M122" s="9"/>
      <c r="N122" s="9"/>
      <c r="O122" s="9">
        <f t="shared" si="9"/>
        <v>0</v>
      </c>
      <c r="P122" s="9"/>
      <c r="Q122" s="9"/>
      <c r="R122" s="9">
        <f t="shared" si="10"/>
        <v>0</v>
      </c>
      <c r="S122" s="9"/>
      <c r="T122" s="9"/>
      <c r="U122" s="9">
        <f t="shared" si="11"/>
        <v>0</v>
      </c>
      <c r="V122" s="9"/>
      <c r="W122" s="9"/>
      <c r="X122" s="9">
        <f t="shared" si="12"/>
        <v>0</v>
      </c>
      <c r="Y122" s="9"/>
      <c r="Z122" s="9"/>
      <c r="AA122" s="10">
        <f t="shared" si="13"/>
        <v>39520000</v>
      </c>
      <c r="AB122" s="11"/>
    </row>
    <row r="123" spans="1:28" ht="16.5" hidden="1" thickBot="1" x14ac:dyDescent="0.3">
      <c r="A123" s="61">
        <v>45892</v>
      </c>
      <c r="B123" s="62" t="s">
        <v>370</v>
      </c>
      <c r="C123" s="62"/>
      <c r="D123" s="62" t="s">
        <v>41</v>
      </c>
      <c r="E123" s="62" t="s">
        <v>110</v>
      </c>
      <c r="F123" s="62">
        <v>2200</v>
      </c>
      <c r="G123" s="62" t="s">
        <v>29</v>
      </c>
      <c r="H123" s="62">
        <v>1900</v>
      </c>
      <c r="I123" s="133">
        <f t="shared" si="7"/>
        <v>4180000</v>
      </c>
      <c r="J123" s="63" t="s">
        <v>240</v>
      </c>
      <c r="K123" s="117" t="s">
        <v>1107</v>
      </c>
      <c r="L123" s="97">
        <f t="shared" si="8"/>
        <v>0</v>
      </c>
      <c r="M123" s="97"/>
      <c r="N123" s="97"/>
      <c r="O123" s="97">
        <f t="shared" si="9"/>
        <v>4180000</v>
      </c>
      <c r="P123" s="97">
        <v>4180000</v>
      </c>
      <c r="Q123" s="97"/>
      <c r="R123" s="97">
        <f t="shared" si="10"/>
        <v>0</v>
      </c>
      <c r="S123" s="97"/>
      <c r="T123" s="97"/>
      <c r="U123" s="97">
        <f t="shared" si="11"/>
        <v>0</v>
      </c>
      <c r="V123" s="97"/>
      <c r="W123" s="97"/>
      <c r="X123" s="97">
        <f t="shared" si="12"/>
        <v>0</v>
      </c>
      <c r="Y123" s="97"/>
      <c r="Z123" s="97"/>
      <c r="AA123" s="98">
        <f t="shared" si="13"/>
        <v>0</v>
      </c>
      <c r="AB123" s="99">
        <v>45925</v>
      </c>
    </row>
    <row r="124" spans="1:28" ht="15.75" hidden="1" x14ac:dyDescent="0.25">
      <c r="A124" s="39">
        <v>45894</v>
      </c>
      <c r="B124" s="33" t="s">
        <v>472</v>
      </c>
      <c r="C124" s="33"/>
      <c r="D124" s="33" t="s">
        <v>31</v>
      </c>
      <c r="E124" s="33" t="s">
        <v>122</v>
      </c>
      <c r="F124" s="33">
        <v>2</v>
      </c>
      <c r="G124" s="33" t="s">
        <v>51</v>
      </c>
      <c r="H124" s="33">
        <v>70000</v>
      </c>
      <c r="I124" s="134">
        <f t="shared" si="7"/>
        <v>140000</v>
      </c>
      <c r="J124" s="37" t="s">
        <v>240</v>
      </c>
      <c r="K124" s="90" t="s">
        <v>1130</v>
      </c>
      <c r="L124" s="92">
        <f t="shared" si="8"/>
        <v>0</v>
      </c>
      <c r="M124" s="9"/>
      <c r="N124" s="9"/>
      <c r="O124" s="92">
        <f t="shared" si="9"/>
        <v>140000</v>
      </c>
      <c r="P124" s="9">
        <v>140000</v>
      </c>
      <c r="Q124" s="92"/>
      <c r="R124" s="92">
        <f t="shared" si="10"/>
        <v>0</v>
      </c>
      <c r="S124" s="92"/>
      <c r="T124" s="92"/>
      <c r="U124" s="92">
        <f t="shared" si="11"/>
        <v>0</v>
      </c>
      <c r="V124" s="92"/>
      <c r="W124" s="92"/>
      <c r="X124" s="92">
        <f t="shared" si="12"/>
        <v>0</v>
      </c>
      <c r="Y124" s="92"/>
      <c r="Z124" s="92"/>
      <c r="AA124" s="93">
        <f t="shared" si="13"/>
        <v>0</v>
      </c>
      <c r="AB124" s="11">
        <v>45915</v>
      </c>
    </row>
    <row r="125" spans="1:28" ht="15.75" hidden="1" x14ac:dyDescent="0.25">
      <c r="A125" s="39">
        <v>45894</v>
      </c>
      <c r="B125" s="33" t="s">
        <v>67</v>
      </c>
      <c r="C125" s="33"/>
      <c r="D125" s="33" t="s">
        <v>41</v>
      </c>
      <c r="E125" s="33" t="s">
        <v>293</v>
      </c>
      <c r="F125" s="33">
        <v>240</v>
      </c>
      <c r="G125" s="33" t="s">
        <v>74</v>
      </c>
      <c r="H125" s="33">
        <v>65000</v>
      </c>
      <c r="I125" s="5">
        <f t="shared" si="7"/>
        <v>15600000</v>
      </c>
      <c r="J125" s="82" t="s">
        <v>38</v>
      </c>
      <c r="K125" s="130" t="s">
        <v>1137</v>
      </c>
      <c r="L125" s="9">
        <f t="shared" si="8"/>
        <v>0</v>
      </c>
      <c r="M125" s="9"/>
      <c r="N125" s="9"/>
      <c r="O125" s="9">
        <f t="shared" si="9"/>
        <v>0</v>
      </c>
      <c r="P125" s="9"/>
      <c r="Q125" s="9"/>
      <c r="R125" s="9">
        <f t="shared" si="10"/>
        <v>0</v>
      </c>
      <c r="S125" s="9"/>
      <c r="T125" s="9"/>
      <c r="U125" s="9">
        <f t="shared" si="11"/>
        <v>0</v>
      </c>
      <c r="V125" s="9"/>
      <c r="W125" s="9"/>
      <c r="X125" s="9">
        <f t="shared" si="12"/>
        <v>0</v>
      </c>
      <c r="Y125" s="9"/>
      <c r="Z125" s="9"/>
      <c r="AA125" s="10">
        <f t="shared" si="13"/>
        <v>15600000</v>
      </c>
      <c r="AB125" s="11"/>
    </row>
    <row r="126" spans="1:28" ht="15.75" hidden="1" x14ac:dyDescent="0.25">
      <c r="A126" s="39">
        <v>45895</v>
      </c>
      <c r="B126" s="35" t="s">
        <v>53</v>
      </c>
      <c r="C126" s="35"/>
      <c r="D126" s="35" t="s">
        <v>41</v>
      </c>
      <c r="E126" s="35" t="s">
        <v>224</v>
      </c>
      <c r="F126" s="35">
        <v>250</v>
      </c>
      <c r="G126" s="35" t="s">
        <v>29</v>
      </c>
      <c r="H126" s="35">
        <v>1790</v>
      </c>
      <c r="I126" s="5">
        <f t="shared" si="7"/>
        <v>447500</v>
      </c>
      <c r="J126" s="37" t="s">
        <v>240</v>
      </c>
      <c r="K126" s="116" t="s">
        <v>1126</v>
      </c>
      <c r="L126" s="9">
        <f t="shared" si="8"/>
        <v>0</v>
      </c>
      <c r="M126" s="9"/>
      <c r="N126" s="9"/>
      <c r="O126" s="9">
        <f t="shared" si="9"/>
        <v>447500</v>
      </c>
      <c r="P126" s="9"/>
      <c r="Q126" s="9">
        <v>447500</v>
      </c>
      <c r="R126" s="9">
        <f t="shared" si="10"/>
        <v>0</v>
      </c>
      <c r="S126" s="9"/>
      <c r="T126" s="9"/>
      <c r="U126" s="9">
        <f t="shared" si="11"/>
        <v>0</v>
      </c>
      <c r="V126" s="9"/>
      <c r="W126" s="9"/>
      <c r="X126" s="9">
        <f t="shared" si="12"/>
        <v>0</v>
      </c>
      <c r="Y126" s="9"/>
      <c r="Z126" s="9"/>
      <c r="AA126" s="10">
        <f t="shared" si="13"/>
        <v>0</v>
      </c>
      <c r="AB126" s="11">
        <v>45917</v>
      </c>
    </row>
    <row r="127" spans="1:28" ht="15.75" hidden="1" x14ac:dyDescent="0.25">
      <c r="A127" s="39">
        <v>45895</v>
      </c>
      <c r="B127" s="35" t="s">
        <v>53</v>
      </c>
      <c r="C127" s="33"/>
      <c r="D127" s="35" t="s">
        <v>41</v>
      </c>
      <c r="E127" s="33" t="s">
        <v>65</v>
      </c>
      <c r="F127" s="33">
        <v>125</v>
      </c>
      <c r="G127" s="35" t="s">
        <v>29</v>
      </c>
      <c r="H127" s="33">
        <v>3160</v>
      </c>
      <c r="I127" s="5">
        <f t="shared" si="7"/>
        <v>395000</v>
      </c>
      <c r="J127" s="37" t="s">
        <v>240</v>
      </c>
      <c r="K127" s="116" t="s">
        <v>1126</v>
      </c>
      <c r="L127" s="9">
        <f t="shared" si="8"/>
        <v>0</v>
      </c>
      <c r="M127" s="9"/>
      <c r="N127" s="9"/>
      <c r="O127" s="9">
        <f t="shared" si="9"/>
        <v>395000</v>
      </c>
      <c r="P127" s="9"/>
      <c r="Q127" s="9">
        <v>395000</v>
      </c>
      <c r="R127" s="9">
        <f t="shared" si="10"/>
        <v>0</v>
      </c>
      <c r="S127" s="9"/>
      <c r="T127" s="9"/>
      <c r="U127" s="9">
        <f t="shared" si="11"/>
        <v>0</v>
      </c>
      <c r="V127" s="9"/>
      <c r="W127" s="9"/>
      <c r="X127" s="9">
        <f t="shared" si="12"/>
        <v>0</v>
      </c>
      <c r="Y127" s="9"/>
      <c r="Z127" s="9"/>
      <c r="AA127" s="10">
        <f t="shared" si="13"/>
        <v>0</v>
      </c>
      <c r="AB127" s="11">
        <v>45917</v>
      </c>
    </row>
    <row r="128" spans="1:28" ht="15.75" hidden="1" x14ac:dyDescent="0.25">
      <c r="A128" s="39">
        <v>45895</v>
      </c>
      <c r="B128" s="35" t="s">
        <v>53</v>
      </c>
      <c r="C128" s="33"/>
      <c r="D128" s="35" t="s">
        <v>41</v>
      </c>
      <c r="E128" s="33" t="s">
        <v>91</v>
      </c>
      <c r="F128" s="33">
        <v>1000</v>
      </c>
      <c r="G128" s="35" t="s">
        <v>29</v>
      </c>
      <c r="H128" s="33">
        <v>3800</v>
      </c>
      <c r="I128" s="5">
        <f t="shared" si="7"/>
        <v>3800000</v>
      </c>
      <c r="J128" s="37" t="s">
        <v>240</v>
      </c>
      <c r="K128" s="35" t="s">
        <v>1126</v>
      </c>
      <c r="L128" s="9">
        <f t="shared" si="8"/>
        <v>0</v>
      </c>
      <c r="M128" s="9"/>
      <c r="N128" s="9"/>
      <c r="O128" s="9">
        <f t="shared" si="9"/>
        <v>3800000</v>
      </c>
      <c r="P128" s="9">
        <v>3800000</v>
      </c>
      <c r="Q128" s="9"/>
      <c r="R128" s="9">
        <f t="shared" si="10"/>
        <v>0</v>
      </c>
      <c r="S128" s="9"/>
      <c r="T128" s="9"/>
      <c r="U128" s="9">
        <f t="shared" si="11"/>
        <v>0</v>
      </c>
      <c r="V128" s="9"/>
      <c r="W128" s="9"/>
      <c r="X128" s="9">
        <f t="shared" si="12"/>
        <v>0</v>
      </c>
      <c r="Y128" s="9"/>
      <c r="Z128" s="9"/>
      <c r="AA128" s="10">
        <f t="shared" si="13"/>
        <v>0</v>
      </c>
      <c r="AB128" s="11">
        <v>45903</v>
      </c>
    </row>
    <row r="129" spans="1:28" ht="15.75" hidden="1" x14ac:dyDescent="0.25">
      <c r="A129" s="39">
        <v>45895</v>
      </c>
      <c r="B129" s="33" t="s">
        <v>258</v>
      </c>
      <c r="C129" s="33"/>
      <c r="D129" s="33" t="s">
        <v>31</v>
      </c>
      <c r="E129" s="33" t="s">
        <v>110</v>
      </c>
      <c r="F129" s="33">
        <v>20800</v>
      </c>
      <c r="G129" s="33" t="s">
        <v>29</v>
      </c>
      <c r="H129" s="33">
        <v>1800</v>
      </c>
      <c r="I129" s="5">
        <f t="shared" si="7"/>
        <v>37440000</v>
      </c>
      <c r="J129" s="37" t="s">
        <v>241</v>
      </c>
      <c r="K129" s="33" t="s">
        <v>1139</v>
      </c>
      <c r="L129" s="9">
        <f t="shared" si="8"/>
        <v>0</v>
      </c>
      <c r="M129" s="9"/>
      <c r="N129" s="9"/>
      <c r="O129" s="9">
        <f t="shared" si="9"/>
        <v>0</v>
      </c>
      <c r="P129" s="9"/>
      <c r="Q129" s="9"/>
      <c r="R129" s="9">
        <f t="shared" si="10"/>
        <v>0</v>
      </c>
      <c r="S129" s="9"/>
      <c r="T129" s="9"/>
      <c r="U129" s="9">
        <f t="shared" si="11"/>
        <v>37440000</v>
      </c>
      <c r="V129" s="9">
        <f>2040000+3520000</f>
        <v>5560000</v>
      </c>
      <c r="W129" s="9">
        <v>31880000</v>
      </c>
      <c r="X129" s="9">
        <f t="shared" si="12"/>
        <v>0</v>
      </c>
      <c r="Y129" s="9"/>
      <c r="Z129" s="9"/>
      <c r="AA129" s="10">
        <f t="shared" si="13"/>
        <v>0</v>
      </c>
      <c r="AB129" s="11">
        <v>45923</v>
      </c>
    </row>
    <row r="130" spans="1:28" ht="15.75" hidden="1" x14ac:dyDescent="0.25">
      <c r="A130" s="39">
        <v>45895</v>
      </c>
      <c r="B130" s="33" t="s">
        <v>472</v>
      </c>
      <c r="C130" s="33"/>
      <c r="D130" s="33" t="s">
        <v>31</v>
      </c>
      <c r="E130" s="33" t="s">
        <v>102</v>
      </c>
      <c r="F130" s="33">
        <v>2</v>
      </c>
      <c r="G130" s="33" t="s">
        <v>74</v>
      </c>
      <c r="H130" s="33">
        <v>65000</v>
      </c>
      <c r="I130" s="5">
        <f t="shared" si="7"/>
        <v>130000</v>
      </c>
      <c r="J130" s="37" t="s">
        <v>240</v>
      </c>
      <c r="K130" s="90" t="s">
        <v>1130</v>
      </c>
      <c r="L130" s="9">
        <f t="shared" si="8"/>
        <v>0</v>
      </c>
      <c r="M130" s="9"/>
      <c r="N130" s="9"/>
      <c r="O130" s="9">
        <f t="shared" si="9"/>
        <v>130000</v>
      </c>
      <c r="P130" s="9">
        <v>130000</v>
      </c>
      <c r="Q130" s="9"/>
      <c r="R130" s="9">
        <f t="shared" si="10"/>
        <v>0</v>
      </c>
      <c r="S130" s="9"/>
      <c r="T130" s="9"/>
      <c r="U130" s="9">
        <f t="shared" si="11"/>
        <v>0</v>
      </c>
      <c r="V130" s="9"/>
      <c r="W130" s="9"/>
      <c r="X130" s="9">
        <f t="shared" si="12"/>
        <v>0</v>
      </c>
      <c r="Y130" s="9"/>
      <c r="Z130" s="9"/>
      <c r="AA130" s="10">
        <f t="shared" si="13"/>
        <v>0</v>
      </c>
      <c r="AB130" s="11">
        <v>45915</v>
      </c>
    </row>
    <row r="131" spans="1:28" ht="15.75" hidden="1" x14ac:dyDescent="0.25">
      <c r="A131" s="39">
        <v>45896</v>
      </c>
      <c r="B131" s="33" t="s">
        <v>153</v>
      </c>
      <c r="C131" s="33"/>
      <c r="D131" s="33" t="s">
        <v>31</v>
      </c>
      <c r="E131" s="33" t="s">
        <v>95</v>
      </c>
      <c r="F131" s="33">
        <v>900</v>
      </c>
      <c r="G131" s="33" t="s">
        <v>29</v>
      </c>
      <c r="H131" s="33">
        <v>3800</v>
      </c>
      <c r="I131" s="5">
        <f t="shared" ref="I131:I194" si="20">F131*H131</f>
        <v>3420000</v>
      </c>
      <c r="J131" s="37" t="s">
        <v>241</v>
      </c>
      <c r="K131" s="33" t="s">
        <v>1126</v>
      </c>
      <c r="L131" s="9">
        <f t="shared" ref="L131:L146" si="21">M131+N131</f>
        <v>0</v>
      </c>
      <c r="M131" s="9"/>
      <c r="N131" s="9"/>
      <c r="O131" s="9">
        <f t="shared" ref="O131:O146" si="22">P131+Q131</f>
        <v>0</v>
      </c>
      <c r="P131" s="9"/>
      <c r="Q131" s="9"/>
      <c r="R131" s="9">
        <f t="shared" ref="R131:R146" si="23">S131+T131</f>
        <v>0</v>
      </c>
      <c r="S131" s="9"/>
      <c r="T131" s="9"/>
      <c r="U131" s="9">
        <f t="shared" ref="U131:U146" si="24">V131+W131</f>
        <v>3420000</v>
      </c>
      <c r="V131" s="9">
        <v>3420000</v>
      </c>
      <c r="W131" s="9"/>
      <c r="X131" s="9">
        <f t="shared" ref="X131:X146" si="25">Y131+Z131</f>
        <v>0</v>
      </c>
      <c r="Y131" s="9"/>
      <c r="Z131" s="9"/>
      <c r="AA131" s="10">
        <f t="shared" ref="AA131:AA146" si="26">C131+I131-L131-O131-U131-X131-R131</f>
        <v>0</v>
      </c>
      <c r="AB131" s="11">
        <v>45903</v>
      </c>
    </row>
    <row r="132" spans="1:28" ht="15.75" hidden="1" x14ac:dyDescent="0.25">
      <c r="A132" s="39">
        <v>45896</v>
      </c>
      <c r="B132" s="33" t="s">
        <v>153</v>
      </c>
      <c r="C132" s="33"/>
      <c r="D132" s="33" t="s">
        <v>31</v>
      </c>
      <c r="E132" s="33" t="s">
        <v>110</v>
      </c>
      <c r="F132" s="33">
        <v>600</v>
      </c>
      <c r="G132" s="33" t="s">
        <v>29</v>
      </c>
      <c r="H132" s="33">
        <v>1900</v>
      </c>
      <c r="I132" s="5">
        <f t="shared" si="20"/>
        <v>1140000</v>
      </c>
      <c r="J132" s="37" t="s">
        <v>241</v>
      </c>
      <c r="K132" s="33" t="s">
        <v>1126</v>
      </c>
      <c r="L132" s="9">
        <f t="shared" si="21"/>
        <v>0</v>
      </c>
      <c r="M132" s="9"/>
      <c r="N132" s="9"/>
      <c r="O132" s="9">
        <f t="shared" si="22"/>
        <v>0</v>
      </c>
      <c r="P132" s="9"/>
      <c r="Q132" s="9"/>
      <c r="R132" s="9">
        <f t="shared" si="23"/>
        <v>0</v>
      </c>
      <c r="S132" s="9"/>
      <c r="T132" s="9"/>
      <c r="U132" s="9">
        <f t="shared" si="24"/>
        <v>1140000</v>
      </c>
      <c r="V132" s="9">
        <v>1140000</v>
      </c>
      <c r="W132" s="9"/>
      <c r="X132" s="9">
        <f t="shared" si="25"/>
        <v>0</v>
      </c>
      <c r="Y132" s="9"/>
      <c r="Z132" s="9"/>
      <c r="AA132" s="10">
        <f t="shared" si="26"/>
        <v>0</v>
      </c>
      <c r="AB132" s="11">
        <v>45903</v>
      </c>
    </row>
    <row r="133" spans="1:28" ht="15.75" hidden="1" x14ac:dyDescent="0.25">
      <c r="A133" s="39">
        <v>45896</v>
      </c>
      <c r="B133" s="33" t="s">
        <v>663</v>
      </c>
      <c r="C133" s="33"/>
      <c r="D133" s="33" t="s">
        <v>31</v>
      </c>
      <c r="E133" s="33" t="s">
        <v>86</v>
      </c>
      <c r="F133" s="33">
        <v>50</v>
      </c>
      <c r="G133" s="33" t="s">
        <v>51</v>
      </c>
      <c r="H133" s="33">
        <v>95400</v>
      </c>
      <c r="I133" s="5">
        <f t="shared" si="20"/>
        <v>4770000</v>
      </c>
      <c r="J133" s="37" t="s">
        <v>34</v>
      </c>
      <c r="K133" s="33"/>
      <c r="L133" s="9">
        <f t="shared" si="21"/>
        <v>0</v>
      </c>
      <c r="M133" s="9"/>
      <c r="N133" s="9"/>
      <c r="O133" s="9">
        <f t="shared" si="22"/>
        <v>14460000</v>
      </c>
      <c r="P133" s="9">
        <v>14460000</v>
      </c>
      <c r="Q133" s="9"/>
      <c r="R133" s="9">
        <f t="shared" si="23"/>
        <v>0</v>
      </c>
      <c r="S133" s="9"/>
      <c r="T133" s="9"/>
      <c r="U133" s="9">
        <f t="shared" si="24"/>
        <v>0</v>
      </c>
      <c r="V133" s="9"/>
      <c r="W133" s="9"/>
      <c r="X133" s="9">
        <f t="shared" si="25"/>
        <v>0</v>
      </c>
      <c r="Y133" s="9"/>
      <c r="Z133" s="9"/>
      <c r="AA133" s="10">
        <f t="shared" si="26"/>
        <v>-9690000</v>
      </c>
      <c r="AB133" s="11">
        <v>45866</v>
      </c>
    </row>
    <row r="134" spans="1:28" ht="15.75" hidden="1" x14ac:dyDescent="0.25">
      <c r="A134" s="39">
        <v>45896</v>
      </c>
      <c r="B134" s="33" t="s">
        <v>141</v>
      </c>
      <c r="C134" s="33"/>
      <c r="D134" s="33" t="s">
        <v>31</v>
      </c>
      <c r="E134" s="33" t="s">
        <v>130</v>
      </c>
      <c r="F134" s="33">
        <v>40</v>
      </c>
      <c r="G134" s="33" t="s">
        <v>74</v>
      </c>
      <c r="H134" s="33">
        <v>50000</v>
      </c>
      <c r="I134" s="5">
        <f t="shared" si="20"/>
        <v>2000000</v>
      </c>
      <c r="J134" s="82" t="s">
        <v>43</v>
      </c>
      <c r="K134" s="130" t="s">
        <v>1126</v>
      </c>
      <c r="L134" s="9">
        <f t="shared" si="21"/>
        <v>0</v>
      </c>
      <c r="M134" s="9"/>
      <c r="N134" s="9"/>
      <c r="O134" s="9">
        <f t="shared" si="22"/>
        <v>0</v>
      </c>
      <c r="P134" s="9"/>
      <c r="Q134" s="9"/>
      <c r="R134" s="9">
        <f t="shared" si="23"/>
        <v>0</v>
      </c>
      <c r="S134" s="9"/>
      <c r="T134" s="9"/>
      <c r="U134" s="9">
        <f t="shared" si="24"/>
        <v>0</v>
      </c>
      <c r="V134" s="9"/>
      <c r="W134" s="9"/>
      <c r="X134" s="9">
        <f t="shared" si="25"/>
        <v>0</v>
      </c>
      <c r="Y134" s="9"/>
      <c r="Z134" s="9"/>
      <c r="AA134" s="10">
        <f t="shared" si="26"/>
        <v>2000000</v>
      </c>
      <c r="AB134" s="11"/>
    </row>
    <row r="135" spans="1:28" ht="15.75" hidden="1" x14ac:dyDescent="0.25">
      <c r="A135" s="39">
        <v>45896</v>
      </c>
      <c r="B135" s="33" t="s">
        <v>141</v>
      </c>
      <c r="C135" s="33"/>
      <c r="D135" s="33" t="s">
        <v>31</v>
      </c>
      <c r="E135" s="33" t="s">
        <v>73</v>
      </c>
      <c r="F135" s="33">
        <v>40</v>
      </c>
      <c r="G135" s="33" t="s">
        <v>74</v>
      </c>
      <c r="H135" s="33">
        <v>50000</v>
      </c>
      <c r="I135" s="5">
        <f t="shared" si="20"/>
        <v>2000000</v>
      </c>
      <c r="J135" s="82" t="s">
        <v>43</v>
      </c>
      <c r="K135" s="130" t="s">
        <v>1126</v>
      </c>
      <c r="L135" s="9">
        <f t="shared" si="21"/>
        <v>0</v>
      </c>
      <c r="M135" s="9"/>
      <c r="N135" s="9"/>
      <c r="O135" s="9">
        <f t="shared" si="22"/>
        <v>0</v>
      </c>
      <c r="P135" s="9"/>
      <c r="Q135" s="9"/>
      <c r="R135" s="9">
        <f t="shared" si="23"/>
        <v>0</v>
      </c>
      <c r="S135" s="9"/>
      <c r="T135" s="9"/>
      <c r="U135" s="9">
        <f t="shared" si="24"/>
        <v>0</v>
      </c>
      <c r="V135" s="9"/>
      <c r="W135" s="9"/>
      <c r="X135" s="9">
        <f t="shared" si="25"/>
        <v>0</v>
      </c>
      <c r="Y135" s="9"/>
      <c r="Z135" s="9"/>
      <c r="AA135" s="10">
        <f t="shared" si="26"/>
        <v>2000000</v>
      </c>
      <c r="AB135" s="11"/>
    </row>
    <row r="136" spans="1:28" ht="15.75" hidden="1" x14ac:dyDescent="0.25">
      <c r="A136" s="39">
        <v>45896</v>
      </c>
      <c r="B136" s="33" t="s">
        <v>141</v>
      </c>
      <c r="C136" s="33"/>
      <c r="D136" s="33" t="s">
        <v>31</v>
      </c>
      <c r="E136" s="33" t="s">
        <v>480</v>
      </c>
      <c r="F136" s="33">
        <v>20</v>
      </c>
      <c r="G136" s="33" t="s">
        <v>25</v>
      </c>
      <c r="H136" s="33">
        <v>25000</v>
      </c>
      <c r="I136" s="5">
        <f t="shared" si="20"/>
        <v>500000</v>
      </c>
      <c r="J136" s="82" t="s">
        <v>43</v>
      </c>
      <c r="K136" s="130" t="s">
        <v>1126</v>
      </c>
      <c r="L136" s="9">
        <f t="shared" si="21"/>
        <v>0</v>
      </c>
      <c r="M136" s="9"/>
      <c r="N136" s="9"/>
      <c r="O136" s="9">
        <f t="shared" si="22"/>
        <v>0</v>
      </c>
      <c r="P136" s="9"/>
      <c r="Q136" s="9"/>
      <c r="R136" s="9">
        <f t="shared" si="23"/>
        <v>0</v>
      </c>
      <c r="S136" s="9"/>
      <c r="T136" s="9"/>
      <c r="U136" s="9">
        <f t="shared" si="24"/>
        <v>0</v>
      </c>
      <c r="V136" s="9"/>
      <c r="W136" s="9"/>
      <c r="X136" s="9">
        <f t="shared" si="25"/>
        <v>0</v>
      </c>
      <c r="Y136" s="9"/>
      <c r="Z136" s="9"/>
      <c r="AA136" s="10">
        <f t="shared" si="26"/>
        <v>500000</v>
      </c>
      <c r="AB136" s="11"/>
    </row>
    <row r="137" spans="1:28" ht="15.75" hidden="1" x14ac:dyDescent="0.25">
      <c r="A137" s="39">
        <v>45896</v>
      </c>
      <c r="B137" s="33" t="s">
        <v>141</v>
      </c>
      <c r="C137" s="33"/>
      <c r="D137" s="33" t="s">
        <v>31</v>
      </c>
      <c r="E137" s="33" t="s">
        <v>156</v>
      </c>
      <c r="F137" s="33">
        <v>20</v>
      </c>
      <c r="G137" s="33" t="s">
        <v>23</v>
      </c>
      <c r="H137" s="33">
        <v>400000</v>
      </c>
      <c r="I137" s="5">
        <f t="shared" si="20"/>
        <v>8000000</v>
      </c>
      <c r="J137" s="82" t="s">
        <v>43</v>
      </c>
      <c r="K137" s="130" t="s">
        <v>1126</v>
      </c>
      <c r="L137" s="9">
        <f t="shared" si="21"/>
        <v>0</v>
      </c>
      <c r="M137" s="9"/>
      <c r="N137" s="9"/>
      <c r="O137" s="9">
        <f t="shared" si="22"/>
        <v>0</v>
      </c>
      <c r="P137" s="9"/>
      <c r="Q137" s="9"/>
      <c r="R137" s="9">
        <f t="shared" si="23"/>
        <v>0</v>
      </c>
      <c r="S137" s="9"/>
      <c r="T137" s="9"/>
      <c r="U137" s="9">
        <f t="shared" si="24"/>
        <v>0</v>
      </c>
      <c r="V137" s="9"/>
      <c r="W137" s="9"/>
      <c r="X137" s="9">
        <f t="shared" si="25"/>
        <v>0</v>
      </c>
      <c r="Y137" s="9"/>
      <c r="Z137" s="9"/>
      <c r="AA137" s="10">
        <f t="shared" si="26"/>
        <v>8000000</v>
      </c>
      <c r="AB137" s="11"/>
    </row>
    <row r="138" spans="1:28" ht="15.75" hidden="1" x14ac:dyDescent="0.25">
      <c r="A138" s="39">
        <v>45897</v>
      </c>
      <c r="B138" s="33" t="s">
        <v>568</v>
      </c>
      <c r="C138" s="33"/>
      <c r="D138" s="33" t="s">
        <v>31</v>
      </c>
      <c r="E138" s="33" t="s">
        <v>382</v>
      </c>
      <c r="F138" s="33">
        <v>8080</v>
      </c>
      <c r="G138" s="33" t="s">
        <v>267</v>
      </c>
      <c r="H138" s="33">
        <v>4500</v>
      </c>
      <c r="I138" s="5">
        <f t="shared" si="20"/>
        <v>36360000</v>
      </c>
      <c r="J138" s="82" t="s">
        <v>26</v>
      </c>
      <c r="K138" s="33"/>
      <c r="L138" s="9">
        <f t="shared" si="21"/>
        <v>0</v>
      </c>
      <c r="M138" s="9"/>
      <c r="N138" s="9"/>
      <c r="O138" s="9">
        <f t="shared" si="22"/>
        <v>0</v>
      </c>
      <c r="P138" s="9"/>
      <c r="Q138" s="9"/>
      <c r="R138" s="9">
        <f t="shared" si="23"/>
        <v>0</v>
      </c>
      <c r="S138" s="9"/>
      <c r="T138" s="9"/>
      <c r="U138" s="9">
        <f t="shared" si="24"/>
        <v>0</v>
      </c>
      <c r="V138" s="9"/>
      <c r="W138" s="9"/>
      <c r="X138" s="9">
        <f t="shared" si="25"/>
        <v>0</v>
      </c>
      <c r="Y138" s="9"/>
      <c r="Z138" s="9"/>
      <c r="AA138" s="10">
        <f t="shared" si="26"/>
        <v>36360000</v>
      </c>
      <c r="AB138" s="11"/>
    </row>
    <row r="139" spans="1:28" ht="15.75" hidden="1" x14ac:dyDescent="0.25">
      <c r="A139" s="39">
        <v>45899</v>
      </c>
      <c r="B139" s="33" t="s">
        <v>153</v>
      </c>
      <c r="C139" s="33"/>
      <c r="D139" s="33" t="s">
        <v>31</v>
      </c>
      <c r="E139" s="33" t="s">
        <v>167</v>
      </c>
      <c r="F139" s="33">
        <v>1</v>
      </c>
      <c r="G139" s="33" t="s">
        <v>23</v>
      </c>
      <c r="H139" s="33">
        <v>400000</v>
      </c>
      <c r="I139" s="5">
        <f t="shared" si="20"/>
        <v>400000</v>
      </c>
      <c r="J139" s="82" t="s">
        <v>38</v>
      </c>
      <c r="K139" s="130" t="s">
        <v>1111</v>
      </c>
      <c r="L139" s="9">
        <f t="shared" si="21"/>
        <v>0</v>
      </c>
      <c r="M139" s="9"/>
      <c r="N139" s="9"/>
      <c r="O139" s="9">
        <f t="shared" si="22"/>
        <v>0</v>
      </c>
      <c r="P139" s="9"/>
      <c r="Q139" s="9"/>
      <c r="R139" s="9">
        <f t="shared" si="23"/>
        <v>0</v>
      </c>
      <c r="S139" s="9"/>
      <c r="T139" s="9"/>
      <c r="U139" s="9">
        <f t="shared" si="24"/>
        <v>0</v>
      </c>
      <c r="V139" s="9"/>
      <c r="W139" s="9"/>
      <c r="X139" s="9">
        <f t="shared" si="25"/>
        <v>0</v>
      </c>
      <c r="Y139" s="9"/>
      <c r="Z139" s="9"/>
      <c r="AA139" s="10">
        <f t="shared" si="26"/>
        <v>400000</v>
      </c>
      <c r="AB139" s="11"/>
    </row>
    <row r="140" spans="1:28" ht="15.75" hidden="1" x14ac:dyDescent="0.25">
      <c r="A140" s="39">
        <v>45899</v>
      </c>
      <c r="B140" s="33" t="s">
        <v>191</v>
      </c>
      <c r="C140" s="33"/>
      <c r="D140" s="33" t="s">
        <v>31</v>
      </c>
      <c r="E140" s="33" t="s">
        <v>130</v>
      </c>
      <c r="F140" s="33">
        <v>10</v>
      </c>
      <c r="G140" s="33" t="s">
        <v>74</v>
      </c>
      <c r="H140" s="33">
        <v>50000</v>
      </c>
      <c r="I140" s="5">
        <f t="shared" si="20"/>
        <v>500000</v>
      </c>
      <c r="J140" s="37" t="s">
        <v>241</v>
      </c>
      <c r="K140" s="33" t="s">
        <v>1111</v>
      </c>
      <c r="L140" s="9">
        <f t="shared" si="21"/>
        <v>0</v>
      </c>
      <c r="M140" s="9"/>
      <c r="N140" s="9"/>
      <c r="O140" s="9">
        <f t="shared" si="22"/>
        <v>0</v>
      </c>
      <c r="P140" s="9"/>
      <c r="Q140" s="9"/>
      <c r="R140" s="9">
        <f t="shared" si="23"/>
        <v>0</v>
      </c>
      <c r="S140" s="9"/>
      <c r="T140" s="9"/>
      <c r="U140" s="9">
        <f t="shared" si="24"/>
        <v>500000</v>
      </c>
      <c r="V140" s="9">
        <v>500000</v>
      </c>
      <c r="W140" s="9"/>
      <c r="X140" s="9">
        <f t="shared" si="25"/>
        <v>0</v>
      </c>
      <c r="Y140" s="9"/>
      <c r="Z140" s="9"/>
      <c r="AA140" s="10">
        <f t="shared" si="26"/>
        <v>0</v>
      </c>
      <c r="AB140" s="11">
        <v>45904</v>
      </c>
    </row>
    <row r="141" spans="1:28" ht="15.75" hidden="1" x14ac:dyDescent="0.25">
      <c r="A141" s="39">
        <v>45899</v>
      </c>
      <c r="B141" s="33" t="s">
        <v>191</v>
      </c>
      <c r="C141" s="33"/>
      <c r="D141" s="33" t="s">
        <v>31</v>
      </c>
      <c r="E141" s="33" t="s">
        <v>122</v>
      </c>
      <c r="F141" s="33">
        <v>2</v>
      </c>
      <c r="G141" s="33" t="s">
        <v>51</v>
      </c>
      <c r="H141" s="33">
        <v>70000</v>
      </c>
      <c r="I141" s="5">
        <f t="shared" si="20"/>
        <v>140000</v>
      </c>
      <c r="J141" s="37" t="s">
        <v>241</v>
      </c>
      <c r="K141" s="33" t="s">
        <v>1111</v>
      </c>
      <c r="L141" s="9">
        <f t="shared" si="21"/>
        <v>0</v>
      </c>
      <c r="M141" s="9"/>
      <c r="N141" s="9"/>
      <c r="O141" s="9">
        <f t="shared" si="22"/>
        <v>0</v>
      </c>
      <c r="P141" s="9"/>
      <c r="Q141" s="9"/>
      <c r="R141" s="9">
        <f t="shared" si="23"/>
        <v>0</v>
      </c>
      <c r="S141" s="9"/>
      <c r="T141" s="9"/>
      <c r="U141" s="9">
        <f t="shared" si="24"/>
        <v>140000</v>
      </c>
      <c r="V141" s="9">
        <v>140000</v>
      </c>
      <c r="W141" s="9"/>
      <c r="X141" s="9">
        <f t="shared" si="25"/>
        <v>0</v>
      </c>
      <c r="Y141" s="9"/>
      <c r="Z141" s="9"/>
      <c r="AA141" s="10">
        <f t="shared" si="26"/>
        <v>0</v>
      </c>
      <c r="AB141" s="11">
        <v>45904</v>
      </c>
    </row>
    <row r="142" spans="1:28" ht="15.75" hidden="1" x14ac:dyDescent="0.25">
      <c r="A142" s="32">
        <v>45899</v>
      </c>
      <c r="B142" s="33" t="s">
        <v>217</v>
      </c>
      <c r="C142" s="33"/>
      <c r="D142" s="33" t="s">
        <v>41</v>
      </c>
      <c r="E142" s="33" t="s">
        <v>224</v>
      </c>
      <c r="F142" s="33">
        <v>2000</v>
      </c>
      <c r="G142" s="33" t="s">
        <v>29</v>
      </c>
      <c r="H142" s="33">
        <v>1790</v>
      </c>
      <c r="I142" s="5">
        <f t="shared" si="20"/>
        <v>3580000</v>
      </c>
      <c r="J142" s="37" t="s">
        <v>241</v>
      </c>
      <c r="K142" s="33" t="s">
        <v>1124</v>
      </c>
      <c r="L142" s="9">
        <f t="shared" si="21"/>
        <v>3580000</v>
      </c>
      <c r="M142" s="9">
        <v>3580000</v>
      </c>
      <c r="N142" s="9"/>
      <c r="O142" s="9">
        <f t="shared" si="22"/>
        <v>0</v>
      </c>
      <c r="P142" s="9"/>
      <c r="Q142" s="9"/>
      <c r="R142" s="9">
        <f t="shared" si="23"/>
        <v>0</v>
      </c>
      <c r="S142" s="9"/>
      <c r="T142" s="9"/>
      <c r="U142" s="9">
        <f t="shared" si="24"/>
        <v>0</v>
      </c>
      <c r="V142" s="9"/>
      <c r="W142" s="9"/>
      <c r="X142" s="9">
        <f t="shared" si="25"/>
        <v>0</v>
      </c>
      <c r="Y142" s="9"/>
      <c r="Z142" s="9"/>
      <c r="AA142" s="10">
        <f t="shared" si="26"/>
        <v>0</v>
      </c>
      <c r="AB142" s="11">
        <v>45904</v>
      </c>
    </row>
    <row r="143" spans="1:28" ht="15.75" hidden="1" x14ac:dyDescent="0.25">
      <c r="A143" s="39">
        <v>45899</v>
      </c>
      <c r="B143" s="33" t="s">
        <v>217</v>
      </c>
      <c r="C143" s="33"/>
      <c r="D143" s="33" t="s">
        <v>41</v>
      </c>
      <c r="E143" s="33" t="s">
        <v>155</v>
      </c>
      <c r="F143" s="33">
        <v>1000</v>
      </c>
      <c r="G143" s="33" t="s">
        <v>29</v>
      </c>
      <c r="H143" s="33">
        <v>4000</v>
      </c>
      <c r="I143" s="5">
        <f t="shared" si="20"/>
        <v>4000000</v>
      </c>
      <c r="J143" s="37" t="s">
        <v>241</v>
      </c>
      <c r="K143" s="33" t="s">
        <v>1124</v>
      </c>
      <c r="L143" s="9">
        <f t="shared" si="21"/>
        <v>4000000</v>
      </c>
      <c r="M143" s="9">
        <v>4000000</v>
      </c>
      <c r="N143" s="9"/>
      <c r="O143" s="9">
        <f t="shared" si="22"/>
        <v>0</v>
      </c>
      <c r="P143" s="9"/>
      <c r="Q143" s="9"/>
      <c r="R143" s="9">
        <f t="shared" si="23"/>
        <v>0</v>
      </c>
      <c r="S143" s="9"/>
      <c r="T143" s="9"/>
      <c r="U143" s="9">
        <f t="shared" si="24"/>
        <v>0</v>
      </c>
      <c r="V143" s="9"/>
      <c r="W143" s="9"/>
      <c r="X143" s="9">
        <f t="shared" si="25"/>
        <v>0</v>
      </c>
      <c r="Y143" s="9"/>
      <c r="Z143" s="9"/>
      <c r="AA143" s="10">
        <f t="shared" si="26"/>
        <v>0</v>
      </c>
      <c r="AB143" s="11">
        <v>45903</v>
      </c>
    </row>
    <row r="144" spans="1:28" ht="15.75" hidden="1" x14ac:dyDescent="0.25">
      <c r="A144" s="32">
        <v>45899</v>
      </c>
      <c r="B144" s="33" t="s">
        <v>217</v>
      </c>
      <c r="C144" s="33"/>
      <c r="D144" s="33" t="s">
        <v>41</v>
      </c>
      <c r="E144" s="33" t="s">
        <v>237</v>
      </c>
      <c r="F144" s="33">
        <v>2.5</v>
      </c>
      <c r="G144" s="33" t="s">
        <v>51</v>
      </c>
      <c r="H144" s="33">
        <v>90000</v>
      </c>
      <c r="I144" s="5">
        <f t="shared" si="20"/>
        <v>225000</v>
      </c>
      <c r="J144" s="37" t="s">
        <v>240</v>
      </c>
      <c r="K144" s="90" t="s">
        <v>1124</v>
      </c>
      <c r="L144" s="9">
        <f t="shared" si="21"/>
        <v>20000</v>
      </c>
      <c r="M144" s="9">
        <v>20000</v>
      </c>
      <c r="N144" s="9"/>
      <c r="O144" s="9">
        <f t="shared" si="22"/>
        <v>205000</v>
      </c>
      <c r="P144" s="9">
        <v>205000</v>
      </c>
      <c r="Q144" s="9"/>
      <c r="R144" s="9">
        <f t="shared" si="23"/>
        <v>0</v>
      </c>
      <c r="S144" s="9"/>
      <c r="T144" s="9"/>
      <c r="U144" s="9">
        <f t="shared" si="24"/>
        <v>0</v>
      </c>
      <c r="V144" s="9"/>
      <c r="W144" s="9"/>
      <c r="X144" s="9">
        <f t="shared" si="25"/>
        <v>0</v>
      </c>
      <c r="Y144" s="9"/>
      <c r="Z144" s="9"/>
      <c r="AA144" s="10">
        <f t="shared" si="26"/>
        <v>0</v>
      </c>
      <c r="AB144" s="11">
        <v>45910</v>
      </c>
    </row>
    <row r="145" spans="1:28" ht="16.5" hidden="1" thickBot="1" x14ac:dyDescent="0.3">
      <c r="A145" s="61">
        <v>45899</v>
      </c>
      <c r="B145" s="62" t="s">
        <v>217</v>
      </c>
      <c r="C145" s="62"/>
      <c r="D145" s="62" t="s">
        <v>41</v>
      </c>
      <c r="E145" s="62" t="s">
        <v>235</v>
      </c>
      <c r="F145" s="62">
        <v>2.5</v>
      </c>
      <c r="G145" s="62" t="s">
        <v>51</v>
      </c>
      <c r="H145" s="62">
        <v>90000</v>
      </c>
      <c r="I145" s="133">
        <f t="shared" si="20"/>
        <v>225000</v>
      </c>
      <c r="J145" s="63" t="s">
        <v>240</v>
      </c>
      <c r="K145" s="117" t="s">
        <v>1124</v>
      </c>
      <c r="L145" s="97">
        <f t="shared" si="21"/>
        <v>0</v>
      </c>
      <c r="M145" s="97"/>
      <c r="N145" s="97"/>
      <c r="O145" s="97">
        <f t="shared" si="22"/>
        <v>225000</v>
      </c>
      <c r="P145" s="97">
        <v>225000</v>
      </c>
      <c r="Q145" s="97"/>
      <c r="R145" s="97">
        <f t="shared" si="23"/>
        <v>0</v>
      </c>
      <c r="S145" s="97"/>
      <c r="T145" s="97"/>
      <c r="U145" s="97">
        <f t="shared" si="24"/>
        <v>0</v>
      </c>
      <c r="V145" s="97"/>
      <c r="W145" s="97"/>
      <c r="X145" s="97">
        <f t="shared" si="25"/>
        <v>0</v>
      </c>
      <c r="Y145" s="97"/>
      <c r="Z145" s="97"/>
      <c r="AA145" s="98">
        <f t="shared" si="26"/>
        <v>0</v>
      </c>
      <c r="AB145" s="99">
        <v>45910</v>
      </c>
    </row>
    <row r="146" spans="1:28" ht="15.75" hidden="1" x14ac:dyDescent="0.25">
      <c r="A146" s="32">
        <v>45902</v>
      </c>
      <c r="B146" s="33" t="s">
        <v>105</v>
      </c>
      <c r="C146" s="33"/>
      <c r="D146" s="33" t="s">
        <v>31</v>
      </c>
      <c r="E146" s="33" t="s">
        <v>73</v>
      </c>
      <c r="F146" s="33">
        <v>20</v>
      </c>
      <c r="G146" s="33" t="s">
        <v>74</v>
      </c>
      <c r="H146" s="33">
        <v>50000</v>
      </c>
      <c r="I146" s="5">
        <f t="shared" si="20"/>
        <v>1000000</v>
      </c>
      <c r="J146" s="37" t="s">
        <v>241</v>
      </c>
      <c r="K146" s="33"/>
      <c r="L146" s="9">
        <f t="shared" si="21"/>
        <v>0</v>
      </c>
      <c r="M146" s="9"/>
      <c r="N146" s="9"/>
      <c r="O146" s="9">
        <f t="shared" si="22"/>
        <v>0</v>
      </c>
      <c r="P146" s="9"/>
      <c r="Q146" s="9"/>
      <c r="R146" s="9">
        <f t="shared" si="23"/>
        <v>0</v>
      </c>
      <c r="S146" s="9"/>
      <c r="T146" s="9"/>
      <c r="U146" s="9">
        <f t="shared" si="24"/>
        <v>1000000</v>
      </c>
      <c r="V146" s="9">
        <v>1000000</v>
      </c>
      <c r="W146" s="9"/>
      <c r="X146" s="9">
        <f t="shared" si="25"/>
        <v>0</v>
      </c>
      <c r="Y146" s="9"/>
      <c r="Z146" s="9"/>
      <c r="AA146" s="10">
        <f t="shared" si="26"/>
        <v>0</v>
      </c>
      <c r="AB146" s="11">
        <v>45899</v>
      </c>
    </row>
    <row r="147" spans="1:28" ht="15.75" hidden="1" x14ac:dyDescent="0.25">
      <c r="A147" s="32">
        <v>45902</v>
      </c>
      <c r="B147" s="33" t="s">
        <v>105</v>
      </c>
      <c r="C147" s="33"/>
      <c r="D147" s="33" t="s">
        <v>31</v>
      </c>
      <c r="E147" s="33" t="s">
        <v>130</v>
      </c>
      <c r="F147" s="33">
        <v>10</v>
      </c>
      <c r="G147" s="33" t="s">
        <v>74</v>
      </c>
      <c r="H147" s="33">
        <v>50000</v>
      </c>
      <c r="I147" s="5">
        <f t="shared" si="20"/>
        <v>500000</v>
      </c>
      <c r="J147" s="37" t="s">
        <v>241</v>
      </c>
      <c r="K147" s="33"/>
      <c r="L147" s="9">
        <f t="shared" ref="L147:L186" si="27">M147+N147</f>
        <v>0</v>
      </c>
      <c r="M147" s="9"/>
      <c r="N147" s="9"/>
      <c r="O147" s="9">
        <f t="shared" ref="O147:O186" si="28">P147+Q147</f>
        <v>0</v>
      </c>
      <c r="P147" s="9"/>
      <c r="Q147" s="9"/>
      <c r="R147" s="9">
        <f t="shared" ref="R147:R186" si="29">S147+T147</f>
        <v>0</v>
      </c>
      <c r="S147" s="9"/>
      <c r="T147" s="9"/>
      <c r="U147" s="9">
        <f t="shared" ref="U147:U186" si="30">V147+W147</f>
        <v>500000</v>
      </c>
      <c r="V147" s="9">
        <v>500000</v>
      </c>
      <c r="W147" s="9"/>
      <c r="X147" s="9">
        <f t="shared" ref="X147:X186" si="31">Y147+Z147</f>
        <v>0</v>
      </c>
      <c r="Y147" s="9"/>
      <c r="Z147" s="9"/>
      <c r="AA147" s="10">
        <f t="shared" ref="AA147:AA186" si="32">C147+I147-L147-O147-U147-X147-R147</f>
        <v>0</v>
      </c>
      <c r="AB147" s="11">
        <v>45899</v>
      </c>
    </row>
    <row r="148" spans="1:28" ht="15.75" hidden="1" x14ac:dyDescent="0.25">
      <c r="A148" s="32">
        <v>45902</v>
      </c>
      <c r="B148" s="33" t="s">
        <v>105</v>
      </c>
      <c r="C148" s="33"/>
      <c r="D148" s="33" t="s">
        <v>31</v>
      </c>
      <c r="E148" s="33" t="s">
        <v>102</v>
      </c>
      <c r="F148" s="33">
        <v>12</v>
      </c>
      <c r="G148" s="33" t="s">
        <v>74</v>
      </c>
      <c r="H148" s="33">
        <v>65000</v>
      </c>
      <c r="I148" s="5">
        <f t="shared" si="20"/>
        <v>780000</v>
      </c>
      <c r="J148" s="37" t="s">
        <v>241</v>
      </c>
      <c r="K148" s="33"/>
      <c r="L148" s="9">
        <f t="shared" si="27"/>
        <v>0</v>
      </c>
      <c r="M148" s="9"/>
      <c r="N148" s="9"/>
      <c r="O148" s="9">
        <f t="shared" si="28"/>
        <v>0</v>
      </c>
      <c r="P148" s="9"/>
      <c r="Q148" s="9"/>
      <c r="R148" s="9">
        <f t="shared" si="29"/>
        <v>0</v>
      </c>
      <c r="S148" s="9"/>
      <c r="T148" s="9"/>
      <c r="U148" s="9">
        <f t="shared" si="30"/>
        <v>780000</v>
      </c>
      <c r="V148" s="9">
        <v>780000</v>
      </c>
      <c r="W148" s="9"/>
      <c r="X148" s="9">
        <f t="shared" si="31"/>
        <v>0</v>
      </c>
      <c r="Y148" s="9"/>
      <c r="Z148" s="9"/>
      <c r="AA148" s="10">
        <f t="shared" si="32"/>
        <v>0</v>
      </c>
      <c r="AB148" s="11">
        <v>45899</v>
      </c>
    </row>
    <row r="149" spans="1:28" ht="15.75" hidden="1" x14ac:dyDescent="0.25">
      <c r="A149" s="32">
        <v>45902</v>
      </c>
      <c r="B149" s="33" t="s">
        <v>472</v>
      </c>
      <c r="C149" s="33"/>
      <c r="D149" s="33" t="s">
        <v>31</v>
      </c>
      <c r="E149" s="33" t="s">
        <v>122</v>
      </c>
      <c r="F149" s="33">
        <v>3</v>
      </c>
      <c r="G149" s="33" t="s">
        <v>51</v>
      </c>
      <c r="H149" s="33">
        <v>70000</v>
      </c>
      <c r="I149" s="5">
        <f t="shared" si="20"/>
        <v>210000</v>
      </c>
      <c r="J149" s="37" t="s">
        <v>241</v>
      </c>
      <c r="K149" s="33"/>
      <c r="L149" s="9">
        <f t="shared" si="27"/>
        <v>210000</v>
      </c>
      <c r="M149" s="9">
        <v>210000</v>
      </c>
      <c r="N149" s="9"/>
      <c r="O149" s="9">
        <f t="shared" si="28"/>
        <v>0</v>
      </c>
      <c r="P149" s="9"/>
      <c r="Q149" s="9"/>
      <c r="R149" s="9">
        <f t="shared" si="29"/>
        <v>0</v>
      </c>
      <c r="S149" s="9"/>
      <c r="T149" s="9"/>
      <c r="U149" s="9">
        <f t="shared" si="30"/>
        <v>0</v>
      </c>
      <c r="V149" s="9"/>
      <c r="W149" s="9"/>
      <c r="X149" s="9">
        <f t="shared" si="31"/>
        <v>0</v>
      </c>
      <c r="Y149" s="9"/>
      <c r="Z149" s="9"/>
      <c r="AA149" s="10">
        <f t="shared" si="32"/>
        <v>0</v>
      </c>
      <c r="AB149" s="11">
        <v>45902</v>
      </c>
    </row>
    <row r="150" spans="1:28" ht="15.75" hidden="1" x14ac:dyDescent="0.25">
      <c r="A150" s="32">
        <v>45902</v>
      </c>
      <c r="B150" s="33" t="s">
        <v>48</v>
      </c>
      <c r="C150" s="33"/>
      <c r="D150" s="33" t="s">
        <v>31</v>
      </c>
      <c r="E150" s="33" t="s">
        <v>357</v>
      </c>
      <c r="F150" s="33">
        <v>2</v>
      </c>
      <c r="G150" s="33" t="s">
        <v>51</v>
      </c>
      <c r="H150" s="33">
        <v>150000</v>
      </c>
      <c r="I150" s="5">
        <f t="shared" si="20"/>
        <v>300000</v>
      </c>
      <c r="J150" s="82" t="s">
        <v>38</v>
      </c>
      <c r="K150" s="107" t="s">
        <v>1111</v>
      </c>
      <c r="L150" s="9">
        <f t="shared" si="27"/>
        <v>0</v>
      </c>
      <c r="M150" s="9"/>
      <c r="N150" s="9"/>
      <c r="O150" s="9">
        <f t="shared" si="28"/>
        <v>0</v>
      </c>
      <c r="P150" s="9"/>
      <c r="Q150" s="9"/>
      <c r="R150" s="9">
        <f t="shared" si="29"/>
        <v>0</v>
      </c>
      <c r="S150" s="9"/>
      <c r="T150" s="9"/>
      <c r="U150" s="9">
        <f t="shared" si="30"/>
        <v>0</v>
      </c>
      <c r="V150" s="9"/>
      <c r="W150" s="9"/>
      <c r="X150" s="9">
        <f t="shared" si="31"/>
        <v>0</v>
      </c>
      <c r="Y150" s="9"/>
      <c r="Z150" s="9"/>
      <c r="AA150" s="10">
        <f t="shared" si="32"/>
        <v>300000</v>
      </c>
      <c r="AB150" s="11"/>
    </row>
    <row r="151" spans="1:28" ht="15.75" hidden="1" x14ac:dyDescent="0.25">
      <c r="A151" s="32">
        <v>45902</v>
      </c>
      <c r="B151" s="33" t="s">
        <v>701</v>
      </c>
      <c r="C151" s="35"/>
      <c r="D151" s="33" t="s">
        <v>31</v>
      </c>
      <c r="E151" s="35" t="s">
        <v>110</v>
      </c>
      <c r="F151" s="35">
        <v>2600</v>
      </c>
      <c r="G151" s="33" t="s">
        <v>29</v>
      </c>
      <c r="H151" s="35">
        <v>1900</v>
      </c>
      <c r="I151" s="5">
        <f t="shared" si="20"/>
        <v>4940000</v>
      </c>
      <c r="J151" s="37" t="s">
        <v>240</v>
      </c>
      <c r="K151" s="35"/>
      <c r="L151" s="9">
        <f t="shared" si="27"/>
        <v>0</v>
      </c>
      <c r="M151" s="9"/>
      <c r="N151" s="9"/>
      <c r="O151" s="9">
        <f t="shared" si="28"/>
        <v>4940000</v>
      </c>
      <c r="P151" s="9">
        <v>4940000</v>
      </c>
      <c r="Q151" s="9"/>
      <c r="R151" s="9">
        <f t="shared" si="29"/>
        <v>0</v>
      </c>
      <c r="S151" s="9"/>
      <c r="T151" s="9"/>
      <c r="U151" s="9">
        <f t="shared" si="30"/>
        <v>0</v>
      </c>
      <c r="V151" s="9"/>
      <c r="W151" s="9"/>
      <c r="X151" s="9">
        <f t="shared" si="31"/>
        <v>0</v>
      </c>
      <c r="Y151" s="9"/>
      <c r="Z151" s="9"/>
      <c r="AA151" s="10">
        <f t="shared" si="32"/>
        <v>0</v>
      </c>
      <c r="AB151" s="11">
        <v>45902</v>
      </c>
    </row>
    <row r="152" spans="1:28" ht="15.75" hidden="1" x14ac:dyDescent="0.25">
      <c r="A152" s="32">
        <v>45902</v>
      </c>
      <c r="B152" s="33" t="s">
        <v>189</v>
      </c>
      <c r="C152" s="33"/>
      <c r="D152" s="33" t="s">
        <v>31</v>
      </c>
      <c r="E152" s="35" t="s">
        <v>110</v>
      </c>
      <c r="F152" s="33">
        <v>1600</v>
      </c>
      <c r="G152" s="33" t="s">
        <v>29</v>
      </c>
      <c r="H152" s="33">
        <v>1800</v>
      </c>
      <c r="I152" s="5">
        <f t="shared" si="20"/>
        <v>2880000</v>
      </c>
      <c r="J152" s="37" t="s">
        <v>241</v>
      </c>
      <c r="K152" s="33"/>
      <c r="L152" s="9">
        <f t="shared" si="27"/>
        <v>2880000</v>
      </c>
      <c r="M152" s="9">
        <v>2880000</v>
      </c>
      <c r="N152" s="9"/>
      <c r="O152" s="9">
        <f t="shared" si="28"/>
        <v>0</v>
      </c>
      <c r="P152" s="9"/>
      <c r="Q152" s="9"/>
      <c r="R152" s="9">
        <f t="shared" si="29"/>
        <v>0</v>
      </c>
      <c r="S152" s="9"/>
      <c r="T152" s="9"/>
      <c r="U152" s="9">
        <f t="shared" si="30"/>
        <v>0</v>
      </c>
      <c r="V152" s="9"/>
      <c r="W152" s="9"/>
      <c r="X152" s="9">
        <f t="shared" si="31"/>
        <v>0</v>
      </c>
      <c r="Y152" s="9"/>
      <c r="Z152" s="9"/>
      <c r="AA152" s="10">
        <f t="shared" si="32"/>
        <v>0</v>
      </c>
      <c r="AB152" s="11">
        <v>45902</v>
      </c>
    </row>
    <row r="153" spans="1:28" ht="15.75" hidden="1" x14ac:dyDescent="0.25">
      <c r="A153" s="32">
        <v>45902</v>
      </c>
      <c r="B153" s="33" t="s">
        <v>343</v>
      </c>
      <c r="C153" s="33"/>
      <c r="D153" s="33" t="s">
        <v>31</v>
      </c>
      <c r="E153" s="33" t="s">
        <v>468</v>
      </c>
      <c r="F153" s="33">
        <v>16.2</v>
      </c>
      <c r="G153" s="33" t="s">
        <v>51</v>
      </c>
      <c r="H153" s="33">
        <v>43000</v>
      </c>
      <c r="I153" s="5">
        <f t="shared" si="20"/>
        <v>696600</v>
      </c>
      <c r="J153" s="37" t="s">
        <v>241</v>
      </c>
      <c r="K153" s="33"/>
      <c r="L153" s="9">
        <f t="shared" si="27"/>
        <v>696600</v>
      </c>
      <c r="M153" s="9">
        <v>696600</v>
      </c>
      <c r="N153" s="9"/>
      <c r="O153" s="9">
        <f t="shared" si="28"/>
        <v>0</v>
      </c>
      <c r="P153" s="9"/>
      <c r="Q153" s="9"/>
      <c r="R153" s="9">
        <f t="shared" si="29"/>
        <v>0</v>
      </c>
      <c r="S153" s="9"/>
      <c r="T153" s="9"/>
      <c r="U153" s="9">
        <f t="shared" si="30"/>
        <v>0</v>
      </c>
      <c r="V153" s="9"/>
      <c r="W153" s="9"/>
      <c r="X153" s="9">
        <f t="shared" si="31"/>
        <v>0</v>
      </c>
      <c r="Y153" s="9"/>
      <c r="Z153" s="9"/>
      <c r="AA153" s="10">
        <f t="shared" si="32"/>
        <v>0</v>
      </c>
      <c r="AB153" s="11">
        <v>45902</v>
      </c>
    </row>
    <row r="154" spans="1:28" ht="15.75" hidden="1" x14ac:dyDescent="0.25">
      <c r="A154" s="32">
        <v>45902</v>
      </c>
      <c r="B154" s="33" t="s">
        <v>264</v>
      </c>
      <c r="C154" s="33"/>
      <c r="D154" s="33" t="s">
        <v>31</v>
      </c>
      <c r="E154" s="33" t="s">
        <v>915</v>
      </c>
      <c r="F154" s="33">
        <v>10.6</v>
      </c>
      <c r="G154" s="33" t="s">
        <v>51</v>
      </c>
      <c r="H154" s="33">
        <v>200000</v>
      </c>
      <c r="I154" s="5">
        <f t="shared" si="20"/>
        <v>2120000</v>
      </c>
      <c r="J154" s="37" t="s">
        <v>240</v>
      </c>
      <c r="K154" s="33"/>
      <c r="L154" s="9">
        <f t="shared" si="27"/>
        <v>0</v>
      </c>
      <c r="M154" s="9"/>
      <c r="N154" s="9"/>
      <c r="O154" s="9">
        <f t="shared" si="28"/>
        <v>2120000</v>
      </c>
      <c r="P154" s="9">
        <v>2120000</v>
      </c>
      <c r="Q154" s="9"/>
      <c r="R154" s="9">
        <f t="shared" si="29"/>
        <v>0</v>
      </c>
      <c r="S154" s="9"/>
      <c r="T154" s="9"/>
      <c r="U154" s="9">
        <f t="shared" si="30"/>
        <v>0</v>
      </c>
      <c r="V154" s="9"/>
      <c r="W154" s="9"/>
      <c r="X154" s="9">
        <f t="shared" si="31"/>
        <v>0</v>
      </c>
      <c r="Y154" s="9"/>
      <c r="Z154" s="9"/>
      <c r="AA154" s="10">
        <f t="shared" si="32"/>
        <v>0</v>
      </c>
      <c r="AB154" s="11">
        <v>45902</v>
      </c>
    </row>
    <row r="155" spans="1:28" ht="15.75" hidden="1" x14ac:dyDescent="0.25">
      <c r="A155" s="32">
        <v>45902</v>
      </c>
      <c r="B155" s="33" t="s">
        <v>264</v>
      </c>
      <c r="C155" s="33"/>
      <c r="D155" s="33" t="s">
        <v>31</v>
      </c>
      <c r="E155" s="33" t="s">
        <v>110</v>
      </c>
      <c r="F155" s="33">
        <v>600</v>
      </c>
      <c r="G155" s="33" t="s">
        <v>29</v>
      </c>
      <c r="H155" s="33">
        <v>2000</v>
      </c>
      <c r="I155" s="5">
        <f t="shared" si="20"/>
        <v>1200000</v>
      </c>
      <c r="J155" s="37" t="s">
        <v>240</v>
      </c>
      <c r="K155" s="33"/>
      <c r="L155" s="9">
        <f t="shared" si="27"/>
        <v>0</v>
      </c>
      <c r="M155" s="9"/>
      <c r="N155" s="9"/>
      <c r="O155" s="9">
        <f t="shared" si="28"/>
        <v>1200000</v>
      </c>
      <c r="P155" s="9">
        <v>1200000</v>
      </c>
      <c r="Q155" s="9"/>
      <c r="R155" s="9">
        <f t="shared" si="29"/>
        <v>0</v>
      </c>
      <c r="S155" s="9"/>
      <c r="T155" s="9"/>
      <c r="U155" s="9">
        <f t="shared" si="30"/>
        <v>0</v>
      </c>
      <c r="V155" s="9"/>
      <c r="W155" s="9"/>
      <c r="X155" s="9">
        <f t="shared" si="31"/>
        <v>0</v>
      </c>
      <c r="Y155" s="9"/>
      <c r="Z155" s="9"/>
      <c r="AA155" s="10">
        <f t="shared" si="32"/>
        <v>0</v>
      </c>
      <c r="AB155" s="11">
        <v>45902</v>
      </c>
    </row>
    <row r="156" spans="1:28" ht="15.75" hidden="1" x14ac:dyDescent="0.25">
      <c r="A156" s="32">
        <v>45902</v>
      </c>
      <c r="B156" s="33" t="s">
        <v>347</v>
      </c>
      <c r="C156" s="33"/>
      <c r="D156" s="33" t="s">
        <v>31</v>
      </c>
      <c r="E156" s="33" t="s">
        <v>373</v>
      </c>
      <c r="F156" s="33">
        <v>1</v>
      </c>
      <c r="G156" s="35" t="s">
        <v>51</v>
      </c>
      <c r="H156" s="33">
        <v>135000</v>
      </c>
      <c r="I156" s="5">
        <f t="shared" si="20"/>
        <v>135000</v>
      </c>
      <c r="J156" s="37" t="s">
        <v>240</v>
      </c>
      <c r="K156" s="33"/>
      <c r="L156" s="9">
        <f t="shared" si="27"/>
        <v>0</v>
      </c>
      <c r="M156" s="9"/>
      <c r="N156" s="9"/>
      <c r="O156" s="9">
        <f t="shared" si="28"/>
        <v>0</v>
      </c>
      <c r="P156" s="9"/>
      <c r="Q156" s="9"/>
      <c r="R156" s="9">
        <f t="shared" si="29"/>
        <v>0</v>
      </c>
      <c r="S156" s="9"/>
      <c r="T156" s="9"/>
      <c r="U156" s="9">
        <f t="shared" si="30"/>
        <v>135000</v>
      </c>
      <c r="V156" s="9">
        <v>135000</v>
      </c>
      <c r="W156" s="9"/>
      <c r="X156" s="9">
        <f t="shared" si="31"/>
        <v>0</v>
      </c>
      <c r="Y156" s="9"/>
      <c r="Z156" s="9"/>
      <c r="AA156" s="10">
        <f t="shared" si="32"/>
        <v>0</v>
      </c>
      <c r="AB156" s="11">
        <v>45902</v>
      </c>
    </row>
    <row r="157" spans="1:28" ht="15.75" hidden="1" x14ac:dyDescent="0.25">
      <c r="A157" s="32">
        <v>45902</v>
      </c>
      <c r="B157" s="33" t="s">
        <v>347</v>
      </c>
      <c r="C157" s="33"/>
      <c r="D157" s="33" t="s">
        <v>31</v>
      </c>
      <c r="E157" s="33" t="s">
        <v>527</v>
      </c>
      <c r="F157" s="33">
        <v>1</v>
      </c>
      <c r="G157" s="35" t="s">
        <v>51</v>
      </c>
      <c r="H157" s="33">
        <v>165000</v>
      </c>
      <c r="I157" s="5">
        <f t="shared" si="20"/>
        <v>165000</v>
      </c>
      <c r="J157" s="37" t="s">
        <v>240</v>
      </c>
      <c r="K157" s="33"/>
      <c r="L157" s="9">
        <f t="shared" si="27"/>
        <v>0</v>
      </c>
      <c r="M157" s="9"/>
      <c r="N157" s="9"/>
      <c r="O157" s="9">
        <f t="shared" si="28"/>
        <v>0</v>
      </c>
      <c r="P157" s="9"/>
      <c r="Q157" s="9"/>
      <c r="R157" s="9">
        <f t="shared" si="29"/>
        <v>0</v>
      </c>
      <c r="S157" s="9"/>
      <c r="T157" s="9"/>
      <c r="U157" s="9">
        <f t="shared" si="30"/>
        <v>165000</v>
      </c>
      <c r="V157" s="9">
        <v>165000</v>
      </c>
      <c r="W157" s="9"/>
      <c r="X157" s="9">
        <f t="shared" si="31"/>
        <v>0</v>
      </c>
      <c r="Y157" s="9"/>
      <c r="Z157" s="9"/>
      <c r="AA157" s="10">
        <f t="shared" si="32"/>
        <v>0</v>
      </c>
      <c r="AB157" s="11">
        <v>45902</v>
      </c>
    </row>
    <row r="158" spans="1:28" ht="15.75" hidden="1" x14ac:dyDescent="0.25">
      <c r="A158" s="32">
        <v>45902</v>
      </c>
      <c r="B158" s="33" t="s">
        <v>196</v>
      </c>
      <c r="C158" s="33"/>
      <c r="D158" s="33" t="s">
        <v>31</v>
      </c>
      <c r="E158" s="33" t="s">
        <v>519</v>
      </c>
      <c r="F158" s="33">
        <v>2</v>
      </c>
      <c r="G158" s="33" t="s">
        <v>25</v>
      </c>
      <c r="H158" s="33">
        <v>115000</v>
      </c>
      <c r="I158" s="5">
        <f t="shared" si="20"/>
        <v>230000</v>
      </c>
      <c r="J158" s="37" t="s">
        <v>241</v>
      </c>
      <c r="K158" s="33"/>
      <c r="L158" s="9">
        <f t="shared" si="27"/>
        <v>230000</v>
      </c>
      <c r="M158" s="9">
        <v>230000</v>
      </c>
      <c r="N158" s="9"/>
      <c r="O158" s="9">
        <f t="shared" si="28"/>
        <v>0</v>
      </c>
      <c r="P158" s="9"/>
      <c r="Q158" s="9"/>
      <c r="R158" s="9">
        <f t="shared" si="29"/>
        <v>0</v>
      </c>
      <c r="S158" s="9"/>
      <c r="T158" s="9"/>
      <c r="U158" s="9">
        <f t="shared" si="30"/>
        <v>0</v>
      </c>
      <c r="V158" s="9"/>
      <c r="W158" s="9"/>
      <c r="X158" s="9">
        <f t="shared" si="31"/>
        <v>0</v>
      </c>
      <c r="Y158" s="9"/>
      <c r="Z158" s="9"/>
      <c r="AA158" s="10">
        <f t="shared" si="32"/>
        <v>0</v>
      </c>
      <c r="AB158" s="11">
        <v>45902</v>
      </c>
    </row>
    <row r="159" spans="1:28" ht="15.75" hidden="1" x14ac:dyDescent="0.25">
      <c r="A159" s="32">
        <v>45902</v>
      </c>
      <c r="B159" s="33" t="s">
        <v>1135</v>
      </c>
      <c r="C159" s="33"/>
      <c r="D159" s="33" t="s">
        <v>31</v>
      </c>
      <c r="E159" s="33" t="s">
        <v>295</v>
      </c>
      <c r="F159" s="33">
        <v>2</v>
      </c>
      <c r="G159" s="33" t="s">
        <v>33</v>
      </c>
      <c r="H159" s="33">
        <v>230000</v>
      </c>
      <c r="I159" s="5">
        <f t="shared" si="20"/>
        <v>460000</v>
      </c>
      <c r="J159" s="37" t="s">
        <v>240</v>
      </c>
      <c r="K159" s="33"/>
      <c r="L159" s="9">
        <f t="shared" si="27"/>
        <v>0</v>
      </c>
      <c r="M159" s="9"/>
      <c r="N159" s="9"/>
      <c r="O159" s="9">
        <f t="shared" si="28"/>
        <v>0</v>
      </c>
      <c r="P159" s="9"/>
      <c r="Q159" s="9"/>
      <c r="R159" s="9">
        <f t="shared" si="29"/>
        <v>0</v>
      </c>
      <c r="S159" s="9"/>
      <c r="T159" s="9"/>
      <c r="U159" s="9">
        <f t="shared" si="30"/>
        <v>460000</v>
      </c>
      <c r="V159" s="9">
        <v>460000</v>
      </c>
      <c r="W159" s="9"/>
      <c r="X159" s="9">
        <f t="shared" si="31"/>
        <v>0</v>
      </c>
      <c r="Y159" s="9"/>
      <c r="Z159" s="9"/>
      <c r="AA159" s="10">
        <f t="shared" si="32"/>
        <v>0</v>
      </c>
      <c r="AB159" s="11">
        <v>45902</v>
      </c>
    </row>
    <row r="160" spans="1:28" ht="15.75" hidden="1" x14ac:dyDescent="0.25">
      <c r="A160" s="32">
        <v>45902</v>
      </c>
      <c r="B160" s="33" t="s">
        <v>109</v>
      </c>
      <c r="C160" s="33"/>
      <c r="D160" s="33" t="s">
        <v>31</v>
      </c>
      <c r="E160" s="33" t="s">
        <v>70</v>
      </c>
      <c r="F160" s="33">
        <v>1000</v>
      </c>
      <c r="G160" s="33" t="s">
        <v>29</v>
      </c>
      <c r="H160" s="33">
        <v>2625</v>
      </c>
      <c r="I160" s="5">
        <f t="shared" si="20"/>
        <v>2625000</v>
      </c>
      <c r="J160" s="37" t="s">
        <v>240</v>
      </c>
      <c r="K160" s="33"/>
      <c r="L160" s="9">
        <f t="shared" si="27"/>
        <v>0</v>
      </c>
      <c r="M160" s="9"/>
      <c r="N160" s="9"/>
      <c r="O160" s="9">
        <f t="shared" si="28"/>
        <v>0</v>
      </c>
      <c r="P160" s="9"/>
      <c r="Q160" s="9"/>
      <c r="R160" s="9">
        <f t="shared" si="29"/>
        <v>0</v>
      </c>
      <c r="S160" s="9"/>
      <c r="T160" s="9"/>
      <c r="U160" s="9">
        <f t="shared" si="30"/>
        <v>2625000</v>
      </c>
      <c r="V160" s="9">
        <v>2625000</v>
      </c>
      <c r="W160" s="9"/>
      <c r="X160" s="9">
        <f t="shared" si="31"/>
        <v>0</v>
      </c>
      <c r="Y160" s="9"/>
      <c r="Z160" s="9"/>
      <c r="AA160" s="10">
        <f t="shared" si="32"/>
        <v>0</v>
      </c>
      <c r="AB160" s="11">
        <v>45902</v>
      </c>
    </row>
    <row r="161" spans="1:28" ht="15.75" hidden="1" x14ac:dyDescent="0.25">
      <c r="A161" s="32">
        <v>45902</v>
      </c>
      <c r="B161" s="33" t="s">
        <v>109</v>
      </c>
      <c r="C161" s="33"/>
      <c r="D161" s="33" t="s">
        <v>31</v>
      </c>
      <c r="E161" s="33" t="s">
        <v>110</v>
      </c>
      <c r="F161" s="33">
        <v>2000</v>
      </c>
      <c r="G161" s="33" t="s">
        <v>29</v>
      </c>
      <c r="H161" s="33">
        <v>1800</v>
      </c>
      <c r="I161" s="5">
        <f t="shared" si="20"/>
        <v>3600000</v>
      </c>
      <c r="J161" s="37" t="s">
        <v>240</v>
      </c>
      <c r="K161" s="33"/>
      <c r="L161" s="9">
        <f t="shared" si="27"/>
        <v>0</v>
      </c>
      <c r="M161" s="9"/>
      <c r="N161" s="9"/>
      <c r="O161" s="9">
        <f t="shared" si="28"/>
        <v>0</v>
      </c>
      <c r="P161" s="9"/>
      <c r="Q161" s="9"/>
      <c r="R161" s="9">
        <f t="shared" si="29"/>
        <v>0</v>
      </c>
      <c r="S161" s="9"/>
      <c r="T161" s="9"/>
      <c r="U161" s="9">
        <f t="shared" si="30"/>
        <v>3600000</v>
      </c>
      <c r="V161" s="9">
        <v>3600000</v>
      </c>
      <c r="W161" s="9"/>
      <c r="X161" s="9">
        <f t="shared" si="31"/>
        <v>0</v>
      </c>
      <c r="Y161" s="9"/>
      <c r="Z161" s="9"/>
      <c r="AA161" s="10">
        <f t="shared" si="32"/>
        <v>0</v>
      </c>
      <c r="AB161" s="11">
        <v>45902</v>
      </c>
    </row>
    <row r="162" spans="1:28" ht="15.75" hidden="1" x14ac:dyDescent="0.25">
      <c r="A162" s="32">
        <v>45902</v>
      </c>
      <c r="B162" s="33" t="s">
        <v>105</v>
      </c>
      <c r="C162" s="33"/>
      <c r="D162" s="33" t="s">
        <v>41</v>
      </c>
      <c r="E162" s="33" t="s">
        <v>122</v>
      </c>
      <c r="F162" s="33">
        <v>10</v>
      </c>
      <c r="G162" s="33" t="s">
        <v>51</v>
      </c>
      <c r="H162" s="33">
        <v>70000</v>
      </c>
      <c r="I162" s="5">
        <f t="shared" si="20"/>
        <v>700000</v>
      </c>
      <c r="J162" s="37" t="s">
        <v>241</v>
      </c>
      <c r="K162" s="33" t="s">
        <v>1111</v>
      </c>
      <c r="L162" s="9">
        <f t="shared" si="27"/>
        <v>0</v>
      </c>
      <c r="M162" s="9"/>
      <c r="N162" s="9"/>
      <c r="O162" s="9">
        <f t="shared" si="28"/>
        <v>0</v>
      </c>
      <c r="P162" s="9"/>
      <c r="Q162" s="9"/>
      <c r="R162" s="9">
        <f t="shared" si="29"/>
        <v>0</v>
      </c>
      <c r="S162" s="9"/>
      <c r="T162" s="9"/>
      <c r="U162" s="9">
        <f t="shared" si="30"/>
        <v>700000</v>
      </c>
      <c r="V162" s="9">
        <v>700000</v>
      </c>
      <c r="W162" s="9"/>
      <c r="X162" s="9">
        <f t="shared" si="31"/>
        <v>0</v>
      </c>
      <c r="Y162" s="9"/>
      <c r="Z162" s="9"/>
      <c r="AA162" s="10">
        <f t="shared" si="32"/>
        <v>0</v>
      </c>
      <c r="AB162" s="11">
        <v>45905</v>
      </c>
    </row>
    <row r="163" spans="1:28" ht="15.75" hidden="1" x14ac:dyDescent="0.25">
      <c r="A163" s="32">
        <v>45902</v>
      </c>
      <c r="B163" s="33" t="s">
        <v>35</v>
      </c>
      <c r="C163" s="33"/>
      <c r="D163" s="33" t="s">
        <v>41</v>
      </c>
      <c r="E163" s="33" t="s">
        <v>64</v>
      </c>
      <c r="F163" s="33">
        <v>1</v>
      </c>
      <c r="G163" s="33" t="s">
        <v>33</v>
      </c>
      <c r="H163" s="33">
        <v>150000</v>
      </c>
      <c r="I163" s="5">
        <f t="shared" si="20"/>
        <v>150000</v>
      </c>
      <c r="J163" s="37" t="s">
        <v>240</v>
      </c>
      <c r="K163" s="33"/>
      <c r="L163" s="9">
        <f t="shared" si="27"/>
        <v>0</v>
      </c>
      <c r="M163" s="9"/>
      <c r="N163" s="9"/>
      <c r="O163" s="9">
        <f t="shared" si="28"/>
        <v>0</v>
      </c>
      <c r="P163" s="9"/>
      <c r="Q163" s="9"/>
      <c r="R163" s="9">
        <f t="shared" si="29"/>
        <v>0</v>
      </c>
      <c r="S163" s="9"/>
      <c r="T163" s="9"/>
      <c r="U163" s="9">
        <f t="shared" si="30"/>
        <v>150000</v>
      </c>
      <c r="V163" s="9">
        <v>150000</v>
      </c>
      <c r="W163" s="9"/>
      <c r="X163" s="9">
        <f t="shared" si="31"/>
        <v>0</v>
      </c>
      <c r="Y163" s="9"/>
      <c r="Z163" s="9"/>
      <c r="AA163" s="10">
        <f t="shared" si="32"/>
        <v>0</v>
      </c>
      <c r="AB163" s="11">
        <v>45902</v>
      </c>
    </row>
    <row r="164" spans="1:28" ht="15.75" hidden="1" x14ac:dyDescent="0.25">
      <c r="A164" s="32">
        <v>45902</v>
      </c>
      <c r="B164" s="33" t="s">
        <v>92</v>
      </c>
      <c r="C164" s="33"/>
      <c r="D164" s="33" t="s">
        <v>31</v>
      </c>
      <c r="E164" s="33" t="s">
        <v>91</v>
      </c>
      <c r="F164" s="33">
        <v>700</v>
      </c>
      <c r="G164" s="33" t="s">
        <v>29</v>
      </c>
      <c r="H164" s="33">
        <v>4000</v>
      </c>
      <c r="I164" s="5">
        <f t="shared" si="20"/>
        <v>2800000</v>
      </c>
      <c r="J164" s="37" t="s">
        <v>240</v>
      </c>
      <c r="K164" s="33"/>
      <c r="L164" s="9">
        <f t="shared" si="27"/>
        <v>0</v>
      </c>
      <c r="M164" s="9"/>
      <c r="N164" s="9"/>
      <c r="O164" s="9">
        <f t="shared" si="28"/>
        <v>2800000</v>
      </c>
      <c r="P164" s="9">
        <v>2800000</v>
      </c>
      <c r="Q164" s="9"/>
      <c r="R164" s="9">
        <f t="shared" si="29"/>
        <v>0</v>
      </c>
      <c r="S164" s="9"/>
      <c r="T164" s="9"/>
      <c r="U164" s="9">
        <f t="shared" si="30"/>
        <v>0</v>
      </c>
      <c r="V164" s="9"/>
      <c r="W164" s="9"/>
      <c r="X164" s="9">
        <f t="shared" si="31"/>
        <v>0</v>
      </c>
      <c r="Y164" s="9"/>
      <c r="Z164" s="9"/>
      <c r="AA164" s="10">
        <f t="shared" si="32"/>
        <v>0</v>
      </c>
      <c r="AB164" s="11">
        <v>45902</v>
      </c>
    </row>
    <row r="165" spans="1:28" ht="15.75" hidden="1" x14ac:dyDescent="0.25">
      <c r="A165" s="32">
        <v>45902</v>
      </c>
      <c r="B165" s="33" t="s">
        <v>191</v>
      </c>
      <c r="C165" s="33"/>
      <c r="D165" s="33" t="s">
        <v>31</v>
      </c>
      <c r="E165" s="33" t="s">
        <v>110</v>
      </c>
      <c r="F165" s="33">
        <v>3000</v>
      </c>
      <c r="G165" s="33" t="s">
        <v>29</v>
      </c>
      <c r="H165" s="33">
        <v>1800</v>
      </c>
      <c r="I165" s="5">
        <f t="shared" si="20"/>
        <v>5400000</v>
      </c>
      <c r="J165" s="37" t="s">
        <v>241</v>
      </c>
      <c r="K165" s="90" t="s">
        <v>1145</v>
      </c>
      <c r="L165" s="9">
        <f t="shared" si="27"/>
        <v>4904000</v>
      </c>
      <c r="M165" s="9">
        <v>4904000</v>
      </c>
      <c r="N165" s="9"/>
      <c r="O165" s="9">
        <f t="shared" si="28"/>
        <v>0</v>
      </c>
      <c r="P165" s="9"/>
      <c r="Q165" s="9"/>
      <c r="R165" s="9">
        <f t="shared" si="29"/>
        <v>0</v>
      </c>
      <c r="S165" s="9"/>
      <c r="T165" s="9"/>
      <c r="U165" s="9">
        <f t="shared" si="30"/>
        <v>496000</v>
      </c>
      <c r="V165" s="9">
        <v>496000</v>
      </c>
      <c r="W165" s="9"/>
      <c r="X165" s="9">
        <f t="shared" si="31"/>
        <v>0</v>
      </c>
      <c r="Y165" s="9"/>
      <c r="Z165" s="9"/>
      <c r="AA165" s="10">
        <f t="shared" si="32"/>
        <v>0</v>
      </c>
      <c r="AB165" s="11">
        <v>45923</v>
      </c>
    </row>
    <row r="166" spans="1:28" ht="15.75" x14ac:dyDescent="0.25">
      <c r="A166" s="32">
        <v>45902</v>
      </c>
      <c r="B166" s="33" t="s">
        <v>329</v>
      </c>
      <c r="C166" s="33"/>
      <c r="D166" s="33" t="s">
        <v>31</v>
      </c>
      <c r="E166" s="33" t="s">
        <v>205</v>
      </c>
      <c r="F166" s="33">
        <v>100</v>
      </c>
      <c r="G166" s="33" t="s">
        <v>51</v>
      </c>
      <c r="H166" s="33">
        <v>115000</v>
      </c>
      <c r="I166" s="5">
        <f t="shared" si="20"/>
        <v>11500000</v>
      </c>
      <c r="J166" s="37" t="s">
        <v>240</v>
      </c>
      <c r="K166" s="33" t="s">
        <v>1126</v>
      </c>
      <c r="L166" s="9">
        <f t="shared" si="27"/>
        <v>0</v>
      </c>
      <c r="M166" s="9"/>
      <c r="N166" s="9"/>
      <c r="O166" s="9">
        <f t="shared" si="28"/>
        <v>11500000</v>
      </c>
      <c r="P166" s="9"/>
      <c r="Q166" s="9">
        <v>11500000</v>
      </c>
      <c r="R166" s="9">
        <f t="shared" si="29"/>
        <v>0</v>
      </c>
      <c r="S166" s="9"/>
      <c r="T166" s="9"/>
      <c r="U166" s="9">
        <f t="shared" si="30"/>
        <v>0</v>
      </c>
      <c r="V166" s="9"/>
      <c r="W166" s="9"/>
      <c r="X166" s="9">
        <f t="shared" si="31"/>
        <v>0</v>
      </c>
      <c r="Y166" s="9"/>
      <c r="Z166" s="9"/>
      <c r="AA166" s="10">
        <f t="shared" si="32"/>
        <v>0</v>
      </c>
      <c r="AB166" s="11">
        <v>45910</v>
      </c>
    </row>
    <row r="167" spans="1:28" ht="15.75" hidden="1" x14ac:dyDescent="0.25">
      <c r="A167" s="32">
        <v>45902</v>
      </c>
      <c r="B167" s="33" t="s">
        <v>252</v>
      </c>
      <c r="C167" s="33"/>
      <c r="D167" s="33" t="s">
        <v>31</v>
      </c>
      <c r="E167" s="33" t="s">
        <v>95</v>
      </c>
      <c r="F167" s="33">
        <v>10400</v>
      </c>
      <c r="G167" s="33" t="s">
        <v>29</v>
      </c>
      <c r="H167" s="33">
        <v>3900</v>
      </c>
      <c r="I167" s="5">
        <f t="shared" si="20"/>
        <v>40560000</v>
      </c>
      <c r="J167" s="82" t="s">
        <v>38</v>
      </c>
      <c r="K167" s="130" t="s">
        <v>1146</v>
      </c>
      <c r="L167" s="9">
        <f t="shared" si="27"/>
        <v>0</v>
      </c>
      <c r="M167" s="9"/>
      <c r="N167" s="9"/>
      <c r="O167" s="9">
        <f t="shared" si="28"/>
        <v>0</v>
      </c>
      <c r="P167" s="9"/>
      <c r="Q167" s="9"/>
      <c r="R167" s="9">
        <f t="shared" si="29"/>
        <v>0</v>
      </c>
      <c r="S167" s="9"/>
      <c r="T167" s="9"/>
      <c r="U167" s="9">
        <f t="shared" si="30"/>
        <v>10505000</v>
      </c>
      <c r="V167" s="9">
        <v>10505000</v>
      </c>
      <c r="W167" s="9"/>
      <c r="X167" s="9">
        <f t="shared" si="31"/>
        <v>0</v>
      </c>
      <c r="Y167" s="9"/>
      <c r="Z167" s="9"/>
      <c r="AA167" s="10">
        <f t="shared" si="32"/>
        <v>30055000</v>
      </c>
      <c r="AB167" s="11">
        <v>45929</v>
      </c>
    </row>
    <row r="168" spans="1:28" ht="15.75" hidden="1" x14ac:dyDescent="0.25">
      <c r="A168" s="32">
        <v>45902</v>
      </c>
      <c r="B168" s="33" t="s">
        <v>252</v>
      </c>
      <c r="C168" s="33"/>
      <c r="D168" s="33" t="s">
        <v>31</v>
      </c>
      <c r="E168" s="33" t="s">
        <v>155</v>
      </c>
      <c r="F168" s="33">
        <v>2600</v>
      </c>
      <c r="G168" s="33" t="s">
        <v>29</v>
      </c>
      <c r="H168" s="33">
        <v>3900</v>
      </c>
      <c r="I168" s="5">
        <f t="shared" si="20"/>
        <v>10140000</v>
      </c>
      <c r="J168" s="37" t="s">
        <v>241</v>
      </c>
      <c r="K168" s="33" t="s">
        <v>1146</v>
      </c>
      <c r="L168" s="9">
        <f t="shared" si="27"/>
        <v>0</v>
      </c>
      <c r="M168" s="9"/>
      <c r="N168" s="9"/>
      <c r="O168" s="9">
        <f t="shared" si="28"/>
        <v>0</v>
      </c>
      <c r="P168" s="9"/>
      <c r="Q168" s="9"/>
      <c r="R168" s="9">
        <f t="shared" si="29"/>
        <v>0</v>
      </c>
      <c r="S168" s="9"/>
      <c r="T168" s="9"/>
      <c r="U168" s="9">
        <f t="shared" si="30"/>
        <v>10140000</v>
      </c>
      <c r="V168" s="9">
        <v>10140000</v>
      </c>
      <c r="W168" s="9"/>
      <c r="X168" s="9">
        <f t="shared" si="31"/>
        <v>0</v>
      </c>
      <c r="Y168" s="9"/>
      <c r="Z168" s="9"/>
      <c r="AA168" s="10">
        <f t="shared" si="32"/>
        <v>0</v>
      </c>
      <c r="AB168" s="11">
        <v>45923</v>
      </c>
    </row>
    <row r="169" spans="1:28" ht="15.75" hidden="1" x14ac:dyDescent="0.25">
      <c r="A169" s="32">
        <v>45902</v>
      </c>
      <c r="B169" s="33" t="s">
        <v>252</v>
      </c>
      <c r="C169" s="33"/>
      <c r="D169" s="33" t="s">
        <v>31</v>
      </c>
      <c r="E169" s="33" t="s">
        <v>73</v>
      </c>
      <c r="F169" s="33">
        <v>20</v>
      </c>
      <c r="G169" s="33" t="s">
        <v>74</v>
      </c>
      <c r="H169" s="33">
        <v>50000</v>
      </c>
      <c r="I169" s="5">
        <f t="shared" si="20"/>
        <v>1000000</v>
      </c>
      <c r="J169" s="37" t="s">
        <v>241</v>
      </c>
      <c r="K169" s="33" t="s">
        <v>1146</v>
      </c>
      <c r="L169" s="9">
        <f t="shared" si="27"/>
        <v>0</v>
      </c>
      <c r="M169" s="9"/>
      <c r="N169" s="9"/>
      <c r="O169" s="9">
        <f t="shared" si="28"/>
        <v>0</v>
      </c>
      <c r="P169" s="9"/>
      <c r="Q169" s="9"/>
      <c r="R169" s="9">
        <f t="shared" si="29"/>
        <v>0</v>
      </c>
      <c r="S169" s="9"/>
      <c r="T169" s="9"/>
      <c r="U169" s="9">
        <f t="shared" si="30"/>
        <v>1000000</v>
      </c>
      <c r="V169" s="9">
        <v>1000000</v>
      </c>
      <c r="W169" s="9"/>
      <c r="X169" s="9">
        <f t="shared" si="31"/>
        <v>0</v>
      </c>
      <c r="Y169" s="9"/>
      <c r="Z169" s="9"/>
      <c r="AA169" s="10">
        <f t="shared" si="32"/>
        <v>0</v>
      </c>
      <c r="AB169" s="11">
        <v>45922</v>
      </c>
    </row>
    <row r="170" spans="1:28" ht="15.75" hidden="1" x14ac:dyDescent="0.25">
      <c r="A170" s="32">
        <v>45902</v>
      </c>
      <c r="B170" s="33" t="s">
        <v>252</v>
      </c>
      <c r="C170" s="33"/>
      <c r="D170" s="33" t="s">
        <v>31</v>
      </c>
      <c r="E170" s="33" t="s">
        <v>130</v>
      </c>
      <c r="F170" s="33">
        <v>20</v>
      </c>
      <c r="G170" s="33" t="s">
        <v>74</v>
      </c>
      <c r="H170" s="33">
        <v>50000</v>
      </c>
      <c r="I170" s="5">
        <f t="shared" si="20"/>
        <v>1000000</v>
      </c>
      <c r="J170" s="37" t="s">
        <v>241</v>
      </c>
      <c r="K170" s="33" t="s">
        <v>1146</v>
      </c>
      <c r="L170" s="9">
        <f t="shared" si="27"/>
        <v>0</v>
      </c>
      <c r="M170" s="9"/>
      <c r="N170" s="9"/>
      <c r="O170" s="9">
        <f t="shared" si="28"/>
        <v>0</v>
      </c>
      <c r="P170" s="9"/>
      <c r="Q170" s="9"/>
      <c r="R170" s="9">
        <f t="shared" si="29"/>
        <v>0</v>
      </c>
      <c r="S170" s="9"/>
      <c r="T170" s="9"/>
      <c r="U170" s="9">
        <f t="shared" si="30"/>
        <v>1000000</v>
      </c>
      <c r="V170" s="9">
        <v>1000000</v>
      </c>
      <c r="W170" s="9"/>
      <c r="X170" s="9">
        <f t="shared" si="31"/>
        <v>0</v>
      </c>
      <c r="Y170" s="9"/>
      <c r="Z170" s="9"/>
      <c r="AA170" s="10">
        <f t="shared" si="32"/>
        <v>0</v>
      </c>
      <c r="AB170" s="11">
        <v>45922</v>
      </c>
    </row>
    <row r="171" spans="1:28" ht="15.75" hidden="1" x14ac:dyDescent="0.25">
      <c r="A171" s="32">
        <v>45902</v>
      </c>
      <c r="B171" s="33" t="s">
        <v>63</v>
      </c>
      <c r="C171" s="33"/>
      <c r="D171" s="33" t="s">
        <v>31</v>
      </c>
      <c r="E171" s="33" t="s">
        <v>552</v>
      </c>
      <c r="F171" s="33">
        <v>16</v>
      </c>
      <c r="G171" s="33" t="s">
        <v>33</v>
      </c>
      <c r="H171" s="33">
        <v>450000</v>
      </c>
      <c r="I171" s="5">
        <f t="shared" si="20"/>
        <v>7200000</v>
      </c>
      <c r="J171" s="37" t="s">
        <v>240</v>
      </c>
      <c r="K171" s="33"/>
      <c r="L171" s="9">
        <f t="shared" si="27"/>
        <v>0</v>
      </c>
      <c r="M171" s="9"/>
      <c r="N171" s="9"/>
      <c r="O171" s="9">
        <f t="shared" si="28"/>
        <v>7200000</v>
      </c>
      <c r="P171" s="9">
        <v>7200000</v>
      </c>
      <c r="Q171" s="9"/>
      <c r="R171" s="9">
        <f t="shared" si="29"/>
        <v>0</v>
      </c>
      <c r="S171" s="9"/>
      <c r="T171" s="9"/>
      <c r="U171" s="9">
        <f t="shared" si="30"/>
        <v>0</v>
      </c>
      <c r="V171" s="9"/>
      <c r="W171" s="9"/>
      <c r="X171" s="9">
        <f t="shared" si="31"/>
        <v>0</v>
      </c>
      <c r="Y171" s="9"/>
      <c r="Z171" s="9"/>
      <c r="AA171" s="10">
        <f t="shared" si="32"/>
        <v>0</v>
      </c>
      <c r="AB171" s="11">
        <v>45898</v>
      </c>
    </row>
    <row r="172" spans="1:28" ht="15.75" hidden="1" x14ac:dyDescent="0.25">
      <c r="A172" s="32">
        <v>45902</v>
      </c>
      <c r="B172" s="33" t="s">
        <v>63</v>
      </c>
      <c r="C172" s="33"/>
      <c r="D172" s="33" t="s">
        <v>31</v>
      </c>
      <c r="E172" s="33" t="s">
        <v>84</v>
      </c>
      <c r="F172" s="33">
        <v>4</v>
      </c>
      <c r="G172" s="33" t="s">
        <v>33</v>
      </c>
      <c r="H172" s="33">
        <v>450000</v>
      </c>
      <c r="I172" s="5">
        <f t="shared" si="20"/>
        <v>1800000</v>
      </c>
      <c r="J172" s="37" t="s">
        <v>240</v>
      </c>
      <c r="K172" s="33"/>
      <c r="L172" s="9">
        <f t="shared" si="27"/>
        <v>0</v>
      </c>
      <c r="M172" s="9"/>
      <c r="N172" s="9"/>
      <c r="O172" s="9">
        <f t="shared" si="28"/>
        <v>1800000</v>
      </c>
      <c r="P172" s="9">
        <v>1800000</v>
      </c>
      <c r="Q172" s="9"/>
      <c r="R172" s="9">
        <f t="shared" si="29"/>
        <v>0</v>
      </c>
      <c r="S172" s="9"/>
      <c r="T172" s="9"/>
      <c r="U172" s="9">
        <f t="shared" si="30"/>
        <v>0</v>
      </c>
      <c r="V172" s="9"/>
      <c r="W172" s="9"/>
      <c r="X172" s="9">
        <f t="shared" si="31"/>
        <v>0</v>
      </c>
      <c r="Y172" s="9"/>
      <c r="Z172" s="9"/>
      <c r="AA172" s="10">
        <f t="shared" si="32"/>
        <v>0</v>
      </c>
      <c r="AB172" s="11">
        <v>45898</v>
      </c>
    </row>
    <row r="173" spans="1:28" ht="15.75" hidden="1" x14ac:dyDescent="0.25">
      <c r="A173" s="32">
        <v>45902</v>
      </c>
      <c r="B173" s="33" t="s">
        <v>63</v>
      </c>
      <c r="C173" s="33"/>
      <c r="D173" s="33" t="s">
        <v>31</v>
      </c>
      <c r="E173" s="33" t="s">
        <v>553</v>
      </c>
      <c r="F173" s="33">
        <v>4</v>
      </c>
      <c r="G173" s="33" t="s">
        <v>33</v>
      </c>
      <c r="H173" s="33">
        <v>230000</v>
      </c>
      <c r="I173" s="5">
        <f t="shared" si="20"/>
        <v>920000</v>
      </c>
      <c r="J173" s="37" t="s">
        <v>240</v>
      </c>
      <c r="K173" s="33"/>
      <c r="L173" s="9">
        <f t="shared" si="27"/>
        <v>0</v>
      </c>
      <c r="M173" s="9"/>
      <c r="N173" s="9"/>
      <c r="O173" s="9">
        <f t="shared" si="28"/>
        <v>920000</v>
      </c>
      <c r="P173" s="9">
        <v>920000</v>
      </c>
      <c r="Q173" s="9"/>
      <c r="R173" s="9">
        <f t="shared" si="29"/>
        <v>0</v>
      </c>
      <c r="S173" s="9"/>
      <c r="T173" s="9"/>
      <c r="U173" s="9">
        <f t="shared" si="30"/>
        <v>0</v>
      </c>
      <c r="V173" s="9"/>
      <c r="W173" s="9"/>
      <c r="X173" s="9">
        <f t="shared" si="31"/>
        <v>0</v>
      </c>
      <c r="Y173" s="9"/>
      <c r="Z173" s="9"/>
      <c r="AA173" s="10">
        <f t="shared" si="32"/>
        <v>0</v>
      </c>
      <c r="AB173" s="11">
        <v>45898</v>
      </c>
    </row>
    <row r="174" spans="1:28" ht="15.75" hidden="1" x14ac:dyDescent="0.25">
      <c r="A174" s="32">
        <v>45902</v>
      </c>
      <c r="B174" s="33" t="s">
        <v>231</v>
      </c>
      <c r="C174" s="33"/>
      <c r="D174" s="33"/>
      <c r="E174" s="33" t="s">
        <v>97</v>
      </c>
      <c r="F174" s="33">
        <v>165.3</v>
      </c>
      <c r="G174" s="33" t="s">
        <v>51</v>
      </c>
      <c r="H174" s="33"/>
      <c r="I174" s="5">
        <f t="shared" si="20"/>
        <v>0</v>
      </c>
      <c r="J174" s="83" t="s">
        <v>26</v>
      </c>
      <c r="K174" s="33"/>
      <c r="L174" s="9">
        <f t="shared" si="27"/>
        <v>0</v>
      </c>
      <c r="M174" s="9"/>
      <c r="N174" s="9"/>
      <c r="O174" s="9">
        <f t="shared" si="28"/>
        <v>0</v>
      </c>
      <c r="P174" s="9"/>
      <c r="Q174" s="9"/>
      <c r="R174" s="9">
        <f t="shared" si="29"/>
        <v>0</v>
      </c>
      <c r="S174" s="9"/>
      <c r="T174" s="9"/>
      <c r="U174" s="9">
        <f t="shared" si="30"/>
        <v>0</v>
      </c>
      <c r="V174" s="9"/>
      <c r="W174" s="9"/>
      <c r="X174" s="9">
        <f t="shared" si="31"/>
        <v>0</v>
      </c>
      <c r="Y174" s="9"/>
      <c r="Z174" s="9"/>
      <c r="AA174" s="10">
        <f t="shared" si="32"/>
        <v>0</v>
      </c>
      <c r="AB174" s="11"/>
    </row>
    <row r="175" spans="1:28" ht="15.75" hidden="1" x14ac:dyDescent="0.25">
      <c r="A175" s="32">
        <v>45902</v>
      </c>
      <c r="B175" s="33" t="s">
        <v>231</v>
      </c>
      <c r="C175" s="33"/>
      <c r="D175" s="33"/>
      <c r="E175" s="33" t="s">
        <v>1113</v>
      </c>
      <c r="F175" s="33">
        <v>31.1</v>
      </c>
      <c r="G175" s="33" t="s">
        <v>51</v>
      </c>
      <c r="H175" s="33"/>
      <c r="I175" s="5">
        <f t="shared" si="20"/>
        <v>0</v>
      </c>
      <c r="J175" s="83" t="s">
        <v>26</v>
      </c>
      <c r="K175" s="33"/>
      <c r="L175" s="9">
        <f t="shared" si="27"/>
        <v>0</v>
      </c>
      <c r="M175" s="9"/>
      <c r="N175" s="9"/>
      <c r="O175" s="9">
        <f t="shared" si="28"/>
        <v>0</v>
      </c>
      <c r="P175" s="9"/>
      <c r="Q175" s="9"/>
      <c r="R175" s="9">
        <f t="shared" si="29"/>
        <v>0</v>
      </c>
      <c r="S175" s="9"/>
      <c r="T175" s="9"/>
      <c r="U175" s="9">
        <f t="shared" si="30"/>
        <v>0</v>
      </c>
      <c r="V175" s="9"/>
      <c r="W175" s="9"/>
      <c r="X175" s="9">
        <f t="shared" si="31"/>
        <v>0</v>
      </c>
      <c r="Y175" s="9"/>
      <c r="Z175" s="9"/>
      <c r="AA175" s="10">
        <f t="shared" si="32"/>
        <v>0</v>
      </c>
      <c r="AB175" s="11"/>
    </row>
    <row r="176" spans="1:28" ht="15.75" hidden="1" x14ac:dyDescent="0.25">
      <c r="A176" s="32">
        <v>45902</v>
      </c>
      <c r="B176" s="33" t="s">
        <v>231</v>
      </c>
      <c r="C176" s="33"/>
      <c r="D176" s="33"/>
      <c r="E176" s="33" t="s">
        <v>1136</v>
      </c>
      <c r="F176" s="33">
        <v>23</v>
      </c>
      <c r="G176" s="33" t="s">
        <v>51</v>
      </c>
      <c r="H176" s="33"/>
      <c r="I176" s="5">
        <f t="shared" si="20"/>
        <v>0</v>
      </c>
      <c r="J176" s="83" t="s">
        <v>26</v>
      </c>
      <c r="K176" s="33"/>
      <c r="L176" s="9">
        <f t="shared" si="27"/>
        <v>0</v>
      </c>
      <c r="M176" s="9"/>
      <c r="N176" s="9"/>
      <c r="O176" s="9">
        <f t="shared" si="28"/>
        <v>0</v>
      </c>
      <c r="P176" s="9"/>
      <c r="Q176" s="9"/>
      <c r="R176" s="9">
        <f t="shared" si="29"/>
        <v>0</v>
      </c>
      <c r="S176" s="9"/>
      <c r="T176" s="9"/>
      <c r="U176" s="9">
        <f t="shared" si="30"/>
        <v>0</v>
      </c>
      <c r="V176" s="9"/>
      <c r="W176" s="9"/>
      <c r="X176" s="9">
        <f t="shared" si="31"/>
        <v>0</v>
      </c>
      <c r="Y176" s="9"/>
      <c r="Z176" s="9"/>
      <c r="AA176" s="10">
        <f t="shared" si="32"/>
        <v>0</v>
      </c>
      <c r="AB176" s="11"/>
    </row>
    <row r="177" spans="1:28" ht="15.75" hidden="1" x14ac:dyDescent="0.25">
      <c r="A177" s="32">
        <v>45902</v>
      </c>
      <c r="B177" s="33" t="s">
        <v>231</v>
      </c>
      <c r="C177" s="33"/>
      <c r="D177" s="33"/>
      <c r="E177" s="33" t="s">
        <v>1117</v>
      </c>
      <c r="F177" s="33">
        <v>137.80000000000001</v>
      </c>
      <c r="G177" s="33" t="s">
        <v>51</v>
      </c>
      <c r="H177" s="33"/>
      <c r="I177" s="5">
        <f t="shared" si="20"/>
        <v>0</v>
      </c>
      <c r="J177" s="83" t="s">
        <v>26</v>
      </c>
      <c r="K177" s="33"/>
      <c r="L177" s="9">
        <f t="shared" si="27"/>
        <v>0</v>
      </c>
      <c r="M177" s="9"/>
      <c r="N177" s="9"/>
      <c r="O177" s="9">
        <f t="shared" si="28"/>
        <v>0</v>
      </c>
      <c r="P177" s="9"/>
      <c r="Q177" s="9"/>
      <c r="R177" s="9">
        <f t="shared" si="29"/>
        <v>0</v>
      </c>
      <c r="S177" s="9"/>
      <c r="T177" s="9"/>
      <c r="U177" s="9">
        <f t="shared" si="30"/>
        <v>0</v>
      </c>
      <c r="V177" s="9"/>
      <c r="W177" s="9"/>
      <c r="X177" s="9">
        <f t="shared" si="31"/>
        <v>0</v>
      </c>
      <c r="Y177" s="9"/>
      <c r="Z177" s="9"/>
      <c r="AA177" s="10">
        <f t="shared" si="32"/>
        <v>0</v>
      </c>
      <c r="AB177" s="11"/>
    </row>
    <row r="178" spans="1:28" ht="15.75" hidden="1" x14ac:dyDescent="0.25">
      <c r="A178" s="32">
        <v>45902</v>
      </c>
      <c r="B178" s="33" t="s">
        <v>231</v>
      </c>
      <c r="C178" s="33"/>
      <c r="D178" s="33"/>
      <c r="E178" s="33" t="s">
        <v>85</v>
      </c>
      <c r="F178" s="33">
        <v>30.9</v>
      </c>
      <c r="G178" s="33" t="s">
        <v>51</v>
      </c>
      <c r="H178" s="33"/>
      <c r="I178" s="5">
        <f t="shared" si="20"/>
        <v>0</v>
      </c>
      <c r="J178" s="83" t="s">
        <v>26</v>
      </c>
      <c r="K178" s="33"/>
      <c r="L178" s="9">
        <f t="shared" si="27"/>
        <v>0</v>
      </c>
      <c r="M178" s="9"/>
      <c r="N178" s="9"/>
      <c r="O178" s="9">
        <f t="shared" si="28"/>
        <v>0</v>
      </c>
      <c r="P178" s="9"/>
      <c r="Q178" s="9"/>
      <c r="R178" s="9">
        <f t="shared" si="29"/>
        <v>0</v>
      </c>
      <c r="S178" s="9"/>
      <c r="T178" s="9"/>
      <c r="U178" s="9">
        <f t="shared" si="30"/>
        <v>0</v>
      </c>
      <c r="V178" s="9"/>
      <c r="W178" s="9"/>
      <c r="X178" s="9">
        <f t="shared" si="31"/>
        <v>0</v>
      </c>
      <c r="Y178" s="9"/>
      <c r="Z178" s="9"/>
      <c r="AA178" s="10">
        <f t="shared" si="32"/>
        <v>0</v>
      </c>
      <c r="AB178" s="11"/>
    </row>
    <row r="179" spans="1:28" ht="15.75" hidden="1" x14ac:dyDescent="0.25">
      <c r="A179" s="32">
        <v>45902</v>
      </c>
      <c r="B179" s="33" t="s">
        <v>231</v>
      </c>
      <c r="C179" s="33"/>
      <c r="D179" s="33"/>
      <c r="E179" s="33" t="s">
        <v>1114</v>
      </c>
      <c r="F179" s="33">
        <v>26.4</v>
      </c>
      <c r="G179" s="33" t="s">
        <v>51</v>
      </c>
      <c r="H179" s="33"/>
      <c r="I179" s="5">
        <f t="shared" si="20"/>
        <v>0</v>
      </c>
      <c r="J179" s="83" t="s">
        <v>26</v>
      </c>
      <c r="K179" s="33"/>
      <c r="L179" s="9">
        <f t="shared" si="27"/>
        <v>0</v>
      </c>
      <c r="M179" s="9"/>
      <c r="N179" s="9"/>
      <c r="O179" s="9">
        <f t="shared" si="28"/>
        <v>0</v>
      </c>
      <c r="P179" s="9"/>
      <c r="Q179" s="9"/>
      <c r="R179" s="9">
        <f t="shared" si="29"/>
        <v>0</v>
      </c>
      <c r="S179" s="9"/>
      <c r="T179" s="9"/>
      <c r="U179" s="9">
        <f t="shared" si="30"/>
        <v>0</v>
      </c>
      <c r="V179" s="9"/>
      <c r="W179" s="9"/>
      <c r="X179" s="9">
        <f t="shared" si="31"/>
        <v>0</v>
      </c>
      <c r="Y179" s="9"/>
      <c r="Z179" s="9"/>
      <c r="AA179" s="10">
        <f t="shared" si="32"/>
        <v>0</v>
      </c>
      <c r="AB179" s="11"/>
    </row>
    <row r="180" spans="1:28" ht="15.75" hidden="1" x14ac:dyDescent="0.25">
      <c r="A180" s="32">
        <v>45902</v>
      </c>
      <c r="B180" s="33" t="s">
        <v>231</v>
      </c>
      <c r="C180" s="33"/>
      <c r="D180" s="33"/>
      <c r="E180" s="33" t="s">
        <v>135</v>
      </c>
      <c r="F180" s="33">
        <v>55.9</v>
      </c>
      <c r="G180" s="33" t="s">
        <v>51</v>
      </c>
      <c r="H180" s="33"/>
      <c r="I180" s="5">
        <f t="shared" si="20"/>
        <v>0</v>
      </c>
      <c r="J180" s="83" t="s">
        <v>26</v>
      </c>
      <c r="K180" s="33"/>
      <c r="L180" s="9">
        <f t="shared" si="27"/>
        <v>0</v>
      </c>
      <c r="M180" s="9"/>
      <c r="N180" s="9"/>
      <c r="O180" s="9">
        <f t="shared" si="28"/>
        <v>0</v>
      </c>
      <c r="P180" s="9"/>
      <c r="Q180" s="9"/>
      <c r="R180" s="9">
        <f t="shared" si="29"/>
        <v>0</v>
      </c>
      <c r="S180" s="9"/>
      <c r="T180" s="9"/>
      <c r="U180" s="9">
        <f t="shared" si="30"/>
        <v>0</v>
      </c>
      <c r="V180" s="9"/>
      <c r="W180" s="9"/>
      <c r="X180" s="9">
        <f t="shared" si="31"/>
        <v>0</v>
      </c>
      <c r="Y180" s="9"/>
      <c r="Z180" s="9"/>
      <c r="AA180" s="10">
        <f t="shared" si="32"/>
        <v>0</v>
      </c>
      <c r="AB180" s="11"/>
    </row>
    <row r="181" spans="1:28" ht="15.75" hidden="1" x14ac:dyDescent="0.25">
      <c r="A181" s="32">
        <v>45902</v>
      </c>
      <c r="B181" s="33" t="s">
        <v>231</v>
      </c>
      <c r="C181" s="33"/>
      <c r="D181" s="33"/>
      <c r="E181" s="33" t="s">
        <v>482</v>
      </c>
      <c r="F181" s="33">
        <v>31.8</v>
      </c>
      <c r="G181" s="33" t="s">
        <v>51</v>
      </c>
      <c r="H181" s="33"/>
      <c r="I181" s="5">
        <f t="shared" si="20"/>
        <v>0</v>
      </c>
      <c r="J181" s="83" t="s">
        <v>26</v>
      </c>
      <c r="K181" s="33"/>
      <c r="L181" s="9">
        <f t="shared" si="27"/>
        <v>0</v>
      </c>
      <c r="M181" s="9"/>
      <c r="N181" s="9"/>
      <c r="O181" s="9">
        <f t="shared" si="28"/>
        <v>0</v>
      </c>
      <c r="P181" s="9"/>
      <c r="Q181" s="9"/>
      <c r="R181" s="9">
        <f t="shared" si="29"/>
        <v>0</v>
      </c>
      <c r="S181" s="9"/>
      <c r="T181" s="9"/>
      <c r="U181" s="9">
        <f t="shared" si="30"/>
        <v>0</v>
      </c>
      <c r="V181" s="9"/>
      <c r="W181" s="9"/>
      <c r="X181" s="9">
        <f t="shared" si="31"/>
        <v>0</v>
      </c>
      <c r="Y181" s="9"/>
      <c r="Z181" s="9"/>
      <c r="AA181" s="10">
        <f t="shared" si="32"/>
        <v>0</v>
      </c>
      <c r="AB181" s="11"/>
    </row>
    <row r="182" spans="1:28" ht="15.75" hidden="1" x14ac:dyDescent="0.25">
      <c r="A182" s="32">
        <v>45902</v>
      </c>
      <c r="B182" s="33" t="s">
        <v>231</v>
      </c>
      <c r="C182" s="33"/>
      <c r="D182" s="33"/>
      <c r="E182" s="33" t="s">
        <v>143</v>
      </c>
      <c r="F182" s="33">
        <v>27.1</v>
      </c>
      <c r="G182" s="33" t="s">
        <v>51</v>
      </c>
      <c r="H182" s="33"/>
      <c r="I182" s="5">
        <f t="shared" si="20"/>
        <v>0</v>
      </c>
      <c r="J182" s="83" t="s">
        <v>26</v>
      </c>
      <c r="K182" s="33"/>
      <c r="L182" s="9">
        <f t="shared" si="27"/>
        <v>0</v>
      </c>
      <c r="M182" s="9"/>
      <c r="N182" s="9"/>
      <c r="O182" s="9">
        <f t="shared" si="28"/>
        <v>0</v>
      </c>
      <c r="P182" s="9"/>
      <c r="Q182" s="9"/>
      <c r="R182" s="9">
        <f t="shared" si="29"/>
        <v>0</v>
      </c>
      <c r="S182" s="9"/>
      <c r="T182" s="9"/>
      <c r="U182" s="9">
        <f t="shared" si="30"/>
        <v>0</v>
      </c>
      <c r="V182" s="9"/>
      <c r="W182" s="9"/>
      <c r="X182" s="9">
        <f t="shared" si="31"/>
        <v>0</v>
      </c>
      <c r="Y182" s="9"/>
      <c r="Z182" s="9"/>
      <c r="AA182" s="10">
        <f t="shared" si="32"/>
        <v>0</v>
      </c>
      <c r="AB182" s="11"/>
    </row>
    <row r="183" spans="1:28" ht="15.75" hidden="1" x14ac:dyDescent="0.25">
      <c r="A183" s="32">
        <v>45902</v>
      </c>
      <c r="B183" s="33" t="s">
        <v>231</v>
      </c>
      <c r="C183" s="33"/>
      <c r="D183" s="33"/>
      <c r="E183" s="33" t="s">
        <v>423</v>
      </c>
      <c r="F183" s="33">
        <v>65.2</v>
      </c>
      <c r="G183" s="33" t="s">
        <v>51</v>
      </c>
      <c r="H183" s="33"/>
      <c r="I183" s="5">
        <f t="shared" si="20"/>
        <v>0</v>
      </c>
      <c r="J183" s="83" t="s">
        <v>26</v>
      </c>
      <c r="K183" s="33"/>
      <c r="L183" s="9">
        <f t="shared" si="27"/>
        <v>0</v>
      </c>
      <c r="M183" s="9"/>
      <c r="N183" s="9"/>
      <c r="O183" s="9">
        <f t="shared" si="28"/>
        <v>0</v>
      </c>
      <c r="P183" s="9"/>
      <c r="Q183" s="9"/>
      <c r="R183" s="9">
        <f t="shared" si="29"/>
        <v>0</v>
      </c>
      <c r="S183" s="9"/>
      <c r="T183" s="9"/>
      <c r="U183" s="9">
        <f t="shared" si="30"/>
        <v>0</v>
      </c>
      <c r="V183" s="9"/>
      <c r="W183" s="9"/>
      <c r="X183" s="9">
        <f t="shared" si="31"/>
        <v>0</v>
      </c>
      <c r="Y183" s="9"/>
      <c r="Z183" s="9"/>
      <c r="AA183" s="10">
        <f t="shared" si="32"/>
        <v>0</v>
      </c>
      <c r="AB183" s="11"/>
    </row>
    <row r="184" spans="1:28" ht="15.75" hidden="1" x14ac:dyDescent="0.25">
      <c r="A184" s="32">
        <v>45902</v>
      </c>
      <c r="B184" s="33" t="s">
        <v>231</v>
      </c>
      <c r="C184" s="33"/>
      <c r="D184" s="33"/>
      <c r="E184" s="33" t="s">
        <v>136</v>
      </c>
      <c r="F184" s="33">
        <v>23.9</v>
      </c>
      <c r="G184" s="33" t="s">
        <v>51</v>
      </c>
      <c r="H184" s="33"/>
      <c r="I184" s="5">
        <f t="shared" si="20"/>
        <v>0</v>
      </c>
      <c r="J184" s="83" t="s">
        <v>26</v>
      </c>
      <c r="K184" s="33"/>
      <c r="L184" s="9">
        <f t="shared" si="27"/>
        <v>0</v>
      </c>
      <c r="M184" s="9"/>
      <c r="N184" s="9"/>
      <c r="O184" s="9">
        <f t="shared" si="28"/>
        <v>0</v>
      </c>
      <c r="P184" s="9"/>
      <c r="Q184" s="9"/>
      <c r="R184" s="9">
        <f t="shared" si="29"/>
        <v>0</v>
      </c>
      <c r="S184" s="9"/>
      <c r="T184" s="9"/>
      <c r="U184" s="9">
        <f t="shared" si="30"/>
        <v>0</v>
      </c>
      <c r="V184" s="9"/>
      <c r="W184" s="9"/>
      <c r="X184" s="9">
        <f t="shared" si="31"/>
        <v>0</v>
      </c>
      <c r="Y184" s="9"/>
      <c r="Z184" s="9"/>
      <c r="AA184" s="10">
        <f t="shared" si="32"/>
        <v>0</v>
      </c>
      <c r="AB184" s="11"/>
    </row>
    <row r="185" spans="1:28" ht="15.75" hidden="1" x14ac:dyDescent="0.25">
      <c r="A185" s="32">
        <v>45902</v>
      </c>
      <c r="B185" s="33" t="s">
        <v>231</v>
      </c>
      <c r="C185" s="33"/>
      <c r="D185" s="33"/>
      <c r="E185" s="33" t="s">
        <v>127</v>
      </c>
      <c r="F185" s="33">
        <v>39.700000000000003</v>
      </c>
      <c r="G185" s="33" t="s">
        <v>51</v>
      </c>
      <c r="H185" s="33"/>
      <c r="I185" s="5">
        <f t="shared" si="20"/>
        <v>0</v>
      </c>
      <c r="J185" s="83" t="s">
        <v>26</v>
      </c>
      <c r="K185" s="33"/>
      <c r="L185" s="9">
        <f t="shared" si="27"/>
        <v>0</v>
      </c>
      <c r="M185" s="9"/>
      <c r="N185" s="9"/>
      <c r="O185" s="9">
        <f t="shared" si="28"/>
        <v>0</v>
      </c>
      <c r="P185" s="9"/>
      <c r="Q185" s="9"/>
      <c r="R185" s="9">
        <f t="shared" si="29"/>
        <v>0</v>
      </c>
      <c r="S185" s="9"/>
      <c r="T185" s="9"/>
      <c r="U185" s="9">
        <f t="shared" si="30"/>
        <v>0</v>
      </c>
      <c r="V185" s="9"/>
      <c r="W185" s="9"/>
      <c r="X185" s="9">
        <f t="shared" si="31"/>
        <v>0</v>
      </c>
      <c r="Y185" s="9"/>
      <c r="Z185" s="9"/>
      <c r="AA185" s="10">
        <f t="shared" si="32"/>
        <v>0</v>
      </c>
      <c r="AB185" s="11"/>
    </row>
    <row r="186" spans="1:28" ht="16.5" hidden="1" thickBot="1" x14ac:dyDescent="0.3">
      <c r="A186" s="95">
        <v>45902</v>
      </c>
      <c r="B186" s="62" t="s">
        <v>222</v>
      </c>
      <c r="C186" s="62"/>
      <c r="D186" s="62" t="s">
        <v>41</v>
      </c>
      <c r="E186" s="62" t="s">
        <v>98</v>
      </c>
      <c r="F186" s="62">
        <v>23</v>
      </c>
      <c r="G186" s="62" t="s">
        <v>51</v>
      </c>
      <c r="H186" s="62">
        <v>43000</v>
      </c>
      <c r="I186" s="133">
        <f t="shared" si="20"/>
        <v>989000</v>
      </c>
      <c r="J186" s="63" t="s">
        <v>34</v>
      </c>
      <c r="K186" s="62"/>
      <c r="L186" s="97">
        <f t="shared" si="27"/>
        <v>0</v>
      </c>
      <c r="M186" s="97"/>
      <c r="N186" s="97"/>
      <c r="O186" s="97">
        <f t="shared" si="28"/>
        <v>0</v>
      </c>
      <c r="P186" s="97"/>
      <c r="Q186" s="97"/>
      <c r="R186" s="97">
        <f t="shared" si="29"/>
        <v>0</v>
      </c>
      <c r="S186" s="97"/>
      <c r="T186" s="97"/>
      <c r="U186" s="97">
        <f t="shared" si="30"/>
        <v>1053000</v>
      </c>
      <c r="V186" s="97">
        <v>1053000</v>
      </c>
      <c r="W186" s="97"/>
      <c r="X186" s="97">
        <f t="shared" si="31"/>
        <v>0</v>
      </c>
      <c r="Y186" s="97"/>
      <c r="Z186" s="97"/>
      <c r="AA186" s="98">
        <f t="shared" si="32"/>
        <v>-64000</v>
      </c>
      <c r="AB186" s="99">
        <v>45902</v>
      </c>
    </row>
    <row r="187" spans="1:28" ht="15.75" hidden="1" x14ac:dyDescent="0.25">
      <c r="A187" s="39">
        <v>45903</v>
      </c>
      <c r="B187" s="35" t="s">
        <v>728</v>
      </c>
      <c r="C187" s="35"/>
      <c r="D187" s="35" t="s">
        <v>41</v>
      </c>
      <c r="E187" s="35" t="s">
        <v>1136</v>
      </c>
      <c r="F187" s="35">
        <v>70.3</v>
      </c>
      <c r="G187" s="35" t="s">
        <v>51</v>
      </c>
      <c r="H187" s="35">
        <v>43000</v>
      </c>
      <c r="I187" s="5">
        <f t="shared" si="20"/>
        <v>3022900</v>
      </c>
      <c r="J187" s="37" t="s">
        <v>241</v>
      </c>
      <c r="K187" s="35"/>
      <c r="L187" s="9">
        <f t="shared" ref="L187" si="33">M187+N187</f>
        <v>0</v>
      </c>
      <c r="M187" s="9"/>
      <c r="N187" s="9"/>
      <c r="O187" s="9">
        <f t="shared" ref="O187" si="34">P187+Q187</f>
        <v>0</v>
      </c>
      <c r="P187" s="9"/>
      <c r="Q187" s="9"/>
      <c r="R187" s="9">
        <f t="shared" ref="R187" si="35">S187+T187</f>
        <v>0</v>
      </c>
      <c r="S187" s="9"/>
      <c r="T187" s="9"/>
      <c r="U187" s="9">
        <f t="shared" ref="U187" si="36">V187+W187</f>
        <v>3022900</v>
      </c>
      <c r="V187" s="9">
        <v>3022900</v>
      </c>
      <c r="W187" s="9"/>
      <c r="X187" s="9">
        <f t="shared" ref="X187" si="37">Y187+Z187</f>
        <v>0</v>
      </c>
      <c r="Y187" s="9"/>
      <c r="Z187" s="9"/>
      <c r="AA187" s="10">
        <f t="shared" ref="AA187" si="38">C187+I187-L187-O187-U187-X187-R187</f>
        <v>0</v>
      </c>
      <c r="AB187" s="11">
        <v>45903</v>
      </c>
    </row>
    <row r="188" spans="1:28" ht="15.75" hidden="1" x14ac:dyDescent="0.25">
      <c r="A188" s="39">
        <v>45903</v>
      </c>
      <c r="B188" s="33" t="s">
        <v>207</v>
      </c>
      <c r="C188" s="33"/>
      <c r="D188" s="33" t="s">
        <v>41</v>
      </c>
      <c r="E188" s="33" t="s">
        <v>110</v>
      </c>
      <c r="F188" s="33">
        <v>1000</v>
      </c>
      <c r="G188" s="33" t="s">
        <v>29</v>
      </c>
      <c r="H188" s="33">
        <v>1900</v>
      </c>
      <c r="I188" s="5">
        <f t="shared" si="20"/>
        <v>1900000</v>
      </c>
      <c r="J188" s="37" t="s">
        <v>241</v>
      </c>
      <c r="K188" s="33"/>
      <c r="L188" s="9">
        <f t="shared" ref="L188:L217" si="39">M188+N188</f>
        <v>0</v>
      </c>
      <c r="M188" s="9"/>
      <c r="N188" s="9"/>
      <c r="O188" s="9">
        <f t="shared" ref="O188:O217" si="40">P188+Q188</f>
        <v>0</v>
      </c>
      <c r="P188" s="9"/>
      <c r="Q188" s="9"/>
      <c r="R188" s="9">
        <f t="shared" ref="R188:R217" si="41">S188+T188</f>
        <v>0</v>
      </c>
      <c r="S188" s="9"/>
      <c r="T188" s="9"/>
      <c r="U188" s="9">
        <f t="shared" ref="U188:U217" si="42">V188+W188</f>
        <v>1900000</v>
      </c>
      <c r="V188" s="9">
        <v>1900000</v>
      </c>
      <c r="W188" s="9"/>
      <c r="X188" s="9">
        <f t="shared" ref="X188:X217" si="43">Y188+Z188</f>
        <v>0</v>
      </c>
      <c r="Y188" s="9"/>
      <c r="Z188" s="9"/>
      <c r="AA188" s="10">
        <f t="shared" ref="AA188:AA217" si="44">C188+I188-L188-O188-U188-X188-R188</f>
        <v>0</v>
      </c>
      <c r="AB188" s="11">
        <v>45903</v>
      </c>
    </row>
    <row r="189" spans="1:28" ht="15.75" hidden="1" x14ac:dyDescent="0.25">
      <c r="A189" s="39">
        <v>45903</v>
      </c>
      <c r="B189" s="33" t="s">
        <v>437</v>
      </c>
      <c r="C189" s="33"/>
      <c r="D189" s="33" t="s">
        <v>31</v>
      </c>
      <c r="E189" s="33" t="s">
        <v>102</v>
      </c>
      <c r="F189" s="33">
        <v>24</v>
      </c>
      <c r="G189" s="33" t="s">
        <v>74</v>
      </c>
      <c r="H189" s="33">
        <v>65000</v>
      </c>
      <c r="I189" s="5">
        <f t="shared" si="20"/>
        <v>1560000</v>
      </c>
      <c r="J189" s="37" t="s">
        <v>240</v>
      </c>
      <c r="K189" s="33"/>
      <c r="L189" s="9">
        <f t="shared" si="39"/>
        <v>0</v>
      </c>
      <c r="M189" s="9"/>
      <c r="N189" s="9"/>
      <c r="O189" s="9">
        <f t="shared" si="40"/>
        <v>1560000</v>
      </c>
      <c r="P189" s="9">
        <v>1560000</v>
      </c>
      <c r="Q189" s="9"/>
      <c r="R189" s="9">
        <f t="shared" si="41"/>
        <v>0</v>
      </c>
      <c r="S189" s="9"/>
      <c r="T189" s="9"/>
      <c r="U189" s="9">
        <f t="shared" si="42"/>
        <v>0</v>
      </c>
      <c r="V189" s="9"/>
      <c r="W189" s="9"/>
      <c r="X189" s="9">
        <f t="shared" si="43"/>
        <v>0</v>
      </c>
      <c r="Y189" s="9"/>
      <c r="Z189" s="9"/>
      <c r="AA189" s="10">
        <f t="shared" si="44"/>
        <v>0</v>
      </c>
      <c r="AB189" s="11">
        <v>45902</v>
      </c>
    </row>
    <row r="190" spans="1:28" ht="15.75" hidden="1" x14ac:dyDescent="0.25">
      <c r="A190" s="39">
        <v>45903</v>
      </c>
      <c r="B190" s="33" t="s">
        <v>371</v>
      </c>
      <c r="C190" s="33"/>
      <c r="D190" s="33" t="s">
        <v>31</v>
      </c>
      <c r="E190" s="33" t="s">
        <v>155</v>
      </c>
      <c r="F190" s="33">
        <v>1000</v>
      </c>
      <c r="G190" s="33" t="s">
        <v>29</v>
      </c>
      <c r="H190" s="33">
        <v>3800</v>
      </c>
      <c r="I190" s="5">
        <f t="shared" si="20"/>
        <v>3800000</v>
      </c>
      <c r="J190" s="37" t="s">
        <v>241</v>
      </c>
      <c r="K190" s="33"/>
      <c r="L190" s="9">
        <f t="shared" si="39"/>
        <v>0</v>
      </c>
      <c r="M190" s="9"/>
      <c r="N190" s="9"/>
      <c r="O190" s="9">
        <f t="shared" si="40"/>
        <v>0</v>
      </c>
      <c r="P190" s="9"/>
      <c r="Q190" s="9"/>
      <c r="R190" s="9">
        <f t="shared" si="41"/>
        <v>0</v>
      </c>
      <c r="S190" s="9"/>
      <c r="T190" s="9"/>
      <c r="U190" s="9">
        <f t="shared" si="42"/>
        <v>3800000</v>
      </c>
      <c r="V190" s="9">
        <v>3800000</v>
      </c>
      <c r="W190" s="9"/>
      <c r="X190" s="9">
        <f t="shared" si="43"/>
        <v>0</v>
      </c>
      <c r="Y190" s="9"/>
      <c r="Z190" s="9"/>
      <c r="AA190" s="10">
        <f t="shared" si="44"/>
        <v>0</v>
      </c>
      <c r="AB190" s="11">
        <v>45903</v>
      </c>
    </row>
    <row r="191" spans="1:28" ht="15.75" hidden="1" x14ac:dyDescent="0.25">
      <c r="A191" s="39">
        <v>45903</v>
      </c>
      <c r="B191" s="33" t="s">
        <v>1119</v>
      </c>
      <c r="C191" s="33"/>
      <c r="D191" s="33" t="s">
        <v>31</v>
      </c>
      <c r="E191" s="33" t="s">
        <v>309</v>
      </c>
      <c r="F191" s="33">
        <v>2.5</v>
      </c>
      <c r="G191" s="33" t="s">
        <v>51</v>
      </c>
      <c r="H191" s="33">
        <v>86000</v>
      </c>
      <c r="I191" s="5">
        <f t="shared" si="20"/>
        <v>215000</v>
      </c>
      <c r="J191" s="37" t="s">
        <v>241</v>
      </c>
      <c r="K191" s="33"/>
      <c r="L191" s="9">
        <f t="shared" si="39"/>
        <v>0</v>
      </c>
      <c r="M191" s="9"/>
      <c r="N191" s="9"/>
      <c r="O191" s="9">
        <f t="shared" si="40"/>
        <v>0</v>
      </c>
      <c r="P191" s="9"/>
      <c r="Q191" s="9"/>
      <c r="R191" s="9">
        <f t="shared" si="41"/>
        <v>0</v>
      </c>
      <c r="S191" s="9"/>
      <c r="T191" s="9"/>
      <c r="U191" s="9">
        <f t="shared" si="42"/>
        <v>215000</v>
      </c>
      <c r="V191" s="9">
        <v>215000</v>
      </c>
      <c r="W191" s="9"/>
      <c r="X191" s="9">
        <f t="shared" si="43"/>
        <v>0</v>
      </c>
      <c r="Y191" s="9"/>
      <c r="Z191" s="9"/>
      <c r="AA191" s="10">
        <f t="shared" si="44"/>
        <v>0</v>
      </c>
      <c r="AB191" s="11">
        <v>45904</v>
      </c>
    </row>
    <row r="192" spans="1:28" ht="15.75" hidden="1" x14ac:dyDescent="0.25">
      <c r="A192" s="39">
        <v>45903</v>
      </c>
      <c r="B192" s="33" t="s">
        <v>1119</v>
      </c>
      <c r="C192" s="33"/>
      <c r="D192" s="33" t="s">
        <v>31</v>
      </c>
      <c r="E192" s="33" t="s">
        <v>308</v>
      </c>
      <c r="F192" s="33">
        <v>2.5</v>
      </c>
      <c r="G192" s="33" t="s">
        <v>51</v>
      </c>
      <c r="H192" s="33">
        <v>86000</v>
      </c>
      <c r="I192" s="5">
        <f t="shared" si="20"/>
        <v>215000</v>
      </c>
      <c r="J192" s="37" t="s">
        <v>241</v>
      </c>
      <c r="K192" s="33"/>
      <c r="L192" s="9">
        <f t="shared" si="39"/>
        <v>0</v>
      </c>
      <c r="M192" s="9"/>
      <c r="N192" s="9"/>
      <c r="O192" s="9">
        <f t="shared" si="40"/>
        <v>0</v>
      </c>
      <c r="P192" s="9"/>
      <c r="Q192" s="9"/>
      <c r="R192" s="9">
        <f t="shared" si="41"/>
        <v>0</v>
      </c>
      <c r="S192" s="9"/>
      <c r="T192" s="9"/>
      <c r="U192" s="9">
        <f t="shared" si="42"/>
        <v>215000</v>
      </c>
      <c r="V192" s="9">
        <v>215000</v>
      </c>
      <c r="W192" s="9"/>
      <c r="X192" s="9">
        <f t="shared" si="43"/>
        <v>0</v>
      </c>
      <c r="Y192" s="9"/>
      <c r="Z192" s="9"/>
      <c r="AA192" s="10">
        <f t="shared" si="44"/>
        <v>0</v>
      </c>
      <c r="AB192" s="11">
        <v>45904</v>
      </c>
    </row>
    <row r="193" spans="1:28" ht="15.75" hidden="1" x14ac:dyDescent="0.25">
      <c r="A193" s="39">
        <v>45903</v>
      </c>
      <c r="B193" s="33" t="s">
        <v>1119</v>
      </c>
      <c r="C193" s="33"/>
      <c r="D193" s="33" t="s">
        <v>31</v>
      </c>
      <c r="E193" s="33" t="s">
        <v>311</v>
      </c>
      <c r="F193" s="33">
        <v>2.5</v>
      </c>
      <c r="G193" s="33" t="s">
        <v>51</v>
      </c>
      <c r="H193" s="33">
        <v>86000</v>
      </c>
      <c r="I193" s="5">
        <f t="shared" si="20"/>
        <v>215000</v>
      </c>
      <c r="J193" s="37" t="s">
        <v>241</v>
      </c>
      <c r="K193" s="33"/>
      <c r="L193" s="9">
        <f t="shared" si="39"/>
        <v>0</v>
      </c>
      <c r="M193" s="9"/>
      <c r="N193" s="9"/>
      <c r="O193" s="9">
        <f t="shared" si="40"/>
        <v>0</v>
      </c>
      <c r="P193" s="9"/>
      <c r="Q193" s="9"/>
      <c r="R193" s="9">
        <f t="shared" si="41"/>
        <v>0</v>
      </c>
      <c r="S193" s="9"/>
      <c r="T193" s="9"/>
      <c r="U193" s="9">
        <f t="shared" si="42"/>
        <v>215000</v>
      </c>
      <c r="V193" s="9">
        <v>215000</v>
      </c>
      <c r="W193" s="9"/>
      <c r="X193" s="9">
        <f t="shared" si="43"/>
        <v>0</v>
      </c>
      <c r="Y193" s="9"/>
      <c r="Z193" s="9"/>
      <c r="AA193" s="10">
        <f t="shared" si="44"/>
        <v>0</v>
      </c>
      <c r="AB193" s="11">
        <v>45904</v>
      </c>
    </row>
    <row r="194" spans="1:28" ht="15.75" hidden="1" x14ac:dyDescent="0.25">
      <c r="A194" s="39">
        <v>45903</v>
      </c>
      <c r="B194" s="33" t="s">
        <v>1119</v>
      </c>
      <c r="C194" s="33"/>
      <c r="D194" s="33" t="s">
        <v>31</v>
      </c>
      <c r="E194" s="33" t="s">
        <v>310</v>
      </c>
      <c r="F194" s="33">
        <v>2.5</v>
      </c>
      <c r="G194" s="33" t="s">
        <v>51</v>
      </c>
      <c r="H194" s="33">
        <v>86000</v>
      </c>
      <c r="I194" s="5">
        <f t="shared" si="20"/>
        <v>215000</v>
      </c>
      <c r="J194" s="37" t="s">
        <v>241</v>
      </c>
      <c r="K194" s="33"/>
      <c r="L194" s="9">
        <f t="shared" si="39"/>
        <v>0</v>
      </c>
      <c r="M194" s="9"/>
      <c r="N194" s="9"/>
      <c r="O194" s="9">
        <f t="shared" si="40"/>
        <v>0</v>
      </c>
      <c r="P194" s="9"/>
      <c r="Q194" s="9"/>
      <c r="R194" s="9">
        <f t="shared" si="41"/>
        <v>0</v>
      </c>
      <c r="S194" s="9"/>
      <c r="T194" s="9"/>
      <c r="U194" s="9">
        <f t="shared" si="42"/>
        <v>215000</v>
      </c>
      <c r="V194" s="9">
        <v>215000</v>
      </c>
      <c r="W194" s="9"/>
      <c r="X194" s="9">
        <f t="shared" si="43"/>
        <v>0</v>
      </c>
      <c r="Y194" s="9"/>
      <c r="Z194" s="9"/>
      <c r="AA194" s="10">
        <f t="shared" si="44"/>
        <v>0</v>
      </c>
      <c r="AB194" s="11">
        <v>45904</v>
      </c>
    </row>
    <row r="195" spans="1:28" ht="15.75" hidden="1" x14ac:dyDescent="0.25">
      <c r="A195" s="39">
        <v>45903</v>
      </c>
      <c r="B195" s="33" t="s">
        <v>1119</v>
      </c>
      <c r="C195" s="33"/>
      <c r="D195" s="33" t="s">
        <v>31</v>
      </c>
      <c r="E195" s="33" t="s">
        <v>102</v>
      </c>
      <c r="F195" s="33">
        <v>4</v>
      </c>
      <c r="G195" s="33" t="s">
        <v>74</v>
      </c>
      <c r="H195" s="33">
        <v>65000</v>
      </c>
      <c r="I195" s="5">
        <f t="shared" ref="I195:I258" si="45">F195*H195</f>
        <v>260000</v>
      </c>
      <c r="J195" s="37" t="s">
        <v>241</v>
      </c>
      <c r="K195" s="33"/>
      <c r="L195" s="9">
        <f t="shared" si="39"/>
        <v>0</v>
      </c>
      <c r="M195" s="9"/>
      <c r="N195" s="9"/>
      <c r="O195" s="9">
        <f t="shared" si="40"/>
        <v>0</v>
      </c>
      <c r="P195" s="9"/>
      <c r="Q195" s="9"/>
      <c r="R195" s="9">
        <f t="shared" si="41"/>
        <v>0</v>
      </c>
      <c r="S195" s="9"/>
      <c r="T195" s="9"/>
      <c r="U195" s="9">
        <f t="shared" si="42"/>
        <v>260000</v>
      </c>
      <c r="V195" s="9">
        <v>260000</v>
      </c>
      <c r="W195" s="9"/>
      <c r="X195" s="9">
        <f t="shared" si="43"/>
        <v>0</v>
      </c>
      <c r="Y195" s="9"/>
      <c r="Z195" s="9"/>
      <c r="AA195" s="10">
        <f t="shared" si="44"/>
        <v>0</v>
      </c>
      <c r="AB195" s="11">
        <v>45904</v>
      </c>
    </row>
    <row r="196" spans="1:28" ht="15.75" hidden="1" x14ac:dyDescent="0.25">
      <c r="A196" s="39">
        <v>45903</v>
      </c>
      <c r="B196" s="33" t="s">
        <v>1119</v>
      </c>
      <c r="C196" s="33"/>
      <c r="D196" s="33" t="s">
        <v>31</v>
      </c>
      <c r="E196" s="33" t="s">
        <v>73</v>
      </c>
      <c r="F196" s="33">
        <v>10</v>
      </c>
      <c r="G196" s="33" t="s">
        <v>74</v>
      </c>
      <c r="H196" s="33">
        <v>50000</v>
      </c>
      <c r="I196" s="5">
        <f t="shared" si="45"/>
        <v>500000</v>
      </c>
      <c r="J196" s="37" t="s">
        <v>241</v>
      </c>
      <c r="K196" s="33"/>
      <c r="L196" s="9">
        <f t="shared" si="39"/>
        <v>0</v>
      </c>
      <c r="M196" s="9"/>
      <c r="N196" s="9"/>
      <c r="O196" s="9">
        <f t="shared" si="40"/>
        <v>0</v>
      </c>
      <c r="P196" s="9"/>
      <c r="Q196" s="9"/>
      <c r="R196" s="9">
        <f t="shared" si="41"/>
        <v>0</v>
      </c>
      <c r="S196" s="9"/>
      <c r="T196" s="9"/>
      <c r="U196" s="9">
        <f t="shared" si="42"/>
        <v>500000</v>
      </c>
      <c r="V196" s="9">
        <v>500000</v>
      </c>
      <c r="W196" s="9"/>
      <c r="X196" s="9">
        <f t="shared" si="43"/>
        <v>0</v>
      </c>
      <c r="Y196" s="9"/>
      <c r="Z196" s="9"/>
      <c r="AA196" s="10">
        <f t="shared" si="44"/>
        <v>0</v>
      </c>
      <c r="AB196" s="11">
        <v>45904</v>
      </c>
    </row>
    <row r="197" spans="1:28" ht="15.75" hidden="1" x14ac:dyDescent="0.25">
      <c r="A197" s="39">
        <v>45903</v>
      </c>
      <c r="B197" s="33" t="s">
        <v>231</v>
      </c>
      <c r="C197" s="33"/>
      <c r="D197" s="33"/>
      <c r="E197" s="33" t="s">
        <v>97</v>
      </c>
      <c r="F197" s="33">
        <v>62.5</v>
      </c>
      <c r="G197" s="33" t="s">
        <v>51</v>
      </c>
      <c r="H197" s="33"/>
      <c r="I197" s="5">
        <f t="shared" si="45"/>
        <v>0</v>
      </c>
      <c r="J197" s="83" t="s">
        <v>26</v>
      </c>
      <c r="K197" s="33"/>
      <c r="L197" s="9">
        <f t="shared" si="39"/>
        <v>0</v>
      </c>
      <c r="M197" s="9"/>
      <c r="N197" s="9"/>
      <c r="O197" s="9">
        <f t="shared" si="40"/>
        <v>0</v>
      </c>
      <c r="P197" s="9"/>
      <c r="Q197" s="9"/>
      <c r="R197" s="9">
        <f t="shared" si="41"/>
        <v>0</v>
      </c>
      <c r="S197" s="9"/>
      <c r="T197" s="9"/>
      <c r="U197" s="9">
        <f t="shared" si="42"/>
        <v>0</v>
      </c>
      <c r="V197" s="9"/>
      <c r="W197" s="9"/>
      <c r="X197" s="9">
        <f t="shared" si="43"/>
        <v>0</v>
      </c>
      <c r="Y197" s="9"/>
      <c r="Z197" s="9"/>
      <c r="AA197" s="10">
        <f t="shared" si="44"/>
        <v>0</v>
      </c>
      <c r="AB197" s="11"/>
    </row>
    <row r="198" spans="1:28" ht="15.75" hidden="1" x14ac:dyDescent="0.25">
      <c r="A198" s="39">
        <v>45903</v>
      </c>
      <c r="B198" s="33" t="s">
        <v>231</v>
      </c>
      <c r="C198" s="33"/>
      <c r="D198" s="33"/>
      <c r="E198" s="33" t="s">
        <v>135</v>
      </c>
      <c r="F198" s="33">
        <v>118.2</v>
      </c>
      <c r="G198" s="33" t="s">
        <v>51</v>
      </c>
      <c r="H198" s="33"/>
      <c r="I198" s="5">
        <f t="shared" si="45"/>
        <v>0</v>
      </c>
      <c r="J198" s="83" t="s">
        <v>26</v>
      </c>
      <c r="K198" s="33"/>
      <c r="L198" s="9">
        <f t="shared" si="39"/>
        <v>0</v>
      </c>
      <c r="M198" s="9"/>
      <c r="N198" s="9"/>
      <c r="O198" s="9">
        <f t="shared" si="40"/>
        <v>0</v>
      </c>
      <c r="P198" s="9"/>
      <c r="Q198" s="9"/>
      <c r="R198" s="9">
        <f t="shared" si="41"/>
        <v>0</v>
      </c>
      <c r="S198" s="9"/>
      <c r="T198" s="9"/>
      <c r="U198" s="9">
        <f t="shared" si="42"/>
        <v>0</v>
      </c>
      <c r="V198" s="9"/>
      <c r="W198" s="9"/>
      <c r="X198" s="9">
        <f t="shared" si="43"/>
        <v>0</v>
      </c>
      <c r="Y198" s="9"/>
      <c r="Z198" s="9"/>
      <c r="AA198" s="10">
        <f t="shared" si="44"/>
        <v>0</v>
      </c>
      <c r="AB198" s="11"/>
    </row>
    <row r="199" spans="1:28" ht="15.75" hidden="1" x14ac:dyDescent="0.25">
      <c r="A199" s="39">
        <v>45903</v>
      </c>
      <c r="B199" s="33" t="s">
        <v>231</v>
      </c>
      <c r="C199" s="33"/>
      <c r="D199" s="33"/>
      <c r="E199" s="33" t="s">
        <v>1113</v>
      </c>
      <c r="F199" s="33">
        <v>29.7</v>
      </c>
      <c r="G199" s="33" t="s">
        <v>51</v>
      </c>
      <c r="H199" s="33"/>
      <c r="I199" s="5">
        <f t="shared" si="45"/>
        <v>0</v>
      </c>
      <c r="J199" s="83" t="s">
        <v>26</v>
      </c>
      <c r="K199" s="33"/>
      <c r="L199" s="9">
        <f t="shared" si="39"/>
        <v>0</v>
      </c>
      <c r="M199" s="9"/>
      <c r="N199" s="9"/>
      <c r="O199" s="9">
        <f t="shared" si="40"/>
        <v>0</v>
      </c>
      <c r="P199" s="9"/>
      <c r="Q199" s="9"/>
      <c r="R199" s="9">
        <f t="shared" si="41"/>
        <v>0</v>
      </c>
      <c r="S199" s="9"/>
      <c r="T199" s="9"/>
      <c r="U199" s="9">
        <f t="shared" si="42"/>
        <v>0</v>
      </c>
      <c r="V199" s="9"/>
      <c r="W199" s="9"/>
      <c r="X199" s="9">
        <f t="shared" si="43"/>
        <v>0</v>
      </c>
      <c r="Y199" s="9"/>
      <c r="Z199" s="9"/>
      <c r="AA199" s="10">
        <f t="shared" si="44"/>
        <v>0</v>
      </c>
      <c r="AB199" s="11"/>
    </row>
    <row r="200" spans="1:28" ht="15.75" hidden="1" x14ac:dyDescent="0.25">
      <c r="A200" s="39">
        <v>45903</v>
      </c>
      <c r="B200" s="33" t="s">
        <v>186</v>
      </c>
      <c r="C200" s="33"/>
      <c r="D200" s="33" t="s">
        <v>41</v>
      </c>
      <c r="E200" s="33" t="s">
        <v>64</v>
      </c>
      <c r="F200" s="33">
        <v>10</v>
      </c>
      <c r="G200" s="33" t="s">
        <v>33</v>
      </c>
      <c r="H200" s="33">
        <v>150000</v>
      </c>
      <c r="I200" s="5">
        <f t="shared" si="45"/>
        <v>1500000</v>
      </c>
      <c r="J200" s="41" t="s">
        <v>240</v>
      </c>
      <c r="K200" s="33" t="s">
        <v>1118</v>
      </c>
      <c r="L200" s="9">
        <f t="shared" si="39"/>
        <v>0</v>
      </c>
      <c r="M200" s="9"/>
      <c r="N200" s="9"/>
      <c r="O200" s="9">
        <f t="shared" si="40"/>
        <v>1500000</v>
      </c>
      <c r="P200" s="9">
        <v>1500000</v>
      </c>
      <c r="Q200" s="9"/>
      <c r="R200" s="9">
        <f t="shared" si="41"/>
        <v>0</v>
      </c>
      <c r="S200" s="9"/>
      <c r="T200" s="9"/>
      <c r="U200" s="9">
        <f t="shared" si="42"/>
        <v>0</v>
      </c>
      <c r="V200" s="9"/>
      <c r="W200" s="9"/>
      <c r="X200" s="9">
        <f t="shared" si="43"/>
        <v>0</v>
      </c>
      <c r="Y200" s="9"/>
      <c r="Z200" s="9"/>
      <c r="AA200" s="10">
        <f t="shared" si="44"/>
        <v>0</v>
      </c>
      <c r="AB200" s="11">
        <v>45905</v>
      </c>
    </row>
    <row r="201" spans="1:28" ht="15.75" hidden="1" x14ac:dyDescent="0.25">
      <c r="A201" s="39">
        <v>45903</v>
      </c>
      <c r="B201" s="33" t="s">
        <v>186</v>
      </c>
      <c r="C201" s="33"/>
      <c r="D201" s="33" t="s">
        <v>41</v>
      </c>
      <c r="E201" s="33" t="s">
        <v>32</v>
      </c>
      <c r="F201" s="33">
        <v>1</v>
      </c>
      <c r="G201" s="33" t="s">
        <v>33</v>
      </c>
      <c r="H201" s="33">
        <v>150000</v>
      </c>
      <c r="I201" s="5">
        <f t="shared" si="45"/>
        <v>150000</v>
      </c>
      <c r="J201" s="41" t="s">
        <v>240</v>
      </c>
      <c r="K201" s="33" t="s">
        <v>1118</v>
      </c>
      <c r="L201" s="9">
        <f t="shared" si="39"/>
        <v>0</v>
      </c>
      <c r="M201" s="9"/>
      <c r="N201" s="9"/>
      <c r="O201" s="9">
        <f t="shared" si="40"/>
        <v>150000</v>
      </c>
      <c r="P201" s="9">
        <v>150000</v>
      </c>
      <c r="Q201" s="9"/>
      <c r="R201" s="9">
        <f t="shared" si="41"/>
        <v>0</v>
      </c>
      <c r="S201" s="9"/>
      <c r="T201" s="9"/>
      <c r="U201" s="9">
        <f t="shared" si="42"/>
        <v>0</v>
      </c>
      <c r="V201" s="9"/>
      <c r="W201" s="9"/>
      <c r="X201" s="9">
        <f t="shared" si="43"/>
        <v>0</v>
      </c>
      <c r="Y201" s="9"/>
      <c r="Z201" s="9"/>
      <c r="AA201" s="10">
        <f t="shared" si="44"/>
        <v>0</v>
      </c>
      <c r="AB201" s="11">
        <v>45905</v>
      </c>
    </row>
    <row r="202" spans="1:28" ht="15.75" hidden="1" x14ac:dyDescent="0.25">
      <c r="A202" s="39">
        <v>45903</v>
      </c>
      <c r="B202" s="33" t="s">
        <v>186</v>
      </c>
      <c r="C202" s="33"/>
      <c r="D202" s="33" t="s">
        <v>41</v>
      </c>
      <c r="E202" s="33" t="s">
        <v>774</v>
      </c>
      <c r="F202" s="33">
        <v>1</v>
      </c>
      <c r="G202" s="33" t="s">
        <v>33</v>
      </c>
      <c r="H202" s="33">
        <v>300000</v>
      </c>
      <c r="I202" s="5">
        <f t="shared" si="45"/>
        <v>300000</v>
      </c>
      <c r="J202" s="41" t="s">
        <v>240</v>
      </c>
      <c r="K202" s="33" t="s">
        <v>1118</v>
      </c>
      <c r="L202" s="9">
        <f t="shared" si="39"/>
        <v>0</v>
      </c>
      <c r="M202" s="9"/>
      <c r="N202" s="9"/>
      <c r="O202" s="9">
        <f t="shared" si="40"/>
        <v>300000</v>
      </c>
      <c r="P202" s="9">
        <v>300000</v>
      </c>
      <c r="Q202" s="9"/>
      <c r="R202" s="9">
        <f t="shared" si="41"/>
        <v>0</v>
      </c>
      <c r="S202" s="9"/>
      <c r="T202" s="9"/>
      <c r="U202" s="9">
        <f t="shared" si="42"/>
        <v>0</v>
      </c>
      <c r="V202" s="9"/>
      <c r="W202" s="9"/>
      <c r="X202" s="9">
        <f t="shared" si="43"/>
        <v>0</v>
      </c>
      <c r="Y202" s="9"/>
      <c r="Z202" s="9"/>
      <c r="AA202" s="10">
        <f t="shared" si="44"/>
        <v>0</v>
      </c>
      <c r="AB202" s="11">
        <v>45905</v>
      </c>
    </row>
    <row r="203" spans="1:28" ht="15.75" hidden="1" x14ac:dyDescent="0.25">
      <c r="A203" s="39">
        <v>45903</v>
      </c>
      <c r="B203" s="33" t="s">
        <v>147</v>
      </c>
      <c r="C203" s="33"/>
      <c r="D203" s="33" t="s">
        <v>31</v>
      </c>
      <c r="E203" s="33" t="s">
        <v>148</v>
      </c>
      <c r="F203" s="43">
        <v>300</v>
      </c>
      <c r="G203" s="33" t="s">
        <v>51</v>
      </c>
      <c r="H203" s="33">
        <v>60000</v>
      </c>
      <c r="I203" s="5">
        <f t="shared" si="45"/>
        <v>18000000</v>
      </c>
      <c r="J203" s="41" t="s">
        <v>240</v>
      </c>
      <c r="K203" s="33" t="s">
        <v>1148</v>
      </c>
      <c r="L203" s="9">
        <f t="shared" si="39"/>
        <v>0</v>
      </c>
      <c r="M203" s="9"/>
      <c r="N203" s="9"/>
      <c r="O203" s="9">
        <f t="shared" si="40"/>
        <v>18000000</v>
      </c>
      <c r="P203" s="9">
        <v>18000000</v>
      </c>
      <c r="Q203" s="9"/>
      <c r="R203" s="9">
        <f t="shared" si="41"/>
        <v>0</v>
      </c>
      <c r="S203" s="9"/>
      <c r="T203" s="9"/>
      <c r="U203" s="9">
        <f t="shared" si="42"/>
        <v>0</v>
      </c>
      <c r="V203" s="9"/>
      <c r="W203" s="9"/>
      <c r="X203" s="9">
        <f t="shared" si="43"/>
        <v>0</v>
      </c>
      <c r="Y203" s="9"/>
      <c r="Z203" s="9"/>
      <c r="AA203" s="10">
        <f t="shared" si="44"/>
        <v>0</v>
      </c>
      <c r="AB203" s="11">
        <v>45929</v>
      </c>
    </row>
    <row r="204" spans="1:28" ht="15.75" hidden="1" x14ac:dyDescent="0.25">
      <c r="A204" s="39">
        <v>45903</v>
      </c>
      <c r="B204" s="33" t="s">
        <v>1147</v>
      </c>
      <c r="C204" s="33"/>
      <c r="D204" s="33" t="s">
        <v>41</v>
      </c>
      <c r="E204" s="33" t="s">
        <v>439</v>
      </c>
      <c r="F204" s="33">
        <v>1</v>
      </c>
      <c r="G204" s="33" t="s">
        <v>267</v>
      </c>
      <c r="H204" s="33">
        <v>1150000</v>
      </c>
      <c r="I204" s="5">
        <f t="shared" si="45"/>
        <v>1150000</v>
      </c>
      <c r="J204" s="37" t="s">
        <v>241</v>
      </c>
      <c r="K204" s="33"/>
      <c r="L204" s="9">
        <f t="shared" si="39"/>
        <v>0</v>
      </c>
      <c r="M204" s="9"/>
      <c r="N204" s="9"/>
      <c r="O204" s="9">
        <f t="shared" si="40"/>
        <v>0</v>
      </c>
      <c r="P204" s="9"/>
      <c r="Q204" s="9"/>
      <c r="R204" s="9">
        <f t="shared" si="41"/>
        <v>0</v>
      </c>
      <c r="S204" s="9"/>
      <c r="T204" s="9"/>
      <c r="U204" s="9">
        <f t="shared" si="42"/>
        <v>1150000</v>
      </c>
      <c r="V204" s="9">
        <v>1150000</v>
      </c>
      <c r="W204" s="9"/>
      <c r="X204" s="9">
        <f t="shared" si="43"/>
        <v>0</v>
      </c>
      <c r="Y204" s="9"/>
      <c r="Z204" s="9"/>
      <c r="AA204" s="10">
        <f t="shared" si="44"/>
        <v>0</v>
      </c>
      <c r="AB204" s="11">
        <v>45903</v>
      </c>
    </row>
    <row r="205" spans="1:28" ht="15.75" hidden="1" x14ac:dyDescent="0.25">
      <c r="A205" s="39">
        <v>45903</v>
      </c>
      <c r="B205" s="33" t="s">
        <v>728</v>
      </c>
      <c r="C205" s="33"/>
      <c r="D205" s="33" t="s">
        <v>31</v>
      </c>
      <c r="E205" s="33" t="s">
        <v>1136</v>
      </c>
      <c r="F205" s="33">
        <v>23.1</v>
      </c>
      <c r="G205" s="33" t="s">
        <v>51</v>
      </c>
      <c r="H205" s="33">
        <v>43000</v>
      </c>
      <c r="I205" s="5">
        <f t="shared" si="45"/>
        <v>993300.00000000012</v>
      </c>
      <c r="J205" s="37" t="s">
        <v>241</v>
      </c>
      <c r="K205" s="90" t="s">
        <v>1092</v>
      </c>
      <c r="L205" s="9">
        <f t="shared" si="39"/>
        <v>0</v>
      </c>
      <c r="M205" s="9"/>
      <c r="N205" s="9"/>
      <c r="O205" s="9">
        <f t="shared" si="40"/>
        <v>0</v>
      </c>
      <c r="P205" s="9"/>
      <c r="Q205" s="9"/>
      <c r="R205" s="9">
        <f t="shared" si="41"/>
        <v>0</v>
      </c>
      <c r="S205" s="9"/>
      <c r="T205" s="9"/>
      <c r="U205" s="9">
        <f t="shared" si="42"/>
        <v>993300</v>
      </c>
      <c r="V205" s="9">
        <v>993300</v>
      </c>
      <c r="W205" s="9"/>
      <c r="X205" s="9">
        <f t="shared" si="43"/>
        <v>0</v>
      </c>
      <c r="Y205" s="9"/>
      <c r="Z205" s="9"/>
      <c r="AA205" s="10">
        <f t="shared" si="44"/>
        <v>1.1641532182693481E-10</v>
      </c>
      <c r="AB205" s="11">
        <v>45908</v>
      </c>
    </row>
    <row r="206" spans="1:28" ht="15.75" hidden="1" x14ac:dyDescent="0.25">
      <c r="A206" s="39">
        <v>45903</v>
      </c>
      <c r="B206" s="33" t="s">
        <v>217</v>
      </c>
      <c r="C206" s="33"/>
      <c r="D206" s="33" t="s">
        <v>41</v>
      </c>
      <c r="E206" s="33" t="s">
        <v>237</v>
      </c>
      <c r="F206" s="33">
        <v>2.5</v>
      </c>
      <c r="G206" s="33" t="s">
        <v>51</v>
      </c>
      <c r="H206" s="33">
        <v>90000</v>
      </c>
      <c r="I206" s="5">
        <f t="shared" si="45"/>
        <v>225000</v>
      </c>
      <c r="J206" s="41" t="s">
        <v>240</v>
      </c>
      <c r="K206" s="90" t="s">
        <v>1118</v>
      </c>
      <c r="L206" s="9">
        <f t="shared" si="39"/>
        <v>0</v>
      </c>
      <c r="M206" s="9"/>
      <c r="N206" s="9"/>
      <c r="O206" s="9">
        <f t="shared" si="40"/>
        <v>225000</v>
      </c>
      <c r="P206" s="9">
        <v>225000</v>
      </c>
      <c r="Q206" s="9"/>
      <c r="R206" s="9">
        <f t="shared" si="41"/>
        <v>0</v>
      </c>
      <c r="S206" s="9"/>
      <c r="T206" s="9"/>
      <c r="U206" s="9">
        <f t="shared" si="42"/>
        <v>0</v>
      </c>
      <c r="V206" s="9"/>
      <c r="W206" s="9"/>
      <c r="X206" s="9">
        <f t="shared" si="43"/>
        <v>0</v>
      </c>
      <c r="Y206" s="9"/>
      <c r="Z206" s="9"/>
      <c r="AA206" s="10">
        <f t="shared" si="44"/>
        <v>0</v>
      </c>
      <c r="AB206" s="11">
        <v>45922</v>
      </c>
    </row>
    <row r="207" spans="1:28" ht="15.75" hidden="1" x14ac:dyDescent="0.25">
      <c r="A207" s="39">
        <v>45903</v>
      </c>
      <c r="B207" s="33" t="s">
        <v>217</v>
      </c>
      <c r="C207" s="33"/>
      <c r="D207" s="33" t="s">
        <v>41</v>
      </c>
      <c r="E207" s="33" t="s">
        <v>235</v>
      </c>
      <c r="F207" s="33">
        <v>2.5</v>
      </c>
      <c r="G207" s="33" t="s">
        <v>51</v>
      </c>
      <c r="H207" s="33">
        <v>90000</v>
      </c>
      <c r="I207" s="5">
        <f t="shared" si="45"/>
        <v>225000</v>
      </c>
      <c r="J207" s="41" t="s">
        <v>240</v>
      </c>
      <c r="K207" s="90" t="s">
        <v>1118</v>
      </c>
      <c r="L207" s="9">
        <f t="shared" si="39"/>
        <v>0</v>
      </c>
      <c r="M207" s="9"/>
      <c r="N207" s="9"/>
      <c r="O207" s="9">
        <f t="shared" si="40"/>
        <v>225000</v>
      </c>
      <c r="P207" s="9">
        <v>225000</v>
      </c>
      <c r="Q207" s="9"/>
      <c r="R207" s="9">
        <f t="shared" si="41"/>
        <v>0</v>
      </c>
      <c r="S207" s="9"/>
      <c r="T207" s="9"/>
      <c r="U207" s="9">
        <f t="shared" si="42"/>
        <v>0</v>
      </c>
      <c r="V207" s="9"/>
      <c r="W207" s="9"/>
      <c r="X207" s="9">
        <f t="shared" si="43"/>
        <v>0</v>
      </c>
      <c r="Y207" s="9"/>
      <c r="Z207" s="9"/>
      <c r="AA207" s="10">
        <f t="shared" si="44"/>
        <v>0</v>
      </c>
      <c r="AB207" s="11">
        <v>45922</v>
      </c>
    </row>
    <row r="208" spans="1:28" ht="15.75" hidden="1" x14ac:dyDescent="0.25">
      <c r="A208" s="39">
        <v>45903</v>
      </c>
      <c r="B208" s="33" t="s">
        <v>217</v>
      </c>
      <c r="C208" s="33"/>
      <c r="D208" s="33" t="s">
        <v>41</v>
      </c>
      <c r="E208" s="33" t="s">
        <v>310</v>
      </c>
      <c r="F208" s="33">
        <v>2.5</v>
      </c>
      <c r="G208" s="33" t="s">
        <v>51</v>
      </c>
      <c r="H208" s="33">
        <v>86000</v>
      </c>
      <c r="I208" s="5">
        <f t="shared" si="45"/>
        <v>215000</v>
      </c>
      <c r="J208" s="41" t="s">
        <v>240</v>
      </c>
      <c r="K208" s="90" t="s">
        <v>1118</v>
      </c>
      <c r="L208" s="9">
        <f t="shared" si="39"/>
        <v>0</v>
      </c>
      <c r="M208" s="9"/>
      <c r="N208" s="9"/>
      <c r="O208" s="9">
        <f t="shared" si="40"/>
        <v>215000</v>
      </c>
      <c r="P208" s="9">
        <v>215000</v>
      </c>
      <c r="Q208" s="9"/>
      <c r="R208" s="9">
        <f t="shared" si="41"/>
        <v>0</v>
      </c>
      <c r="S208" s="9"/>
      <c r="T208" s="9"/>
      <c r="U208" s="9">
        <f t="shared" si="42"/>
        <v>0</v>
      </c>
      <c r="V208" s="9"/>
      <c r="W208" s="9"/>
      <c r="X208" s="9">
        <f t="shared" si="43"/>
        <v>0</v>
      </c>
      <c r="Y208" s="9"/>
      <c r="Z208" s="9"/>
      <c r="AA208" s="10">
        <f t="shared" si="44"/>
        <v>0</v>
      </c>
      <c r="AB208" s="11">
        <v>45922</v>
      </c>
    </row>
    <row r="209" spans="1:28" ht="15.75" hidden="1" x14ac:dyDescent="0.25">
      <c r="A209" s="39">
        <v>45903</v>
      </c>
      <c r="B209" s="33" t="s">
        <v>217</v>
      </c>
      <c r="C209" s="33"/>
      <c r="D209" s="33" t="s">
        <v>41</v>
      </c>
      <c r="E209" s="33" t="s">
        <v>122</v>
      </c>
      <c r="F209" s="33">
        <v>2</v>
      </c>
      <c r="G209" s="33" t="s">
        <v>51</v>
      </c>
      <c r="H209" s="33">
        <v>70000</v>
      </c>
      <c r="I209" s="5">
        <f t="shared" si="45"/>
        <v>140000</v>
      </c>
      <c r="J209" s="41" t="s">
        <v>240</v>
      </c>
      <c r="K209" s="90" t="s">
        <v>1118</v>
      </c>
      <c r="L209" s="9">
        <f t="shared" si="39"/>
        <v>0</v>
      </c>
      <c r="M209" s="9"/>
      <c r="N209" s="9"/>
      <c r="O209" s="9">
        <f t="shared" si="40"/>
        <v>140000</v>
      </c>
      <c r="P209" s="9">
        <v>140000</v>
      </c>
      <c r="Q209" s="9"/>
      <c r="R209" s="9">
        <f t="shared" si="41"/>
        <v>0</v>
      </c>
      <c r="S209" s="9"/>
      <c r="T209" s="9"/>
      <c r="U209" s="9">
        <f t="shared" si="42"/>
        <v>0</v>
      </c>
      <c r="V209" s="9"/>
      <c r="W209" s="9"/>
      <c r="X209" s="9">
        <f t="shared" si="43"/>
        <v>0</v>
      </c>
      <c r="Y209" s="9"/>
      <c r="Z209" s="9"/>
      <c r="AA209" s="10">
        <f t="shared" si="44"/>
        <v>0</v>
      </c>
      <c r="AB209" s="11">
        <v>45922</v>
      </c>
    </row>
    <row r="210" spans="1:28" ht="15.75" hidden="1" x14ac:dyDescent="0.25">
      <c r="A210" s="39">
        <v>45903</v>
      </c>
      <c r="B210" s="33" t="s">
        <v>217</v>
      </c>
      <c r="C210" s="33"/>
      <c r="D210" s="33" t="s">
        <v>41</v>
      </c>
      <c r="E210" s="33" t="s">
        <v>102</v>
      </c>
      <c r="F210" s="33">
        <v>4</v>
      </c>
      <c r="G210" s="33" t="s">
        <v>74</v>
      </c>
      <c r="H210" s="33">
        <v>65000</v>
      </c>
      <c r="I210" s="5">
        <f t="shared" si="45"/>
        <v>260000</v>
      </c>
      <c r="J210" s="41" t="s">
        <v>240</v>
      </c>
      <c r="K210" s="90" t="s">
        <v>1118</v>
      </c>
      <c r="L210" s="9">
        <f t="shared" si="39"/>
        <v>0</v>
      </c>
      <c r="M210" s="9"/>
      <c r="N210" s="9"/>
      <c r="O210" s="9">
        <f t="shared" si="40"/>
        <v>260000</v>
      </c>
      <c r="P210" s="9">
        <v>260000</v>
      </c>
      <c r="Q210" s="9"/>
      <c r="R210" s="9">
        <f t="shared" si="41"/>
        <v>0</v>
      </c>
      <c r="S210" s="9"/>
      <c r="T210" s="9"/>
      <c r="U210" s="9">
        <f t="shared" si="42"/>
        <v>0</v>
      </c>
      <c r="V210" s="9"/>
      <c r="W210" s="9"/>
      <c r="X210" s="9">
        <f t="shared" si="43"/>
        <v>0</v>
      </c>
      <c r="Y210" s="9"/>
      <c r="Z210" s="9"/>
      <c r="AA210" s="10">
        <f t="shared" si="44"/>
        <v>0</v>
      </c>
      <c r="AB210" s="11">
        <v>45922</v>
      </c>
    </row>
    <row r="211" spans="1:28" ht="15.75" hidden="1" x14ac:dyDescent="0.25">
      <c r="A211" s="39">
        <v>45903</v>
      </c>
      <c r="B211" s="33" t="s">
        <v>217</v>
      </c>
      <c r="C211" s="33"/>
      <c r="D211" s="33" t="s">
        <v>41</v>
      </c>
      <c r="E211" s="33" t="s">
        <v>73</v>
      </c>
      <c r="F211" s="33">
        <v>10</v>
      </c>
      <c r="G211" s="33" t="s">
        <v>74</v>
      </c>
      <c r="H211" s="33">
        <v>50000</v>
      </c>
      <c r="I211" s="5">
        <f t="shared" si="45"/>
        <v>500000</v>
      </c>
      <c r="J211" s="41" t="s">
        <v>240</v>
      </c>
      <c r="K211" s="90" t="s">
        <v>1118</v>
      </c>
      <c r="L211" s="9">
        <f t="shared" si="39"/>
        <v>0</v>
      </c>
      <c r="M211" s="9"/>
      <c r="N211" s="9"/>
      <c r="O211" s="9">
        <f t="shared" si="40"/>
        <v>500000</v>
      </c>
      <c r="P211" s="9">
        <v>500000</v>
      </c>
      <c r="Q211" s="9"/>
      <c r="R211" s="9">
        <f t="shared" si="41"/>
        <v>0</v>
      </c>
      <c r="S211" s="9"/>
      <c r="T211" s="9"/>
      <c r="U211" s="9">
        <f t="shared" si="42"/>
        <v>0</v>
      </c>
      <c r="V211" s="9"/>
      <c r="W211" s="9"/>
      <c r="X211" s="9">
        <f t="shared" si="43"/>
        <v>0</v>
      </c>
      <c r="Y211" s="9"/>
      <c r="Z211" s="9"/>
      <c r="AA211" s="10">
        <f t="shared" si="44"/>
        <v>0</v>
      </c>
      <c r="AB211" s="11">
        <v>45922</v>
      </c>
    </row>
    <row r="212" spans="1:28" ht="15.75" hidden="1" x14ac:dyDescent="0.25">
      <c r="A212" s="39">
        <v>45903</v>
      </c>
      <c r="B212" s="33" t="s">
        <v>380</v>
      </c>
      <c r="C212" s="33"/>
      <c r="D212" s="33" t="s">
        <v>41</v>
      </c>
      <c r="E212" s="33" t="s">
        <v>61</v>
      </c>
      <c r="F212" s="33">
        <v>10</v>
      </c>
      <c r="G212" s="33" t="s">
        <v>25</v>
      </c>
      <c r="H212" s="33">
        <v>45000</v>
      </c>
      <c r="I212" s="5">
        <f t="shared" si="45"/>
        <v>450000</v>
      </c>
      <c r="J212" s="37" t="s">
        <v>240</v>
      </c>
      <c r="K212" s="33"/>
      <c r="L212" s="9">
        <f t="shared" si="39"/>
        <v>0</v>
      </c>
      <c r="M212" s="9"/>
      <c r="N212" s="9"/>
      <c r="O212" s="9">
        <f t="shared" si="40"/>
        <v>450000</v>
      </c>
      <c r="P212" s="9">
        <v>450000</v>
      </c>
      <c r="Q212" s="9"/>
      <c r="R212" s="9">
        <f t="shared" si="41"/>
        <v>0</v>
      </c>
      <c r="S212" s="9"/>
      <c r="T212" s="9"/>
      <c r="U212" s="9">
        <f t="shared" si="42"/>
        <v>0</v>
      </c>
      <c r="V212" s="9"/>
      <c r="W212" s="9"/>
      <c r="X212" s="9">
        <f t="shared" si="43"/>
        <v>0</v>
      </c>
      <c r="Y212" s="9"/>
      <c r="Z212" s="9"/>
      <c r="AA212" s="10">
        <f t="shared" si="44"/>
        <v>0</v>
      </c>
      <c r="AB212" s="11">
        <v>45895</v>
      </c>
    </row>
    <row r="213" spans="1:28" ht="15.75" hidden="1" x14ac:dyDescent="0.25">
      <c r="A213" s="39">
        <v>45903</v>
      </c>
      <c r="B213" s="33" t="s">
        <v>170</v>
      </c>
      <c r="C213" s="33"/>
      <c r="D213" s="33" t="s">
        <v>41</v>
      </c>
      <c r="E213" s="33" t="s">
        <v>64</v>
      </c>
      <c r="F213" s="33">
        <v>3</v>
      </c>
      <c r="G213" s="33" t="s">
        <v>33</v>
      </c>
      <c r="H213" s="33">
        <v>150000</v>
      </c>
      <c r="I213" s="5">
        <f t="shared" si="45"/>
        <v>450000</v>
      </c>
      <c r="J213" s="37" t="s">
        <v>241</v>
      </c>
      <c r="K213" s="33"/>
      <c r="L213" s="9">
        <f t="shared" si="39"/>
        <v>450000</v>
      </c>
      <c r="M213" s="9">
        <v>450000</v>
      </c>
      <c r="N213" s="9"/>
      <c r="O213" s="9">
        <f t="shared" si="40"/>
        <v>0</v>
      </c>
      <c r="P213" s="9"/>
      <c r="Q213" s="9"/>
      <c r="R213" s="9">
        <f t="shared" si="41"/>
        <v>0</v>
      </c>
      <c r="S213" s="9"/>
      <c r="T213" s="9"/>
      <c r="U213" s="9">
        <f t="shared" si="42"/>
        <v>0</v>
      </c>
      <c r="V213" s="9"/>
      <c r="W213" s="9"/>
      <c r="X213" s="9">
        <f t="shared" si="43"/>
        <v>0</v>
      </c>
      <c r="Y213" s="9"/>
      <c r="Z213" s="9"/>
      <c r="AA213" s="10">
        <f t="shared" si="44"/>
        <v>0</v>
      </c>
      <c r="AB213" s="11">
        <v>45903</v>
      </c>
    </row>
    <row r="214" spans="1:28" ht="15.75" hidden="1" x14ac:dyDescent="0.25">
      <c r="A214" s="39">
        <v>45903</v>
      </c>
      <c r="B214" s="33" t="s">
        <v>170</v>
      </c>
      <c r="C214" s="33"/>
      <c r="D214" s="33" t="s">
        <v>41</v>
      </c>
      <c r="E214" s="33" t="s">
        <v>73</v>
      </c>
      <c r="F214" s="33">
        <v>10</v>
      </c>
      <c r="G214" s="33" t="s">
        <v>74</v>
      </c>
      <c r="H214" s="33">
        <v>50000</v>
      </c>
      <c r="I214" s="5">
        <f t="shared" si="45"/>
        <v>500000</v>
      </c>
      <c r="J214" s="37" t="s">
        <v>241</v>
      </c>
      <c r="K214" s="33"/>
      <c r="L214" s="9">
        <f t="shared" si="39"/>
        <v>500000</v>
      </c>
      <c r="M214" s="9">
        <v>500000</v>
      </c>
      <c r="N214" s="9"/>
      <c r="O214" s="9">
        <f t="shared" si="40"/>
        <v>0</v>
      </c>
      <c r="P214" s="9"/>
      <c r="Q214" s="9"/>
      <c r="R214" s="9">
        <f t="shared" si="41"/>
        <v>0</v>
      </c>
      <c r="S214" s="9"/>
      <c r="T214" s="9"/>
      <c r="U214" s="9">
        <f t="shared" si="42"/>
        <v>0</v>
      </c>
      <c r="V214" s="9"/>
      <c r="W214" s="9"/>
      <c r="X214" s="9">
        <f t="shared" si="43"/>
        <v>0</v>
      </c>
      <c r="Y214" s="9"/>
      <c r="Z214" s="9"/>
      <c r="AA214" s="10">
        <f t="shared" si="44"/>
        <v>0</v>
      </c>
      <c r="AB214" s="11">
        <v>45903</v>
      </c>
    </row>
    <row r="215" spans="1:28" ht="15.75" hidden="1" x14ac:dyDescent="0.25">
      <c r="A215" s="39">
        <v>45903</v>
      </c>
      <c r="B215" s="33" t="s">
        <v>170</v>
      </c>
      <c r="C215" s="33"/>
      <c r="D215" s="33" t="s">
        <v>41</v>
      </c>
      <c r="E215" s="33" t="s">
        <v>467</v>
      </c>
      <c r="F215" s="21">
        <v>17.100000000000001</v>
      </c>
      <c r="G215" s="33" t="s">
        <v>51</v>
      </c>
      <c r="H215" s="33">
        <v>43000</v>
      </c>
      <c r="I215" s="5">
        <f t="shared" si="45"/>
        <v>735300.00000000012</v>
      </c>
      <c r="J215" s="37" t="s">
        <v>241</v>
      </c>
      <c r="K215" s="21"/>
      <c r="L215" s="9">
        <f t="shared" si="39"/>
        <v>735300</v>
      </c>
      <c r="M215" s="9">
        <v>735300</v>
      </c>
      <c r="N215" s="9"/>
      <c r="O215" s="9">
        <f t="shared" si="40"/>
        <v>0</v>
      </c>
      <c r="P215" s="9"/>
      <c r="Q215" s="9"/>
      <c r="R215" s="9">
        <f t="shared" si="41"/>
        <v>0</v>
      </c>
      <c r="S215" s="9"/>
      <c r="T215" s="9"/>
      <c r="U215" s="9">
        <f t="shared" si="42"/>
        <v>0</v>
      </c>
      <c r="V215" s="9"/>
      <c r="W215" s="9"/>
      <c r="X215" s="9">
        <f t="shared" si="43"/>
        <v>0</v>
      </c>
      <c r="Y215" s="9"/>
      <c r="Z215" s="9"/>
      <c r="AA215" s="10">
        <f t="shared" si="44"/>
        <v>1.1641532182693481E-10</v>
      </c>
      <c r="AB215" s="11">
        <v>45903</v>
      </c>
    </row>
    <row r="216" spans="1:28" ht="15.75" hidden="1" x14ac:dyDescent="0.25">
      <c r="A216" s="39">
        <v>45903</v>
      </c>
      <c r="B216" s="33" t="s">
        <v>730</v>
      </c>
      <c r="C216" s="33"/>
      <c r="D216" s="33" t="s">
        <v>41</v>
      </c>
      <c r="E216" s="33" t="s">
        <v>394</v>
      </c>
      <c r="F216" s="21">
        <v>1</v>
      </c>
      <c r="G216" s="33" t="s">
        <v>51</v>
      </c>
      <c r="H216" s="21">
        <v>300000</v>
      </c>
      <c r="I216" s="5">
        <f t="shared" si="45"/>
        <v>300000</v>
      </c>
      <c r="J216" s="37" t="s">
        <v>241</v>
      </c>
      <c r="K216" s="21"/>
      <c r="L216" s="9">
        <f t="shared" si="39"/>
        <v>0</v>
      </c>
      <c r="M216" s="9"/>
      <c r="N216" s="9"/>
      <c r="O216" s="9">
        <f t="shared" si="40"/>
        <v>0</v>
      </c>
      <c r="P216" s="9"/>
      <c r="Q216" s="9"/>
      <c r="R216" s="9">
        <f t="shared" si="41"/>
        <v>0</v>
      </c>
      <c r="S216" s="9"/>
      <c r="T216" s="9"/>
      <c r="U216" s="9">
        <f t="shared" si="42"/>
        <v>300000</v>
      </c>
      <c r="V216" s="9">
        <v>300000</v>
      </c>
      <c r="W216" s="9"/>
      <c r="X216" s="9">
        <f t="shared" si="43"/>
        <v>0</v>
      </c>
      <c r="Y216" s="9"/>
      <c r="Z216" s="9"/>
      <c r="AA216" s="10">
        <f t="shared" si="44"/>
        <v>0</v>
      </c>
      <c r="AB216" s="11">
        <v>45903</v>
      </c>
    </row>
    <row r="217" spans="1:28" ht="16.5" hidden="1" thickBot="1" x14ac:dyDescent="0.3">
      <c r="A217" s="95">
        <v>45903</v>
      </c>
      <c r="B217" s="62" t="s">
        <v>191</v>
      </c>
      <c r="C217" s="62"/>
      <c r="D217" s="62" t="s">
        <v>41</v>
      </c>
      <c r="E217" s="62" t="s">
        <v>98</v>
      </c>
      <c r="F217" s="102">
        <v>22.6</v>
      </c>
      <c r="G217" s="62" t="s">
        <v>51</v>
      </c>
      <c r="H217" s="102">
        <v>43000</v>
      </c>
      <c r="I217" s="133">
        <f t="shared" si="45"/>
        <v>971800.00000000012</v>
      </c>
      <c r="J217" s="63" t="s">
        <v>241</v>
      </c>
      <c r="K217" s="102" t="s">
        <v>1149</v>
      </c>
      <c r="L217" s="97">
        <f t="shared" si="39"/>
        <v>0</v>
      </c>
      <c r="M217" s="97"/>
      <c r="N217" s="97"/>
      <c r="O217" s="97">
        <f t="shared" si="40"/>
        <v>0</v>
      </c>
      <c r="P217" s="97"/>
      <c r="Q217" s="97"/>
      <c r="R217" s="97">
        <f t="shared" si="41"/>
        <v>0</v>
      </c>
      <c r="S217" s="97"/>
      <c r="T217" s="97"/>
      <c r="U217" s="97">
        <f t="shared" si="42"/>
        <v>971800</v>
      </c>
      <c r="V217" s="97">
        <v>971800</v>
      </c>
      <c r="W217" s="97"/>
      <c r="X217" s="97">
        <f t="shared" si="43"/>
        <v>0</v>
      </c>
      <c r="Y217" s="97"/>
      <c r="Z217" s="97"/>
      <c r="AA217" s="98">
        <f t="shared" si="44"/>
        <v>1.1641532182693481E-10</v>
      </c>
      <c r="AB217" s="99">
        <v>45917</v>
      </c>
    </row>
    <row r="218" spans="1:28" ht="15.75" hidden="1" x14ac:dyDescent="0.25">
      <c r="A218" s="39">
        <v>45904</v>
      </c>
      <c r="B218" s="35" t="s">
        <v>868</v>
      </c>
      <c r="C218" s="35"/>
      <c r="D218" s="35" t="s">
        <v>31</v>
      </c>
      <c r="E218" s="35" t="s">
        <v>73</v>
      </c>
      <c r="F218" s="40">
        <v>10</v>
      </c>
      <c r="G218" s="35" t="s">
        <v>74</v>
      </c>
      <c r="H218" s="40">
        <v>50000</v>
      </c>
      <c r="I218" s="135">
        <f t="shared" si="45"/>
        <v>500000</v>
      </c>
      <c r="J218" s="41" t="s">
        <v>241</v>
      </c>
      <c r="K218" s="40"/>
      <c r="L218" s="120">
        <f t="shared" ref="L218" si="46">M218+N218</f>
        <v>500000</v>
      </c>
      <c r="M218" s="120">
        <v>500000</v>
      </c>
      <c r="N218" s="120"/>
      <c r="O218" s="120">
        <f t="shared" ref="O218" si="47">P218+Q218</f>
        <v>0</v>
      </c>
      <c r="P218" s="120"/>
      <c r="Q218" s="120"/>
      <c r="R218" s="120">
        <f t="shared" ref="R218" si="48">S218+T218</f>
        <v>0</v>
      </c>
      <c r="S218" s="120"/>
      <c r="T218" s="120"/>
      <c r="U218" s="120">
        <f t="shared" ref="U218" si="49">V218+W218</f>
        <v>0</v>
      </c>
      <c r="V218" s="120"/>
      <c r="W218" s="120"/>
      <c r="X218" s="120">
        <f t="shared" ref="X218" si="50">Y218+Z218</f>
        <v>0</v>
      </c>
      <c r="Y218" s="120"/>
      <c r="Z218" s="120"/>
      <c r="AA218" s="121">
        <f t="shared" ref="AA218" si="51">C218+I218-L218-O218-U218-X218-R218</f>
        <v>0</v>
      </c>
      <c r="AB218" s="122">
        <v>45904</v>
      </c>
    </row>
    <row r="219" spans="1:28" ht="15.75" hidden="1" x14ac:dyDescent="0.25">
      <c r="A219" s="39">
        <v>45904</v>
      </c>
      <c r="B219" s="35" t="s">
        <v>868</v>
      </c>
      <c r="C219" s="33"/>
      <c r="D219" s="35" t="s">
        <v>31</v>
      </c>
      <c r="E219" s="33" t="s">
        <v>1150</v>
      </c>
      <c r="F219" s="21">
        <v>2.5</v>
      </c>
      <c r="G219" s="33" t="s">
        <v>51</v>
      </c>
      <c r="H219" s="21">
        <v>92000</v>
      </c>
      <c r="I219" s="5">
        <f t="shared" si="45"/>
        <v>230000</v>
      </c>
      <c r="J219" s="41" t="s">
        <v>241</v>
      </c>
      <c r="K219" s="21"/>
      <c r="L219" s="9">
        <f t="shared" ref="L219:L256" si="52">M219+N219</f>
        <v>230000</v>
      </c>
      <c r="M219" s="9">
        <v>230000</v>
      </c>
      <c r="N219" s="9"/>
      <c r="O219" s="9">
        <f t="shared" ref="O219:O256" si="53">P219+Q219</f>
        <v>0</v>
      </c>
      <c r="P219" s="9"/>
      <c r="Q219" s="9"/>
      <c r="R219" s="9">
        <f t="shared" ref="R219:R256" si="54">S219+T219</f>
        <v>0</v>
      </c>
      <c r="S219" s="9"/>
      <c r="T219" s="9"/>
      <c r="U219" s="9">
        <f t="shared" ref="U219:U256" si="55">V219+W219</f>
        <v>0</v>
      </c>
      <c r="V219" s="9"/>
      <c r="W219" s="9"/>
      <c r="X219" s="9">
        <f t="shared" ref="X219:X256" si="56">Y219+Z219</f>
        <v>0</v>
      </c>
      <c r="Y219" s="9"/>
      <c r="Z219" s="9"/>
      <c r="AA219" s="10">
        <f t="shared" ref="AA219:AA256" si="57">C219+I219-L219-O219-U219-X219-R219</f>
        <v>0</v>
      </c>
      <c r="AB219" s="11">
        <v>45904</v>
      </c>
    </row>
    <row r="220" spans="1:28" ht="15.75" hidden="1" x14ac:dyDescent="0.25">
      <c r="A220" s="39">
        <v>45904</v>
      </c>
      <c r="B220" s="33" t="s">
        <v>492</v>
      </c>
      <c r="C220" s="33"/>
      <c r="D220" s="33" t="s">
        <v>31</v>
      </c>
      <c r="E220" s="33" t="s">
        <v>98</v>
      </c>
      <c r="F220" s="21">
        <v>45.2</v>
      </c>
      <c r="G220" s="33" t="s">
        <v>51</v>
      </c>
      <c r="H220" s="21">
        <v>43000</v>
      </c>
      <c r="I220" s="5">
        <f t="shared" si="45"/>
        <v>1943600.0000000002</v>
      </c>
      <c r="J220" s="82" t="s">
        <v>43</v>
      </c>
      <c r="K220" s="129" t="s">
        <v>1116</v>
      </c>
      <c r="L220" s="9">
        <f t="shared" si="52"/>
        <v>0</v>
      </c>
      <c r="M220" s="9"/>
      <c r="N220" s="9"/>
      <c r="O220" s="9">
        <f t="shared" si="53"/>
        <v>0</v>
      </c>
      <c r="P220" s="9"/>
      <c r="Q220" s="9"/>
      <c r="R220" s="9">
        <f t="shared" si="54"/>
        <v>0</v>
      </c>
      <c r="S220" s="9"/>
      <c r="T220" s="9"/>
      <c r="U220" s="9">
        <f t="shared" si="55"/>
        <v>0</v>
      </c>
      <c r="V220" s="9"/>
      <c r="W220" s="9"/>
      <c r="X220" s="9">
        <f t="shared" si="56"/>
        <v>0</v>
      </c>
      <c r="Y220" s="9"/>
      <c r="Z220" s="9"/>
      <c r="AA220" s="10">
        <f t="shared" si="57"/>
        <v>1943600.0000000002</v>
      </c>
      <c r="AB220" s="11"/>
    </row>
    <row r="221" spans="1:28" ht="15.75" hidden="1" x14ac:dyDescent="0.25">
      <c r="A221" s="39">
        <v>45904</v>
      </c>
      <c r="B221" s="33" t="s">
        <v>823</v>
      </c>
      <c r="C221" s="33"/>
      <c r="D221" s="33" t="s">
        <v>41</v>
      </c>
      <c r="E221" s="33" t="s">
        <v>102</v>
      </c>
      <c r="F221" s="21">
        <v>12</v>
      </c>
      <c r="G221" s="33" t="s">
        <v>29</v>
      </c>
      <c r="H221" s="21">
        <v>65000</v>
      </c>
      <c r="I221" s="5">
        <f t="shared" si="45"/>
        <v>780000</v>
      </c>
      <c r="J221" s="37" t="s">
        <v>240</v>
      </c>
      <c r="K221" s="21"/>
      <c r="L221" s="9">
        <f t="shared" si="52"/>
        <v>0</v>
      </c>
      <c r="M221" s="9"/>
      <c r="N221" s="9"/>
      <c r="O221" s="9">
        <f t="shared" si="53"/>
        <v>780000</v>
      </c>
      <c r="P221" s="9">
        <v>780000</v>
      </c>
      <c r="Q221" s="9"/>
      <c r="R221" s="9">
        <f t="shared" si="54"/>
        <v>0</v>
      </c>
      <c r="S221" s="9"/>
      <c r="T221" s="9"/>
      <c r="U221" s="9">
        <f t="shared" si="55"/>
        <v>0</v>
      </c>
      <c r="V221" s="9"/>
      <c r="W221" s="9"/>
      <c r="X221" s="9">
        <f t="shared" si="56"/>
        <v>0</v>
      </c>
      <c r="Y221" s="9"/>
      <c r="Z221" s="9"/>
      <c r="AA221" s="10">
        <f t="shared" si="57"/>
        <v>0</v>
      </c>
      <c r="AB221" s="11">
        <v>45903</v>
      </c>
    </row>
    <row r="222" spans="1:28" ht="15.75" hidden="1" x14ac:dyDescent="0.25">
      <c r="A222" s="39">
        <v>45904</v>
      </c>
      <c r="B222" s="33" t="s">
        <v>630</v>
      </c>
      <c r="C222" s="33"/>
      <c r="D222" s="33" t="s">
        <v>31</v>
      </c>
      <c r="E222" s="33" t="s">
        <v>102</v>
      </c>
      <c r="F222" s="21">
        <v>2</v>
      </c>
      <c r="G222" s="33" t="s">
        <v>29</v>
      </c>
      <c r="H222" s="21">
        <v>65000</v>
      </c>
      <c r="I222" s="5">
        <f t="shared" si="45"/>
        <v>130000</v>
      </c>
      <c r="J222" s="37" t="s">
        <v>241</v>
      </c>
      <c r="K222" s="21"/>
      <c r="L222" s="9">
        <f t="shared" si="52"/>
        <v>0</v>
      </c>
      <c r="M222" s="9"/>
      <c r="N222" s="9"/>
      <c r="O222" s="9">
        <f t="shared" si="53"/>
        <v>0</v>
      </c>
      <c r="P222" s="9"/>
      <c r="Q222" s="9"/>
      <c r="R222" s="9">
        <f t="shared" si="54"/>
        <v>0</v>
      </c>
      <c r="S222" s="9"/>
      <c r="T222" s="9"/>
      <c r="U222" s="9">
        <f t="shared" si="55"/>
        <v>130000</v>
      </c>
      <c r="V222" s="9">
        <v>130000</v>
      </c>
      <c r="W222" s="9"/>
      <c r="X222" s="9">
        <f t="shared" si="56"/>
        <v>0</v>
      </c>
      <c r="Y222" s="9"/>
      <c r="Z222" s="9"/>
      <c r="AA222" s="10">
        <f t="shared" si="57"/>
        <v>0</v>
      </c>
      <c r="AB222" s="11">
        <v>45904</v>
      </c>
    </row>
    <row r="223" spans="1:28" ht="15.75" hidden="1" x14ac:dyDescent="0.25">
      <c r="A223" s="39">
        <v>45904</v>
      </c>
      <c r="B223" s="33" t="s">
        <v>927</v>
      </c>
      <c r="C223" s="33"/>
      <c r="D223" s="33" t="s">
        <v>31</v>
      </c>
      <c r="E223" s="33" t="s">
        <v>110</v>
      </c>
      <c r="F223" s="21">
        <v>200</v>
      </c>
      <c r="G223" s="33" t="s">
        <v>29</v>
      </c>
      <c r="H223" s="21">
        <v>2000</v>
      </c>
      <c r="I223" s="5">
        <f t="shared" si="45"/>
        <v>400000</v>
      </c>
      <c r="J223" s="37" t="s">
        <v>240</v>
      </c>
      <c r="K223" s="21"/>
      <c r="L223" s="9">
        <f t="shared" si="52"/>
        <v>0</v>
      </c>
      <c r="M223" s="9"/>
      <c r="N223" s="9"/>
      <c r="O223" s="9">
        <f t="shared" si="53"/>
        <v>400000</v>
      </c>
      <c r="P223" s="9">
        <v>400000</v>
      </c>
      <c r="Q223" s="9"/>
      <c r="R223" s="9">
        <f t="shared" si="54"/>
        <v>0</v>
      </c>
      <c r="S223" s="9"/>
      <c r="T223" s="9"/>
      <c r="U223" s="9">
        <f t="shared" si="55"/>
        <v>0</v>
      </c>
      <c r="V223" s="9"/>
      <c r="W223" s="9"/>
      <c r="X223" s="9">
        <f t="shared" si="56"/>
        <v>0</v>
      </c>
      <c r="Y223" s="9"/>
      <c r="Z223" s="9"/>
      <c r="AA223" s="10">
        <f t="shared" si="57"/>
        <v>0</v>
      </c>
      <c r="AB223" s="11">
        <v>45904</v>
      </c>
    </row>
    <row r="224" spans="1:28" ht="15.75" hidden="1" x14ac:dyDescent="0.25">
      <c r="A224" s="39">
        <v>45904</v>
      </c>
      <c r="B224" s="33" t="s">
        <v>648</v>
      </c>
      <c r="C224" s="33"/>
      <c r="D224" s="33" t="s">
        <v>41</v>
      </c>
      <c r="E224" s="33" t="s">
        <v>102</v>
      </c>
      <c r="F224" s="21">
        <v>24</v>
      </c>
      <c r="G224" s="33" t="s">
        <v>74</v>
      </c>
      <c r="H224" s="21">
        <v>65000</v>
      </c>
      <c r="I224" s="5">
        <f t="shared" si="45"/>
        <v>1560000</v>
      </c>
      <c r="J224" s="37" t="s">
        <v>240</v>
      </c>
      <c r="K224" s="21" t="s">
        <v>1111</v>
      </c>
      <c r="L224" s="9">
        <f t="shared" si="52"/>
        <v>0</v>
      </c>
      <c r="M224" s="9"/>
      <c r="N224" s="9"/>
      <c r="O224" s="9">
        <f t="shared" si="53"/>
        <v>1560000</v>
      </c>
      <c r="P224" s="9">
        <v>1560000</v>
      </c>
      <c r="Q224" s="9"/>
      <c r="R224" s="9">
        <f t="shared" si="54"/>
        <v>0</v>
      </c>
      <c r="S224" s="9"/>
      <c r="T224" s="9"/>
      <c r="U224" s="9">
        <f t="shared" si="55"/>
        <v>0</v>
      </c>
      <c r="V224" s="9"/>
      <c r="W224" s="9"/>
      <c r="X224" s="9">
        <f t="shared" si="56"/>
        <v>0</v>
      </c>
      <c r="Y224" s="9"/>
      <c r="Z224" s="9"/>
      <c r="AA224" s="10">
        <f t="shared" si="57"/>
        <v>0</v>
      </c>
      <c r="AB224" s="11">
        <v>45905</v>
      </c>
    </row>
    <row r="225" spans="1:28" ht="15.75" hidden="1" x14ac:dyDescent="0.25">
      <c r="A225" s="39">
        <v>45904</v>
      </c>
      <c r="B225" s="33" t="s">
        <v>217</v>
      </c>
      <c r="C225" s="33"/>
      <c r="D225" s="33" t="s">
        <v>41</v>
      </c>
      <c r="E225" s="33" t="s">
        <v>263</v>
      </c>
      <c r="F225" s="21">
        <v>4000</v>
      </c>
      <c r="G225" s="33" t="s">
        <v>29</v>
      </c>
      <c r="H225" s="33">
        <v>1400</v>
      </c>
      <c r="I225" s="5">
        <f t="shared" si="45"/>
        <v>5600000</v>
      </c>
      <c r="J225" s="37" t="s">
        <v>241</v>
      </c>
      <c r="K225" s="21" t="s">
        <v>1111</v>
      </c>
      <c r="L225" s="9">
        <f t="shared" si="52"/>
        <v>5600000</v>
      </c>
      <c r="M225" s="9">
        <v>5600000</v>
      </c>
      <c r="N225" s="9"/>
      <c r="O225" s="9">
        <f t="shared" si="53"/>
        <v>0</v>
      </c>
      <c r="P225" s="9"/>
      <c r="Q225" s="9"/>
      <c r="R225" s="9">
        <f t="shared" si="54"/>
        <v>0</v>
      </c>
      <c r="S225" s="9"/>
      <c r="T225" s="9"/>
      <c r="U225" s="9">
        <f t="shared" si="55"/>
        <v>0</v>
      </c>
      <c r="V225" s="9"/>
      <c r="W225" s="9"/>
      <c r="X225" s="9">
        <f t="shared" si="56"/>
        <v>0</v>
      </c>
      <c r="Y225" s="9"/>
      <c r="Z225" s="9"/>
      <c r="AA225" s="10">
        <f t="shared" si="57"/>
        <v>0</v>
      </c>
      <c r="AB225" s="11">
        <v>45908</v>
      </c>
    </row>
    <row r="226" spans="1:28" ht="15.75" hidden="1" x14ac:dyDescent="0.25">
      <c r="A226" s="39">
        <v>45904</v>
      </c>
      <c r="B226" s="33" t="s">
        <v>217</v>
      </c>
      <c r="C226" s="33"/>
      <c r="D226" s="33" t="s">
        <v>41</v>
      </c>
      <c r="E226" s="33" t="s">
        <v>155</v>
      </c>
      <c r="F226" s="33">
        <v>1000</v>
      </c>
      <c r="G226" s="33" t="s">
        <v>29</v>
      </c>
      <c r="H226" s="33">
        <v>4000</v>
      </c>
      <c r="I226" s="5">
        <f t="shared" si="45"/>
        <v>4000000</v>
      </c>
      <c r="J226" s="37" t="s">
        <v>241</v>
      </c>
      <c r="K226" s="21" t="s">
        <v>1111</v>
      </c>
      <c r="L226" s="9">
        <f t="shared" si="52"/>
        <v>4000000</v>
      </c>
      <c r="M226" s="9">
        <v>4000000</v>
      </c>
      <c r="N226" s="9"/>
      <c r="O226" s="9">
        <f t="shared" si="53"/>
        <v>0</v>
      </c>
      <c r="P226" s="9"/>
      <c r="Q226" s="9"/>
      <c r="R226" s="9">
        <f t="shared" si="54"/>
        <v>0</v>
      </c>
      <c r="S226" s="9"/>
      <c r="T226" s="9"/>
      <c r="U226" s="9">
        <f t="shared" si="55"/>
        <v>0</v>
      </c>
      <c r="V226" s="9"/>
      <c r="W226" s="9"/>
      <c r="X226" s="9">
        <f t="shared" si="56"/>
        <v>0</v>
      </c>
      <c r="Y226" s="9"/>
      <c r="Z226" s="9"/>
      <c r="AA226" s="10">
        <f t="shared" si="57"/>
        <v>0</v>
      </c>
      <c r="AB226" s="11">
        <v>45908</v>
      </c>
    </row>
    <row r="227" spans="1:28" ht="15.75" hidden="1" x14ac:dyDescent="0.25">
      <c r="A227" s="39">
        <v>45904</v>
      </c>
      <c r="B227" s="33" t="s">
        <v>217</v>
      </c>
      <c r="C227" s="33"/>
      <c r="D227" s="33" t="s">
        <v>41</v>
      </c>
      <c r="E227" s="33" t="s">
        <v>185</v>
      </c>
      <c r="F227" s="33">
        <v>185</v>
      </c>
      <c r="G227" s="33" t="s">
        <v>29</v>
      </c>
      <c r="H227" s="33">
        <v>1000</v>
      </c>
      <c r="I227" s="5">
        <f t="shared" si="45"/>
        <v>185000</v>
      </c>
      <c r="J227" s="37" t="s">
        <v>241</v>
      </c>
      <c r="K227" s="21" t="s">
        <v>1111</v>
      </c>
      <c r="L227" s="9">
        <f t="shared" si="52"/>
        <v>185000</v>
      </c>
      <c r="M227" s="9">
        <v>185000</v>
      </c>
      <c r="N227" s="9"/>
      <c r="O227" s="9">
        <f t="shared" si="53"/>
        <v>0</v>
      </c>
      <c r="P227" s="9"/>
      <c r="Q227" s="9"/>
      <c r="R227" s="9">
        <f t="shared" si="54"/>
        <v>0</v>
      </c>
      <c r="S227" s="9"/>
      <c r="T227" s="9"/>
      <c r="U227" s="9">
        <f t="shared" si="55"/>
        <v>0</v>
      </c>
      <c r="V227" s="9"/>
      <c r="W227" s="9"/>
      <c r="X227" s="9">
        <f t="shared" si="56"/>
        <v>0</v>
      </c>
      <c r="Y227" s="9"/>
      <c r="Z227" s="9"/>
      <c r="AA227" s="10">
        <f t="shared" si="57"/>
        <v>0</v>
      </c>
      <c r="AB227" s="11">
        <v>45908</v>
      </c>
    </row>
    <row r="228" spans="1:28" ht="15.75" hidden="1" x14ac:dyDescent="0.25">
      <c r="A228" s="39">
        <v>45904</v>
      </c>
      <c r="B228" s="33" t="s">
        <v>633</v>
      </c>
      <c r="C228" s="33"/>
      <c r="D228" s="33" t="s">
        <v>41</v>
      </c>
      <c r="E228" s="33" t="s">
        <v>148</v>
      </c>
      <c r="F228" s="33">
        <v>20</v>
      </c>
      <c r="G228" s="33" t="s">
        <v>51</v>
      </c>
      <c r="H228" s="33">
        <v>57000</v>
      </c>
      <c r="I228" s="5">
        <f t="shared" si="45"/>
        <v>1140000</v>
      </c>
      <c r="J228" s="37" t="s">
        <v>241</v>
      </c>
      <c r="K228" s="21"/>
      <c r="L228" s="9">
        <f t="shared" si="52"/>
        <v>1140000</v>
      </c>
      <c r="M228" s="9">
        <v>1140000</v>
      </c>
      <c r="N228" s="9"/>
      <c r="O228" s="9">
        <f t="shared" si="53"/>
        <v>0</v>
      </c>
      <c r="P228" s="9"/>
      <c r="Q228" s="9"/>
      <c r="R228" s="9">
        <f t="shared" si="54"/>
        <v>0</v>
      </c>
      <c r="S228" s="9"/>
      <c r="T228" s="9"/>
      <c r="U228" s="9">
        <f t="shared" si="55"/>
        <v>0</v>
      </c>
      <c r="V228" s="9"/>
      <c r="W228" s="9"/>
      <c r="X228" s="9">
        <f t="shared" si="56"/>
        <v>0</v>
      </c>
      <c r="Y228" s="9"/>
      <c r="Z228" s="9"/>
      <c r="AA228" s="10">
        <f t="shared" si="57"/>
        <v>0</v>
      </c>
      <c r="AB228" s="11">
        <v>45904</v>
      </c>
    </row>
    <row r="229" spans="1:28" ht="15.75" hidden="1" x14ac:dyDescent="0.25">
      <c r="A229" s="39">
        <v>45904</v>
      </c>
      <c r="B229" s="33" t="s">
        <v>1151</v>
      </c>
      <c r="C229" s="33"/>
      <c r="D229" s="33" t="s">
        <v>41</v>
      </c>
      <c r="E229" s="33" t="s">
        <v>468</v>
      </c>
      <c r="F229" s="33">
        <v>32.5</v>
      </c>
      <c r="G229" s="33" t="s">
        <v>51</v>
      </c>
      <c r="H229" s="33">
        <v>45000</v>
      </c>
      <c r="I229" s="5">
        <f t="shared" si="45"/>
        <v>1462500</v>
      </c>
      <c r="J229" s="37" t="s">
        <v>240</v>
      </c>
      <c r="K229" s="21"/>
      <c r="L229" s="9">
        <f t="shared" si="52"/>
        <v>0</v>
      </c>
      <c r="M229" s="9"/>
      <c r="N229" s="9"/>
      <c r="O229" s="9">
        <f t="shared" si="53"/>
        <v>1462500</v>
      </c>
      <c r="P229" s="9">
        <v>1462500</v>
      </c>
      <c r="Q229" s="9"/>
      <c r="R229" s="9">
        <f t="shared" si="54"/>
        <v>0</v>
      </c>
      <c r="S229" s="9"/>
      <c r="T229" s="9"/>
      <c r="U229" s="9">
        <f t="shared" si="55"/>
        <v>0</v>
      </c>
      <c r="V229" s="9"/>
      <c r="W229" s="9"/>
      <c r="X229" s="9">
        <f t="shared" si="56"/>
        <v>0</v>
      </c>
      <c r="Y229" s="9"/>
      <c r="Z229" s="9"/>
      <c r="AA229" s="10">
        <f t="shared" si="57"/>
        <v>0</v>
      </c>
      <c r="AB229" s="11">
        <v>45903</v>
      </c>
    </row>
    <row r="230" spans="1:28" ht="15.75" hidden="1" x14ac:dyDescent="0.25">
      <c r="A230" s="39">
        <v>45904</v>
      </c>
      <c r="B230" s="33" t="s">
        <v>231</v>
      </c>
      <c r="C230" s="33"/>
      <c r="D230" s="33"/>
      <c r="E230" s="33" t="s">
        <v>85</v>
      </c>
      <c r="F230" s="33">
        <v>63.9</v>
      </c>
      <c r="G230" s="33" t="s">
        <v>51</v>
      </c>
      <c r="H230" s="33"/>
      <c r="I230" s="5">
        <f t="shared" si="45"/>
        <v>0</v>
      </c>
      <c r="J230" s="83" t="s">
        <v>26</v>
      </c>
      <c r="K230" s="66"/>
      <c r="L230" s="9">
        <f t="shared" si="52"/>
        <v>0</v>
      </c>
      <c r="M230" s="9"/>
      <c r="N230" s="9"/>
      <c r="O230" s="9">
        <f t="shared" si="53"/>
        <v>0</v>
      </c>
      <c r="P230" s="9"/>
      <c r="Q230" s="9"/>
      <c r="R230" s="9">
        <f t="shared" si="54"/>
        <v>0</v>
      </c>
      <c r="S230" s="9"/>
      <c r="T230" s="9"/>
      <c r="U230" s="9">
        <f t="shared" si="55"/>
        <v>0</v>
      </c>
      <c r="V230" s="9"/>
      <c r="W230" s="9"/>
      <c r="X230" s="9">
        <f t="shared" si="56"/>
        <v>0</v>
      </c>
      <c r="Y230" s="9"/>
      <c r="Z230" s="9"/>
      <c r="AA230" s="10">
        <f t="shared" si="57"/>
        <v>0</v>
      </c>
      <c r="AB230" s="11"/>
    </row>
    <row r="231" spans="1:28" ht="15.75" hidden="1" x14ac:dyDescent="0.25">
      <c r="A231" s="39">
        <v>45904</v>
      </c>
      <c r="B231" s="33" t="s">
        <v>231</v>
      </c>
      <c r="C231" s="33"/>
      <c r="D231" s="33"/>
      <c r="E231" s="33" t="s">
        <v>135</v>
      </c>
      <c r="F231" s="33">
        <v>29.5</v>
      </c>
      <c r="G231" s="33" t="s">
        <v>51</v>
      </c>
      <c r="H231" s="33"/>
      <c r="I231" s="5">
        <f t="shared" si="45"/>
        <v>0</v>
      </c>
      <c r="J231" s="83" t="s">
        <v>26</v>
      </c>
      <c r="K231" s="66"/>
      <c r="L231" s="9">
        <f t="shared" si="52"/>
        <v>0</v>
      </c>
      <c r="M231" s="9"/>
      <c r="N231" s="9"/>
      <c r="O231" s="9">
        <f t="shared" si="53"/>
        <v>0</v>
      </c>
      <c r="P231" s="9"/>
      <c r="Q231" s="9"/>
      <c r="R231" s="9">
        <f t="shared" si="54"/>
        <v>0</v>
      </c>
      <c r="S231" s="9"/>
      <c r="T231" s="9"/>
      <c r="U231" s="9">
        <f t="shared" si="55"/>
        <v>0</v>
      </c>
      <c r="V231" s="9"/>
      <c r="W231" s="9"/>
      <c r="X231" s="9">
        <f t="shared" si="56"/>
        <v>0</v>
      </c>
      <c r="Y231" s="9"/>
      <c r="Z231" s="9"/>
      <c r="AA231" s="10">
        <f t="shared" si="57"/>
        <v>0</v>
      </c>
      <c r="AB231" s="11"/>
    </row>
    <row r="232" spans="1:28" ht="15.75" hidden="1" x14ac:dyDescent="0.25">
      <c r="A232" s="39">
        <v>45904</v>
      </c>
      <c r="B232" s="33" t="s">
        <v>231</v>
      </c>
      <c r="C232" s="33"/>
      <c r="D232" s="33"/>
      <c r="E232" s="33" t="s">
        <v>143</v>
      </c>
      <c r="F232" s="33">
        <v>79.900000000000006</v>
      </c>
      <c r="G232" s="33" t="s">
        <v>51</v>
      </c>
      <c r="H232" s="33"/>
      <c r="I232" s="5">
        <f t="shared" si="45"/>
        <v>0</v>
      </c>
      <c r="J232" s="83" t="s">
        <v>26</v>
      </c>
      <c r="K232" s="66"/>
      <c r="L232" s="9">
        <f t="shared" si="52"/>
        <v>0</v>
      </c>
      <c r="M232" s="9"/>
      <c r="N232" s="9"/>
      <c r="O232" s="9">
        <f t="shared" si="53"/>
        <v>0</v>
      </c>
      <c r="P232" s="9"/>
      <c r="Q232" s="9"/>
      <c r="R232" s="9">
        <f t="shared" si="54"/>
        <v>0</v>
      </c>
      <c r="S232" s="9"/>
      <c r="T232" s="9"/>
      <c r="U232" s="9">
        <f t="shared" si="55"/>
        <v>0</v>
      </c>
      <c r="V232" s="9"/>
      <c r="W232" s="9"/>
      <c r="X232" s="9">
        <f t="shared" si="56"/>
        <v>0</v>
      </c>
      <c r="Y232" s="9"/>
      <c r="Z232" s="9"/>
      <c r="AA232" s="10">
        <f t="shared" si="57"/>
        <v>0</v>
      </c>
      <c r="AB232" s="11"/>
    </row>
    <row r="233" spans="1:28" ht="15.75" hidden="1" x14ac:dyDescent="0.25">
      <c r="A233" s="39">
        <v>45904</v>
      </c>
      <c r="B233" s="33" t="s">
        <v>231</v>
      </c>
      <c r="C233" s="33"/>
      <c r="D233" s="33"/>
      <c r="E233" s="33" t="s">
        <v>203</v>
      </c>
      <c r="F233" s="33">
        <v>14.1</v>
      </c>
      <c r="G233" s="33" t="s">
        <v>51</v>
      </c>
      <c r="H233" s="33"/>
      <c r="I233" s="5">
        <f t="shared" si="45"/>
        <v>0</v>
      </c>
      <c r="J233" s="83" t="s">
        <v>26</v>
      </c>
      <c r="K233" s="21"/>
      <c r="L233" s="9">
        <f t="shared" si="52"/>
        <v>0</v>
      </c>
      <c r="M233" s="9"/>
      <c r="N233" s="9"/>
      <c r="O233" s="9">
        <f t="shared" si="53"/>
        <v>0</v>
      </c>
      <c r="P233" s="9"/>
      <c r="Q233" s="9"/>
      <c r="R233" s="9">
        <f t="shared" si="54"/>
        <v>0</v>
      </c>
      <c r="S233" s="9"/>
      <c r="T233" s="9"/>
      <c r="U233" s="9">
        <f t="shared" si="55"/>
        <v>0</v>
      </c>
      <c r="V233" s="9"/>
      <c r="W233" s="9"/>
      <c r="X233" s="9">
        <f t="shared" si="56"/>
        <v>0</v>
      </c>
      <c r="Y233" s="9"/>
      <c r="Z233" s="9"/>
      <c r="AA233" s="10">
        <f t="shared" si="57"/>
        <v>0</v>
      </c>
      <c r="AB233" s="11"/>
    </row>
    <row r="234" spans="1:28" ht="15.75" hidden="1" x14ac:dyDescent="0.25">
      <c r="A234" s="39">
        <v>45904</v>
      </c>
      <c r="B234" s="33" t="s">
        <v>231</v>
      </c>
      <c r="C234" s="33"/>
      <c r="D234" s="33"/>
      <c r="E234" s="33" t="s">
        <v>181</v>
      </c>
      <c r="F234" s="33">
        <v>34.299999999999997</v>
      </c>
      <c r="G234" s="33" t="s">
        <v>51</v>
      </c>
      <c r="H234" s="33"/>
      <c r="I234" s="5">
        <f t="shared" si="45"/>
        <v>0</v>
      </c>
      <c r="J234" s="83" t="s">
        <v>26</v>
      </c>
      <c r="K234" s="21"/>
      <c r="L234" s="9">
        <f t="shared" si="52"/>
        <v>0</v>
      </c>
      <c r="M234" s="9"/>
      <c r="N234" s="9"/>
      <c r="O234" s="9">
        <f t="shared" si="53"/>
        <v>0</v>
      </c>
      <c r="P234" s="9"/>
      <c r="Q234" s="9"/>
      <c r="R234" s="9">
        <f t="shared" si="54"/>
        <v>0</v>
      </c>
      <c r="S234" s="9"/>
      <c r="T234" s="9"/>
      <c r="U234" s="9">
        <f t="shared" si="55"/>
        <v>0</v>
      </c>
      <c r="V234" s="9"/>
      <c r="W234" s="9"/>
      <c r="X234" s="9">
        <f t="shared" si="56"/>
        <v>0</v>
      </c>
      <c r="Y234" s="9"/>
      <c r="Z234" s="9"/>
      <c r="AA234" s="10">
        <f t="shared" si="57"/>
        <v>0</v>
      </c>
      <c r="AB234" s="11"/>
    </row>
    <row r="235" spans="1:28" ht="15.75" hidden="1" x14ac:dyDescent="0.25">
      <c r="A235" s="39">
        <v>45904</v>
      </c>
      <c r="B235" s="33" t="s">
        <v>723</v>
      </c>
      <c r="C235" s="33"/>
      <c r="D235" s="33" t="s">
        <v>31</v>
      </c>
      <c r="E235" s="33" t="s">
        <v>50</v>
      </c>
      <c r="F235" s="33">
        <v>3</v>
      </c>
      <c r="G235" s="33" t="s">
        <v>51</v>
      </c>
      <c r="H235" s="33">
        <v>180000</v>
      </c>
      <c r="I235" s="5">
        <f t="shared" si="45"/>
        <v>540000</v>
      </c>
      <c r="J235" s="37" t="s">
        <v>241</v>
      </c>
      <c r="K235" s="21"/>
      <c r="L235" s="9">
        <f t="shared" si="52"/>
        <v>0</v>
      </c>
      <c r="M235" s="9"/>
      <c r="N235" s="9"/>
      <c r="O235" s="9">
        <f t="shared" si="53"/>
        <v>0</v>
      </c>
      <c r="P235" s="9"/>
      <c r="Q235" s="9"/>
      <c r="R235" s="9">
        <f t="shared" si="54"/>
        <v>0</v>
      </c>
      <c r="S235" s="9"/>
      <c r="T235" s="9"/>
      <c r="U235" s="9">
        <f t="shared" si="55"/>
        <v>540000</v>
      </c>
      <c r="V235" s="9">
        <v>540000</v>
      </c>
      <c r="W235" s="9"/>
      <c r="X235" s="9">
        <f t="shared" si="56"/>
        <v>0</v>
      </c>
      <c r="Y235" s="9"/>
      <c r="Z235" s="9"/>
      <c r="AA235" s="10">
        <f t="shared" si="57"/>
        <v>0</v>
      </c>
      <c r="AB235" s="11">
        <v>45903</v>
      </c>
    </row>
    <row r="236" spans="1:28" ht="15.75" hidden="1" x14ac:dyDescent="0.25">
      <c r="A236" s="39">
        <v>45904</v>
      </c>
      <c r="B236" s="33" t="s">
        <v>219</v>
      </c>
      <c r="C236" s="33"/>
      <c r="D236" s="33" t="s">
        <v>31</v>
      </c>
      <c r="E236" s="33" t="s">
        <v>110</v>
      </c>
      <c r="F236" s="33">
        <v>10400</v>
      </c>
      <c r="G236" s="33" t="s">
        <v>29</v>
      </c>
      <c r="H236" s="33">
        <v>1900</v>
      </c>
      <c r="I236" s="5">
        <f t="shared" si="45"/>
        <v>19760000</v>
      </c>
      <c r="J236" s="37" t="s">
        <v>240</v>
      </c>
      <c r="K236" s="66" t="s">
        <v>1152</v>
      </c>
      <c r="L236" s="9">
        <f t="shared" si="52"/>
        <v>0</v>
      </c>
      <c r="M236" s="9"/>
      <c r="N236" s="9"/>
      <c r="O236" s="9">
        <f t="shared" si="53"/>
        <v>19760000</v>
      </c>
      <c r="P236" s="9">
        <v>19760000</v>
      </c>
      <c r="Q236" s="9"/>
      <c r="R236" s="9">
        <f t="shared" si="54"/>
        <v>0</v>
      </c>
      <c r="S236" s="9"/>
      <c r="T236" s="9"/>
      <c r="U236" s="9">
        <f t="shared" si="55"/>
        <v>0</v>
      </c>
      <c r="V236" s="9"/>
      <c r="W236" s="9"/>
      <c r="X236" s="9">
        <f t="shared" si="56"/>
        <v>0</v>
      </c>
      <c r="Y236" s="9"/>
      <c r="Z236" s="9"/>
      <c r="AA236" s="10">
        <f t="shared" si="57"/>
        <v>0</v>
      </c>
      <c r="AB236" s="11">
        <v>45926</v>
      </c>
    </row>
    <row r="237" spans="1:28" ht="15.75" hidden="1" x14ac:dyDescent="0.25">
      <c r="A237" s="39">
        <v>45904</v>
      </c>
      <c r="B237" s="33" t="s">
        <v>370</v>
      </c>
      <c r="C237" s="33"/>
      <c r="D237" s="33" t="s">
        <v>41</v>
      </c>
      <c r="E237" s="33" t="s">
        <v>110</v>
      </c>
      <c r="F237" s="33">
        <v>600</v>
      </c>
      <c r="G237" s="33" t="s">
        <v>29</v>
      </c>
      <c r="H237" s="33">
        <v>1900</v>
      </c>
      <c r="I237" s="5">
        <f t="shared" si="45"/>
        <v>1140000</v>
      </c>
      <c r="J237" s="37" t="s">
        <v>240</v>
      </c>
      <c r="K237" s="21" t="s">
        <v>1111</v>
      </c>
      <c r="L237" s="9">
        <f t="shared" si="52"/>
        <v>0</v>
      </c>
      <c r="M237" s="9"/>
      <c r="N237" s="9"/>
      <c r="O237" s="9">
        <f t="shared" si="53"/>
        <v>1140000</v>
      </c>
      <c r="P237" s="9">
        <v>1140000</v>
      </c>
      <c r="Q237" s="9"/>
      <c r="R237" s="9">
        <f t="shared" si="54"/>
        <v>0</v>
      </c>
      <c r="S237" s="9"/>
      <c r="T237" s="9"/>
      <c r="U237" s="9">
        <f t="shared" si="55"/>
        <v>0</v>
      </c>
      <c r="V237" s="9"/>
      <c r="W237" s="9"/>
      <c r="X237" s="9">
        <f t="shared" si="56"/>
        <v>0</v>
      </c>
      <c r="Y237" s="9"/>
      <c r="Z237" s="9"/>
      <c r="AA237" s="10">
        <f t="shared" si="57"/>
        <v>0</v>
      </c>
      <c r="AB237" s="11">
        <v>45916</v>
      </c>
    </row>
    <row r="238" spans="1:28" ht="15.75" hidden="1" x14ac:dyDescent="0.25">
      <c r="A238" s="39">
        <v>45904</v>
      </c>
      <c r="B238" s="33" t="s">
        <v>305</v>
      </c>
      <c r="C238" s="33"/>
      <c r="D238" s="33" t="s">
        <v>41</v>
      </c>
      <c r="E238" s="33" t="s">
        <v>480</v>
      </c>
      <c r="F238" s="33">
        <v>10</v>
      </c>
      <c r="G238" s="33" t="s">
        <v>25</v>
      </c>
      <c r="H238" s="33">
        <v>25000</v>
      </c>
      <c r="I238" s="5">
        <f t="shared" si="45"/>
        <v>250000</v>
      </c>
      <c r="J238" s="37" t="s">
        <v>240</v>
      </c>
      <c r="K238" s="21" t="s">
        <v>1111</v>
      </c>
      <c r="L238" s="9">
        <f t="shared" si="52"/>
        <v>0</v>
      </c>
      <c r="M238" s="9"/>
      <c r="N238" s="9"/>
      <c r="O238" s="9">
        <f t="shared" si="53"/>
        <v>250000</v>
      </c>
      <c r="P238" s="9">
        <v>250000</v>
      </c>
      <c r="Q238" s="9"/>
      <c r="R238" s="9">
        <f t="shared" si="54"/>
        <v>0</v>
      </c>
      <c r="S238" s="9"/>
      <c r="T238" s="9"/>
      <c r="U238" s="9">
        <f t="shared" si="55"/>
        <v>0</v>
      </c>
      <c r="V238" s="9"/>
      <c r="W238" s="9"/>
      <c r="X238" s="9">
        <f t="shared" si="56"/>
        <v>0</v>
      </c>
      <c r="Y238" s="9"/>
      <c r="Z238" s="9"/>
      <c r="AA238" s="10">
        <f t="shared" si="57"/>
        <v>0</v>
      </c>
      <c r="AB238" s="11">
        <v>45909</v>
      </c>
    </row>
    <row r="239" spans="1:28" ht="15.75" hidden="1" x14ac:dyDescent="0.25">
      <c r="A239" s="39">
        <v>45904</v>
      </c>
      <c r="B239" s="33" t="s">
        <v>597</v>
      </c>
      <c r="C239" s="33"/>
      <c r="D239" s="33" t="s">
        <v>41</v>
      </c>
      <c r="E239" s="33" t="s">
        <v>28</v>
      </c>
      <c r="F239" s="33">
        <v>4000</v>
      </c>
      <c r="G239" s="33" t="s">
        <v>29</v>
      </c>
      <c r="H239" s="33">
        <v>2700</v>
      </c>
      <c r="I239" s="5">
        <f t="shared" si="45"/>
        <v>10800000</v>
      </c>
      <c r="J239" s="37" t="s">
        <v>240</v>
      </c>
      <c r="K239" s="21"/>
      <c r="L239" s="9">
        <f t="shared" si="52"/>
        <v>0</v>
      </c>
      <c r="M239" s="9"/>
      <c r="N239" s="9"/>
      <c r="O239" s="9">
        <f t="shared" si="53"/>
        <v>10800000</v>
      </c>
      <c r="P239" s="9">
        <v>2700000</v>
      </c>
      <c r="Q239" s="9">
        <f>2700000+5400000</f>
        <v>8100000</v>
      </c>
      <c r="R239" s="9">
        <f t="shared" si="54"/>
        <v>0</v>
      </c>
      <c r="S239" s="9"/>
      <c r="T239" s="9"/>
      <c r="U239" s="9">
        <f t="shared" si="55"/>
        <v>0</v>
      </c>
      <c r="V239" s="9"/>
      <c r="W239" s="9"/>
      <c r="X239" s="9">
        <f t="shared" si="56"/>
        <v>0</v>
      </c>
      <c r="Y239" s="9"/>
      <c r="Z239" s="9"/>
      <c r="AA239" s="10">
        <f t="shared" si="57"/>
        <v>0</v>
      </c>
      <c r="AB239" s="11">
        <v>45926</v>
      </c>
    </row>
    <row r="240" spans="1:28" ht="15.75" hidden="1" x14ac:dyDescent="0.25">
      <c r="A240" s="39">
        <v>45904</v>
      </c>
      <c r="B240" s="33" t="s">
        <v>905</v>
      </c>
      <c r="C240" s="33"/>
      <c r="D240" s="33" t="s">
        <v>31</v>
      </c>
      <c r="E240" s="33" t="s">
        <v>64</v>
      </c>
      <c r="F240" s="33">
        <v>5</v>
      </c>
      <c r="G240" s="33" t="s">
        <v>33</v>
      </c>
      <c r="H240" s="33">
        <v>150000</v>
      </c>
      <c r="I240" s="5">
        <f t="shared" si="45"/>
        <v>750000</v>
      </c>
      <c r="J240" s="37" t="s">
        <v>241</v>
      </c>
      <c r="K240" s="21"/>
      <c r="L240" s="9">
        <f t="shared" si="52"/>
        <v>0</v>
      </c>
      <c r="M240" s="9"/>
      <c r="N240" s="9"/>
      <c r="O240" s="9">
        <f t="shared" si="53"/>
        <v>0</v>
      </c>
      <c r="P240" s="9"/>
      <c r="Q240" s="9"/>
      <c r="R240" s="9">
        <f t="shared" si="54"/>
        <v>0</v>
      </c>
      <c r="S240" s="9"/>
      <c r="T240" s="9"/>
      <c r="U240" s="9">
        <f t="shared" si="55"/>
        <v>750000</v>
      </c>
      <c r="V240" s="9">
        <v>750000</v>
      </c>
      <c r="W240" s="9"/>
      <c r="X240" s="9">
        <f t="shared" si="56"/>
        <v>0</v>
      </c>
      <c r="Y240" s="9"/>
      <c r="Z240" s="9"/>
      <c r="AA240" s="10">
        <f t="shared" si="57"/>
        <v>0</v>
      </c>
      <c r="AB240" s="11">
        <v>45904</v>
      </c>
    </row>
    <row r="241" spans="1:28" ht="15.75" hidden="1" x14ac:dyDescent="0.25">
      <c r="A241" s="39">
        <v>45904</v>
      </c>
      <c r="B241" s="33" t="s">
        <v>141</v>
      </c>
      <c r="C241" s="33"/>
      <c r="D241" s="33" t="s">
        <v>31</v>
      </c>
      <c r="E241" s="33" t="s">
        <v>95</v>
      </c>
      <c r="F241" s="33">
        <v>10400</v>
      </c>
      <c r="G241" s="33" t="s">
        <v>29</v>
      </c>
      <c r="H241" s="33">
        <v>3800</v>
      </c>
      <c r="I241" s="5">
        <f t="shared" si="45"/>
        <v>39520000</v>
      </c>
      <c r="J241" s="82" t="s">
        <v>43</v>
      </c>
      <c r="K241" s="33" t="s">
        <v>1153</v>
      </c>
      <c r="L241" s="9">
        <f t="shared" si="52"/>
        <v>0</v>
      </c>
      <c r="M241" s="9"/>
      <c r="N241" s="9"/>
      <c r="O241" s="9">
        <f t="shared" si="53"/>
        <v>0</v>
      </c>
      <c r="P241" s="9"/>
      <c r="Q241" s="9"/>
      <c r="R241" s="9">
        <f t="shared" si="54"/>
        <v>0</v>
      </c>
      <c r="S241" s="9"/>
      <c r="T241" s="9"/>
      <c r="U241" s="9">
        <f t="shared" si="55"/>
        <v>0</v>
      </c>
      <c r="V241" s="9"/>
      <c r="W241" s="9"/>
      <c r="X241" s="9">
        <f t="shared" si="56"/>
        <v>0</v>
      </c>
      <c r="Y241" s="9"/>
      <c r="Z241" s="9"/>
      <c r="AA241" s="10">
        <f t="shared" si="57"/>
        <v>39520000</v>
      </c>
      <c r="AB241" s="11"/>
    </row>
    <row r="242" spans="1:28" ht="15.75" hidden="1" x14ac:dyDescent="0.25">
      <c r="A242" s="39">
        <v>45904</v>
      </c>
      <c r="B242" s="33" t="s">
        <v>141</v>
      </c>
      <c r="C242" s="33"/>
      <c r="D242" s="33" t="s">
        <v>31</v>
      </c>
      <c r="E242" s="33" t="s">
        <v>98</v>
      </c>
      <c r="F242" s="33">
        <v>182.4</v>
      </c>
      <c r="G242" s="33" t="s">
        <v>51</v>
      </c>
      <c r="H242" s="33">
        <v>43000</v>
      </c>
      <c r="I242" s="5">
        <f t="shared" si="45"/>
        <v>7843200</v>
      </c>
      <c r="J242" s="82" t="s">
        <v>43</v>
      </c>
      <c r="K242" s="130" t="s">
        <v>1120</v>
      </c>
      <c r="L242" s="9">
        <f t="shared" si="52"/>
        <v>0</v>
      </c>
      <c r="M242" s="9"/>
      <c r="N242" s="9"/>
      <c r="O242" s="9">
        <f t="shared" si="53"/>
        <v>0</v>
      </c>
      <c r="P242" s="9"/>
      <c r="Q242" s="9"/>
      <c r="R242" s="9">
        <f t="shared" si="54"/>
        <v>0</v>
      </c>
      <c r="S242" s="9"/>
      <c r="T242" s="9"/>
      <c r="U242" s="9">
        <f t="shared" si="55"/>
        <v>0</v>
      </c>
      <c r="V242" s="9"/>
      <c r="W242" s="9"/>
      <c r="X242" s="9">
        <f t="shared" si="56"/>
        <v>0</v>
      </c>
      <c r="Y242" s="9"/>
      <c r="Z242" s="9"/>
      <c r="AA242" s="10">
        <f t="shared" si="57"/>
        <v>7843200</v>
      </c>
      <c r="AB242" s="11"/>
    </row>
    <row r="243" spans="1:28" ht="15.75" hidden="1" x14ac:dyDescent="0.25">
      <c r="A243" s="39">
        <v>45904</v>
      </c>
      <c r="B243" s="33" t="s">
        <v>141</v>
      </c>
      <c r="C243" s="33"/>
      <c r="D243" s="33" t="s">
        <v>31</v>
      </c>
      <c r="E243" s="33" t="s">
        <v>468</v>
      </c>
      <c r="F243" s="33">
        <v>32</v>
      </c>
      <c r="G243" s="33" t="s">
        <v>51</v>
      </c>
      <c r="H243" s="33">
        <v>43000</v>
      </c>
      <c r="I243" s="5">
        <f t="shared" si="45"/>
        <v>1376000</v>
      </c>
      <c r="J243" s="82" t="s">
        <v>43</v>
      </c>
      <c r="K243" s="130" t="s">
        <v>1120</v>
      </c>
      <c r="L243" s="9">
        <f t="shared" si="52"/>
        <v>0</v>
      </c>
      <c r="M243" s="9"/>
      <c r="N243" s="9"/>
      <c r="O243" s="9">
        <f t="shared" si="53"/>
        <v>0</v>
      </c>
      <c r="P243" s="9"/>
      <c r="Q243" s="9"/>
      <c r="R243" s="9">
        <f t="shared" si="54"/>
        <v>0</v>
      </c>
      <c r="S243" s="9"/>
      <c r="T243" s="9"/>
      <c r="U243" s="9">
        <f t="shared" si="55"/>
        <v>0</v>
      </c>
      <c r="V243" s="9"/>
      <c r="W243" s="9"/>
      <c r="X243" s="9">
        <f t="shared" si="56"/>
        <v>0</v>
      </c>
      <c r="Y243" s="9"/>
      <c r="Z243" s="9"/>
      <c r="AA243" s="10">
        <f t="shared" si="57"/>
        <v>1376000</v>
      </c>
      <c r="AB243" s="11"/>
    </row>
    <row r="244" spans="1:28" ht="15.75" hidden="1" x14ac:dyDescent="0.25">
      <c r="A244" s="39">
        <v>45904</v>
      </c>
      <c r="B244" s="33" t="s">
        <v>141</v>
      </c>
      <c r="C244" s="33"/>
      <c r="D244" s="33" t="s">
        <v>31</v>
      </c>
      <c r="E244" s="33" t="s">
        <v>467</v>
      </c>
      <c r="F244" s="33">
        <v>34.200000000000003</v>
      </c>
      <c r="G244" s="33" t="s">
        <v>51</v>
      </c>
      <c r="H244" s="33">
        <v>43000</v>
      </c>
      <c r="I244" s="5">
        <f t="shared" si="45"/>
        <v>1470600.0000000002</v>
      </c>
      <c r="J244" s="82" t="s">
        <v>43</v>
      </c>
      <c r="K244" s="130" t="s">
        <v>1120</v>
      </c>
      <c r="L244" s="9">
        <f t="shared" si="52"/>
        <v>0</v>
      </c>
      <c r="M244" s="9"/>
      <c r="N244" s="9"/>
      <c r="O244" s="9">
        <f t="shared" si="53"/>
        <v>0</v>
      </c>
      <c r="P244" s="9"/>
      <c r="Q244" s="9"/>
      <c r="R244" s="9">
        <f t="shared" si="54"/>
        <v>0</v>
      </c>
      <c r="S244" s="9"/>
      <c r="T244" s="9"/>
      <c r="U244" s="9">
        <f t="shared" si="55"/>
        <v>0</v>
      </c>
      <c r="V244" s="9"/>
      <c r="W244" s="9"/>
      <c r="X244" s="9">
        <f t="shared" si="56"/>
        <v>0</v>
      </c>
      <c r="Y244" s="9"/>
      <c r="Z244" s="9"/>
      <c r="AA244" s="10">
        <f t="shared" si="57"/>
        <v>1470600.0000000002</v>
      </c>
      <c r="AB244" s="11"/>
    </row>
    <row r="245" spans="1:28" ht="15.75" hidden="1" x14ac:dyDescent="0.25">
      <c r="A245" s="39">
        <v>45904</v>
      </c>
      <c r="B245" s="33" t="s">
        <v>141</v>
      </c>
      <c r="C245" s="33"/>
      <c r="D245" s="33" t="s">
        <v>31</v>
      </c>
      <c r="E245" s="33" t="s">
        <v>407</v>
      </c>
      <c r="F245" s="33">
        <v>16</v>
      </c>
      <c r="G245" s="33" t="s">
        <v>33</v>
      </c>
      <c r="H245" s="33">
        <v>300000</v>
      </c>
      <c r="I245" s="5">
        <f t="shared" si="45"/>
        <v>4800000</v>
      </c>
      <c r="J245" s="82" t="s">
        <v>43</v>
      </c>
      <c r="K245" s="130" t="s">
        <v>1120</v>
      </c>
      <c r="L245" s="9">
        <f t="shared" si="52"/>
        <v>0</v>
      </c>
      <c r="M245" s="9"/>
      <c r="N245" s="9"/>
      <c r="O245" s="9">
        <f t="shared" si="53"/>
        <v>0</v>
      </c>
      <c r="P245" s="9"/>
      <c r="Q245" s="9"/>
      <c r="R245" s="9">
        <f t="shared" si="54"/>
        <v>0</v>
      </c>
      <c r="S245" s="9"/>
      <c r="T245" s="9"/>
      <c r="U245" s="9">
        <f t="shared" si="55"/>
        <v>0</v>
      </c>
      <c r="V245" s="9"/>
      <c r="W245" s="9"/>
      <c r="X245" s="9">
        <f t="shared" si="56"/>
        <v>0</v>
      </c>
      <c r="Y245" s="9"/>
      <c r="Z245" s="9"/>
      <c r="AA245" s="10">
        <f t="shared" si="57"/>
        <v>4800000</v>
      </c>
      <c r="AB245" s="11"/>
    </row>
    <row r="246" spans="1:28" ht="15.75" hidden="1" x14ac:dyDescent="0.25">
      <c r="A246" s="39">
        <v>45904</v>
      </c>
      <c r="B246" s="33" t="s">
        <v>141</v>
      </c>
      <c r="C246" s="33"/>
      <c r="D246" s="33" t="s">
        <v>31</v>
      </c>
      <c r="E246" s="33" t="s">
        <v>774</v>
      </c>
      <c r="F246" s="33">
        <v>16</v>
      </c>
      <c r="G246" s="33" t="s">
        <v>33</v>
      </c>
      <c r="H246" s="33">
        <v>300000</v>
      </c>
      <c r="I246" s="5">
        <f t="shared" si="45"/>
        <v>4800000</v>
      </c>
      <c r="J246" s="82" t="s">
        <v>43</v>
      </c>
      <c r="K246" s="130" t="s">
        <v>1120</v>
      </c>
      <c r="L246" s="9">
        <f t="shared" si="52"/>
        <v>0</v>
      </c>
      <c r="M246" s="9"/>
      <c r="N246" s="9"/>
      <c r="O246" s="9">
        <f t="shared" si="53"/>
        <v>0</v>
      </c>
      <c r="P246" s="9"/>
      <c r="Q246" s="9"/>
      <c r="R246" s="9">
        <f t="shared" si="54"/>
        <v>0</v>
      </c>
      <c r="S246" s="9"/>
      <c r="T246" s="9"/>
      <c r="U246" s="9">
        <f t="shared" si="55"/>
        <v>0</v>
      </c>
      <c r="V246" s="9"/>
      <c r="W246" s="9"/>
      <c r="X246" s="9">
        <f t="shared" si="56"/>
        <v>0</v>
      </c>
      <c r="Y246" s="9"/>
      <c r="Z246" s="9"/>
      <c r="AA246" s="10">
        <f t="shared" si="57"/>
        <v>4800000</v>
      </c>
      <c r="AB246" s="11"/>
    </row>
    <row r="247" spans="1:28" ht="15.75" hidden="1" x14ac:dyDescent="0.25">
      <c r="A247" s="39">
        <v>45904</v>
      </c>
      <c r="B247" s="33" t="s">
        <v>141</v>
      </c>
      <c r="C247" s="33"/>
      <c r="D247" s="33" t="s">
        <v>31</v>
      </c>
      <c r="E247" s="33" t="s">
        <v>86</v>
      </c>
      <c r="F247" s="33">
        <v>75</v>
      </c>
      <c r="G247" s="33" t="s">
        <v>51</v>
      </c>
      <c r="H247" s="33">
        <v>125000</v>
      </c>
      <c r="I247" s="5">
        <f t="shared" si="45"/>
        <v>9375000</v>
      </c>
      <c r="J247" s="82" t="s">
        <v>43</v>
      </c>
      <c r="K247" s="130" t="s">
        <v>1120</v>
      </c>
      <c r="L247" s="9">
        <f t="shared" si="52"/>
        <v>0</v>
      </c>
      <c r="M247" s="9"/>
      <c r="N247" s="9"/>
      <c r="O247" s="9">
        <f t="shared" si="53"/>
        <v>0</v>
      </c>
      <c r="P247" s="9"/>
      <c r="Q247" s="9"/>
      <c r="R247" s="9">
        <f t="shared" si="54"/>
        <v>0</v>
      </c>
      <c r="S247" s="9"/>
      <c r="T247" s="9"/>
      <c r="U247" s="9">
        <f t="shared" si="55"/>
        <v>0</v>
      </c>
      <c r="V247" s="9"/>
      <c r="W247" s="9"/>
      <c r="X247" s="9">
        <f t="shared" si="56"/>
        <v>0</v>
      </c>
      <c r="Y247" s="9"/>
      <c r="Z247" s="9"/>
      <c r="AA247" s="10">
        <f t="shared" si="57"/>
        <v>9375000</v>
      </c>
      <c r="AB247" s="11"/>
    </row>
    <row r="248" spans="1:28" ht="15.75" hidden="1" x14ac:dyDescent="0.25">
      <c r="A248" s="39">
        <v>45904</v>
      </c>
      <c r="B248" s="33" t="s">
        <v>141</v>
      </c>
      <c r="C248" s="33"/>
      <c r="D248" s="33" t="s">
        <v>31</v>
      </c>
      <c r="E248" s="33" t="s">
        <v>587</v>
      </c>
      <c r="F248" s="33">
        <v>40</v>
      </c>
      <c r="G248" s="33" t="s">
        <v>51</v>
      </c>
      <c r="H248" s="33">
        <v>200000</v>
      </c>
      <c r="I248" s="5">
        <f t="shared" si="45"/>
        <v>8000000</v>
      </c>
      <c r="J248" s="82" t="s">
        <v>43</v>
      </c>
      <c r="K248" s="130" t="s">
        <v>1120</v>
      </c>
      <c r="L248" s="9">
        <f t="shared" si="52"/>
        <v>0</v>
      </c>
      <c r="M248" s="9"/>
      <c r="N248" s="9"/>
      <c r="O248" s="9">
        <f t="shared" si="53"/>
        <v>0</v>
      </c>
      <c r="P248" s="9"/>
      <c r="Q248" s="9"/>
      <c r="R248" s="9">
        <f t="shared" si="54"/>
        <v>0</v>
      </c>
      <c r="S248" s="9"/>
      <c r="T248" s="9"/>
      <c r="U248" s="9">
        <f t="shared" si="55"/>
        <v>0</v>
      </c>
      <c r="V248" s="9"/>
      <c r="W248" s="9"/>
      <c r="X248" s="9">
        <f t="shared" si="56"/>
        <v>0</v>
      </c>
      <c r="Y248" s="9"/>
      <c r="Z248" s="9"/>
      <c r="AA248" s="10">
        <f t="shared" si="57"/>
        <v>8000000</v>
      </c>
      <c r="AB248" s="11"/>
    </row>
    <row r="249" spans="1:28" ht="15.75" hidden="1" x14ac:dyDescent="0.25">
      <c r="A249" s="39">
        <v>45904</v>
      </c>
      <c r="B249" s="33" t="s">
        <v>307</v>
      </c>
      <c r="C249" s="33"/>
      <c r="D249" s="33" t="s">
        <v>41</v>
      </c>
      <c r="E249" s="33" t="s">
        <v>130</v>
      </c>
      <c r="F249" s="33">
        <v>10</v>
      </c>
      <c r="G249" s="33" t="s">
        <v>74</v>
      </c>
      <c r="H249" s="33">
        <v>50000</v>
      </c>
      <c r="I249" s="5">
        <f t="shared" si="45"/>
        <v>500000</v>
      </c>
      <c r="J249" s="37" t="s">
        <v>241</v>
      </c>
      <c r="K249" s="33"/>
      <c r="L249" s="9">
        <f t="shared" si="52"/>
        <v>0</v>
      </c>
      <c r="M249" s="9"/>
      <c r="N249" s="9"/>
      <c r="O249" s="9">
        <f t="shared" si="53"/>
        <v>0</v>
      </c>
      <c r="P249" s="9"/>
      <c r="Q249" s="9"/>
      <c r="R249" s="9">
        <f t="shared" si="54"/>
        <v>0</v>
      </c>
      <c r="S249" s="9"/>
      <c r="T249" s="9"/>
      <c r="U249" s="9">
        <f t="shared" si="55"/>
        <v>500000</v>
      </c>
      <c r="V249" s="9">
        <v>500000</v>
      </c>
      <c r="W249" s="9"/>
      <c r="X249" s="9">
        <f t="shared" si="56"/>
        <v>0</v>
      </c>
      <c r="Y249" s="9"/>
      <c r="Z249" s="9"/>
      <c r="AA249" s="10">
        <f t="shared" si="57"/>
        <v>0</v>
      </c>
      <c r="AB249" s="11">
        <v>45904</v>
      </c>
    </row>
    <row r="250" spans="1:28" ht="15.75" hidden="1" x14ac:dyDescent="0.25">
      <c r="A250" s="39">
        <v>45904</v>
      </c>
      <c r="B250" s="33" t="s">
        <v>258</v>
      </c>
      <c r="C250" s="33"/>
      <c r="D250" s="33" t="s">
        <v>31</v>
      </c>
      <c r="E250" s="33" t="s">
        <v>102</v>
      </c>
      <c r="F250" s="33">
        <v>24</v>
      </c>
      <c r="G250" s="33" t="s">
        <v>74</v>
      </c>
      <c r="H250" s="33">
        <v>65000</v>
      </c>
      <c r="I250" s="5">
        <f t="shared" si="45"/>
        <v>1560000</v>
      </c>
      <c r="J250" s="37" t="s">
        <v>241</v>
      </c>
      <c r="K250" s="33" t="s">
        <v>1126</v>
      </c>
      <c r="L250" s="9">
        <f t="shared" si="52"/>
        <v>0</v>
      </c>
      <c r="M250" s="9"/>
      <c r="N250" s="9"/>
      <c r="O250" s="9">
        <f t="shared" si="53"/>
        <v>0</v>
      </c>
      <c r="P250" s="9"/>
      <c r="Q250" s="9"/>
      <c r="R250" s="9">
        <f t="shared" si="54"/>
        <v>0</v>
      </c>
      <c r="S250" s="9"/>
      <c r="T250" s="9"/>
      <c r="U250" s="9">
        <f t="shared" si="55"/>
        <v>1560000</v>
      </c>
      <c r="V250" s="9">
        <v>1560000</v>
      </c>
      <c r="W250" s="9"/>
      <c r="X250" s="9">
        <f t="shared" si="56"/>
        <v>0</v>
      </c>
      <c r="Y250" s="9"/>
      <c r="Z250" s="9"/>
      <c r="AA250" s="10">
        <f t="shared" si="57"/>
        <v>0</v>
      </c>
      <c r="AB250" s="11">
        <v>45911</v>
      </c>
    </row>
    <row r="251" spans="1:28" ht="15.75" hidden="1" x14ac:dyDescent="0.25">
      <c r="A251" s="39">
        <v>45904</v>
      </c>
      <c r="B251" s="33" t="s">
        <v>202</v>
      </c>
      <c r="C251" s="33"/>
      <c r="D251" s="33" t="s">
        <v>41</v>
      </c>
      <c r="E251" s="33" t="s">
        <v>299</v>
      </c>
      <c r="F251" s="33">
        <v>1</v>
      </c>
      <c r="G251" s="33" t="s">
        <v>138</v>
      </c>
      <c r="H251" s="33">
        <v>1100000</v>
      </c>
      <c r="I251" s="5">
        <f t="shared" si="45"/>
        <v>1100000</v>
      </c>
      <c r="J251" s="37" t="s">
        <v>240</v>
      </c>
      <c r="K251" s="33"/>
      <c r="L251" s="9">
        <f t="shared" si="52"/>
        <v>0</v>
      </c>
      <c r="M251" s="9"/>
      <c r="N251" s="9"/>
      <c r="O251" s="9">
        <f t="shared" si="53"/>
        <v>1100000</v>
      </c>
      <c r="P251" s="9">
        <v>1100000</v>
      </c>
      <c r="Q251" s="9"/>
      <c r="R251" s="9">
        <f t="shared" si="54"/>
        <v>0</v>
      </c>
      <c r="S251" s="9"/>
      <c r="T251" s="9"/>
      <c r="U251" s="9">
        <f t="shared" si="55"/>
        <v>0</v>
      </c>
      <c r="V251" s="9"/>
      <c r="W251" s="9"/>
      <c r="X251" s="9">
        <f t="shared" si="56"/>
        <v>0</v>
      </c>
      <c r="Y251" s="9"/>
      <c r="Z251" s="9"/>
      <c r="AA251" s="10">
        <f t="shared" si="57"/>
        <v>0</v>
      </c>
      <c r="AB251" s="11">
        <v>45904</v>
      </c>
    </row>
    <row r="252" spans="1:28" ht="15.75" hidden="1" x14ac:dyDescent="0.25">
      <c r="A252" s="39">
        <v>45904</v>
      </c>
      <c r="B252" s="33" t="s">
        <v>191</v>
      </c>
      <c r="C252" s="33"/>
      <c r="D252" s="33" t="s">
        <v>31</v>
      </c>
      <c r="E252" s="33" t="s">
        <v>73</v>
      </c>
      <c r="F252" s="33">
        <v>10</v>
      </c>
      <c r="G252" s="33" t="s">
        <v>74</v>
      </c>
      <c r="H252" s="33">
        <v>50000</v>
      </c>
      <c r="I252" s="5">
        <f t="shared" si="45"/>
        <v>500000</v>
      </c>
      <c r="J252" s="37" t="s">
        <v>241</v>
      </c>
      <c r="K252" s="90" t="s">
        <v>1126</v>
      </c>
      <c r="L252" s="9">
        <f t="shared" si="52"/>
        <v>0</v>
      </c>
      <c r="M252" s="9"/>
      <c r="N252" s="9"/>
      <c r="O252" s="9">
        <f t="shared" si="53"/>
        <v>0</v>
      </c>
      <c r="P252" s="9"/>
      <c r="Q252" s="9"/>
      <c r="R252" s="9">
        <f t="shared" si="54"/>
        <v>0</v>
      </c>
      <c r="S252" s="9"/>
      <c r="T252" s="9"/>
      <c r="U252" s="9">
        <f t="shared" si="55"/>
        <v>500000</v>
      </c>
      <c r="V252" s="9">
        <v>500000</v>
      </c>
      <c r="W252" s="9"/>
      <c r="X252" s="9">
        <f t="shared" si="56"/>
        <v>0</v>
      </c>
      <c r="Y252" s="9"/>
      <c r="Z252" s="9"/>
      <c r="AA252" s="10">
        <f t="shared" si="57"/>
        <v>0</v>
      </c>
      <c r="AB252" s="11">
        <v>45917</v>
      </c>
    </row>
    <row r="253" spans="1:28" ht="15.75" hidden="1" x14ac:dyDescent="0.25">
      <c r="A253" s="39">
        <v>45904</v>
      </c>
      <c r="B253" s="33" t="s">
        <v>191</v>
      </c>
      <c r="C253" s="33"/>
      <c r="D253" s="33" t="s">
        <v>31</v>
      </c>
      <c r="E253" s="33" t="s">
        <v>102</v>
      </c>
      <c r="F253" s="33">
        <v>4</v>
      </c>
      <c r="G253" s="33" t="s">
        <v>74</v>
      </c>
      <c r="H253" s="33">
        <v>65000</v>
      </c>
      <c r="I253" s="5">
        <f t="shared" si="45"/>
        <v>260000</v>
      </c>
      <c r="J253" s="37" t="s">
        <v>241</v>
      </c>
      <c r="K253" s="90" t="s">
        <v>1126</v>
      </c>
      <c r="L253" s="9">
        <f t="shared" si="52"/>
        <v>0</v>
      </c>
      <c r="M253" s="9"/>
      <c r="N253" s="9"/>
      <c r="O253" s="9">
        <f t="shared" si="53"/>
        <v>0</v>
      </c>
      <c r="P253" s="9"/>
      <c r="Q253" s="9"/>
      <c r="R253" s="9">
        <f t="shared" si="54"/>
        <v>0</v>
      </c>
      <c r="S253" s="9"/>
      <c r="T253" s="9"/>
      <c r="U253" s="9">
        <f t="shared" si="55"/>
        <v>260000</v>
      </c>
      <c r="V253" s="9">
        <v>260000</v>
      </c>
      <c r="W253" s="9"/>
      <c r="X253" s="9">
        <f t="shared" si="56"/>
        <v>0</v>
      </c>
      <c r="Y253" s="9"/>
      <c r="Z253" s="9"/>
      <c r="AA253" s="10">
        <f t="shared" si="57"/>
        <v>0</v>
      </c>
      <c r="AB253" s="11">
        <v>45917</v>
      </c>
    </row>
    <row r="254" spans="1:28" ht="15.75" hidden="1" x14ac:dyDescent="0.25">
      <c r="A254" s="32">
        <v>45904</v>
      </c>
      <c r="B254" s="33" t="s">
        <v>1040</v>
      </c>
      <c r="C254" s="33"/>
      <c r="D254" s="33" t="s">
        <v>31</v>
      </c>
      <c r="E254" s="33" t="s">
        <v>110</v>
      </c>
      <c r="F254" s="33">
        <v>200</v>
      </c>
      <c r="G254" s="33" t="s">
        <v>29</v>
      </c>
      <c r="H254" s="33">
        <v>2000</v>
      </c>
      <c r="I254" s="5">
        <f t="shared" si="45"/>
        <v>400000</v>
      </c>
      <c r="J254" s="37" t="s">
        <v>241</v>
      </c>
      <c r="K254" s="33"/>
      <c r="L254" s="9">
        <f t="shared" si="52"/>
        <v>0</v>
      </c>
      <c r="M254" s="9"/>
      <c r="N254" s="9"/>
      <c r="O254" s="9">
        <f t="shared" si="53"/>
        <v>0</v>
      </c>
      <c r="P254" s="9"/>
      <c r="Q254" s="9"/>
      <c r="R254" s="9">
        <f t="shared" si="54"/>
        <v>0</v>
      </c>
      <c r="S254" s="9"/>
      <c r="T254" s="9"/>
      <c r="U254" s="9">
        <f t="shared" si="55"/>
        <v>400000</v>
      </c>
      <c r="V254" s="9">
        <v>400000</v>
      </c>
      <c r="W254" s="9"/>
      <c r="X254" s="9">
        <f t="shared" si="56"/>
        <v>0</v>
      </c>
      <c r="Y254" s="9"/>
      <c r="Z254" s="9"/>
      <c r="AA254" s="10">
        <f t="shared" si="57"/>
        <v>0</v>
      </c>
      <c r="AB254" s="11">
        <v>45904</v>
      </c>
    </row>
    <row r="255" spans="1:28" ht="15.75" hidden="1" x14ac:dyDescent="0.25">
      <c r="A255" s="39">
        <v>45904</v>
      </c>
      <c r="B255" s="33" t="s">
        <v>161</v>
      </c>
      <c r="C255" s="33"/>
      <c r="D255" s="33" t="s">
        <v>31</v>
      </c>
      <c r="E255" s="33" t="s">
        <v>139</v>
      </c>
      <c r="F255" s="33">
        <v>1</v>
      </c>
      <c r="G255" s="33" t="s">
        <v>23</v>
      </c>
      <c r="H255" s="33">
        <v>400000</v>
      </c>
      <c r="I255" s="5">
        <f t="shared" si="45"/>
        <v>400000</v>
      </c>
      <c r="J255" s="37" t="s">
        <v>241</v>
      </c>
      <c r="K255" s="90" t="s">
        <v>1111</v>
      </c>
      <c r="L255" s="9">
        <f t="shared" si="52"/>
        <v>0</v>
      </c>
      <c r="M255" s="9"/>
      <c r="N255" s="9"/>
      <c r="O255" s="9">
        <f t="shared" si="53"/>
        <v>0</v>
      </c>
      <c r="P255" s="9"/>
      <c r="Q255" s="9"/>
      <c r="R255" s="9">
        <f t="shared" si="54"/>
        <v>0</v>
      </c>
      <c r="S255" s="9"/>
      <c r="T255" s="9"/>
      <c r="U255" s="9">
        <f t="shared" si="55"/>
        <v>400000</v>
      </c>
      <c r="V255" s="9">
        <v>400000</v>
      </c>
      <c r="W255" s="9"/>
      <c r="X255" s="9">
        <f t="shared" si="56"/>
        <v>0</v>
      </c>
      <c r="Y255" s="9"/>
      <c r="Z255" s="9"/>
      <c r="AA255" s="10">
        <f t="shared" si="57"/>
        <v>0</v>
      </c>
      <c r="AB255" s="11">
        <v>45925</v>
      </c>
    </row>
    <row r="256" spans="1:28" ht="16.5" hidden="1" thickBot="1" x14ac:dyDescent="0.3">
      <c r="A256" s="61">
        <v>45904</v>
      </c>
      <c r="B256" s="62" t="s">
        <v>161</v>
      </c>
      <c r="C256" s="62"/>
      <c r="D256" s="62" t="s">
        <v>31</v>
      </c>
      <c r="E256" s="62" t="s">
        <v>135</v>
      </c>
      <c r="F256" s="62">
        <v>29.7</v>
      </c>
      <c r="G256" s="62" t="s">
        <v>51</v>
      </c>
      <c r="H256" s="62">
        <v>43000</v>
      </c>
      <c r="I256" s="133">
        <f t="shared" si="45"/>
        <v>1277100</v>
      </c>
      <c r="J256" s="63" t="s">
        <v>241</v>
      </c>
      <c r="K256" s="117" t="s">
        <v>1111</v>
      </c>
      <c r="L256" s="97">
        <f t="shared" si="52"/>
        <v>0</v>
      </c>
      <c r="M256" s="97"/>
      <c r="N256" s="97"/>
      <c r="O256" s="97">
        <f t="shared" si="53"/>
        <v>0</v>
      </c>
      <c r="P256" s="97"/>
      <c r="Q256" s="97"/>
      <c r="R256" s="97">
        <f t="shared" si="54"/>
        <v>0</v>
      </c>
      <c r="S256" s="97"/>
      <c r="T256" s="97"/>
      <c r="U256" s="97">
        <f t="shared" si="55"/>
        <v>1277100</v>
      </c>
      <c r="V256" s="97">
        <v>1100000</v>
      </c>
      <c r="W256" s="97">
        <v>177100</v>
      </c>
      <c r="X256" s="97">
        <f t="shared" si="56"/>
        <v>0</v>
      </c>
      <c r="Y256" s="97"/>
      <c r="Z256" s="97"/>
      <c r="AA256" s="98">
        <f t="shared" si="57"/>
        <v>0</v>
      </c>
      <c r="AB256" s="99">
        <v>45925</v>
      </c>
    </row>
    <row r="257" spans="1:28" ht="15.75" hidden="1" x14ac:dyDescent="0.25">
      <c r="A257" s="39">
        <v>45905</v>
      </c>
      <c r="B257" s="35" t="s">
        <v>258</v>
      </c>
      <c r="C257" s="35"/>
      <c r="D257" s="35" t="s">
        <v>31</v>
      </c>
      <c r="E257" s="35" t="s">
        <v>110</v>
      </c>
      <c r="F257" s="35">
        <v>10400</v>
      </c>
      <c r="G257" s="35" t="s">
        <v>29</v>
      </c>
      <c r="H257" s="35">
        <v>1800</v>
      </c>
      <c r="I257" s="135">
        <f t="shared" si="45"/>
        <v>18720000</v>
      </c>
      <c r="J257" s="37" t="s">
        <v>241</v>
      </c>
      <c r="K257" s="35" t="s">
        <v>1137</v>
      </c>
      <c r="L257" s="120">
        <f t="shared" ref="L257" si="58">M257+N257</f>
        <v>0</v>
      </c>
      <c r="M257" s="120"/>
      <c r="N257" s="120"/>
      <c r="O257" s="120">
        <f t="shared" ref="O257" si="59">P257+Q257</f>
        <v>0</v>
      </c>
      <c r="P257" s="120"/>
      <c r="Q257" s="120"/>
      <c r="R257" s="120">
        <f t="shared" ref="R257" si="60">S257+T257</f>
        <v>0</v>
      </c>
      <c r="S257" s="120"/>
      <c r="T257" s="120"/>
      <c r="U257" s="120">
        <f t="shared" ref="U257" si="61">V257+W257</f>
        <v>18720000</v>
      </c>
      <c r="V257" s="120">
        <v>18720000</v>
      </c>
      <c r="W257" s="120"/>
      <c r="X257" s="120">
        <f t="shared" ref="X257" si="62">Y257+Z257</f>
        <v>0</v>
      </c>
      <c r="Y257" s="120"/>
      <c r="Z257" s="120"/>
      <c r="AA257" s="121">
        <f t="shared" ref="AA257" si="63">C257+I257-L257-O257-U257-X257-R257</f>
        <v>0</v>
      </c>
      <c r="AB257" s="122">
        <v>45911</v>
      </c>
    </row>
    <row r="258" spans="1:28" ht="15.75" hidden="1" x14ac:dyDescent="0.25">
      <c r="A258" s="39">
        <v>45905</v>
      </c>
      <c r="B258" s="33" t="s">
        <v>108</v>
      </c>
      <c r="C258" s="33"/>
      <c r="D258" s="33" t="s">
        <v>31</v>
      </c>
      <c r="E258" s="33" t="s">
        <v>203</v>
      </c>
      <c r="F258" s="33">
        <v>28.8</v>
      </c>
      <c r="G258" s="33" t="s">
        <v>51</v>
      </c>
      <c r="H258" s="33">
        <v>43000</v>
      </c>
      <c r="I258" s="5">
        <f t="shared" si="45"/>
        <v>1238400</v>
      </c>
      <c r="J258" s="37" t="s">
        <v>240</v>
      </c>
      <c r="K258" s="33"/>
      <c r="L258" s="9">
        <f t="shared" ref="L258:L283" si="64">M258+N258</f>
        <v>0</v>
      </c>
      <c r="M258" s="9"/>
      <c r="N258" s="9"/>
      <c r="O258" s="9">
        <f t="shared" ref="O258:O283" si="65">P258+Q258</f>
        <v>1238400</v>
      </c>
      <c r="P258" s="9">
        <v>1238400</v>
      </c>
      <c r="Q258" s="9"/>
      <c r="R258" s="9">
        <f t="shared" ref="R258:R283" si="66">S258+T258</f>
        <v>0</v>
      </c>
      <c r="S258" s="9"/>
      <c r="T258" s="9"/>
      <c r="U258" s="9">
        <f t="shared" ref="U258:U283" si="67">V258+W258</f>
        <v>0</v>
      </c>
      <c r="V258" s="9"/>
      <c r="W258" s="9"/>
      <c r="X258" s="9">
        <f t="shared" ref="X258:X283" si="68">Y258+Z258</f>
        <v>0</v>
      </c>
      <c r="Y258" s="9"/>
      <c r="Z258" s="9"/>
      <c r="AA258" s="10">
        <f t="shared" ref="AA258:AA283" si="69">C258+I258-L258-O258-U258-X258-R258</f>
        <v>0</v>
      </c>
      <c r="AB258" s="11">
        <v>45905</v>
      </c>
    </row>
    <row r="259" spans="1:28" ht="15.75" hidden="1" x14ac:dyDescent="0.25">
      <c r="A259" s="39">
        <v>45905</v>
      </c>
      <c r="B259" s="33" t="s">
        <v>108</v>
      </c>
      <c r="C259" s="33"/>
      <c r="D259" s="33" t="s">
        <v>31</v>
      </c>
      <c r="E259" s="33" t="s">
        <v>98</v>
      </c>
      <c r="F259" s="33">
        <v>68.2</v>
      </c>
      <c r="G259" s="33" t="s">
        <v>51</v>
      </c>
      <c r="H259" s="33">
        <v>43000</v>
      </c>
      <c r="I259" s="5">
        <f t="shared" ref="I259:I322" si="70">F259*H259</f>
        <v>2932600</v>
      </c>
      <c r="J259" s="37" t="s">
        <v>240</v>
      </c>
      <c r="K259" s="33"/>
      <c r="L259" s="9">
        <f t="shared" si="64"/>
        <v>0</v>
      </c>
      <c r="M259" s="9"/>
      <c r="N259" s="9"/>
      <c r="O259" s="9">
        <f t="shared" si="65"/>
        <v>2932600</v>
      </c>
      <c r="P259" s="9">
        <v>2932600</v>
      </c>
      <c r="Q259" s="9"/>
      <c r="R259" s="9">
        <f t="shared" si="66"/>
        <v>0</v>
      </c>
      <c r="S259" s="9"/>
      <c r="T259" s="9"/>
      <c r="U259" s="9">
        <f t="shared" si="67"/>
        <v>0</v>
      </c>
      <c r="V259" s="9"/>
      <c r="W259" s="9"/>
      <c r="X259" s="9">
        <f t="shared" si="68"/>
        <v>0</v>
      </c>
      <c r="Y259" s="9"/>
      <c r="Z259" s="9"/>
      <c r="AA259" s="10">
        <f t="shared" si="69"/>
        <v>0</v>
      </c>
      <c r="AB259" s="11">
        <v>45905</v>
      </c>
    </row>
    <row r="260" spans="1:28" ht="15.75" hidden="1" x14ac:dyDescent="0.25">
      <c r="A260" s="39">
        <v>45905</v>
      </c>
      <c r="B260" s="33" t="s">
        <v>108</v>
      </c>
      <c r="C260" s="33"/>
      <c r="D260" s="33" t="s">
        <v>31</v>
      </c>
      <c r="E260" s="33" t="s">
        <v>228</v>
      </c>
      <c r="F260" s="33">
        <v>5</v>
      </c>
      <c r="G260" s="33" t="s">
        <v>138</v>
      </c>
      <c r="H260" s="33">
        <v>1200000</v>
      </c>
      <c r="I260" s="5">
        <f t="shared" si="70"/>
        <v>6000000</v>
      </c>
      <c r="J260" s="37" t="s">
        <v>240</v>
      </c>
      <c r="K260" s="33"/>
      <c r="L260" s="9">
        <f t="shared" si="64"/>
        <v>0</v>
      </c>
      <c r="M260" s="9"/>
      <c r="N260" s="9"/>
      <c r="O260" s="9">
        <f t="shared" si="65"/>
        <v>6000000</v>
      </c>
      <c r="P260" s="9">
        <v>6000000</v>
      </c>
      <c r="Q260" s="9"/>
      <c r="R260" s="9">
        <f t="shared" si="66"/>
        <v>0</v>
      </c>
      <c r="S260" s="9"/>
      <c r="T260" s="9"/>
      <c r="U260" s="9">
        <f t="shared" si="67"/>
        <v>0</v>
      </c>
      <c r="V260" s="9"/>
      <c r="W260" s="9"/>
      <c r="X260" s="9">
        <f t="shared" si="68"/>
        <v>0</v>
      </c>
      <c r="Y260" s="9"/>
      <c r="Z260" s="9"/>
      <c r="AA260" s="10">
        <f t="shared" si="69"/>
        <v>0</v>
      </c>
      <c r="AB260" s="11">
        <v>45905</v>
      </c>
    </row>
    <row r="261" spans="1:28" ht="15.75" hidden="1" x14ac:dyDescent="0.25">
      <c r="A261" s="39">
        <v>45905</v>
      </c>
      <c r="B261" s="33" t="s">
        <v>108</v>
      </c>
      <c r="C261" s="33"/>
      <c r="D261" s="33" t="s">
        <v>31</v>
      </c>
      <c r="E261" s="33" t="s">
        <v>166</v>
      </c>
      <c r="F261" s="33">
        <v>1</v>
      </c>
      <c r="G261" s="33" t="s">
        <v>23</v>
      </c>
      <c r="H261" s="33">
        <v>400000</v>
      </c>
      <c r="I261" s="5">
        <f t="shared" si="70"/>
        <v>400000</v>
      </c>
      <c r="J261" s="37" t="s">
        <v>240</v>
      </c>
      <c r="K261" s="33"/>
      <c r="L261" s="9">
        <f t="shared" si="64"/>
        <v>0</v>
      </c>
      <c r="M261" s="9"/>
      <c r="N261" s="9"/>
      <c r="O261" s="9">
        <f t="shared" si="65"/>
        <v>400000</v>
      </c>
      <c r="P261" s="9">
        <v>400000</v>
      </c>
      <c r="Q261" s="9"/>
      <c r="R261" s="9">
        <f t="shared" si="66"/>
        <v>0</v>
      </c>
      <c r="S261" s="9"/>
      <c r="T261" s="9"/>
      <c r="U261" s="9">
        <f t="shared" si="67"/>
        <v>0</v>
      </c>
      <c r="V261" s="9"/>
      <c r="W261" s="9"/>
      <c r="X261" s="9">
        <f t="shared" si="68"/>
        <v>0</v>
      </c>
      <c r="Y261" s="9"/>
      <c r="Z261" s="9"/>
      <c r="AA261" s="10">
        <f t="shared" si="69"/>
        <v>0</v>
      </c>
      <c r="AB261" s="11">
        <v>45905</v>
      </c>
    </row>
    <row r="262" spans="1:28" ht="15.75" hidden="1" x14ac:dyDescent="0.25">
      <c r="A262" s="39">
        <v>45905</v>
      </c>
      <c r="B262" s="33" t="s">
        <v>549</v>
      </c>
      <c r="C262" s="33"/>
      <c r="D262" s="33" t="s">
        <v>31</v>
      </c>
      <c r="E262" s="33" t="s">
        <v>467</v>
      </c>
      <c r="F262" s="33">
        <v>50.2</v>
      </c>
      <c r="G262" s="33" t="s">
        <v>51</v>
      </c>
      <c r="H262" s="33">
        <v>42000</v>
      </c>
      <c r="I262" s="5">
        <f t="shared" si="70"/>
        <v>2108400</v>
      </c>
      <c r="J262" s="37" t="s">
        <v>34</v>
      </c>
      <c r="K262" s="33"/>
      <c r="L262" s="9">
        <f t="shared" si="64"/>
        <v>0</v>
      </c>
      <c r="M262" s="9"/>
      <c r="N262" s="9"/>
      <c r="O262" s="9">
        <f t="shared" si="65"/>
        <v>0</v>
      </c>
      <c r="P262" s="9"/>
      <c r="Q262" s="9"/>
      <c r="R262" s="9">
        <f t="shared" si="66"/>
        <v>0</v>
      </c>
      <c r="S262" s="9"/>
      <c r="T262" s="9"/>
      <c r="U262" s="9">
        <f t="shared" si="67"/>
        <v>2142000</v>
      </c>
      <c r="V262" s="9">
        <v>2142000</v>
      </c>
      <c r="W262" s="9"/>
      <c r="X262" s="9">
        <f t="shared" si="68"/>
        <v>0</v>
      </c>
      <c r="Y262" s="9"/>
      <c r="Z262" s="9"/>
      <c r="AA262" s="10">
        <f t="shared" si="69"/>
        <v>-33600</v>
      </c>
      <c r="AB262" s="11">
        <v>45905</v>
      </c>
    </row>
    <row r="263" spans="1:28" ht="15.75" hidden="1" x14ac:dyDescent="0.25">
      <c r="A263" s="39">
        <v>45905</v>
      </c>
      <c r="B263" s="33" t="s">
        <v>549</v>
      </c>
      <c r="C263" s="33"/>
      <c r="D263" s="33" t="s">
        <v>31</v>
      </c>
      <c r="E263" s="33" t="s">
        <v>98</v>
      </c>
      <c r="F263" s="33">
        <v>91.1</v>
      </c>
      <c r="G263" s="33" t="s">
        <v>51</v>
      </c>
      <c r="H263" s="33">
        <v>42000</v>
      </c>
      <c r="I263" s="5">
        <f t="shared" si="70"/>
        <v>3826199.9999999995</v>
      </c>
      <c r="J263" s="37" t="s">
        <v>241</v>
      </c>
      <c r="K263" s="33"/>
      <c r="L263" s="9">
        <f t="shared" si="64"/>
        <v>0</v>
      </c>
      <c r="M263" s="9"/>
      <c r="N263" s="9"/>
      <c r="O263" s="9">
        <f t="shared" si="65"/>
        <v>0</v>
      </c>
      <c r="P263" s="9"/>
      <c r="Q263" s="9"/>
      <c r="R263" s="9">
        <f t="shared" si="66"/>
        <v>0</v>
      </c>
      <c r="S263" s="9"/>
      <c r="T263" s="9"/>
      <c r="U263" s="9">
        <f t="shared" si="67"/>
        <v>3826200</v>
      </c>
      <c r="V263" s="9">
        <v>3826200</v>
      </c>
      <c r="W263" s="9"/>
      <c r="X263" s="9">
        <f t="shared" si="68"/>
        <v>0</v>
      </c>
      <c r="Y263" s="9"/>
      <c r="Z263" s="9"/>
      <c r="AA263" s="10">
        <f t="shared" si="69"/>
        <v>-4.6566128730773926E-10</v>
      </c>
      <c r="AB263" s="11">
        <v>45905</v>
      </c>
    </row>
    <row r="264" spans="1:28" ht="15.75" hidden="1" x14ac:dyDescent="0.25">
      <c r="A264" s="39">
        <v>45905</v>
      </c>
      <c r="B264" s="33" t="s">
        <v>728</v>
      </c>
      <c r="C264" s="33"/>
      <c r="D264" s="33" t="s">
        <v>31</v>
      </c>
      <c r="E264" s="33" t="s">
        <v>135</v>
      </c>
      <c r="F264" s="33">
        <v>30</v>
      </c>
      <c r="G264" s="33" t="s">
        <v>51</v>
      </c>
      <c r="H264" s="33">
        <v>43000</v>
      </c>
      <c r="I264" s="5">
        <f t="shared" si="70"/>
        <v>1290000</v>
      </c>
      <c r="J264" s="37" t="s">
        <v>241</v>
      </c>
      <c r="K264" s="33" t="s">
        <v>1116</v>
      </c>
      <c r="L264" s="9">
        <f t="shared" si="64"/>
        <v>0</v>
      </c>
      <c r="M264" s="9"/>
      <c r="N264" s="9"/>
      <c r="O264" s="9">
        <f t="shared" si="65"/>
        <v>0</v>
      </c>
      <c r="P264" s="9"/>
      <c r="Q264" s="9"/>
      <c r="R264" s="9">
        <f t="shared" si="66"/>
        <v>0</v>
      </c>
      <c r="S264" s="9"/>
      <c r="T264" s="9"/>
      <c r="U264" s="9">
        <f t="shared" si="67"/>
        <v>1290000</v>
      </c>
      <c r="V264" s="9">
        <v>1290000</v>
      </c>
      <c r="W264" s="9"/>
      <c r="X264" s="9">
        <f t="shared" si="68"/>
        <v>0</v>
      </c>
      <c r="Y264" s="9"/>
      <c r="Z264" s="9"/>
      <c r="AA264" s="10">
        <f t="shared" si="69"/>
        <v>0</v>
      </c>
      <c r="AB264" s="11">
        <v>45908</v>
      </c>
    </row>
    <row r="265" spans="1:28" ht="15.75" hidden="1" x14ac:dyDescent="0.25">
      <c r="A265" s="39">
        <v>45905</v>
      </c>
      <c r="B265" s="33" t="s">
        <v>982</v>
      </c>
      <c r="C265" s="33"/>
      <c r="D265" s="33" t="s">
        <v>31</v>
      </c>
      <c r="E265" s="33" t="s">
        <v>64</v>
      </c>
      <c r="F265" s="33">
        <v>3</v>
      </c>
      <c r="G265" s="33" t="s">
        <v>33</v>
      </c>
      <c r="H265" s="33">
        <v>150000</v>
      </c>
      <c r="I265" s="5">
        <f t="shared" si="70"/>
        <v>450000</v>
      </c>
      <c r="J265" s="37" t="s">
        <v>241</v>
      </c>
      <c r="K265" s="33"/>
      <c r="L265" s="9">
        <f t="shared" si="64"/>
        <v>0</v>
      </c>
      <c r="M265" s="9"/>
      <c r="N265" s="9"/>
      <c r="O265" s="9">
        <f t="shared" si="65"/>
        <v>0</v>
      </c>
      <c r="P265" s="9"/>
      <c r="Q265" s="9"/>
      <c r="R265" s="9">
        <f t="shared" si="66"/>
        <v>0</v>
      </c>
      <c r="S265" s="9"/>
      <c r="T265" s="9"/>
      <c r="U265" s="9">
        <f t="shared" si="67"/>
        <v>450000</v>
      </c>
      <c r="V265" s="9">
        <v>450000</v>
      </c>
      <c r="W265" s="9"/>
      <c r="X265" s="9">
        <f t="shared" si="68"/>
        <v>0</v>
      </c>
      <c r="Y265" s="9"/>
      <c r="Z265" s="9"/>
      <c r="AA265" s="10">
        <f t="shared" si="69"/>
        <v>0</v>
      </c>
      <c r="AB265" s="11">
        <v>45905</v>
      </c>
    </row>
    <row r="266" spans="1:28" ht="15.75" hidden="1" x14ac:dyDescent="0.25">
      <c r="A266" s="39">
        <v>45905</v>
      </c>
      <c r="B266" s="33" t="s">
        <v>960</v>
      </c>
      <c r="C266" s="33"/>
      <c r="D266" s="33" t="s">
        <v>31</v>
      </c>
      <c r="E266" s="33" t="s">
        <v>110</v>
      </c>
      <c r="F266" s="33">
        <v>250</v>
      </c>
      <c r="G266" s="33" t="s">
        <v>29</v>
      </c>
      <c r="H266" s="33">
        <v>2000</v>
      </c>
      <c r="I266" s="5">
        <f t="shared" si="70"/>
        <v>500000</v>
      </c>
      <c r="J266" s="82" t="s">
        <v>43</v>
      </c>
      <c r="K266" s="107" t="s">
        <v>1111</v>
      </c>
      <c r="L266" s="9">
        <f t="shared" si="64"/>
        <v>0</v>
      </c>
      <c r="M266" s="9"/>
      <c r="N266" s="9"/>
      <c r="O266" s="9">
        <f t="shared" si="65"/>
        <v>0</v>
      </c>
      <c r="P266" s="9"/>
      <c r="Q266" s="9"/>
      <c r="R266" s="9">
        <f t="shared" si="66"/>
        <v>0</v>
      </c>
      <c r="S266" s="9"/>
      <c r="T266" s="9"/>
      <c r="U266" s="9">
        <f t="shared" si="67"/>
        <v>0</v>
      </c>
      <c r="V266" s="9"/>
      <c r="W266" s="9"/>
      <c r="X266" s="9">
        <f t="shared" si="68"/>
        <v>0</v>
      </c>
      <c r="Y266" s="9"/>
      <c r="Z266" s="9"/>
      <c r="AA266" s="10">
        <f t="shared" si="69"/>
        <v>500000</v>
      </c>
      <c r="AB266" s="11"/>
    </row>
    <row r="267" spans="1:28" ht="15.75" hidden="1" x14ac:dyDescent="0.25">
      <c r="A267" s="39">
        <v>45905</v>
      </c>
      <c r="B267" s="33" t="s">
        <v>35</v>
      </c>
      <c r="C267" s="33"/>
      <c r="D267" s="33" t="s">
        <v>31</v>
      </c>
      <c r="E267" s="33" t="s">
        <v>61</v>
      </c>
      <c r="F267" s="33">
        <v>2</v>
      </c>
      <c r="G267" s="33" t="s">
        <v>25</v>
      </c>
      <c r="H267" s="33">
        <v>45000</v>
      </c>
      <c r="I267" s="5">
        <f t="shared" si="70"/>
        <v>90000</v>
      </c>
      <c r="J267" s="37" t="s">
        <v>241</v>
      </c>
      <c r="K267" s="33"/>
      <c r="L267" s="9">
        <f t="shared" si="64"/>
        <v>90000</v>
      </c>
      <c r="M267" s="9">
        <v>90000</v>
      </c>
      <c r="N267" s="9"/>
      <c r="O267" s="9">
        <f t="shared" si="65"/>
        <v>0</v>
      </c>
      <c r="P267" s="9"/>
      <c r="Q267" s="9"/>
      <c r="R267" s="9">
        <f t="shared" si="66"/>
        <v>0</v>
      </c>
      <c r="S267" s="9"/>
      <c r="T267" s="9"/>
      <c r="U267" s="9">
        <f t="shared" si="67"/>
        <v>0</v>
      </c>
      <c r="V267" s="9"/>
      <c r="W267" s="9"/>
      <c r="X267" s="9">
        <f t="shared" si="68"/>
        <v>0</v>
      </c>
      <c r="Y267" s="9"/>
      <c r="Z267" s="9"/>
      <c r="AA267" s="10">
        <f t="shared" si="69"/>
        <v>0</v>
      </c>
      <c r="AB267" s="11">
        <v>45905</v>
      </c>
    </row>
    <row r="268" spans="1:28" ht="15.75" hidden="1" x14ac:dyDescent="0.25">
      <c r="A268" s="39">
        <v>45905</v>
      </c>
      <c r="B268" s="33" t="s">
        <v>370</v>
      </c>
      <c r="C268" s="33"/>
      <c r="D268" s="33" t="s">
        <v>41</v>
      </c>
      <c r="E268" s="33" t="s">
        <v>407</v>
      </c>
      <c r="F268" s="33">
        <v>8</v>
      </c>
      <c r="G268" s="33" t="s">
        <v>33</v>
      </c>
      <c r="H268" s="33">
        <v>300000</v>
      </c>
      <c r="I268" s="5">
        <f t="shared" si="70"/>
        <v>2400000</v>
      </c>
      <c r="J268" s="37" t="s">
        <v>240</v>
      </c>
      <c r="K268" s="33"/>
      <c r="L268" s="9">
        <f t="shared" si="64"/>
        <v>0</v>
      </c>
      <c r="M268" s="9"/>
      <c r="N268" s="9"/>
      <c r="O268" s="9">
        <f t="shared" si="65"/>
        <v>2400000</v>
      </c>
      <c r="P268" s="9">
        <v>2400000</v>
      </c>
      <c r="Q268" s="9"/>
      <c r="R268" s="9">
        <f t="shared" si="66"/>
        <v>0</v>
      </c>
      <c r="S268" s="9"/>
      <c r="T268" s="9"/>
      <c r="U268" s="9">
        <f t="shared" si="67"/>
        <v>0</v>
      </c>
      <c r="V268" s="9"/>
      <c r="W268" s="9"/>
      <c r="X268" s="9">
        <f t="shared" si="68"/>
        <v>0</v>
      </c>
      <c r="Y268" s="9"/>
      <c r="Z268" s="9"/>
      <c r="AA268" s="10">
        <f t="shared" si="69"/>
        <v>0</v>
      </c>
      <c r="AB268" s="11">
        <v>45905</v>
      </c>
    </row>
    <row r="269" spans="1:28" ht="15.75" hidden="1" x14ac:dyDescent="0.25">
      <c r="A269" s="39">
        <v>45905</v>
      </c>
      <c r="B269" s="33" t="s">
        <v>472</v>
      </c>
      <c r="C269" s="33"/>
      <c r="D269" s="33" t="s">
        <v>41</v>
      </c>
      <c r="E269" s="33" t="s">
        <v>73</v>
      </c>
      <c r="F269" s="33">
        <v>40</v>
      </c>
      <c r="G269" s="33" t="s">
        <v>74</v>
      </c>
      <c r="H269" s="33">
        <v>50000</v>
      </c>
      <c r="I269" s="5">
        <f t="shared" si="70"/>
        <v>2000000</v>
      </c>
      <c r="J269" s="37" t="s">
        <v>241</v>
      </c>
      <c r="K269" s="33"/>
      <c r="L269" s="9">
        <f t="shared" si="64"/>
        <v>0</v>
      </c>
      <c r="M269" s="9"/>
      <c r="N269" s="9"/>
      <c r="O269" s="9">
        <f t="shared" si="65"/>
        <v>0</v>
      </c>
      <c r="P269" s="9"/>
      <c r="Q269" s="9"/>
      <c r="R269" s="9">
        <f t="shared" si="66"/>
        <v>0</v>
      </c>
      <c r="S269" s="9"/>
      <c r="T269" s="9"/>
      <c r="U269" s="9">
        <f t="shared" si="67"/>
        <v>2000000</v>
      </c>
      <c r="V269" s="9">
        <v>2000000</v>
      </c>
      <c r="W269" s="9"/>
      <c r="X269" s="9">
        <f t="shared" si="68"/>
        <v>0</v>
      </c>
      <c r="Y269" s="9"/>
      <c r="Z269" s="9"/>
      <c r="AA269" s="10">
        <f t="shared" si="69"/>
        <v>0</v>
      </c>
      <c r="AB269" s="11">
        <v>45904</v>
      </c>
    </row>
    <row r="270" spans="1:28" ht="15.75" hidden="1" x14ac:dyDescent="0.25">
      <c r="A270" s="39">
        <v>45905</v>
      </c>
      <c r="B270" s="33" t="s">
        <v>472</v>
      </c>
      <c r="C270" s="33"/>
      <c r="D270" s="33" t="s">
        <v>41</v>
      </c>
      <c r="E270" s="33" t="s">
        <v>102</v>
      </c>
      <c r="F270" s="33">
        <v>8</v>
      </c>
      <c r="G270" s="33" t="s">
        <v>74</v>
      </c>
      <c r="H270" s="33">
        <v>65000</v>
      </c>
      <c r="I270" s="5">
        <f t="shared" si="70"/>
        <v>520000</v>
      </c>
      <c r="J270" s="37" t="s">
        <v>241</v>
      </c>
      <c r="K270" s="33"/>
      <c r="L270" s="9">
        <f t="shared" si="64"/>
        <v>0</v>
      </c>
      <c r="M270" s="9"/>
      <c r="N270" s="9"/>
      <c r="O270" s="9">
        <f t="shared" si="65"/>
        <v>0</v>
      </c>
      <c r="P270" s="9"/>
      <c r="Q270" s="9"/>
      <c r="R270" s="9">
        <f t="shared" si="66"/>
        <v>0</v>
      </c>
      <c r="S270" s="9"/>
      <c r="T270" s="9"/>
      <c r="U270" s="9">
        <f t="shared" si="67"/>
        <v>520000</v>
      </c>
      <c r="V270" s="9">
        <v>520000</v>
      </c>
      <c r="W270" s="9"/>
      <c r="X270" s="9">
        <f t="shared" si="68"/>
        <v>0</v>
      </c>
      <c r="Y270" s="9"/>
      <c r="Z270" s="9"/>
      <c r="AA270" s="10">
        <f t="shared" si="69"/>
        <v>0</v>
      </c>
      <c r="AB270" s="11">
        <v>45905</v>
      </c>
    </row>
    <row r="271" spans="1:28" ht="15.75" hidden="1" x14ac:dyDescent="0.25">
      <c r="A271" s="39">
        <v>45905</v>
      </c>
      <c r="B271" s="33" t="s">
        <v>472</v>
      </c>
      <c r="C271" s="33"/>
      <c r="D271" s="33" t="s">
        <v>41</v>
      </c>
      <c r="E271" s="33" t="s">
        <v>130</v>
      </c>
      <c r="F271" s="33">
        <v>20</v>
      </c>
      <c r="G271" s="33" t="s">
        <v>74</v>
      </c>
      <c r="H271" s="33">
        <v>50000</v>
      </c>
      <c r="I271" s="5">
        <f t="shared" si="70"/>
        <v>1000000</v>
      </c>
      <c r="J271" s="37" t="s">
        <v>241</v>
      </c>
      <c r="K271" s="33"/>
      <c r="L271" s="9">
        <f t="shared" si="64"/>
        <v>0</v>
      </c>
      <c r="M271" s="9"/>
      <c r="N271" s="9"/>
      <c r="O271" s="9">
        <f t="shared" si="65"/>
        <v>0</v>
      </c>
      <c r="P271" s="9"/>
      <c r="Q271" s="9"/>
      <c r="R271" s="9">
        <f t="shared" si="66"/>
        <v>0</v>
      </c>
      <c r="S271" s="9"/>
      <c r="T271" s="9"/>
      <c r="U271" s="9">
        <f t="shared" si="67"/>
        <v>1000000</v>
      </c>
      <c r="V271" s="9">
        <v>1000000</v>
      </c>
      <c r="W271" s="9"/>
      <c r="X271" s="9">
        <f t="shared" si="68"/>
        <v>0</v>
      </c>
      <c r="Y271" s="9"/>
      <c r="Z271" s="9"/>
      <c r="AA271" s="10">
        <f t="shared" si="69"/>
        <v>0</v>
      </c>
      <c r="AB271" s="11">
        <v>45904</v>
      </c>
    </row>
    <row r="272" spans="1:28" ht="15.75" hidden="1" x14ac:dyDescent="0.25">
      <c r="A272" s="39">
        <v>45905</v>
      </c>
      <c r="B272" s="33" t="s">
        <v>472</v>
      </c>
      <c r="C272" s="33"/>
      <c r="D272" s="33" t="s">
        <v>41</v>
      </c>
      <c r="E272" s="33" t="s">
        <v>122</v>
      </c>
      <c r="F272" s="33">
        <v>6</v>
      </c>
      <c r="G272" s="33" t="s">
        <v>51</v>
      </c>
      <c r="H272" s="33">
        <v>70000</v>
      </c>
      <c r="I272" s="5">
        <f t="shared" si="70"/>
        <v>420000</v>
      </c>
      <c r="J272" s="37" t="s">
        <v>241</v>
      </c>
      <c r="K272" s="33"/>
      <c r="L272" s="9">
        <f t="shared" si="64"/>
        <v>0</v>
      </c>
      <c r="M272" s="9"/>
      <c r="N272" s="9"/>
      <c r="O272" s="9">
        <f t="shared" si="65"/>
        <v>0</v>
      </c>
      <c r="P272" s="9"/>
      <c r="Q272" s="9"/>
      <c r="R272" s="9">
        <f t="shared" si="66"/>
        <v>0</v>
      </c>
      <c r="S272" s="9"/>
      <c r="T272" s="9"/>
      <c r="U272" s="9">
        <f t="shared" si="67"/>
        <v>420000</v>
      </c>
      <c r="V272" s="9">
        <v>420000</v>
      </c>
      <c r="W272" s="9"/>
      <c r="X272" s="9">
        <f t="shared" si="68"/>
        <v>0</v>
      </c>
      <c r="Y272" s="9"/>
      <c r="Z272" s="9"/>
      <c r="AA272" s="10">
        <f t="shared" si="69"/>
        <v>0</v>
      </c>
      <c r="AB272" s="11">
        <v>45905</v>
      </c>
    </row>
    <row r="273" spans="1:28" ht="15.75" hidden="1" x14ac:dyDescent="0.25">
      <c r="A273" s="39">
        <v>45905</v>
      </c>
      <c r="B273" s="33" t="s">
        <v>645</v>
      </c>
      <c r="C273" s="33"/>
      <c r="D273" s="33" t="s">
        <v>31</v>
      </c>
      <c r="E273" s="33" t="s">
        <v>64</v>
      </c>
      <c r="F273" s="33">
        <v>3</v>
      </c>
      <c r="G273" s="33" t="s">
        <v>33</v>
      </c>
      <c r="H273" s="33">
        <v>150000</v>
      </c>
      <c r="I273" s="5">
        <f t="shared" si="70"/>
        <v>450000</v>
      </c>
      <c r="J273" s="37" t="s">
        <v>241</v>
      </c>
      <c r="K273" s="33"/>
      <c r="L273" s="9">
        <f t="shared" si="64"/>
        <v>450000</v>
      </c>
      <c r="M273" s="9">
        <v>450000</v>
      </c>
      <c r="N273" s="9"/>
      <c r="O273" s="9">
        <f t="shared" si="65"/>
        <v>0</v>
      </c>
      <c r="P273" s="9"/>
      <c r="Q273" s="9"/>
      <c r="R273" s="9">
        <f t="shared" si="66"/>
        <v>0</v>
      </c>
      <c r="S273" s="9"/>
      <c r="T273" s="9"/>
      <c r="U273" s="9">
        <f t="shared" si="67"/>
        <v>0</v>
      </c>
      <c r="V273" s="9"/>
      <c r="W273" s="9"/>
      <c r="X273" s="9">
        <f t="shared" si="68"/>
        <v>0</v>
      </c>
      <c r="Y273" s="9"/>
      <c r="Z273" s="9"/>
      <c r="AA273" s="10">
        <f t="shared" si="69"/>
        <v>0</v>
      </c>
      <c r="AB273" s="11">
        <v>45905</v>
      </c>
    </row>
    <row r="274" spans="1:28" ht="15.75" hidden="1" x14ac:dyDescent="0.25">
      <c r="A274" s="39">
        <v>45905</v>
      </c>
      <c r="B274" s="33" t="s">
        <v>191</v>
      </c>
      <c r="C274" s="33"/>
      <c r="D274" s="33" t="s">
        <v>31</v>
      </c>
      <c r="E274" s="33" t="s">
        <v>86</v>
      </c>
      <c r="F274" s="33">
        <v>25</v>
      </c>
      <c r="G274" s="33" t="s">
        <v>51</v>
      </c>
      <c r="H274" s="33">
        <v>125000</v>
      </c>
      <c r="I274" s="5">
        <f t="shared" si="70"/>
        <v>3125000</v>
      </c>
      <c r="J274" s="37" t="s">
        <v>241</v>
      </c>
      <c r="K274" s="90" t="s">
        <v>1126</v>
      </c>
      <c r="L274" s="9">
        <f t="shared" si="64"/>
        <v>3125000</v>
      </c>
      <c r="M274" s="9">
        <f>96000+3029000</f>
        <v>3125000</v>
      </c>
      <c r="N274" s="9"/>
      <c r="O274" s="9">
        <f t="shared" si="65"/>
        <v>0</v>
      </c>
      <c r="P274" s="9"/>
      <c r="Q274" s="9"/>
      <c r="R274" s="9">
        <f t="shared" si="66"/>
        <v>0</v>
      </c>
      <c r="S274" s="9"/>
      <c r="T274" s="9"/>
      <c r="U274" s="9">
        <f t="shared" si="67"/>
        <v>0</v>
      </c>
      <c r="V274" s="9"/>
      <c r="W274" s="9"/>
      <c r="X274" s="9">
        <f t="shared" si="68"/>
        <v>0</v>
      </c>
      <c r="Y274" s="9"/>
      <c r="Z274" s="9"/>
      <c r="AA274" s="10">
        <f t="shared" si="69"/>
        <v>0</v>
      </c>
      <c r="AB274" s="11">
        <v>45926</v>
      </c>
    </row>
    <row r="275" spans="1:28" ht="15.75" hidden="1" x14ac:dyDescent="0.25">
      <c r="A275" s="39">
        <v>45905</v>
      </c>
      <c r="B275" s="33" t="s">
        <v>191</v>
      </c>
      <c r="C275" s="33"/>
      <c r="D275" s="33" t="s">
        <v>31</v>
      </c>
      <c r="E275" s="33" t="s">
        <v>32</v>
      </c>
      <c r="F275" s="33">
        <v>10</v>
      </c>
      <c r="G275" s="33" t="s">
        <v>33</v>
      </c>
      <c r="H275" s="33">
        <v>150000</v>
      </c>
      <c r="I275" s="5">
        <f t="shared" si="70"/>
        <v>1500000</v>
      </c>
      <c r="J275" s="37" t="s">
        <v>241</v>
      </c>
      <c r="K275" s="90" t="s">
        <v>1126</v>
      </c>
      <c r="L275" s="9">
        <f t="shared" si="64"/>
        <v>0</v>
      </c>
      <c r="M275" s="9"/>
      <c r="N275" s="9"/>
      <c r="O275" s="9">
        <f t="shared" si="65"/>
        <v>0</v>
      </c>
      <c r="P275" s="9"/>
      <c r="Q275" s="9"/>
      <c r="R275" s="9">
        <f t="shared" si="66"/>
        <v>0</v>
      </c>
      <c r="S275" s="9"/>
      <c r="T275" s="9"/>
      <c r="U275" s="9">
        <f t="shared" si="67"/>
        <v>1500000</v>
      </c>
      <c r="V275" s="9">
        <v>1500000</v>
      </c>
      <c r="W275" s="9"/>
      <c r="X275" s="9">
        <f t="shared" si="68"/>
        <v>0</v>
      </c>
      <c r="Y275" s="9"/>
      <c r="Z275" s="9"/>
      <c r="AA275" s="10">
        <f t="shared" si="69"/>
        <v>0</v>
      </c>
      <c r="AB275" s="11">
        <v>45917</v>
      </c>
    </row>
    <row r="276" spans="1:28" ht="15.75" hidden="1" x14ac:dyDescent="0.25">
      <c r="A276" s="39">
        <v>45905</v>
      </c>
      <c r="B276" s="33" t="s">
        <v>268</v>
      </c>
      <c r="C276" s="33"/>
      <c r="D276" s="33" t="s">
        <v>41</v>
      </c>
      <c r="E276" s="33" t="s">
        <v>50</v>
      </c>
      <c r="F276" s="33">
        <v>1</v>
      </c>
      <c r="G276" s="33" t="s">
        <v>51</v>
      </c>
      <c r="H276" s="33">
        <v>170000</v>
      </c>
      <c r="I276" s="5">
        <f t="shared" si="70"/>
        <v>170000</v>
      </c>
      <c r="J276" s="37" t="s">
        <v>241</v>
      </c>
      <c r="K276" s="33" t="s">
        <v>1111</v>
      </c>
      <c r="L276" s="9">
        <f t="shared" si="64"/>
        <v>0</v>
      </c>
      <c r="M276" s="9"/>
      <c r="N276" s="9"/>
      <c r="O276" s="9">
        <f t="shared" si="65"/>
        <v>0</v>
      </c>
      <c r="P276" s="9"/>
      <c r="Q276" s="9"/>
      <c r="R276" s="9">
        <f t="shared" si="66"/>
        <v>0</v>
      </c>
      <c r="S276" s="9"/>
      <c r="T276" s="9"/>
      <c r="U276" s="9">
        <f t="shared" si="67"/>
        <v>170000</v>
      </c>
      <c r="V276" s="9">
        <v>170000</v>
      </c>
      <c r="W276" s="9"/>
      <c r="X276" s="9">
        <f t="shared" si="68"/>
        <v>0</v>
      </c>
      <c r="Y276" s="9"/>
      <c r="Z276" s="9"/>
      <c r="AA276" s="10">
        <f t="shared" si="69"/>
        <v>0</v>
      </c>
      <c r="AB276" s="11">
        <v>45905</v>
      </c>
    </row>
    <row r="277" spans="1:28" ht="15.75" hidden="1" x14ac:dyDescent="0.25">
      <c r="A277" s="39">
        <v>45905</v>
      </c>
      <c r="B277" s="33" t="s">
        <v>231</v>
      </c>
      <c r="C277" s="33"/>
      <c r="D277" s="33"/>
      <c r="E277" s="33" t="s">
        <v>1136</v>
      </c>
      <c r="F277" s="33">
        <v>70.2</v>
      </c>
      <c r="G277" s="33" t="s">
        <v>51</v>
      </c>
      <c r="H277" s="33"/>
      <c r="I277" s="5">
        <f t="shared" si="70"/>
        <v>0</v>
      </c>
      <c r="J277" s="83" t="s">
        <v>26</v>
      </c>
      <c r="K277" s="33"/>
      <c r="L277" s="9">
        <f t="shared" si="64"/>
        <v>0</v>
      </c>
      <c r="M277" s="9"/>
      <c r="N277" s="9"/>
      <c r="O277" s="9">
        <f t="shared" si="65"/>
        <v>0</v>
      </c>
      <c r="P277" s="9"/>
      <c r="Q277" s="9"/>
      <c r="R277" s="9">
        <f t="shared" si="66"/>
        <v>0</v>
      </c>
      <c r="S277" s="9"/>
      <c r="T277" s="9"/>
      <c r="U277" s="9">
        <f t="shared" si="67"/>
        <v>0</v>
      </c>
      <c r="V277" s="9"/>
      <c r="W277" s="9"/>
      <c r="X277" s="9">
        <f t="shared" si="68"/>
        <v>0</v>
      </c>
      <c r="Y277" s="9"/>
      <c r="Z277" s="9"/>
      <c r="AA277" s="10">
        <f t="shared" si="69"/>
        <v>0</v>
      </c>
      <c r="AB277" s="11"/>
    </row>
    <row r="278" spans="1:28" ht="15.75" hidden="1" x14ac:dyDescent="0.25">
      <c r="A278" s="39">
        <v>45905</v>
      </c>
      <c r="B278" s="33" t="s">
        <v>231</v>
      </c>
      <c r="C278" s="33"/>
      <c r="D278" s="33"/>
      <c r="E278" s="33" t="s">
        <v>135</v>
      </c>
      <c r="F278" s="33">
        <v>235.9</v>
      </c>
      <c r="G278" s="33" t="s">
        <v>51</v>
      </c>
      <c r="H278" s="33"/>
      <c r="I278" s="5">
        <f t="shared" si="70"/>
        <v>0</v>
      </c>
      <c r="J278" s="83" t="s">
        <v>26</v>
      </c>
      <c r="K278" s="33"/>
      <c r="L278" s="9">
        <f t="shared" si="64"/>
        <v>0</v>
      </c>
      <c r="M278" s="9"/>
      <c r="N278" s="9"/>
      <c r="O278" s="9">
        <f t="shared" si="65"/>
        <v>0</v>
      </c>
      <c r="P278" s="9"/>
      <c r="Q278" s="9"/>
      <c r="R278" s="9">
        <f t="shared" si="66"/>
        <v>0</v>
      </c>
      <c r="S278" s="9"/>
      <c r="T278" s="9"/>
      <c r="U278" s="9">
        <f t="shared" si="67"/>
        <v>0</v>
      </c>
      <c r="V278" s="9"/>
      <c r="W278" s="9"/>
      <c r="X278" s="9">
        <f t="shared" si="68"/>
        <v>0</v>
      </c>
      <c r="Y278" s="9"/>
      <c r="Z278" s="9"/>
      <c r="AA278" s="10">
        <f t="shared" si="69"/>
        <v>0</v>
      </c>
      <c r="AB278" s="11"/>
    </row>
    <row r="279" spans="1:28" ht="15.75" hidden="1" x14ac:dyDescent="0.25">
      <c r="A279" s="39">
        <v>45905</v>
      </c>
      <c r="B279" s="33" t="s">
        <v>231</v>
      </c>
      <c r="C279" s="33"/>
      <c r="D279" s="33"/>
      <c r="E279" s="33" t="s">
        <v>136</v>
      </c>
      <c r="F279" s="33">
        <v>72</v>
      </c>
      <c r="G279" s="33" t="s">
        <v>51</v>
      </c>
      <c r="H279" s="33"/>
      <c r="I279" s="5">
        <f t="shared" si="70"/>
        <v>0</v>
      </c>
      <c r="J279" s="83" t="s">
        <v>26</v>
      </c>
      <c r="K279" s="33"/>
      <c r="L279" s="9">
        <f t="shared" si="64"/>
        <v>0</v>
      </c>
      <c r="M279" s="9"/>
      <c r="N279" s="9"/>
      <c r="O279" s="9">
        <f t="shared" si="65"/>
        <v>0</v>
      </c>
      <c r="P279" s="9"/>
      <c r="Q279" s="9"/>
      <c r="R279" s="9">
        <f t="shared" si="66"/>
        <v>0</v>
      </c>
      <c r="S279" s="9"/>
      <c r="T279" s="9"/>
      <c r="U279" s="9">
        <f t="shared" si="67"/>
        <v>0</v>
      </c>
      <c r="V279" s="9"/>
      <c r="W279" s="9"/>
      <c r="X279" s="9">
        <f t="shared" si="68"/>
        <v>0</v>
      </c>
      <c r="Y279" s="9"/>
      <c r="Z279" s="9"/>
      <c r="AA279" s="10">
        <f t="shared" si="69"/>
        <v>0</v>
      </c>
      <c r="AB279" s="11"/>
    </row>
    <row r="280" spans="1:28" ht="15.75" hidden="1" x14ac:dyDescent="0.25">
      <c r="A280" s="32">
        <v>45905</v>
      </c>
      <c r="B280" s="33" t="s">
        <v>545</v>
      </c>
      <c r="C280" s="33"/>
      <c r="D280" s="33"/>
      <c r="E280" s="33" t="s">
        <v>45</v>
      </c>
      <c r="F280" s="33">
        <v>25</v>
      </c>
      <c r="G280" s="33" t="s">
        <v>51</v>
      </c>
      <c r="H280" s="33"/>
      <c r="I280" s="5">
        <f t="shared" si="70"/>
        <v>0</v>
      </c>
      <c r="J280" s="83" t="s">
        <v>26</v>
      </c>
      <c r="K280" s="33"/>
      <c r="L280" s="9">
        <f t="shared" si="64"/>
        <v>0</v>
      </c>
      <c r="M280" s="9"/>
      <c r="N280" s="9"/>
      <c r="O280" s="9">
        <f t="shared" si="65"/>
        <v>0</v>
      </c>
      <c r="P280" s="9"/>
      <c r="Q280" s="9"/>
      <c r="R280" s="9">
        <f t="shared" si="66"/>
        <v>0</v>
      </c>
      <c r="S280" s="9"/>
      <c r="T280" s="9"/>
      <c r="U280" s="9">
        <f t="shared" si="67"/>
        <v>0</v>
      </c>
      <c r="V280" s="9"/>
      <c r="W280" s="9"/>
      <c r="X280" s="9">
        <f t="shared" si="68"/>
        <v>0</v>
      </c>
      <c r="Y280" s="9"/>
      <c r="Z280" s="9"/>
      <c r="AA280" s="10">
        <f t="shared" si="69"/>
        <v>0</v>
      </c>
      <c r="AB280" s="11"/>
    </row>
    <row r="281" spans="1:28" ht="15.75" hidden="1" x14ac:dyDescent="0.25">
      <c r="A281" s="32">
        <v>45905</v>
      </c>
      <c r="B281" s="33" t="s">
        <v>231</v>
      </c>
      <c r="C281" s="33"/>
      <c r="D281" s="33"/>
      <c r="E281" s="33" t="s">
        <v>73</v>
      </c>
      <c r="F281" s="33">
        <v>10</v>
      </c>
      <c r="G281" s="33" t="s">
        <v>74</v>
      </c>
      <c r="H281" s="33"/>
      <c r="I281" s="5">
        <f t="shared" si="70"/>
        <v>0</v>
      </c>
      <c r="J281" s="83" t="s">
        <v>26</v>
      </c>
      <c r="K281" s="33"/>
      <c r="L281" s="9">
        <f t="shared" si="64"/>
        <v>0</v>
      </c>
      <c r="M281" s="9"/>
      <c r="N281" s="9"/>
      <c r="O281" s="9">
        <f t="shared" si="65"/>
        <v>0</v>
      </c>
      <c r="P281" s="9"/>
      <c r="Q281" s="9"/>
      <c r="R281" s="9">
        <f t="shared" si="66"/>
        <v>0</v>
      </c>
      <c r="S281" s="9"/>
      <c r="T281" s="9"/>
      <c r="U281" s="9">
        <f t="shared" si="67"/>
        <v>0</v>
      </c>
      <c r="V281" s="9"/>
      <c r="W281" s="9"/>
      <c r="X281" s="9">
        <f t="shared" si="68"/>
        <v>0</v>
      </c>
      <c r="Y281" s="9"/>
      <c r="Z281" s="9"/>
      <c r="AA281" s="10">
        <f t="shared" si="69"/>
        <v>0</v>
      </c>
      <c r="AB281" s="11"/>
    </row>
    <row r="282" spans="1:28" ht="15.75" hidden="1" x14ac:dyDescent="0.25">
      <c r="A282" s="39">
        <v>45905</v>
      </c>
      <c r="B282" s="33" t="s">
        <v>633</v>
      </c>
      <c r="C282" s="33"/>
      <c r="D282" s="33" t="s">
        <v>31</v>
      </c>
      <c r="E282" s="33" t="s">
        <v>357</v>
      </c>
      <c r="F282" s="33">
        <v>1</v>
      </c>
      <c r="G282" s="33" t="s">
        <v>51</v>
      </c>
      <c r="H282" s="33">
        <v>150000</v>
      </c>
      <c r="I282" s="5">
        <f t="shared" si="70"/>
        <v>150000</v>
      </c>
      <c r="J282" s="37" t="s">
        <v>241</v>
      </c>
      <c r="K282" s="33"/>
      <c r="L282" s="9">
        <f t="shared" si="64"/>
        <v>0</v>
      </c>
      <c r="M282" s="9"/>
      <c r="N282" s="9"/>
      <c r="O282" s="9">
        <f t="shared" si="65"/>
        <v>0</v>
      </c>
      <c r="P282" s="9"/>
      <c r="Q282" s="9"/>
      <c r="R282" s="9">
        <f t="shared" si="66"/>
        <v>0</v>
      </c>
      <c r="S282" s="9"/>
      <c r="T282" s="9"/>
      <c r="U282" s="9">
        <f t="shared" si="67"/>
        <v>150000</v>
      </c>
      <c r="V282" s="9">
        <v>150000</v>
      </c>
      <c r="W282" s="9"/>
      <c r="X282" s="9">
        <f t="shared" si="68"/>
        <v>0</v>
      </c>
      <c r="Y282" s="9"/>
      <c r="Z282" s="9"/>
      <c r="AA282" s="10">
        <f t="shared" si="69"/>
        <v>0</v>
      </c>
      <c r="AB282" s="11">
        <v>45905</v>
      </c>
    </row>
    <row r="283" spans="1:28" ht="15.75" hidden="1" x14ac:dyDescent="0.25">
      <c r="A283" s="39">
        <v>45905</v>
      </c>
      <c r="B283" s="33" t="s">
        <v>633</v>
      </c>
      <c r="C283" s="33"/>
      <c r="D283" s="33" t="s">
        <v>31</v>
      </c>
      <c r="E283" s="33" t="s">
        <v>373</v>
      </c>
      <c r="F283" s="33">
        <v>1</v>
      </c>
      <c r="G283" s="33" t="s">
        <v>51</v>
      </c>
      <c r="H283" s="33">
        <v>135000</v>
      </c>
      <c r="I283" s="5">
        <f t="shared" si="70"/>
        <v>135000</v>
      </c>
      <c r="J283" s="37" t="s">
        <v>241</v>
      </c>
      <c r="K283" s="33"/>
      <c r="L283" s="9">
        <f t="shared" si="64"/>
        <v>0</v>
      </c>
      <c r="M283" s="9"/>
      <c r="N283" s="9"/>
      <c r="O283" s="9">
        <f t="shared" si="65"/>
        <v>0</v>
      </c>
      <c r="P283" s="9"/>
      <c r="Q283" s="9"/>
      <c r="R283" s="9">
        <f t="shared" si="66"/>
        <v>0</v>
      </c>
      <c r="S283" s="9"/>
      <c r="T283" s="9"/>
      <c r="U283" s="9">
        <f t="shared" si="67"/>
        <v>135000</v>
      </c>
      <c r="V283" s="9">
        <v>135000</v>
      </c>
      <c r="W283" s="9"/>
      <c r="X283" s="9">
        <f t="shared" si="68"/>
        <v>0</v>
      </c>
      <c r="Y283" s="9"/>
      <c r="Z283" s="9"/>
      <c r="AA283" s="10">
        <f t="shared" si="69"/>
        <v>0</v>
      </c>
      <c r="AB283" s="11">
        <v>45905</v>
      </c>
    </row>
    <row r="284" spans="1:28" ht="15.75" hidden="1" x14ac:dyDescent="0.25">
      <c r="A284" s="32">
        <v>45905</v>
      </c>
      <c r="B284" s="33" t="s">
        <v>170</v>
      </c>
      <c r="C284" s="33"/>
      <c r="D284" s="33" t="s">
        <v>31</v>
      </c>
      <c r="E284" s="33" t="s">
        <v>468</v>
      </c>
      <c r="F284" s="33">
        <v>16.100000000000001</v>
      </c>
      <c r="G284" s="33" t="s">
        <v>51</v>
      </c>
      <c r="H284" s="33">
        <v>43000</v>
      </c>
      <c r="I284" s="5">
        <f t="shared" si="70"/>
        <v>692300.00000000012</v>
      </c>
      <c r="J284" s="37" t="s">
        <v>241</v>
      </c>
      <c r="K284" s="33"/>
      <c r="L284" s="9">
        <f t="shared" ref="L284:L287" si="71">M284+N284</f>
        <v>692300</v>
      </c>
      <c r="M284" s="9">
        <v>692300</v>
      </c>
      <c r="N284" s="9"/>
      <c r="O284" s="9">
        <f t="shared" ref="O284:O287" si="72">P284+Q284</f>
        <v>0</v>
      </c>
      <c r="P284" s="9"/>
      <c r="Q284" s="9"/>
      <c r="R284" s="9">
        <f t="shared" ref="R284:R287" si="73">S284+T284</f>
        <v>0</v>
      </c>
      <c r="S284" s="9"/>
      <c r="T284" s="9"/>
      <c r="U284" s="9">
        <f t="shared" ref="U284:U287" si="74">V284+W284</f>
        <v>0</v>
      </c>
      <c r="V284" s="9"/>
      <c r="W284" s="9"/>
      <c r="X284" s="9">
        <f t="shared" ref="X284:X287" si="75">Y284+Z284</f>
        <v>0</v>
      </c>
      <c r="Y284" s="9"/>
      <c r="Z284" s="9"/>
      <c r="AA284" s="10">
        <f t="shared" ref="AA284:AA287" si="76">C284+I284-L284-O284-U284-X284-R284</f>
        <v>1.1641532182693481E-10</v>
      </c>
      <c r="AB284" s="11">
        <v>45905</v>
      </c>
    </row>
    <row r="285" spans="1:28" ht="15.75" hidden="1" x14ac:dyDescent="0.25">
      <c r="A285" s="39">
        <v>45905</v>
      </c>
      <c r="B285" s="35" t="s">
        <v>170</v>
      </c>
      <c r="C285" s="33"/>
      <c r="D285" s="35" t="s">
        <v>31</v>
      </c>
      <c r="E285" s="33" t="s">
        <v>32</v>
      </c>
      <c r="F285" s="33">
        <v>2</v>
      </c>
      <c r="G285" s="33" t="s">
        <v>33</v>
      </c>
      <c r="H285" s="33">
        <v>150000</v>
      </c>
      <c r="I285" s="5">
        <f t="shared" si="70"/>
        <v>300000</v>
      </c>
      <c r="J285" s="37" t="s">
        <v>241</v>
      </c>
      <c r="K285" s="33"/>
      <c r="L285" s="9">
        <f t="shared" si="71"/>
        <v>300000</v>
      </c>
      <c r="M285" s="9">
        <v>300000</v>
      </c>
      <c r="N285" s="9"/>
      <c r="O285" s="9">
        <f t="shared" si="72"/>
        <v>0</v>
      </c>
      <c r="P285" s="9"/>
      <c r="Q285" s="9"/>
      <c r="R285" s="9">
        <f t="shared" si="73"/>
        <v>0</v>
      </c>
      <c r="S285" s="9"/>
      <c r="T285" s="9"/>
      <c r="U285" s="9">
        <f t="shared" si="74"/>
        <v>0</v>
      </c>
      <c r="V285" s="9"/>
      <c r="W285" s="9"/>
      <c r="X285" s="9">
        <f t="shared" si="75"/>
        <v>0</v>
      </c>
      <c r="Y285" s="9"/>
      <c r="Z285" s="9"/>
      <c r="AA285" s="10">
        <f t="shared" si="76"/>
        <v>0</v>
      </c>
      <c r="AB285" s="11">
        <v>45905</v>
      </c>
    </row>
    <row r="286" spans="1:28" ht="16.5" hidden="1" thickBot="1" x14ac:dyDescent="0.3">
      <c r="A286" s="61">
        <v>45905</v>
      </c>
      <c r="B286" s="104" t="s">
        <v>170</v>
      </c>
      <c r="C286" s="62"/>
      <c r="D286" s="104" t="s">
        <v>31</v>
      </c>
      <c r="E286" s="62" t="s">
        <v>102</v>
      </c>
      <c r="F286" s="62">
        <v>4</v>
      </c>
      <c r="G286" s="62" t="s">
        <v>74</v>
      </c>
      <c r="H286" s="62">
        <v>65000</v>
      </c>
      <c r="I286" s="133">
        <f t="shared" si="70"/>
        <v>260000</v>
      </c>
      <c r="J286" s="63" t="s">
        <v>241</v>
      </c>
      <c r="K286" s="62"/>
      <c r="L286" s="97">
        <f t="shared" si="71"/>
        <v>260000</v>
      </c>
      <c r="M286" s="97">
        <v>260000</v>
      </c>
      <c r="N286" s="97"/>
      <c r="O286" s="97">
        <f t="shared" si="72"/>
        <v>0</v>
      </c>
      <c r="P286" s="97"/>
      <c r="Q286" s="97"/>
      <c r="R286" s="97">
        <f t="shared" si="73"/>
        <v>0</v>
      </c>
      <c r="S286" s="97"/>
      <c r="T286" s="97"/>
      <c r="U286" s="97">
        <f t="shared" si="74"/>
        <v>0</v>
      </c>
      <c r="V286" s="97"/>
      <c r="W286" s="97"/>
      <c r="X286" s="97">
        <f t="shared" si="75"/>
        <v>0</v>
      </c>
      <c r="Y286" s="97"/>
      <c r="Z286" s="97"/>
      <c r="AA286" s="98">
        <f t="shared" si="76"/>
        <v>0</v>
      </c>
      <c r="AB286" s="99">
        <v>45905</v>
      </c>
    </row>
    <row r="287" spans="1:28" ht="15.75" hidden="1" x14ac:dyDescent="0.25">
      <c r="A287" s="39">
        <v>45906</v>
      </c>
      <c r="B287" s="35" t="s">
        <v>189</v>
      </c>
      <c r="C287" s="35"/>
      <c r="D287" s="35" t="s">
        <v>31</v>
      </c>
      <c r="E287" s="35" t="s">
        <v>110</v>
      </c>
      <c r="F287" s="35">
        <v>1200</v>
      </c>
      <c r="G287" s="35" t="s">
        <v>29</v>
      </c>
      <c r="H287" s="35">
        <v>1800</v>
      </c>
      <c r="I287" s="5">
        <f t="shared" si="70"/>
        <v>2160000</v>
      </c>
      <c r="J287" s="37" t="s">
        <v>241</v>
      </c>
      <c r="K287" s="35"/>
      <c r="L287" s="9">
        <f t="shared" si="71"/>
        <v>0</v>
      </c>
      <c r="M287" s="9"/>
      <c r="N287" s="9"/>
      <c r="O287" s="9">
        <f t="shared" si="72"/>
        <v>0</v>
      </c>
      <c r="P287" s="9"/>
      <c r="Q287" s="9"/>
      <c r="R287" s="9">
        <f t="shared" si="73"/>
        <v>0</v>
      </c>
      <c r="S287" s="9"/>
      <c r="T287" s="9"/>
      <c r="U287" s="9">
        <f t="shared" si="74"/>
        <v>0</v>
      </c>
      <c r="V287" s="9"/>
      <c r="W287" s="9"/>
      <c r="X287" s="9">
        <f t="shared" si="75"/>
        <v>2160000</v>
      </c>
      <c r="Y287" s="9">
        <v>2160000</v>
      </c>
      <c r="Z287" s="9"/>
      <c r="AA287" s="10">
        <f t="shared" si="76"/>
        <v>0</v>
      </c>
      <c r="AB287" s="11">
        <v>45906</v>
      </c>
    </row>
    <row r="288" spans="1:28" ht="15.75" hidden="1" x14ac:dyDescent="0.25">
      <c r="A288" s="39">
        <v>45906</v>
      </c>
      <c r="B288" s="33" t="s">
        <v>217</v>
      </c>
      <c r="C288" s="33"/>
      <c r="D288" s="33" t="s">
        <v>41</v>
      </c>
      <c r="E288" s="33" t="s">
        <v>310</v>
      </c>
      <c r="F288" s="33">
        <v>2.5</v>
      </c>
      <c r="G288" s="33" t="s">
        <v>51</v>
      </c>
      <c r="H288" s="33">
        <v>86000</v>
      </c>
      <c r="I288" s="5">
        <f t="shared" si="70"/>
        <v>215000</v>
      </c>
      <c r="J288" s="37" t="s">
        <v>241</v>
      </c>
      <c r="K288" s="33"/>
      <c r="L288" s="9">
        <f t="shared" ref="L288:L297" si="77">M288+N288</f>
        <v>215000</v>
      </c>
      <c r="M288" s="9">
        <v>215000</v>
      </c>
      <c r="N288" s="9"/>
      <c r="O288" s="9">
        <f t="shared" ref="O288:O297" si="78">P288+Q288</f>
        <v>0</v>
      </c>
      <c r="P288" s="9"/>
      <c r="Q288" s="9"/>
      <c r="R288" s="9">
        <f t="shared" ref="R288:R297" si="79">S288+T288</f>
        <v>0</v>
      </c>
      <c r="S288" s="9"/>
      <c r="T288" s="9"/>
      <c r="U288" s="9">
        <f t="shared" ref="U288:U297" si="80">V288+W288</f>
        <v>0</v>
      </c>
      <c r="V288" s="9"/>
      <c r="W288" s="9"/>
      <c r="X288" s="9">
        <f t="shared" ref="X288:X297" si="81">Y288+Z288</f>
        <v>0</v>
      </c>
      <c r="Y288" s="9"/>
      <c r="Z288" s="9"/>
      <c r="AA288" s="10">
        <f t="shared" ref="AA288:AA297" si="82">C288+I288-L288-O288-U288-X288-R288</f>
        <v>0</v>
      </c>
      <c r="AB288" s="11">
        <v>45908</v>
      </c>
    </row>
    <row r="289" spans="1:28" ht="15.75" hidden="1" x14ac:dyDescent="0.25">
      <c r="A289" s="39">
        <v>45906</v>
      </c>
      <c r="B289" s="33" t="s">
        <v>982</v>
      </c>
      <c r="C289" s="33"/>
      <c r="D289" s="33" t="s">
        <v>31</v>
      </c>
      <c r="E289" s="33" t="s">
        <v>95</v>
      </c>
      <c r="F289" s="33">
        <v>800</v>
      </c>
      <c r="G289" s="33" t="s">
        <v>29</v>
      </c>
      <c r="H289" s="33">
        <v>3950</v>
      </c>
      <c r="I289" s="5">
        <f t="shared" si="70"/>
        <v>3160000</v>
      </c>
      <c r="J289" s="37" t="s">
        <v>240</v>
      </c>
      <c r="K289" s="33"/>
      <c r="L289" s="9">
        <f t="shared" si="77"/>
        <v>0</v>
      </c>
      <c r="M289" s="9"/>
      <c r="N289" s="9"/>
      <c r="O289" s="9">
        <f t="shared" si="78"/>
        <v>1210000</v>
      </c>
      <c r="P289" s="9">
        <v>1210000</v>
      </c>
      <c r="Q289" s="9"/>
      <c r="R289" s="9">
        <f t="shared" si="79"/>
        <v>0</v>
      </c>
      <c r="S289" s="9"/>
      <c r="T289" s="9"/>
      <c r="U289" s="9">
        <f t="shared" si="80"/>
        <v>1950000</v>
      </c>
      <c r="V289" s="9">
        <v>1950000</v>
      </c>
      <c r="W289" s="9"/>
      <c r="X289" s="9">
        <f t="shared" si="81"/>
        <v>0</v>
      </c>
      <c r="Y289" s="9"/>
      <c r="Z289" s="9"/>
      <c r="AA289" s="10">
        <f t="shared" si="82"/>
        <v>0</v>
      </c>
      <c r="AB289" s="11">
        <v>45908</v>
      </c>
    </row>
    <row r="290" spans="1:28" ht="15.75" hidden="1" x14ac:dyDescent="0.25">
      <c r="A290" s="39">
        <v>45906</v>
      </c>
      <c r="B290" s="33" t="s">
        <v>982</v>
      </c>
      <c r="C290" s="33"/>
      <c r="D290" s="33" t="s">
        <v>31</v>
      </c>
      <c r="E290" s="33" t="s">
        <v>32</v>
      </c>
      <c r="F290" s="33">
        <v>3</v>
      </c>
      <c r="G290" s="33" t="s">
        <v>33</v>
      </c>
      <c r="H290" s="33">
        <v>150000</v>
      </c>
      <c r="I290" s="5">
        <f t="shared" si="70"/>
        <v>450000</v>
      </c>
      <c r="J290" s="37" t="s">
        <v>240</v>
      </c>
      <c r="K290" s="33"/>
      <c r="L290" s="9">
        <f t="shared" si="77"/>
        <v>0</v>
      </c>
      <c r="M290" s="9"/>
      <c r="N290" s="9"/>
      <c r="O290" s="9">
        <f t="shared" si="78"/>
        <v>0</v>
      </c>
      <c r="P290" s="9"/>
      <c r="Q290" s="9"/>
      <c r="R290" s="9">
        <f t="shared" si="79"/>
        <v>0</v>
      </c>
      <c r="S290" s="9"/>
      <c r="T290" s="9"/>
      <c r="U290" s="9">
        <f t="shared" si="80"/>
        <v>450000</v>
      </c>
      <c r="V290" s="9">
        <v>450000</v>
      </c>
      <c r="W290" s="9"/>
      <c r="X290" s="9">
        <f t="shared" si="81"/>
        <v>0</v>
      </c>
      <c r="Y290" s="9"/>
      <c r="Z290" s="9"/>
      <c r="AA290" s="10">
        <f t="shared" si="82"/>
        <v>0</v>
      </c>
      <c r="AB290" s="11">
        <v>45906</v>
      </c>
    </row>
    <row r="291" spans="1:28" ht="15.75" hidden="1" x14ac:dyDescent="0.25">
      <c r="A291" s="39">
        <v>45906</v>
      </c>
      <c r="B291" s="33" t="s">
        <v>317</v>
      </c>
      <c r="C291" s="33"/>
      <c r="D291" s="33" t="s">
        <v>31</v>
      </c>
      <c r="E291" s="33" t="s">
        <v>50</v>
      </c>
      <c r="F291" s="33">
        <v>1</v>
      </c>
      <c r="G291" s="33" t="s">
        <v>51</v>
      </c>
      <c r="H291" s="33">
        <v>180000</v>
      </c>
      <c r="I291" s="5">
        <f t="shared" si="70"/>
        <v>180000</v>
      </c>
      <c r="J291" s="37" t="s">
        <v>241</v>
      </c>
      <c r="K291" s="33"/>
      <c r="L291" s="9">
        <f t="shared" si="77"/>
        <v>180000</v>
      </c>
      <c r="M291" s="9">
        <v>180000</v>
      </c>
      <c r="N291" s="9"/>
      <c r="O291" s="9">
        <f t="shared" si="78"/>
        <v>0</v>
      </c>
      <c r="P291" s="9"/>
      <c r="Q291" s="9"/>
      <c r="R291" s="9">
        <f t="shared" si="79"/>
        <v>0</v>
      </c>
      <c r="S291" s="9"/>
      <c r="T291" s="9"/>
      <c r="U291" s="9">
        <f t="shared" si="80"/>
        <v>0</v>
      </c>
      <c r="V291" s="9"/>
      <c r="W291" s="9"/>
      <c r="X291" s="9">
        <f t="shared" si="81"/>
        <v>0</v>
      </c>
      <c r="Y291" s="9"/>
      <c r="Z291" s="9"/>
      <c r="AA291" s="10">
        <f t="shared" si="82"/>
        <v>0</v>
      </c>
      <c r="AB291" s="11">
        <v>45906</v>
      </c>
    </row>
    <row r="292" spans="1:28" ht="15.75" hidden="1" x14ac:dyDescent="0.25">
      <c r="A292" s="39">
        <v>45906</v>
      </c>
      <c r="B292" s="33" t="s">
        <v>191</v>
      </c>
      <c r="C292" s="33"/>
      <c r="D292" s="33" t="s">
        <v>31</v>
      </c>
      <c r="E292" s="33" t="s">
        <v>64</v>
      </c>
      <c r="F292" s="33">
        <v>4</v>
      </c>
      <c r="G292" s="33" t="s">
        <v>33</v>
      </c>
      <c r="H292" s="33">
        <v>150000</v>
      </c>
      <c r="I292" s="5">
        <f t="shared" si="70"/>
        <v>600000</v>
      </c>
      <c r="J292" s="37" t="s">
        <v>241</v>
      </c>
      <c r="K292" s="90" t="s">
        <v>1126</v>
      </c>
      <c r="L292" s="9">
        <f t="shared" si="77"/>
        <v>0</v>
      </c>
      <c r="M292" s="9"/>
      <c r="N292" s="9"/>
      <c r="O292" s="9">
        <f t="shared" si="78"/>
        <v>0</v>
      </c>
      <c r="P292" s="9"/>
      <c r="Q292" s="9"/>
      <c r="R292" s="9">
        <f t="shared" si="79"/>
        <v>0</v>
      </c>
      <c r="S292" s="9"/>
      <c r="T292" s="9"/>
      <c r="U292" s="9">
        <f t="shared" si="80"/>
        <v>600000</v>
      </c>
      <c r="V292" s="9">
        <v>600000</v>
      </c>
      <c r="W292" s="9"/>
      <c r="X292" s="9">
        <f t="shared" si="81"/>
        <v>0</v>
      </c>
      <c r="Y292" s="9"/>
      <c r="Z292" s="9"/>
      <c r="AA292" s="10">
        <f t="shared" si="82"/>
        <v>0</v>
      </c>
      <c r="AB292" s="11">
        <v>45917</v>
      </c>
    </row>
    <row r="293" spans="1:28" ht="15.75" hidden="1" x14ac:dyDescent="0.25">
      <c r="A293" s="39">
        <v>45906</v>
      </c>
      <c r="B293" s="33" t="s">
        <v>1154</v>
      </c>
      <c r="C293" s="33"/>
      <c r="D293" s="33" t="s">
        <v>31</v>
      </c>
      <c r="E293" s="33" t="s">
        <v>73</v>
      </c>
      <c r="F293" s="33">
        <v>10</v>
      </c>
      <c r="G293" s="33" t="s">
        <v>74</v>
      </c>
      <c r="H293" s="33">
        <v>50000</v>
      </c>
      <c r="I293" s="5">
        <f t="shared" si="70"/>
        <v>500000</v>
      </c>
      <c r="J293" s="37" t="s">
        <v>241</v>
      </c>
      <c r="K293" s="33"/>
      <c r="L293" s="9">
        <f t="shared" si="77"/>
        <v>0</v>
      </c>
      <c r="M293" s="9"/>
      <c r="N293" s="9"/>
      <c r="O293" s="9">
        <f t="shared" si="78"/>
        <v>0</v>
      </c>
      <c r="P293" s="9"/>
      <c r="Q293" s="9"/>
      <c r="R293" s="9">
        <f t="shared" si="79"/>
        <v>0</v>
      </c>
      <c r="S293" s="9"/>
      <c r="T293" s="9"/>
      <c r="U293" s="9">
        <f t="shared" si="80"/>
        <v>500000</v>
      </c>
      <c r="V293" s="9">
        <v>500000</v>
      </c>
      <c r="W293" s="9"/>
      <c r="X293" s="9">
        <f t="shared" si="81"/>
        <v>0</v>
      </c>
      <c r="Y293" s="9"/>
      <c r="Z293" s="9"/>
      <c r="AA293" s="10">
        <f t="shared" si="82"/>
        <v>0</v>
      </c>
      <c r="AB293" s="11">
        <v>45906</v>
      </c>
    </row>
    <row r="294" spans="1:28" ht="15.75" hidden="1" x14ac:dyDescent="0.25">
      <c r="A294" s="32">
        <v>45906</v>
      </c>
      <c r="B294" s="33" t="s">
        <v>109</v>
      </c>
      <c r="C294" s="33"/>
      <c r="D294" s="33" t="s">
        <v>31</v>
      </c>
      <c r="E294" s="33" t="s">
        <v>70</v>
      </c>
      <c r="F294" s="33">
        <v>2000</v>
      </c>
      <c r="G294" s="33" t="s">
        <v>29</v>
      </c>
      <c r="H294" s="33">
        <v>2625</v>
      </c>
      <c r="I294" s="5">
        <f t="shared" si="70"/>
        <v>5250000</v>
      </c>
      <c r="J294" s="37" t="s">
        <v>241</v>
      </c>
      <c r="K294" s="33"/>
      <c r="L294" s="9">
        <f t="shared" si="77"/>
        <v>4980000</v>
      </c>
      <c r="M294" s="9">
        <v>4980000</v>
      </c>
      <c r="N294" s="9"/>
      <c r="O294" s="9">
        <f t="shared" si="78"/>
        <v>0</v>
      </c>
      <c r="P294" s="9"/>
      <c r="Q294" s="9"/>
      <c r="R294" s="9">
        <f t="shared" si="79"/>
        <v>0</v>
      </c>
      <c r="S294" s="9"/>
      <c r="T294" s="9"/>
      <c r="U294" s="9">
        <f t="shared" si="80"/>
        <v>270000</v>
      </c>
      <c r="V294" s="9">
        <v>270000</v>
      </c>
      <c r="W294" s="9"/>
      <c r="X294" s="9">
        <f t="shared" si="81"/>
        <v>0</v>
      </c>
      <c r="Y294" s="9"/>
      <c r="Z294" s="9"/>
      <c r="AA294" s="10">
        <f t="shared" si="82"/>
        <v>0</v>
      </c>
      <c r="AB294" s="11">
        <v>45906</v>
      </c>
    </row>
    <row r="295" spans="1:28" ht="15.75" hidden="1" x14ac:dyDescent="0.25">
      <c r="A295" s="39">
        <v>45906</v>
      </c>
      <c r="B295" s="33" t="s">
        <v>231</v>
      </c>
      <c r="C295" s="33"/>
      <c r="D295" s="33"/>
      <c r="E295" s="33" t="s">
        <v>136</v>
      </c>
      <c r="F295" s="33">
        <v>48.1</v>
      </c>
      <c r="G295" s="33" t="s">
        <v>51</v>
      </c>
      <c r="H295" s="33"/>
      <c r="I295" s="5">
        <f t="shared" si="70"/>
        <v>0</v>
      </c>
      <c r="J295" s="83" t="s">
        <v>26</v>
      </c>
      <c r="K295" s="33"/>
      <c r="L295" s="9">
        <f t="shared" si="77"/>
        <v>0</v>
      </c>
      <c r="M295" s="9"/>
      <c r="N295" s="9"/>
      <c r="O295" s="9">
        <f t="shared" si="78"/>
        <v>0</v>
      </c>
      <c r="P295" s="9"/>
      <c r="Q295" s="9"/>
      <c r="R295" s="9">
        <f t="shared" si="79"/>
        <v>0</v>
      </c>
      <c r="S295" s="9"/>
      <c r="T295" s="9"/>
      <c r="U295" s="9">
        <f t="shared" si="80"/>
        <v>0</v>
      </c>
      <c r="V295" s="9"/>
      <c r="W295" s="9"/>
      <c r="X295" s="9">
        <f t="shared" si="81"/>
        <v>0</v>
      </c>
      <c r="Y295" s="9"/>
      <c r="Z295" s="9"/>
      <c r="AA295" s="10">
        <f t="shared" si="82"/>
        <v>0</v>
      </c>
      <c r="AB295" s="11"/>
    </row>
    <row r="296" spans="1:28" ht="15.75" hidden="1" x14ac:dyDescent="0.25">
      <c r="A296" s="39">
        <v>45906</v>
      </c>
      <c r="B296" s="33" t="s">
        <v>231</v>
      </c>
      <c r="C296" s="33"/>
      <c r="D296" s="33"/>
      <c r="E296" s="33" t="s">
        <v>97</v>
      </c>
      <c r="F296" s="33">
        <v>123.9</v>
      </c>
      <c r="G296" s="33" t="s">
        <v>51</v>
      </c>
      <c r="H296" s="33"/>
      <c r="I296" s="5">
        <f t="shared" si="70"/>
        <v>0</v>
      </c>
      <c r="J296" s="83" t="s">
        <v>26</v>
      </c>
      <c r="K296" s="33"/>
      <c r="L296" s="9">
        <f t="shared" si="77"/>
        <v>0</v>
      </c>
      <c r="M296" s="9"/>
      <c r="N296" s="9"/>
      <c r="O296" s="9">
        <f t="shared" si="78"/>
        <v>0</v>
      </c>
      <c r="P296" s="9"/>
      <c r="Q296" s="9"/>
      <c r="R296" s="9">
        <f t="shared" si="79"/>
        <v>0</v>
      </c>
      <c r="S296" s="9"/>
      <c r="T296" s="9"/>
      <c r="U296" s="9">
        <f t="shared" si="80"/>
        <v>0</v>
      </c>
      <c r="V296" s="9"/>
      <c r="W296" s="9"/>
      <c r="X296" s="9">
        <f t="shared" si="81"/>
        <v>0</v>
      </c>
      <c r="Y296" s="9"/>
      <c r="Z296" s="9"/>
      <c r="AA296" s="10">
        <f t="shared" si="82"/>
        <v>0</v>
      </c>
      <c r="AB296" s="11"/>
    </row>
    <row r="297" spans="1:28" ht="16.5" hidden="1" thickBot="1" x14ac:dyDescent="0.3">
      <c r="A297" s="61">
        <v>45906</v>
      </c>
      <c r="B297" s="62" t="s">
        <v>231</v>
      </c>
      <c r="C297" s="62"/>
      <c r="D297" s="62"/>
      <c r="E297" s="62" t="s">
        <v>143</v>
      </c>
      <c r="F297" s="62">
        <v>81.3</v>
      </c>
      <c r="G297" s="62" t="s">
        <v>51</v>
      </c>
      <c r="H297" s="62"/>
      <c r="I297" s="133">
        <f t="shared" si="70"/>
        <v>0</v>
      </c>
      <c r="J297" s="101" t="s">
        <v>26</v>
      </c>
      <c r="K297" s="62"/>
      <c r="L297" s="97">
        <f t="shared" si="77"/>
        <v>0</v>
      </c>
      <c r="M297" s="97"/>
      <c r="N297" s="97"/>
      <c r="O297" s="97">
        <f t="shared" si="78"/>
        <v>0</v>
      </c>
      <c r="P297" s="97"/>
      <c r="Q297" s="97"/>
      <c r="R297" s="97">
        <f t="shared" si="79"/>
        <v>0</v>
      </c>
      <c r="S297" s="97"/>
      <c r="T297" s="97"/>
      <c r="U297" s="97">
        <f t="shared" si="80"/>
        <v>0</v>
      </c>
      <c r="V297" s="97"/>
      <c r="W297" s="97"/>
      <c r="X297" s="97">
        <f t="shared" si="81"/>
        <v>0</v>
      </c>
      <c r="Y297" s="97"/>
      <c r="Z297" s="97"/>
      <c r="AA297" s="98">
        <f t="shared" si="82"/>
        <v>0</v>
      </c>
      <c r="AB297" s="99"/>
    </row>
    <row r="298" spans="1:28" ht="15.75" hidden="1" x14ac:dyDescent="0.25">
      <c r="A298" s="39">
        <v>45908</v>
      </c>
      <c r="B298" s="35" t="s">
        <v>980</v>
      </c>
      <c r="C298" s="35"/>
      <c r="D298" s="35" t="s">
        <v>31</v>
      </c>
      <c r="E298" s="35" t="s">
        <v>122</v>
      </c>
      <c r="F298" s="35">
        <v>2</v>
      </c>
      <c r="G298" s="35" t="s">
        <v>51</v>
      </c>
      <c r="H298" s="35">
        <v>70000</v>
      </c>
      <c r="I298" s="5">
        <f t="shared" si="70"/>
        <v>140000</v>
      </c>
      <c r="J298" s="41" t="s">
        <v>241</v>
      </c>
      <c r="K298" s="35"/>
      <c r="L298" s="9">
        <f t="shared" ref="L298" si="83">M298+N298</f>
        <v>0</v>
      </c>
      <c r="M298" s="9"/>
      <c r="N298" s="9"/>
      <c r="O298" s="9">
        <f t="shared" ref="O298" si="84">P298+Q298</f>
        <v>0</v>
      </c>
      <c r="P298" s="9"/>
      <c r="Q298" s="9"/>
      <c r="R298" s="9">
        <f t="shared" ref="R298" si="85">S298+T298</f>
        <v>0</v>
      </c>
      <c r="S298" s="9"/>
      <c r="T298" s="9"/>
      <c r="U298" s="9">
        <f t="shared" ref="U298" si="86">V298+W298</f>
        <v>140000</v>
      </c>
      <c r="V298" s="9">
        <v>140000</v>
      </c>
      <c r="W298" s="9"/>
      <c r="X298" s="9">
        <f t="shared" ref="X298" si="87">Y298+Z298</f>
        <v>0</v>
      </c>
      <c r="Y298" s="9"/>
      <c r="Z298" s="9"/>
      <c r="AA298" s="10">
        <f t="shared" ref="AA298" si="88">C298+I298-L298-O298-U298-X298-R298</f>
        <v>0</v>
      </c>
      <c r="AB298" s="11">
        <v>45906</v>
      </c>
    </row>
    <row r="299" spans="1:28" ht="15.75" hidden="1" x14ac:dyDescent="0.25">
      <c r="A299" s="39">
        <v>45908</v>
      </c>
      <c r="B299" s="35" t="s">
        <v>371</v>
      </c>
      <c r="C299" s="33"/>
      <c r="D299" s="33" t="s">
        <v>31</v>
      </c>
      <c r="E299" s="33" t="s">
        <v>139</v>
      </c>
      <c r="F299" s="33">
        <v>7</v>
      </c>
      <c r="G299" s="33" t="s">
        <v>23</v>
      </c>
      <c r="H299" s="33">
        <v>375000</v>
      </c>
      <c r="I299" s="5">
        <f t="shared" si="70"/>
        <v>2625000</v>
      </c>
      <c r="J299" s="37" t="s">
        <v>241</v>
      </c>
      <c r="K299" s="33"/>
      <c r="L299" s="9">
        <f t="shared" ref="L299:L319" si="89">M299+N299</f>
        <v>0</v>
      </c>
      <c r="M299" s="9"/>
      <c r="N299" s="9"/>
      <c r="O299" s="9">
        <f t="shared" ref="O299:O319" si="90">P299+Q299</f>
        <v>0</v>
      </c>
      <c r="P299" s="9"/>
      <c r="Q299" s="9"/>
      <c r="R299" s="9">
        <f t="shared" ref="R299:R319" si="91">S299+T299</f>
        <v>0</v>
      </c>
      <c r="S299" s="9"/>
      <c r="T299" s="9"/>
      <c r="U299" s="9">
        <f t="shared" ref="U299:U319" si="92">V299+W299</f>
        <v>2625000</v>
      </c>
      <c r="V299" s="9">
        <v>2625000</v>
      </c>
      <c r="W299" s="9"/>
      <c r="X299" s="9">
        <f t="shared" ref="X299:X319" si="93">Y299+Z299</f>
        <v>0</v>
      </c>
      <c r="Y299" s="9"/>
      <c r="Z299" s="9"/>
      <c r="AA299" s="10">
        <f t="shared" ref="AA299:AA319" si="94">C299+I299-L299-O299-U299-X299-R299</f>
        <v>0</v>
      </c>
      <c r="AB299" s="11">
        <v>45908</v>
      </c>
    </row>
    <row r="300" spans="1:28" ht="15.75" hidden="1" x14ac:dyDescent="0.25">
      <c r="A300" s="39">
        <v>45908</v>
      </c>
      <c r="B300" s="35" t="s">
        <v>371</v>
      </c>
      <c r="C300" s="33"/>
      <c r="D300" s="33" t="s">
        <v>31</v>
      </c>
      <c r="E300" s="33" t="s">
        <v>187</v>
      </c>
      <c r="F300" s="33">
        <v>6</v>
      </c>
      <c r="G300" s="33" t="s">
        <v>23</v>
      </c>
      <c r="H300" s="33">
        <v>375000</v>
      </c>
      <c r="I300" s="5">
        <f t="shared" si="70"/>
        <v>2250000</v>
      </c>
      <c r="J300" s="37" t="s">
        <v>241</v>
      </c>
      <c r="K300" s="33"/>
      <c r="L300" s="9">
        <f t="shared" si="89"/>
        <v>0</v>
      </c>
      <c r="M300" s="9"/>
      <c r="N300" s="9"/>
      <c r="O300" s="9">
        <f t="shared" si="90"/>
        <v>0</v>
      </c>
      <c r="P300" s="9"/>
      <c r="Q300" s="9"/>
      <c r="R300" s="9">
        <f t="shared" si="91"/>
        <v>0</v>
      </c>
      <c r="S300" s="9"/>
      <c r="T300" s="9"/>
      <c r="U300" s="9">
        <f t="shared" si="92"/>
        <v>2250000</v>
      </c>
      <c r="V300" s="9">
        <v>2250000</v>
      </c>
      <c r="W300" s="9"/>
      <c r="X300" s="9">
        <f t="shared" si="93"/>
        <v>0</v>
      </c>
      <c r="Y300" s="9"/>
      <c r="Z300" s="9"/>
      <c r="AA300" s="10">
        <f t="shared" si="94"/>
        <v>0</v>
      </c>
      <c r="AB300" s="11">
        <v>45908</v>
      </c>
    </row>
    <row r="301" spans="1:28" ht="15.75" hidden="1" x14ac:dyDescent="0.25">
      <c r="A301" s="39">
        <v>45908</v>
      </c>
      <c r="B301" s="35" t="s">
        <v>371</v>
      </c>
      <c r="C301" s="33"/>
      <c r="D301" s="33" t="s">
        <v>31</v>
      </c>
      <c r="E301" s="33" t="s">
        <v>166</v>
      </c>
      <c r="F301" s="33">
        <v>7</v>
      </c>
      <c r="G301" s="33" t="s">
        <v>23</v>
      </c>
      <c r="H301" s="33">
        <v>375000</v>
      </c>
      <c r="I301" s="5">
        <f t="shared" si="70"/>
        <v>2625000</v>
      </c>
      <c r="J301" s="37" t="s">
        <v>241</v>
      </c>
      <c r="K301" s="33"/>
      <c r="L301" s="9">
        <f t="shared" si="89"/>
        <v>0</v>
      </c>
      <c r="M301" s="9"/>
      <c r="N301" s="9"/>
      <c r="O301" s="9">
        <f t="shared" si="90"/>
        <v>0</v>
      </c>
      <c r="P301" s="9"/>
      <c r="Q301" s="9"/>
      <c r="R301" s="9">
        <f t="shared" si="91"/>
        <v>0</v>
      </c>
      <c r="S301" s="9"/>
      <c r="T301" s="9"/>
      <c r="U301" s="9">
        <f t="shared" si="92"/>
        <v>2625000</v>
      </c>
      <c r="V301" s="9">
        <v>2625000</v>
      </c>
      <c r="W301" s="9"/>
      <c r="X301" s="9">
        <f t="shared" si="93"/>
        <v>0</v>
      </c>
      <c r="Y301" s="9"/>
      <c r="Z301" s="9"/>
      <c r="AA301" s="10">
        <f t="shared" si="94"/>
        <v>0</v>
      </c>
      <c r="AB301" s="11">
        <v>45908</v>
      </c>
    </row>
    <row r="302" spans="1:28" ht="15.75" hidden="1" x14ac:dyDescent="0.25">
      <c r="A302" s="39">
        <v>45908</v>
      </c>
      <c r="B302" s="33" t="s">
        <v>961</v>
      </c>
      <c r="C302" s="33"/>
      <c r="D302" s="33" t="s">
        <v>31</v>
      </c>
      <c r="E302" s="33" t="s">
        <v>110</v>
      </c>
      <c r="F302" s="33">
        <v>800</v>
      </c>
      <c r="G302" s="33" t="s">
        <v>29</v>
      </c>
      <c r="H302" s="33">
        <v>2000</v>
      </c>
      <c r="I302" s="5">
        <f t="shared" si="70"/>
        <v>1600000</v>
      </c>
      <c r="J302" s="37" t="s">
        <v>241</v>
      </c>
      <c r="K302" s="90" t="s">
        <v>1126</v>
      </c>
      <c r="L302" s="9">
        <f t="shared" si="89"/>
        <v>0</v>
      </c>
      <c r="M302" s="9"/>
      <c r="N302" s="9"/>
      <c r="O302" s="9">
        <f t="shared" si="90"/>
        <v>0</v>
      </c>
      <c r="P302" s="9"/>
      <c r="Q302" s="9"/>
      <c r="R302" s="9">
        <f t="shared" si="91"/>
        <v>0</v>
      </c>
      <c r="S302" s="9"/>
      <c r="T302" s="9"/>
      <c r="U302" s="9">
        <f t="shared" si="92"/>
        <v>1600000</v>
      </c>
      <c r="V302" s="9">
        <v>1600000</v>
      </c>
      <c r="W302" s="9"/>
      <c r="X302" s="9">
        <f t="shared" si="93"/>
        <v>0</v>
      </c>
      <c r="Y302" s="9"/>
      <c r="Z302" s="9"/>
      <c r="AA302" s="10">
        <f t="shared" si="94"/>
        <v>0</v>
      </c>
      <c r="AB302" s="11">
        <v>45924</v>
      </c>
    </row>
    <row r="303" spans="1:28" ht="15.75" hidden="1" x14ac:dyDescent="0.25">
      <c r="A303" s="39">
        <v>45908</v>
      </c>
      <c r="B303" s="33" t="s">
        <v>1135</v>
      </c>
      <c r="C303" s="33"/>
      <c r="D303" s="33" t="s">
        <v>31</v>
      </c>
      <c r="E303" s="33" t="s">
        <v>295</v>
      </c>
      <c r="F303" s="33">
        <v>2</v>
      </c>
      <c r="G303" s="33" t="s">
        <v>33</v>
      </c>
      <c r="H303" s="33">
        <v>230000</v>
      </c>
      <c r="I303" s="5">
        <f t="shared" si="70"/>
        <v>460000</v>
      </c>
      <c r="J303" s="37" t="s">
        <v>241</v>
      </c>
      <c r="K303" s="33"/>
      <c r="L303" s="9">
        <f t="shared" si="89"/>
        <v>0</v>
      </c>
      <c r="M303" s="9"/>
      <c r="N303" s="9"/>
      <c r="O303" s="9">
        <f t="shared" si="90"/>
        <v>0</v>
      </c>
      <c r="P303" s="9"/>
      <c r="Q303" s="9"/>
      <c r="R303" s="9">
        <f t="shared" si="91"/>
        <v>0</v>
      </c>
      <c r="S303" s="9"/>
      <c r="T303" s="9"/>
      <c r="U303" s="9">
        <f t="shared" si="92"/>
        <v>460000</v>
      </c>
      <c r="V303" s="9">
        <v>460000</v>
      </c>
      <c r="W303" s="9"/>
      <c r="X303" s="9">
        <f t="shared" si="93"/>
        <v>0</v>
      </c>
      <c r="Y303" s="9"/>
      <c r="Z303" s="9"/>
      <c r="AA303" s="10">
        <f t="shared" si="94"/>
        <v>0</v>
      </c>
      <c r="AB303" s="11">
        <v>45908</v>
      </c>
    </row>
    <row r="304" spans="1:28" ht="15.75" hidden="1" x14ac:dyDescent="0.25">
      <c r="A304" s="39">
        <v>45908</v>
      </c>
      <c r="B304" s="33" t="s">
        <v>217</v>
      </c>
      <c r="C304" s="33"/>
      <c r="D304" s="33" t="s">
        <v>41</v>
      </c>
      <c r="E304" s="33" t="s">
        <v>155</v>
      </c>
      <c r="F304" s="33">
        <v>1500</v>
      </c>
      <c r="G304" s="33" t="s">
        <v>29</v>
      </c>
      <c r="H304" s="33">
        <v>4000</v>
      </c>
      <c r="I304" s="5">
        <f t="shared" si="70"/>
        <v>6000000</v>
      </c>
      <c r="J304" s="82" t="s">
        <v>38</v>
      </c>
      <c r="K304" s="130" t="s">
        <v>1149</v>
      </c>
      <c r="L304" s="9">
        <f t="shared" si="89"/>
        <v>0</v>
      </c>
      <c r="M304" s="9"/>
      <c r="N304" s="9"/>
      <c r="O304" s="9">
        <f t="shared" si="90"/>
        <v>0</v>
      </c>
      <c r="P304" s="9"/>
      <c r="Q304" s="9"/>
      <c r="R304" s="9">
        <f t="shared" si="91"/>
        <v>0</v>
      </c>
      <c r="S304" s="9"/>
      <c r="T304" s="9"/>
      <c r="U304" s="9">
        <f t="shared" si="92"/>
        <v>0</v>
      </c>
      <c r="V304" s="9"/>
      <c r="W304" s="9"/>
      <c r="X304" s="9">
        <f t="shared" si="93"/>
        <v>0</v>
      </c>
      <c r="Y304" s="9"/>
      <c r="Z304" s="9"/>
      <c r="AA304" s="10">
        <f t="shared" si="94"/>
        <v>6000000</v>
      </c>
      <c r="AB304" s="11"/>
    </row>
    <row r="305" spans="1:28" ht="15.75" hidden="1" x14ac:dyDescent="0.25">
      <c r="A305" s="39">
        <v>45908</v>
      </c>
      <c r="B305" s="33" t="s">
        <v>217</v>
      </c>
      <c r="C305" s="33"/>
      <c r="D305" s="33" t="s">
        <v>41</v>
      </c>
      <c r="E305" s="33" t="s">
        <v>263</v>
      </c>
      <c r="F305" s="33">
        <v>2500</v>
      </c>
      <c r="G305" s="33" t="s">
        <v>29</v>
      </c>
      <c r="H305" s="33">
        <v>1400</v>
      </c>
      <c r="I305" s="5">
        <f t="shared" si="70"/>
        <v>3500000</v>
      </c>
      <c r="J305" s="82" t="s">
        <v>38</v>
      </c>
      <c r="K305" s="130" t="s">
        <v>1149</v>
      </c>
      <c r="L305" s="9">
        <f t="shared" si="89"/>
        <v>0</v>
      </c>
      <c r="M305" s="9"/>
      <c r="N305" s="9"/>
      <c r="O305" s="9">
        <f t="shared" si="90"/>
        <v>0</v>
      </c>
      <c r="P305" s="9"/>
      <c r="Q305" s="9"/>
      <c r="R305" s="9">
        <f t="shared" si="91"/>
        <v>0</v>
      </c>
      <c r="S305" s="9"/>
      <c r="T305" s="9"/>
      <c r="U305" s="9">
        <f t="shared" si="92"/>
        <v>0</v>
      </c>
      <c r="V305" s="9"/>
      <c r="W305" s="9"/>
      <c r="X305" s="9">
        <f t="shared" si="93"/>
        <v>0</v>
      </c>
      <c r="Y305" s="9"/>
      <c r="Z305" s="9"/>
      <c r="AA305" s="10">
        <f t="shared" si="94"/>
        <v>3500000</v>
      </c>
      <c r="AB305" s="11"/>
    </row>
    <row r="306" spans="1:28" ht="15.75" hidden="1" x14ac:dyDescent="0.25">
      <c r="A306" s="39">
        <v>45908</v>
      </c>
      <c r="B306" s="33" t="s">
        <v>895</v>
      </c>
      <c r="C306" s="33"/>
      <c r="D306" s="33" t="s">
        <v>31</v>
      </c>
      <c r="E306" s="33" t="s">
        <v>135</v>
      </c>
      <c r="F306" s="33">
        <v>28.5</v>
      </c>
      <c r="G306" s="33" t="s">
        <v>51</v>
      </c>
      <c r="H306" s="33">
        <v>43000</v>
      </c>
      <c r="I306" s="5">
        <f t="shared" si="70"/>
        <v>1225500</v>
      </c>
      <c r="J306" s="37" t="s">
        <v>34</v>
      </c>
      <c r="K306" s="33"/>
      <c r="L306" s="9">
        <f t="shared" si="89"/>
        <v>0</v>
      </c>
      <c r="M306" s="9"/>
      <c r="N306" s="9"/>
      <c r="O306" s="9">
        <f t="shared" si="90"/>
        <v>1257500</v>
      </c>
      <c r="P306" s="9">
        <v>1257500</v>
      </c>
      <c r="Q306" s="9"/>
      <c r="R306" s="9">
        <f t="shared" si="91"/>
        <v>0</v>
      </c>
      <c r="S306" s="9"/>
      <c r="T306" s="9"/>
      <c r="U306" s="9">
        <f t="shared" si="92"/>
        <v>0</v>
      </c>
      <c r="V306" s="9"/>
      <c r="W306" s="9"/>
      <c r="X306" s="9">
        <f t="shared" si="93"/>
        <v>0</v>
      </c>
      <c r="Y306" s="9"/>
      <c r="Z306" s="9"/>
      <c r="AA306" s="10">
        <f t="shared" si="94"/>
        <v>-32000</v>
      </c>
      <c r="AB306" s="11">
        <v>45908</v>
      </c>
    </row>
    <row r="307" spans="1:28" ht="15.75" hidden="1" x14ac:dyDescent="0.25">
      <c r="A307" s="39">
        <v>45908</v>
      </c>
      <c r="B307" s="33" t="s">
        <v>735</v>
      </c>
      <c r="C307" s="33"/>
      <c r="D307" s="33" t="s">
        <v>31</v>
      </c>
      <c r="E307" s="33" t="s">
        <v>110</v>
      </c>
      <c r="F307" s="33">
        <v>400</v>
      </c>
      <c r="G307" s="33" t="s">
        <v>29</v>
      </c>
      <c r="H307" s="33">
        <v>1900</v>
      </c>
      <c r="I307" s="5">
        <f t="shared" si="70"/>
        <v>760000</v>
      </c>
      <c r="J307" s="37" t="s">
        <v>240</v>
      </c>
      <c r="K307" s="33"/>
      <c r="L307" s="9">
        <f t="shared" si="89"/>
        <v>0</v>
      </c>
      <c r="M307" s="9"/>
      <c r="N307" s="9"/>
      <c r="O307" s="9">
        <f t="shared" si="90"/>
        <v>760000</v>
      </c>
      <c r="P307" s="9">
        <v>760000</v>
      </c>
      <c r="Q307" s="9"/>
      <c r="R307" s="9">
        <f t="shared" si="91"/>
        <v>0</v>
      </c>
      <c r="S307" s="9"/>
      <c r="T307" s="9"/>
      <c r="U307" s="9">
        <f t="shared" si="92"/>
        <v>0</v>
      </c>
      <c r="V307" s="9"/>
      <c r="W307" s="9"/>
      <c r="X307" s="9">
        <f t="shared" si="93"/>
        <v>0</v>
      </c>
      <c r="Y307" s="9"/>
      <c r="Z307" s="9"/>
      <c r="AA307" s="10">
        <f t="shared" si="94"/>
        <v>0</v>
      </c>
      <c r="AB307" s="11">
        <v>45908</v>
      </c>
    </row>
    <row r="308" spans="1:28" ht="15.75" hidden="1" x14ac:dyDescent="0.25">
      <c r="A308" s="39">
        <v>45908</v>
      </c>
      <c r="B308" s="33" t="s">
        <v>207</v>
      </c>
      <c r="C308" s="33"/>
      <c r="D308" s="33" t="s">
        <v>41</v>
      </c>
      <c r="E308" s="33" t="s">
        <v>110</v>
      </c>
      <c r="F308" s="33">
        <v>2200</v>
      </c>
      <c r="G308" s="33" t="s">
        <v>29</v>
      </c>
      <c r="H308" s="33">
        <v>1900</v>
      </c>
      <c r="I308" s="5">
        <f t="shared" si="70"/>
        <v>4180000</v>
      </c>
      <c r="J308" s="37" t="s">
        <v>241</v>
      </c>
      <c r="K308" s="33"/>
      <c r="L308" s="9">
        <f t="shared" si="89"/>
        <v>0</v>
      </c>
      <c r="M308" s="9"/>
      <c r="N308" s="9"/>
      <c r="O308" s="9">
        <f t="shared" si="90"/>
        <v>0</v>
      </c>
      <c r="P308" s="9"/>
      <c r="Q308" s="9"/>
      <c r="R308" s="9">
        <f t="shared" si="91"/>
        <v>0</v>
      </c>
      <c r="S308" s="9"/>
      <c r="T308" s="9"/>
      <c r="U308" s="9">
        <f t="shared" si="92"/>
        <v>4180000</v>
      </c>
      <c r="V308" s="9">
        <v>4180000</v>
      </c>
      <c r="W308" s="9"/>
      <c r="X308" s="9">
        <f t="shared" si="93"/>
        <v>0</v>
      </c>
      <c r="Y308" s="9"/>
      <c r="Z308" s="9"/>
      <c r="AA308" s="10">
        <f t="shared" si="94"/>
        <v>0</v>
      </c>
      <c r="AB308" s="11">
        <v>45908</v>
      </c>
    </row>
    <row r="309" spans="1:28" ht="15.75" hidden="1" x14ac:dyDescent="0.25">
      <c r="A309" s="39">
        <v>45908</v>
      </c>
      <c r="B309" s="33" t="s">
        <v>151</v>
      </c>
      <c r="C309" s="33"/>
      <c r="D309" s="33" t="s">
        <v>31</v>
      </c>
      <c r="E309" s="33" t="s">
        <v>95</v>
      </c>
      <c r="F309" s="33">
        <v>5200</v>
      </c>
      <c r="G309" s="33" t="s">
        <v>29</v>
      </c>
      <c r="H309" s="33">
        <v>3700</v>
      </c>
      <c r="I309" s="5">
        <f t="shared" si="70"/>
        <v>19240000</v>
      </c>
      <c r="J309" s="37" t="s">
        <v>241</v>
      </c>
      <c r="K309" s="33" t="s">
        <v>1155</v>
      </c>
      <c r="L309" s="9">
        <f t="shared" si="89"/>
        <v>0</v>
      </c>
      <c r="M309" s="9"/>
      <c r="N309" s="9"/>
      <c r="O309" s="9">
        <f t="shared" si="90"/>
        <v>0</v>
      </c>
      <c r="P309" s="9"/>
      <c r="Q309" s="9"/>
      <c r="R309" s="9">
        <f t="shared" si="91"/>
        <v>0</v>
      </c>
      <c r="S309" s="9"/>
      <c r="T309" s="9"/>
      <c r="U309" s="9">
        <f t="shared" si="92"/>
        <v>19240000</v>
      </c>
      <c r="V309" s="9">
        <f>7240000+8000000</f>
        <v>15240000</v>
      </c>
      <c r="W309" s="9">
        <v>4000000</v>
      </c>
      <c r="X309" s="9">
        <f t="shared" si="93"/>
        <v>0</v>
      </c>
      <c r="Y309" s="9"/>
      <c r="Z309" s="9"/>
      <c r="AA309" s="10">
        <f t="shared" si="94"/>
        <v>0</v>
      </c>
      <c r="AB309" s="11">
        <v>45918</v>
      </c>
    </row>
    <row r="310" spans="1:28" ht="15.75" hidden="1" x14ac:dyDescent="0.25">
      <c r="A310" s="39">
        <v>45908</v>
      </c>
      <c r="B310" s="33" t="s">
        <v>231</v>
      </c>
      <c r="C310" s="33"/>
      <c r="D310" s="33"/>
      <c r="E310" s="33" t="s">
        <v>97</v>
      </c>
      <c r="F310" s="33">
        <v>85.4</v>
      </c>
      <c r="G310" s="33" t="s">
        <v>51</v>
      </c>
      <c r="H310" s="33"/>
      <c r="I310" s="5">
        <f t="shared" si="70"/>
        <v>0</v>
      </c>
      <c r="J310" s="83" t="s">
        <v>26</v>
      </c>
      <c r="K310" s="33"/>
      <c r="L310" s="9">
        <f t="shared" si="89"/>
        <v>0</v>
      </c>
      <c r="M310" s="9"/>
      <c r="N310" s="9"/>
      <c r="O310" s="9">
        <f t="shared" si="90"/>
        <v>0</v>
      </c>
      <c r="P310" s="9"/>
      <c r="Q310" s="9"/>
      <c r="R310" s="9">
        <f t="shared" si="91"/>
        <v>0</v>
      </c>
      <c r="S310" s="9"/>
      <c r="T310" s="9"/>
      <c r="U310" s="9">
        <f t="shared" si="92"/>
        <v>0</v>
      </c>
      <c r="V310" s="9"/>
      <c r="W310" s="9"/>
      <c r="X310" s="9">
        <f t="shared" si="93"/>
        <v>0</v>
      </c>
      <c r="Y310" s="9"/>
      <c r="Z310" s="9"/>
      <c r="AA310" s="10">
        <f t="shared" si="94"/>
        <v>0</v>
      </c>
      <c r="AB310" s="11"/>
    </row>
    <row r="311" spans="1:28" ht="15.75" hidden="1" x14ac:dyDescent="0.25">
      <c r="A311" s="39">
        <v>45908</v>
      </c>
      <c r="B311" s="33" t="s">
        <v>231</v>
      </c>
      <c r="C311" s="33"/>
      <c r="D311" s="33"/>
      <c r="E311" s="33" t="s">
        <v>98</v>
      </c>
      <c r="F311" s="33">
        <v>91.3</v>
      </c>
      <c r="G311" s="33" t="s">
        <v>51</v>
      </c>
      <c r="H311" s="33"/>
      <c r="I311" s="5">
        <f t="shared" si="70"/>
        <v>0</v>
      </c>
      <c r="J311" s="83" t="s">
        <v>26</v>
      </c>
      <c r="K311" s="33"/>
      <c r="L311" s="9">
        <f t="shared" si="89"/>
        <v>0</v>
      </c>
      <c r="M311" s="9"/>
      <c r="N311" s="9"/>
      <c r="O311" s="9">
        <f t="shared" si="90"/>
        <v>0</v>
      </c>
      <c r="P311" s="9"/>
      <c r="Q311" s="9"/>
      <c r="R311" s="9">
        <f t="shared" si="91"/>
        <v>0</v>
      </c>
      <c r="S311" s="9"/>
      <c r="T311" s="9"/>
      <c r="U311" s="9">
        <f t="shared" si="92"/>
        <v>0</v>
      </c>
      <c r="V311" s="9"/>
      <c r="W311" s="9"/>
      <c r="X311" s="9">
        <f t="shared" si="93"/>
        <v>0</v>
      </c>
      <c r="Y311" s="9"/>
      <c r="Z311" s="9"/>
      <c r="AA311" s="10">
        <f t="shared" si="94"/>
        <v>0</v>
      </c>
      <c r="AB311" s="11"/>
    </row>
    <row r="312" spans="1:28" ht="15.75" hidden="1" x14ac:dyDescent="0.25">
      <c r="A312" s="39">
        <v>45908</v>
      </c>
      <c r="B312" s="33" t="s">
        <v>154</v>
      </c>
      <c r="C312" s="33"/>
      <c r="D312" s="33" t="s">
        <v>31</v>
      </c>
      <c r="E312" s="33" t="s">
        <v>95</v>
      </c>
      <c r="F312" s="33">
        <v>3200</v>
      </c>
      <c r="G312" s="33" t="s">
        <v>29</v>
      </c>
      <c r="H312" s="33">
        <v>4000</v>
      </c>
      <c r="I312" s="5">
        <f t="shared" si="70"/>
        <v>12800000</v>
      </c>
      <c r="J312" s="37" t="s">
        <v>240</v>
      </c>
      <c r="K312" s="90" t="s">
        <v>1139</v>
      </c>
      <c r="L312" s="9">
        <f t="shared" si="89"/>
        <v>0</v>
      </c>
      <c r="M312" s="9"/>
      <c r="N312" s="9"/>
      <c r="O312" s="9">
        <f t="shared" si="90"/>
        <v>12800000</v>
      </c>
      <c r="P312" s="9">
        <v>12800000</v>
      </c>
      <c r="Q312" s="9"/>
      <c r="R312" s="9">
        <f t="shared" si="91"/>
        <v>0</v>
      </c>
      <c r="S312" s="9"/>
      <c r="T312" s="9"/>
      <c r="U312" s="9">
        <f t="shared" si="92"/>
        <v>0</v>
      </c>
      <c r="V312" s="9"/>
      <c r="W312" s="9"/>
      <c r="X312" s="9">
        <f t="shared" si="93"/>
        <v>0</v>
      </c>
      <c r="Y312" s="9"/>
      <c r="Z312" s="9"/>
      <c r="AA312" s="10">
        <f t="shared" si="94"/>
        <v>0</v>
      </c>
      <c r="AB312" s="11">
        <v>45929</v>
      </c>
    </row>
    <row r="313" spans="1:28" ht="15.75" hidden="1" x14ac:dyDescent="0.25">
      <c r="A313" s="39">
        <v>45908</v>
      </c>
      <c r="B313" s="33" t="s">
        <v>154</v>
      </c>
      <c r="C313" s="33"/>
      <c r="D313" s="33" t="s">
        <v>31</v>
      </c>
      <c r="E313" s="33" t="s">
        <v>155</v>
      </c>
      <c r="F313" s="33">
        <v>2000</v>
      </c>
      <c r="G313" s="33" t="s">
        <v>29</v>
      </c>
      <c r="H313" s="33">
        <v>4000</v>
      </c>
      <c r="I313" s="5">
        <f t="shared" si="70"/>
        <v>8000000</v>
      </c>
      <c r="J313" s="82" t="s">
        <v>38</v>
      </c>
      <c r="K313" s="130" t="s">
        <v>1139</v>
      </c>
      <c r="L313" s="9">
        <f t="shared" si="89"/>
        <v>0</v>
      </c>
      <c r="M313" s="9"/>
      <c r="N313" s="9"/>
      <c r="O313" s="9">
        <f t="shared" si="90"/>
        <v>2100000</v>
      </c>
      <c r="P313" s="9">
        <v>2100000</v>
      </c>
      <c r="Q313" s="9"/>
      <c r="R313" s="9">
        <f t="shared" si="91"/>
        <v>0</v>
      </c>
      <c r="S313" s="9"/>
      <c r="T313" s="9"/>
      <c r="U313" s="9">
        <f t="shared" si="92"/>
        <v>0</v>
      </c>
      <c r="V313" s="9"/>
      <c r="W313" s="9"/>
      <c r="X313" s="9">
        <f t="shared" si="93"/>
        <v>0</v>
      </c>
      <c r="Y313" s="9"/>
      <c r="Z313" s="9"/>
      <c r="AA313" s="10">
        <f t="shared" si="94"/>
        <v>5900000</v>
      </c>
      <c r="AB313" s="11">
        <v>45929</v>
      </c>
    </row>
    <row r="314" spans="1:28" ht="15.75" hidden="1" x14ac:dyDescent="0.25">
      <c r="A314" s="39">
        <v>45908</v>
      </c>
      <c r="B314" s="33" t="s">
        <v>154</v>
      </c>
      <c r="C314" s="33"/>
      <c r="D314" s="33" t="s">
        <v>31</v>
      </c>
      <c r="E314" s="33" t="s">
        <v>86</v>
      </c>
      <c r="F314" s="33">
        <v>75</v>
      </c>
      <c r="G314" s="33" t="s">
        <v>51</v>
      </c>
      <c r="H314" s="33">
        <v>125000</v>
      </c>
      <c r="I314" s="5">
        <f t="shared" si="70"/>
        <v>9375000</v>
      </c>
      <c r="J314" s="82" t="s">
        <v>38</v>
      </c>
      <c r="K314" s="130" t="s">
        <v>1139</v>
      </c>
      <c r="L314" s="9">
        <f t="shared" si="89"/>
        <v>0</v>
      </c>
      <c r="M314" s="9"/>
      <c r="N314" s="9"/>
      <c r="O314" s="9">
        <f t="shared" si="90"/>
        <v>0</v>
      </c>
      <c r="P314" s="9"/>
      <c r="Q314" s="9"/>
      <c r="R314" s="9">
        <f t="shared" si="91"/>
        <v>0</v>
      </c>
      <c r="S314" s="9"/>
      <c r="T314" s="9"/>
      <c r="U314" s="9">
        <f t="shared" si="92"/>
        <v>0</v>
      </c>
      <c r="V314" s="9"/>
      <c r="W314" s="9"/>
      <c r="X314" s="9">
        <f t="shared" si="93"/>
        <v>0</v>
      </c>
      <c r="Y314" s="9"/>
      <c r="Z314" s="9"/>
      <c r="AA314" s="10">
        <f t="shared" si="94"/>
        <v>9375000</v>
      </c>
      <c r="AB314" s="11"/>
    </row>
    <row r="315" spans="1:28" ht="15.75" hidden="1" x14ac:dyDescent="0.25">
      <c r="A315" s="39">
        <v>45908</v>
      </c>
      <c r="B315" s="33" t="s">
        <v>154</v>
      </c>
      <c r="C315" s="33"/>
      <c r="D315" s="33" t="s">
        <v>31</v>
      </c>
      <c r="E315" s="33" t="s">
        <v>102</v>
      </c>
      <c r="F315" s="33">
        <v>24</v>
      </c>
      <c r="G315" s="33" t="s">
        <v>74</v>
      </c>
      <c r="H315" s="33">
        <v>65000</v>
      </c>
      <c r="I315" s="5">
        <f t="shared" si="70"/>
        <v>1560000</v>
      </c>
      <c r="J315" s="82" t="s">
        <v>38</v>
      </c>
      <c r="K315" s="130" t="s">
        <v>1139</v>
      </c>
      <c r="L315" s="9">
        <f t="shared" si="89"/>
        <v>0</v>
      </c>
      <c r="M315" s="9"/>
      <c r="N315" s="9"/>
      <c r="O315" s="9">
        <f t="shared" si="90"/>
        <v>0</v>
      </c>
      <c r="P315" s="9"/>
      <c r="Q315" s="9"/>
      <c r="R315" s="9">
        <f t="shared" si="91"/>
        <v>0</v>
      </c>
      <c r="S315" s="9"/>
      <c r="T315" s="9"/>
      <c r="U315" s="9">
        <f t="shared" si="92"/>
        <v>0</v>
      </c>
      <c r="V315" s="9"/>
      <c r="W315" s="9"/>
      <c r="X315" s="9">
        <f t="shared" si="93"/>
        <v>0</v>
      </c>
      <c r="Y315" s="9"/>
      <c r="Z315" s="9"/>
      <c r="AA315" s="10">
        <f t="shared" si="94"/>
        <v>1560000</v>
      </c>
      <c r="AB315" s="11"/>
    </row>
    <row r="316" spans="1:28" ht="15.75" hidden="1" x14ac:dyDescent="0.25">
      <c r="A316" s="32">
        <v>45908</v>
      </c>
      <c r="B316" s="33" t="s">
        <v>170</v>
      </c>
      <c r="C316" s="33"/>
      <c r="D316" s="33" t="s">
        <v>31</v>
      </c>
      <c r="E316" s="33" t="s">
        <v>457</v>
      </c>
      <c r="F316" s="33">
        <v>3</v>
      </c>
      <c r="G316" s="33" t="s">
        <v>51</v>
      </c>
      <c r="H316" s="33">
        <v>300000</v>
      </c>
      <c r="I316" s="5">
        <f t="shared" si="70"/>
        <v>900000</v>
      </c>
      <c r="J316" s="37" t="s">
        <v>241</v>
      </c>
      <c r="K316" s="33"/>
      <c r="L316" s="9">
        <f t="shared" si="89"/>
        <v>900000</v>
      </c>
      <c r="M316" s="9">
        <v>900000</v>
      </c>
      <c r="N316" s="9"/>
      <c r="O316" s="9">
        <f t="shared" si="90"/>
        <v>0</v>
      </c>
      <c r="P316" s="9"/>
      <c r="Q316" s="9"/>
      <c r="R316" s="9">
        <f t="shared" si="91"/>
        <v>0</v>
      </c>
      <c r="S316" s="9"/>
      <c r="T316" s="9"/>
      <c r="U316" s="9">
        <f t="shared" si="92"/>
        <v>0</v>
      </c>
      <c r="V316" s="9"/>
      <c r="W316" s="9"/>
      <c r="X316" s="9">
        <f t="shared" si="93"/>
        <v>0</v>
      </c>
      <c r="Y316" s="9"/>
      <c r="Z316" s="9"/>
      <c r="AA316" s="10">
        <f t="shared" si="94"/>
        <v>0</v>
      </c>
      <c r="AB316" s="11">
        <v>45908</v>
      </c>
    </row>
    <row r="317" spans="1:28" ht="15.75" hidden="1" x14ac:dyDescent="0.25">
      <c r="A317" s="39">
        <v>45908</v>
      </c>
      <c r="B317" s="33" t="s">
        <v>170</v>
      </c>
      <c r="C317" s="33"/>
      <c r="D317" s="33" t="s">
        <v>31</v>
      </c>
      <c r="E317" s="33" t="s">
        <v>64</v>
      </c>
      <c r="F317" s="33">
        <v>2</v>
      </c>
      <c r="G317" s="33" t="s">
        <v>33</v>
      </c>
      <c r="H317" s="33">
        <v>150000</v>
      </c>
      <c r="I317" s="5">
        <f t="shared" si="70"/>
        <v>300000</v>
      </c>
      <c r="J317" s="37" t="s">
        <v>241</v>
      </c>
      <c r="K317" s="33"/>
      <c r="L317" s="9">
        <f t="shared" si="89"/>
        <v>300000</v>
      </c>
      <c r="M317" s="9">
        <v>300000</v>
      </c>
      <c r="N317" s="9"/>
      <c r="O317" s="9">
        <f t="shared" si="90"/>
        <v>0</v>
      </c>
      <c r="P317" s="9"/>
      <c r="Q317" s="9"/>
      <c r="R317" s="9">
        <f t="shared" si="91"/>
        <v>0</v>
      </c>
      <c r="S317" s="9"/>
      <c r="T317" s="9"/>
      <c r="U317" s="9">
        <f t="shared" si="92"/>
        <v>0</v>
      </c>
      <c r="V317" s="9"/>
      <c r="W317" s="9"/>
      <c r="X317" s="9">
        <f t="shared" si="93"/>
        <v>0</v>
      </c>
      <c r="Y317" s="9"/>
      <c r="Z317" s="9"/>
      <c r="AA317" s="10">
        <f t="shared" si="94"/>
        <v>0</v>
      </c>
      <c r="AB317" s="11">
        <v>45908</v>
      </c>
    </row>
    <row r="318" spans="1:28" ht="15.75" hidden="1" x14ac:dyDescent="0.25">
      <c r="A318" s="39">
        <v>45908</v>
      </c>
      <c r="B318" s="33" t="s">
        <v>170</v>
      </c>
      <c r="C318" s="33"/>
      <c r="D318" s="33" t="s">
        <v>31</v>
      </c>
      <c r="E318" s="33" t="s">
        <v>468</v>
      </c>
      <c r="F318" s="33">
        <v>16</v>
      </c>
      <c r="G318" s="33" t="s">
        <v>51</v>
      </c>
      <c r="H318" s="33">
        <v>43000</v>
      </c>
      <c r="I318" s="5">
        <f t="shared" si="70"/>
        <v>688000</v>
      </c>
      <c r="J318" s="37" t="s">
        <v>241</v>
      </c>
      <c r="K318" s="33"/>
      <c r="L318" s="9">
        <f t="shared" si="89"/>
        <v>688000</v>
      </c>
      <c r="M318" s="9">
        <v>688000</v>
      </c>
      <c r="N318" s="9"/>
      <c r="O318" s="9">
        <f t="shared" si="90"/>
        <v>0</v>
      </c>
      <c r="P318" s="9"/>
      <c r="Q318" s="9"/>
      <c r="R318" s="9">
        <f t="shared" si="91"/>
        <v>0</v>
      </c>
      <c r="S318" s="9"/>
      <c r="T318" s="9"/>
      <c r="U318" s="9">
        <f t="shared" si="92"/>
        <v>0</v>
      </c>
      <c r="V318" s="9"/>
      <c r="W318" s="9"/>
      <c r="X318" s="9">
        <f t="shared" si="93"/>
        <v>0</v>
      </c>
      <c r="Y318" s="9"/>
      <c r="Z318" s="9"/>
      <c r="AA318" s="10">
        <f t="shared" si="94"/>
        <v>0</v>
      </c>
      <c r="AB318" s="11">
        <v>45908</v>
      </c>
    </row>
    <row r="319" spans="1:28" ht="16.5" hidden="1" thickBot="1" x14ac:dyDescent="0.3">
      <c r="A319" s="61">
        <v>45908</v>
      </c>
      <c r="B319" s="62" t="s">
        <v>191</v>
      </c>
      <c r="C319" s="62"/>
      <c r="D319" s="62" t="s">
        <v>31</v>
      </c>
      <c r="E319" s="62" t="s">
        <v>64</v>
      </c>
      <c r="F319" s="62">
        <v>10</v>
      </c>
      <c r="G319" s="62" t="s">
        <v>33</v>
      </c>
      <c r="H319" s="62">
        <v>150000</v>
      </c>
      <c r="I319" s="133">
        <f t="shared" si="70"/>
        <v>1500000</v>
      </c>
      <c r="J319" s="63" t="s">
        <v>241</v>
      </c>
      <c r="K319" s="62" t="s">
        <v>1126</v>
      </c>
      <c r="L319" s="97">
        <f t="shared" si="89"/>
        <v>1500000</v>
      </c>
      <c r="M319" s="97">
        <v>1500000</v>
      </c>
      <c r="N319" s="97"/>
      <c r="O319" s="97">
        <f t="shared" si="90"/>
        <v>0</v>
      </c>
      <c r="P319" s="97"/>
      <c r="Q319" s="97"/>
      <c r="R319" s="97">
        <f t="shared" si="91"/>
        <v>0</v>
      </c>
      <c r="S319" s="97"/>
      <c r="T319" s="97"/>
      <c r="U319" s="97">
        <f t="shared" si="92"/>
        <v>0</v>
      </c>
      <c r="V319" s="97"/>
      <c r="W319" s="97"/>
      <c r="X319" s="97">
        <f t="shared" si="93"/>
        <v>0</v>
      </c>
      <c r="Y319" s="97"/>
      <c r="Z319" s="97"/>
      <c r="AA319" s="98">
        <f t="shared" si="94"/>
        <v>0</v>
      </c>
      <c r="AB319" s="99">
        <v>45909</v>
      </c>
    </row>
    <row r="320" spans="1:28" ht="15.75" hidden="1" x14ac:dyDescent="0.25">
      <c r="A320" s="39">
        <v>45909</v>
      </c>
      <c r="B320" s="35" t="s">
        <v>327</v>
      </c>
      <c r="C320" s="35"/>
      <c r="D320" s="35" t="s">
        <v>31</v>
      </c>
      <c r="E320" s="35" t="s">
        <v>73</v>
      </c>
      <c r="F320" s="35">
        <v>20</v>
      </c>
      <c r="G320" s="35" t="s">
        <v>74</v>
      </c>
      <c r="H320" s="35">
        <v>50000</v>
      </c>
      <c r="I320" s="5">
        <f t="shared" si="70"/>
        <v>1000000</v>
      </c>
      <c r="J320" s="37" t="s">
        <v>240</v>
      </c>
      <c r="K320" s="35" t="s">
        <v>1126</v>
      </c>
      <c r="L320" s="9">
        <f t="shared" ref="L320" si="95">M320+N320</f>
        <v>0</v>
      </c>
      <c r="M320" s="9"/>
      <c r="N320" s="9"/>
      <c r="O320" s="9">
        <f t="shared" ref="O320" si="96">P320+Q320</f>
        <v>1000000</v>
      </c>
      <c r="P320" s="9">
        <v>1000000</v>
      </c>
      <c r="Q320" s="9"/>
      <c r="R320" s="9">
        <f t="shared" ref="R320" si="97">S320+T320</f>
        <v>0</v>
      </c>
      <c r="S320" s="9"/>
      <c r="T320" s="9"/>
      <c r="U320" s="9">
        <f t="shared" ref="U320" si="98">V320+W320</f>
        <v>0</v>
      </c>
      <c r="V320" s="9"/>
      <c r="W320" s="9"/>
      <c r="X320" s="9">
        <f t="shared" ref="X320" si="99">Y320+Z320</f>
        <v>0</v>
      </c>
      <c r="Y320" s="9"/>
      <c r="Z320" s="9"/>
      <c r="AA320" s="10">
        <f t="shared" ref="AA320" si="100">C320+I320-L320-O320-U320-X320-R320</f>
        <v>0</v>
      </c>
      <c r="AB320" s="11">
        <v>45910</v>
      </c>
    </row>
    <row r="321" spans="1:28" ht="15.75" hidden="1" x14ac:dyDescent="0.25">
      <c r="A321" s="39">
        <v>45909</v>
      </c>
      <c r="B321" s="35" t="s">
        <v>327</v>
      </c>
      <c r="C321" s="33"/>
      <c r="D321" s="35" t="s">
        <v>31</v>
      </c>
      <c r="E321" s="33" t="s">
        <v>122</v>
      </c>
      <c r="F321" s="33">
        <v>3</v>
      </c>
      <c r="G321" s="33" t="s">
        <v>51</v>
      </c>
      <c r="H321" s="33">
        <v>70000</v>
      </c>
      <c r="I321" s="5">
        <f t="shared" si="70"/>
        <v>210000</v>
      </c>
      <c r="J321" s="37" t="s">
        <v>240</v>
      </c>
      <c r="K321" s="35" t="s">
        <v>1126</v>
      </c>
      <c r="L321" s="9">
        <f t="shared" ref="L321:L338" si="101">M321+N321</f>
        <v>0</v>
      </c>
      <c r="M321" s="9"/>
      <c r="N321" s="9"/>
      <c r="O321" s="9">
        <f t="shared" ref="O321:O338" si="102">P321+Q321</f>
        <v>210000</v>
      </c>
      <c r="P321" s="9">
        <v>210000</v>
      </c>
      <c r="Q321" s="9"/>
      <c r="R321" s="9">
        <f t="shared" ref="R321:R338" si="103">S321+T321</f>
        <v>0</v>
      </c>
      <c r="S321" s="9"/>
      <c r="T321" s="9"/>
      <c r="U321" s="9">
        <f t="shared" ref="U321:U338" si="104">V321+W321</f>
        <v>0</v>
      </c>
      <c r="V321" s="9"/>
      <c r="W321" s="9"/>
      <c r="X321" s="9">
        <f t="shared" ref="X321:X338" si="105">Y321+Z321</f>
        <v>0</v>
      </c>
      <c r="Y321" s="9"/>
      <c r="Z321" s="9"/>
      <c r="AA321" s="10">
        <f t="shared" ref="AA321:AA338" si="106">C321+I321-L321-O321-U321-X321-R321</f>
        <v>0</v>
      </c>
      <c r="AB321" s="11">
        <v>45910</v>
      </c>
    </row>
    <row r="322" spans="1:28" ht="15.75" hidden="1" x14ac:dyDescent="0.25">
      <c r="A322" s="39">
        <v>45909</v>
      </c>
      <c r="B322" s="35" t="s">
        <v>327</v>
      </c>
      <c r="C322" s="33"/>
      <c r="D322" s="35" t="s">
        <v>31</v>
      </c>
      <c r="E322" s="33" t="s">
        <v>102</v>
      </c>
      <c r="F322" s="57">
        <v>12</v>
      </c>
      <c r="G322" s="33" t="s">
        <v>74</v>
      </c>
      <c r="H322" s="33">
        <v>65000</v>
      </c>
      <c r="I322" s="5">
        <f t="shared" si="70"/>
        <v>780000</v>
      </c>
      <c r="J322" s="37" t="s">
        <v>240</v>
      </c>
      <c r="K322" s="35" t="s">
        <v>1126</v>
      </c>
      <c r="L322" s="9">
        <f t="shared" si="101"/>
        <v>0</v>
      </c>
      <c r="M322" s="9"/>
      <c r="N322" s="9"/>
      <c r="O322" s="9">
        <f t="shared" si="102"/>
        <v>780000</v>
      </c>
      <c r="P322" s="9">
        <v>780000</v>
      </c>
      <c r="Q322" s="9"/>
      <c r="R322" s="9">
        <f t="shared" si="103"/>
        <v>0</v>
      </c>
      <c r="S322" s="9"/>
      <c r="T322" s="9"/>
      <c r="U322" s="9">
        <f t="shared" si="104"/>
        <v>0</v>
      </c>
      <c r="V322" s="9"/>
      <c r="W322" s="9"/>
      <c r="X322" s="9">
        <f t="shared" si="105"/>
        <v>0</v>
      </c>
      <c r="Y322" s="9"/>
      <c r="Z322" s="9"/>
      <c r="AA322" s="10">
        <f t="shared" si="106"/>
        <v>0</v>
      </c>
      <c r="AB322" s="11">
        <v>45910</v>
      </c>
    </row>
    <row r="323" spans="1:28" ht="15.75" hidden="1" x14ac:dyDescent="0.25">
      <c r="A323" s="39">
        <v>45909</v>
      </c>
      <c r="B323" s="33" t="s">
        <v>251</v>
      </c>
      <c r="C323" s="33"/>
      <c r="D323" s="33" t="s">
        <v>41</v>
      </c>
      <c r="E323" s="33" t="s">
        <v>297</v>
      </c>
      <c r="F323" s="33">
        <v>600</v>
      </c>
      <c r="G323" s="33" t="s">
        <v>29</v>
      </c>
      <c r="H323" s="33">
        <v>2000</v>
      </c>
      <c r="I323" s="5">
        <f t="shared" ref="I323:I385" si="107">F323*H323</f>
        <v>1200000</v>
      </c>
      <c r="J323" s="37" t="s">
        <v>240</v>
      </c>
      <c r="K323" s="33"/>
      <c r="L323" s="9">
        <f t="shared" si="101"/>
        <v>0</v>
      </c>
      <c r="M323" s="9"/>
      <c r="N323" s="9"/>
      <c r="O323" s="9">
        <f t="shared" si="102"/>
        <v>1200000</v>
      </c>
      <c r="P323" s="9">
        <v>1200000</v>
      </c>
      <c r="Q323" s="9"/>
      <c r="R323" s="9">
        <f t="shared" si="103"/>
        <v>0</v>
      </c>
      <c r="S323" s="9"/>
      <c r="T323" s="9"/>
      <c r="U323" s="9">
        <f t="shared" si="104"/>
        <v>0</v>
      </c>
      <c r="V323" s="9"/>
      <c r="W323" s="9"/>
      <c r="X323" s="9">
        <f t="shared" si="105"/>
        <v>0</v>
      </c>
      <c r="Y323" s="9"/>
      <c r="Z323" s="9"/>
      <c r="AA323" s="10">
        <f t="shared" si="106"/>
        <v>0</v>
      </c>
      <c r="AB323" s="11">
        <v>45909</v>
      </c>
    </row>
    <row r="324" spans="1:28" ht="15.75" hidden="1" x14ac:dyDescent="0.25">
      <c r="A324" s="39">
        <v>45909</v>
      </c>
      <c r="B324" s="33" t="s">
        <v>1135</v>
      </c>
      <c r="C324" s="33"/>
      <c r="D324" s="33" t="s">
        <v>31</v>
      </c>
      <c r="E324" s="33" t="s">
        <v>32</v>
      </c>
      <c r="F324" s="33">
        <v>4</v>
      </c>
      <c r="G324" s="33" t="s">
        <v>33</v>
      </c>
      <c r="H324" s="33">
        <v>150000</v>
      </c>
      <c r="I324" s="5">
        <f t="shared" si="107"/>
        <v>600000</v>
      </c>
      <c r="J324" s="37" t="s">
        <v>241</v>
      </c>
      <c r="K324" s="33"/>
      <c r="L324" s="9">
        <f t="shared" si="101"/>
        <v>0</v>
      </c>
      <c r="M324" s="9"/>
      <c r="N324" s="9"/>
      <c r="O324" s="9">
        <f t="shared" si="102"/>
        <v>0</v>
      </c>
      <c r="P324" s="9"/>
      <c r="Q324" s="9"/>
      <c r="R324" s="9">
        <f t="shared" si="103"/>
        <v>0</v>
      </c>
      <c r="S324" s="9"/>
      <c r="T324" s="9"/>
      <c r="U324" s="9">
        <f t="shared" si="104"/>
        <v>600000</v>
      </c>
      <c r="V324" s="9">
        <v>600000</v>
      </c>
      <c r="W324" s="9"/>
      <c r="X324" s="9">
        <f t="shared" si="105"/>
        <v>0</v>
      </c>
      <c r="Y324" s="9"/>
      <c r="Z324" s="9"/>
      <c r="AA324" s="10">
        <f t="shared" si="106"/>
        <v>0</v>
      </c>
      <c r="AB324" s="11">
        <v>45909</v>
      </c>
    </row>
    <row r="325" spans="1:28" ht="15.75" hidden="1" x14ac:dyDescent="0.25">
      <c r="A325" s="39">
        <v>45909</v>
      </c>
      <c r="B325" s="33" t="s">
        <v>1040</v>
      </c>
      <c r="C325" s="33"/>
      <c r="D325" s="33" t="s">
        <v>31</v>
      </c>
      <c r="E325" s="33" t="s">
        <v>110</v>
      </c>
      <c r="F325" s="33">
        <v>400</v>
      </c>
      <c r="G325" s="33" t="s">
        <v>29</v>
      </c>
      <c r="H325" s="33">
        <v>2000</v>
      </c>
      <c r="I325" s="5">
        <f t="shared" si="107"/>
        <v>800000</v>
      </c>
      <c r="J325" s="37" t="s">
        <v>240</v>
      </c>
      <c r="K325" s="33"/>
      <c r="L325" s="9">
        <f t="shared" si="101"/>
        <v>0</v>
      </c>
      <c r="M325" s="9"/>
      <c r="N325" s="9"/>
      <c r="O325" s="9">
        <f t="shared" si="102"/>
        <v>800000</v>
      </c>
      <c r="P325" s="9">
        <v>800000</v>
      </c>
      <c r="Q325" s="9"/>
      <c r="R325" s="9">
        <f t="shared" si="103"/>
        <v>0</v>
      </c>
      <c r="S325" s="9"/>
      <c r="T325" s="9"/>
      <c r="U325" s="9">
        <f t="shared" si="104"/>
        <v>0</v>
      </c>
      <c r="V325" s="9"/>
      <c r="W325" s="9"/>
      <c r="X325" s="9">
        <f t="shared" si="105"/>
        <v>0</v>
      </c>
      <c r="Y325" s="9"/>
      <c r="Z325" s="9"/>
      <c r="AA325" s="10">
        <f t="shared" si="106"/>
        <v>0</v>
      </c>
      <c r="AB325" s="11">
        <v>45909</v>
      </c>
    </row>
    <row r="326" spans="1:28" ht="15.75" hidden="1" x14ac:dyDescent="0.25">
      <c r="A326" s="39">
        <v>45909</v>
      </c>
      <c r="B326" s="33" t="s">
        <v>369</v>
      </c>
      <c r="C326" s="33"/>
      <c r="D326" s="33" t="s">
        <v>31</v>
      </c>
      <c r="E326" s="33" t="s">
        <v>315</v>
      </c>
      <c r="F326" s="33">
        <v>400</v>
      </c>
      <c r="G326" s="33" t="s">
        <v>29</v>
      </c>
      <c r="H326" s="33">
        <v>5400</v>
      </c>
      <c r="I326" s="5">
        <f t="shared" si="107"/>
        <v>2160000</v>
      </c>
      <c r="J326" s="37" t="s">
        <v>241</v>
      </c>
      <c r="K326" s="35" t="s">
        <v>1126</v>
      </c>
      <c r="L326" s="9">
        <f t="shared" si="101"/>
        <v>2160000</v>
      </c>
      <c r="M326" s="9">
        <v>2160000</v>
      </c>
      <c r="N326" s="9"/>
      <c r="O326" s="9">
        <f t="shared" si="102"/>
        <v>0</v>
      </c>
      <c r="P326" s="9"/>
      <c r="Q326" s="9"/>
      <c r="R326" s="9">
        <f t="shared" si="103"/>
        <v>0</v>
      </c>
      <c r="S326" s="9"/>
      <c r="T326" s="9"/>
      <c r="U326" s="9">
        <f t="shared" si="104"/>
        <v>0</v>
      </c>
      <c r="V326" s="9"/>
      <c r="W326" s="9"/>
      <c r="X326" s="9">
        <f t="shared" si="105"/>
        <v>0</v>
      </c>
      <c r="Y326" s="9"/>
      <c r="Z326" s="9"/>
      <c r="AA326" s="10">
        <f t="shared" si="106"/>
        <v>0</v>
      </c>
      <c r="AB326" s="11">
        <v>45910</v>
      </c>
    </row>
    <row r="327" spans="1:28" ht="15.75" hidden="1" x14ac:dyDescent="0.25">
      <c r="A327" s="39">
        <v>45909</v>
      </c>
      <c r="B327" s="33" t="s">
        <v>189</v>
      </c>
      <c r="C327" s="33"/>
      <c r="D327" s="33" t="s">
        <v>31</v>
      </c>
      <c r="E327" s="33" t="s">
        <v>110</v>
      </c>
      <c r="F327" s="33">
        <v>1600</v>
      </c>
      <c r="G327" s="33" t="s">
        <v>29</v>
      </c>
      <c r="H327" s="33">
        <v>1800</v>
      </c>
      <c r="I327" s="5">
        <f t="shared" si="107"/>
        <v>2880000</v>
      </c>
      <c r="J327" s="37" t="s">
        <v>241</v>
      </c>
      <c r="K327" s="33"/>
      <c r="L327" s="9">
        <f t="shared" si="101"/>
        <v>0</v>
      </c>
      <c r="M327" s="9"/>
      <c r="N327" s="9"/>
      <c r="O327" s="9">
        <f t="shared" si="102"/>
        <v>0</v>
      </c>
      <c r="P327" s="9"/>
      <c r="Q327" s="9"/>
      <c r="R327" s="9">
        <f t="shared" si="103"/>
        <v>0</v>
      </c>
      <c r="S327" s="9"/>
      <c r="T327" s="9"/>
      <c r="U327" s="9">
        <f t="shared" si="104"/>
        <v>0</v>
      </c>
      <c r="V327" s="9"/>
      <c r="W327" s="9"/>
      <c r="X327" s="9">
        <f t="shared" si="105"/>
        <v>2880000</v>
      </c>
      <c r="Y327" s="9">
        <v>2880000</v>
      </c>
      <c r="Z327" s="9"/>
      <c r="AA327" s="10">
        <f t="shared" si="106"/>
        <v>0</v>
      </c>
      <c r="AB327" s="11">
        <v>45909</v>
      </c>
    </row>
    <row r="328" spans="1:28" ht="15.75" hidden="1" x14ac:dyDescent="0.25">
      <c r="A328" s="39">
        <v>45909</v>
      </c>
      <c r="B328" s="33" t="s">
        <v>210</v>
      </c>
      <c r="C328" s="33"/>
      <c r="D328" s="33" t="s">
        <v>41</v>
      </c>
      <c r="E328" s="33" t="s">
        <v>102</v>
      </c>
      <c r="F328" s="33">
        <v>24</v>
      </c>
      <c r="G328" s="33" t="s">
        <v>74</v>
      </c>
      <c r="H328" s="33">
        <v>65000</v>
      </c>
      <c r="I328" s="5">
        <f t="shared" si="107"/>
        <v>1560000</v>
      </c>
      <c r="J328" s="37" t="s">
        <v>241</v>
      </c>
      <c r="K328" s="33"/>
      <c r="L328" s="9">
        <f t="shared" si="101"/>
        <v>1560000</v>
      </c>
      <c r="M328" s="9">
        <v>1560000</v>
      </c>
      <c r="N328" s="9"/>
      <c r="O328" s="9">
        <f t="shared" si="102"/>
        <v>0</v>
      </c>
      <c r="P328" s="9"/>
      <c r="Q328" s="9"/>
      <c r="R328" s="9">
        <f t="shared" si="103"/>
        <v>0</v>
      </c>
      <c r="S328" s="9"/>
      <c r="T328" s="9"/>
      <c r="U328" s="9">
        <f t="shared" si="104"/>
        <v>0</v>
      </c>
      <c r="V328" s="9"/>
      <c r="W328" s="9"/>
      <c r="X328" s="9">
        <f t="shared" si="105"/>
        <v>0</v>
      </c>
      <c r="Y328" s="9"/>
      <c r="Z328" s="9"/>
      <c r="AA328" s="10">
        <f t="shared" si="106"/>
        <v>0</v>
      </c>
      <c r="AB328" s="11">
        <v>45909</v>
      </c>
    </row>
    <row r="329" spans="1:28" ht="15.75" hidden="1" x14ac:dyDescent="0.25">
      <c r="A329" s="39">
        <v>45909</v>
      </c>
      <c r="B329" s="33" t="s">
        <v>729</v>
      </c>
      <c r="C329" s="33"/>
      <c r="D329" s="33" t="s">
        <v>31</v>
      </c>
      <c r="E329" s="33" t="s">
        <v>394</v>
      </c>
      <c r="F329" s="33">
        <v>2</v>
      </c>
      <c r="G329" s="33" t="s">
        <v>51</v>
      </c>
      <c r="H329" s="33">
        <v>300000</v>
      </c>
      <c r="I329" s="5">
        <f t="shared" si="107"/>
        <v>600000</v>
      </c>
      <c r="J329" s="37" t="s">
        <v>241</v>
      </c>
      <c r="K329" s="33"/>
      <c r="L329" s="9">
        <f t="shared" si="101"/>
        <v>600000</v>
      </c>
      <c r="M329" s="9">
        <v>600000</v>
      </c>
      <c r="N329" s="9"/>
      <c r="O329" s="9">
        <f t="shared" si="102"/>
        <v>0</v>
      </c>
      <c r="P329" s="9"/>
      <c r="Q329" s="9"/>
      <c r="R329" s="9">
        <f t="shared" si="103"/>
        <v>0</v>
      </c>
      <c r="S329" s="9"/>
      <c r="T329" s="9"/>
      <c r="U329" s="9">
        <f t="shared" si="104"/>
        <v>0</v>
      </c>
      <c r="V329" s="9"/>
      <c r="W329" s="9"/>
      <c r="X329" s="9">
        <f t="shared" si="105"/>
        <v>0</v>
      </c>
      <c r="Y329" s="9"/>
      <c r="Z329" s="9"/>
      <c r="AA329" s="10">
        <f t="shared" si="106"/>
        <v>0</v>
      </c>
      <c r="AB329" s="11">
        <v>45909</v>
      </c>
    </row>
    <row r="330" spans="1:28" ht="15.75" hidden="1" x14ac:dyDescent="0.25">
      <c r="A330" s="39">
        <v>45909</v>
      </c>
      <c r="B330" s="33" t="s">
        <v>371</v>
      </c>
      <c r="C330" s="33"/>
      <c r="D330" s="33" t="s">
        <v>41</v>
      </c>
      <c r="E330" s="33" t="s">
        <v>86</v>
      </c>
      <c r="F330" s="33">
        <v>50</v>
      </c>
      <c r="G330" s="33" t="s">
        <v>51</v>
      </c>
      <c r="H330" s="33">
        <v>81250</v>
      </c>
      <c r="I330" s="5">
        <f t="shared" si="107"/>
        <v>4062500</v>
      </c>
      <c r="J330" s="37" t="s">
        <v>241</v>
      </c>
      <c r="K330" s="33"/>
      <c r="L330" s="9">
        <f t="shared" si="101"/>
        <v>0</v>
      </c>
      <c r="M330" s="9"/>
      <c r="N330" s="9"/>
      <c r="O330" s="9">
        <f t="shared" si="102"/>
        <v>0</v>
      </c>
      <c r="P330" s="9"/>
      <c r="Q330" s="9"/>
      <c r="R330" s="9">
        <f t="shared" si="103"/>
        <v>0</v>
      </c>
      <c r="S330" s="9"/>
      <c r="T330" s="9"/>
      <c r="U330" s="9">
        <f t="shared" si="104"/>
        <v>4062500</v>
      </c>
      <c r="V330" s="9">
        <v>4062500</v>
      </c>
      <c r="W330" s="9"/>
      <c r="X330" s="9">
        <f t="shared" si="105"/>
        <v>0</v>
      </c>
      <c r="Y330" s="9"/>
      <c r="Z330" s="9"/>
      <c r="AA330" s="10">
        <f t="shared" si="106"/>
        <v>0</v>
      </c>
      <c r="AB330" s="11">
        <v>45909</v>
      </c>
    </row>
    <row r="331" spans="1:28" ht="15.75" hidden="1" x14ac:dyDescent="0.25">
      <c r="A331" s="39">
        <v>45909</v>
      </c>
      <c r="B331" s="33" t="s">
        <v>961</v>
      </c>
      <c r="C331" s="33"/>
      <c r="D331" s="33" t="s">
        <v>41</v>
      </c>
      <c r="E331" s="33" t="s">
        <v>70</v>
      </c>
      <c r="F331" s="78">
        <v>900</v>
      </c>
      <c r="G331" s="33" t="s">
        <v>29</v>
      </c>
      <c r="H331" s="33">
        <v>2720</v>
      </c>
      <c r="I331" s="5">
        <f t="shared" si="107"/>
        <v>2448000</v>
      </c>
      <c r="J331" s="82" t="s">
        <v>38</v>
      </c>
      <c r="K331" s="136" t="s">
        <v>1126</v>
      </c>
      <c r="L331" s="9">
        <f t="shared" si="101"/>
        <v>0</v>
      </c>
      <c r="M331" s="9"/>
      <c r="N331" s="9"/>
      <c r="O331" s="9">
        <f t="shared" si="102"/>
        <v>0</v>
      </c>
      <c r="P331" s="9"/>
      <c r="Q331" s="9"/>
      <c r="R331" s="9">
        <f t="shared" si="103"/>
        <v>0</v>
      </c>
      <c r="S331" s="9"/>
      <c r="T331" s="9"/>
      <c r="U331" s="9">
        <f t="shared" si="104"/>
        <v>1100000</v>
      </c>
      <c r="V331" s="9">
        <v>1100000</v>
      </c>
      <c r="W331" s="9"/>
      <c r="X331" s="9">
        <f t="shared" si="105"/>
        <v>0</v>
      </c>
      <c r="Y331" s="9"/>
      <c r="Z331" s="9"/>
      <c r="AA331" s="10">
        <f t="shared" si="106"/>
        <v>1348000</v>
      </c>
      <c r="AB331" s="11">
        <v>45924</v>
      </c>
    </row>
    <row r="332" spans="1:28" ht="15.75" hidden="1" x14ac:dyDescent="0.25">
      <c r="A332" s="39">
        <v>45909</v>
      </c>
      <c r="B332" s="33" t="s">
        <v>961</v>
      </c>
      <c r="C332" s="33"/>
      <c r="D332" s="33" t="s">
        <v>41</v>
      </c>
      <c r="E332" s="33" t="s">
        <v>110</v>
      </c>
      <c r="F332" s="33">
        <v>400</v>
      </c>
      <c r="G332" s="33" t="s">
        <v>29</v>
      </c>
      <c r="H332" s="33">
        <v>2000</v>
      </c>
      <c r="I332" s="5">
        <f t="shared" si="107"/>
        <v>800000</v>
      </c>
      <c r="J332" s="37" t="s">
        <v>241</v>
      </c>
      <c r="K332" s="116" t="s">
        <v>1126</v>
      </c>
      <c r="L332" s="9">
        <f t="shared" si="101"/>
        <v>0</v>
      </c>
      <c r="M332" s="9"/>
      <c r="N332" s="9"/>
      <c r="O332" s="9">
        <f t="shared" si="102"/>
        <v>0</v>
      </c>
      <c r="P332" s="9"/>
      <c r="Q332" s="9"/>
      <c r="R332" s="9">
        <f t="shared" si="103"/>
        <v>0</v>
      </c>
      <c r="S332" s="9"/>
      <c r="T332" s="9"/>
      <c r="U332" s="9">
        <f t="shared" si="104"/>
        <v>800000</v>
      </c>
      <c r="V332" s="9">
        <v>800000</v>
      </c>
      <c r="W332" s="9"/>
      <c r="X332" s="9">
        <f t="shared" si="105"/>
        <v>0</v>
      </c>
      <c r="Y332" s="9"/>
      <c r="Z332" s="9"/>
      <c r="AA332" s="10">
        <f t="shared" si="106"/>
        <v>0</v>
      </c>
      <c r="AB332" s="11">
        <v>45924</v>
      </c>
    </row>
    <row r="333" spans="1:28" ht="15.75" hidden="1" x14ac:dyDescent="0.25">
      <c r="A333" s="39">
        <v>45909</v>
      </c>
      <c r="B333" s="33" t="s">
        <v>927</v>
      </c>
      <c r="C333" s="33"/>
      <c r="D333" s="33" t="s">
        <v>41</v>
      </c>
      <c r="E333" s="33" t="s">
        <v>110</v>
      </c>
      <c r="F333" s="33">
        <v>200</v>
      </c>
      <c r="G333" s="33" t="s">
        <v>29</v>
      </c>
      <c r="H333" s="33">
        <v>2000</v>
      </c>
      <c r="I333" s="5">
        <f t="shared" si="107"/>
        <v>400000</v>
      </c>
      <c r="J333" s="37" t="s">
        <v>240</v>
      </c>
      <c r="K333" s="33"/>
      <c r="L333" s="9">
        <f t="shared" si="101"/>
        <v>0</v>
      </c>
      <c r="M333" s="9"/>
      <c r="N333" s="9"/>
      <c r="O333" s="9">
        <f t="shared" si="102"/>
        <v>400000</v>
      </c>
      <c r="P333" s="9">
        <v>400000</v>
      </c>
      <c r="Q333" s="9"/>
      <c r="R333" s="9">
        <f t="shared" si="103"/>
        <v>0</v>
      </c>
      <c r="S333" s="9"/>
      <c r="T333" s="9"/>
      <c r="U333" s="9">
        <f t="shared" si="104"/>
        <v>0</v>
      </c>
      <c r="V333" s="9"/>
      <c r="W333" s="9"/>
      <c r="X333" s="9">
        <f t="shared" si="105"/>
        <v>0</v>
      </c>
      <c r="Y333" s="9"/>
      <c r="Z333" s="9"/>
      <c r="AA333" s="10">
        <f t="shared" si="106"/>
        <v>0</v>
      </c>
      <c r="AB333" s="11">
        <v>45909</v>
      </c>
    </row>
    <row r="334" spans="1:28" ht="15.75" hidden="1" x14ac:dyDescent="0.25">
      <c r="A334" s="39">
        <v>45909</v>
      </c>
      <c r="B334" s="33" t="s">
        <v>219</v>
      </c>
      <c r="C334" s="33"/>
      <c r="D334" s="33" t="s">
        <v>41</v>
      </c>
      <c r="E334" s="33" t="s">
        <v>155</v>
      </c>
      <c r="F334" s="33">
        <v>100</v>
      </c>
      <c r="G334" s="33" t="s">
        <v>29</v>
      </c>
      <c r="H334" s="33">
        <v>3800</v>
      </c>
      <c r="I334" s="5">
        <f t="shared" si="107"/>
        <v>380000</v>
      </c>
      <c r="J334" s="37" t="s">
        <v>240</v>
      </c>
      <c r="K334" s="90" t="s">
        <v>1134</v>
      </c>
      <c r="L334" s="9">
        <f t="shared" si="101"/>
        <v>0</v>
      </c>
      <c r="M334" s="9"/>
      <c r="N334" s="9"/>
      <c r="O334" s="9">
        <f t="shared" si="102"/>
        <v>380000</v>
      </c>
      <c r="P334" s="9">
        <v>380000</v>
      </c>
      <c r="Q334" s="9"/>
      <c r="R334" s="9">
        <f t="shared" si="103"/>
        <v>0</v>
      </c>
      <c r="S334" s="9"/>
      <c r="T334" s="9"/>
      <c r="U334" s="9">
        <f t="shared" si="104"/>
        <v>0</v>
      </c>
      <c r="V334" s="9"/>
      <c r="W334" s="9"/>
      <c r="X334" s="9">
        <f t="shared" si="105"/>
        <v>0</v>
      </c>
      <c r="Y334" s="9"/>
      <c r="Z334" s="9"/>
      <c r="AA334" s="10">
        <f t="shared" si="106"/>
        <v>0</v>
      </c>
      <c r="AB334" s="11">
        <v>45926</v>
      </c>
    </row>
    <row r="335" spans="1:28" ht="15.75" hidden="1" x14ac:dyDescent="0.25">
      <c r="A335" s="39">
        <v>45909</v>
      </c>
      <c r="B335" s="33" t="s">
        <v>170</v>
      </c>
      <c r="C335" s="33"/>
      <c r="D335" s="33" t="s">
        <v>31</v>
      </c>
      <c r="E335" s="33" t="s">
        <v>64</v>
      </c>
      <c r="F335" s="33">
        <v>2</v>
      </c>
      <c r="G335" s="33" t="s">
        <v>33</v>
      </c>
      <c r="H335" s="33">
        <v>150000</v>
      </c>
      <c r="I335" s="5">
        <f t="shared" si="107"/>
        <v>300000</v>
      </c>
      <c r="J335" s="37" t="s">
        <v>241</v>
      </c>
      <c r="K335" s="33"/>
      <c r="L335" s="9">
        <f t="shared" si="101"/>
        <v>300000</v>
      </c>
      <c r="M335" s="9">
        <v>300000</v>
      </c>
      <c r="N335" s="9"/>
      <c r="O335" s="9">
        <f t="shared" si="102"/>
        <v>0</v>
      </c>
      <c r="P335" s="9"/>
      <c r="Q335" s="9"/>
      <c r="R335" s="9">
        <f t="shared" si="103"/>
        <v>0</v>
      </c>
      <c r="S335" s="9"/>
      <c r="T335" s="9"/>
      <c r="U335" s="9">
        <f t="shared" si="104"/>
        <v>0</v>
      </c>
      <c r="V335" s="9"/>
      <c r="W335" s="9"/>
      <c r="X335" s="9">
        <f t="shared" si="105"/>
        <v>0</v>
      </c>
      <c r="Y335" s="9"/>
      <c r="Z335" s="9"/>
      <c r="AA335" s="10">
        <f t="shared" si="106"/>
        <v>0</v>
      </c>
      <c r="AB335" s="11">
        <v>45909</v>
      </c>
    </row>
    <row r="336" spans="1:28" ht="15.75" hidden="1" x14ac:dyDescent="0.25">
      <c r="A336" s="32">
        <v>45909</v>
      </c>
      <c r="B336" s="33" t="s">
        <v>170</v>
      </c>
      <c r="C336" s="33"/>
      <c r="D336" s="33" t="s">
        <v>31</v>
      </c>
      <c r="E336" s="33" t="s">
        <v>468</v>
      </c>
      <c r="F336" s="33">
        <v>15.8</v>
      </c>
      <c r="G336" s="33" t="s">
        <v>51</v>
      </c>
      <c r="H336" s="33">
        <v>43000</v>
      </c>
      <c r="I336" s="5">
        <f t="shared" si="107"/>
        <v>679400</v>
      </c>
      <c r="J336" s="37" t="s">
        <v>241</v>
      </c>
      <c r="K336" s="33"/>
      <c r="L336" s="9">
        <f t="shared" si="101"/>
        <v>679400</v>
      </c>
      <c r="M336" s="9">
        <v>679400</v>
      </c>
      <c r="N336" s="9"/>
      <c r="O336" s="9">
        <f t="shared" si="102"/>
        <v>0</v>
      </c>
      <c r="P336" s="9"/>
      <c r="Q336" s="9"/>
      <c r="R336" s="9">
        <f t="shared" si="103"/>
        <v>0</v>
      </c>
      <c r="S336" s="9"/>
      <c r="T336" s="9"/>
      <c r="U336" s="9">
        <f t="shared" si="104"/>
        <v>0</v>
      </c>
      <c r="V336" s="9"/>
      <c r="W336" s="9"/>
      <c r="X336" s="9">
        <f t="shared" si="105"/>
        <v>0</v>
      </c>
      <c r="Y336" s="9"/>
      <c r="Z336" s="9"/>
      <c r="AA336" s="10">
        <f t="shared" si="106"/>
        <v>0</v>
      </c>
      <c r="AB336" s="11">
        <v>45909</v>
      </c>
    </row>
    <row r="337" spans="1:28" ht="15.75" hidden="1" x14ac:dyDescent="0.25">
      <c r="A337" s="39">
        <v>45909</v>
      </c>
      <c r="B337" s="33" t="s">
        <v>231</v>
      </c>
      <c r="C337" s="33"/>
      <c r="D337" s="33"/>
      <c r="E337" s="33" t="s">
        <v>98</v>
      </c>
      <c r="F337" s="33">
        <v>90</v>
      </c>
      <c r="G337" s="33" t="s">
        <v>51</v>
      </c>
      <c r="H337" s="33"/>
      <c r="I337" s="5">
        <f t="shared" si="107"/>
        <v>0</v>
      </c>
      <c r="J337" s="83" t="s">
        <v>26</v>
      </c>
      <c r="K337" s="33"/>
      <c r="L337" s="9">
        <f t="shared" si="101"/>
        <v>0</v>
      </c>
      <c r="M337" s="9"/>
      <c r="N337" s="9"/>
      <c r="O337" s="9">
        <f t="shared" si="102"/>
        <v>0</v>
      </c>
      <c r="P337" s="9"/>
      <c r="Q337" s="9"/>
      <c r="R337" s="9">
        <f t="shared" si="103"/>
        <v>0</v>
      </c>
      <c r="S337" s="9"/>
      <c r="T337" s="9"/>
      <c r="U337" s="9">
        <f t="shared" si="104"/>
        <v>0</v>
      </c>
      <c r="V337" s="9"/>
      <c r="W337" s="9"/>
      <c r="X337" s="9">
        <f t="shared" si="105"/>
        <v>0</v>
      </c>
      <c r="Y337" s="9"/>
      <c r="Z337" s="9"/>
      <c r="AA337" s="10">
        <f t="shared" si="106"/>
        <v>0</v>
      </c>
      <c r="AB337" s="11"/>
    </row>
    <row r="338" spans="1:28" ht="16.5" hidden="1" thickBot="1" x14ac:dyDescent="0.3">
      <c r="A338" s="61">
        <v>45909</v>
      </c>
      <c r="B338" s="62" t="s">
        <v>231</v>
      </c>
      <c r="C338" s="62"/>
      <c r="D338" s="62"/>
      <c r="E338" s="62" t="s">
        <v>1136</v>
      </c>
      <c r="F338" s="62">
        <v>47.5</v>
      </c>
      <c r="G338" s="62" t="s">
        <v>51</v>
      </c>
      <c r="H338" s="62"/>
      <c r="I338" s="133">
        <f t="shared" si="107"/>
        <v>0</v>
      </c>
      <c r="J338" s="101" t="s">
        <v>26</v>
      </c>
      <c r="K338" s="62"/>
      <c r="L338" s="97">
        <f t="shared" si="101"/>
        <v>0</v>
      </c>
      <c r="M338" s="97"/>
      <c r="N338" s="97"/>
      <c r="O338" s="97">
        <f t="shared" si="102"/>
        <v>0</v>
      </c>
      <c r="P338" s="97"/>
      <c r="Q338" s="97"/>
      <c r="R338" s="97">
        <f t="shared" si="103"/>
        <v>0</v>
      </c>
      <c r="S338" s="97"/>
      <c r="T338" s="97"/>
      <c r="U338" s="97">
        <f t="shared" si="104"/>
        <v>0</v>
      </c>
      <c r="V338" s="97"/>
      <c r="W338" s="97"/>
      <c r="X338" s="97">
        <f t="shared" si="105"/>
        <v>0</v>
      </c>
      <c r="Y338" s="97"/>
      <c r="Z338" s="97"/>
      <c r="AA338" s="98">
        <f t="shared" si="106"/>
        <v>0</v>
      </c>
      <c r="AB338" s="99"/>
    </row>
    <row r="339" spans="1:28" ht="15.75" hidden="1" x14ac:dyDescent="0.25">
      <c r="A339" s="39">
        <v>45910</v>
      </c>
      <c r="B339" s="35" t="s">
        <v>947</v>
      </c>
      <c r="C339" s="35"/>
      <c r="D339" s="35" t="s">
        <v>41</v>
      </c>
      <c r="E339" s="35" t="s">
        <v>73</v>
      </c>
      <c r="F339" s="35">
        <v>10</v>
      </c>
      <c r="G339" s="35" t="s">
        <v>74</v>
      </c>
      <c r="H339" s="35">
        <v>50000</v>
      </c>
      <c r="I339" s="5">
        <f t="shared" si="107"/>
        <v>500000</v>
      </c>
      <c r="J339" s="41" t="s">
        <v>241</v>
      </c>
      <c r="K339" s="35"/>
      <c r="L339" s="9">
        <f t="shared" ref="L339" si="108">M339+N339</f>
        <v>0</v>
      </c>
      <c r="M339" s="9"/>
      <c r="N339" s="9"/>
      <c r="O339" s="9">
        <f t="shared" ref="O339" si="109">P339+Q339</f>
        <v>0</v>
      </c>
      <c r="P339" s="9"/>
      <c r="Q339" s="9"/>
      <c r="R339" s="9">
        <f t="shared" ref="R339" si="110">S339+T339</f>
        <v>0</v>
      </c>
      <c r="S339" s="9"/>
      <c r="T339" s="9"/>
      <c r="U339" s="9">
        <f t="shared" ref="U339" si="111">V339+W339</f>
        <v>500000</v>
      </c>
      <c r="V339" s="9">
        <v>500000</v>
      </c>
      <c r="W339" s="9"/>
      <c r="X339" s="9">
        <f t="shared" ref="X339" si="112">Y339+Z339</f>
        <v>0</v>
      </c>
      <c r="Y339" s="9"/>
      <c r="Z339" s="9"/>
      <c r="AA339" s="10">
        <f t="shared" ref="AA339" si="113">C339+I339-L339-O339-U339-X339-R339</f>
        <v>0</v>
      </c>
      <c r="AB339" s="11">
        <v>45910</v>
      </c>
    </row>
    <row r="340" spans="1:28" ht="15.75" hidden="1" x14ac:dyDescent="0.25">
      <c r="A340" s="39">
        <v>45910</v>
      </c>
      <c r="B340" s="33" t="s">
        <v>92</v>
      </c>
      <c r="C340" s="33"/>
      <c r="D340" s="33" t="s">
        <v>31</v>
      </c>
      <c r="E340" s="33" t="s">
        <v>91</v>
      </c>
      <c r="F340" s="33">
        <v>500</v>
      </c>
      <c r="G340" s="33" t="s">
        <v>29</v>
      </c>
      <c r="H340" s="33">
        <v>4000</v>
      </c>
      <c r="I340" s="5">
        <f t="shared" si="107"/>
        <v>2000000</v>
      </c>
      <c r="J340" s="37" t="s">
        <v>241</v>
      </c>
      <c r="K340" s="33"/>
      <c r="L340" s="9">
        <f t="shared" ref="L340:L370" si="114">M340+N340</f>
        <v>0</v>
      </c>
      <c r="M340" s="9"/>
      <c r="N340" s="9"/>
      <c r="O340" s="9">
        <f t="shared" ref="O340:O370" si="115">P340+Q340</f>
        <v>0</v>
      </c>
      <c r="P340" s="9"/>
      <c r="Q340" s="9"/>
      <c r="R340" s="9">
        <f t="shared" ref="R340:R370" si="116">S340+T340</f>
        <v>0</v>
      </c>
      <c r="S340" s="9"/>
      <c r="T340" s="9"/>
      <c r="U340" s="9">
        <f t="shared" ref="U340:U370" si="117">V340+W340</f>
        <v>2000000</v>
      </c>
      <c r="V340" s="9">
        <v>2000000</v>
      </c>
      <c r="W340" s="9"/>
      <c r="X340" s="9">
        <f t="shared" ref="X340:X370" si="118">Y340+Z340</f>
        <v>0</v>
      </c>
      <c r="Y340" s="9"/>
      <c r="Z340" s="9"/>
      <c r="AA340" s="10">
        <f t="shared" ref="AA340:AA370" si="119">C340+I340-L340-O340-U340-X340-R340</f>
        <v>0</v>
      </c>
      <c r="AB340" s="11">
        <v>45910</v>
      </c>
    </row>
    <row r="341" spans="1:28" ht="15.75" hidden="1" x14ac:dyDescent="0.25">
      <c r="A341" s="39">
        <v>45910</v>
      </c>
      <c r="B341" s="33" t="s">
        <v>370</v>
      </c>
      <c r="C341" s="33"/>
      <c r="D341" s="33" t="s">
        <v>31</v>
      </c>
      <c r="E341" s="33" t="s">
        <v>166</v>
      </c>
      <c r="F341" s="33">
        <v>5</v>
      </c>
      <c r="G341" s="33" t="s">
        <v>23</v>
      </c>
      <c r="H341" s="33">
        <v>400000</v>
      </c>
      <c r="I341" s="5">
        <f t="shared" si="107"/>
        <v>2000000</v>
      </c>
      <c r="J341" s="37" t="s">
        <v>240</v>
      </c>
      <c r="K341" s="33" t="s">
        <v>1134</v>
      </c>
      <c r="L341" s="9">
        <f t="shared" si="114"/>
        <v>0</v>
      </c>
      <c r="M341" s="9"/>
      <c r="N341" s="9"/>
      <c r="O341" s="9">
        <f t="shared" si="115"/>
        <v>2000000</v>
      </c>
      <c r="P341" s="9">
        <v>2000000</v>
      </c>
      <c r="Q341" s="9"/>
      <c r="R341" s="9">
        <f t="shared" si="116"/>
        <v>0</v>
      </c>
      <c r="S341" s="9"/>
      <c r="T341" s="9"/>
      <c r="U341" s="9">
        <f t="shared" si="117"/>
        <v>0</v>
      </c>
      <c r="V341" s="9"/>
      <c r="W341" s="9"/>
      <c r="X341" s="9">
        <f t="shared" si="118"/>
        <v>0</v>
      </c>
      <c r="Y341" s="9"/>
      <c r="Z341" s="9"/>
      <c r="AA341" s="10">
        <f t="shared" si="119"/>
        <v>0</v>
      </c>
      <c r="AB341" s="11">
        <v>45916</v>
      </c>
    </row>
    <row r="342" spans="1:28" ht="15.75" hidden="1" x14ac:dyDescent="0.25">
      <c r="A342" s="39">
        <v>45910</v>
      </c>
      <c r="B342" s="33" t="s">
        <v>153</v>
      </c>
      <c r="C342" s="33"/>
      <c r="D342" s="33" t="s">
        <v>31</v>
      </c>
      <c r="E342" s="33" t="s">
        <v>155</v>
      </c>
      <c r="F342" s="33">
        <v>1300</v>
      </c>
      <c r="G342" s="33" t="s">
        <v>29</v>
      </c>
      <c r="H342" s="33">
        <v>3800</v>
      </c>
      <c r="I342" s="5">
        <f t="shared" si="107"/>
        <v>4940000</v>
      </c>
      <c r="J342" s="37" t="s">
        <v>241</v>
      </c>
      <c r="K342" s="33" t="s">
        <v>1134</v>
      </c>
      <c r="L342" s="9">
        <f t="shared" si="114"/>
        <v>0</v>
      </c>
      <c r="M342" s="9"/>
      <c r="N342" s="9"/>
      <c r="O342" s="9">
        <f t="shared" si="115"/>
        <v>0</v>
      </c>
      <c r="P342" s="9"/>
      <c r="Q342" s="9"/>
      <c r="R342" s="9">
        <f t="shared" si="116"/>
        <v>0</v>
      </c>
      <c r="S342" s="9"/>
      <c r="T342" s="9"/>
      <c r="U342" s="9">
        <f t="shared" si="117"/>
        <v>4940000</v>
      </c>
      <c r="V342" s="9">
        <v>4940000</v>
      </c>
      <c r="W342" s="9"/>
      <c r="X342" s="9">
        <f t="shared" si="118"/>
        <v>0</v>
      </c>
      <c r="Y342" s="9"/>
      <c r="Z342" s="9"/>
      <c r="AA342" s="10">
        <f t="shared" si="119"/>
        <v>0</v>
      </c>
      <c r="AB342" s="11">
        <v>45913</v>
      </c>
    </row>
    <row r="343" spans="1:28" ht="15.75" hidden="1" x14ac:dyDescent="0.25">
      <c r="A343" s="39">
        <v>45910</v>
      </c>
      <c r="B343" s="33" t="s">
        <v>217</v>
      </c>
      <c r="C343" s="33"/>
      <c r="D343" s="33" t="s">
        <v>41</v>
      </c>
      <c r="E343" s="33" t="s">
        <v>155</v>
      </c>
      <c r="F343" s="33">
        <v>5200</v>
      </c>
      <c r="G343" s="33" t="s">
        <v>29</v>
      </c>
      <c r="H343" s="33">
        <v>4000</v>
      </c>
      <c r="I343" s="5">
        <f t="shared" si="107"/>
        <v>20800000</v>
      </c>
      <c r="J343" s="37" t="s">
        <v>240</v>
      </c>
      <c r="K343" s="33" t="s">
        <v>1137</v>
      </c>
      <c r="L343" s="9">
        <f t="shared" si="114"/>
        <v>0</v>
      </c>
      <c r="M343" s="9"/>
      <c r="N343" s="9"/>
      <c r="O343" s="9">
        <f t="shared" si="115"/>
        <v>20800000</v>
      </c>
      <c r="P343" s="9">
        <v>20800000</v>
      </c>
      <c r="Q343" s="9"/>
      <c r="R343" s="9">
        <f t="shared" si="116"/>
        <v>0</v>
      </c>
      <c r="S343" s="9"/>
      <c r="T343" s="9"/>
      <c r="U343" s="9">
        <f t="shared" si="117"/>
        <v>0</v>
      </c>
      <c r="V343" s="9"/>
      <c r="W343" s="9"/>
      <c r="X343" s="9">
        <f t="shared" si="118"/>
        <v>0</v>
      </c>
      <c r="Y343" s="9"/>
      <c r="Z343" s="9"/>
      <c r="AA343" s="10">
        <f t="shared" si="119"/>
        <v>0</v>
      </c>
      <c r="AB343" s="11">
        <v>45922</v>
      </c>
    </row>
    <row r="344" spans="1:28" ht="15.75" hidden="1" x14ac:dyDescent="0.25">
      <c r="A344" s="39">
        <v>45910</v>
      </c>
      <c r="B344" s="33" t="s">
        <v>217</v>
      </c>
      <c r="C344" s="33"/>
      <c r="D344" s="33" t="s">
        <v>41</v>
      </c>
      <c r="E344" s="33" t="s">
        <v>235</v>
      </c>
      <c r="F344" s="33">
        <v>2.5</v>
      </c>
      <c r="G344" s="33" t="s">
        <v>51</v>
      </c>
      <c r="H344" s="33">
        <v>90000</v>
      </c>
      <c r="I344" s="5">
        <f t="shared" si="107"/>
        <v>225000</v>
      </c>
      <c r="J344" s="37" t="s">
        <v>240</v>
      </c>
      <c r="K344" s="33" t="s">
        <v>1137</v>
      </c>
      <c r="L344" s="9">
        <f t="shared" si="114"/>
        <v>0</v>
      </c>
      <c r="M344" s="9"/>
      <c r="N344" s="9"/>
      <c r="O344" s="9">
        <f t="shared" si="115"/>
        <v>225000</v>
      </c>
      <c r="P344" s="9">
        <v>225000</v>
      </c>
      <c r="Q344" s="9"/>
      <c r="R344" s="9">
        <f t="shared" si="116"/>
        <v>0</v>
      </c>
      <c r="S344" s="9"/>
      <c r="T344" s="9"/>
      <c r="U344" s="9">
        <f t="shared" si="117"/>
        <v>0</v>
      </c>
      <c r="V344" s="9"/>
      <c r="W344" s="9"/>
      <c r="X344" s="9">
        <f t="shared" si="118"/>
        <v>0</v>
      </c>
      <c r="Y344" s="9"/>
      <c r="Z344" s="9"/>
      <c r="AA344" s="10">
        <f t="shared" si="119"/>
        <v>0</v>
      </c>
      <c r="AB344" s="11">
        <v>45922</v>
      </c>
    </row>
    <row r="345" spans="1:28" ht="15.75" hidden="1" x14ac:dyDescent="0.25">
      <c r="A345" s="39">
        <v>45910</v>
      </c>
      <c r="B345" s="33" t="s">
        <v>217</v>
      </c>
      <c r="C345" s="33"/>
      <c r="D345" s="33" t="s">
        <v>41</v>
      </c>
      <c r="E345" s="33" t="s">
        <v>237</v>
      </c>
      <c r="F345" s="33">
        <v>2.5</v>
      </c>
      <c r="G345" s="33" t="s">
        <v>51</v>
      </c>
      <c r="H345" s="33">
        <v>90000</v>
      </c>
      <c r="I345" s="5">
        <f t="shared" si="107"/>
        <v>225000</v>
      </c>
      <c r="J345" s="37" t="s">
        <v>240</v>
      </c>
      <c r="K345" s="33" t="s">
        <v>1137</v>
      </c>
      <c r="L345" s="9">
        <f t="shared" si="114"/>
        <v>0</v>
      </c>
      <c r="M345" s="9"/>
      <c r="N345" s="9"/>
      <c r="O345" s="9">
        <f t="shared" si="115"/>
        <v>225000</v>
      </c>
      <c r="P345" s="9">
        <v>225000</v>
      </c>
      <c r="Q345" s="9"/>
      <c r="R345" s="9">
        <f t="shared" si="116"/>
        <v>0</v>
      </c>
      <c r="S345" s="9"/>
      <c r="T345" s="9"/>
      <c r="U345" s="9">
        <f t="shared" si="117"/>
        <v>0</v>
      </c>
      <c r="V345" s="9"/>
      <c r="W345" s="9"/>
      <c r="X345" s="9">
        <f t="shared" si="118"/>
        <v>0</v>
      </c>
      <c r="Y345" s="9"/>
      <c r="Z345" s="9"/>
      <c r="AA345" s="10">
        <f t="shared" si="119"/>
        <v>0</v>
      </c>
      <c r="AB345" s="11">
        <v>45922</v>
      </c>
    </row>
    <row r="346" spans="1:28" ht="15.75" hidden="1" x14ac:dyDescent="0.25">
      <c r="A346" s="39">
        <v>45910</v>
      </c>
      <c r="B346" s="33" t="s">
        <v>217</v>
      </c>
      <c r="C346" s="33"/>
      <c r="D346" s="33" t="s">
        <v>41</v>
      </c>
      <c r="E346" s="33" t="s">
        <v>310</v>
      </c>
      <c r="F346" s="33">
        <v>2.5</v>
      </c>
      <c r="G346" s="33" t="s">
        <v>51</v>
      </c>
      <c r="H346" s="33">
        <v>86000</v>
      </c>
      <c r="I346" s="5">
        <f t="shared" si="107"/>
        <v>215000</v>
      </c>
      <c r="J346" s="37" t="s">
        <v>240</v>
      </c>
      <c r="K346" s="33" t="s">
        <v>1137</v>
      </c>
      <c r="L346" s="9">
        <f t="shared" si="114"/>
        <v>0</v>
      </c>
      <c r="M346" s="9"/>
      <c r="N346" s="9"/>
      <c r="O346" s="9">
        <f t="shared" si="115"/>
        <v>215000</v>
      </c>
      <c r="P346" s="9">
        <v>215000</v>
      </c>
      <c r="Q346" s="9"/>
      <c r="R346" s="9">
        <f t="shared" si="116"/>
        <v>0</v>
      </c>
      <c r="S346" s="9"/>
      <c r="T346" s="9"/>
      <c r="U346" s="9">
        <f t="shared" si="117"/>
        <v>0</v>
      </c>
      <c r="V346" s="9"/>
      <c r="W346" s="9"/>
      <c r="X346" s="9">
        <f t="shared" si="118"/>
        <v>0</v>
      </c>
      <c r="Y346" s="9"/>
      <c r="Z346" s="9"/>
      <c r="AA346" s="10">
        <f t="shared" si="119"/>
        <v>0</v>
      </c>
      <c r="AB346" s="11">
        <v>45922</v>
      </c>
    </row>
    <row r="347" spans="1:28" ht="15.75" hidden="1" x14ac:dyDescent="0.25">
      <c r="A347" s="39">
        <v>45910</v>
      </c>
      <c r="B347" s="33" t="s">
        <v>217</v>
      </c>
      <c r="C347" s="33"/>
      <c r="D347" s="33" t="s">
        <v>41</v>
      </c>
      <c r="E347" s="33" t="s">
        <v>102</v>
      </c>
      <c r="F347" s="33">
        <v>4</v>
      </c>
      <c r="G347" s="81" t="s">
        <v>74</v>
      </c>
      <c r="H347" s="33">
        <v>65000</v>
      </c>
      <c r="I347" s="5">
        <f t="shared" si="107"/>
        <v>260000</v>
      </c>
      <c r="J347" s="37" t="s">
        <v>34</v>
      </c>
      <c r="K347" s="33" t="s">
        <v>1137</v>
      </c>
      <c r="L347" s="9">
        <f t="shared" si="114"/>
        <v>0</v>
      </c>
      <c r="M347" s="9"/>
      <c r="N347" s="9"/>
      <c r="O347" s="9">
        <f t="shared" si="115"/>
        <v>725000</v>
      </c>
      <c r="P347" s="9">
        <v>260000</v>
      </c>
      <c r="Q347" s="9">
        <v>465000</v>
      </c>
      <c r="R347" s="9">
        <f t="shared" si="116"/>
        <v>0</v>
      </c>
      <c r="S347" s="9"/>
      <c r="T347" s="9"/>
      <c r="U347" s="9">
        <f t="shared" si="117"/>
        <v>0</v>
      </c>
      <c r="V347" s="9"/>
      <c r="W347" s="9"/>
      <c r="X347" s="9">
        <f t="shared" si="118"/>
        <v>0</v>
      </c>
      <c r="Y347" s="9"/>
      <c r="Z347" s="9"/>
      <c r="AA347" s="10">
        <f t="shared" si="119"/>
        <v>-465000</v>
      </c>
      <c r="AB347" s="11">
        <v>45922</v>
      </c>
    </row>
    <row r="348" spans="1:28" ht="15.75" hidden="1" x14ac:dyDescent="0.25">
      <c r="A348" s="39">
        <v>45910</v>
      </c>
      <c r="B348" s="33" t="s">
        <v>509</v>
      </c>
      <c r="C348" s="33"/>
      <c r="D348" s="33" t="s">
        <v>31</v>
      </c>
      <c r="E348" s="33" t="s">
        <v>263</v>
      </c>
      <c r="F348" s="33">
        <v>4000</v>
      </c>
      <c r="G348" s="81" t="s">
        <v>29</v>
      </c>
      <c r="H348" s="33">
        <v>1505</v>
      </c>
      <c r="I348" s="5">
        <f t="shared" si="107"/>
        <v>6020000</v>
      </c>
      <c r="J348" s="82" t="s">
        <v>38</v>
      </c>
      <c r="K348" s="130" t="s">
        <v>1137</v>
      </c>
      <c r="L348" s="9">
        <f t="shared" si="114"/>
        <v>0</v>
      </c>
      <c r="M348" s="9"/>
      <c r="N348" s="9"/>
      <c r="O348" s="9">
        <f t="shared" si="115"/>
        <v>0</v>
      </c>
      <c r="P348" s="9"/>
      <c r="Q348" s="9"/>
      <c r="R348" s="9">
        <f t="shared" si="116"/>
        <v>0</v>
      </c>
      <c r="S348" s="9"/>
      <c r="T348" s="9"/>
      <c r="U348" s="9">
        <f t="shared" si="117"/>
        <v>0</v>
      </c>
      <c r="V348" s="9"/>
      <c r="W348" s="9"/>
      <c r="X348" s="9">
        <f t="shared" si="118"/>
        <v>0</v>
      </c>
      <c r="Y348" s="9"/>
      <c r="Z348" s="9"/>
      <c r="AA348" s="10">
        <f t="shared" si="119"/>
        <v>6020000</v>
      </c>
      <c r="AB348" s="11"/>
    </row>
    <row r="349" spans="1:28" ht="15.75" hidden="1" x14ac:dyDescent="0.25">
      <c r="A349" s="39">
        <v>45910</v>
      </c>
      <c r="B349" s="33" t="s">
        <v>509</v>
      </c>
      <c r="C349" s="33"/>
      <c r="D349" s="33" t="s">
        <v>31</v>
      </c>
      <c r="E349" s="33" t="s">
        <v>224</v>
      </c>
      <c r="F349" s="33">
        <v>1000</v>
      </c>
      <c r="G349" s="81" t="s">
        <v>29</v>
      </c>
      <c r="H349" s="33">
        <v>1790</v>
      </c>
      <c r="I349" s="5">
        <f t="shared" si="107"/>
        <v>1790000</v>
      </c>
      <c r="J349" s="82" t="s">
        <v>38</v>
      </c>
      <c r="K349" s="130" t="s">
        <v>1137</v>
      </c>
      <c r="L349" s="9">
        <f t="shared" si="114"/>
        <v>0</v>
      </c>
      <c r="M349" s="9"/>
      <c r="N349" s="9"/>
      <c r="O349" s="9">
        <f t="shared" si="115"/>
        <v>0</v>
      </c>
      <c r="P349" s="9"/>
      <c r="Q349" s="9"/>
      <c r="R349" s="9">
        <f t="shared" si="116"/>
        <v>0</v>
      </c>
      <c r="S349" s="9"/>
      <c r="T349" s="9"/>
      <c r="U349" s="9">
        <f t="shared" si="117"/>
        <v>0</v>
      </c>
      <c r="V349" s="9"/>
      <c r="W349" s="9"/>
      <c r="X349" s="9">
        <f t="shared" si="118"/>
        <v>0</v>
      </c>
      <c r="Y349" s="9"/>
      <c r="Z349" s="9"/>
      <c r="AA349" s="10">
        <f t="shared" si="119"/>
        <v>1790000</v>
      </c>
      <c r="AB349" s="11"/>
    </row>
    <row r="350" spans="1:28" ht="15.75" hidden="1" x14ac:dyDescent="0.25">
      <c r="A350" s="39">
        <v>45910</v>
      </c>
      <c r="B350" s="33" t="s">
        <v>600</v>
      </c>
      <c r="C350" s="33"/>
      <c r="D350" s="33" t="s">
        <v>31</v>
      </c>
      <c r="E350" s="33" t="s">
        <v>122</v>
      </c>
      <c r="F350" s="33">
        <v>10</v>
      </c>
      <c r="G350" s="81" t="s">
        <v>51</v>
      </c>
      <c r="H350" s="33">
        <v>70000</v>
      </c>
      <c r="I350" s="5">
        <f t="shared" si="107"/>
        <v>700000</v>
      </c>
      <c r="J350" s="37" t="s">
        <v>241</v>
      </c>
      <c r="K350" s="33"/>
      <c r="L350" s="9">
        <f t="shared" si="114"/>
        <v>0</v>
      </c>
      <c r="M350" s="9"/>
      <c r="N350" s="9"/>
      <c r="O350" s="9">
        <f t="shared" si="115"/>
        <v>0</v>
      </c>
      <c r="P350" s="9"/>
      <c r="Q350" s="9"/>
      <c r="R350" s="9">
        <f t="shared" si="116"/>
        <v>0</v>
      </c>
      <c r="S350" s="9"/>
      <c r="T350" s="9"/>
      <c r="U350" s="9">
        <f t="shared" si="117"/>
        <v>700000</v>
      </c>
      <c r="V350" s="9">
        <v>700000</v>
      </c>
      <c r="W350" s="9"/>
      <c r="X350" s="9">
        <f t="shared" si="118"/>
        <v>0</v>
      </c>
      <c r="Y350" s="9"/>
      <c r="Z350" s="9"/>
      <c r="AA350" s="10">
        <f t="shared" si="119"/>
        <v>0</v>
      </c>
      <c r="AB350" s="11">
        <v>45910</v>
      </c>
    </row>
    <row r="351" spans="1:28" ht="15.75" hidden="1" x14ac:dyDescent="0.25">
      <c r="A351" s="39">
        <v>45910</v>
      </c>
      <c r="B351" s="33" t="s">
        <v>982</v>
      </c>
      <c r="C351" s="33"/>
      <c r="D351" s="33" t="s">
        <v>31</v>
      </c>
      <c r="E351" s="33" t="s">
        <v>64</v>
      </c>
      <c r="F351" s="33">
        <v>9</v>
      </c>
      <c r="G351" s="81" t="s">
        <v>33</v>
      </c>
      <c r="H351" s="33">
        <v>150000</v>
      </c>
      <c r="I351" s="5">
        <f t="shared" si="107"/>
        <v>1350000</v>
      </c>
      <c r="J351" s="37" t="s">
        <v>241</v>
      </c>
      <c r="K351" s="33"/>
      <c r="L351" s="9">
        <f t="shared" si="114"/>
        <v>0</v>
      </c>
      <c r="M351" s="9"/>
      <c r="N351" s="9"/>
      <c r="O351" s="9">
        <f t="shared" si="115"/>
        <v>0</v>
      </c>
      <c r="P351" s="9"/>
      <c r="Q351" s="9"/>
      <c r="R351" s="9">
        <f t="shared" si="116"/>
        <v>0</v>
      </c>
      <c r="S351" s="9"/>
      <c r="T351" s="9"/>
      <c r="U351" s="9">
        <f t="shared" si="117"/>
        <v>1350000</v>
      </c>
      <c r="V351" s="9">
        <v>1350000</v>
      </c>
      <c r="W351" s="9"/>
      <c r="X351" s="9">
        <f t="shared" si="118"/>
        <v>0</v>
      </c>
      <c r="Y351" s="9"/>
      <c r="Z351" s="9"/>
      <c r="AA351" s="10">
        <f t="shared" si="119"/>
        <v>0</v>
      </c>
      <c r="AB351" s="11">
        <v>45910</v>
      </c>
    </row>
    <row r="352" spans="1:28" ht="15.75" hidden="1" x14ac:dyDescent="0.25">
      <c r="A352" s="39">
        <v>45910</v>
      </c>
      <c r="B352" s="33" t="s">
        <v>199</v>
      </c>
      <c r="C352" s="33"/>
      <c r="D352" s="33" t="s">
        <v>31</v>
      </c>
      <c r="E352" s="33" t="s">
        <v>228</v>
      </c>
      <c r="F352" s="33">
        <v>1</v>
      </c>
      <c r="G352" s="81" t="s">
        <v>138</v>
      </c>
      <c r="H352" s="33">
        <v>1200000</v>
      </c>
      <c r="I352" s="5">
        <f t="shared" si="107"/>
        <v>1200000</v>
      </c>
      <c r="J352" s="37" t="s">
        <v>240</v>
      </c>
      <c r="K352" s="33"/>
      <c r="L352" s="9">
        <f t="shared" si="114"/>
        <v>0</v>
      </c>
      <c r="M352" s="9"/>
      <c r="N352" s="9"/>
      <c r="O352" s="9">
        <f t="shared" si="115"/>
        <v>1056000</v>
      </c>
      <c r="P352" s="9">
        <v>1056000</v>
      </c>
      <c r="Q352" s="9"/>
      <c r="R352" s="9">
        <f t="shared" si="116"/>
        <v>0</v>
      </c>
      <c r="S352" s="9"/>
      <c r="T352" s="9"/>
      <c r="U352" s="9">
        <f t="shared" si="117"/>
        <v>144000</v>
      </c>
      <c r="V352" s="9">
        <v>144000</v>
      </c>
      <c r="W352" s="9"/>
      <c r="X352" s="9">
        <f t="shared" si="118"/>
        <v>0</v>
      </c>
      <c r="Y352" s="9"/>
      <c r="Z352" s="9"/>
      <c r="AA352" s="10">
        <f t="shared" si="119"/>
        <v>0</v>
      </c>
      <c r="AB352" s="11">
        <v>45909</v>
      </c>
    </row>
    <row r="353" spans="1:28" ht="15.75" hidden="1" x14ac:dyDescent="0.25">
      <c r="A353" s="39">
        <v>45910</v>
      </c>
      <c r="B353" s="33" t="s">
        <v>305</v>
      </c>
      <c r="C353" s="33"/>
      <c r="D353" s="33" t="s">
        <v>31</v>
      </c>
      <c r="E353" s="33" t="s">
        <v>102</v>
      </c>
      <c r="F353" s="33">
        <v>12</v>
      </c>
      <c r="G353" s="81" t="s">
        <v>74</v>
      </c>
      <c r="H353" s="33">
        <v>65000</v>
      </c>
      <c r="I353" s="5">
        <f t="shared" si="107"/>
        <v>780000</v>
      </c>
      <c r="J353" s="37" t="s">
        <v>240</v>
      </c>
      <c r="K353" s="33"/>
      <c r="L353" s="9">
        <f t="shared" si="114"/>
        <v>0</v>
      </c>
      <c r="M353" s="9"/>
      <c r="N353" s="9"/>
      <c r="O353" s="9">
        <f t="shared" si="115"/>
        <v>780000</v>
      </c>
      <c r="P353" s="9">
        <v>780000</v>
      </c>
      <c r="Q353" s="9"/>
      <c r="R353" s="9">
        <f t="shared" si="116"/>
        <v>0</v>
      </c>
      <c r="S353" s="9"/>
      <c r="T353" s="9"/>
      <c r="U353" s="9">
        <f t="shared" si="117"/>
        <v>0</v>
      </c>
      <c r="V353" s="9"/>
      <c r="W353" s="9"/>
      <c r="X353" s="9">
        <f t="shared" si="118"/>
        <v>0</v>
      </c>
      <c r="Y353" s="9"/>
      <c r="Z353" s="9"/>
      <c r="AA353" s="10">
        <f t="shared" si="119"/>
        <v>0</v>
      </c>
      <c r="AB353" s="11">
        <v>45909</v>
      </c>
    </row>
    <row r="354" spans="1:28" ht="15.75" hidden="1" x14ac:dyDescent="0.25">
      <c r="A354" s="39">
        <v>45910</v>
      </c>
      <c r="B354" s="33" t="s">
        <v>305</v>
      </c>
      <c r="C354" s="33"/>
      <c r="D354" s="33" t="s">
        <v>31</v>
      </c>
      <c r="E354" s="33" t="s">
        <v>297</v>
      </c>
      <c r="F354" s="33">
        <v>600</v>
      </c>
      <c r="G354" s="81" t="s">
        <v>29</v>
      </c>
      <c r="H354" s="33">
        <v>2000</v>
      </c>
      <c r="I354" s="5">
        <f t="shared" si="107"/>
        <v>1200000</v>
      </c>
      <c r="J354" s="37" t="s">
        <v>240</v>
      </c>
      <c r="K354" s="33" t="s">
        <v>1134</v>
      </c>
      <c r="L354" s="9">
        <f t="shared" si="114"/>
        <v>0</v>
      </c>
      <c r="M354" s="9"/>
      <c r="N354" s="9"/>
      <c r="O354" s="9">
        <f t="shared" si="115"/>
        <v>1200000</v>
      </c>
      <c r="P354" s="9">
        <v>1200000</v>
      </c>
      <c r="Q354" s="9"/>
      <c r="R354" s="9">
        <f t="shared" si="116"/>
        <v>0</v>
      </c>
      <c r="S354" s="9"/>
      <c r="T354" s="9"/>
      <c r="U354" s="9">
        <f t="shared" si="117"/>
        <v>0</v>
      </c>
      <c r="V354" s="9"/>
      <c r="W354" s="9"/>
      <c r="X354" s="9">
        <f t="shared" si="118"/>
        <v>0</v>
      </c>
      <c r="Y354" s="9"/>
      <c r="Z354" s="9"/>
      <c r="AA354" s="10">
        <f t="shared" si="119"/>
        <v>0</v>
      </c>
      <c r="AB354" s="11">
        <v>45911</v>
      </c>
    </row>
    <row r="355" spans="1:28" ht="15.75" hidden="1" x14ac:dyDescent="0.25">
      <c r="A355" s="39">
        <v>45910</v>
      </c>
      <c r="B355" s="33" t="s">
        <v>35</v>
      </c>
      <c r="C355" s="33"/>
      <c r="D355" s="33" t="s">
        <v>41</v>
      </c>
      <c r="E355" s="33" t="s">
        <v>310</v>
      </c>
      <c r="F355" s="33">
        <v>2.5</v>
      </c>
      <c r="G355" s="81" t="s">
        <v>51</v>
      </c>
      <c r="H355" s="33">
        <v>86000</v>
      </c>
      <c r="I355" s="5">
        <f t="shared" si="107"/>
        <v>215000</v>
      </c>
      <c r="J355" s="37" t="s">
        <v>241</v>
      </c>
      <c r="K355" s="66"/>
      <c r="L355" s="9">
        <f t="shared" si="114"/>
        <v>0</v>
      </c>
      <c r="M355" s="9"/>
      <c r="N355" s="9"/>
      <c r="O355" s="9">
        <f t="shared" si="115"/>
        <v>0</v>
      </c>
      <c r="P355" s="9"/>
      <c r="Q355" s="9"/>
      <c r="R355" s="9">
        <f t="shared" si="116"/>
        <v>0</v>
      </c>
      <c r="S355" s="9"/>
      <c r="T355" s="9"/>
      <c r="U355" s="9">
        <f t="shared" si="117"/>
        <v>215000</v>
      </c>
      <c r="V355" s="9">
        <v>215000</v>
      </c>
      <c r="W355" s="9"/>
      <c r="X355" s="9">
        <f t="shared" si="118"/>
        <v>0</v>
      </c>
      <c r="Y355" s="9"/>
      <c r="Z355" s="9"/>
      <c r="AA355" s="10">
        <f t="shared" si="119"/>
        <v>0</v>
      </c>
      <c r="AB355" s="11">
        <v>45910</v>
      </c>
    </row>
    <row r="356" spans="1:28" ht="15.75" hidden="1" x14ac:dyDescent="0.25">
      <c r="A356" s="39">
        <v>45910</v>
      </c>
      <c r="B356" s="33" t="s">
        <v>35</v>
      </c>
      <c r="C356" s="33"/>
      <c r="D356" s="33" t="s">
        <v>41</v>
      </c>
      <c r="E356" s="33" t="s">
        <v>309</v>
      </c>
      <c r="F356" s="33">
        <v>2.5</v>
      </c>
      <c r="G356" s="81" t="s">
        <v>51</v>
      </c>
      <c r="H356" s="33">
        <v>86000</v>
      </c>
      <c r="I356" s="5">
        <f t="shared" si="107"/>
        <v>215000</v>
      </c>
      <c r="J356" s="37" t="s">
        <v>241</v>
      </c>
      <c r="K356" s="33"/>
      <c r="L356" s="9">
        <f t="shared" si="114"/>
        <v>0</v>
      </c>
      <c r="M356" s="9"/>
      <c r="N356" s="9"/>
      <c r="O356" s="9">
        <f t="shared" si="115"/>
        <v>0</v>
      </c>
      <c r="P356" s="9"/>
      <c r="Q356" s="9"/>
      <c r="R356" s="9">
        <f t="shared" si="116"/>
        <v>0</v>
      </c>
      <c r="S356" s="9"/>
      <c r="T356" s="9"/>
      <c r="U356" s="9">
        <f t="shared" si="117"/>
        <v>215000</v>
      </c>
      <c r="V356" s="9">
        <v>215000</v>
      </c>
      <c r="W356" s="9"/>
      <c r="X356" s="9">
        <f t="shared" si="118"/>
        <v>0</v>
      </c>
      <c r="Y356" s="9"/>
      <c r="Z356" s="9"/>
      <c r="AA356" s="10">
        <f t="shared" si="119"/>
        <v>0</v>
      </c>
      <c r="AB356" s="11">
        <v>45910</v>
      </c>
    </row>
    <row r="357" spans="1:28" ht="15.75" hidden="1" x14ac:dyDescent="0.25">
      <c r="A357" s="39">
        <v>45910</v>
      </c>
      <c r="B357" s="33" t="s">
        <v>35</v>
      </c>
      <c r="C357" s="33"/>
      <c r="D357" s="33" t="s">
        <v>41</v>
      </c>
      <c r="E357" s="33" t="s">
        <v>308</v>
      </c>
      <c r="F357" s="33">
        <v>2.5</v>
      </c>
      <c r="G357" s="81" t="s">
        <v>51</v>
      </c>
      <c r="H357" s="33">
        <v>86000</v>
      </c>
      <c r="I357" s="5">
        <f t="shared" si="107"/>
        <v>215000</v>
      </c>
      <c r="J357" s="37" t="s">
        <v>241</v>
      </c>
      <c r="K357" s="33"/>
      <c r="L357" s="9">
        <f t="shared" si="114"/>
        <v>0</v>
      </c>
      <c r="M357" s="9"/>
      <c r="N357" s="9"/>
      <c r="O357" s="9">
        <f t="shared" si="115"/>
        <v>0</v>
      </c>
      <c r="P357" s="9"/>
      <c r="Q357" s="9"/>
      <c r="R357" s="9">
        <f t="shared" si="116"/>
        <v>0</v>
      </c>
      <c r="S357" s="9"/>
      <c r="T357" s="9"/>
      <c r="U357" s="9">
        <f t="shared" si="117"/>
        <v>215000</v>
      </c>
      <c r="V357" s="9">
        <v>215000</v>
      </c>
      <c r="W357" s="9"/>
      <c r="X357" s="9">
        <f t="shared" si="118"/>
        <v>0</v>
      </c>
      <c r="Y357" s="9"/>
      <c r="Z357" s="9"/>
      <c r="AA357" s="10">
        <f t="shared" si="119"/>
        <v>0</v>
      </c>
      <c r="AB357" s="11">
        <v>45910</v>
      </c>
    </row>
    <row r="358" spans="1:28" ht="15.75" hidden="1" x14ac:dyDescent="0.25">
      <c r="A358" s="39">
        <v>45910</v>
      </c>
      <c r="B358" s="33" t="s">
        <v>35</v>
      </c>
      <c r="C358" s="33"/>
      <c r="D358" s="33" t="s">
        <v>41</v>
      </c>
      <c r="E358" s="33" t="s">
        <v>64</v>
      </c>
      <c r="F358" s="33">
        <v>1</v>
      </c>
      <c r="G358" s="33" t="s">
        <v>33</v>
      </c>
      <c r="H358" s="33">
        <v>150000</v>
      </c>
      <c r="I358" s="5">
        <f t="shared" si="107"/>
        <v>150000</v>
      </c>
      <c r="J358" s="37" t="s">
        <v>241</v>
      </c>
      <c r="K358" s="33"/>
      <c r="L358" s="9">
        <f t="shared" si="114"/>
        <v>0</v>
      </c>
      <c r="M358" s="9"/>
      <c r="N358" s="9"/>
      <c r="O358" s="9">
        <f t="shared" si="115"/>
        <v>0</v>
      </c>
      <c r="P358" s="9"/>
      <c r="Q358" s="9"/>
      <c r="R358" s="9">
        <f t="shared" si="116"/>
        <v>0</v>
      </c>
      <c r="S358" s="9"/>
      <c r="T358" s="9"/>
      <c r="U358" s="9">
        <f t="shared" si="117"/>
        <v>150000</v>
      </c>
      <c r="V358" s="9">
        <v>150000</v>
      </c>
      <c r="W358" s="9"/>
      <c r="X358" s="9">
        <f t="shared" si="118"/>
        <v>0</v>
      </c>
      <c r="Y358" s="9"/>
      <c r="Z358" s="9"/>
      <c r="AA358" s="10">
        <f t="shared" si="119"/>
        <v>0</v>
      </c>
      <c r="AB358" s="11">
        <v>45910</v>
      </c>
    </row>
    <row r="359" spans="1:28" ht="15.75" hidden="1" x14ac:dyDescent="0.25">
      <c r="A359" s="39">
        <v>45910</v>
      </c>
      <c r="B359" s="33" t="s">
        <v>633</v>
      </c>
      <c r="C359" s="33"/>
      <c r="D359" s="33" t="s">
        <v>31</v>
      </c>
      <c r="E359" s="33" t="s">
        <v>675</v>
      </c>
      <c r="F359" s="33">
        <v>1</v>
      </c>
      <c r="G359" s="33" t="s">
        <v>51</v>
      </c>
      <c r="H359" s="33">
        <v>135000</v>
      </c>
      <c r="I359" s="5">
        <f t="shared" si="107"/>
        <v>135000</v>
      </c>
      <c r="J359" s="37" t="s">
        <v>241</v>
      </c>
      <c r="K359" s="33"/>
      <c r="L359" s="9">
        <f t="shared" si="114"/>
        <v>0</v>
      </c>
      <c r="M359" s="9"/>
      <c r="N359" s="9"/>
      <c r="O359" s="9">
        <f t="shared" si="115"/>
        <v>0</v>
      </c>
      <c r="P359" s="9"/>
      <c r="Q359" s="9"/>
      <c r="R359" s="9">
        <f t="shared" si="116"/>
        <v>0</v>
      </c>
      <c r="S359" s="9"/>
      <c r="T359" s="9"/>
      <c r="U359" s="9">
        <f t="shared" si="117"/>
        <v>135000</v>
      </c>
      <c r="V359" s="9">
        <v>135000</v>
      </c>
      <c r="W359" s="9"/>
      <c r="X359" s="9">
        <f t="shared" si="118"/>
        <v>0</v>
      </c>
      <c r="Y359" s="9"/>
      <c r="Z359" s="9"/>
      <c r="AA359" s="10">
        <f t="shared" si="119"/>
        <v>0</v>
      </c>
      <c r="AB359" s="11">
        <v>45910</v>
      </c>
    </row>
    <row r="360" spans="1:28" ht="15.75" hidden="1" x14ac:dyDescent="0.25">
      <c r="A360" s="32">
        <v>45910</v>
      </c>
      <c r="B360" s="33" t="s">
        <v>191</v>
      </c>
      <c r="C360" s="33"/>
      <c r="D360" s="33" t="s">
        <v>31</v>
      </c>
      <c r="E360" s="33" t="s">
        <v>32</v>
      </c>
      <c r="F360" s="33">
        <v>6</v>
      </c>
      <c r="G360" s="33" t="s">
        <v>33</v>
      </c>
      <c r="H360" s="33">
        <v>150000</v>
      </c>
      <c r="I360" s="5">
        <f t="shared" si="107"/>
        <v>900000</v>
      </c>
      <c r="J360" s="37" t="s">
        <v>241</v>
      </c>
      <c r="K360" s="33"/>
      <c r="L360" s="9">
        <f t="shared" si="114"/>
        <v>900000</v>
      </c>
      <c r="M360" s="9">
        <v>900000</v>
      </c>
      <c r="N360" s="9"/>
      <c r="O360" s="9">
        <f t="shared" si="115"/>
        <v>0</v>
      </c>
      <c r="P360" s="9"/>
      <c r="Q360" s="9"/>
      <c r="R360" s="9">
        <f t="shared" si="116"/>
        <v>0</v>
      </c>
      <c r="S360" s="9"/>
      <c r="T360" s="9"/>
      <c r="U360" s="9">
        <f t="shared" si="117"/>
        <v>0</v>
      </c>
      <c r="V360" s="9"/>
      <c r="W360" s="9"/>
      <c r="X360" s="9">
        <f t="shared" si="118"/>
        <v>0</v>
      </c>
      <c r="Y360" s="9"/>
      <c r="Z360" s="9"/>
      <c r="AA360" s="10">
        <f t="shared" si="119"/>
        <v>0</v>
      </c>
      <c r="AB360" s="11">
        <v>45910</v>
      </c>
    </row>
    <row r="361" spans="1:28" ht="15.75" hidden="1" x14ac:dyDescent="0.25">
      <c r="A361" s="32">
        <v>45910</v>
      </c>
      <c r="B361" s="33">
        <v>777</v>
      </c>
      <c r="C361" s="33"/>
      <c r="D361" s="33" t="s">
        <v>31</v>
      </c>
      <c r="E361" s="33" t="s">
        <v>612</v>
      </c>
      <c r="F361" s="33">
        <v>1</v>
      </c>
      <c r="G361" s="33" t="s">
        <v>25</v>
      </c>
      <c r="H361" s="33">
        <v>250000</v>
      </c>
      <c r="I361" s="5">
        <f t="shared" si="107"/>
        <v>250000</v>
      </c>
      <c r="J361" s="37" t="s">
        <v>241</v>
      </c>
      <c r="K361" s="33"/>
      <c r="L361" s="9">
        <f t="shared" si="114"/>
        <v>0</v>
      </c>
      <c r="M361" s="9"/>
      <c r="N361" s="9"/>
      <c r="O361" s="9">
        <f t="shared" si="115"/>
        <v>0</v>
      </c>
      <c r="P361" s="9"/>
      <c r="Q361" s="9"/>
      <c r="R361" s="9">
        <f t="shared" si="116"/>
        <v>0</v>
      </c>
      <c r="S361" s="9"/>
      <c r="T361" s="9"/>
      <c r="U361" s="9">
        <f t="shared" si="117"/>
        <v>250000</v>
      </c>
      <c r="V361" s="9">
        <v>250000</v>
      </c>
      <c r="W361" s="9"/>
      <c r="X361" s="9">
        <f t="shared" si="118"/>
        <v>0</v>
      </c>
      <c r="Y361" s="9"/>
      <c r="Z361" s="9"/>
      <c r="AA361" s="10">
        <f t="shared" si="119"/>
        <v>0</v>
      </c>
      <c r="AB361" s="11">
        <v>45910</v>
      </c>
    </row>
    <row r="362" spans="1:28" ht="15.75" hidden="1" x14ac:dyDescent="0.25">
      <c r="A362" s="39">
        <v>45910</v>
      </c>
      <c r="B362" s="33">
        <v>777</v>
      </c>
      <c r="C362" s="33"/>
      <c r="D362" s="33" t="s">
        <v>31</v>
      </c>
      <c r="E362" s="33" t="s">
        <v>77</v>
      </c>
      <c r="F362" s="33">
        <v>2.5</v>
      </c>
      <c r="G362" s="33" t="s">
        <v>51</v>
      </c>
      <c r="H362" s="33">
        <v>82000</v>
      </c>
      <c r="I362" s="5">
        <f t="shared" si="107"/>
        <v>205000</v>
      </c>
      <c r="J362" s="37" t="s">
        <v>241</v>
      </c>
      <c r="K362" s="33"/>
      <c r="L362" s="9">
        <f t="shared" si="114"/>
        <v>0</v>
      </c>
      <c r="M362" s="9"/>
      <c r="N362" s="9"/>
      <c r="O362" s="9">
        <f t="shared" si="115"/>
        <v>0</v>
      </c>
      <c r="P362" s="9"/>
      <c r="Q362" s="9"/>
      <c r="R362" s="9">
        <f t="shared" si="116"/>
        <v>0</v>
      </c>
      <c r="S362" s="9"/>
      <c r="T362" s="9"/>
      <c r="U362" s="9">
        <f t="shared" si="117"/>
        <v>205000</v>
      </c>
      <c r="V362" s="9">
        <v>205000</v>
      </c>
      <c r="W362" s="9"/>
      <c r="X362" s="9">
        <f t="shared" si="118"/>
        <v>0</v>
      </c>
      <c r="Y362" s="9"/>
      <c r="Z362" s="9"/>
      <c r="AA362" s="10">
        <f t="shared" si="119"/>
        <v>0</v>
      </c>
      <c r="AB362" s="11">
        <v>45910</v>
      </c>
    </row>
    <row r="363" spans="1:28" ht="15.75" hidden="1" x14ac:dyDescent="0.25">
      <c r="A363" s="39">
        <v>45910</v>
      </c>
      <c r="B363" s="35" t="s">
        <v>231</v>
      </c>
      <c r="C363" s="35"/>
      <c r="D363" s="35"/>
      <c r="E363" s="35" t="s">
        <v>135</v>
      </c>
      <c r="F363" s="35">
        <v>147.1</v>
      </c>
      <c r="G363" s="35" t="s">
        <v>51</v>
      </c>
      <c r="H363" s="35"/>
      <c r="I363" s="5">
        <f t="shared" si="107"/>
        <v>0</v>
      </c>
      <c r="J363" s="83" t="s">
        <v>26</v>
      </c>
      <c r="K363" s="35"/>
      <c r="L363" s="9">
        <f t="shared" si="114"/>
        <v>0</v>
      </c>
      <c r="M363" s="9"/>
      <c r="N363" s="9"/>
      <c r="O363" s="9">
        <f t="shared" si="115"/>
        <v>0</v>
      </c>
      <c r="P363" s="9"/>
      <c r="Q363" s="9"/>
      <c r="R363" s="9">
        <f t="shared" si="116"/>
        <v>0</v>
      </c>
      <c r="S363" s="9"/>
      <c r="T363" s="9"/>
      <c r="U363" s="9">
        <f t="shared" si="117"/>
        <v>0</v>
      </c>
      <c r="V363" s="9"/>
      <c r="W363" s="9"/>
      <c r="X363" s="9">
        <f t="shared" si="118"/>
        <v>0</v>
      </c>
      <c r="Y363" s="9"/>
      <c r="Z363" s="9"/>
      <c r="AA363" s="10">
        <f t="shared" si="119"/>
        <v>0</v>
      </c>
      <c r="AB363" s="11"/>
    </row>
    <row r="364" spans="1:28" ht="15.75" hidden="1" x14ac:dyDescent="0.25">
      <c r="A364" s="39">
        <v>45910</v>
      </c>
      <c r="B364" s="35" t="s">
        <v>231</v>
      </c>
      <c r="C364" s="33"/>
      <c r="D364" s="33"/>
      <c r="E364" s="33" t="s">
        <v>482</v>
      </c>
      <c r="F364" s="33">
        <v>60.8</v>
      </c>
      <c r="G364" s="33" t="s">
        <v>51</v>
      </c>
      <c r="H364" s="33"/>
      <c r="I364" s="5">
        <f t="shared" si="107"/>
        <v>0</v>
      </c>
      <c r="J364" s="83" t="s">
        <v>26</v>
      </c>
      <c r="K364" s="33"/>
      <c r="L364" s="9">
        <f t="shared" si="114"/>
        <v>0</v>
      </c>
      <c r="M364" s="9"/>
      <c r="N364" s="9"/>
      <c r="O364" s="9">
        <f t="shared" si="115"/>
        <v>0</v>
      </c>
      <c r="P364" s="9"/>
      <c r="Q364" s="9"/>
      <c r="R364" s="9">
        <f t="shared" si="116"/>
        <v>0</v>
      </c>
      <c r="S364" s="9"/>
      <c r="T364" s="9"/>
      <c r="U364" s="9">
        <f t="shared" si="117"/>
        <v>0</v>
      </c>
      <c r="V364" s="9"/>
      <c r="W364" s="9"/>
      <c r="X364" s="9">
        <f t="shared" si="118"/>
        <v>0</v>
      </c>
      <c r="Y364" s="9"/>
      <c r="Z364" s="9"/>
      <c r="AA364" s="10">
        <f t="shared" si="119"/>
        <v>0</v>
      </c>
      <c r="AB364" s="11"/>
    </row>
    <row r="365" spans="1:28" ht="15.75" hidden="1" x14ac:dyDescent="0.25">
      <c r="A365" s="39">
        <v>45910</v>
      </c>
      <c r="B365" s="35" t="s">
        <v>231</v>
      </c>
      <c r="C365" s="33"/>
      <c r="D365" s="33"/>
      <c r="E365" s="33" t="s">
        <v>203</v>
      </c>
      <c r="F365" s="33">
        <v>14.8</v>
      </c>
      <c r="G365" s="33" t="s">
        <v>51</v>
      </c>
      <c r="H365" s="33"/>
      <c r="I365" s="5">
        <f t="shared" si="107"/>
        <v>0</v>
      </c>
      <c r="J365" s="83" t="s">
        <v>26</v>
      </c>
      <c r="K365" s="33"/>
      <c r="L365" s="9">
        <f t="shared" si="114"/>
        <v>0</v>
      </c>
      <c r="M365" s="9"/>
      <c r="N365" s="9"/>
      <c r="O365" s="9">
        <f t="shared" si="115"/>
        <v>0</v>
      </c>
      <c r="P365" s="9"/>
      <c r="Q365" s="9"/>
      <c r="R365" s="9">
        <f t="shared" si="116"/>
        <v>0</v>
      </c>
      <c r="S365" s="9"/>
      <c r="T365" s="9"/>
      <c r="U365" s="9">
        <f t="shared" si="117"/>
        <v>0</v>
      </c>
      <c r="V365" s="9"/>
      <c r="W365" s="9"/>
      <c r="X365" s="9">
        <f t="shared" si="118"/>
        <v>0</v>
      </c>
      <c r="Y365" s="9"/>
      <c r="Z365" s="9"/>
      <c r="AA365" s="10">
        <f t="shared" si="119"/>
        <v>0</v>
      </c>
      <c r="AB365" s="11"/>
    </row>
    <row r="366" spans="1:28" ht="15.75" hidden="1" x14ac:dyDescent="0.25">
      <c r="A366" s="39">
        <v>45910</v>
      </c>
      <c r="B366" s="35" t="s">
        <v>231</v>
      </c>
      <c r="C366" s="33"/>
      <c r="D366" s="33"/>
      <c r="E366" s="33" t="s">
        <v>344</v>
      </c>
      <c r="F366" s="33">
        <v>27.6</v>
      </c>
      <c r="G366" s="33" t="s">
        <v>51</v>
      </c>
      <c r="H366" s="33"/>
      <c r="I366" s="5">
        <f t="shared" si="107"/>
        <v>0</v>
      </c>
      <c r="J366" s="83" t="s">
        <v>26</v>
      </c>
      <c r="K366" s="33"/>
      <c r="L366" s="9">
        <f t="shared" si="114"/>
        <v>0</v>
      </c>
      <c r="M366" s="9"/>
      <c r="N366" s="9"/>
      <c r="O366" s="9">
        <f t="shared" si="115"/>
        <v>0</v>
      </c>
      <c r="P366" s="9"/>
      <c r="Q366" s="9"/>
      <c r="R366" s="9">
        <f t="shared" si="116"/>
        <v>0</v>
      </c>
      <c r="S366" s="9"/>
      <c r="T366" s="9"/>
      <c r="U366" s="9">
        <f t="shared" si="117"/>
        <v>0</v>
      </c>
      <c r="V366" s="9"/>
      <c r="W366" s="9"/>
      <c r="X366" s="9">
        <f t="shared" si="118"/>
        <v>0</v>
      </c>
      <c r="Y366" s="9"/>
      <c r="Z366" s="9"/>
      <c r="AA366" s="10">
        <f t="shared" si="119"/>
        <v>0</v>
      </c>
      <c r="AB366" s="11"/>
    </row>
    <row r="367" spans="1:28" ht="15.75" hidden="1" x14ac:dyDescent="0.25">
      <c r="A367" s="39">
        <v>45910</v>
      </c>
      <c r="B367" s="35" t="s">
        <v>231</v>
      </c>
      <c r="C367" s="33"/>
      <c r="D367" s="33"/>
      <c r="E367" s="33" t="s">
        <v>468</v>
      </c>
      <c r="F367" s="33">
        <v>14.7</v>
      </c>
      <c r="G367" s="33" t="s">
        <v>51</v>
      </c>
      <c r="H367" s="33"/>
      <c r="I367" s="5">
        <f t="shared" si="107"/>
        <v>0</v>
      </c>
      <c r="J367" s="83" t="s">
        <v>26</v>
      </c>
      <c r="K367" s="33"/>
      <c r="L367" s="9">
        <f t="shared" si="114"/>
        <v>0</v>
      </c>
      <c r="M367" s="9"/>
      <c r="N367" s="9"/>
      <c r="O367" s="9">
        <f t="shared" si="115"/>
        <v>0</v>
      </c>
      <c r="P367" s="9"/>
      <c r="Q367" s="9"/>
      <c r="R367" s="9">
        <f t="shared" si="116"/>
        <v>0</v>
      </c>
      <c r="S367" s="9"/>
      <c r="T367" s="9"/>
      <c r="U367" s="9">
        <f t="shared" si="117"/>
        <v>0</v>
      </c>
      <c r="V367" s="9"/>
      <c r="W367" s="9"/>
      <c r="X367" s="9">
        <f t="shared" si="118"/>
        <v>0</v>
      </c>
      <c r="Y367" s="9"/>
      <c r="Z367" s="9"/>
      <c r="AA367" s="10">
        <f t="shared" si="119"/>
        <v>0</v>
      </c>
      <c r="AB367" s="11"/>
    </row>
    <row r="368" spans="1:28" ht="15.75" hidden="1" x14ac:dyDescent="0.25">
      <c r="A368" s="32">
        <v>45910</v>
      </c>
      <c r="B368" s="33" t="s">
        <v>231</v>
      </c>
      <c r="C368" s="33"/>
      <c r="D368" s="33"/>
      <c r="E368" s="33" t="s">
        <v>467</v>
      </c>
      <c r="F368" s="33">
        <v>16.600000000000001</v>
      </c>
      <c r="G368" s="33" t="s">
        <v>51</v>
      </c>
      <c r="H368" s="33"/>
      <c r="I368" s="5">
        <f t="shared" si="107"/>
        <v>0</v>
      </c>
      <c r="J368" s="83" t="s">
        <v>26</v>
      </c>
      <c r="K368" s="33"/>
      <c r="L368" s="9">
        <f t="shared" si="114"/>
        <v>0</v>
      </c>
      <c r="M368" s="9"/>
      <c r="N368" s="9"/>
      <c r="O368" s="9">
        <f t="shared" si="115"/>
        <v>0</v>
      </c>
      <c r="P368" s="9"/>
      <c r="Q368" s="9"/>
      <c r="R368" s="9">
        <f t="shared" si="116"/>
        <v>0</v>
      </c>
      <c r="S368" s="9"/>
      <c r="T368" s="9"/>
      <c r="U368" s="9">
        <f t="shared" si="117"/>
        <v>0</v>
      </c>
      <c r="V368" s="9"/>
      <c r="W368" s="9"/>
      <c r="X368" s="9">
        <f t="shared" si="118"/>
        <v>0</v>
      </c>
      <c r="Y368" s="9"/>
      <c r="Z368" s="9"/>
      <c r="AA368" s="10">
        <f t="shared" si="119"/>
        <v>0</v>
      </c>
      <c r="AB368" s="11"/>
    </row>
    <row r="369" spans="1:28" ht="15.75" hidden="1" x14ac:dyDescent="0.25">
      <c r="A369" s="39">
        <v>45910</v>
      </c>
      <c r="B369" s="35" t="s">
        <v>231</v>
      </c>
      <c r="C369" s="33"/>
      <c r="D369" s="33"/>
      <c r="E369" s="33" t="s">
        <v>181</v>
      </c>
      <c r="F369" s="33">
        <v>65.8</v>
      </c>
      <c r="G369" s="33" t="s">
        <v>51</v>
      </c>
      <c r="H369" s="33"/>
      <c r="I369" s="5">
        <f t="shared" si="107"/>
        <v>0</v>
      </c>
      <c r="J369" s="83" t="s">
        <v>26</v>
      </c>
      <c r="K369" s="33"/>
      <c r="L369" s="9">
        <f t="shared" si="114"/>
        <v>0</v>
      </c>
      <c r="M369" s="9"/>
      <c r="N369" s="9"/>
      <c r="O369" s="9">
        <f t="shared" si="115"/>
        <v>0</v>
      </c>
      <c r="P369" s="9"/>
      <c r="Q369" s="9"/>
      <c r="R369" s="9">
        <f t="shared" si="116"/>
        <v>0</v>
      </c>
      <c r="S369" s="9"/>
      <c r="T369" s="9"/>
      <c r="U369" s="9">
        <f t="shared" si="117"/>
        <v>0</v>
      </c>
      <c r="V369" s="9"/>
      <c r="W369" s="9"/>
      <c r="X369" s="9">
        <f t="shared" si="118"/>
        <v>0</v>
      </c>
      <c r="Y369" s="9"/>
      <c r="Z369" s="9"/>
      <c r="AA369" s="10">
        <f t="shared" si="119"/>
        <v>0</v>
      </c>
      <c r="AB369" s="11"/>
    </row>
    <row r="370" spans="1:28" ht="16.5" hidden="1" thickBot="1" x14ac:dyDescent="0.3">
      <c r="A370" s="61">
        <v>45910</v>
      </c>
      <c r="B370" s="104" t="s">
        <v>231</v>
      </c>
      <c r="C370" s="62"/>
      <c r="D370" s="62"/>
      <c r="E370" s="62" t="s">
        <v>98</v>
      </c>
      <c r="F370" s="62">
        <v>23.3</v>
      </c>
      <c r="G370" s="62" t="s">
        <v>51</v>
      </c>
      <c r="H370" s="62"/>
      <c r="I370" s="133">
        <f t="shared" si="107"/>
        <v>0</v>
      </c>
      <c r="J370" s="101" t="s">
        <v>26</v>
      </c>
      <c r="K370" s="62"/>
      <c r="L370" s="97">
        <f t="shared" si="114"/>
        <v>0</v>
      </c>
      <c r="M370" s="97"/>
      <c r="N370" s="97"/>
      <c r="O370" s="97">
        <f t="shared" si="115"/>
        <v>0</v>
      </c>
      <c r="P370" s="97"/>
      <c r="Q370" s="97"/>
      <c r="R370" s="97">
        <f t="shared" si="116"/>
        <v>0</v>
      </c>
      <c r="S370" s="97"/>
      <c r="T370" s="97"/>
      <c r="U370" s="97">
        <f t="shared" si="117"/>
        <v>0</v>
      </c>
      <c r="V370" s="97"/>
      <c r="W370" s="97"/>
      <c r="X370" s="97">
        <f t="shared" si="118"/>
        <v>0</v>
      </c>
      <c r="Y370" s="97"/>
      <c r="Z370" s="97"/>
      <c r="AA370" s="98">
        <f t="shared" si="119"/>
        <v>0</v>
      </c>
      <c r="AB370" s="99"/>
    </row>
    <row r="371" spans="1:28" ht="15.75" hidden="1" x14ac:dyDescent="0.25">
      <c r="A371" s="39">
        <v>45911</v>
      </c>
      <c r="B371" s="35" t="s">
        <v>369</v>
      </c>
      <c r="C371" s="35"/>
      <c r="D371" s="35" t="s">
        <v>31</v>
      </c>
      <c r="E371" s="35" t="s">
        <v>315</v>
      </c>
      <c r="F371" s="35">
        <v>400</v>
      </c>
      <c r="G371" s="35" t="s">
        <v>29</v>
      </c>
      <c r="H371" s="35">
        <v>5400</v>
      </c>
      <c r="I371" s="134">
        <f t="shared" si="107"/>
        <v>2160000</v>
      </c>
      <c r="J371" s="41" t="s">
        <v>240</v>
      </c>
      <c r="K371" s="35"/>
      <c r="L371" s="92">
        <f t="shared" ref="L371" si="120">M371+N371</f>
        <v>0</v>
      </c>
      <c r="M371" s="92"/>
      <c r="N371" s="92"/>
      <c r="O371" s="92">
        <f t="shared" ref="O371" si="121">P371+Q371</f>
        <v>2160000</v>
      </c>
      <c r="P371" s="92">
        <v>2160000</v>
      </c>
      <c r="Q371" s="92"/>
      <c r="R371" s="92">
        <f t="shared" ref="R371" si="122">S371+T371</f>
        <v>0</v>
      </c>
      <c r="S371" s="92"/>
      <c r="T371" s="92"/>
      <c r="U371" s="92">
        <f t="shared" ref="U371" si="123">V371+W371</f>
        <v>0</v>
      </c>
      <c r="V371" s="92"/>
      <c r="W371" s="92"/>
      <c r="X371" s="92">
        <f t="shared" ref="X371" si="124">Y371+Z371</f>
        <v>0</v>
      </c>
      <c r="Y371" s="92"/>
      <c r="Z371" s="92"/>
      <c r="AA371" s="93">
        <f t="shared" ref="AA371" si="125">C371+I371-L371-O371-U371-X371-R371</f>
        <v>0</v>
      </c>
      <c r="AB371" s="94">
        <v>45911</v>
      </c>
    </row>
    <row r="372" spans="1:28" ht="15.75" hidden="1" x14ac:dyDescent="0.25">
      <c r="A372" s="39">
        <v>45911</v>
      </c>
      <c r="B372" s="33" t="s">
        <v>170</v>
      </c>
      <c r="C372" s="33"/>
      <c r="D372" s="35" t="s">
        <v>31</v>
      </c>
      <c r="E372" s="33" t="s">
        <v>468</v>
      </c>
      <c r="F372" s="33">
        <v>16</v>
      </c>
      <c r="G372" s="33" t="s">
        <v>51</v>
      </c>
      <c r="H372" s="33">
        <v>43000</v>
      </c>
      <c r="I372" s="5">
        <f t="shared" si="107"/>
        <v>688000</v>
      </c>
      <c r="J372" s="37" t="s">
        <v>241</v>
      </c>
      <c r="K372" s="33"/>
      <c r="L372" s="9">
        <f t="shared" ref="L372:L399" si="126">M372+N372</f>
        <v>688000</v>
      </c>
      <c r="M372" s="9">
        <v>688000</v>
      </c>
      <c r="N372" s="9"/>
      <c r="O372" s="9">
        <f t="shared" ref="O372:O399" si="127">P372+Q372</f>
        <v>0</v>
      </c>
      <c r="P372" s="9"/>
      <c r="Q372" s="9"/>
      <c r="R372" s="9">
        <f t="shared" ref="R372:R399" si="128">S372+T372</f>
        <v>0</v>
      </c>
      <c r="S372" s="9"/>
      <c r="T372" s="9"/>
      <c r="U372" s="9">
        <f t="shared" ref="U372:U399" si="129">V372+W372</f>
        <v>0</v>
      </c>
      <c r="V372" s="9"/>
      <c r="W372" s="9"/>
      <c r="X372" s="9">
        <f t="shared" ref="X372:X399" si="130">Y372+Z372</f>
        <v>0</v>
      </c>
      <c r="Y372" s="9"/>
      <c r="Z372" s="9"/>
      <c r="AA372" s="10">
        <f t="shared" ref="AA372:AA399" si="131">C372+I372-L372-O372-U372-X372-R372</f>
        <v>0</v>
      </c>
      <c r="AB372" s="11">
        <v>45911</v>
      </c>
    </row>
    <row r="373" spans="1:28" ht="15.75" hidden="1" x14ac:dyDescent="0.25">
      <c r="A373" s="39">
        <v>45911</v>
      </c>
      <c r="B373" s="33" t="s">
        <v>170</v>
      </c>
      <c r="C373" s="33"/>
      <c r="D373" s="35" t="s">
        <v>31</v>
      </c>
      <c r="E373" s="33" t="s">
        <v>64</v>
      </c>
      <c r="F373" s="33">
        <v>4</v>
      </c>
      <c r="G373" s="33" t="s">
        <v>33</v>
      </c>
      <c r="H373" s="33">
        <v>150000</v>
      </c>
      <c r="I373" s="5">
        <f t="shared" si="107"/>
        <v>600000</v>
      </c>
      <c r="J373" s="37" t="s">
        <v>241</v>
      </c>
      <c r="K373" s="33"/>
      <c r="L373" s="9">
        <f t="shared" si="126"/>
        <v>600000</v>
      </c>
      <c r="M373" s="9">
        <v>600000</v>
      </c>
      <c r="N373" s="9"/>
      <c r="O373" s="9">
        <f t="shared" si="127"/>
        <v>0</v>
      </c>
      <c r="P373" s="9"/>
      <c r="Q373" s="9"/>
      <c r="R373" s="9">
        <f t="shared" si="128"/>
        <v>0</v>
      </c>
      <c r="S373" s="9"/>
      <c r="T373" s="9"/>
      <c r="U373" s="9">
        <f t="shared" si="129"/>
        <v>0</v>
      </c>
      <c r="V373" s="9"/>
      <c r="W373" s="9"/>
      <c r="X373" s="9">
        <f t="shared" si="130"/>
        <v>0</v>
      </c>
      <c r="Y373" s="9"/>
      <c r="Z373" s="9"/>
      <c r="AA373" s="10">
        <f t="shared" si="131"/>
        <v>0</v>
      </c>
      <c r="AB373" s="11">
        <v>45911</v>
      </c>
    </row>
    <row r="374" spans="1:28" ht="15.75" hidden="1" x14ac:dyDescent="0.25">
      <c r="A374" s="39">
        <v>45911</v>
      </c>
      <c r="B374" s="33" t="s">
        <v>917</v>
      </c>
      <c r="C374" s="33"/>
      <c r="D374" s="33" t="s">
        <v>31</v>
      </c>
      <c r="E374" s="33" t="s">
        <v>73</v>
      </c>
      <c r="F374" s="33">
        <v>10</v>
      </c>
      <c r="G374" s="33" t="s">
        <v>74</v>
      </c>
      <c r="H374" s="33">
        <v>50000</v>
      </c>
      <c r="I374" s="5">
        <f t="shared" si="107"/>
        <v>500000</v>
      </c>
      <c r="J374" s="37" t="s">
        <v>241</v>
      </c>
      <c r="K374" s="33"/>
      <c r="L374" s="9">
        <f t="shared" si="126"/>
        <v>0</v>
      </c>
      <c r="M374" s="9"/>
      <c r="N374" s="9"/>
      <c r="O374" s="9">
        <f t="shared" si="127"/>
        <v>0</v>
      </c>
      <c r="P374" s="9"/>
      <c r="Q374" s="9"/>
      <c r="R374" s="9">
        <f t="shared" si="128"/>
        <v>0</v>
      </c>
      <c r="S374" s="9"/>
      <c r="T374" s="9"/>
      <c r="U374" s="9">
        <f t="shared" si="129"/>
        <v>500000</v>
      </c>
      <c r="V374" s="9">
        <v>500000</v>
      </c>
      <c r="W374" s="9"/>
      <c r="X374" s="9">
        <f t="shared" si="130"/>
        <v>0</v>
      </c>
      <c r="Y374" s="9"/>
      <c r="Z374" s="9"/>
      <c r="AA374" s="10">
        <f t="shared" si="131"/>
        <v>0</v>
      </c>
      <c r="AB374" s="11">
        <v>45911</v>
      </c>
    </row>
    <row r="375" spans="1:28" ht="15.75" hidden="1" x14ac:dyDescent="0.25">
      <c r="A375" s="39">
        <v>45911</v>
      </c>
      <c r="B375" s="33" t="s">
        <v>317</v>
      </c>
      <c r="C375" s="33"/>
      <c r="D375" s="33" t="s">
        <v>31</v>
      </c>
      <c r="E375" s="33" t="s">
        <v>28</v>
      </c>
      <c r="F375" s="33">
        <v>600</v>
      </c>
      <c r="G375" s="33" t="s">
        <v>29</v>
      </c>
      <c r="H375" s="33">
        <v>2700</v>
      </c>
      <c r="I375" s="5">
        <f t="shared" si="107"/>
        <v>1620000</v>
      </c>
      <c r="J375" s="37" t="s">
        <v>240</v>
      </c>
      <c r="K375" s="33"/>
      <c r="L375" s="9">
        <f t="shared" si="126"/>
        <v>0</v>
      </c>
      <c r="M375" s="9"/>
      <c r="N375" s="9"/>
      <c r="O375" s="9">
        <f t="shared" si="127"/>
        <v>1620000</v>
      </c>
      <c r="P375" s="9">
        <v>1620000</v>
      </c>
      <c r="Q375" s="9"/>
      <c r="R375" s="9">
        <f t="shared" si="128"/>
        <v>0</v>
      </c>
      <c r="S375" s="9"/>
      <c r="T375" s="9"/>
      <c r="U375" s="9">
        <f t="shared" si="129"/>
        <v>0</v>
      </c>
      <c r="V375" s="9"/>
      <c r="W375" s="9"/>
      <c r="X375" s="9">
        <f t="shared" si="130"/>
        <v>0</v>
      </c>
      <c r="Y375" s="9"/>
      <c r="Z375" s="9"/>
      <c r="AA375" s="10">
        <f t="shared" si="131"/>
        <v>0</v>
      </c>
      <c r="AB375" s="11">
        <v>45910</v>
      </c>
    </row>
    <row r="376" spans="1:28" ht="15.75" hidden="1" x14ac:dyDescent="0.25">
      <c r="A376" s="39">
        <v>45911</v>
      </c>
      <c r="B376" s="33" t="s">
        <v>348</v>
      </c>
      <c r="C376" s="33"/>
      <c r="D376" s="33" t="s">
        <v>31</v>
      </c>
      <c r="E376" s="33" t="s">
        <v>102</v>
      </c>
      <c r="F376" s="33">
        <v>24</v>
      </c>
      <c r="G376" s="33" t="s">
        <v>74</v>
      </c>
      <c r="H376" s="33">
        <v>65000</v>
      </c>
      <c r="I376" s="5">
        <f t="shared" si="107"/>
        <v>1560000</v>
      </c>
      <c r="J376" s="37" t="s">
        <v>240</v>
      </c>
      <c r="K376" s="33"/>
      <c r="L376" s="9">
        <f t="shared" si="126"/>
        <v>0</v>
      </c>
      <c r="M376" s="9"/>
      <c r="N376" s="9"/>
      <c r="O376" s="9">
        <f t="shared" si="127"/>
        <v>1560000</v>
      </c>
      <c r="P376" s="9">
        <v>1560000</v>
      </c>
      <c r="Q376" s="9"/>
      <c r="R376" s="9">
        <f t="shared" si="128"/>
        <v>0</v>
      </c>
      <c r="S376" s="9"/>
      <c r="T376" s="9"/>
      <c r="U376" s="9">
        <f t="shared" si="129"/>
        <v>0</v>
      </c>
      <c r="V376" s="9"/>
      <c r="W376" s="9"/>
      <c r="X376" s="9">
        <f t="shared" si="130"/>
        <v>0</v>
      </c>
      <c r="Y376" s="9"/>
      <c r="Z376" s="9"/>
      <c r="AA376" s="10">
        <f t="shared" si="131"/>
        <v>0</v>
      </c>
      <c r="AB376" s="11">
        <v>45910</v>
      </c>
    </row>
    <row r="377" spans="1:28" ht="15.75" x14ac:dyDescent="0.25">
      <c r="A377" s="39">
        <v>45911</v>
      </c>
      <c r="B377" s="33" t="s">
        <v>329</v>
      </c>
      <c r="C377" s="33"/>
      <c r="D377" s="33" t="s">
        <v>31</v>
      </c>
      <c r="E377" s="33" t="s">
        <v>205</v>
      </c>
      <c r="F377" s="33">
        <v>100</v>
      </c>
      <c r="G377" s="33" t="s">
        <v>51</v>
      </c>
      <c r="H377" s="33">
        <v>115000</v>
      </c>
      <c r="I377" s="5">
        <f t="shared" si="107"/>
        <v>11500000</v>
      </c>
      <c r="J377" s="34" t="s">
        <v>38</v>
      </c>
      <c r="K377" s="130" t="s">
        <v>1156</v>
      </c>
      <c r="L377" s="9">
        <f t="shared" si="126"/>
        <v>0</v>
      </c>
      <c r="M377" s="9"/>
      <c r="N377" s="9"/>
      <c r="O377" s="9">
        <f t="shared" si="127"/>
        <v>1083000</v>
      </c>
      <c r="P377" s="9">
        <v>1083000</v>
      </c>
      <c r="Q377" s="9"/>
      <c r="R377" s="9">
        <f t="shared" si="128"/>
        <v>0</v>
      </c>
      <c r="S377" s="9"/>
      <c r="T377" s="9"/>
      <c r="U377" s="9">
        <f t="shared" si="129"/>
        <v>0</v>
      </c>
      <c r="V377" s="9"/>
      <c r="W377" s="9"/>
      <c r="X377" s="9">
        <f t="shared" si="130"/>
        <v>0</v>
      </c>
      <c r="Y377" s="9"/>
      <c r="Z377" s="9"/>
      <c r="AA377" s="10">
        <f t="shared" si="131"/>
        <v>10417000</v>
      </c>
      <c r="AB377" s="11">
        <v>45910</v>
      </c>
    </row>
    <row r="378" spans="1:28" ht="15.75" hidden="1" x14ac:dyDescent="0.25">
      <c r="A378" s="39">
        <v>45911</v>
      </c>
      <c r="B378" s="33" t="s">
        <v>505</v>
      </c>
      <c r="C378" s="33"/>
      <c r="D378" s="33" t="s">
        <v>31</v>
      </c>
      <c r="E378" s="33" t="s">
        <v>423</v>
      </c>
      <c r="F378" s="33">
        <v>35.1</v>
      </c>
      <c r="G378" s="33" t="s">
        <v>51</v>
      </c>
      <c r="H378" s="33">
        <v>43000</v>
      </c>
      <c r="I378" s="5">
        <f t="shared" si="107"/>
        <v>1509300</v>
      </c>
      <c r="J378" s="37" t="s">
        <v>241</v>
      </c>
      <c r="K378" s="33"/>
      <c r="L378" s="9">
        <f t="shared" si="126"/>
        <v>0</v>
      </c>
      <c r="M378" s="9"/>
      <c r="N378" s="9"/>
      <c r="O378" s="9">
        <f t="shared" si="127"/>
        <v>0</v>
      </c>
      <c r="P378" s="9"/>
      <c r="Q378" s="9"/>
      <c r="R378" s="9">
        <f t="shared" si="128"/>
        <v>0</v>
      </c>
      <c r="S378" s="9"/>
      <c r="T378" s="9"/>
      <c r="U378" s="9">
        <f t="shared" si="129"/>
        <v>1509300</v>
      </c>
      <c r="V378" s="9">
        <v>1509300</v>
      </c>
      <c r="W378" s="9"/>
      <c r="X378" s="9">
        <f t="shared" si="130"/>
        <v>0</v>
      </c>
      <c r="Y378" s="9"/>
      <c r="Z378" s="9"/>
      <c r="AA378" s="10">
        <f t="shared" si="131"/>
        <v>0</v>
      </c>
      <c r="AB378" s="11">
        <v>45911</v>
      </c>
    </row>
    <row r="379" spans="1:28" ht="15.75" hidden="1" x14ac:dyDescent="0.25">
      <c r="A379" s="39">
        <v>45911</v>
      </c>
      <c r="B379" s="33" t="s">
        <v>1157</v>
      </c>
      <c r="C379" s="33"/>
      <c r="D379" s="33" t="s">
        <v>31</v>
      </c>
      <c r="E379" s="33" t="s">
        <v>303</v>
      </c>
      <c r="F379" s="33">
        <v>20</v>
      </c>
      <c r="G379" s="33" t="s">
        <v>74</v>
      </c>
      <c r="H379" s="33">
        <v>45000</v>
      </c>
      <c r="I379" s="5">
        <f t="shared" si="107"/>
        <v>900000</v>
      </c>
      <c r="J379" s="37" t="s">
        <v>241</v>
      </c>
      <c r="K379" s="33"/>
      <c r="L379" s="9">
        <f t="shared" si="126"/>
        <v>900000</v>
      </c>
      <c r="M379" s="9">
        <v>900000</v>
      </c>
      <c r="N379" s="9"/>
      <c r="O379" s="9">
        <f t="shared" si="127"/>
        <v>0</v>
      </c>
      <c r="P379" s="9"/>
      <c r="Q379" s="9"/>
      <c r="R379" s="9">
        <f t="shared" si="128"/>
        <v>0</v>
      </c>
      <c r="S379" s="9"/>
      <c r="T379" s="9"/>
      <c r="U379" s="9">
        <f t="shared" si="129"/>
        <v>0</v>
      </c>
      <c r="V379" s="9"/>
      <c r="W379" s="9"/>
      <c r="X379" s="9">
        <f t="shared" si="130"/>
        <v>0</v>
      </c>
      <c r="Y379" s="9"/>
      <c r="Z379" s="9"/>
      <c r="AA379" s="10">
        <f t="shared" si="131"/>
        <v>0</v>
      </c>
      <c r="AB379" s="11"/>
    </row>
    <row r="380" spans="1:28" ht="15.75" hidden="1" x14ac:dyDescent="0.25">
      <c r="A380" s="39">
        <v>45911</v>
      </c>
      <c r="B380" s="33" t="s">
        <v>371</v>
      </c>
      <c r="C380" s="33"/>
      <c r="D380" s="33" t="s">
        <v>41</v>
      </c>
      <c r="E380" s="33" t="s">
        <v>205</v>
      </c>
      <c r="F380" s="33">
        <v>25</v>
      </c>
      <c r="G380" s="33" t="s">
        <v>51</v>
      </c>
      <c r="H380" s="33">
        <v>81250</v>
      </c>
      <c r="I380" s="5">
        <f t="shared" si="107"/>
        <v>2031250</v>
      </c>
      <c r="J380" s="37" t="s">
        <v>241</v>
      </c>
      <c r="K380" s="33"/>
      <c r="L380" s="9">
        <f t="shared" si="126"/>
        <v>0</v>
      </c>
      <c r="M380" s="9"/>
      <c r="N380" s="9"/>
      <c r="O380" s="9">
        <f t="shared" si="127"/>
        <v>0</v>
      </c>
      <c r="P380" s="9"/>
      <c r="Q380" s="9"/>
      <c r="R380" s="9">
        <f t="shared" si="128"/>
        <v>0</v>
      </c>
      <c r="S380" s="9"/>
      <c r="T380" s="9"/>
      <c r="U380" s="9">
        <f t="shared" si="129"/>
        <v>2031250</v>
      </c>
      <c r="V380" s="9">
        <v>2031250</v>
      </c>
      <c r="W380" s="9"/>
      <c r="X380" s="9">
        <f t="shared" si="130"/>
        <v>0</v>
      </c>
      <c r="Y380" s="9"/>
      <c r="Z380" s="9"/>
      <c r="AA380" s="10">
        <f t="shared" si="131"/>
        <v>0</v>
      </c>
      <c r="AB380" s="11">
        <v>45911</v>
      </c>
    </row>
    <row r="381" spans="1:28" ht="15.75" hidden="1" x14ac:dyDescent="0.25">
      <c r="A381" s="39">
        <v>45911</v>
      </c>
      <c r="B381" s="33" t="s">
        <v>53</v>
      </c>
      <c r="C381" s="33"/>
      <c r="D381" s="33" t="s">
        <v>31</v>
      </c>
      <c r="E381" s="33" t="s">
        <v>91</v>
      </c>
      <c r="F381" s="33">
        <v>1000</v>
      </c>
      <c r="G381" s="33" t="s">
        <v>29</v>
      </c>
      <c r="H381" s="33">
        <v>3800</v>
      </c>
      <c r="I381" s="5">
        <f t="shared" si="107"/>
        <v>3800000</v>
      </c>
      <c r="J381" s="37" t="s">
        <v>240</v>
      </c>
      <c r="K381" s="33" t="s">
        <v>1156</v>
      </c>
      <c r="L381" s="9">
        <f t="shared" si="126"/>
        <v>0</v>
      </c>
      <c r="M381" s="9"/>
      <c r="N381" s="9"/>
      <c r="O381" s="9">
        <f t="shared" si="127"/>
        <v>3800000</v>
      </c>
      <c r="P381" s="9">
        <v>3800000</v>
      </c>
      <c r="Q381" s="9"/>
      <c r="R381" s="9">
        <f t="shared" si="128"/>
        <v>0</v>
      </c>
      <c r="S381" s="9"/>
      <c r="T381" s="9"/>
      <c r="U381" s="9">
        <f t="shared" si="129"/>
        <v>0</v>
      </c>
      <c r="V381" s="9"/>
      <c r="W381" s="9"/>
      <c r="X381" s="9">
        <f t="shared" si="130"/>
        <v>0</v>
      </c>
      <c r="Y381" s="9"/>
      <c r="Z381" s="9"/>
      <c r="AA381" s="10">
        <f t="shared" si="131"/>
        <v>0</v>
      </c>
      <c r="AB381" s="11">
        <v>45917</v>
      </c>
    </row>
    <row r="382" spans="1:28" ht="15.75" hidden="1" x14ac:dyDescent="0.25">
      <c r="A382" s="39">
        <v>45911</v>
      </c>
      <c r="B382" s="33" t="s">
        <v>193</v>
      </c>
      <c r="C382" s="33"/>
      <c r="D382" s="33" t="s">
        <v>41</v>
      </c>
      <c r="E382" s="33" t="s">
        <v>315</v>
      </c>
      <c r="F382" s="33">
        <v>2000</v>
      </c>
      <c r="G382" s="33" t="s">
        <v>29</v>
      </c>
      <c r="H382" s="33">
        <v>5400</v>
      </c>
      <c r="I382" s="5">
        <f t="shared" si="107"/>
        <v>10800000</v>
      </c>
      <c r="J382" s="37" t="s">
        <v>240</v>
      </c>
      <c r="K382" s="33"/>
      <c r="L382" s="9">
        <f t="shared" si="126"/>
        <v>0</v>
      </c>
      <c r="M382" s="9"/>
      <c r="N382" s="9"/>
      <c r="O382" s="9">
        <f t="shared" si="127"/>
        <v>10800000</v>
      </c>
      <c r="P382" s="9">
        <v>10800000</v>
      </c>
      <c r="Q382" s="9"/>
      <c r="R382" s="9">
        <f t="shared" si="128"/>
        <v>0</v>
      </c>
      <c r="S382" s="9"/>
      <c r="T382" s="9"/>
      <c r="U382" s="9">
        <f t="shared" si="129"/>
        <v>0</v>
      </c>
      <c r="V382" s="9"/>
      <c r="W382" s="9"/>
      <c r="X382" s="9">
        <f t="shared" si="130"/>
        <v>0</v>
      </c>
      <c r="Y382" s="9"/>
      <c r="Z382" s="9"/>
      <c r="AA382" s="10">
        <f t="shared" si="131"/>
        <v>0</v>
      </c>
      <c r="AB382" s="11">
        <v>45911</v>
      </c>
    </row>
    <row r="383" spans="1:28" ht="15.75" hidden="1" x14ac:dyDescent="0.25">
      <c r="A383" s="39">
        <v>45911</v>
      </c>
      <c r="B383" s="33" t="s">
        <v>173</v>
      </c>
      <c r="C383" s="33"/>
      <c r="D383" s="33" t="s">
        <v>31</v>
      </c>
      <c r="E383" s="33" t="s">
        <v>148</v>
      </c>
      <c r="F383" s="33">
        <v>110</v>
      </c>
      <c r="G383" s="33" t="s">
        <v>51</v>
      </c>
      <c r="H383" s="33">
        <v>55000</v>
      </c>
      <c r="I383" s="5">
        <f t="shared" si="107"/>
        <v>6050000</v>
      </c>
      <c r="J383" s="37" t="s">
        <v>240</v>
      </c>
      <c r="K383" s="33"/>
      <c r="L383" s="9">
        <f t="shared" si="126"/>
        <v>0</v>
      </c>
      <c r="M383" s="9"/>
      <c r="N383" s="9"/>
      <c r="O383" s="9">
        <f t="shared" si="127"/>
        <v>6050000</v>
      </c>
      <c r="P383" s="9">
        <v>6050000</v>
      </c>
      <c r="Q383" s="9"/>
      <c r="R383" s="9">
        <f t="shared" si="128"/>
        <v>0</v>
      </c>
      <c r="S383" s="9"/>
      <c r="T383" s="9"/>
      <c r="U383" s="9">
        <f t="shared" si="129"/>
        <v>0</v>
      </c>
      <c r="V383" s="9"/>
      <c r="W383" s="9"/>
      <c r="X383" s="9">
        <f t="shared" si="130"/>
        <v>0</v>
      </c>
      <c r="Y383" s="9"/>
      <c r="Z383" s="9"/>
      <c r="AA383" s="10">
        <f t="shared" si="131"/>
        <v>0</v>
      </c>
      <c r="AB383" s="11">
        <v>45911</v>
      </c>
    </row>
    <row r="384" spans="1:28" ht="15.75" hidden="1" x14ac:dyDescent="0.25">
      <c r="A384" s="39">
        <v>45911</v>
      </c>
      <c r="B384" s="33" t="s">
        <v>343</v>
      </c>
      <c r="C384" s="33"/>
      <c r="D384" s="33" t="s">
        <v>41</v>
      </c>
      <c r="E384" s="33" t="s">
        <v>110</v>
      </c>
      <c r="F384" s="33">
        <v>200</v>
      </c>
      <c r="G384" s="33" t="s">
        <v>29</v>
      </c>
      <c r="H384" s="33">
        <v>2000</v>
      </c>
      <c r="I384" s="5">
        <f t="shared" si="107"/>
        <v>400000</v>
      </c>
      <c r="J384" s="37" t="s">
        <v>241</v>
      </c>
      <c r="K384" s="33"/>
      <c r="L384" s="9">
        <f t="shared" si="126"/>
        <v>0</v>
      </c>
      <c r="M384" s="9"/>
      <c r="N384" s="9"/>
      <c r="O384" s="9">
        <f t="shared" si="127"/>
        <v>0</v>
      </c>
      <c r="P384" s="9"/>
      <c r="Q384" s="9"/>
      <c r="R384" s="9">
        <f t="shared" si="128"/>
        <v>0</v>
      </c>
      <c r="S384" s="9"/>
      <c r="T384" s="9"/>
      <c r="U384" s="9">
        <f t="shared" si="129"/>
        <v>400000</v>
      </c>
      <c r="V384" s="9">
        <v>400000</v>
      </c>
      <c r="W384" s="9"/>
      <c r="X384" s="9">
        <f t="shared" si="130"/>
        <v>0</v>
      </c>
      <c r="Y384" s="9"/>
      <c r="Z384" s="9"/>
      <c r="AA384" s="10">
        <f t="shared" si="131"/>
        <v>0</v>
      </c>
      <c r="AB384" s="11">
        <v>45911</v>
      </c>
    </row>
    <row r="385" spans="1:28" ht="15.75" hidden="1" x14ac:dyDescent="0.25">
      <c r="A385" s="39">
        <v>45911</v>
      </c>
      <c r="B385" s="33" t="s">
        <v>343</v>
      </c>
      <c r="C385" s="33"/>
      <c r="D385" s="33" t="s">
        <v>41</v>
      </c>
      <c r="E385" s="33" t="s">
        <v>167</v>
      </c>
      <c r="F385" s="33">
        <v>1</v>
      </c>
      <c r="G385" s="33" t="s">
        <v>23</v>
      </c>
      <c r="H385" s="33">
        <v>400000</v>
      </c>
      <c r="I385" s="5">
        <f t="shared" si="107"/>
        <v>400000</v>
      </c>
      <c r="J385" s="37" t="s">
        <v>241</v>
      </c>
      <c r="K385" s="33"/>
      <c r="L385" s="9">
        <f t="shared" si="126"/>
        <v>0</v>
      </c>
      <c r="M385" s="9"/>
      <c r="N385" s="9"/>
      <c r="O385" s="9">
        <f t="shared" si="127"/>
        <v>0</v>
      </c>
      <c r="P385" s="9"/>
      <c r="Q385" s="9"/>
      <c r="R385" s="9">
        <f t="shared" si="128"/>
        <v>0</v>
      </c>
      <c r="S385" s="9"/>
      <c r="T385" s="9"/>
      <c r="U385" s="9">
        <f t="shared" si="129"/>
        <v>400000</v>
      </c>
      <c r="V385" s="9">
        <v>400000</v>
      </c>
      <c r="W385" s="9"/>
      <c r="X385" s="9">
        <f t="shared" si="130"/>
        <v>0</v>
      </c>
      <c r="Y385" s="9"/>
      <c r="Z385" s="9"/>
      <c r="AA385" s="10">
        <f t="shared" si="131"/>
        <v>0</v>
      </c>
      <c r="AB385" s="11">
        <v>45911</v>
      </c>
    </row>
    <row r="386" spans="1:28" ht="15.75" hidden="1" x14ac:dyDescent="0.25">
      <c r="A386" s="39">
        <v>45911</v>
      </c>
      <c r="B386" s="33" t="s">
        <v>1027</v>
      </c>
      <c r="C386" s="33"/>
      <c r="D386" s="33" t="s">
        <v>31</v>
      </c>
      <c r="E386" s="33" t="s">
        <v>80</v>
      </c>
      <c r="F386" s="33">
        <v>2</v>
      </c>
      <c r="G386" s="33" t="s">
        <v>23</v>
      </c>
      <c r="H386" s="33">
        <v>1200000</v>
      </c>
      <c r="I386" s="5">
        <f t="shared" ref="I386:I449" si="132">F386*H386</f>
        <v>2400000</v>
      </c>
      <c r="J386" s="37" t="s">
        <v>241</v>
      </c>
      <c r="K386" s="33"/>
      <c r="L386" s="9">
        <f t="shared" si="126"/>
        <v>0</v>
      </c>
      <c r="M386" s="9"/>
      <c r="N386" s="9"/>
      <c r="O386" s="9">
        <f t="shared" si="127"/>
        <v>0</v>
      </c>
      <c r="P386" s="9"/>
      <c r="Q386" s="9"/>
      <c r="R386" s="9">
        <f t="shared" si="128"/>
        <v>0</v>
      </c>
      <c r="S386" s="9"/>
      <c r="T386" s="9"/>
      <c r="U386" s="9">
        <f t="shared" si="129"/>
        <v>2400000</v>
      </c>
      <c r="V386" s="9">
        <v>2400000</v>
      </c>
      <c r="W386" s="9"/>
      <c r="X386" s="9">
        <f t="shared" si="130"/>
        <v>0</v>
      </c>
      <c r="Y386" s="9"/>
      <c r="Z386" s="9"/>
      <c r="AA386" s="10">
        <f t="shared" si="131"/>
        <v>0</v>
      </c>
      <c r="AB386" s="11">
        <v>45911</v>
      </c>
    </row>
    <row r="387" spans="1:28" ht="15.75" hidden="1" x14ac:dyDescent="0.25">
      <c r="A387" s="39">
        <v>45911</v>
      </c>
      <c r="B387" s="33" t="s">
        <v>614</v>
      </c>
      <c r="C387" s="33"/>
      <c r="D387" s="33" t="s">
        <v>41</v>
      </c>
      <c r="E387" s="33" t="s">
        <v>91</v>
      </c>
      <c r="F387" s="33">
        <v>3000</v>
      </c>
      <c r="G387" s="33" t="s">
        <v>29</v>
      </c>
      <c r="H387" s="33">
        <v>3800</v>
      </c>
      <c r="I387" s="5">
        <f t="shared" si="132"/>
        <v>11400000</v>
      </c>
      <c r="J387" s="37" t="s">
        <v>240</v>
      </c>
      <c r="K387" s="33" t="s">
        <v>1145</v>
      </c>
      <c r="L387" s="9">
        <f t="shared" si="126"/>
        <v>0</v>
      </c>
      <c r="M387" s="9"/>
      <c r="N387" s="9"/>
      <c r="O387" s="9">
        <f t="shared" si="127"/>
        <v>11400000</v>
      </c>
      <c r="P387" s="9">
        <v>11400000</v>
      </c>
      <c r="Q387" s="9"/>
      <c r="R387" s="9">
        <f t="shared" si="128"/>
        <v>0</v>
      </c>
      <c r="S387" s="9"/>
      <c r="T387" s="9"/>
      <c r="U387" s="9">
        <f t="shared" si="129"/>
        <v>0</v>
      </c>
      <c r="V387" s="9"/>
      <c r="W387" s="9"/>
      <c r="X387" s="9">
        <f t="shared" si="130"/>
        <v>0</v>
      </c>
      <c r="Y387" s="9"/>
      <c r="Z387" s="9"/>
      <c r="AA387" s="10">
        <f t="shared" si="131"/>
        <v>0</v>
      </c>
      <c r="AB387" s="11">
        <v>45923</v>
      </c>
    </row>
    <row r="388" spans="1:28" ht="15.75" hidden="1" x14ac:dyDescent="0.25">
      <c r="A388" s="39">
        <v>45911</v>
      </c>
      <c r="B388" s="33" t="s">
        <v>614</v>
      </c>
      <c r="C388" s="33"/>
      <c r="D388" s="33" t="s">
        <v>41</v>
      </c>
      <c r="E388" s="33" t="s">
        <v>429</v>
      </c>
      <c r="F388" s="33">
        <v>4</v>
      </c>
      <c r="G388" s="33" t="s">
        <v>25</v>
      </c>
      <c r="H388" s="33">
        <v>700000</v>
      </c>
      <c r="I388" s="5">
        <f t="shared" si="132"/>
        <v>2800000</v>
      </c>
      <c r="J388" s="37" t="s">
        <v>240</v>
      </c>
      <c r="K388" s="33" t="s">
        <v>1145</v>
      </c>
      <c r="L388" s="9">
        <f t="shared" si="126"/>
        <v>0</v>
      </c>
      <c r="M388" s="9"/>
      <c r="N388" s="9"/>
      <c r="O388" s="9">
        <f t="shared" si="127"/>
        <v>2800000</v>
      </c>
      <c r="P388" s="9">
        <v>2800000</v>
      </c>
      <c r="Q388" s="9"/>
      <c r="R388" s="9">
        <f t="shared" si="128"/>
        <v>0</v>
      </c>
      <c r="S388" s="9"/>
      <c r="T388" s="9"/>
      <c r="U388" s="9">
        <f t="shared" si="129"/>
        <v>0</v>
      </c>
      <c r="V388" s="9"/>
      <c r="W388" s="9"/>
      <c r="X388" s="9">
        <f t="shared" si="130"/>
        <v>0</v>
      </c>
      <c r="Y388" s="9"/>
      <c r="Z388" s="9"/>
      <c r="AA388" s="10">
        <f t="shared" si="131"/>
        <v>0</v>
      </c>
      <c r="AB388" s="11">
        <v>45923</v>
      </c>
    </row>
    <row r="389" spans="1:28" ht="15.75" hidden="1" x14ac:dyDescent="0.25">
      <c r="A389" s="39">
        <v>45911</v>
      </c>
      <c r="B389" s="33" t="s">
        <v>614</v>
      </c>
      <c r="C389" s="33"/>
      <c r="D389" s="33" t="s">
        <v>41</v>
      </c>
      <c r="E389" s="33" t="s">
        <v>519</v>
      </c>
      <c r="F389" s="33">
        <v>8</v>
      </c>
      <c r="G389" s="33" t="s">
        <v>25</v>
      </c>
      <c r="H389" s="33">
        <v>115000</v>
      </c>
      <c r="I389" s="5">
        <f t="shared" si="132"/>
        <v>920000</v>
      </c>
      <c r="J389" s="37" t="s">
        <v>240</v>
      </c>
      <c r="K389" s="33" t="s">
        <v>1145</v>
      </c>
      <c r="L389" s="9">
        <f t="shared" si="126"/>
        <v>0</v>
      </c>
      <c r="M389" s="9"/>
      <c r="N389" s="9"/>
      <c r="O389" s="9">
        <f t="shared" si="127"/>
        <v>920000</v>
      </c>
      <c r="P389" s="9">
        <v>920000</v>
      </c>
      <c r="Q389" s="9"/>
      <c r="R389" s="9">
        <f t="shared" si="128"/>
        <v>0</v>
      </c>
      <c r="S389" s="9"/>
      <c r="T389" s="9"/>
      <c r="U389" s="9">
        <f t="shared" si="129"/>
        <v>0</v>
      </c>
      <c r="V389" s="9"/>
      <c r="W389" s="9"/>
      <c r="X389" s="9">
        <f t="shared" si="130"/>
        <v>0</v>
      </c>
      <c r="Y389" s="9"/>
      <c r="Z389" s="9"/>
      <c r="AA389" s="10">
        <f t="shared" si="131"/>
        <v>0</v>
      </c>
      <c r="AB389" s="11">
        <v>45923</v>
      </c>
    </row>
    <row r="390" spans="1:28" ht="15.75" hidden="1" x14ac:dyDescent="0.25">
      <c r="A390" s="32">
        <v>45911</v>
      </c>
      <c r="B390" s="33" t="s">
        <v>380</v>
      </c>
      <c r="C390" s="33"/>
      <c r="D390" s="33" t="s">
        <v>41</v>
      </c>
      <c r="E390" s="33" t="s">
        <v>381</v>
      </c>
      <c r="F390" s="33">
        <v>5.6</v>
      </c>
      <c r="G390" s="33" t="s">
        <v>178</v>
      </c>
      <c r="H390" s="33">
        <v>1150000</v>
      </c>
      <c r="I390" s="5">
        <f t="shared" si="132"/>
        <v>6440000</v>
      </c>
      <c r="J390" s="37" t="s">
        <v>240</v>
      </c>
      <c r="K390" s="33" t="s">
        <v>1149</v>
      </c>
      <c r="L390" s="9">
        <f t="shared" si="126"/>
        <v>0</v>
      </c>
      <c r="M390" s="9"/>
      <c r="N390" s="9"/>
      <c r="O390" s="9">
        <f t="shared" si="127"/>
        <v>6440000</v>
      </c>
      <c r="P390" s="9">
        <v>6440000</v>
      </c>
      <c r="Q390" s="9"/>
      <c r="R390" s="9">
        <f t="shared" si="128"/>
        <v>0</v>
      </c>
      <c r="S390" s="9"/>
      <c r="T390" s="9"/>
      <c r="U390" s="9">
        <f t="shared" si="129"/>
        <v>0</v>
      </c>
      <c r="V390" s="9"/>
      <c r="W390" s="9"/>
      <c r="X390" s="9">
        <f t="shared" si="130"/>
        <v>0</v>
      </c>
      <c r="Y390" s="9"/>
      <c r="Z390" s="9"/>
      <c r="AA390" s="10">
        <f t="shared" si="131"/>
        <v>0</v>
      </c>
      <c r="AB390" s="11">
        <v>45915</v>
      </c>
    </row>
    <row r="391" spans="1:28" ht="15.75" hidden="1" x14ac:dyDescent="0.25">
      <c r="A391" s="39">
        <v>45911</v>
      </c>
      <c r="B391" s="33" t="s">
        <v>380</v>
      </c>
      <c r="C391" s="33"/>
      <c r="D391" s="33" t="s">
        <v>41</v>
      </c>
      <c r="E391" s="33" t="s">
        <v>110</v>
      </c>
      <c r="F391" s="33">
        <v>4000</v>
      </c>
      <c r="G391" s="33" t="s">
        <v>29</v>
      </c>
      <c r="H391" s="33">
        <v>2000</v>
      </c>
      <c r="I391" s="5">
        <f t="shared" si="132"/>
        <v>8000000</v>
      </c>
      <c r="J391" s="37" t="s">
        <v>240</v>
      </c>
      <c r="K391" s="33"/>
      <c r="L391" s="9">
        <f t="shared" si="126"/>
        <v>0</v>
      </c>
      <c r="M391" s="9"/>
      <c r="N391" s="9"/>
      <c r="O391" s="9">
        <f t="shared" si="127"/>
        <v>8000000</v>
      </c>
      <c r="P391" s="9">
        <v>8000000</v>
      </c>
      <c r="Q391" s="9"/>
      <c r="R391" s="9">
        <f t="shared" si="128"/>
        <v>0</v>
      </c>
      <c r="S391" s="9"/>
      <c r="T391" s="9"/>
      <c r="U391" s="9">
        <f t="shared" si="129"/>
        <v>0</v>
      </c>
      <c r="V391" s="9"/>
      <c r="W391" s="9"/>
      <c r="X391" s="9">
        <f t="shared" si="130"/>
        <v>0</v>
      </c>
      <c r="Y391" s="9"/>
      <c r="Z391" s="9"/>
      <c r="AA391" s="10">
        <f t="shared" si="131"/>
        <v>0</v>
      </c>
      <c r="AB391" s="11">
        <v>45911</v>
      </c>
    </row>
    <row r="392" spans="1:28" ht="15.75" hidden="1" x14ac:dyDescent="0.25">
      <c r="A392" s="39">
        <v>45911</v>
      </c>
      <c r="B392" s="35" t="s">
        <v>383</v>
      </c>
      <c r="C392" s="35"/>
      <c r="D392" s="35" t="s">
        <v>41</v>
      </c>
      <c r="E392" s="35" t="s">
        <v>467</v>
      </c>
      <c r="F392" s="35">
        <v>16.899999999999999</v>
      </c>
      <c r="G392" s="35" t="s">
        <v>51</v>
      </c>
      <c r="H392" s="35">
        <v>43000</v>
      </c>
      <c r="I392" s="5">
        <f t="shared" si="132"/>
        <v>726699.99999999988</v>
      </c>
      <c r="J392" s="37" t="s">
        <v>240</v>
      </c>
      <c r="K392" s="35"/>
      <c r="L392" s="9">
        <f t="shared" si="126"/>
        <v>0</v>
      </c>
      <c r="M392" s="9"/>
      <c r="N392" s="9"/>
      <c r="O392" s="9">
        <f t="shared" si="127"/>
        <v>726700</v>
      </c>
      <c r="P392" s="9">
        <v>726700</v>
      </c>
      <c r="Q392" s="9"/>
      <c r="R392" s="9">
        <f t="shared" si="128"/>
        <v>0</v>
      </c>
      <c r="S392" s="9"/>
      <c r="T392" s="9"/>
      <c r="U392" s="9">
        <f t="shared" si="129"/>
        <v>0</v>
      </c>
      <c r="V392" s="9"/>
      <c r="W392" s="9"/>
      <c r="X392" s="9">
        <f t="shared" si="130"/>
        <v>0</v>
      </c>
      <c r="Y392" s="9"/>
      <c r="Z392" s="9"/>
      <c r="AA392" s="10">
        <f t="shared" si="131"/>
        <v>-1.1641532182693481E-10</v>
      </c>
      <c r="AB392" s="11">
        <v>45911</v>
      </c>
    </row>
    <row r="393" spans="1:28" ht="15.75" hidden="1" x14ac:dyDescent="0.25">
      <c r="A393" s="39">
        <v>45911</v>
      </c>
      <c r="B393" s="35" t="s">
        <v>383</v>
      </c>
      <c r="C393" s="33"/>
      <c r="D393" s="35" t="s">
        <v>41</v>
      </c>
      <c r="E393" s="33" t="s">
        <v>136</v>
      </c>
      <c r="F393" s="33">
        <v>24</v>
      </c>
      <c r="G393" s="33" t="s">
        <v>51</v>
      </c>
      <c r="H393" s="33">
        <v>43000</v>
      </c>
      <c r="I393" s="5">
        <f t="shared" si="132"/>
        <v>1032000</v>
      </c>
      <c r="J393" s="37" t="s">
        <v>240</v>
      </c>
      <c r="K393" s="33"/>
      <c r="L393" s="9">
        <f t="shared" si="126"/>
        <v>0</v>
      </c>
      <c r="M393" s="9"/>
      <c r="N393" s="9"/>
      <c r="O393" s="9">
        <f t="shared" si="127"/>
        <v>1032000</v>
      </c>
      <c r="P393" s="9">
        <v>1032000</v>
      </c>
      <c r="Q393" s="9"/>
      <c r="R393" s="9">
        <f t="shared" si="128"/>
        <v>0</v>
      </c>
      <c r="S393" s="9"/>
      <c r="T393" s="9"/>
      <c r="U393" s="9">
        <f t="shared" si="129"/>
        <v>0</v>
      </c>
      <c r="V393" s="9"/>
      <c r="W393" s="9"/>
      <c r="X393" s="9">
        <f t="shared" si="130"/>
        <v>0</v>
      </c>
      <c r="Y393" s="9"/>
      <c r="Z393" s="9"/>
      <c r="AA393" s="10">
        <f t="shared" si="131"/>
        <v>0</v>
      </c>
      <c r="AB393" s="11">
        <v>45911</v>
      </c>
    </row>
    <row r="394" spans="1:28" ht="15.75" hidden="1" x14ac:dyDescent="0.25">
      <c r="A394" s="39">
        <v>45911</v>
      </c>
      <c r="B394" s="35" t="s">
        <v>383</v>
      </c>
      <c r="C394" s="33"/>
      <c r="D394" s="35" t="s">
        <v>41</v>
      </c>
      <c r="E394" s="33" t="s">
        <v>73</v>
      </c>
      <c r="F394" s="33">
        <v>20</v>
      </c>
      <c r="G394" s="33" t="s">
        <v>74</v>
      </c>
      <c r="H394" s="33">
        <v>50000</v>
      </c>
      <c r="I394" s="5">
        <f t="shared" si="132"/>
        <v>1000000</v>
      </c>
      <c r="J394" s="37" t="s">
        <v>240</v>
      </c>
      <c r="K394" s="33"/>
      <c r="L394" s="9">
        <f t="shared" si="126"/>
        <v>0</v>
      </c>
      <c r="M394" s="9"/>
      <c r="N394" s="9"/>
      <c r="O394" s="9">
        <f t="shared" si="127"/>
        <v>1000000</v>
      </c>
      <c r="P394" s="9">
        <v>1000000</v>
      </c>
      <c r="Q394" s="9"/>
      <c r="R394" s="9">
        <f t="shared" si="128"/>
        <v>0</v>
      </c>
      <c r="S394" s="9"/>
      <c r="T394" s="9"/>
      <c r="U394" s="9">
        <f t="shared" si="129"/>
        <v>0</v>
      </c>
      <c r="V394" s="9"/>
      <c r="W394" s="9"/>
      <c r="X394" s="9">
        <f t="shared" si="130"/>
        <v>0</v>
      </c>
      <c r="Y394" s="9"/>
      <c r="Z394" s="9"/>
      <c r="AA394" s="10">
        <f t="shared" si="131"/>
        <v>0</v>
      </c>
      <c r="AB394" s="11">
        <v>45911</v>
      </c>
    </row>
    <row r="395" spans="1:28" ht="15.75" hidden="1" x14ac:dyDescent="0.25">
      <c r="A395" s="39">
        <v>45911</v>
      </c>
      <c r="B395" s="35" t="s">
        <v>383</v>
      </c>
      <c r="C395" s="33"/>
      <c r="D395" s="35" t="s">
        <v>41</v>
      </c>
      <c r="E395" s="33" t="s">
        <v>102</v>
      </c>
      <c r="F395" s="33">
        <v>4</v>
      </c>
      <c r="G395" s="33" t="s">
        <v>74</v>
      </c>
      <c r="H395" s="33">
        <v>65000</v>
      </c>
      <c r="I395" s="5">
        <f t="shared" si="132"/>
        <v>260000</v>
      </c>
      <c r="J395" s="37" t="s">
        <v>240</v>
      </c>
      <c r="K395" s="33"/>
      <c r="L395" s="9">
        <f t="shared" si="126"/>
        <v>0</v>
      </c>
      <c r="M395" s="9"/>
      <c r="N395" s="9"/>
      <c r="O395" s="9">
        <f t="shared" si="127"/>
        <v>260000</v>
      </c>
      <c r="P395" s="9">
        <v>260000</v>
      </c>
      <c r="Q395" s="9"/>
      <c r="R395" s="9">
        <f t="shared" si="128"/>
        <v>0</v>
      </c>
      <c r="S395" s="9"/>
      <c r="T395" s="9"/>
      <c r="U395" s="9">
        <f t="shared" si="129"/>
        <v>0</v>
      </c>
      <c r="V395" s="9"/>
      <c r="W395" s="9"/>
      <c r="X395" s="9">
        <f t="shared" si="130"/>
        <v>0</v>
      </c>
      <c r="Y395" s="9"/>
      <c r="Z395" s="9"/>
      <c r="AA395" s="10">
        <f t="shared" si="131"/>
        <v>0</v>
      </c>
      <c r="AB395" s="11">
        <v>45911</v>
      </c>
    </row>
    <row r="396" spans="1:28" ht="15.75" hidden="1" x14ac:dyDescent="0.25">
      <c r="A396" s="39">
        <v>45911</v>
      </c>
      <c r="B396" s="35" t="s">
        <v>383</v>
      </c>
      <c r="C396" s="33"/>
      <c r="D396" s="35" t="s">
        <v>41</v>
      </c>
      <c r="E396" s="33" t="s">
        <v>122</v>
      </c>
      <c r="F396" s="33">
        <v>1</v>
      </c>
      <c r="G396" s="33" t="s">
        <v>51</v>
      </c>
      <c r="H396" s="33">
        <v>70000</v>
      </c>
      <c r="I396" s="5">
        <f t="shared" si="132"/>
        <v>70000</v>
      </c>
      <c r="J396" s="37" t="s">
        <v>240</v>
      </c>
      <c r="K396" s="33"/>
      <c r="L396" s="9">
        <f t="shared" si="126"/>
        <v>0</v>
      </c>
      <c r="M396" s="9"/>
      <c r="N396" s="9"/>
      <c r="O396" s="9">
        <f t="shared" si="127"/>
        <v>70000</v>
      </c>
      <c r="P396" s="9">
        <v>70000</v>
      </c>
      <c r="Q396" s="9"/>
      <c r="R396" s="9">
        <f t="shared" si="128"/>
        <v>0</v>
      </c>
      <c r="S396" s="9"/>
      <c r="T396" s="9"/>
      <c r="U396" s="9">
        <f t="shared" si="129"/>
        <v>0</v>
      </c>
      <c r="V396" s="9"/>
      <c r="W396" s="9"/>
      <c r="X396" s="9">
        <f t="shared" si="130"/>
        <v>0</v>
      </c>
      <c r="Y396" s="9"/>
      <c r="Z396" s="9"/>
      <c r="AA396" s="10">
        <f t="shared" si="131"/>
        <v>0</v>
      </c>
      <c r="AB396" s="11">
        <v>45911</v>
      </c>
    </row>
    <row r="397" spans="1:28" ht="15.75" hidden="1" x14ac:dyDescent="0.25">
      <c r="A397" s="32">
        <v>45911</v>
      </c>
      <c r="B397" s="33" t="s">
        <v>383</v>
      </c>
      <c r="C397" s="33"/>
      <c r="D397" s="33" t="s">
        <v>41</v>
      </c>
      <c r="E397" s="33" t="s">
        <v>166</v>
      </c>
      <c r="F397" s="33">
        <v>1</v>
      </c>
      <c r="G397" s="33" t="s">
        <v>23</v>
      </c>
      <c r="H397" s="33">
        <v>400000</v>
      </c>
      <c r="I397" s="5">
        <f t="shared" si="132"/>
        <v>400000</v>
      </c>
      <c r="J397" s="37" t="s">
        <v>240</v>
      </c>
      <c r="K397" s="33"/>
      <c r="L397" s="9">
        <f t="shared" si="126"/>
        <v>0</v>
      </c>
      <c r="M397" s="9"/>
      <c r="N397" s="9"/>
      <c r="O397" s="9">
        <f t="shared" si="127"/>
        <v>400000</v>
      </c>
      <c r="P397" s="9">
        <v>400000</v>
      </c>
      <c r="Q397" s="9"/>
      <c r="R397" s="9">
        <f t="shared" si="128"/>
        <v>0</v>
      </c>
      <c r="S397" s="9"/>
      <c r="T397" s="9"/>
      <c r="U397" s="9">
        <f t="shared" si="129"/>
        <v>0</v>
      </c>
      <c r="V397" s="9"/>
      <c r="W397" s="9"/>
      <c r="X397" s="9">
        <f t="shared" si="130"/>
        <v>0</v>
      </c>
      <c r="Y397" s="9"/>
      <c r="Z397" s="9"/>
      <c r="AA397" s="10">
        <f t="shared" si="131"/>
        <v>0</v>
      </c>
      <c r="AB397" s="11">
        <v>45911</v>
      </c>
    </row>
    <row r="398" spans="1:28" ht="16.5" hidden="1" thickBot="1" x14ac:dyDescent="0.3">
      <c r="A398" s="61">
        <v>45911</v>
      </c>
      <c r="B398" s="104" t="s">
        <v>383</v>
      </c>
      <c r="C398" s="62"/>
      <c r="D398" s="104" t="s">
        <v>41</v>
      </c>
      <c r="E398" s="62" t="s">
        <v>110</v>
      </c>
      <c r="F398" s="62">
        <v>400</v>
      </c>
      <c r="G398" s="62" t="s">
        <v>29</v>
      </c>
      <c r="H398" s="62">
        <v>2000</v>
      </c>
      <c r="I398" s="133">
        <f t="shared" si="132"/>
        <v>800000</v>
      </c>
      <c r="J398" s="63" t="s">
        <v>240</v>
      </c>
      <c r="K398" s="62"/>
      <c r="L398" s="113">
        <f t="shared" si="126"/>
        <v>0</v>
      </c>
      <c r="M398" s="113"/>
      <c r="N398" s="113"/>
      <c r="O398" s="113">
        <f t="shared" si="127"/>
        <v>800000</v>
      </c>
      <c r="P398" s="113">
        <v>800000</v>
      </c>
      <c r="Q398" s="113"/>
      <c r="R398" s="113">
        <f t="shared" si="128"/>
        <v>0</v>
      </c>
      <c r="S398" s="113"/>
      <c r="T398" s="113"/>
      <c r="U398" s="113">
        <f t="shared" si="129"/>
        <v>0</v>
      </c>
      <c r="V398" s="113"/>
      <c r="W398" s="113"/>
      <c r="X398" s="113">
        <f t="shared" si="130"/>
        <v>0</v>
      </c>
      <c r="Y398" s="113"/>
      <c r="Z398" s="113"/>
      <c r="AA398" s="114">
        <f t="shared" si="131"/>
        <v>0</v>
      </c>
      <c r="AB398" s="99">
        <v>45911</v>
      </c>
    </row>
    <row r="399" spans="1:28" ht="15.75" hidden="1" x14ac:dyDescent="0.25">
      <c r="A399" s="39">
        <v>45912</v>
      </c>
      <c r="B399" s="35" t="s">
        <v>982</v>
      </c>
      <c r="C399" s="35"/>
      <c r="D399" s="35" t="s">
        <v>31</v>
      </c>
      <c r="E399" s="35" t="s">
        <v>95</v>
      </c>
      <c r="F399" s="35">
        <v>800</v>
      </c>
      <c r="G399" s="35" t="s">
        <v>29</v>
      </c>
      <c r="H399" s="35">
        <v>3950</v>
      </c>
      <c r="I399" s="135">
        <f t="shared" si="132"/>
        <v>3160000</v>
      </c>
      <c r="J399" s="41" t="s">
        <v>240</v>
      </c>
      <c r="K399" s="35"/>
      <c r="L399" s="120">
        <f t="shared" si="126"/>
        <v>0</v>
      </c>
      <c r="M399" s="120"/>
      <c r="N399" s="120"/>
      <c r="O399" s="120">
        <f t="shared" si="127"/>
        <v>3160000</v>
      </c>
      <c r="P399" s="120">
        <v>3160000</v>
      </c>
      <c r="Q399" s="120"/>
      <c r="R399" s="120">
        <f t="shared" si="128"/>
        <v>0</v>
      </c>
      <c r="S399" s="120"/>
      <c r="T399" s="120"/>
      <c r="U399" s="120">
        <f t="shared" si="129"/>
        <v>0</v>
      </c>
      <c r="V399" s="120"/>
      <c r="W399" s="120"/>
      <c r="X399" s="120">
        <f t="shared" si="130"/>
        <v>0</v>
      </c>
      <c r="Y399" s="120"/>
      <c r="Z399" s="120"/>
      <c r="AA399" s="121">
        <f t="shared" si="131"/>
        <v>0</v>
      </c>
      <c r="AB399" s="122">
        <v>45912</v>
      </c>
    </row>
    <row r="400" spans="1:28" ht="15.75" hidden="1" x14ac:dyDescent="0.25">
      <c r="A400" s="39">
        <v>45912</v>
      </c>
      <c r="B400" s="33" t="s">
        <v>170</v>
      </c>
      <c r="C400" s="33"/>
      <c r="D400" s="33" t="s">
        <v>31</v>
      </c>
      <c r="E400" s="33" t="s">
        <v>64</v>
      </c>
      <c r="F400" s="33">
        <v>2</v>
      </c>
      <c r="G400" s="33" t="s">
        <v>33</v>
      </c>
      <c r="H400" s="33">
        <v>150000</v>
      </c>
      <c r="I400" s="5">
        <f t="shared" si="132"/>
        <v>300000</v>
      </c>
      <c r="J400" s="37" t="s">
        <v>241</v>
      </c>
      <c r="K400" s="33"/>
      <c r="L400" s="9">
        <f t="shared" ref="L400:L421" si="133">M400+N400</f>
        <v>300000</v>
      </c>
      <c r="M400" s="9">
        <v>300000</v>
      </c>
      <c r="N400" s="9"/>
      <c r="O400" s="9">
        <f t="shared" ref="O400:O421" si="134">P400+Q400</f>
        <v>0</v>
      </c>
      <c r="P400" s="9"/>
      <c r="Q400" s="9"/>
      <c r="R400" s="9">
        <f t="shared" ref="R400:R421" si="135">S400+T400</f>
        <v>0</v>
      </c>
      <c r="S400" s="9"/>
      <c r="T400" s="9"/>
      <c r="U400" s="9">
        <f t="shared" ref="U400:U421" si="136">V400+W400</f>
        <v>0</v>
      </c>
      <c r="V400" s="9"/>
      <c r="W400" s="9"/>
      <c r="X400" s="9">
        <f t="shared" ref="X400:X421" si="137">Y400+Z400</f>
        <v>0</v>
      </c>
      <c r="Y400" s="9"/>
      <c r="Z400" s="9"/>
      <c r="AA400" s="10">
        <f t="shared" ref="AA400:AA421" si="138">C400+I400-L400-O400-U400-X400-R400</f>
        <v>0</v>
      </c>
      <c r="AB400" s="11">
        <v>45912</v>
      </c>
    </row>
    <row r="401" spans="1:28" ht="15.75" hidden="1" x14ac:dyDescent="0.25">
      <c r="A401" s="39">
        <v>45912</v>
      </c>
      <c r="B401" s="33" t="s">
        <v>170</v>
      </c>
      <c r="C401" s="33"/>
      <c r="D401" s="33" t="s">
        <v>31</v>
      </c>
      <c r="E401" s="33" t="s">
        <v>467</v>
      </c>
      <c r="F401" s="33">
        <v>16.8</v>
      </c>
      <c r="G401" s="33" t="s">
        <v>51</v>
      </c>
      <c r="H401" s="33">
        <v>43000</v>
      </c>
      <c r="I401" s="5">
        <f t="shared" si="132"/>
        <v>722400</v>
      </c>
      <c r="J401" s="37" t="s">
        <v>241</v>
      </c>
      <c r="K401" s="33"/>
      <c r="L401" s="9">
        <f t="shared" si="133"/>
        <v>600000</v>
      </c>
      <c r="M401" s="9">
        <v>600000</v>
      </c>
      <c r="N401" s="9"/>
      <c r="O401" s="9">
        <f t="shared" si="134"/>
        <v>0</v>
      </c>
      <c r="P401" s="9"/>
      <c r="Q401" s="9"/>
      <c r="R401" s="9">
        <f t="shared" si="135"/>
        <v>0</v>
      </c>
      <c r="S401" s="9"/>
      <c r="T401" s="9"/>
      <c r="U401" s="9">
        <f t="shared" si="136"/>
        <v>122400</v>
      </c>
      <c r="V401" s="9">
        <v>122400</v>
      </c>
      <c r="W401" s="9"/>
      <c r="X401" s="9">
        <f t="shared" si="137"/>
        <v>0</v>
      </c>
      <c r="Y401" s="9"/>
      <c r="Z401" s="9"/>
      <c r="AA401" s="10">
        <f t="shared" si="138"/>
        <v>0</v>
      </c>
      <c r="AB401" s="11">
        <v>45912</v>
      </c>
    </row>
    <row r="402" spans="1:28" ht="15.75" hidden="1" x14ac:dyDescent="0.25">
      <c r="A402" s="39">
        <v>45912</v>
      </c>
      <c r="B402" s="33" t="s">
        <v>108</v>
      </c>
      <c r="C402" s="33"/>
      <c r="D402" s="33" t="s">
        <v>31</v>
      </c>
      <c r="E402" s="33" t="s">
        <v>362</v>
      </c>
      <c r="F402" s="33">
        <v>14.9</v>
      </c>
      <c r="G402" s="33" t="s">
        <v>51</v>
      </c>
      <c r="H402" s="33">
        <v>43000</v>
      </c>
      <c r="I402" s="5">
        <f t="shared" si="132"/>
        <v>640700</v>
      </c>
      <c r="J402" s="37" t="s">
        <v>240</v>
      </c>
      <c r="K402" s="33"/>
      <c r="L402" s="9">
        <f t="shared" si="133"/>
        <v>0</v>
      </c>
      <c r="M402" s="9"/>
      <c r="N402" s="9"/>
      <c r="O402" s="9">
        <f t="shared" si="134"/>
        <v>640700</v>
      </c>
      <c r="P402" s="9">
        <v>640700</v>
      </c>
      <c r="Q402" s="9"/>
      <c r="R402" s="9">
        <f t="shared" si="135"/>
        <v>0</v>
      </c>
      <c r="S402" s="9"/>
      <c r="T402" s="9"/>
      <c r="U402" s="9">
        <f t="shared" si="136"/>
        <v>0</v>
      </c>
      <c r="V402" s="9"/>
      <c r="W402" s="9"/>
      <c r="X402" s="9">
        <f t="shared" si="137"/>
        <v>0</v>
      </c>
      <c r="Y402" s="9"/>
      <c r="Z402" s="9"/>
      <c r="AA402" s="10">
        <f t="shared" si="138"/>
        <v>0</v>
      </c>
      <c r="AB402" s="11">
        <v>45912</v>
      </c>
    </row>
    <row r="403" spans="1:28" ht="15.75" hidden="1" x14ac:dyDescent="0.25">
      <c r="A403" s="39">
        <v>45912</v>
      </c>
      <c r="B403" s="33" t="s">
        <v>153</v>
      </c>
      <c r="C403" s="33"/>
      <c r="D403" s="33" t="s">
        <v>31</v>
      </c>
      <c r="E403" s="33" t="s">
        <v>155</v>
      </c>
      <c r="F403" s="33">
        <v>800</v>
      </c>
      <c r="G403" s="33" t="s">
        <v>29</v>
      </c>
      <c r="H403" s="33">
        <v>3800</v>
      </c>
      <c r="I403" s="5">
        <f t="shared" si="132"/>
        <v>3040000</v>
      </c>
      <c r="J403" s="37" t="s">
        <v>241</v>
      </c>
      <c r="K403" s="33" t="s">
        <v>1134</v>
      </c>
      <c r="L403" s="9">
        <f t="shared" si="133"/>
        <v>0</v>
      </c>
      <c r="M403" s="9"/>
      <c r="N403" s="9"/>
      <c r="O403" s="9">
        <f t="shared" si="134"/>
        <v>0</v>
      </c>
      <c r="P403" s="9"/>
      <c r="Q403" s="9"/>
      <c r="R403" s="9">
        <f t="shared" si="135"/>
        <v>0</v>
      </c>
      <c r="S403" s="9"/>
      <c r="T403" s="9"/>
      <c r="U403" s="9">
        <f t="shared" si="136"/>
        <v>3040000</v>
      </c>
      <c r="V403" s="9">
        <v>3040000</v>
      </c>
      <c r="W403" s="9"/>
      <c r="X403" s="9">
        <f t="shared" si="137"/>
        <v>0</v>
      </c>
      <c r="Y403" s="9"/>
      <c r="Z403" s="9"/>
      <c r="AA403" s="10">
        <f t="shared" si="138"/>
        <v>0</v>
      </c>
      <c r="AB403" s="11">
        <v>45913</v>
      </c>
    </row>
    <row r="404" spans="1:28" ht="15.75" hidden="1" x14ac:dyDescent="0.25">
      <c r="A404" s="39">
        <v>45912</v>
      </c>
      <c r="B404" s="33" t="s">
        <v>904</v>
      </c>
      <c r="C404" s="33"/>
      <c r="D404" s="33" t="s">
        <v>31</v>
      </c>
      <c r="E404" s="33" t="s">
        <v>110</v>
      </c>
      <c r="F404" s="33">
        <v>2000</v>
      </c>
      <c r="G404" s="33" t="s">
        <v>29</v>
      </c>
      <c r="H404" s="33">
        <v>2000</v>
      </c>
      <c r="I404" s="5">
        <f t="shared" si="132"/>
        <v>4000000</v>
      </c>
      <c r="J404" s="37" t="s">
        <v>240</v>
      </c>
      <c r="K404" s="33"/>
      <c r="L404" s="9">
        <f t="shared" si="133"/>
        <v>0</v>
      </c>
      <c r="M404" s="9"/>
      <c r="N404" s="9"/>
      <c r="O404" s="9">
        <f t="shared" si="134"/>
        <v>4000000</v>
      </c>
      <c r="P404" s="9">
        <v>4000000</v>
      </c>
      <c r="Q404" s="9"/>
      <c r="R404" s="9">
        <f t="shared" si="135"/>
        <v>0</v>
      </c>
      <c r="S404" s="9"/>
      <c r="T404" s="9"/>
      <c r="U404" s="9">
        <f t="shared" si="136"/>
        <v>0</v>
      </c>
      <c r="V404" s="9"/>
      <c r="W404" s="9"/>
      <c r="X404" s="9">
        <f t="shared" si="137"/>
        <v>0</v>
      </c>
      <c r="Y404" s="9"/>
      <c r="Z404" s="9"/>
      <c r="AA404" s="10">
        <f t="shared" si="138"/>
        <v>0</v>
      </c>
      <c r="AB404" s="11">
        <v>45912</v>
      </c>
    </row>
    <row r="405" spans="1:28" ht="15.75" hidden="1" x14ac:dyDescent="0.25">
      <c r="A405" s="39">
        <v>45912</v>
      </c>
      <c r="B405" s="33" t="s">
        <v>217</v>
      </c>
      <c r="C405" s="33"/>
      <c r="D405" s="33" t="s">
        <v>41</v>
      </c>
      <c r="E405" s="33" t="s">
        <v>310</v>
      </c>
      <c r="F405" s="33">
        <v>2.5</v>
      </c>
      <c r="G405" s="33" t="s">
        <v>51</v>
      </c>
      <c r="H405" s="33">
        <v>86000</v>
      </c>
      <c r="I405" s="5">
        <f t="shared" si="132"/>
        <v>215000</v>
      </c>
      <c r="J405" s="37" t="s">
        <v>241</v>
      </c>
      <c r="K405" s="33"/>
      <c r="L405" s="9">
        <f t="shared" si="133"/>
        <v>215000</v>
      </c>
      <c r="M405" s="9">
        <v>215000</v>
      </c>
      <c r="N405" s="9"/>
      <c r="O405" s="9">
        <f t="shared" si="134"/>
        <v>0</v>
      </c>
      <c r="P405" s="9"/>
      <c r="Q405" s="9"/>
      <c r="R405" s="9">
        <f t="shared" si="135"/>
        <v>0</v>
      </c>
      <c r="S405" s="9"/>
      <c r="T405" s="9"/>
      <c r="U405" s="9">
        <f t="shared" si="136"/>
        <v>0</v>
      </c>
      <c r="V405" s="9"/>
      <c r="W405" s="9"/>
      <c r="X405" s="9">
        <f t="shared" si="137"/>
        <v>0</v>
      </c>
      <c r="Y405" s="9"/>
      <c r="Z405" s="9"/>
      <c r="AA405" s="10">
        <f t="shared" si="138"/>
        <v>0</v>
      </c>
      <c r="AB405" s="11">
        <v>45912</v>
      </c>
    </row>
    <row r="406" spans="1:28" ht="15.75" hidden="1" x14ac:dyDescent="0.25">
      <c r="A406" s="39">
        <v>45912</v>
      </c>
      <c r="B406" s="33" t="s">
        <v>217</v>
      </c>
      <c r="C406" s="33"/>
      <c r="D406" s="33" t="s">
        <v>41</v>
      </c>
      <c r="E406" s="33" t="s">
        <v>237</v>
      </c>
      <c r="F406" s="33">
        <v>2.5</v>
      </c>
      <c r="G406" s="33" t="s">
        <v>51</v>
      </c>
      <c r="H406" s="33">
        <v>90000</v>
      </c>
      <c r="I406" s="5">
        <f t="shared" si="132"/>
        <v>225000</v>
      </c>
      <c r="J406" s="37" t="s">
        <v>241</v>
      </c>
      <c r="K406" s="33"/>
      <c r="L406" s="9">
        <f t="shared" si="133"/>
        <v>225000</v>
      </c>
      <c r="M406" s="9">
        <v>225000</v>
      </c>
      <c r="N406" s="9"/>
      <c r="O406" s="9">
        <f t="shared" si="134"/>
        <v>0</v>
      </c>
      <c r="P406" s="9"/>
      <c r="Q406" s="9"/>
      <c r="R406" s="9">
        <f t="shared" si="135"/>
        <v>0</v>
      </c>
      <c r="S406" s="9"/>
      <c r="T406" s="9"/>
      <c r="U406" s="9">
        <f t="shared" si="136"/>
        <v>0</v>
      </c>
      <c r="V406" s="9"/>
      <c r="W406" s="9"/>
      <c r="X406" s="9">
        <f t="shared" si="137"/>
        <v>0</v>
      </c>
      <c r="Y406" s="9"/>
      <c r="Z406" s="9"/>
      <c r="AA406" s="10">
        <f t="shared" si="138"/>
        <v>0</v>
      </c>
      <c r="AB406" s="11">
        <v>45912</v>
      </c>
    </row>
    <row r="407" spans="1:28" ht="15.75" hidden="1" x14ac:dyDescent="0.25">
      <c r="A407" s="39">
        <v>45912</v>
      </c>
      <c r="B407" s="33" t="s">
        <v>217</v>
      </c>
      <c r="C407" s="33"/>
      <c r="D407" s="33" t="s">
        <v>41</v>
      </c>
      <c r="E407" s="33" t="s">
        <v>235</v>
      </c>
      <c r="F407" s="33">
        <v>2.5</v>
      </c>
      <c r="G407" s="33" t="s">
        <v>51</v>
      </c>
      <c r="H407" s="33">
        <v>90000</v>
      </c>
      <c r="I407" s="5">
        <f t="shared" si="132"/>
        <v>225000</v>
      </c>
      <c r="J407" s="37" t="s">
        <v>241</v>
      </c>
      <c r="K407" s="33"/>
      <c r="L407" s="9">
        <f t="shared" si="133"/>
        <v>225000</v>
      </c>
      <c r="M407" s="9">
        <v>225000</v>
      </c>
      <c r="N407" s="9"/>
      <c r="O407" s="9">
        <f t="shared" si="134"/>
        <v>0</v>
      </c>
      <c r="P407" s="9"/>
      <c r="Q407" s="9"/>
      <c r="R407" s="9">
        <f t="shared" si="135"/>
        <v>0</v>
      </c>
      <c r="S407" s="9"/>
      <c r="T407" s="9"/>
      <c r="U407" s="9">
        <f t="shared" si="136"/>
        <v>0</v>
      </c>
      <c r="V407" s="9"/>
      <c r="W407" s="9"/>
      <c r="X407" s="9">
        <f t="shared" si="137"/>
        <v>0</v>
      </c>
      <c r="Y407" s="9"/>
      <c r="Z407" s="9"/>
      <c r="AA407" s="10">
        <f t="shared" si="138"/>
        <v>0</v>
      </c>
      <c r="AB407" s="11">
        <v>45912</v>
      </c>
    </row>
    <row r="408" spans="1:28" ht="15.75" hidden="1" x14ac:dyDescent="0.25">
      <c r="A408" s="39">
        <v>45912</v>
      </c>
      <c r="B408" s="33" t="s">
        <v>189</v>
      </c>
      <c r="C408" s="33"/>
      <c r="D408" s="33" t="s">
        <v>31</v>
      </c>
      <c r="E408" s="33" t="s">
        <v>110</v>
      </c>
      <c r="F408" s="33">
        <v>1000</v>
      </c>
      <c r="G408" s="33" t="s">
        <v>29</v>
      </c>
      <c r="H408" s="33">
        <v>1800</v>
      </c>
      <c r="I408" s="5">
        <f t="shared" si="132"/>
        <v>1800000</v>
      </c>
      <c r="J408" s="37" t="s">
        <v>241</v>
      </c>
      <c r="K408" s="33"/>
      <c r="L408" s="9">
        <f t="shared" si="133"/>
        <v>0</v>
      </c>
      <c r="M408" s="9"/>
      <c r="N408" s="9"/>
      <c r="O408" s="9">
        <f t="shared" si="134"/>
        <v>0</v>
      </c>
      <c r="P408" s="9"/>
      <c r="Q408" s="9"/>
      <c r="R408" s="9">
        <f t="shared" si="135"/>
        <v>1800000</v>
      </c>
      <c r="S408" s="9">
        <v>1800000</v>
      </c>
      <c r="T408" s="9"/>
      <c r="U408" s="9">
        <f t="shared" si="136"/>
        <v>0</v>
      </c>
      <c r="V408" s="9"/>
      <c r="W408" s="9"/>
      <c r="X408" s="9">
        <f t="shared" si="137"/>
        <v>0</v>
      </c>
      <c r="Y408" s="9"/>
      <c r="Z408" s="9"/>
      <c r="AA408" s="10">
        <f t="shared" si="138"/>
        <v>0</v>
      </c>
      <c r="AB408" s="11">
        <v>45912</v>
      </c>
    </row>
    <row r="409" spans="1:28" ht="15.75" hidden="1" x14ac:dyDescent="0.25">
      <c r="A409" s="39">
        <v>45912</v>
      </c>
      <c r="B409" s="33" t="s">
        <v>868</v>
      </c>
      <c r="C409" s="33"/>
      <c r="D409" s="33" t="s">
        <v>41</v>
      </c>
      <c r="E409" s="33" t="s">
        <v>362</v>
      </c>
      <c r="F409" s="33">
        <v>44</v>
      </c>
      <c r="G409" s="33" t="s">
        <v>51</v>
      </c>
      <c r="H409" s="33">
        <v>43000</v>
      </c>
      <c r="I409" s="5">
        <f t="shared" si="132"/>
        <v>1892000</v>
      </c>
      <c r="J409" s="37" t="s">
        <v>240</v>
      </c>
      <c r="K409" s="33" t="s">
        <v>1134</v>
      </c>
      <c r="L409" s="9">
        <f t="shared" si="133"/>
        <v>0</v>
      </c>
      <c r="M409" s="9"/>
      <c r="N409" s="9"/>
      <c r="O409" s="9">
        <f t="shared" si="134"/>
        <v>1892000</v>
      </c>
      <c r="P409" s="9">
        <v>1892000</v>
      </c>
      <c r="Q409" s="9"/>
      <c r="R409" s="9">
        <f t="shared" si="135"/>
        <v>0</v>
      </c>
      <c r="S409" s="9"/>
      <c r="T409" s="9"/>
      <c r="U409" s="9">
        <f t="shared" si="136"/>
        <v>0</v>
      </c>
      <c r="V409" s="9"/>
      <c r="W409" s="9"/>
      <c r="X409" s="9">
        <f t="shared" si="137"/>
        <v>0</v>
      </c>
      <c r="Y409" s="9"/>
      <c r="Z409" s="9"/>
      <c r="AA409" s="10">
        <f t="shared" si="138"/>
        <v>0</v>
      </c>
      <c r="AB409" s="11">
        <v>45915</v>
      </c>
    </row>
    <row r="410" spans="1:28" ht="15.75" hidden="1" x14ac:dyDescent="0.25">
      <c r="A410" s="39">
        <v>45912</v>
      </c>
      <c r="B410" s="33" t="s">
        <v>1119</v>
      </c>
      <c r="C410" s="33"/>
      <c r="D410" s="33" t="s">
        <v>31</v>
      </c>
      <c r="E410" s="33" t="s">
        <v>311</v>
      </c>
      <c r="F410" s="33">
        <v>2.5</v>
      </c>
      <c r="G410" s="33" t="s">
        <v>51</v>
      </c>
      <c r="H410" s="33">
        <v>86000</v>
      </c>
      <c r="I410" s="5">
        <f t="shared" si="132"/>
        <v>215000</v>
      </c>
      <c r="J410" s="37" t="s">
        <v>241</v>
      </c>
      <c r="K410" s="33"/>
      <c r="L410" s="9">
        <f t="shared" si="133"/>
        <v>0</v>
      </c>
      <c r="M410" s="9"/>
      <c r="N410" s="9"/>
      <c r="O410" s="9">
        <f t="shared" si="134"/>
        <v>0</v>
      </c>
      <c r="P410" s="9"/>
      <c r="Q410" s="9"/>
      <c r="R410" s="9">
        <f t="shared" si="135"/>
        <v>0</v>
      </c>
      <c r="S410" s="9"/>
      <c r="T410" s="9"/>
      <c r="U410" s="9">
        <f t="shared" si="136"/>
        <v>215000</v>
      </c>
      <c r="V410" s="9">
        <v>215000</v>
      </c>
      <c r="W410" s="9"/>
      <c r="X410" s="9">
        <f t="shared" si="137"/>
        <v>0</v>
      </c>
      <c r="Y410" s="9"/>
      <c r="Z410" s="9"/>
      <c r="AA410" s="10">
        <f t="shared" si="138"/>
        <v>0</v>
      </c>
      <c r="AB410" s="11">
        <v>45912</v>
      </c>
    </row>
    <row r="411" spans="1:28" ht="15.75" hidden="1" x14ac:dyDescent="0.25">
      <c r="A411" s="39">
        <v>45912</v>
      </c>
      <c r="B411" s="33" t="s">
        <v>1119</v>
      </c>
      <c r="C411" s="33"/>
      <c r="D411" s="33" t="s">
        <v>31</v>
      </c>
      <c r="E411" s="33" t="s">
        <v>309</v>
      </c>
      <c r="F411" s="33">
        <v>2.5</v>
      </c>
      <c r="G411" s="33" t="s">
        <v>51</v>
      </c>
      <c r="H411" s="33">
        <v>86000</v>
      </c>
      <c r="I411" s="5">
        <f t="shared" si="132"/>
        <v>215000</v>
      </c>
      <c r="J411" s="37" t="s">
        <v>241</v>
      </c>
      <c r="K411" s="33"/>
      <c r="L411" s="9">
        <f t="shared" si="133"/>
        <v>0</v>
      </c>
      <c r="M411" s="9"/>
      <c r="N411" s="9"/>
      <c r="O411" s="9">
        <f t="shared" si="134"/>
        <v>0</v>
      </c>
      <c r="P411" s="9"/>
      <c r="Q411" s="9"/>
      <c r="R411" s="9">
        <f t="shared" si="135"/>
        <v>0</v>
      </c>
      <c r="S411" s="9"/>
      <c r="T411" s="9"/>
      <c r="U411" s="9">
        <f t="shared" si="136"/>
        <v>215000</v>
      </c>
      <c r="V411" s="9">
        <v>215000</v>
      </c>
      <c r="W411" s="9"/>
      <c r="X411" s="9">
        <f t="shared" si="137"/>
        <v>0</v>
      </c>
      <c r="Y411" s="9"/>
      <c r="Z411" s="9"/>
      <c r="AA411" s="10">
        <f t="shared" si="138"/>
        <v>0</v>
      </c>
      <c r="AB411" s="11">
        <v>45912</v>
      </c>
    </row>
    <row r="412" spans="1:28" ht="15.75" hidden="1" x14ac:dyDescent="0.25">
      <c r="A412" s="39">
        <v>45912</v>
      </c>
      <c r="B412" s="33" t="s">
        <v>1119</v>
      </c>
      <c r="C412" s="33"/>
      <c r="D412" s="33" t="s">
        <v>31</v>
      </c>
      <c r="E412" s="33" t="s">
        <v>235</v>
      </c>
      <c r="F412" s="33">
        <v>2.5</v>
      </c>
      <c r="G412" s="33" t="s">
        <v>51</v>
      </c>
      <c r="H412" s="33">
        <v>90000</v>
      </c>
      <c r="I412" s="5">
        <f t="shared" si="132"/>
        <v>225000</v>
      </c>
      <c r="J412" s="37" t="s">
        <v>241</v>
      </c>
      <c r="K412" s="33"/>
      <c r="L412" s="9">
        <f t="shared" si="133"/>
        <v>0</v>
      </c>
      <c r="M412" s="9"/>
      <c r="N412" s="9"/>
      <c r="O412" s="9">
        <f t="shared" si="134"/>
        <v>0</v>
      </c>
      <c r="P412" s="9"/>
      <c r="Q412" s="9"/>
      <c r="R412" s="9">
        <f t="shared" si="135"/>
        <v>0</v>
      </c>
      <c r="S412" s="9"/>
      <c r="T412" s="9"/>
      <c r="U412" s="9">
        <f t="shared" si="136"/>
        <v>225000</v>
      </c>
      <c r="V412" s="9">
        <v>225000</v>
      </c>
      <c r="W412" s="9"/>
      <c r="X412" s="9">
        <f t="shared" si="137"/>
        <v>0</v>
      </c>
      <c r="Y412" s="9"/>
      <c r="Z412" s="9"/>
      <c r="AA412" s="10">
        <f t="shared" si="138"/>
        <v>0</v>
      </c>
      <c r="AB412" s="11">
        <v>45912</v>
      </c>
    </row>
    <row r="413" spans="1:28" ht="15.75" hidden="1" x14ac:dyDescent="0.25">
      <c r="A413" s="39">
        <v>45912</v>
      </c>
      <c r="B413" s="33" t="s">
        <v>170</v>
      </c>
      <c r="C413" s="33"/>
      <c r="D413" s="33" t="s">
        <v>31</v>
      </c>
      <c r="E413" s="33" t="s">
        <v>468</v>
      </c>
      <c r="F413" s="33">
        <v>16.2</v>
      </c>
      <c r="G413" s="33" t="s">
        <v>51</v>
      </c>
      <c r="H413" s="33">
        <v>43000</v>
      </c>
      <c r="I413" s="5">
        <f t="shared" si="132"/>
        <v>696600</v>
      </c>
      <c r="J413" s="37" t="s">
        <v>241</v>
      </c>
      <c r="K413" s="33"/>
      <c r="L413" s="9">
        <f t="shared" si="133"/>
        <v>696600</v>
      </c>
      <c r="M413" s="9">
        <v>696600</v>
      </c>
      <c r="N413" s="9"/>
      <c r="O413" s="9">
        <f t="shared" si="134"/>
        <v>0</v>
      </c>
      <c r="P413" s="9"/>
      <c r="Q413" s="9"/>
      <c r="R413" s="9">
        <f t="shared" si="135"/>
        <v>0</v>
      </c>
      <c r="S413" s="9"/>
      <c r="T413" s="9"/>
      <c r="U413" s="9">
        <f t="shared" si="136"/>
        <v>0</v>
      </c>
      <c r="V413" s="9"/>
      <c r="W413" s="9"/>
      <c r="X413" s="9">
        <f t="shared" si="137"/>
        <v>0</v>
      </c>
      <c r="Y413" s="9"/>
      <c r="Z413" s="9"/>
      <c r="AA413" s="10">
        <f t="shared" si="138"/>
        <v>0</v>
      </c>
      <c r="AB413" s="11">
        <v>45912</v>
      </c>
    </row>
    <row r="414" spans="1:28" ht="15.75" hidden="1" x14ac:dyDescent="0.25">
      <c r="A414" s="39">
        <v>45912</v>
      </c>
      <c r="B414" s="33" t="s">
        <v>1157</v>
      </c>
      <c r="C414" s="33"/>
      <c r="D414" s="33" t="s">
        <v>41</v>
      </c>
      <c r="E414" s="33" t="s">
        <v>73</v>
      </c>
      <c r="F414" s="33">
        <v>10</v>
      </c>
      <c r="G414" s="33" t="s">
        <v>74</v>
      </c>
      <c r="H414" s="33">
        <v>50000</v>
      </c>
      <c r="I414" s="5">
        <f t="shared" si="132"/>
        <v>500000</v>
      </c>
      <c r="J414" s="37" t="s">
        <v>241</v>
      </c>
      <c r="K414" s="33"/>
      <c r="L414" s="9">
        <f t="shared" si="133"/>
        <v>500000</v>
      </c>
      <c r="M414" s="9">
        <v>500000</v>
      </c>
      <c r="N414" s="9"/>
      <c r="O414" s="9">
        <f t="shared" si="134"/>
        <v>0</v>
      </c>
      <c r="P414" s="9"/>
      <c r="Q414" s="9"/>
      <c r="R414" s="9">
        <f t="shared" si="135"/>
        <v>0</v>
      </c>
      <c r="S414" s="9"/>
      <c r="T414" s="9"/>
      <c r="U414" s="9">
        <f t="shared" si="136"/>
        <v>0</v>
      </c>
      <c r="V414" s="9"/>
      <c r="W414" s="9"/>
      <c r="X414" s="9">
        <f t="shared" si="137"/>
        <v>0</v>
      </c>
      <c r="Y414" s="9"/>
      <c r="Z414" s="9"/>
      <c r="AA414" s="10">
        <f t="shared" si="138"/>
        <v>0</v>
      </c>
      <c r="AB414" s="11">
        <v>45912</v>
      </c>
    </row>
    <row r="415" spans="1:28" ht="15.75" hidden="1" x14ac:dyDescent="0.25">
      <c r="A415" s="39">
        <v>45912</v>
      </c>
      <c r="B415" s="33" t="s">
        <v>231</v>
      </c>
      <c r="C415" s="33"/>
      <c r="D415" s="33"/>
      <c r="E415" s="33" t="s">
        <v>98</v>
      </c>
      <c r="F415" s="33">
        <v>67.2</v>
      </c>
      <c r="G415" s="33" t="s">
        <v>51</v>
      </c>
      <c r="H415" s="33"/>
      <c r="I415" s="5">
        <f t="shared" si="132"/>
        <v>0</v>
      </c>
      <c r="J415" s="83" t="s">
        <v>26</v>
      </c>
      <c r="K415" s="33"/>
      <c r="L415" s="9">
        <f t="shared" si="133"/>
        <v>0</v>
      </c>
      <c r="M415" s="9"/>
      <c r="N415" s="9"/>
      <c r="O415" s="9">
        <f t="shared" si="134"/>
        <v>0</v>
      </c>
      <c r="P415" s="9"/>
      <c r="Q415" s="9"/>
      <c r="R415" s="9">
        <f t="shared" si="135"/>
        <v>0</v>
      </c>
      <c r="S415" s="9"/>
      <c r="T415" s="9"/>
      <c r="U415" s="9">
        <f t="shared" si="136"/>
        <v>0</v>
      </c>
      <c r="V415" s="9"/>
      <c r="W415" s="9"/>
      <c r="X415" s="9">
        <f t="shared" si="137"/>
        <v>0</v>
      </c>
      <c r="Y415" s="9"/>
      <c r="Z415" s="9"/>
      <c r="AA415" s="10">
        <f t="shared" si="138"/>
        <v>0</v>
      </c>
      <c r="AB415" s="11"/>
    </row>
    <row r="416" spans="1:28" ht="15.75" hidden="1" x14ac:dyDescent="0.25">
      <c r="A416" s="39">
        <v>45912</v>
      </c>
      <c r="B416" s="33" t="s">
        <v>231</v>
      </c>
      <c r="C416" s="33"/>
      <c r="D416" s="33"/>
      <c r="E416" s="33" t="s">
        <v>181</v>
      </c>
      <c r="F416" s="33">
        <v>32.9</v>
      </c>
      <c r="G416" s="33" t="s">
        <v>51</v>
      </c>
      <c r="H416" s="33"/>
      <c r="I416" s="5">
        <f t="shared" si="132"/>
        <v>0</v>
      </c>
      <c r="J416" s="83" t="s">
        <v>26</v>
      </c>
      <c r="K416" s="33"/>
      <c r="L416" s="9">
        <f t="shared" si="133"/>
        <v>0</v>
      </c>
      <c r="M416" s="9"/>
      <c r="N416" s="9"/>
      <c r="O416" s="9">
        <f t="shared" si="134"/>
        <v>0</v>
      </c>
      <c r="P416" s="9"/>
      <c r="Q416" s="9"/>
      <c r="R416" s="9">
        <f t="shared" si="135"/>
        <v>0</v>
      </c>
      <c r="S416" s="9"/>
      <c r="T416" s="9"/>
      <c r="U416" s="9">
        <f t="shared" si="136"/>
        <v>0</v>
      </c>
      <c r="V416" s="9"/>
      <c r="W416" s="9"/>
      <c r="X416" s="9">
        <f t="shared" si="137"/>
        <v>0</v>
      </c>
      <c r="Y416" s="9"/>
      <c r="Z416" s="9"/>
      <c r="AA416" s="10">
        <f t="shared" si="138"/>
        <v>0</v>
      </c>
      <c r="AB416" s="11"/>
    </row>
    <row r="417" spans="1:28" ht="15.75" hidden="1" x14ac:dyDescent="0.25">
      <c r="A417" s="39">
        <v>45912</v>
      </c>
      <c r="B417" s="33" t="s">
        <v>231</v>
      </c>
      <c r="C417" s="33"/>
      <c r="D417" s="33"/>
      <c r="E417" s="33" t="s">
        <v>482</v>
      </c>
      <c r="F417" s="33">
        <v>62.9</v>
      </c>
      <c r="G417" s="33" t="s">
        <v>51</v>
      </c>
      <c r="H417" s="33"/>
      <c r="I417" s="5">
        <f t="shared" si="132"/>
        <v>0</v>
      </c>
      <c r="J417" s="83" t="s">
        <v>26</v>
      </c>
      <c r="K417" s="33"/>
      <c r="L417" s="9">
        <f t="shared" si="133"/>
        <v>0</v>
      </c>
      <c r="M417" s="9"/>
      <c r="N417" s="9"/>
      <c r="O417" s="9">
        <f t="shared" si="134"/>
        <v>0</v>
      </c>
      <c r="P417" s="9"/>
      <c r="Q417" s="9"/>
      <c r="R417" s="9">
        <f t="shared" si="135"/>
        <v>0</v>
      </c>
      <c r="S417" s="9"/>
      <c r="T417" s="9"/>
      <c r="U417" s="9">
        <f t="shared" si="136"/>
        <v>0</v>
      </c>
      <c r="V417" s="9"/>
      <c r="W417" s="9"/>
      <c r="X417" s="9">
        <f t="shared" si="137"/>
        <v>0</v>
      </c>
      <c r="Y417" s="9"/>
      <c r="Z417" s="9"/>
      <c r="AA417" s="10">
        <f t="shared" si="138"/>
        <v>0</v>
      </c>
      <c r="AB417" s="11"/>
    </row>
    <row r="418" spans="1:28" ht="15.75" hidden="1" x14ac:dyDescent="0.25">
      <c r="A418" s="32">
        <v>45912</v>
      </c>
      <c r="B418" s="33" t="s">
        <v>231</v>
      </c>
      <c r="C418" s="33"/>
      <c r="D418" s="33"/>
      <c r="E418" s="33" t="s">
        <v>143</v>
      </c>
      <c r="F418" s="33">
        <v>27.6</v>
      </c>
      <c r="G418" s="33" t="s">
        <v>51</v>
      </c>
      <c r="H418" s="33"/>
      <c r="I418" s="5">
        <f t="shared" si="132"/>
        <v>0</v>
      </c>
      <c r="J418" s="83" t="s">
        <v>26</v>
      </c>
      <c r="K418" s="33"/>
      <c r="L418" s="9">
        <f t="shared" si="133"/>
        <v>0</v>
      </c>
      <c r="M418" s="9"/>
      <c r="N418" s="9"/>
      <c r="O418" s="9">
        <f t="shared" si="134"/>
        <v>0</v>
      </c>
      <c r="P418" s="9"/>
      <c r="Q418" s="9"/>
      <c r="R418" s="9">
        <f t="shared" si="135"/>
        <v>0</v>
      </c>
      <c r="S418" s="9"/>
      <c r="T418" s="9"/>
      <c r="U418" s="9">
        <f t="shared" si="136"/>
        <v>0</v>
      </c>
      <c r="V418" s="9"/>
      <c r="W418" s="9"/>
      <c r="X418" s="9">
        <f t="shared" si="137"/>
        <v>0</v>
      </c>
      <c r="Y418" s="9"/>
      <c r="Z418" s="9"/>
      <c r="AA418" s="10">
        <f t="shared" si="138"/>
        <v>0</v>
      </c>
      <c r="AB418" s="11"/>
    </row>
    <row r="419" spans="1:28" ht="15.75" hidden="1" x14ac:dyDescent="0.25">
      <c r="A419" s="39">
        <v>45912</v>
      </c>
      <c r="B419" s="33" t="s">
        <v>231</v>
      </c>
      <c r="C419" s="33"/>
      <c r="D419" s="33"/>
      <c r="E419" s="33" t="s">
        <v>62</v>
      </c>
      <c r="F419" s="33">
        <v>39.799999999999997</v>
      </c>
      <c r="G419" s="33" t="s">
        <v>51</v>
      </c>
      <c r="H419" s="33"/>
      <c r="I419" s="5">
        <f t="shared" si="132"/>
        <v>0</v>
      </c>
      <c r="J419" s="83" t="s">
        <v>26</v>
      </c>
      <c r="K419" s="33"/>
      <c r="L419" s="9">
        <f t="shared" si="133"/>
        <v>0</v>
      </c>
      <c r="M419" s="9"/>
      <c r="N419" s="9"/>
      <c r="O419" s="9">
        <f t="shared" si="134"/>
        <v>0</v>
      </c>
      <c r="P419" s="9"/>
      <c r="Q419" s="9"/>
      <c r="R419" s="9">
        <f t="shared" si="135"/>
        <v>0</v>
      </c>
      <c r="S419" s="9"/>
      <c r="T419" s="9"/>
      <c r="U419" s="9">
        <f t="shared" si="136"/>
        <v>0</v>
      </c>
      <c r="V419" s="9"/>
      <c r="W419" s="9"/>
      <c r="X419" s="9">
        <f t="shared" si="137"/>
        <v>0</v>
      </c>
      <c r="Y419" s="9"/>
      <c r="Z419" s="9"/>
      <c r="AA419" s="10">
        <f t="shared" si="138"/>
        <v>0</v>
      </c>
      <c r="AB419" s="11"/>
    </row>
    <row r="420" spans="1:28" ht="15.75" hidden="1" x14ac:dyDescent="0.25">
      <c r="A420" s="39">
        <v>45912</v>
      </c>
      <c r="B420" s="33" t="s">
        <v>231</v>
      </c>
      <c r="C420" s="33"/>
      <c r="D420" s="33"/>
      <c r="E420" s="33" t="s">
        <v>85</v>
      </c>
      <c r="F420" s="33">
        <v>31.7</v>
      </c>
      <c r="G420" s="33" t="s">
        <v>51</v>
      </c>
      <c r="H420" s="33"/>
      <c r="I420" s="5">
        <f t="shared" si="132"/>
        <v>0</v>
      </c>
      <c r="J420" s="83" t="s">
        <v>26</v>
      </c>
      <c r="K420" s="33"/>
      <c r="L420" s="9">
        <f t="shared" si="133"/>
        <v>0</v>
      </c>
      <c r="M420" s="9"/>
      <c r="N420" s="9"/>
      <c r="O420" s="9">
        <f t="shared" si="134"/>
        <v>0</v>
      </c>
      <c r="P420" s="9"/>
      <c r="Q420" s="9"/>
      <c r="R420" s="9">
        <f t="shared" si="135"/>
        <v>0</v>
      </c>
      <c r="S420" s="9"/>
      <c r="T420" s="9"/>
      <c r="U420" s="9">
        <f t="shared" si="136"/>
        <v>0</v>
      </c>
      <c r="V420" s="9"/>
      <c r="W420" s="9"/>
      <c r="X420" s="9">
        <f t="shared" si="137"/>
        <v>0</v>
      </c>
      <c r="Y420" s="9"/>
      <c r="Z420" s="9"/>
      <c r="AA420" s="10">
        <f t="shared" si="138"/>
        <v>0</v>
      </c>
      <c r="AB420" s="11"/>
    </row>
    <row r="421" spans="1:28" ht="16.5" hidden="1" thickBot="1" x14ac:dyDescent="0.3">
      <c r="A421" s="61">
        <v>45912</v>
      </c>
      <c r="B421" s="62" t="s">
        <v>231</v>
      </c>
      <c r="C421" s="62"/>
      <c r="D421" s="62"/>
      <c r="E421" s="62" t="s">
        <v>135</v>
      </c>
      <c r="F421" s="62">
        <v>29.7</v>
      </c>
      <c r="G421" s="62" t="s">
        <v>51</v>
      </c>
      <c r="H421" s="62"/>
      <c r="I421" s="133">
        <f t="shared" si="132"/>
        <v>0</v>
      </c>
      <c r="J421" s="101" t="s">
        <v>26</v>
      </c>
      <c r="K421" s="62"/>
      <c r="L421" s="97">
        <f t="shared" si="133"/>
        <v>0</v>
      </c>
      <c r="M421" s="97"/>
      <c r="N421" s="97"/>
      <c r="O421" s="97">
        <f t="shared" si="134"/>
        <v>0</v>
      </c>
      <c r="P421" s="97"/>
      <c r="Q421" s="97"/>
      <c r="R421" s="97">
        <f t="shared" si="135"/>
        <v>0</v>
      </c>
      <c r="S421" s="97"/>
      <c r="T421" s="97"/>
      <c r="U421" s="97">
        <f t="shared" si="136"/>
        <v>0</v>
      </c>
      <c r="V421" s="97"/>
      <c r="W421" s="97"/>
      <c r="X421" s="97">
        <f t="shared" si="137"/>
        <v>0</v>
      </c>
      <c r="Y421" s="97"/>
      <c r="Z421" s="97"/>
      <c r="AA421" s="98">
        <f t="shared" si="138"/>
        <v>0</v>
      </c>
      <c r="AB421" s="99"/>
    </row>
    <row r="422" spans="1:28" ht="15.75" hidden="1" x14ac:dyDescent="0.25">
      <c r="A422" s="39">
        <v>45913</v>
      </c>
      <c r="B422" s="35" t="s">
        <v>217</v>
      </c>
      <c r="C422" s="35"/>
      <c r="D422" s="35" t="s">
        <v>41</v>
      </c>
      <c r="E422" s="35" t="s">
        <v>237</v>
      </c>
      <c r="F422" s="35">
        <v>5</v>
      </c>
      <c r="G422" s="35" t="s">
        <v>51</v>
      </c>
      <c r="H422" s="35">
        <v>90000</v>
      </c>
      <c r="I422" s="135">
        <f t="shared" si="132"/>
        <v>450000</v>
      </c>
      <c r="J422" s="41" t="s">
        <v>240</v>
      </c>
      <c r="K422" s="35" t="s">
        <v>1137</v>
      </c>
      <c r="L422" s="120">
        <f t="shared" ref="L422" si="139">M422+N422</f>
        <v>0</v>
      </c>
      <c r="M422" s="120"/>
      <c r="N422" s="120"/>
      <c r="O422" s="120">
        <f t="shared" ref="O422" si="140">P422+Q422</f>
        <v>450000</v>
      </c>
      <c r="P422" s="120">
        <v>450000</v>
      </c>
      <c r="Q422" s="120"/>
      <c r="R422" s="120">
        <f t="shared" ref="R422" si="141">S422+T422</f>
        <v>0</v>
      </c>
      <c r="S422" s="120"/>
      <c r="T422" s="120"/>
      <c r="U422" s="120">
        <f t="shared" ref="U422" si="142">V422+W422</f>
        <v>0</v>
      </c>
      <c r="V422" s="120"/>
      <c r="W422" s="120"/>
      <c r="X422" s="120">
        <f t="shared" ref="X422" si="143">Y422+Z422</f>
        <v>0</v>
      </c>
      <c r="Y422" s="120"/>
      <c r="Z422" s="120"/>
      <c r="AA422" s="121">
        <f t="shared" ref="AA422" si="144">C422+I422-L422-O422-U422-X422-R422</f>
        <v>0</v>
      </c>
      <c r="AB422" s="122">
        <v>45922</v>
      </c>
    </row>
    <row r="423" spans="1:28" ht="15.75" hidden="1" x14ac:dyDescent="0.25">
      <c r="A423" s="39">
        <v>45913</v>
      </c>
      <c r="B423" s="33" t="s">
        <v>312</v>
      </c>
      <c r="C423" s="33"/>
      <c r="D423" s="33" t="s">
        <v>31</v>
      </c>
      <c r="E423" s="33" t="s">
        <v>110</v>
      </c>
      <c r="F423" s="33">
        <v>2400</v>
      </c>
      <c r="G423" s="33" t="s">
        <v>29</v>
      </c>
      <c r="H423" s="33">
        <v>1800</v>
      </c>
      <c r="I423" s="5">
        <f t="shared" si="132"/>
        <v>4320000</v>
      </c>
      <c r="J423" s="37" t="s">
        <v>241</v>
      </c>
      <c r="K423" s="33"/>
      <c r="L423" s="9">
        <f t="shared" ref="L423:L435" si="145">M423+N423</f>
        <v>4000000</v>
      </c>
      <c r="M423" s="9">
        <v>4000000</v>
      </c>
      <c r="N423" s="9"/>
      <c r="O423" s="9">
        <f t="shared" ref="O423:O435" si="146">P423+Q423</f>
        <v>0</v>
      </c>
      <c r="P423" s="9"/>
      <c r="Q423" s="9"/>
      <c r="R423" s="9">
        <f t="shared" ref="R423:R435" si="147">S423+T423</f>
        <v>0</v>
      </c>
      <c r="S423" s="9"/>
      <c r="T423" s="9"/>
      <c r="U423" s="9">
        <f t="shared" ref="U423:U435" si="148">V423+W423</f>
        <v>320000</v>
      </c>
      <c r="V423" s="9">
        <v>320000</v>
      </c>
      <c r="W423" s="9"/>
      <c r="X423" s="9">
        <f t="shared" ref="X423:X435" si="149">Y423+Z423</f>
        <v>0</v>
      </c>
      <c r="Y423" s="9"/>
      <c r="Z423" s="9"/>
      <c r="AA423" s="10">
        <f t="shared" ref="AA423:AA435" si="150">C423+I423-L423-O423-U423-X423-R423</f>
        <v>0</v>
      </c>
      <c r="AB423" s="11">
        <v>45913</v>
      </c>
    </row>
    <row r="424" spans="1:28" ht="15.75" hidden="1" x14ac:dyDescent="0.25">
      <c r="A424" s="39">
        <v>45913</v>
      </c>
      <c r="B424" s="33" t="s">
        <v>1158</v>
      </c>
      <c r="C424" s="33"/>
      <c r="D424" s="33" t="s">
        <v>31</v>
      </c>
      <c r="E424" s="33" t="s">
        <v>61</v>
      </c>
      <c r="F424" s="33">
        <v>25</v>
      </c>
      <c r="G424" s="33" t="s">
        <v>51</v>
      </c>
      <c r="H424" s="33">
        <v>45000</v>
      </c>
      <c r="I424" s="5">
        <f t="shared" si="132"/>
        <v>1125000</v>
      </c>
      <c r="J424" s="37" t="s">
        <v>241</v>
      </c>
      <c r="K424" s="33"/>
      <c r="L424" s="9">
        <f t="shared" si="145"/>
        <v>0</v>
      </c>
      <c r="M424" s="9"/>
      <c r="N424" s="9"/>
      <c r="O424" s="9">
        <f t="shared" si="146"/>
        <v>0</v>
      </c>
      <c r="P424" s="9"/>
      <c r="Q424" s="9"/>
      <c r="R424" s="9">
        <f t="shared" si="147"/>
        <v>0</v>
      </c>
      <c r="S424" s="9"/>
      <c r="T424" s="9"/>
      <c r="U424" s="9">
        <f t="shared" si="148"/>
        <v>1125000</v>
      </c>
      <c r="V424" s="9">
        <v>1125000</v>
      </c>
      <c r="W424" s="9"/>
      <c r="X424" s="9">
        <f t="shared" si="149"/>
        <v>0</v>
      </c>
      <c r="Y424" s="9"/>
      <c r="Z424" s="9"/>
      <c r="AA424" s="10">
        <f t="shared" si="150"/>
        <v>0</v>
      </c>
      <c r="AB424" s="11">
        <v>45913</v>
      </c>
    </row>
    <row r="425" spans="1:28" ht="15.75" hidden="1" x14ac:dyDescent="0.25">
      <c r="A425" s="39">
        <v>45913</v>
      </c>
      <c r="B425" s="33" t="s">
        <v>53</v>
      </c>
      <c r="C425" s="33"/>
      <c r="D425" s="33" t="s">
        <v>31</v>
      </c>
      <c r="E425" s="33" t="s">
        <v>91</v>
      </c>
      <c r="F425" s="33">
        <v>4000</v>
      </c>
      <c r="G425" s="33" t="s">
        <v>29</v>
      </c>
      <c r="H425" s="33">
        <v>3800</v>
      </c>
      <c r="I425" s="5">
        <f t="shared" si="132"/>
        <v>15200000</v>
      </c>
      <c r="J425" s="34" t="s">
        <v>38</v>
      </c>
      <c r="K425" s="130" t="s">
        <v>1137</v>
      </c>
      <c r="L425" s="9">
        <f t="shared" si="145"/>
        <v>0</v>
      </c>
      <c r="M425" s="9"/>
      <c r="N425" s="9"/>
      <c r="O425" s="9">
        <f t="shared" si="146"/>
        <v>0</v>
      </c>
      <c r="P425" s="9"/>
      <c r="Q425" s="9"/>
      <c r="R425" s="9">
        <f t="shared" si="147"/>
        <v>0</v>
      </c>
      <c r="S425" s="9"/>
      <c r="T425" s="9"/>
      <c r="U425" s="9">
        <f t="shared" si="148"/>
        <v>0</v>
      </c>
      <c r="V425" s="9"/>
      <c r="W425" s="9"/>
      <c r="X425" s="9">
        <f t="shared" si="149"/>
        <v>0</v>
      </c>
      <c r="Y425" s="9"/>
      <c r="Z425" s="9"/>
      <c r="AA425" s="10">
        <f t="shared" si="150"/>
        <v>15200000</v>
      </c>
      <c r="AB425" s="11"/>
    </row>
    <row r="426" spans="1:28" ht="15.75" hidden="1" x14ac:dyDescent="0.25">
      <c r="A426" s="39">
        <v>45913</v>
      </c>
      <c r="B426" s="33" t="s">
        <v>189</v>
      </c>
      <c r="C426" s="33"/>
      <c r="D426" s="33" t="s">
        <v>31</v>
      </c>
      <c r="E426" s="33" t="s">
        <v>110</v>
      </c>
      <c r="F426" s="33">
        <v>600</v>
      </c>
      <c r="G426" s="33" t="s">
        <v>29</v>
      </c>
      <c r="H426" s="33">
        <v>1800</v>
      </c>
      <c r="I426" s="5">
        <f t="shared" si="132"/>
        <v>1080000</v>
      </c>
      <c r="J426" s="37" t="s">
        <v>241</v>
      </c>
      <c r="K426" s="33"/>
      <c r="L426" s="9">
        <f t="shared" si="145"/>
        <v>0</v>
      </c>
      <c r="M426" s="9"/>
      <c r="N426" s="9"/>
      <c r="O426" s="9">
        <f t="shared" si="146"/>
        <v>0</v>
      </c>
      <c r="P426" s="9"/>
      <c r="Q426" s="9"/>
      <c r="R426" s="9">
        <f t="shared" si="147"/>
        <v>0</v>
      </c>
      <c r="S426" s="9"/>
      <c r="T426" s="9"/>
      <c r="U426" s="9">
        <f t="shared" si="148"/>
        <v>0</v>
      </c>
      <c r="V426" s="9"/>
      <c r="W426" s="9"/>
      <c r="X426" s="9">
        <f t="shared" si="149"/>
        <v>1080000</v>
      </c>
      <c r="Y426" s="9">
        <v>1080000</v>
      </c>
      <c r="Z426" s="9"/>
      <c r="AA426" s="10">
        <f t="shared" si="150"/>
        <v>0</v>
      </c>
      <c r="AB426" s="11">
        <v>45913</v>
      </c>
    </row>
    <row r="427" spans="1:28" ht="15.75" hidden="1" x14ac:dyDescent="0.25">
      <c r="A427" s="39">
        <v>45913</v>
      </c>
      <c r="B427" s="33" t="s">
        <v>1159</v>
      </c>
      <c r="C427" s="33"/>
      <c r="D427" s="33" t="s">
        <v>31</v>
      </c>
      <c r="E427" s="33" t="s">
        <v>155</v>
      </c>
      <c r="F427" s="33">
        <v>4000</v>
      </c>
      <c r="G427" s="33" t="s">
        <v>29</v>
      </c>
      <c r="H427" s="33">
        <v>4000</v>
      </c>
      <c r="I427" s="5">
        <f t="shared" si="132"/>
        <v>16000000</v>
      </c>
      <c r="J427" s="37" t="s">
        <v>240</v>
      </c>
      <c r="K427" s="33"/>
      <c r="L427" s="9">
        <f t="shared" si="145"/>
        <v>0</v>
      </c>
      <c r="M427" s="9"/>
      <c r="N427" s="9"/>
      <c r="O427" s="9">
        <f t="shared" si="146"/>
        <v>16000000</v>
      </c>
      <c r="P427" s="9">
        <v>16000000</v>
      </c>
      <c r="Q427" s="9"/>
      <c r="R427" s="9">
        <f t="shared" si="147"/>
        <v>0</v>
      </c>
      <c r="S427" s="9"/>
      <c r="T427" s="9"/>
      <c r="U427" s="9">
        <f t="shared" si="148"/>
        <v>0</v>
      </c>
      <c r="V427" s="9"/>
      <c r="W427" s="9"/>
      <c r="X427" s="9">
        <f t="shared" si="149"/>
        <v>0</v>
      </c>
      <c r="Y427" s="9"/>
      <c r="Z427" s="9"/>
      <c r="AA427" s="10">
        <f t="shared" si="150"/>
        <v>0</v>
      </c>
      <c r="AB427" s="11">
        <v>45912</v>
      </c>
    </row>
    <row r="428" spans="1:28" ht="15.75" hidden="1" x14ac:dyDescent="0.25">
      <c r="A428" s="39">
        <v>45913</v>
      </c>
      <c r="B428" s="33" t="s">
        <v>313</v>
      </c>
      <c r="C428" s="33"/>
      <c r="D428" s="33" t="s">
        <v>31</v>
      </c>
      <c r="E428" s="33" t="s">
        <v>122</v>
      </c>
      <c r="F428" s="33">
        <v>5</v>
      </c>
      <c r="G428" s="33" t="s">
        <v>51</v>
      </c>
      <c r="H428" s="33">
        <v>70000</v>
      </c>
      <c r="I428" s="5">
        <f t="shared" si="132"/>
        <v>350000</v>
      </c>
      <c r="J428" s="37" t="s">
        <v>241</v>
      </c>
      <c r="K428" s="33"/>
      <c r="L428" s="9">
        <f t="shared" si="145"/>
        <v>0</v>
      </c>
      <c r="M428" s="9"/>
      <c r="N428" s="9"/>
      <c r="O428" s="9">
        <f t="shared" si="146"/>
        <v>0</v>
      </c>
      <c r="P428" s="9"/>
      <c r="Q428" s="9"/>
      <c r="R428" s="9">
        <f t="shared" si="147"/>
        <v>0</v>
      </c>
      <c r="S428" s="9"/>
      <c r="T428" s="9"/>
      <c r="U428" s="9">
        <f t="shared" si="148"/>
        <v>350000</v>
      </c>
      <c r="V428" s="9">
        <v>350000</v>
      </c>
      <c r="W428" s="9"/>
      <c r="X428" s="9">
        <f t="shared" si="149"/>
        <v>0</v>
      </c>
      <c r="Y428" s="9"/>
      <c r="Z428" s="9"/>
      <c r="AA428" s="10">
        <f t="shared" si="150"/>
        <v>0</v>
      </c>
      <c r="AB428" s="11">
        <v>45913</v>
      </c>
    </row>
    <row r="429" spans="1:28" ht="15.75" hidden="1" x14ac:dyDescent="0.25">
      <c r="A429" s="39">
        <v>45913</v>
      </c>
      <c r="B429" s="33" t="s">
        <v>1096</v>
      </c>
      <c r="C429" s="33"/>
      <c r="D429" s="33" t="s">
        <v>31</v>
      </c>
      <c r="E429" s="33" t="s">
        <v>45</v>
      </c>
      <c r="F429" s="33">
        <v>25</v>
      </c>
      <c r="G429" s="33" t="s">
        <v>51</v>
      </c>
      <c r="H429" s="33">
        <v>155000</v>
      </c>
      <c r="I429" s="5">
        <f t="shared" si="132"/>
        <v>3875000</v>
      </c>
      <c r="J429" s="34" t="s">
        <v>43</v>
      </c>
      <c r="K429" s="130" t="s">
        <v>1134</v>
      </c>
      <c r="L429" s="9">
        <f t="shared" si="145"/>
        <v>3638000</v>
      </c>
      <c r="M429" s="9">
        <v>2980000</v>
      </c>
      <c r="N429" s="9">
        <f>508000+150000</f>
        <v>658000</v>
      </c>
      <c r="O429" s="9">
        <f t="shared" si="146"/>
        <v>0</v>
      </c>
      <c r="P429" s="9"/>
      <c r="Q429" s="9"/>
      <c r="R429" s="9">
        <f t="shared" si="147"/>
        <v>0</v>
      </c>
      <c r="S429" s="9"/>
      <c r="T429" s="9"/>
      <c r="U429" s="9">
        <f t="shared" si="148"/>
        <v>0</v>
      </c>
      <c r="V429" s="9"/>
      <c r="W429" s="9"/>
      <c r="X429" s="9">
        <f t="shared" si="149"/>
        <v>0</v>
      </c>
      <c r="Y429" s="9"/>
      <c r="Z429" s="9"/>
      <c r="AA429" s="10">
        <f t="shared" si="150"/>
        <v>237000</v>
      </c>
      <c r="AB429" s="11">
        <v>45916</v>
      </c>
    </row>
    <row r="430" spans="1:28" ht="15.75" hidden="1" x14ac:dyDescent="0.25">
      <c r="A430" s="39">
        <v>45913</v>
      </c>
      <c r="B430" s="33" t="s">
        <v>549</v>
      </c>
      <c r="C430" s="33"/>
      <c r="D430" s="33" t="s">
        <v>31</v>
      </c>
      <c r="E430" s="33" t="s">
        <v>468</v>
      </c>
      <c r="F430" s="33">
        <v>77.900000000000006</v>
      </c>
      <c r="G430" s="33" t="s">
        <v>51</v>
      </c>
      <c r="H430" s="33">
        <v>42000</v>
      </c>
      <c r="I430" s="5">
        <f t="shared" si="132"/>
        <v>3271800.0000000005</v>
      </c>
      <c r="J430" s="37" t="s">
        <v>241</v>
      </c>
      <c r="K430" s="33"/>
      <c r="L430" s="9">
        <f t="shared" si="145"/>
        <v>0</v>
      </c>
      <c r="M430" s="9"/>
      <c r="N430" s="9"/>
      <c r="O430" s="9">
        <f t="shared" si="146"/>
        <v>0</v>
      </c>
      <c r="P430" s="9"/>
      <c r="Q430" s="9"/>
      <c r="R430" s="9">
        <f t="shared" si="147"/>
        <v>0</v>
      </c>
      <c r="S430" s="9"/>
      <c r="T430" s="9"/>
      <c r="U430" s="9">
        <f t="shared" si="148"/>
        <v>3271800</v>
      </c>
      <c r="V430" s="9">
        <v>3271800</v>
      </c>
      <c r="W430" s="9"/>
      <c r="X430" s="9">
        <f t="shared" si="149"/>
        <v>0</v>
      </c>
      <c r="Y430" s="9"/>
      <c r="Z430" s="9"/>
      <c r="AA430" s="10">
        <f t="shared" si="150"/>
        <v>4.6566128730773926E-10</v>
      </c>
      <c r="AB430" s="11">
        <v>45913</v>
      </c>
    </row>
    <row r="431" spans="1:28" ht="15.75" hidden="1" x14ac:dyDescent="0.25">
      <c r="A431" s="39">
        <v>45913</v>
      </c>
      <c r="B431" s="33" t="s">
        <v>231</v>
      </c>
      <c r="C431" s="33"/>
      <c r="D431" s="33"/>
      <c r="E431" s="33" t="s">
        <v>135</v>
      </c>
      <c r="F431" s="33">
        <v>29.7</v>
      </c>
      <c r="G431" s="33" t="s">
        <v>51</v>
      </c>
      <c r="H431" s="33"/>
      <c r="I431" s="5">
        <f t="shared" si="132"/>
        <v>0</v>
      </c>
      <c r="J431" s="83" t="s">
        <v>26</v>
      </c>
      <c r="K431" s="33"/>
      <c r="L431" s="9">
        <f t="shared" si="145"/>
        <v>0</v>
      </c>
      <c r="M431" s="9"/>
      <c r="N431" s="9"/>
      <c r="O431" s="9">
        <f t="shared" si="146"/>
        <v>0</v>
      </c>
      <c r="P431" s="9"/>
      <c r="Q431" s="9"/>
      <c r="R431" s="9">
        <f t="shared" si="147"/>
        <v>0</v>
      </c>
      <c r="S431" s="9"/>
      <c r="T431" s="9"/>
      <c r="U431" s="9">
        <f t="shared" si="148"/>
        <v>0</v>
      </c>
      <c r="V431" s="9"/>
      <c r="W431" s="9"/>
      <c r="X431" s="9">
        <f t="shared" si="149"/>
        <v>0</v>
      </c>
      <c r="Y431" s="9"/>
      <c r="Z431" s="9"/>
      <c r="AA431" s="10">
        <f t="shared" si="150"/>
        <v>0</v>
      </c>
      <c r="AB431" s="11"/>
    </row>
    <row r="432" spans="1:28" ht="15.75" hidden="1" x14ac:dyDescent="0.25">
      <c r="A432" s="39">
        <v>45913</v>
      </c>
      <c r="B432" s="33" t="s">
        <v>231</v>
      </c>
      <c r="C432" s="33"/>
      <c r="D432" s="33"/>
      <c r="E432" s="33" t="s">
        <v>143</v>
      </c>
      <c r="F432" s="33">
        <v>133.80000000000001</v>
      </c>
      <c r="G432" s="33" t="s">
        <v>51</v>
      </c>
      <c r="H432" s="33"/>
      <c r="I432" s="5">
        <f t="shared" si="132"/>
        <v>0</v>
      </c>
      <c r="J432" s="83" t="s">
        <v>26</v>
      </c>
      <c r="K432" s="33"/>
      <c r="L432" s="9">
        <f t="shared" si="145"/>
        <v>0</v>
      </c>
      <c r="M432" s="9"/>
      <c r="N432" s="9"/>
      <c r="O432" s="9">
        <f t="shared" si="146"/>
        <v>0</v>
      </c>
      <c r="P432" s="9"/>
      <c r="Q432" s="9"/>
      <c r="R432" s="9">
        <f t="shared" si="147"/>
        <v>0</v>
      </c>
      <c r="S432" s="9"/>
      <c r="T432" s="9"/>
      <c r="U432" s="9">
        <f t="shared" si="148"/>
        <v>0</v>
      </c>
      <c r="V432" s="9"/>
      <c r="W432" s="9"/>
      <c r="X432" s="9">
        <f t="shared" si="149"/>
        <v>0</v>
      </c>
      <c r="Y432" s="9"/>
      <c r="Z432" s="9"/>
      <c r="AA432" s="10">
        <f t="shared" si="150"/>
        <v>0</v>
      </c>
      <c r="AB432" s="11"/>
    </row>
    <row r="433" spans="1:28" ht="15.75" hidden="1" x14ac:dyDescent="0.25">
      <c r="A433" s="32">
        <v>45913</v>
      </c>
      <c r="B433" s="33" t="s">
        <v>231</v>
      </c>
      <c r="C433" s="33"/>
      <c r="D433" s="33"/>
      <c r="E433" s="33" t="s">
        <v>98</v>
      </c>
      <c r="F433" s="33">
        <v>22.5</v>
      </c>
      <c r="G433" s="33" t="s">
        <v>51</v>
      </c>
      <c r="H433" s="33"/>
      <c r="I433" s="5">
        <f t="shared" si="132"/>
        <v>0</v>
      </c>
      <c r="J433" s="83" t="s">
        <v>26</v>
      </c>
      <c r="K433" s="33"/>
      <c r="L433" s="9">
        <f t="shared" si="145"/>
        <v>0</v>
      </c>
      <c r="M433" s="9"/>
      <c r="N433" s="9"/>
      <c r="O433" s="9">
        <f t="shared" si="146"/>
        <v>0</v>
      </c>
      <c r="P433" s="9"/>
      <c r="Q433" s="9"/>
      <c r="R433" s="9">
        <f t="shared" si="147"/>
        <v>0</v>
      </c>
      <c r="S433" s="9"/>
      <c r="T433" s="9"/>
      <c r="U433" s="9">
        <f t="shared" si="148"/>
        <v>0</v>
      </c>
      <c r="V433" s="9"/>
      <c r="W433" s="9"/>
      <c r="X433" s="9">
        <f t="shared" si="149"/>
        <v>0</v>
      </c>
      <c r="Y433" s="9"/>
      <c r="Z433" s="9"/>
      <c r="AA433" s="10">
        <f t="shared" si="150"/>
        <v>0</v>
      </c>
      <c r="AB433" s="11"/>
    </row>
    <row r="434" spans="1:28" ht="15.75" hidden="1" x14ac:dyDescent="0.25">
      <c r="A434" s="39">
        <v>45913</v>
      </c>
      <c r="B434" s="33" t="s">
        <v>736</v>
      </c>
      <c r="C434" s="33"/>
      <c r="D434" s="33" t="s">
        <v>41</v>
      </c>
      <c r="E434" s="33" t="s">
        <v>423</v>
      </c>
      <c r="F434" s="33">
        <v>419</v>
      </c>
      <c r="G434" s="33" t="s">
        <v>51</v>
      </c>
      <c r="H434" s="33">
        <v>43400</v>
      </c>
      <c r="I434" s="5">
        <f t="shared" si="132"/>
        <v>18184600</v>
      </c>
      <c r="J434" s="37" t="s">
        <v>241</v>
      </c>
      <c r="K434" s="33"/>
      <c r="L434" s="9">
        <f t="shared" si="145"/>
        <v>18184600</v>
      </c>
      <c r="M434" s="9">
        <v>18184600</v>
      </c>
      <c r="N434" s="9"/>
      <c r="O434" s="9">
        <f t="shared" si="146"/>
        <v>0</v>
      </c>
      <c r="P434" s="9"/>
      <c r="Q434" s="9"/>
      <c r="R434" s="9">
        <f t="shared" si="147"/>
        <v>0</v>
      </c>
      <c r="S434" s="9"/>
      <c r="T434" s="9"/>
      <c r="U434" s="9">
        <f t="shared" si="148"/>
        <v>0</v>
      </c>
      <c r="V434" s="9"/>
      <c r="W434" s="9"/>
      <c r="X434" s="9">
        <f t="shared" si="149"/>
        <v>0</v>
      </c>
      <c r="Y434" s="9"/>
      <c r="Z434" s="9"/>
      <c r="AA434" s="10">
        <f t="shared" si="150"/>
        <v>0</v>
      </c>
      <c r="AB434" s="11">
        <v>45913</v>
      </c>
    </row>
    <row r="435" spans="1:28" ht="16.5" hidden="1" thickBot="1" x14ac:dyDescent="0.3">
      <c r="A435" s="61">
        <v>45913</v>
      </c>
      <c r="B435" s="62" t="s">
        <v>153</v>
      </c>
      <c r="C435" s="62"/>
      <c r="D435" s="62" t="s">
        <v>31</v>
      </c>
      <c r="E435" s="62" t="s">
        <v>130</v>
      </c>
      <c r="F435" s="62">
        <v>20</v>
      </c>
      <c r="G435" s="62" t="s">
        <v>51</v>
      </c>
      <c r="H435" s="62">
        <v>50000</v>
      </c>
      <c r="I435" s="133">
        <f t="shared" si="132"/>
        <v>1000000</v>
      </c>
      <c r="J435" s="63" t="s">
        <v>241</v>
      </c>
      <c r="K435" s="62" t="s">
        <v>1134</v>
      </c>
      <c r="L435" s="97">
        <f t="shared" si="145"/>
        <v>0</v>
      </c>
      <c r="M435" s="97"/>
      <c r="N435" s="97"/>
      <c r="O435" s="97">
        <f t="shared" si="146"/>
        <v>0</v>
      </c>
      <c r="P435" s="97"/>
      <c r="Q435" s="97"/>
      <c r="R435" s="97">
        <f t="shared" si="147"/>
        <v>0</v>
      </c>
      <c r="S435" s="97"/>
      <c r="T435" s="97"/>
      <c r="U435" s="97">
        <f t="shared" si="148"/>
        <v>1000000</v>
      </c>
      <c r="V435" s="97">
        <v>1000000</v>
      </c>
      <c r="W435" s="97"/>
      <c r="X435" s="97">
        <f t="shared" si="149"/>
        <v>0</v>
      </c>
      <c r="Y435" s="97"/>
      <c r="Z435" s="97"/>
      <c r="AA435" s="98">
        <f t="shared" si="150"/>
        <v>0</v>
      </c>
      <c r="AB435" s="99">
        <v>45923</v>
      </c>
    </row>
    <row r="436" spans="1:28" ht="15.75" hidden="1" x14ac:dyDescent="0.25">
      <c r="A436" s="39">
        <v>45915</v>
      </c>
      <c r="B436" s="35" t="s">
        <v>1026</v>
      </c>
      <c r="C436" s="35"/>
      <c r="D436" s="35" t="s">
        <v>41</v>
      </c>
      <c r="E436" s="35" t="s">
        <v>123</v>
      </c>
      <c r="F436" s="35">
        <v>7.5</v>
      </c>
      <c r="G436" s="35" t="s">
        <v>51</v>
      </c>
      <c r="H436" s="35">
        <v>100000</v>
      </c>
      <c r="I436" s="5">
        <f t="shared" si="132"/>
        <v>750000</v>
      </c>
      <c r="J436" s="138" t="s">
        <v>241</v>
      </c>
      <c r="K436" s="35" t="s">
        <v>1145</v>
      </c>
      <c r="L436" s="9">
        <f t="shared" ref="L436" si="151">M436+N436</f>
        <v>0</v>
      </c>
      <c r="M436" s="9"/>
      <c r="N436" s="9"/>
      <c r="O436" s="9">
        <f t="shared" ref="O436" si="152">P436+Q436</f>
        <v>0</v>
      </c>
      <c r="P436" s="9"/>
      <c r="Q436" s="9"/>
      <c r="R436" s="9">
        <f t="shared" ref="R436" si="153">S436+T436</f>
        <v>0</v>
      </c>
      <c r="S436" s="9"/>
      <c r="T436" s="9"/>
      <c r="U436" s="9">
        <f t="shared" ref="U436" si="154">V436+W436</f>
        <v>750000</v>
      </c>
      <c r="V436" s="9">
        <v>750000</v>
      </c>
      <c r="W436" s="9"/>
      <c r="X436" s="9">
        <f t="shared" ref="X436" si="155">Y436+Z436</f>
        <v>0</v>
      </c>
      <c r="Y436" s="9"/>
      <c r="Z436" s="9"/>
      <c r="AA436" s="10">
        <f t="shared" ref="AA436" si="156">C436+I436-L436-O436-U436-X436-R436</f>
        <v>0</v>
      </c>
      <c r="AB436" s="11">
        <v>45913</v>
      </c>
    </row>
    <row r="437" spans="1:28" ht="15.75" hidden="1" x14ac:dyDescent="0.25">
      <c r="A437" s="39">
        <v>45915</v>
      </c>
      <c r="B437" s="33" t="s">
        <v>219</v>
      </c>
      <c r="C437" s="33"/>
      <c r="D437" s="33" t="s">
        <v>31</v>
      </c>
      <c r="E437" s="33" t="s">
        <v>482</v>
      </c>
      <c r="F437" s="33">
        <v>29.8</v>
      </c>
      <c r="G437" s="33" t="s">
        <v>51</v>
      </c>
      <c r="H437" s="33">
        <v>43000</v>
      </c>
      <c r="I437" s="5">
        <f t="shared" si="132"/>
        <v>1281400</v>
      </c>
      <c r="J437" s="37" t="s">
        <v>240</v>
      </c>
      <c r="K437" s="66" t="s">
        <v>1152</v>
      </c>
      <c r="L437" s="9">
        <f t="shared" ref="L437:L454" si="157">M437+N437</f>
        <v>0</v>
      </c>
      <c r="M437" s="9"/>
      <c r="N437" s="9"/>
      <c r="O437" s="9">
        <f t="shared" ref="O437:O454" si="158">P437+Q437</f>
        <v>1281400</v>
      </c>
      <c r="P437" s="9">
        <v>1281400</v>
      </c>
      <c r="Q437" s="9"/>
      <c r="R437" s="9">
        <f t="shared" ref="R437:R454" si="159">S437+T437</f>
        <v>0</v>
      </c>
      <c r="S437" s="9"/>
      <c r="T437" s="9"/>
      <c r="U437" s="9">
        <f t="shared" ref="U437:U454" si="160">V437+W437</f>
        <v>0</v>
      </c>
      <c r="V437" s="9"/>
      <c r="W437" s="9"/>
      <c r="X437" s="9">
        <f t="shared" ref="X437:X454" si="161">Y437+Z437</f>
        <v>0</v>
      </c>
      <c r="Y437" s="9"/>
      <c r="Z437" s="9"/>
      <c r="AA437" s="10">
        <f t="shared" ref="AA437:AA454" si="162">C437+I437-L437-O437-U437-X437-R437</f>
        <v>0</v>
      </c>
      <c r="AB437" s="11">
        <v>45926</v>
      </c>
    </row>
    <row r="438" spans="1:28" ht="15.75" hidden="1" x14ac:dyDescent="0.25">
      <c r="A438" s="39">
        <v>45915</v>
      </c>
      <c r="B438" s="33" t="s">
        <v>219</v>
      </c>
      <c r="C438" s="33"/>
      <c r="D438" s="33" t="s">
        <v>31</v>
      </c>
      <c r="E438" s="33" t="s">
        <v>155</v>
      </c>
      <c r="F438" s="33">
        <v>1000</v>
      </c>
      <c r="G438" s="33" t="s">
        <v>29</v>
      </c>
      <c r="H438" s="33">
        <v>3800</v>
      </c>
      <c r="I438" s="5">
        <f t="shared" si="132"/>
        <v>3800000</v>
      </c>
      <c r="J438" s="37" t="s">
        <v>240</v>
      </c>
      <c r="K438" s="66" t="s">
        <v>1152</v>
      </c>
      <c r="L438" s="9">
        <f t="shared" si="157"/>
        <v>0</v>
      </c>
      <c r="M438" s="9"/>
      <c r="N438" s="9"/>
      <c r="O438" s="9">
        <f t="shared" si="158"/>
        <v>3800000</v>
      </c>
      <c r="P438" s="9">
        <v>3800000</v>
      </c>
      <c r="Q438" s="9"/>
      <c r="R438" s="9">
        <f t="shared" si="159"/>
        <v>0</v>
      </c>
      <c r="S438" s="9"/>
      <c r="T438" s="9"/>
      <c r="U438" s="9">
        <f t="shared" si="160"/>
        <v>0</v>
      </c>
      <c r="V438" s="9"/>
      <c r="W438" s="9"/>
      <c r="X438" s="9">
        <f t="shared" si="161"/>
        <v>0</v>
      </c>
      <c r="Y438" s="9"/>
      <c r="Z438" s="9"/>
      <c r="AA438" s="10">
        <f t="shared" si="162"/>
        <v>0</v>
      </c>
      <c r="AB438" s="11">
        <v>45926</v>
      </c>
    </row>
    <row r="439" spans="1:28" ht="15.75" hidden="1" x14ac:dyDescent="0.25">
      <c r="A439" s="39">
        <v>45915</v>
      </c>
      <c r="B439" s="33" t="s">
        <v>202</v>
      </c>
      <c r="C439" s="33"/>
      <c r="D439" s="33" t="s">
        <v>31</v>
      </c>
      <c r="E439" s="33" t="s">
        <v>299</v>
      </c>
      <c r="F439" s="33">
        <v>1</v>
      </c>
      <c r="G439" s="33" t="s">
        <v>138</v>
      </c>
      <c r="H439" s="33">
        <v>1100000</v>
      </c>
      <c r="I439" s="5">
        <f t="shared" si="132"/>
        <v>1100000</v>
      </c>
      <c r="J439" s="37" t="s">
        <v>240</v>
      </c>
      <c r="K439" s="33"/>
      <c r="L439" s="9">
        <f t="shared" si="157"/>
        <v>0</v>
      </c>
      <c r="M439" s="9"/>
      <c r="N439" s="9"/>
      <c r="O439" s="9">
        <f t="shared" si="158"/>
        <v>1100000</v>
      </c>
      <c r="P439" s="9">
        <v>1100000</v>
      </c>
      <c r="Q439" s="9"/>
      <c r="R439" s="9">
        <f t="shared" si="159"/>
        <v>0</v>
      </c>
      <c r="S439" s="9"/>
      <c r="T439" s="9"/>
      <c r="U439" s="9">
        <f t="shared" si="160"/>
        <v>0</v>
      </c>
      <c r="V439" s="9"/>
      <c r="W439" s="9"/>
      <c r="X439" s="9">
        <f t="shared" si="161"/>
        <v>0</v>
      </c>
      <c r="Y439" s="9"/>
      <c r="Z439" s="9"/>
      <c r="AA439" s="10">
        <f t="shared" si="162"/>
        <v>0</v>
      </c>
      <c r="AB439" s="11">
        <v>45910</v>
      </c>
    </row>
    <row r="440" spans="1:28" ht="15.75" hidden="1" x14ac:dyDescent="0.25">
      <c r="A440" s="39">
        <v>45915</v>
      </c>
      <c r="B440" s="33" t="s">
        <v>141</v>
      </c>
      <c r="C440" s="33"/>
      <c r="D440" s="33" t="s">
        <v>31</v>
      </c>
      <c r="E440" s="33" t="s">
        <v>95</v>
      </c>
      <c r="F440" s="33">
        <v>10400</v>
      </c>
      <c r="G440" s="33" t="s">
        <v>29</v>
      </c>
      <c r="H440" s="33">
        <v>3800</v>
      </c>
      <c r="I440" s="5">
        <f t="shared" si="132"/>
        <v>39520000</v>
      </c>
      <c r="J440" s="82" t="s">
        <v>43</v>
      </c>
      <c r="K440" s="33" t="s">
        <v>1161</v>
      </c>
      <c r="L440" s="9">
        <f t="shared" si="157"/>
        <v>0</v>
      </c>
      <c r="M440" s="9"/>
      <c r="N440" s="9"/>
      <c r="O440" s="9">
        <f t="shared" si="158"/>
        <v>0</v>
      </c>
      <c r="P440" s="9"/>
      <c r="Q440" s="9"/>
      <c r="R440" s="9">
        <f t="shared" si="159"/>
        <v>0</v>
      </c>
      <c r="S440" s="9"/>
      <c r="T440" s="9"/>
      <c r="U440" s="9">
        <f t="shared" si="160"/>
        <v>0</v>
      </c>
      <c r="V440" s="9"/>
      <c r="W440" s="9"/>
      <c r="X440" s="9">
        <f t="shared" si="161"/>
        <v>0</v>
      </c>
      <c r="Y440" s="9"/>
      <c r="Z440" s="9"/>
      <c r="AA440" s="10">
        <f t="shared" si="162"/>
        <v>39520000</v>
      </c>
      <c r="AB440" s="11"/>
    </row>
    <row r="441" spans="1:28" ht="15.75" hidden="1" x14ac:dyDescent="0.25">
      <c r="A441" s="39">
        <v>45915</v>
      </c>
      <c r="B441" s="33" t="s">
        <v>92</v>
      </c>
      <c r="C441" s="33"/>
      <c r="D441" s="33" t="s">
        <v>31</v>
      </c>
      <c r="E441" s="33" t="s">
        <v>91</v>
      </c>
      <c r="F441" s="33">
        <v>1000</v>
      </c>
      <c r="G441" s="33" t="s">
        <v>29</v>
      </c>
      <c r="H441" s="33">
        <v>4000</v>
      </c>
      <c r="I441" s="5">
        <f t="shared" si="132"/>
        <v>4000000</v>
      </c>
      <c r="J441" s="37" t="s">
        <v>241</v>
      </c>
      <c r="K441" s="33" t="s">
        <v>1120</v>
      </c>
      <c r="L441" s="9">
        <f t="shared" si="157"/>
        <v>4000000</v>
      </c>
      <c r="M441" s="9">
        <f>2000000+2000000</f>
        <v>4000000</v>
      </c>
      <c r="N441" s="9"/>
      <c r="O441" s="9">
        <f t="shared" si="158"/>
        <v>0</v>
      </c>
      <c r="P441" s="9"/>
      <c r="Q441" s="9"/>
      <c r="R441" s="9">
        <f t="shared" si="159"/>
        <v>0</v>
      </c>
      <c r="S441" s="9"/>
      <c r="T441" s="9"/>
      <c r="U441" s="9">
        <f t="shared" si="160"/>
        <v>0</v>
      </c>
      <c r="V441" s="9"/>
      <c r="W441" s="9"/>
      <c r="X441" s="9">
        <f t="shared" si="161"/>
        <v>0</v>
      </c>
      <c r="Y441" s="9"/>
      <c r="Z441" s="9"/>
      <c r="AA441" s="10">
        <f t="shared" si="162"/>
        <v>0</v>
      </c>
      <c r="AB441" s="11">
        <v>45920</v>
      </c>
    </row>
    <row r="442" spans="1:28" ht="15.75" hidden="1" x14ac:dyDescent="0.25">
      <c r="A442" s="39">
        <v>45915</v>
      </c>
      <c r="B442" s="33" t="s">
        <v>92</v>
      </c>
      <c r="C442" s="33"/>
      <c r="D442" s="33" t="s">
        <v>31</v>
      </c>
      <c r="E442" s="33" t="s">
        <v>132</v>
      </c>
      <c r="F442" s="33">
        <v>25</v>
      </c>
      <c r="G442" s="33" t="s">
        <v>51</v>
      </c>
      <c r="H442" s="33">
        <v>120000</v>
      </c>
      <c r="I442" s="5">
        <f t="shared" si="132"/>
        <v>3000000</v>
      </c>
      <c r="J442" s="37" t="s">
        <v>241</v>
      </c>
      <c r="K442" s="33" t="s">
        <v>1120</v>
      </c>
      <c r="L442" s="9">
        <f t="shared" si="157"/>
        <v>3000000</v>
      </c>
      <c r="M442" s="9">
        <v>3000000</v>
      </c>
      <c r="N442" s="9"/>
      <c r="O442" s="9">
        <f t="shared" si="158"/>
        <v>0</v>
      </c>
      <c r="P442" s="9"/>
      <c r="Q442" s="9"/>
      <c r="R442" s="9">
        <f t="shared" si="159"/>
        <v>0</v>
      </c>
      <c r="S442" s="9"/>
      <c r="T442" s="9"/>
      <c r="U442" s="9">
        <f t="shared" si="160"/>
        <v>0</v>
      </c>
      <c r="V442" s="9"/>
      <c r="W442" s="9"/>
      <c r="X442" s="9">
        <f t="shared" si="161"/>
        <v>0</v>
      </c>
      <c r="Y442" s="9"/>
      <c r="Z442" s="9"/>
      <c r="AA442" s="10">
        <f t="shared" si="162"/>
        <v>0</v>
      </c>
      <c r="AB442" s="11">
        <v>45920</v>
      </c>
    </row>
    <row r="443" spans="1:28" ht="15.75" hidden="1" x14ac:dyDescent="0.25">
      <c r="A443" s="39">
        <v>45915</v>
      </c>
      <c r="B443" s="33" t="s">
        <v>170</v>
      </c>
      <c r="C443" s="33"/>
      <c r="D443" s="33" t="s">
        <v>31</v>
      </c>
      <c r="E443" s="33" t="s">
        <v>468</v>
      </c>
      <c r="F443" s="33">
        <v>15.8</v>
      </c>
      <c r="G443" s="33" t="s">
        <v>51</v>
      </c>
      <c r="H443" s="33">
        <v>43000</v>
      </c>
      <c r="I443" s="5">
        <f t="shared" si="132"/>
        <v>679400</v>
      </c>
      <c r="J443" s="37" t="s">
        <v>241</v>
      </c>
      <c r="K443" s="33"/>
      <c r="L443" s="9">
        <f t="shared" si="157"/>
        <v>0</v>
      </c>
      <c r="M443" s="9"/>
      <c r="N443" s="9"/>
      <c r="O443" s="9">
        <f t="shared" si="158"/>
        <v>0</v>
      </c>
      <c r="P443" s="9"/>
      <c r="Q443" s="9"/>
      <c r="R443" s="9">
        <f t="shared" si="159"/>
        <v>0</v>
      </c>
      <c r="S443" s="9"/>
      <c r="T443" s="9"/>
      <c r="U443" s="9">
        <f t="shared" si="160"/>
        <v>679400</v>
      </c>
      <c r="V443" s="9">
        <v>679400</v>
      </c>
      <c r="W443" s="9"/>
      <c r="X443" s="9">
        <f t="shared" si="161"/>
        <v>0</v>
      </c>
      <c r="Y443" s="9"/>
      <c r="Z443" s="9"/>
      <c r="AA443" s="10">
        <f t="shared" si="162"/>
        <v>0</v>
      </c>
      <c r="AB443" s="11">
        <v>45915</v>
      </c>
    </row>
    <row r="444" spans="1:28" ht="15.75" hidden="1" x14ac:dyDescent="0.25">
      <c r="A444" s="39">
        <v>45915</v>
      </c>
      <c r="B444" s="33" t="s">
        <v>170</v>
      </c>
      <c r="C444" s="33"/>
      <c r="D444" s="33" t="s">
        <v>31</v>
      </c>
      <c r="E444" s="33" t="s">
        <v>467</v>
      </c>
      <c r="F444" s="33">
        <v>18.2</v>
      </c>
      <c r="G444" s="33" t="s">
        <v>51</v>
      </c>
      <c r="H444" s="33">
        <v>43000</v>
      </c>
      <c r="I444" s="5">
        <f t="shared" si="132"/>
        <v>782600</v>
      </c>
      <c r="J444" s="37" t="s">
        <v>241</v>
      </c>
      <c r="K444" s="33"/>
      <c r="L444" s="9">
        <f t="shared" si="157"/>
        <v>0</v>
      </c>
      <c r="M444" s="9"/>
      <c r="N444" s="9"/>
      <c r="O444" s="9">
        <f t="shared" si="158"/>
        <v>0</v>
      </c>
      <c r="P444" s="9"/>
      <c r="Q444" s="9"/>
      <c r="R444" s="9">
        <f t="shared" si="159"/>
        <v>0</v>
      </c>
      <c r="S444" s="9"/>
      <c r="T444" s="9"/>
      <c r="U444" s="9">
        <f t="shared" si="160"/>
        <v>782600</v>
      </c>
      <c r="V444" s="9">
        <v>782600</v>
      </c>
      <c r="W444" s="9"/>
      <c r="X444" s="9">
        <f t="shared" si="161"/>
        <v>0</v>
      </c>
      <c r="Y444" s="9"/>
      <c r="Z444" s="9"/>
      <c r="AA444" s="10">
        <f t="shared" si="162"/>
        <v>0</v>
      </c>
      <c r="AB444" s="11">
        <v>45915</v>
      </c>
    </row>
    <row r="445" spans="1:28" ht="15.75" hidden="1" x14ac:dyDescent="0.25">
      <c r="A445" s="39">
        <v>45915</v>
      </c>
      <c r="B445" s="33" t="s">
        <v>154</v>
      </c>
      <c r="C445" s="33"/>
      <c r="D445" s="33" t="s">
        <v>31</v>
      </c>
      <c r="E445" s="33" t="s">
        <v>91</v>
      </c>
      <c r="F445" s="33">
        <v>3200</v>
      </c>
      <c r="G445" s="33" t="s">
        <v>29</v>
      </c>
      <c r="H445" s="33">
        <v>4000</v>
      </c>
      <c r="I445" s="5">
        <f t="shared" si="132"/>
        <v>12800000</v>
      </c>
      <c r="J445" s="34" t="s">
        <v>38</v>
      </c>
      <c r="K445" s="130" t="s">
        <v>1137</v>
      </c>
      <c r="L445" s="9">
        <f t="shared" si="157"/>
        <v>0</v>
      </c>
      <c r="M445" s="9"/>
      <c r="N445" s="9"/>
      <c r="O445" s="9">
        <f t="shared" si="158"/>
        <v>0</v>
      </c>
      <c r="P445" s="9"/>
      <c r="Q445" s="9"/>
      <c r="R445" s="9">
        <f t="shared" si="159"/>
        <v>0</v>
      </c>
      <c r="S445" s="9"/>
      <c r="T445" s="9"/>
      <c r="U445" s="9">
        <f t="shared" si="160"/>
        <v>0</v>
      </c>
      <c r="V445" s="9"/>
      <c r="W445" s="9"/>
      <c r="X445" s="9">
        <f t="shared" si="161"/>
        <v>0</v>
      </c>
      <c r="Y445" s="9"/>
      <c r="Z445" s="9"/>
      <c r="AA445" s="10">
        <f t="shared" si="162"/>
        <v>12800000</v>
      </c>
      <c r="AB445" s="11"/>
    </row>
    <row r="446" spans="1:28" ht="15.75" hidden="1" x14ac:dyDescent="0.25">
      <c r="A446" s="39">
        <v>45915</v>
      </c>
      <c r="B446" s="33" t="s">
        <v>154</v>
      </c>
      <c r="C446" s="33"/>
      <c r="D446" s="33" t="s">
        <v>31</v>
      </c>
      <c r="E446" s="33" t="s">
        <v>707</v>
      </c>
      <c r="F446" s="33">
        <v>2000</v>
      </c>
      <c r="G446" s="33" t="s">
        <v>29</v>
      </c>
      <c r="H446" s="33">
        <v>4000</v>
      </c>
      <c r="I446" s="5">
        <f t="shared" si="132"/>
        <v>8000000</v>
      </c>
      <c r="J446" s="34" t="s">
        <v>38</v>
      </c>
      <c r="K446" s="130" t="s">
        <v>1137</v>
      </c>
      <c r="L446" s="9">
        <f t="shared" si="157"/>
        <v>0</v>
      </c>
      <c r="M446" s="9"/>
      <c r="N446" s="9"/>
      <c r="O446" s="9">
        <f t="shared" si="158"/>
        <v>0</v>
      </c>
      <c r="P446" s="9"/>
      <c r="Q446" s="9"/>
      <c r="R446" s="9">
        <f t="shared" si="159"/>
        <v>0</v>
      </c>
      <c r="S446" s="9"/>
      <c r="T446" s="9"/>
      <c r="U446" s="9">
        <f t="shared" si="160"/>
        <v>0</v>
      </c>
      <c r="V446" s="9"/>
      <c r="W446" s="9"/>
      <c r="X446" s="9">
        <f t="shared" si="161"/>
        <v>0</v>
      </c>
      <c r="Y446" s="9"/>
      <c r="Z446" s="9"/>
      <c r="AA446" s="10">
        <f t="shared" si="162"/>
        <v>8000000</v>
      </c>
      <c r="AB446" s="11"/>
    </row>
    <row r="447" spans="1:28" ht="15.75" hidden="1" x14ac:dyDescent="0.25">
      <c r="A447" s="39">
        <v>45915</v>
      </c>
      <c r="B447" s="33" t="s">
        <v>789</v>
      </c>
      <c r="C447" s="33"/>
      <c r="D447" s="33" t="s">
        <v>31</v>
      </c>
      <c r="E447" s="33" t="s">
        <v>612</v>
      </c>
      <c r="F447" s="33">
        <v>1</v>
      </c>
      <c r="G447" s="33" t="s">
        <v>25</v>
      </c>
      <c r="H447" s="33">
        <v>250000</v>
      </c>
      <c r="I447" s="5">
        <f t="shared" si="132"/>
        <v>250000</v>
      </c>
      <c r="J447" s="37" t="s">
        <v>240</v>
      </c>
      <c r="K447" s="33" t="s">
        <v>1160</v>
      </c>
      <c r="L447" s="9">
        <f t="shared" si="157"/>
        <v>0</v>
      </c>
      <c r="M447" s="9"/>
      <c r="N447" s="9"/>
      <c r="O447" s="9">
        <f t="shared" si="158"/>
        <v>250000</v>
      </c>
      <c r="P447" s="9">
        <v>250000</v>
      </c>
      <c r="Q447" s="9"/>
      <c r="R447" s="9">
        <f t="shared" si="159"/>
        <v>0</v>
      </c>
      <c r="S447" s="9"/>
      <c r="T447" s="9"/>
      <c r="U447" s="9">
        <f t="shared" si="160"/>
        <v>0</v>
      </c>
      <c r="V447" s="9"/>
      <c r="W447" s="9"/>
      <c r="X447" s="9">
        <f t="shared" si="161"/>
        <v>0</v>
      </c>
      <c r="Y447" s="9"/>
      <c r="Z447" s="9"/>
      <c r="AA447" s="10">
        <f t="shared" si="162"/>
        <v>0</v>
      </c>
      <c r="AB447" s="11">
        <v>45916</v>
      </c>
    </row>
    <row r="448" spans="1:28" ht="15.75" hidden="1" x14ac:dyDescent="0.25">
      <c r="A448" s="39">
        <v>45915</v>
      </c>
      <c r="B448" s="33" t="s">
        <v>723</v>
      </c>
      <c r="C448" s="33"/>
      <c r="D448" s="33" t="s">
        <v>41</v>
      </c>
      <c r="E448" s="33" t="s">
        <v>86</v>
      </c>
      <c r="F448" s="33">
        <v>25</v>
      </c>
      <c r="G448" s="33" t="s">
        <v>51</v>
      </c>
      <c r="H448" s="33">
        <v>120000</v>
      </c>
      <c r="I448" s="5">
        <f t="shared" si="132"/>
        <v>3000000</v>
      </c>
      <c r="J448" s="82" t="s">
        <v>43</v>
      </c>
      <c r="K448" s="33"/>
      <c r="L448" s="9">
        <f t="shared" si="157"/>
        <v>2990000</v>
      </c>
      <c r="M448" s="9">
        <v>2990000</v>
      </c>
      <c r="N448" s="9"/>
      <c r="O448" s="9">
        <f t="shared" si="158"/>
        <v>0</v>
      </c>
      <c r="P448" s="9"/>
      <c r="Q448" s="9"/>
      <c r="R448" s="9">
        <f t="shared" si="159"/>
        <v>0</v>
      </c>
      <c r="S448" s="9"/>
      <c r="T448" s="9"/>
      <c r="U448" s="9">
        <f t="shared" si="160"/>
        <v>0</v>
      </c>
      <c r="V448" s="9"/>
      <c r="W448" s="9"/>
      <c r="X448" s="9">
        <f t="shared" si="161"/>
        <v>0</v>
      </c>
      <c r="Y448" s="9"/>
      <c r="Z448" s="9"/>
      <c r="AA448" s="10">
        <f t="shared" si="162"/>
        <v>10000</v>
      </c>
      <c r="AB448" s="11">
        <v>45915</v>
      </c>
    </row>
    <row r="449" spans="1:28" ht="15.75" hidden="1" x14ac:dyDescent="0.25">
      <c r="A449" s="39">
        <v>45915</v>
      </c>
      <c r="B449" s="33" t="s">
        <v>723</v>
      </c>
      <c r="C449" s="33"/>
      <c r="D449" s="33" t="s">
        <v>41</v>
      </c>
      <c r="E449" s="33" t="s">
        <v>457</v>
      </c>
      <c r="F449" s="33">
        <v>2</v>
      </c>
      <c r="G449" s="33" t="s">
        <v>51</v>
      </c>
      <c r="H449" s="33">
        <v>300000</v>
      </c>
      <c r="I449" s="5">
        <f t="shared" si="132"/>
        <v>600000</v>
      </c>
      <c r="J449" s="37" t="s">
        <v>241</v>
      </c>
      <c r="K449" s="33"/>
      <c r="L449" s="9">
        <f t="shared" si="157"/>
        <v>600000</v>
      </c>
      <c r="M449" s="9">
        <v>600000</v>
      </c>
      <c r="N449" s="9"/>
      <c r="O449" s="9">
        <f t="shared" si="158"/>
        <v>0</v>
      </c>
      <c r="P449" s="9"/>
      <c r="Q449" s="9"/>
      <c r="R449" s="9">
        <f t="shared" si="159"/>
        <v>0</v>
      </c>
      <c r="S449" s="9"/>
      <c r="T449" s="9"/>
      <c r="U449" s="9">
        <f t="shared" si="160"/>
        <v>0</v>
      </c>
      <c r="V449" s="9"/>
      <c r="W449" s="9"/>
      <c r="X449" s="9">
        <f t="shared" si="161"/>
        <v>0</v>
      </c>
      <c r="Y449" s="9"/>
      <c r="Z449" s="9"/>
      <c r="AA449" s="10">
        <f t="shared" si="162"/>
        <v>0</v>
      </c>
      <c r="AB449" s="11">
        <v>45915</v>
      </c>
    </row>
    <row r="450" spans="1:28" ht="15.75" hidden="1" x14ac:dyDescent="0.25">
      <c r="A450" s="39">
        <v>45915</v>
      </c>
      <c r="B450" s="33" t="s">
        <v>231</v>
      </c>
      <c r="C450" s="33"/>
      <c r="D450" s="33"/>
      <c r="E450" s="33" t="s">
        <v>135</v>
      </c>
      <c r="F450" s="33">
        <v>176.9</v>
      </c>
      <c r="G450" s="33" t="s">
        <v>51</v>
      </c>
      <c r="H450" s="33"/>
      <c r="I450" s="5">
        <f t="shared" ref="I450:I514" si="163">F450*H450</f>
        <v>0</v>
      </c>
      <c r="J450" s="83" t="s">
        <v>26</v>
      </c>
      <c r="K450" s="33"/>
      <c r="L450" s="9">
        <f t="shared" si="157"/>
        <v>0</v>
      </c>
      <c r="M450" s="9"/>
      <c r="N450" s="9"/>
      <c r="O450" s="9">
        <f t="shared" si="158"/>
        <v>0</v>
      </c>
      <c r="P450" s="9"/>
      <c r="Q450" s="9"/>
      <c r="R450" s="9">
        <f t="shared" si="159"/>
        <v>0</v>
      </c>
      <c r="S450" s="9"/>
      <c r="T450" s="9"/>
      <c r="U450" s="9">
        <f t="shared" si="160"/>
        <v>0</v>
      </c>
      <c r="V450" s="9"/>
      <c r="W450" s="9"/>
      <c r="X450" s="9">
        <f t="shared" si="161"/>
        <v>0</v>
      </c>
      <c r="Y450" s="9"/>
      <c r="Z450" s="9"/>
      <c r="AA450" s="10">
        <f t="shared" si="162"/>
        <v>0</v>
      </c>
      <c r="AB450" s="11"/>
    </row>
    <row r="451" spans="1:28" ht="15.75" hidden="1" x14ac:dyDescent="0.25">
      <c r="A451" s="39">
        <v>45915</v>
      </c>
      <c r="B451" s="33" t="s">
        <v>231</v>
      </c>
      <c r="C451" s="33"/>
      <c r="D451" s="33"/>
      <c r="E451" s="33" t="s">
        <v>468</v>
      </c>
      <c r="F451" s="33">
        <v>33.200000000000003</v>
      </c>
      <c r="G451" s="33" t="s">
        <v>51</v>
      </c>
      <c r="H451" s="33"/>
      <c r="I451" s="5">
        <f t="shared" si="163"/>
        <v>0</v>
      </c>
      <c r="J451" s="83" t="s">
        <v>26</v>
      </c>
      <c r="K451" s="33"/>
      <c r="L451" s="9">
        <f t="shared" si="157"/>
        <v>0</v>
      </c>
      <c r="M451" s="9"/>
      <c r="N451" s="9"/>
      <c r="O451" s="9">
        <f t="shared" si="158"/>
        <v>0</v>
      </c>
      <c r="P451" s="9"/>
      <c r="Q451" s="9"/>
      <c r="R451" s="9">
        <f t="shared" si="159"/>
        <v>0</v>
      </c>
      <c r="S451" s="9"/>
      <c r="T451" s="9"/>
      <c r="U451" s="9">
        <f t="shared" si="160"/>
        <v>0</v>
      </c>
      <c r="V451" s="9"/>
      <c r="W451" s="9"/>
      <c r="X451" s="9">
        <f t="shared" si="161"/>
        <v>0</v>
      </c>
      <c r="Y451" s="9"/>
      <c r="Z451" s="9"/>
      <c r="AA451" s="10">
        <f t="shared" si="162"/>
        <v>0</v>
      </c>
      <c r="AB451" s="11"/>
    </row>
    <row r="452" spans="1:28" ht="15.75" hidden="1" x14ac:dyDescent="0.25">
      <c r="A452" s="32">
        <v>45915</v>
      </c>
      <c r="B452" s="33" t="s">
        <v>231</v>
      </c>
      <c r="C452" s="33"/>
      <c r="D452" s="33"/>
      <c r="E452" s="33" t="s">
        <v>423</v>
      </c>
      <c r="F452" s="33">
        <v>68.599999999999994</v>
      </c>
      <c r="G452" s="33" t="s">
        <v>51</v>
      </c>
      <c r="H452" s="33"/>
      <c r="I452" s="5">
        <f t="shared" si="163"/>
        <v>0</v>
      </c>
      <c r="J452" s="83" t="s">
        <v>26</v>
      </c>
      <c r="K452" s="33"/>
      <c r="L452" s="9">
        <f t="shared" si="157"/>
        <v>0</v>
      </c>
      <c r="M452" s="9"/>
      <c r="N452" s="9"/>
      <c r="O452" s="9">
        <f t="shared" si="158"/>
        <v>0</v>
      </c>
      <c r="P452" s="9"/>
      <c r="Q452" s="9"/>
      <c r="R452" s="9">
        <f t="shared" si="159"/>
        <v>0</v>
      </c>
      <c r="S452" s="9"/>
      <c r="T452" s="9"/>
      <c r="U452" s="9">
        <f t="shared" si="160"/>
        <v>0</v>
      </c>
      <c r="V452" s="9"/>
      <c r="W452" s="9"/>
      <c r="X452" s="9">
        <f t="shared" si="161"/>
        <v>0</v>
      </c>
      <c r="Y452" s="9"/>
      <c r="Z452" s="9"/>
      <c r="AA452" s="10">
        <f t="shared" si="162"/>
        <v>0</v>
      </c>
      <c r="AB452" s="11"/>
    </row>
    <row r="453" spans="1:28" ht="15.75" hidden="1" x14ac:dyDescent="0.25">
      <c r="A453" s="32">
        <v>45915</v>
      </c>
      <c r="B453" s="33" t="s">
        <v>231</v>
      </c>
      <c r="C453" s="33"/>
      <c r="D453" s="33"/>
      <c r="E453" s="33" t="s">
        <v>143</v>
      </c>
      <c r="F453" s="33">
        <v>108.8</v>
      </c>
      <c r="G453" s="33" t="s">
        <v>51</v>
      </c>
      <c r="H453" s="33"/>
      <c r="I453" s="5">
        <f t="shared" si="163"/>
        <v>0</v>
      </c>
      <c r="J453" s="83" t="s">
        <v>26</v>
      </c>
      <c r="K453" s="33"/>
      <c r="L453" s="9">
        <f t="shared" si="157"/>
        <v>0</v>
      </c>
      <c r="M453" s="9"/>
      <c r="N453" s="9"/>
      <c r="O453" s="9">
        <f t="shared" si="158"/>
        <v>0</v>
      </c>
      <c r="P453" s="9"/>
      <c r="Q453" s="9"/>
      <c r="R453" s="9">
        <f t="shared" si="159"/>
        <v>0</v>
      </c>
      <c r="S453" s="9"/>
      <c r="T453" s="9"/>
      <c r="U453" s="9">
        <f t="shared" si="160"/>
        <v>0</v>
      </c>
      <c r="V453" s="9"/>
      <c r="W453" s="9"/>
      <c r="X453" s="9">
        <f t="shared" si="161"/>
        <v>0</v>
      </c>
      <c r="Y453" s="9"/>
      <c r="Z453" s="9"/>
      <c r="AA453" s="10">
        <f t="shared" si="162"/>
        <v>0</v>
      </c>
      <c r="AB453" s="11"/>
    </row>
    <row r="454" spans="1:28" ht="15.75" hidden="1" x14ac:dyDescent="0.25">
      <c r="A454" s="39">
        <v>45915</v>
      </c>
      <c r="B454" s="33" t="s">
        <v>231</v>
      </c>
      <c r="C454" s="33"/>
      <c r="D454" s="33"/>
      <c r="E454" s="33" t="s">
        <v>482</v>
      </c>
      <c r="F454" s="33">
        <v>31.5</v>
      </c>
      <c r="G454" s="33" t="s">
        <v>51</v>
      </c>
      <c r="H454" s="33"/>
      <c r="I454" s="5">
        <f t="shared" si="163"/>
        <v>0</v>
      </c>
      <c r="J454" s="83" t="s">
        <v>26</v>
      </c>
      <c r="K454" s="33"/>
      <c r="L454" s="9">
        <f t="shared" si="157"/>
        <v>0</v>
      </c>
      <c r="M454" s="9"/>
      <c r="N454" s="9"/>
      <c r="O454" s="9">
        <f t="shared" si="158"/>
        <v>0</v>
      </c>
      <c r="P454" s="9"/>
      <c r="Q454" s="9"/>
      <c r="R454" s="9">
        <f t="shared" si="159"/>
        <v>0</v>
      </c>
      <c r="S454" s="9"/>
      <c r="T454" s="9"/>
      <c r="U454" s="9">
        <f t="shared" si="160"/>
        <v>0</v>
      </c>
      <c r="V454" s="9"/>
      <c r="W454" s="9"/>
      <c r="X454" s="9">
        <f t="shared" si="161"/>
        <v>0</v>
      </c>
      <c r="Y454" s="9"/>
      <c r="Z454" s="9"/>
      <c r="AA454" s="10">
        <f t="shared" si="162"/>
        <v>0</v>
      </c>
      <c r="AB454" s="11"/>
    </row>
    <row r="455" spans="1:28" ht="16.5" hidden="1" thickBot="1" x14ac:dyDescent="0.3">
      <c r="A455" s="61">
        <v>45915</v>
      </c>
      <c r="B455" s="104" t="s">
        <v>170</v>
      </c>
      <c r="C455" s="104"/>
      <c r="D455" s="104" t="s">
        <v>31</v>
      </c>
      <c r="E455" s="104" t="s">
        <v>73</v>
      </c>
      <c r="F455" s="104">
        <v>10</v>
      </c>
      <c r="G455" s="104" t="s">
        <v>74</v>
      </c>
      <c r="H455" s="104">
        <v>50000</v>
      </c>
      <c r="I455" s="133">
        <f t="shared" si="163"/>
        <v>500000</v>
      </c>
      <c r="J455" s="100" t="s">
        <v>241</v>
      </c>
      <c r="K455" s="104"/>
      <c r="L455" s="97">
        <f t="shared" ref="L455:L456" si="164">M455+N455</f>
        <v>0</v>
      </c>
      <c r="M455" s="97"/>
      <c r="N455" s="97"/>
      <c r="O455" s="97">
        <f t="shared" ref="O455:O456" si="165">P455+Q455</f>
        <v>0</v>
      </c>
      <c r="P455" s="97"/>
      <c r="Q455" s="97"/>
      <c r="R455" s="97">
        <f t="shared" ref="R455:R456" si="166">S455+T455</f>
        <v>0</v>
      </c>
      <c r="S455" s="97"/>
      <c r="T455" s="97"/>
      <c r="U455" s="97">
        <f t="shared" ref="U455:U456" si="167">V455+W455</f>
        <v>500000</v>
      </c>
      <c r="V455" s="97">
        <v>500000</v>
      </c>
      <c r="W455" s="97"/>
      <c r="X455" s="97">
        <f t="shared" ref="X455:X456" si="168">Y455+Z455</f>
        <v>0</v>
      </c>
      <c r="Y455" s="97"/>
      <c r="Z455" s="97"/>
      <c r="AA455" s="98">
        <f t="shared" ref="AA455:AA456" si="169">C455+I455-L455-O455-U455-X455-R455</f>
        <v>0</v>
      </c>
      <c r="AB455" s="99">
        <v>45915</v>
      </c>
    </row>
    <row r="456" spans="1:28" ht="15.75" hidden="1" x14ac:dyDescent="0.25">
      <c r="A456" s="39">
        <v>45916</v>
      </c>
      <c r="B456" s="35" t="s">
        <v>947</v>
      </c>
      <c r="C456" s="35"/>
      <c r="D456" s="35" t="s">
        <v>31</v>
      </c>
      <c r="E456" s="35" t="s">
        <v>102</v>
      </c>
      <c r="F456" s="35">
        <v>2</v>
      </c>
      <c r="G456" s="35" t="s">
        <v>74</v>
      </c>
      <c r="H456" s="35">
        <v>65000</v>
      </c>
      <c r="I456" s="5">
        <f t="shared" si="163"/>
        <v>130000</v>
      </c>
      <c r="J456" s="41" t="s">
        <v>241</v>
      </c>
      <c r="K456" s="35"/>
      <c r="L456" s="9">
        <f t="shared" si="164"/>
        <v>0</v>
      </c>
      <c r="M456" s="9"/>
      <c r="N456" s="9"/>
      <c r="O456" s="9">
        <f t="shared" si="165"/>
        <v>0</v>
      </c>
      <c r="P456" s="9"/>
      <c r="Q456" s="9"/>
      <c r="R456" s="9">
        <f t="shared" si="166"/>
        <v>0</v>
      </c>
      <c r="S456" s="9"/>
      <c r="T456" s="9"/>
      <c r="U456" s="9">
        <f t="shared" si="167"/>
        <v>130000</v>
      </c>
      <c r="V456" s="9">
        <v>130000</v>
      </c>
      <c r="W456" s="9"/>
      <c r="X456" s="9">
        <f t="shared" si="168"/>
        <v>0</v>
      </c>
      <c r="Y456" s="9"/>
      <c r="Z456" s="9"/>
      <c r="AA456" s="10">
        <f t="shared" si="169"/>
        <v>0</v>
      </c>
      <c r="AB456" s="11">
        <v>45916</v>
      </c>
    </row>
    <row r="457" spans="1:28" ht="15.75" hidden="1" x14ac:dyDescent="0.25">
      <c r="A457" s="39">
        <v>45916</v>
      </c>
      <c r="B457" s="35" t="s">
        <v>947</v>
      </c>
      <c r="C457" s="33"/>
      <c r="D457" s="35" t="s">
        <v>31</v>
      </c>
      <c r="E457" s="33" t="s">
        <v>235</v>
      </c>
      <c r="F457" s="33">
        <v>2.5</v>
      </c>
      <c r="G457" s="33" t="s">
        <v>51</v>
      </c>
      <c r="H457" s="33">
        <v>90000</v>
      </c>
      <c r="I457" s="5">
        <f t="shared" si="163"/>
        <v>225000</v>
      </c>
      <c r="J457" s="37" t="s">
        <v>241</v>
      </c>
      <c r="K457" s="33"/>
      <c r="L457" s="9">
        <f t="shared" ref="L457:L462" si="170">M457+N457</f>
        <v>0</v>
      </c>
      <c r="M457" s="9"/>
      <c r="N457" s="9"/>
      <c r="O457" s="9">
        <f t="shared" ref="O457:O462" si="171">P457+Q457</f>
        <v>0</v>
      </c>
      <c r="P457" s="9"/>
      <c r="Q457" s="9"/>
      <c r="R457" s="9">
        <f t="shared" ref="R457:R462" si="172">S457+T457</f>
        <v>0</v>
      </c>
      <c r="S457" s="9"/>
      <c r="T457" s="9"/>
      <c r="U457" s="9">
        <f t="shared" ref="U457:U462" si="173">V457+W457</f>
        <v>225000</v>
      </c>
      <c r="V457" s="9">
        <v>225000</v>
      </c>
      <c r="W457" s="9"/>
      <c r="X457" s="9">
        <f t="shared" ref="X457:X462" si="174">Y457+Z457</f>
        <v>0</v>
      </c>
      <c r="Y457" s="9"/>
      <c r="Z457" s="9"/>
      <c r="AA457" s="10">
        <f t="shared" ref="AA457:AA462" si="175">C457+I457-L457-O457-U457-X457-R457</f>
        <v>0</v>
      </c>
      <c r="AB457" s="11">
        <v>45916</v>
      </c>
    </row>
    <row r="458" spans="1:28" ht="15.75" hidden="1" x14ac:dyDescent="0.25">
      <c r="A458" s="39">
        <v>45916</v>
      </c>
      <c r="B458" s="35" t="s">
        <v>265</v>
      </c>
      <c r="C458" s="33"/>
      <c r="D458" s="35" t="s">
        <v>31</v>
      </c>
      <c r="E458" s="33" t="s">
        <v>61</v>
      </c>
      <c r="F458" s="33">
        <v>4</v>
      </c>
      <c r="G458" s="33" t="s">
        <v>25</v>
      </c>
      <c r="H458" s="33">
        <v>45000</v>
      </c>
      <c r="I458" s="5">
        <f t="shared" si="163"/>
        <v>180000</v>
      </c>
      <c r="J458" s="37" t="s">
        <v>241</v>
      </c>
      <c r="K458" s="33"/>
      <c r="L458" s="9">
        <f t="shared" si="170"/>
        <v>0</v>
      </c>
      <c r="M458" s="9"/>
      <c r="N458" s="9"/>
      <c r="O458" s="9">
        <f t="shared" si="171"/>
        <v>0</v>
      </c>
      <c r="P458" s="9"/>
      <c r="Q458" s="9"/>
      <c r="R458" s="9">
        <f t="shared" si="172"/>
        <v>0</v>
      </c>
      <c r="S458" s="9"/>
      <c r="T458" s="9"/>
      <c r="U458" s="9">
        <f t="shared" si="173"/>
        <v>180000</v>
      </c>
      <c r="V458" s="9">
        <v>180000</v>
      </c>
      <c r="W458" s="9"/>
      <c r="X458" s="9">
        <f t="shared" si="174"/>
        <v>0</v>
      </c>
      <c r="Y458" s="9"/>
      <c r="Z458" s="9"/>
      <c r="AA458" s="10">
        <f t="shared" si="175"/>
        <v>0</v>
      </c>
      <c r="AB458" s="11">
        <v>45916</v>
      </c>
    </row>
    <row r="459" spans="1:28" ht="15.75" hidden="1" x14ac:dyDescent="0.25">
      <c r="A459" s="39">
        <v>45916</v>
      </c>
      <c r="B459" s="35" t="s">
        <v>216</v>
      </c>
      <c r="C459" s="33"/>
      <c r="D459" s="35" t="s">
        <v>31</v>
      </c>
      <c r="E459" s="33" t="s">
        <v>166</v>
      </c>
      <c r="F459" s="33">
        <v>4</v>
      </c>
      <c r="G459" s="33" t="s">
        <v>23</v>
      </c>
      <c r="H459" s="33">
        <v>400000</v>
      </c>
      <c r="I459" s="5">
        <f t="shared" si="163"/>
        <v>1600000</v>
      </c>
      <c r="J459" s="37" t="s">
        <v>240</v>
      </c>
      <c r="K459" s="33"/>
      <c r="L459" s="9">
        <f t="shared" si="170"/>
        <v>0</v>
      </c>
      <c r="M459" s="9"/>
      <c r="N459" s="9"/>
      <c r="O459" s="9">
        <f t="shared" si="171"/>
        <v>1600000</v>
      </c>
      <c r="P459" s="9">
        <v>1600000</v>
      </c>
      <c r="Q459" s="9"/>
      <c r="R459" s="9">
        <f t="shared" si="172"/>
        <v>0</v>
      </c>
      <c r="S459" s="9"/>
      <c r="T459" s="9"/>
      <c r="U459" s="9">
        <f t="shared" si="173"/>
        <v>0</v>
      </c>
      <c r="V459" s="9"/>
      <c r="W459" s="9"/>
      <c r="X459" s="9">
        <f t="shared" si="174"/>
        <v>0</v>
      </c>
      <c r="Y459" s="9"/>
      <c r="Z459" s="9"/>
      <c r="AA459" s="10">
        <f t="shared" si="175"/>
        <v>0</v>
      </c>
      <c r="AB459" s="11">
        <v>45918</v>
      </c>
    </row>
    <row r="460" spans="1:28" ht="15.75" hidden="1" x14ac:dyDescent="0.25">
      <c r="A460" s="39">
        <v>45916</v>
      </c>
      <c r="B460" s="33" t="s">
        <v>347</v>
      </c>
      <c r="C460" s="33"/>
      <c r="D460" s="33" t="s">
        <v>31</v>
      </c>
      <c r="E460" s="33" t="s">
        <v>294</v>
      </c>
      <c r="F460" s="33">
        <v>1</v>
      </c>
      <c r="G460" s="33" t="s">
        <v>33</v>
      </c>
      <c r="H460" s="33">
        <v>230000</v>
      </c>
      <c r="I460" s="5">
        <f t="shared" si="163"/>
        <v>230000</v>
      </c>
      <c r="J460" s="37" t="s">
        <v>241</v>
      </c>
      <c r="K460" s="66"/>
      <c r="L460" s="9">
        <f t="shared" si="170"/>
        <v>0</v>
      </c>
      <c r="M460" s="9"/>
      <c r="N460" s="9"/>
      <c r="O460" s="9">
        <f t="shared" si="171"/>
        <v>0</v>
      </c>
      <c r="P460" s="9"/>
      <c r="Q460" s="9"/>
      <c r="R460" s="9">
        <f t="shared" si="172"/>
        <v>0</v>
      </c>
      <c r="S460" s="9"/>
      <c r="T460" s="9"/>
      <c r="U460" s="9">
        <f t="shared" si="173"/>
        <v>230000</v>
      </c>
      <c r="V460" s="9">
        <v>230000</v>
      </c>
      <c r="W460" s="9"/>
      <c r="X460" s="9">
        <f t="shared" si="174"/>
        <v>0</v>
      </c>
      <c r="Y460" s="9"/>
      <c r="Z460" s="9"/>
      <c r="AA460" s="10">
        <f t="shared" si="175"/>
        <v>0</v>
      </c>
      <c r="AB460" s="11">
        <v>45916</v>
      </c>
    </row>
    <row r="461" spans="1:28" ht="15.75" hidden="1" x14ac:dyDescent="0.25">
      <c r="A461" s="39">
        <v>45916</v>
      </c>
      <c r="B461" s="33" t="s">
        <v>347</v>
      </c>
      <c r="C461" s="33"/>
      <c r="D461" s="33" t="s">
        <v>31</v>
      </c>
      <c r="E461" s="33" t="s">
        <v>295</v>
      </c>
      <c r="F461" s="33">
        <v>1</v>
      </c>
      <c r="G461" s="33" t="s">
        <v>33</v>
      </c>
      <c r="H461" s="33">
        <v>230000</v>
      </c>
      <c r="I461" s="5">
        <f t="shared" si="163"/>
        <v>230000</v>
      </c>
      <c r="J461" s="37" t="s">
        <v>241</v>
      </c>
      <c r="K461" s="66"/>
      <c r="L461" s="9">
        <f t="shared" si="170"/>
        <v>0</v>
      </c>
      <c r="M461" s="9"/>
      <c r="N461" s="9"/>
      <c r="O461" s="9">
        <f t="shared" si="171"/>
        <v>0</v>
      </c>
      <c r="P461" s="9"/>
      <c r="Q461" s="9"/>
      <c r="R461" s="9">
        <f t="shared" si="172"/>
        <v>0</v>
      </c>
      <c r="S461" s="9"/>
      <c r="T461" s="9"/>
      <c r="U461" s="9">
        <f t="shared" si="173"/>
        <v>230000</v>
      </c>
      <c r="V461" s="9">
        <v>230000</v>
      </c>
      <c r="W461" s="9"/>
      <c r="X461" s="9">
        <f t="shared" si="174"/>
        <v>0</v>
      </c>
      <c r="Y461" s="9"/>
      <c r="Z461" s="9"/>
      <c r="AA461" s="10">
        <f t="shared" si="175"/>
        <v>0</v>
      </c>
      <c r="AB461" s="11">
        <v>45916</v>
      </c>
    </row>
    <row r="462" spans="1:28" ht="15.75" hidden="1" x14ac:dyDescent="0.25">
      <c r="A462" s="39">
        <v>45916</v>
      </c>
      <c r="B462" s="33" t="s">
        <v>189</v>
      </c>
      <c r="C462" s="33"/>
      <c r="D462" s="33" t="s">
        <v>41</v>
      </c>
      <c r="E462" s="33" t="s">
        <v>110</v>
      </c>
      <c r="F462" s="33">
        <v>1000</v>
      </c>
      <c r="G462" s="33" t="s">
        <v>29</v>
      </c>
      <c r="H462" s="33">
        <v>1800</v>
      </c>
      <c r="I462" s="5">
        <f t="shared" si="163"/>
        <v>1800000</v>
      </c>
      <c r="J462" s="37" t="s">
        <v>241</v>
      </c>
      <c r="K462" s="66"/>
      <c r="L462" s="9">
        <f t="shared" si="170"/>
        <v>0</v>
      </c>
      <c r="M462" s="9"/>
      <c r="N462" s="9"/>
      <c r="O462" s="9">
        <f t="shared" si="171"/>
        <v>0</v>
      </c>
      <c r="P462" s="9"/>
      <c r="Q462" s="9"/>
      <c r="R462" s="9">
        <f t="shared" si="172"/>
        <v>1800000</v>
      </c>
      <c r="S462" s="9">
        <v>1800000</v>
      </c>
      <c r="T462" s="9"/>
      <c r="U462" s="9">
        <f t="shared" si="173"/>
        <v>0</v>
      </c>
      <c r="V462" s="9"/>
      <c r="W462" s="9"/>
      <c r="X462" s="9">
        <f t="shared" si="174"/>
        <v>0</v>
      </c>
      <c r="Y462" s="9"/>
      <c r="Z462" s="9"/>
      <c r="AA462" s="10">
        <f t="shared" si="175"/>
        <v>0</v>
      </c>
      <c r="AB462" s="11">
        <v>45916</v>
      </c>
    </row>
    <row r="463" spans="1:28" ht="16.5" hidden="1" thickBot="1" x14ac:dyDescent="0.3">
      <c r="A463" s="61">
        <v>45916</v>
      </c>
      <c r="B463" s="104" t="s">
        <v>182</v>
      </c>
      <c r="C463" s="104"/>
      <c r="D463" s="104" t="s">
        <v>41</v>
      </c>
      <c r="E463" s="104" t="s">
        <v>98</v>
      </c>
      <c r="F463" s="104">
        <v>45.3</v>
      </c>
      <c r="G463" s="104" t="s">
        <v>51</v>
      </c>
      <c r="H463" s="104">
        <v>43000</v>
      </c>
      <c r="I463" s="133">
        <f t="shared" si="163"/>
        <v>1947899.9999999998</v>
      </c>
      <c r="J463" s="126" t="s">
        <v>38</v>
      </c>
      <c r="K463" s="137"/>
      <c r="L463" s="97">
        <f t="shared" ref="L463:L464" si="176">M463+N463</f>
        <v>0</v>
      </c>
      <c r="M463" s="97"/>
      <c r="N463" s="97"/>
      <c r="O463" s="97">
        <f t="shared" ref="O463:O464" si="177">P463+Q463</f>
        <v>0</v>
      </c>
      <c r="P463" s="97"/>
      <c r="Q463" s="97"/>
      <c r="R463" s="97">
        <f t="shared" ref="R463:R464" si="178">S463+T463</f>
        <v>0</v>
      </c>
      <c r="S463" s="97"/>
      <c r="T463" s="97"/>
      <c r="U463" s="97">
        <f t="shared" ref="U463:U464" si="179">V463+W463</f>
        <v>0</v>
      </c>
      <c r="V463" s="97"/>
      <c r="W463" s="97"/>
      <c r="X463" s="97">
        <f t="shared" ref="X463:X464" si="180">Y463+Z463</f>
        <v>0</v>
      </c>
      <c r="Y463" s="97"/>
      <c r="Z463" s="97"/>
      <c r="AA463" s="98">
        <f t="shared" ref="AA463:AA464" si="181">C463+I463-L463-O463-U463-X463-R463</f>
        <v>1947899.9999999998</v>
      </c>
      <c r="AB463" s="99"/>
    </row>
    <row r="464" spans="1:28" ht="15.75" hidden="1" x14ac:dyDescent="0.25">
      <c r="A464" s="39">
        <v>45917</v>
      </c>
      <c r="B464" s="35" t="s">
        <v>539</v>
      </c>
      <c r="C464" s="35"/>
      <c r="D464" s="35" t="s">
        <v>41</v>
      </c>
      <c r="E464" s="35" t="s">
        <v>552</v>
      </c>
      <c r="F464" s="35">
        <v>30</v>
      </c>
      <c r="G464" s="35" t="s">
        <v>33</v>
      </c>
      <c r="H464" s="35">
        <v>450000</v>
      </c>
      <c r="I464" s="5">
        <f t="shared" si="163"/>
        <v>13500000</v>
      </c>
      <c r="J464" s="41" t="s">
        <v>240</v>
      </c>
      <c r="K464" s="88"/>
      <c r="L464" s="9">
        <f t="shared" si="176"/>
        <v>0</v>
      </c>
      <c r="M464" s="9"/>
      <c r="N464" s="9"/>
      <c r="O464" s="9">
        <f t="shared" si="177"/>
        <v>13500000</v>
      </c>
      <c r="P464" s="9">
        <v>13500000</v>
      </c>
      <c r="Q464" s="9"/>
      <c r="R464" s="9">
        <f t="shared" si="178"/>
        <v>0</v>
      </c>
      <c r="S464" s="9"/>
      <c r="T464" s="9"/>
      <c r="U464" s="9">
        <f t="shared" si="179"/>
        <v>0</v>
      </c>
      <c r="V464" s="9"/>
      <c r="W464" s="9"/>
      <c r="X464" s="9">
        <f t="shared" si="180"/>
        <v>0</v>
      </c>
      <c r="Y464" s="9"/>
      <c r="Z464" s="9"/>
      <c r="AA464" s="10">
        <f t="shared" si="181"/>
        <v>0</v>
      </c>
      <c r="AB464" s="11">
        <v>45917</v>
      </c>
    </row>
    <row r="465" spans="1:28" ht="15.75" hidden="1" x14ac:dyDescent="0.25">
      <c r="A465" s="39">
        <v>45917</v>
      </c>
      <c r="B465" s="33" t="s">
        <v>253</v>
      </c>
      <c r="C465" s="33"/>
      <c r="D465" s="33" t="s">
        <v>41</v>
      </c>
      <c r="E465" s="33" t="s">
        <v>73</v>
      </c>
      <c r="F465" s="33">
        <v>20</v>
      </c>
      <c r="G465" s="33" t="s">
        <v>74</v>
      </c>
      <c r="H465" s="33">
        <v>50000</v>
      </c>
      <c r="I465" s="5">
        <f t="shared" si="163"/>
        <v>1000000</v>
      </c>
      <c r="J465" s="41" t="s">
        <v>240</v>
      </c>
      <c r="K465" s="66"/>
      <c r="L465" s="9">
        <f t="shared" ref="L465:L494" si="182">M465+N465</f>
        <v>0</v>
      </c>
      <c r="M465" s="9"/>
      <c r="N465" s="9"/>
      <c r="O465" s="9">
        <f t="shared" ref="O465:O494" si="183">P465+Q465</f>
        <v>1000000</v>
      </c>
      <c r="P465" s="9">
        <v>1000000</v>
      </c>
      <c r="Q465" s="9"/>
      <c r="R465" s="9">
        <f t="shared" ref="R465:R494" si="184">S465+T465</f>
        <v>0</v>
      </c>
      <c r="S465" s="9"/>
      <c r="T465" s="9"/>
      <c r="U465" s="9">
        <f t="shared" ref="U465:U494" si="185">V465+W465</f>
        <v>0</v>
      </c>
      <c r="V465" s="9"/>
      <c r="W465" s="9"/>
      <c r="X465" s="9">
        <f t="shared" ref="X465:X494" si="186">Y465+Z465</f>
        <v>0</v>
      </c>
      <c r="Y465" s="9"/>
      <c r="Z465" s="9"/>
      <c r="AA465" s="10">
        <f t="shared" ref="AA465:AA494" si="187">C465+I465-L465-O465-U465-X465-R465</f>
        <v>0</v>
      </c>
      <c r="AB465" s="11">
        <v>45916</v>
      </c>
    </row>
    <row r="466" spans="1:28" ht="15.75" hidden="1" x14ac:dyDescent="0.25">
      <c r="A466" s="39">
        <v>45917</v>
      </c>
      <c r="B466" s="33" t="s">
        <v>253</v>
      </c>
      <c r="C466" s="33"/>
      <c r="D466" s="33" t="s">
        <v>41</v>
      </c>
      <c r="E466" s="33" t="s">
        <v>130</v>
      </c>
      <c r="F466" s="33">
        <v>10</v>
      </c>
      <c r="G466" s="33" t="s">
        <v>74</v>
      </c>
      <c r="H466" s="33">
        <v>50000</v>
      </c>
      <c r="I466" s="5">
        <f t="shared" si="163"/>
        <v>500000</v>
      </c>
      <c r="J466" s="41" t="s">
        <v>240</v>
      </c>
      <c r="K466" s="66"/>
      <c r="L466" s="9">
        <f t="shared" si="182"/>
        <v>0</v>
      </c>
      <c r="M466" s="9"/>
      <c r="N466" s="9"/>
      <c r="O466" s="9">
        <f t="shared" si="183"/>
        <v>500000</v>
      </c>
      <c r="P466" s="9">
        <v>500000</v>
      </c>
      <c r="Q466" s="9"/>
      <c r="R466" s="9">
        <f t="shared" si="184"/>
        <v>0</v>
      </c>
      <c r="S466" s="9"/>
      <c r="T466" s="9"/>
      <c r="U466" s="9">
        <f t="shared" si="185"/>
        <v>0</v>
      </c>
      <c r="V466" s="9"/>
      <c r="W466" s="9"/>
      <c r="X466" s="9">
        <f t="shared" si="186"/>
        <v>0</v>
      </c>
      <c r="Y466" s="9"/>
      <c r="Z466" s="9"/>
      <c r="AA466" s="10">
        <f t="shared" si="187"/>
        <v>0</v>
      </c>
      <c r="AB466" s="11">
        <v>45916</v>
      </c>
    </row>
    <row r="467" spans="1:28" ht="15.75" hidden="1" x14ac:dyDescent="0.25">
      <c r="A467" s="39">
        <v>45917</v>
      </c>
      <c r="B467" s="33" t="s">
        <v>121</v>
      </c>
      <c r="C467" s="33"/>
      <c r="D467" s="33" t="s">
        <v>31</v>
      </c>
      <c r="E467" s="33" t="s">
        <v>552</v>
      </c>
      <c r="F467" s="33">
        <v>4</v>
      </c>
      <c r="G467" s="33" t="s">
        <v>33</v>
      </c>
      <c r="H467" s="33">
        <v>450000</v>
      </c>
      <c r="I467" s="5">
        <f t="shared" si="163"/>
        <v>1800000</v>
      </c>
      <c r="J467" s="41" t="s">
        <v>240</v>
      </c>
      <c r="K467" s="33"/>
      <c r="L467" s="9">
        <f t="shared" si="182"/>
        <v>0</v>
      </c>
      <c r="M467" s="9"/>
      <c r="N467" s="9"/>
      <c r="O467" s="9">
        <f t="shared" si="183"/>
        <v>1800000</v>
      </c>
      <c r="P467" s="9">
        <v>1800000</v>
      </c>
      <c r="Q467" s="9"/>
      <c r="R467" s="9">
        <f t="shared" si="184"/>
        <v>0</v>
      </c>
      <c r="S467" s="9"/>
      <c r="T467" s="9"/>
      <c r="U467" s="9">
        <f t="shared" si="185"/>
        <v>0</v>
      </c>
      <c r="V467" s="9"/>
      <c r="W467" s="9"/>
      <c r="X467" s="9">
        <f t="shared" si="186"/>
        <v>0</v>
      </c>
      <c r="Y467" s="9"/>
      <c r="Z467" s="9"/>
      <c r="AA467" s="10">
        <f t="shared" si="187"/>
        <v>0</v>
      </c>
      <c r="AB467" s="11">
        <v>45917</v>
      </c>
    </row>
    <row r="468" spans="1:28" ht="15.75" hidden="1" x14ac:dyDescent="0.25">
      <c r="A468" s="39">
        <v>45917</v>
      </c>
      <c r="B468" s="33" t="s">
        <v>121</v>
      </c>
      <c r="C468" s="33"/>
      <c r="D468" s="33" t="s">
        <v>31</v>
      </c>
      <c r="E468" s="33" t="s">
        <v>122</v>
      </c>
      <c r="F468" s="33">
        <v>5</v>
      </c>
      <c r="G468" s="33" t="s">
        <v>51</v>
      </c>
      <c r="H468" s="33">
        <v>70000</v>
      </c>
      <c r="I468" s="5">
        <f t="shared" si="163"/>
        <v>350000</v>
      </c>
      <c r="J468" s="41" t="s">
        <v>240</v>
      </c>
      <c r="K468" s="33"/>
      <c r="L468" s="9">
        <f t="shared" si="182"/>
        <v>0</v>
      </c>
      <c r="M468" s="9"/>
      <c r="N468" s="9"/>
      <c r="O468" s="9">
        <f t="shared" si="183"/>
        <v>350000</v>
      </c>
      <c r="P468" s="9">
        <v>350000</v>
      </c>
      <c r="Q468" s="9"/>
      <c r="R468" s="9">
        <f t="shared" si="184"/>
        <v>0</v>
      </c>
      <c r="S468" s="9"/>
      <c r="T468" s="9"/>
      <c r="U468" s="9">
        <f t="shared" si="185"/>
        <v>0</v>
      </c>
      <c r="V468" s="9"/>
      <c r="W468" s="9"/>
      <c r="X468" s="9">
        <f t="shared" si="186"/>
        <v>0</v>
      </c>
      <c r="Y468" s="9"/>
      <c r="Z468" s="9"/>
      <c r="AA468" s="10">
        <f t="shared" si="187"/>
        <v>0</v>
      </c>
      <c r="AB468" s="11">
        <v>45917</v>
      </c>
    </row>
    <row r="469" spans="1:28" ht="15.75" hidden="1" x14ac:dyDescent="0.25">
      <c r="A469" s="39">
        <v>45917</v>
      </c>
      <c r="B469" s="33" t="s">
        <v>121</v>
      </c>
      <c r="C469" s="33"/>
      <c r="D469" s="33" t="s">
        <v>31</v>
      </c>
      <c r="E469" s="33" t="s">
        <v>102</v>
      </c>
      <c r="F469" s="33">
        <v>6</v>
      </c>
      <c r="G469" s="33" t="s">
        <v>74</v>
      </c>
      <c r="H469" s="33">
        <v>65000</v>
      </c>
      <c r="I469" s="5">
        <f t="shared" si="163"/>
        <v>390000</v>
      </c>
      <c r="J469" s="41" t="s">
        <v>240</v>
      </c>
      <c r="K469" s="33"/>
      <c r="L469" s="9">
        <f t="shared" si="182"/>
        <v>0</v>
      </c>
      <c r="M469" s="9"/>
      <c r="N469" s="9"/>
      <c r="O469" s="9">
        <f t="shared" si="183"/>
        <v>390000</v>
      </c>
      <c r="P469" s="9">
        <v>390000</v>
      </c>
      <c r="Q469" s="9"/>
      <c r="R469" s="9">
        <f t="shared" si="184"/>
        <v>0</v>
      </c>
      <c r="S469" s="9"/>
      <c r="T469" s="9"/>
      <c r="U469" s="9">
        <f t="shared" si="185"/>
        <v>0</v>
      </c>
      <c r="V469" s="9"/>
      <c r="W469" s="9"/>
      <c r="X469" s="9">
        <f t="shared" si="186"/>
        <v>0</v>
      </c>
      <c r="Y469" s="9"/>
      <c r="Z469" s="9"/>
      <c r="AA469" s="10">
        <f t="shared" si="187"/>
        <v>0</v>
      </c>
      <c r="AB469" s="11">
        <v>45917</v>
      </c>
    </row>
    <row r="470" spans="1:28" ht="15.75" hidden="1" x14ac:dyDescent="0.25">
      <c r="A470" s="39">
        <v>45917</v>
      </c>
      <c r="B470" s="33" t="s">
        <v>878</v>
      </c>
      <c r="C470" s="33"/>
      <c r="D470" s="33" t="s">
        <v>31</v>
      </c>
      <c r="E470" s="33" t="s">
        <v>187</v>
      </c>
      <c r="F470" s="33">
        <v>1</v>
      </c>
      <c r="G470" s="33" t="s">
        <v>23</v>
      </c>
      <c r="H470" s="33">
        <v>400000</v>
      </c>
      <c r="I470" s="5">
        <f t="shared" si="163"/>
        <v>400000</v>
      </c>
      <c r="J470" s="41" t="s">
        <v>241</v>
      </c>
      <c r="K470" s="33"/>
      <c r="L470" s="9">
        <f t="shared" si="182"/>
        <v>400000</v>
      </c>
      <c r="M470" s="9">
        <v>400000</v>
      </c>
      <c r="N470" s="9"/>
      <c r="O470" s="9">
        <f t="shared" si="183"/>
        <v>0</v>
      </c>
      <c r="P470" s="9"/>
      <c r="Q470" s="9"/>
      <c r="R470" s="9">
        <f t="shared" si="184"/>
        <v>0</v>
      </c>
      <c r="S470" s="9"/>
      <c r="T470" s="9"/>
      <c r="U470" s="9">
        <f t="shared" si="185"/>
        <v>0</v>
      </c>
      <c r="V470" s="9"/>
      <c r="W470" s="9"/>
      <c r="X470" s="9">
        <f t="shared" si="186"/>
        <v>0</v>
      </c>
      <c r="Y470" s="9"/>
      <c r="Z470" s="9"/>
      <c r="AA470" s="10">
        <f t="shared" si="187"/>
        <v>0</v>
      </c>
      <c r="AB470" s="11">
        <v>45917</v>
      </c>
    </row>
    <row r="471" spans="1:28" ht="15.75" hidden="1" x14ac:dyDescent="0.25">
      <c r="A471" s="39">
        <v>45917</v>
      </c>
      <c r="B471" s="33" t="s">
        <v>735</v>
      </c>
      <c r="C471" s="33"/>
      <c r="D471" s="33" t="s">
        <v>31</v>
      </c>
      <c r="E471" s="33" t="s">
        <v>110</v>
      </c>
      <c r="F471" s="33">
        <v>3800</v>
      </c>
      <c r="G471" s="33" t="s">
        <v>29</v>
      </c>
      <c r="H471" s="33">
        <v>1900</v>
      </c>
      <c r="I471" s="5">
        <f t="shared" si="163"/>
        <v>7220000</v>
      </c>
      <c r="J471" s="41" t="s">
        <v>240</v>
      </c>
      <c r="K471" s="33"/>
      <c r="L471" s="9">
        <f t="shared" si="182"/>
        <v>0</v>
      </c>
      <c r="M471" s="9"/>
      <c r="N471" s="9"/>
      <c r="O471" s="9">
        <f t="shared" si="183"/>
        <v>7220000</v>
      </c>
      <c r="P471" s="9">
        <v>7220000</v>
      </c>
      <c r="Q471" s="9"/>
      <c r="R471" s="9">
        <f t="shared" si="184"/>
        <v>0</v>
      </c>
      <c r="S471" s="9"/>
      <c r="T471" s="9"/>
      <c r="U471" s="9">
        <f t="shared" si="185"/>
        <v>0</v>
      </c>
      <c r="V471" s="9"/>
      <c r="W471" s="9"/>
      <c r="X471" s="9">
        <f t="shared" si="186"/>
        <v>0</v>
      </c>
      <c r="Y471" s="9"/>
      <c r="Z471" s="9"/>
      <c r="AA471" s="10">
        <f t="shared" si="187"/>
        <v>0</v>
      </c>
      <c r="AB471" s="11">
        <v>45917</v>
      </c>
    </row>
    <row r="472" spans="1:28" ht="15.75" hidden="1" x14ac:dyDescent="0.25">
      <c r="A472" s="39">
        <v>45917</v>
      </c>
      <c r="B472" s="33" t="s">
        <v>374</v>
      </c>
      <c r="C472" s="33"/>
      <c r="D472" s="33" t="s">
        <v>31</v>
      </c>
      <c r="E472" s="33" t="s">
        <v>748</v>
      </c>
      <c r="F472" s="33">
        <v>10</v>
      </c>
      <c r="G472" s="33" t="s">
        <v>51</v>
      </c>
      <c r="H472" s="33">
        <v>150000</v>
      </c>
      <c r="I472" s="5">
        <f t="shared" si="163"/>
        <v>1500000</v>
      </c>
      <c r="J472" s="41" t="s">
        <v>240</v>
      </c>
      <c r="K472" s="33"/>
      <c r="L472" s="9">
        <f t="shared" si="182"/>
        <v>0</v>
      </c>
      <c r="M472" s="9"/>
      <c r="N472" s="9"/>
      <c r="O472" s="9">
        <f t="shared" si="183"/>
        <v>1500000</v>
      </c>
      <c r="P472" s="9">
        <v>1500000</v>
      </c>
      <c r="Q472" s="9"/>
      <c r="R472" s="9">
        <f t="shared" si="184"/>
        <v>0</v>
      </c>
      <c r="S472" s="9"/>
      <c r="T472" s="9"/>
      <c r="U472" s="9">
        <f t="shared" si="185"/>
        <v>0</v>
      </c>
      <c r="V472" s="9"/>
      <c r="W472" s="9"/>
      <c r="X472" s="9">
        <f t="shared" si="186"/>
        <v>0</v>
      </c>
      <c r="Y472" s="9"/>
      <c r="Z472" s="9"/>
      <c r="AA472" s="10">
        <f t="shared" si="187"/>
        <v>0</v>
      </c>
      <c r="AB472" s="11">
        <v>45917</v>
      </c>
    </row>
    <row r="473" spans="1:28" ht="15.75" hidden="1" x14ac:dyDescent="0.25">
      <c r="A473" s="39">
        <v>45917</v>
      </c>
      <c r="B473" s="33" t="s">
        <v>633</v>
      </c>
      <c r="C473" s="33"/>
      <c r="D473" s="33" t="s">
        <v>31</v>
      </c>
      <c r="E473" s="33" t="s">
        <v>148</v>
      </c>
      <c r="F473" s="33">
        <v>20</v>
      </c>
      <c r="G473" s="33" t="s">
        <v>51</v>
      </c>
      <c r="H473" s="33">
        <v>57000</v>
      </c>
      <c r="I473" s="5">
        <f t="shared" si="163"/>
        <v>1140000</v>
      </c>
      <c r="J473" s="37" t="s">
        <v>241</v>
      </c>
      <c r="K473" s="33"/>
      <c r="L473" s="9">
        <f t="shared" si="182"/>
        <v>1140000</v>
      </c>
      <c r="M473" s="9">
        <v>1140000</v>
      </c>
      <c r="N473" s="9"/>
      <c r="O473" s="9">
        <f t="shared" si="183"/>
        <v>0</v>
      </c>
      <c r="P473" s="9"/>
      <c r="Q473" s="9"/>
      <c r="R473" s="9">
        <f t="shared" si="184"/>
        <v>0</v>
      </c>
      <c r="S473" s="9"/>
      <c r="T473" s="9"/>
      <c r="U473" s="9">
        <f t="shared" si="185"/>
        <v>0</v>
      </c>
      <c r="V473" s="9"/>
      <c r="W473" s="9"/>
      <c r="X473" s="9">
        <f t="shared" si="186"/>
        <v>0</v>
      </c>
      <c r="Y473" s="9"/>
      <c r="Z473" s="9"/>
      <c r="AA473" s="10">
        <f t="shared" si="187"/>
        <v>0</v>
      </c>
      <c r="AB473" s="11">
        <v>45917</v>
      </c>
    </row>
    <row r="474" spans="1:28" ht="15.75" hidden="1" x14ac:dyDescent="0.25">
      <c r="A474" s="39">
        <v>45917</v>
      </c>
      <c r="B474" s="33" t="s">
        <v>257</v>
      </c>
      <c r="C474" s="33"/>
      <c r="D474" s="33" t="s">
        <v>31</v>
      </c>
      <c r="E474" s="33" t="s">
        <v>235</v>
      </c>
      <c r="F474" s="33">
        <v>5</v>
      </c>
      <c r="G474" s="33" t="s">
        <v>51</v>
      </c>
      <c r="H474" s="33">
        <v>90000</v>
      </c>
      <c r="I474" s="5">
        <f t="shared" si="163"/>
        <v>450000</v>
      </c>
      <c r="J474" s="37" t="s">
        <v>241</v>
      </c>
      <c r="K474" s="33"/>
      <c r="L474" s="9">
        <f t="shared" si="182"/>
        <v>225000</v>
      </c>
      <c r="M474" s="9">
        <v>225000</v>
      </c>
      <c r="N474" s="9"/>
      <c r="O474" s="9">
        <f t="shared" si="183"/>
        <v>0</v>
      </c>
      <c r="P474" s="9"/>
      <c r="Q474" s="9"/>
      <c r="R474" s="9">
        <f t="shared" si="184"/>
        <v>0</v>
      </c>
      <c r="S474" s="9"/>
      <c r="T474" s="9"/>
      <c r="U474" s="9">
        <f t="shared" si="185"/>
        <v>225000</v>
      </c>
      <c r="V474" s="9">
        <v>225000</v>
      </c>
      <c r="W474" s="9"/>
      <c r="X474" s="9">
        <f t="shared" si="186"/>
        <v>0</v>
      </c>
      <c r="Y474" s="9"/>
      <c r="Z474" s="9"/>
      <c r="AA474" s="10">
        <f t="shared" si="187"/>
        <v>0</v>
      </c>
      <c r="AB474" s="11">
        <v>45917</v>
      </c>
    </row>
    <row r="475" spans="1:28" ht="15.75" hidden="1" x14ac:dyDescent="0.25">
      <c r="A475" s="39">
        <v>45917</v>
      </c>
      <c r="B475" s="33" t="s">
        <v>162</v>
      </c>
      <c r="C475" s="33"/>
      <c r="D475" s="33" t="s">
        <v>31</v>
      </c>
      <c r="E475" s="33" t="s">
        <v>102</v>
      </c>
      <c r="F475" s="33">
        <v>4</v>
      </c>
      <c r="G475" s="33" t="s">
        <v>74</v>
      </c>
      <c r="H475" s="33">
        <v>65000</v>
      </c>
      <c r="I475" s="5">
        <f t="shared" si="163"/>
        <v>260000</v>
      </c>
      <c r="J475" s="37" t="s">
        <v>241</v>
      </c>
      <c r="K475" s="33"/>
      <c r="L475" s="9">
        <f t="shared" si="182"/>
        <v>0</v>
      </c>
      <c r="M475" s="9"/>
      <c r="N475" s="9"/>
      <c r="O475" s="9">
        <f t="shared" si="183"/>
        <v>0</v>
      </c>
      <c r="P475" s="9"/>
      <c r="Q475" s="9"/>
      <c r="R475" s="9">
        <f t="shared" si="184"/>
        <v>0</v>
      </c>
      <c r="S475" s="9"/>
      <c r="T475" s="9"/>
      <c r="U475" s="9">
        <f t="shared" si="185"/>
        <v>260000</v>
      </c>
      <c r="V475" s="9">
        <v>260000</v>
      </c>
      <c r="W475" s="9"/>
      <c r="X475" s="9">
        <f t="shared" si="186"/>
        <v>0</v>
      </c>
      <c r="Y475" s="9"/>
      <c r="Z475" s="9"/>
      <c r="AA475" s="10">
        <f t="shared" si="187"/>
        <v>0</v>
      </c>
      <c r="AB475" s="11">
        <v>45917</v>
      </c>
    </row>
    <row r="476" spans="1:28" ht="15.75" hidden="1" x14ac:dyDescent="0.25">
      <c r="A476" s="39">
        <v>45917</v>
      </c>
      <c r="B476" s="33" t="s">
        <v>811</v>
      </c>
      <c r="C476" s="33"/>
      <c r="D476" s="33" t="s">
        <v>31</v>
      </c>
      <c r="E476" s="33" t="s">
        <v>148</v>
      </c>
      <c r="F476" s="33">
        <v>40</v>
      </c>
      <c r="G476" s="33" t="s">
        <v>51</v>
      </c>
      <c r="H476" s="33">
        <v>60000</v>
      </c>
      <c r="I476" s="5">
        <f t="shared" si="163"/>
        <v>2400000</v>
      </c>
      <c r="J476" s="37" t="s">
        <v>241</v>
      </c>
      <c r="K476" s="33"/>
      <c r="L476" s="9">
        <f t="shared" si="182"/>
        <v>0</v>
      </c>
      <c r="M476" s="9"/>
      <c r="N476" s="9"/>
      <c r="O476" s="9">
        <f t="shared" si="183"/>
        <v>0</v>
      </c>
      <c r="P476" s="9"/>
      <c r="Q476" s="9"/>
      <c r="R476" s="9">
        <f t="shared" si="184"/>
        <v>0</v>
      </c>
      <c r="S476" s="9"/>
      <c r="T476" s="9"/>
      <c r="U476" s="9">
        <f t="shared" si="185"/>
        <v>2400000</v>
      </c>
      <c r="V476" s="9">
        <v>2400000</v>
      </c>
      <c r="W476" s="9"/>
      <c r="X476" s="9">
        <f t="shared" si="186"/>
        <v>0</v>
      </c>
      <c r="Y476" s="9"/>
      <c r="Z476" s="9"/>
      <c r="AA476" s="10">
        <f t="shared" si="187"/>
        <v>0</v>
      </c>
      <c r="AB476" s="11">
        <v>45917</v>
      </c>
    </row>
    <row r="477" spans="1:28" ht="15.75" hidden="1" x14ac:dyDescent="0.25">
      <c r="A477" s="39">
        <v>45917</v>
      </c>
      <c r="B477" s="33" t="s">
        <v>170</v>
      </c>
      <c r="C477" s="33"/>
      <c r="D477" s="33" t="s">
        <v>31</v>
      </c>
      <c r="E477" s="33" t="s">
        <v>64</v>
      </c>
      <c r="F477" s="33">
        <v>4</v>
      </c>
      <c r="G477" s="33" t="s">
        <v>33</v>
      </c>
      <c r="H477" s="33">
        <v>150000</v>
      </c>
      <c r="I477" s="5">
        <f t="shared" si="163"/>
        <v>600000</v>
      </c>
      <c r="J477" s="37" t="s">
        <v>241</v>
      </c>
      <c r="K477" s="33"/>
      <c r="L477" s="9">
        <f t="shared" si="182"/>
        <v>600000</v>
      </c>
      <c r="M477" s="9">
        <v>600000</v>
      </c>
      <c r="N477" s="9"/>
      <c r="O477" s="9">
        <f t="shared" si="183"/>
        <v>0</v>
      </c>
      <c r="P477" s="9"/>
      <c r="Q477" s="9"/>
      <c r="R477" s="9">
        <f t="shared" si="184"/>
        <v>0</v>
      </c>
      <c r="S477" s="9"/>
      <c r="T477" s="9"/>
      <c r="U477" s="9">
        <f t="shared" si="185"/>
        <v>0</v>
      </c>
      <c r="V477" s="9"/>
      <c r="W477" s="9"/>
      <c r="X477" s="9">
        <f t="shared" si="186"/>
        <v>0</v>
      </c>
      <c r="Y477" s="9"/>
      <c r="Z477" s="9"/>
      <c r="AA477" s="10">
        <f t="shared" si="187"/>
        <v>0</v>
      </c>
      <c r="AB477" s="11">
        <v>45917</v>
      </c>
    </row>
    <row r="478" spans="1:28" ht="15.75" hidden="1" x14ac:dyDescent="0.25">
      <c r="A478" s="39">
        <v>45917</v>
      </c>
      <c r="B478" s="33" t="s">
        <v>170</v>
      </c>
      <c r="C478" s="33"/>
      <c r="D478" s="33" t="s">
        <v>31</v>
      </c>
      <c r="E478" s="33" t="s">
        <v>32</v>
      </c>
      <c r="F478" s="33">
        <v>1</v>
      </c>
      <c r="G478" s="33" t="s">
        <v>33</v>
      </c>
      <c r="H478" s="33">
        <v>150000</v>
      </c>
      <c r="I478" s="5">
        <f t="shared" si="163"/>
        <v>150000</v>
      </c>
      <c r="J478" s="37" t="s">
        <v>241</v>
      </c>
      <c r="K478" s="33"/>
      <c r="L478" s="9">
        <f t="shared" si="182"/>
        <v>150000</v>
      </c>
      <c r="M478" s="9">
        <v>150000</v>
      </c>
      <c r="N478" s="9"/>
      <c r="O478" s="9">
        <f t="shared" si="183"/>
        <v>0</v>
      </c>
      <c r="P478" s="9"/>
      <c r="Q478" s="9"/>
      <c r="R478" s="9">
        <f t="shared" si="184"/>
        <v>0</v>
      </c>
      <c r="S478" s="9"/>
      <c r="T478" s="9"/>
      <c r="U478" s="9">
        <f t="shared" si="185"/>
        <v>0</v>
      </c>
      <c r="V478" s="9"/>
      <c r="W478" s="9"/>
      <c r="X478" s="9">
        <f t="shared" si="186"/>
        <v>0</v>
      </c>
      <c r="Y478" s="9"/>
      <c r="Z478" s="9"/>
      <c r="AA478" s="10">
        <f t="shared" si="187"/>
        <v>0</v>
      </c>
      <c r="AB478" s="11">
        <v>45917</v>
      </c>
    </row>
    <row r="479" spans="1:28" ht="15.75" hidden="1" x14ac:dyDescent="0.25">
      <c r="A479" s="39">
        <v>45917</v>
      </c>
      <c r="B479" s="33" t="s">
        <v>258</v>
      </c>
      <c r="C479" s="33"/>
      <c r="D479" s="33" t="s">
        <v>31</v>
      </c>
      <c r="E479" s="33" t="s">
        <v>185</v>
      </c>
      <c r="F479" s="43">
        <v>41600</v>
      </c>
      <c r="G479" s="33" t="s">
        <v>29</v>
      </c>
      <c r="H479" s="33">
        <v>900</v>
      </c>
      <c r="I479" s="5">
        <f t="shared" si="163"/>
        <v>37440000</v>
      </c>
      <c r="J479" s="82" t="s">
        <v>38</v>
      </c>
      <c r="K479" s="33" t="s">
        <v>1162</v>
      </c>
      <c r="L479" s="9">
        <f t="shared" si="182"/>
        <v>0</v>
      </c>
      <c r="M479" s="9"/>
      <c r="N479" s="9"/>
      <c r="O479" s="9">
        <f t="shared" si="183"/>
        <v>0</v>
      </c>
      <c r="P479" s="9"/>
      <c r="Q479" s="9"/>
      <c r="R479" s="9">
        <f t="shared" si="184"/>
        <v>0</v>
      </c>
      <c r="S479" s="9"/>
      <c r="T479" s="9"/>
      <c r="U479" s="9">
        <f t="shared" si="185"/>
        <v>28120000</v>
      </c>
      <c r="V479" s="9">
        <v>8120000</v>
      </c>
      <c r="W479" s="9">
        <v>20000000</v>
      </c>
      <c r="X479" s="9">
        <f t="shared" si="186"/>
        <v>0</v>
      </c>
      <c r="Y479" s="9"/>
      <c r="Z479" s="9"/>
      <c r="AA479" s="10">
        <f t="shared" si="187"/>
        <v>9320000</v>
      </c>
      <c r="AB479" s="11">
        <v>45929</v>
      </c>
    </row>
    <row r="480" spans="1:28" ht="15.75" hidden="1" x14ac:dyDescent="0.25">
      <c r="A480" s="39">
        <v>45917</v>
      </c>
      <c r="B480" s="33" t="s">
        <v>191</v>
      </c>
      <c r="C480" s="33"/>
      <c r="D480" s="33" t="s">
        <v>31</v>
      </c>
      <c r="E480" s="33" t="s">
        <v>86</v>
      </c>
      <c r="F480" s="33">
        <v>25</v>
      </c>
      <c r="G480" s="33" t="s">
        <v>51</v>
      </c>
      <c r="H480" s="33">
        <v>125000</v>
      </c>
      <c r="I480" s="5">
        <f t="shared" si="163"/>
        <v>3125000</v>
      </c>
      <c r="J480" s="139" t="s">
        <v>43</v>
      </c>
      <c r="K480" s="130" t="s">
        <v>1163</v>
      </c>
      <c r="L480" s="9">
        <f t="shared" si="182"/>
        <v>1791000</v>
      </c>
      <c r="M480" s="9">
        <v>1791000</v>
      </c>
      <c r="N480" s="9"/>
      <c r="O480" s="9">
        <f t="shared" si="183"/>
        <v>0</v>
      </c>
      <c r="P480" s="9"/>
      <c r="Q480" s="9"/>
      <c r="R480" s="9">
        <f t="shared" si="184"/>
        <v>0</v>
      </c>
      <c r="S480" s="9"/>
      <c r="T480" s="9"/>
      <c r="U480" s="9">
        <f t="shared" si="185"/>
        <v>0</v>
      </c>
      <c r="V480" s="9"/>
      <c r="W480" s="9"/>
      <c r="X480" s="9">
        <f t="shared" si="186"/>
        <v>0</v>
      </c>
      <c r="Y480" s="9"/>
      <c r="Z480" s="9"/>
      <c r="AA480" s="10">
        <f t="shared" si="187"/>
        <v>1334000</v>
      </c>
      <c r="AB480" s="11">
        <v>45926</v>
      </c>
    </row>
    <row r="481" spans="1:28" ht="15.75" hidden="1" x14ac:dyDescent="0.25">
      <c r="A481" s="39">
        <v>45917</v>
      </c>
      <c r="B481" s="33" t="s">
        <v>191</v>
      </c>
      <c r="C481" s="33"/>
      <c r="D481" s="33" t="s">
        <v>31</v>
      </c>
      <c r="E481" s="33" t="s">
        <v>61</v>
      </c>
      <c r="F481" s="33">
        <v>4</v>
      </c>
      <c r="G481" s="33" t="s">
        <v>25</v>
      </c>
      <c r="H481" s="33">
        <v>45000</v>
      </c>
      <c r="I481" s="5">
        <f t="shared" si="163"/>
        <v>180000</v>
      </c>
      <c r="J481" s="89" t="s">
        <v>241</v>
      </c>
      <c r="K481" s="33" t="s">
        <v>1163</v>
      </c>
      <c r="L481" s="9">
        <f t="shared" si="182"/>
        <v>180000</v>
      </c>
      <c r="M481" s="9">
        <v>180000</v>
      </c>
      <c r="N481" s="9"/>
      <c r="O481" s="9">
        <f t="shared" si="183"/>
        <v>0</v>
      </c>
      <c r="P481" s="9"/>
      <c r="Q481" s="9"/>
      <c r="R481" s="9">
        <f t="shared" si="184"/>
        <v>0</v>
      </c>
      <c r="S481" s="9"/>
      <c r="T481" s="9"/>
      <c r="U481" s="9">
        <f t="shared" si="185"/>
        <v>0</v>
      </c>
      <c r="V481" s="9"/>
      <c r="W481" s="9"/>
      <c r="X481" s="9">
        <f t="shared" si="186"/>
        <v>0</v>
      </c>
      <c r="Y481" s="9"/>
      <c r="Z481" s="9"/>
      <c r="AA481" s="10">
        <f t="shared" si="187"/>
        <v>0</v>
      </c>
      <c r="AB481" s="11">
        <v>45926</v>
      </c>
    </row>
    <row r="482" spans="1:28" ht="15.75" hidden="1" x14ac:dyDescent="0.25">
      <c r="A482" s="39">
        <v>45917</v>
      </c>
      <c r="B482" s="33" t="s">
        <v>471</v>
      </c>
      <c r="C482" s="33"/>
      <c r="D482" s="33" t="s">
        <v>31</v>
      </c>
      <c r="E482" s="33" t="s">
        <v>110</v>
      </c>
      <c r="F482" s="33">
        <v>800</v>
      </c>
      <c r="G482" s="33" t="s">
        <v>29</v>
      </c>
      <c r="H482" s="33">
        <v>2000</v>
      </c>
      <c r="I482" s="5">
        <f t="shared" si="163"/>
        <v>1600000</v>
      </c>
      <c r="J482" s="37" t="s">
        <v>240</v>
      </c>
      <c r="K482" s="33"/>
      <c r="L482" s="9">
        <f t="shared" si="182"/>
        <v>0</v>
      </c>
      <c r="M482" s="9"/>
      <c r="N482" s="9"/>
      <c r="O482" s="9">
        <f t="shared" si="183"/>
        <v>0</v>
      </c>
      <c r="P482" s="9"/>
      <c r="Q482" s="9"/>
      <c r="R482" s="9">
        <f t="shared" si="184"/>
        <v>0</v>
      </c>
      <c r="S482" s="9"/>
      <c r="T482" s="9"/>
      <c r="U482" s="9">
        <f t="shared" si="185"/>
        <v>1600000</v>
      </c>
      <c r="V482" s="9">
        <v>1600000</v>
      </c>
      <c r="W482" s="9"/>
      <c r="X482" s="9">
        <f t="shared" si="186"/>
        <v>0</v>
      </c>
      <c r="Y482" s="9"/>
      <c r="Z482" s="9"/>
      <c r="AA482" s="10">
        <f t="shared" si="187"/>
        <v>0</v>
      </c>
      <c r="AB482" s="11">
        <v>45917</v>
      </c>
    </row>
    <row r="483" spans="1:28" ht="15.75" hidden="1" x14ac:dyDescent="0.25">
      <c r="A483" s="39">
        <v>45917</v>
      </c>
      <c r="B483" s="33" t="s">
        <v>901</v>
      </c>
      <c r="C483" s="33"/>
      <c r="D483" s="33" t="s">
        <v>31</v>
      </c>
      <c r="E483" s="33" t="s">
        <v>102</v>
      </c>
      <c r="F483" s="33">
        <v>2</v>
      </c>
      <c r="G483" s="33" t="s">
        <v>74</v>
      </c>
      <c r="H483" s="33">
        <v>65000</v>
      </c>
      <c r="I483" s="5">
        <f t="shared" si="163"/>
        <v>130000</v>
      </c>
      <c r="J483" s="37" t="s">
        <v>241</v>
      </c>
      <c r="K483" s="33"/>
      <c r="L483" s="9">
        <f t="shared" si="182"/>
        <v>0</v>
      </c>
      <c r="M483" s="9"/>
      <c r="N483" s="9"/>
      <c r="O483" s="9">
        <f t="shared" si="183"/>
        <v>0</v>
      </c>
      <c r="P483" s="9"/>
      <c r="Q483" s="9"/>
      <c r="R483" s="9">
        <f t="shared" si="184"/>
        <v>0</v>
      </c>
      <c r="S483" s="9"/>
      <c r="T483" s="9"/>
      <c r="U483" s="9">
        <f t="shared" si="185"/>
        <v>130000</v>
      </c>
      <c r="V483" s="9">
        <v>130000</v>
      </c>
      <c r="W483" s="9"/>
      <c r="X483" s="9">
        <f t="shared" si="186"/>
        <v>0</v>
      </c>
      <c r="Y483" s="9"/>
      <c r="Z483" s="9"/>
      <c r="AA483" s="10">
        <f t="shared" si="187"/>
        <v>0</v>
      </c>
      <c r="AB483" s="11">
        <v>45917</v>
      </c>
    </row>
    <row r="484" spans="1:28" ht="15.75" hidden="1" x14ac:dyDescent="0.25">
      <c r="A484" s="39">
        <v>45917</v>
      </c>
      <c r="B484" s="33" t="s">
        <v>901</v>
      </c>
      <c r="C484" s="33"/>
      <c r="D484" s="33" t="s">
        <v>31</v>
      </c>
      <c r="E484" s="33" t="s">
        <v>122</v>
      </c>
      <c r="F484" s="33">
        <v>1</v>
      </c>
      <c r="G484" s="33" t="s">
        <v>51</v>
      </c>
      <c r="H484" s="33">
        <v>70000</v>
      </c>
      <c r="I484" s="5">
        <f t="shared" si="163"/>
        <v>70000</v>
      </c>
      <c r="J484" s="37" t="s">
        <v>241</v>
      </c>
      <c r="K484" s="33"/>
      <c r="L484" s="9">
        <f t="shared" si="182"/>
        <v>0</v>
      </c>
      <c r="M484" s="9"/>
      <c r="N484" s="9"/>
      <c r="O484" s="9">
        <f t="shared" si="183"/>
        <v>0</v>
      </c>
      <c r="P484" s="9"/>
      <c r="Q484" s="9"/>
      <c r="R484" s="9">
        <f t="shared" si="184"/>
        <v>0</v>
      </c>
      <c r="S484" s="9"/>
      <c r="T484" s="9"/>
      <c r="U484" s="9">
        <f t="shared" si="185"/>
        <v>70000</v>
      </c>
      <c r="V484" s="9">
        <v>70000</v>
      </c>
      <c r="W484" s="9"/>
      <c r="X484" s="9">
        <f t="shared" si="186"/>
        <v>0</v>
      </c>
      <c r="Y484" s="9"/>
      <c r="Z484" s="9"/>
      <c r="AA484" s="10">
        <f t="shared" si="187"/>
        <v>0</v>
      </c>
      <c r="AB484" s="11">
        <v>45917</v>
      </c>
    </row>
    <row r="485" spans="1:28" ht="15.75" hidden="1" x14ac:dyDescent="0.25">
      <c r="A485" s="39">
        <v>45917</v>
      </c>
      <c r="B485" s="33" t="s">
        <v>258</v>
      </c>
      <c r="C485" s="33"/>
      <c r="D485" s="33" t="s">
        <v>31</v>
      </c>
      <c r="E485" s="33" t="s">
        <v>110</v>
      </c>
      <c r="F485" s="33">
        <v>10400</v>
      </c>
      <c r="G485" s="33" t="s">
        <v>29</v>
      </c>
      <c r="H485" s="33">
        <v>1800</v>
      </c>
      <c r="I485" s="5">
        <f t="shared" si="163"/>
        <v>18720000</v>
      </c>
      <c r="J485" s="139" t="s">
        <v>38</v>
      </c>
      <c r="K485" s="33" t="s">
        <v>1162</v>
      </c>
      <c r="L485" s="9">
        <f t="shared" si="182"/>
        <v>0</v>
      </c>
      <c r="M485" s="9"/>
      <c r="N485" s="9"/>
      <c r="O485" s="9">
        <f t="shared" si="183"/>
        <v>0</v>
      </c>
      <c r="P485" s="9"/>
      <c r="Q485" s="9"/>
      <c r="R485" s="9">
        <f t="shared" si="184"/>
        <v>0</v>
      </c>
      <c r="S485" s="9"/>
      <c r="T485" s="9"/>
      <c r="U485" s="9">
        <f t="shared" si="185"/>
        <v>0</v>
      </c>
      <c r="V485" s="9"/>
      <c r="W485" s="9"/>
      <c r="X485" s="9">
        <f t="shared" si="186"/>
        <v>0</v>
      </c>
      <c r="Y485" s="9"/>
      <c r="Z485" s="9"/>
      <c r="AA485" s="10">
        <f t="shared" si="187"/>
        <v>18720000</v>
      </c>
      <c r="AB485" s="11"/>
    </row>
    <row r="486" spans="1:28" ht="15.75" hidden="1" x14ac:dyDescent="0.25">
      <c r="A486" s="39">
        <v>45917</v>
      </c>
      <c r="B486" s="33" t="s">
        <v>231</v>
      </c>
      <c r="C486" s="33"/>
      <c r="D486" s="33"/>
      <c r="E486" s="33" t="s">
        <v>344</v>
      </c>
      <c r="F486" s="33">
        <v>84.6</v>
      </c>
      <c r="G486" s="33" t="s">
        <v>51</v>
      </c>
      <c r="H486" s="33"/>
      <c r="I486" s="5">
        <f t="shared" si="163"/>
        <v>0</v>
      </c>
      <c r="J486" s="83" t="s">
        <v>26</v>
      </c>
      <c r="K486" s="33"/>
      <c r="L486" s="9">
        <f t="shared" si="182"/>
        <v>0</v>
      </c>
      <c r="M486" s="9"/>
      <c r="N486" s="9"/>
      <c r="O486" s="9">
        <f t="shared" si="183"/>
        <v>0</v>
      </c>
      <c r="P486" s="9"/>
      <c r="Q486" s="9"/>
      <c r="R486" s="9">
        <f t="shared" si="184"/>
        <v>0</v>
      </c>
      <c r="S486" s="9"/>
      <c r="T486" s="9"/>
      <c r="U486" s="9">
        <f t="shared" si="185"/>
        <v>0</v>
      </c>
      <c r="V486" s="9"/>
      <c r="W486" s="9"/>
      <c r="X486" s="9">
        <f t="shared" si="186"/>
        <v>0</v>
      </c>
      <c r="Y486" s="9"/>
      <c r="Z486" s="9"/>
      <c r="AA486" s="10">
        <f t="shared" si="187"/>
        <v>0</v>
      </c>
      <c r="AB486" s="11"/>
    </row>
    <row r="487" spans="1:28" ht="15.75" hidden="1" x14ac:dyDescent="0.25">
      <c r="A487" s="39">
        <v>45917</v>
      </c>
      <c r="B487" s="33" t="s">
        <v>231</v>
      </c>
      <c r="C487" s="33"/>
      <c r="D487" s="33"/>
      <c r="E487" s="33" t="s">
        <v>423</v>
      </c>
      <c r="F487" s="33">
        <v>35.1</v>
      </c>
      <c r="G487" s="33" t="s">
        <v>51</v>
      </c>
      <c r="H487" s="33"/>
      <c r="I487" s="5">
        <f t="shared" si="163"/>
        <v>0</v>
      </c>
      <c r="J487" s="83" t="s">
        <v>26</v>
      </c>
      <c r="K487" s="33"/>
      <c r="L487" s="9">
        <f t="shared" si="182"/>
        <v>0</v>
      </c>
      <c r="M487" s="9"/>
      <c r="N487" s="9"/>
      <c r="O487" s="9">
        <f t="shared" si="183"/>
        <v>0</v>
      </c>
      <c r="P487" s="9"/>
      <c r="Q487" s="9"/>
      <c r="R487" s="9">
        <f t="shared" si="184"/>
        <v>0</v>
      </c>
      <c r="S487" s="9"/>
      <c r="T487" s="9"/>
      <c r="U487" s="9">
        <f t="shared" si="185"/>
        <v>0</v>
      </c>
      <c r="V487" s="9"/>
      <c r="W487" s="9"/>
      <c r="X487" s="9">
        <f t="shared" si="186"/>
        <v>0</v>
      </c>
      <c r="Y487" s="9"/>
      <c r="Z487" s="9"/>
      <c r="AA487" s="10">
        <f t="shared" si="187"/>
        <v>0</v>
      </c>
      <c r="AB487" s="11"/>
    </row>
    <row r="488" spans="1:28" ht="15.75" hidden="1" x14ac:dyDescent="0.25">
      <c r="A488" s="39">
        <v>45917</v>
      </c>
      <c r="B488" s="33" t="s">
        <v>231</v>
      </c>
      <c r="C488" s="33"/>
      <c r="D488" s="33"/>
      <c r="E488" s="33" t="s">
        <v>203</v>
      </c>
      <c r="F488" s="33">
        <v>27.4</v>
      </c>
      <c r="G488" s="33" t="s">
        <v>51</v>
      </c>
      <c r="H488" s="33"/>
      <c r="I488" s="5">
        <f t="shared" si="163"/>
        <v>0</v>
      </c>
      <c r="J488" s="83" t="s">
        <v>26</v>
      </c>
      <c r="K488" s="33"/>
      <c r="L488" s="9">
        <f t="shared" si="182"/>
        <v>0</v>
      </c>
      <c r="M488" s="9"/>
      <c r="N488" s="9"/>
      <c r="O488" s="9">
        <f t="shared" si="183"/>
        <v>0</v>
      </c>
      <c r="P488" s="9"/>
      <c r="Q488" s="9"/>
      <c r="R488" s="9">
        <f t="shared" si="184"/>
        <v>0</v>
      </c>
      <c r="S488" s="9"/>
      <c r="T488" s="9"/>
      <c r="U488" s="9">
        <f t="shared" si="185"/>
        <v>0</v>
      </c>
      <c r="V488" s="9"/>
      <c r="W488" s="9"/>
      <c r="X488" s="9">
        <f t="shared" si="186"/>
        <v>0</v>
      </c>
      <c r="Y488" s="9"/>
      <c r="Z488" s="9"/>
      <c r="AA488" s="10">
        <f t="shared" si="187"/>
        <v>0</v>
      </c>
      <c r="AB488" s="11"/>
    </row>
    <row r="489" spans="1:28" ht="15.75" hidden="1" x14ac:dyDescent="0.25">
      <c r="A489" s="39">
        <v>45917</v>
      </c>
      <c r="B489" s="33" t="s">
        <v>231</v>
      </c>
      <c r="C489" s="33"/>
      <c r="D489" s="33"/>
      <c r="E489" s="33" t="s">
        <v>1136</v>
      </c>
      <c r="F489" s="33">
        <v>23.5</v>
      </c>
      <c r="G489" s="33" t="s">
        <v>51</v>
      </c>
      <c r="H489" s="33"/>
      <c r="I489" s="5">
        <f t="shared" si="163"/>
        <v>0</v>
      </c>
      <c r="J489" s="83" t="s">
        <v>26</v>
      </c>
      <c r="K489" s="33"/>
      <c r="L489" s="9">
        <f t="shared" si="182"/>
        <v>0</v>
      </c>
      <c r="M489" s="9"/>
      <c r="N489" s="9"/>
      <c r="O489" s="9">
        <f t="shared" si="183"/>
        <v>0</v>
      </c>
      <c r="P489" s="9"/>
      <c r="Q489" s="9"/>
      <c r="R489" s="9">
        <f t="shared" si="184"/>
        <v>0</v>
      </c>
      <c r="S489" s="9"/>
      <c r="T489" s="9"/>
      <c r="U489" s="9">
        <f t="shared" si="185"/>
        <v>0</v>
      </c>
      <c r="V489" s="9"/>
      <c r="W489" s="9"/>
      <c r="X489" s="9">
        <f t="shared" si="186"/>
        <v>0</v>
      </c>
      <c r="Y489" s="9"/>
      <c r="Z489" s="9"/>
      <c r="AA489" s="10">
        <f t="shared" si="187"/>
        <v>0</v>
      </c>
      <c r="AB489" s="11"/>
    </row>
    <row r="490" spans="1:28" ht="15.75" hidden="1" x14ac:dyDescent="0.25">
      <c r="A490" s="39">
        <v>45917</v>
      </c>
      <c r="B490" s="33" t="s">
        <v>231</v>
      </c>
      <c r="C490" s="33"/>
      <c r="D490" s="33"/>
      <c r="E490" s="33" t="s">
        <v>362</v>
      </c>
      <c r="F490" s="33">
        <v>14.4</v>
      </c>
      <c r="G490" s="33" t="s">
        <v>51</v>
      </c>
      <c r="H490" s="33"/>
      <c r="I490" s="5">
        <f t="shared" si="163"/>
        <v>0</v>
      </c>
      <c r="J490" s="83" t="s">
        <v>26</v>
      </c>
      <c r="K490" s="33"/>
      <c r="L490" s="9">
        <f t="shared" si="182"/>
        <v>0</v>
      </c>
      <c r="M490" s="9"/>
      <c r="N490" s="9"/>
      <c r="O490" s="9">
        <f t="shared" si="183"/>
        <v>0</v>
      </c>
      <c r="P490" s="9"/>
      <c r="Q490" s="9"/>
      <c r="R490" s="9">
        <f t="shared" si="184"/>
        <v>0</v>
      </c>
      <c r="S490" s="9"/>
      <c r="T490" s="9"/>
      <c r="U490" s="9">
        <f t="shared" si="185"/>
        <v>0</v>
      </c>
      <c r="V490" s="9"/>
      <c r="W490" s="9"/>
      <c r="X490" s="9">
        <f t="shared" si="186"/>
        <v>0</v>
      </c>
      <c r="Y490" s="9"/>
      <c r="Z490" s="9"/>
      <c r="AA490" s="10">
        <f t="shared" si="187"/>
        <v>0</v>
      </c>
      <c r="AB490" s="11"/>
    </row>
    <row r="491" spans="1:28" ht="15.75" hidden="1" x14ac:dyDescent="0.25">
      <c r="A491" s="32">
        <v>45917</v>
      </c>
      <c r="B491" s="33" t="s">
        <v>231</v>
      </c>
      <c r="C491" s="33"/>
      <c r="D491" s="33"/>
      <c r="E491" s="33" t="s">
        <v>98</v>
      </c>
      <c r="F491" s="33">
        <v>22.4</v>
      </c>
      <c r="G491" s="33" t="s">
        <v>51</v>
      </c>
      <c r="H491" s="33"/>
      <c r="I491" s="5">
        <f t="shared" si="163"/>
        <v>0</v>
      </c>
      <c r="J491" s="83" t="s">
        <v>26</v>
      </c>
      <c r="K491" s="33"/>
      <c r="L491" s="9">
        <f t="shared" si="182"/>
        <v>0</v>
      </c>
      <c r="M491" s="9"/>
      <c r="N491" s="9"/>
      <c r="O491" s="9">
        <f t="shared" si="183"/>
        <v>0</v>
      </c>
      <c r="P491" s="9"/>
      <c r="Q491" s="9"/>
      <c r="R491" s="9">
        <f t="shared" si="184"/>
        <v>0</v>
      </c>
      <c r="S491" s="9"/>
      <c r="T491" s="9"/>
      <c r="U491" s="9">
        <f t="shared" si="185"/>
        <v>0</v>
      </c>
      <c r="V491" s="9"/>
      <c r="W491" s="9"/>
      <c r="X491" s="9">
        <f t="shared" si="186"/>
        <v>0</v>
      </c>
      <c r="Y491" s="9"/>
      <c r="Z491" s="9"/>
      <c r="AA491" s="10">
        <f t="shared" si="187"/>
        <v>0</v>
      </c>
      <c r="AB491" s="11"/>
    </row>
    <row r="492" spans="1:28" ht="15.75" hidden="1" x14ac:dyDescent="0.25">
      <c r="A492" s="39">
        <v>45917</v>
      </c>
      <c r="B492" s="33" t="s">
        <v>231</v>
      </c>
      <c r="C492" s="33"/>
      <c r="D492" s="33"/>
      <c r="E492" s="33" t="s">
        <v>135</v>
      </c>
      <c r="F492" s="33">
        <v>118.5</v>
      </c>
      <c r="G492" s="33" t="s">
        <v>51</v>
      </c>
      <c r="H492" s="33"/>
      <c r="I492" s="5">
        <f t="shared" si="163"/>
        <v>0</v>
      </c>
      <c r="J492" s="83" t="s">
        <v>26</v>
      </c>
      <c r="K492" s="33"/>
      <c r="L492" s="9">
        <f t="shared" si="182"/>
        <v>0</v>
      </c>
      <c r="M492" s="9"/>
      <c r="N492" s="9"/>
      <c r="O492" s="9">
        <f t="shared" si="183"/>
        <v>0</v>
      </c>
      <c r="P492" s="9"/>
      <c r="Q492" s="9"/>
      <c r="R492" s="9">
        <f t="shared" si="184"/>
        <v>0</v>
      </c>
      <c r="S492" s="9"/>
      <c r="T492" s="9"/>
      <c r="U492" s="9">
        <f t="shared" si="185"/>
        <v>0</v>
      </c>
      <c r="V492" s="9"/>
      <c r="W492" s="9"/>
      <c r="X492" s="9">
        <f t="shared" si="186"/>
        <v>0</v>
      </c>
      <c r="Y492" s="9"/>
      <c r="Z492" s="9"/>
      <c r="AA492" s="10">
        <f t="shared" si="187"/>
        <v>0</v>
      </c>
      <c r="AB492" s="11"/>
    </row>
    <row r="493" spans="1:28" ht="15.75" hidden="1" x14ac:dyDescent="0.25">
      <c r="A493" s="39">
        <v>45917</v>
      </c>
      <c r="B493" s="33" t="s">
        <v>509</v>
      </c>
      <c r="C493" s="33"/>
      <c r="D493" s="33" t="s">
        <v>31</v>
      </c>
      <c r="E493" s="33" t="s">
        <v>224</v>
      </c>
      <c r="F493" s="33">
        <v>5250</v>
      </c>
      <c r="G493" s="33" t="s">
        <v>29</v>
      </c>
      <c r="H493" s="33">
        <v>1790</v>
      </c>
      <c r="I493" s="5">
        <f t="shared" si="163"/>
        <v>9397500</v>
      </c>
      <c r="J493" s="139" t="s">
        <v>38</v>
      </c>
      <c r="K493" s="130" t="s">
        <v>1163</v>
      </c>
      <c r="L493" s="9">
        <f t="shared" si="182"/>
        <v>0</v>
      </c>
      <c r="M493" s="9"/>
      <c r="N493" s="9"/>
      <c r="O493" s="9">
        <f t="shared" si="183"/>
        <v>0</v>
      </c>
      <c r="P493" s="9"/>
      <c r="Q493" s="9"/>
      <c r="R493" s="9">
        <f t="shared" si="184"/>
        <v>0</v>
      </c>
      <c r="S493" s="9"/>
      <c r="T493" s="9"/>
      <c r="U493" s="9">
        <f t="shared" si="185"/>
        <v>0</v>
      </c>
      <c r="V493" s="9"/>
      <c r="W493" s="9"/>
      <c r="X493" s="9">
        <f t="shared" si="186"/>
        <v>0</v>
      </c>
      <c r="Y493" s="9"/>
      <c r="Z493" s="9"/>
      <c r="AA493" s="10">
        <f t="shared" si="187"/>
        <v>9397500</v>
      </c>
      <c r="AB493" s="11"/>
    </row>
    <row r="494" spans="1:28" ht="15.75" hidden="1" x14ac:dyDescent="0.25">
      <c r="A494" s="39">
        <v>45917</v>
      </c>
      <c r="B494" s="33" t="s">
        <v>249</v>
      </c>
      <c r="C494" s="33"/>
      <c r="D494" s="33" t="s">
        <v>31</v>
      </c>
      <c r="E494" s="33" t="s">
        <v>155</v>
      </c>
      <c r="F494" s="33">
        <v>400</v>
      </c>
      <c r="G494" s="33" t="s">
        <v>29</v>
      </c>
      <c r="H494" s="33">
        <v>3800</v>
      </c>
      <c r="I494" s="5">
        <f t="shared" si="163"/>
        <v>1520000</v>
      </c>
      <c r="J494" s="37" t="s">
        <v>241</v>
      </c>
      <c r="K494" s="33"/>
      <c r="L494" s="9">
        <f t="shared" si="182"/>
        <v>0</v>
      </c>
      <c r="M494" s="9"/>
      <c r="N494" s="9"/>
      <c r="O494" s="9">
        <f t="shared" si="183"/>
        <v>0</v>
      </c>
      <c r="P494" s="9"/>
      <c r="Q494" s="9"/>
      <c r="R494" s="9">
        <f t="shared" si="184"/>
        <v>0</v>
      </c>
      <c r="S494" s="9"/>
      <c r="T494" s="9"/>
      <c r="U494" s="9">
        <f t="shared" si="185"/>
        <v>1520000</v>
      </c>
      <c r="V494" s="9">
        <v>1520000</v>
      </c>
      <c r="W494" s="9"/>
      <c r="X494" s="9">
        <f t="shared" si="186"/>
        <v>0</v>
      </c>
      <c r="Y494" s="9"/>
      <c r="Z494" s="9"/>
      <c r="AA494" s="10">
        <f t="shared" si="187"/>
        <v>0</v>
      </c>
      <c r="AB494" s="11">
        <v>45917</v>
      </c>
    </row>
    <row r="495" spans="1:28" ht="16.5" hidden="1" thickBot="1" x14ac:dyDescent="0.3">
      <c r="A495" s="61">
        <v>45917</v>
      </c>
      <c r="B495" s="62" t="s">
        <v>380</v>
      </c>
      <c r="C495" s="62"/>
      <c r="D495" s="62" t="s">
        <v>31</v>
      </c>
      <c r="E495" s="62" t="s">
        <v>110</v>
      </c>
      <c r="F495" s="62">
        <v>10400</v>
      </c>
      <c r="G495" s="62" t="s">
        <v>29</v>
      </c>
      <c r="H495" s="62">
        <v>1850</v>
      </c>
      <c r="I495" s="133">
        <f t="shared" si="163"/>
        <v>19240000</v>
      </c>
      <c r="J495" s="63" t="s">
        <v>240</v>
      </c>
      <c r="K495" s="62"/>
      <c r="L495" s="97">
        <f t="shared" ref="L495:L496" si="188">M495+N495</f>
        <v>0</v>
      </c>
      <c r="M495" s="97"/>
      <c r="N495" s="97"/>
      <c r="O495" s="97">
        <f t="shared" ref="O495:O496" si="189">P495+Q495</f>
        <v>19240000</v>
      </c>
      <c r="P495" s="97">
        <v>19240000</v>
      </c>
      <c r="Q495" s="97"/>
      <c r="R495" s="97">
        <f t="shared" ref="R495:R496" si="190">S495+T495</f>
        <v>0</v>
      </c>
      <c r="S495" s="97"/>
      <c r="T495" s="97"/>
      <c r="U495" s="97">
        <f t="shared" ref="U495:U496" si="191">V495+W495</f>
        <v>0</v>
      </c>
      <c r="V495" s="97"/>
      <c r="W495" s="97"/>
      <c r="X495" s="97">
        <f t="shared" ref="X495:X496" si="192">Y495+Z495</f>
        <v>0</v>
      </c>
      <c r="Y495" s="97"/>
      <c r="Z495" s="97"/>
      <c r="AA495" s="98">
        <f t="shared" ref="AA495:AA496" si="193">C495+I495-L495-O495-U495-X495-R495</f>
        <v>0</v>
      </c>
      <c r="AB495" s="99">
        <v>45917</v>
      </c>
    </row>
    <row r="496" spans="1:28" ht="15.75" hidden="1" x14ac:dyDescent="0.25">
      <c r="A496" s="39">
        <v>45918</v>
      </c>
      <c r="B496" s="35" t="s">
        <v>1096</v>
      </c>
      <c r="C496" s="35"/>
      <c r="D496" s="35" t="s">
        <v>31</v>
      </c>
      <c r="E496" s="35" t="s">
        <v>150</v>
      </c>
      <c r="F496" s="35">
        <v>19.3</v>
      </c>
      <c r="G496" s="35" t="s">
        <v>51</v>
      </c>
      <c r="H496" s="35">
        <v>43000</v>
      </c>
      <c r="I496" s="135">
        <f t="shared" si="163"/>
        <v>829900</v>
      </c>
      <c r="J496" s="41" t="s">
        <v>241</v>
      </c>
      <c r="K496" s="35"/>
      <c r="L496" s="92">
        <f t="shared" si="188"/>
        <v>829900</v>
      </c>
      <c r="M496" s="92">
        <v>829900</v>
      </c>
      <c r="N496" s="92"/>
      <c r="O496" s="92">
        <f t="shared" si="189"/>
        <v>0</v>
      </c>
      <c r="P496" s="92"/>
      <c r="Q496" s="92"/>
      <c r="R496" s="92">
        <f t="shared" si="190"/>
        <v>0</v>
      </c>
      <c r="S496" s="92"/>
      <c r="T496" s="92"/>
      <c r="U496" s="92">
        <f t="shared" si="191"/>
        <v>0</v>
      </c>
      <c r="V496" s="92"/>
      <c r="W496" s="92"/>
      <c r="X496" s="92">
        <f t="shared" si="192"/>
        <v>0</v>
      </c>
      <c r="Y496" s="92"/>
      <c r="Z496" s="92"/>
      <c r="AA496" s="93">
        <f t="shared" si="193"/>
        <v>0</v>
      </c>
      <c r="AB496" s="94">
        <v>45918</v>
      </c>
    </row>
    <row r="497" spans="1:28" ht="15.75" hidden="1" x14ac:dyDescent="0.25">
      <c r="A497" s="39">
        <v>45918</v>
      </c>
      <c r="B497" s="33" t="s">
        <v>217</v>
      </c>
      <c r="C497" s="33"/>
      <c r="D497" s="33" t="s">
        <v>41</v>
      </c>
      <c r="E497" s="33" t="s">
        <v>235</v>
      </c>
      <c r="F497" s="33">
        <v>2.5</v>
      </c>
      <c r="G497" s="33" t="s">
        <v>51</v>
      </c>
      <c r="H497" s="33">
        <v>90000</v>
      </c>
      <c r="I497" s="5">
        <f t="shared" si="163"/>
        <v>225000</v>
      </c>
      <c r="J497" s="37" t="s">
        <v>241</v>
      </c>
      <c r="K497" s="33"/>
      <c r="L497" s="9">
        <f t="shared" ref="L497:L513" si="194">M497+N497</f>
        <v>225000</v>
      </c>
      <c r="M497" s="9">
        <v>225000</v>
      </c>
      <c r="N497" s="9"/>
      <c r="O497" s="9">
        <f t="shared" ref="O497:O513" si="195">P497+Q497</f>
        <v>0</v>
      </c>
      <c r="P497" s="9"/>
      <c r="Q497" s="9"/>
      <c r="R497" s="9">
        <f t="shared" ref="R497:R513" si="196">S497+T497</f>
        <v>0</v>
      </c>
      <c r="S497" s="9"/>
      <c r="T497" s="9"/>
      <c r="U497" s="9">
        <f t="shared" ref="U497:U513" si="197">V497+W497</f>
        <v>0</v>
      </c>
      <c r="V497" s="9"/>
      <c r="W497" s="9"/>
      <c r="X497" s="9">
        <f t="shared" ref="X497:X513" si="198">Y497+Z497</f>
        <v>0</v>
      </c>
      <c r="Y497" s="9"/>
      <c r="Z497" s="9"/>
      <c r="AA497" s="10">
        <f t="shared" ref="AA497:AA513" si="199">C497+I497-L497-O497-U497-X497-R497</f>
        <v>0</v>
      </c>
      <c r="AB497" s="11">
        <v>45918</v>
      </c>
    </row>
    <row r="498" spans="1:28" ht="15.75" hidden="1" x14ac:dyDescent="0.25">
      <c r="A498" s="39">
        <v>45918</v>
      </c>
      <c r="B498" s="33" t="s">
        <v>217</v>
      </c>
      <c r="C498" s="33"/>
      <c r="D498" s="33" t="s">
        <v>41</v>
      </c>
      <c r="E498" s="33" t="s">
        <v>237</v>
      </c>
      <c r="F498" s="33">
        <v>2.5</v>
      </c>
      <c r="G498" s="33" t="s">
        <v>51</v>
      </c>
      <c r="H498" s="33">
        <v>90000</v>
      </c>
      <c r="I498" s="5">
        <f t="shared" si="163"/>
        <v>225000</v>
      </c>
      <c r="J498" s="37" t="s">
        <v>241</v>
      </c>
      <c r="K498" s="33"/>
      <c r="L498" s="9">
        <f t="shared" si="194"/>
        <v>225000</v>
      </c>
      <c r="M498" s="9">
        <v>225000</v>
      </c>
      <c r="N498" s="9"/>
      <c r="O498" s="9">
        <f t="shared" si="195"/>
        <v>0</v>
      </c>
      <c r="P498" s="9"/>
      <c r="Q498" s="9"/>
      <c r="R498" s="9">
        <f t="shared" si="196"/>
        <v>0</v>
      </c>
      <c r="S498" s="9"/>
      <c r="T498" s="9"/>
      <c r="U498" s="9">
        <f t="shared" si="197"/>
        <v>0</v>
      </c>
      <c r="V498" s="9"/>
      <c r="W498" s="9"/>
      <c r="X498" s="9">
        <f t="shared" si="198"/>
        <v>0</v>
      </c>
      <c r="Y498" s="9"/>
      <c r="Z498" s="9"/>
      <c r="AA498" s="10">
        <f t="shared" si="199"/>
        <v>0</v>
      </c>
      <c r="AB498" s="11">
        <v>45918</v>
      </c>
    </row>
    <row r="499" spans="1:28" ht="15.75" hidden="1" x14ac:dyDescent="0.25">
      <c r="A499" s="39">
        <v>45918</v>
      </c>
      <c r="B499" s="33" t="s">
        <v>217</v>
      </c>
      <c r="C499" s="33"/>
      <c r="D499" s="33" t="s">
        <v>41</v>
      </c>
      <c r="E499" s="33" t="s">
        <v>234</v>
      </c>
      <c r="F499" s="33">
        <v>2.5</v>
      </c>
      <c r="G499" s="33" t="s">
        <v>51</v>
      </c>
      <c r="H499" s="33">
        <v>90000</v>
      </c>
      <c r="I499" s="5">
        <f t="shared" si="163"/>
        <v>225000</v>
      </c>
      <c r="J499" s="37" t="s">
        <v>241</v>
      </c>
      <c r="K499" s="33"/>
      <c r="L499" s="9">
        <f t="shared" si="194"/>
        <v>225000</v>
      </c>
      <c r="M499" s="9">
        <v>225000</v>
      </c>
      <c r="N499" s="9"/>
      <c r="O499" s="9">
        <f t="shared" si="195"/>
        <v>0</v>
      </c>
      <c r="P499" s="9"/>
      <c r="Q499" s="9"/>
      <c r="R499" s="9">
        <f t="shared" si="196"/>
        <v>0</v>
      </c>
      <c r="S499" s="9"/>
      <c r="T499" s="9"/>
      <c r="U499" s="9">
        <f t="shared" si="197"/>
        <v>0</v>
      </c>
      <c r="V499" s="9"/>
      <c r="W499" s="9"/>
      <c r="X499" s="9">
        <f t="shared" si="198"/>
        <v>0</v>
      </c>
      <c r="Y499" s="9"/>
      <c r="Z499" s="9"/>
      <c r="AA499" s="10">
        <f t="shared" si="199"/>
        <v>0</v>
      </c>
      <c r="AB499" s="11">
        <v>45918</v>
      </c>
    </row>
    <row r="500" spans="1:28" ht="15.75" hidden="1" x14ac:dyDescent="0.25">
      <c r="A500" s="39">
        <v>45918</v>
      </c>
      <c r="B500" s="33" t="s">
        <v>217</v>
      </c>
      <c r="C500" s="33"/>
      <c r="D500" s="33" t="s">
        <v>41</v>
      </c>
      <c r="E500" s="33" t="s">
        <v>310</v>
      </c>
      <c r="F500" s="33">
        <v>2.5</v>
      </c>
      <c r="G500" s="33" t="s">
        <v>51</v>
      </c>
      <c r="H500" s="33">
        <v>86000</v>
      </c>
      <c r="I500" s="5">
        <f t="shared" si="163"/>
        <v>215000</v>
      </c>
      <c r="J500" s="37" t="s">
        <v>241</v>
      </c>
      <c r="K500" s="33"/>
      <c r="L500" s="9">
        <f t="shared" si="194"/>
        <v>215000</v>
      </c>
      <c r="M500" s="9">
        <v>215000</v>
      </c>
      <c r="N500" s="9"/>
      <c r="O500" s="9">
        <f t="shared" si="195"/>
        <v>0</v>
      </c>
      <c r="P500" s="9"/>
      <c r="Q500" s="9"/>
      <c r="R500" s="9">
        <f t="shared" si="196"/>
        <v>0</v>
      </c>
      <c r="S500" s="9"/>
      <c r="T500" s="9"/>
      <c r="U500" s="9">
        <f t="shared" si="197"/>
        <v>0</v>
      </c>
      <c r="V500" s="9"/>
      <c r="W500" s="9"/>
      <c r="X500" s="9">
        <f t="shared" si="198"/>
        <v>0</v>
      </c>
      <c r="Y500" s="9"/>
      <c r="Z500" s="9"/>
      <c r="AA500" s="10">
        <f t="shared" si="199"/>
        <v>0</v>
      </c>
      <c r="AB500" s="11">
        <v>45918</v>
      </c>
    </row>
    <row r="501" spans="1:28" ht="15.75" hidden="1" x14ac:dyDescent="0.25">
      <c r="A501" s="39">
        <v>45918</v>
      </c>
      <c r="B501" s="33" t="s">
        <v>640</v>
      </c>
      <c r="C501" s="33"/>
      <c r="D501" s="33" t="s">
        <v>31</v>
      </c>
      <c r="E501" s="33" t="s">
        <v>122</v>
      </c>
      <c r="F501" s="33">
        <v>20</v>
      </c>
      <c r="G501" s="33" t="s">
        <v>51</v>
      </c>
      <c r="H501" s="33">
        <v>70000</v>
      </c>
      <c r="I501" s="5">
        <f t="shared" si="163"/>
        <v>1400000</v>
      </c>
      <c r="J501" s="37" t="s">
        <v>240</v>
      </c>
      <c r="K501" s="33"/>
      <c r="L501" s="9">
        <f t="shared" si="194"/>
        <v>0</v>
      </c>
      <c r="M501" s="9"/>
      <c r="N501" s="9"/>
      <c r="O501" s="9">
        <f t="shared" si="195"/>
        <v>1400000</v>
      </c>
      <c r="P501" s="9">
        <v>1400000</v>
      </c>
      <c r="Q501" s="9"/>
      <c r="R501" s="9">
        <f t="shared" si="196"/>
        <v>0</v>
      </c>
      <c r="S501" s="9"/>
      <c r="T501" s="9"/>
      <c r="U501" s="9">
        <f t="shared" si="197"/>
        <v>0</v>
      </c>
      <c r="V501" s="9"/>
      <c r="W501" s="9"/>
      <c r="X501" s="9">
        <f t="shared" si="198"/>
        <v>0</v>
      </c>
      <c r="Y501" s="9"/>
      <c r="Z501" s="9"/>
      <c r="AA501" s="10">
        <f t="shared" si="199"/>
        <v>0</v>
      </c>
      <c r="AB501" s="11">
        <v>45918</v>
      </c>
    </row>
    <row r="502" spans="1:28" ht="15.75" hidden="1" x14ac:dyDescent="0.25">
      <c r="A502" s="39">
        <v>45918</v>
      </c>
      <c r="B502" s="33" t="s">
        <v>640</v>
      </c>
      <c r="C502" s="33"/>
      <c r="D502" s="33" t="s">
        <v>31</v>
      </c>
      <c r="E502" s="33" t="s">
        <v>102</v>
      </c>
      <c r="F502" s="33">
        <v>24</v>
      </c>
      <c r="G502" s="33" t="s">
        <v>74</v>
      </c>
      <c r="H502" s="33">
        <v>65000</v>
      </c>
      <c r="I502" s="5">
        <f t="shared" si="163"/>
        <v>1560000</v>
      </c>
      <c r="J502" s="37" t="s">
        <v>240</v>
      </c>
      <c r="K502" s="33"/>
      <c r="L502" s="9">
        <f t="shared" si="194"/>
        <v>0</v>
      </c>
      <c r="M502" s="9"/>
      <c r="N502" s="9"/>
      <c r="O502" s="9">
        <f t="shared" si="195"/>
        <v>1560000</v>
      </c>
      <c r="P502" s="9">
        <v>1560000</v>
      </c>
      <c r="Q502" s="9"/>
      <c r="R502" s="9">
        <f t="shared" si="196"/>
        <v>0</v>
      </c>
      <c r="S502" s="9"/>
      <c r="T502" s="9"/>
      <c r="U502" s="9">
        <f t="shared" si="197"/>
        <v>0</v>
      </c>
      <c r="V502" s="9"/>
      <c r="W502" s="9"/>
      <c r="X502" s="9">
        <f t="shared" si="198"/>
        <v>0</v>
      </c>
      <c r="Y502" s="9"/>
      <c r="Z502" s="9"/>
      <c r="AA502" s="10">
        <f t="shared" si="199"/>
        <v>0</v>
      </c>
      <c r="AB502" s="11">
        <v>45918</v>
      </c>
    </row>
    <row r="503" spans="1:28" ht="15.75" hidden="1" x14ac:dyDescent="0.25">
      <c r="A503" s="39">
        <v>45918</v>
      </c>
      <c r="B503" s="33" t="s">
        <v>640</v>
      </c>
      <c r="C503" s="33"/>
      <c r="D503" s="33" t="s">
        <v>31</v>
      </c>
      <c r="E503" s="33" t="s">
        <v>523</v>
      </c>
      <c r="F503" s="33">
        <v>4</v>
      </c>
      <c r="G503" s="33" t="s">
        <v>25</v>
      </c>
      <c r="H503" s="33">
        <v>700000</v>
      </c>
      <c r="I503" s="5">
        <f t="shared" si="163"/>
        <v>2800000</v>
      </c>
      <c r="J503" s="37" t="s">
        <v>240</v>
      </c>
      <c r="K503" s="33"/>
      <c r="L503" s="9">
        <f t="shared" si="194"/>
        <v>0</v>
      </c>
      <c r="M503" s="9"/>
      <c r="N503" s="9"/>
      <c r="O503" s="9">
        <f t="shared" si="195"/>
        <v>2800000</v>
      </c>
      <c r="P503" s="9">
        <v>2800000</v>
      </c>
      <c r="Q503" s="9"/>
      <c r="R503" s="9">
        <f t="shared" si="196"/>
        <v>0</v>
      </c>
      <c r="S503" s="9"/>
      <c r="T503" s="9"/>
      <c r="U503" s="9">
        <f t="shared" si="197"/>
        <v>0</v>
      </c>
      <c r="V503" s="9"/>
      <c r="W503" s="9"/>
      <c r="X503" s="9">
        <f t="shared" si="198"/>
        <v>0</v>
      </c>
      <c r="Y503" s="9"/>
      <c r="Z503" s="9"/>
      <c r="AA503" s="10">
        <f t="shared" si="199"/>
        <v>0</v>
      </c>
      <c r="AB503" s="11">
        <v>45918</v>
      </c>
    </row>
    <row r="504" spans="1:28" ht="15.75" hidden="1" x14ac:dyDescent="0.25">
      <c r="A504" s="39">
        <v>45918</v>
      </c>
      <c r="B504" s="33" t="s">
        <v>640</v>
      </c>
      <c r="C504" s="33"/>
      <c r="D504" s="33" t="s">
        <v>31</v>
      </c>
      <c r="E504" s="33" t="s">
        <v>160</v>
      </c>
      <c r="F504" s="33">
        <v>4</v>
      </c>
      <c r="G504" s="33" t="s">
        <v>25</v>
      </c>
      <c r="H504" s="33">
        <v>95000</v>
      </c>
      <c r="I504" s="5">
        <f t="shared" si="163"/>
        <v>380000</v>
      </c>
      <c r="J504" s="37" t="s">
        <v>240</v>
      </c>
      <c r="K504" s="33"/>
      <c r="L504" s="9">
        <f t="shared" si="194"/>
        <v>0</v>
      </c>
      <c r="M504" s="9"/>
      <c r="N504" s="9"/>
      <c r="O504" s="9">
        <f t="shared" si="195"/>
        <v>380000</v>
      </c>
      <c r="P504" s="9">
        <v>380000</v>
      </c>
      <c r="Q504" s="9"/>
      <c r="R504" s="9">
        <f t="shared" si="196"/>
        <v>0</v>
      </c>
      <c r="S504" s="9"/>
      <c r="T504" s="9"/>
      <c r="U504" s="9">
        <f t="shared" si="197"/>
        <v>0</v>
      </c>
      <c r="V504" s="9"/>
      <c r="W504" s="9"/>
      <c r="X504" s="9">
        <f t="shared" si="198"/>
        <v>0</v>
      </c>
      <c r="Y504" s="9"/>
      <c r="Z504" s="9"/>
      <c r="AA504" s="10">
        <f t="shared" si="199"/>
        <v>0</v>
      </c>
      <c r="AB504" s="11">
        <v>45918</v>
      </c>
    </row>
    <row r="505" spans="1:28" ht="15.75" hidden="1" x14ac:dyDescent="0.25">
      <c r="A505" s="39">
        <v>45918</v>
      </c>
      <c r="B505" s="33" t="s">
        <v>1164</v>
      </c>
      <c r="C505" s="33"/>
      <c r="D505" s="33" t="s">
        <v>31</v>
      </c>
      <c r="E505" s="33" t="s">
        <v>28</v>
      </c>
      <c r="F505" s="33">
        <v>2000</v>
      </c>
      <c r="G505" s="33" t="s">
        <v>29</v>
      </c>
      <c r="H505" s="33">
        <v>2700</v>
      </c>
      <c r="I505" s="5">
        <f t="shared" si="163"/>
        <v>5400000</v>
      </c>
      <c r="J505" s="37" t="s">
        <v>241</v>
      </c>
      <c r="K505" s="33"/>
      <c r="L505" s="9">
        <f t="shared" si="194"/>
        <v>5400000</v>
      </c>
      <c r="M505" s="9">
        <v>5400000</v>
      </c>
      <c r="N505" s="9"/>
      <c r="O505" s="9">
        <f t="shared" si="195"/>
        <v>0</v>
      </c>
      <c r="P505" s="9"/>
      <c r="Q505" s="9"/>
      <c r="R505" s="9">
        <f t="shared" si="196"/>
        <v>0</v>
      </c>
      <c r="S505" s="9"/>
      <c r="T505" s="9"/>
      <c r="U505" s="9">
        <f t="shared" si="197"/>
        <v>0</v>
      </c>
      <c r="V505" s="9"/>
      <c r="W505" s="9"/>
      <c r="X505" s="9">
        <f t="shared" si="198"/>
        <v>0</v>
      </c>
      <c r="Y505" s="9"/>
      <c r="Z505" s="9"/>
      <c r="AA505" s="10">
        <f t="shared" si="199"/>
        <v>0</v>
      </c>
      <c r="AB505" s="11">
        <v>45918</v>
      </c>
    </row>
    <row r="506" spans="1:28" ht="15.75" hidden="1" x14ac:dyDescent="0.25">
      <c r="A506" s="39">
        <v>45918</v>
      </c>
      <c r="B506" s="33" t="s">
        <v>762</v>
      </c>
      <c r="C506" s="33"/>
      <c r="D506" s="33" t="s">
        <v>31</v>
      </c>
      <c r="E506" s="33" t="s">
        <v>468</v>
      </c>
      <c r="F506" s="33">
        <v>30.2</v>
      </c>
      <c r="G506" s="33" t="s">
        <v>51</v>
      </c>
      <c r="H506" s="33">
        <v>43000</v>
      </c>
      <c r="I506" s="5">
        <f t="shared" si="163"/>
        <v>1298600</v>
      </c>
      <c r="J506" s="37" t="s">
        <v>240</v>
      </c>
      <c r="K506" s="33"/>
      <c r="L506" s="9">
        <f t="shared" si="194"/>
        <v>0</v>
      </c>
      <c r="M506" s="9"/>
      <c r="N506" s="9"/>
      <c r="O506" s="9">
        <f t="shared" si="195"/>
        <v>1298600</v>
      </c>
      <c r="P506" s="9">
        <v>1298600</v>
      </c>
      <c r="Q506" s="9"/>
      <c r="R506" s="9">
        <f t="shared" si="196"/>
        <v>0</v>
      </c>
      <c r="S506" s="9"/>
      <c r="T506" s="9"/>
      <c r="U506" s="9">
        <f t="shared" si="197"/>
        <v>0</v>
      </c>
      <c r="V506" s="9"/>
      <c r="W506" s="9"/>
      <c r="X506" s="9">
        <f t="shared" si="198"/>
        <v>0</v>
      </c>
      <c r="Y506" s="9"/>
      <c r="Z506" s="9"/>
      <c r="AA506" s="10">
        <f t="shared" si="199"/>
        <v>0</v>
      </c>
      <c r="AB506" s="11">
        <v>45917</v>
      </c>
    </row>
    <row r="507" spans="1:28" ht="15.75" hidden="1" x14ac:dyDescent="0.25">
      <c r="A507" s="39">
        <v>45918</v>
      </c>
      <c r="B507" s="33" t="s">
        <v>314</v>
      </c>
      <c r="C507" s="33"/>
      <c r="D507" s="33" t="s">
        <v>31</v>
      </c>
      <c r="E507" s="33" t="s">
        <v>28</v>
      </c>
      <c r="F507" s="33">
        <v>9600</v>
      </c>
      <c r="G507" s="33" t="s">
        <v>29</v>
      </c>
      <c r="H507" s="33">
        <v>2700</v>
      </c>
      <c r="I507" s="5">
        <f t="shared" si="163"/>
        <v>25920000</v>
      </c>
      <c r="J507" s="37" t="s">
        <v>240</v>
      </c>
      <c r="K507" s="33"/>
      <c r="L507" s="9">
        <f t="shared" si="194"/>
        <v>0</v>
      </c>
      <c r="M507" s="9"/>
      <c r="N507" s="9"/>
      <c r="O507" s="9">
        <f t="shared" si="195"/>
        <v>25920000</v>
      </c>
      <c r="P507" s="9">
        <v>25920000</v>
      </c>
      <c r="Q507" s="9"/>
      <c r="R507" s="9">
        <f t="shared" si="196"/>
        <v>0</v>
      </c>
      <c r="S507" s="9"/>
      <c r="T507" s="9"/>
      <c r="U507" s="9">
        <f t="shared" si="197"/>
        <v>0</v>
      </c>
      <c r="V507" s="9"/>
      <c r="W507" s="9"/>
      <c r="X507" s="9">
        <f t="shared" si="198"/>
        <v>0</v>
      </c>
      <c r="Y507" s="9"/>
      <c r="Z507" s="9"/>
      <c r="AA507" s="10">
        <f t="shared" si="199"/>
        <v>0</v>
      </c>
      <c r="AB507" s="11">
        <v>45918</v>
      </c>
    </row>
    <row r="508" spans="1:28" ht="15.75" hidden="1" x14ac:dyDescent="0.25">
      <c r="A508" s="39">
        <v>45918</v>
      </c>
      <c r="B508" s="33" t="s">
        <v>72</v>
      </c>
      <c r="C508" s="33"/>
      <c r="D508" s="33" t="s">
        <v>31</v>
      </c>
      <c r="E508" s="33" t="s">
        <v>73</v>
      </c>
      <c r="F508" s="33">
        <v>20</v>
      </c>
      <c r="G508" s="33" t="s">
        <v>74</v>
      </c>
      <c r="H508" s="33">
        <v>45000</v>
      </c>
      <c r="I508" s="5">
        <f t="shared" si="163"/>
        <v>900000</v>
      </c>
      <c r="J508" s="37" t="s">
        <v>241</v>
      </c>
      <c r="K508" s="33"/>
      <c r="L508" s="9">
        <f t="shared" si="194"/>
        <v>0</v>
      </c>
      <c r="M508" s="9"/>
      <c r="N508" s="9"/>
      <c r="O508" s="9">
        <f t="shared" si="195"/>
        <v>0</v>
      </c>
      <c r="P508" s="9"/>
      <c r="Q508" s="9"/>
      <c r="R508" s="9">
        <f t="shared" si="196"/>
        <v>0</v>
      </c>
      <c r="S508" s="9"/>
      <c r="T508" s="9"/>
      <c r="U508" s="9">
        <f t="shared" si="197"/>
        <v>900000</v>
      </c>
      <c r="V508" s="9">
        <v>900000</v>
      </c>
      <c r="W508" s="9"/>
      <c r="X508" s="9">
        <f t="shared" si="198"/>
        <v>0</v>
      </c>
      <c r="Y508" s="9"/>
      <c r="Z508" s="9"/>
      <c r="AA508" s="10">
        <f t="shared" si="199"/>
        <v>0</v>
      </c>
      <c r="AB508" s="11">
        <v>45918</v>
      </c>
    </row>
    <row r="509" spans="1:28" ht="15.75" hidden="1" x14ac:dyDescent="0.25">
      <c r="A509" s="39">
        <v>45918</v>
      </c>
      <c r="B509" s="33" t="s">
        <v>72</v>
      </c>
      <c r="C509" s="33"/>
      <c r="D509" s="33" t="s">
        <v>31</v>
      </c>
      <c r="E509" s="33" t="s">
        <v>166</v>
      </c>
      <c r="F509" s="33">
        <v>1</v>
      </c>
      <c r="G509" s="33" t="s">
        <v>23</v>
      </c>
      <c r="H509" s="33">
        <v>400000</v>
      </c>
      <c r="I509" s="5">
        <f t="shared" si="163"/>
        <v>400000</v>
      </c>
      <c r="J509" s="82" t="s">
        <v>43</v>
      </c>
      <c r="K509" s="130" t="s">
        <v>1137</v>
      </c>
      <c r="L509" s="9">
        <f t="shared" si="194"/>
        <v>0</v>
      </c>
      <c r="M509" s="9"/>
      <c r="N509" s="9"/>
      <c r="O509" s="9">
        <f t="shared" si="195"/>
        <v>0</v>
      </c>
      <c r="P509" s="9"/>
      <c r="Q509" s="9"/>
      <c r="R509" s="9">
        <f t="shared" si="196"/>
        <v>0</v>
      </c>
      <c r="S509" s="9"/>
      <c r="T509" s="9"/>
      <c r="U509" s="9">
        <f t="shared" si="197"/>
        <v>0</v>
      </c>
      <c r="V509" s="9"/>
      <c r="W509" s="9"/>
      <c r="X509" s="9">
        <f t="shared" si="198"/>
        <v>0</v>
      </c>
      <c r="Y509" s="9"/>
      <c r="Z509" s="9"/>
      <c r="AA509" s="10">
        <f t="shared" si="199"/>
        <v>400000</v>
      </c>
      <c r="AB509" s="11"/>
    </row>
    <row r="510" spans="1:28" ht="15.75" hidden="1" x14ac:dyDescent="0.25">
      <c r="A510" s="32">
        <v>45918</v>
      </c>
      <c r="B510" s="33" t="s">
        <v>35</v>
      </c>
      <c r="C510" s="33"/>
      <c r="D510" s="33" t="s">
        <v>31</v>
      </c>
      <c r="E510" s="33" t="s">
        <v>310</v>
      </c>
      <c r="F510" s="33">
        <v>2.5</v>
      </c>
      <c r="G510" s="33" t="s">
        <v>51</v>
      </c>
      <c r="H510" s="33">
        <v>86000</v>
      </c>
      <c r="I510" s="5">
        <f t="shared" si="163"/>
        <v>215000</v>
      </c>
      <c r="J510" s="37" t="s">
        <v>241</v>
      </c>
      <c r="K510" s="66"/>
      <c r="L510" s="9">
        <f t="shared" si="194"/>
        <v>0</v>
      </c>
      <c r="M510" s="9"/>
      <c r="N510" s="9"/>
      <c r="O510" s="9">
        <f t="shared" si="195"/>
        <v>0</v>
      </c>
      <c r="P510" s="9"/>
      <c r="Q510" s="9"/>
      <c r="R510" s="9">
        <f t="shared" si="196"/>
        <v>0</v>
      </c>
      <c r="S510" s="9"/>
      <c r="T510" s="9"/>
      <c r="U510" s="9">
        <f t="shared" si="197"/>
        <v>215000</v>
      </c>
      <c r="V510" s="9">
        <v>215000</v>
      </c>
      <c r="W510" s="9"/>
      <c r="X510" s="9">
        <f t="shared" si="198"/>
        <v>0</v>
      </c>
      <c r="Y510" s="9"/>
      <c r="Z510" s="9"/>
      <c r="AA510" s="10">
        <f t="shared" si="199"/>
        <v>0</v>
      </c>
      <c r="AB510" s="11">
        <v>45918</v>
      </c>
    </row>
    <row r="511" spans="1:28" ht="15.75" hidden="1" x14ac:dyDescent="0.25">
      <c r="A511" s="39">
        <v>45918</v>
      </c>
      <c r="B511" s="33" t="s">
        <v>217</v>
      </c>
      <c r="C511" s="33"/>
      <c r="D511" s="33" t="s">
        <v>31</v>
      </c>
      <c r="E511" s="33" t="s">
        <v>155</v>
      </c>
      <c r="F511" s="33">
        <v>1600</v>
      </c>
      <c r="G511" s="33" t="s">
        <v>29</v>
      </c>
      <c r="H511" s="33">
        <v>3700</v>
      </c>
      <c r="I511" s="5">
        <f t="shared" si="163"/>
        <v>5920000</v>
      </c>
      <c r="J511" s="37" t="s">
        <v>241</v>
      </c>
      <c r="K511" s="66"/>
      <c r="L511" s="9">
        <f t="shared" si="194"/>
        <v>5920000</v>
      </c>
      <c r="M511" s="9">
        <v>5920000</v>
      </c>
      <c r="N511" s="9"/>
      <c r="O511" s="9">
        <f t="shared" si="195"/>
        <v>0</v>
      </c>
      <c r="P511" s="9"/>
      <c r="Q511" s="9"/>
      <c r="R511" s="9">
        <f t="shared" si="196"/>
        <v>0</v>
      </c>
      <c r="S511" s="9"/>
      <c r="T511" s="9"/>
      <c r="U511" s="9">
        <f t="shared" si="197"/>
        <v>0</v>
      </c>
      <c r="V511" s="9"/>
      <c r="W511" s="9"/>
      <c r="X511" s="9">
        <f t="shared" si="198"/>
        <v>0</v>
      </c>
      <c r="Y511" s="9"/>
      <c r="Z511" s="9"/>
      <c r="AA511" s="10">
        <f t="shared" si="199"/>
        <v>0</v>
      </c>
      <c r="AB511" s="11">
        <v>45918</v>
      </c>
    </row>
    <row r="512" spans="1:28" ht="16.5" hidden="1" thickBot="1" x14ac:dyDescent="0.3">
      <c r="A512" s="61">
        <v>45918</v>
      </c>
      <c r="B512" s="62" t="s">
        <v>404</v>
      </c>
      <c r="C512" s="62"/>
      <c r="D512" s="62" t="s">
        <v>31</v>
      </c>
      <c r="E512" s="62" t="s">
        <v>102</v>
      </c>
      <c r="F512" s="62">
        <v>8</v>
      </c>
      <c r="G512" s="62" t="s">
        <v>74</v>
      </c>
      <c r="H512" s="62">
        <v>65000</v>
      </c>
      <c r="I512" s="133">
        <f t="shared" si="163"/>
        <v>520000</v>
      </c>
      <c r="J512" s="63" t="s">
        <v>241</v>
      </c>
      <c r="K512" s="62"/>
      <c r="L512" s="97">
        <f t="shared" si="194"/>
        <v>520000</v>
      </c>
      <c r="M512" s="97">
        <v>520000</v>
      </c>
      <c r="N512" s="97"/>
      <c r="O512" s="97">
        <f t="shared" si="195"/>
        <v>0</v>
      </c>
      <c r="P512" s="97"/>
      <c r="Q512" s="97"/>
      <c r="R512" s="97">
        <f t="shared" si="196"/>
        <v>0</v>
      </c>
      <c r="S512" s="97"/>
      <c r="T512" s="97"/>
      <c r="U512" s="97">
        <f t="shared" si="197"/>
        <v>0</v>
      </c>
      <c r="V512" s="97"/>
      <c r="W512" s="97"/>
      <c r="X512" s="97">
        <f t="shared" si="198"/>
        <v>0</v>
      </c>
      <c r="Y512" s="97"/>
      <c r="Z512" s="97"/>
      <c r="AA512" s="98">
        <f t="shared" si="199"/>
        <v>0</v>
      </c>
      <c r="AB512" s="99">
        <v>45918</v>
      </c>
    </row>
    <row r="513" spans="1:28" ht="15.75" hidden="1" x14ac:dyDescent="0.25">
      <c r="A513" s="39">
        <v>45919</v>
      </c>
      <c r="B513" s="35" t="s">
        <v>1165</v>
      </c>
      <c r="C513" s="35"/>
      <c r="D513" s="35" t="s">
        <v>41</v>
      </c>
      <c r="E513" s="35" t="s">
        <v>270</v>
      </c>
      <c r="F513" s="35">
        <v>250</v>
      </c>
      <c r="G513" s="35" t="s">
        <v>29</v>
      </c>
      <c r="H513" s="35">
        <v>1120</v>
      </c>
      <c r="I513" s="5">
        <f t="shared" si="163"/>
        <v>280000</v>
      </c>
      <c r="J513" s="37" t="s">
        <v>241</v>
      </c>
      <c r="K513" s="35"/>
      <c r="L513" s="9">
        <f t="shared" si="194"/>
        <v>280000</v>
      </c>
      <c r="M513" s="9">
        <v>280000</v>
      </c>
      <c r="N513" s="9"/>
      <c r="O513" s="9">
        <f t="shared" si="195"/>
        <v>0</v>
      </c>
      <c r="P513" s="9"/>
      <c r="Q513" s="9"/>
      <c r="R513" s="9">
        <f t="shared" si="196"/>
        <v>0</v>
      </c>
      <c r="S513" s="9"/>
      <c r="T513" s="9"/>
      <c r="U513" s="9">
        <f t="shared" si="197"/>
        <v>0</v>
      </c>
      <c r="V513" s="9"/>
      <c r="W513" s="9"/>
      <c r="X513" s="9">
        <f t="shared" si="198"/>
        <v>0</v>
      </c>
      <c r="Y513" s="9"/>
      <c r="Z513" s="9"/>
      <c r="AA513" s="10">
        <f t="shared" si="199"/>
        <v>0</v>
      </c>
      <c r="AB513" s="11">
        <v>45919</v>
      </c>
    </row>
    <row r="514" spans="1:28" ht="15.75" hidden="1" x14ac:dyDescent="0.25">
      <c r="A514" s="39">
        <v>45919</v>
      </c>
      <c r="B514" s="33" t="s">
        <v>35</v>
      </c>
      <c r="C514" s="33"/>
      <c r="D514" s="33" t="s">
        <v>41</v>
      </c>
      <c r="E514" s="33" t="s">
        <v>86</v>
      </c>
      <c r="F514" s="33">
        <v>25</v>
      </c>
      <c r="G514" s="33" t="s">
        <v>51</v>
      </c>
      <c r="H514" s="33">
        <v>125000</v>
      </c>
      <c r="I514" s="5">
        <f t="shared" si="163"/>
        <v>3125000</v>
      </c>
      <c r="J514" s="37" t="s">
        <v>241</v>
      </c>
      <c r="K514" s="33" t="s">
        <v>1139</v>
      </c>
      <c r="L514" s="9">
        <f t="shared" ref="L514:L537" si="200">M514+N514</f>
        <v>3125000</v>
      </c>
      <c r="M514" s="9">
        <f>1500000+1625000</f>
        <v>3125000</v>
      </c>
      <c r="N514" s="9"/>
      <c r="O514" s="9">
        <f t="shared" ref="O514:O537" si="201">P514+Q514</f>
        <v>0</v>
      </c>
      <c r="P514" s="9"/>
      <c r="Q514" s="9"/>
      <c r="R514" s="9">
        <f t="shared" ref="R514:R537" si="202">S514+T514</f>
        <v>0</v>
      </c>
      <c r="S514" s="9"/>
      <c r="T514" s="9"/>
      <c r="U514" s="9">
        <f t="shared" ref="U514:U537" si="203">V514+W514</f>
        <v>0</v>
      </c>
      <c r="V514" s="9"/>
      <c r="W514" s="9"/>
      <c r="X514" s="9">
        <f t="shared" ref="X514:X537" si="204">Y514+Z514</f>
        <v>0</v>
      </c>
      <c r="Y514" s="9"/>
      <c r="Z514" s="9"/>
      <c r="AA514" s="10">
        <f t="shared" ref="AA514:AA537" si="205">C514+I514-L514-O514-U514-X514-R514</f>
        <v>0</v>
      </c>
      <c r="AB514" s="11">
        <v>45929</v>
      </c>
    </row>
    <row r="515" spans="1:28" ht="15.75" hidden="1" x14ac:dyDescent="0.25">
      <c r="A515" s="39">
        <v>45919</v>
      </c>
      <c r="B515" s="33" t="s">
        <v>35</v>
      </c>
      <c r="C515" s="33"/>
      <c r="D515" s="33" t="s">
        <v>41</v>
      </c>
      <c r="E515" s="33" t="s">
        <v>235</v>
      </c>
      <c r="F515" s="33">
        <v>2.5</v>
      </c>
      <c r="G515" s="33" t="s">
        <v>51</v>
      </c>
      <c r="H515" s="33">
        <v>90000</v>
      </c>
      <c r="I515" s="5">
        <f t="shared" ref="I515:I578" si="206">F515*H515</f>
        <v>225000</v>
      </c>
      <c r="J515" s="37" t="s">
        <v>241</v>
      </c>
      <c r="K515" s="33" t="s">
        <v>1139</v>
      </c>
      <c r="L515" s="9">
        <f t="shared" si="200"/>
        <v>225000</v>
      </c>
      <c r="M515" s="9">
        <v>225000</v>
      </c>
      <c r="N515" s="9"/>
      <c r="O515" s="9">
        <f t="shared" si="201"/>
        <v>0</v>
      </c>
      <c r="P515" s="9"/>
      <c r="Q515" s="9"/>
      <c r="R515" s="9">
        <f t="shared" si="202"/>
        <v>0</v>
      </c>
      <c r="S515" s="9"/>
      <c r="T515" s="9"/>
      <c r="U515" s="9">
        <f t="shared" si="203"/>
        <v>0</v>
      </c>
      <c r="V515" s="9"/>
      <c r="W515" s="9"/>
      <c r="X515" s="9">
        <f t="shared" si="204"/>
        <v>0</v>
      </c>
      <c r="Y515" s="9"/>
      <c r="Z515" s="9"/>
      <c r="AA515" s="10">
        <f t="shared" si="205"/>
        <v>0</v>
      </c>
      <c r="AB515" s="11">
        <v>45929</v>
      </c>
    </row>
    <row r="516" spans="1:28" ht="15.75" hidden="1" x14ac:dyDescent="0.25">
      <c r="A516" s="39">
        <v>45919</v>
      </c>
      <c r="B516" s="33" t="s">
        <v>35</v>
      </c>
      <c r="C516" s="33"/>
      <c r="D516" s="33" t="s">
        <v>41</v>
      </c>
      <c r="E516" s="33" t="s">
        <v>310</v>
      </c>
      <c r="F516" s="33">
        <v>2.5</v>
      </c>
      <c r="G516" s="33" t="s">
        <v>51</v>
      </c>
      <c r="H516" s="33">
        <v>86000</v>
      </c>
      <c r="I516" s="5">
        <f t="shared" si="206"/>
        <v>215000</v>
      </c>
      <c r="J516" s="37" t="s">
        <v>241</v>
      </c>
      <c r="K516" s="33" t="s">
        <v>1139</v>
      </c>
      <c r="L516" s="9">
        <f t="shared" si="200"/>
        <v>215000</v>
      </c>
      <c r="M516" s="9">
        <v>215000</v>
      </c>
      <c r="N516" s="9"/>
      <c r="O516" s="9">
        <f t="shared" si="201"/>
        <v>0</v>
      </c>
      <c r="P516" s="9"/>
      <c r="Q516" s="9"/>
      <c r="R516" s="9">
        <f t="shared" si="202"/>
        <v>0</v>
      </c>
      <c r="S516" s="9"/>
      <c r="T516" s="9"/>
      <c r="U516" s="9">
        <f t="shared" si="203"/>
        <v>0</v>
      </c>
      <c r="V516" s="9"/>
      <c r="W516" s="9"/>
      <c r="X516" s="9">
        <f t="shared" si="204"/>
        <v>0</v>
      </c>
      <c r="Y516" s="9"/>
      <c r="Z516" s="9"/>
      <c r="AA516" s="10">
        <f t="shared" si="205"/>
        <v>0</v>
      </c>
      <c r="AB516" s="11">
        <v>45929</v>
      </c>
    </row>
    <row r="517" spans="1:28" ht="15.75" hidden="1" x14ac:dyDescent="0.25">
      <c r="A517" s="39">
        <v>45919</v>
      </c>
      <c r="B517" s="33" t="s">
        <v>35</v>
      </c>
      <c r="C517" s="33"/>
      <c r="D517" s="33" t="s">
        <v>41</v>
      </c>
      <c r="E517" s="33" t="s">
        <v>311</v>
      </c>
      <c r="F517" s="33">
        <v>2.5</v>
      </c>
      <c r="G517" s="33" t="s">
        <v>51</v>
      </c>
      <c r="H517" s="33">
        <v>86000</v>
      </c>
      <c r="I517" s="5">
        <f t="shared" si="206"/>
        <v>215000</v>
      </c>
      <c r="J517" s="37" t="s">
        <v>241</v>
      </c>
      <c r="K517" s="33" t="s">
        <v>1139</v>
      </c>
      <c r="L517" s="9">
        <f t="shared" si="200"/>
        <v>215000</v>
      </c>
      <c r="M517" s="9">
        <v>215000</v>
      </c>
      <c r="N517" s="9"/>
      <c r="O517" s="9">
        <f t="shared" si="201"/>
        <v>0</v>
      </c>
      <c r="P517" s="9"/>
      <c r="Q517" s="9"/>
      <c r="R517" s="9">
        <f t="shared" si="202"/>
        <v>0</v>
      </c>
      <c r="S517" s="9"/>
      <c r="T517" s="9"/>
      <c r="U517" s="9">
        <f t="shared" si="203"/>
        <v>0</v>
      </c>
      <c r="V517" s="9"/>
      <c r="W517" s="9"/>
      <c r="X517" s="9">
        <f t="shared" si="204"/>
        <v>0</v>
      </c>
      <c r="Y517" s="9"/>
      <c r="Z517" s="9"/>
      <c r="AA517" s="10">
        <f t="shared" si="205"/>
        <v>0</v>
      </c>
      <c r="AB517" s="11">
        <v>45929</v>
      </c>
    </row>
    <row r="518" spans="1:28" ht="15.75" hidden="1" x14ac:dyDescent="0.25">
      <c r="A518" s="39">
        <v>45919</v>
      </c>
      <c r="B518" s="33" t="s">
        <v>35</v>
      </c>
      <c r="C518" s="33"/>
      <c r="D518" s="33" t="s">
        <v>41</v>
      </c>
      <c r="E518" s="33" t="s">
        <v>309</v>
      </c>
      <c r="F518" s="33">
        <v>2.5</v>
      </c>
      <c r="G518" s="33" t="s">
        <v>51</v>
      </c>
      <c r="H518" s="33">
        <v>86000</v>
      </c>
      <c r="I518" s="5">
        <f t="shared" si="206"/>
        <v>215000</v>
      </c>
      <c r="J518" s="37" t="s">
        <v>241</v>
      </c>
      <c r="K518" s="33" t="s">
        <v>1139</v>
      </c>
      <c r="L518" s="9">
        <f t="shared" si="200"/>
        <v>215000</v>
      </c>
      <c r="M518" s="9">
        <v>215000</v>
      </c>
      <c r="N518" s="9"/>
      <c r="O518" s="9">
        <f t="shared" si="201"/>
        <v>0</v>
      </c>
      <c r="P518" s="9"/>
      <c r="Q518" s="9"/>
      <c r="R518" s="9">
        <f t="shared" si="202"/>
        <v>0</v>
      </c>
      <c r="S518" s="9"/>
      <c r="T518" s="9"/>
      <c r="U518" s="9">
        <f t="shared" si="203"/>
        <v>0</v>
      </c>
      <c r="V518" s="9"/>
      <c r="W518" s="9"/>
      <c r="X518" s="9">
        <f t="shared" si="204"/>
        <v>0</v>
      </c>
      <c r="Y518" s="9"/>
      <c r="Z518" s="9"/>
      <c r="AA518" s="10">
        <f t="shared" si="205"/>
        <v>0</v>
      </c>
      <c r="AB518" s="11">
        <v>45929</v>
      </c>
    </row>
    <row r="519" spans="1:28" ht="15.75" hidden="1" x14ac:dyDescent="0.25">
      <c r="A519" s="39">
        <v>45919</v>
      </c>
      <c r="B519" s="33" t="s">
        <v>35</v>
      </c>
      <c r="C519" s="33"/>
      <c r="D519" s="33" t="s">
        <v>41</v>
      </c>
      <c r="E519" s="33" t="s">
        <v>166</v>
      </c>
      <c r="F519" s="33">
        <v>1</v>
      </c>
      <c r="G519" s="33" t="s">
        <v>23</v>
      </c>
      <c r="H519" s="33">
        <v>400000</v>
      </c>
      <c r="I519" s="5">
        <f t="shared" si="206"/>
        <v>400000</v>
      </c>
      <c r="J519" s="37" t="s">
        <v>241</v>
      </c>
      <c r="K519" s="33" t="s">
        <v>1139</v>
      </c>
      <c r="L519" s="9">
        <f t="shared" si="200"/>
        <v>400000</v>
      </c>
      <c r="M519" s="9">
        <v>400000</v>
      </c>
      <c r="N519" s="9"/>
      <c r="O519" s="9">
        <f t="shared" si="201"/>
        <v>0</v>
      </c>
      <c r="P519" s="9"/>
      <c r="Q519" s="9"/>
      <c r="R519" s="9">
        <f t="shared" si="202"/>
        <v>0</v>
      </c>
      <c r="S519" s="9"/>
      <c r="T519" s="9"/>
      <c r="U519" s="9">
        <f t="shared" si="203"/>
        <v>0</v>
      </c>
      <c r="V519" s="9"/>
      <c r="W519" s="9"/>
      <c r="X519" s="9">
        <f t="shared" si="204"/>
        <v>0</v>
      </c>
      <c r="Y519" s="9"/>
      <c r="Z519" s="9"/>
      <c r="AA519" s="10">
        <f t="shared" si="205"/>
        <v>0</v>
      </c>
      <c r="AB519" s="11">
        <v>45929</v>
      </c>
    </row>
    <row r="520" spans="1:28" ht="15.75" hidden="1" x14ac:dyDescent="0.25">
      <c r="A520" s="39">
        <v>45919</v>
      </c>
      <c r="B520" s="33" t="s">
        <v>543</v>
      </c>
      <c r="C520" s="33"/>
      <c r="D520" s="33" t="s">
        <v>31</v>
      </c>
      <c r="E520" s="33" t="s">
        <v>155</v>
      </c>
      <c r="F520" s="33">
        <v>300</v>
      </c>
      <c r="G520" s="33" t="s">
        <v>29</v>
      </c>
      <c r="H520" s="33">
        <v>3600</v>
      </c>
      <c r="I520" s="5">
        <f t="shared" si="206"/>
        <v>1080000</v>
      </c>
      <c r="J520" s="37" t="s">
        <v>240</v>
      </c>
      <c r="K520" s="33"/>
      <c r="L520" s="9">
        <f t="shared" si="200"/>
        <v>0</v>
      </c>
      <c r="M520" s="9"/>
      <c r="N520" s="9"/>
      <c r="O520" s="9">
        <f t="shared" si="201"/>
        <v>1080000</v>
      </c>
      <c r="P520" s="9">
        <v>1080000</v>
      </c>
      <c r="Q520" s="9"/>
      <c r="R520" s="9">
        <f t="shared" si="202"/>
        <v>0</v>
      </c>
      <c r="S520" s="9"/>
      <c r="T520" s="9"/>
      <c r="U520" s="9">
        <f t="shared" si="203"/>
        <v>0</v>
      </c>
      <c r="V520" s="9"/>
      <c r="W520" s="9"/>
      <c r="X520" s="9">
        <f t="shared" si="204"/>
        <v>0</v>
      </c>
      <c r="Y520" s="9"/>
      <c r="Z520" s="9"/>
      <c r="AA520" s="10">
        <f t="shared" si="205"/>
        <v>0</v>
      </c>
      <c r="AB520" s="11">
        <v>45918</v>
      </c>
    </row>
    <row r="521" spans="1:28" ht="15.75" hidden="1" x14ac:dyDescent="0.25">
      <c r="A521" s="39">
        <v>45919</v>
      </c>
      <c r="B521" s="33" t="s">
        <v>305</v>
      </c>
      <c r="C521" s="33"/>
      <c r="D521" s="33" t="s">
        <v>31</v>
      </c>
      <c r="E521" s="33" t="s">
        <v>297</v>
      </c>
      <c r="F521" s="33">
        <v>800</v>
      </c>
      <c r="G521" s="33" t="s">
        <v>29</v>
      </c>
      <c r="H521" s="33">
        <v>2000</v>
      </c>
      <c r="I521" s="5">
        <f t="shared" si="206"/>
        <v>1600000</v>
      </c>
      <c r="J521" s="37" t="s">
        <v>240</v>
      </c>
      <c r="K521" s="33"/>
      <c r="L521" s="9">
        <f t="shared" si="200"/>
        <v>0</v>
      </c>
      <c r="M521" s="9"/>
      <c r="N521" s="9"/>
      <c r="O521" s="9">
        <f t="shared" si="201"/>
        <v>1600000</v>
      </c>
      <c r="P521" s="9">
        <v>1600000</v>
      </c>
      <c r="Q521" s="9"/>
      <c r="R521" s="9">
        <f t="shared" si="202"/>
        <v>0</v>
      </c>
      <c r="S521" s="9"/>
      <c r="T521" s="9"/>
      <c r="U521" s="9">
        <f t="shared" si="203"/>
        <v>0</v>
      </c>
      <c r="V521" s="9"/>
      <c r="W521" s="9"/>
      <c r="X521" s="9">
        <f t="shared" si="204"/>
        <v>0</v>
      </c>
      <c r="Y521" s="9"/>
      <c r="Z521" s="9"/>
      <c r="AA521" s="10">
        <f t="shared" si="205"/>
        <v>0</v>
      </c>
      <c r="AB521" s="11">
        <v>45919</v>
      </c>
    </row>
    <row r="522" spans="1:28" ht="15.75" hidden="1" x14ac:dyDescent="0.25">
      <c r="A522" s="39">
        <v>45919</v>
      </c>
      <c r="B522" s="33" t="s">
        <v>231</v>
      </c>
      <c r="C522" s="33"/>
      <c r="D522" s="33"/>
      <c r="E522" s="33" t="s">
        <v>135</v>
      </c>
      <c r="F522" s="33">
        <v>59.4</v>
      </c>
      <c r="G522" s="33" t="s">
        <v>51</v>
      </c>
      <c r="H522" s="33"/>
      <c r="I522" s="5">
        <f t="shared" si="206"/>
        <v>0</v>
      </c>
      <c r="J522" s="83" t="s">
        <v>26</v>
      </c>
      <c r="K522" s="33"/>
      <c r="L522" s="9">
        <f t="shared" si="200"/>
        <v>0</v>
      </c>
      <c r="M522" s="9"/>
      <c r="N522" s="9"/>
      <c r="O522" s="9">
        <f t="shared" si="201"/>
        <v>0</v>
      </c>
      <c r="P522" s="9"/>
      <c r="Q522" s="9"/>
      <c r="R522" s="9">
        <f t="shared" si="202"/>
        <v>0</v>
      </c>
      <c r="S522" s="9"/>
      <c r="T522" s="9"/>
      <c r="U522" s="9">
        <f t="shared" si="203"/>
        <v>0</v>
      </c>
      <c r="V522" s="9"/>
      <c r="W522" s="9"/>
      <c r="X522" s="9">
        <f t="shared" si="204"/>
        <v>0</v>
      </c>
      <c r="Y522" s="9"/>
      <c r="Z522" s="9"/>
      <c r="AA522" s="10">
        <f t="shared" si="205"/>
        <v>0</v>
      </c>
      <c r="AB522" s="11"/>
    </row>
    <row r="523" spans="1:28" ht="15.75" hidden="1" x14ac:dyDescent="0.25">
      <c r="A523" s="39">
        <v>45919</v>
      </c>
      <c r="B523" s="33" t="s">
        <v>231</v>
      </c>
      <c r="C523" s="33"/>
      <c r="D523" s="33"/>
      <c r="E523" s="33" t="s">
        <v>97</v>
      </c>
      <c r="F523" s="33">
        <v>20.5</v>
      </c>
      <c r="G523" s="33" t="s">
        <v>51</v>
      </c>
      <c r="H523" s="33"/>
      <c r="I523" s="5">
        <f t="shared" si="206"/>
        <v>0</v>
      </c>
      <c r="J523" s="83" t="s">
        <v>26</v>
      </c>
      <c r="K523" s="33"/>
      <c r="L523" s="9">
        <f t="shared" si="200"/>
        <v>0</v>
      </c>
      <c r="M523" s="9"/>
      <c r="N523" s="9"/>
      <c r="O523" s="9">
        <f t="shared" si="201"/>
        <v>0</v>
      </c>
      <c r="P523" s="9"/>
      <c r="Q523" s="9"/>
      <c r="R523" s="9">
        <f t="shared" si="202"/>
        <v>0</v>
      </c>
      <c r="S523" s="9"/>
      <c r="T523" s="9"/>
      <c r="U523" s="9">
        <f t="shared" si="203"/>
        <v>0</v>
      </c>
      <c r="V523" s="9"/>
      <c r="W523" s="9"/>
      <c r="X523" s="9">
        <f t="shared" si="204"/>
        <v>0</v>
      </c>
      <c r="Y523" s="9"/>
      <c r="Z523" s="9"/>
      <c r="AA523" s="10">
        <f t="shared" si="205"/>
        <v>0</v>
      </c>
      <c r="AB523" s="11"/>
    </row>
    <row r="524" spans="1:28" ht="15.75" hidden="1" x14ac:dyDescent="0.25">
      <c r="A524" s="39">
        <v>45919</v>
      </c>
      <c r="B524" s="33" t="s">
        <v>231</v>
      </c>
      <c r="C524" s="33"/>
      <c r="D524" s="33"/>
      <c r="E524" s="33" t="s">
        <v>482</v>
      </c>
      <c r="F524" s="33">
        <v>124.3</v>
      </c>
      <c r="G524" s="33" t="s">
        <v>51</v>
      </c>
      <c r="H524" s="33"/>
      <c r="I524" s="5">
        <f t="shared" si="206"/>
        <v>0</v>
      </c>
      <c r="J524" s="83" t="s">
        <v>26</v>
      </c>
      <c r="K524" s="33"/>
      <c r="L524" s="9">
        <f t="shared" si="200"/>
        <v>0</v>
      </c>
      <c r="M524" s="9"/>
      <c r="N524" s="9"/>
      <c r="O524" s="9">
        <f t="shared" si="201"/>
        <v>0</v>
      </c>
      <c r="P524" s="9"/>
      <c r="Q524" s="9"/>
      <c r="R524" s="9">
        <f t="shared" si="202"/>
        <v>0</v>
      </c>
      <c r="S524" s="9"/>
      <c r="T524" s="9"/>
      <c r="U524" s="9">
        <f t="shared" si="203"/>
        <v>0</v>
      </c>
      <c r="V524" s="9"/>
      <c r="W524" s="9"/>
      <c r="X524" s="9">
        <f t="shared" si="204"/>
        <v>0</v>
      </c>
      <c r="Y524" s="9"/>
      <c r="Z524" s="9"/>
      <c r="AA524" s="10">
        <f t="shared" si="205"/>
        <v>0</v>
      </c>
      <c r="AB524" s="11"/>
    </row>
    <row r="525" spans="1:28" ht="15.75" hidden="1" x14ac:dyDescent="0.25">
      <c r="A525" s="39">
        <v>45919</v>
      </c>
      <c r="B525" s="33" t="s">
        <v>231</v>
      </c>
      <c r="C525" s="33"/>
      <c r="D525" s="33"/>
      <c r="E525" s="33" t="s">
        <v>1000</v>
      </c>
      <c r="F525" s="33">
        <v>43.6</v>
      </c>
      <c r="G525" s="33" t="s">
        <v>51</v>
      </c>
      <c r="H525" s="33"/>
      <c r="I525" s="5">
        <f t="shared" si="206"/>
        <v>0</v>
      </c>
      <c r="J525" s="83" t="s">
        <v>26</v>
      </c>
      <c r="K525" s="33"/>
      <c r="L525" s="9">
        <f t="shared" si="200"/>
        <v>0</v>
      </c>
      <c r="M525" s="9"/>
      <c r="N525" s="9"/>
      <c r="O525" s="9">
        <f t="shared" si="201"/>
        <v>0</v>
      </c>
      <c r="P525" s="9"/>
      <c r="Q525" s="9"/>
      <c r="R525" s="9">
        <f t="shared" si="202"/>
        <v>0</v>
      </c>
      <c r="S525" s="9"/>
      <c r="T525" s="9"/>
      <c r="U525" s="9">
        <f t="shared" si="203"/>
        <v>0</v>
      </c>
      <c r="V525" s="9"/>
      <c r="W525" s="9"/>
      <c r="X525" s="9">
        <f t="shared" si="204"/>
        <v>0</v>
      </c>
      <c r="Y525" s="9"/>
      <c r="Z525" s="9"/>
      <c r="AA525" s="10">
        <f t="shared" si="205"/>
        <v>0</v>
      </c>
      <c r="AB525" s="11"/>
    </row>
    <row r="526" spans="1:28" ht="15.75" hidden="1" x14ac:dyDescent="0.25">
      <c r="A526" s="39">
        <v>45919</v>
      </c>
      <c r="B526" s="33" t="s">
        <v>231</v>
      </c>
      <c r="C526" s="33"/>
      <c r="D526" s="33"/>
      <c r="E526" s="33" t="s">
        <v>344</v>
      </c>
      <c r="F526" s="33">
        <v>27.8</v>
      </c>
      <c r="G526" s="33" t="s">
        <v>51</v>
      </c>
      <c r="H526" s="33"/>
      <c r="I526" s="5">
        <f t="shared" si="206"/>
        <v>0</v>
      </c>
      <c r="J526" s="83" t="s">
        <v>26</v>
      </c>
      <c r="K526" s="33"/>
      <c r="L526" s="9">
        <f t="shared" si="200"/>
        <v>0</v>
      </c>
      <c r="M526" s="9"/>
      <c r="N526" s="9"/>
      <c r="O526" s="9">
        <f t="shared" si="201"/>
        <v>0</v>
      </c>
      <c r="P526" s="9"/>
      <c r="Q526" s="9"/>
      <c r="R526" s="9">
        <f t="shared" si="202"/>
        <v>0</v>
      </c>
      <c r="S526" s="9"/>
      <c r="T526" s="9"/>
      <c r="U526" s="9">
        <f t="shared" si="203"/>
        <v>0</v>
      </c>
      <c r="V526" s="9"/>
      <c r="W526" s="9"/>
      <c r="X526" s="9">
        <f t="shared" si="204"/>
        <v>0</v>
      </c>
      <c r="Y526" s="9"/>
      <c r="Z526" s="9"/>
      <c r="AA526" s="10">
        <f t="shared" si="205"/>
        <v>0</v>
      </c>
      <c r="AB526" s="11"/>
    </row>
    <row r="527" spans="1:28" ht="15.75" hidden="1" x14ac:dyDescent="0.25">
      <c r="A527" s="39">
        <v>45919</v>
      </c>
      <c r="B527" s="33" t="s">
        <v>231</v>
      </c>
      <c r="C527" s="33"/>
      <c r="D527" s="33"/>
      <c r="E527" s="33" t="s">
        <v>1113</v>
      </c>
      <c r="F527" s="33">
        <v>62.6</v>
      </c>
      <c r="G527" s="33" t="s">
        <v>51</v>
      </c>
      <c r="H527" s="33"/>
      <c r="I527" s="5">
        <f t="shared" si="206"/>
        <v>0</v>
      </c>
      <c r="J527" s="83" t="s">
        <v>26</v>
      </c>
      <c r="K527" s="33"/>
      <c r="L527" s="9">
        <f t="shared" si="200"/>
        <v>0</v>
      </c>
      <c r="M527" s="9"/>
      <c r="N527" s="9"/>
      <c r="O527" s="9">
        <f t="shared" si="201"/>
        <v>0</v>
      </c>
      <c r="P527" s="9"/>
      <c r="Q527" s="9"/>
      <c r="R527" s="9">
        <f t="shared" si="202"/>
        <v>0</v>
      </c>
      <c r="S527" s="9"/>
      <c r="T527" s="9"/>
      <c r="U527" s="9">
        <f t="shared" si="203"/>
        <v>0</v>
      </c>
      <c r="V527" s="9"/>
      <c r="W527" s="9"/>
      <c r="X527" s="9">
        <f t="shared" si="204"/>
        <v>0</v>
      </c>
      <c r="Y527" s="9"/>
      <c r="Z527" s="9"/>
      <c r="AA527" s="10">
        <f t="shared" si="205"/>
        <v>0</v>
      </c>
      <c r="AB527" s="11"/>
    </row>
    <row r="528" spans="1:28" ht="15.75" hidden="1" x14ac:dyDescent="0.25">
      <c r="A528" s="39">
        <v>45919</v>
      </c>
      <c r="B528" s="33" t="s">
        <v>231</v>
      </c>
      <c r="C528" s="33"/>
      <c r="D528" s="33"/>
      <c r="E528" s="33" t="s">
        <v>1114</v>
      </c>
      <c r="F528" s="33">
        <v>53.1</v>
      </c>
      <c r="G528" s="33" t="s">
        <v>51</v>
      </c>
      <c r="H528" s="33"/>
      <c r="I528" s="5">
        <f t="shared" si="206"/>
        <v>0</v>
      </c>
      <c r="J528" s="83" t="s">
        <v>26</v>
      </c>
      <c r="K528" s="33"/>
      <c r="L528" s="9">
        <f t="shared" si="200"/>
        <v>0</v>
      </c>
      <c r="M528" s="9"/>
      <c r="N528" s="9"/>
      <c r="O528" s="9">
        <f t="shared" si="201"/>
        <v>0</v>
      </c>
      <c r="P528" s="9"/>
      <c r="Q528" s="9"/>
      <c r="R528" s="9">
        <f t="shared" si="202"/>
        <v>0</v>
      </c>
      <c r="S528" s="9"/>
      <c r="T528" s="9"/>
      <c r="U528" s="9">
        <f t="shared" si="203"/>
        <v>0</v>
      </c>
      <c r="V528" s="9"/>
      <c r="W528" s="9"/>
      <c r="X528" s="9">
        <f t="shared" si="204"/>
        <v>0</v>
      </c>
      <c r="Y528" s="9"/>
      <c r="Z528" s="9"/>
      <c r="AA528" s="10">
        <f t="shared" si="205"/>
        <v>0</v>
      </c>
      <c r="AB528" s="11"/>
    </row>
    <row r="529" spans="1:28" ht="15.75" hidden="1" x14ac:dyDescent="0.25">
      <c r="A529" s="39">
        <v>45919</v>
      </c>
      <c r="B529" s="33" t="s">
        <v>231</v>
      </c>
      <c r="C529" s="33"/>
      <c r="D529" s="33"/>
      <c r="E529" s="33" t="s">
        <v>203</v>
      </c>
      <c r="F529" s="33">
        <v>13.8</v>
      </c>
      <c r="G529" s="33" t="s">
        <v>51</v>
      </c>
      <c r="H529" s="33"/>
      <c r="I529" s="5">
        <f t="shared" si="206"/>
        <v>0</v>
      </c>
      <c r="J529" s="83" t="s">
        <v>26</v>
      </c>
      <c r="K529" s="33"/>
      <c r="L529" s="9">
        <f t="shared" si="200"/>
        <v>0</v>
      </c>
      <c r="M529" s="9"/>
      <c r="N529" s="9"/>
      <c r="O529" s="9">
        <f t="shared" si="201"/>
        <v>0</v>
      </c>
      <c r="P529" s="9"/>
      <c r="Q529" s="9"/>
      <c r="R529" s="9">
        <f t="shared" si="202"/>
        <v>0</v>
      </c>
      <c r="S529" s="9"/>
      <c r="T529" s="9"/>
      <c r="U529" s="9">
        <f t="shared" si="203"/>
        <v>0</v>
      </c>
      <c r="V529" s="9"/>
      <c r="W529" s="9"/>
      <c r="X529" s="9">
        <f t="shared" si="204"/>
        <v>0</v>
      </c>
      <c r="Y529" s="9"/>
      <c r="Z529" s="9"/>
      <c r="AA529" s="10">
        <f t="shared" si="205"/>
        <v>0</v>
      </c>
      <c r="AB529" s="11"/>
    </row>
    <row r="530" spans="1:28" ht="15.75" hidden="1" x14ac:dyDescent="0.25">
      <c r="A530" s="39">
        <v>45919</v>
      </c>
      <c r="B530" s="33" t="s">
        <v>231</v>
      </c>
      <c r="C530" s="33"/>
      <c r="D530" s="33"/>
      <c r="E530" s="33" t="s">
        <v>136</v>
      </c>
      <c r="F530" s="33">
        <v>24.9</v>
      </c>
      <c r="G530" s="33" t="s">
        <v>51</v>
      </c>
      <c r="H530" s="33"/>
      <c r="I530" s="5">
        <f t="shared" si="206"/>
        <v>0</v>
      </c>
      <c r="J530" s="83" t="s">
        <v>26</v>
      </c>
      <c r="K530" s="33"/>
      <c r="L530" s="9">
        <f t="shared" si="200"/>
        <v>0</v>
      </c>
      <c r="M530" s="9"/>
      <c r="N530" s="9"/>
      <c r="O530" s="9">
        <f t="shared" si="201"/>
        <v>0</v>
      </c>
      <c r="P530" s="9"/>
      <c r="Q530" s="9"/>
      <c r="R530" s="9">
        <f t="shared" si="202"/>
        <v>0</v>
      </c>
      <c r="S530" s="9"/>
      <c r="T530" s="9"/>
      <c r="U530" s="9">
        <f t="shared" si="203"/>
        <v>0</v>
      </c>
      <c r="V530" s="9"/>
      <c r="W530" s="9"/>
      <c r="X530" s="9">
        <f t="shared" si="204"/>
        <v>0</v>
      </c>
      <c r="Y530" s="9"/>
      <c r="Z530" s="9"/>
      <c r="AA530" s="10">
        <f t="shared" si="205"/>
        <v>0</v>
      </c>
      <c r="AB530" s="11"/>
    </row>
    <row r="531" spans="1:28" ht="15.75" hidden="1" x14ac:dyDescent="0.25">
      <c r="A531" s="39">
        <v>45919</v>
      </c>
      <c r="B531" s="33" t="s">
        <v>370</v>
      </c>
      <c r="C531" s="33"/>
      <c r="D531" s="33" t="s">
        <v>41</v>
      </c>
      <c r="E531" s="33" t="s">
        <v>407</v>
      </c>
      <c r="F531" s="33">
        <v>8</v>
      </c>
      <c r="G531" s="33" t="s">
        <v>33</v>
      </c>
      <c r="H531" s="33">
        <v>300000</v>
      </c>
      <c r="I531" s="5">
        <f t="shared" si="206"/>
        <v>2400000</v>
      </c>
      <c r="J531" s="37" t="s">
        <v>240</v>
      </c>
      <c r="K531" s="33" t="s">
        <v>1156</v>
      </c>
      <c r="L531" s="9">
        <f t="shared" si="200"/>
        <v>0</v>
      </c>
      <c r="M531" s="9"/>
      <c r="N531" s="9"/>
      <c r="O531" s="9">
        <f t="shared" si="201"/>
        <v>2400000</v>
      </c>
      <c r="P531" s="9">
        <v>2400000</v>
      </c>
      <c r="Q531" s="9"/>
      <c r="R531" s="9">
        <f t="shared" si="202"/>
        <v>0</v>
      </c>
      <c r="S531" s="9"/>
      <c r="T531" s="9"/>
      <c r="U531" s="9">
        <f t="shared" si="203"/>
        <v>0</v>
      </c>
      <c r="V531" s="9"/>
      <c r="W531" s="9"/>
      <c r="X531" s="9">
        <f t="shared" si="204"/>
        <v>0</v>
      </c>
      <c r="Y531" s="9"/>
      <c r="Z531" s="9"/>
      <c r="AA531" s="10">
        <f t="shared" si="205"/>
        <v>0</v>
      </c>
      <c r="AB531" s="11">
        <v>45922</v>
      </c>
    </row>
    <row r="532" spans="1:28" ht="15.75" hidden="1" x14ac:dyDescent="0.25">
      <c r="A532" s="39">
        <v>45919</v>
      </c>
      <c r="B532" s="33" t="s">
        <v>359</v>
      </c>
      <c r="C532" s="33"/>
      <c r="D532" s="33" t="s">
        <v>41</v>
      </c>
      <c r="E532" s="33" t="s">
        <v>91</v>
      </c>
      <c r="F532" s="33">
        <v>700</v>
      </c>
      <c r="G532" s="33" t="s">
        <v>29</v>
      </c>
      <c r="H532" s="33">
        <v>3700</v>
      </c>
      <c r="I532" s="5">
        <f t="shared" si="206"/>
        <v>2590000</v>
      </c>
      <c r="J532" s="37" t="s">
        <v>241</v>
      </c>
      <c r="K532" s="33" t="s">
        <v>1167</v>
      </c>
      <c r="L532" s="9">
        <f t="shared" si="200"/>
        <v>2590000</v>
      </c>
      <c r="M532" s="9">
        <v>2590000</v>
      </c>
      <c r="N532" s="9"/>
      <c r="O532" s="9">
        <f t="shared" si="201"/>
        <v>0</v>
      </c>
      <c r="P532" s="9"/>
      <c r="Q532" s="9"/>
      <c r="R532" s="9">
        <f t="shared" si="202"/>
        <v>0</v>
      </c>
      <c r="S532" s="9"/>
      <c r="T532" s="9"/>
      <c r="U532" s="9">
        <f t="shared" si="203"/>
        <v>0</v>
      </c>
      <c r="V532" s="9"/>
      <c r="W532" s="9"/>
      <c r="X532" s="9">
        <f t="shared" si="204"/>
        <v>0</v>
      </c>
      <c r="Y532" s="9"/>
      <c r="Z532" s="9"/>
      <c r="AA532" s="10">
        <f t="shared" si="205"/>
        <v>0</v>
      </c>
      <c r="AB532" s="11">
        <v>45919</v>
      </c>
    </row>
    <row r="533" spans="1:28" ht="15.75" hidden="1" x14ac:dyDescent="0.25">
      <c r="A533" s="39">
        <v>45919</v>
      </c>
      <c r="B533" s="33" t="s">
        <v>676</v>
      </c>
      <c r="C533" s="33"/>
      <c r="D533" s="33" t="s">
        <v>41</v>
      </c>
      <c r="E533" s="33" t="s">
        <v>110</v>
      </c>
      <c r="F533" s="33">
        <v>600</v>
      </c>
      <c r="G533" s="33" t="s">
        <v>29</v>
      </c>
      <c r="H533" s="33">
        <v>1900</v>
      </c>
      <c r="I533" s="5">
        <f t="shared" si="206"/>
        <v>1140000</v>
      </c>
      <c r="J533" s="37" t="s">
        <v>241</v>
      </c>
      <c r="K533" s="33"/>
      <c r="L533" s="9">
        <f t="shared" si="200"/>
        <v>1140000</v>
      </c>
      <c r="M533" s="9">
        <v>1140000</v>
      </c>
      <c r="N533" s="9"/>
      <c r="O533" s="9">
        <f t="shared" si="201"/>
        <v>0</v>
      </c>
      <c r="P533" s="9"/>
      <c r="Q533" s="9"/>
      <c r="R533" s="9">
        <f t="shared" si="202"/>
        <v>0</v>
      </c>
      <c r="S533" s="9"/>
      <c r="T533" s="9"/>
      <c r="U533" s="9">
        <f t="shared" si="203"/>
        <v>0</v>
      </c>
      <c r="V533" s="9"/>
      <c r="W533" s="9"/>
      <c r="X533" s="9">
        <f t="shared" si="204"/>
        <v>0</v>
      </c>
      <c r="Y533" s="9"/>
      <c r="Z533" s="9"/>
      <c r="AA533" s="10">
        <f t="shared" si="205"/>
        <v>0</v>
      </c>
      <c r="AB533" s="11">
        <v>45919</v>
      </c>
    </row>
    <row r="534" spans="1:28" ht="15.75" hidden="1" x14ac:dyDescent="0.25">
      <c r="A534" s="39">
        <v>45919</v>
      </c>
      <c r="B534" s="33" t="s">
        <v>581</v>
      </c>
      <c r="C534" s="33"/>
      <c r="D534" s="33" t="s">
        <v>31</v>
      </c>
      <c r="E534" s="33" t="s">
        <v>102</v>
      </c>
      <c r="F534" s="33">
        <v>24</v>
      </c>
      <c r="G534" s="33" t="s">
        <v>74</v>
      </c>
      <c r="H534" s="33">
        <v>65000</v>
      </c>
      <c r="I534" s="5">
        <f t="shared" si="206"/>
        <v>1560000</v>
      </c>
      <c r="J534" s="37" t="s">
        <v>240</v>
      </c>
      <c r="K534" s="33"/>
      <c r="L534" s="9">
        <f t="shared" si="200"/>
        <v>0</v>
      </c>
      <c r="M534" s="9"/>
      <c r="N534" s="9"/>
      <c r="O534" s="9">
        <f t="shared" si="201"/>
        <v>1560000</v>
      </c>
      <c r="P534" s="9">
        <v>1560000</v>
      </c>
      <c r="Q534" s="9"/>
      <c r="R534" s="9">
        <f t="shared" si="202"/>
        <v>0</v>
      </c>
      <c r="S534" s="9"/>
      <c r="T534" s="9"/>
      <c r="U534" s="9">
        <f t="shared" si="203"/>
        <v>0</v>
      </c>
      <c r="V534" s="9"/>
      <c r="W534" s="9"/>
      <c r="X534" s="9">
        <f t="shared" si="204"/>
        <v>0</v>
      </c>
      <c r="Y534" s="9"/>
      <c r="Z534" s="9"/>
      <c r="AA534" s="10">
        <f t="shared" si="205"/>
        <v>0</v>
      </c>
      <c r="AB534" s="11">
        <v>45919</v>
      </c>
    </row>
    <row r="535" spans="1:28" ht="15.75" hidden="1" x14ac:dyDescent="0.25">
      <c r="A535" s="39">
        <v>45919</v>
      </c>
      <c r="B535" s="33" t="s">
        <v>1044</v>
      </c>
      <c r="C535" s="33"/>
      <c r="D535" s="33" t="s">
        <v>31</v>
      </c>
      <c r="E535" s="33" t="s">
        <v>102</v>
      </c>
      <c r="F535" s="33">
        <v>12</v>
      </c>
      <c r="G535" s="33" t="s">
        <v>74</v>
      </c>
      <c r="H535" s="33"/>
      <c r="I535" s="5">
        <f t="shared" si="206"/>
        <v>0</v>
      </c>
      <c r="J535" s="83" t="s">
        <v>26</v>
      </c>
      <c r="K535" s="33"/>
      <c r="L535" s="9">
        <f t="shared" si="200"/>
        <v>0</v>
      </c>
      <c r="M535" s="9"/>
      <c r="N535" s="9"/>
      <c r="O535" s="9">
        <f t="shared" si="201"/>
        <v>0</v>
      </c>
      <c r="P535" s="9"/>
      <c r="Q535" s="9"/>
      <c r="R535" s="9">
        <f t="shared" si="202"/>
        <v>0</v>
      </c>
      <c r="S535" s="9"/>
      <c r="T535" s="9"/>
      <c r="U535" s="9">
        <f t="shared" si="203"/>
        <v>0</v>
      </c>
      <c r="V535" s="9"/>
      <c r="W535" s="9"/>
      <c r="X535" s="9">
        <f t="shared" si="204"/>
        <v>0</v>
      </c>
      <c r="Y535" s="9"/>
      <c r="Z535" s="9"/>
      <c r="AA535" s="10">
        <f t="shared" si="205"/>
        <v>0</v>
      </c>
      <c r="AB535" s="11"/>
    </row>
    <row r="536" spans="1:28" ht="15.75" hidden="1" x14ac:dyDescent="0.25">
      <c r="A536" s="39">
        <v>45919</v>
      </c>
      <c r="B536" s="33" t="s">
        <v>145</v>
      </c>
      <c r="C536" s="33"/>
      <c r="D536" s="33" t="s">
        <v>31</v>
      </c>
      <c r="E536" s="33" t="s">
        <v>73</v>
      </c>
      <c r="F536" s="33">
        <v>20</v>
      </c>
      <c r="G536" s="33" t="s">
        <v>74</v>
      </c>
      <c r="H536" s="33">
        <v>50000</v>
      </c>
      <c r="I536" s="5">
        <f t="shared" si="206"/>
        <v>1000000</v>
      </c>
      <c r="J536" s="37" t="s">
        <v>240</v>
      </c>
      <c r="K536" s="33"/>
      <c r="L536" s="9">
        <f t="shared" si="200"/>
        <v>0</v>
      </c>
      <c r="M536" s="9"/>
      <c r="N536" s="9"/>
      <c r="O536" s="9">
        <f t="shared" si="201"/>
        <v>1000000</v>
      </c>
      <c r="P536" s="9">
        <v>1000000</v>
      </c>
      <c r="Q536" s="9"/>
      <c r="R536" s="9">
        <f t="shared" si="202"/>
        <v>0</v>
      </c>
      <c r="S536" s="9"/>
      <c r="T536" s="9"/>
      <c r="U536" s="9">
        <f t="shared" si="203"/>
        <v>0</v>
      </c>
      <c r="V536" s="9"/>
      <c r="W536" s="9"/>
      <c r="X536" s="9">
        <f t="shared" si="204"/>
        <v>0</v>
      </c>
      <c r="Y536" s="9"/>
      <c r="Z536" s="9"/>
      <c r="AA536" s="10">
        <f t="shared" si="205"/>
        <v>0</v>
      </c>
      <c r="AB536" s="11">
        <v>45919</v>
      </c>
    </row>
    <row r="537" spans="1:28" ht="15.75" hidden="1" x14ac:dyDescent="0.25">
      <c r="A537" s="39">
        <v>45919</v>
      </c>
      <c r="B537" s="33" t="s">
        <v>145</v>
      </c>
      <c r="C537" s="33"/>
      <c r="D537" s="33" t="s">
        <v>31</v>
      </c>
      <c r="E537" s="33" t="s">
        <v>156</v>
      </c>
      <c r="F537" s="33">
        <v>2</v>
      </c>
      <c r="G537" s="33" t="s">
        <v>23</v>
      </c>
      <c r="H537" s="33">
        <v>400000</v>
      </c>
      <c r="I537" s="5">
        <f t="shared" si="206"/>
        <v>800000</v>
      </c>
      <c r="J537" s="37" t="s">
        <v>240</v>
      </c>
      <c r="K537" s="33"/>
      <c r="L537" s="9">
        <f t="shared" si="200"/>
        <v>0</v>
      </c>
      <c r="M537" s="9"/>
      <c r="N537" s="9"/>
      <c r="O537" s="9">
        <f t="shared" si="201"/>
        <v>800000</v>
      </c>
      <c r="P537" s="9">
        <v>800000</v>
      </c>
      <c r="Q537" s="9"/>
      <c r="R537" s="9">
        <f t="shared" si="202"/>
        <v>0</v>
      </c>
      <c r="S537" s="9"/>
      <c r="T537" s="9"/>
      <c r="U537" s="9">
        <f t="shared" si="203"/>
        <v>0</v>
      </c>
      <c r="V537" s="9"/>
      <c r="W537" s="9"/>
      <c r="X537" s="9">
        <f t="shared" si="204"/>
        <v>0</v>
      </c>
      <c r="Y537" s="9"/>
      <c r="Z537" s="9"/>
      <c r="AA537" s="10">
        <f t="shared" si="205"/>
        <v>0</v>
      </c>
      <c r="AB537" s="11">
        <v>45919</v>
      </c>
    </row>
    <row r="538" spans="1:28" ht="15.75" hidden="1" x14ac:dyDescent="0.25">
      <c r="A538" s="32">
        <v>45919</v>
      </c>
      <c r="B538" s="33">
        <v>777</v>
      </c>
      <c r="C538" s="33"/>
      <c r="D538" s="33" t="s">
        <v>31</v>
      </c>
      <c r="E538" s="33" t="s">
        <v>187</v>
      </c>
      <c r="F538" s="33">
        <v>1</v>
      </c>
      <c r="G538" s="33" t="s">
        <v>23</v>
      </c>
      <c r="H538" s="33">
        <v>400000</v>
      </c>
      <c r="I538" s="5">
        <f t="shared" si="206"/>
        <v>400000</v>
      </c>
      <c r="J538" s="37" t="s">
        <v>241</v>
      </c>
      <c r="K538" s="33"/>
      <c r="L538" s="9">
        <f t="shared" ref="L538:L541" si="207">M538+N538</f>
        <v>0</v>
      </c>
      <c r="M538" s="9"/>
      <c r="N538" s="9"/>
      <c r="O538" s="9">
        <f t="shared" ref="O538:O541" si="208">P538+Q538</f>
        <v>0</v>
      </c>
      <c r="P538" s="9"/>
      <c r="Q538" s="9"/>
      <c r="R538" s="9">
        <f t="shared" ref="R538:R541" si="209">S538+T538</f>
        <v>0</v>
      </c>
      <c r="S538" s="9"/>
      <c r="T538" s="9"/>
      <c r="U538" s="9">
        <f t="shared" ref="U538:U541" si="210">V538+W538</f>
        <v>400000</v>
      </c>
      <c r="V538" s="9">
        <v>400000</v>
      </c>
      <c r="W538" s="9"/>
      <c r="X538" s="9">
        <f t="shared" ref="X538:X541" si="211">Y538+Z538</f>
        <v>0</v>
      </c>
      <c r="Y538" s="9"/>
      <c r="Z538" s="9"/>
      <c r="AA538" s="10">
        <f t="shared" ref="AA538:AA541" si="212">C538+I538-L538-O538-U538-X538-R538</f>
        <v>0</v>
      </c>
      <c r="AB538" s="11">
        <v>45919</v>
      </c>
    </row>
    <row r="539" spans="1:28" ht="15.75" hidden="1" x14ac:dyDescent="0.25">
      <c r="A539" s="39">
        <v>45919</v>
      </c>
      <c r="B539" s="33">
        <v>777</v>
      </c>
      <c r="C539" s="33"/>
      <c r="D539" s="33" t="s">
        <v>31</v>
      </c>
      <c r="E539" s="33" t="s">
        <v>167</v>
      </c>
      <c r="F539" s="33">
        <v>1</v>
      </c>
      <c r="G539" s="33" t="s">
        <v>23</v>
      </c>
      <c r="H539" s="33">
        <v>400000</v>
      </c>
      <c r="I539" s="5">
        <f t="shared" si="206"/>
        <v>400000</v>
      </c>
      <c r="J539" s="37" t="s">
        <v>241</v>
      </c>
      <c r="K539" s="33"/>
      <c r="L539" s="9">
        <f t="shared" si="207"/>
        <v>0</v>
      </c>
      <c r="M539" s="9"/>
      <c r="N539" s="9"/>
      <c r="O539" s="9">
        <f t="shared" si="208"/>
        <v>0</v>
      </c>
      <c r="P539" s="9"/>
      <c r="Q539" s="9"/>
      <c r="R539" s="9">
        <f t="shared" si="209"/>
        <v>0</v>
      </c>
      <c r="S539" s="9"/>
      <c r="T539" s="9"/>
      <c r="U539" s="9">
        <f t="shared" si="210"/>
        <v>400000</v>
      </c>
      <c r="V539" s="9">
        <v>400000</v>
      </c>
      <c r="W539" s="9"/>
      <c r="X539" s="9">
        <f t="shared" si="211"/>
        <v>0</v>
      </c>
      <c r="Y539" s="9"/>
      <c r="Z539" s="9"/>
      <c r="AA539" s="10">
        <f t="shared" si="212"/>
        <v>0</v>
      </c>
      <c r="AB539" s="11">
        <v>45919</v>
      </c>
    </row>
    <row r="540" spans="1:28" ht="15.75" hidden="1" x14ac:dyDescent="0.25">
      <c r="A540" s="39">
        <v>45919</v>
      </c>
      <c r="B540" s="33" t="s">
        <v>208</v>
      </c>
      <c r="C540" s="33"/>
      <c r="D540" s="33" t="s">
        <v>41</v>
      </c>
      <c r="E540" s="33" t="s">
        <v>726</v>
      </c>
      <c r="F540" s="33">
        <v>20</v>
      </c>
      <c r="G540" s="33" t="s">
        <v>23</v>
      </c>
      <c r="H540" s="33">
        <v>400000</v>
      </c>
      <c r="I540" s="5">
        <f t="shared" si="206"/>
        <v>8000000</v>
      </c>
      <c r="J540" s="37" t="s">
        <v>240</v>
      </c>
      <c r="K540" s="33" t="s">
        <v>1166</v>
      </c>
      <c r="L540" s="9">
        <f t="shared" si="207"/>
        <v>0</v>
      </c>
      <c r="M540" s="9"/>
      <c r="N540" s="9"/>
      <c r="O540" s="9">
        <f t="shared" si="208"/>
        <v>8000000</v>
      </c>
      <c r="P540" s="9">
        <v>8000000</v>
      </c>
      <c r="Q540" s="9"/>
      <c r="R540" s="9">
        <f t="shared" si="209"/>
        <v>0</v>
      </c>
      <c r="S540" s="9"/>
      <c r="T540" s="9"/>
      <c r="U540" s="9">
        <f t="shared" si="210"/>
        <v>0</v>
      </c>
      <c r="V540" s="9"/>
      <c r="W540" s="9"/>
      <c r="X540" s="9">
        <f t="shared" si="211"/>
        <v>0</v>
      </c>
      <c r="Y540" s="9"/>
      <c r="Z540" s="9"/>
      <c r="AA540" s="10">
        <f t="shared" si="212"/>
        <v>0</v>
      </c>
      <c r="AB540" s="11">
        <v>45925</v>
      </c>
    </row>
    <row r="541" spans="1:28" ht="15.75" hidden="1" x14ac:dyDescent="0.25">
      <c r="A541" s="39">
        <v>45919</v>
      </c>
      <c r="B541" s="33" t="s">
        <v>208</v>
      </c>
      <c r="C541" s="33"/>
      <c r="D541" s="33" t="s">
        <v>41</v>
      </c>
      <c r="E541" s="33" t="s">
        <v>166</v>
      </c>
      <c r="F541" s="33">
        <v>10</v>
      </c>
      <c r="G541" s="33" t="s">
        <v>23</v>
      </c>
      <c r="H541" s="33">
        <v>400000</v>
      </c>
      <c r="I541" s="5">
        <f t="shared" si="206"/>
        <v>4000000</v>
      </c>
      <c r="J541" s="37" t="s">
        <v>240</v>
      </c>
      <c r="K541" s="33" t="s">
        <v>1166</v>
      </c>
      <c r="L541" s="9">
        <f t="shared" si="207"/>
        <v>0</v>
      </c>
      <c r="M541" s="9"/>
      <c r="N541" s="9"/>
      <c r="O541" s="9">
        <f t="shared" si="208"/>
        <v>4000000</v>
      </c>
      <c r="P541" s="9">
        <v>4000000</v>
      </c>
      <c r="Q541" s="9"/>
      <c r="R541" s="9">
        <f t="shared" si="209"/>
        <v>0</v>
      </c>
      <c r="S541" s="9"/>
      <c r="T541" s="9"/>
      <c r="U541" s="9">
        <f t="shared" si="210"/>
        <v>0</v>
      </c>
      <c r="V541" s="9"/>
      <c r="W541" s="9"/>
      <c r="X541" s="9">
        <f t="shared" si="211"/>
        <v>0</v>
      </c>
      <c r="Y541" s="9"/>
      <c r="Z541" s="9"/>
      <c r="AA541" s="10">
        <f t="shared" si="212"/>
        <v>0</v>
      </c>
      <c r="AB541" s="11">
        <v>45925</v>
      </c>
    </row>
    <row r="542" spans="1:28" ht="15.75" hidden="1" x14ac:dyDescent="0.25">
      <c r="A542" s="39">
        <v>45919</v>
      </c>
      <c r="B542" s="33" t="s">
        <v>402</v>
      </c>
      <c r="C542" s="33"/>
      <c r="D542" s="33" t="s">
        <v>31</v>
      </c>
      <c r="E542" s="33" t="s">
        <v>155</v>
      </c>
      <c r="F542" s="33">
        <v>100</v>
      </c>
      <c r="G542" s="33" t="s">
        <v>29</v>
      </c>
      <c r="H542" s="33">
        <v>4000</v>
      </c>
      <c r="I542" s="5">
        <f t="shared" si="206"/>
        <v>400000</v>
      </c>
      <c r="J542" s="37" t="s">
        <v>241</v>
      </c>
      <c r="K542" s="33"/>
      <c r="L542" s="9">
        <f t="shared" ref="L542" si="213">M542+N542</f>
        <v>0</v>
      </c>
      <c r="M542" s="9"/>
      <c r="N542" s="9"/>
      <c r="O542" s="9">
        <f t="shared" ref="O542" si="214">P542+Q542</f>
        <v>0</v>
      </c>
      <c r="P542" s="9"/>
      <c r="Q542" s="9"/>
      <c r="R542" s="9">
        <f t="shared" ref="R542" si="215">S542+T542</f>
        <v>0</v>
      </c>
      <c r="S542" s="9"/>
      <c r="T542" s="9"/>
      <c r="U542" s="9">
        <f t="shared" ref="U542" si="216">V542+W542</f>
        <v>400000</v>
      </c>
      <c r="V542" s="9">
        <v>400000</v>
      </c>
      <c r="W542" s="9"/>
      <c r="X542" s="9">
        <f t="shared" ref="X542" si="217">Y542+Z542</f>
        <v>0</v>
      </c>
      <c r="Y542" s="9"/>
      <c r="Z542" s="9"/>
      <c r="AA542" s="10">
        <f t="shared" ref="AA542" si="218">C542+I542-L542-O542-U542-X542-R542</f>
        <v>0</v>
      </c>
      <c r="AB542" s="11">
        <v>45919</v>
      </c>
    </row>
    <row r="543" spans="1:28" ht="16.5" hidden="1" thickBot="1" x14ac:dyDescent="0.3">
      <c r="A543" s="61">
        <v>45919</v>
      </c>
      <c r="B543" s="62" t="s">
        <v>196</v>
      </c>
      <c r="C543" s="62"/>
      <c r="D543" s="62" t="s">
        <v>31</v>
      </c>
      <c r="E543" s="62" t="s">
        <v>102</v>
      </c>
      <c r="F543" s="62">
        <v>12</v>
      </c>
      <c r="G543" s="62" t="s">
        <v>74</v>
      </c>
      <c r="H543" s="62">
        <v>65000</v>
      </c>
      <c r="I543" s="133">
        <f t="shared" si="206"/>
        <v>780000</v>
      </c>
      <c r="J543" s="63" t="s">
        <v>240</v>
      </c>
      <c r="K543" s="62"/>
      <c r="L543" s="97">
        <f t="shared" ref="L543:L544" si="219">M543+N543</f>
        <v>0</v>
      </c>
      <c r="M543" s="97"/>
      <c r="N543" s="97"/>
      <c r="O543" s="97">
        <f t="shared" ref="O543:O544" si="220">P543+Q543</f>
        <v>780000</v>
      </c>
      <c r="P543" s="97">
        <v>780000</v>
      </c>
      <c r="Q543" s="97"/>
      <c r="R543" s="97">
        <f t="shared" ref="R543:R544" si="221">S543+T543</f>
        <v>0</v>
      </c>
      <c r="S543" s="97"/>
      <c r="T543" s="97"/>
      <c r="U543" s="97">
        <f t="shared" ref="U543:U544" si="222">V543+W543</f>
        <v>0</v>
      </c>
      <c r="V543" s="97"/>
      <c r="W543" s="97"/>
      <c r="X543" s="97">
        <f t="shared" ref="X543:X544" si="223">Y543+Z543</f>
        <v>0</v>
      </c>
      <c r="Y543" s="97"/>
      <c r="Z543" s="97"/>
      <c r="AA543" s="98">
        <f t="shared" ref="AA543:AA544" si="224">C543+I543-L543-O543-U543-X543-R543</f>
        <v>0</v>
      </c>
      <c r="AB543" s="99">
        <v>45918</v>
      </c>
    </row>
    <row r="544" spans="1:28" ht="15.75" hidden="1" x14ac:dyDescent="0.25">
      <c r="A544" s="39">
        <v>45920</v>
      </c>
      <c r="B544" s="35" t="s">
        <v>170</v>
      </c>
      <c r="C544" s="35"/>
      <c r="D544" s="35" t="s">
        <v>31</v>
      </c>
      <c r="E544" s="35" t="s">
        <v>467</v>
      </c>
      <c r="F544" s="35">
        <v>16.899999999999999</v>
      </c>
      <c r="G544" s="35" t="s">
        <v>51</v>
      </c>
      <c r="H544" s="35">
        <v>43000</v>
      </c>
      <c r="I544" s="5">
        <f t="shared" si="206"/>
        <v>726699.99999999988</v>
      </c>
      <c r="J544" s="41" t="s">
        <v>241</v>
      </c>
      <c r="K544" s="35"/>
      <c r="L544" s="9">
        <f t="shared" si="219"/>
        <v>726700</v>
      </c>
      <c r="M544" s="9">
        <v>726700</v>
      </c>
      <c r="N544" s="9"/>
      <c r="O544" s="9">
        <f t="shared" si="220"/>
        <v>0</v>
      </c>
      <c r="P544" s="9"/>
      <c r="Q544" s="9"/>
      <c r="R544" s="9">
        <f t="shared" si="221"/>
        <v>0</v>
      </c>
      <c r="S544" s="9"/>
      <c r="T544" s="9"/>
      <c r="U544" s="9">
        <f t="shared" si="222"/>
        <v>0</v>
      </c>
      <c r="V544" s="9"/>
      <c r="W544" s="9"/>
      <c r="X544" s="9">
        <f t="shared" si="223"/>
        <v>0</v>
      </c>
      <c r="Y544" s="9"/>
      <c r="Z544" s="9"/>
      <c r="AA544" s="10">
        <f t="shared" si="224"/>
        <v>-1.1641532182693481E-10</v>
      </c>
      <c r="AB544" s="11">
        <v>45920</v>
      </c>
    </row>
    <row r="545" spans="1:28" ht="15.75" hidden="1" x14ac:dyDescent="0.25">
      <c r="A545" s="39">
        <v>45920</v>
      </c>
      <c r="B545" s="35" t="s">
        <v>217</v>
      </c>
      <c r="C545" s="33"/>
      <c r="D545" s="33" t="s">
        <v>41</v>
      </c>
      <c r="E545" s="33" t="s">
        <v>237</v>
      </c>
      <c r="F545" s="33">
        <v>5</v>
      </c>
      <c r="G545" s="33" t="s">
        <v>51</v>
      </c>
      <c r="H545" s="33">
        <v>90000</v>
      </c>
      <c r="I545" s="5">
        <f t="shared" si="206"/>
        <v>450000</v>
      </c>
      <c r="J545" s="41" t="s">
        <v>241</v>
      </c>
      <c r="K545" s="33"/>
      <c r="L545" s="9">
        <f t="shared" ref="L545:L567" si="225">M545+N545</f>
        <v>0</v>
      </c>
      <c r="M545" s="9"/>
      <c r="N545" s="9"/>
      <c r="O545" s="9">
        <f t="shared" ref="O545:O567" si="226">P545+Q545</f>
        <v>0</v>
      </c>
      <c r="P545" s="9"/>
      <c r="Q545" s="9"/>
      <c r="R545" s="9">
        <f t="shared" ref="R545:R567" si="227">S545+T545</f>
        <v>0</v>
      </c>
      <c r="S545" s="9"/>
      <c r="T545" s="9"/>
      <c r="U545" s="9">
        <f t="shared" ref="U545:U567" si="228">V545+W545</f>
        <v>450000</v>
      </c>
      <c r="V545" s="9">
        <v>450000</v>
      </c>
      <c r="W545" s="9"/>
      <c r="X545" s="9">
        <f t="shared" ref="X545:X567" si="229">Y545+Z545</f>
        <v>0</v>
      </c>
      <c r="Y545" s="9"/>
      <c r="Z545" s="9"/>
      <c r="AA545" s="10">
        <f t="shared" ref="AA545:AA567" si="230">C545+I545-L545-O545-U545-X545-R545</f>
        <v>0</v>
      </c>
      <c r="AB545" s="11">
        <v>45920</v>
      </c>
    </row>
    <row r="546" spans="1:28" ht="15.75" hidden="1" x14ac:dyDescent="0.25">
      <c r="A546" s="39">
        <v>45920</v>
      </c>
      <c r="B546" s="35" t="s">
        <v>217</v>
      </c>
      <c r="C546" s="33"/>
      <c r="D546" s="33" t="s">
        <v>41</v>
      </c>
      <c r="E546" s="33" t="s">
        <v>1150</v>
      </c>
      <c r="F546" s="33">
        <v>5</v>
      </c>
      <c r="G546" s="33" t="s">
        <v>51</v>
      </c>
      <c r="H546" s="33">
        <v>90000</v>
      </c>
      <c r="I546" s="5">
        <f t="shared" si="206"/>
        <v>450000</v>
      </c>
      <c r="J546" s="41" t="s">
        <v>241</v>
      </c>
      <c r="K546" s="33"/>
      <c r="L546" s="9">
        <f t="shared" si="225"/>
        <v>0</v>
      </c>
      <c r="M546" s="9"/>
      <c r="N546" s="9"/>
      <c r="O546" s="9">
        <f t="shared" si="226"/>
        <v>0</v>
      </c>
      <c r="P546" s="9"/>
      <c r="Q546" s="9"/>
      <c r="R546" s="9">
        <f t="shared" si="227"/>
        <v>0</v>
      </c>
      <c r="S546" s="9"/>
      <c r="T546" s="9"/>
      <c r="U546" s="9">
        <f t="shared" si="228"/>
        <v>450000</v>
      </c>
      <c r="V546" s="9">
        <v>450000</v>
      </c>
      <c r="W546" s="9"/>
      <c r="X546" s="9">
        <f t="shared" si="229"/>
        <v>0</v>
      </c>
      <c r="Y546" s="9"/>
      <c r="Z546" s="9"/>
      <c r="AA546" s="10">
        <f t="shared" si="230"/>
        <v>0</v>
      </c>
      <c r="AB546" s="11">
        <v>45920</v>
      </c>
    </row>
    <row r="547" spans="1:28" ht="15.75" hidden="1" x14ac:dyDescent="0.25">
      <c r="A547" s="39">
        <v>45920</v>
      </c>
      <c r="B547" s="35" t="s">
        <v>217</v>
      </c>
      <c r="C547" s="33"/>
      <c r="D547" s="33" t="s">
        <v>41</v>
      </c>
      <c r="E547" s="33" t="s">
        <v>310</v>
      </c>
      <c r="F547" s="33">
        <v>5</v>
      </c>
      <c r="G547" s="33" t="s">
        <v>51</v>
      </c>
      <c r="H547" s="33">
        <v>86000</v>
      </c>
      <c r="I547" s="5">
        <f t="shared" si="206"/>
        <v>430000</v>
      </c>
      <c r="J547" s="41" t="s">
        <v>241</v>
      </c>
      <c r="K547" s="33"/>
      <c r="L547" s="9">
        <f t="shared" si="225"/>
        <v>0</v>
      </c>
      <c r="M547" s="9"/>
      <c r="N547" s="9"/>
      <c r="O547" s="9">
        <f t="shared" si="226"/>
        <v>0</v>
      </c>
      <c r="P547" s="9"/>
      <c r="Q547" s="9"/>
      <c r="R547" s="9">
        <f t="shared" si="227"/>
        <v>0</v>
      </c>
      <c r="S547" s="9"/>
      <c r="T547" s="9"/>
      <c r="U547" s="9">
        <f t="shared" si="228"/>
        <v>430000</v>
      </c>
      <c r="V547" s="9">
        <v>430000</v>
      </c>
      <c r="W547" s="9"/>
      <c r="X547" s="9">
        <f t="shared" si="229"/>
        <v>0</v>
      </c>
      <c r="Y547" s="9"/>
      <c r="Z547" s="9"/>
      <c r="AA547" s="10">
        <f t="shared" si="230"/>
        <v>0</v>
      </c>
      <c r="AB547" s="11">
        <v>45920</v>
      </c>
    </row>
    <row r="548" spans="1:28" ht="15.75" hidden="1" x14ac:dyDescent="0.25">
      <c r="A548" s="39">
        <v>45920</v>
      </c>
      <c r="B548" s="35" t="s">
        <v>217</v>
      </c>
      <c r="C548" s="33"/>
      <c r="D548" s="33" t="s">
        <v>41</v>
      </c>
      <c r="E548" s="33" t="s">
        <v>102</v>
      </c>
      <c r="F548" s="33">
        <v>4</v>
      </c>
      <c r="G548" s="33" t="s">
        <v>74</v>
      </c>
      <c r="H548" s="33">
        <v>65000</v>
      </c>
      <c r="I548" s="5">
        <f t="shared" si="206"/>
        <v>260000</v>
      </c>
      <c r="J548" s="82" t="s">
        <v>43</v>
      </c>
      <c r="K548" s="33"/>
      <c r="L548" s="9">
        <f t="shared" si="225"/>
        <v>0</v>
      </c>
      <c r="M548" s="9"/>
      <c r="N548" s="9"/>
      <c r="O548" s="9">
        <f t="shared" si="226"/>
        <v>0</v>
      </c>
      <c r="P548" s="9"/>
      <c r="Q548" s="9"/>
      <c r="R548" s="9">
        <f t="shared" si="227"/>
        <v>0</v>
      </c>
      <c r="S548" s="9"/>
      <c r="T548" s="9"/>
      <c r="U548" s="9">
        <f t="shared" si="228"/>
        <v>230000</v>
      </c>
      <c r="V548" s="9">
        <v>230000</v>
      </c>
      <c r="W548" s="9"/>
      <c r="X548" s="9">
        <f t="shared" si="229"/>
        <v>0</v>
      </c>
      <c r="Y548" s="9"/>
      <c r="Z548" s="9"/>
      <c r="AA548" s="10">
        <f t="shared" si="230"/>
        <v>30000</v>
      </c>
      <c r="AB548" s="11">
        <v>45920</v>
      </c>
    </row>
    <row r="549" spans="1:28" ht="15.75" hidden="1" x14ac:dyDescent="0.25">
      <c r="A549" s="39">
        <v>45920</v>
      </c>
      <c r="B549" s="33" t="s">
        <v>768</v>
      </c>
      <c r="C549" s="33"/>
      <c r="D549" s="33" t="s">
        <v>31</v>
      </c>
      <c r="E549" s="33" t="s">
        <v>612</v>
      </c>
      <c r="F549" s="33">
        <v>2</v>
      </c>
      <c r="G549" s="33" t="s">
        <v>25</v>
      </c>
      <c r="H549" s="33">
        <v>250000</v>
      </c>
      <c r="I549" s="5">
        <f t="shared" si="206"/>
        <v>500000</v>
      </c>
      <c r="J549" s="37" t="s">
        <v>241</v>
      </c>
      <c r="K549" s="33"/>
      <c r="L549" s="9">
        <f t="shared" si="225"/>
        <v>0</v>
      </c>
      <c r="M549" s="9"/>
      <c r="N549" s="9"/>
      <c r="O549" s="9">
        <f t="shared" si="226"/>
        <v>0</v>
      </c>
      <c r="P549" s="9"/>
      <c r="Q549" s="9"/>
      <c r="R549" s="9">
        <f t="shared" si="227"/>
        <v>0</v>
      </c>
      <c r="S549" s="9"/>
      <c r="T549" s="9"/>
      <c r="U549" s="9">
        <f t="shared" si="228"/>
        <v>500000</v>
      </c>
      <c r="V549" s="9">
        <v>500000</v>
      </c>
      <c r="W549" s="9"/>
      <c r="X549" s="9">
        <f t="shared" si="229"/>
        <v>0</v>
      </c>
      <c r="Y549" s="9"/>
      <c r="Z549" s="9"/>
      <c r="AA549" s="10">
        <f t="shared" si="230"/>
        <v>0</v>
      </c>
      <c r="AB549" s="11">
        <v>45920</v>
      </c>
    </row>
    <row r="550" spans="1:28" ht="15.75" hidden="1" x14ac:dyDescent="0.25">
      <c r="A550" s="39">
        <v>45920</v>
      </c>
      <c r="B550" s="33" t="s">
        <v>141</v>
      </c>
      <c r="C550" s="33"/>
      <c r="D550" s="33" t="s">
        <v>31</v>
      </c>
      <c r="E550" s="33" t="s">
        <v>468</v>
      </c>
      <c r="F550" s="33">
        <v>79.5</v>
      </c>
      <c r="G550" s="33" t="s">
        <v>51</v>
      </c>
      <c r="H550" s="33">
        <v>43000</v>
      </c>
      <c r="I550" s="5">
        <f t="shared" si="206"/>
        <v>3418500</v>
      </c>
      <c r="J550" s="82" t="s">
        <v>43</v>
      </c>
      <c r="K550" s="33" t="s">
        <v>1161</v>
      </c>
      <c r="L550" s="9">
        <f t="shared" si="225"/>
        <v>0</v>
      </c>
      <c r="M550" s="9"/>
      <c r="N550" s="9"/>
      <c r="O550" s="9">
        <f t="shared" si="226"/>
        <v>0</v>
      </c>
      <c r="P550" s="9"/>
      <c r="Q550" s="9"/>
      <c r="R550" s="9">
        <f t="shared" si="227"/>
        <v>0</v>
      </c>
      <c r="S550" s="9"/>
      <c r="T550" s="9"/>
      <c r="U550" s="9">
        <f t="shared" si="228"/>
        <v>0</v>
      </c>
      <c r="V550" s="9"/>
      <c r="W550" s="9"/>
      <c r="X550" s="9">
        <f t="shared" si="229"/>
        <v>0</v>
      </c>
      <c r="Y550" s="9"/>
      <c r="Z550" s="9"/>
      <c r="AA550" s="10">
        <f t="shared" si="230"/>
        <v>3418500</v>
      </c>
      <c r="AB550" s="11"/>
    </row>
    <row r="551" spans="1:28" ht="15.75" hidden="1" x14ac:dyDescent="0.25">
      <c r="A551" s="39">
        <v>45920</v>
      </c>
      <c r="B551" s="33" t="s">
        <v>141</v>
      </c>
      <c r="C551" s="33"/>
      <c r="D551" s="33" t="s">
        <v>31</v>
      </c>
      <c r="E551" s="33" t="s">
        <v>467</v>
      </c>
      <c r="F551" s="33">
        <v>84.3</v>
      </c>
      <c r="G551" s="33" t="s">
        <v>51</v>
      </c>
      <c r="H551" s="33">
        <v>43000</v>
      </c>
      <c r="I551" s="5">
        <f t="shared" si="206"/>
        <v>3624900</v>
      </c>
      <c r="J551" s="82" t="s">
        <v>43</v>
      </c>
      <c r="K551" s="33" t="s">
        <v>1161</v>
      </c>
      <c r="L551" s="9">
        <f t="shared" si="225"/>
        <v>0</v>
      </c>
      <c r="M551" s="9"/>
      <c r="N551" s="9"/>
      <c r="O551" s="9">
        <f t="shared" si="226"/>
        <v>0</v>
      </c>
      <c r="P551" s="9"/>
      <c r="Q551" s="9"/>
      <c r="R551" s="9">
        <f t="shared" si="227"/>
        <v>0</v>
      </c>
      <c r="S551" s="9"/>
      <c r="T551" s="9"/>
      <c r="U551" s="9">
        <f t="shared" si="228"/>
        <v>0</v>
      </c>
      <c r="V551" s="9"/>
      <c r="W551" s="9"/>
      <c r="X551" s="9">
        <f t="shared" si="229"/>
        <v>0</v>
      </c>
      <c r="Y551" s="9"/>
      <c r="Z551" s="9"/>
      <c r="AA551" s="10">
        <f t="shared" si="230"/>
        <v>3624900</v>
      </c>
      <c r="AB551" s="11"/>
    </row>
    <row r="552" spans="1:28" ht="15.75" hidden="1" x14ac:dyDescent="0.25">
      <c r="A552" s="39">
        <v>45920</v>
      </c>
      <c r="B552" s="33" t="s">
        <v>141</v>
      </c>
      <c r="C552" s="33"/>
      <c r="D552" s="33" t="s">
        <v>31</v>
      </c>
      <c r="E552" s="33" t="s">
        <v>98</v>
      </c>
      <c r="F552" s="33">
        <v>68.5</v>
      </c>
      <c r="G552" s="33" t="s">
        <v>51</v>
      </c>
      <c r="H552" s="33">
        <v>43000</v>
      </c>
      <c r="I552" s="5">
        <f t="shared" si="206"/>
        <v>2945500</v>
      </c>
      <c r="J552" s="82" t="s">
        <v>43</v>
      </c>
      <c r="K552" s="33" t="s">
        <v>1161</v>
      </c>
      <c r="L552" s="9">
        <f t="shared" si="225"/>
        <v>0</v>
      </c>
      <c r="M552" s="9"/>
      <c r="N552" s="9"/>
      <c r="O552" s="9">
        <f t="shared" si="226"/>
        <v>0</v>
      </c>
      <c r="P552" s="9"/>
      <c r="Q552" s="9"/>
      <c r="R552" s="9">
        <f t="shared" si="227"/>
        <v>0</v>
      </c>
      <c r="S552" s="9"/>
      <c r="T552" s="9"/>
      <c r="U552" s="9">
        <f t="shared" si="228"/>
        <v>0</v>
      </c>
      <c r="V552" s="9"/>
      <c r="W552" s="9"/>
      <c r="X552" s="9">
        <f t="shared" si="229"/>
        <v>0</v>
      </c>
      <c r="Y552" s="9"/>
      <c r="Z552" s="9"/>
      <c r="AA552" s="10">
        <f t="shared" si="230"/>
        <v>2945500</v>
      </c>
      <c r="AB552" s="11"/>
    </row>
    <row r="553" spans="1:28" ht="15.75" hidden="1" x14ac:dyDescent="0.25">
      <c r="A553" s="39">
        <v>45920</v>
      </c>
      <c r="B553" s="33" t="s">
        <v>141</v>
      </c>
      <c r="C553" s="33"/>
      <c r="D553" s="33" t="s">
        <v>31</v>
      </c>
      <c r="E553" s="33" t="s">
        <v>85</v>
      </c>
      <c r="F553" s="33">
        <v>63.7</v>
      </c>
      <c r="G553" s="33" t="s">
        <v>51</v>
      </c>
      <c r="H553" s="33">
        <v>43000</v>
      </c>
      <c r="I553" s="5">
        <f t="shared" si="206"/>
        <v>2739100</v>
      </c>
      <c r="J553" s="82" t="s">
        <v>43</v>
      </c>
      <c r="K553" s="33" t="s">
        <v>1161</v>
      </c>
      <c r="L553" s="9">
        <f t="shared" si="225"/>
        <v>0</v>
      </c>
      <c r="M553" s="9"/>
      <c r="N553" s="9"/>
      <c r="O553" s="9">
        <f t="shared" si="226"/>
        <v>0</v>
      </c>
      <c r="P553" s="9"/>
      <c r="Q553" s="9"/>
      <c r="R553" s="9">
        <f t="shared" si="227"/>
        <v>0</v>
      </c>
      <c r="S553" s="9"/>
      <c r="T553" s="9"/>
      <c r="U553" s="9">
        <f t="shared" si="228"/>
        <v>0</v>
      </c>
      <c r="V553" s="9"/>
      <c r="W553" s="9"/>
      <c r="X553" s="9">
        <f t="shared" si="229"/>
        <v>0</v>
      </c>
      <c r="Y553" s="9"/>
      <c r="Z553" s="9"/>
      <c r="AA553" s="10">
        <f t="shared" si="230"/>
        <v>2739100</v>
      </c>
      <c r="AB553" s="11"/>
    </row>
    <row r="554" spans="1:28" ht="15.75" hidden="1" x14ac:dyDescent="0.25">
      <c r="A554" s="39">
        <v>45920</v>
      </c>
      <c r="B554" s="33" t="s">
        <v>141</v>
      </c>
      <c r="C554" s="33"/>
      <c r="D554" s="33" t="s">
        <v>31</v>
      </c>
      <c r="E554" s="33" t="s">
        <v>423</v>
      </c>
      <c r="F554" s="33">
        <v>67.3</v>
      </c>
      <c r="G554" s="33" t="s">
        <v>51</v>
      </c>
      <c r="H554" s="33">
        <v>43000</v>
      </c>
      <c r="I554" s="5">
        <f t="shared" si="206"/>
        <v>2893900</v>
      </c>
      <c r="J554" s="82" t="s">
        <v>43</v>
      </c>
      <c r="K554" s="33" t="s">
        <v>1161</v>
      </c>
      <c r="L554" s="9">
        <f t="shared" si="225"/>
        <v>0</v>
      </c>
      <c r="M554" s="9"/>
      <c r="N554" s="9"/>
      <c r="O554" s="9">
        <f t="shared" si="226"/>
        <v>0</v>
      </c>
      <c r="P554" s="9"/>
      <c r="Q554" s="9"/>
      <c r="R554" s="9">
        <f t="shared" si="227"/>
        <v>0</v>
      </c>
      <c r="S554" s="9"/>
      <c r="T554" s="9"/>
      <c r="U554" s="9">
        <f t="shared" si="228"/>
        <v>0</v>
      </c>
      <c r="V554" s="9"/>
      <c r="W554" s="9"/>
      <c r="X554" s="9">
        <f t="shared" si="229"/>
        <v>0</v>
      </c>
      <c r="Y554" s="9"/>
      <c r="Z554" s="9"/>
      <c r="AA554" s="10">
        <f t="shared" si="230"/>
        <v>2893900</v>
      </c>
      <c r="AB554" s="11"/>
    </row>
    <row r="555" spans="1:28" ht="15.75" hidden="1" x14ac:dyDescent="0.25">
      <c r="A555" s="39">
        <v>45920</v>
      </c>
      <c r="B555" s="33" t="s">
        <v>141</v>
      </c>
      <c r="C555" s="33"/>
      <c r="D555" s="33" t="s">
        <v>31</v>
      </c>
      <c r="E555" s="33" t="s">
        <v>235</v>
      </c>
      <c r="F555" s="33">
        <v>30</v>
      </c>
      <c r="G555" s="33" t="s">
        <v>51</v>
      </c>
      <c r="H555" s="33">
        <v>90000</v>
      </c>
      <c r="I555" s="5">
        <f t="shared" si="206"/>
        <v>2700000</v>
      </c>
      <c r="J555" s="82" t="s">
        <v>43</v>
      </c>
      <c r="K555" s="33" t="s">
        <v>1161</v>
      </c>
      <c r="L555" s="9">
        <f t="shared" si="225"/>
        <v>0</v>
      </c>
      <c r="M555" s="9"/>
      <c r="N555" s="9"/>
      <c r="O555" s="9">
        <f t="shared" si="226"/>
        <v>0</v>
      </c>
      <c r="P555" s="9"/>
      <c r="Q555" s="9"/>
      <c r="R555" s="9">
        <f t="shared" si="227"/>
        <v>0</v>
      </c>
      <c r="S555" s="9"/>
      <c r="T555" s="9"/>
      <c r="U555" s="9">
        <f t="shared" si="228"/>
        <v>0</v>
      </c>
      <c r="V555" s="9"/>
      <c r="W555" s="9"/>
      <c r="X555" s="9">
        <f t="shared" si="229"/>
        <v>0</v>
      </c>
      <c r="Y555" s="9"/>
      <c r="Z555" s="9"/>
      <c r="AA555" s="10">
        <f t="shared" si="230"/>
        <v>2700000</v>
      </c>
      <c r="AB555" s="11"/>
    </row>
    <row r="556" spans="1:28" ht="15.75" hidden="1" x14ac:dyDescent="0.25">
      <c r="A556" s="39">
        <v>45920</v>
      </c>
      <c r="B556" s="33" t="s">
        <v>1168</v>
      </c>
      <c r="C556" s="33"/>
      <c r="D556" s="33" t="s">
        <v>31</v>
      </c>
      <c r="E556" s="33" t="s">
        <v>102</v>
      </c>
      <c r="F556" s="33">
        <v>12</v>
      </c>
      <c r="G556" s="33" t="s">
        <v>74</v>
      </c>
      <c r="H556" s="33">
        <v>65000</v>
      </c>
      <c r="I556" s="5">
        <f t="shared" si="206"/>
        <v>780000</v>
      </c>
      <c r="J556" s="37" t="s">
        <v>241</v>
      </c>
      <c r="K556" s="33"/>
      <c r="L556" s="9">
        <f t="shared" si="225"/>
        <v>0</v>
      </c>
      <c r="M556" s="9"/>
      <c r="N556" s="9"/>
      <c r="O556" s="9">
        <f t="shared" si="226"/>
        <v>0</v>
      </c>
      <c r="P556" s="9"/>
      <c r="Q556" s="9"/>
      <c r="R556" s="9">
        <f t="shared" si="227"/>
        <v>0</v>
      </c>
      <c r="S556" s="9"/>
      <c r="T556" s="9"/>
      <c r="U556" s="9">
        <f t="shared" si="228"/>
        <v>780000</v>
      </c>
      <c r="V556" s="9">
        <v>780000</v>
      </c>
      <c r="W556" s="9"/>
      <c r="X556" s="9">
        <f t="shared" si="229"/>
        <v>0</v>
      </c>
      <c r="Y556" s="9"/>
      <c r="Z556" s="9"/>
      <c r="AA556" s="10">
        <f t="shared" si="230"/>
        <v>0</v>
      </c>
      <c r="AB556" s="11">
        <v>45920</v>
      </c>
    </row>
    <row r="557" spans="1:28" ht="15.75" hidden="1" x14ac:dyDescent="0.25">
      <c r="A557" s="39">
        <v>45920</v>
      </c>
      <c r="B557" s="33" t="s">
        <v>92</v>
      </c>
      <c r="C557" s="33"/>
      <c r="D557" s="33" t="s">
        <v>31</v>
      </c>
      <c r="E557" s="33" t="s">
        <v>91</v>
      </c>
      <c r="F557" s="33">
        <v>500</v>
      </c>
      <c r="G557" s="33" t="s">
        <v>29</v>
      </c>
      <c r="H557" s="33">
        <v>4000</v>
      </c>
      <c r="I557" s="5">
        <f t="shared" si="206"/>
        <v>2000000</v>
      </c>
      <c r="J557" s="37" t="s">
        <v>240</v>
      </c>
      <c r="K557" s="33" t="s">
        <v>1156</v>
      </c>
      <c r="L557" s="9">
        <f t="shared" si="225"/>
        <v>0</v>
      </c>
      <c r="M557" s="9"/>
      <c r="N557" s="9"/>
      <c r="O557" s="9">
        <f t="shared" si="226"/>
        <v>2000000</v>
      </c>
      <c r="P557" s="9">
        <v>2000000</v>
      </c>
      <c r="Q557" s="9"/>
      <c r="R557" s="9">
        <f t="shared" si="227"/>
        <v>0</v>
      </c>
      <c r="S557" s="9"/>
      <c r="T557" s="9"/>
      <c r="U557" s="9">
        <f t="shared" si="228"/>
        <v>0</v>
      </c>
      <c r="V557" s="9"/>
      <c r="W557" s="9"/>
      <c r="X557" s="9">
        <f t="shared" si="229"/>
        <v>0</v>
      </c>
      <c r="Y557" s="9"/>
      <c r="Z557" s="9"/>
      <c r="AA557" s="10">
        <f t="shared" si="230"/>
        <v>0</v>
      </c>
      <c r="AB557" s="11">
        <v>45922</v>
      </c>
    </row>
    <row r="558" spans="1:28" ht="15.75" hidden="1" x14ac:dyDescent="0.25">
      <c r="A558" s="39">
        <v>45920</v>
      </c>
      <c r="B558" s="33" t="s">
        <v>217</v>
      </c>
      <c r="C558" s="33"/>
      <c r="D558" s="33" t="s">
        <v>41</v>
      </c>
      <c r="E558" s="33" t="s">
        <v>155</v>
      </c>
      <c r="F558" s="33">
        <v>1000</v>
      </c>
      <c r="G558" s="33" t="s">
        <v>29</v>
      </c>
      <c r="H558" s="33">
        <v>3700</v>
      </c>
      <c r="I558" s="5">
        <f t="shared" si="206"/>
        <v>3700000</v>
      </c>
      <c r="J558" s="37" t="s">
        <v>241</v>
      </c>
      <c r="K558" s="33"/>
      <c r="L558" s="9">
        <f t="shared" si="225"/>
        <v>3700000</v>
      </c>
      <c r="M558" s="9">
        <v>3700000</v>
      </c>
      <c r="N558" s="9"/>
      <c r="O558" s="9">
        <f t="shared" si="226"/>
        <v>0</v>
      </c>
      <c r="P558" s="9"/>
      <c r="Q558" s="9"/>
      <c r="R558" s="9">
        <f t="shared" si="227"/>
        <v>0</v>
      </c>
      <c r="S558" s="9"/>
      <c r="T558" s="9"/>
      <c r="U558" s="9">
        <f t="shared" si="228"/>
        <v>0</v>
      </c>
      <c r="V558" s="9"/>
      <c r="W558" s="9"/>
      <c r="X558" s="9">
        <f t="shared" si="229"/>
        <v>0</v>
      </c>
      <c r="Y558" s="9"/>
      <c r="Z558" s="9"/>
      <c r="AA558" s="10">
        <f t="shared" si="230"/>
        <v>0</v>
      </c>
      <c r="AB558" s="11">
        <v>45920</v>
      </c>
    </row>
    <row r="559" spans="1:28" ht="15.75" hidden="1" x14ac:dyDescent="0.25">
      <c r="A559" s="39">
        <v>45920</v>
      </c>
      <c r="B559" s="33" t="s">
        <v>980</v>
      </c>
      <c r="C559" s="33"/>
      <c r="D559" s="33" t="s">
        <v>31</v>
      </c>
      <c r="E559" s="33" t="s">
        <v>122</v>
      </c>
      <c r="F559" s="33">
        <v>1</v>
      </c>
      <c r="G559" s="33" t="s">
        <v>51</v>
      </c>
      <c r="H559" s="33">
        <v>70000</v>
      </c>
      <c r="I559" s="5">
        <f t="shared" si="206"/>
        <v>70000</v>
      </c>
      <c r="J559" s="37" t="s">
        <v>241</v>
      </c>
      <c r="K559" s="33"/>
      <c r="L559" s="9">
        <f t="shared" si="225"/>
        <v>0</v>
      </c>
      <c r="M559" s="9"/>
      <c r="N559" s="9"/>
      <c r="O559" s="9">
        <f t="shared" si="226"/>
        <v>0</v>
      </c>
      <c r="P559" s="9"/>
      <c r="Q559" s="9"/>
      <c r="R559" s="9">
        <f t="shared" si="227"/>
        <v>0</v>
      </c>
      <c r="S559" s="9"/>
      <c r="T559" s="9"/>
      <c r="U559" s="9">
        <f t="shared" si="228"/>
        <v>70000</v>
      </c>
      <c r="V559" s="9">
        <v>70000</v>
      </c>
      <c r="W559" s="9"/>
      <c r="X559" s="9">
        <f t="shared" si="229"/>
        <v>0</v>
      </c>
      <c r="Y559" s="9"/>
      <c r="Z559" s="9"/>
      <c r="AA559" s="10">
        <f t="shared" si="230"/>
        <v>0</v>
      </c>
      <c r="AB559" s="11">
        <v>45920</v>
      </c>
    </row>
    <row r="560" spans="1:28" ht="15.75" hidden="1" x14ac:dyDescent="0.25">
      <c r="A560" s="39">
        <v>45920</v>
      </c>
      <c r="B560" s="33" t="s">
        <v>231</v>
      </c>
      <c r="C560" s="33"/>
      <c r="D560" s="33"/>
      <c r="E560" s="33" t="s">
        <v>85</v>
      </c>
      <c r="F560" s="33">
        <v>31.1</v>
      </c>
      <c r="G560" s="33" t="s">
        <v>51</v>
      </c>
      <c r="H560" s="33"/>
      <c r="I560" s="5">
        <f t="shared" si="206"/>
        <v>0</v>
      </c>
      <c r="J560" s="83" t="s">
        <v>26</v>
      </c>
      <c r="K560" s="33"/>
      <c r="L560" s="9">
        <f t="shared" si="225"/>
        <v>0</v>
      </c>
      <c r="M560" s="9"/>
      <c r="N560" s="9"/>
      <c r="O560" s="9">
        <f t="shared" si="226"/>
        <v>0</v>
      </c>
      <c r="P560" s="9"/>
      <c r="Q560" s="9"/>
      <c r="R560" s="9">
        <f t="shared" si="227"/>
        <v>0</v>
      </c>
      <c r="S560" s="9"/>
      <c r="T560" s="9"/>
      <c r="U560" s="9">
        <f t="shared" si="228"/>
        <v>0</v>
      </c>
      <c r="V560" s="9"/>
      <c r="W560" s="9"/>
      <c r="X560" s="9">
        <f t="shared" si="229"/>
        <v>0</v>
      </c>
      <c r="Y560" s="9"/>
      <c r="Z560" s="9"/>
      <c r="AA560" s="10">
        <f t="shared" si="230"/>
        <v>0</v>
      </c>
      <c r="AB560" s="11"/>
    </row>
    <row r="561" spans="1:28" ht="15.75" hidden="1" x14ac:dyDescent="0.25">
      <c r="A561" s="39">
        <v>45920</v>
      </c>
      <c r="B561" s="33" t="s">
        <v>231</v>
      </c>
      <c r="C561" s="33"/>
      <c r="D561" s="33"/>
      <c r="E561" s="33" t="s">
        <v>135</v>
      </c>
      <c r="F561" s="33">
        <v>29</v>
      </c>
      <c r="G561" s="33" t="s">
        <v>51</v>
      </c>
      <c r="H561" s="33"/>
      <c r="I561" s="5">
        <f t="shared" si="206"/>
        <v>0</v>
      </c>
      <c r="J561" s="83" t="s">
        <v>26</v>
      </c>
      <c r="K561" s="33"/>
      <c r="L561" s="9">
        <f t="shared" si="225"/>
        <v>0</v>
      </c>
      <c r="M561" s="9"/>
      <c r="N561" s="9"/>
      <c r="O561" s="9">
        <f t="shared" si="226"/>
        <v>0</v>
      </c>
      <c r="P561" s="9"/>
      <c r="Q561" s="9"/>
      <c r="R561" s="9">
        <f t="shared" si="227"/>
        <v>0</v>
      </c>
      <c r="S561" s="9"/>
      <c r="T561" s="9"/>
      <c r="U561" s="9">
        <f t="shared" si="228"/>
        <v>0</v>
      </c>
      <c r="V561" s="9"/>
      <c r="W561" s="9"/>
      <c r="X561" s="9">
        <f t="shared" si="229"/>
        <v>0</v>
      </c>
      <c r="Y561" s="9"/>
      <c r="Z561" s="9"/>
      <c r="AA561" s="10">
        <f t="shared" si="230"/>
        <v>0</v>
      </c>
      <c r="AB561" s="11"/>
    </row>
    <row r="562" spans="1:28" ht="15.75" hidden="1" x14ac:dyDescent="0.25">
      <c r="A562" s="39">
        <v>45920</v>
      </c>
      <c r="B562" s="33" t="s">
        <v>231</v>
      </c>
      <c r="C562" s="33"/>
      <c r="D562" s="33"/>
      <c r="E562" s="33" t="s">
        <v>1000</v>
      </c>
      <c r="F562" s="33">
        <v>87.6</v>
      </c>
      <c r="G562" s="33" t="s">
        <v>51</v>
      </c>
      <c r="H562" s="33"/>
      <c r="I562" s="5">
        <f t="shared" si="206"/>
        <v>0</v>
      </c>
      <c r="J562" s="83" t="s">
        <v>26</v>
      </c>
      <c r="K562" s="33"/>
      <c r="L562" s="9">
        <f t="shared" si="225"/>
        <v>0</v>
      </c>
      <c r="M562" s="9"/>
      <c r="N562" s="9"/>
      <c r="O562" s="9">
        <f t="shared" si="226"/>
        <v>0</v>
      </c>
      <c r="P562" s="9"/>
      <c r="Q562" s="9"/>
      <c r="R562" s="9">
        <f t="shared" si="227"/>
        <v>0</v>
      </c>
      <c r="S562" s="9"/>
      <c r="T562" s="9"/>
      <c r="U562" s="9">
        <f t="shared" si="228"/>
        <v>0</v>
      </c>
      <c r="V562" s="9"/>
      <c r="W562" s="9"/>
      <c r="X562" s="9">
        <f t="shared" si="229"/>
        <v>0</v>
      </c>
      <c r="Y562" s="9"/>
      <c r="Z562" s="9"/>
      <c r="AA562" s="10">
        <f t="shared" si="230"/>
        <v>0</v>
      </c>
      <c r="AB562" s="11"/>
    </row>
    <row r="563" spans="1:28" ht="15.75" hidden="1" x14ac:dyDescent="0.25">
      <c r="A563" s="39">
        <v>45920</v>
      </c>
      <c r="B563" s="33" t="s">
        <v>231</v>
      </c>
      <c r="C563" s="33"/>
      <c r="D563" s="33"/>
      <c r="E563" s="33" t="s">
        <v>468</v>
      </c>
      <c r="F563" s="33">
        <v>15.9</v>
      </c>
      <c r="G563" s="33" t="s">
        <v>51</v>
      </c>
      <c r="H563" s="33"/>
      <c r="I563" s="5">
        <f t="shared" si="206"/>
        <v>0</v>
      </c>
      <c r="J563" s="83" t="s">
        <v>26</v>
      </c>
      <c r="K563" s="33"/>
      <c r="L563" s="9">
        <f t="shared" si="225"/>
        <v>0</v>
      </c>
      <c r="M563" s="9"/>
      <c r="N563" s="9"/>
      <c r="O563" s="9">
        <f t="shared" si="226"/>
        <v>0</v>
      </c>
      <c r="P563" s="9"/>
      <c r="Q563" s="9"/>
      <c r="R563" s="9">
        <f t="shared" si="227"/>
        <v>0</v>
      </c>
      <c r="S563" s="9"/>
      <c r="T563" s="9"/>
      <c r="U563" s="9">
        <f t="shared" si="228"/>
        <v>0</v>
      </c>
      <c r="V563" s="9"/>
      <c r="W563" s="9"/>
      <c r="X563" s="9">
        <f t="shared" si="229"/>
        <v>0</v>
      </c>
      <c r="Y563" s="9"/>
      <c r="Z563" s="9"/>
      <c r="AA563" s="10">
        <f t="shared" si="230"/>
        <v>0</v>
      </c>
      <c r="AB563" s="11"/>
    </row>
    <row r="564" spans="1:28" ht="15.75" hidden="1" x14ac:dyDescent="0.25">
      <c r="A564" s="39">
        <v>45920</v>
      </c>
      <c r="B564" s="33" t="s">
        <v>231</v>
      </c>
      <c r="C564" s="33"/>
      <c r="D564" s="33"/>
      <c r="E564" s="33" t="s">
        <v>482</v>
      </c>
      <c r="F564" s="33">
        <v>59.9</v>
      </c>
      <c r="G564" s="33" t="s">
        <v>51</v>
      </c>
      <c r="H564" s="33"/>
      <c r="I564" s="5">
        <f t="shared" si="206"/>
        <v>0</v>
      </c>
      <c r="J564" s="83" t="s">
        <v>26</v>
      </c>
      <c r="K564" s="33"/>
      <c r="L564" s="9">
        <f t="shared" si="225"/>
        <v>0</v>
      </c>
      <c r="M564" s="9"/>
      <c r="N564" s="9"/>
      <c r="O564" s="9">
        <f t="shared" si="226"/>
        <v>0</v>
      </c>
      <c r="P564" s="9"/>
      <c r="Q564" s="9"/>
      <c r="R564" s="9">
        <f t="shared" si="227"/>
        <v>0</v>
      </c>
      <c r="S564" s="9"/>
      <c r="T564" s="9"/>
      <c r="U564" s="9">
        <f t="shared" si="228"/>
        <v>0</v>
      </c>
      <c r="V564" s="9"/>
      <c r="W564" s="9"/>
      <c r="X564" s="9">
        <f t="shared" si="229"/>
        <v>0</v>
      </c>
      <c r="Y564" s="9"/>
      <c r="Z564" s="9"/>
      <c r="AA564" s="10">
        <f t="shared" si="230"/>
        <v>0</v>
      </c>
      <c r="AB564" s="11"/>
    </row>
    <row r="565" spans="1:28" ht="15.75" hidden="1" x14ac:dyDescent="0.25">
      <c r="A565" s="39">
        <v>45920</v>
      </c>
      <c r="B565" s="33" t="s">
        <v>231</v>
      </c>
      <c r="C565" s="33"/>
      <c r="D565" s="33"/>
      <c r="E565" s="33" t="s">
        <v>344</v>
      </c>
      <c r="F565" s="33">
        <v>28.3</v>
      </c>
      <c r="G565" s="33" t="s">
        <v>51</v>
      </c>
      <c r="H565" s="33"/>
      <c r="I565" s="5">
        <f t="shared" si="206"/>
        <v>0</v>
      </c>
      <c r="J565" s="83" t="s">
        <v>26</v>
      </c>
      <c r="K565" s="33"/>
      <c r="L565" s="9">
        <f t="shared" si="225"/>
        <v>0</v>
      </c>
      <c r="M565" s="9"/>
      <c r="N565" s="9"/>
      <c r="O565" s="9">
        <f t="shared" si="226"/>
        <v>0</v>
      </c>
      <c r="P565" s="9"/>
      <c r="Q565" s="9"/>
      <c r="R565" s="9">
        <f t="shared" si="227"/>
        <v>0</v>
      </c>
      <c r="S565" s="9"/>
      <c r="T565" s="9"/>
      <c r="U565" s="9">
        <f t="shared" si="228"/>
        <v>0</v>
      </c>
      <c r="V565" s="9"/>
      <c r="W565" s="9"/>
      <c r="X565" s="9">
        <f t="shared" si="229"/>
        <v>0</v>
      </c>
      <c r="Y565" s="9"/>
      <c r="Z565" s="9"/>
      <c r="AA565" s="10">
        <f t="shared" si="230"/>
        <v>0</v>
      </c>
      <c r="AB565" s="11"/>
    </row>
    <row r="566" spans="1:28" ht="15.75" hidden="1" x14ac:dyDescent="0.25">
      <c r="A566" s="39">
        <v>45920</v>
      </c>
      <c r="B566" s="33" t="s">
        <v>231</v>
      </c>
      <c r="C566" s="33"/>
      <c r="D566" s="33"/>
      <c r="E566" s="33" t="s">
        <v>1136</v>
      </c>
      <c r="F566" s="33">
        <v>47.6</v>
      </c>
      <c r="G566" s="33" t="s">
        <v>51</v>
      </c>
      <c r="H566" s="33"/>
      <c r="I566" s="5">
        <f t="shared" si="206"/>
        <v>0</v>
      </c>
      <c r="J566" s="83" t="s">
        <v>26</v>
      </c>
      <c r="K566" s="33"/>
      <c r="L566" s="9">
        <f t="shared" si="225"/>
        <v>0</v>
      </c>
      <c r="M566" s="9"/>
      <c r="N566" s="9"/>
      <c r="O566" s="9">
        <f t="shared" si="226"/>
        <v>0</v>
      </c>
      <c r="P566" s="9"/>
      <c r="Q566" s="9"/>
      <c r="R566" s="9">
        <f t="shared" si="227"/>
        <v>0</v>
      </c>
      <c r="S566" s="9"/>
      <c r="T566" s="9"/>
      <c r="U566" s="9">
        <f t="shared" si="228"/>
        <v>0</v>
      </c>
      <c r="V566" s="9"/>
      <c r="W566" s="9"/>
      <c r="X566" s="9">
        <f t="shared" si="229"/>
        <v>0</v>
      </c>
      <c r="Y566" s="9"/>
      <c r="Z566" s="9"/>
      <c r="AA566" s="10">
        <f t="shared" si="230"/>
        <v>0</v>
      </c>
      <c r="AB566" s="11"/>
    </row>
    <row r="567" spans="1:28" ht="15.75" hidden="1" x14ac:dyDescent="0.25">
      <c r="A567" s="39">
        <v>45920</v>
      </c>
      <c r="B567" s="33" t="s">
        <v>920</v>
      </c>
      <c r="C567" s="33"/>
      <c r="D567" s="33" t="s">
        <v>31</v>
      </c>
      <c r="E567" s="33" t="s">
        <v>166</v>
      </c>
      <c r="F567" s="33">
        <v>1</v>
      </c>
      <c r="G567" s="33" t="s">
        <v>23</v>
      </c>
      <c r="H567" s="33">
        <v>400000</v>
      </c>
      <c r="I567" s="5">
        <f t="shared" si="206"/>
        <v>400000</v>
      </c>
      <c r="J567" s="37" t="s">
        <v>241</v>
      </c>
      <c r="K567" s="33"/>
      <c r="L567" s="9">
        <f t="shared" si="225"/>
        <v>0</v>
      </c>
      <c r="M567" s="9"/>
      <c r="N567" s="9"/>
      <c r="O567" s="9">
        <f t="shared" si="226"/>
        <v>0</v>
      </c>
      <c r="P567" s="9"/>
      <c r="Q567" s="9"/>
      <c r="R567" s="9">
        <f t="shared" si="227"/>
        <v>0</v>
      </c>
      <c r="S567" s="9"/>
      <c r="T567" s="9"/>
      <c r="U567" s="9">
        <f t="shared" si="228"/>
        <v>400000</v>
      </c>
      <c r="V567" s="9">
        <v>400000</v>
      </c>
      <c r="W567" s="9"/>
      <c r="X567" s="9">
        <f t="shared" si="229"/>
        <v>0</v>
      </c>
      <c r="Y567" s="9"/>
      <c r="Z567" s="9"/>
      <c r="AA567" s="10">
        <f t="shared" si="230"/>
        <v>0</v>
      </c>
      <c r="AB567" s="11">
        <v>45920</v>
      </c>
    </row>
    <row r="568" spans="1:28" ht="16.5" hidden="1" thickBot="1" x14ac:dyDescent="0.3">
      <c r="A568" s="61">
        <v>45920</v>
      </c>
      <c r="B568" s="104" t="s">
        <v>170</v>
      </c>
      <c r="C568" s="104"/>
      <c r="D568" s="104" t="s">
        <v>31</v>
      </c>
      <c r="E568" s="104" t="s">
        <v>110</v>
      </c>
      <c r="F568" s="104">
        <v>600</v>
      </c>
      <c r="G568" s="104" t="s">
        <v>29</v>
      </c>
      <c r="H568" s="104">
        <v>2000</v>
      </c>
      <c r="I568" s="133">
        <f t="shared" si="206"/>
        <v>1200000</v>
      </c>
      <c r="J568" s="100" t="s">
        <v>241</v>
      </c>
      <c r="K568" s="104"/>
      <c r="L568" s="97">
        <f t="shared" ref="L568:L569" si="231">M568+N568</f>
        <v>1200000</v>
      </c>
      <c r="M568" s="97">
        <v>1200000</v>
      </c>
      <c r="N568" s="97"/>
      <c r="O568" s="97">
        <f t="shared" ref="O568:O569" si="232">P568+Q568</f>
        <v>0</v>
      </c>
      <c r="P568" s="97"/>
      <c r="Q568" s="97"/>
      <c r="R568" s="97">
        <f t="shared" ref="R568:R569" si="233">S568+T568</f>
        <v>0</v>
      </c>
      <c r="S568" s="97"/>
      <c r="T568" s="97"/>
      <c r="U568" s="97">
        <f t="shared" ref="U568:U569" si="234">V568+W568</f>
        <v>0</v>
      </c>
      <c r="V568" s="97"/>
      <c r="W568" s="97"/>
      <c r="X568" s="97">
        <f t="shared" ref="X568:X569" si="235">Y568+Z568</f>
        <v>0</v>
      </c>
      <c r="Y568" s="97"/>
      <c r="Z568" s="97"/>
      <c r="AA568" s="98">
        <f t="shared" ref="AA568:AA569" si="236">C568+I568-L568-O568-U568-X568-R568</f>
        <v>0</v>
      </c>
      <c r="AB568" s="99">
        <v>45920</v>
      </c>
    </row>
    <row r="569" spans="1:28" ht="15.75" hidden="1" x14ac:dyDescent="0.25">
      <c r="A569" s="39">
        <v>45922</v>
      </c>
      <c r="B569" s="35" t="s">
        <v>194</v>
      </c>
      <c r="C569" s="35"/>
      <c r="D569" s="35" t="s">
        <v>31</v>
      </c>
      <c r="E569" s="35" t="s">
        <v>95</v>
      </c>
      <c r="F569" s="35">
        <v>5200</v>
      </c>
      <c r="G569" s="35" t="s">
        <v>29</v>
      </c>
      <c r="H569" s="35">
        <v>4000</v>
      </c>
      <c r="I569" s="135">
        <f t="shared" si="206"/>
        <v>20800000</v>
      </c>
      <c r="J569" s="82" t="s">
        <v>38</v>
      </c>
      <c r="K569" s="35"/>
      <c r="L569" s="120">
        <f t="shared" si="231"/>
        <v>0</v>
      </c>
      <c r="M569" s="120"/>
      <c r="N569" s="120"/>
      <c r="O569" s="120">
        <f t="shared" si="232"/>
        <v>14410000</v>
      </c>
      <c r="P569" s="120">
        <v>14410000</v>
      </c>
      <c r="Q569" s="120"/>
      <c r="R569" s="120">
        <f t="shared" si="233"/>
        <v>0</v>
      </c>
      <c r="S569" s="120"/>
      <c r="T569" s="120"/>
      <c r="U569" s="120">
        <f t="shared" si="234"/>
        <v>0</v>
      </c>
      <c r="V569" s="120"/>
      <c r="W569" s="120"/>
      <c r="X569" s="120">
        <f t="shared" si="235"/>
        <v>0</v>
      </c>
      <c r="Y569" s="120"/>
      <c r="Z569" s="120"/>
      <c r="AA569" s="121">
        <f t="shared" si="236"/>
        <v>6390000</v>
      </c>
      <c r="AB569" s="122">
        <v>45873</v>
      </c>
    </row>
    <row r="570" spans="1:28" ht="15.75" hidden="1" x14ac:dyDescent="0.25">
      <c r="A570" s="39">
        <v>45922</v>
      </c>
      <c r="B570" s="33" t="s">
        <v>153</v>
      </c>
      <c r="C570" s="33"/>
      <c r="D570" s="33" t="s">
        <v>31</v>
      </c>
      <c r="E570" s="35" t="s">
        <v>95</v>
      </c>
      <c r="F570" s="33">
        <v>700</v>
      </c>
      <c r="G570" s="35" t="s">
        <v>29</v>
      </c>
      <c r="H570" s="33">
        <v>3800</v>
      </c>
      <c r="I570" s="5">
        <f t="shared" si="206"/>
        <v>2660000</v>
      </c>
      <c r="J570" s="37" t="s">
        <v>241</v>
      </c>
      <c r="K570" s="33"/>
      <c r="L570" s="9">
        <f t="shared" ref="L570:L598" si="237">M570+N570</f>
        <v>0</v>
      </c>
      <c r="M570" s="9"/>
      <c r="N570" s="9"/>
      <c r="O570" s="9">
        <f t="shared" ref="O570:O598" si="238">P570+Q570</f>
        <v>0</v>
      </c>
      <c r="P570" s="9"/>
      <c r="Q570" s="9"/>
      <c r="R570" s="9">
        <f t="shared" ref="R570:R598" si="239">S570+T570</f>
        <v>0</v>
      </c>
      <c r="S570" s="9"/>
      <c r="T570" s="9"/>
      <c r="U570" s="9">
        <f t="shared" ref="U570:U598" si="240">V570+W570</f>
        <v>2660000</v>
      </c>
      <c r="V570" s="9">
        <v>2660000</v>
      </c>
      <c r="W570" s="9"/>
      <c r="X570" s="9">
        <f t="shared" ref="X570:X598" si="241">Y570+Z570</f>
        <v>0</v>
      </c>
      <c r="Y570" s="9"/>
      <c r="Z570" s="9"/>
      <c r="AA570" s="10">
        <f t="shared" ref="AA570:AA598" si="242">C570+I570-L570-O570-U570-X570-R570</f>
        <v>0</v>
      </c>
      <c r="AB570" s="11">
        <v>45922</v>
      </c>
    </row>
    <row r="571" spans="1:28" ht="15.75" hidden="1" x14ac:dyDescent="0.25">
      <c r="A571" s="39">
        <v>45922</v>
      </c>
      <c r="B571" s="33" t="s">
        <v>332</v>
      </c>
      <c r="C571" s="33"/>
      <c r="D571" s="33" t="s">
        <v>31</v>
      </c>
      <c r="E571" s="33" t="s">
        <v>966</v>
      </c>
      <c r="F571" s="33">
        <v>1</v>
      </c>
      <c r="G571" s="33" t="s">
        <v>51</v>
      </c>
      <c r="H571" s="33">
        <v>175000</v>
      </c>
      <c r="I571" s="5">
        <f t="shared" si="206"/>
        <v>175000</v>
      </c>
      <c r="J571" s="37" t="s">
        <v>241</v>
      </c>
      <c r="K571" s="33"/>
      <c r="L571" s="9">
        <f t="shared" si="237"/>
        <v>0</v>
      </c>
      <c r="M571" s="9"/>
      <c r="N571" s="9"/>
      <c r="O571" s="9">
        <f t="shared" si="238"/>
        <v>0</v>
      </c>
      <c r="P571" s="9"/>
      <c r="Q571" s="9"/>
      <c r="R571" s="9">
        <f t="shared" si="239"/>
        <v>0</v>
      </c>
      <c r="S571" s="9"/>
      <c r="T571" s="9"/>
      <c r="U571" s="9">
        <f t="shared" si="240"/>
        <v>175000</v>
      </c>
      <c r="V571" s="9">
        <v>175000</v>
      </c>
      <c r="W571" s="9"/>
      <c r="X571" s="9">
        <f t="shared" si="241"/>
        <v>0</v>
      </c>
      <c r="Y571" s="9"/>
      <c r="Z571" s="9"/>
      <c r="AA571" s="10">
        <f t="shared" si="242"/>
        <v>0</v>
      </c>
      <c r="AB571" s="11">
        <v>45922</v>
      </c>
    </row>
    <row r="572" spans="1:28" ht="15.75" hidden="1" x14ac:dyDescent="0.25">
      <c r="A572" s="39">
        <v>45922</v>
      </c>
      <c r="B572" s="33" t="s">
        <v>920</v>
      </c>
      <c r="C572" s="33"/>
      <c r="D572" s="33" t="s">
        <v>41</v>
      </c>
      <c r="E572" s="33" t="s">
        <v>407</v>
      </c>
      <c r="F572" s="33">
        <v>10</v>
      </c>
      <c r="G572" s="33" t="s">
        <v>33</v>
      </c>
      <c r="H572" s="33">
        <v>300000</v>
      </c>
      <c r="I572" s="5">
        <f t="shared" si="206"/>
        <v>3000000</v>
      </c>
      <c r="J572" s="37" t="s">
        <v>241</v>
      </c>
      <c r="K572" s="33"/>
      <c r="L572" s="9">
        <f t="shared" si="237"/>
        <v>0</v>
      </c>
      <c r="M572" s="9"/>
      <c r="N572" s="9"/>
      <c r="O572" s="9">
        <f t="shared" si="238"/>
        <v>0</v>
      </c>
      <c r="P572" s="9"/>
      <c r="Q572" s="9"/>
      <c r="R572" s="9">
        <f t="shared" si="239"/>
        <v>0</v>
      </c>
      <c r="S572" s="9"/>
      <c r="T572" s="9"/>
      <c r="U572" s="9">
        <f t="shared" si="240"/>
        <v>3000000</v>
      </c>
      <c r="V572" s="9">
        <v>3000000</v>
      </c>
      <c r="W572" s="9"/>
      <c r="X572" s="9">
        <f t="shared" si="241"/>
        <v>0</v>
      </c>
      <c r="Y572" s="9"/>
      <c r="Z572" s="9"/>
      <c r="AA572" s="10">
        <f t="shared" si="242"/>
        <v>0</v>
      </c>
      <c r="AB572" s="11">
        <v>45922</v>
      </c>
    </row>
    <row r="573" spans="1:28" ht="15.75" hidden="1" x14ac:dyDescent="0.25">
      <c r="A573" s="39">
        <v>45922</v>
      </c>
      <c r="B573" s="33" t="s">
        <v>217</v>
      </c>
      <c r="C573" s="33"/>
      <c r="D573" s="33" t="s">
        <v>41</v>
      </c>
      <c r="E573" s="33" t="s">
        <v>237</v>
      </c>
      <c r="F573" s="33">
        <v>2.5</v>
      </c>
      <c r="G573" s="33" t="s">
        <v>51</v>
      </c>
      <c r="H573" s="33">
        <v>90000</v>
      </c>
      <c r="I573" s="5">
        <f t="shared" si="206"/>
        <v>225000</v>
      </c>
      <c r="J573" s="82" t="s">
        <v>38</v>
      </c>
      <c r="K573" s="33" t="s">
        <v>1170</v>
      </c>
      <c r="L573" s="9">
        <f t="shared" si="237"/>
        <v>0</v>
      </c>
      <c r="M573" s="9"/>
      <c r="N573" s="9"/>
      <c r="O573" s="9">
        <f t="shared" si="238"/>
        <v>0</v>
      </c>
      <c r="P573" s="9"/>
      <c r="Q573" s="9"/>
      <c r="R573" s="9">
        <f t="shared" si="239"/>
        <v>0</v>
      </c>
      <c r="S573" s="9"/>
      <c r="T573" s="9"/>
      <c r="U573" s="9">
        <f t="shared" si="240"/>
        <v>0</v>
      </c>
      <c r="V573" s="9"/>
      <c r="W573" s="9"/>
      <c r="X573" s="9">
        <f t="shared" si="241"/>
        <v>0</v>
      </c>
      <c r="Y573" s="9"/>
      <c r="Z573" s="9"/>
      <c r="AA573" s="10">
        <f t="shared" si="242"/>
        <v>225000</v>
      </c>
      <c r="AB573" s="11"/>
    </row>
    <row r="574" spans="1:28" ht="15.75" hidden="1" x14ac:dyDescent="0.25">
      <c r="A574" s="39">
        <v>45922</v>
      </c>
      <c r="B574" s="33" t="s">
        <v>217</v>
      </c>
      <c r="C574" s="33"/>
      <c r="D574" s="33" t="s">
        <v>41</v>
      </c>
      <c r="E574" s="33" t="s">
        <v>1150</v>
      </c>
      <c r="F574" s="33">
        <v>2.5</v>
      </c>
      <c r="G574" s="33" t="s">
        <v>51</v>
      </c>
      <c r="H574" s="33">
        <v>90000</v>
      </c>
      <c r="I574" s="5">
        <f t="shared" si="206"/>
        <v>225000</v>
      </c>
      <c r="J574" s="82" t="s">
        <v>38</v>
      </c>
      <c r="K574" s="33" t="s">
        <v>1170</v>
      </c>
      <c r="L574" s="9">
        <f t="shared" si="237"/>
        <v>0</v>
      </c>
      <c r="M574" s="9"/>
      <c r="N574" s="9"/>
      <c r="O574" s="9">
        <f t="shared" si="238"/>
        <v>0</v>
      </c>
      <c r="P574" s="9"/>
      <c r="Q574" s="9"/>
      <c r="R574" s="9">
        <f t="shared" si="239"/>
        <v>0</v>
      </c>
      <c r="S574" s="9"/>
      <c r="T574" s="9"/>
      <c r="U574" s="9">
        <f t="shared" si="240"/>
        <v>0</v>
      </c>
      <c r="V574" s="9"/>
      <c r="W574" s="9"/>
      <c r="X574" s="9">
        <f t="shared" si="241"/>
        <v>0</v>
      </c>
      <c r="Y574" s="9"/>
      <c r="Z574" s="9"/>
      <c r="AA574" s="10">
        <f t="shared" si="242"/>
        <v>225000</v>
      </c>
      <c r="AB574" s="11"/>
    </row>
    <row r="575" spans="1:28" ht="15.75" hidden="1" x14ac:dyDescent="0.25">
      <c r="A575" s="39">
        <v>45922</v>
      </c>
      <c r="B575" s="33" t="s">
        <v>217</v>
      </c>
      <c r="C575" s="33"/>
      <c r="D575" s="33" t="s">
        <v>41</v>
      </c>
      <c r="E575" s="33" t="s">
        <v>73</v>
      </c>
      <c r="F575" s="33">
        <v>10</v>
      </c>
      <c r="G575" s="33" t="s">
        <v>74</v>
      </c>
      <c r="H575" s="33">
        <v>50000</v>
      </c>
      <c r="I575" s="5">
        <f t="shared" si="206"/>
        <v>500000</v>
      </c>
      <c r="J575" s="82" t="s">
        <v>38</v>
      </c>
      <c r="K575" s="33" t="s">
        <v>1170</v>
      </c>
      <c r="L575" s="9">
        <f t="shared" si="237"/>
        <v>0</v>
      </c>
      <c r="M575" s="9"/>
      <c r="N575" s="9"/>
      <c r="O575" s="9">
        <f t="shared" si="238"/>
        <v>0</v>
      </c>
      <c r="P575" s="9"/>
      <c r="Q575" s="9"/>
      <c r="R575" s="9">
        <f t="shared" si="239"/>
        <v>0</v>
      </c>
      <c r="S575" s="9"/>
      <c r="T575" s="9"/>
      <c r="U575" s="9">
        <f t="shared" si="240"/>
        <v>0</v>
      </c>
      <c r="V575" s="9"/>
      <c r="W575" s="9"/>
      <c r="X575" s="9">
        <f t="shared" si="241"/>
        <v>0</v>
      </c>
      <c r="Y575" s="9"/>
      <c r="Z575" s="9"/>
      <c r="AA575" s="10">
        <f t="shared" si="242"/>
        <v>500000</v>
      </c>
      <c r="AB575" s="11"/>
    </row>
    <row r="576" spans="1:28" ht="15.75" hidden="1" x14ac:dyDescent="0.25">
      <c r="A576" s="39">
        <v>45922</v>
      </c>
      <c r="B576" s="33" t="s">
        <v>217</v>
      </c>
      <c r="C576" s="33"/>
      <c r="D576" s="33" t="s">
        <v>41</v>
      </c>
      <c r="E576" s="33" t="s">
        <v>122</v>
      </c>
      <c r="F576" s="33">
        <v>1</v>
      </c>
      <c r="G576" s="33" t="s">
        <v>51</v>
      </c>
      <c r="H576" s="33">
        <v>70000</v>
      </c>
      <c r="I576" s="5">
        <f t="shared" si="206"/>
        <v>70000</v>
      </c>
      <c r="J576" s="82" t="s">
        <v>38</v>
      </c>
      <c r="K576" s="33" t="s">
        <v>1170</v>
      </c>
      <c r="L576" s="9">
        <f t="shared" si="237"/>
        <v>0</v>
      </c>
      <c r="M576" s="9"/>
      <c r="N576" s="9"/>
      <c r="O576" s="9">
        <f t="shared" si="238"/>
        <v>0</v>
      </c>
      <c r="P576" s="9"/>
      <c r="Q576" s="9"/>
      <c r="R576" s="9">
        <f t="shared" si="239"/>
        <v>0</v>
      </c>
      <c r="S576" s="9"/>
      <c r="T576" s="9"/>
      <c r="U576" s="9">
        <f t="shared" si="240"/>
        <v>0</v>
      </c>
      <c r="V576" s="9"/>
      <c r="W576" s="9"/>
      <c r="X576" s="9">
        <f t="shared" si="241"/>
        <v>0</v>
      </c>
      <c r="Y576" s="9"/>
      <c r="Z576" s="9"/>
      <c r="AA576" s="10">
        <f t="shared" si="242"/>
        <v>70000</v>
      </c>
      <c r="AB576" s="11"/>
    </row>
    <row r="577" spans="1:28" ht="15.75" hidden="1" x14ac:dyDescent="0.25">
      <c r="A577" s="39">
        <v>45922</v>
      </c>
      <c r="B577" s="33" t="s">
        <v>217</v>
      </c>
      <c r="C577" s="33"/>
      <c r="D577" s="33" t="s">
        <v>41</v>
      </c>
      <c r="E577" s="33" t="s">
        <v>102</v>
      </c>
      <c r="F577" s="33">
        <v>4</v>
      </c>
      <c r="G577" s="33" t="s">
        <v>74</v>
      </c>
      <c r="H577" s="33">
        <v>65000</v>
      </c>
      <c r="I577" s="5">
        <f t="shared" si="206"/>
        <v>260000</v>
      </c>
      <c r="J577" s="82" t="s">
        <v>38</v>
      </c>
      <c r="K577" s="33" t="s">
        <v>1170</v>
      </c>
      <c r="L577" s="9">
        <f t="shared" si="237"/>
        <v>0</v>
      </c>
      <c r="M577" s="9"/>
      <c r="N577" s="9"/>
      <c r="O577" s="9">
        <f t="shared" si="238"/>
        <v>0</v>
      </c>
      <c r="P577" s="9"/>
      <c r="Q577" s="9"/>
      <c r="R577" s="9">
        <f t="shared" si="239"/>
        <v>0</v>
      </c>
      <c r="S577" s="9"/>
      <c r="T577" s="9"/>
      <c r="U577" s="9">
        <f t="shared" si="240"/>
        <v>0</v>
      </c>
      <c r="V577" s="9"/>
      <c r="W577" s="9"/>
      <c r="X577" s="9">
        <f t="shared" si="241"/>
        <v>0</v>
      </c>
      <c r="Y577" s="9"/>
      <c r="Z577" s="9"/>
      <c r="AA577" s="10">
        <f t="shared" si="242"/>
        <v>260000</v>
      </c>
      <c r="AB577" s="11"/>
    </row>
    <row r="578" spans="1:28" ht="15.75" hidden="1" x14ac:dyDescent="0.25">
      <c r="A578" s="39">
        <v>45922</v>
      </c>
      <c r="B578" s="33" t="s">
        <v>217</v>
      </c>
      <c r="C578" s="33"/>
      <c r="D578" s="33" t="s">
        <v>41</v>
      </c>
      <c r="E578" s="33" t="s">
        <v>99</v>
      </c>
      <c r="F578" s="33">
        <v>2</v>
      </c>
      <c r="G578" s="33" t="s">
        <v>25</v>
      </c>
      <c r="H578" s="33">
        <v>480000</v>
      </c>
      <c r="I578" s="5">
        <f t="shared" si="206"/>
        <v>960000</v>
      </c>
      <c r="J578" s="82" t="s">
        <v>38</v>
      </c>
      <c r="K578" s="33" t="s">
        <v>1170</v>
      </c>
      <c r="L578" s="9">
        <f t="shared" si="237"/>
        <v>0</v>
      </c>
      <c r="M578" s="9"/>
      <c r="N578" s="9"/>
      <c r="O578" s="9">
        <f t="shared" si="238"/>
        <v>0</v>
      </c>
      <c r="P578" s="9"/>
      <c r="Q578" s="9"/>
      <c r="R578" s="9">
        <f t="shared" si="239"/>
        <v>0</v>
      </c>
      <c r="S578" s="9"/>
      <c r="T578" s="9"/>
      <c r="U578" s="9">
        <f t="shared" si="240"/>
        <v>0</v>
      </c>
      <c r="V578" s="9"/>
      <c r="W578" s="9"/>
      <c r="X578" s="9">
        <f t="shared" si="241"/>
        <v>0</v>
      </c>
      <c r="Y578" s="9"/>
      <c r="Z578" s="9"/>
      <c r="AA578" s="10">
        <f t="shared" si="242"/>
        <v>960000</v>
      </c>
      <c r="AB578" s="11"/>
    </row>
    <row r="579" spans="1:28" ht="15.75" hidden="1" x14ac:dyDescent="0.25">
      <c r="A579" s="39">
        <v>45922</v>
      </c>
      <c r="B579" s="33" t="s">
        <v>217</v>
      </c>
      <c r="C579" s="33"/>
      <c r="D579" s="33" t="s">
        <v>41</v>
      </c>
      <c r="E579" s="33" t="s">
        <v>160</v>
      </c>
      <c r="F579" s="33">
        <v>1</v>
      </c>
      <c r="G579" s="33" t="s">
        <v>25</v>
      </c>
      <c r="H579" s="33">
        <v>95000</v>
      </c>
      <c r="I579" s="5">
        <f t="shared" ref="I579:I642" si="243">F579*H579</f>
        <v>95000</v>
      </c>
      <c r="J579" s="82" t="s">
        <v>38</v>
      </c>
      <c r="K579" s="33" t="s">
        <v>1170</v>
      </c>
      <c r="L579" s="9">
        <f t="shared" si="237"/>
        <v>0</v>
      </c>
      <c r="M579" s="9"/>
      <c r="N579" s="9"/>
      <c r="O579" s="9">
        <f t="shared" si="238"/>
        <v>0</v>
      </c>
      <c r="P579" s="9"/>
      <c r="Q579" s="9"/>
      <c r="R579" s="9">
        <f t="shared" si="239"/>
        <v>0</v>
      </c>
      <c r="S579" s="9"/>
      <c r="T579" s="9"/>
      <c r="U579" s="9">
        <f t="shared" si="240"/>
        <v>0</v>
      </c>
      <c r="V579" s="9"/>
      <c r="W579" s="9"/>
      <c r="X579" s="9">
        <f t="shared" si="241"/>
        <v>0</v>
      </c>
      <c r="Y579" s="9"/>
      <c r="Z579" s="9"/>
      <c r="AA579" s="10">
        <f t="shared" si="242"/>
        <v>95000</v>
      </c>
      <c r="AB579" s="11"/>
    </row>
    <row r="580" spans="1:28" ht="15.75" hidden="1" x14ac:dyDescent="0.25">
      <c r="A580" s="39">
        <v>45922</v>
      </c>
      <c r="B580" s="33" t="s">
        <v>217</v>
      </c>
      <c r="C580" s="33"/>
      <c r="D580" s="33" t="s">
        <v>41</v>
      </c>
      <c r="E580" s="33" t="s">
        <v>403</v>
      </c>
      <c r="F580" s="33">
        <v>1</v>
      </c>
      <c r="G580" s="33" t="s">
        <v>25</v>
      </c>
      <c r="H580" s="33">
        <v>75000</v>
      </c>
      <c r="I580" s="5">
        <f t="shared" si="243"/>
        <v>75000</v>
      </c>
      <c r="J580" s="82" t="s">
        <v>38</v>
      </c>
      <c r="K580" s="33" t="s">
        <v>1170</v>
      </c>
      <c r="L580" s="9">
        <f t="shared" si="237"/>
        <v>0</v>
      </c>
      <c r="M580" s="9"/>
      <c r="N580" s="9"/>
      <c r="O580" s="9">
        <f t="shared" si="238"/>
        <v>0</v>
      </c>
      <c r="P580" s="9"/>
      <c r="Q580" s="9"/>
      <c r="R580" s="9">
        <f t="shared" si="239"/>
        <v>0</v>
      </c>
      <c r="S580" s="9"/>
      <c r="T580" s="9"/>
      <c r="U580" s="9">
        <f t="shared" si="240"/>
        <v>0</v>
      </c>
      <c r="V580" s="9"/>
      <c r="W580" s="9"/>
      <c r="X580" s="9">
        <f t="shared" si="241"/>
        <v>0</v>
      </c>
      <c r="Y580" s="9"/>
      <c r="Z580" s="9"/>
      <c r="AA580" s="10">
        <f t="shared" si="242"/>
        <v>75000</v>
      </c>
      <c r="AB580" s="11"/>
    </row>
    <row r="581" spans="1:28" ht="15.75" hidden="1" x14ac:dyDescent="0.25">
      <c r="A581" s="39">
        <v>45922</v>
      </c>
      <c r="B581" s="33" t="s">
        <v>217</v>
      </c>
      <c r="C581" s="33"/>
      <c r="D581" s="33" t="s">
        <v>41</v>
      </c>
      <c r="E581" s="33" t="s">
        <v>1169</v>
      </c>
      <c r="F581" s="33">
        <v>20800</v>
      </c>
      <c r="G581" s="33" t="s">
        <v>29</v>
      </c>
      <c r="H581" s="33">
        <v>1000</v>
      </c>
      <c r="I581" s="5">
        <f t="shared" si="243"/>
        <v>20800000</v>
      </c>
      <c r="J581" s="82" t="s">
        <v>38</v>
      </c>
      <c r="K581" s="33" t="s">
        <v>1170</v>
      </c>
      <c r="L581" s="9">
        <f t="shared" si="237"/>
        <v>0</v>
      </c>
      <c r="M581" s="9"/>
      <c r="N581" s="9"/>
      <c r="O581" s="9">
        <f t="shared" si="238"/>
        <v>0</v>
      </c>
      <c r="P581" s="9"/>
      <c r="Q581" s="9"/>
      <c r="R581" s="9">
        <f t="shared" si="239"/>
        <v>0</v>
      </c>
      <c r="S581" s="9"/>
      <c r="T581" s="9"/>
      <c r="U581" s="9">
        <f t="shared" si="240"/>
        <v>0</v>
      </c>
      <c r="V581" s="9"/>
      <c r="W581" s="9"/>
      <c r="X581" s="9">
        <f t="shared" si="241"/>
        <v>0</v>
      </c>
      <c r="Y581" s="9"/>
      <c r="Z581" s="9"/>
      <c r="AA581" s="10">
        <f t="shared" si="242"/>
        <v>20800000</v>
      </c>
      <c r="AB581" s="11"/>
    </row>
    <row r="582" spans="1:28" ht="15.75" hidden="1" x14ac:dyDescent="0.25">
      <c r="A582" s="39">
        <v>45922</v>
      </c>
      <c r="B582" s="33" t="s">
        <v>302</v>
      </c>
      <c r="C582" s="33"/>
      <c r="D582" s="33" t="s">
        <v>31</v>
      </c>
      <c r="E582" s="33" t="s">
        <v>102</v>
      </c>
      <c r="F582" s="33">
        <v>36</v>
      </c>
      <c r="G582" s="33" t="s">
        <v>74</v>
      </c>
      <c r="H582" s="33">
        <v>65000</v>
      </c>
      <c r="I582" s="5">
        <f t="shared" si="243"/>
        <v>2340000</v>
      </c>
      <c r="J582" s="37" t="s">
        <v>241</v>
      </c>
      <c r="K582" s="33" t="s">
        <v>1163</v>
      </c>
      <c r="L582" s="9">
        <f t="shared" si="237"/>
        <v>2340000</v>
      </c>
      <c r="M582" s="9">
        <v>2340000</v>
      </c>
      <c r="N582" s="9"/>
      <c r="O582" s="9">
        <f t="shared" si="238"/>
        <v>0</v>
      </c>
      <c r="P582" s="9"/>
      <c r="Q582" s="9"/>
      <c r="R582" s="9">
        <f t="shared" si="239"/>
        <v>0</v>
      </c>
      <c r="S582" s="9"/>
      <c r="T582" s="9"/>
      <c r="U582" s="9">
        <f t="shared" si="240"/>
        <v>0</v>
      </c>
      <c r="V582" s="9"/>
      <c r="W582" s="9"/>
      <c r="X582" s="9">
        <f t="shared" si="241"/>
        <v>0</v>
      </c>
      <c r="Y582" s="9"/>
      <c r="Z582" s="9"/>
      <c r="AA582" s="10">
        <f t="shared" si="242"/>
        <v>0</v>
      </c>
      <c r="AB582" s="11">
        <v>45925</v>
      </c>
    </row>
    <row r="583" spans="1:28" ht="15.75" hidden="1" x14ac:dyDescent="0.25">
      <c r="A583" s="39">
        <v>45922</v>
      </c>
      <c r="B583" s="33" t="s">
        <v>302</v>
      </c>
      <c r="C583" s="33"/>
      <c r="D583" s="33" t="s">
        <v>31</v>
      </c>
      <c r="E583" s="33" t="s">
        <v>130</v>
      </c>
      <c r="F583" s="33">
        <v>90</v>
      </c>
      <c r="G583" s="33" t="s">
        <v>74</v>
      </c>
      <c r="H583" s="33">
        <v>50000</v>
      </c>
      <c r="I583" s="5">
        <f t="shared" si="243"/>
        <v>4500000</v>
      </c>
      <c r="J583" s="37" t="s">
        <v>241</v>
      </c>
      <c r="K583" s="33" t="s">
        <v>1163</v>
      </c>
      <c r="L583" s="9">
        <f t="shared" si="237"/>
        <v>4500000</v>
      </c>
      <c r="M583" s="9">
        <v>4500000</v>
      </c>
      <c r="N583" s="9"/>
      <c r="O583" s="9">
        <f t="shared" si="238"/>
        <v>0</v>
      </c>
      <c r="P583" s="9"/>
      <c r="Q583" s="9"/>
      <c r="R583" s="9">
        <f t="shared" si="239"/>
        <v>0</v>
      </c>
      <c r="S583" s="9"/>
      <c r="T583" s="9"/>
      <c r="U583" s="9">
        <f t="shared" si="240"/>
        <v>0</v>
      </c>
      <c r="V583" s="9"/>
      <c r="W583" s="9"/>
      <c r="X583" s="9">
        <f t="shared" si="241"/>
        <v>0</v>
      </c>
      <c r="Y583" s="9"/>
      <c r="Z583" s="9"/>
      <c r="AA583" s="10">
        <f t="shared" si="242"/>
        <v>0</v>
      </c>
      <c r="AB583" s="11">
        <v>45925</v>
      </c>
    </row>
    <row r="584" spans="1:28" ht="15.75" hidden="1" x14ac:dyDescent="0.25">
      <c r="A584" s="39">
        <v>45922</v>
      </c>
      <c r="B584" s="33" t="s">
        <v>302</v>
      </c>
      <c r="C584" s="33"/>
      <c r="D584" s="33" t="s">
        <v>31</v>
      </c>
      <c r="E584" s="33" t="s">
        <v>303</v>
      </c>
      <c r="F584" s="33">
        <v>60</v>
      </c>
      <c r="G584" s="33" t="s">
        <v>74</v>
      </c>
      <c r="H584" s="33">
        <v>45800</v>
      </c>
      <c r="I584" s="5">
        <f t="shared" si="243"/>
        <v>2748000</v>
      </c>
      <c r="J584" s="37" t="s">
        <v>241</v>
      </c>
      <c r="K584" s="33" t="s">
        <v>1163</v>
      </c>
      <c r="L584" s="9">
        <f t="shared" si="237"/>
        <v>2748000</v>
      </c>
      <c r="M584" s="9">
        <v>2748000</v>
      </c>
      <c r="N584" s="9"/>
      <c r="O584" s="9">
        <f t="shared" si="238"/>
        <v>0</v>
      </c>
      <c r="P584" s="9"/>
      <c r="Q584" s="9"/>
      <c r="R584" s="9">
        <f t="shared" si="239"/>
        <v>0</v>
      </c>
      <c r="S584" s="9"/>
      <c r="T584" s="9"/>
      <c r="U584" s="9">
        <f t="shared" si="240"/>
        <v>0</v>
      </c>
      <c r="V584" s="9"/>
      <c r="W584" s="9"/>
      <c r="X584" s="9">
        <f t="shared" si="241"/>
        <v>0</v>
      </c>
      <c r="Y584" s="9"/>
      <c r="Z584" s="9"/>
      <c r="AA584" s="10">
        <f t="shared" si="242"/>
        <v>0</v>
      </c>
      <c r="AB584" s="11">
        <v>45925</v>
      </c>
    </row>
    <row r="585" spans="1:28" ht="15.75" hidden="1" x14ac:dyDescent="0.25">
      <c r="A585" s="39">
        <v>45922</v>
      </c>
      <c r="B585" s="33" t="s">
        <v>302</v>
      </c>
      <c r="C585" s="33"/>
      <c r="D585" s="33" t="s">
        <v>31</v>
      </c>
      <c r="E585" s="33" t="s">
        <v>73</v>
      </c>
      <c r="F585" s="33">
        <v>40</v>
      </c>
      <c r="G585" s="33" t="s">
        <v>74</v>
      </c>
      <c r="H585" s="33">
        <v>50000</v>
      </c>
      <c r="I585" s="5">
        <f t="shared" si="243"/>
        <v>2000000</v>
      </c>
      <c r="J585" s="37" t="s">
        <v>241</v>
      </c>
      <c r="K585" s="33" t="s">
        <v>1163</v>
      </c>
      <c r="L585" s="9">
        <f t="shared" si="237"/>
        <v>2000000</v>
      </c>
      <c r="M585" s="9">
        <v>2000000</v>
      </c>
      <c r="N585" s="9"/>
      <c r="O585" s="9">
        <f t="shared" si="238"/>
        <v>0</v>
      </c>
      <c r="P585" s="9"/>
      <c r="Q585" s="9"/>
      <c r="R585" s="9">
        <f t="shared" si="239"/>
        <v>0</v>
      </c>
      <c r="S585" s="9"/>
      <c r="T585" s="9"/>
      <c r="U585" s="9">
        <f t="shared" si="240"/>
        <v>0</v>
      </c>
      <c r="V585" s="9"/>
      <c r="W585" s="9"/>
      <c r="X585" s="9">
        <f t="shared" si="241"/>
        <v>0</v>
      </c>
      <c r="Y585" s="9"/>
      <c r="Z585" s="9"/>
      <c r="AA585" s="10">
        <f t="shared" si="242"/>
        <v>0</v>
      </c>
      <c r="AB585" s="11">
        <v>45925</v>
      </c>
    </row>
    <row r="586" spans="1:28" ht="15.75" hidden="1" x14ac:dyDescent="0.25">
      <c r="A586" s="39">
        <v>45922</v>
      </c>
      <c r="B586" s="33" t="s">
        <v>302</v>
      </c>
      <c r="C586" s="33"/>
      <c r="D586" s="33" t="s">
        <v>31</v>
      </c>
      <c r="E586" s="33" t="s">
        <v>61</v>
      </c>
      <c r="F586" s="33">
        <v>10</v>
      </c>
      <c r="G586" s="33" t="s">
        <v>25</v>
      </c>
      <c r="H586" s="33">
        <v>45000</v>
      </c>
      <c r="I586" s="5">
        <f t="shared" si="243"/>
        <v>450000</v>
      </c>
      <c r="J586" s="37" t="s">
        <v>241</v>
      </c>
      <c r="K586" s="33" t="s">
        <v>1163</v>
      </c>
      <c r="L586" s="9">
        <f t="shared" si="237"/>
        <v>450000</v>
      </c>
      <c r="M586" s="9">
        <v>450000</v>
      </c>
      <c r="N586" s="9"/>
      <c r="O586" s="9">
        <f t="shared" si="238"/>
        <v>0</v>
      </c>
      <c r="P586" s="9"/>
      <c r="Q586" s="9"/>
      <c r="R586" s="9">
        <f t="shared" si="239"/>
        <v>0</v>
      </c>
      <c r="S586" s="9"/>
      <c r="T586" s="9"/>
      <c r="U586" s="9">
        <f t="shared" si="240"/>
        <v>0</v>
      </c>
      <c r="V586" s="9"/>
      <c r="W586" s="9"/>
      <c r="X586" s="9">
        <f t="shared" si="241"/>
        <v>0</v>
      </c>
      <c r="Y586" s="9"/>
      <c r="Z586" s="9"/>
      <c r="AA586" s="10">
        <f t="shared" si="242"/>
        <v>0</v>
      </c>
      <c r="AB586" s="11">
        <v>45925</v>
      </c>
    </row>
    <row r="587" spans="1:28" ht="15.75" hidden="1" x14ac:dyDescent="0.25">
      <c r="A587" s="39">
        <v>45922</v>
      </c>
      <c r="B587" s="33" t="s">
        <v>302</v>
      </c>
      <c r="C587" s="33"/>
      <c r="D587" s="33" t="s">
        <v>31</v>
      </c>
      <c r="E587" s="33" t="s">
        <v>480</v>
      </c>
      <c r="F587" s="33">
        <v>20</v>
      </c>
      <c r="G587" s="33" t="s">
        <v>25</v>
      </c>
      <c r="H587" s="33">
        <v>24500</v>
      </c>
      <c r="I587" s="5">
        <f t="shared" si="243"/>
        <v>490000</v>
      </c>
      <c r="J587" s="37" t="s">
        <v>241</v>
      </c>
      <c r="K587" s="33" t="s">
        <v>1163</v>
      </c>
      <c r="L587" s="9">
        <f t="shared" si="237"/>
        <v>490000</v>
      </c>
      <c r="M587" s="9">
        <v>490000</v>
      </c>
      <c r="N587" s="9"/>
      <c r="O587" s="9">
        <f t="shared" si="238"/>
        <v>0</v>
      </c>
      <c r="P587" s="9"/>
      <c r="Q587" s="9"/>
      <c r="R587" s="9">
        <f t="shared" si="239"/>
        <v>0</v>
      </c>
      <c r="S587" s="9"/>
      <c r="T587" s="9"/>
      <c r="U587" s="9">
        <f t="shared" si="240"/>
        <v>0</v>
      </c>
      <c r="V587" s="9"/>
      <c r="W587" s="9"/>
      <c r="X587" s="9">
        <f t="shared" si="241"/>
        <v>0</v>
      </c>
      <c r="Y587" s="9"/>
      <c r="Z587" s="9"/>
      <c r="AA587" s="10">
        <f t="shared" si="242"/>
        <v>0</v>
      </c>
      <c r="AB587" s="11">
        <v>45925</v>
      </c>
    </row>
    <row r="588" spans="1:28" ht="15.75" hidden="1" x14ac:dyDescent="0.25">
      <c r="A588" s="39">
        <v>45922</v>
      </c>
      <c r="B588" s="33" t="s">
        <v>412</v>
      </c>
      <c r="C588" s="33"/>
      <c r="D588" s="33" t="s">
        <v>41</v>
      </c>
      <c r="E588" s="33" t="s">
        <v>122</v>
      </c>
      <c r="F588" s="33">
        <v>2</v>
      </c>
      <c r="G588" s="33" t="s">
        <v>51</v>
      </c>
      <c r="H588" s="33">
        <v>70000</v>
      </c>
      <c r="I588" s="5">
        <f t="shared" si="243"/>
        <v>140000</v>
      </c>
      <c r="J588" s="37" t="s">
        <v>241</v>
      </c>
      <c r="K588" s="33"/>
      <c r="L588" s="9">
        <f t="shared" si="237"/>
        <v>140000</v>
      </c>
      <c r="M588" s="9">
        <v>140000</v>
      </c>
      <c r="N588" s="9"/>
      <c r="O588" s="9">
        <f t="shared" si="238"/>
        <v>0</v>
      </c>
      <c r="P588" s="9"/>
      <c r="Q588" s="9"/>
      <c r="R588" s="9">
        <f t="shared" si="239"/>
        <v>0</v>
      </c>
      <c r="S588" s="9"/>
      <c r="T588" s="9"/>
      <c r="U588" s="9">
        <f t="shared" si="240"/>
        <v>0</v>
      </c>
      <c r="V588" s="9"/>
      <c r="W588" s="9"/>
      <c r="X588" s="9">
        <f t="shared" si="241"/>
        <v>0</v>
      </c>
      <c r="Y588" s="9"/>
      <c r="Z588" s="9"/>
      <c r="AA588" s="10">
        <f t="shared" si="242"/>
        <v>0</v>
      </c>
      <c r="AB588" s="11">
        <v>45922</v>
      </c>
    </row>
    <row r="589" spans="1:28" ht="15.75" hidden="1" x14ac:dyDescent="0.25">
      <c r="A589" s="39">
        <v>45922</v>
      </c>
      <c r="B589" s="33" t="s">
        <v>412</v>
      </c>
      <c r="C589" s="33"/>
      <c r="D589" s="33" t="s">
        <v>41</v>
      </c>
      <c r="E589" s="33" t="s">
        <v>102</v>
      </c>
      <c r="F589" s="33">
        <v>4</v>
      </c>
      <c r="G589" s="33" t="s">
        <v>74</v>
      </c>
      <c r="H589" s="33">
        <v>65000</v>
      </c>
      <c r="I589" s="5">
        <f t="shared" si="243"/>
        <v>260000</v>
      </c>
      <c r="J589" s="37" t="s">
        <v>241</v>
      </c>
      <c r="K589" s="33"/>
      <c r="L589" s="9">
        <f t="shared" si="237"/>
        <v>260000</v>
      </c>
      <c r="M589" s="9">
        <v>260000</v>
      </c>
      <c r="N589" s="9"/>
      <c r="O589" s="9">
        <f t="shared" si="238"/>
        <v>0</v>
      </c>
      <c r="P589" s="9"/>
      <c r="Q589" s="9"/>
      <c r="R589" s="9">
        <f t="shared" si="239"/>
        <v>0</v>
      </c>
      <c r="S589" s="9"/>
      <c r="T589" s="9"/>
      <c r="U589" s="9">
        <f t="shared" si="240"/>
        <v>0</v>
      </c>
      <c r="V589" s="9"/>
      <c r="W589" s="9"/>
      <c r="X589" s="9">
        <f t="shared" si="241"/>
        <v>0</v>
      </c>
      <c r="Y589" s="9"/>
      <c r="Z589" s="9"/>
      <c r="AA589" s="10">
        <f t="shared" si="242"/>
        <v>0</v>
      </c>
      <c r="AB589" s="11">
        <v>45922</v>
      </c>
    </row>
    <row r="590" spans="1:28" ht="15.75" hidden="1" x14ac:dyDescent="0.25">
      <c r="A590" s="39">
        <v>45922</v>
      </c>
      <c r="B590" s="33" t="s">
        <v>92</v>
      </c>
      <c r="C590" s="33"/>
      <c r="D590" s="33" t="s">
        <v>31</v>
      </c>
      <c r="E590" s="33" t="s">
        <v>91</v>
      </c>
      <c r="F590" s="33">
        <v>500</v>
      </c>
      <c r="G590" s="33" t="s">
        <v>29</v>
      </c>
      <c r="H590" s="33">
        <v>4000</v>
      </c>
      <c r="I590" s="5">
        <f t="shared" si="243"/>
        <v>2000000</v>
      </c>
      <c r="J590" s="37" t="s">
        <v>240</v>
      </c>
      <c r="K590" s="33"/>
      <c r="L590" s="9">
        <f t="shared" si="237"/>
        <v>0</v>
      </c>
      <c r="M590" s="9"/>
      <c r="N590" s="9"/>
      <c r="O590" s="9">
        <f t="shared" si="238"/>
        <v>2000000</v>
      </c>
      <c r="P590" s="9">
        <v>2000000</v>
      </c>
      <c r="Q590" s="9"/>
      <c r="R590" s="9">
        <f t="shared" si="239"/>
        <v>0</v>
      </c>
      <c r="S590" s="9"/>
      <c r="T590" s="9"/>
      <c r="U590" s="9">
        <f t="shared" si="240"/>
        <v>0</v>
      </c>
      <c r="V590" s="9"/>
      <c r="W590" s="9"/>
      <c r="X590" s="9">
        <f t="shared" si="241"/>
        <v>0</v>
      </c>
      <c r="Y590" s="9"/>
      <c r="Z590" s="9"/>
      <c r="AA590" s="10">
        <f t="shared" si="242"/>
        <v>0</v>
      </c>
      <c r="AB590" s="11">
        <v>45922</v>
      </c>
    </row>
    <row r="591" spans="1:28" ht="15.75" hidden="1" x14ac:dyDescent="0.25">
      <c r="A591" s="39">
        <v>45922</v>
      </c>
      <c r="B591" s="33" t="s">
        <v>728</v>
      </c>
      <c r="C591" s="33"/>
      <c r="D591" s="33" t="s">
        <v>41</v>
      </c>
      <c r="E591" s="33" t="s">
        <v>1136</v>
      </c>
      <c r="F591" s="33">
        <v>45.3</v>
      </c>
      <c r="G591" s="33" t="s">
        <v>51</v>
      </c>
      <c r="H591" s="33">
        <v>43000</v>
      </c>
      <c r="I591" s="5">
        <f t="shared" si="243"/>
        <v>1947899.9999999998</v>
      </c>
      <c r="J591" s="37" t="s">
        <v>241</v>
      </c>
      <c r="K591" s="33"/>
      <c r="L591" s="9">
        <f t="shared" si="237"/>
        <v>0</v>
      </c>
      <c r="M591" s="9"/>
      <c r="N591" s="9"/>
      <c r="O591" s="9">
        <f t="shared" si="238"/>
        <v>0</v>
      </c>
      <c r="P591" s="9"/>
      <c r="Q591" s="9"/>
      <c r="R591" s="9">
        <f t="shared" si="239"/>
        <v>0</v>
      </c>
      <c r="S591" s="9"/>
      <c r="T591" s="9"/>
      <c r="U591" s="9">
        <f t="shared" si="240"/>
        <v>1947900</v>
      </c>
      <c r="V591" s="9">
        <v>1947900</v>
      </c>
      <c r="W591" s="9"/>
      <c r="X591" s="9">
        <f t="shared" si="241"/>
        <v>0</v>
      </c>
      <c r="Y591" s="9"/>
      <c r="Z591" s="9"/>
      <c r="AA591" s="10">
        <f t="shared" si="242"/>
        <v>-2.3283064365386963E-10</v>
      </c>
      <c r="AB591" s="11">
        <v>45922</v>
      </c>
    </row>
    <row r="592" spans="1:28" ht="15.75" hidden="1" x14ac:dyDescent="0.25">
      <c r="A592" s="39">
        <v>45922</v>
      </c>
      <c r="B592" s="33" t="s">
        <v>728</v>
      </c>
      <c r="C592" s="33"/>
      <c r="D592" s="33" t="s">
        <v>41</v>
      </c>
      <c r="E592" s="33" t="s">
        <v>135</v>
      </c>
      <c r="F592" s="33">
        <v>29.8</v>
      </c>
      <c r="G592" s="33" t="s">
        <v>51</v>
      </c>
      <c r="H592" s="33">
        <v>43000</v>
      </c>
      <c r="I592" s="5">
        <f t="shared" si="243"/>
        <v>1281400</v>
      </c>
      <c r="J592" s="37" t="s">
        <v>241</v>
      </c>
      <c r="K592" s="33"/>
      <c r="L592" s="9">
        <f t="shared" si="237"/>
        <v>0</v>
      </c>
      <c r="M592" s="9"/>
      <c r="N592" s="9"/>
      <c r="O592" s="9">
        <f t="shared" si="238"/>
        <v>0</v>
      </c>
      <c r="P592" s="9"/>
      <c r="Q592" s="9"/>
      <c r="R592" s="9">
        <f t="shared" si="239"/>
        <v>0</v>
      </c>
      <c r="S592" s="9"/>
      <c r="T592" s="9"/>
      <c r="U592" s="9">
        <f t="shared" si="240"/>
        <v>1281400</v>
      </c>
      <c r="V592" s="9">
        <v>1281400</v>
      </c>
      <c r="W592" s="9"/>
      <c r="X592" s="9">
        <f t="shared" si="241"/>
        <v>0</v>
      </c>
      <c r="Y592" s="9"/>
      <c r="Z592" s="9"/>
      <c r="AA592" s="10">
        <f t="shared" si="242"/>
        <v>0</v>
      </c>
      <c r="AB592" s="11">
        <v>45922</v>
      </c>
    </row>
    <row r="593" spans="1:28" ht="15.75" hidden="1" x14ac:dyDescent="0.25">
      <c r="A593" s="39">
        <v>45922</v>
      </c>
      <c r="B593" s="33" t="s">
        <v>221</v>
      </c>
      <c r="C593" s="33"/>
      <c r="D593" s="33" t="s">
        <v>41</v>
      </c>
      <c r="E593" s="33" t="s">
        <v>122</v>
      </c>
      <c r="F593" s="33">
        <v>10</v>
      </c>
      <c r="G593" s="33" t="s">
        <v>51</v>
      </c>
      <c r="H593" s="33">
        <v>70000</v>
      </c>
      <c r="I593" s="5">
        <f t="shared" si="243"/>
        <v>700000</v>
      </c>
      <c r="J593" s="37" t="s">
        <v>240</v>
      </c>
      <c r="K593" s="33" t="s">
        <v>1137</v>
      </c>
      <c r="L593" s="9">
        <f t="shared" si="237"/>
        <v>0</v>
      </c>
      <c r="M593" s="9"/>
      <c r="N593" s="9"/>
      <c r="O593" s="9">
        <f t="shared" si="238"/>
        <v>700000</v>
      </c>
      <c r="P593" s="9">
        <v>700000</v>
      </c>
      <c r="Q593" s="9"/>
      <c r="R593" s="9">
        <f t="shared" si="239"/>
        <v>0</v>
      </c>
      <c r="S593" s="9"/>
      <c r="T593" s="9"/>
      <c r="U593" s="9">
        <f t="shared" si="240"/>
        <v>0</v>
      </c>
      <c r="V593" s="9"/>
      <c r="W593" s="9"/>
      <c r="X593" s="9">
        <f t="shared" si="241"/>
        <v>0</v>
      </c>
      <c r="Y593" s="9"/>
      <c r="Z593" s="9"/>
      <c r="AA593" s="10">
        <f t="shared" si="242"/>
        <v>0</v>
      </c>
      <c r="AB593" s="11">
        <v>45923</v>
      </c>
    </row>
    <row r="594" spans="1:28" ht="15.75" hidden="1" x14ac:dyDescent="0.25">
      <c r="A594" s="39">
        <v>45922</v>
      </c>
      <c r="B594" s="33" t="s">
        <v>221</v>
      </c>
      <c r="C594" s="33"/>
      <c r="D594" s="33" t="s">
        <v>41</v>
      </c>
      <c r="E594" s="33" t="s">
        <v>166</v>
      </c>
      <c r="F594" s="33">
        <v>1</v>
      </c>
      <c r="G594" s="33" t="s">
        <v>23</v>
      </c>
      <c r="H594" s="33">
        <v>400000</v>
      </c>
      <c r="I594" s="5">
        <f t="shared" si="243"/>
        <v>400000</v>
      </c>
      <c r="J594" s="37" t="s">
        <v>240</v>
      </c>
      <c r="K594" s="33" t="s">
        <v>1137</v>
      </c>
      <c r="L594" s="9">
        <f t="shared" si="237"/>
        <v>0</v>
      </c>
      <c r="M594" s="9"/>
      <c r="N594" s="9"/>
      <c r="O594" s="9">
        <f t="shared" si="238"/>
        <v>400000</v>
      </c>
      <c r="P594" s="9">
        <v>400000</v>
      </c>
      <c r="Q594" s="9"/>
      <c r="R594" s="9">
        <f t="shared" si="239"/>
        <v>0</v>
      </c>
      <c r="S594" s="9"/>
      <c r="T594" s="9"/>
      <c r="U594" s="9">
        <f t="shared" si="240"/>
        <v>0</v>
      </c>
      <c r="V594" s="9"/>
      <c r="W594" s="9"/>
      <c r="X594" s="9">
        <f t="shared" si="241"/>
        <v>0</v>
      </c>
      <c r="Y594" s="9"/>
      <c r="Z594" s="9"/>
      <c r="AA594" s="10">
        <f t="shared" si="242"/>
        <v>0</v>
      </c>
      <c r="AB594" s="11">
        <v>45923</v>
      </c>
    </row>
    <row r="595" spans="1:28" ht="15.75" hidden="1" x14ac:dyDescent="0.25">
      <c r="A595" s="32">
        <v>45922</v>
      </c>
      <c r="B595" s="33" t="s">
        <v>371</v>
      </c>
      <c r="C595" s="33"/>
      <c r="D595" s="33" t="s">
        <v>41</v>
      </c>
      <c r="E595" s="33" t="s">
        <v>361</v>
      </c>
      <c r="F595" s="33">
        <v>20</v>
      </c>
      <c r="G595" s="33" t="s">
        <v>33</v>
      </c>
      <c r="H595" s="33">
        <v>200000</v>
      </c>
      <c r="I595" s="5">
        <f t="shared" si="243"/>
        <v>4000000</v>
      </c>
      <c r="J595" s="37" t="s">
        <v>241</v>
      </c>
      <c r="K595" s="33"/>
      <c r="L595" s="9">
        <f t="shared" si="237"/>
        <v>0</v>
      </c>
      <c r="M595" s="9"/>
      <c r="N595" s="9"/>
      <c r="O595" s="9">
        <f t="shared" si="238"/>
        <v>0</v>
      </c>
      <c r="P595" s="9"/>
      <c r="Q595" s="9"/>
      <c r="R595" s="9">
        <f t="shared" si="239"/>
        <v>0</v>
      </c>
      <c r="S595" s="9"/>
      <c r="T595" s="9"/>
      <c r="U595" s="9">
        <f t="shared" si="240"/>
        <v>4000000</v>
      </c>
      <c r="V595" s="9">
        <v>4000000</v>
      </c>
      <c r="W595" s="9"/>
      <c r="X595" s="9">
        <f t="shared" si="241"/>
        <v>0</v>
      </c>
      <c r="Y595" s="9"/>
      <c r="Z595" s="9"/>
      <c r="AA595" s="10">
        <f t="shared" si="242"/>
        <v>0</v>
      </c>
      <c r="AB595" s="11">
        <v>45922</v>
      </c>
    </row>
    <row r="596" spans="1:28" ht="15.75" hidden="1" x14ac:dyDescent="0.25">
      <c r="A596" s="39">
        <v>45922</v>
      </c>
      <c r="B596" s="33" t="s">
        <v>371</v>
      </c>
      <c r="C596" s="33"/>
      <c r="D596" s="33" t="s">
        <v>41</v>
      </c>
      <c r="E596" s="33" t="s">
        <v>98</v>
      </c>
      <c r="F596" s="33">
        <v>45.8</v>
      </c>
      <c r="G596" s="33" t="s">
        <v>51</v>
      </c>
      <c r="H596" s="33">
        <v>43000</v>
      </c>
      <c r="I596" s="5">
        <f t="shared" si="243"/>
        <v>1969399.9999999998</v>
      </c>
      <c r="J596" s="37" t="s">
        <v>241</v>
      </c>
      <c r="K596" s="33"/>
      <c r="L596" s="9">
        <f t="shared" si="237"/>
        <v>0</v>
      </c>
      <c r="M596" s="9"/>
      <c r="N596" s="9"/>
      <c r="O596" s="9">
        <f t="shared" si="238"/>
        <v>0</v>
      </c>
      <c r="P596" s="9"/>
      <c r="Q596" s="9"/>
      <c r="R596" s="9">
        <f t="shared" si="239"/>
        <v>0</v>
      </c>
      <c r="S596" s="9"/>
      <c r="T596" s="9"/>
      <c r="U596" s="9">
        <f t="shared" si="240"/>
        <v>1969400</v>
      </c>
      <c r="V596" s="9">
        <v>1969400</v>
      </c>
      <c r="W596" s="9"/>
      <c r="X596" s="9">
        <f t="shared" si="241"/>
        <v>0</v>
      </c>
      <c r="Y596" s="9"/>
      <c r="Z596" s="9"/>
      <c r="AA596" s="10">
        <f t="shared" si="242"/>
        <v>-2.3283064365386963E-10</v>
      </c>
      <c r="AB596" s="11">
        <v>45922</v>
      </c>
    </row>
    <row r="597" spans="1:28" ht="16.5" hidden="1" thickBot="1" x14ac:dyDescent="0.3">
      <c r="A597" s="61">
        <v>45922</v>
      </c>
      <c r="B597" s="62" t="s">
        <v>191</v>
      </c>
      <c r="C597" s="62"/>
      <c r="D597" s="62" t="s">
        <v>31</v>
      </c>
      <c r="E597" s="62" t="s">
        <v>110</v>
      </c>
      <c r="F597" s="62">
        <v>3000</v>
      </c>
      <c r="G597" s="62" t="s">
        <v>29</v>
      </c>
      <c r="H597" s="62">
        <v>1800</v>
      </c>
      <c r="I597" s="133">
        <f t="shared" si="243"/>
        <v>5400000</v>
      </c>
      <c r="J597" s="112" t="s">
        <v>38</v>
      </c>
      <c r="K597" s="104" t="s">
        <v>1171</v>
      </c>
      <c r="L597" s="97">
        <f t="shared" si="237"/>
        <v>0</v>
      </c>
      <c r="M597" s="97"/>
      <c r="N597" s="97"/>
      <c r="O597" s="97">
        <f t="shared" si="238"/>
        <v>0</v>
      </c>
      <c r="P597" s="97"/>
      <c r="Q597" s="97"/>
      <c r="R597" s="97">
        <f t="shared" si="239"/>
        <v>0</v>
      </c>
      <c r="S597" s="97"/>
      <c r="T597" s="97"/>
      <c r="U597" s="97">
        <f t="shared" si="240"/>
        <v>0</v>
      </c>
      <c r="V597" s="97"/>
      <c r="W597" s="97"/>
      <c r="X597" s="97">
        <f t="shared" si="241"/>
        <v>0</v>
      </c>
      <c r="Y597" s="97"/>
      <c r="Z597" s="97"/>
      <c r="AA597" s="98">
        <f t="shared" si="242"/>
        <v>5400000</v>
      </c>
      <c r="AB597" s="99"/>
    </row>
    <row r="598" spans="1:28" ht="15.75" hidden="1" x14ac:dyDescent="0.25">
      <c r="A598" s="39">
        <v>45923</v>
      </c>
      <c r="B598" s="35" t="s">
        <v>1172</v>
      </c>
      <c r="C598" s="35"/>
      <c r="D598" s="35" t="s">
        <v>31</v>
      </c>
      <c r="E598" s="35" t="s">
        <v>110</v>
      </c>
      <c r="F598" s="35">
        <v>2000</v>
      </c>
      <c r="G598" s="35" t="s">
        <v>29</v>
      </c>
      <c r="H598" s="35">
        <v>2000</v>
      </c>
      <c r="I598" s="135">
        <f t="shared" si="243"/>
        <v>4000000</v>
      </c>
      <c r="J598" s="41" t="s">
        <v>240</v>
      </c>
      <c r="K598" s="35"/>
      <c r="L598" s="120">
        <f t="shared" si="237"/>
        <v>0</v>
      </c>
      <c r="M598" s="120"/>
      <c r="N598" s="120"/>
      <c r="O598" s="120">
        <f t="shared" si="238"/>
        <v>4000000</v>
      </c>
      <c r="P598" s="120">
        <v>4000000</v>
      </c>
      <c r="Q598" s="120"/>
      <c r="R598" s="120">
        <f t="shared" si="239"/>
        <v>0</v>
      </c>
      <c r="S598" s="120"/>
      <c r="T598" s="120"/>
      <c r="U598" s="120">
        <f t="shared" si="240"/>
        <v>0</v>
      </c>
      <c r="V598" s="120"/>
      <c r="W598" s="120"/>
      <c r="X598" s="120">
        <f t="shared" si="241"/>
        <v>0</v>
      </c>
      <c r="Y598" s="120"/>
      <c r="Z598" s="120"/>
      <c r="AA598" s="121">
        <f t="shared" si="242"/>
        <v>0</v>
      </c>
      <c r="AB598" s="122">
        <v>45922</v>
      </c>
    </row>
    <row r="599" spans="1:28" ht="15.75" hidden="1" x14ac:dyDescent="0.25">
      <c r="A599" s="39">
        <v>45923</v>
      </c>
      <c r="B599" s="33" t="s">
        <v>231</v>
      </c>
      <c r="C599" s="33"/>
      <c r="D599" s="33"/>
      <c r="E599" s="33" t="s">
        <v>135</v>
      </c>
      <c r="F599" s="33">
        <v>29.8</v>
      </c>
      <c r="G599" s="33" t="s">
        <v>51</v>
      </c>
      <c r="H599" s="33"/>
      <c r="I599" s="5">
        <f t="shared" si="243"/>
        <v>0</v>
      </c>
      <c r="J599" s="83" t="s">
        <v>26</v>
      </c>
      <c r="K599" s="33"/>
      <c r="L599" s="9">
        <f t="shared" ref="L599:L631" si="244">M599+N599</f>
        <v>0</v>
      </c>
      <c r="M599" s="9"/>
      <c r="N599" s="9"/>
      <c r="O599" s="9">
        <f t="shared" ref="O599:O631" si="245">P599+Q599</f>
        <v>0</v>
      </c>
      <c r="P599" s="9"/>
      <c r="Q599" s="9"/>
      <c r="R599" s="9">
        <f t="shared" ref="R599:R631" si="246">S599+T599</f>
        <v>0</v>
      </c>
      <c r="S599" s="9"/>
      <c r="T599" s="9"/>
      <c r="U599" s="9">
        <f t="shared" ref="U599:U631" si="247">V599+W599</f>
        <v>0</v>
      </c>
      <c r="V599" s="9"/>
      <c r="W599" s="9"/>
      <c r="X599" s="9">
        <f t="shared" ref="X599:X631" si="248">Y599+Z599</f>
        <v>0</v>
      </c>
      <c r="Y599" s="9"/>
      <c r="Z599" s="9"/>
      <c r="AA599" s="10">
        <f t="shared" ref="AA599:AA631" si="249">C599+I599-L599-O599-U599-X599-R599</f>
        <v>0</v>
      </c>
      <c r="AB599" s="11"/>
    </row>
    <row r="600" spans="1:28" ht="15.75" hidden="1" x14ac:dyDescent="0.25">
      <c r="A600" s="39">
        <v>45923</v>
      </c>
      <c r="B600" s="33" t="s">
        <v>231</v>
      </c>
      <c r="C600" s="33"/>
      <c r="D600" s="33"/>
      <c r="E600" s="33" t="s">
        <v>423</v>
      </c>
      <c r="F600" s="33">
        <v>68.7</v>
      </c>
      <c r="G600" s="33" t="s">
        <v>51</v>
      </c>
      <c r="H600" s="33"/>
      <c r="I600" s="5">
        <f t="shared" si="243"/>
        <v>0</v>
      </c>
      <c r="J600" s="83" t="s">
        <v>26</v>
      </c>
      <c r="K600" s="33"/>
      <c r="L600" s="9">
        <f t="shared" si="244"/>
        <v>0</v>
      </c>
      <c r="M600" s="9"/>
      <c r="N600" s="9"/>
      <c r="O600" s="9">
        <f t="shared" si="245"/>
        <v>0</v>
      </c>
      <c r="P600" s="9"/>
      <c r="Q600" s="9"/>
      <c r="R600" s="9">
        <f t="shared" si="246"/>
        <v>0</v>
      </c>
      <c r="S600" s="9"/>
      <c r="T600" s="9"/>
      <c r="U600" s="9">
        <f t="shared" si="247"/>
        <v>0</v>
      </c>
      <c r="V600" s="9"/>
      <c r="W600" s="9"/>
      <c r="X600" s="9">
        <f t="shared" si="248"/>
        <v>0</v>
      </c>
      <c r="Y600" s="9"/>
      <c r="Z600" s="9"/>
      <c r="AA600" s="10">
        <f t="shared" si="249"/>
        <v>0</v>
      </c>
      <c r="AB600" s="11"/>
    </row>
    <row r="601" spans="1:28" ht="15.75" hidden="1" x14ac:dyDescent="0.25">
      <c r="A601" s="39">
        <v>45923</v>
      </c>
      <c r="B601" s="33" t="s">
        <v>231</v>
      </c>
      <c r="C601" s="33"/>
      <c r="D601" s="33"/>
      <c r="E601" s="33" t="s">
        <v>203</v>
      </c>
      <c r="F601" s="33">
        <v>13.6</v>
      </c>
      <c r="G601" s="33" t="s">
        <v>51</v>
      </c>
      <c r="H601" s="33"/>
      <c r="I601" s="5">
        <f t="shared" si="243"/>
        <v>0</v>
      </c>
      <c r="J601" s="83" t="s">
        <v>26</v>
      </c>
      <c r="K601" s="33"/>
      <c r="L601" s="9">
        <f t="shared" si="244"/>
        <v>0</v>
      </c>
      <c r="M601" s="9"/>
      <c r="N601" s="9"/>
      <c r="O601" s="9">
        <f t="shared" si="245"/>
        <v>0</v>
      </c>
      <c r="P601" s="9"/>
      <c r="Q601" s="9"/>
      <c r="R601" s="9">
        <f t="shared" si="246"/>
        <v>0</v>
      </c>
      <c r="S601" s="9"/>
      <c r="T601" s="9"/>
      <c r="U601" s="9">
        <f t="shared" si="247"/>
        <v>0</v>
      </c>
      <c r="V601" s="9"/>
      <c r="W601" s="9"/>
      <c r="X601" s="9">
        <f t="shared" si="248"/>
        <v>0</v>
      </c>
      <c r="Y601" s="9"/>
      <c r="Z601" s="9"/>
      <c r="AA601" s="10">
        <f t="shared" si="249"/>
        <v>0</v>
      </c>
      <c r="AB601" s="11"/>
    </row>
    <row r="602" spans="1:28" ht="15.75" hidden="1" x14ac:dyDescent="0.25">
      <c r="A602" s="39">
        <v>45923</v>
      </c>
      <c r="B602" s="33" t="s">
        <v>231</v>
      </c>
      <c r="C602" s="33"/>
      <c r="D602" s="33"/>
      <c r="E602" s="33" t="s">
        <v>1144</v>
      </c>
      <c r="F602" s="33">
        <v>312.5</v>
      </c>
      <c r="G602" s="33" t="s">
        <v>51</v>
      </c>
      <c r="H602" s="33"/>
      <c r="I602" s="5">
        <f t="shared" si="243"/>
        <v>0</v>
      </c>
      <c r="J602" s="83" t="s">
        <v>26</v>
      </c>
      <c r="K602" s="33"/>
      <c r="L602" s="9">
        <f t="shared" si="244"/>
        <v>0</v>
      </c>
      <c r="M602" s="9"/>
      <c r="N602" s="9"/>
      <c r="O602" s="9">
        <f t="shared" si="245"/>
        <v>0</v>
      </c>
      <c r="P602" s="9"/>
      <c r="Q602" s="9"/>
      <c r="R602" s="9">
        <f t="shared" si="246"/>
        <v>0</v>
      </c>
      <c r="S602" s="9"/>
      <c r="T602" s="9"/>
      <c r="U602" s="9">
        <f t="shared" si="247"/>
        <v>0</v>
      </c>
      <c r="V602" s="9"/>
      <c r="W602" s="9"/>
      <c r="X602" s="9">
        <f t="shared" si="248"/>
        <v>0</v>
      </c>
      <c r="Y602" s="9"/>
      <c r="Z602" s="9"/>
      <c r="AA602" s="10">
        <f t="shared" si="249"/>
        <v>0</v>
      </c>
      <c r="AB602" s="11"/>
    </row>
    <row r="603" spans="1:28" ht="15.75" hidden="1" x14ac:dyDescent="0.25">
      <c r="A603" s="39">
        <v>45923</v>
      </c>
      <c r="B603" s="33" t="s">
        <v>121</v>
      </c>
      <c r="C603" s="33"/>
      <c r="D603" s="33" t="s">
        <v>31</v>
      </c>
      <c r="E603" s="33" t="s">
        <v>468</v>
      </c>
      <c r="F603" s="33">
        <v>32.1</v>
      </c>
      <c r="G603" s="33" t="s">
        <v>51</v>
      </c>
      <c r="H603" s="33">
        <v>43000</v>
      </c>
      <c r="I603" s="5">
        <f t="shared" si="243"/>
        <v>1380300</v>
      </c>
      <c r="J603" s="37" t="s">
        <v>240</v>
      </c>
      <c r="K603" s="33" t="s">
        <v>1166</v>
      </c>
      <c r="L603" s="9">
        <f t="shared" si="244"/>
        <v>0</v>
      </c>
      <c r="M603" s="9"/>
      <c r="N603" s="9"/>
      <c r="O603" s="9">
        <f t="shared" si="245"/>
        <v>1380300</v>
      </c>
      <c r="P603" s="9">
        <v>1380300</v>
      </c>
      <c r="Q603" s="9"/>
      <c r="R603" s="9">
        <f t="shared" si="246"/>
        <v>0</v>
      </c>
      <c r="S603" s="9"/>
      <c r="T603" s="9"/>
      <c r="U603" s="9">
        <f t="shared" si="247"/>
        <v>0</v>
      </c>
      <c r="V603" s="9"/>
      <c r="W603" s="9"/>
      <c r="X603" s="9">
        <f t="shared" si="248"/>
        <v>0</v>
      </c>
      <c r="Y603" s="9"/>
      <c r="Z603" s="9"/>
      <c r="AA603" s="10">
        <f t="shared" si="249"/>
        <v>0</v>
      </c>
      <c r="AB603" s="11">
        <v>45925</v>
      </c>
    </row>
    <row r="604" spans="1:28" ht="15.75" hidden="1" x14ac:dyDescent="0.25">
      <c r="A604" s="39">
        <v>45923</v>
      </c>
      <c r="B604" s="33" t="s">
        <v>317</v>
      </c>
      <c r="C604" s="33"/>
      <c r="D604" s="33" t="s">
        <v>31</v>
      </c>
      <c r="E604" s="33" t="s">
        <v>28</v>
      </c>
      <c r="F604" s="33">
        <v>600</v>
      </c>
      <c r="G604" s="33" t="s">
        <v>29</v>
      </c>
      <c r="H604" s="33">
        <v>2700</v>
      </c>
      <c r="I604" s="5">
        <f t="shared" si="243"/>
        <v>1620000</v>
      </c>
      <c r="J604" s="37" t="s">
        <v>240</v>
      </c>
      <c r="K604" s="33"/>
      <c r="L604" s="9">
        <f t="shared" si="244"/>
        <v>0</v>
      </c>
      <c r="M604" s="9"/>
      <c r="N604" s="9"/>
      <c r="O604" s="9">
        <f t="shared" si="245"/>
        <v>1620000</v>
      </c>
      <c r="P604" s="9">
        <v>1620000</v>
      </c>
      <c r="Q604" s="9"/>
      <c r="R604" s="9">
        <f t="shared" si="246"/>
        <v>0</v>
      </c>
      <c r="S604" s="9"/>
      <c r="T604" s="9"/>
      <c r="U604" s="9">
        <f t="shared" si="247"/>
        <v>0</v>
      </c>
      <c r="V604" s="9"/>
      <c r="W604" s="9"/>
      <c r="X604" s="9">
        <f t="shared" si="248"/>
        <v>0</v>
      </c>
      <c r="Y604" s="9"/>
      <c r="Z604" s="9"/>
      <c r="AA604" s="10">
        <f t="shared" si="249"/>
        <v>0</v>
      </c>
      <c r="AB604" s="11">
        <v>45922</v>
      </c>
    </row>
    <row r="605" spans="1:28" ht="15.75" hidden="1" x14ac:dyDescent="0.25">
      <c r="A605" s="39">
        <v>45923</v>
      </c>
      <c r="B605" s="33" t="s">
        <v>133</v>
      </c>
      <c r="C605" s="33"/>
      <c r="D605" s="33" t="s">
        <v>31</v>
      </c>
      <c r="E605" s="33" t="s">
        <v>86</v>
      </c>
      <c r="F605" s="33">
        <v>200</v>
      </c>
      <c r="G605" s="33" t="s">
        <v>51</v>
      </c>
      <c r="H605" s="33">
        <v>82000</v>
      </c>
      <c r="I605" s="5">
        <f t="shared" si="243"/>
        <v>16400000</v>
      </c>
      <c r="J605" s="82" t="s">
        <v>38</v>
      </c>
      <c r="K605" s="33" t="s">
        <v>1177</v>
      </c>
      <c r="L605" s="9">
        <f t="shared" si="244"/>
        <v>0</v>
      </c>
      <c r="M605" s="9"/>
      <c r="N605" s="9"/>
      <c r="O605" s="9">
        <f t="shared" si="245"/>
        <v>0</v>
      </c>
      <c r="P605" s="9"/>
      <c r="Q605" s="9"/>
      <c r="R605" s="9">
        <f t="shared" si="246"/>
        <v>0</v>
      </c>
      <c r="S605" s="9"/>
      <c r="T605" s="9"/>
      <c r="U605" s="9">
        <f t="shared" si="247"/>
        <v>0</v>
      </c>
      <c r="V605" s="9"/>
      <c r="W605" s="9"/>
      <c r="X605" s="9">
        <f t="shared" si="248"/>
        <v>0</v>
      </c>
      <c r="Y605" s="9"/>
      <c r="Z605" s="9"/>
      <c r="AA605" s="10">
        <f t="shared" si="249"/>
        <v>16400000</v>
      </c>
      <c r="AB605" s="11"/>
    </row>
    <row r="606" spans="1:28" ht="15.75" hidden="1" x14ac:dyDescent="0.25">
      <c r="A606" s="39">
        <v>45923</v>
      </c>
      <c r="B606" s="33" t="s">
        <v>133</v>
      </c>
      <c r="C606" s="33"/>
      <c r="D606" s="33" t="s">
        <v>31</v>
      </c>
      <c r="E606" s="33" t="s">
        <v>423</v>
      </c>
      <c r="F606" s="33">
        <v>138.6</v>
      </c>
      <c r="G606" s="33" t="s">
        <v>51</v>
      </c>
      <c r="H606" s="33">
        <v>43000</v>
      </c>
      <c r="I606" s="5">
        <f t="shared" si="243"/>
        <v>5959800</v>
      </c>
      <c r="J606" s="82" t="s">
        <v>38</v>
      </c>
      <c r="K606" s="33" t="s">
        <v>1177</v>
      </c>
      <c r="L606" s="9">
        <f t="shared" si="244"/>
        <v>0</v>
      </c>
      <c r="M606" s="9"/>
      <c r="N606" s="9"/>
      <c r="O606" s="9">
        <f t="shared" si="245"/>
        <v>0</v>
      </c>
      <c r="P606" s="9"/>
      <c r="Q606" s="9"/>
      <c r="R606" s="9">
        <f t="shared" si="246"/>
        <v>0</v>
      </c>
      <c r="S606" s="9"/>
      <c r="T606" s="9"/>
      <c r="U606" s="9">
        <f t="shared" si="247"/>
        <v>0</v>
      </c>
      <c r="V606" s="9"/>
      <c r="W606" s="9"/>
      <c r="X606" s="9">
        <f t="shared" si="248"/>
        <v>0</v>
      </c>
      <c r="Y606" s="9"/>
      <c r="Z606" s="9"/>
      <c r="AA606" s="10">
        <f t="shared" si="249"/>
        <v>5959800</v>
      </c>
      <c r="AB606" s="11"/>
    </row>
    <row r="607" spans="1:28" ht="15.75" hidden="1" x14ac:dyDescent="0.25">
      <c r="A607" s="39">
        <v>45923</v>
      </c>
      <c r="B607" s="33" t="s">
        <v>133</v>
      </c>
      <c r="C607" s="33"/>
      <c r="D607" s="33" t="s">
        <v>31</v>
      </c>
      <c r="E607" s="33" t="s">
        <v>85</v>
      </c>
      <c r="F607" s="33">
        <v>95.9</v>
      </c>
      <c r="G607" s="33" t="s">
        <v>51</v>
      </c>
      <c r="H607" s="33">
        <v>43000</v>
      </c>
      <c r="I607" s="5">
        <f t="shared" si="243"/>
        <v>4123700.0000000005</v>
      </c>
      <c r="J607" s="82" t="s">
        <v>38</v>
      </c>
      <c r="K607" s="33" t="s">
        <v>1177</v>
      </c>
      <c r="L607" s="9">
        <f t="shared" si="244"/>
        <v>0</v>
      </c>
      <c r="M607" s="9"/>
      <c r="N607" s="9"/>
      <c r="O607" s="9">
        <f t="shared" si="245"/>
        <v>0</v>
      </c>
      <c r="P607" s="9"/>
      <c r="Q607" s="9"/>
      <c r="R607" s="9">
        <f t="shared" si="246"/>
        <v>0</v>
      </c>
      <c r="S607" s="9"/>
      <c r="T607" s="9"/>
      <c r="U607" s="9">
        <f t="shared" si="247"/>
        <v>0</v>
      </c>
      <c r="V607" s="9"/>
      <c r="W607" s="9"/>
      <c r="X607" s="9">
        <f t="shared" si="248"/>
        <v>0</v>
      </c>
      <c r="Y607" s="9"/>
      <c r="Z607" s="9"/>
      <c r="AA607" s="10">
        <f t="shared" si="249"/>
        <v>4123700.0000000005</v>
      </c>
      <c r="AB607" s="11"/>
    </row>
    <row r="608" spans="1:28" ht="15.75" hidden="1" x14ac:dyDescent="0.25">
      <c r="A608" s="39">
        <v>45923</v>
      </c>
      <c r="B608" s="33" t="s">
        <v>345</v>
      </c>
      <c r="C608" s="33"/>
      <c r="D608" s="33" t="s">
        <v>31</v>
      </c>
      <c r="E608" s="33" t="s">
        <v>110</v>
      </c>
      <c r="F608" s="33">
        <v>600</v>
      </c>
      <c r="G608" s="33" t="s">
        <v>29</v>
      </c>
      <c r="H608" s="33">
        <v>2000</v>
      </c>
      <c r="I608" s="5">
        <f t="shared" si="243"/>
        <v>1200000</v>
      </c>
      <c r="J608" s="37" t="s">
        <v>241</v>
      </c>
      <c r="K608" s="33"/>
      <c r="L608" s="9">
        <f t="shared" si="244"/>
        <v>0</v>
      </c>
      <c r="M608" s="9"/>
      <c r="N608" s="9"/>
      <c r="O608" s="9">
        <f t="shared" si="245"/>
        <v>0</v>
      </c>
      <c r="P608" s="9"/>
      <c r="Q608" s="9"/>
      <c r="R608" s="9">
        <f t="shared" si="246"/>
        <v>0</v>
      </c>
      <c r="S608" s="9"/>
      <c r="T608" s="9"/>
      <c r="U608" s="9">
        <f t="shared" si="247"/>
        <v>1200000</v>
      </c>
      <c r="V608" s="9">
        <v>1200000</v>
      </c>
      <c r="W608" s="9"/>
      <c r="X608" s="9">
        <f t="shared" si="248"/>
        <v>0</v>
      </c>
      <c r="Y608" s="9"/>
      <c r="Z608" s="9"/>
      <c r="AA608" s="10">
        <f t="shared" si="249"/>
        <v>0</v>
      </c>
      <c r="AB608" s="11">
        <v>45923</v>
      </c>
    </row>
    <row r="609" spans="1:28" ht="15.75" hidden="1" x14ac:dyDescent="0.25">
      <c r="A609" s="39">
        <v>45923</v>
      </c>
      <c r="B609" s="33" t="s">
        <v>307</v>
      </c>
      <c r="C609" s="33"/>
      <c r="D609" s="33" t="s">
        <v>31</v>
      </c>
      <c r="E609" s="33" t="s">
        <v>102</v>
      </c>
      <c r="F609" s="33">
        <v>4</v>
      </c>
      <c r="G609" s="33" t="s">
        <v>74</v>
      </c>
      <c r="H609" s="33">
        <v>65000</v>
      </c>
      <c r="I609" s="5">
        <f t="shared" si="243"/>
        <v>260000</v>
      </c>
      <c r="J609" s="37" t="s">
        <v>241</v>
      </c>
      <c r="K609" s="33"/>
      <c r="L609" s="9">
        <f t="shared" si="244"/>
        <v>0</v>
      </c>
      <c r="M609" s="9"/>
      <c r="N609" s="9"/>
      <c r="O609" s="9">
        <f t="shared" si="245"/>
        <v>0</v>
      </c>
      <c r="P609" s="9"/>
      <c r="Q609" s="9"/>
      <c r="R609" s="9">
        <f t="shared" si="246"/>
        <v>0</v>
      </c>
      <c r="S609" s="9"/>
      <c r="T609" s="9"/>
      <c r="U609" s="9">
        <f t="shared" si="247"/>
        <v>260000</v>
      </c>
      <c r="V609" s="9">
        <v>260000</v>
      </c>
      <c r="W609" s="9"/>
      <c r="X609" s="9">
        <f t="shared" si="248"/>
        <v>0</v>
      </c>
      <c r="Y609" s="9"/>
      <c r="Z609" s="9"/>
      <c r="AA609" s="10">
        <f t="shared" si="249"/>
        <v>0</v>
      </c>
      <c r="AB609" s="11">
        <v>45924</v>
      </c>
    </row>
    <row r="610" spans="1:28" ht="15.75" hidden="1" x14ac:dyDescent="0.25">
      <c r="A610" s="39">
        <v>45923</v>
      </c>
      <c r="B610" s="33" t="s">
        <v>1109</v>
      </c>
      <c r="C610" s="33"/>
      <c r="D610" s="33" t="s">
        <v>41</v>
      </c>
      <c r="E610" s="33" t="s">
        <v>155</v>
      </c>
      <c r="F610" s="33">
        <v>200</v>
      </c>
      <c r="G610" s="33" t="s">
        <v>29</v>
      </c>
      <c r="H610" s="33">
        <v>4000</v>
      </c>
      <c r="I610" s="5">
        <f t="shared" si="243"/>
        <v>800000</v>
      </c>
      <c r="J610" s="37" t="s">
        <v>241</v>
      </c>
      <c r="K610" s="33"/>
      <c r="L610" s="9">
        <f t="shared" si="244"/>
        <v>800000</v>
      </c>
      <c r="M610" s="9">
        <v>800000</v>
      </c>
      <c r="N610" s="9"/>
      <c r="O610" s="9">
        <f t="shared" si="245"/>
        <v>0</v>
      </c>
      <c r="P610" s="9"/>
      <c r="Q610" s="9"/>
      <c r="R610" s="9">
        <f t="shared" si="246"/>
        <v>0</v>
      </c>
      <c r="S610" s="9"/>
      <c r="T610" s="9"/>
      <c r="U610" s="9">
        <f t="shared" si="247"/>
        <v>0</v>
      </c>
      <c r="V610" s="9"/>
      <c r="W610" s="9"/>
      <c r="X610" s="9">
        <f t="shared" si="248"/>
        <v>0</v>
      </c>
      <c r="Y610" s="9"/>
      <c r="Z610" s="9"/>
      <c r="AA610" s="10">
        <f t="shared" si="249"/>
        <v>0</v>
      </c>
      <c r="AB610" s="11">
        <v>45923</v>
      </c>
    </row>
    <row r="611" spans="1:28" ht="15.75" hidden="1" x14ac:dyDescent="0.25">
      <c r="A611" s="39">
        <v>45923</v>
      </c>
      <c r="B611" s="33" t="s">
        <v>109</v>
      </c>
      <c r="C611" s="33"/>
      <c r="D611" s="33" t="s">
        <v>31</v>
      </c>
      <c r="E611" s="33" t="s">
        <v>28</v>
      </c>
      <c r="F611" s="33">
        <v>1000</v>
      </c>
      <c r="G611" s="33" t="s">
        <v>29</v>
      </c>
      <c r="H611" s="33">
        <v>2700</v>
      </c>
      <c r="I611" s="5">
        <f t="shared" si="243"/>
        <v>2700000</v>
      </c>
      <c r="J611" s="37" t="s">
        <v>240</v>
      </c>
      <c r="K611" s="33"/>
      <c r="L611" s="9">
        <f t="shared" si="244"/>
        <v>0</v>
      </c>
      <c r="M611" s="9"/>
      <c r="N611" s="9"/>
      <c r="O611" s="9">
        <f t="shared" si="245"/>
        <v>2700000</v>
      </c>
      <c r="P611" s="9">
        <v>2700000</v>
      </c>
      <c r="Q611" s="9"/>
      <c r="R611" s="9">
        <f t="shared" si="246"/>
        <v>0</v>
      </c>
      <c r="S611" s="9"/>
      <c r="T611" s="9"/>
      <c r="U611" s="9">
        <f t="shared" si="247"/>
        <v>0</v>
      </c>
      <c r="V611" s="9"/>
      <c r="W611" s="9"/>
      <c r="X611" s="9">
        <f t="shared" si="248"/>
        <v>0</v>
      </c>
      <c r="Y611" s="9"/>
      <c r="Z611" s="9"/>
      <c r="AA611" s="10">
        <f t="shared" si="249"/>
        <v>0</v>
      </c>
      <c r="AB611" s="11">
        <v>45923</v>
      </c>
    </row>
    <row r="612" spans="1:28" ht="15.75" hidden="1" x14ac:dyDescent="0.25">
      <c r="A612" s="39">
        <v>45923</v>
      </c>
      <c r="B612" s="33" t="s">
        <v>109</v>
      </c>
      <c r="C612" s="33"/>
      <c r="D612" s="33" t="s">
        <v>31</v>
      </c>
      <c r="E612" s="33" t="s">
        <v>185</v>
      </c>
      <c r="F612" s="33">
        <v>2600</v>
      </c>
      <c r="G612" s="33" t="s">
        <v>29</v>
      </c>
      <c r="H612" s="33">
        <v>900</v>
      </c>
      <c r="I612" s="5">
        <f t="shared" si="243"/>
        <v>2340000</v>
      </c>
      <c r="J612" s="37" t="s">
        <v>240</v>
      </c>
      <c r="K612" s="33"/>
      <c r="L612" s="9">
        <f t="shared" si="244"/>
        <v>0</v>
      </c>
      <c r="M612" s="9"/>
      <c r="N612" s="9"/>
      <c r="O612" s="9">
        <f t="shared" si="245"/>
        <v>2340000</v>
      </c>
      <c r="P612" s="9">
        <v>2340000</v>
      </c>
      <c r="Q612" s="9"/>
      <c r="R612" s="9">
        <f t="shared" si="246"/>
        <v>0</v>
      </c>
      <c r="S612" s="9"/>
      <c r="T612" s="9"/>
      <c r="U612" s="9">
        <f t="shared" si="247"/>
        <v>0</v>
      </c>
      <c r="V612" s="9"/>
      <c r="W612" s="9"/>
      <c r="X612" s="9">
        <f t="shared" si="248"/>
        <v>0</v>
      </c>
      <c r="Y612" s="9"/>
      <c r="Z612" s="9"/>
      <c r="AA612" s="10">
        <f t="shared" si="249"/>
        <v>0</v>
      </c>
      <c r="AB612" s="11">
        <v>45923</v>
      </c>
    </row>
    <row r="613" spans="1:28" ht="15.75" hidden="1" x14ac:dyDescent="0.25">
      <c r="A613" s="39">
        <v>45923</v>
      </c>
      <c r="B613" s="33">
        <v>777</v>
      </c>
      <c r="C613" s="33"/>
      <c r="D613" s="33" t="s">
        <v>31</v>
      </c>
      <c r="E613" s="33" t="s">
        <v>177</v>
      </c>
      <c r="F613" s="33">
        <v>0.62</v>
      </c>
      <c r="G613" s="33" t="s">
        <v>178</v>
      </c>
      <c r="H613" s="33">
        <v>660000</v>
      </c>
      <c r="I613" s="5">
        <f t="shared" si="243"/>
        <v>409200</v>
      </c>
      <c r="J613" s="37" t="s">
        <v>241</v>
      </c>
      <c r="K613" s="33"/>
      <c r="L613" s="9">
        <f t="shared" si="244"/>
        <v>409200</v>
      </c>
      <c r="M613" s="9">
        <v>409200</v>
      </c>
      <c r="N613" s="9"/>
      <c r="O613" s="9">
        <f t="shared" si="245"/>
        <v>0</v>
      </c>
      <c r="P613" s="9"/>
      <c r="Q613" s="9"/>
      <c r="R613" s="9">
        <f t="shared" si="246"/>
        <v>0</v>
      </c>
      <c r="S613" s="9"/>
      <c r="T613" s="9"/>
      <c r="U613" s="9">
        <f t="shared" si="247"/>
        <v>0</v>
      </c>
      <c r="V613" s="9"/>
      <c r="W613" s="9"/>
      <c r="X613" s="9">
        <f t="shared" si="248"/>
        <v>0</v>
      </c>
      <c r="Y613" s="9"/>
      <c r="Z613" s="9"/>
      <c r="AA613" s="10">
        <f t="shared" si="249"/>
        <v>0</v>
      </c>
      <c r="AB613" s="11">
        <v>45923</v>
      </c>
    </row>
    <row r="614" spans="1:28" ht="15.75" hidden="1" x14ac:dyDescent="0.25">
      <c r="A614" s="39">
        <v>45923</v>
      </c>
      <c r="B614" s="33">
        <v>777</v>
      </c>
      <c r="C614" s="33"/>
      <c r="D614" s="33" t="s">
        <v>31</v>
      </c>
      <c r="E614" s="33" t="s">
        <v>102</v>
      </c>
      <c r="F614" s="33">
        <v>2</v>
      </c>
      <c r="G614" s="33" t="s">
        <v>74</v>
      </c>
      <c r="H614" s="33">
        <v>65000</v>
      </c>
      <c r="I614" s="5">
        <f t="shared" si="243"/>
        <v>130000</v>
      </c>
      <c r="J614" s="37" t="s">
        <v>241</v>
      </c>
      <c r="K614" s="33"/>
      <c r="L614" s="9">
        <f t="shared" si="244"/>
        <v>130000</v>
      </c>
      <c r="M614" s="9">
        <v>130000</v>
      </c>
      <c r="N614" s="9"/>
      <c r="O614" s="9">
        <f t="shared" si="245"/>
        <v>0</v>
      </c>
      <c r="P614" s="9"/>
      <c r="Q614" s="9"/>
      <c r="R614" s="9">
        <f t="shared" si="246"/>
        <v>0</v>
      </c>
      <c r="S614" s="9"/>
      <c r="T614" s="9"/>
      <c r="U614" s="9">
        <f t="shared" si="247"/>
        <v>0</v>
      </c>
      <c r="V614" s="9"/>
      <c r="W614" s="9"/>
      <c r="X614" s="9">
        <f t="shared" si="248"/>
        <v>0</v>
      </c>
      <c r="Y614" s="9"/>
      <c r="Z614" s="9"/>
      <c r="AA614" s="10">
        <f t="shared" si="249"/>
        <v>0</v>
      </c>
      <c r="AB614" s="11">
        <v>45923</v>
      </c>
    </row>
    <row r="615" spans="1:28" ht="15.75" hidden="1" x14ac:dyDescent="0.25">
      <c r="A615" s="39">
        <v>45923</v>
      </c>
      <c r="B615" s="33" t="s">
        <v>186</v>
      </c>
      <c r="C615" s="33"/>
      <c r="D615" s="33" t="s">
        <v>31</v>
      </c>
      <c r="E615" s="33" t="s">
        <v>86</v>
      </c>
      <c r="F615" s="33">
        <v>25</v>
      </c>
      <c r="G615" s="33" t="s">
        <v>51</v>
      </c>
      <c r="H615" s="33">
        <v>125000</v>
      </c>
      <c r="I615" s="5">
        <f t="shared" si="243"/>
        <v>3125000</v>
      </c>
      <c r="J615" s="37" t="s">
        <v>240</v>
      </c>
      <c r="K615" s="33" t="s">
        <v>1178</v>
      </c>
      <c r="L615" s="9">
        <f t="shared" si="244"/>
        <v>0</v>
      </c>
      <c r="M615" s="9"/>
      <c r="N615" s="9"/>
      <c r="O615" s="9">
        <f t="shared" si="245"/>
        <v>3125000</v>
      </c>
      <c r="P615" s="9">
        <v>3125000</v>
      </c>
      <c r="Q615" s="9"/>
      <c r="R615" s="9">
        <f t="shared" si="246"/>
        <v>0</v>
      </c>
      <c r="S615" s="9"/>
      <c r="T615" s="9"/>
      <c r="U615" s="9">
        <f t="shared" si="247"/>
        <v>0</v>
      </c>
      <c r="V615" s="9"/>
      <c r="W615" s="9"/>
      <c r="X615" s="9">
        <f t="shared" si="248"/>
        <v>0</v>
      </c>
      <c r="Y615" s="9"/>
      <c r="Z615" s="9"/>
      <c r="AA615" s="10">
        <f t="shared" si="249"/>
        <v>0</v>
      </c>
      <c r="AB615" s="11">
        <v>45930</v>
      </c>
    </row>
    <row r="616" spans="1:28" ht="15.75" hidden="1" x14ac:dyDescent="0.25">
      <c r="A616" s="39">
        <v>45923</v>
      </c>
      <c r="B616" s="33" t="s">
        <v>186</v>
      </c>
      <c r="C616" s="33"/>
      <c r="D616" s="33" t="s">
        <v>31</v>
      </c>
      <c r="E616" s="33" t="s">
        <v>73</v>
      </c>
      <c r="F616" s="33">
        <v>20</v>
      </c>
      <c r="G616" s="33" t="s">
        <v>74</v>
      </c>
      <c r="H616" s="33">
        <v>50000</v>
      </c>
      <c r="I616" s="5">
        <f t="shared" si="243"/>
        <v>1000000</v>
      </c>
      <c r="J616" s="82" t="s">
        <v>38</v>
      </c>
      <c r="K616" s="33" t="s">
        <v>1178</v>
      </c>
      <c r="L616" s="9">
        <f t="shared" si="244"/>
        <v>0</v>
      </c>
      <c r="M616" s="9"/>
      <c r="N616" s="9"/>
      <c r="O616" s="9">
        <f t="shared" si="245"/>
        <v>500000</v>
      </c>
      <c r="P616" s="9">
        <v>500000</v>
      </c>
      <c r="Q616" s="9"/>
      <c r="R616" s="9">
        <f t="shared" si="246"/>
        <v>0</v>
      </c>
      <c r="S616" s="9"/>
      <c r="T616" s="9"/>
      <c r="U616" s="9">
        <f t="shared" si="247"/>
        <v>0</v>
      </c>
      <c r="V616" s="9"/>
      <c r="W616" s="9"/>
      <c r="X616" s="9">
        <f t="shared" si="248"/>
        <v>0</v>
      </c>
      <c r="Y616" s="9"/>
      <c r="Z616" s="9"/>
      <c r="AA616" s="10">
        <f t="shared" si="249"/>
        <v>500000</v>
      </c>
      <c r="AB616" s="11">
        <v>45930</v>
      </c>
    </row>
    <row r="617" spans="1:28" ht="15.75" hidden="1" x14ac:dyDescent="0.25">
      <c r="A617" s="39">
        <v>45923</v>
      </c>
      <c r="B617" s="33" t="s">
        <v>186</v>
      </c>
      <c r="C617" s="33"/>
      <c r="D617" s="33" t="s">
        <v>31</v>
      </c>
      <c r="E617" s="33" t="s">
        <v>166</v>
      </c>
      <c r="F617" s="33">
        <v>1</v>
      </c>
      <c r="G617" s="33" t="s">
        <v>23</v>
      </c>
      <c r="H617" s="33">
        <v>400000</v>
      </c>
      <c r="I617" s="5">
        <f t="shared" si="243"/>
        <v>400000</v>
      </c>
      <c r="J617" s="37" t="s">
        <v>240</v>
      </c>
      <c r="K617" s="33" t="s">
        <v>1178</v>
      </c>
      <c r="L617" s="9">
        <f t="shared" si="244"/>
        <v>0</v>
      </c>
      <c r="M617" s="9"/>
      <c r="N617" s="9"/>
      <c r="O617" s="9">
        <f t="shared" si="245"/>
        <v>400000</v>
      </c>
      <c r="P617" s="9">
        <v>400000</v>
      </c>
      <c r="Q617" s="9"/>
      <c r="R617" s="9">
        <f t="shared" si="246"/>
        <v>0</v>
      </c>
      <c r="S617" s="9"/>
      <c r="T617" s="9"/>
      <c r="U617" s="9">
        <f t="shared" si="247"/>
        <v>0</v>
      </c>
      <c r="V617" s="9"/>
      <c r="W617" s="9"/>
      <c r="X617" s="9">
        <f t="shared" si="248"/>
        <v>0</v>
      </c>
      <c r="Y617" s="9"/>
      <c r="Z617" s="9"/>
      <c r="AA617" s="10">
        <f t="shared" si="249"/>
        <v>0</v>
      </c>
      <c r="AB617" s="11">
        <v>45930</v>
      </c>
    </row>
    <row r="618" spans="1:28" ht="15.75" hidden="1" x14ac:dyDescent="0.25">
      <c r="A618" s="39">
        <v>45923</v>
      </c>
      <c r="B618" s="33" t="s">
        <v>186</v>
      </c>
      <c r="C618" s="33"/>
      <c r="D618" s="33" t="s">
        <v>31</v>
      </c>
      <c r="E618" s="33" t="s">
        <v>187</v>
      </c>
      <c r="F618" s="33">
        <v>1</v>
      </c>
      <c r="G618" s="33" t="s">
        <v>23</v>
      </c>
      <c r="H618" s="33">
        <v>400000</v>
      </c>
      <c r="I618" s="5">
        <f t="shared" si="243"/>
        <v>400000</v>
      </c>
      <c r="J618" s="37" t="s">
        <v>240</v>
      </c>
      <c r="K618" s="33" t="s">
        <v>1178</v>
      </c>
      <c r="L618" s="9">
        <f t="shared" si="244"/>
        <v>0</v>
      </c>
      <c r="M618" s="9"/>
      <c r="N618" s="9"/>
      <c r="O618" s="9">
        <f t="shared" si="245"/>
        <v>400000</v>
      </c>
      <c r="P618" s="9">
        <v>400000</v>
      </c>
      <c r="Q618" s="9"/>
      <c r="R618" s="9">
        <f t="shared" si="246"/>
        <v>0</v>
      </c>
      <c r="S618" s="9"/>
      <c r="T618" s="9"/>
      <c r="U618" s="9">
        <f t="shared" si="247"/>
        <v>0</v>
      </c>
      <c r="V618" s="9"/>
      <c r="W618" s="9"/>
      <c r="X618" s="9">
        <f t="shared" si="248"/>
        <v>0</v>
      </c>
      <c r="Y618" s="9"/>
      <c r="Z618" s="9"/>
      <c r="AA618" s="10">
        <f t="shared" si="249"/>
        <v>0</v>
      </c>
      <c r="AB618" s="11">
        <v>45930</v>
      </c>
    </row>
    <row r="619" spans="1:28" ht="15.75" hidden="1" x14ac:dyDescent="0.25">
      <c r="A619" s="39">
        <v>45923</v>
      </c>
      <c r="B619" s="33" t="s">
        <v>186</v>
      </c>
      <c r="C619" s="33"/>
      <c r="D619" s="33" t="s">
        <v>31</v>
      </c>
      <c r="E619" s="33" t="s">
        <v>102</v>
      </c>
      <c r="F619" s="33">
        <v>4</v>
      </c>
      <c r="G619" s="33" t="s">
        <v>74</v>
      </c>
      <c r="H619" s="33">
        <v>65000</v>
      </c>
      <c r="I619" s="5">
        <f t="shared" si="243"/>
        <v>260000</v>
      </c>
      <c r="J619" s="37" t="s">
        <v>240</v>
      </c>
      <c r="K619" s="33" t="s">
        <v>1178</v>
      </c>
      <c r="L619" s="9">
        <f t="shared" si="244"/>
        <v>0</v>
      </c>
      <c r="M619" s="9"/>
      <c r="N619" s="9"/>
      <c r="O619" s="9">
        <f t="shared" si="245"/>
        <v>260000</v>
      </c>
      <c r="P619" s="9">
        <v>260000</v>
      </c>
      <c r="Q619" s="9"/>
      <c r="R619" s="9">
        <f t="shared" si="246"/>
        <v>0</v>
      </c>
      <c r="S619" s="9"/>
      <c r="T619" s="9"/>
      <c r="U619" s="9">
        <f t="shared" si="247"/>
        <v>0</v>
      </c>
      <c r="V619" s="9"/>
      <c r="W619" s="9"/>
      <c r="X619" s="9">
        <f t="shared" si="248"/>
        <v>0</v>
      </c>
      <c r="Y619" s="9"/>
      <c r="Z619" s="9"/>
      <c r="AA619" s="10">
        <f t="shared" si="249"/>
        <v>0</v>
      </c>
      <c r="AB619" s="11">
        <v>45930</v>
      </c>
    </row>
    <row r="620" spans="1:28" ht="15.75" hidden="1" x14ac:dyDescent="0.25">
      <c r="A620" s="39">
        <v>45923</v>
      </c>
      <c r="B620" s="33" t="s">
        <v>35</v>
      </c>
      <c r="C620" s="33"/>
      <c r="D620" s="33" t="s">
        <v>41</v>
      </c>
      <c r="E620" s="33" t="s">
        <v>1173</v>
      </c>
      <c r="F620" s="33">
        <v>632</v>
      </c>
      <c r="G620" s="33" t="s">
        <v>51</v>
      </c>
      <c r="H620" s="33">
        <v>14300</v>
      </c>
      <c r="I620" s="5">
        <f t="shared" si="243"/>
        <v>9037600</v>
      </c>
      <c r="J620" s="82" t="s">
        <v>38</v>
      </c>
      <c r="K620" s="33" t="s">
        <v>1179</v>
      </c>
      <c r="L620" s="9">
        <f t="shared" si="244"/>
        <v>5185000</v>
      </c>
      <c r="M620" s="9">
        <v>5185000</v>
      </c>
      <c r="N620" s="9"/>
      <c r="O620" s="9">
        <f t="shared" si="245"/>
        <v>0</v>
      </c>
      <c r="P620" s="9"/>
      <c r="Q620" s="9"/>
      <c r="R620" s="9">
        <f t="shared" si="246"/>
        <v>0</v>
      </c>
      <c r="S620" s="9"/>
      <c r="T620" s="9"/>
      <c r="U620" s="9">
        <f t="shared" si="247"/>
        <v>0</v>
      </c>
      <c r="V620" s="9"/>
      <c r="W620" s="9"/>
      <c r="X620" s="9">
        <f t="shared" si="248"/>
        <v>0</v>
      </c>
      <c r="Y620" s="9"/>
      <c r="Z620" s="9"/>
      <c r="AA620" s="10">
        <f t="shared" si="249"/>
        <v>3852600</v>
      </c>
      <c r="AB620" s="11">
        <v>45929</v>
      </c>
    </row>
    <row r="621" spans="1:28" ht="15.75" hidden="1" x14ac:dyDescent="0.25">
      <c r="A621" s="39">
        <v>45923</v>
      </c>
      <c r="B621" s="33" t="s">
        <v>701</v>
      </c>
      <c r="C621" s="33"/>
      <c r="D621" s="33" t="s">
        <v>41</v>
      </c>
      <c r="E621" s="33" t="s">
        <v>110</v>
      </c>
      <c r="F621" s="33">
        <v>1200</v>
      </c>
      <c r="G621" s="33" t="s">
        <v>29</v>
      </c>
      <c r="H621" s="33">
        <v>1900</v>
      </c>
      <c r="I621" s="5">
        <f t="shared" si="243"/>
        <v>2280000</v>
      </c>
      <c r="J621" s="37" t="s">
        <v>240</v>
      </c>
      <c r="K621" s="33"/>
      <c r="L621" s="9">
        <f t="shared" si="244"/>
        <v>0</v>
      </c>
      <c r="M621" s="9"/>
      <c r="N621" s="9"/>
      <c r="O621" s="9">
        <f t="shared" si="245"/>
        <v>2280000</v>
      </c>
      <c r="P621" s="9">
        <v>2280000</v>
      </c>
      <c r="Q621" s="9"/>
      <c r="R621" s="9">
        <f t="shared" si="246"/>
        <v>0</v>
      </c>
      <c r="S621" s="9"/>
      <c r="T621" s="9"/>
      <c r="U621" s="9">
        <f t="shared" si="247"/>
        <v>0</v>
      </c>
      <c r="V621" s="9"/>
      <c r="W621" s="9"/>
      <c r="X621" s="9">
        <f t="shared" si="248"/>
        <v>0</v>
      </c>
      <c r="Y621" s="9"/>
      <c r="Z621" s="9"/>
      <c r="AA621" s="10">
        <f t="shared" si="249"/>
        <v>0</v>
      </c>
      <c r="AB621" s="11">
        <v>45923</v>
      </c>
    </row>
    <row r="622" spans="1:28" ht="15.75" hidden="1" x14ac:dyDescent="0.25">
      <c r="A622" s="39">
        <v>45923</v>
      </c>
      <c r="B622" s="33" t="s">
        <v>904</v>
      </c>
      <c r="C622" s="33"/>
      <c r="D622" s="33" t="s">
        <v>41</v>
      </c>
      <c r="E622" s="33" t="s">
        <v>110</v>
      </c>
      <c r="F622" s="33">
        <v>200</v>
      </c>
      <c r="G622" s="33" t="s">
        <v>29</v>
      </c>
      <c r="H622" s="33">
        <v>2000</v>
      </c>
      <c r="I622" s="5">
        <f t="shared" si="243"/>
        <v>400000</v>
      </c>
      <c r="J622" s="37" t="s">
        <v>241</v>
      </c>
      <c r="K622" s="33"/>
      <c r="L622" s="9">
        <f t="shared" si="244"/>
        <v>400000</v>
      </c>
      <c r="M622" s="9">
        <v>400000</v>
      </c>
      <c r="N622" s="9"/>
      <c r="O622" s="9">
        <f t="shared" si="245"/>
        <v>0</v>
      </c>
      <c r="P622" s="9"/>
      <c r="Q622" s="9"/>
      <c r="R622" s="9">
        <f t="shared" si="246"/>
        <v>0</v>
      </c>
      <c r="S622" s="9"/>
      <c r="T622" s="9"/>
      <c r="U622" s="9">
        <f t="shared" si="247"/>
        <v>0</v>
      </c>
      <c r="V622" s="9"/>
      <c r="W622" s="9"/>
      <c r="X622" s="9">
        <f t="shared" si="248"/>
        <v>0</v>
      </c>
      <c r="Y622" s="9"/>
      <c r="Z622" s="9"/>
      <c r="AA622" s="10">
        <f t="shared" si="249"/>
        <v>0</v>
      </c>
      <c r="AB622" s="11">
        <v>45923</v>
      </c>
    </row>
    <row r="623" spans="1:28" ht="15.75" hidden="1" x14ac:dyDescent="0.25">
      <c r="A623" s="39">
        <v>45923</v>
      </c>
      <c r="B623" s="33" t="s">
        <v>1174</v>
      </c>
      <c r="C623" s="33"/>
      <c r="D623" s="33" t="s">
        <v>41</v>
      </c>
      <c r="E623" s="33" t="s">
        <v>362</v>
      </c>
      <c r="F623" s="33">
        <v>72.900000000000006</v>
      </c>
      <c r="G623" s="33" t="s">
        <v>51</v>
      </c>
      <c r="H623" s="33">
        <v>43000</v>
      </c>
      <c r="I623" s="5">
        <f t="shared" si="243"/>
        <v>3134700.0000000005</v>
      </c>
      <c r="J623" s="37" t="s">
        <v>240</v>
      </c>
      <c r="K623" s="33"/>
      <c r="L623" s="9">
        <f t="shared" si="244"/>
        <v>0</v>
      </c>
      <c r="M623" s="9"/>
      <c r="N623" s="9"/>
      <c r="O623" s="9">
        <f t="shared" si="245"/>
        <v>3134700</v>
      </c>
      <c r="P623" s="9">
        <v>3134700</v>
      </c>
      <c r="Q623" s="9"/>
      <c r="R623" s="9">
        <f t="shared" si="246"/>
        <v>0</v>
      </c>
      <c r="S623" s="9"/>
      <c r="T623" s="9"/>
      <c r="U623" s="9">
        <f t="shared" si="247"/>
        <v>0</v>
      </c>
      <c r="V623" s="9"/>
      <c r="W623" s="9"/>
      <c r="X623" s="9">
        <f t="shared" si="248"/>
        <v>0</v>
      </c>
      <c r="Y623" s="9"/>
      <c r="Z623" s="9"/>
      <c r="AA623" s="10">
        <f t="shared" si="249"/>
        <v>4.6566128730773926E-10</v>
      </c>
      <c r="AB623" s="11">
        <v>45923</v>
      </c>
    </row>
    <row r="624" spans="1:28" ht="15.75" hidden="1" x14ac:dyDescent="0.25">
      <c r="A624" s="39">
        <v>45923</v>
      </c>
      <c r="B624" s="33" t="s">
        <v>343</v>
      </c>
      <c r="C624" s="33"/>
      <c r="D624" s="33" t="s">
        <v>31</v>
      </c>
      <c r="E624" s="33" t="s">
        <v>98</v>
      </c>
      <c r="F624" s="33">
        <v>21.7</v>
      </c>
      <c r="G624" s="33" t="s">
        <v>51</v>
      </c>
      <c r="H624" s="33">
        <v>42000</v>
      </c>
      <c r="I624" s="5">
        <f t="shared" si="243"/>
        <v>911400</v>
      </c>
      <c r="J624" s="37" t="s">
        <v>241</v>
      </c>
      <c r="K624" s="33"/>
      <c r="L624" s="9">
        <f t="shared" si="244"/>
        <v>911400</v>
      </c>
      <c r="M624" s="9">
        <v>911400</v>
      </c>
      <c r="N624" s="9"/>
      <c r="O624" s="9">
        <f t="shared" si="245"/>
        <v>0</v>
      </c>
      <c r="P624" s="9"/>
      <c r="Q624" s="9"/>
      <c r="R624" s="9">
        <f t="shared" si="246"/>
        <v>0</v>
      </c>
      <c r="S624" s="9"/>
      <c r="T624" s="9"/>
      <c r="U624" s="9">
        <f t="shared" si="247"/>
        <v>0</v>
      </c>
      <c r="V624" s="9"/>
      <c r="W624" s="9"/>
      <c r="X624" s="9">
        <f t="shared" si="248"/>
        <v>0</v>
      </c>
      <c r="Y624" s="9"/>
      <c r="Z624" s="9"/>
      <c r="AA624" s="10">
        <f t="shared" si="249"/>
        <v>0</v>
      </c>
      <c r="AB624" s="11">
        <v>45923</v>
      </c>
    </row>
    <row r="625" spans="1:28" ht="15.75" hidden="1" x14ac:dyDescent="0.25">
      <c r="A625" s="39">
        <v>45923</v>
      </c>
      <c r="B625" s="33" t="s">
        <v>1175</v>
      </c>
      <c r="C625" s="33"/>
      <c r="D625" s="33" t="s">
        <v>31</v>
      </c>
      <c r="E625" s="33" t="s">
        <v>1098</v>
      </c>
      <c r="F625" s="33">
        <v>400</v>
      </c>
      <c r="G625" s="33" t="s">
        <v>29</v>
      </c>
      <c r="H625" s="33">
        <v>2000</v>
      </c>
      <c r="I625" s="5">
        <f t="shared" si="243"/>
        <v>800000</v>
      </c>
      <c r="J625" s="37" t="s">
        <v>240</v>
      </c>
      <c r="K625" s="33"/>
      <c r="L625" s="9">
        <f t="shared" si="244"/>
        <v>0</v>
      </c>
      <c r="M625" s="9"/>
      <c r="N625" s="9"/>
      <c r="O625" s="9">
        <f t="shared" si="245"/>
        <v>800000</v>
      </c>
      <c r="P625" s="9">
        <v>800000</v>
      </c>
      <c r="Q625" s="9"/>
      <c r="R625" s="9">
        <f t="shared" si="246"/>
        <v>0</v>
      </c>
      <c r="S625" s="9"/>
      <c r="T625" s="9"/>
      <c r="U625" s="9">
        <f t="shared" si="247"/>
        <v>0</v>
      </c>
      <c r="V625" s="9"/>
      <c r="W625" s="9"/>
      <c r="X625" s="9">
        <f t="shared" si="248"/>
        <v>0</v>
      </c>
      <c r="Y625" s="9"/>
      <c r="Z625" s="9"/>
      <c r="AA625" s="10">
        <f t="shared" si="249"/>
        <v>0</v>
      </c>
      <c r="AB625" s="11">
        <v>45923</v>
      </c>
    </row>
    <row r="626" spans="1:28" ht="15.75" hidden="1" x14ac:dyDescent="0.25">
      <c r="A626" s="39">
        <v>45923</v>
      </c>
      <c r="B626" s="33" t="s">
        <v>170</v>
      </c>
      <c r="C626" s="33"/>
      <c r="D626" s="33" t="s">
        <v>31</v>
      </c>
      <c r="E626" s="33" t="s">
        <v>457</v>
      </c>
      <c r="F626" s="33">
        <v>1</v>
      </c>
      <c r="G626" s="33" t="s">
        <v>51</v>
      </c>
      <c r="H626" s="33">
        <v>300000</v>
      </c>
      <c r="I626" s="5">
        <f t="shared" si="243"/>
        <v>300000</v>
      </c>
      <c r="J626" s="37" t="s">
        <v>241</v>
      </c>
      <c r="K626" s="33"/>
      <c r="L626" s="9">
        <f t="shared" si="244"/>
        <v>0</v>
      </c>
      <c r="M626" s="9"/>
      <c r="N626" s="9"/>
      <c r="O626" s="9">
        <f t="shared" si="245"/>
        <v>0</v>
      </c>
      <c r="P626" s="9"/>
      <c r="Q626" s="9"/>
      <c r="R626" s="9">
        <f t="shared" si="246"/>
        <v>0</v>
      </c>
      <c r="S626" s="9"/>
      <c r="T626" s="9"/>
      <c r="U626" s="9">
        <f t="shared" si="247"/>
        <v>300000</v>
      </c>
      <c r="V626" s="9">
        <v>300000</v>
      </c>
      <c r="W626" s="9"/>
      <c r="X626" s="9">
        <f t="shared" si="248"/>
        <v>0</v>
      </c>
      <c r="Y626" s="9"/>
      <c r="Z626" s="9"/>
      <c r="AA626" s="10">
        <f t="shared" si="249"/>
        <v>0</v>
      </c>
      <c r="AB626" s="11">
        <v>45924</v>
      </c>
    </row>
    <row r="627" spans="1:28" ht="15.75" hidden="1" x14ac:dyDescent="0.25">
      <c r="A627" s="32">
        <v>45923</v>
      </c>
      <c r="B627" s="33" t="s">
        <v>170</v>
      </c>
      <c r="C627" s="33"/>
      <c r="D627" s="33" t="s">
        <v>31</v>
      </c>
      <c r="E627" s="33" t="s">
        <v>102</v>
      </c>
      <c r="F627" s="33">
        <v>4</v>
      </c>
      <c r="G627" s="33" t="s">
        <v>74</v>
      </c>
      <c r="H627" s="33">
        <v>65000</v>
      </c>
      <c r="I627" s="5">
        <f t="shared" si="243"/>
        <v>260000</v>
      </c>
      <c r="J627" s="37" t="s">
        <v>241</v>
      </c>
      <c r="K627" s="33"/>
      <c r="L627" s="9">
        <f t="shared" si="244"/>
        <v>0</v>
      </c>
      <c r="M627" s="9"/>
      <c r="N627" s="9"/>
      <c r="O627" s="9">
        <f t="shared" si="245"/>
        <v>0</v>
      </c>
      <c r="P627" s="9"/>
      <c r="Q627" s="9"/>
      <c r="R627" s="9">
        <f t="shared" si="246"/>
        <v>0</v>
      </c>
      <c r="S627" s="9"/>
      <c r="T627" s="9"/>
      <c r="U627" s="9">
        <f t="shared" si="247"/>
        <v>260000</v>
      </c>
      <c r="V627" s="9">
        <v>260000</v>
      </c>
      <c r="W627" s="9"/>
      <c r="X627" s="9">
        <f t="shared" si="248"/>
        <v>0</v>
      </c>
      <c r="Y627" s="9"/>
      <c r="Z627" s="9"/>
      <c r="AA627" s="10">
        <f t="shared" si="249"/>
        <v>0</v>
      </c>
      <c r="AB627" s="11">
        <v>45924</v>
      </c>
    </row>
    <row r="628" spans="1:28" ht="15.75" hidden="1" x14ac:dyDescent="0.25">
      <c r="A628" s="32">
        <v>45923</v>
      </c>
      <c r="B628" s="33" t="s">
        <v>170</v>
      </c>
      <c r="C628" s="33"/>
      <c r="D628" s="33" t="s">
        <v>31</v>
      </c>
      <c r="E628" s="33" t="s">
        <v>468</v>
      </c>
      <c r="F628" s="33">
        <v>16</v>
      </c>
      <c r="G628" s="33" t="s">
        <v>51</v>
      </c>
      <c r="H628" s="33">
        <v>43000</v>
      </c>
      <c r="I628" s="5">
        <f t="shared" si="243"/>
        <v>688000</v>
      </c>
      <c r="J628" s="37" t="s">
        <v>241</v>
      </c>
      <c r="K628" s="33"/>
      <c r="L628" s="9">
        <f t="shared" si="244"/>
        <v>0</v>
      </c>
      <c r="M628" s="9"/>
      <c r="N628" s="9"/>
      <c r="O628" s="9">
        <f t="shared" si="245"/>
        <v>0</v>
      </c>
      <c r="P628" s="9"/>
      <c r="Q628" s="9"/>
      <c r="R628" s="9">
        <f t="shared" si="246"/>
        <v>0</v>
      </c>
      <c r="S628" s="9"/>
      <c r="T628" s="9"/>
      <c r="U628" s="9">
        <f t="shared" si="247"/>
        <v>688000</v>
      </c>
      <c r="V628" s="9">
        <v>688000</v>
      </c>
      <c r="W628" s="9"/>
      <c r="X628" s="9">
        <f t="shared" si="248"/>
        <v>0</v>
      </c>
      <c r="Y628" s="9"/>
      <c r="Z628" s="9"/>
      <c r="AA628" s="10">
        <f t="shared" si="249"/>
        <v>0</v>
      </c>
      <c r="AB628" s="11">
        <v>45924</v>
      </c>
    </row>
    <row r="629" spans="1:28" ht="15.75" hidden="1" x14ac:dyDescent="0.25">
      <c r="A629" s="39">
        <v>45923</v>
      </c>
      <c r="B629" s="33" t="s">
        <v>75</v>
      </c>
      <c r="C629" s="33"/>
      <c r="D629" s="33" t="s">
        <v>31</v>
      </c>
      <c r="E629" s="33" t="s">
        <v>1176</v>
      </c>
      <c r="F629" s="33">
        <v>6.5</v>
      </c>
      <c r="G629" s="33" t="s">
        <v>178</v>
      </c>
      <c r="H629" s="33">
        <v>1200000</v>
      </c>
      <c r="I629" s="5">
        <f t="shared" si="243"/>
        <v>7800000</v>
      </c>
      <c r="J629" s="82" t="s">
        <v>38</v>
      </c>
      <c r="K629" s="33" t="s">
        <v>1137</v>
      </c>
      <c r="L629" s="9">
        <f t="shared" si="244"/>
        <v>0</v>
      </c>
      <c r="M629" s="9"/>
      <c r="N629" s="9"/>
      <c r="O629" s="9">
        <f t="shared" si="245"/>
        <v>0</v>
      </c>
      <c r="P629" s="9"/>
      <c r="Q629" s="9"/>
      <c r="R629" s="9">
        <f t="shared" si="246"/>
        <v>0</v>
      </c>
      <c r="S629" s="9"/>
      <c r="T629" s="9"/>
      <c r="U629" s="9">
        <f t="shared" si="247"/>
        <v>0</v>
      </c>
      <c r="V629" s="9"/>
      <c r="W629" s="9"/>
      <c r="X629" s="9">
        <f t="shared" si="248"/>
        <v>0</v>
      </c>
      <c r="Y629" s="9"/>
      <c r="Z629" s="9"/>
      <c r="AA629" s="10">
        <f t="shared" si="249"/>
        <v>7800000</v>
      </c>
      <c r="AB629" s="11"/>
    </row>
    <row r="630" spans="1:28" ht="15.75" hidden="1" x14ac:dyDescent="0.25">
      <c r="A630" s="39">
        <v>45923</v>
      </c>
      <c r="B630" s="33" t="s">
        <v>261</v>
      </c>
      <c r="C630" s="33"/>
      <c r="D630" s="33" t="s">
        <v>31</v>
      </c>
      <c r="E630" s="33" t="s">
        <v>297</v>
      </c>
      <c r="F630" s="33">
        <v>8000</v>
      </c>
      <c r="G630" s="33" t="s">
        <v>29</v>
      </c>
      <c r="H630" s="33">
        <v>1900</v>
      </c>
      <c r="I630" s="5">
        <f t="shared" si="243"/>
        <v>15200000</v>
      </c>
      <c r="J630" s="82" t="s">
        <v>38</v>
      </c>
      <c r="K630" s="33" t="s">
        <v>1153</v>
      </c>
      <c r="L630" s="9">
        <f t="shared" si="244"/>
        <v>0</v>
      </c>
      <c r="M630" s="9"/>
      <c r="N630" s="9"/>
      <c r="O630" s="9">
        <f t="shared" si="245"/>
        <v>0</v>
      </c>
      <c r="P630" s="9"/>
      <c r="Q630" s="9"/>
      <c r="R630" s="9">
        <f t="shared" si="246"/>
        <v>0</v>
      </c>
      <c r="S630" s="9"/>
      <c r="T630" s="9"/>
      <c r="U630" s="9">
        <f t="shared" si="247"/>
        <v>0</v>
      </c>
      <c r="V630" s="9"/>
      <c r="W630" s="9"/>
      <c r="X630" s="9">
        <f t="shared" si="248"/>
        <v>0</v>
      </c>
      <c r="Y630" s="9"/>
      <c r="Z630" s="9"/>
      <c r="AA630" s="10">
        <f t="shared" si="249"/>
        <v>15200000</v>
      </c>
      <c r="AB630" s="11"/>
    </row>
    <row r="631" spans="1:28" ht="16.5" hidden="1" thickBot="1" x14ac:dyDescent="0.3">
      <c r="A631" s="61">
        <v>45923</v>
      </c>
      <c r="B631" s="104" t="s">
        <v>1119</v>
      </c>
      <c r="C631" s="104"/>
      <c r="D631" s="62" t="s">
        <v>31</v>
      </c>
      <c r="E631" s="104" t="s">
        <v>136</v>
      </c>
      <c r="F631" s="104">
        <v>49.5</v>
      </c>
      <c r="G631" s="104" t="s">
        <v>51</v>
      </c>
      <c r="H631" s="104">
        <v>42000</v>
      </c>
      <c r="I631" s="133">
        <f t="shared" si="243"/>
        <v>2079000</v>
      </c>
      <c r="J631" s="100" t="s">
        <v>241</v>
      </c>
      <c r="K631" s="104"/>
      <c r="L631" s="97">
        <f t="shared" si="244"/>
        <v>0</v>
      </c>
      <c r="M631" s="97"/>
      <c r="N631" s="97"/>
      <c r="O631" s="97">
        <f t="shared" si="245"/>
        <v>0</v>
      </c>
      <c r="P631" s="97"/>
      <c r="Q631" s="97"/>
      <c r="R631" s="97">
        <f t="shared" si="246"/>
        <v>0</v>
      </c>
      <c r="S631" s="97"/>
      <c r="T631" s="97"/>
      <c r="U631" s="97">
        <f t="shared" si="247"/>
        <v>2079000</v>
      </c>
      <c r="V631" s="97">
        <v>2079000</v>
      </c>
      <c r="W631" s="97"/>
      <c r="X631" s="97">
        <f t="shared" si="248"/>
        <v>0</v>
      </c>
      <c r="Y631" s="97"/>
      <c r="Z631" s="97"/>
      <c r="AA631" s="98">
        <f t="shared" si="249"/>
        <v>0</v>
      </c>
      <c r="AB631" s="99">
        <v>45923</v>
      </c>
    </row>
    <row r="632" spans="1:28" ht="15.75" hidden="1" x14ac:dyDescent="0.25">
      <c r="A632" s="39">
        <v>45924</v>
      </c>
      <c r="B632" s="35" t="s">
        <v>108</v>
      </c>
      <c r="C632" s="35"/>
      <c r="D632" s="35" t="s">
        <v>31</v>
      </c>
      <c r="E632" s="35" t="s">
        <v>91</v>
      </c>
      <c r="F632" s="35">
        <v>2000</v>
      </c>
      <c r="G632" s="35" t="s">
        <v>29</v>
      </c>
      <c r="H632" s="35">
        <v>4000</v>
      </c>
      <c r="I632" s="5">
        <f t="shared" si="243"/>
        <v>8000000</v>
      </c>
      <c r="J632" s="41" t="s">
        <v>240</v>
      </c>
      <c r="K632" s="35"/>
      <c r="L632" s="120">
        <f t="shared" ref="L632" si="250">M632+N632</f>
        <v>0</v>
      </c>
      <c r="M632" s="120"/>
      <c r="N632" s="120"/>
      <c r="O632" s="120">
        <f t="shared" ref="O632" si="251">P632+Q632</f>
        <v>8000000</v>
      </c>
      <c r="P632" s="120">
        <v>8000000</v>
      </c>
      <c r="Q632" s="120"/>
      <c r="R632" s="120">
        <f t="shared" ref="R632" si="252">S632+T632</f>
        <v>0</v>
      </c>
      <c r="S632" s="120"/>
      <c r="T632" s="120"/>
      <c r="U632" s="120">
        <f t="shared" ref="U632" si="253">V632+W632</f>
        <v>0</v>
      </c>
      <c r="V632" s="120"/>
      <c r="W632" s="120"/>
      <c r="X632" s="120">
        <f t="shared" ref="X632" si="254">Y632+Z632</f>
        <v>0</v>
      </c>
      <c r="Y632" s="120"/>
      <c r="Z632" s="120"/>
      <c r="AA632" s="121">
        <f t="shared" ref="AA632" si="255">C632+I632-L632-O632-U632-X632-R632</f>
        <v>0</v>
      </c>
      <c r="AB632" s="122">
        <v>45924</v>
      </c>
    </row>
    <row r="633" spans="1:28" ht="15.75" hidden="1" x14ac:dyDescent="0.25">
      <c r="A633" s="39">
        <v>45924</v>
      </c>
      <c r="B633" s="33" t="s">
        <v>112</v>
      </c>
      <c r="C633" s="33"/>
      <c r="D633" s="35" t="s">
        <v>31</v>
      </c>
      <c r="E633" s="33" t="s">
        <v>203</v>
      </c>
      <c r="F633" s="33">
        <v>29</v>
      </c>
      <c r="G633" s="33" t="s">
        <v>51</v>
      </c>
      <c r="H633" s="33">
        <v>43000</v>
      </c>
      <c r="I633" s="5">
        <f t="shared" si="243"/>
        <v>1247000</v>
      </c>
      <c r="J633" s="37" t="s">
        <v>240</v>
      </c>
      <c r="K633" s="33" t="s">
        <v>1171</v>
      </c>
      <c r="L633" s="9">
        <f t="shared" ref="L633:L665" si="256">M633+N633</f>
        <v>0</v>
      </c>
      <c r="M633" s="9"/>
      <c r="N633" s="9"/>
      <c r="O633" s="9">
        <f t="shared" ref="O633:O665" si="257">P633+Q633</f>
        <v>1247000</v>
      </c>
      <c r="P633" s="9">
        <v>1247000</v>
      </c>
      <c r="Q633" s="9"/>
      <c r="R633" s="9">
        <f t="shared" ref="R633:R665" si="258">S633+T633</f>
        <v>0</v>
      </c>
      <c r="S633" s="9"/>
      <c r="T633" s="9"/>
      <c r="U633" s="9">
        <f t="shared" ref="U633:U665" si="259">V633+W633</f>
        <v>0</v>
      </c>
      <c r="V633" s="9"/>
      <c r="W633" s="9"/>
      <c r="X633" s="9">
        <f t="shared" ref="X633:X665" si="260">Y633+Z633</f>
        <v>0</v>
      </c>
      <c r="Y633" s="9"/>
      <c r="Z633" s="9"/>
      <c r="AA633" s="10">
        <f t="shared" ref="AA633:AA665" si="261">C633+I633-L633-O633-U633-X633-R633</f>
        <v>0</v>
      </c>
      <c r="AB633" s="11">
        <v>45929</v>
      </c>
    </row>
    <row r="634" spans="1:28" ht="15.75" hidden="1" x14ac:dyDescent="0.25">
      <c r="A634" s="39">
        <v>45924</v>
      </c>
      <c r="B634" s="33" t="s">
        <v>189</v>
      </c>
      <c r="C634" s="33"/>
      <c r="D634" s="35" t="s">
        <v>31</v>
      </c>
      <c r="E634" s="33" t="s">
        <v>110</v>
      </c>
      <c r="F634" s="33">
        <v>200</v>
      </c>
      <c r="G634" s="33" t="s">
        <v>29</v>
      </c>
      <c r="H634" s="33">
        <v>1800</v>
      </c>
      <c r="I634" s="5">
        <f t="shared" si="243"/>
        <v>360000</v>
      </c>
      <c r="J634" s="37" t="s">
        <v>240</v>
      </c>
      <c r="K634" s="33"/>
      <c r="L634" s="9">
        <f t="shared" si="256"/>
        <v>0</v>
      </c>
      <c r="M634" s="9"/>
      <c r="N634" s="9"/>
      <c r="O634" s="9">
        <f t="shared" si="257"/>
        <v>0</v>
      </c>
      <c r="P634" s="9"/>
      <c r="Q634" s="9"/>
      <c r="R634" s="9">
        <f t="shared" si="258"/>
        <v>0</v>
      </c>
      <c r="S634" s="9"/>
      <c r="T634" s="9"/>
      <c r="U634" s="9">
        <f t="shared" si="259"/>
        <v>0</v>
      </c>
      <c r="V634" s="9"/>
      <c r="W634" s="9"/>
      <c r="X634" s="9">
        <f t="shared" si="260"/>
        <v>360000</v>
      </c>
      <c r="Y634" s="9">
        <v>360000</v>
      </c>
      <c r="Z634" s="9"/>
      <c r="AA634" s="10">
        <f t="shared" si="261"/>
        <v>0</v>
      </c>
      <c r="AB634" s="11">
        <v>45924</v>
      </c>
    </row>
    <row r="635" spans="1:28" ht="15.75" hidden="1" x14ac:dyDescent="0.25">
      <c r="A635" s="39">
        <v>45924</v>
      </c>
      <c r="B635" s="33" t="s">
        <v>836</v>
      </c>
      <c r="C635" s="33"/>
      <c r="D635" s="35" t="s">
        <v>31</v>
      </c>
      <c r="E635" s="33" t="s">
        <v>187</v>
      </c>
      <c r="F635" s="33">
        <v>2</v>
      </c>
      <c r="G635" s="33" t="s">
        <v>23</v>
      </c>
      <c r="H635" s="33">
        <v>400000</v>
      </c>
      <c r="I635" s="5">
        <f t="shared" si="243"/>
        <v>800000</v>
      </c>
      <c r="J635" s="37" t="s">
        <v>240</v>
      </c>
      <c r="K635" s="33"/>
      <c r="L635" s="9">
        <f t="shared" si="256"/>
        <v>0</v>
      </c>
      <c r="M635" s="9"/>
      <c r="N635" s="9"/>
      <c r="O635" s="9">
        <f t="shared" si="257"/>
        <v>800000</v>
      </c>
      <c r="P635" s="9">
        <v>800000</v>
      </c>
      <c r="Q635" s="9"/>
      <c r="R635" s="9">
        <f t="shared" si="258"/>
        <v>0</v>
      </c>
      <c r="S635" s="9"/>
      <c r="T635" s="9"/>
      <c r="U635" s="9">
        <f t="shared" si="259"/>
        <v>0</v>
      </c>
      <c r="V635" s="9"/>
      <c r="W635" s="9"/>
      <c r="X635" s="9">
        <f t="shared" si="260"/>
        <v>0</v>
      </c>
      <c r="Y635" s="9"/>
      <c r="Z635" s="9"/>
      <c r="AA635" s="10">
        <f t="shared" si="261"/>
        <v>0</v>
      </c>
      <c r="AB635" s="11">
        <v>45924</v>
      </c>
    </row>
    <row r="636" spans="1:28" ht="15.75" hidden="1" x14ac:dyDescent="0.25">
      <c r="A636" s="39">
        <v>45924</v>
      </c>
      <c r="B636" s="33" t="s">
        <v>1121</v>
      </c>
      <c r="C636" s="33"/>
      <c r="D636" s="33" t="s">
        <v>41</v>
      </c>
      <c r="E636" s="33" t="s">
        <v>110</v>
      </c>
      <c r="F636" s="33">
        <v>200</v>
      </c>
      <c r="G636" s="33" t="s">
        <v>29</v>
      </c>
      <c r="H636" s="33">
        <v>2000</v>
      </c>
      <c r="I636" s="5">
        <f t="shared" si="243"/>
        <v>400000</v>
      </c>
      <c r="J636" s="37" t="s">
        <v>241</v>
      </c>
      <c r="K636" s="33"/>
      <c r="L636" s="9">
        <f t="shared" si="256"/>
        <v>400000</v>
      </c>
      <c r="M636" s="9">
        <v>400000</v>
      </c>
      <c r="N636" s="9"/>
      <c r="O636" s="9">
        <f t="shared" si="257"/>
        <v>0</v>
      </c>
      <c r="P636" s="9"/>
      <c r="Q636" s="9"/>
      <c r="R636" s="9">
        <f t="shared" si="258"/>
        <v>0</v>
      </c>
      <c r="S636" s="9"/>
      <c r="T636" s="9"/>
      <c r="U636" s="9">
        <f t="shared" si="259"/>
        <v>0</v>
      </c>
      <c r="V636" s="9"/>
      <c r="W636" s="9"/>
      <c r="X636" s="9">
        <f t="shared" si="260"/>
        <v>0</v>
      </c>
      <c r="Y636" s="9"/>
      <c r="Z636" s="9"/>
      <c r="AA636" s="10">
        <f t="shared" si="261"/>
        <v>0</v>
      </c>
      <c r="AB636" s="11">
        <v>45924</v>
      </c>
    </row>
    <row r="637" spans="1:28" ht="15.75" hidden="1" x14ac:dyDescent="0.25">
      <c r="A637" s="39">
        <v>45924</v>
      </c>
      <c r="B637" s="33" t="s">
        <v>219</v>
      </c>
      <c r="C637" s="33"/>
      <c r="D637" s="33" t="s">
        <v>31</v>
      </c>
      <c r="E637" s="33" t="s">
        <v>945</v>
      </c>
      <c r="F637" s="33">
        <v>400</v>
      </c>
      <c r="G637" s="33" t="s">
        <v>29</v>
      </c>
      <c r="H637" s="33">
        <v>1900</v>
      </c>
      <c r="I637" s="5">
        <f t="shared" si="243"/>
        <v>760000</v>
      </c>
      <c r="J637" s="82" t="s">
        <v>38</v>
      </c>
      <c r="K637" s="33" t="s">
        <v>1179</v>
      </c>
      <c r="L637" s="9">
        <f t="shared" si="256"/>
        <v>0</v>
      </c>
      <c r="M637" s="9"/>
      <c r="N637" s="9"/>
      <c r="O637" s="9">
        <f t="shared" si="257"/>
        <v>0</v>
      </c>
      <c r="P637" s="9"/>
      <c r="Q637" s="9"/>
      <c r="R637" s="9">
        <f t="shared" si="258"/>
        <v>0</v>
      </c>
      <c r="S637" s="9"/>
      <c r="T637" s="9"/>
      <c r="U637" s="9">
        <f t="shared" si="259"/>
        <v>0</v>
      </c>
      <c r="V637" s="9"/>
      <c r="W637" s="9"/>
      <c r="X637" s="9">
        <f t="shared" si="260"/>
        <v>0</v>
      </c>
      <c r="Y637" s="9"/>
      <c r="Z637" s="9"/>
      <c r="AA637" s="10">
        <f t="shared" si="261"/>
        <v>760000</v>
      </c>
      <c r="AB637" s="11"/>
    </row>
    <row r="638" spans="1:28" ht="15.75" hidden="1" x14ac:dyDescent="0.25">
      <c r="A638" s="32">
        <v>45924</v>
      </c>
      <c r="B638" s="33" t="s">
        <v>939</v>
      </c>
      <c r="C638" s="33"/>
      <c r="D638" s="33" t="s">
        <v>31</v>
      </c>
      <c r="E638" s="33" t="s">
        <v>945</v>
      </c>
      <c r="F638" s="33">
        <v>2600</v>
      </c>
      <c r="G638" s="33" t="s">
        <v>29</v>
      </c>
      <c r="H638" s="33">
        <v>2000</v>
      </c>
      <c r="I638" s="5">
        <f t="shared" si="243"/>
        <v>5200000</v>
      </c>
      <c r="J638" s="37" t="s">
        <v>241</v>
      </c>
      <c r="K638" s="33"/>
      <c r="L638" s="9">
        <f t="shared" si="256"/>
        <v>0</v>
      </c>
      <c r="M638" s="9"/>
      <c r="N638" s="9"/>
      <c r="O638" s="9">
        <f t="shared" si="257"/>
        <v>0</v>
      </c>
      <c r="P638" s="9"/>
      <c r="Q638" s="9"/>
      <c r="R638" s="9">
        <f t="shared" si="258"/>
        <v>0</v>
      </c>
      <c r="S638" s="9"/>
      <c r="T638" s="9"/>
      <c r="U638" s="9">
        <f t="shared" si="259"/>
        <v>5200000</v>
      </c>
      <c r="V638" s="9">
        <v>5200000</v>
      </c>
      <c r="W638" s="9"/>
      <c r="X638" s="9">
        <f t="shared" si="260"/>
        <v>0</v>
      </c>
      <c r="Y638" s="9"/>
      <c r="Z638" s="9"/>
      <c r="AA638" s="10">
        <f t="shared" si="261"/>
        <v>0</v>
      </c>
      <c r="AB638" s="11">
        <v>45924</v>
      </c>
    </row>
    <row r="639" spans="1:28" ht="16.5" hidden="1" thickBot="1" x14ac:dyDescent="0.3">
      <c r="A639" s="61">
        <v>45924</v>
      </c>
      <c r="B639" s="62" t="s">
        <v>1180</v>
      </c>
      <c r="C639" s="62"/>
      <c r="D639" s="62" t="s">
        <v>31</v>
      </c>
      <c r="E639" s="62" t="s">
        <v>80</v>
      </c>
      <c r="F639" s="62">
        <v>1</v>
      </c>
      <c r="G639" s="62" t="s">
        <v>23</v>
      </c>
      <c r="H639" s="62">
        <v>1200000</v>
      </c>
      <c r="I639" s="133">
        <f t="shared" si="243"/>
        <v>1200000</v>
      </c>
      <c r="J639" s="63" t="s">
        <v>240</v>
      </c>
      <c r="K639" s="62"/>
      <c r="L639" s="97">
        <f t="shared" si="256"/>
        <v>0</v>
      </c>
      <c r="M639" s="97"/>
      <c r="N639" s="97"/>
      <c r="O639" s="97">
        <f t="shared" si="257"/>
        <v>1200000</v>
      </c>
      <c r="P639" s="97">
        <v>1200000</v>
      </c>
      <c r="Q639" s="97"/>
      <c r="R639" s="97">
        <f t="shared" si="258"/>
        <v>0</v>
      </c>
      <c r="S639" s="97"/>
      <c r="T639" s="97"/>
      <c r="U639" s="97">
        <f t="shared" si="259"/>
        <v>0</v>
      </c>
      <c r="V639" s="97"/>
      <c r="W639" s="97"/>
      <c r="X639" s="97">
        <f t="shared" si="260"/>
        <v>0</v>
      </c>
      <c r="Y639" s="97"/>
      <c r="Z639" s="97"/>
      <c r="AA639" s="98">
        <f t="shared" si="261"/>
        <v>0</v>
      </c>
      <c r="AB639" s="99">
        <v>45924</v>
      </c>
    </row>
    <row r="640" spans="1:28" ht="15.75" hidden="1" x14ac:dyDescent="0.25">
      <c r="A640" s="39">
        <v>45925</v>
      </c>
      <c r="B640" s="35" t="s">
        <v>701</v>
      </c>
      <c r="C640" s="35"/>
      <c r="D640" s="35" t="s">
        <v>41</v>
      </c>
      <c r="E640" s="35" t="s">
        <v>110</v>
      </c>
      <c r="F640" s="35">
        <v>1200</v>
      </c>
      <c r="G640" s="35" t="s">
        <v>29</v>
      </c>
      <c r="H640" s="35">
        <v>1900</v>
      </c>
      <c r="I640" s="134">
        <f t="shared" si="243"/>
        <v>2280000</v>
      </c>
      <c r="J640" s="41" t="s">
        <v>240</v>
      </c>
      <c r="K640" s="35"/>
      <c r="L640" s="92">
        <f t="shared" si="256"/>
        <v>0</v>
      </c>
      <c r="M640" s="92"/>
      <c r="N640" s="92"/>
      <c r="O640" s="92">
        <f t="shared" si="257"/>
        <v>2280000</v>
      </c>
      <c r="P640" s="92">
        <v>2280000</v>
      </c>
      <c r="Q640" s="92"/>
      <c r="R640" s="92">
        <f t="shared" si="258"/>
        <v>0</v>
      </c>
      <c r="S640" s="92"/>
      <c r="T640" s="92"/>
      <c r="U640" s="92">
        <f t="shared" si="259"/>
        <v>0</v>
      </c>
      <c r="V640" s="92"/>
      <c r="W640" s="92"/>
      <c r="X640" s="92">
        <f t="shared" si="260"/>
        <v>0</v>
      </c>
      <c r="Y640" s="92"/>
      <c r="Z640" s="92"/>
      <c r="AA640" s="93">
        <f t="shared" si="261"/>
        <v>0</v>
      </c>
      <c r="AB640" s="94">
        <v>45925</v>
      </c>
    </row>
    <row r="641" spans="1:28" ht="15.75" hidden="1" x14ac:dyDescent="0.25">
      <c r="A641" s="39">
        <v>45925</v>
      </c>
      <c r="B641" s="33" t="s">
        <v>631</v>
      </c>
      <c r="C641" s="33"/>
      <c r="D641" s="33" t="s">
        <v>31</v>
      </c>
      <c r="E641" s="33" t="s">
        <v>394</v>
      </c>
      <c r="F641" s="33">
        <v>3</v>
      </c>
      <c r="G641" s="33" t="s">
        <v>51</v>
      </c>
      <c r="H641" s="33">
        <v>300000</v>
      </c>
      <c r="I641" s="5">
        <f t="shared" si="243"/>
        <v>900000</v>
      </c>
      <c r="J641" s="37" t="s">
        <v>241</v>
      </c>
      <c r="K641" s="33"/>
      <c r="L641" s="9">
        <f t="shared" si="256"/>
        <v>0</v>
      </c>
      <c r="M641" s="9"/>
      <c r="N641" s="9"/>
      <c r="O641" s="9">
        <f t="shared" si="257"/>
        <v>0</v>
      </c>
      <c r="P641" s="9"/>
      <c r="Q641" s="9"/>
      <c r="R641" s="9">
        <f t="shared" si="258"/>
        <v>0</v>
      </c>
      <c r="S641" s="9"/>
      <c r="T641" s="9"/>
      <c r="U641" s="9">
        <f t="shared" si="259"/>
        <v>900000</v>
      </c>
      <c r="V641" s="9">
        <v>900000</v>
      </c>
      <c r="W641" s="9"/>
      <c r="X641" s="9">
        <f t="shared" si="260"/>
        <v>0</v>
      </c>
      <c r="Y641" s="9"/>
      <c r="Z641" s="9"/>
      <c r="AA641" s="10">
        <f t="shared" si="261"/>
        <v>0</v>
      </c>
      <c r="AB641" s="11">
        <v>45925</v>
      </c>
    </row>
    <row r="642" spans="1:28" ht="15.75" hidden="1" x14ac:dyDescent="0.25">
      <c r="A642" s="39">
        <v>45925</v>
      </c>
      <c r="B642" s="33" t="s">
        <v>631</v>
      </c>
      <c r="C642" s="33"/>
      <c r="D642" s="33" t="s">
        <v>31</v>
      </c>
      <c r="E642" s="33" t="s">
        <v>50</v>
      </c>
      <c r="F642" s="33">
        <v>5</v>
      </c>
      <c r="G642" s="33" t="s">
        <v>51</v>
      </c>
      <c r="H642" s="33">
        <v>170000</v>
      </c>
      <c r="I642" s="5">
        <f t="shared" si="243"/>
        <v>850000</v>
      </c>
      <c r="J642" s="37" t="s">
        <v>241</v>
      </c>
      <c r="K642" s="33"/>
      <c r="L642" s="9">
        <f t="shared" si="256"/>
        <v>0</v>
      </c>
      <c r="M642" s="9"/>
      <c r="N642" s="9"/>
      <c r="O642" s="9">
        <f t="shared" si="257"/>
        <v>0</v>
      </c>
      <c r="P642" s="9"/>
      <c r="Q642" s="9"/>
      <c r="R642" s="9">
        <f t="shared" si="258"/>
        <v>0</v>
      </c>
      <c r="S642" s="9"/>
      <c r="T642" s="9"/>
      <c r="U642" s="9">
        <f t="shared" si="259"/>
        <v>850000</v>
      </c>
      <c r="V642" s="9">
        <v>850000</v>
      </c>
      <c r="W642" s="9"/>
      <c r="X642" s="9">
        <f t="shared" si="260"/>
        <v>0</v>
      </c>
      <c r="Y642" s="9"/>
      <c r="Z642" s="9"/>
      <c r="AA642" s="10">
        <f t="shared" si="261"/>
        <v>0</v>
      </c>
      <c r="AB642" s="11">
        <v>45925</v>
      </c>
    </row>
    <row r="643" spans="1:28" ht="15.75" hidden="1" x14ac:dyDescent="0.25">
      <c r="A643" s="39">
        <v>45925</v>
      </c>
      <c r="B643" s="33" t="s">
        <v>931</v>
      </c>
      <c r="C643" s="33"/>
      <c r="D643" s="33" t="s">
        <v>31</v>
      </c>
      <c r="E643" s="33" t="s">
        <v>73</v>
      </c>
      <c r="F643" s="33">
        <v>10</v>
      </c>
      <c r="G643" s="33" t="s">
        <v>74</v>
      </c>
      <c r="H643" s="33">
        <v>50000</v>
      </c>
      <c r="I643" s="5">
        <f t="shared" ref="I643:I706" si="262">F643*H643</f>
        <v>500000</v>
      </c>
      <c r="J643" s="37" t="s">
        <v>240</v>
      </c>
      <c r="K643" s="33"/>
      <c r="L643" s="9">
        <f t="shared" si="256"/>
        <v>0</v>
      </c>
      <c r="M643" s="9"/>
      <c r="N643" s="9"/>
      <c r="O643" s="9">
        <f t="shared" si="257"/>
        <v>500000</v>
      </c>
      <c r="P643" s="9">
        <v>500000</v>
      </c>
      <c r="Q643" s="9"/>
      <c r="R643" s="9">
        <f t="shared" si="258"/>
        <v>0</v>
      </c>
      <c r="S643" s="9"/>
      <c r="T643" s="9"/>
      <c r="U643" s="9">
        <f t="shared" si="259"/>
        <v>0</v>
      </c>
      <c r="V643" s="9"/>
      <c r="W643" s="9"/>
      <c r="X643" s="9">
        <f t="shared" si="260"/>
        <v>0</v>
      </c>
      <c r="Y643" s="9"/>
      <c r="Z643" s="9"/>
      <c r="AA643" s="10">
        <f t="shared" si="261"/>
        <v>0</v>
      </c>
      <c r="AB643" s="11">
        <v>45925</v>
      </c>
    </row>
    <row r="644" spans="1:28" ht="15.75" hidden="1" x14ac:dyDescent="0.25">
      <c r="A644" s="39">
        <v>45925</v>
      </c>
      <c r="B644" s="33" t="s">
        <v>92</v>
      </c>
      <c r="C644" s="33"/>
      <c r="D644" s="33" t="s">
        <v>31</v>
      </c>
      <c r="E644" s="33" t="s">
        <v>70</v>
      </c>
      <c r="F644" s="33">
        <v>700</v>
      </c>
      <c r="G644" s="33" t="s">
        <v>29</v>
      </c>
      <c r="H644" s="33">
        <v>2715</v>
      </c>
      <c r="I644" s="5">
        <f t="shared" si="262"/>
        <v>1900500</v>
      </c>
      <c r="J644" s="37" t="s">
        <v>241</v>
      </c>
      <c r="K644" s="33" t="s">
        <v>1182</v>
      </c>
      <c r="L644" s="9">
        <f t="shared" si="256"/>
        <v>1900500</v>
      </c>
      <c r="M644" s="9">
        <v>1900500</v>
      </c>
      <c r="N644" s="9"/>
      <c r="O644" s="9">
        <f t="shared" si="257"/>
        <v>0</v>
      </c>
      <c r="P644" s="9"/>
      <c r="Q644" s="9"/>
      <c r="R644" s="9">
        <f t="shared" si="258"/>
        <v>0</v>
      </c>
      <c r="S644" s="9"/>
      <c r="T644" s="9"/>
      <c r="U644" s="9">
        <f t="shared" si="259"/>
        <v>0</v>
      </c>
      <c r="V644" s="9"/>
      <c r="W644" s="9"/>
      <c r="X644" s="9">
        <f t="shared" si="260"/>
        <v>0</v>
      </c>
      <c r="Y644" s="9"/>
      <c r="Z644" s="9"/>
      <c r="AA644" s="10">
        <f t="shared" si="261"/>
        <v>0</v>
      </c>
      <c r="AB644" s="11">
        <v>45926</v>
      </c>
    </row>
    <row r="645" spans="1:28" ht="15.75" hidden="1" x14ac:dyDescent="0.25">
      <c r="A645" s="39">
        <v>45925</v>
      </c>
      <c r="B645" s="33" t="s">
        <v>191</v>
      </c>
      <c r="C645" s="33"/>
      <c r="D645" s="33" t="s">
        <v>31</v>
      </c>
      <c r="E645" s="33" t="s">
        <v>361</v>
      </c>
      <c r="F645" s="33">
        <v>2</v>
      </c>
      <c r="G645" s="33" t="s">
        <v>33</v>
      </c>
      <c r="H645" s="33">
        <v>230000</v>
      </c>
      <c r="I645" s="5">
        <f t="shared" si="262"/>
        <v>460000</v>
      </c>
      <c r="J645" s="82" t="s">
        <v>43</v>
      </c>
      <c r="K645" s="33" t="s">
        <v>1178</v>
      </c>
      <c r="L645" s="9">
        <f t="shared" si="256"/>
        <v>0</v>
      </c>
      <c r="M645" s="9"/>
      <c r="N645" s="9"/>
      <c r="O645" s="9">
        <f t="shared" si="257"/>
        <v>0</v>
      </c>
      <c r="P645" s="9"/>
      <c r="Q645" s="9"/>
      <c r="R645" s="9">
        <f t="shared" si="258"/>
        <v>0</v>
      </c>
      <c r="S645" s="9"/>
      <c r="T645" s="9"/>
      <c r="U645" s="9">
        <f t="shared" si="259"/>
        <v>0</v>
      </c>
      <c r="V645" s="9"/>
      <c r="W645" s="9"/>
      <c r="X645" s="9">
        <f t="shared" si="260"/>
        <v>0</v>
      </c>
      <c r="Y645" s="9"/>
      <c r="Z645" s="9"/>
      <c r="AA645" s="10">
        <f t="shared" si="261"/>
        <v>460000</v>
      </c>
      <c r="AB645" s="11"/>
    </row>
    <row r="646" spans="1:28" ht="15.75" hidden="1" x14ac:dyDescent="0.25">
      <c r="A646" s="39">
        <v>45925</v>
      </c>
      <c r="B646" s="33" t="s">
        <v>191</v>
      </c>
      <c r="C646" s="33"/>
      <c r="D646" s="33" t="s">
        <v>31</v>
      </c>
      <c r="E646" s="33" t="s">
        <v>32</v>
      </c>
      <c r="F646" s="33">
        <v>8</v>
      </c>
      <c r="G646" s="33" t="s">
        <v>33</v>
      </c>
      <c r="H646" s="33">
        <v>150000</v>
      </c>
      <c r="I646" s="5">
        <f t="shared" si="262"/>
        <v>1200000</v>
      </c>
      <c r="J646" s="82" t="s">
        <v>43</v>
      </c>
      <c r="K646" s="33" t="s">
        <v>1178</v>
      </c>
      <c r="L646" s="9">
        <f t="shared" si="256"/>
        <v>0</v>
      </c>
      <c r="M646" s="9"/>
      <c r="N646" s="9"/>
      <c r="O646" s="9">
        <f t="shared" si="257"/>
        <v>0</v>
      </c>
      <c r="P646" s="9"/>
      <c r="Q646" s="9"/>
      <c r="R646" s="9">
        <f t="shared" si="258"/>
        <v>0</v>
      </c>
      <c r="S646" s="9"/>
      <c r="T646" s="9"/>
      <c r="U646" s="9">
        <f t="shared" si="259"/>
        <v>0</v>
      </c>
      <c r="V646" s="9"/>
      <c r="W646" s="9"/>
      <c r="X646" s="9">
        <f t="shared" si="260"/>
        <v>0</v>
      </c>
      <c r="Y646" s="9"/>
      <c r="Z646" s="9"/>
      <c r="AA646" s="10">
        <f t="shared" si="261"/>
        <v>1200000</v>
      </c>
      <c r="AB646" s="11"/>
    </row>
    <row r="647" spans="1:28" ht="15.75" hidden="1" x14ac:dyDescent="0.25">
      <c r="A647" s="39">
        <v>45925</v>
      </c>
      <c r="B647" s="33" t="s">
        <v>165</v>
      </c>
      <c r="C647" s="33"/>
      <c r="D647" s="33" t="s">
        <v>31</v>
      </c>
      <c r="E647" s="33" t="s">
        <v>187</v>
      </c>
      <c r="F647" s="33">
        <v>10</v>
      </c>
      <c r="G647" s="33" t="s">
        <v>23</v>
      </c>
      <c r="H647" s="33">
        <v>375000</v>
      </c>
      <c r="I647" s="5">
        <f t="shared" si="262"/>
        <v>3750000</v>
      </c>
      <c r="J647" s="37" t="s">
        <v>240</v>
      </c>
      <c r="K647" s="33"/>
      <c r="L647" s="9">
        <f t="shared" si="256"/>
        <v>0</v>
      </c>
      <c r="M647" s="9"/>
      <c r="N647" s="9"/>
      <c r="O647" s="9">
        <f t="shared" si="257"/>
        <v>3750000</v>
      </c>
      <c r="P647" s="9">
        <v>3750000</v>
      </c>
      <c r="Q647" s="9"/>
      <c r="R647" s="9">
        <f t="shared" si="258"/>
        <v>0</v>
      </c>
      <c r="S647" s="9"/>
      <c r="T647" s="9"/>
      <c r="U647" s="9">
        <f t="shared" si="259"/>
        <v>0</v>
      </c>
      <c r="V647" s="9"/>
      <c r="W647" s="9"/>
      <c r="X647" s="9">
        <f t="shared" si="260"/>
        <v>0</v>
      </c>
      <c r="Y647" s="9"/>
      <c r="Z647" s="9"/>
      <c r="AA647" s="10">
        <f t="shared" si="261"/>
        <v>0</v>
      </c>
      <c r="AB647" s="11">
        <v>45918</v>
      </c>
    </row>
    <row r="648" spans="1:28" ht="15.75" hidden="1" x14ac:dyDescent="0.25">
      <c r="A648" s="39">
        <v>45925</v>
      </c>
      <c r="B648" s="33" t="s">
        <v>268</v>
      </c>
      <c r="C648" s="33"/>
      <c r="D648" s="33" t="s">
        <v>41</v>
      </c>
      <c r="E648" s="33" t="s">
        <v>945</v>
      </c>
      <c r="F648" s="33">
        <v>200</v>
      </c>
      <c r="G648" s="33" t="s">
        <v>29</v>
      </c>
      <c r="H648" s="33">
        <v>2000</v>
      </c>
      <c r="I648" s="5">
        <f t="shared" si="262"/>
        <v>400000</v>
      </c>
      <c r="J648" s="37" t="s">
        <v>240</v>
      </c>
      <c r="K648" s="33" t="s">
        <v>1182</v>
      </c>
      <c r="L648" s="9">
        <f t="shared" si="256"/>
        <v>0</v>
      </c>
      <c r="M648" s="9"/>
      <c r="N648" s="9"/>
      <c r="O648" s="9">
        <f t="shared" si="257"/>
        <v>400000</v>
      </c>
      <c r="P648" s="9">
        <v>400000</v>
      </c>
      <c r="Q648" s="9"/>
      <c r="R648" s="9">
        <f t="shared" si="258"/>
        <v>0</v>
      </c>
      <c r="S648" s="9"/>
      <c r="T648" s="9"/>
      <c r="U648" s="9">
        <f t="shared" si="259"/>
        <v>0</v>
      </c>
      <c r="V648" s="9"/>
      <c r="W648" s="9"/>
      <c r="X648" s="9">
        <f t="shared" si="260"/>
        <v>0</v>
      </c>
      <c r="Y648" s="9"/>
      <c r="Z648" s="9"/>
      <c r="AA648" s="10">
        <f t="shared" si="261"/>
        <v>0</v>
      </c>
      <c r="AB648" s="11">
        <v>45929</v>
      </c>
    </row>
    <row r="649" spans="1:28" ht="15.75" hidden="1" x14ac:dyDescent="0.25">
      <c r="A649" s="39">
        <v>45925</v>
      </c>
      <c r="B649" s="33" t="s">
        <v>170</v>
      </c>
      <c r="C649" s="33"/>
      <c r="D649" s="33" t="s">
        <v>31</v>
      </c>
      <c r="E649" s="33" t="s">
        <v>110</v>
      </c>
      <c r="F649" s="33">
        <v>2400</v>
      </c>
      <c r="G649" s="33" t="s">
        <v>29</v>
      </c>
      <c r="H649" s="33">
        <v>1900</v>
      </c>
      <c r="I649" s="5">
        <f t="shared" si="262"/>
        <v>4560000</v>
      </c>
      <c r="J649" s="37" t="s">
        <v>241</v>
      </c>
      <c r="K649" s="33"/>
      <c r="L649" s="9">
        <f t="shared" si="256"/>
        <v>4560000</v>
      </c>
      <c r="M649" s="9">
        <v>4560000</v>
      </c>
      <c r="N649" s="9"/>
      <c r="O649" s="9">
        <f t="shared" si="257"/>
        <v>0</v>
      </c>
      <c r="P649" s="9"/>
      <c r="Q649" s="9"/>
      <c r="R649" s="9">
        <f t="shared" si="258"/>
        <v>0</v>
      </c>
      <c r="S649" s="9"/>
      <c r="T649" s="9"/>
      <c r="U649" s="9">
        <f t="shared" si="259"/>
        <v>0</v>
      </c>
      <c r="V649" s="9"/>
      <c r="W649" s="9"/>
      <c r="X649" s="9">
        <f t="shared" si="260"/>
        <v>0</v>
      </c>
      <c r="Y649" s="9"/>
      <c r="Z649" s="9"/>
      <c r="AA649" s="10">
        <f t="shared" si="261"/>
        <v>0</v>
      </c>
      <c r="AB649" s="11">
        <v>45925</v>
      </c>
    </row>
    <row r="650" spans="1:28" ht="15.75" hidden="1" x14ac:dyDescent="0.25">
      <c r="A650" s="39">
        <v>45925</v>
      </c>
      <c r="B650" s="33" t="s">
        <v>170</v>
      </c>
      <c r="C650" s="33"/>
      <c r="D650" s="33" t="s">
        <v>31</v>
      </c>
      <c r="E650" s="33" t="s">
        <v>468</v>
      </c>
      <c r="F650" s="33">
        <v>16</v>
      </c>
      <c r="G650" s="33" t="s">
        <v>51</v>
      </c>
      <c r="H650" s="33">
        <v>43000</v>
      </c>
      <c r="I650" s="5">
        <f t="shared" si="262"/>
        <v>688000</v>
      </c>
      <c r="J650" s="37" t="s">
        <v>241</v>
      </c>
      <c r="K650" s="33"/>
      <c r="L650" s="9">
        <f t="shared" si="256"/>
        <v>688000</v>
      </c>
      <c r="M650" s="9">
        <v>688000</v>
      </c>
      <c r="N650" s="9"/>
      <c r="O650" s="9">
        <f t="shared" si="257"/>
        <v>0</v>
      </c>
      <c r="P650" s="9"/>
      <c r="Q650" s="9"/>
      <c r="R650" s="9">
        <f t="shared" si="258"/>
        <v>0</v>
      </c>
      <c r="S650" s="9"/>
      <c r="T650" s="9"/>
      <c r="U650" s="9">
        <f t="shared" si="259"/>
        <v>0</v>
      </c>
      <c r="V650" s="9"/>
      <c r="W650" s="9"/>
      <c r="X650" s="9">
        <f t="shared" si="260"/>
        <v>0</v>
      </c>
      <c r="Y650" s="9"/>
      <c r="Z650" s="9"/>
      <c r="AA650" s="10">
        <f t="shared" si="261"/>
        <v>0</v>
      </c>
      <c r="AB650" s="11">
        <v>45925</v>
      </c>
    </row>
    <row r="651" spans="1:28" ht="15.75" hidden="1" x14ac:dyDescent="0.25">
      <c r="A651" s="39">
        <v>45925</v>
      </c>
      <c r="B651" s="33" t="s">
        <v>268</v>
      </c>
      <c r="C651" s="33"/>
      <c r="D651" s="33" t="s">
        <v>41</v>
      </c>
      <c r="E651" s="33" t="s">
        <v>110</v>
      </c>
      <c r="F651" s="33">
        <v>400</v>
      </c>
      <c r="G651" s="33" t="s">
        <v>29</v>
      </c>
      <c r="H651" s="33">
        <v>2000</v>
      </c>
      <c r="I651" s="5">
        <f t="shared" si="262"/>
        <v>800000</v>
      </c>
      <c r="J651" s="37" t="s">
        <v>240</v>
      </c>
      <c r="K651" s="33" t="s">
        <v>1182</v>
      </c>
      <c r="L651" s="9">
        <f t="shared" si="256"/>
        <v>0</v>
      </c>
      <c r="M651" s="9"/>
      <c r="N651" s="9"/>
      <c r="O651" s="9">
        <f t="shared" si="257"/>
        <v>800000</v>
      </c>
      <c r="P651" s="9">
        <v>800000</v>
      </c>
      <c r="Q651" s="9"/>
      <c r="R651" s="9">
        <f t="shared" si="258"/>
        <v>0</v>
      </c>
      <c r="S651" s="9"/>
      <c r="T651" s="9"/>
      <c r="U651" s="9">
        <f t="shared" si="259"/>
        <v>0</v>
      </c>
      <c r="V651" s="9"/>
      <c r="W651" s="9"/>
      <c r="X651" s="9">
        <f t="shared" si="260"/>
        <v>0</v>
      </c>
      <c r="Y651" s="9"/>
      <c r="Z651" s="9"/>
      <c r="AA651" s="10">
        <f t="shared" si="261"/>
        <v>0</v>
      </c>
      <c r="AB651" s="11">
        <v>45929</v>
      </c>
    </row>
    <row r="652" spans="1:28" ht="15.75" hidden="1" x14ac:dyDescent="0.25">
      <c r="A652" s="39">
        <v>45925</v>
      </c>
      <c r="B652" s="33" t="s">
        <v>327</v>
      </c>
      <c r="C652" s="33"/>
      <c r="D652" s="33" t="s">
        <v>31</v>
      </c>
      <c r="E652" s="33" t="s">
        <v>73</v>
      </c>
      <c r="F652" s="33">
        <v>10</v>
      </c>
      <c r="G652" s="33" t="s">
        <v>74</v>
      </c>
      <c r="H652" s="33">
        <v>50000</v>
      </c>
      <c r="I652" s="5">
        <f t="shared" si="262"/>
        <v>500000</v>
      </c>
      <c r="J652" s="82" t="s">
        <v>38</v>
      </c>
      <c r="K652" s="33" t="s">
        <v>1182</v>
      </c>
      <c r="L652" s="9">
        <f t="shared" si="256"/>
        <v>0</v>
      </c>
      <c r="M652" s="9"/>
      <c r="N652" s="9"/>
      <c r="O652" s="9">
        <f t="shared" si="257"/>
        <v>0</v>
      </c>
      <c r="P652" s="9"/>
      <c r="Q652" s="9"/>
      <c r="R652" s="9">
        <f t="shared" si="258"/>
        <v>0</v>
      </c>
      <c r="S652" s="9"/>
      <c r="T652" s="9"/>
      <c r="U652" s="9">
        <f t="shared" si="259"/>
        <v>0</v>
      </c>
      <c r="V652" s="9"/>
      <c r="W652" s="9"/>
      <c r="X652" s="9">
        <f t="shared" si="260"/>
        <v>0</v>
      </c>
      <c r="Y652" s="9"/>
      <c r="Z652" s="9"/>
      <c r="AA652" s="10">
        <f t="shared" si="261"/>
        <v>500000</v>
      </c>
      <c r="AB652" s="11"/>
    </row>
    <row r="653" spans="1:28" ht="15.75" hidden="1" x14ac:dyDescent="0.25">
      <c r="A653" s="39">
        <v>45925</v>
      </c>
      <c r="B653" s="33" t="s">
        <v>327</v>
      </c>
      <c r="C653" s="33"/>
      <c r="D653" s="33" t="s">
        <v>31</v>
      </c>
      <c r="E653" s="33" t="s">
        <v>110</v>
      </c>
      <c r="F653" s="33">
        <v>600</v>
      </c>
      <c r="G653" s="33" t="s">
        <v>29</v>
      </c>
      <c r="H653" s="33">
        <v>2000</v>
      </c>
      <c r="I653" s="5">
        <f t="shared" si="262"/>
        <v>1200000</v>
      </c>
      <c r="J653" s="82" t="s">
        <v>38</v>
      </c>
      <c r="K653" s="33" t="s">
        <v>1182</v>
      </c>
      <c r="L653" s="9">
        <f t="shared" si="256"/>
        <v>0</v>
      </c>
      <c r="M653" s="9"/>
      <c r="N653" s="9"/>
      <c r="O653" s="9">
        <f t="shared" si="257"/>
        <v>0</v>
      </c>
      <c r="P653" s="9"/>
      <c r="Q653" s="9"/>
      <c r="R653" s="9">
        <f t="shared" si="258"/>
        <v>0</v>
      </c>
      <c r="S653" s="9"/>
      <c r="T653" s="9"/>
      <c r="U653" s="9">
        <f t="shared" si="259"/>
        <v>0</v>
      </c>
      <c r="V653" s="9"/>
      <c r="W653" s="9"/>
      <c r="X653" s="9">
        <f t="shared" si="260"/>
        <v>0</v>
      </c>
      <c r="Y653" s="9"/>
      <c r="Z653" s="9"/>
      <c r="AA653" s="10">
        <f t="shared" si="261"/>
        <v>1200000</v>
      </c>
      <c r="AB653" s="11"/>
    </row>
    <row r="654" spans="1:28" ht="15.75" hidden="1" x14ac:dyDescent="0.25">
      <c r="A654" s="39">
        <v>45925</v>
      </c>
      <c r="B654" s="33" t="s">
        <v>327</v>
      </c>
      <c r="C654" s="33"/>
      <c r="D654" s="33" t="s">
        <v>31</v>
      </c>
      <c r="E654" s="33" t="s">
        <v>136</v>
      </c>
      <c r="F654" s="33">
        <v>24.8</v>
      </c>
      <c r="G654" s="33" t="s">
        <v>51</v>
      </c>
      <c r="H654" s="33">
        <v>43000</v>
      </c>
      <c r="I654" s="5">
        <f t="shared" si="262"/>
        <v>1066400</v>
      </c>
      <c r="J654" s="82" t="s">
        <v>38</v>
      </c>
      <c r="K654" s="33" t="s">
        <v>1182</v>
      </c>
      <c r="L654" s="9">
        <f t="shared" si="256"/>
        <v>0</v>
      </c>
      <c r="M654" s="9"/>
      <c r="N654" s="9"/>
      <c r="O654" s="9">
        <f t="shared" si="257"/>
        <v>0</v>
      </c>
      <c r="P654" s="9"/>
      <c r="Q654" s="9"/>
      <c r="R654" s="9">
        <f t="shared" si="258"/>
        <v>0</v>
      </c>
      <c r="S654" s="9"/>
      <c r="T654" s="9"/>
      <c r="U654" s="9">
        <f t="shared" si="259"/>
        <v>0</v>
      </c>
      <c r="V654" s="9"/>
      <c r="W654" s="9"/>
      <c r="X654" s="9">
        <f t="shared" si="260"/>
        <v>0</v>
      </c>
      <c r="Y654" s="9"/>
      <c r="Z654" s="9"/>
      <c r="AA654" s="10">
        <f t="shared" si="261"/>
        <v>1066400</v>
      </c>
      <c r="AB654" s="11"/>
    </row>
    <row r="655" spans="1:28" ht="15.75" hidden="1" x14ac:dyDescent="0.25">
      <c r="A655" s="39">
        <v>45925</v>
      </c>
      <c r="B655" s="33" t="s">
        <v>327</v>
      </c>
      <c r="C655" s="33"/>
      <c r="D655" s="33" t="s">
        <v>31</v>
      </c>
      <c r="E655" s="33" t="s">
        <v>97</v>
      </c>
      <c r="F655" s="33">
        <v>20.7</v>
      </c>
      <c r="G655" s="33" t="s">
        <v>51</v>
      </c>
      <c r="H655" s="33">
        <v>43000</v>
      </c>
      <c r="I655" s="5">
        <f t="shared" si="262"/>
        <v>890100</v>
      </c>
      <c r="J655" s="82" t="s">
        <v>38</v>
      </c>
      <c r="K655" s="33" t="s">
        <v>1182</v>
      </c>
      <c r="L655" s="9">
        <f t="shared" si="256"/>
        <v>0</v>
      </c>
      <c r="M655" s="9"/>
      <c r="N655" s="9"/>
      <c r="O655" s="9">
        <f t="shared" si="257"/>
        <v>0</v>
      </c>
      <c r="P655" s="9"/>
      <c r="Q655" s="9"/>
      <c r="R655" s="9">
        <f t="shared" si="258"/>
        <v>0</v>
      </c>
      <c r="S655" s="9"/>
      <c r="T655" s="9"/>
      <c r="U655" s="9">
        <f t="shared" si="259"/>
        <v>0</v>
      </c>
      <c r="V655" s="9"/>
      <c r="W655" s="9"/>
      <c r="X655" s="9">
        <f t="shared" si="260"/>
        <v>0</v>
      </c>
      <c r="Y655" s="9"/>
      <c r="Z655" s="9"/>
      <c r="AA655" s="10">
        <f t="shared" si="261"/>
        <v>890100</v>
      </c>
      <c r="AB655" s="11"/>
    </row>
    <row r="656" spans="1:28" ht="15.75" hidden="1" x14ac:dyDescent="0.25">
      <c r="A656" s="39">
        <v>45925</v>
      </c>
      <c r="B656" s="33" t="s">
        <v>327</v>
      </c>
      <c r="C656" s="33"/>
      <c r="D656" s="33" t="s">
        <v>31</v>
      </c>
      <c r="E656" s="33" t="s">
        <v>362</v>
      </c>
      <c r="F656" s="33">
        <v>14.6</v>
      </c>
      <c r="G656" s="33" t="s">
        <v>51</v>
      </c>
      <c r="H656" s="33">
        <v>43000</v>
      </c>
      <c r="I656" s="5">
        <f t="shared" si="262"/>
        <v>627800</v>
      </c>
      <c r="J656" s="82" t="s">
        <v>38</v>
      </c>
      <c r="K656" s="33" t="s">
        <v>1182</v>
      </c>
      <c r="L656" s="9">
        <f t="shared" si="256"/>
        <v>0</v>
      </c>
      <c r="M656" s="9"/>
      <c r="N656" s="9"/>
      <c r="O656" s="9">
        <f t="shared" si="257"/>
        <v>0</v>
      </c>
      <c r="P656" s="9"/>
      <c r="Q656" s="9"/>
      <c r="R656" s="9">
        <f t="shared" si="258"/>
        <v>0</v>
      </c>
      <c r="S656" s="9"/>
      <c r="T656" s="9"/>
      <c r="U656" s="9">
        <f t="shared" si="259"/>
        <v>0</v>
      </c>
      <c r="V656" s="9"/>
      <c r="W656" s="9"/>
      <c r="X656" s="9">
        <f t="shared" si="260"/>
        <v>0</v>
      </c>
      <c r="Y656" s="9"/>
      <c r="Z656" s="9"/>
      <c r="AA656" s="10">
        <f t="shared" si="261"/>
        <v>627800</v>
      </c>
      <c r="AB656" s="11"/>
    </row>
    <row r="657" spans="1:28" ht="15.75" hidden="1" x14ac:dyDescent="0.25">
      <c r="A657" s="39">
        <v>45925</v>
      </c>
      <c r="B657" s="33" t="s">
        <v>231</v>
      </c>
      <c r="C657" s="33"/>
      <c r="D657" s="33"/>
      <c r="E657" s="33" t="s">
        <v>143</v>
      </c>
      <c r="F657" s="33">
        <v>53.6</v>
      </c>
      <c r="G657" s="33" t="s">
        <v>51</v>
      </c>
      <c r="H657" s="33"/>
      <c r="I657" s="5">
        <f t="shared" si="262"/>
        <v>0</v>
      </c>
      <c r="J657" s="83" t="s">
        <v>26</v>
      </c>
      <c r="K657" s="33"/>
      <c r="L657" s="9">
        <f t="shared" si="256"/>
        <v>0</v>
      </c>
      <c r="M657" s="9"/>
      <c r="N657" s="9"/>
      <c r="O657" s="9">
        <f t="shared" si="257"/>
        <v>0</v>
      </c>
      <c r="P657" s="9"/>
      <c r="Q657" s="9"/>
      <c r="R657" s="9">
        <f t="shared" si="258"/>
        <v>0</v>
      </c>
      <c r="S657" s="9"/>
      <c r="T657" s="9"/>
      <c r="U657" s="9">
        <f t="shared" si="259"/>
        <v>0</v>
      </c>
      <c r="V657" s="9"/>
      <c r="W657" s="9"/>
      <c r="X657" s="9">
        <f t="shared" si="260"/>
        <v>0</v>
      </c>
      <c r="Y657" s="9"/>
      <c r="Z657" s="9"/>
      <c r="AA657" s="10">
        <f t="shared" si="261"/>
        <v>0</v>
      </c>
      <c r="AB657" s="11"/>
    </row>
    <row r="658" spans="1:28" ht="15.75" hidden="1" x14ac:dyDescent="0.25">
      <c r="A658" s="39">
        <v>45925</v>
      </c>
      <c r="B658" s="33" t="s">
        <v>231</v>
      </c>
      <c r="C658" s="33"/>
      <c r="D658" s="33"/>
      <c r="E658" s="33" t="s">
        <v>135</v>
      </c>
      <c r="F658" s="33">
        <v>178</v>
      </c>
      <c r="G658" s="33" t="s">
        <v>51</v>
      </c>
      <c r="H658" s="33"/>
      <c r="I658" s="5">
        <f t="shared" si="262"/>
        <v>0</v>
      </c>
      <c r="J658" s="83" t="s">
        <v>26</v>
      </c>
      <c r="K658" s="33"/>
      <c r="L658" s="9">
        <f t="shared" si="256"/>
        <v>0</v>
      </c>
      <c r="M658" s="9"/>
      <c r="N658" s="9"/>
      <c r="O658" s="9">
        <f t="shared" si="257"/>
        <v>0</v>
      </c>
      <c r="P658" s="9"/>
      <c r="Q658" s="9"/>
      <c r="R658" s="9">
        <f t="shared" si="258"/>
        <v>0</v>
      </c>
      <c r="S658" s="9"/>
      <c r="T658" s="9"/>
      <c r="U658" s="9">
        <f t="shared" si="259"/>
        <v>0</v>
      </c>
      <c r="V658" s="9"/>
      <c r="W658" s="9"/>
      <c r="X658" s="9">
        <f t="shared" si="260"/>
        <v>0</v>
      </c>
      <c r="Y658" s="9"/>
      <c r="Z658" s="9"/>
      <c r="AA658" s="10">
        <f t="shared" si="261"/>
        <v>0</v>
      </c>
      <c r="AB658" s="11"/>
    </row>
    <row r="659" spans="1:28" ht="15.75" hidden="1" x14ac:dyDescent="0.25">
      <c r="A659" s="39">
        <v>45925</v>
      </c>
      <c r="B659" s="33" t="s">
        <v>231</v>
      </c>
      <c r="C659" s="33"/>
      <c r="D659" s="33"/>
      <c r="E659" s="33" t="s">
        <v>482</v>
      </c>
      <c r="F659" s="33">
        <v>62.3</v>
      </c>
      <c r="G659" s="33" t="s">
        <v>51</v>
      </c>
      <c r="H659" s="33"/>
      <c r="I659" s="5">
        <f t="shared" si="262"/>
        <v>0</v>
      </c>
      <c r="J659" s="83" t="s">
        <v>26</v>
      </c>
      <c r="K659" s="33"/>
      <c r="L659" s="9">
        <f t="shared" si="256"/>
        <v>0</v>
      </c>
      <c r="M659" s="9"/>
      <c r="N659" s="9"/>
      <c r="O659" s="9">
        <f t="shared" si="257"/>
        <v>0</v>
      </c>
      <c r="P659" s="9"/>
      <c r="Q659" s="9"/>
      <c r="R659" s="9">
        <f t="shared" si="258"/>
        <v>0</v>
      </c>
      <c r="S659" s="9"/>
      <c r="T659" s="9"/>
      <c r="U659" s="9">
        <f t="shared" si="259"/>
        <v>0</v>
      </c>
      <c r="V659" s="9"/>
      <c r="W659" s="9"/>
      <c r="X659" s="9">
        <f t="shared" si="260"/>
        <v>0</v>
      </c>
      <c r="Y659" s="9"/>
      <c r="Z659" s="9"/>
      <c r="AA659" s="10">
        <f t="shared" si="261"/>
        <v>0</v>
      </c>
      <c r="AB659" s="11"/>
    </row>
    <row r="660" spans="1:28" ht="15.75" hidden="1" x14ac:dyDescent="0.25">
      <c r="A660" s="32">
        <v>45925</v>
      </c>
      <c r="B660" s="33" t="s">
        <v>704</v>
      </c>
      <c r="C660" s="33"/>
      <c r="D660" s="33" t="s">
        <v>31</v>
      </c>
      <c r="E660" s="33" t="s">
        <v>86</v>
      </c>
      <c r="F660" s="33">
        <v>25</v>
      </c>
      <c r="G660" s="33" t="s">
        <v>51</v>
      </c>
      <c r="H660" s="33">
        <v>120000</v>
      </c>
      <c r="I660" s="5">
        <f t="shared" si="262"/>
        <v>3000000</v>
      </c>
      <c r="J660" s="37" t="s">
        <v>241</v>
      </c>
      <c r="K660" s="33"/>
      <c r="L660" s="9">
        <f t="shared" si="256"/>
        <v>3000000</v>
      </c>
      <c r="M660" s="9">
        <v>3000000</v>
      </c>
      <c r="N660" s="9"/>
      <c r="O660" s="9">
        <f t="shared" si="257"/>
        <v>0</v>
      </c>
      <c r="P660" s="9"/>
      <c r="Q660" s="9"/>
      <c r="R660" s="9">
        <f t="shared" si="258"/>
        <v>0</v>
      </c>
      <c r="S660" s="9"/>
      <c r="T660" s="9"/>
      <c r="U660" s="9">
        <f t="shared" si="259"/>
        <v>0</v>
      </c>
      <c r="V660" s="9"/>
      <c r="W660" s="9"/>
      <c r="X660" s="9">
        <f t="shared" si="260"/>
        <v>0</v>
      </c>
      <c r="Y660" s="9"/>
      <c r="Z660" s="9"/>
      <c r="AA660" s="10">
        <f t="shared" si="261"/>
        <v>0</v>
      </c>
      <c r="AB660" s="11">
        <v>45925</v>
      </c>
    </row>
    <row r="661" spans="1:28" ht="15.75" hidden="1" x14ac:dyDescent="0.25">
      <c r="A661" s="32">
        <v>45925</v>
      </c>
      <c r="B661" s="33" t="s">
        <v>982</v>
      </c>
      <c r="C661" s="33"/>
      <c r="D661" s="33" t="s">
        <v>41</v>
      </c>
      <c r="E661" s="33" t="s">
        <v>64</v>
      </c>
      <c r="F661" s="33">
        <v>13</v>
      </c>
      <c r="G661" s="33" t="s">
        <v>33</v>
      </c>
      <c r="H661" s="33">
        <v>150000</v>
      </c>
      <c r="I661" s="5">
        <f t="shared" si="262"/>
        <v>1950000</v>
      </c>
      <c r="J661" s="37" t="s">
        <v>240</v>
      </c>
      <c r="K661" s="33"/>
      <c r="L661" s="9">
        <f t="shared" si="256"/>
        <v>0</v>
      </c>
      <c r="M661" s="9"/>
      <c r="N661" s="9"/>
      <c r="O661" s="9">
        <f t="shared" si="257"/>
        <v>0</v>
      </c>
      <c r="P661" s="9"/>
      <c r="Q661" s="9"/>
      <c r="R661" s="9">
        <f t="shared" si="258"/>
        <v>0</v>
      </c>
      <c r="S661" s="9"/>
      <c r="T661" s="9"/>
      <c r="U661" s="9">
        <f t="shared" si="259"/>
        <v>1950000</v>
      </c>
      <c r="V661" s="9">
        <v>1950000</v>
      </c>
      <c r="W661" s="9"/>
      <c r="X661" s="9">
        <f t="shared" si="260"/>
        <v>0</v>
      </c>
      <c r="Y661" s="9"/>
      <c r="Z661" s="9"/>
      <c r="AA661" s="10">
        <f t="shared" si="261"/>
        <v>0</v>
      </c>
      <c r="AB661" s="11">
        <v>45925</v>
      </c>
    </row>
    <row r="662" spans="1:28" ht="15.75" hidden="1" x14ac:dyDescent="0.25">
      <c r="A662" s="39">
        <v>45925</v>
      </c>
      <c r="B662" s="33" t="s">
        <v>92</v>
      </c>
      <c r="C662" s="33"/>
      <c r="D662" s="33" t="s">
        <v>31</v>
      </c>
      <c r="E662" s="33" t="s">
        <v>91</v>
      </c>
      <c r="F662" s="33">
        <v>1000</v>
      </c>
      <c r="G662" s="33" t="s">
        <v>29</v>
      </c>
      <c r="H662" s="33">
        <v>4000</v>
      </c>
      <c r="I662" s="5">
        <f t="shared" si="262"/>
        <v>4000000</v>
      </c>
      <c r="J662" s="37" t="s">
        <v>240</v>
      </c>
      <c r="K662" s="33"/>
      <c r="L662" s="9">
        <f t="shared" si="256"/>
        <v>0</v>
      </c>
      <c r="M662" s="9"/>
      <c r="N662" s="9"/>
      <c r="O662" s="9">
        <f t="shared" si="257"/>
        <v>4000000</v>
      </c>
      <c r="P662" s="9">
        <v>4000000</v>
      </c>
      <c r="Q662" s="9"/>
      <c r="R662" s="9">
        <f t="shared" si="258"/>
        <v>0</v>
      </c>
      <c r="S662" s="9"/>
      <c r="T662" s="9"/>
      <c r="U662" s="9">
        <f t="shared" si="259"/>
        <v>0</v>
      </c>
      <c r="V662" s="9"/>
      <c r="W662" s="9"/>
      <c r="X662" s="9">
        <f t="shared" si="260"/>
        <v>0</v>
      </c>
      <c r="Y662" s="9"/>
      <c r="Z662" s="9"/>
      <c r="AA662" s="10">
        <f t="shared" si="261"/>
        <v>0</v>
      </c>
      <c r="AB662" s="11">
        <v>45924</v>
      </c>
    </row>
    <row r="663" spans="1:28" ht="15.75" hidden="1" x14ac:dyDescent="0.25">
      <c r="A663" s="39">
        <v>45925</v>
      </c>
      <c r="B663" s="33" t="s">
        <v>374</v>
      </c>
      <c r="C663" s="33"/>
      <c r="D663" s="33" t="s">
        <v>31</v>
      </c>
      <c r="E663" s="33" t="s">
        <v>139</v>
      </c>
      <c r="F663" s="33">
        <v>2</v>
      </c>
      <c r="G663" s="33" t="s">
        <v>23</v>
      </c>
      <c r="H663" s="33">
        <v>400000</v>
      </c>
      <c r="I663" s="5">
        <f t="shared" si="262"/>
        <v>800000</v>
      </c>
      <c r="J663" s="37" t="s">
        <v>240</v>
      </c>
      <c r="K663" s="33" t="s">
        <v>1182</v>
      </c>
      <c r="L663" s="9">
        <f t="shared" si="256"/>
        <v>0</v>
      </c>
      <c r="M663" s="9"/>
      <c r="N663" s="9"/>
      <c r="O663" s="9">
        <f t="shared" si="257"/>
        <v>800000</v>
      </c>
      <c r="P663" s="9">
        <v>800000</v>
      </c>
      <c r="Q663" s="9"/>
      <c r="R663" s="9">
        <f t="shared" si="258"/>
        <v>0</v>
      </c>
      <c r="S663" s="9"/>
      <c r="T663" s="9"/>
      <c r="U663" s="9">
        <f t="shared" si="259"/>
        <v>0</v>
      </c>
      <c r="V663" s="9"/>
      <c r="W663" s="9"/>
      <c r="X663" s="9">
        <f t="shared" si="260"/>
        <v>0</v>
      </c>
      <c r="Y663" s="9"/>
      <c r="Z663" s="9"/>
      <c r="AA663" s="10">
        <f t="shared" si="261"/>
        <v>0</v>
      </c>
      <c r="AB663" s="11">
        <v>45926</v>
      </c>
    </row>
    <row r="664" spans="1:28" ht="15.75" hidden="1" x14ac:dyDescent="0.25">
      <c r="A664" s="32">
        <v>45925</v>
      </c>
      <c r="B664" s="33" t="s">
        <v>1181</v>
      </c>
      <c r="C664" s="33"/>
      <c r="D664" s="33" t="s">
        <v>41</v>
      </c>
      <c r="E664" s="33" t="s">
        <v>86</v>
      </c>
      <c r="F664" s="33">
        <v>25</v>
      </c>
      <c r="G664" s="33" t="s">
        <v>51</v>
      </c>
      <c r="H664" s="33">
        <v>100000</v>
      </c>
      <c r="I664" s="5">
        <f t="shared" si="262"/>
        <v>2500000</v>
      </c>
      <c r="J664" s="37" t="s">
        <v>240</v>
      </c>
      <c r="K664" s="33"/>
      <c r="L664" s="9">
        <f t="shared" si="256"/>
        <v>0</v>
      </c>
      <c r="M664" s="9"/>
      <c r="N664" s="9"/>
      <c r="O664" s="9">
        <f t="shared" si="257"/>
        <v>2500000</v>
      </c>
      <c r="P664" s="9">
        <v>2500000</v>
      </c>
      <c r="Q664" s="9"/>
      <c r="R664" s="9">
        <f t="shared" si="258"/>
        <v>0</v>
      </c>
      <c r="S664" s="9"/>
      <c r="T664" s="9"/>
      <c r="U664" s="9">
        <f t="shared" si="259"/>
        <v>0</v>
      </c>
      <c r="V664" s="9"/>
      <c r="W664" s="9"/>
      <c r="X664" s="9">
        <f t="shared" si="260"/>
        <v>0</v>
      </c>
      <c r="Y664" s="9"/>
      <c r="Z664" s="9"/>
      <c r="AA664" s="10">
        <f t="shared" si="261"/>
        <v>0</v>
      </c>
      <c r="AB664" s="11">
        <v>45925</v>
      </c>
    </row>
    <row r="665" spans="1:28" ht="16.5" hidden="1" thickBot="1" x14ac:dyDescent="0.3">
      <c r="A665" s="61">
        <v>45925</v>
      </c>
      <c r="B665" s="104" t="s">
        <v>1181</v>
      </c>
      <c r="C665" s="62"/>
      <c r="D665" s="104" t="s">
        <v>41</v>
      </c>
      <c r="E665" s="62" t="s">
        <v>407</v>
      </c>
      <c r="F665" s="62">
        <v>3</v>
      </c>
      <c r="G665" s="62" t="s">
        <v>33</v>
      </c>
      <c r="H665" s="62">
        <v>300000</v>
      </c>
      <c r="I665" s="133">
        <f t="shared" si="262"/>
        <v>900000</v>
      </c>
      <c r="J665" s="100" t="s">
        <v>240</v>
      </c>
      <c r="K665" s="62"/>
      <c r="L665" s="97">
        <f t="shared" si="256"/>
        <v>0</v>
      </c>
      <c r="M665" s="97"/>
      <c r="N665" s="97"/>
      <c r="O665" s="97">
        <f t="shared" si="257"/>
        <v>900000</v>
      </c>
      <c r="P665" s="97">
        <v>900000</v>
      </c>
      <c r="Q665" s="97"/>
      <c r="R665" s="97">
        <f t="shared" si="258"/>
        <v>0</v>
      </c>
      <c r="S665" s="97"/>
      <c r="T665" s="97"/>
      <c r="U665" s="97">
        <f t="shared" si="259"/>
        <v>0</v>
      </c>
      <c r="V665" s="97"/>
      <c r="W665" s="97"/>
      <c r="X665" s="97">
        <f t="shared" si="260"/>
        <v>0</v>
      </c>
      <c r="Y665" s="97"/>
      <c r="Z665" s="97"/>
      <c r="AA665" s="98">
        <f t="shared" si="261"/>
        <v>0</v>
      </c>
      <c r="AB665" s="99">
        <v>45925</v>
      </c>
    </row>
    <row r="666" spans="1:28" ht="15.75" hidden="1" x14ac:dyDescent="0.25">
      <c r="A666" s="39">
        <v>45926</v>
      </c>
      <c r="B666" s="35" t="s">
        <v>370</v>
      </c>
      <c r="C666" s="35"/>
      <c r="D666" s="35" t="s">
        <v>41</v>
      </c>
      <c r="E666" s="35" t="s">
        <v>774</v>
      </c>
      <c r="F666" s="35">
        <v>4</v>
      </c>
      <c r="G666" s="35" t="s">
        <v>33</v>
      </c>
      <c r="H666" s="35">
        <v>300000</v>
      </c>
      <c r="I666" s="135">
        <f t="shared" si="262"/>
        <v>1200000</v>
      </c>
      <c r="J666" s="82" t="s">
        <v>38</v>
      </c>
      <c r="K666" s="35" t="s">
        <v>1184</v>
      </c>
      <c r="L666" s="120">
        <f t="shared" ref="L666" si="263">M666+N666</f>
        <v>0</v>
      </c>
      <c r="M666" s="120"/>
      <c r="N666" s="120"/>
      <c r="O666" s="120">
        <f t="shared" ref="O666" si="264">P666+Q666</f>
        <v>0</v>
      </c>
      <c r="P666" s="120"/>
      <c r="Q666" s="120"/>
      <c r="R666" s="120">
        <f t="shared" ref="R666" si="265">S666+T666</f>
        <v>0</v>
      </c>
      <c r="S666" s="120"/>
      <c r="T666" s="120"/>
      <c r="U666" s="120">
        <f t="shared" ref="U666" si="266">V666+W666</f>
        <v>0</v>
      </c>
      <c r="V666" s="120"/>
      <c r="W666" s="120"/>
      <c r="X666" s="120">
        <f t="shared" ref="X666" si="267">Y666+Z666</f>
        <v>0</v>
      </c>
      <c r="Y666" s="120"/>
      <c r="Z666" s="120"/>
      <c r="AA666" s="121">
        <f t="shared" ref="AA666" si="268">C666+I666-L666-O666-U666-X666-R666</f>
        <v>1200000</v>
      </c>
      <c r="AB666" s="122"/>
    </row>
    <row r="667" spans="1:28" ht="15.75" hidden="1" x14ac:dyDescent="0.25">
      <c r="A667" s="39">
        <v>45926</v>
      </c>
      <c r="B667" s="33" t="s">
        <v>290</v>
      </c>
      <c r="C667" s="33"/>
      <c r="D667" s="33" t="s">
        <v>31</v>
      </c>
      <c r="E667" s="33" t="s">
        <v>148</v>
      </c>
      <c r="F667" s="33">
        <v>100</v>
      </c>
      <c r="G667" s="33" t="s">
        <v>51</v>
      </c>
      <c r="H667" s="33">
        <v>60000</v>
      </c>
      <c r="I667" s="5">
        <f t="shared" si="262"/>
        <v>6000000</v>
      </c>
      <c r="J667" s="37" t="s">
        <v>240</v>
      </c>
      <c r="K667" s="33"/>
      <c r="L667" s="9">
        <f t="shared" ref="L667:L681" si="269">M667+N667</f>
        <v>0</v>
      </c>
      <c r="M667" s="9"/>
      <c r="N667" s="9"/>
      <c r="O667" s="9">
        <f t="shared" ref="O667:O681" si="270">P667+Q667</f>
        <v>6000000</v>
      </c>
      <c r="P667" s="9">
        <v>6000000</v>
      </c>
      <c r="Q667" s="9"/>
      <c r="R667" s="9">
        <f t="shared" ref="R667:R681" si="271">S667+T667</f>
        <v>0</v>
      </c>
      <c r="S667" s="9"/>
      <c r="T667" s="9"/>
      <c r="U667" s="9">
        <f t="shared" ref="U667:U681" si="272">V667+W667</f>
        <v>0</v>
      </c>
      <c r="V667" s="9"/>
      <c r="W667" s="9"/>
      <c r="X667" s="9">
        <f t="shared" ref="X667:X681" si="273">Y667+Z667</f>
        <v>0</v>
      </c>
      <c r="Y667" s="9"/>
      <c r="Z667" s="9"/>
      <c r="AA667" s="10">
        <f t="shared" ref="AA667:AA681" si="274">C667+I667-L667-O667-U667-X667-R667</f>
        <v>0</v>
      </c>
      <c r="AB667" s="11">
        <v>45926</v>
      </c>
    </row>
    <row r="668" spans="1:28" ht="15.75" hidden="1" x14ac:dyDescent="0.25">
      <c r="A668" s="39">
        <v>45926</v>
      </c>
      <c r="B668" s="33" t="s">
        <v>331</v>
      </c>
      <c r="C668" s="33"/>
      <c r="D668" s="33" t="s">
        <v>31</v>
      </c>
      <c r="E668" s="33" t="s">
        <v>235</v>
      </c>
      <c r="F668" s="33">
        <v>5</v>
      </c>
      <c r="G668" s="33" t="s">
        <v>51</v>
      </c>
      <c r="H668" s="33">
        <v>90000</v>
      </c>
      <c r="I668" s="5">
        <f t="shared" si="262"/>
        <v>450000</v>
      </c>
      <c r="J668" s="37" t="s">
        <v>241</v>
      </c>
      <c r="K668" s="33"/>
      <c r="L668" s="9">
        <f t="shared" si="269"/>
        <v>450000</v>
      </c>
      <c r="M668" s="9">
        <v>450000</v>
      </c>
      <c r="N668" s="9"/>
      <c r="O668" s="9">
        <f t="shared" si="270"/>
        <v>0</v>
      </c>
      <c r="P668" s="9"/>
      <c r="Q668" s="9"/>
      <c r="R668" s="9">
        <f t="shared" si="271"/>
        <v>0</v>
      </c>
      <c r="S668" s="9"/>
      <c r="T668" s="9"/>
      <c r="U668" s="9">
        <f t="shared" si="272"/>
        <v>0</v>
      </c>
      <c r="V668" s="9"/>
      <c r="W668" s="9"/>
      <c r="X668" s="9">
        <f t="shared" si="273"/>
        <v>0</v>
      </c>
      <c r="Y668" s="9"/>
      <c r="Z668" s="9"/>
      <c r="AA668" s="10">
        <f t="shared" si="274"/>
        <v>0</v>
      </c>
      <c r="AB668" s="11">
        <v>45834</v>
      </c>
    </row>
    <row r="669" spans="1:28" ht="15.75" hidden="1" x14ac:dyDescent="0.25">
      <c r="A669" s="39">
        <v>45926</v>
      </c>
      <c r="B669" s="33" t="s">
        <v>1040</v>
      </c>
      <c r="C669" s="33"/>
      <c r="D669" s="33" t="s">
        <v>31</v>
      </c>
      <c r="E669" s="33" t="s">
        <v>185</v>
      </c>
      <c r="F669" s="33">
        <v>1000</v>
      </c>
      <c r="G669" s="33" t="s">
        <v>29</v>
      </c>
      <c r="H669" s="33">
        <v>1150</v>
      </c>
      <c r="I669" s="5">
        <f t="shared" si="262"/>
        <v>1150000</v>
      </c>
      <c r="J669" s="37" t="s">
        <v>240</v>
      </c>
      <c r="K669" s="33"/>
      <c r="L669" s="9">
        <f t="shared" si="269"/>
        <v>0</v>
      </c>
      <c r="M669" s="9"/>
      <c r="N669" s="9"/>
      <c r="O669" s="9">
        <f t="shared" si="270"/>
        <v>1150000</v>
      </c>
      <c r="P669" s="9">
        <v>1150000</v>
      </c>
      <c r="Q669" s="9"/>
      <c r="R669" s="9">
        <f t="shared" si="271"/>
        <v>0</v>
      </c>
      <c r="S669" s="9"/>
      <c r="T669" s="9"/>
      <c r="U669" s="9">
        <f t="shared" si="272"/>
        <v>0</v>
      </c>
      <c r="V669" s="9"/>
      <c r="W669" s="9"/>
      <c r="X669" s="9">
        <f t="shared" si="273"/>
        <v>0</v>
      </c>
      <c r="Y669" s="9"/>
      <c r="Z669" s="9"/>
      <c r="AA669" s="10">
        <f t="shared" si="274"/>
        <v>0</v>
      </c>
      <c r="AB669" s="11">
        <v>45926</v>
      </c>
    </row>
    <row r="670" spans="1:28" ht="15.75" hidden="1" x14ac:dyDescent="0.25">
      <c r="A670" s="39">
        <v>45926</v>
      </c>
      <c r="B670" s="33" t="s">
        <v>92</v>
      </c>
      <c r="C670" s="33"/>
      <c r="D670" s="33" t="s">
        <v>31</v>
      </c>
      <c r="E670" s="33" t="s">
        <v>91</v>
      </c>
      <c r="F670" s="33">
        <v>1000</v>
      </c>
      <c r="G670" s="33" t="s">
        <v>29</v>
      </c>
      <c r="H670" s="33">
        <v>4000</v>
      </c>
      <c r="I670" s="5">
        <f t="shared" si="262"/>
        <v>4000000</v>
      </c>
      <c r="J670" s="37" t="s">
        <v>240</v>
      </c>
      <c r="K670" s="33"/>
      <c r="L670" s="9">
        <f t="shared" si="269"/>
        <v>0</v>
      </c>
      <c r="M670" s="9"/>
      <c r="N670" s="9"/>
      <c r="O670" s="9">
        <f t="shared" si="270"/>
        <v>4000000</v>
      </c>
      <c r="P670" s="9">
        <v>4000000</v>
      </c>
      <c r="Q670" s="9"/>
      <c r="R670" s="9">
        <f t="shared" si="271"/>
        <v>0</v>
      </c>
      <c r="S670" s="9"/>
      <c r="T670" s="9"/>
      <c r="U670" s="9">
        <f t="shared" si="272"/>
        <v>0</v>
      </c>
      <c r="V670" s="9"/>
      <c r="W670" s="9"/>
      <c r="X670" s="9">
        <f t="shared" si="273"/>
        <v>0</v>
      </c>
      <c r="Y670" s="9"/>
      <c r="Z670" s="9"/>
      <c r="AA670" s="10">
        <f t="shared" si="274"/>
        <v>0</v>
      </c>
      <c r="AB670" s="11">
        <v>45926</v>
      </c>
    </row>
    <row r="671" spans="1:28" ht="15.75" hidden="1" x14ac:dyDescent="0.25">
      <c r="A671" s="39">
        <v>45926</v>
      </c>
      <c r="B671" s="33" t="s">
        <v>1183</v>
      </c>
      <c r="C671" s="33"/>
      <c r="D671" s="33" t="s">
        <v>41</v>
      </c>
      <c r="E671" s="33" t="s">
        <v>73</v>
      </c>
      <c r="F671" s="33">
        <v>10</v>
      </c>
      <c r="G671" s="33" t="s">
        <v>74</v>
      </c>
      <c r="H671" s="33">
        <v>50000</v>
      </c>
      <c r="I671" s="5">
        <f t="shared" si="262"/>
        <v>500000</v>
      </c>
      <c r="J671" s="37" t="s">
        <v>241</v>
      </c>
      <c r="K671" s="33"/>
      <c r="L671" s="9">
        <f t="shared" si="269"/>
        <v>0</v>
      </c>
      <c r="M671" s="9"/>
      <c r="N671" s="9"/>
      <c r="O671" s="9">
        <f t="shared" si="270"/>
        <v>0</v>
      </c>
      <c r="P671" s="9"/>
      <c r="Q671" s="9"/>
      <c r="R671" s="9">
        <f t="shared" si="271"/>
        <v>0</v>
      </c>
      <c r="S671" s="9"/>
      <c r="T671" s="9"/>
      <c r="U671" s="9">
        <f t="shared" si="272"/>
        <v>500000</v>
      </c>
      <c r="V671" s="9">
        <v>500000</v>
      </c>
      <c r="W671" s="9"/>
      <c r="X671" s="9">
        <f t="shared" si="273"/>
        <v>0</v>
      </c>
      <c r="Y671" s="9"/>
      <c r="Z671" s="9"/>
      <c r="AA671" s="10">
        <f t="shared" si="274"/>
        <v>0</v>
      </c>
      <c r="AB671" s="11">
        <v>45926</v>
      </c>
    </row>
    <row r="672" spans="1:28" ht="15.75" hidden="1" x14ac:dyDescent="0.25">
      <c r="A672" s="39">
        <v>45926</v>
      </c>
      <c r="B672" s="33" t="s">
        <v>1183</v>
      </c>
      <c r="C672" s="33"/>
      <c r="D672" s="33" t="s">
        <v>41</v>
      </c>
      <c r="E672" s="33" t="s">
        <v>102</v>
      </c>
      <c r="F672" s="33">
        <v>4</v>
      </c>
      <c r="G672" s="33" t="s">
        <v>74</v>
      </c>
      <c r="H672" s="33">
        <v>65000</v>
      </c>
      <c r="I672" s="5">
        <f t="shared" si="262"/>
        <v>260000</v>
      </c>
      <c r="J672" s="37" t="s">
        <v>241</v>
      </c>
      <c r="K672" s="33"/>
      <c r="L672" s="9">
        <f t="shared" si="269"/>
        <v>0</v>
      </c>
      <c r="M672" s="9"/>
      <c r="N672" s="9"/>
      <c r="O672" s="9">
        <f t="shared" si="270"/>
        <v>0</v>
      </c>
      <c r="P672" s="9"/>
      <c r="Q672" s="9"/>
      <c r="R672" s="9">
        <f t="shared" si="271"/>
        <v>0</v>
      </c>
      <c r="S672" s="9"/>
      <c r="T672" s="9"/>
      <c r="U672" s="9">
        <f t="shared" si="272"/>
        <v>260000</v>
      </c>
      <c r="V672" s="9">
        <v>260000</v>
      </c>
      <c r="W672" s="9"/>
      <c r="X672" s="9">
        <f t="shared" si="273"/>
        <v>0</v>
      </c>
      <c r="Y672" s="9"/>
      <c r="Z672" s="9"/>
      <c r="AA672" s="10">
        <f t="shared" si="274"/>
        <v>0</v>
      </c>
      <c r="AB672" s="11">
        <v>45926</v>
      </c>
    </row>
    <row r="673" spans="1:28" ht="15.75" hidden="1" x14ac:dyDescent="0.25">
      <c r="A673" s="39">
        <v>45926</v>
      </c>
      <c r="B673" s="33" t="s">
        <v>508</v>
      </c>
      <c r="C673" s="33"/>
      <c r="D673" s="33" t="s">
        <v>31</v>
      </c>
      <c r="E673" s="33" t="s">
        <v>148</v>
      </c>
      <c r="F673" s="33">
        <v>40</v>
      </c>
      <c r="G673" s="33" t="s">
        <v>51</v>
      </c>
      <c r="H673" s="33">
        <v>60000</v>
      </c>
      <c r="I673" s="5">
        <f t="shared" si="262"/>
        <v>2400000</v>
      </c>
      <c r="J673" s="37" t="s">
        <v>240</v>
      </c>
      <c r="K673" s="33"/>
      <c r="L673" s="9">
        <f t="shared" si="269"/>
        <v>0</v>
      </c>
      <c r="M673" s="9"/>
      <c r="N673" s="9"/>
      <c r="O673" s="9">
        <f t="shared" si="270"/>
        <v>2400000</v>
      </c>
      <c r="P673" s="9">
        <v>2400000</v>
      </c>
      <c r="Q673" s="9"/>
      <c r="R673" s="9">
        <f t="shared" si="271"/>
        <v>0</v>
      </c>
      <c r="S673" s="9"/>
      <c r="T673" s="9"/>
      <c r="U673" s="9">
        <f t="shared" si="272"/>
        <v>0</v>
      </c>
      <c r="V673" s="9"/>
      <c r="W673" s="9"/>
      <c r="X673" s="9">
        <f t="shared" si="273"/>
        <v>0</v>
      </c>
      <c r="Y673" s="9"/>
      <c r="Z673" s="9"/>
      <c r="AA673" s="10">
        <f t="shared" si="274"/>
        <v>0</v>
      </c>
      <c r="AB673" s="11">
        <v>45926</v>
      </c>
    </row>
    <row r="674" spans="1:28" ht="15.75" hidden="1" x14ac:dyDescent="0.25">
      <c r="A674" s="39">
        <v>45926</v>
      </c>
      <c r="B674" s="33" t="s">
        <v>916</v>
      </c>
      <c r="C674" s="33"/>
      <c r="D674" s="33" t="s">
        <v>31</v>
      </c>
      <c r="E674" s="33" t="s">
        <v>28</v>
      </c>
      <c r="F674" s="33">
        <v>400</v>
      </c>
      <c r="G674" s="33" t="s">
        <v>29</v>
      </c>
      <c r="H674" s="33">
        <v>2700</v>
      </c>
      <c r="I674" s="5">
        <f t="shared" si="262"/>
        <v>1080000</v>
      </c>
      <c r="J674" s="37" t="s">
        <v>241</v>
      </c>
      <c r="K674" s="33"/>
      <c r="L674" s="9">
        <f t="shared" si="269"/>
        <v>0</v>
      </c>
      <c r="M674" s="9"/>
      <c r="N674" s="9"/>
      <c r="O674" s="9">
        <f t="shared" si="270"/>
        <v>0</v>
      </c>
      <c r="P674" s="9"/>
      <c r="Q674" s="9"/>
      <c r="R674" s="9">
        <f t="shared" si="271"/>
        <v>0</v>
      </c>
      <c r="S674" s="9"/>
      <c r="T674" s="9"/>
      <c r="U674" s="9">
        <f t="shared" si="272"/>
        <v>1080000</v>
      </c>
      <c r="V674" s="9">
        <v>1080000</v>
      </c>
      <c r="W674" s="9"/>
      <c r="X674" s="9">
        <f t="shared" si="273"/>
        <v>0</v>
      </c>
      <c r="Y674" s="9"/>
      <c r="Z674" s="9"/>
      <c r="AA674" s="10">
        <f t="shared" si="274"/>
        <v>0</v>
      </c>
      <c r="AB674" s="11">
        <v>45926</v>
      </c>
    </row>
    <row r="675" spans="1:28" ht="15.75" hidden="1" x14ac:dyDescent="0.25">
      <c r="A675" s="39">
        <v>45926</v>
      </c>
      <c r="B675" s="33" t="s">
        <v>219</v>
      </c>
      <c r="C675" s="33"/>
      <c r="D675" s="33" t="s">
        <v>31</v>
      </c>
      <c r="E675" s="33" t="s">
        <v>110</v>
      </c>
      <c r="F675" s="33">
        <v>10000</v>
      </c>
      <c r="G675" s="33" t="s">
        <v>29</v>
      </c>
      <c r="H675" s="33">
        <v>1900</v>
      </c>
      <c r="I675" s="5">
        <f t="shared" si="262"/>
        <v>19000000</v>
      </c>
      <c r="J675" s="82" t="s">
        <v>38</v>
      </c>
      <c r="K675" s="33" t="s">
        <v>1170</v>
      </c>
      <c r="L675" s="9">
        <f t="shared" si="269"/>
        <v>0</v>
      </c>
      <c r="M675" s="9"/>
      <c r="N675" s="9"/>
      <c r="O675" s="9">
        <f t="shared" si="270"/>
        <v>0</v>
      </c>
      <c r="P675" s="9"/>
      <c r="Q675" s="9"/>
      <c r="R675" s="9">
        <f t="shared" si="271"/>
        <v>0</v>
      </c>
      <c r="S675" s="9"/>
      <c r="T675" s="9"/>
      <c r="U675" s="9">
        <f t="shared" si="272"/>
        <v>0</v>
      </c>
      <c r="V675" s="9"/>
      <c r="W675" s="9"/>
      <c r="X675" s="9">
        <f t="shared" si="273"/>
        <v>0</v>
      </c>
      <c r="Y675" s="9"/>
      <c r="Z675" s="9"/>
      <c r="AA675" s="10">
        <f t="shared" si="274"/>
        <v>19000000</v>
      </c>
      <c r="AB675" s="11"/>
    </row>
    <row r="676" spans="1:28" ht="15.75" hidden="1" x14ac:dyDescent="0.25">
      <c r="A676" s="39">
        <v>45926</v>
      </c>
      <c r="B676" s="33" t="s">
        <v>961</v>
      </c>
      <c r="C676" s="33"/>
      <c r="D676" s="33" t="s">
        <v>31</v>
      </c>
      <c r="E676" s="33" t="s">
        <v>70</v>
      </c>
      <c r="F676" s="33">
        <v>500</v>
      </c>
      <c r="G676" s="33" t="s">
        <v>29</v>
      </c>
      <c r="H676" s="33">
        <v>2720</v>
      </c>
      <c r="I676" s="5">
        <f t="shared" si="262"/>
        <v>1360000</v>
      </c>
      <c r="J676" s="82" t="s">
        <v>38</v>
      </c>
      <c r="K676" s="33" t="s">
        <v>1171</v>
      </c>
      <c r="L676" s="9">
        <f t="shared" si="269"/>
        <v>0</v>
      </c>
      <c r="M676" s="9"/>
      <c r="N676" s="9"/>
      <c r="O676" s="9">
        <f t="shared" si="270"/>
        <v>0</v>
      </c>
      <c r="P676" s="9"/>
      <c r="Q676" s="9"/>
      <c r="R676" s="9">
        <f t="shared" si="271"/>
        <v>0</v>
      </c>
      <c r="S676" s="9"/>
      <c r="T676" s="9"/>
      <c r="U676" s="9">
        <f t="shared" si="272"/>
        <v>0</v>
      </c>
      <c r="V676" s="9"/>
      <c r="W676" s="9"/>
      <c r="X676" s="9">
        <f t="shared" si="273"/>
        <v>0</v>
      </c>
      <c r="Y676" s="9"/>
      <c r="Z676" s="9"/>
      <c r="AA676" s="10">
        <f t="shared" si="274"/>
        <v>1360000</v>
      </c>
      <c r="AB676" s="11"/>
    </row>
    <row r="677" spans="1:28" ht="15.75" hidden="1" x14ac:dyDescent="0.25">
      <c r="A677" s="32">
        <v>45926</v>
      </c>
      <c r="B677" s="33" t="s">
        <v>824</v>
      </c>
      <c r="C677" s="33"/>
      <c r="D677" s="33" t="s">
        <v>41</v>
      </c>
      <c r="E677" s="33" t="s">
        <v>945</v>
      </c>
      <c r="F677" s="33">
        <v>5000</v>
      </c>
      <c r="G677" s="33" t="s">
        <v>29</v>
      </c>
      <c r="H677" s="33">
        <v>1850</v>
      </c>
      <c r="I677" s="5">
        <f t="shared" si="262"/>
        <v>9250000</v>
      </c>
      <c r="J677" s="37" t="s">
        <v>240</v>
      </c>
      <c r="K677" s="33"/>
      <c r="L677" s="9">
        <f t="shared" si="269"/>
        <v>0</v>
      </c>
      <c r="M677" s="9"/>
      <c r="N677" s="9"/>
      <c r="O677" s="9">
        <f t="shared" si="270"/>
        <v>9250000</v>
      </c>
      <c r="P677" s="9">
        <v>9250000</v>
      </c>
      <c r="Q677" s="9"/>
      <c r="R677" s="9">
        <f t="shared" si="271"/>
        <v>0</v>
      </c>
      <c r="S677" s="9"/>
      <c r="T677" s="9"/>
      <c r="U677" s="9">
        <f t="shared" si="272"/>
        <v>0</v>
      </c>
      <c r="V677" s="9"/>
      <c r="W677" s="9"/>
      <c r="X677" s="9">
        <f t="shared" si="273"/>
        <v>0</v>
      </c>
      <c r="Y677" s="9"/>
      <c r="Z677" s="9"/>
      <c r="AA677" s="10">
        <f t="shared" si="274"/>
        <v>0</v>
      </c>
      <c r="AB677" s="11">
        <v>45926</v>
      </c>
    </row>
    <row r="678" spans="1:28" ht="15.75" hidden="1" x14ac:dyDescent="0.25">
      <c r="A678" s="39">
        <v>45926</v>
      </c>
      <c r="B678" s="33" t="s">
        <v>1096</v>
      </c>
      <c r="C678" s="33"/>
      <c r="D678" s="33" t="s">
        <v>31</v>
      </c>
      <c r="E678" s="33" t="s">
        <v>45</v>
      </c>
      <c r="F678" s="33">
        <v>25</v>
      </c>
      <c r="G678" s="33" t="s">
        <v>51</v>
      </c>
      <c r="H678" s="33">
        <v>120000</v>
      </c>
      <c r="I678" s="5">
        <f t="shared" si="262"/>
        <v>3000000</v>
      </c>
      <c r="J678" s="37" t="s">
        <v>241</v>
      </c>
      <c r="K678" s="33"/>
      <c r="L678" s="9">
        <f t="shared" si="269"/>
        <v>0</v>
      </c>
      <c r="M678" s="9"/>
      <c r="N678" s="9"/>
      <c r="O678" s="9">
        <f t="shared" si="270"/>
        <v>0</v>
      </c>
      <c r="P678" s="9"/>
      <c r="Q678" s="9"/>
      <c r="R678" s="9">
        <f t="shared" si="271"/>
        <v>0</v>
      </c>
      <c r="S678" s="9"/>
      <c r="T678" s="9"/>
      <c r="U678" s="9">
        <f t="shared" si="272"/>
        <v>3000000</v>
      </c>
      <c r="V678" s="9">
        <v>3000000</v>
      </c>
      <c r="W678" s="9"/>
      <c r="X678" s="9">
        <f t="shared" si="273"/>
        <v>0</v>
      </c>
      <c r="Y678" s="9"/>
      <c r="Z678" s="9"/>
      <c r="AA678" s="10">
        <f t="shared" si="274"/>
        <v>0</v>
      </c>
      <c r="AB678" s="11">
        <v>45926</v>
      </c>
    </row>
    <row r="679" spans="1:28" ht="15.75" hidden="1" x14ac:dyDescent="0.25">
      <c r="A679" s="39">
        <v>45926</v>
      </c>
      <c r="B679" s="33" t="s">
        <v>383</v>
      </c>
      <c r="C679" s="33"/>
      <c r="D679" s="33" t="s">
        <v>41</v>
      </c>
      <c r="E679" s="33" t="s">
        <v>110</v>
      </c>
      <c r="F679" s="33">
        <v>1000</v>
      </c>
      <c r="G679" s="33" t="s">
        <v>29</v>
      </c>
      <c r="H679" s="33">
        <v>2000</v>
      </c>
      <c r="I679" s="5">
        <f t="shared" si="262"/>
        <v>2000000</v>
      </c>
      <c r="J679" s="37" t="s">
        <v>240</v>
      </c>
      <c r="K679" s="33"/>
      <c r="L679" s="9">
        <f t="shared" si="269"/>
        <v>0</v>
      </c>
      <c r="M679" s="9"/>
      <c r="N679" s="9"/>
      <c r="O679" s="9">
        <f t="shared" si="270"/>
        <v>2000000</v>
      </c>
      <c r="P679" s="9">
        <v>2000000</v>
      </c>
      <c r="Q679" s="9"/>
      <c r="R679" s="9">
        <f t="shared" si="271"/>
        <v>0</v>
      </c>
      <c r="S679" s="9"/>
      <c r="T679" s="9"/>
      <c r="U679" s="9">
        <f t="shared" si="272"/>
        <v>0</v>
      </c>
      <c r="V679" s="9"/>
      <c r="W679" s="9"/>
      <c r="X679" s="9">
        <f t="shared" si="273"/>
        <v>0</v>
      </c>
      <c r="Y679" s="9"/>
      <c r="Z679" s="9"/>
      <c r="AA679" s="10">
        <f t="shared" si="274"/>
        <v>0</v>
      </c>
      <c r="AB679" s="11">
        <v>45923</v>
      </c>
    </row>
    <row r="680" spans="1:28" ht="16.5" hidden="1" thickBot="1" x14ac:dyDescent="0.3">
      <c r="A680" s="61">
        <v>45926</v>
      </c>
      <c r="B680" s="62" t="s">
        <v>383</v>
      </c>
      <c r="C680" s="62"/>
      <c r="D680" s="62" t="s">
        <v>41</v>
      </c>
      <c r="E680" s="62" t="s">
        <v>166</v>
      </c>
      <c r="F680" s="62">
        <v>1</v>
      </c>
      <c r="G680" s="62" t="s">
        <v>23</v>
      </c>
      <c r="H680" s="62">
        <v>400000</v>
      </c>
      <c r="I680" s="133">
        <f t="shared" si="262"/>
        <v>400000</v>
      </c>
      <c r="J680" s="63" t="s">
        <v>240</v>
      </c>
      <c r="K680" s="62"/>
      <c r="L680" s="97">
        <f t="shared" si="269"/>
        <v>0</v>
      </c>
      <c r="M680" s="97"/>
      <c r="N680" s="97"/>
      <c r="O680" s="97">
        <f t="shared" si="270"/>
        <v>400000</v>
      </c>
      <c r="P680" s="97">
        <v>400000</v>
      </c>
      <c r="Q680" s="97"/>
      <c r="R680" s="97">
        <f t="shared" si="271"/>
        <v>0</v>
      </c>
      <c r="S680" s="97"/>
      <c r="T680" s="97"/>
      <c r="U680" s="97">
        <f t="shared" si="272"/>
        <v>0</v>
      </c>
      <c r="V680" s="97"/>
      <c r="W680" s="97"/>
      <c r="X680" s="97">
        <f t="shared" si="273"/>
        <v>0</v>
      </c>
      <c r="Y680" s="97"/>
      <c r="Z680" s="97"/>
      <c r="AA680" s="98">
        <f t="shared" si="274"/>
        <v>0</v>
      </c>
      <c r="AB680" s="99">
        <v>45923</v>
      </c>
    </row>
    <row r="681" spans="1:28" ht="15.75" hidden="1" x14ac:dyDescent="0.25">
      <c r="A681" s="39">
        <v>45927</v>
      </c>
      <c r="B681" s="35" t="s">
        <v>627</v>
      </c>
      <c r="C681" s="35"/>
      <c r="D681" s="35" t="s">
        <v>41</v>
      </c>
      <c r="E681" s="35" t="s">
        <v>166</v>
      </c>
      <c r="F681" s="35">
        <v>1</v>
      </c>
      <c r="G681" s="35" t="s">
        <v>23</v>
      </c>
      <c r="H681" s="35">
        <v>400000</v>
      </c>
      <c r="I681" s="5">
        <f t="shared" si="262"/>
        <v>400000</v>
      </c>
      <c r="J681" s="82" t="s">
        <v>38</v>
      </c>
      <c r="K681" s="35" t="s">
        <v>1182</v>
      </c>
      <c r="L681" s="9">
        <f t="shared" si="269"/>
        <v>0</v>
      </c>
      <c r="M681" s="9"/>
      <c r="N681" s="9"/>
      <c r="O681" s="9">
        <f t="shared" si="270"/>
        <v>0</v>
      </c>
      <c r="P681" s="9"/>
      <c r="Q681" s="9"/>
      <c r="R681" s="9">
        <f t="shared" si="271"/>
        <v>0</v>
      </c>
      <c r="S681" s="9"/>
      <c r="T681" s="9"/>
      <c r="U681" s="9">
        <f t="shared" si="272"/>
        <v>0</v>
      </c>
      <c r="V681" s="9"/>
      <c r="W681" s="9"/>
      <c r="X681" s="9">
        <f t="shared" si="273"/>
        <v>0</v>
      </c>
      <c r="Y681" s="9"/>
      <c r="Z681" s="9"/>
      <c r="AA681" s="10">
        <f t="shared" si="274"/>
        <v>400000</v>
      </c>
      <c r="AB681" s="11"/>
    </row>
    <row r="682" spans="1:28" ht="15.75" hidden="1" x14ac:dyDescent="0.25">
      <c r="A682" s="39">
        <v>45927</v>
      </c>
      <c r="B682" s="33" t="s">
        <v>768</v>
      </c>
      <c r="C682" s="33"/>
      <c r="D682" s="33" t="s">
        <v>41</v>
      </c>
      <c r="E682" s="33" t="s">
        <v>61</v>
      </c>
      <c r="F682" s="33">
        <v>5</v>
      </c>
      <c r="G682" s="33" t="s">
        <v>25</v>
      </c>
      <c r="H682" s="33">
        <v>44000</v>
      </c>
      <c r="I682" s="5">
        <f t="shared" si="262"/>
        <v>220000</v>
      </c>
      <c r="J682" s="82" t="s">
        <v>43</v>
      </c>
      <c r="K682" s="33"/>
      <c r="L682" s="9">
        <f t="shared" ref="L682:L694" si="275">M682+N682</f>
        <v>0</v>
      </c>
      <c r="M682" s="9"/>
      <c r="N682" s="9"/>
      <c r="O682" s="9">
        <f t="shared" ref="O682:O694" si="276">P682+Q682</f>
        <v>0</v>
      </c>
      <c r="P682" s="9"/>
      <c r="Q682" s="9"/>
      <c r="R682" s="9">
        <f t="shared" ref="R682:R694" si="277">S682+T682</f>
        <v>0</v>
      </c>
      <c r="S682" s="9"/>
      <c r="T682" s="9"/>
      <c r="U682" s="9">
        <f t="shared" ref="U682:U694" si="278">V682+W682</f>
        <v>120000</v>
      </c>
      <c r="V682" s="9">
        <v>120000</v>
      </c>
      <c r="W682" s="9"/>
      <c r="X682" s="9">
        <f t="shared" ref="X682:X694" si="279">Y682+Z682</f>
        <v>0</v>
      </c>
      <c r="Y682" s="9"/>
      <c r="Z682" s="9"/>
      <c r="AA682" s="10">
        <f t="shared" ref="AA682:AA694" si="280">C682+I682-L682-O682-U682-X682-R682</f>
        <v>100000</v>
      </c>
      <c r="AB682" s="11">
        <v>45927</v>
      </c>
    </row>
    <row r="683" spans="1:28" ht="15.75" hidden="1" x14ac:dyDescent="0.25">
      <c r="A683" s="39">
        <v>45927</v>
      </c>
      <c r="B683" s="33" t="s">
        <v>947</v>
      </c>
      <c r="C683" s="33"/>
      <c r="D683" s="33" t="s">
        <v>31</v>
      </c>
      <c r="E683" s="33" t="s">
        <v>237</v>
      </c>
      <c r="F683" s="33">
        <v>2.5</v>
      </c>
      <c r="G683" s="33" t="s">
        <v>51</v>
      </c>
      <c r="H683" s="33">
        <v>90000</v>
      </c>
      <c r="I683" s="5">
        <f t="shared" si="262"/>
        <v>225000</v>
      </c>
      <c r="J683" s="37" t="s">
        <v>241</v>
      </c>
      <c r="K683" s="33"/>
      <c r="L683" s="9">
        <f t="shared" si="275"/>
        <v>0</v>
      </c>
      <c r="M683" s="9"/>
      <c r="N683" s="9"/>
      <c r="O683" s="9">
        <f t="shared" si="276"/>
        <v>0</v>
      </c>
      <c r="P683" s="9"/>
      <c r="Q683" s="9"/>
      <c r="R683" s="9">
        <f t="shared" si="277"/>
        <v>0</v>
      </c>
      <c r="S683" s="9"/>
      <c r="T683" s="9"/>
      <c r="U683" s="9">
        <f t="shared" si="278"/>
        <v>225000</v>
      </c>
      <c r="V683" s="9">
        <v>225000</v>
      </c>
      <c r="W683" s="9"/>
      <c r="X683" s="9">
        <f t="shared" si="279"/>
        <v>0</v>
      </c>
      <c r="Y683" s="9"/>
      <c r="Z683" s="9"/>
      <c r="AA683" s="10">
        <f t="shared" si="280"/>
        <v>0</v>
      </c>
      <c r="AB683" s="11">
        <v>45927</v>
      </c>
    </row>
    <row r="684" spans="1:28" ht="15.75" hidden="1" x14ac:dyDescent="0.25">
      <c r="A684" s="39">
        <v>45927</v>
      </c>
      <c r="B684" s="33" t="s">
        <v>412</v>
      </c>
      <c r="C684" s="33"/>
      <c r="D684" s="33" t="s">
        <v>31</v>
      </c>
      <c r="E684" s="33" t="s">
        <v>130</v>
      </c>
      <c r="F684" s="33">
        <v>10</v>
      </c>
      <c r="G684" s="33" t="s">
        <v>74</v>
      </c>
      <c r="H684" s="33">
        <v>50000</v>
      </c>
      <c r="I684" s="5">
        <f t="shared" si="262"/>
        <v>500000</v>
      </c>
      <c r="J684" s="37" t="s">
        <v>241</v>
      </c>
      <c r="K684" s="33"/>
      <c r="L684" s="9">
        <f t="shared" si="275"/>
        <v>0</v>
      </c>
      <c r="M684" s="9"/>
      <c r="N684" s="9"/>
      <c r="O684" s="9">
        <f t="shared" si="276"/>
        <v>0</v>
      </c>
      <c r="P684" s="9"/>
      <c r="Q684" s="9"/>
      <c r="R684" s="9">
        <f t="shared" si="277"/>
        <v>0</v>
      </c>
      <c r="S684" s="9"/>
      <c r="T684" s="9"/>
      <c r="U684" s="9">
        <f t="shared" si="278"/>
        <v>500000</v>
      </c>
      <c r="V684" s="9">
        <v>500000</v>
      </c>
      <c r="W684" s="9"/>
      <c r="X684" s="9">
        <f t="shared" si="279"/>
        <v>0</v>
      </c>
      <c r="Y684" s="9"/>
      <c r="Z684" s="9"/>
      <c r="AA684" s="10">
        <f t="shared" si="280"/>
        <v>0</v>
      </c>
      <c r="AB684" s="11">
        <v>45927</v>
      </c>
    </row>
    <row r="685" spans="1:28" ht="15.75" hidden="1" x14ac:dyDescent="0.25">
      <c r="A685" s="39">
        <v>45927</v>
      </c>
      <c r="B685" s="33" t="s">
        <v>412</v>
      </c>
      <c r="C685" s="33"/>
      <c r="D685" s="33" t="s">
        <v>31</v>
      </c>
      <c r="E685" s="33" t="s">
        <v>61</v>
      </c>
      <c r="F685" s="33">
        <v>1</v>
      </c>
      <c r="G685" s="33" t="s">
        <v>25</v>
      </c>
      <c r="H685" s="33">
        <v>45000</v>
      </c>
      <c r="I685" s="5">
        <f t="shared" si="262"/>
        <v>45000</v>
      </c>
      <c r="J685" s="37" t="s">
        <v>241</v>
      </c>
      <c r="K685" s="33"/>
      <c r="L685" s="9">
        <f t="shared" si="275"/>
        <v>0</v>
      </c>
      <c r="M685" s="9"/>
      <c r="N685" s="9"/>
      <c r="O685" s="9">
        <f t="shared" si="276"/>
        <v>0</v>
      </c>
      <c r="P685" s="9"/>
      <c r="Q685" s="9"/>
      <c r="R685" s="9">
        <f t="shared" si="277"/>
        <v>0</v>
      </c>
      <c r="S685" s="9"/>
      <c r="T685" s="9"/>
      <c r="U685" s="9">
        <f t="shared" si="278"/>
        <v>45000</v>
      </c>
      <c r="V685" s="9">
        <v>45000</v>
      </c>
      <c r="W685" s="9"/>
      <c r="X685" s="9">
        <f t="shared" si="279"/>
        <v>0</v>
      </c>
      <c r="Y685" s="9"/>
      <c r="Z685" s="9"/>
      <c r="AA685" s="10">
        <f t="shared" si="280"/>
        <v>0</v>
      </c>
      <c r="AB685" s="11">
        <v>45927</v>
      </c>
    </row>
    <row r="686" spans="1:28" ht="15.75" hidden="1" x14ac:dyDescent="0.25">
      <c r="A686" s="39">
        <v>45927</v>
      </c>
      <c r="B686" s="33" t="s">
        <v>53</v>
      </c>
      <c r="C686" s="33"/>
      <c r="D686" s="33" t="s">
        <v>31</v>
      </c>
      <c r="E686" s="33" t="s">
        <v>95</v>
      </c>
      <c r="F686" s="33">
        <v>4000</v>
      </c>
      <c r="G686" s="33" t="s">
        <v>29</v>
      </c>
      <c r="H686" s="33">
        <v>3800</v>
      </c>
      <c r="I686" s="5">
        <f t="shared" si="262"/>
        <v>15200000</v>
      </c>
      <c r="J686" s="82" t="s">
        <v>38</v>
      </c>
      <c r="K686" s="33" t="s">
        <v>1170</v>
      </c>
      <c r="L686" s="9">
        <f t="shared" si="275"/>
        <v>0</v>
      </c>
      <c r="M686" s="9"/>
      <c r="N686" s="9"/>
      <c r="O686" s="9">
        <f t="shared" si="276"/>
        <v>0</v>
      </c>
      <c r="P686" s="9"/>
      <c r="Q686" s="9"/>
      <c r="R686" s="9">
        <f t="shared" si="277"/>
        <v>0</v>
      </c>
      <c r="S686" s="9"/>
      <c r="T686" s="9"/>
      <c r="U686" s="9">
        <f t="shared" si="278"/>
        <v>0</v>
      </c>
      <c r="V686" s="9"/>
      <c r="W686" s="9"/>
      <c r="X686" s="9">
        <f t="shared" si="279"/>
        <v>0</v>
      </c>
      <c r="Y686" s="9"/>
      <c r="Z686" s="9"/>
      <c r="AA686" s="10">
        <f t="shared" si="280"/>
        <v>15200000</v>
      </c>
      <c r="AB686" s="11"/>
    </row>
    <row r="687" spans="1:28" ht="15.75" hidden="1" x14ac:dyDescent="0.25">
      <c r="A687" s="39">
        <v>45927</v>
      </c>
      <c r="B687" s="33" t="s">
        <v>53</v>
      </c>
      <c r="C687" s="33"/>
      <c r="D687" s="33" t="s">
        <v>31</v>
      </c>
      <c r="E687" s="33" t="s">
        <v>91</v>
      </c>
      <c r="F687" s="33">
        <v>1000</v>
      </c>
      <c r="G687" s="33" t="s">
        <v>29</v>
      </c>
      <c r="H687" s="33">
        <v>3800</v>
      </c>
      <c r="I687" s="5">
        <f t="shared" si="262"/>
        <v>3800000</v>
      </c>
      <c r="J687" s="82" t="s">
        <v>38</v>
      </c>
      <c r="K687" s="33" t="s">
        <v>1170</v>
      </c>
      <c r="L687" s="9">
        <f t="shared" si="275"/>
        <v>0</v>
      </c>
      <c r="M687" s="9"/>
      <c r="N687" s="9"/>
      <c r="O687" s="9">
        <f t="shared" si="276"/>
        <v>0</v>
      </c>
      <c r="P687" s="9"/>
      <c r="Q687" s="9"/>
      <c r="R687" s="9">
        <f t="shared" si="277"/>
        <v>0</v>
      </c>
      <c r="S687" s="9"/>
      <c r="T687" s="9"/>
      <c r="U687" s="9">
        <f t="shared" si="278"/>
        <v>0</v>
      </c>
      <c r="V687" s="9"/>
      <c r="W687" s="9"/>
      <c r="X687" s="9">
        <f t="shared" si="279"/>
        <v>0</v>
      </c>
      <c r="Y687" s="9"/>
      <c r="Z687" s="9"/>
      <c r="AA687" s="10">
        <f t="shared" si="280"/>
        <v>3800000</v>
      </c>
      <c r="AB687" s="11"/>
    </row>
    <row r="688" spans="1:28" ht="15.75" hidden="1" x14ac:dyDescent="0.25">
      <c r="A688" s="39">
        <v>45927</v>
      </c>
      <c r="B688" s="33" t="s">
        <v>170</v>
      </c>
      <c r="C688" s="33"/>
      <c r="D688" s="33" t="s">
        <v>41</v>
      </c>
      <c r="E688" s="33" t="s">
        <v>468</v>
      </c>
      <c r="F688" s="33">
        <v>16.899999999999999</v>
      </c>
      <c r="G688" s="33" t="s">
        <v>51</v>
      </c>
      <c r="H688" s="33">
        <v>43000</v>
      </c>
      <c r="I688" s="5">
        <f t="shared" si="262"/>
        <v>726699.99999999988</v>
      </c>
      <c r="J688" s="37" t="s">
        <v>241</v>
      </c>
      <c r="K688" s="33"/>
      <c r="L688" s="9">
        <f t="shared" si="275"/>
        <v>726700</v>
      </c>
      <c r="M688" s="9">
        <v>726700</v>
      </c>
      <c r="N688" s="9"/>
      <c r="O688" s="9">
        <f t="shared" si="276"/>
        <v>0</v>
      </c>
      <c r="P688" s="9"/>
      <c r="Q688" s="9"/>
      <c r="R688" s="9">
        <f t="shared" si="277"/>
        <v>0</v>
      </c>
      <c r="S688" s="9"/>
      <c r="T688" s="9"/>
      <c r="U688" s="9">
        <f t="shared" si="278"/>
        <v>0</v>
      </c>
      <c r="V688" s="9"/>
      <c r="W688" s="9"/>
      <c r="X688" s="9">
        <f t="shared" si="279"/>
        <v>0</v>
      </c>
      <c r="Y688" s="9"/>
      <c r="Z688" s="9"/>
      <c r="AA688" s="10">
        <f t="shared" si="280"/>
        <v>-1.1641532182693481E-10</v>
      </c>
      <c r="AB688" s="11">
        <v>45927</v>
      </c>
    </row>
    <row r="689" spans="1:28" ht="15.75" hidden="1" x14ac:dyDescent="0.25">
      <c r="A689" s="39">
        <v>45927</v>
      </c>
      <c r="B689" s="33" t="s">
        <v>332</v>
      </c>
      <c r="C689" s="33"/>
      <c r="D689" s="33" t="s">
        <v>41</v>
      </c>
      <c r="E689" s="33" t="s">
        <v>748</v>
      </c>
      <c r="F689" s="33">
        <v>1</v>
      </c>
      <c r="G689" s="33" t="s">
        <v>51</v>
      </c>
      <c r="H689" s="33">
        <v>150000</v>
      </c>
      <c r="I689" s="5">
        <f t="shared" si="262"/>
        <v>150000</v>
      </c>
      <c r="J689" s="37" t="s">
        <v>241</v>
      </c>
      <c r="K689" s="33"/>
      <c r="L689" s="9">
        <f t="shared" si="275"/>
        <v>0</v>
      </c>
      <c r="M689" s="9"/>
      <c r="N689" s="9"/>
      <c r="O689" s="9">
        <f t="shared" si="276"/>
        <v>0</v>
      </c>
      <c r="P689" s="9"/>
      <c r="Q689" s="9"/>
      <c r="R689" s="9">
        <f t="shared" si="277"/>
        <v>0</v>
      </c>
      <c r="S689" s="9"/>
      <c r="T689" s="9"/>
      <c r="U689" s="9">
        <f t="shared" si="278"/>
        <v>150000</v>
      </c>
      <c r="V689" s="9">
        <v>150000</v>
      </c>
      <c r="W689" s="9"/>
      <c r="X689" s="9">
        <f t="shared" si="279"/>
        <v>0</v>
      </c>
      <c r="Y689" s="9"/>
      <c r="Z689" s="9"/>
      <c r="AA689" s="10">
        <f t="shared" si="280"/>
        <v>0</v>
      </c>
      <c r="AB689" s="11">
        <v>45927</v>
      </c>
    </row>
    <row r="690" spans="1:28" ht="15.75" hidden="1" x14ac:dyDescent="0.25">
      <c r="A690" s="39">
        <v>45927</v>
      </c>
      <c r="B690" s="33" t="s">
        <v>231</v>
      </c>
      <c r="C690" s="33"/>
      <c r="D690" s="33"/>
      <c r="E690" s="33" t="s">
        <v>135</v>
      </c>
      <c r="F690" s="33">
        <v>266.60000000000002</v>
      </c>
      <c r="G690" s="33" t="s">
        <v>51</v>
      </c>
      <c r="H690" s="33"/>
      <c r="I690" s="5">
        <f t="shared" si="262"/>
        <v>0</v>
      </c>
      <c r="J690" s="83" t="s">
        <v>26</v>
      </c>
      <c r="K690" s="33"/>
      <c r="L690" s="9">
        <f t="shared" si="275"/>
        <v>0</v>
      </c>
      <c r="M690" s="9"/>
      <c r="N690" s="9"/>
      <c r="O690" s="9">
        <f t="shared" si="276"/>
        <v>0</v>
      </c>
      <c r="P690" s="9"/>
      <c r="Q690" s="9"/>
      <c r="R690" s="9">
        <f t="shared" si="277"/>
        <v>0</v>
      </c>
      <c r="S690" s="9"/>
      <c r="T690" s="9"/>
      <c r="U690" s="9">
        <f t="shared" si="278"/>
        <v>0</v>
      </c>
      <c r="V690" s="9"/>
      <c r="W690" s="9"/>
      <c r="X690" s="9">
        <f t="shared" si="279"/>
        <v>0</v>
      </c>
      <c r="Y690" s="9"/>
      <c r="Z690" s="9"/>
      <c r="AA690" s="10">
        <f t="shared" si="280"/>
        <v>0</v>
      </c>
      <c r="AB690" s="11"/>
    </row>
    <row r="691" spans="1:28" ht="15.75" hidden="1" x14ac:dyDescent="0.25">
      <c r="A691" s="32">
        <v>45927</v>
      </c>
      <c r="B691" s="33" t="s">
        <v>231</v>
      </c>
      <c r="C691" s="33"/>
      <c r="D691" s="33"/>
      <c r="E691" s="33" t="s">
        <v>482</v>
      </c>
      <c r="F691" s="33">
        <v>31.1</v>
      </c>
      <c r="G691" s="33" t="s">
        <v>51</v>
      </c>
      <c r="H691" s="33"/>
      <c r="I691" s="5">
        <f t="shared" si="262"/>
        <v>0</v>
      </c>
      <c r="J691" s="83" t="s">
        <v>26</v>
      </c>
      <c r="K691" s="33"/>
      <c r="L691" s="9">
        <f t="shared" si="275"/>
        <v>0</v>
      </c>
      <c r="M691" s="9"/>
      <c r="N691" s="9"/>
      <c r="O691" s="9">
        <f t="shared" si="276"/>
        <v>0</v>
      </c>
      <c r="P691" s="9"/>
      <c r="Q691" s="9"/>
      <c r="R691" s="9">
        <f t="shared" si="277"/>
        <v>0</v>
      </c>
      <c r="S691" s="9"/>
      <c r="T691" s="9"/>
      <c r="U691" s="9">
        <f t="shared" si="278"/>
        <v>0</v>
      </c>
      <c r="V691" s="9"/>
      <c r="W691" s="9"/>
      <c r="X691" s="9">
        <f t="shared" si="279"/>
        <v>0</v>
      </c>
      <c r="Y691" s="9"/>
      <c r="Z691" s="9"/>
      <c r="AA691" s="10">
        <f t="shared" si="280"/>
        <v>0</v>
      </c>
      <c r="AB691" s="11"/>
    </row>
    <row r="692" spans="1:28" ht="15.75" hidden="1" x14ac:dyDescent="0.25">
      <c r="A692" s="39">
        <v>45927</v>
      </c>
      <c r="B692" s="33" t="s">
        <v>231</v>
      </c>
      <c r="C692" s="33"/>
      <c r="D692" s="33"/>
      <c r="E692" s="33" t="s">
        <v>203</v>
      </c>
      <c r="F692" s="33">
        <v>41.1</v>
      </c>
      <c r="G692" s="33" t="s">
        <v>51</v>
      </c>
      <c r="H692" s="33"/>
      <c r="I692" s="5">
        <f t="shared" si="262"/>
        <v>0</v>
      </c>
      <c r="J692" s="83" t="s">
        <v>26</v>
      </c>
      <c r="K692" s="33"/>
      <c r="L692" s="9">
        <f t="shared" si="275"/>
        <v>0</v>
      </c>
      <c r="M692" s="9"/>
      <c r="N692" s="9"/>
      <c r="O692" s="9">
        <f t="shared" si="276"/>
        <v>0</v>
      </c>
      <c r="P692" s="9"/>
      <c r="Q692" s="9"/>
      <c r="R692" s="9">
        <f t="shared" si="277"/>
        <v>0</v>
      </c>
      <c r="S692" s="9"/>
      <c r="T692" s="9"/>
      <c r="U692" s="9">
        <f t="shared" si="278"/>
        <v>0</v>
      </c>
      <c r="V692" s="9"/>
      <c r="W692" s="9"/>
      <c r="X692" s="9">
        <f t="shared" si="279"/>
        <v>0</v>
      </c>
      <c r="Y692" s="9"/>
      <c r="Z692" s="9"/>
      <c r="AA692" s="10">
        <f t="shared" si="280"/>
        <v>0</v>
      </c>
      <c r="AB692" s="11"/>
    </row>
    <row r="693" spans="1:28" ht="15.75" hidden="1" x14ac:dyDescent="0.25">
      <c r="A693" s="39">
        <v>45927</v>
      </c>
      <c r="B693" s="33" t="s">
        <v>231</v>
      </c>
      <c r="C693" s="33"/>
      <c r="D693" s="33"/>
      <c r="E693" s="33" t="s">
        <v>344</v>
      </c>
      <c r="F693" s="33">
        <v>55.9</v>
      </c>
      <c r="G693" s="33" t="s">
        <v>51</v>
      </c>
      <c r="H693" s="33"/>
      <c r="I693" s="5">
        <f t="shared" si="262"/>
        <v>0</v>
      </c>
      <c r="J693" s="83" t="s">
        <v>26</v>
      </c>
      <c r="K693" s="33"/>
      <c r="L693" s="9">
        <f t="shared" si="275"/>
        <v>0</v>
      </c>
      <c r="M693" s="9"/>
      <c r="N693" s="9"/>
      <c r="O693" s="9">
        <f t="shared" si="276"/>
        <v>0</v>
      </c>
      <c r="P693" s="9"/>
      <c r="Q693" s="9"/>
      <c r="R693" s="9">
        <f t="shared" si="277"/>
        <v>0</v>
      </c>
      <c r="S693" s="9"/>
      <c r="T693" s="9"/>
      <c r="U693" s="9">
        <f t="shared" si="278"/>
        <v>0</v>
      </c>
      <c r="V693" s="9"/>
      <c r="W693" s="9"/>
      <c r="X693" s="9">
        <f t="shared" si="279"/>
        <v>0</v>
      </c>
      <c r="Y693" s="9"/>
      <c r="Z693" s="9"/>
      <c r="AA693" s="10">
        <f t="shared" si="280"/>
        <v>0</v>
      </c>
      <c r="AB693" s="11"/>
    </row>
    <row r="694" spans="1:28" ht="16.5" hidden="1" thickBot="1" x14ac:dyDescent="0.3">
      <c r="A694" s="61">
        <v>45927</v>
      </c>
      <c r="B694" s="62" t="s">
        <v>545</v>
      </c>
      <c r="C694" s="62"/>
      <c r="D694" s="62"/>
      <c r="E694" s="62" t="s">
        <v>45</v>
      </c>
      <c r="F694" s="62">
        <v>25</v>
      </c>
      <c r="G694" s="62" t="s">
        <v>51</v>
      </c>
      <c r="H694" s="62"/>
      <c r="I694" s="133">
        <f t="shared" si="262"/>
        <v>0</v>
      </c>
      <c r="J694" s="101" t="s">
        <v>26</v>
      </c>
      <c r="K694" s="62"/>
      <c r="L694" s="97">
        <f t="shared" si="275"/>
        <v>0</v>
      </c>
      <c r="M694" s="97"/>
      <c r="N694" s="97"/>
      <c r="O694" s="97">
        <f t="shared" si="276"/>
        <v>0</v>
      </c>
      <c r="P694" s="97"/>
      <c r="Q694" s="97"/>
      <c r="R694" s="97">
        <f t="shared" si="277"/>
        <v>0</v>
      </c>
      <c r="S694" s="97"/>
      <c r="T694" s="97"/>
      <c r="U694" s="97">
        <f t="shared" si="278"/>
        <v>0</v>
      </c>
      <c r="V694" s="97"/>
      <c r="W694" s="97"/>
      <c r="X694" s="97">
        <f t="shared" si="279"/>
        <v>0</v>
      </c>
      <c r="Y694" s="97"/>
      <c r="Z694" s="97"/>
      <c r="AA694" s="98">
        <f t="shared" si="280"/>
        <v>0</v>
      </c>
      <c r="AB694" s="99"/>
    </row>
    <row r="695" spans="1:28" ht="15.75" hidden="1" x14ac:dyDescent="0.25">
      <c r="A695" s="39">
        <v>45929</v>
      </c>
      <c r="B695" s="35" t="s">
        <v>207</v>
      </c>
      <c r="C695" s="35"/>
      <c r="D695" s="35" t="s">
        <v>41</v>
      </c>
      <c r="E695" s="35" t="s">
        <v>110</v>
      </c>
      <c r="F695" s="35">
        <v>2000</v>
      </c>
      <c r="G695" s="35" t="s">
        <v>29</v>
      </c>
      <c r="H695" s="35">
        <v>1900</v>
      </c>
      <c r="I695" s="5">
        <f t="shared" si="262"/>
        <v>3800000</v>
      </c>
      <c r="J695" s="82" t="s">
        <v>43</v>
      </c>
      <c r="K695" s="35"/>
      <c r="L695" s="9">
        <f t="shared" ref="L695" si="281">M695+N695</f>
        <v>0</v>
      </c>
      <c r="M695" s="9"/>
      <c r="N695" s="9"/>
      <c r="O695" s="9">
        <f t="shared" ref="O695" si="282">P695+Q695</f>
        <v>0</v>
      </c>
      <c r="P695" s="9"/>
      <c r="Q695" s="9"/>
      <c r="R695" s="9">
        <f t="shared" ref="R695" si="283">S695+T695</f>
        <v>0</v>
      </c>
      <c r="S695" s="9"/>
      <c r="T695" s="9"/>
      <c r="U695" s="9">
        <f t="shared" ref="U695" si="284">V695+W695</f>
        <v>2000000</v>
      </c>
      <c r="V695" s="9">
        <v>2000000</v>
      </c>
      <c r="W695" s="9"/>
      <c r="X695" s="9">
        <f t="shared" ref="X695" si="285">Y695+Z695</f>
        <v>0</v>
      </c>
      <c r="Y695" s="9"/>
      <c r="Z695" s="9"/>
      <c r="AA695" s="10">
        <f t="shared" ref="AA695" si="286">C695+I695-L695-O695-U695-X695-R695</f>
        <v>1800000</v>
      </c>
      <c r="AB695" s="11">
        <v>45929</v>
      </c>
    </row>
    <row r="696" spans="1:28" ht="15.75" hidden="1" x14ac:dyDescent="0.25">
      <c r="A696" s="39">
        <v>45929</v>
      </c>
      <c r="B696" s="33" t="s">
        <v>1185</v>
      </c>
      <c r="C696" s="33"/>
      <c r="D696" s="33" t="s">
        <v>31</v>
      </c>
      <c r="E696" s="33" t="s">
        <v>139</v>
      </c>
      <c r="F696" s="33">
        <v>4</v>
      </c>
      <c r="G696" s="33" t="s">
        <v>23</v>
      </c>
      <c r="H696" s="33">
        <v>400000</v>
      </c>
      <c r="I696" s="5">
        <f t="shared" si="262"/>
        <v>1600000</v>
      </c>
      <c r="J696" s="82" t="s">
        <v>38</v>
      </c>
      <c r="K696" s="33" t="s">
        <v>1148</v>
      </c>
      <c r="L696" s="9">
        <f t="shared" ref="L696:L714" si="287">M696+N696</f>
        <v>0</v>
      </c>
      <c r="M696" s="9"/>
      <c r="N696" s="9"/>
      <c r="O696" s="9">
        <f t="shared" ref="O696:O714" si="288">P696+Q696</f>
        <v>0</v>
      </c>
      <c r="P696" s="9"/>
      <c r="Q696" s="9"/>
      <c r="R696" s="9">
        <f t="shared" ref="R696:R714" si="289">S696+T696</f>
        <v>0</v>
      </c>
      <c r="S696" s="9"/>
      <c r="T696" s="9"/>
      <c r="U696" s="9">
        <f t="shared" ref="U696:U714" si="290">V696+W696</f>
        <v>0</v>
      </c>
      <c r="V696" s="9"/>
      <c r="W696" s="9"/>
      <c r="X696" s="9">
        <f t="shared" ref="X696:X714" si="291">Y696+Z696</f>
        <v>0</v>
      </c>
      <c r="Y696" s="9"/>
      <c r="Z696" s="9"/>
      <c r="AA696" s="10">
        <f t="shared" ref="AA696:AA714" si="292">C696+I696-L696-O696-U696-X696-R696</f>
        <v>1600000</v>
      </c>
      <c r="AB696" s="11"/>
    </row>
    <row r="697" spans="1:28" ht="15.75" hidden="1" x14ac:dyDescent="0.25">
      <c r="A697" s="39">
        <v>45929</v>
      </c>
      <c r="B697" s="33" t="s">
        <v>1185</v>
      </c>
      <c r="C697" s="33"/>
      <c r="D697" s="33" t="s">
        <v>31</v>
      </c>
      <c r="E697" s="33" t="s">
        <v>166</v>
      </c>
      <c r="F697" s="33">
        <v>2</v>
      </c>
      <c r="G697" s="33" t="s">
        <v>23</v>
      </c>
      <c r="H697" s="33">
        <v>400000</v>
      </c>
      <c r="I697" s="5">
        <f t="shared" si="262"/>
        <v>800000</v>
      </c>
      <c r="J697" s="82" t="s">
        <v>38</v>
      </c>
      <c r="K697" s="33" t="s">
        <v>1148</v>
      </c>
      <c r="L697" s="9">
        <f t="shared" si="287"/>
        <v>0</v>
      </c>
      <c r="M697" s="9"/>
      <c r="N697" s="9"/>
      <c r="O697" s="9">
        <f t="shared" si="288"/>
        <v>0</v>
      </c>
      <c r="P697" s="9"/>
      <c r="Q697" s="9"/>
      <c r="R697" s="9">
        <f t="shared" si="289"/>
        <v>0</v>
      </c>
      <c r="S697" s="9"/>
      <c r="T697" s="9"/>
      <c r="U697" s="9">
        <f t="shared" si="290"/>
        <v>0</v>
      </c>
      <c r="V697" s="9"/>
      <c r="W697" s="9"/>
      <c r="X697" s="9">
        <f t="shared" si="291"/>
        <v>0</v>
      </c>
      <c r="Y697" s="9"/>
      <c r="Z697" s="9"/>
      <c r="AA697" s="10">
        <f t="shared" si="292"/>
        <v>800000</v>
      </c>
      <c r="AB697" s="11"/>
    </row>
    <row r="698" spans="1:28" ht="15.75" hidden="1" x14ac:dyDescent="0.25">
      <c r="A698" s="39">
        <v>45929</v>
      </c>
      <c r="B698" s="33" t="s">
        <v>347</v>
      </c>
      <c r="C698" s="33"/>
      <c r="D698" s="33" t="s">
        <v>31</v>
      </c>
      <c r="E698" s="33" t="s">
        <v>155</v>
      </c>
      <c r="F698" s="33">
        <v>500</v>
      </c>
      <c r="G698" s="33" t="s">
        <v>29</v>
      </c>
      <c r="H698" s="33">
        <v>3800</v>
      </c>
      <c r="I698" s="5">
        <f t="shared" si="262"/>
        <v>1900000</v>
      </c>
      <c r="J698" s="37" t="s">
        <v>241</v>
      </c>
      <c r="K698" s="33"/>
      <c r="L698" s="9">
        <f t="shared" si="287"/>
        <v>1880000</v>
      </c>
      <c r="M698" s="9">
        <v>1880000</v>
      </c>
      <c r="N698" s="9"/>
      <c r="O698" s="9">
        <f t="shared" si="288"/>
        <v>0</v>
      </c>
      <c r="P698" s="9"/>
      <c r="Q698" s="9"/>
      <c r="R698" s="9">
        <f t="shared" si="289"/>
        <v>0</v>
      </c>
      <c r="S698" s="9"/>
      <c r="T698" s="9"/>
      <c r="U698" s="9">
        <f t="shared" si="290"/>
        <v>20000</v>
      </c>
      <c r="V698" s="9">
        <v>20000</v>
      </c>
      <c r="W698" s="9"/>
      <c r="X698" s="9">
        <f t="shared" si="291"/>
        <v>0</v>
      </c>
      <c r="Y698" s="9"/>
      <c r="Z698" s="9"/>
      <c r="AA698" s="10">
        <f t="shared" si="292"/>
        <v>0</v>
      </c>
      <c r="AB698" s="11">
        <v>45929</v>
      </c>
    </row>
    <row r="699" spans="1:28" ht="15.75" hidden="1" x14ac:dyDescent="0.25">
      <c r="A699" s="39">
        <v>45929</v>
      </c>
      <c r="B699" s="33" t="s">
        <v>543</v>
      </c>
      <c r="C699" s="33"/>
      <c r="D699" s="33" t="s">
        <v>31</v>
      </c>
      <c r="E699" s="33" t="s">
        <v>155</v>
      </c>
      <c r="F699" s="33">
        <v>1000</v>
      </c>
      <c r="G699" s="33" t="s">
        <v>29</v>
      </c>
      <c r="H699" s="33">
        <v>3600</v>
      </c>
      <c r="I699" s="5">
        <f t="shared" si="262"/>
        <v>3600000</v>
      </c>
      <c r="J699" s="37" t="s">
        <v>240</v>
      </c>
      <c r="K699" s="33"/>
      <c r="L699" s="9">
        <f t="shared" si="287"/>
        <v>0</v>
      </c>
      <c r="M699" s="9"/>
      <c r="N699" s="9"/>
      <c r="O699" s="9">
        <f t="shared" si="288"/>
        <v>3600000</v>
      </c>
      <c r="P699" s="9">
        <v>3600000</v>
      </c>
      <c r="Q699" s="9"/>
      <c r="R699" s="9">
        <f t="shared" si="289"/>
        <v>0</v>
      </c>
      <c r="S699" s="9"/>
      <c r="T699" s="9"/>
      <c r="U699" s="9">
        <f t="shared" si="290"/>
        <v>0</v>
      </c>
      <c r="V699" s="9"/>
      <c r="W699" s="9"/>
      <c r="X699" s="9">
        <f t="shared" si="291"/>
        <v>0</v>
      </c>
      <c r="Y699" s="9"/>
      <c r="Z699" s="9"/>
      <c r="AA699" s="10">
        <f t="shared" si="292"/>
        <v>0</v>
      </c>
      <c r="AB699" s="11">
        <v>45929</v>
      </c>
    </row>
    <row r="700" spans="1:28" ht="15.75" hidden="1" x14ac:dyDescent="0.25">
      <c r="A700" s="39">
        <v>45929</v>
      </c>
      <c r="B700" s="33" t="s">
        <v>633</v>
      </c>
      <c r="C700" s="33"/>
      <c r="D700" s="33" t="s">
        <v>41</v>
      </c>
      <c r="E700" s="33" t="s">
        <v>148</v>
      </c>
      <c r="F700" s="33">
        <v>20</v>
      </c>
      <c r="G700" s="33" t="s">
        <v>51</v>
      </c>
      <c r="H700" s="33">
        <v>57000</v>
      </c>
      <c r="I700" s="5">
        <f t="shared" si="262"/>
        <v>1140000</v>
      </c>
      <c r="J700" s="37" t="s">
        <v>241</v>
      </c>
      <c r="K700" s="33"/>
      <c r="L700" s="9">
        <f t="shared" si="287"/>
        <v>1140000</v>
      </c>
      <c r="M700" s="9">
        <v>1140000</v>
      </c>
      <c r="N700" s="9"/>
      <c r="O700" s="9">
        <f t="shared" si="288"/>
        <v>0</v>
      </c>
      <c r="P700" s="9"/>
      <c r="Q700" s="9"/>
      <c r="R700" s="9">
        <f t="shared" si="289"/>
        <v>0</v>
      </c>
      <c r="S700" s="9"/>
      <c r="T700" s="9"/>
      <c r="U700" s="9">
        <f t="shared" si="290"/>
        <v>0</v>
      </c>
      <c r="V700" s="9"/>
      <c r="W700" s="9"/>
      <c r="X700" s="9">
        <f t="shared" si="291"/>
        <v>0</v>
      </c>
      <c r="Y700" s="9"/>
      <c r="Z700" s="9"/>
      <c r="AA700" s="10">
        <f t="shared" si="292"/>
        <v>0</v>
      </c>
      <c r="AB700" s="11">
        <v>45929</v>
      </c>
    </row>
    <row r="701" spans="1:28" ht="15.75" hidden="1" x14ac:dyDescent="0.25">
      <c r="A701" s="39">
        <v>45929</v>
      </c>
      <c r="B701" s="33" t="s">
        <v>931</v>
      </c>
      <c r="C701" s="33"/>
      <c r="D701" s="33" t="s">
        <v>31</v>
      </c>
      <c r="E701" s="33" t="s">
        <v>77</v>
      </c>
      <c r="F701" s="33">
        <v>2.5</v>
      </c>
      <c r="G701" s="33" t="s">
        <v>51</v>
      </c>
      <c r="H701" s="33">
        <v>82000</v>
      </c>
      <c r="I701" s="5">
        <f t="shared" si="262"/>
        <v>205000</v>
      </c>
      <c r="J701" s="37" t="s">
        <v>241</v>
      </c>
      <c r="K701" s="33"/>
      <c r="L701" s="9">
        <f t="shared" si="287"/>
        <v>0</v>
      </c>
      <c r="M701" s="9"/>
      <c r="N701" s="9"/>
      <c r="O701" s="9">
        <f t="shared" si="288"/>
        <v>0</v>
      </c>
      <c r="P701" s="9"/>
      <c r="Q701" s="9"/>
      <c r="R701" s="9">
        <f t="shared" si="289"/>
        <v>0</v>
      </c>
      <c r="S701" s="9"/>
      <c r="T701" s="9"/>
      <c r="U701" s="9">
        <f t="shared" si="290"/>
        <v>205000</v>
      </c>
      <c r="V701" s="9">
        <v>205000</v>
      </c>
      <c r="W701" s="9"/>
      <c r="X701" s="9">
        <f t="shared" si="291"/>
        <v>0</v>
      </c>
      <c r="Y701" s="9"/>
      <c r="Z701" s="9"/>
      <c r="AA701" s="10">
        <f t="shared" si="292"/>
        <v>0</v>
      </c>
      <c r="AB701" s="11">
        <v>45929</v>
      </c>
    </row>
    <row r="702" spans="1:28" ht="15.75" hidden="1" x14ac:dyDescent="0.25">
      <c r="A702" s="39">
        <v>45929</v>
      </c>
      <c r="B702" s="33" t="s">
        <v>217</v>
      </c>
      <c r="C702" s="33"/>
      <c r="D702" s="33" t="s">
        <v>41</v>
      </c>
      <c r="E702" s="33" t="s">
        <v>235</v>
      </c>
      <c r="F702" s="33">
        <v>2.5</v>
      </c>
      <c r="G702" s="33" t="s">
        <v>51</v>
      </c>
      <c r="H702" s="33">
        <v>90000</v>
      </c>
      <c r="I702" s="5">
        <f t="shared" si="262"/>
        <v>225000</v>
      </c>
      <c r="J702" s="37" t="s">
        <v>240</v>
      </c>
      <c r="K702" s="33"/>
      <c r="L702" s="9">
        <f t="shared" si="287"/>
        <v>0</v>
      </c>
      <c r="M702" s="9"/>
      <c r="N702" s="9"/>
      <c r="O702" s="9">
        <f t="shared" si="288"/>
        <v>225000</v>
      </c>
      <c r="P702" s="9">
        <v>225000</v>
      </c>
      <c r="Q702" s="9"/>
      <c r="R702" s="9">
        <f t="shared" si="289"/>
        <v>0</v>
      </c>
      <c r="S702" s="9"/>
      <c r="T702" s="9"/>
      <c r="U702" s="9">
        <f t="shared" si="290"/>
        <v>0</v>
      </c>
      <c r="V702" s="9"/>
      <c r="W702" s="9"/>
      <c r="X702" s="9">
        <f t="shared" si="291"/>
        <v>0</v>
      </c>
      <c r="Y702" s="9"/>
      <c r="Z702" s="9"/>
      <c r="AA702" s="10">
        <f t="shared" si="292"/>
        <v>0</v>
      </c>
      <c r="AB702" s="11">
        <v>45922</v>
      </c>
    </row>
    <row r="703" spans="1:28" ht="15.75" hidden="1" x14ac:dyDescent="0.25">
      <c r="A703" s="39">
        <v>45929</v>
      </c>
      <c r="B703" s="33" t="s">
        <v>217</v>
      </c>
      <c r="C703" s="33"/>
      <c r="D703" s="33" t="s">
        <v>41</v>
      </c>
      <c r="E703" s="33" t="s">
        <v>310</v>
      </c>
      <c r="F703" s="33">
        <v>2.5</v>
      </c>
      <c r="G703" s="33" t="s">
        <v>51</v>
      </c>
      <c r="H703" s="33">
        <v>86000</v>
      </c>
      <c r="I703" s="5">
        <f t="shared" si="262"/>
        <v>215000</v>
      </c>
      <c r="J703" s="37" t="s">
        <v>240</v>
      </c>
      <c r="K703" s="33"/>
      <c r="L703" s="9">
        <f t="shared" si="287"/>
        <v>0</v>
      </c>
      <c r="M703" s="9"/>
      <c r="N703" s="9"/>
      <c r="O703" s="9">
        <f t="shared" si="288"/>
        <v>215000</v>
      </c>
      <c r="P703" s="9">
        <v>215000</v>
      </c>
      <c r="Q703" s="9"/>
      <c r="R703" s="9">
        <f t="shared" si="289"/>
        <v>0</v>
      </c>
      <c r="S703" s="9"/>
      <c r="T703" s="9"/>
      <c r="U703" s="9">
        <f t="shared" si="290"/>
        <v>0</v>
      </c>
      <c r="V703" s="9"/>
      <c r="W703" s="9"/>
      <c r="X703" s="9">
        <f t="shared" si="291"/>
        <v>0</v>
      </c>
      <c r="Y703" s="9"/>
      <c r="Z703" s="9"/>
      <c r="AA703" s="10">
        <f t="shared" si="292"/>
        <v>0</v>
      </c>
      <c r="AB703" s="11">
        <v>45922</v>
      </c>
    </row>
    <row r="704" spans="1:28" ht="15.75" hidden="1" x14ac:dyDescent="0.25">
      <c r="A704" s="39">
        <v>45929</v>
      </c>
      <c r="B704" s="33" t="s">
        <v>217</v>
      </c>
      <c r="C704" s="33"/>
      <c r="D704" s="33" t="s">
        <v>41</v>
      </c>
      <c r="E704" s="33" t="s">
        <v>1150</v>
      </c>
      <c r="F704" s="33">
        <v>2.5</v>
      </c>
      <c r="G704" s="33" t="s">
        <v>51</v>
      </c>
      <c r="H704" s="33">
        <v>90000</v>
      </c>
      <c r="I704" s="5">
        <f t="shared" si="262"/>
        <v>225000</v>
      </c>
      <c r="J704" s="37" t="s">
        <v>240</v>
      </c>
      <c r="K704" s="33"/>
      <c r="L704" s="9">
        <f t="shared" si="287"/>
        <v>0</v>
      </c>
      <c r="M704" s="9"/>
      <c r="N704" s="9"/>
      <c r="O704" s="9">
        <f t="shared" si="288"/>
        <v>225000</v>
      </c>
      <c r="P704" s="9">
        <v>225000</v>
      </c>
      <c r="Q704" s="9"/>
      <c r="R704" s="9">
        <f t="shared" si="289"/>
        <v>0</v>
      </c>
      <c r="S704" s="9"/>
      <c r="T704" s="9"/>
      <c r="U704" s="9">
        <f t="shared" si="290"/>
        <v>0</v>
      </c>
      <c r="V704" s="9"/>
      <c r="W704" s="9"/>
      <c r="X704" s="9">
        <f t="shared" si="291"/>
        <v>0</v>
      </c>
      <c r="Y704" s="9"/>
      <c r="Z704" s="9"/>
      <c r="AA704" s="10">
        <f t="shared" si="292"/>
        <v>0</v>
      </c>
      <c r="AB704" s="11">
        <v>45922</v>
      </c>
    </row>
    <row r="705" spans="1:28" ht="15.75" hidden="1" x14ac:dyDescent="0.25">
      <c r="A705" s="39">
        <v>45929</v>
      </c>
      <c r="B705" s="33" t="s">
        <v>217</v>
      </c>
      <c r="C705" s="33"/>
      <c r="D705" s="33" t="s">
        <v>41</v>
      </c>
      <c r="E705" s="33" t="s">
        <v>102</v>
      </c>
      <c r="F705" s="33">
        <v>2</v>
      </c>
      <c r="G705" s="33" t="s">
        <v>74</v>
      </c>
      <c r="H705" s="33">
        <v>65000</v>
      </c>
      <c r="I705" s="5">
        <f t="shared" si="262"/>
        <v>130000</v>
      </c>
      <c r="J705" s="37" t="s">
        <v>240</v>
      </c>
      <c r="K705" s="33"/>
      <c r="L705" s="9">
        <f t="shared" si="287"/>
        <v>0</v>
      </c>
      <c r="M705" s="9"/>
      <c r="N705" s="9"/>
      <c r="O705" s="9">
        <f t="shared" si="288"/>
        <v>130000</v>
      </c>
      <c r="P705" s="9">
        <v>130000</v>
      </c>
      <c r="Q705" s="9"/>
      <c r="R705" s="9">
        <f t="shared" si="289"/>
        <v>0</v>
      </c>
      <c r="S705" s="9"/>
      <c r="T705" s="9"/>
      <c r="U705" s="9">
        <f t="shared" si="290"/>
        <v>0</v>
      </c>
      <c r="V705" s="9"/>
      <c r="W705" s="9"/>
      <c r="X705" s="9">
        <f t="shared" si="291"/>
        <v>0</v>
      </c>
      <c r="Y705" s="9"/>
      <c r="Z705" s="9"/>
      <c r="AA705" s="10">
        <f t="shared" si="292"/>
        <v>0</v>
      </c>
      <c r="AB705" s="11">
        <v>45922</v>
      </c>
    </row>
    <row r="706" spans="1:28" ht="15.75" hidden="1" x14ac:dyDescent="0.25">
      <c r="A706" s="39">
        <v>45929</v>
      </c>
      <c r="B706" s="33" t="s">
        <v>317</v>
      </c>
      <c r="C706" s="33"/>
      <c r="D706" s="33" t="s">
        <v>41</v>
      </c>
      <c r="E706" s="33" t="s">
        <v>1144</v>
      </c>
      <c r="F706" s="33">
        <v>132.5</v>
      </c>
      <c r="G706" s="33" t="s">
        <v>51</v>
      </c>
      <c r="H706" s="33">
        <v>47550</v>
      </c>
      <c r="I706" s="5">
        <f t="shared" si="262"/>
        <v>6300375</v>
      </c>
      <c r="J706" s="37" t="s">
        <v>241</v>
      </c>
      <c r="K706" s="33"/>
      <c r="L706" s="9">
        <f t="shared" si="287"/>
        <v>6300375</v>
      </c>
      <c r="M706" s="9">
        <v>6300375</v>
      </c>
      <c r="N706" s="9"/>
      <c r="O706" s="9">
        <f t="shared" si="288"/>
        <v>0</v>
      </c>
      <c r="P706" s="9"/>
      <c r="Q706" s="9"/>
      <c r="R706" s="9">
        <f t="shared" si="289"/>
        <v>0</v>
      </c>
      <c r="S706" s="9"/>
      <c r="T706" s="9"/>
      <c r="U706" s="9">
        <f t="shared" si="290"/>
        <v>0</v>
      </c>
      <c r="V706" s="9"/>
      <c r="W706" s="9"/>
      <c r="X706" s="9">
        <f t="shared" si="291"/>
        <v>0</v>
      </c>
      <c r="Y706" s="9"/>
      <c r="Z706" s="9"/>
      <c r="AA706" s="10">
        <f t="shared" si="292"/>
        <v>0</v>
      </c>
      <c r="AB706" s="11">
        <v>45929</v>
      </c>
    </row>
    <row r="707" spans="1:28" ht="15.75" hidden="1" x14ac:dyDescent="0.25">
      <c r="A707" s="39">
        <v>45929</v>
      </c>
      <c r="B707" s="33" t="s">
        <v>252</v>
      </c>
      <c r="C707" s="33"/>
      <c r="D707" s="33" t="s">
        <v>31</v>
      </c>
      <c r="E707" s="33" t="s">
        <v>95</v>
      </c>
      <c r="F707" s="33">
        <v>15600</v>
      </c>
      <c r="G707" s="33" t="s">
        <v>29</v>
      </c>
      <c r="H707" s="33">
        <v>3900</v>
      </c>
      <c r="I707" s="5">
        <f t="shared" ref="I707:I748" si="293">F707*H707</f>
        <v>60840000</v>
      </c>
      <c r="J707" s="82" t="s">
        <v>43</v>
      </c>
      <c r="K707" s="33" t="s">
        <v>1186</v>
      </c>
      <c r="L707" s="9">
        <f t="shared" si="287"/>
        <v>0</v>
      </c>
      <c r="M707" s="9"/>
      <c r="N707" s="9"/>
      <c r="O707" s="9">
        <f t="shared" si="288"/>
        <v>0</v>
      </c>
      <c r="P707" s="9"/>
      <c r="Q707" s="9"/>
      <c r="R707" s="9">
        <f t="shared" si="289"/>
        <v>0</v>
      </c>
      <c r="S707" s="9"/>
      <c r="T707" s="9"/>
      <c r="U707" s="9">
        <f t="shared" si="290"/>
        <v>0</v>
      </c>
      <c r="V707" s="9"/>
      <c r="W707" s="9"/>
      <c r="X707" s="9">
        <f t="shared" si="291"/>
        <v>0</v>
      </c>
      <c r="Y707" s="9"/>
      <c r="Z707" s="9"/>
      <c r="AA707" s="10">
        <f t="shared" si="292"/>
        <v>60840000</v>
      </c>
      <c r="AB707" s="11"/>
    </row>
    <row r="708" spans="1:28" ht="15.75" hidden="1" x14ac:dyDescent="0.25">
      <c r="A708" s="39">
        <v>45929</v>
      </c>
      <c r="B708" s="33" t="s">
        <v>252</v>
      </c>
      <c r="C708" s="33"/>
      <c r="D708" s="33" t="s">
        <v>31</v>
      </c>
      <c r="E708" s="33" t="s">
        <v>166</v>
      </c>
      <c r="F708" s="33">
        <v>2</v>
      </c>
      <c r="G708" s="33" t="s">
        <v>23</v>
      </c>
      <c r="H708" s="33">
        <v>400000</v>
      </c>
      <c r="I708" s="5">
        <f t="shared" si="293"/>
        <v>800000</v>
      </c>
      <c r="J708" s="82" t="s">
        <v>43</v>
      </c>
      <c r="K708" s="33" t="s">
        <v>1186</v>
      </c>
      <c r="L708" s="9">
        <f t="shared" si="287"/>
        <v>0</v>
      </c>
      <c r="M708" s="9"/>
      <c r="N708" s="9"/>
      <c r="O708" s="9">
        <f t="shared" si="288"/>
        <v>0</v>
      </c>
      <c r="P708" s="9"/>
      <c r="Q708" s="9"/>
      <c r="R708" s="9">
        <f t="shared" si="289"/>
        <v>0</v>
      </c>
      <c r="S708" s="9"/>
      <c r="T708" s="9"/>
      <c r="U708" s="9">
        <f t="shared" si="290"/>
        <v>0</v>
      </c>
      <c r="V708" s="9"/>
      <c r="W708" s="9"/>
      <c r="X708" s="9">
        <f t="shared" si="291"/>
        <v>0</v>
      </c>
      <c r="Y708" s="9"/>
      <c r="Z708" s="9"/>
      <c r="AA708" s="10">
        <f t="shared" si="292"/>
        <v>800000</v>
      </c>
      <c r="AB708" s="11"/>
    </row>
    <row r="709" spans="1:28" ht="15.75" hidden="1" x14ac:dyDescent="0.25">
      <c r="A709" s="39">
        <v>45929</v>
      </c>
      <c r="B709" s="33" t="s">
        <v>147</v>
      </c>
      <c r="C709" s="33"/>
      <c r="D709" s="33" t="s">
        <v>31</v>
      </c>
      <c r="E709" s="33" t="s">
        <v>148</v>
      </c>
      <c r="F709" s="33">
        <v>300</v>
      </c>
      <c r="G709" s="33" t="s">
        <v>51</v>
      </c>
      <c r="H709" s="33">
        <v>60000</v>
      </c>
      <c r="I709" s="5">
        <f t="shared" si="293"/>
        <v>18000000</v>
      </c>
      <c r="J709" s="82" t="s">
        <v>38</v>
      </c>
      <c r="K709" s="33" t="s">
        <v>1177</v>
      </c>
      <c r="L709" s="9">
        <f t="shared" si="287"/>
        <v>0</v>
      </c>
      <c r="M709" s="9"/>
      <c r="N709" s="9"/>
      <c r="O709" s="9">
        <f t="shared" si="288"/>
        <v>0</v>
      </c>
      <c r="P709" s="9"/>
      <c r="Q709" s="9"/>
      <c r="R709" s="9">
        <f t="shared" si="289"/>
        <v>0</v>
      </c>
      <c r="S709" s="9"/>
      <c r="T709" s="9"/>
      <c r="U709" s="9">
        <f t="shared" si="290"/>
        <v>0</v>
      </c>
      <c r="V709" s="9"/>
      <c r="W709" s="9"/>
      <c r="X709" s="9">
        <f t="shared" si="291"/>
        <v>0</v>
      </c>
      <c r="Y709" s="9"/>
      <c r="Z709" s="9"/>
      <c r="AA709" s="10">
        <f t="shared" si="292"/>
        <v>18000000</v>
      </c>
      <c r="AB709" s="11"/>
    </row>
    <row r="710" spans="1:28" ht="15.75" hidden="1" x14ac:dyDescent="0.25">
      <c r="A710" s="32">
        <v>45929</v>
      </c>
      <c r="B710" s="33" t="s">
        <v>109</v>
      </c>
      <c r="C710" s="33"/>
      <c r="D710" s="33" t="s">
        <v>31</v>
      </c>
      <c r="E710" s="33" t="s">
        <v>110</v>
      </c>
      <c r="F710" s="33">
        <v>3600</v>
      </c>
      <c r="G710" s="33" t="s">
        <v>29</v>
      </c>
      <c r="H710" s="33">
        <v>1750</v>
      </c>
      <c r="I710" s="5">
        <f t="shared" si="293"/>
        <v>6300000</v>
      </c>
      <c r="J710" s="37" t="s">
        <v>241</v>
      </c>
      <c r="K710" s="33"/>
      <c r="L710" s="9">
        <f t="shared" si="287"/>
        <v>6300000</v>
      </c>
      <c r="M710" s="9">
        <v>6300000</v>
      </c>
      <c r="N710" s="9"/>
      <c r="O710" s="9">
        <f t="shared" si="288"/>
        <v>0</v>
      </c>
      <c r="P710" s="9"/>
      <c r="Q710" s="9"/>
      <c r="R710" s="9">
        <f t="shared" si="289"/>
        <v>0</v>
      </c>
      <c r="S710" s="9"/>
      <c r="T710" s="9"/>
      <c r="U710" s="9">
        <f t="shared" si="290"/>
        <v>0</v>
      </c>
      <c r="V710" s="9"/>
      <c r="W710" s="9"/>
      <c r="X710" s="9">
        <f t="shared" si="291"/>
        <v>0</v>
      </c>
      <c r="Y710" s="9"/>
      <c r="Z710" s="9"/>
      <c r="AA710" s="10">
        <f t="shared" si="292"/>
        <v>0</v>
      </c>
      <c r="AB710" s="11">
        <v>45929</v>
      </c>
    </row>
    <row r="711" spans="1:28" ht="15.75" hidden="1" x14ac:dyDescent="0.25">
      <c r="A711" s="39">
        <v>45929</v>
      </c>
      <c r="B711" s="33" t="s">
        <v>704</v>
      </c>
      <c r="C711" s="33"/>
      <c r="D711" s="33" t="s">
        <v>41</v>
      </c>
      <c r="E711" s="33" t="s">
        <v>945</v>
      </c>
      <c r="F711" s="33">
        <v>5400</v>
      </c>
      <c r="G711" s="33" t="s">
        <v>29</v>
      </c>
      <c r="H711" s="33">
        <v>1852</v>
      </c>
      <c r="I711" s="5">
        <f t="shared" si="293"/>
        <v>10000800</v>
      </c>
      <c r="J711" s="37" t="s">
        <v>241</v>
      </c>
      <c r="K711" s="33"/>
      <c r="L711" s="9">
        <f t="shared" si="287"/>
        <v>10000800</v>
      </c>
      <c r="M711" s="9">
        <v>10000800</v>
      </c>
      <c r="N711" s="9"/>
      <c r="O711" s="9">
        <f t="shared" si="288"/>
        <v>0</v>
      </c>
      <c r="P711" s="9"/>
      <c r="Q711" s="9"/>
      <c r="R711" s="9">
        <f t="shared" si="289"/>
        <v>0</v>
      </c>
      <c r="S711" s="9"/>
      <c r="T711" s="9"/>
      <c r="U711" s="9">
        <f t="shared" si="290"/>
        <v>0</v>
      </c>
      <c r="V711" s="9"/>
      <c r="W711" s="9"/>
      <c r="X711" s="9">
        <f t="shared" si="291"/>
        <v>0</v>
      </c>
      <c r="Y711" s="9"/>
      <c r="Z711" s="9"/>
      <c r="AA711" s="10">
        <f t="shared" si="292"/>
        <v>0</v>
      </c>
      <c r="AB711" s="11">
        <v>45929</v>
      </c>
    </row>
    <row r="712" spans="1:28" ht="15.75" hidden="1" x14ac:dyDescent="0.25">
      <c r="A712" s="39">
        <v>45929</v>
      </c>
      <c r="B712" s="33" t="s">
        <v>258</v>
      </c>
      <c r="C712" s="33"/>
      <c r="D712" s="33" t="s">
        <v>31</v>
      </c>
      <c r="E712" s="33" t="s">
        <v>185</v>
      </c>
      <c r="F712" s="33">
        <v>41600</v>
      </c>
      <c r="G712" s="33" t="s">
        <v>29</v>
      </c>
      <c r="H712" s="33">
        <v>900</v>
      </c>
      <c r="I712" s="5">
        <f t="shared" si="293"/>
        <v>37440000</v>
      </c>
      <c r="J712" s="82" t="s">
        <v>38</v>
      </c>
      <c r="K712" s="33" t="s">
        <v>1187</v>
      </c>
      <c r="L712" s="9">
        <f t="shared" si="287"/>
        <v>0</v>
      </c>
      <c r="M712" s="9"/>
      <c r="N712" s="9"/>
      <c r="O712" s="9">
        <f t="shared" si="288"/>
        <v>0</v>
      </c>
      <c r="P712" s="9"/>
      <c r="Q712" s="9"/>
      <c r="R712" s="9">
        <f t="shared" si="289"/>
        <v>0</v>
      </c>
      <c r="S712" s="9"/>
      <c r="T712" s="9"/>
      <c r="U712" s="9">
        <f t="shared" si="290"/>
        <v>0</v>
      </c>
      <c r="V712" s="9"/>
      <c r="W712" s="9"/>
      <c r="X712" s="9">
        <f t="shared" si="291"/>
        <v>0</v>
      </c>
      <c r="Y712" s="9"/>
      <c r="Z712" s="9"/>
      <c r="AA712" s="10">
        <f t="shared" si="292"/>
        <v>37440000</v>
      </c>
      <c r="AB712" s="11"/>
    </row>
    <row r="713" spans="1:28" ht="16.5" hidden="1" thickBot="1" x14ac:dyDescent="0.3">
      <c r="A713" s="61">
        <v>45929</v>
      </c>
      <c r="B713" s="62" t="s">
        <v>170</v>
      </c>
      <c r="C713" s="62"/>
      <c r="D713" s="62" t="s">
        <v>31</v>
      </c>
      <c r="E713" s="62" t="s">
        <v>468</v>
      </c>
      <c r="F713" s="62">
        <v>15.9</v>
      </c>
      <c r="G713" s="62" t="s">
        <v>51</v>
      </c>
      <c r="H713" s="62">
        <v>43000</v>
      </c>
      <c r="I713" s="133">
        <f t="shared" si="293"/>
        <v>683700</v>
      </c>
      <c r="J713" s="63" t="s">
        <v>241</v>
      </c>
      <c r="K713" s="62"/>
      <c r="L713" s="97">
        <f t="shared" si="287"/>
        <v>683700</v>
      </c>
      <c r="M713" s="97">
        <v>683700</v>
      </c>
      <c r="N713" s="97"/>
      <c r="O713" s="97">
        <f t="shared" si="288"/>
        <v>0</v>
      </c>
      <c r="P713" s="97"/>
      <c r="Q713" s="97"/>
      <c r="R713" s="97">
        <f t="shared" si="289"/>
        <v>0</v>
      </c>
      <c r="S713" s="97"/>
      <c r="T713" s="97"/>
      <c r="U713" s="97">
        <f t="shared" si="290"/>
        <v>0</v>
      </c>
      <c r="V713" s="97"/>
      <c r="W713" s="97"/>
      <c r="X713" s="97">
        <f t="shared" si="291"/>
        <v>0</v>
      </c>
      <c r="Y713" s="97"/>
      <c r="Z713" s="97"/>
      <c r="AA713" s="98">
        <f t="shared" si="292"/>
        <v>0</v>
      </c>
      <c r="AB713" s="99">
        <v>45929</v>
      </c>
    </row>
    <row r="714" spans="1:28" ht="15.75" hidden="1" x14ac:dyDescent="0.25">
      <c r="A714" s="39">
        <v>45930</v>
      </c>
      <c r="B714" s="35" t="s">
        <v>35</v>
      </c>
      <c r="C714" s="35"/>
      <c r="D714" s="35" t="s">
        <v>41</v>
      </c>
      <c r="E714" s="35" t="s">
        <v>1188</v>
      </c>
      <c r="F714" s="35">
        <v>644</v>
      </c>
      <c r="G714" s="35" t="s">
        <v>51</v>
      </c>
      <c r="H714" s="35">
        <v>14300</v>
      </c>
      <c r="I714" s="135">
        <f t="shared" si="293"/>
        <v>9209200</v>
      </c>
      <c r="J714" s="82" t="s">
        <v>43</v>
      </c>
      <c r="K714" s="35" t="s">
        <v>1179</v>
      </c>
      <c r="L714" s="120">
        <f t="shared" si="287"/>
        <v>0</v>
      </c>
      <c r="M714" s="120"/>
      <c r="N714" s="120"/>
      <c r="O714" s="120">
        <f t="shared" si="288"/>
        <v>0</v>
      </c>
      <c r="P714" s="120"/>
      <c r="Q714" s="120"/>
      <c r="R714" s="120">
        <f t="shared" si="289"/>
        <v>0</v>
      </c>
      <c r="S714" s="120"/>
      <c r="T714" s="120"/>
      <c r="U714" s="120">
        <f t="shared" si="290"/>
        <v>0</v>
      </c>
      <c r="V714" s="120"/>
      <c r="W714" s="120"/>
      <c r="X714" s="120">
        <f t="shared" si="291"/>
        <v>0</v>
      </c>
      <c r="Y714" s="120"/>
      <c r="Z714" s="120"/>
      <c r="AA714" s="121">
        <f t="shared" si="292"/>
        <v>9209200</v>
      </c>
      <c r="AB714" s="122"/>
    </row>
    <row r="715" spans="1:28" ht="15.75" hidden="1" x14ac:dyDescent="0.25">
      <c r="A715" s="39">
        <v>45930</v>
      </c>
      <c r="B715" s="33" t="s">
        <v>728</v>
      </c>
      <c r="C715" s="33"/>
      <c r="D715" s="33" t="s">
        <v>41</v>
      </c>
      <c r="E715" s="33" t="s">
        <v>1136</v>
      </c>
      <c r="F715" s="33">
        <v>23.1</v>
      </c>
      <c r="G715" s="33" t="s">
        <v>51</v>
      </c>
      <c r="H715" s="33">
        <v>43000</v>
      </c>
      <c r="I715" s="5">
        <f t="shared" si="293"/>
        <v>993300.00000000012</v>
      </c>
      <c r="J715" s="37" t="s">
        <v>241</v>
      </c>
      <c r="K715" s="33"/>
      <c r="L715" s="9">
        <f t="shared" ref="L715:L748" si="294">M715+N715</f>
        <v>0</v>
      </c>
      <c r="M715" s="9"/>
      <c r="N715" s="9"/>
      <c r="O715" s="9">
        <f t="shared" ref="O715:O748" si="295">P715+Q715</f>
        <v>0</v>
      </c>
      <c r="P715" s="9"/>
      <c r="Q715" s="9"/>
      <c r="R715" s="9">
        <f t="shared" ref="R715:R748" si="296">S715+T715</f>
        <v>0</v>
      </c>
      <c r="S715" s="9"/>
      <c r="T715" s="9"/>
      <c r="U715" s="9">
        <f t="shared" ref="U715:U748" si="297">V715+W715</f>
        <v>993300</v>
      </c>
      <c r="V715" s="9">
        <v>993300</v>
      </c>
      <c r="W715" s="9"/>
      <c r="X715" s="9">
        <f t="shared" ref="X715:X748" si="298">Y715+Z715</f>
        <v>0</v>
      </c>
      <c r="Y715" s="9"/>
      <c r="Z715" s="9"/>
      <c r="AA715" s="10">
        <f t="shared" ref="AA715:AA748" si="299">C715+I715-L715-O715-U715-X715-R715</f>
        <v>1.1641532182693481E-10</v>
      </c>
      <c r="AB715" s="11">
        <v>45930</v>
      </c>
    </row>
    <row r="716" spans="1:28" ht="15.75" hidden="1" x14ac:dyDescent="0.25">
      <c r="A716" s="39">
        <v>45930</v>
      </c>
      <c r="B716" s="33" t="s">
        <v>728</v>
      </c>
      <c r="C716" s="33"/>
      <c r="D716" s="33" t="s">
        <v>41</v>
      </c>
      <c r="E716" s="33" t="s">
        <v>726</v>
      </c>
      <c r="F716" s="33">
        <v>1</v>
      </c>
      <c r="G716" s="33" t="s">
        <v>23</v>
      </c>
      <c r="H716" s="33">
        <v>400000</v>
      </c>
      <c r="I716" s="5">
        <f t="shared" si="293"/>
        <v>400000</v>
      </c>
      <c r="J716" s="37" t="s">
        <v>241</v>
      </c>
      <c r="K716" s="33"/>
      <c r="L716" s="9">
        <f t="shared" si="294"/>
        <v>0</v>
      </c>
      <c r="M716" s="9"/>
      <c r="N716" s="9"/>
      <c r="O716" s="9">
        <f t="shared" si="295"/>
        <v>0</v>
      </c>
      <c r="P716" s="9"/>
      <c r="Q716" s="9"/>
      <c r="R716" s="9">
        <f t="shared" si="296"/>
        <v>0</v>
      </c>
      <c r="S716" s="9"/>
      <c r="T716" s="9"/>
      <c r="U716" s="9">
        <f t="shared" si="297"/>
        <v>400000</v>
      </c>
      <c r="V716" s="9">
        <v>400000</v>
      </c>
      <c r="W716" s="9"/>
      <c r="X716" s="9">
        <f t="shared" si="298"/>
        <v>0</v>
      </c>
      <c r="Y716" s="9"/>
      <c r="Z716" s="9"/>
      <c r="AA716" s="10">
        <f t="shared" si="299"/>
        <v>0</v>
      </c>
      <c r="AB716" s="11">
        <v>45930</v>
      </c>
    </row>
    <row r="717" spans="1:28" ht="15.75" hidden="1" x14ac:dyDescent="0.25">
      <c r="A717" s="39">
        <v>45930</v>
      </c>
      <c r="B717" s="33" t="s">
        <v>824</v>
      </c>
      <c r="C717" s="33"/>
      <c r="D717" s="33" t="s">
        <v>41</v>
      </c>
      <c r="E717" s="33" t="s">
        <v>945</v>
      </c>
      <c r="F717" s="33">
        <v>5000</v>
      </c>
      <c r="G717" s="33" t="s">
        <v>29</v>
      </c>
      <c r="H717" s="33">
        <v>1850</v>
      </c>
      <c r="I717" s="5">
        <f t="shared" si="293"/>
        <v>9250000</v>
      </c>
      <c r="J717" s="37" t="s">
        <v>240</v>
      </c>
      <c r="K717" s="33"/>
      <c r="L717" s="9">
        <f t="shared" si="294"/>
        <v>0</v>
      </c>
      <c r="M717" s="9"/>
      <c r="N717" s="9"/>
      <c r="O717" s="9">
        <f t="shared" si="295"/>
        <v>9250000</v>
      </c>
      <c r="P717" s="9">
        <v>9250000</v>
      </c>
      <c r="Q717" s="9"/>
      <c r="R717" s="9">
        <f t="shared" si="296"/>
        <v>0</v>
      </c>
      <c r="S717" s="9"/>
      <c r="T717" s="9"/>
      <c r="U717" s="9">
        <f t="shared" si="297"/>
        <v>0</v>
      </c>
      <c r="V717" s="9"/>
      <c r="W717" s="9"/>
      <c r="X717" s="9">
        <f t="shared" si="298"/>
        <v>0</v>
      </c>
      <c r="Y717" s="9"/>
      <c r="Z717" s="9"/>
      <c r="AA717" s="10">
        <f t="shared" si="299"/>
        <v>0</v>
      </c>
      <c r="AB717" s="11">
        <v>45930</v>
      </c>
    </row>
    <row r="718" spans="1:28" ht="15.75" hidden="1" x14ac:dyDescent="0.25">
      <c r="A718" s="39">
        <v>45930</v>
      </c>
      <c r="B718" s="33" t="s">
        <v>327</v>
      </c>
      <c r="C718" s="33"/>
      <c r="D718" s="33" t="s">
        <v>31</v>
      </c>
      <c r="E718" s="33" t="s">
        <v>148</v>
      </c>
      <c r="F718" s="33">
        <v>20</v>
      </c>
      <c r="G718" s="33" t="s">
        <v>51</v>
      </c>
      <c r="H718" s="33">
        <v>60000</v>
      </c>
      <c r="I718" s="5">
        <f t="shared" si="293"/>
        <v>1200000</v>
      </c>
      <c r="J718" s="82" t="s">
        <v>38</v>
      </c>
      <c r="K718" s="33" t="s">
        <v>1178</v>
      </c>
      <c r="L718" s="9">
        <f t="shared" si="294"/>
        <v>0</v>
      </c>
      <c r="M718" s="9"/>
      <c r="N718" s="9"/>
      <c r="O718" s="9">
        <f t="shared" si="295"/>
        <v>0</v>
      </c>
      <c r="P718" s="9"/>
      <c r="Q718" s="9"/>
      <c r="R718" s="9">
        <f t="shared" si="296"/>
        <v>0</v>
      </c>
      <c r="S718" s="9"/>
      <c r="T718" s="9"/>
      <c r="U718" s="9">
        <f t="shared" si="297"/>
        <v>0</v>
      </c>
      <c r="V718" s="9"/>
      <c r="W718" s="9"/>
      <c r="X718" s="9">
        <f t="shared" si="298"/>
        <v>0</v>
      </c>
      <c r="Y718" s="9"/>
      <c r="Z718" s="9"/>
      <c r="AA718" s="10">
        <f t="shared" si="299"/>
        <v>1200000</v>
      </c>
      <c r="AB718" s="11"/>
    </row>
    <row r="719" spans="1:28" ht="15.75" hidden="1" x14ac:dyDescent="0.25">
      <c r="A719" s="39">
        <v>45930</v>
      </c>
      <c r="B719" s="33" t="s">
        <v>327</v>
      </c>
      <c r="C719" s="33"/>
      <c r="D719" s="33" t="s">
        <v>31</v>
      </c>
      <c r="E719" s="33" t="s">
        <v>98</v>
      </c>
      <c r="F719" s="33">
        <v>23.2</v>
      </c>
      <c r="G719" s="33" t="s">
        <v>51</v>
      </c>
      <c r="H719" s="33">
        <v>43000</v>
      </c>
      <c r="I719" s="5">
        <f t="shared" si="293"/>
        <v>997600</v>
      </c>
      <c r="J719" s="82" t="s">
        <v>38</v>
      </c>
      <c r="K719" s="33" t="s">
        <v>1178</v>
      </c>
      <c r="L719" s="9">
        <f t="shared" si="294"/>
        <v>0</v>
      </c>
      <c r="M719" s="9"/>
      <c r="N719" s="9"/>
      <c r="O719" s="9">
        <f t="shared" si="295"/>
        <v>0</v>
      </c>
      <c r="P719" s="9"/>
      <c r="Q719" s="9"/>
      <c r="R719" s="9">
        <f t="shared" si="296"/>
        <v>0</v>
      </c>
      <c r="S719" s="9"/>
      <c r="T719" s="9"/>
      <c r="U719" s="9">
        <f t="shared" si="297"/>
        <v>0</v>
      </c>
      <c r="V719" s="9"/>
      <c r="W719" s="9"/>
      <c r="X719" s="9">
        <f t="shared" si="298"/>
        <v>0</v>
      </c>
      <c r="Y719" s="9"/>
      <c r="Z719" s="9"/>
      <c r="AA719" s="10">
        <f t="shared" si="299"/>
        <v>997600</v>
      </c>
      <c r="AB719" s="11"/>
    </row>
    <row r="720" spans="1:28" ht="15.75" hidden="1" x14ac:dyDescent="0.25">
      <c r="A720" s="39">
        <v>45930</v>
      </c>
      <c r="B720" s="33" t="s">
        <v>327</v>
      </c>
      <c r="C720" s="33"/>
      <c r="D720" s="33" t="s">
        <v>31</v>
      </c>
      <c r="E720" s="33" t="s">
        <v>150</v>
      </c>
      <c r="F720" s="33">
        <v>19.5</v>
      </c>
      <c r="G720" s="33" t="s">
        <v>51</v>
      </c>
      <c r="H720" s="33">
        <v>43000</v>
      </c>
      <c r="I720" s="5">
        <f t="shared" si="293"/>
        <v>838500</v>
      </c>
      <c r="J720" s="82" t="s">
        <v>38</v>
      </c>
      <c r="K720" s="33" t="s">
        <v>1178</v>
      </c>
      <c r="L720" s="9">
        <f t="shared" si="294"/>
        <v>0</v>
      </c>
      <c r="M720" s="9"/>
      <c r="N720" s="9"/>
      <c r="O720" s="9">
        <f t="shared" si="295"/>
        <v>0</v>
      </c>
      <c r="P720" s="9"/>
      <c r="Q720" s="9"/>
      <c r="R720" s="9">
        <f t="shared" si="296"/>
        <v>0</v>
      </c>
      <c r="S720" s="9"/>
      <c r="T720" s="9"/>
      <c r="U720" s="9">
        <f t="shared" si="297"/>
        <v>0</v>
      </c>
      <c r="V720" s="9"/>
      <c r="W720" s="9"/>
      <c r="X720" s="9">
        <f t="shared" si="298"/>
        <v>0</v>
      </c>
      <c r="Y720" s="9"/>
      <c r="Z720" s="9"/>
      <c r="AA720" s="10">
        <f t="shared" si="299"/>
        <v>838500</v>
      </c>
      <c r="AB720" s="11"/>
    </row>
    <row r="721" spans="1:28" ht="15.75" hidden="1" x14ac:dyDescent="0.25">
      <c r="A721" s="39">
        <v>45930</v>
      </c>
      <c r="B721" s="33" t="s">
        <v>345</v>
      </c>
      <c r="C721" s="33"/>
      <c r="D721" s="33" t="s">
        <v>31</v>
      </c>
      <c r="E721" s="33" t="s">
        <v>185</v>
      </c>
      <c r="F721" s="33">
        <v>200</v>
      </c>
      <c r="G721" s="33" t="s">
        <v>29</v>
      </c>
      <c r="H721" s="33">
        <v>1150</v>
      </c>
      <c r="I721" s="5">
        <f t="shared" si="293"/>
        <v>230000</v>
      </c>
      <c r="J721" s="37" t="s">
        <v>241</v>
      </c>
      <c r="K721" s="33"/>
      <c r="L721" s="9">
        <f t="shared" si="294"/>
        <v>0</v>
      </c>
      <c r="M721" s="9"/>
      <c r="N721" s="9"/>
      <c r="O721" s="9">
        <f t="shared" si="295"/>
        <v>0</v>
      </c>
      <c r="P721" s="9"/>
      <c r="Q721" s="9"/>
      <c r="R721" s="9">
        <f t="shared" si="296"/>
        <v>0</v>
      </c>
      <c r="S721" s="9"/>
      <c r="T721" s="9"/>
      <c r="U721" s="9">
        <f t="shared" si="297"/>
        <v>230000</v>
      </c>
      <c r="V721" s="9">
        <v>230000</v>
      </c>
      <c r="W721" s="9"/>
      <c r="X721" s="9">
        <f t="shared" si="298"/>
        <v>0</v>
      </c>
      <c r="Y721" s="9"/>
      <c r="Z721" s="9"/>
      <c r="AA721" s="10">
        <f t="shared" si="299"/>
        <v>0</v>
      </c>
      <c r="AB721" s="11">
        <v>45929</v>
      </c>
    </row>
    <row r="722" spans="1:28" ht="15.75" hidden="1" x14ac:dyDescent="0.25">
      <c r="A722" s="39">
        <v>45930</v>
      </c>
      <c r="B722" s="33" t="s">
        <v>1157</v>
      </c>
      <c r="C722" s="33"/>
      <c r="D722" s="33" t="s">
        <v>31</v>
      </c>
      <c r="E722" s="33" t="s">
        <v>102</v>
      </c>
      <c r="F722" s="33">
        <v>2</v>
      </c>
      <c r="G722" s="33" t="s">
        <v>74</v>
      </c>
      <c r="H722" s="33">
        <v>65000</v>
      </c>
      <c r="I722" s="5">
        <f t="shared" si="293"/>
        <v>130000</v>
      </c>
      <c r="J722" s="37" t="s">
        <v>241</v>
      </c>
      <c r="K722" s="33"/>
      <c r="L722" s="9">
        <f t="shared" si="294"/>
        <v>130000</v>
      </c>
      <c r="M722" s="9">
        <v>130000</v>
      </c>
      <c r="N722" s="9"/>
      <c r="O722" s="9">
        <f t="shared" si="295"/>
        <v>0</v>
      </c>
      <c r="P722" s="9"/>
      <c r="Q722" s="9"/>
      <c r="R722" s="9">
        <f t="shared" si="296"/>
        <v>0</v>
      </c>
      <c r="S722" s="9"/>
      <c r="T722" s="9"/>
      <c r="U722" s="9">
        <f t="shared" si="297"/>
        <v>0</v>
      </c>
      <c r="V722" s="9"/>
      <c r="W722" s="9"/>
      <c r="X722" s="9">
        <f t="shared" si="298"/>
        <v>0</v>
      </c>
      <c r="Y722" s="9"/>
      <c r="Z722" s="9"/>
      <c r="AA722" s="10">
        <f t="shared" si="299"/>
        <v>0</v>
      </c>
      <c r="AB722" s="11">
        <v>45930</v>
      </c>
    </row>
    <row r="723" spans="1:28" ht="15.75" hidden="1" x14ac:dyDescent="0.25">
      <c r="A723" s="39">
        <v>45930</v>
      </c>
      <c r="B723" s="33" t="s">
        <v>364</v>
      </c>
      <c r="C723" s="33"/>
      <c r="D723" s="33" t="s">
        <v>31</v>
      </c>
      <c r="E723" s="33" t="s">
        <v>95</v>
      </c>
      <c r="F723" s="33">
        <v>200</v>
      </c>
      <c r="G723" s="33" t="s">
        <v>29</v>
      </c>
      <c r="H723" s="33">
        <v>4000</v>
      </c>
      <c r="I723" s="5">
        <f t="shared" si="293"/>
        <v>800000</v>
      </c>
      <c r="J723" s="37" t="s">
        <v>240</v>
      </c>
      <c r="K723" s="33"/>
      <c r="L723" s="9">
        <f t="shared" si="294"/>
        <v>0</v>
      </c>
      <c r="M723" s="9"/>
      <c r="N723" s="9"/>
      <c r="O723" s="9">
        <f t="shared" si="295"/>
        <v>800000</v>
      </c>
      <c r="P723" s="9">
        <v>800000</v>
      </c>
      <c r="Q723" s="9"/>
      <c r="R723" s="9">
        <f t="shared" si="296"/>
        <v>0</v>
      </c>
      <c r="S723" s="9"/>
      <c r="T723" s="9"/>
      <c r="U723" s="9">
        <f t="shared" si="297"/>
        <v>0</v>
      </c>
      <c r="V723" s="9"/>
      <c r="W723" s="9"/>
      <c r="X723" s="9">
        <f t="shared" si="298"/>
        <v>0</v>
      </c>
      <c r="Y723" s="9"/>
      <c r="Z723" s="9"/>
      <c r="AA723" s="10">
        <f t="shared" si="299"/>
        <v>0</v>
      </c>
      <c r="AB723" s="11">
        <v>45930</v>
      </c>
    </row>
    <row r="724" spans="1:28" ht="15.75" hidden="1" x14ac:dyDescent="0.25">
      <c r="A724" s="39">
        <v>45930</v>
      </c>
      <c r="B724" s="33" t="s">
        <v>170</v>
      </c>
      <c r="C724" s="33"/>
      <c r="D724" s="33" t="s">
        <v>31</v>
      </c>
      <c r="E724" s="33" t="s">
        <v>468</v>
      </c>
      <c r="F724" s="33">
        <v>17</v>
      </c>
      <c r="G724" s="33" t="s">
        <v>51</v>
      </c>
      <c r="H724" s="33">
        <v>43000</v>
      </c>
      <c r="I724" s="5">
        <f t="shared" si="293"/>
        <v>731000</v>
      </c>
      <c r="J724" s="37" t="s">
        <v>241</v>
      </c>
      <c r="K724" s="33"/>
      <c r="L724" s="9">
        <f t="shared" si="294"/>
        <v>731000</v>
      </c>
      <c r="M724" s="9">
        <v>731000</v>
      </c>
      <c r="N724" s="9"/>
      <c r="O724" s="9">
        <f t="shared" si="295"/>
        <v>0</v>
      </c>
      <c r="P724" s="9"/>
      <c r="Q724" s="9"/>
      <c r="R724" s="9">
        <f t="shared" si="296"/>
        <v>0</v>
      </c>
      <c r="S724" s="9"/>
      <c r="T724" s="9"/>
      <c r="U724" s="9">
        <f t="shared" si="297"/>
        <v>0</v>
      </c>
      <c r="V724" s="9"/>
      <c r="W724" s="9"/>
      <c r="X724" s="9">
        <f t="shared" si="298"/>
        <v>0</v>
      </c>
      <c r="Y724" s="9"/>
      <c r="Z724" s="9"/>
      <c r="AA724" s="10">
        <f t="shared" si="299"/>
        <v>0</v>
      </c>
      <c r="AB724" s="11">
        <v>45930</v>
      </c>
    </row>
    <row r="725" spans="1:28" ht="15.75" hidden="1" x14ac:dyDescent="0.25">
      <c r="A725" s="39">
        <v>45930</v>
      </c>
      <c r="B725" s="33" t="s">
        <v>1189</v>
      </c>
      <c r="C725" s="33"/>
      <c r="D725" s="33" t="s">
        <v>41</v>
      </c>
      <c r="E725" s="33" t="s">
        <v>110</v>
      </c>
      <c r="F725" s="33">
        <v>200</v>
      </c>
      <c r="G725" s="33" t="s">
        <v>29</v>
      </c>
      <c r="H725" s="33">
        <v>2000</v>
      </c>
      <c r="I725" s="5">
        <f t="shared" si="293"/>
        <v>400000</v>
      </c>
      <c r="J725" s="37" t="s">
        <v>241</v>
      </c>
      <c r="K725" s="33"/>
      <c r="L725" s="9">
        <f t="shared" si="294"/>
        <v>0</v>
      </c>
      <c r="M725" s="9"/>
      <c r="N725" s="9"/>
      <c r="O725" s="9">
        <f t="shared" si="295"/>
        <v>0</v>
      </c>
      <c r="P725" s="9"/>
      <c r="Q725" s="9"/>
      <c r="R725" s="9">
        <f t="shared" si="296"/>
        <v>0</v>
      </c>
      <c r="S725" s="9"/>
      <c r="T725" s="9"/>
      <c r="U725" s="9">
        <f t="shared" si="297"/>
        <v>400000</v>
      </c>
      <c r="V725" s="9">
        <v>400000</v>
      </c>
      <c r="W725" s="9"/>
      <c r="X725" s="9">
        <f t="shared" si="298"/>
        <v>0</v>
      </c>
      <c r="Y725" s="9"/>
      <c r="Z725" s="9"/>
      <c r="AA725" s="10">
        <f t="shared" si="299"/>
        <v>0</v>
      </c>
      <c r="AB725" s="11">
        <v>45930</v>
      </c>
    </row>
    <row r="726" spans="1:28" ht="15.75" hidden="1" x14ac:dyDescent="0.25">
      <c r="A726" s="39">
        <v>45930</v>
      </c>
      <c r="B726" s="33" t="s">
        <v>252</v>
      </c>
      <c r="C726" s="33"/>
      <c r="D726" s="33" t="s">
        <v>31</v>
      </c>
      <c r="E726" s="33" t="s">
        <v>130</v>
      </c>
      <c r="F726" s="33">
        <v>40</v>
      </c>
      <c r="G726" s="33" t="s">
        <v>74</v>
      </c>
      <c r="H726" s="33">
        <v>50000</v>
      </c>
      <c r="I726" s="5">
        <f t="shared" si="293"/>
        <v>2000000</v>
      </c>
      <c r="J726" s="82" t="s">
        <v>43</v>
      </c>
      <c r="K726" s="33" t="s">
        <v>1186</v>
      </c>
      <c r="L726" s="9">
        <f t="shared" si="294"/>
        <v>0</v>
      </c>
      <c r="M726" s="9"/>
      <c r="N726" s="9"/>
      <c r="O726" s="9">
        <f t="shared" si="295"/>
        <v>0</v>
      </c>
      <c r="P726" s="9"/>
      <c r="Q726" s="9"/>
      <c r="R726" s="9">
        <f t="shared" si="296"/>
        <v>0</v>
      </c>
      <c r="S726" s="9"/>
      <c r="T726" s="9"/>
      <c r="U726" s="9">
        <f t="shared" si="297"/>
        <v>0</v>
      </c>
      <c r="V726" s="9"/>
      <c r="W726" s="9"/>
      <c r="X726" s="9">
        <f t="shared" si="298"/>
        <v>0</v>
      </c>
      <c r="Y726" s="9"/>
      <c r="Z726" s="9"/>
      <c r="AA726" s="10">
        <f t="shared" si="299"/>
        <v>2000000</v>
      </c>
      <c r="AB726" s="11"/>
    </row>
    <row r="727" spans="1:28" ht="15.75" hidden="1" x14ac:dyDescent="0.25">
      <c r="A727" s="39">
        <v>45930</v>
      </c>
      <c r="B727" s="33" t="s">
        <v>252</v>
      </c>
      <c r="C727" s="33"/>
      <c r="D727" s="33" t="s">
        <v>31</v>
      </c>
      <c r="E727" s="33" t="s">
        <v>73</v>
      </c>
      <c r="F727" s="33">
        <v>40</v>
      </c>
      <c r="G727" s="33" t="s">
        <v>74</v>
      </c>
      <c r="H727" s="33">
        <v>50000</v>
      </c>
      <c r="I727" s="5">
        <f t="shared" si="293"/>
        <v>2000000</v>
      </c>
      <c r="J727" s="82" t="s">
        <v>43</v>
      </c>
      <c r="K727" s="33" t="s">
        <v>1186</v>
      </c>
      <c r="L727" s="9">
        <f t="shared" si="294"/>
        <v>0</v>
      </c>
      <c r="M727" s="9"/>
      <c r="N727" s="9"/>
      <c r="O727" s="9">
        <f t="shared" si="295"/>
        <v>0</v>
      </c>
      <c r="P727" s="9"/>
      <c r="Q727" s="9"/>
      <c r="R727" s="9">
        <f t="shared" si="296"/>
        <v>0</v>
      </c>
      <c r="S727" s="9"/>
      <c r="T727" s="9"/>
      <c r="U727" s="9">
        <f t="shared" si="297"/>
        <v>0</v>
      </c>
      <c r="V727" s="9"/>
      <c r="W727" s="9"/>
      <c r="X727" s="9">
        <f t="shared" si="298"/>
        <v>0</v>
      </c>
      <c r="Y727" s="9"/>
      <c r="Z727" s="9"/>
      <c r="AA727" s="10">
        <f t="shared" si="299"/>
        <v>2000000</v>
      </c>
      <c r="AB727" s="11"/>
    </row>
    <row r="728" spans="1:28" ht="15.75" hidden="1" x14ac:dyDescent="0.25">
      <c r="A728" s="39">
        <v>45930</v>
      </c>
      <c r="B728" s="33" t="s">
        <v>252</v>
      </c>
      <c r="C728" s="33"/>
      <c r="D728" s="33" t="s">
        <v>31</v>
      </c>
      <c r="E728" s="33" t="s">
        <v>102</v>
      </c>
      <c r="F728" s="33">
        <v>24</v>
      </c>
      <c r="G728" s="33" t="s">
        <v>74</v>
      </c>
      <c r="H728" s="33">
        <v>65000</v>
      </c>
      <c r="I728" s="5">
        <f t="shared" si="293"/>
        <v>1560000</v>
      </c>
      <c r="J728" s="82" t="s">
        <v>43</v>
      </c>
      <c r="K728" s="33" t="s">
        <v>1186</v>
      </c>
      <c r="L728" s="9">
        <f t="shared" si="294"/>
        <v>0</v>
      </c>
      <c r="M728" s="9"/>
      <c r="N728" s="9"/>
      <c r="O728" s="9">
        <f t="shared" si="295"/>
        <v>0</v>
      </c>
      <c r="P728" s="9"/>
      <c r="Q728" s="9"/>
      <c r="R728" s="9">
        <f t="shared" si="296"/>
        <v>0</v>
      </c>
      <c r="S728" s="9"/>
      <c r="T728" s="9"/>
      <c r="U728" s="9">
        <f t="shared" si="297"/>
        <v>0</v>
      </c>
      <c r="V728" s="9"/>
      <c r="W728" s="9"/>
      <c r="X728" s="9">
        <f t="shared" si="298"/>
        <v>0</v>
      </c>
      <c r="Y728" s="9"/>
      <c r="Z728" s="9"/>
      <c r="AA728" s="10">
        <f t="shared" si="299"/>
        <v>1560000</v>
      </c>
      <c r="AB728" s="11"/>
    </row>
    <row r="729" spans="1:28" ht="15.75" hidden="1" x14ac:dyDescent="0.25">
      <c r="A729" s="39">
        <v>45930</v>
      </c>
      <c r="B729" s="33" t="s">
        <v>145</v>
      </c>
      <c r="C729" s="33"/>
      <c r="D729" s="33" t="s">
        <v>31</v>
      </c>
      <c r="E729" s="33" t="s">
        <v>80</v>
      </c>
      <c r="F729" s="33">
        <v>2</v>
      </c>
      <c r="G729" s="33" t="s">
        <v>23</v>
      </c>
      <c r="H729" s="33">
        <v>1200000</v>
      </c>
      <c r="I729" s="5">
        <f t="shared" si="293"/>
        <v>2400000</v>
      </c>
      <c r="J729" s="37" t="s">
        <v>240</v>
      </c>
      <c r="K729" s="33"/>
      <c r="L729" s="9">
        <f t="shared" si="294"/>
        <v>0</v>
      </c>
      <c r="M729" s="9"/>
      <c r="N729" s="9"/>
      <c r="O729" s="9">
        <f t="shared" si="295"/>
        <v>2400000</v>
      </c>
      <c r="P729" s="9">
        <v>2400000</v>
      </c>
      <c r="Q729" s="9"/>
      <c r="R729" s="9">
        <f t="shared" si="296"/>
        <v>0</v>
      </c>
      <c r="S729" s="9"/>
      <c r="T729" s="9"/>
      <c r="U729" s="9">
        <f t="shared" si="297"/>
        <v>0</v>
      </c>
      <c r="V729" s="9"/>
      <c r="W729" s="9"/>
      <c r="X729" s="9">
        <f t="shared" si="298"/>
        <v>0</v>
      </c>
      <c r="Y729" s="9"/>
      <c r="Z729" s="9"/>
      <c r="AA729" s="10">
        <f t="shared" si="299"/>
        <v>0</v>
      </c>
      <c r="AB729" s="11">
        <v>45930</v>
      </c>
    </row>
    <row r="730" spans="1:28" ht="15.75" hidden="1" x14ac:dyDescent="0.25">
      <c r="A730" s="39">
        <v>45930</v>
      </c>
      <c r="B730" s="33" t="s">
        <v>219</v>
      </c>
      <c r="C730" s="33"/>
      <c r="D730" s="33" t="s">
        <v>41</v>
      </c>
      <c r="E730" s="33" t="s">
        <v>442</v>
      </c>
      <c r="F730" s="33">
        <v>1</v>
      </c>
      <c r="G730" s="33" t="s">
        <v>138</v>
      </c>
      <c r="H730" s="33">
        <v>1200000</v>
      </c>
      <c r="I730" s="5">
        <f t="shared" si="293"/>
        <v>1200000</v>
      </c>
      <c r="J730" s="82" t="s">
        <v>38</v>
      </c>
      <c r="K730" s="33" t="s">
        <v>1179</v>
      </c>
      <c r="L730" s="9">
        <f t="shared" si="294"/>
        <v>0</v>
      </c>
      <c r="M730" s="9"/>
      <c r="N730" s="9"/>
      <c r="O730" s="9">
        <f t="shared" si="295"/>
        <v>0</v>
      </c>
      <c r="P730" s="9"/>
      <c r="Q730" s="9"/>
      <c r="R730" s="9">
        <f t="shared" si="296"/>
        <v>0</v>
      </c>
      <c r="S730" s="9"/>
      <c r="T730" s="9"/>
      <c r="U730" s="9">
        <f t="shared" si="297"/>
        <v>0</v>
      </c>
      <c r="V730" s="9"/>
      <c r="W730" s="9"/>
      <c r="X730" s="9">
        <f t="shared" si="298"/>
        <v>0</v>
      </c>
      <c r="Y730" s="9"/>
      <c r="Z730" s="9"/>
      <c r="AA730" s="10">
        <f t="shared" si="299"/>
        <v>1200000</v>
      </c>
      <c r="AB730" s="11"/>
    </row>
    <row r="731" spans="1:28" ht="15.75" hidden="1" x14ac:dyDescent="0.25">
      <c r="A731" s="39">
        <v>45930</v>
      </c>
      <c r="B731" s="33" t="s">
        <v>231</v>
      </c>
      <c r="C731" s="33"/>
      <c r="D731" s="33"/>
      <c r="E731" s="33" t="s">
        <v>135</v>
      </c>
      <c r="F731" s="33">
        <v>118.6</v>
      </c>
      <c r="G731" s="33" t="s">
        <v>51</v>
      </c>
      <c r="H731" s="33"/>
      <c r="I731" s="5">
        <f t="shared" si="293"/>
        <v>0</v>
      </c>
      <c r="J731" s="83" t="s">
        <v>26</v>
      </c>
      <c r="K731" s="33"/>
      <c r="L731" s="9">
        <f t="shared" si="294"/>
        <v>0</v>
      </c>
      <c r="M731" s="9"/>
      <c r="N731" s="9"/>
      <c r="O731" s="9">
        <f t="shared" si="295"/>
        <v>0</v>
      </c>
      <c r="P731" s="9"/>
      <c r="Q731" s="9"/>
      <c r="R731" s="9">
        <f t="shared" si="296"/>
        <v>0</v>
      </c>
      <c r="S731" s="9"/>
      <c r="T731" s="9"/>
      <c r="U731" s="9">
        <f t="shared" si="297"/>
        <v>0</v>
      </c>
      <c r="V731" s="9"/>
      <c r="W731" s="9"/>
      <c r="X731" s="9">
        <f t="shared" si="298"/>
        <v>0</v>
      </c>
      <c r="Y731" s="9"/>
      <c r="Z731" s="9"/>
      <c r="AA731" s="10">
        <f t="shared" si="299"/>
        <v>0</v>
      </c>
      <c r="AB731" s="11"/>
    </row>
    <row r="732" spans="1:28" ht="15.75" hidden="1" x14ac:dyDescent="0.25">
      <c r="A732" s="39">
        <v>45930</v>
      </c>
      <c r="B732" s="33" t="s">
        <v>231</v>
      </c>
      <c r="C732" s="33"/>
      <c r="D732" s="33"/>
      <c r="E732" s="33" t="s">
        <v>304</v>
      </c>
      <c r="F732" s="33">
        <v>133.80000000000001</v>
      </c>
      <c r="G732" s="33" t="s">
        <v>51</v>
      </c>
      <c r="H732" s="33"/>
      <c r="I732" s="5">
        <f t="shared" si="293"/>
        <v>0</v>
      </c>
      <c r="J732" s="83" t="s">
        <v>26</v>
      </c>
      <c r="K732" s="33"/>
      <c r="L732" s="9">
        <f t="shared" si="294"/>
        <v>0</v>
      </c>
      <c r="M732" s="9"/>
      <c r="N732" s="9"/>
      <c r="O732" s="9">
        <f t="shared" si="295"/>
        <v>0</v>
      </c>
      <c r="P732" s="9"/>
      <c r="Q732" s="9"/>
      <c r="R732" s="9">
        <f t="shared" si="296"/>
        <v>0</v>
      </c>
      <c r="S732" s="9"/>
      <c r="T732" s="9"/>
      <c r="U732" s="9">
        <f t="shared" si="297"/>
        <v>0</v>
      </c>
      <c r="V732" s="9"/>
      <c r="W732" s="9"/>
      <c r="X732" s="9">
        <f t="shared" si="298"/>
        <v>0</v>
      </c>
      <c r="Y732" s="9"/>
      <c r="Z732" s="9"/>
      <c r="AA732" s="10">
        <f t="shared" si="299"/>
        <v>0</v>
      </c>
      <c r="AB732" s="11"/>
    </row>
    <row r="733" spans="1:28" ht="15.75" hidden="1" x14ac:dyDescent="0.25">
      <c r="A733" s="39">
        <v>45930</v>
      </c>
      <c r="B733" s="33" t="s">
        <v>231</v>
      </c>
      <c r="C733" s="33"/>
      <c r="D733" s="33"/>
      <c r="E733" s="33" t="s">
        <v>98</v>
      </c>
      <c r="F733" s="33">
        <v>23</v>
      </c>
      <c r="G733" s="33" t="s">
        <v>51</v>
      </c>
      <c r="H733" s="33"/>
      <c r="I733" s="5">
        <f t="shared" si="293"/>
        <v>0</v>
      </c>
      <c r="J733" s="83" t="s">
        <v>26</v>
      </c>
      <c r="K733" s="33"/>
      <c r="L733" s="9">
        <f t="shared" si="294"/>
        <v>0</v>
      </c>
      <c r="M733" s="9"/>
      <c r="N733" s="9"/>
      <c r="O733" s="9">
        <f t="shared" si="295"/>
        <v>0</v>
      </c>
      <c r="P733" s="9"/>
      <c r="Q733" s="9"/>
      <c r="R733" s="9">
        <f t="shared" si="296"/>
        <v>0</v>
      </c>
      <c r="S733" s="9"/>
      <c r="T733" s="9"/>
      <c r="U733" s="9">
        <f t="shared" si="297"/>
        <v>0</v>
      </c>
      <c r="V733" s="9"/>
      <c r="W733" s="9"/>
      <c r="X733" s="9">
        <f t="shared" si="298"/>
        <v>0</v>
      </c>
      <c r="Y733" s="9"/>
      <c r="Z733" s="9"/>
      <c r="AA733" s="10">
        <f t="shared" si="299"/>
        <v>0</v>
      </c>
      <c r="AB733" s="11"/>
    </row>
    <row r="734" spans="1:28" ht="15.75" hidden="1" x14ac:dyDescent="0.25">
      <c r="A734" s="39">
        <v>45930</v>
      </c>
      <c r="B734" s="33" t="s">
        <v>231</v>
      </c>
      <c r="C734" s="33"/>
      <c r="D734" s="33"/>
      <c r="E734" s="33" t="s">
        <v>482</v>
      </c>
      <c r="F734" s="33">
        <v>93.8</v>
      </c>
      <c r="G734" s="33" t="s">
        <v>51</v>
      </c>
      <c r="H734" s="33"/>
      <c r="I734" s="5">
        <f t="shared" si="293"/>
        <v>0</v>
      </c>
      <c r="J734" s="83" t="s">
        <v>26</v>
      </c>
      <c r="K734" s="33"/>
      <c r="L734" s="9">
        <f t="shared" si="294"/>
        <v>0</v>
      </c>
      <c r="M734" s="9"/>
      <c r="N734" s="9"/>
      <c r="O734" s="9">
        <f t="shared" si="295"/>
        <v>0</v>
      </c>
      <c r="P734" s="9"/>
      <c r="Q734" s="9"/>
      <c r="R734" s="9">
        <f t="shared" si="296"/>
        <v>0</v>
      </c>
      <c r="S734" s="9"/>
      <c r="T734" s="9"/>
      <c r="U734" s="9">
        <f t="shared" si="297"/>
        <v>0</v>
      </c>
      <c r="V734" s="9"/>
      <c r="W734" s="9"/>
      <c r="X734" s="9">
        <f t="shared" si="298"/>
        <v>0</v>
      </c>
      <c r="Y734" s="9"/>
      <c r="Z734" s="9"/>
      <c r="AA734" s="10">
        <f t="shared" si="299"/>
        <v>0</v>
      </c>
      <c r="AB734" s="11"/>
    </row>
    <row r="735" spans="1:28" ht="15.75" hidden="1" x14ac:dyDescent="0.25">
      <c r="A735" s="39">
        <v>45930</v>
      </c>
      <c r="B735" s="33" t="s">
        <v>478</v>
      </c>
      <c r="C735" s="33"/>
      <c r="D735" s="33" t="s">
        <v>41</v>
      </c>
      <c r="E735" s="33" t="s">
        <v>95</v>
      </c>
      <c r="F735" s="33">
        <v>1300</v>
      </c>
      <c r="G735" s="33" t="s">
        <v>29</v>
      </c>
      <c r="H735" s="33">
        <v>3800</v>
      </c>
      <c r="I735" s="5">
        <f t="shared" si="293"/>
        <v>4940000</v>
      </c>
      <c r="J735" s="37" t="s">
        <v>240</v>
      </c>
      <c r="K735" s="33"/>
      <c r="L735" s="9">
        <f t="shared" si="294"/>
        <v>0</v>
      </c>
      <c r="M735" s="9"/>
      <c r="N735" s="9"/>
      <c r="O735" s="9">
        <f t="shared" si="295"/>
        <v>4940000</v>
      </c>
      <c r="P735" s="9">
        <v>4940000</v>
      </c>
      <c r="Q735" s="9"/>
      <c r="R735" s="9">
        <f t="shared" si="296"/>
        <v>0</v>
      </c>
      <c r="S735" s="9"/>
      <c r="T735" s="9"/>
      <c r="U735" s="9">
        <f t="shared" si="297"/>
        <v>0</v>
      </c>
      <c r="V735" s="9"/>
      <c r="W735" s="9"/>
      <c r="X735" s="9">
        <f t="shared" si="298"/>
        <v>0</v>
      </c>
      <c r="Y735" s="9"/>
      <c r="Z735" s="9"/>
      <c r="AA735" s="10">
        <f t="shared" si="299"/>
        <v>0</v>
      </c>
      <c r="AB735" s="11">
        <v>45930</v>
      </c>
    </row>
    <row r="736" spans="1:28" ht="15.75" hidden="1" x14ac:dyDescent="0.25">
      <c r="A736" s="39">
        <v>45930</v>
      </c>
      <c r="B736" s="33" t="s">
        <v>565</v>
      </c>
      <c r="C736" s="33"/>
      <c r="D736" s="33" t="s">
        <v>31</v>
      </c>
      <c r="E736" s="33" t="s">
        <v>123</v>
      </c>
      <c r="F736" s="33">
        <v>5</v>
      </c>
      <c r="G736" s="33" t="s">
        <v>51</v>
      </c>
      <c r="H736" s="33">
        <v>100000</v>
      </c>
      <c r="I736" s="5">
        <f t="shared" si="293"/>
        <v>500000</v>
      </c>
      <c r="J736" s="37" t="s">
        <v>241</v>
      </c>
      <c r="K736" s="33"/>
      <c r="L736" s="9">
        <f t="shared" si="294"/>
        <v>0</v>
      </c>
      <c r="M736" s="9"/>
      <c r="N736" s="9"/>
      <c r="O736" s="9">
        <f t="shared" si="295"/>
        <v>0</v>
      </c>
      <c r="P736" s="9"/>
      <c r="Q736" s="9"/>
      <c r="R736" s="9">
        <f t="shared" si="296"/>
        <v>0</v>
      </c>
      <c r="S736" s="9"/>
      <c r="T736" s="9"/>
      <c r="U736" s="9">
        <f t="shared" si="297"/>
        <v>500000</v>
      </c>
      <c r="V736" s="9">
        <v>500000</v>
      </c>
      <c r="W736" s="9"/>
      <c r="X736" s="9">
        <f t="shared" si="298"/>
        <v>0</v>
      </c>
      <c r="Y736" s="9"/>
      <c r="Z736" s="9"/>
      <c r="AA736" s="10">
        <f t="shared" si="299"/>
        <v>0</v>
      </c>
      <c r="AB736" s="11">
        <v>45930</v>
      </c>
    </row>
    <row r="737" spans="1:28" ht="15.75" hidden="1" x14ac:dyDescent="0.25">
      <c r="A737" s="39">
        <v>45930</v>
      </c>
      <c r="B737" s="33" t="s">
        <v>105</v>
      </c>
      <c r="C737" s="33"/>
      <c r="D737" s="33" t="s">
        <v>41</v>
      </c>
      <c r="E737" s="33" t="s">
        <v>122</v>
      </c>
      <c r="F737" s="33">
        <v>7</v>
      </c>
      <c r="G737" s="33" t="s">
        <v>51</v>
      </c>
      <c r="H737" s="33">
        <v>70000</v>
      </c>
      <c r="I737" s="5">
        <f t="shared" si="293"/>
        <v>490000</v>
      </c>
      <c r="J737" s="37" t="s">
        <v>241</v>
      </c>
      <c r="K737" s="33"/>
      <c r="L737" s="9">
        <f t="shared" si="294"/>
        <v>490000</v>
      </c>
      <c r="M737" s="9">
        <v>490000</v>
      </c>
      <c r="N737" s="9"/>
      <c r="O737" s="9">
        <f t="shared" si="295"/>
        <v>0</v>
      </c>
      <c r="P737" s="9"/>
      <c r="Q737" s="9"/>
      <c r="R737" s="9">
        <f t="shared" si="296"/>
        <v>0</v>
      </c>
      <c r="S737" s="9"/>
      <c r="T737" s="9"/>
      <c r="U737" s="9">
        <f t="shared" si="297"/>
        <v>0</v>
      </c>
      <c r="V737" s="9"/>
      <c r="W737" s="9"/>
      <c r="X737" s="9">
        <f t="shared" si="298"/>
        <v>0</v>
      </c>
      <c r="Y737" s="9"/>
      <c r="Z737" s="9"/>
      <c r="AA737" s="10">
        <f t="shared" si="299"/>
        <v>0</v>
      </c>
      <c r="AB737" s="11">
        <v>45930</v>
      </c>
    </row>
    <row r="738" spans="1:28" ht="15.75" hidden="1" x14ac:dyDescent="0.25">
      <c r="A738" s="39">
        <v>45930</v>
      </c>
      <c r="B738" s="33" t="s">
        <v>105</v>
      </c>
      <c r="C738" s="33"/>
      <c r="D738" s="33" t="s">
        <v>41</v>
      </c>
      <c r="E738" s="33" t="s">
        <v>73</v>
      </c>
      <c r="F738" s="33">
        <v>10</v>
      </c>
      <c r="G738" s="33" t="s">
        <v>74</v>
      </c>
      <c r="H738" s="33">
        <v>50000</v>
      </c>
      <c r="I738" s="5">
        <f t="shared" si="293"/>
        <v>500000</v>
      </c>
      <c r="J738" s="37" t="s">
        <v>241</v>
      </c>
      <c r="K738" s="33"/>
      <c r="L738" s="9">
        <f t="shared" si="294"/>
        <v>500000</v>
      </c>
      <c r="M738" s="9">
        <v>500000</v>
      </c>
      <c r="N738" s="9"/>
      <c r="O738" s="9">
        <f t="shared" si="295"/>
        <v>0</v>
      </c>
      <c r="P738" s="9"/>
      <c r="Q738" s="9"/>
      <c r="R738" s="9">
        <f t="shared" si="296"/>
        <v>0</v>
      </c>
      <c r="S738" s="9"/>
      <c r="T738" s="9"/>
      <c r="U738" s="9">
        <f t="shared" si="297"/>
        <v>0</v>
      </c>
      <c r="V738" s="9"/>
      <c r="W738" s="9"/>
      <c r="X738" s="9">
        <f t="shared" si="298"/>
        <v>0</v>
      </c>
      <c r="Y738" s="9"/>
      <c r="Z738" s="9"/>
      <c r="AA738" s="10">
        <f t="shared" si="299"/>
        <v>0</v>
      </c>
      <c r="AB738" s="11">
        <v>45930</v>
      </c>
    </row>
    <row r="739" spans="1:28" ht="15.75" hidden="1" x14ac:dyDescent="0.25">
      <c r="A739" s="39">
        <v>45930</v>
      </c>
      <c r="B739" s="33" t="s">
        <v>154</v>
      </c>
      <c r="C739" s="33"/>
      <c r="D739" s="33" t="s">
        <v>31</v>
      </c>
      <c r="E739" s="33" t="s">
        <v>91</v>
      </c>
      <c r="F739" s="33">
        <v>3200</v>
      </c>
      <c r="G739" s="33" t="s">
        <v>29</v>
      </c>
      <c r="H739" s="33">
        <v>4000</v>
      </c>
      <c r="I739" s="5">
        <f t="shared" si="293"/>
        <v>12800000</v>
      </c>
      <c r="J739" s="82" t="s">
        <v>38</v>
      </c>
      <c r="K739" s="33" t="s">
        <v>1170</v>
      </c>
      <c r="L739" s="9">
        <f t="shared" si="294"/>
        <v>0</v>
      </c>
      <c r="M739" s="9"/>
      <c r="N739" s="9"/>
      <c r="O739" s="9">
        <f t="shared" si="295"/>
        <v>0</v>
      </c>
      <c r="P739" s="9"/>
      <c r="Q739" s="9"/>
      <c r="R739" s="9">
        <f t="shared" si="296"/>
        <v>0</v>
      </c>
      <c r="S739" s="9"/>
      <c r="T739" s="9"/>
      <c r="U739" s="9">
        <f t="shared" si="297"/>
        <v>0</v>
      </c>
      <c r="V739" s="9"/>
      <c r="W739" s="9"/>
      <c r="X739" s="9">
        <f t="shared" si="298"/>
        <v>0</v>
      </c>
      <c r="Y739" s="9"/>
      <c r="Z739" s="9"/>
      <c r="AA739" s="10">
        <f t="shared" si="299"/>
        <v>12800000</v>
      </c>
      <c r="AB739" s="11"/>
    </row>
    <row r="740" spans="1:28" ht="15.75" hidden="1" x14ac:dyDescent="0.25">
      <c r="A740" s="39">
        <v>45930</v>
      </c>
      <c r="B740" s="33" t="s">
        <v>154</v>
      </c>
      <c r="C740" s="33"/>
      <c r="D740" s="33" t="s">
        <v>31</v>
      </c>
      <c r="E740" s="33" t="s">
        <v>707</v>
      </c>
      <c r="F740" s="33">
        <v>2000</v>
      </c>
      <c r="G740" s="33" t="s">
        <v>29</v>
      </c>
      <c r="H740" s="33">
        <v>4000</v>
      </c>
      <c r="I740" s="5">
        <f t="shared" si="293"/>
        <v>8000000</v>
      </c>
      <c r="J740" s="82" t="s">
        <v>38</v>
      </c>
      <c r="K740" s="33" t="s">
        <v>1170</v>
      </c>
      <c r="L740" s="9">
        <f t="shared" si="294"/>
        <v>0</v>
      </c>
      <c r="M740" s="9"/>
      <c r="N740" s="9"/>
      <c r="O740" s="9">
        <f t="shared" si="295"/>
        <v>0</v>
      </c>
      <c r="P740" s="9"/>
      <c r="Q740" s="9"/>
      <c r="R740" s="9">
        <f t="shared" si="296"/>
        <v>0</v>
      </c>
      <c r="S740" s="9"/>
      <c r="T740" s="9"/>
      <c r="U740" s="9">
        <f t="shared" si="297"/>
        <v>0</v>
      </c>
      <c r="V740" s="9"/>
      <c r="W740" s="9"/>
      <c r="X740" s="9">
        <f t="shared" si="298"/>
        <v>0</v>
      </c>
      <c r="Y740" s="9"/>
      <c r="Z740" s="9"/>
      <c r="AA740" s="10">
        <f t="shared" si="299"/>
        <v>8000000</v>
      </c>
      <c r="AB740" s="11"/>
    </row>
    <row r="741" spans="1:28" ht="15.75" hidden="1" x14ac:dyDescent="0.25">
      <c r="A741" s="39">
        <v>45930</v>
      </c>
      <c r="B741" s="33" t="s">
        <v>648</v>
      </c>
      <c r="C741" s="33"/>
      <c r="D741" s="33" t="s">
        <v>41</v>
      </c>
      <c r="E741" s="33" t="s">
        <v>110</v>
      </c>
      <c r="F741" s="33">
        <v>1600</v>
      </c>
      <c r="G741" s="33" t="s">
        <v>29</v>
      </c>
      <c r="H741" s="33">
        <v>1850</v>
      </c>
      <c r="I741" s="5">
        <f t="shared" si="293"/>
        <v>2960000</v>
      </c>
      <c r="J741" s="37" t="s">
        <v>241</v>
      </c>
      <c r="K741" s="33"/>
      <c r="L741" s="9">
        <f t="shared" si="294"/>
        <v>2960000</v>
      </c>
      <c r="M741" s="9">
        <v>2960000</v>
      </c>
      <c r="N741" s="9"/>
      <c r="O741" s="9">
        <f t="shared" si="295"/>
        <v>0</v>
      </c>
      <c r="P741" s="9"/>
      <c r="Q741" s="9"/>
      <c r="R741" s="9">
        <f t="shared" si="296"/>
        <v>0</v>
      </c>
      <c r="S741" s="9"/>
      <c r="T741" s="9"/>
      <c r="U741" s="9">
        <f t="shared" si="297"/>
        <v>0</v>
      </c>
      <c r="V741" s="9"/>
      <c r="W741" s="9"/>
      <c r="X741" s="9">
        <f t="shared" si="298"/>
        <v>0</v>
      </c>
      <c r="Y741" s="9"/>
      <c r="Z741" s="9"/>
      <c r="AA741" s="10">
        <f t="shared" si="299"/>
        <v>0</v>
      </c>
      <c r="AB741" s="11">
        <v>45930</v>
      </c>
    </row>
    <row r="742" spans="1:28" ht="15.75" hidden="1" x14ac:dyDescent="0.25">
      <c r="A742" s="39">
        <v>45930</v>
      </c>
      <c r="B742" s="33" t="s">
        <v>217</v>
      </c>
      <c r="C742" s="33"/>
      <c r="D742" s="33" t="s">
        <v>41</v>
      </c>
      <c r="E742" s="33" t="s">
        <v>1169</v>
      </c>
      <c r="F742" s="33">
        <v>5000</v>
      </c>
      <c r="G742" s="33" t="s">
        <v>29</v>
      </c>
      <c r="H742" s="33">
        <v>925</v>
      </c>
      <c r="I742" s="5">
        <f t="shared" si="293"/>
        <v>4625000</v>
      </c>
      <c r="J742" s="37" t="s">
        <v>241</v>
      </c>
      <c r="K742" s="33"/>
      <c r="L742" s="9">
        <f t="shared" si="294"/>
        <v>0</v>
      </c>
      <c r="M742" s="9"/>
      <c r="N742" s="9"/>
      <c r="O742" s="9">
        <f t="shared" si="295"/>
        <v>0</v>
      </c>
      <c r="P742" s="9"/>
      <c r="Q742" s="9"/>
      <c r="R742" s="9">
        <f t="shared" si="296"/>
        <v>0</v>
      </c>
      <c r="S742" s="9"/>
      <c r="T742" s="9"/>
      <c r="U742" s="9">
        <f t="shared" si="297"/>
        <v>4625000</v>
      </c>
      <c r="V742" s="9">
        <v>4625000</v>
      </c>
      <c r="W742" s="9"/>
      <c r="X742" s="9">
        <f t="shared" si="298"/>
        <v>0</v>
      </c>
      <c r="Y742" s="9"/>
      <c r="Z742" s="9"/>
      <c r="AA742" s="10">
        <f t="shared" si="299"/>
        <v>0</v>
      </c>
      <c r="AB742" s="11">
        <v>45930</v>
      </c>
    </row>
    <row r="743" spans="1:28" ht="15.75" hidden="1" x14ac:dyDescent="0.25">
      <c r="A743" s="39">
        <v>45930</v>
      </c>
      <c r="B743" s="33" t="s">
        <v>189</v>
      </c>
      <c r="C743" s="33"/>
      <c r="D743" s="33" t="s">
        <v>31</v>
      </c>
      <c r="E743" s="33" t="s">
        <v>110</v>
      </c>
      <c r="F743" s="33">
        <v>400</v>
      </c>
      <c r="G743" s="33" t="s">
        <v>29</v>
      </c>
      <c r="H743" s="33">
        <v>1800</v>
      </c>
      <c r="I743" s="5">
        <f t="shared" si="293"/>
        <v>720000</v>
      </c>
      <c r="J743" s="37" t="s">
        <v>241</v>
      </c>
      <c r="K743" s="33"/>
      <c r="L743" s="9">
        <f t="shared" si="294"/>
        <v>0</v>
      </c>
      <c r="M743" s="9"/>
      <c r="N743" s="9"/>
      <c r="O743" s="9">
        <f t="shared" si="295"/>
        <v>0</v>
      </c>
      <c r="P743" s="9"/>
      <c r="Q743" s="9"/>
      <c r="R743" s="9">
        <f t="shared" si="296"/>
        <v>0</v>
      </c>
      <c r="S743" s="9"/>
      <c r="T743" s="9"/>
      <c r="U743" s="9">
        <f t="shared" si="297"/>
        <v>0</v>
      </c>
      <c r="V743" s="9"/>
      <c r="W743" s="9"/>
      <c r="X743" s="9">
        <f t="shared" si="298"/>
        <v>720000</v>
      </c>
      <c r="Y743" s="9">
        <v>720000</v>
      </c>
      <c r="Z743" s="9"/>
      <c r="AA743" s="10">
        <f t="shared" si="299"/>
        <v>0</v>
      </c>
      <c r="AB743" s="11">
        <v>45930</v>
      </c>
    </row>
    <row r="744" spans="1:28" ht="15.75" hidden="1" x14ac:dyDescent="0.25">
      <c r="A744" s="39">
        <v>45930</v>
      </c>
      <c r="B744" s="33" t="s">
        <v>153</v>
      </c>
      <c r="C744" s="33"/>
      <c r="D744" s="33" t="s">
        <v>31</v>
      </c>
      <c r="E744" s="33" t="s">
        <v>394</v>
      </c>
      <c r="F744" s="33">
        <v>5</v>
      </c>
      <c r="G744" s="33" t="s">
        <v>51</v>
      </c>
      <c r="H744" s="33">
        <v>300000</v>
      </c>
      <c r="I744" s="5">
        <f t="shared" si="293"/>
        <v>1500000</v>
      </c>
      <c r="J744" s="82" t="s">
        <v>38</v>
      </c>
      <c r="K744" s="33" t="s">
        <v>1190</v>
      </c>
      <c r="L744" s="9">
        <f t="shared" si="294"/>
        <v>0</v>
      </c>
      <c r="M744" s="9"/>
      <c r="N744" s="9"/>
      <c r="O744" s="9">
        <f t="shared" si="295"/>
        <v>0</v>
      </c>
      <c r="P744" s="9"/>
      <c r="Q744" s="9"/>
      <c r="R744" s="9">
        <f t="shared" si="296"/>
        <v>0</v>
      </c>
      <c r="S744" s="9"/>
      <c r="T744" s="9"/>
      <c r="U744" s="9">
        <f t="shared" si="297"/>
        <v>0</v>
      </c>
      <c r="V744" s="9"/>
      <c r="W744" s="9"/>
      <c r="X744" s="9">
        <f t="shared" si="298"/>
        <v>0</v>
      </c>
      <c r="Y744" s="9"/>
      <c r="Z744" s="9"/>
      <c r="AA744" s="10">
        <f t="shared" si="299"/>
        <v>1500000</v>
      </c>
      <c r="AB744" s="11"/>
    </row>
    <row r="745" spans="1:28" ht="15.75" hidden="1" x14ac:dyDescent="0.25">
      <c r="A745" s="39">
        <v>45930</v>
      </c>
      <c r="B745" s="33" t="s">
        <v>153</v>
      </c>
      <c r="C745" s="33"/>
      <c r="D745" s="33" t="s">
        <v>31</v>
      </c>
      <c r="E745" s="33" t="s">
        <v>457</v>
      </c>
      <c r="F745" s="33">
        <v>5</v>
      </c>
      <c r="G745" s="33" t="s">
        <v>51</v>
      </c>
      <c r="H745" s="33">
        <v>300000</v>
      </c>
      <c r="I745" s="5">
        <f t="shared" si="293"/>
        <v>1500000</v>
      </c>
      <c r="J745" s="82" t="s">
        <v>38</v>
      </c>
      <c r="K745" s="33" t="s">
        <v>1190</v>
      </c>
      <c r="L745" s="9">
        <f t="shared" si="294"/>
        <v>0</v>
      </c>
      <c r="M745" s="9"/>
      <c r="N745" s="9"/>
      <c r="O745" s="9">
        <f t="shared" si="295"/>
        <v>0</v>
      </c>
      <c r="P745" s="9"/>
      <c r="Q745" s="9"/>
      <c r="R745" s="9">
        <f t="shared" si="296"/>
        <v>0</v>
      </c>
      <c r="S745" s="9"/>
      <c r="T745" s="9"/>
      <c r="U745" s="9">
        <f t="shared" si="297"/>
        <v>0</v>
      </c>
      <c r="V745" s="9"/>
      <c r="W745" s="9"/>
      <c r="X745" s="9">
        <f t="shared" si="298"/>
        <v>0</v>
      </c>
      <c r="Y745" s="9"/>
      <c r="Z745" s="9"/>
      <c r="AA745" s="10">
        <f t="shared" si="299"/>
        <v>1500000</v>
      </c>
      <c r="AB745" s="11"/>
    </row>
    <row r="746" spans="1:28" ht="15.75" hidden="1" x14ac:dyDescent="0.25">
      <c r="A746" s="39">
        <v>45930</v>
      </c>
      <c r="B746" s="33" t="s">
        <v>1181</v>
      </c>
      <c r="C746" s="33"/>
      <c r="D746" s="33" t="s">
        <v>41</v>
      </c>
      <c r="E746" s="33" t="s">
        <v>139</v>
      </c>
      <c r="F746" s="33">
        <v>1</v>
      </c>
      <c r="G746" s="33" t="s">
        <v>23</v>
      </c>
      <c r="H746" s="33">
        <v>350000</v>
      </c>
      <c r="I746" s="5">
        <f t="shared" si="293"/>
        <v>350000</v>
      </c>
      <c r="J746" s="37" t="s">
        <v>240</v>
      </c>
      <c r="K746" s="33"/>
      <c r="L746" s="9">
        <f t="shared" si="294"/>
        <v>0</v>
      </c>
      <c r="M746" s="9"/>
      <c r="N746" s="9"/>
      <c r="O746" s="9">
        <f t="shared" si="295"/>
        <v>350000</v>
      </c>
      <c r="P746" s="9">
        <v>350000</v>
      </c>
      <c r="Q746" s="9"/>
      <c r="R746" s="9">
        <f t="shared" si="296"/>
        <v>0</v>
      </c>
      <c r="S746" s="9"/>
      <c r="T746" s="9"/>
      <c r="U746" s="9">
        <f t="shared" si="297"/>
        <v>0</v>
      </c>
      <c r="V746" s="9"/>
      <c r="W746" s="9"/>
      <c r="X746" s="9">
        <f t="shared" si="298"/>
        <v>0</v>
      </c>
      <c r="Y746" s="9"/>
      <c r="Z746" s="9"/>
      <c r="AA746" s="10">
        <f t="shared" si="299"/>
        <v>0</v>
      </c>
      <c r="AB746" s="11">
        <v>45930</v>
      </c>
    </row>
    <row r="747" spans="1:28" ht="15.75" hidden="1" x14ac:dyDescent="0.25">
      <c r="A747" s="32">
        <v>45930</v>
      </c>
      <c r="B747" s="33" t="s">
        <v>1181</v>
      </c>
      <c r="C747" s="33"/>
      <c r="D747" s="33" t="s">
        <v>41</v>
      </c>
      <c r="E747" s="33" t="s">
        <v>166</v>
      </c>
      <c r="F747" s="33">
        <v>1</v>
      </c>
      <c r="G747" s="33" t="s">
        <v>23</v>
      </c>
      <c r="H747" s="33">
        <v>350000</v>
      </c>
      <c r="I747" s="5">
        <f t="shared" si="293"/>
        <v>350000</v>
      </c>
      <c r="J747" s="37" t="s">
        <v>240</v>
      </c>
      <c r="K747" s="33"/>
      <c r="L747" s="9">
        <f t="shared" si="294"/>
        <v>0</v>
      </c>
      <c r="M747" s="9"/>
      <c r="N747" s="9"/>
      <c r="O747" s="9">
        <f t="shared" si="295"/>
        <v>350000</v>
      </c>
      <c r="P747" s="9">
        <v>350000</v>
      </c>
      <c r="Q747" s="9"/>
      <c r="R747" s="9">
        <f t="shared" si="296"/>
        <v>0</v>
      </c>
      <c r="S747" s="9"/>
      <c r="T747" s="9"/>
      <c r="U747" s="9">
        <f t="shared" si="297"/>
        <v>0</v>
      </c>
      <c r="V747" s="9"/>
      <c r="W747" s="9"/>
      <c r="X747" s="9">
        <f t="shared" si="298"/>
        <v>0</v>
      </c>
      <c r="Y747" s="9"/>
      <c r="Z747" s="9"/>
      <c r="AA747" s="10">
        <f t="shared" si="299"/>
        <v>0</v>
      </c>
      <c r="AB747" s="11">
        <v>45930</v>
      </c>
    </row>
    <row r="748" spans="1:28" ht="16.5" hidden="1" thickBot="1" x14ac:dyDescent="0.3">
      <c r="A748" s="61">
        <v>45930</v>
      </c>
      <c r="B748" s="62" t="s">
        <v>133</v>
      </c>
      <c r="C748" s="62"/>
      <c r="D748" s="62" t="s">
        <v>41</v>
      </c>
      <c r="E748" s="62" t="s">
        <v>110</v>
      </c>
      <c r="F748" s="62">
        <v>5200</v>
      </c>
      <c r="G748" s="62" t="s">
        <v>29</v>
      </c>
      <c r="H748" s="62">
        <v>1900</v>
      </c>
      <c r="I748" s="133">
        <f t="shared" si="293"/>
        <v>9880000</v>
      </c>
      <c r="J748" s="112" t="s">
        <v>38</v>
      </c>
      <c r="K748" s="62" t="s">
        <v>1177</v>
      </c>
      <c r="L748" s="97">
        <f t="shared" si="294"/>
        <v>0</v>
      </c>
      <c r="M748" s="97"/>
      <c r="N748" s="97"/>
      <c r="O748" s="97">
        <f t="shared" si="295"/>
        <v>0</v>
      </c>
      <c r="P748" s="97"/>
      <c r="Q748" s="97"/>
      <c r="R748" s="97">
        <f t="shared" si="296"/>
        <v>0</v>
      </c>
      <c r="S748" s="97"/>
      <c r="T748" s="97"/>
      <c r="U748" s="97">
        <f t="shared" si="297"/>
        <v>0</v>
      </c>
      <c r="V748" s="97"/>
      <c r="W748" s="97"/>
      <c r="X748" s="97">
        <f t="shared" si="298"/>
        <v>0</v>
      </c>
      <c r="Y748" s="97"/>
      <c r="Z748" s="97"/>
      <c r="AA748" s="98">
        <f t="shared" si="299"/>
        <v>9880000</v>
      </c>
      <c r="AB748" s="99"/>
    </row>
  </sheetData>
  <autoFilter ref="A3:AB748">
    <filterColumn colId="1">
      <filters>
        <filter val="принт вел"/>
      </filters>
    </filterColumn>
  </autoFilter>
  <mergeCells count="16">
    <mergeCell ref="AA2:AA3"/>
    <mergeCell ref="AB1:AB3"/>
    <mergeCell ref="C2:C3"/>
    <mergeCell ref="E2:E3"/>
    <mergeCell ref="F2:F3"/>
    <mergeCell ref="G2:G3"/>
    <mergeCell ref="H2:I2"/>
    <mergeCell ref="L2:N2"/>
    <mergeCell ref="O2:Q2"/>
    <mergeCell ref="R2:T2"/>
    <mergeCell ref="U2:W2"/>
    <mergeCell ref="A1:A3"/>
    <mergeCell ref="B1:B3"/>
    <mergeCell ref="E1:I1"/>
    <mergeCell ref="L1:Z1"/>
    <mergeCell ref="X2:Z2"/>
  </mergeCells>
  <dataValidations count="92">
    <dataValidation type="list" allowBlank="1" showInputMessage="1" showErrorMessage="1" sqref="D4 D13:D23">
      <formula1>$AC$2:$AC$5</formula1>
    </dataValidation>
    <dataValidation allowBlank="1" showInputMessage="1" sqref="E1:E2 D5:F12 B5:B13 B1 C1:C2 D1:D3 F2 C4:C57"/>
    <dataValidation type="list" allowBlank="1" showInputMessage="1" showErrorMessage="1" sqref="D24:D31">
      <formula1>$AC$2:$AC$7</formula1>
    </dataValidation>
    <dataValidation type="list" allowBlank="1" showInputMessage="1" showErrorMessage="1" sqref="E52:E54">
      <formula1>$AB$2:$AB$179</formula1>
    </dataValidation>
    <dataValidation type="list" allowBlank="1" showInputMessage="1" showErrorMessage="1" sqref="E55">
      <formula1>$AB$2:$AB$221</formula1>
    </dataValidation>
    <dataValidation type="list" allowBlank="1" showInputMessage="1" showErrorMessage="1" sqref="E56">
      <formula1>$AB$2:$AB$223</formula1>
    </dataValidation>
    <dataValidation type="list" allowBlank="1" showInputMessage="1" showErrorMessage="1" sqref="E57">
      <formula1>$AB$2:$AB$228</formula1>
    </dataValidation>
    <dataValidation type="list" allowBlank="1" showInputMessage="1" showErrorMessage="1" sqref="E58:E62">
      <formula1>$AB$2:$AB$302</formula1>
    </dataValidation>
    <dataValidation type="list" allowBlank="1" showInputMessage="1" showErrorMessage="1" sqref="E63:E68">
      <formula1>$AB$2:$AB$305</formula1>
    </dataValidation>
    <dataValidation type="list" allowBlank="1" showInputMessage="1" showErrorMessage="1" sqref="E69:E71">
      <formula1>$AB$2:$AB$308</formula1>
    </dataValidation>
    <dataValidation type="list" allowBlank="1" showInputMessage="1" showErrorMessage="1" sqref="E72:E81">
      <formula1>$AB$2:$AB$309</formula1>
    </dataValidation>
    <dataValidation type="list" allowBlank="1" showInputMessage="1" showErrorMessage="1" sqref="E82:E83">
      <formula1>$AB$2:$AB$310</formula1>
    </dataValidation>
    <dataValidation type="list" allowBlank="1" showInputMessage="1" showErrorMessage="1" sqref="E84:E92">
      <formula1>$AB$2:$AB$311</formula1>
    </dataValidation>
    <dataValidation type="list" allowBlank="1" showInputMessage="1" showErrorMessage="1" sqref="E93">
      <formula1>$AB$2:$AB$313</formula1>
    </dataValidation>
    <dataValidation type="list" allowBlank="1" showInputMessage="1" showErrorMessage="1" sqref="E95:E101">
      <formula1>$AB$2:$AB$314</formula1>
    </dataValidation>
    <dataValidation type="list" allowBlank="1" showInputMessage="1" showErrorMessage="1" sqref="E102:E123">
      <formula1>$AB$2:$AB$315</formula1>
    </dataValidation>
    <dataValidation type="list" allowBlank="1" showInputMessage="1" showErrorMessage="1" sqref="E124:E138 E279">
      <formula1>$AB$2:$AB$316</formula1>
    </dataValidation>
    <dataValidation type="list" allowBlank="1" showInputMessage="1" showErrorMessage="1" sqref="E139:E278 E280:E370">
      <formula1>$AB$2:$AB$317</formula1>
    </dataValidation>
    <dataValidation type="list" allowBlank="1" showInputMessage="1" showErrorMessage="1" sqref="E24:E27">
      <formula1>$AB$2:$AB$100</formula1>
    </dataValidation>
    <dataValidation type="list" allowBlank="1" showInputMessage="1" showErrorMessage="1" sqref="E32:E35">
      <formula1>$AB$2:$AB$127</formula1>
    </dataValidation>
    <dataValidation type="list" allowBlank="1" showInputMessage="1" showErrorMessage="1" sqref="E28">
      <formula1>$AB$2:$AB$101</formula1>
    </dataValidation>
    <dataValidation type="list" allowBlank="1" showInputMessage="1" showErrorMessage="1" sqref="E29:E31">
      <formula1>$AB$2:$AB$111</formula1>
    </dataValidation>
    <dataValidation type="list" allowBlank="1" showInputMessage="1" showErrorMessage="1" sqref="E41:E44">
      <formula1>$AB$2:$AB$176</formula1>
    </dataValidation>
    <dataValidation type="list" allowBlank="1" showInputMessage="1" showErrorMessage="1" sqref="E36:E40">
      <formula1>$AB$2:$AB$171</formula1>
    </dataValidation>
    <dataValidation type="list" allowBlank="1" showInputMessage="1" showErrorMessage="1" sqref="E45:E46">
      <formula1>$AB$2:$AB$177</formula1>
    </dataValidation>
    <dataValidation type="list" allowBlank="1" showInputMessage="1" showErrorMessage="1" sqref="E47:E51">
      <formula1>$AB$2:$AB$178</formula1>
    </dataValidation>
    <dataValidation type="list" allowBlank="1" showInputMessage="1" showErrorMessage="1" sqref="E4 E14:E20">
      <formula1>$AB$2:$AB$87</formula1>
    </dataValidation>
    <dataValidation type="list" allowBlank="1" showInputMessage="1" showErrorMessage="1" sqref="E13">
      <formula1>$AB$2:$AB$77</formula1>
    </dataValidation>
    <dataValidation type="list" allowBlank="1" showInputMessage="1" showErrorMessage="1" sqref="E21:E23">
      <formula1>$AB$2:$AB$95</formula1>
    </dataValidation>
    <dataValidation type="list" allowBlank="1" showInputMessage="1" showErrorMessage="1" sqref="E371:E748">
      <formula1>$AB$2:$AB$319</formula1>
    </dataValidation>
    <dataValidation type="list" allowBlank="1" showInputMessage="1" showErrorMessage="1" sqref="C67:C68">
      <formula1>$Z$2:$Z$386</formula1>
    </dataValidation>
    <dataValidation type="list" allowBlank="1" showInputMessage="1" showErrorMessage="1" sqref="C121:C145">
      <formula1>$Z$2:$Z$390</formula1>
    </dataValidation>
    <dataValidation type="list" allowBlank="1" showInputMessage="1" showErrorMessage="1" sqref="D32:D748">
      <formula1>$AC$2:$AC$8</formula1>
    </dataValidation>
    <dataValidation type="list" allowBlank="1" showInputMessage="1" sqref="E94">
      <formula1>$AB$2:$AB$313</formula1>
    </dataValidation>
    <dataValidation type="list" allowBlank="1" showInputMessage="1" showErrorMessage="1" sqref="C371:C421 C84">
      <formula1>$Z$2:$Z$900</formula1>
    </dataValidation>
    <dataValidation type="list" allowBlank="1" showInputMessage="1" showErrorMessage="1" sqref="B371:B421">
      <formula1>$AA$2:$AA$1537</formula1>
    </dataValidation>
    <dataValidation type="list" allowBlank="1" showInputMessage="1" showErrorMessage="1" sqref="B422:B568 B717:B745">
      <formula1>$AA$2:$AA$1539</formula1>
    </dataValidation>
    <dataValidation type="list" allowBlank="1" showInputMessage="1" showErrorMessage="1" sqref="C422:C471 C479:C568">
      <formula1>$Z$2:$Z$902</formula1>
    </dataValidation>
    <dataValidation type="list" allowBlank="1" showInputMessage="1" showErrorMessage="1" sqref="C472:C478">
      <formula1>$Z$2:$Z$893</formula1>
    </dataValidation>
    <dataValidation type="list" allowBlank="1" showInputMessage="1" showErrorMessage="1" sqref="B49:B51">
      <formula1>$AA$2:$AA$1343</formula1>
    </dataValidation>
    <dataValidation type="list" allowBlank="1" showInputMessage="1" showErrorMessage="1" sqref="B52:B53">
      <formula1>$AA$2:$AA$1347</formula1>
    </dataValidation>
    <dataValidation type="list" allowBlank="1" showInputMessage="1" showErrorMessage="1" sqref="B55">
      <formula1>$AA$2:$AA$1415</formula1>
    </dataValidation>
    <dataValidation type="list" allowBlank="1" showInputMessage="1" showErrorMessage="1" sqref="B56">
      <formula1>$AA$2:$AA$1416</formula1>
    </dataValidation>
    <dataValidation type="list" allowBlank="1" showInputMessage="1" showErrorMessage="1" sqref="B54">
      <formula1>$AA$2:$AA$1351</formula1>
    </dataValidation>
    <dataValidation type="list" allowBlank="1" showInputMessage="1" showErrorMessage="1" sqref="B57">
      <formula1>$AA$2:$AA$1430</formula1>
    </dataValidation>
    <dataValidation type="list" allowBlank="1" showInputMessage="1" showErrorMessage="1" sqref="C60:C62">
      <formula1>$Z$2:$Z$885</formula1>
    </dataValidation>
    <dataValidation type="list" allowBlank="1" showInputMessage="1" showErrorMessage="1" sqref="B58:B62">
      <formula1>$AA$2:$AA$1511</formula1>
    </dataValidation>
    <dataValidation type="list" allowBlank="1" showInputMessage="1" showErrorMessage="1" sqref="C58:C59 C100">
      <formula1>$Z$2:$Z$888</formula1>
    </dataValidation>
    <dataValidation type="list" allowBlank="1" showInputMessage="1" showErrorMessage="1" sqref="B63:B65">
      <formula1>$AA$2:$AA$1518</formula1>
    </dataValidation>
    <dataValidation type="list" allowBlank="1" showInputMessage="1" showErrorMessage="1" sqref="C63:C65">
      <formula1>$Z$2:$Z$891</formula1>
    </dataValidation>
    <dataValidation type="list" allowBlank="1" showInputMessage="1" showErrorMessage="1" sqref="B66:B68">
      <formula1>$AA$2:$AA$1523</formula1>
    </dataValidation>
    <dataValidation type="list" allowBlank="1" showInputMessage="1" showErrorMessage="1" sqref="C66">
      <formula1>$Z$2:$Z$894</formula1>
    </dataValidation>
    <dataValidation type="list" allowBlank="1" showInputMessage="1" showErrorMessage="1" sqref="B69:B72">
      <formula1>$AA$2:$AA$1527</formula1>
    </dataValidation>
    <dataValidation type="list" allowBlank="1" showInputMessage="1" showErrorMessage="1" sqref="C69:C72 C74:C78 C83">
      <formula1>$Z$2:$Z$896</formula1>
    </dataValidation>
    <dataValidation type="list" allowBlank="1" showInputMessage="1" showErrorMessage="1" sqref="B73:B83">
      <formula1>$AA$2:$AA$1528</formula1>
    </dataValidation>
    <dataValidation type="list" allowBlank="1" showInputMessage="1" showErrorMessage="1" sqref="C79:C82 C276:C277">
      <formula1>$Z$2:$Z$899</formula1>
    </dataValidation>
    <dataValidation type="list" allowBlank="1" showInputMessage="1" showErrorMessage="1" sqref="B139:B145 B95:B101 B84:B93">
      <formula1>$AA$2:$AA$1531</formula1>
    </dataValidation>
    <dataValidation type="list" allowBlank="1" showInputMessage="1" showErrorMessage="1" sqref="C85:C99 C101">
      <formula1>$Z$2:$Z$897</formula1>
    </dataValidation>
    <dataValidation type="list" allowBlank="1" showInputMessage="1" showErrorMessage="1" sqref="C102:C120 C146:C219 C221:C244 C264:C275 C278:C291 C306:C370">
      <formula1>$Z$2:$Z$898</formula1>
    </dataValidation>
    <dataValidation type="list" allowBlank="1" showInputMessage="1" showErrorMessage="1" sqref="B102:B113">
      <formula1>$AA$2:$AA$1532</formula1>
    </dataValidation>
    <dataValidation type="list" allowBlank="1" showInputMessage="1" showErrorMessage="1" sqref="B114:B138 B146:B370">
      <formula1>$AA$2:$AA$1534</formula1>
    </dataValidation>
    <dataValidation type="list" allowBlank="1" showInputMessage="1" showErrorMessage="1" sqref="C245:C263 C292:C305">
      <formula1>$Z$2:$Z$901</formula1>
    </dataValidation>
    <dataValidation type="list" allowBlank="1" showInputMessage="1" sqref="B25:B26">
      <formula1>$AA$2:$AA$951</formula1>
    </dataValidation>
    <dataValidation type="list" allowBlank="1" showInputMessage="1" sqref="B24">
      <formula1>$AA$2:$AA$932</formula1>
    </dataValidation>
    <dataValidation type="list" allowBlank="1" showInputMessage="1" showErrorMessage="1" sqref="B23">
      <formula1>$AA$2:$AA$839</formula1>
    </dataValidation>
    <dataValidation type="list" allowBlank="1" showInputMessage="1" showErrorMessage="1" sqref="B35">
      <formula1>$AA$2:$AA$1210</formula1>
    </dataValidation>
    <dataValidation type="list" allowBlank="1" showInputMessage="1" showErrorMessage="1" sqref="B32:B34">
      <formula1>$AA$2:$AA$1204</formula1>
    </dataValidation>
    <dataValidation type="list" allowBlank="1" showInputMessage="1" showErrorMessage="1" sqref="B27">
      <formula1>$AA$2:$AA$975</formula1>
    </dataValidation>
    <dataValidation type="list" allowBlank="1" showInputMessage="1" showErrorMessage="1" sqref="B30">
      <formula1>$AA$2:$AA$1117</formula1>
    </dataValidation>
    <dataValidation type="list" allowBlank="1" showInputMessage="1" sqref="B29">
      <formula1>$AA$2:$AA$1108</formula1>
    </dataValidation>
    <dataValidation type="list" allowBlank="1" showInputMessage="1" showErrorMessage="1" sqref="B28">
      <formula1>$AA$2:$AA$985</formula1>
    </dataValidation>
    <dataValidation type="list" allowBlank="1" showInputMessage="1" showErrorMessage="1" sqref="B31">
      <formula1>$AA$2:$AA$1128</formula1>
    </dataValidation>
    <dataValidation type="list" allowBlank="1" showInputMessage="1" showErrorMessage="1" sqref="B41:B43">
      <formula1>$AA$2:$AA$1333</formula1>
    </dataValidation>
    <dataValidation type="list" allowBlank="1" showInputMessage="1" showErrorMessage="1" sqref="B36:B40">
      <formula1>$AA$2:$AA$1290</formula1>
    </dataValidation>
    <dataValidation type="list" allowBlank="1" showInputMessage="1" sqref="B44">
      <formula1>$AA$2:$AA$1336</formula1>
    </dataValidation>
    <dataValidation type="list" allowBlank="1" showInputMessage="1" showErrorMessage="1" sqref="B45:B46">
      <formula1>$AA$2:$AA$1338</formula1>
    </dataValidation>
    <dataValidation type="list" allowBlank="1" showInputMessage="1" showErrorMessage="1" sqref="B47:B48">
      <formula1>$AA$2:$AA$1340</formula1>
    </dataValidation>
    <dataValidation type="list" allowBlank="1" showInputMessage="1" showErrorMessage="1" sqref="B4">
      <formula1>$AA$2:$AA$608</formula1>
    </dataValidation>
    <dataValidation type="list" allowBlank="1" showInputMessage="1" showErrorMessage="1" sqref="B14:B19">
      <formula1>$AA$2:$AA$609</formula1>
    </dataValidation>
    <dataValidation type="list" allowBlank="1" showInputMessage="1" showErrorMessage="1" sqref="B21">
      <formula1>$AA$2:$AA$754</formula1>
    </dataValidation>
    <dataValidation type="list" allowBlank="1" showInputMessage="1" showErrorMessage="1" sqref="B22">
      <formula1>$AA$2:$AA$837</formula1>
    </dataValidation>
    <dataValidation type="list" allowBlank="1" showInputMessage="1" sqref="B20">
      <formula1>$AA$2:$AA$625</formula1>
    </dataValidation>
    <dataValidation type="list" allowBlank="1" showInputMessage="1" sqref="B94">
      <formula1>$AA$2:$AA$1531</formula1>
    </dataValidation>
    <dataValidation type="list" allowBlank="1" showInputMessage="1" showErrorMessage="1" sqref="B569:B597">
      <formula1>$AA$2:$AA$1540</formula1>
    </dataValidation>
    <dataValidation type="list" allowBlank="1" showInputMessage="1" showErrorMessage="1" sqref="C595:C611">
      <formula1>$Z$2:$Z$503</formula1>
    </dataValidation>
    <dataValidation type="list" allowBlank="1" showInputMessage="1" showErrorMessage="1" sqref="C569:C594">
      <formula1>$Z$2:$Z$903</formula1>
    </dataValidation>
    <dataValidation type="list" allowBlank="1" showInputMessage="1" showErrorMessage="1" sqref="B598:B713">
      <formula1>$AA$2:$AA$1541</formula1>
    </dataValidation>
    <dataValidation type="list" allowBlank="1" showInputMessage="1" showErrorMessage="1" sqref="C615:C748">
      <formula1>$Z$2:$Z$392</formula1>
    </dataValidation>
    <dataValidation type="list" allowBlank="1" showInputMessage="1" showErrorMessage="1" sqref="C614">
      <formula1>$Z$2:$Z$429</formula1>
    </dataValidation>
    <dataValidation type="list" allowBlank="1" showInputMessage="1" showErrorMessage="1" sqref="C612:C613">
      <formula1>$Z$2:$Z$476</formula1>
    </dataValidation>
    <dataValidation type="list" allowBlank="1" showInputMessage="1" showErrorMessage="1" sqref="B714:B716">
      <formula1>$AA$2:$AA$1542</formula1>
    </dataValidation>
    <dataValidation type="list" allowBlank="1" showInputMessage="1" showErrorMessage="1" sqref="B746:B748">
      <formula1>$AA$2:$AA$1536</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829"/>
  <sheetViews>
    <sheetView zoomScale="60" zoomScaleNormal="60" workbookViewId="0">
      <pane xSplit="1" ySplit="3" topLeftCell="B600" activePane="bottomRight" state="frozen"/>
      <selection pane="topRight" activeCell="B1" sqref="B1"/>
      <selection pane="bottomLeft" activeCell="A4" sqref="A4"/>
      <selection pane="bottomRight" activeCell="C1" sqref="C1"/>
    </sheetView>
  </sheetViews>
  <sheetFormatPr defaultRowHeight="15" x14ac:dyDescent="0.25"/>
  <cols>
    <col min="1" max="1" width="11.28515625" bestFit="1" customWidth="1"/>
    <col min="2" max="2" width="26.28515625" customWidth="1"/>
    <col min="3" max="3" width="11.42578125" bestFit="1" customWidth="1"/>
    <col min="4" max="4" width="10.140625" bestFit="1" customWidth="1"/>
    <col min="5" max="5" width="22.5703125" bestFit="1" customWidth="1"/>
    <col min="6" max="6" width="6.85546875" bestFit="1" customWidth="1"/>
    <col min="7" max="7" width="7.140625" bestFit="1" customWidth="1"/>
    <col min="9" max="9" width="14.28515625" customWidth="1"/>
    <col min="10" max="10" width="4.7109375" bestFit="1" customWidth="1"/>
    <col min="11" max="11" width="15.85546875" bestFit="1" customWidth="1"/>
    <col min="12" max="12" width="10.85546875" bestFit="1" customWidth="1"/>
    <col min="13" max="13" width="12.7109375" customWidth="1"/>
    <col min="14" max="14" width="10.85546875" bestFit="1" customWidth="1"/>
    <col min="15" max="16" width="13.42578125" bestFit="1" customWidth="1"/>
    <col min="17" max="17" width="13" customWidth="1"/>
    <col min="18" max="18" width="13.42578125" bestFit="1" customWidth="1"/>
    <col min="19" max="19" width="13.28515625" bestFit="1" customWidth="1"/>
    <col min="21" max="23" width="10.85546875" bestFit="1" customWidth="1"/>
    <col min="24" max="24" width="11" customWidth="1"/>
    <col min="25" max="25" width="13.28515625" bestFit="1" customWidth="1"/>
    <col min="27" max="27" width="12.5703125" bestFit="1" customWidth="1"/>
    <col min="28" max="28" width="11.28515625" bestFit="1" customWidth="1"/>
  </cols>
  <sheetData>
    <row r="1" spans="1:28" ht="43.15" customHeight="1" x14ac:dyDescent="0.25">
      <c r="A1" s="195" t="s">
        <v>0</v>
      </c>
      <c r="B1" s="198" t="s">
        <v>1</v>
      </c>
      <c r="C1" s="1" t="s">
        <v>1372</v>
      </c>
      <c r="D1" s="1"/>
      <c r="E1" s="189" t="s">
        <v>2</v>
      </c>
      <c r="F1" s="189"/>
      <c r="G1" s="189"/>
      <c r="H1" s="189"/>
      <c r="I1" s="189"/>
      <c r="J1" s="132" t="s">
        <v>3</v>
      </c>
      <c r="K1" s="131" t="s">
        <v>4</v>
      </c>
      <c r="L1" s="194" t="s">
        <v>5</v>
      </c>
      <c r="M1" s="194"/>
      <c r="N1" s="194"/>
      <c r="O1" s="194"/>
      <c r="P1" s="194"/>
      <c r="Q1" s="194"/>
      <c r="R1" s="194"/>
      <c r="S1" s="194"/>
      <c r="T1" s="194"/>
      <c r="U1" s="194"/>
      <c r="V1" s="194"/>
      <c r="W1" s="194"/>
      <c r="X1" s="194"/>
      <c r="Y1" s="194"/>
      <c r="Z1" s="194"/>
      <c r="AA1" s="1" t="s">
        <v>1365</v>
      </c>
      <c r="AB1" s="201" t="s">
        <v>6</v>
      </c>
    </row>
    <row r="2" spans="1:28" ht="14.45" customHeight="1" x14ac:dyDescent="0.25">
      <c r="A2" s="196"/>
      <c r="B2" s="199"/>
      <c r="C2" s="143" t="s">
        <v>7</v>
      </c>
      <c r="D2" s="1"/>
      <c r="E2" s="198" t="s">
        <v>8</v>
      </c>
      <c r="F2" s="198" t="s">
        <v>9</v>
      </c>
      <c r="G2" s="195" t="s">
        <v>10</v>
      </c>
      <c r="H2" s="189" t="s">
        <v>11</v>
      </c>
      <c r="I2" s="189"/>
      <c r="J2" s="132"/>
      <c r="K2" s="131"/>
      <c r="L2" s="193" t="s">
        <v>12</v>
      </c>
      <c r="M2" s="193"/>
      <c r="N2" s="193"/>
      <c r="O2" s="193" t="s">
        <v>13</v>
      </c>
      <c r="P2" s="193"/>
      <c r="Q2" s="193"/>
      <c r="R2" s="193" t="s">
        <v>14</v>
      </c>
      <c r="S2" s="193"/>
      <c r="T2" s="193"/>
      <c r="U2" s="194" t="s">
        <v>15</v>
      </c>
      <c r="V2" s="194"/>
      <c r="W2" s="194"/>
      <c r="X2" s="194" t="s">
        <v>16</v>
      </c>
      <c r="Y2" s="194"/>
      <c r="Z2" s="194"/>
      <c r="AA2" s="143" t="s">
        <v>7</v>
      </c>
      <c r="AB2" s="202"/>
    </row>
    <row r="3" spans="1:28" ht="14.45" customHeight="1" x14ac:dyDescent="0.25">
      <c r="A3" s="197"/>
      <c r="B3" s="200"/>
      <c r="C3" s="144"/>
      <c r="D3" s="1"/>
      <c r="E3" s="200"/>
      <c r="F3" s="200"/>
      <c r="G3" s="197"/>
      <c r="H3" s="2" t="s">
        <v>17</v>
      </c>
      <c r="I3" s="1" t="s">
        <v>18</v>
      </c>
      <c r="J3" s="132"/>
      <c r="K3" s="131"/>
      <c r="L3" s="3" t="s">
        <v>19</v>
      </c>
      <c r="M3" s="187" t="s">
        <v>1364</v>
      </c>
      <c r="N3" s="3"/>
      <c r="O3" s="3" t="s">
        <v>19</v>
      </c>
      <c r="P3" s="187" t="s">
        <v>1364</v>
      </c>
      <c r="Q3" s="3"/>
      <c r="R3" s="3" t="s">
        <v>19</v>
      </c>
      <c r="S3" s="187" t="s">
        <v>1364</v>
      </c>
      <c r="T3" s="3"/>
      <c r="U3" s="3" t="s">
        <v>19</v>
      </c>
      <c r="V3" s="187" t="s">
        <v>1364</v>
      </c>
      <c r="W3" s="3"/>
      <c r="X3" s="3" t="s">
        <v>19</v>
      </c>
      <c r="Y3" s="187" t="s">
        <v>1364</v>
      </c>
      <c r="Z3" s="3"/>
      <c r="AA3" s="144"/>
      <c r="AB3" s="203"/>
    </row>
    <row r="4" spans="1:28" ht="15.75" x14ac:dyDescent="0.25">
      <c r="A4" s="4">
        <v>43670</v>
      </c>
      <c r="B4" s="5" t="s">
        <v>21</v>
      </c>
      <c r="C4" s="6">
        <v>450000</v>
      </c>
      <c r="D4" s="7"/>
      <c r="E4" s="5" t="s">
        <v>22</v>
      </c>
      <c r="F4" s="5">
        <v>1</v>
      </c>
      <c r="G4" s="5" t="s">
        <v>23</v>
      </c>
      <c r="H4" s="5"/>
      <c r="I4" s="5">
        <f t="shared" ref="I4:I64" si="0">F4*H4</f>
        <v>0</v>
      </c>
      <c r="J4" s="8" t="s">
        <v>24</v>
      </c>
      <c r="K4" s="5"/>
      <c r="L4" s="9">
        <f t="shared" ref="L4" si="1">M4+N4</f>
        <v>0</v>
      </c>
      <c r="M4" s="9"/>
      <c r="N4" s="9"/>
      <c r="O4" s="9">
        <f t="shared" ref="O4" si="2">P4+Q4</f>
        <v>0</v>
      </c>
      <c r="P4" s="9"/>
      <c r="Q4" s="9"/>
      <c r="R4" s="9">
        <f t="shared" ref="R4" si="3">S4+T4</f>
        <v>0</v>
      </c>
      <c r="S4" s="9"/>
      <c r="T4" s="9"/>
      <c r="U4" s="9">
        <f t="shared" ref="U4" si="4">V4+W4</f>
        <v>0</v>
      </c>
      <c r="V4" s="9"/>
      <c r="W4" s="9"/>
      <c r="X4" s="9">
        <f t="shared" ref="X4" si="5">Y4+Z4</f>
        <v>0</v>
      </c>
      <c r="Y4" s="9"/>
      <c r="Z4" s="9"/>
      <c r="AA4" s="10">
        <f t="shared" ref="AA4" si="6">C4+I4-L4-O4-U4-X4-R4</f>
        <v>450000</v>
      </c>
      <c r="AB4" s="11"/>
    </row>
    <row r="5" spans="1:28" ht="15.75" x14ac:dyDescent="0.25">
      <c r="A5" s="12">
        <v>44525</v>
      </c>
      <c r="B5" s="5" t="s">
        <v>27</v>
      </c>
      <c r="C5" s="13">
        <v>4600000</v>
      </c>
      <c r="D5" s="5"/>
      <c r="E5" s="5" t="s">
        <v>28</v>
      </c>
      <c r="F5" s="5">
        <v>2000</v>
      </c>
      <c r="G5" s="5" t="s">
        <v>29</v>
      </c>
      <c r="H5" s="5"/>
      <c r="I5" s="5">
        <f t="shared" si="0"/>
        <v>0</v>
      </c>
      <c r="J5" s="8" t="s">
        <v>24</v>
      </c>
      <c r="K5" s="5"/>
      <c r="L5" s="9">
        <f t="shared" ref="L5" si="7">M5+N5</f>
        <v>0</v>
      </c>
      <c r="M5" s="9"/>
      <c r="N5" s="9"/>
      <c r="O5" s="9">
        <f t="shared" ref="O5" si="8">P5+Q5</f>
        <v>0</v>
      </c>
      <c r="P5" s="9"/>
      <c r="Q5" s="9"/>
      <c r="R5" s="9">
        <f t="shared" ref="R5" si="9">S5+T5</f>
        <v>0</v>
      </c>
      <c r="S5" s="9"/>
      <c r="T5" s="9"/>
      <c r="U5" s="9">
        <f t="shared" ref="U5" si="10">V5+W5</f>
        <v>0</v>
      </c>
      <c r="V5" s="9"/>
      <c r="W5" s="9"/>
      <c r="X5" s="9">
        <f t="shared" ref="X5" si="11">Y5+Z5</f>
        <v>0</v>
      </c>
      <c r="Y5" s="9"/>
      <c r="Z5" s="9"/>
      <c r="AA5" s="10">
        <f t="shared" ref="AA5" si="12">C5+I5-L5-O5-U5-X5-R5</f>
        <v>4600000</v>
      </c>
      <c r="AB5" s="11"/>
    </row>
    <row r="6" spans="1:28" ht="15.75" x14ac:dyDescent="0.25">
      <c r="A6" s="12">
        <v>45059</v>
      </c>
      <c r="B6" s="5" t="s">
        <v>40</v>
      </c>
      <c r="C6" s="13">
        <v>2640500</v>
      </c>
      <c r="D6" s="5" t="s">
        <v>41</v>
      </c>
      <c r="E6" s="5" t="s">
        <v>42</v>
      </c>
      <c r="F6" s="5">
        <v>1750</v>
      </c>
      <c r="G6" s="5" t="s">
        <v>29</v>
      </c>
      <c r="H6" s="5"/>
      <c r="I6" s="5">
        <f t="shared" si="0"/>
        <v>0</v>
      </c>
      <c r="J6" s="16" t="s">
        <v>43</v>
      </c>
      <c r="K6" s="5"/>
      <c r="L6" s="9">
        <f t="shared" ref="L6:L13" si="13">M6+N6</f>
        <v>0</v>
      </c>
      <c r="M6" s="9"/>
      <c r="N6" s="9"/>
      <c r="O6" s="9">
        <f t="shared" ref="O6:O13" si="14">P6+Q6</f>
        <v>0</v>
      </c>
      <c r="P6" s="9"/>
      <c r="Q6" s="9"/>
      <c r="R6" s="9">
        <f t="shared" ref="R6:R13" si="15">S6+T6</f>
        <v>0</v>
      </c>
      <c r="S6" s="9"/>
      <c r="T6" s="9"/>
      <c r="U6" s="9">
        <f t="shared" ref="U6:U13" si="16">V6+W6</f>
        <v>0</v>
      </c>
      <c r="V6" s="9"/>
      <c r="W6" s="9"/>
      <c r="X6" s="9">
        <f t="shared" ref="X6:X13" si="17">Y6+Z6</f>
        <v>0</v>
      </c>
      <c r="Y6" s="9"/>
      <c r="Z6" s="9"/>
      <c r="AA6" s="10">
        <f t="shared" ref="AA6:AA13" si="18">C6+I6-L6-O6-U6-X6-R6</f>
        <v>2640500</v>
      </c>
      <c r="AB6" s="11"/>
    </row>
    <row r="7" spans="1:28" ht="15.75" x14ac:dyDescent="0.25">
      <c r="A7" s="12">
        <v>45254</v>
      </c>
      <c r="B7" s="5" t="s">
        <v>46</v>
      </c>
      <c r="C7" s="13">
        <v>166250</v>
      </c>
      <c r="D7" s="5" t="s">
        <v>31</v>
      </c>
      <c r="E7" s="5" t="s">
        <v>47</v>
      </c>
      <c r="F7" s="5">
        <v>18250</v>
      </c>
      <c r="G7" s="5" t="s">
        <v>29</v>
      </c>
      <c r="H7" s="5"/>
      <c r="I7" s="5">
        <f t="shared" si="0"/>
        <v>0</v>
      </c>
      <c r="J7" s="16" t="s">
        <v>43</v>
      </c>
      <c r="K7" s="5"/>
      <c r="L7" s="9">
        <f t="shared" si="13"/>
        <v>0</v>
      </c>
      <c r="M7" s="9"/>
      <c r="N7" s="9"/>
      <c r="O7" s="9">
        <f t="shared" si="14"/>
        <v>0</v>
      </c>
      <c r="P7" s="9"/>
      <c r="Q7" s="9"/>
      <c r="R7" s="9">
        <f t="shared" si="15"/>
        <v>0</v>
      </c>
      <c r="S7" s="9"/>
      <c r="T7" s="9"/>
      <c r="U7" s="9">
        <f t="shared" si="16"/>
        <v>0</v>
      </c>
      <c r="V7" s="9"/>
      <c r="W7" s="9"/>
      <c r="X7" s="9">
        <f t="shared" si="17"/>
        <v>0</v>
      </c>
      <c r="Y7" s="9"/>
      <c r="Z7" s="9"/>
      <c r="AA7" s="10">
        <f t="shared" si="18"/>
        <v>166250</v>
      </c>
      <c r="AB7" s="11"/>
    </row>
    <row r="8" spans="1:28" ht="15.75" x14ac:dyDescent="0.25">
      <c r="A8" s="17">
        <v>45405</v>
      </c>
      <c r="B8" s="20" t="s">
        <v>58</v>
      </c>
      <c r="C8" s="19">
        <v>139800</v>
      </c>
      <c r="D8" s="20" t="s">
        <v>41</v>
      </c>
      <c r="E8" s="20" t="s">
        <v>59</v>
      </c>
      <c r="F8" s="20">
        <v>574</v>
      </c>
      <c r="G8" s="20" t="s">
        <v>51</v>
      </c>
      <c r="H8" s="20"/>
      <c r="I8" s="5">
        <f t="shared" si="0"/>
        <v>0</v>
      </c>
      <c r="J8" s="16" t="s">
        <v>43</v>
      </c>
      <c r="K8" s="5"/>
      <c r="L8" s="9">
        <f t="shared" si="13"/>
        <v>0</v>
      </c>
      <c r="M8" s="9"/>
      <c r="N8" s="9"/>
      <c r="O8" s="9">
        <f t="shared" si="14"/>
        <v>0</v>
      </c>
      <c r="P8" s="9"/>
      <c r="Q8" s="9"/>
      <c r="R8" s="9">
        <f t="shared" si="15"/>
        <v>0</v>
      </c>
      <c r="S8" s="9"/>
      <c r="T8" s="9"/>
      <c r="U8" s="9">
        <f t="shared" si="16"/>
        <v>0</v>
      </c>
      <c r="V8" s="9"/>
      <c r="W8" s="9"/>
      <c r="X8" s="9">
        <f t="shared" si="17"/>
        <v>0</v>
      </c>
      <c r="Y8" s="9"/>
      <c r="Z8" s="9"/>
      <c r="AA8" s="10">
        <f t="shared" si="18"/>
        <v>139800</v>
      </c>
      <c r="AB8" s="11"/>
    </row>
    <row r="9" spans="1:28" ht="15.75" x14ac:dyDescent="0.25">
      <c r="A9" s="17">
        <v>45462</v>
      </c>
      <c r="B9" s="20" t="s">
        <v>60</v>
      </c>
      <c r="C9" s="20">
        <v>-40000</v>
      </c>
      <c r="D9" s="20" t="s">
        <v>41</v>
      </c>
      <c r="E9" s="20" t="s">
        <v>61</v>
      </c>
      <c r="F9" s="20">
        <v>4</v>
      </c>
      <c r="G9" s="20" t="s">
        <v>25</v>
      </c>
      <c r="H9" s="20"/>
      <c r="I9" s="5">
        <f t="shared" si="0"/>
        <v>0</v>
      </c>
      <c r="J9" s="14" t="s">
        <v>34</v>
      </c>
      <c r="K9" s="5"/>
      <c r="L9" s="9">
        <f t="shared" si="13"/>
        <v>0</v>
      </c>
      <c r="M9" s="9"/>
      <c r="N9" s="9"/>
      <c r="O9" s="9">
        <f t="shared" si="14"/>
        <v>0</v>
      </c>
      <c r="P9" s="9"/>
      <c r="Q9" s="9"/>
      <c r="R9" s="9">
        <f t="shared" si="15"/>
        <v>0</v>
      </c>
      <c r="S9" s="9"/>
      <c r="T9" s="9"/>
      <c r="U9" s="9">
        <f t="shared" si="16"/>
        <v>0</v>
      </c>
      <c r="V9" s="9"/>
      <c r="W9" s="9"/>
      <c r="X9" s="9">
        <f t="shared" si="17"/>
        <v>0</v>
      </c>
      <c r="Y9" s="9"/>
      <c r="Z9" s="9"/>
      <c r="AA9" s="10">
        <f t="shared" si="18"/>
        <v>-40000</v>
      </c>
      <c r="AB9" s="11">
        <v>45462</v>
      </c>
    </row>
    <row r="10" spans="1:28" ht="15.75" x14ac:dyDescent="0.25">
      <c r="A10" s="17">
        <v>45476</v>
      </c>
      <c r="B10" s="20" t="s">
        <v>63</v>
      </c>
      <c r="C10" s="20">
        <v>-120000</v>
      </c>
      <c r="D10" s="20" t="s">
        <v>31</v>
      </c>
      <c r="E10" s="20" t="s">
        <v>64</v>
      </c>
      <c r="F10" s="21">
        <v>5</v>
      </c>
      <c r="G10" s="20" t="s">
        <v>33</v>
      </c>
      <c r="H10" s="20"/>
      <c r="I10" s="5">
        <f t="shared" si="0"/>
        <v>0</v>
      </c>
      <c r="J10" s="14" t="s">
        <v>34</v>
      </c>
      <c r="K10" s="5">
        <v>602</v>
      </c>
      <c r="L10" s="9">
        <f t="shared" si="13"/>
        <v>0</v>
      </c>
      <c r="M10" s="9"/>
      <c r="N10" s="9"/>
      <c r="O10" s="9">
        <f t="shared" si="14"/>
        <v>0</v>
      </c>
      <c r="P10" s="9"/>
      <c r="Q10" s="9"/>
      <c r="R10" s="9">
        <f t="shared" si="15"/>
        <v>0</v>
      </c>
      <c r="S10" s="9"/>
      <c r="T10" s="9"/>
      <c r="U10" s="9">
        <f t="shared" si="16"/>
        <v>0</v>
      </c>
      <c r="V10" s="9"/>
      <c r="W10" s="9"/>
      <c r="X10" s="9">
        <f t="shared" si="17"/>
        <v>0</v>
      </c>
      <c r="Y10" s="9"/>
      <c r="Z10" s="9"/>
      <c r="AA10" s="10">
        <f t="shared" si="18"/>
        <v>-120000</v>
      </c>
      <c r="AB10" s="11">
        <v>45474</v>
      </c>
    </row>
    <row r="11" spans="1:28" ht="15.75" x14ac:dyDescent="0.25">
      <c r="A11" s="17">
        <v>45485</v>
      </c>
      <c r="B11" s="20" t="s">
        <v>67</v>
      </c>
      <c r="C11" s="19">
        <v>-100000</v>
      </c>
      <c r="D11" s="20" t="s">
        <v>41</v>
      </c>
      <c r="E11" s="20" t="s">
        <v>68</v>
      </c>
      <c r="F11" s="20">
        <v>298</v>
      </c>
      <c r="G11" s="20" t="s">
        <v>29</v>
      </c>
      <c r="H11" s="20"/>
      <c r="I11" s="5">
        <f t="shared" si="0"/>
        <v>0</v>
      </c>
      <c r="J11" s="14" t="s">
        <v>34</v>
      </c>
      <c r="K11" s="5"/>
      <c r="L11" s="9">
        <f t="shared" si="13"/>
        <v>0</v>
      </c>
      <c r="M11" s="9"/>
      <c r="N11" s="9"/>
      <c r="O11" s="9">
        <f t="shared" si="14"/>
        <v>0</v>
      </c>
      <c r="P11" s="9"/>
      <c r="Q11" s="9"/>
      <c r="R11" s="9">
        <f t="shared" si="15"/>
        <v>0</v>
      </c>
      <c r="S11" s="9"/>
      <c r="T11" s="9"/>
      <c r="U11" s="9">
        <f t="shared" si="16"/>
        <v>0</v>
      </c>
      <c r="V11" s="9"/>
      <c r="W11" s="9"/>
      <c r="X11" s="9">
        <f t="shared" si="17"/>
        <v>0</v>
      </c>
      <c r="Y11" s="9"/>
      <c r="Z11" s="9"/>
      <c r="AA11" s="10">
        <f t="shared" si="18"/>
        <v>-100000</v>
      </c>
      <c r="AB11" s="11">
        <v>45637</v>
      </c>
    </row>
    <row r="12" spans="1:28" ht="15.75" x14ac:dyDescent="0.25">
      <c r="A12" s="17"/>
      <c r="B12" s="20" t="s">
        <v>114</v>
      </c>
      <c r="C12" s="20">
        <v>784000</v>
      </c>
      <c r="D12" s="20" t="s">
        <v>41</v>
      </c>
      <c r="E12" s="20"/>
      <c r="F12" s="20"/>
      <c r="G12" s="20" t="s">
        <v>51</v>
      </c>
      <c r="H12" s="20"/>
      <c r="I12" s="5">
        <f t="shared" si="0"/>
        <v>0</v>
      </c>
      <c r="J12" s="14" t="s">
        <v>34</v>
      </c>
      <c r="K12" s="5"/>
      <c r="L12" s="9">
        <f t="shared" si="13"/>
        <v>0</v>
      </c>
      <c r="M12" s="9"/>
      <c r="N12" s="9"/>
      <c r="O12" s="9">
        <f t="shared" si="14"/>
        <v>0</v>
      </c>
      <c r="P12" s="9"/>
      <c r="Q12" s="9"/>
      <c r="R12" s="9">
        <f t="shared" si="15"/>
        <v>0</v>
      </c>
      <c r="S12" s="9"/>
      <c r="T12" s="9"/>
      <c r="U12" s="9">
        <f t="shared" si="16"/>
        <v>0</v>
      </c>
      <c r="V12" s="9"/>
      <c r="W12" s="9"/>
      <c r="X12" s="9">
        <f t="shared" si="17"/>
        <v>0</v>
      </c>
      <c r="Y12" s="9"/>
      <c r="Z12" s="9"/>
      <c r="AA12" s="10">
        <f t="shared" si="18"/>
        <v>784000</v>
      </c>
      <c r="AB12" s="11"/>
    </row>
    <row r="13" spans="1:28" ht="15.75" x14ac:dyDescent="0.25">
      <c r="A13" s="12"/>
      <c r="B13" s="5" t="s">
        <v>115</v>
      </c>
      <c r="C13" s="6">
        <v>4940000</v>
      </c>
      <c r="D13" s="7"/>
      <c r="E13" s="5"/>
      <c r="F13" s="5"/>
      <c r="G13" s="5"/>
      <c r="H13" s="5"/>
      <c r="I13" s="5"/>
      <c r="J13" s="8" t="s">
        <v>24</v>
      </c>
      <c r="K13" s="5"/>
      <c r="L13" s="9">
        <f t="shared" si="13"/>
        <v>0</v>
      </c>
      <c r="M13" s="9"/>
      <c r="N13" s="9"/>
      <c r="O13" s="9">
        <f t="shared" si="14"/>
        <v>0</v>
      </c>
      <c r="P13" s="9"/>
      <c r="Q13" s="9"/>
      <c r="R13" s="9">
        <f t="shared" si="15"/>
        <v>0</v>
      </c>
      <c r="S13" s="9"/>
      <c r="T13" s="9"/>
      <c r="U13" s="9">
        <f t="shared" si="16"/>
        <v>0</v>
      </c>
      <c r="V13" s="9"/>
      <c r="W13" s="9"/>
      <c r="X13" s="9">
        <f t="shared" si="17"/>
        <v>0</v>
      </c>
      <c r="Y13" s="9"/>
      <c r="Z13" s="9"/>
      <c r="AA13" s="10">
        <f t="shared" si="18"/>
        <v>4940000</v>
      </c>
      <c r="AB13" s="11">
        <v>45590</v>
      </c>
    </row>
    <row r="14" spans="1:28" ht="15.75" x14ac:dyDescent="0.25">
      <c r="A14" s="12"/>
      <c r="B14" s="5" t="s">
        <v>116</v>
      </c>
      <c r="C14" s="5">
        <v>-240000</v>
      </c>
      <c r="D14" s="5" t="s">
        <v>31</v>
      </c>
      <c r="E14" s="5" t="s">
        <v>117</v>
      </c>
      <c r="F14" s="5">
        <v>307.39999999999998</v>
      </c>
      <c r="G14" s="5" t="s">
        <v>51</v>
      </c>
      <c r="H14" s="5"/>
      <c r="I14" s="5">
        <f t="shared" si="0"/>
        <v>0</v>
      </c>
      <c r="J14" s="14" t="s">
        <v>34</v>
      </c>
      <c r="K14" s="5"/>
      <c r="L14" s="9">
        <f t="shared" ref="L14:L22" si="19">M14+N14</f>
        <v>0</v>
      </c>
      <c r="M14" s="9"/>
      <c r="N14" s="9"/>
      <c r="O14" s="9">
        <f t="shared" ref="O14:O22" si="20">P14+Q14</f>
        <v>0</v>
      </c>
      <c r="P14" s="9"/>
      <c r="Q14" s="9"/>
      <c r="R14" s="9">
        <f t="shared" ref="R14:R22" si="21">S14+T14</f>
        <v>0</v>
      </c>
      <c r="S14" s="9"/>
      <c r="T14" s="9"/>
      <c r="U14" s="9">
        <f t="shared" ref="U14:U22" si="22">V14+W14</f>
        <v>0</v>
      </c>
      <c r="V14" s="9"/>
      <c r="W14" s="9"/>
      <c r="X14" s="9">
        <f t="shared" ref="X14:X22" si="23">Y14+Z14</f>
        <v>0</v>
      </c>
      <c r="Y14" s="9"/>
      <c r="Z14" s="9"/>
      <c r="AA14" s="10">
        <f t="shared" ref="AA14:AA22" si="24">C14+I14-L14-O14-U14-X14-R14</f>
        <v>-240000</v>
      </c>
      <c r="AB14" s="11"/>
    </row>
    <row r="15" spans="1:28" ht="15.75" x14ac:dyDescent="0.25">
      <c r="A15" s="17"/>
      <c r="B15" s="20" t="s">
        <v>118</v>
      </c>
      <c r="C15" s="20">
        <v>-920000</v>
      </c>
      <c r="D15" s="20" t="s">
        <v>41</v>
      </c>
      <c r="E15" s="20"/>
      <c r="F15" s="20"/>
      <c r="G15" s="20" t="s">
        <v>29</v>
      </c>
      <c r="H15" s="20"/>
      <c r="I15" s="5">
        <f t="shared" si="0"/>
        <v>0</v>
      </c>
      <c r="J15" s="14" t="s">
        <v>34</v>
      </c>
      <c r="K15" s="5" t="s">
        <v>119</v>
      </c>
      <c r="L15" s="9">
        <f t="shared" si="19"/>
        <v>0</v>
      </c>
      <c r="M15" s="9"/>
      <c r="N15" s="9"/>
      <c r="O15" s="9">
        <f t="shared" si="20"/>
        <v>0</v>
      </c>
      <c r="P15" s="9"/>
      <c r="Q15" s="9"/>
      <c r="R15" s="9">
        <f t="shared" si="21"/>
        <v>0</v>
      </c>
      <c r="S15" s="9"/>
      <c r="T15" s="9"/>
      <c r="U15" s="9">
        <f t="shared" si="22"/>
        <v>0</v>
      </c>
      <c r="V15" s="9"/>
      <c r="W15" s="9"/>
      <c r="X15" s="9">
        <f t="shared" si="23"/>
        <v>0</v>
      </c>
      <c r="Y15" s="9"/>
      <c r="Z15" s="9"/>
      <c r="AA15" s="10">
        <f t="shared" si="24"/>
        <v>-920000</v>
      </c>
      <c r="AB15" s="11">
        <v>45523</v>
      </c>
    </row>
    <row r="16" spans="1:28" ht="15.75" x14ac:dyDescent="0.25">
      <c r="A16" s="12"/>
      <c r="B16" s="5" t="s">
        <v>120</v>
      </c>
      <c r="C16" s="6">
        <v>3628</v>
      </c>
      <c r="D16" s="7"/>
      <c r="E16" s="5"/>
      <c r="F16" s="5"/>
      <c r="G16" s="5"/>
      <c r="H16" s="5"/>
      <c r="I16" s="5"/>
      <c r="J16" s="8" t="s">
        <v>24</v>
      </c>
      <c r="K16" s="5"/>
      <c r="L16" s="9">
        <f t="shared" si="19"/>
        <v>0</v>
      </c>
      <c r="M16" s="9"/>
      <c r="N16" s="9"/>
      <c r="O16" s="9">
        <f t="shared" si="20"/>
        <v>0</v>
      </c>
      <c r="P16" s="9"/>
      <c r="Q16" s="9"/>
      <c r="R16" s="9">
        <f t="shared" si="21"/>
        <v>0</v>
      </c>
      <c r="S16" s="9"/>
      <c r="T16" s="9"/>
      <c r="U16" s="9">
        <f t="shared" si="22"/>
        <v>0</v>
      </c>
      <c r="V16" s="9"/>
      <c r="W16" s="9"/>
      <c r="X16" s="9">
        <f t="shared" si="23"/>
        <v>0</v>
      </c>
      <c r="Y16" s="9"/>
      <c r="Z16" s="9"/>
      <c r="AA16" s="10">
        <f t="shared" si="24"/>
        <v>3628</v>
      </c>
      <c r="AB16" s="11"/>
    </row>
    <row r="17" spans="1:28" ht="15.75" x14ac:dyDescent="0.25">
      <c r="A17" s="12"/>
      <c r="B17" s="5" t="s">
        <v>87</v>
      </c>
      <c r="C17" s="5">
        <v>-2642000</v>
      </c>
      <c r="D17" s="5" t="s">
        <v>31</v>
      </c>
      <c r="E17" s="5"/>
      <c r="F17" s="5"/>
      <c r="G17" s="5" t="s">
        <v>29</v>
      </c>
      <c r="H17" s="5"/>
      <c r="I17" s="5">
        <f t="shared" si="0"/>
        <v>0</v>
      </c>
      <c r="J17" s="14" t="s">
        <v>34</v>
      </c>
      <c r="K17" s="5"/>
      <c r="L17" s="9">
        <f t="shared" si="19"/>
        <v>0</v>
      </c>
      <c r="M17" s="9"/>
      <c r="N17" s="9"/>
      <c r="O17" s="9">
        <f t="shared" si="20"/>
        <v>0</v>
      </c>
      <c r="P17" s="9"/>
      <c r="Q17" s="9"/>
      <c r="R17" s="9">
        <f t="shared" si="21"/>
        <v>0</v>
      </c>
      <c r="S17" s="9"/>
      <c r="T17" s="9"/>
      <c r="U17" s="9">
        <f t="shared" si="22"/>
        <v>0</v>
      </c>
      <c r="V17" s="9"/>
      <c r="W17" s="9"/>
      <c r="X17" s="9">
        <f t="shared" si="23"/>
        <v>0</v>
      </c>
      <c r="Y17" s="9"/>
      <c r="Z17" s="9"/>
      <c r="AA17" s="10">
        <f t="shared" si="24"/>
        <v>-2642000</v>
      </c>
      <c r="AB17" s="11"/>
    </row>
    <row r="18" spans="1:28" ht="15.75" x14ac:dyDescent="0.25">
      <c r="A18" s="17"/>
      <c r="B18" s="20" t="s">
        <v>124</v>
      </c>
      <c r="C18" s="20">
        <v>-300000</v>
      </c>
      <c r="D18" s="20"/>
      <c r="E18" s="20"/>
      <c r="F18" s="20"/>
      <c r="G18" s="20"/>
      <c r="H18" s="20"/>
      <c r="I18" s="5">
        <f t="shared" si="0"/>
        <v>0</v>
      </c>
      <c r="J18" s="14" t="s">
        <v>34</v>
      </c>
      <c r="K18" s="20" t="s">
        <v>125</v>
      </c>
      <c r="L18" s="9">
        <f t="shared" si="19"/>
        <v>0</v>
      </c>
      <c r="M18" s="9"/>
      <c r="N18" s="9"/>
      <c r="O18" s="9">
        <f t="shared" si="20"/>
        <v>0</v>
      </c>
      <c r="P18" s="9"/>
      <c r="Q18" s="9"/>
      <c r="R18" s="9">
        <f t="shared" si="21"/>
        <v>0</v>
      </c>
      <c r="S18" s="9"/>
      <c r="T18" s="9"/>
      <c r="U18" s="9">
        <f t="shared" si="22"/>
        <v>0</v>
      </c>
      <c r="V18" s="9"/>
      <c r="W18" s="9"/>
      <c r="X18" s="9">
        <f t="shared" si="23"/>
        <v>0</v>
      </c>
      <c r="Y18" s="9"/>
      <c r="Z18" s="9"/>
      <c r="AA18" s="10">
        <f t="shared" si="24"/>
        <v>-300000</v>
      </c>
      <c r="AB18" s="11">
        <v>45589</v>
      </c>
    </row>
    <row r="19" spans="1:28" ht="15.75" x14ac:dyDescent="0.25">
      <c r="A19" s="26">
        <v>45639</v>
      </c>
      <c r="B19" s="20" t="s">
        <v>196</v>
      </c>
      <c r="C19" s="20">
        <v>-2112000</v>
      </c>
      <c r="D19" s="20" t="s">
        <v>31</v>
      </c>
      <c r="E19" s="20" t="s">
        <v>61</v>
      </c>
      <c r="F19" s="20">
        <v>20</v>
      </c>
      <c r="G19" s="20" t="s">
        <v>25</v>
      </c>
      <c r="H19" s="20"/>
      <c r="I19" s="5">
        <f t="shared" si="0"/>
        <v>0</v>
      </c>
      <c r="J19" s="31" t="s">
        <v>34</v>
      </c>
      <c r="K19" s="20"/>
      <c r="L19" s="9">
        <f t="shared" si="19"/>
        <v>0</v>
      </c>
      <c r="M19" s="9"/>
      <c r="N19" s="9"/>
      <c r="O19" s="9">
        <f t="shared" si="20"/>
        <v>0</v>
      </c>
      <c r="P19" s="9"/>
      <c r="Q19" s="9"/>
      <c r="R19" s="9">
        <f t="shared" si="21"/>
        <v>0</v>
      </c>
      <c r="S19" s="9"/>
      <c r="T19" s="9"/>
      <c r="U19" s="9">
        <f t="shared" si="22"/>
        <v>0</v>
      </c>
      <c r="V19" s="9"/>
      <c r="W19" s="9"/>
      <c r="X19" s="9">
        <f t="shared" si="23"/>
        <v>0</v>
      </c>
      <c r="Y19" s="9"/>
      <c r="Z19" s="9"/>
      <c r="AA19" s="10">
        <f t="shared" si="24"/>
        <v>-2112000</v>
      </c>
      <c r="AB19" s="11">
        <v>45490</v>
      </c>
    </row>
    <row r="20" spans="1:28" ht="15.75" x14ac:dyDescent="0.25">
      <c r="A20" s="26">
        <v>45644</v>
      </c>
      <c r="B20" s="27" t="s">
        <v>165</v>
      </c>
      <c r="C20" s="20">
        <v>-1020000</v>
      </c>
      <c r="D20" s="27" t="s">
        <v>31</v>
      </c>
      <c r="E20" s="20" t="s">
        <v>139</v>
      </c>
      <c r="F20" s="20">
        <v>2</v>
      </c>
      <c r="G20" s="20" t="s">
        <v>23</v>
      </c>
      <c r="H20" s="20"/>
      <c r="I20" s="5">
        <f t="shared" si="0"/>
        <v>0</v>
      </c>
      <c r="J20" s="31" t="s">
        <v>34</v>
      </c>
      <c r="K20" s="20" t="s">
        <v>273</v>
      </c>
      <c r="L20" s="9">
        <f t="shared" si="19"/>
        <v>0</v>
      </c>
      <c r="M20" s="9"/>
      <c r="N20" s="9"/>
      <c r="O20" s="9">
        <f t="shared" si="20"/>
        <v>0</v>
      </c>
      <c r="P20" s="9"/>
      <c r="Q20" s="9"/>
      <c r="R20" s="9">
        <f t="shared" si="21"/>
        <v>0</v>
      </c>
      <c r="S20" s="9"/>
      <c r="T20" s="9"/>
      <c r="U20" s="9">
        <f t="shared" si="22"/>
        <v>0</v>
      </c>
      <c r="V20" s="9"/>
      <c r="W20" s="9"/>
      <c r="X20" s="9">
        <f t="shared" si="23"/>
        <v>0</v>
      </c>
      <c r="Y20" s="9"/>
      <c r="Z20" s="9"/>
      <c r="AA20" s="10">
        <f t="shared" si="24"/>
        <v>-1020000</v>
      </c>
      <c r="AB20" s="11">
        <v>45685</v>
      </c>
    </row>
    <row r="21" spans="1:28" ht="15.75" x14ac:dyDescent="0.25">
      <c r="A21" s="26">
        <v>45646</v>
      </c>
      <c r="B21" s="20" t="s">
        <v>208</v>
      </c>
      <c r="C21" s="20">
        <v>-1354000</v>
      </c>
      <c r="D21" s="27" t="s">
        <v>31</v>
      </c>
      <c r="E21" s="20" t="s">
        <v>184</v>
      </c>
      <c r="F21" s="20">
        <v>49.1</v>
      </c>
      <c r="G21" s="20" t="s">
        <v>51</v>
      </c>
      <c r="H21" s="27"/>
      <c r="I21" s="5">
        <f t="shared" si="0"/>
        <v>0</v>
      </c>
      <c r="J21" s="14" t="s">
        <v>34</v>
      </c>
      <c r="K21" s="20"/>
      <c r="L21" s="9">
        <f t="shared" si="19"/>
        <v>0</v>
      </c>
      <c r="M21" s="9"/>
      <c r="N21" s="9"/>
      <c r="O21" s="9">
        <f t="shared" si="20"/>
        <v>0</v>
      </c>
      <c r="P21" s="9"/>
      <c r="Q21" s="9"/>
      <c r="R21" s="9">
        <f t="shared" si="21"/>
        <v>0</v>
      </c>
      <c r="S21" s="9"/>
      <c r="T21" s="9"/>
      <c r="U21" s="9">
        <f t="shared" si="22"/>
        <v>0</v>
      </c>
      <c r="V21" s="9"/>
      <c r="W21" s="9"/>
      <c r="X21" s="9">
        <f t="shared" si="23"/>
        <v>0</v>
      </c>
      <c r="Y21" s="9"/>
      <c r="Z21" s="9"/>
      <c r="AA21" s="10">
        <f t="shared" si="24"/>
        <v>-1354000</v>
      </c>
      <c r="AB21" s="11">
        <v>45653</v>
      </c>
    </row>
    <row r="22" spans="1:28" ht="15.75" x14ac:dyDescent="0.25">
      <c r="A22" s="32"/>
      <c r="B22" s="33" t="s">
        <v>53</v>
      </c>
      <c r="C22" s="33">
        <v>-1333000</v>
      </c>
      <c r="D22" s="33"/>
      <c r="E22" s="33"/>
      <c r="F22" s="33"/>
      <c r="G22" s="33"/>
      <c r="H22" s="33"/>
      <c r="I22" s="5">
        <f t="shared" si="0"/>
        <v>0</v>
      </c>
      <c r="J22" s="37" t="s">
        <v>34</v>
      </c>
      <c r="K22" s="20" t="s">
        <v>321</v>
      </c>
      <c r="L22" s="9">
        <f t="shared" si="19"/>
        <v>0</v>
      </c>
      <c r="M22" s="9"/>
      <c r="N22" s="9"/>
      <c r="O22" s="9">
        <f t="shared" si="20"/>
        <v>0</v>
      </c>
      <c r="P22" s="9"/>
      <c r="Q22" s="9"/>
      <c r="R22" s="9">
        <f t="shared" si="21"/>
        <v>0</v>
      </c>
      <c r="S22" s="9"/>
      <c r="T22" s="9"/>
      <c r="U22" s="9">
        <f t="shared" si="22"/>
        <v>0</v>
      </c>
      <c r="V22" s="9"/>
      <c r="W22" s="9"/>
      <c r="X22" s="9">
        <f t="shared" si="23"/>
        <v>0</v>
      </c>
      <c r="Y22" s="9"/>
      <c r="Z22" s="9"/>
      <c r="AA22" s="10">
        <f t="shared" si="24"/>
        <v>-1333000</v>
      </c>
      <c r="AB22" s="11">
        <v>45666</v>
      </c>
    </row>
    <row r="23" spans="1:28" ht="15.75" x14ac:dyDescent="0.25">
      <c r="A23" s="39"/>
      <c r="B23" s="33" t="s">
        <v>48</v>
      </c>
      <c r="C23" s="35">
        <v>-39100</v>
      </c>
      <c r="D23" s="35"/>
      <c r="E23" s="35"/>
      <c r="F23" s="35"/>
      <c r="G23" s="33"/>
      <c r="H23" s="35"/>
      <c r="I23" s="5">
        <f t="shared" si="0"/>
        <v>0</v>
      </c>
      <c r="J23" s="37" t="s">
        <v>34</v>
      </c>
      <c r="K23" s="20"/>
      <c r="L23" s="9"/>
      <c r="M23" s="9"/>
      <c r="N23" s="9"/>
      <c r="O23" s="9"/>
      <c r="P23" s="9"/>
      <c r="Q23" s="9"/>
      <c r="R23" s="9"/>
      <c r="S23" s="9"/>
      <c r="T23" s="9"/>
      <c r="U23" s="9"/>
      <c r="V23" s="9"/>
      <c r="W23" s="9"/>
      <c r="X23" s="9"/>
      <c r="Y23" s="9"/>
      <c r="Z23" s="9"/>
      <c r="AA23" s="10">
        <v>-39100</v>
      </c>
      <c r="AB23" s="11">
        <v>45468</v>
      </c>
    </row>
    <row r="24" spans="1:28" ht="15.75" x14ac:dyDescent="0.25">
      <c r="A24" s="32"/>
      <c r="B24" s="33" t="s">
        <v>48</v>
      </c>
      <c r="C24" s="33">
        <v>-818000</v>
      </c>
      <c r="D24" s="33"/>
      <c r="E24" s="33"/>
      <c r="F24" s="33"/>
      <c r="G24" s="33"/>
      <c r="H24" s="33"/>
      <c r="I24" s="5">
        <f t="shared" si="0"/>
        <v>0</v>
      </c>
      <c r="J24" s="37" t="s">
        <v>34</v>
      </c>
      <c r="K24" s="20" t="s">
        <v>498</v>
      </c>
      <c r="L24" s="9">
        <f t="shared" ref="L24" si="25">M24+N24</f>
        <v>0</v>
      </c>
      <c r="M24" s="9"/>
      <c r="N24" s="9"/>
      <c r="O24" s="9">
        <f t="shared" ref="O24" si="26">P24+Q24</f>
        <v>0</v>
      </c>
      <c r="P24" s="9"/>
      <c r="Q24" s="9"/>
      <c r="R24" s="9">
        <f t="shared" ref="R24" si="27">S24+T24</f>
        <v>0</v>
      </c>
      <c r="S24" s="9"/>
      <c r="T24" s="9"/>
      <c r="U24" s="9">
        <f t="shared" ref="U24" si="28">V24+W24</f>
        <v>0</v>
      </c>
      <c r="V24" s="9"/>
      <c r="W24" s="9"/>
      <c r="X24" s="9">
        <f t="shared" ref="X24" si="29">Y24+Z24</f>
        <v>0</v>
      </c>
      <c r="Y24" s="9"/>
      <c r="Z24" s="9"/>
      <c r="AA24" s="10">
        <f t="shared" ref="AA24" si="30">C24+I24-L24-O24-U24-X24-R24</f>
        <v>-818000</v>
      </c>
      <c r="AB24" s="11">
        <v>45684</v>
      </c>
    </row>
    <row r="25" spans="1:28" ht="15.75" x14ac:dyDescent="0.25">
      <c r="A25" s="39">
        <v>45698</v>
      </c>
      <c r="B25" s="33" t="s">
        <v>92</v>
      </c>
      <c r="C25" s="33">
        <v>-1233000</v>
      </c>
      <c r="D25" s="33" t="s">
        <v>31</v>
      </c>
      <c r="E25" s="33" t="s">
        <v>428</v>
      </c>
      <c r="F25" s="33">
        <v>12</v>
      </c>
      <c r="G25" s="33" t="s">
        <v>23</v>
      </c>
      <c r="H25" s="33"/>
      <c r="I25" s="5">
        <f t="shared" si="0"/>
        <v>0</v>
      </c>
      <c r="J25" s="41" t="s">
        <v>34</v>
      </c>
      <c r="K25" s="20" t="s">
        <v>639</v>
      </c>
      <c r="L25" s="9">
        <f t="shared" ref="L25:L32" si="31">M25+N25</f>
        <v>0</v>
      </c>
      <c r="M25" s="9"/>
      <c r="N25" s="9"/>
      <c r="O25" s="9">
        <f t="shared" ref="O25:O32" si="32">P25+Q25</f>
        <v>0</v>
      </c>
      <c r="P25" s="9"/>
      <c r="Q25" s="9"/>
      <c r="R25" s="9">
        <f t="shared" ref="R25:R30" si="33">S25+T25</f>
        <v>0</v>
      </c>
      <c r="S25" s="9"/>
      <c r="T25" s="9"/>
      <c r="U25" s="9">
        <f t="shared" ref="U25:U30" si="34">V25+W25</f>
        <v>0</v>
      </c>
      <c r="V25" s="9"/>
      <c r="W25" s="9"/>
      <c r="X25" s="9">
        <f t="shared" ref="X25:X30" si="35">Y25+Z25</f>
        <v>0</v>
      </c>
      <c r="Y25" s="9"/>
      <c r="Z25" s="9"/>
      <c r="AA25" s="10">
        <f t="shared" ref="AA25:AA30" si="36">C25+I25-L25-O25-U25-X25-R25</f>
        <v>-1233000</v>
      </c>
      <c r="AB25" s="11">
        <v>45764</v>
      </c>
    </row>
    <row r="26" spans="1:28" ht="15.75" x14ac:dyDescent="0.25">
      <c r="A26" s="39">
        <v>45706</v>
      </c>
      <c r="B26" s="33" t="s">
        <v>602</v>
      </c>
      <c r="C26" s="33">
        <v>-50000</v>
      </c>
      <c r="D26" s="33" t="s">
        <v>223</v>
      </c>
      <c r="E26" s="33" t="s">
        <v>64</v>
      </c>
      <c r="F26" s="33">
        <v>4</v>
      </c>
      <c r="G26" s="33" t="s">
        <v>33</v>
      </c>
      <c r="H26" s="33"/>
      <c r="I26" s="5">
        <f t="shared" si="0"/>
        <v>0</v>
      </c>
      <c r="J26" s="37" t="s">
        <v>34</v>
      </c>
      <c r="K26" s="20"/>
      <c r="L26" s="9">
        <f t="shared" si="31"/>
        <v>0</v>
      </c>
      <c r="M26" s="9"/>
      <c r="N26" s="9"/>
      <c r="O26" s="9">
        <f t="shared" si="32"/>
        <v>0</v>
      </c>
      <c r="P26" s="9"/>
      <c r="Q26" s="9"/>
      <c r="R26" s="9">
        <f t="shared" si="33"/>
        <v>0</v>
      </c>
      <c r="S26" s="9"/>
      <c r="T26" s="9"/>
      <c r="U26" s="9">
        <f t="shared" si="34"/>
        <v>0</v>
      </c>
      <c r="V26" s="9"/>
      <c r="W26" s="9"/>
      <c r="X26" s="9">
        <f t="shared" si="35"/>
        <v>0</v>
      </c>
      <c r="Y26" s="9"/>
      <c r="Z26" s="9"/>
      <c r="AA26" s="10">
        <f t="shared" si="36"/>
        <v>-50000</v>
      </c>
      <c r="AB26" s="11">
        <v>45706</v>
      </c>
    </row>
    <row r="27" spans="1:28" ht="15.75" x14ac:dyDescent="0.25">
      <c r="A27" s="32"/>
      <c r="B27" s="33" t="s">
        <v>53</v>
      </c>
      <c r="C27" s="33">
        <v>-566000</v>
      </c>
      <c r="D27" s="33"/>
      <c r="E27" s="33"/>
      <c r="F27" s="33"/>
      <c r="G27" s="33"/>
      <c r="H27" s="33"/>
      <c r="I27" s="5">
        <f t="shared" si="0"/>
        <v>0</v>
      </c>
      <c r="J27" s="37" t="s">
        <v>34</v>
      </c>
      <c r="K27" s="20" t="s">
        <v>321</v>
      </c>
      <c r="L27" s="9">
        <f t="shared" si="31"/>
        <v>0</v>
      </c>
      <c r="M27" s="9"/>
      <c r="N27" s="9"/>
      <c r="O27" s="9">
        <f t="shared" si="32"/>
        <v>0</v>
      </c>
      <c r="P27" s="9"/>
      <c r="Q27" s="9"/>
      <c r="R27" s="9">
        <f t="shared" si="33"/>
        <v>0</v>
      </c>
      <c r="S27" s="9"/>
      <c r="T27" s="9"/>
      <c r="U27" s="9">
        <f t="shared" si="34"/>
        <v>0</v>
      </c>
      <c r="V27" s="9"/>
      <c r="W27" s="9"/>
      <c r="X27" s="9">
        <f t="shared" si="35"/>
        <v>0</v>
      </c>
      <c r="Y27" s="9"/>
      <c r="Z27" s="9"/>
      <c r="AA27" s="10">
        <f t="shared" si="36"/>
        <v>-566000</v>
      </c>
      <c r="AB27" s="11">
        <v>45721</v>
      </c>
    </row>
    <row r="28" spans="1:28" ht="15.75" x14ac:dyDescent="0.25">
      <c r="A28" s="39">
        <v>45727</v>
      </c>
      <c r="B28" s="33" t="s">
        <v>182</v>
      </c>
      <c r="C28" s="33">
        <v>-4400000</v>
      </c>
      <c r="D28" s="33" t="s">
        <v>41</v>
      </c>
      <c r="E28" s="33" t="s">
        <v>183</v>
      </c>
      <c r="F28" s="33">
        <v>4</v>
      </c>
      <c r="G28" s="33" t="s">
        <v>25</v>
      </c>
      <c r="H28" s="33"/>
      <c r="I28" s="5">
        <f t="shared" si="0"/>
        <v>0</v>
      </c>
      <c r="J28" s="14" t="s">
        <v>34</v>
      </c>
      <c r="K28" s="20"/>
      <c r="L28" s="9">
        <f t="shared" si="31"/>
        <v>0</v>
      </c>
      <c r="M28" s="9"/>
      <c r="N28" s="9"/>
      <c r="O28" s="9">
        <f t="shared" si="32"/>
        <v>0</v>
      </c>
      <c r="P28" s="9"/>
      <c r="Q28" s="9"/>
      <c r="R28" s="9">
        <f t="shared" si="33"/>
        <v>0</v>
      </c>
      <c r="S28" s="9"/>
      <c r="T28" s="9"/>
      <c r="U28" s="9">
        <f t="shared" si="34"/>
        <v>0</v>
      </c>
      <c r="V28" s="9"/>
      <c r="W28" s="9"/>
      <c r="X28" s="9">
        <f t="shared" si="35"/>
        <v>0</v>
      </c>
      <c r="Y28" s="9"/>
      <c r="Z28" s="9"/>
      <c r="AA28" s="10">
        <f t="shared" si="36"/>
        <v>-4400000</v>
      </c>
      <c r="AB28" s="11">
        <v>45693</v>
      </c>
    </row>
    <row r="29" spans="1:28" ht="15.75" x14ac:dyDescent="0.25">
      <c r="A29" s="39">
        <v>45765</v>
      </c>
      <c r="B29" s="35" t="s">
        <v>164</v>
      </c>
      <c r="C29" s="35">
        <v>-520000</v>
      </c>
      <c r="D29" s="35" t="s">
        <v>31</v>
      </c>
      <c r="E29" s="35" t="s">
        <v>95</v>
      </c>
      <c r="F29" s="35">
        <v>5200</v>
      </c>
      <c r="G29" s="35" t="s">
        <v>29</v>
      </c>
      <c r="H29" s="35"/>
      <c r="I29" s="5">
        <f t="shared" si="0"/>
        <v>0</v>
      </c>
      <c r="J29" s="41" t="s">
        <v>34</v>
      </c>
      <c r="K29" s="20"/>
      <c r="L29" s="9">
        <f t="shared" si="31"/>
        <v>0</v>
      </c>
      <c r="M29" s="9"/>
      <c r="N29" s="9"/>
      <c r="O29" s="9">
        <f t="shared" si="32"/>
        <v>0</v>
      </c>
      <c r="P29" s="9"/>
      <c r="Q29" s="9"/>
      <c r="R29" s="9">
        <f t="shared" si="33"/>
        <v>0</v>
      </c>
      <c r="S29" s="9"/>
      <c r="T29" s="9"/>
      <c r="U29" s="9">
        <f t="shared" si="34"/>
        <v>0</v>
      </c>
      <c r="V29" s="9"/>
      <c r="W29" s="9"/>
      <c r="X29" s="9">
        <f t="shared" si="35"/>
        <v>0</v>
      </c>
      <c r="Y29" s="9"/>
      <c r="Z29" s="9"/>
      <c r="AA29" s="10">
        <f t="shared" si="36"/>
        <v>-520000</v>
      </c>
      <c r="AB29" s="11">
        <v>45821</v>
      </c>
    </row>
    <row r="30" spans="1:28" ht="15.75" x14ac:dyDescent="0.25">
      <c r="A30" s="39">
        <v>45766</v>
      </c>
      <c r="B30" s="33" t="s">
        <v>397</v>
      </c>
      <c r="C30" s="33">
        <v>-270000</v>
      </c>
      <c r="D30" s="33" t="s">
        <v>223</v>
      </c>
      <c r="E30" s="33" t="s">
        <v>122</v>
      </c>
      <c r="F30" s="33">
        <v>4</v>
      </c>
      <c r="G30" s="33" t="s">
        <v>51</v>
      </c>
      <c r="H30" s="33"/>
      <c r="I30" s="5">
        <f t="shared" si="0"/>
        <v>0</v>
      </c>
      <c r="J30" s="37" t="s">
        <v>34</v>
      </c>
      <c r="K30" s="20"/>
      <c r="L30" s="9">
        <f t="shared" si="31"/>
        <v>0</v>
      </c>
      <c r="M30" s="9"/>
      <c r="N30" s="9"/>
      <c r="O30" s="9">
        <f t="shared" si="32"/>
        <v>0</v>
      </c>
      <c r="P30" s="9"/>
      <c r="Q30" s="9"/>
      <c r="R30" s="9">
        <f t="shared" si="33"/>
        <v>0</v>
      </c>
      <c r="S30" s="9"/>
      <c r="T30" s="9"/>
      <c r="U30" s="9">
        <f t="shared" si="34"/>
        <v>0</v>
      </c>
      <c r="V30" s="9"/>
      <c r="W30" s="9"/>
      <c r="X30" s="9">
        <f t="shared" si="35"/>
        <v>0</v>
      </c>
      <c r="Y30" s="9"/>
      <c r="Z30" s="9"/>
      <c r="AA30" s="10">
        <f t="shared" si="36"/>
        <v>-270000</v>
      </c>
      <c r="AB30" s="11">
        <v>45766</v>
      </c>
    </row>
    <row r="31" spans="1:28" ht="15.75" x14ac:dyDescent="0.25">
      <c r="A31" s="39">
        <v>45766</v>
      </c>
      <c r="B31" s="33" t="s">
        <v>92</v>
      </c>
      <c r="C31" s="33">
        <v>3125000</v>
      </c>
      <c r="D31" s="33" t="s">
        <v>31</v>
      </c>
      <c r="E31" s="33" t="s">
        <v>132</v>
      </c>
      <c r="F31" s="33">
        <v>25</v>
      </c>
      <c r="G31" s="33" t="s">
        <v>51</v>
      </c>
      <c r="H31" s="33"/>
      <c r="I31" s="5">
        <f t="shared" si="0"/>
        <v>0</v>
      </c>
      <c r="J31" s="37" t="s">
        <v>240</v>
      </c>
      <c r="K31" s="20" t="s">
        <v>978</v>
      </c>
      <c r="L31" s="9">
        <f t="shared" si="31"/>
        <v>0</v>
      </c>
      <c r="M31" s="9"/>
      <c r="N31" s="9"/>
      <c r="O31" s="9">
        <f t="shared" si="32"/>
        <v>3125000</v>
      </c>
      <c r="P31" s="9">
        <v>1625000</v>
      </c>
      <c r="Q31" s="9">
        <f>1000000+500000</f>
        <v>1500000</v>
      </c>
      <c r="R31" s="9">
        <f t="shared" ref="R31" si="37">S31+T31</f>
        <v>0</v>
      </c>
      <c r="S31" s="9"/>
      <c r="T31" s="9"/>
      <c r="U31" s="9">
        <f t="shared" ref="U31" si="38">V31+W31</f>
        <v>0</v>
      </c>
      <c r="V31" s="9"/>
      <c r="W31" s="9"/>
      <c r="X31" s="9">
        <f t="shared" ref="X31" si="39">Y31+Z31</f>
        <v>0</v>
      </c>
      <c r="Y31" s="9"/>
      <c r="Z31" s="9"/>
      <c r="AA31" s="10">
        <f t="shared" ref="AA31" si="40">C31+I31-L31-O31-U31-X31-R31</f>
        <v>0</v>
      </c>
      <c r="AB31" s="11">
        <v>45952</v>
      </c>
    </row>
    <row r="32" spans="1:28" ht="15.75" x14ac:dyDescent="0.25">
      <c r="A32" s="32">
        <v>45776</v>
      </c>
      <c r="B32" s="33" t="s">
        <v>92</v>
      </c>
      <c r="C32" s="33">
        <v>4500000</v>
      </c>
      <c r="D32" s="33" t="s">
        <v>41</v>
      </c>
      <c r="E32" s="33" t="s">
        <v>91</v>
      </c>
      <c r="F32" s="33">
        <v>1000</v>
      </c>
      <c r="G32" s="33" t="s">
        <v>29</v>
      </c>
      <c r="H32" s="33"/>
      <c r="I32" s="5">
        <f t="shared" si="0"/>
        <v>0</v>
      </c>
      <c r="J32" s="37" t="s">
        <v>240</v>
      </c>
      <c r="K32" s="20" t="s">
        <v>977</v>
      </c>
      <c r="L32" s="9">
        <f t="shared" si="31"/>
        <v>0</v>
      </c>
      <c r="M32" s="9"/>
      <c r="N32" s="9"/>
      <c r="O32" s="9">
        <f t="shared" si="32"/>
        <v>4500000</v>
      </c>
      <c r="P32" s="9">
        <v>4500000</v>
      </c>
      <c r="Q32" s="9"/>
      <c r="R32" s="9">
        <f t="shared" ref="R32" si="41">S32+T32</f>
        <v>0</v>
      </c>
      <c r="S32" s="9"/>
      <c r="T32" s="9"/>
      <c r="U32" s="9">
        <f t="shared" ref="U32" si="42">V32+W32</f>
        <v>0</v>
      </c>
      <c r="V32" s="9"/>
      <c r="W32" s="9"/>
      <c r="X32" s="9">
        <f t="shared" ref="X32" si="43">Y32+Z32</f>
        <v>0</v>
      </c>
      <c r="Y32" s="9"/>
      <c r="Z32" s="9"/>
      <c r="AA32" s="10">
        <f t="shared" ref="AA32" si="44">C32+I32-L32-O32-U32-X32-R32</f>
        <v>0</v>
      </c>
      <c r="AB32" s="11">
        <v>45952</v>
      </c>
    </row>
    <row r="33" spans="1:28" ht="15.75" x14ac:dyDescent="0.25">
      <c r="A33" s="39">
        <v>45784</v>
      </c>
      <c r="B33" s="33" t="s">
        <v>92</v>
      </c>
      <c r="C33" s="33">
        <v>3600000</v>
      </c>
      <c r="D33" s="33" t="s">
        <v>31</v>
      </c>
      <c r="E33" s="33" t="s">
        <v>91</v>
      </c>
      <c r="F33" s="33">
        <v>800</v>
      </c>
      <c r="G33" s="33" t="s">
        <v>29</v>
      </c>
      <c r="H33" s="33"/>
      <c r="I33" s="5">
        <f t="shared" si="0"/>
        <v>0</v>
      </c>
      <c r="J33" s="37" t="s">
        <v>240</v>
      </c>
      <c r="K33" s="20" t="s">
        <v>976</v>
      </c>
      <c r="L33" s="9">
        <f t="shared" ref="L33:L96" si="45">M33+N33</f>
        <v>0</v>
      </c>
      <c r="M33" s="9"/>
      <c r="N33" s="9"/>
      <c r="O33" s="9">
        <f t="shared" ref="O33:O96" si="46">P33+Q33</f>
        <v>3600000</v>
      </c>
      <c r="P33" s="9">
        <v>3600000</v>
      </c>
      <c r="Q33" s="9"/>
      <c r="R33" s="9">
        <f t="shared" ref="R33:R96" si="47">S33+T33</f>
        <v>0</v>
      </c>
      <c r="S33" s="9"/>
      <c r="T33" s="9"/>
      <c r="U33" s="9">
        <f t="shared" ref="U33:U96" si="48">V33+W33</f>
        <v>0</v>
      </c>
      <c r="V33" s="9"/>
      <c r="W33" s="9"/>
      <c r="X33" s="9">
        <f t="shared" ref="X33:X96" si="49">Y33+Z33</f>
        <v>0</v>
      </c>
      <c r="Y33" s="9"/>
      <c r="Z33" s="9"/>
      <c r="AA33" s="10">
        <f t="shared" ref="AA33:AA96" si="50">C33+I33-L33-O33-U33-X33-R33</f>
        <v>0</v>
      </c>
      <c r="AB33" s="11">
        <v>45952</v>
      </c>
    </row>
    <row r="34" spans="1:28" ht="15.75" x14ac:dyDescent="0.25">
      <c r="A34" s="39">
        <v>45784</v>
      </c>
      <c r="B34" s="33" t="s">
        <v>92</v>
      </c>
      <c r="C34" s="33">
        <v>1000000</v>
      </c>
      <c r="D34" s="33" t="s">
        <v>31</v>
      </c>
      <c r="E34" s="33" t="s">
        <v>73</v>
      </c>
      <c r="F34" s="33">
        <v>20</v>
      </c>
      <c r="G34" s="33" t="s">
        <v>74</v>
      </c>
      <c r="H34" s="33"/>
      <c r="I34" s="5">
        <f t="shared" si="0"/>
        <v>0</v>
      </c>
      <c r="J34" s="37" t="s">
        <v>240</v>
      </c>
      <c r="K34" s="20" t="s">
        <v>976</v>
      </c>
      <c r="L34" s="9">
        <f t="shared" si="45"/>
        <v>0</v>
      </c>
      <c r="M34" s="9"/>
      <c r="N34" s="9"/>
      <c r="O34" s="9">
        <f t="shared" si="46"/>
        <v>1000000</v>
      </c>
      <c r="P34" s="9">
        <v>1000000</v>
      </c>
      <c r="Q34" s="9"/>
      <c r="R34" s="9">
        <f t="shared" si="47"/>
        <v>0</v>
      </c>
      <c r="S34" s="9"/>
      <c r="T34" s="9"/>
      <c r="U34" s="9">
        <f t="shared" si="48"/>
        <v>0</v>
      </c>
      <c r="V34" s="9"/>
      <c r="W34" s="9"/>
      <c r="X34" s="9">
        <f t="shared" si="49"/>
        <v>0</v>
      </c>
      <c r="Y34" s="9"/>
      <c r="Z34" s="9"/>
      <c r="AA34" s="10">
        <f t="shared" si="50"/>
        <v>0</v>
      </c>
      <c r="AB34" s="11">
        <v>45952</v>
      </c>
    </row>
    <row r="35" spans="1:28" ht="15.75" x14ac:dyDescent="0.25">
      <c r="A35" s="39">
        <v>45784</v>
      </c>
      <c r="B35" s="33" t="s">
        <v>92</v>
      </c>
      <c r="C35" s="33">
        <v>260000</v>
      </c>
      <c r="D35" s="33" t="s">
        <v>31</v>
      </c>
      <c r="E35" s="33" t="s">
        <v>102</v>
      </c>
      <c r="F35" s="33">
        <v>4</v>
      </c>
      <c r="G35" s="33" t="s">
        <v>74</v>
      </c>
      <c r="H35" s="33"/>
      <c r="I35" s="5">
        <f t="shared" si="0"/>
        <v>0</v>
      </c>
      <c r="J35" s="37" t="s">
        <v>240</v>
      </c>
      <c r="K35" s="20" t="s">
        <v>976</v>
      </c>
      <c r="L35" s="9">
        <f t="shared" si="45"/>
        <v>0</v>
      </c>
      <c r="M35" s="9"/>
      <c r="N35" s="9"/>
      <c r="O35" s="9">
        <f t="shared" si="46"/>
        <v>260000</v>
      </c>
      <c r="P35" s="9">
        <v>260000</v>
      </c>
      <c r="Q35" s="9"/>
      <c r="R35" s="9">
        <f t="shared" si="47"/>
        <v>0</v>
      </c>
      <c r="S35" s="9"/>
      <c r="T35" s="9"/>
      <c r="U35" s="9">
        <f t="shared" si="48"/>
        <v>0</v>
      </c>
      <c r="V35" s="9"/>
      <c r="W35" s="9"/>
      <c r="X35" s="9">
        <f t="shared" si="49"/>
        <v>0</v>
      </c>
      <c r="Y35" s="9"/>
      <c r="Z35" s="9"/>
      <c r="AA35" s="10">
        <f t="shared" si="50"/>
        <v>0</v>
      </c>
      <c r="AB35" s="11">
        <v>45952</v>
      </c>
    </row>
    <row r="36" spans="1:28" ht="15.75" x14ac:dyDescent="0.25">
      <c r="A36" s="39">
        <v>45784</v>
      </c>
      <c r="B36" s="33" t="s">
        <v>92</v>
      </c>
      <c r="C36" s="33">
        <v>700000</v>
      </c>
      <c r="D36" s="33" t="s">
        <v>31</v>
      </c>
      <c r="E36" s="33" t="s">
        <v>122</v>
      </c>
      <c r="F36" s="33">
        <v>10</v>
      </c>
      <c r="G36" s="33" t="s">
        <v>51</v>
      </c>
      <c r="H36" s="33"/>
      <c r="I36" s="5">
        <f t="shared" si="0"/>
        <v>0</v>
      </c>
      <c r="J36" s="37" t="s">
        <v>240</v>
      </c>
      <c r="K36" s="20" t="s">
        <v>976</v>
      </c>
      <c r="L36" s="9">
        <f t="shared" si="45"/>
        <v>0</v>
      </c>
      <c r="M36" s="9"/>
      <c r="N36" s="9"/>
      <c r="O36" s="9">
        <f t="shared" si="46"/>
        <v>700000</v>
      </c>
      <c r="P36" s="9">
        <v>700000</v>
      </c>
      <c r="Q36" s="9"/>
      <c r="R36" s="9">
        <f t="shared" si="47"/>
        <v>0</v>
      </c>
      <c r="S36" s="9"/>
      <c r="T36" s="9"/>
      <c r="U36" s="9">
        <f t="shared" si="48"/>
        <v>0</v>
      </c>
      <c r="V36" s="9"/>
      <c r="W36" s="9"/>
      <c r="X36" s="9">
        <f t="shared" si="49"/>
        <v>0</v>
      </c>
      <c r="Y36" s="9"/>
      <c r="Z36" s="9"/>
      <c r="AA36" s="10">
        <f t="shared" si="50"/>
        <v>0</v>
      </c>
      <c r="AB36" s="11">
        <v>45952</v>
      </c>
    </row>
    <row r="37" spans="1:28" ht="15.75" x14ac:dyDescent="0.25">
      <c r="A37" s="39">
        <v>45784</v>
      </c>
      <c r="B37" s="33" t="s">
        <v>92</v>
      </c>
      <c r="C37" s="33">
        <v>240000</v>
      </c>
      <c r="D37" s="33" t="s">
        <v>31</v>
      </c>
      <c r="E37" s="33" t="s">
        <v>428</v>
      </c>
      <c r="F37" s="33">
        <v>8</v>
      </c>
      <c r="G37" s="33" t="s">
        <v>23</v>
      </c>
      <c r="H37" s="33"/>
      <c r="I37" s="5">
        <f t="shared" si="0"/>
        <v>0</v>
      </c>
      <c r="J37" s="37" t="s">
        <v>240</v>
      </c>
      <c r="K37" s="20" t="s">
        <v>976</v>
      </c>
      <c r="L37" s="9">
        <f t="shared" si="45"/>
        <v>0</v>
      </c>
      <c r="M37" s="9"/>
      <c r="N37" s="9"/>
      <c r="O37" s="9">
        <f t="shared" si="46"/>
        <v>240000</v>
      </c>
      <c r="P37" s="9">
        <v>240000</v>
      </c>
      <c r="Q37" s="9"/>
      <c r="R37" s="9">
        <f t="shared" si="47"/>
        <v>0</v>
      </c>
      <c r="S37" s="9"/>
      <c r="T37" s="9"/>
      <c r="U37" s="9">
        <f t="shared" si="48"/>
        <v>0</v>
      </c>
      <c r="V37" s="9"/>
      <c r="W37" s="9"/>
      <c r="X37" s="9">
        <f t="shared" si="49"/>
        <v>0</v>
      </c>
      <c r="Y37" s="9"/>
      <c r="Z37" s="9"/>
      <c r="AA37" s="10">
        <f t="shared" si="50"/>
        <v>0</v>
      </c>
      <c r="AB37" s="11">
        <v>45952</v>
      </c>
    </row>
    <row r="38" spans="1:28" ht="15.75" x14ac:dyDescent="0.25">
      <c r="A38" s="39">
        <v>45792</v>
      </c>
      <c r="B38" s="33" t="s">
        <v>92</v>
      </c>
      <c r="C38" s="33">
        <v>4500000</v>
      </c>
      <c r="D38" s="33" t="s">
        <v>31</v>
      </c>
      <c r="E38" s="33" t="s">
        <v>91</v>
      </c>
      <c r="F38" s="33">
        <v>1000</v>
      </c>
      <c r="G38" s="33" t="s">
        <v>29</v>
      </c>
      <c r="H38" s="33"/>
      <c r="I38" s="5">
        <f t="shared" si="0"/>
        <v>0</v>
      </c>
      <c r="J38" s="37" t="s">
        <v>240</v>
      </c>
      <c r="K38" s="20" t="s">
        <v>974</v>
      </c>
      <c r="L38" s="9">
        <f t="shared" si="45"/>
        <v>0</v>
      </c>
      <c r="M38" s="9"/>
      <c r="N38" s="9"/>
      <c r="O38" s="9">
        <f t="shared" si="46"/>
        <v>4500000</v>
      </c>
      <c r="P38" s="9">
        <v>4500000</v>
      </c>
      <c r="Q38" s="9"/>
      <c r="R38" s="9">
        <f t="shared" si="47"/>
        <v>0</v>
      </c>
      <c r="S38" s="9"/>
      <c r="T38" s="9"/>
      <c r="U38" s="9">
        <f t="shared" si="48"/>
        <v>0</v>
      </c>
      <c r="V38" s="9"/>
      <c r="W38" s="9"/>
      <c r="X38" s="9">
        <f t="shared" si="49"/>
        <v>0</v>
      </c>
      <c r="Y38" s="9"/>
      <c r="Z38" s="9"/>
      <c r="AA38" s="10">
        <f t="shared" si="50"/>
        <v>0</v>
      </c>
      <c r="AB38" s="11">
        <v>45952</v>
      </c>
    </row>
    <row r="39" spans="1:28" ht="15.75" x14ac:dyDescent="0.25">
      <c r="A39" s="32">
        <v>45792</v>
      </c>
      <c r="B39" s="33" t="s">
        <v>92</v>
      </c>
      <c r="C39" s="33">
        <v>3125000</v>
      </c>
      <c r="D39" s="33" t="s">
        <v>31</v>
      </c>
      <c r="E39" s="33" t="s">
        <v>132</v>
      </c>
      <c r="F39" s="33">
        <v>25</v>
      </c>
      <c r="G39" s="33" t="s">
        <v>51</v>
      </c>
      <c r="H39" s="33"/>
      <c r="I39" s="5">
        <f t="shared" si="0"/>
        <v>0</v>
      </c>
      <c r="J39" s="37" t="s">
        <v>240</v>
      </c>
      <c r="K39" s="20" t="s">
        <v>974</v>
      </c>
      <c r="L39" s="9">
        <f t="shared" si="45"/>
        <v>0</v>
      </c>
      <c r="M39" s="9"/>
      <c r="N39" s="9"/>
      <c r="O39" s="9">
        <f t="shared" si="46"/>
        <v>3125000</v>
      </c>
      <c r="P39" s="9">
        <v>3125000</v>
      </c>
      <c r="Q39" s="9"/>
      <c r="R39" s="9">
        <f t="shared" si="47"/>
        <v>0</v>
      </c>
      <c r="S39" s="9"/>
      <c r="T39" s="9"/>
      <c r="U39" s="9">
        <f t="shared" si="48"/>
        <v>0</v>
      </c>
      <c r="V39" s="9"/>
      <c r="W39" s="9"/>
      <c r="X39" s="9">
        <f t="shared" si="49"/>
        <v>0</v>
      </c>
      <c r="Y39" s="9"/>
      <c r="Z39" s="9"/>
      <c r="AA39" s="10">
        <f t="shared" si="50"/>
        <v>0</v>
      </c>
      <c r="AB39" s="11">
        <v>45952</v>
      </c>
    </row>
    <row r="40" spans="1:28" ht="15.75" x14ac:dyDescent="0.25">
      <c r="A40" s="39">
        <v>45792</v>
      </c>
      <c r="B40" s="33" t="s">
        <v>92</v>
      </c>
      <c r="C40" s="33">
        <v>1069500</v>
      </c>
      <c r="D40" s="33" t="s">
        <v>31</v>
      </c>
      <c r="E40" s="33" t="s">
        <v>439</v>
      </c>
      <c r="F40" s="33">
        <v>0.93</v>
      </c>
      <c r="G40" s="33" t="s">
        <v>178</v>
      </c>
      <c r="H40" s="33"/>
      <c r="I40" s="5">
        <f t="shared" si="0"/>
        <v>0</v>
      </c>
      <c r="J40" s="37" t="s">
        <v>240</v>
      </c>
      <c r="K40" s="20" t="s">
        <v>974</v>
      </c>
      <c r="L40" s="9">
        <f t="shared" si="45"/>
        <v>0</v>
      </c>
      <c r="M40" s="9"/>
      <c r="N40" s="9"/>
      <c r="O40" s="9">
        <f t="shared" si="46"/>
        <v>1069500</v>
      </c>
      <c r="P40" s="9">
        <v>1069500</v>
      </c>
      <c r="Q40" s="9"/>
      <c r="R40" s="9">
        <f t="shared" si="47"/>
        <v>0</v>
      </c>
      <c r="S40" s="9"/>
      <c r="T40" s="9"/>
      <c r="U40" s="9">
        <f t="shared" si="48"/>
        <v>0</v>
      </c>
      <c r="V40" s="9"/>
      <c r="W40" s="9"/>
      <c r="X40" s="9">
        <f t="shared" si="49"/>
        <v>0</v>
      </c>
      <c r="Y40" s="9"/>
      <c r="Z40" s="9"/>
      <c r="AA40" s="10">
        <f t="shared" si="50"/>
        <v>0</v>
      </c>
      <c r="AB40" s="11">
        <v>45952</v>
      </c>
    </row>
    <row r="41" spans="1:28" ht="15.75" x14ac:dyDescent="0.25">
      <c r="A41" s="32"/>
      <c r="B41" s="33" t="s">
        <v>775</v>
      </c>
      <c r="C41" s="33">
        <v>-1130000</v>
      </c>
      <c r="D41" s="33" t="s">
        <v>31</v>
      </c>
      <c r="E41" s="33"/>
      <c r="F41" s="33"/>
      <c r="G41" s="33" t="s">
        <v>51</v>
      </c>
      <c r="H41" s="33"/>
      <c r="I41" s="5">
        <f t="shared" si="0"/>
        <v>0</v>
      </c>
      <c r="J41" s="37" t="s">
        <v>34</v>
      </c>
      <c r="K41" s="20"/>
      <c r="L41" s="9">
        <f t="shared" si="45"/>
        <v>0</v>
      </c>
      <c r="M41" s="9"/>
      <c r="N41" s="9"/>
      <c r="O41" s="9">
        <f t="shared" si="46"/>
        <v>0</v>
      </c>
      <c r="P41" s="9"/>
      <c r="Q41" s="9"/>
      <c r="R41" s="9">
        <f t="shared" si="47"/>
        <v>0</v>
      </c>
      <c r="S41" s="9"/>
      <c r="T41" s="9"/>
      <c r="U41" s="9">
        <f t="shared" si="48"/>
        <v>0</v>
      </c>
      <c r="V41" s="9"/>
      <c r="W41" s="9"/>
      <c r="X41" s="9">
        <f t="shared" si="49"/>
        <v>0</v>
      </c>
      <c r="Y41" s="9"/>
      <c r="Z41" s="9"/>
      <c r="AA41" s="10">
        <f t="shared" si="50"/>
        <v>-1130000</v>
      </c>
      <c r="AB41" s="11">
        <v>45796</v>
      </c>
    </row>
    <row r="42" spans="1:28" ht="15.75" x14ac:dyDescent="0.25">
      <c r="A42" s="32">
        <v>45797</v>
      </c>
      <c r="B42" s="33" t="s">
        <v>92</v>
      </c>
      <c r="C42" s="33">
        <v>9000000</v>
      </c>
      <c r="D42" s="33" t="s">
        <v>31</v>
      </c>
      <c r="E42" s="33" t="s">
        <v>91</v>
      </c>
      <c r="F42" s="33">
        <v>2000</v>
      </c>
      <c r="G42" s="35" t="s">
        <v>29</v>
      </c>
      <c r="H42" s="33"/>
      <c r="I42" s="5">
        <f t="shared" si="0"/>
        <v>0</v>
      </c>
      <c r="J42" s="37" t="s">
        <v>240</v>
      </c>
      <c r="K42" s="20" t="s">
        <v>973</v>
      </c>
      <c r="L42" s="9">
        <f t="shared" si="45"/>
        <v>0</v>
      </c>
      <c r="M42" s="9"/>
      <c r="N42" s="9"/>
      <c r="O42" s="9">
        <f t="shared" si="46"/>
        <v>9000000</v>
      </c>
      <c r="P42" s="9">
        <v>9000000</v>
      </c>
      <c r="Q42" s="9"/>
      <c r="R42" s="9">
        <f t="shared" si="47"/>
        <v>0</v>
      </c>
      <c r="S42" s="9"/>
      <c r="T42" s="9"/>
      <c r="U42" s="9">
        <f t="shared" si="48"/>
        <v>0</v>
      </c>
      <c r="V42" s="9"/>
      <c r="W42" s="9"/>
      <c r="X42" s="9">
        <f t="shared" si="49"/>
        <v>0</v>
      </c>
      <c r="Y42" s="9"/>
      <c r="Z42" s="9"/>
      <c r="AA42" s="10">
        <f t="shared" si="50"/>
        <v>0</v>
      </c>
      <c r="AB42" s="11">
        <v>45952</v>
      </c>
    </row>
    <row r="43" spans="1:28" ht="15.75" x14ac:dyDescent="0.25">
      <c r="A43" s="32">
        <v>45804</v>
      </c>
      <c r="B43" s="33" t="s">
        <v>92</v>
      </c>
      <c r="C43" s="33">
        <v>4305000</v>
      </c>
      <c r="D43" s="33" t="s">
        <v>31</v>
      </c>
      <c r="E43" s="33" t="s">
        <v>197</v>
      </c>
      <c r="F43" s="33">
        <v>1750</v>
      </c>
      <c r="G43" s="33" t="s">
        <v>29</v>
      </c>
      <c r="H43" s="33"/>
      <c r="I43" s="5">
        <f t="shared" si="0"/>
        <v>0</v>
      </c>
      <c r="J43" s="37" t="s">
        <v>240</v>
      </c>
      <c r="K43" s="20" t="s">
        <v>996</v>
      </c>
      <c r="L43" s="9">
        <f t="shared" si="45"/>
        <v>0</v>
      </c>
      <c r="M43" s="9"/>
      <c r="N43" s="9"/>
      <c r="O43" s="9">
        <f t="shared" si="46"/>
        <v>4305000</v>
      </c>
      <c r="P43" s="9">
        <v>4305000</v>
      </c>
      <c r="Q43" s="9"/>
      <c r="R43" s="9">
        <f t="shared" si="47"/>
        <v>0</v>
      </c>
      <c r="S43" s="9"/>
      <c r="T43" s="9"/>
      <c r="U43" s="9">
        <f t="shared" si="48"/>
        <v>0</v>
      </c>
      <c r="V43" s="9"/>
      <c r="W43" s="9"/>
      <c r="X43" s="9">
        <f t="shared" si="49"/>
        <v>0</v>
      </c>
      <c r="Y43" s="9"/>
      <c r="Z43" s="9"/>
      <c r="AA43" s="10">
        <f t="shared" si="50"/>
        <v>0</v>
      </c>
      <c r="AB43" s="11">
        <v>45954</v>
      </c>
    </row>
    <row r="44" spans="1:28" ht="15.75" x14ac:dyDescent="0.25">
      <c r="A44" s="32">
        <v>45804</v>
      </c>
      <c r="B44" s="33" t="s">
        <v>92</v>
      </c>
      <c r="C44" s="33">
        <v>4500000</v>
      </c>
      <c r="D44" s="33" t="s">
        <v>31</v>
      </c>
      <c r="E44" s="33" t="s">
        <v>91</v>
      </c>
      <c r="F44" s="33">
        <v>1000</v>
      </c>
      <c r="G44" s="33" t="s">
        <v>29</v>
      </c>
      <c r="H44" s="33"/>
      <c r="I44" s="5">
        <f t="shared" si="0"/>
        <v>0</v>
      </c>
      <c r="J44" s="37" t="s">
        <v>240</v>
      </c>
      <c r="K44" s="20" t="s">
        <v>996</v>
      </c>
      <c r="L44" s="9">
        <f t="shared" si="45"/>
        <v>0</v>
      </c>
      <c r="M44" s="9"/>
      <c r="N44" s="9"/>
      <c r="O44" s="9">
        <f t="shared" si="46"/>
        <v>4500000</v>
      </c>
      <c r="P44" s="9">
        <v>4500000</v>
      </c>
      <c r="Q44" s="9"/>
      <c r="R44" s="9">
        <f t="shared" si="47"/>
        <v>0</v>
      </c>
      <c r="S44" s="9"/>
      <c r="T44" s="9"/>
      <c r="U44" s="9">
        <f t="shared" si="48"/>
        <v>0</v>
      </c>
      <c r="V44" s="9"/>
      <c r="W44" s="9"/>
      <c r="X44" s="9">
        <f t="shared" si="49"/>
        <v>0</v>
      </c>
      <c r="Y44" s="9"/>
      <c r="Z44" s="9"/>
      <c r="AA44" s="10">
        <f t="shared" si="50"/>
        <v>0</v>
      </c>
      <c r="AB44" s="11">
        <v>45954</v>
      </c>
    </row>
    <row r="45" spans="1:28" ht="15.75" x14ac:dyDescent="0.25">
      <c r="A45" s="32">
        <v>45804</v>
      </c>
      <c r="B45" s="33" t="s">
        <v>92</v>
      </c>
      <c r="C45" s="33">
        <v>1120000</v>
      </c>
      <c r="D45" s="33" t="s">
        <v>31</v>
      </c>
      <c r="E45" s="33" t="s">
        <v>270</v>
      </c>
      <c r="F45" s="33">
        <v>1000</v>
      </c>
      <c r="G45" s="33" t="s">
        <v>29</v>
      </c>
      <c r="H45" s="33"/>
      <c r="I45" s="5">
        <f t="shared" si="0"/>
        <v>0</v>
      </c>
      <c r="J45" s="37" t="s">
        <v>240</v>
      </c>
      <c r="K45" s="20" t="s">
        <v>996</v>
      </c>
      <c r="L45" s="9">
        <f t="shared" si="45"/>
        <v>0</v>
      </c>
      <c r="M45" s="9"/>
      <c r="N45" s="9"/>
      <c r="O45" s="9">
        <f t="shared" si="46"/>
        <v>1120000</v>
      </c>
      <c r="P45" s="9">
        <v>1120000</v>
      </c>
      <c r="Q45" s="9"/>
      <c r="R45" s="9">
        <f t="shared" si="47"/>
        <v>0</v>
      </c>
      <c r="S45" s="9"/>
      <c r="T45" s="9"/>
      <c r="U45" s="9">
        <f t="shared" si="48"/>
        <v>0</v>
      </c>
      <c r="V45" s="9"/>
      <c r="W45" s="9"/>
      <c r="X45" s="9">
        <f t="shared" si="49"/>
        <v>0</v>
      </c>
      <c r="Y45" s="9"/>
      <c r="Z45" s="9"/>
      <c r="AA45" s="10">
        <f t="shared" si="50"/>
        <v>0</v>
      </c>
      <c r="AB45" s="11">
        <v>45954</v>
      </c>
    </row>
    <row r="46" spans="1:28" ht="15.75" x14ac:dyDescent="0.25">
      <c r="A46" s="32">
        <v>45806</v>
      </c>
      <c r="B46" s="33" t="s">
        <v>92</v>
      </c>
      <c r="C46" s="33">
        <v>1500000</v>
      </c>
      <c r="D46" s="33" t="s">
        <v>31</v>
      </c>
      <c r="E46" s="33" t="s">
        <v>64</v>
      </c>
      <c r="F46" s="33">
        <v>10</v>
      </c>
      <c r="G46" s="33" t="s">
        <v>33</v>
      </c>
      <c r="H46" s="33"/>
      <c r="I46" s="5">
        <f t="shared" si="0"/>
        <v>0</v>
      </c>
      <c r="J46" s="37" t="s">
        <v>240</v>
      </c>
      <c r="K46" s="20" t="s">
        <v>997</v>
      </c>
      <c r="L46" s="9">
        <f t="shared" si="45"/>
        <v>0</v>
      </c>
      <c r="M46" s="9"/>
      <c r="N46" s="9"/>
      <c r="O46" s="9">
        <f t="shared" si="46"/>
        <v>1500000</v>
      </c>
      <c r="P46" s="9">
        <v>1500000</v>
      </c>
      <c r="Q46" s="9"/>
      <c r="R46" s="9">
        <f t="shared" si="47"/>
        <v>0</v>
      </c>
      <c r="S46" s="9"/>
      <c r="T46" s="9"/>
      <c r="U46" s="9">
        <f t="shared" si="48"/>
        <v>0</v>
      </c>
      <c r="V46" s="9"/>
      <c r="W46" s="9"/>
      <c r="X46" s="9">
        <f t="shared" si="49"/>
        <v>0</v>
      </c>
      <c r="Y46" s="9"/>
      <c r="Z46" s="9"/>
      <c r="AA46" s="10">
        <f t="shared" si="50"/>
        <v>0</v>
      </c>
      <c r="AB46" s="11">
        <v>45953</v>
      </c>
    </row>
    <row r="47" spans="1:28" ht="15.75" x14ac:dyDescent="0.25">
      <c r="A47" s="32">
        <v>45813</v>
      </c>
      <c r="B47" s="35" t="s">
        <v>182</v>
      </c>
      <c r="C47" s="35">
        <v>-2700000</v>
      </c>
      <c r="D47" s="35" t="s">
        <v>41</v>
      </c>
      <c r="E47" s="35" t="s">
        <v>293</v>
      </c>
      <c r="F47" s="35">
        <v>200</v>
      </c>
      <c r="G47" s="35" t="s">
        <v>74</v>
      </c>
      <c r="H47" s="35"/>
      <c r="I47" s="5">
        <f t="shared" si="0"/>
        <v>0</v>
      </c>
      <c r="J47" s="14" t="s">
        <v>34</v>
      </c>
      <c r="K47" s="27"/>
      <c r="L47" s="9">
        <f t="shared" si="45"/>
        <v>0</v>
      </c>
      <c r="M47" s="9"/>
      <c r="N47" s="9"/>
      <c r="O47" s="9">
        <f t="shared" si="46"/>
        <v>0</v>
      </c>
      <c r="P47" s="9"/>
      <c r="Q47" s="9"/>
      <c r="R47" s="9">
        <f t="shared" si="47"/>
        <v>0</v>
      </c>
      <c r="S47" s="9"/>
      <c r="T47" s="9"/>
      <c r="U47" s="9">
        <f t="shared" si="48"/>
        <v>0</v>
      </c>
      <c r="V47" s="9"/>
      <c r="W47" s="9"/>
      <c r="X47" s="9">
        <f t="shared" si="49"/>
        <v>0</v>
      </c>
      <c r="Y47" s="9"/>
      <c r="Z47" s="9"/>
      <c r="AA47" s="10">
        <f t="shared" si="50"/>
        <v>-2700000</v>
      </c>
      <c r="AB47" s="94">
        <v>45847</v>
      </c>
    </row>
    <row r="48" spans="1:28" ht="15.75" x14ac:dyDescent="0.25">
      <c r="A48" s="32">
        <v>45817</v>
      </c>
      <c r="B48" s="33" t="s">
        <v>182</v>
      </c>
      <c r="C48" s="33">
        <v>40000000</v>
      </c>
      <c r="D48" s="33" t="s">
        <v>41</v>
      </c>
      <c r="E48" s="33" t="s">
        <v>1001</v>
      </c>
      <c r="F48" s="33">
        <v>1000</v>
      </c>
      <c r="G48" s="33" t="s">
        <v>25</v>
      </c>
      <c r="H48" s="33"/>
      <c r="I48" s="5">
        <f t="shared" si="0"/>
        <v>0</v>
      </c>
      <c r="J48" s="37" t="s">
        <v>34</v>
      </c>
      <c r="K48" s="20"/>
      <c r="L48" s="9">
        <f t="shared" si="45"/>
        <v>0</v>
      </c>
      <c r="M48" s="9"/>
      <c r="N48" s="9"/>
      <c r="O48" s="9">
        <f t="shared" si="46"/>
        <v>49000000</v>
      </c>
      <c r="P48" s="9">
        <v>49000000</v>
      </c>
      <c r="Q48" s="9"/>
      <c r="R48" s="9">
        <f t="shared" si="47"/>
        <v>0</v>
      </c>
      <c r="S48" s="9"/>
      <c r="T48" s="9"/>
      <c r="U48" s="9">
        <f t="shared" si="48"/>
        <v>0</v>
      </c>
      <c r="V48" s="9"/>
      <c r="W48" s="9"/>
      <c r="X48" s="9">
        <f t="shared" si="49"/>
        <v>0</v>
      </c>
      <c r="Y48" s="9"/>
      <c r="Z48" s="9"/>
      <c r="AA48" s="10">
        <f t="shared" si="50"/>
        <v>-9000000</v>
      </c>
      <c r="AB48" s="11">
        <v>45866</v>
      </c>
    </row>
    <row r="49" spans="1:28" ht="15.75" x14ac:dyDescent="0.25">
      <c r="A49" s="32">
        <v>45834</v>
      </c>
      <c r="B49" s="33" t="s">
        <v>121</v>
      </c>
      <c r="C49" s="33">
        <v>3000000</v>
      </c>
      <c r="D49" s="33" t="s">
        <v>41</v>
      </c>
      <c r="E49" s="33" t="s">
        <v>426</v>
      </c>
      <c r="F49" s="33">
        <v>60</v>
      </c>
      <c r="G49" s="33" t="s">
        <v>51</v>
      </c>
      <c r="H49" s="33"/>
      <c r="I49" s="5">
        <f t="shared" si="0"/>
        <v>0</v>
      </c>
      <c r="J49" s="37" t="s">
        <v>34</v>
      </c>
      <c r="K49" s="33" t="s">
        <v>1008</v>
      </c>
      <c r="L49" s="9">
        <f t="shared" si="45"/>
        <v>0</v>
      </c>
      <c r="M49" s="9"/>
      <c r="N49" s="9"/>
      <c r="O49" s="9">
        <f t="shared" si="46"/>
        <v>3129000</v>
      </c>
      <c r="P49" s="9">
        <v>3000000</v>
      </c>
      <c r="Q49" s="9">
        <v>129000</v>
      </c>
      <c r="R49" s="9">
        <f t="shared" si="47"/>
        <v>0</v>
      </c>
      <c r="S49" s="9"/>
      <c r="T49" s="9"/>
      <c r="U49" s="9">
        <f t="shared" si="48"/>
        <v>0</v>
      </c>
      <c r="V49" s="9"/>
      <c r="W49" s="9"/>
      <c r="X49" s="9">
        <f t="shared" si="49"/>
        <v>0</v>
      </c>
      <c r="Y49" s="9"/>
      <c r="Z49" s="9"/>
      <c r="AA49" s="10">
        <f t="shared" si="50"/>
        <v>-129000</v>
      </c>
      <c r="AB49" s="11">
        <v>45841</v>
      </c>
    </row>
    <row r="50" spans="1:28" ht="15.75" x14ac:dyDescent="0.25">
      <c r="A50" s="32">
        <v>45847</v>
      </c>
      <c r="B50" s="33" t="s">
        <v>492</v>
      </c>
      <c r="C50" s="33"/>
      <c r="D50" s="33" t="s">
        <v>31</v>
      </c>
      <c r="E50" s="33" t="s">
        <v>98</v>
      </c>
      <c r="F50" s="33">
        <v>22.8</v>
      </c>
      <c r="G50" s="33" t="s">
        <v>51</v>
      </c>
      <c r="H50" s="33">
        <v>43000</v>
      </c>
      <c r="I50" s="5">
        <f t="shared" si="0"/>
        <v>980400</v>
      </c>
      <c r="J50" s="37" t="s">
        <v>241</v>
      </c>
      <c r="K50" s="33"/>
      <c r="L50" s="9">
        <f t="shared" si="45"/>
        <v>0</v>
      </c>
      <c r="M50" s="9"/>
      <c r="N50" s="9"/>
      <c r="O50" s="9">
        <f t="shared" si="46"/>
        <v>0</v>
      </c>
      <c r="P50" s="9"/>
      <c r="Q50" s="9"/>
      <c r="R50" s="9">
        <f t="shared" si="47"/>
        <v>0</v>
      </c>
      <c r="S50" s="9"/>
      <c r="T50" s="9"/>
      <c r="U50" s="9">
        <f t="shared" si="48"/>
        <v>980400</v>
      </c>
      <c r="V50" s="9">
        <v>980400</v>
      </c>
      <c r="W50" s="9"/>
      <c r="X50" s="9">
        <f t="shared" si="49"/>
        <v>0</v>
      </c>
      <c r="Y50" s="9"/>
      <c r="Z50" s="9"/>
      <c r="AA50" s="10">
        <f t="shared" si="50"/>
        <v>0</v>
      </c>
      <c r="AB50" s="11">
        <v>45847</v>
      </c>
    </row>
    <row r="51" spans="1:28" ht="15.75" x14ac:dyDescent="0.25">
      <c r="A51" s="32">
        <v>45852</v>
      </c>
      <c r="B51" s="33" t="s">
        <v>92</v>
      </c>
      <c r="C51" s="33"/>
      <c r="D51" s="33" t="s">
        <v>41</v>
      </c>
      <c r="E51" s="33" t="s">
        <v>91</v>
      </c>
      <c r="F51" s="33">
        <v>1000</v>
      </c>
      <c r="G51" s="33" t="s">
        <v>29</v>
      </c>
      <c r="H51" s="33">
        <v>4000</v>
      </c>
      <c r="I51" s="5">
        <f t="shared" si="0"/>
        <v>4000000</v>
      </c>
      <c r="J51" s="37" t="s">
        <v>240</v>
      </c>
      <c r="K51" s="33"/>
      <c r="L51" s="9">
        <f t="shared" si="45"/>
        <v>0</v>
      </c>
      <c r="M51" s="9"/>
      <c r="N51" s="9"/>
      <c r="O51" s="9">
        <f t="shared" si="46"/>
        <v>4000000</v>
      </c>
      <c r="P51" s="9">
        <v>4000000</v>
      </c>
      <c r="Q51" s="9"/>
      <c r="R51" s="9">
        <f t="shared" si="47"/>
        <v>0</v>
      </c>
      <c r="S51" s="9"/>
      <c r="T51" s="9"/>
      <c r="U51" s="9">
        <f t="shared" si="48"/>
        <v>0</v>
      </c>
      <c r="V51" s="9"/>
      <c r="W51" s="9"/>
      <c r="X51" s="9">
        <f t="shared" si="49"/>
        <v>0</v>
      </c>
      <c r="Y51" s="9"/>
      <c r="Z51" s="9"/>
      <c r="AA51" s="10">
        <f t="shared" si="50"/>
        <v>0</v>
      </c>
      <c r="AB51" s="11">
        <v>45852</v>
      </c>
    </row>
    <row r="52" spans="1:28" ht="15.75" x14ac:dyDescent="0.25">
      <c r="A52" s="32">
        <v>45866</v>
      </c>
      <c r="B52" s="33" t="s">
        <v>345</v>
      </c>
      <c r="C52" s="33"/>
      <c r="D52" s="33" t="s">
        <v>31</v>
      </c>
      <c r="E52" s="33" t="s">
        <v>197</v>
      </c>
      <c r="F52" s="33">
        <v>125</v>
      </c>
      <c r="G52" s="33" t="s">
        <v>29</v>
      </c>
      <c r="H52" s="33">
        <v>2460</v>
      </c>
      <c r="I52" s="5">
        <f t="shared" si="0"/>
        <v>307500</v>
      </c>
      <c r="J52" s="37" t="s">
        <v>34</v>
      </c>
      <c r="K52" s="33"/>
      <c r="L52" s="9">
        <f t="shared" si="45"/>
        <v>0</v>
      </c>
      <c r="M52" s="92"/>
      <c r="N52" s="92"/>
      <c r="O52" s="9">
        <f t="shared" si="46"/>
        <v>0</v>
      </c>
      <c r="P52" s="92"/>
      <c r="Q52" s="92"/>
      <c r="R52" s="9">
        <f t="shared" si="47"/>
        <v>0</v>
      </c>
      <c r="S52" s="92"/>
      <c r="T52" s="92"/>
      <c r="U52" s="9">
        <f t="shared" si="48"/>
        <v>370000</v>
      </c>
      <c r="V52" s="92">
        <v>370000</v>
      </c>
      <c r="W52" s="92"/>
      <c r="X52" s="9">
        <f t="shared" si="49"/>
        <v>0</v>
      </c>
      <c r="Y52" s="92"/>
      <c r="Z52" s="92"/>
      <c r="AA52" s="10">
        <f t="shared" si="50"/>
        <v>-62500</v>
      </c>
      <c r="AB52" s="94">
        <v>45866</v>
      </c>
    </row>
    <row r="53" spans="1:28" ht="15.75" x14ac:dyDescent="0.25">
      <c r="A53" s="32">
        <v>45866</v>
      </c>
      <c r="B53" s="33" t="s">
        <v>141</v>
      </c>
      <c r="C53" s="33"/>
      <c r="D53" s="33" t="s">
        <v>31</v>
      </c>
      <c r="E53" s="33" t="s">
        <v>95</v>
      </c>
      <c r="F53" s="33">
        <v>10400</v>
      </c>
      <c r="G53" s="33" t="s">
        <v>29</v>
      </c>
      <c r="H53" s="33">
        <v>3800</v>
      </c>
      <c r="I53" s="5">
        <f t="shared" si="0"/>
        <v>39520000</v>
      </c>
      <c r="J53" s="37" t="s">
        <v>241</v>
      </c>
      <c r="K53" s="90" t="s">
        <v>1084</v>
      </c>
      <c r="L53" s="9">
        <f t="shared" si="45"/>
        <v>39520000</v>
      </c>
      <c r="M53" s="92">
        <v>24600000</v>
      </c>
      <c r="N53" s="92">
        <v>14920000</v>
      </c>
      <c r="O53" s="9">
        <f t="shared" si="46"/>
        <v>0</v>
      </c>
      <c r="P53" s="92"/>
      <c r="Q53" s="92"/>
      <c r="R53" s="9">
        <f t="shared" si="47"/>
        <v>0</v>
      </c>
      <c r="S53" s="92"/>
      <c r="T53" s="92"/>
      <c r="U53" s="9">
        <f t="shared" si="48"/>
        <v>0</v>
      </c>
      <c r="V53" s="92"/>
      <c r="W53" s="92"/>
      <c r="X53" s="9">
        <f t="shared" si="49"/>
        <v>0</v>
      </c>
      <c r="Y53" s="92"/>
      <c r="Z53" s="92"/>
      <c r="AA53" s="10">
        <f t="shared" si="50"/>
        <v>0</v>
      </c>
      <c r="AB53" s="94">
        <v>45934</v>
      </c>
    </row>
    <row r="54" spans="1:28" ht="15.75" x14ac:dyDescent="0.25">
      <c r="A54" s="32">
        <v>45874</v>
      </c>
      <c r="B54" s="33" t="s">
        <v>663</v>
      </c>
      <c r="C54" s="33"/>
      <c r="D54" s="33" t="s">
        <v>41</v>
      </c>
      <c r="E54" s="33" t="s">
        <v>1095</v>
      </c>
      <c r="F54" s="33">
        <v>20</v>
      </c>
      <c r="G54" s="33" t="s">
        <v>51</v>
      </c>
      <c r="H54" s="33">
        <v>63000</v>
      </c>
      <c r="I54" s="5">
        <f t="shared" si="0"/>
        <v>1260000</v>
      </c>
      <c r="J54" s="37" t="s">
        <v>240</v>
      </c>
      <c r="K54" s="33"/>
      <c r="L54" s="9">
        <f t="shared" si="45"/>
        <v>0</v>
      </c>
      <c r="M54" s="9"/>
      <c r="N54" s="9"/>
      <c r="O54" s="9">
        <f t="shared" si="46"/>
        <v>1260000</v>
      </c>
      <c r="P54" s="9">
        <v>1260000</v>
      </c>
      <c r="Q54" s="9"/>
      <c r="R54" s="9">
        <f t="shared" si="47"/>
        <v>0</v>
      </c>
      <c r="S54" s="9"/>
      <c r="T54" s="9"/>
      <c r="U54" s="9">
        <f t="shared" si="48"/>
        <v>0</v>
      </c>
      <c r="V54" s="9"/>
      <c r="W54" s="9"/>
      <c r="X54" s="9">
        <f t="shared" si="49"/>
        <v>0</v>
      </c>
      <c r="Y54" s="9"/>
      <c r="Z54" s="9"/>
      <c r="AA54" s="10">
        <f t="shared" si="50"/>
        <v>0</v>
      </c>
      <c r="AB54" s="11">
        <v>45866</v>
      </c>
    </row>
    <row r="55" spans="1:28" ht="15.75" x14ac:dyDescent="0.25">
      <c r="A55" s="32">
        <v>45875</v>
      </c>
      <c r="B55" s="33" t="s">
        <v>161</v>
      </c>
      <c r="C55" s="33"/>
      <c r="D55" s="33" t="s">
        <v>31</v>
      </c>
      <c r="E55" s="33" t="s">
        <v>166</v>
      </c>
      <c r="F55" s="33">
        <v>1</v>
      </c>
      <c r="G55" s="33" t="s">
        <v>23</v>
      </c>
      <c r="H55" s="33">
        <v>400000</v>
      </c>
      <c r="I55" s="5">
        <f t="shared" si="0"/>
        <v>400000</v>
      </c>
      <c r="J55" s="41" t="s">
        <v>34</v>
      </c>
      <c r="K55" s="21" t="s">
        <v>1079</v>
      </c>
      <c r="L55" s="9">
        <f t="shared" si="45"/>
        <v>0</v>
      </c>
      <c r="M55" s="9"/>
      <c r="N55" s="9"/>
      <c r="O55" s="9">
        <f t="shared" si="46"/>
        <v>0</v>
      </c>
      <c r="P55" s="9"/>
      <c r="Q55" s="9"/>
      <c r="R55" s="9">
        <f t="shared" si="47"/>
        <v>0</v>
      </c>
      <c r="S55" s="9"/>
      <c r="T55" s="9"/>
      <c r="U55" s="9">
        <f t="shared" si="48"/>
        <v>497500</v>
      </c>
      <c r="V55" s="9">
        <v>497500</v>
      </c>
      <c r="W55" s="9"/>
      <c r="X55" s="9">
        <f t="shared" si="49"/>
        <v>0</v>
      </c>
      <c r="Y55" s="9"/>
      <c r="Z55" s="9"/>
      <c r="AA55" s="10">
        <f t="shared" si="50"/>
        <v>-97500</v>
      </c>
      <c r="AB55" s="11">
        <v>45881</v>
      </c>
    </row>
    <row r="56" spans="1:28" ht="15.75" x14ac:dyDescent="0.25">
      <c r="A56" s="32">
        <v>45875</v>
      </c>
      <c r="B56" s="33" t="s">
        <v>141</v>
      </c>
      <c r="C56" s="33"/>
      <c r="D56" s="33" t="s">
        <v>31</v>
      </c>
      <c r="E56" s="33" t="s">
        <v>311</v>
      </c>
      <c r="F56" s="33">
        <v>30</v>
      </c>
      <c r="G56" s="33" t="s">
        <v>51</v>
      </c>
      <c r="H56" s="33">
        <v>86000</v>
      </c>
      <c r="I56" s="5">
        <f t="shared" si="0"/>
        <v>2580000</v>
      </c>
      <c r="J56" s="41" t="s">
        <v>241</v>
      </c>
      <c r="K56" s="90" t="s">
        <v>1097</v>
      </c>
      <c r="L56" s="9">
        <f t="shared" si="45"/>
        <v>2580000</v>
      </c>
      <c r="M56" s="9">
        <v>2396000</v>
      </c>
      <c r="N56" s="9">
        <v>184000</v>
      </c>
      <c r="O56" s="9">
        <f t="shared" si="46"/>
        <v>0</v>
      </c>
      <c r="P56" s="9"/>
      <c r="Q56" s="9"/>
      <c r="R56" s="9">
        <f t="shared" si="47"/>
        <v>0</v>
      </c>
      <c r="S56" s="9"/>
      <c r="T56" s="9"/>
      <c r="U56" s="9">
        <f t="shared" si="48"/>
        <v>0</v>
      </c>
      <c r="V56" s="9"/>
      <c r="W56" s="9"/>
      <c r="X56" s="9">
        <f t="shared" si="49"/>
        <v>0</v>
      </c>
      <c r="Y56" s="9"/>
      <c r="Z56" s="9"/>
      <c r="AA56" s="10">
        <f t="shared" si="50"/>
        <v>0</v>
      </c>
      <c r="AB56" s="11">
        <v>45934</v>
      </c>
    </row>
    <row r="57" spans="1:28" ht="15.75" x14ac:dyDescent="0.25">
      <c r="A57" s="32">
        <v>45876</v>
      </c>
      <c r="B57" s="33" t="s">
        <v>141</v>
      </c>
      <c r="C57" s="33"/>
      <c r="D57" s="33" t="s">
        <v>31</v>
      </c>
      <c r="E57" s="33" t="s">
        <v>95</v>
      </c>
      <c r="F57" s="33">
        <v>10400</v>
      </c>
      <c r="G57" s="33" t="s">
        <v>29</v>
      </c>
      <c r="H57" s="33">
        <v>3800</v>
      </c>
      <c r="I57" s="5">
        <f t="shared" si="0"/>
        <v>39520000</v>
      </c>
      <c r="J57" s="37" t="s">
        <v>241</v>
      </c>
      <c r="K57" s="90" t="s">
        <v>1118</v>
      </c>
      <c r="L57" s="9">
        <f t="shared" si="45"/>
        <v>9520000</v>
      </c>
      <c r="M57" s="9">
        <v>9520000</v>
      </c>
      <c r="N57" s="9"/>
      <c r="O57" s="9">
        <f t="shared" si="46"/>
        <v>30000000</v>
      </c>
      <c r="P57" s="9">
        <v>30000000</v>
      </c>
      <c r="Q57" s="9"/>
      <c r="R57" s="9">
        <f t="shared" si="47"/>
        <v>0</v>
      </c>
      <c r="S57" s="9"/>
      <c r="T57" s="9"/>
      <c r="U57" s="9">
        <f t="shared" si="48"/>
        <v>0</v>
      </c>
      <c r="V57" s="9"/>
      <c r="W57" s="9"/>
      <c r="X57" s="9">
        <f t="shared" si="49"/>
        <v>0</v>
      </c>
      <c r="Y57" s="9"/>
      <c r="Z57" s="9"/>
      <c r="AA57" s="10">
        <f t="shared" si="50"/>
        <v>0</v>
      </c>
      <c r="AB57" s="11">
        <v>45934</v>
      </c>
    </row>
    <row r="58" spans="1:28" ht="15.75" x14ac:dyDescent="0.25">
      <c r="A58" s="32">
        <v>45881</v>
      </c>
      <c r="B58" s="33" t="s">
        <v>194</v>
      </c>
      <c r="C58" s="33"/>
      <c r="D58" s="33" t="s">
        <v>31</v>
      </c>
      <c r="E58" s="33" t="s">
        <v>95</v>
      </c>
      <c r="F58" s="33">
        <v>5200</v>
      </c>
      <c r="G58" s="33" t="s">
        <v>29</v>
      </c>
      <c r="H58" s="33">
        <v>4000</v>
      </c>
      <c r="I58" s="5">
        <f t="shared" si="0"/>
        <v>20800000</v>
      </c>
      <c r="J58" s="37" t="s">
        <v>240</v>
      </c>
      <c r="K58" s="33"/>
      <c r="L58" s="9">
        <f t="shared" si="45"/>
        <v>0</v>
      </c>
      <c r="M58" s="9"/>
      <c r="N58" s="9"/>
      <c r="O58" s="9">
        <f t="shared" si="46"/>
        <v>20800000</v>
      </c>
      <c r="P58" s="9">
        <v>20800000</v>
      </c>
      <c r="Q58" s="9"/>
      <c r="R58" s="9">
        <f t="shared" si="47"/>
        <v>0</v>
      </c>
      <c r="S58" s="9"/>
      <c r="T58" s="9"/>
      <c r="U58" s="9">
        <f t="shared" si="48"/>
        <v>0</v>
      </c>
      <c r="V58" s="9"/>
      <c r="W58" s="9"/>
      <c r="X58" s="9">
        <f t="shared" si="49"/>
        <v>0</v>
      </c>
      <c r="Y58" s="9"/>
      <c r="Z58" s="9"/>
      <c r="AA58" s="10">
        <f t="shared" si="50"/>
        <v>0</v>
      </c>
      <c r="AB58" s="11">
        <v>45873</v>
      </c>
    </row>
    <row r="59" spans="1:28" ht="15.75" x14ac:dyDescent="0.25">
      <c r="A59" s="32">
        <v>45885</v>
      </c>
      <c r="B59" s="35" t="s">
        <v>232</v>
      </c>
      <c r="C59" s="35"/>
      <c r="D59" s="35" t="s">
        <v>31</v>
      </c>
      <c r="E59" s="35" t="s">
        <v>95</v>
      </c>
      <c r="F59" s="35">
        <v>5200</v>
      </c>
      <c r="G59" s="35" t="s">
        <v>29</v>
      </c>
      <c r="H59" s="35">
        <v>3500</v>
      </c>
      <c r="I59" s="5">
        <f t="shared" si="0"/>
        <v>18200000</v>
      </c>
      <c r="J59" s="37" t="s">
        <v>240</v>
      </c>
      <c r="K59" s="116" t="s">
        <v>1116</v>
      </c>
      <c r="L59" s="9">
        <f t="shared" si="45"/>
        <v>0</v>
      </c>
      <c r="M59" s="9"/>
      <c r="N59" s="9"/>
      <c r="O59" s="9">
        <f t="shared" si="46"/>
        <v>18200000</v>
      </c>
      <c r="P59" s="9">
        <v>18200000</v>
      </c>
      <c r="Q59" s="9"/>
      <c r="R59" s="9">
        <f t="shared" si="47"/>
        <v>0</v>
      </c>
      <c r="S59" s="9"/>
      <c r="T59" s="9"/>
      <c r="U59" s="9">
        <f t="shared" si="48"/>
        <v>0</v>
      </c>
      <c r="V59" s="9"/>
      <c r="W59" s="9"/>
      <c r="X59" s="9">
        <f t="shared" si="49"/>
        <v>0</v>
      </c>
      <c r="Y59" s="9"/>
      <c r="Z59" s="9"/>
      <c r="AA59" s="10">
        <f t="shared" si="50"/>
        <v>0</v>
      </c>
      <c r="AB59" s="11">
        <v>45937</v>
      </c>
    </row>
    <row r="60" spans="1:28" ht="15.75" x14ac:dyDescent="0.25">
      <c r="A60" s="32">
        <v>45885</v>
      </c>
      <c r="B60" s="33" t="s">
        <v>902</v>
      </c>
      <c r="C60" s="33"/>
      <c r="D60" s="33" t="s">
        <v>31</v>
      </c>
      <c r="E60" s="33" t="s">
        <v>372</v>
      </c>
      <c r="F60" s="33">
        <v>9</v>
      </c>
      <c r="G60" s="33" t="s">
        <v>33</v>
      </c>
      <c r="H60" s="33">
        <v>250000</v>
      </c>
      <c r="I60" s="5">
        <f t="shared" si="0"/>
        <v>2250000</v>
      </c>
      <c r="J60" s="37" t="s">
        <v>34</v>
      </c>
      <c r="K60" s="33"/>
      <c r="L60" s="9">
        <f t="shared" si="45"/>
        <v>0</v>
      </c>
      <c r="M60" s="9"/>
      <c r="N60" s="9"/>
      <c r="O60" s="9">
        <f t="shared" si="46"/>
        <v>0</v>
      </c>
      <c r="P60" s="9"/>
      <c r="Q60" s="9"/>
      <c r="R60" s="9">
        <f t="shared" si="47"/>
        <v>0</v>
      </c>
      <c r="S60" s="9"/>
      <c r="T60" s="9"/>
      <c r="U60" s="9">
        <f t="shared" si="48"/>
        <v>2500000</v>
      </c>
      <c r="V60" s="9">
        <v>2500000</v>
      </c>
      <c r="W60" s="9"/>
      <c r="X60" s="9">
        <f t="shared" si="49"/>
        <v>0</v>
      </c>
      <c r="Y60" s="9"/>
      <c r="Z60" s="9"/>
      <c r="AA60" s="10">
        <f t="shared" si="50"/>
        <v>-250000</v>
      </c>
      <c r="AB60" s="11">
        <v>45884</v>
      </c>
    </row>
    <row r="61" spans="1:28" ht="15.75" x14ac:dyDescent="0.25">
      <c r="A61" s="32">
        <v>45887</v>
      </c>
      <c r="B61" s="33" t="s">
        <v>141</v>
      </c>
      <c r="C61" s="33"/>
      <c r="D61" s="35" t="s">
        <v>31</v>
      </c>
      <c r="E61" s="33" t="s">
        <v>407</v>
      </c>
      <c r="F61" s="33">
        <v>16</v>
      </c>
      <c r="G61" s="33" t="s">
        <v>33</v>
      </c>
      <c r="H61" s="33">
        <v>300000</v>
      </c>
      <c r="I61" s="5">
        <f t="shared" si="0"/>
        <v>4800000</v>
      </c>
      <c r="J61" s="41" t="s">
        <v>241</v>
      </c>
      <c r="K61" s="90" t="s">
        <v>1111</v>
      </c>
      <c r="L61" s="9">
        <f t="shared" si="45"/>
        <v>4800000</v>
      </c>
      <c r="M61" s="9">
        <v>4800000</v>
      </c>
      <c r="N61" s="9"/>
      <c r="O61" s="9">
        <f t="shared" si="46"/>
        <v>0</v>
      </c>
      <c r="P61" s="9"/>
      <c r="Q61" s="9"/>
      <c r="R61" s="9">
        <f t="shared" si="47"/>
        <v>0</v>
      </c>
      <c r="S61" s="9"/>
      <c r="T61" s="9"/>
      <c r="U61" s="9">
        <f t="shared" si="48"/>
        <v>0</v>
      </c>
      <c r="V61" s="9"/>
      <c r="W61" s="9"/>
      <c r="X61" s="9">
        <f t="shared" si="49"/>
        <v>0</v>
      </c>
      <c r="Y61" s="9"/>
      <c r="Z61" s="9"/>
      <c r="AA61" s="10">
        <f t="shared" si="50"/>
        <v>0</v>
      </c>
      <c r="AB61" s="11">
        <v>45934</v>
      </c>
    </row>
    <row r="62" spans="1:28" ht="15.75" x14ac:dyDescent="0.25">
      <c r="A62" s="32">
        <v>45887</v>
      </c>
      <c r="B62" s="33" t="s">
        <v>141</v>
      </c>
      <c r="C62" s="33"/>
      <c r="D62" s="35" t="s">
        <v>31</v>
      </c>
      <c r="E62" s="33" t="s">
        <v>774</v>
      </c>
      <c r="F62" s="33">
        <v>16</v>
      </c>
      <c r="G62" s="33" t="s">
        <v>33</v>
      </c>
      <c r="H62" s="33">
        <v>300000</v>
      </c>
      <c r="I62" s="5">
        <f t="shared" si="0"/>
        <v>4800000</v>
      </c>
      <c r="J62" s="41" t="s">
        <v>241</v>
      </c>
      <c r="K62" s="90" t="s">
        <v>1111</v>
      </c>
      <c r="L62" s="9">
        <f t="shared" si="45"/>
        <v>4800000</v>
      </c>
      <c r="M62" s="9">
        <v>4800000</v>
      </c>
      <c r="N62" s="9"/>
      <c r="O62" s="9">
        <f t="shared" si="46"/>
        <v>0</v>
      </c>
      <c r="P62" s="9"/>
      <c r="Q62" s="9"/>
      <c r="R62" s="9">
        <f t="shared" si="47"/>
        <v>0</v>
      </c>
      <c r="S62" s="9"/>
      <c r="T62" s="9"/>
      <c r="U62" s="9">
        <f t="shared" si="48"/>
        <v>0</v>
      </c>
      <c r="V62" s="9"/>
      <c r="W62" s="9"/>
      <c r="X62" s="9">
        <f t="shared" si="49"/>
        <v>0</v>
      </c>
      <c r="Y62" s="9"/>
      <c r="Z62" s="9"/>
      <c r="AA62" s="10">
        <f t="shared" si="50"/>
        <v>0</v>
      </c>
      <c r="AB62" s="11">
        <v>45934</v>
      </c>
    </row>
    <row r="63" spans="1:28" ht="15.75" x14ac:dyDescent="0.25">
      <c r="A63" s="32">
        <v>45887</v>
      </c>
      <c r="B63" s="33" t="s">
        <v>141</v>
      </c>
      <c r="C63" s="33"/>
      <c r="D63" s="33" t="s">
        <v>31</v>
      </c>
      <c r="E63" s="33" t="s">
        <v>95</v>
      </c>
      <c r="F63" s="33">
        <v>10400</v>
      </c>
      <c r="G63" s="33" t="s">
        <v>29</v>
      </c>
      <c r="H63" s="33">
        <v>3800</v>
      </c>
      <c r="I63" s="5">
        <f t="shared" si="0"/>
        <v>39520000</v>
      </c>
      <c r="J63" s="41" t="s">
        <v>241</v>
      </c>
      <c r="K63" s="90" t="s">
        <v>1120</v>
      </c>
      <c r="L63" s="9">
        <f t="shared" si="45"/>
        <v>39520000</v>
      </c>
      <c r="M63" s="9">
        <v>16176000</v>
      </c>
      <c r="N63" s="9">
        <f>23050000+294000</f>
        <v>23344000</v>
      </c>
      <c r="O63" s="9">
        <f t="shared" si="46"/>
        <v>0</v>
      </c>
      <c r="P63" s="9"/>
      <c r="Q63" s="9"/>
      <c r="R63" s="9">
        <f t="shared" si="47"/>
        <v>0</v>
      </c>
      <c r="S63" s="9"/>
      <c r="T63" s="9"/>
      <c r="U63" s="9">
        <f t="shared" si="48"/>
        <v>0</v>
      </c>
      <c r="V63" s="9"/>
      <c r="W63" s="9"/>
      <c r="X63" s="9">
        <f t="shared" si="49"/>
        <v>0</v>
      </c>
      <c r="Y63" s="9"/>
      <c r="Z63" s="9"/>
      <c r="AA63" s="10">
        <f t="shared" si="50"/>
        <v>0</v>
      </c>
      <c r="AB63" s="11">
        <v>45959</v>
      </c>
    </row>
    <row r="64" spans="1:28" ht="15.75" x14ac:dyDescent="0.25">
      <c r="A64" s="32">
        <v>45890</v>
      </c>
      <c r="B64" s="33" t="s">
        <v>164</v>
      </c>
      <c r="C64" s="33"/>
      <c r="D64" s="33" t="s">
        <v>31</v>
      </c>
      <c r="E64" s="33" t="s">
        <v>155</v>
      </c>
      <c r="F64" s="33">
        <v>5200</v>
      </c>
      <c r="G64" s="33" t="s">
        <v>29</v>
      </c>
      <c r="H64" s="33">
        <v>3700</v>
      </c>
      <c r="I64" s="5">
        <f t="shared" si="0"/>
        <v>19240000</v>
      </c>
      <c r="J64" s="37" t="s">
        <v>240</v>
      </c>
      <c r="K64" s="90" t="s">
        <v>1129</v>
      </c>
      <c r="L64" s="9">
        <f t="shared" si="45"/>
        <v>0</v>
      </c>
      <c r="M64" s="9"/>
      <c r="N64" s="9"/>
      <c r="O64" s="9">
        <f t="shared" si="46"/>
        <v>19240000</v>
      </c>
      <c r="P64" s="9">
        <v>19240000</v>
      </c>
      <c r="Q64" s="9"/>
      <c r="R64" s="9">
        <f t="shared" si="47"/>
        <v>0</v>
      </c>
      <c r="S64" s="9"/>
      <c r="T64" s="9"/>
      <c r="U64" s="9">
        <f t="shared" si="48"/>
        <v>0</v>
      </c>
      <c r="V64" s="9"/>
      <c r="W64" s="9"/>
      <c r="X64" s="9">
        <f t="shared" si="49"/>
        <v>0</v>
      </c>
      <c r="Y64" s="9"/>
      <c r="Z64" s="9"/>
      <c r="AA64" s="10">
        <f t="shared" si="50"/>
        <v>0</v>
      </c>
      <c r="AB64" s="11">
        <v>45936</v>
      </c>
    </row>
    <row r="65" spans="1:28" ht="15.75" x14ac:dyDescent="0.25">
      <c r="A65" s="32">
        <v>45892</v>
      </c>
      <c r="B65" s="33" t="s">
        <v>141</v>
      </c>
      <c r="C65" s="33"/>
      <c r="D65" s="33" t="s">
        <v>31</v>
      </c>
      <c r="E65" s="33" t="s">
        <v>95</v>
      </c>
      <c r="F65" s="33">
        <v>10400</v>
      </c>
      <c r="G65" s="33" t="s">
        <v>29</v>
      </c>
      <c r="H65" s="33">
        <v>3800</v>
      </c>
      <c r="I65" s="5">
        <f t="shared" ref="I65:I128" si="51">F65*H65</f>
        <v>39520000</v>
      </c>
      <c r="J65" s="37" t="s">
        <v>241</v>
      </c>
      <c r="K65" s="90" t="s">
        <v>1134</v>
      </c>
      <c r="L65" s="9">
        <f t="shared" si="45"/>
        <v>14520000</v>
      </c>
      <c r="M65" s="9">
        <v>14520000</v>
      </c>
      <c r="N65" s="9"/>
      <c r="O65" s="9">
        <f t="shared" si="46"/>
        <v>25000000</v>
      </c>
      <c r="P65" s="9">
        <v>25000000</v>
      </c>
      <c r="Q65" s="9"/>
      <c r="R65" s="9">
        <f t="shared" si="47"/>
        <v>0</v>
      </c>
      <c r="S65" s="9"/>
      <c r="T65" s="9"/>
      <c r="U65" s="9">
        <f t="shared" si="48"/>
        <v>0</v>
      </c>
      <c r="V65" s="9"/>
      <c r="W65" s="9"/>
      <c r="X65" s="9">
        <f t="shared" si="49"/>
        <v>0</v>
      </c>
      <c r="Y65" s="9"/>
      <c r="Z65" s="9"/>
      <c r="AA65" s="10">
        <f t="shared" si="50"/>
        <v>0</v>
      </c>
      <c r="AB65" s="11">
        <v>45959</v>
      </c>
    </row>
    <row r="66" spans="1:28" ht="15.75" x14ac:dyDescent="0.25">
      <c r="A66" s="32">
        <v>45894</v>
      </c>
      <c r="B66" s="33" t="s">
        <v>67</v>
      </c>
      <c r="C66" s="33"/>
      <c r="D66" s="33" t="s">
        <v>41</v>
      </c>
      <c r="E66" s="33" t="s">
        <v>293</v>
      </c>
      <c r="F66" s="33">
        <v>240</v>
      </c>
      <c r="G66" s="33" t="s">
        <v>74</v>
      </c>
      <c r="H66" s="33">
        <v>65000</v>
      </c>
      <c r="I66" s="5">
        <f t="shared" si="51"/>
        <v>15600000</v>
      </c>
      <c r="J66" s="82" t="s">
        <v>38</v>
      </c>
      <c r="K66" s="130" t="s">
        <v>1137</v>
      </c>
      <c r="L66" s="9">
        <f t="shared" si="45"/>
        <v>0</v>
      </c>
      <c r="M66" s="9"/>
      <c r="N66" s="9"/>
      <c r="O66" s="9">
        <f t="shared" si="46"/>
        <v>0</v>
      </c>
      <c r="P66" s="9"/>
      <c r="Q66" s="9"/>
      <c r="R66" s="9">
        <f t="shared" si="47"/>
        <v>0</v>
      </c>
      <c r="S66" s="9"/>
      <c r="T66" s="9"/>
      <c r="U66" s="9">
        <f t="shared" si="48"/>
        <v>0</v>
      </c>
      <c r="V66" s="9"/>
      <c r="W66" s="9"/>
      <c r="X66" s="9">
        <f t="shared" si="49"/>
        <v>0</v>
      </c>
      <c r="Y66" s="9"/>
      <c r="Z66" s="9"/>
      <c r="AA66" s="10">
        <f t="shared" si="50"/>
        <v>15600000</v>
      </c>
      <c r="AB66" s="11"/>
    </row>
    <row r="67" spans="1:28" ht="15.75" x14ac:dyDescent="0.25">
      <c r="A67" s="32">
        <v>45896</v>
      </c>
      <c r="B67" s="33" t="s">
        <v>663</v>
      </c>
      <c r="C67" s="33"/>
      <c r="D67" s="33" t="s">
        <v>31</v>
      </c>
      <c r="E67" s="33" t="s">
        <v>86</v>
      </c>
      <c r="F67" s="33">
        <v>50</v>
      </c>
      <c r="G67" s="33" t="s">
        <v>51</v>
      </c>
      <c r="H67" s="33">
        <v>95400</v>
      </c>
      <c r="I67" s="5">
        <f t="shared" si="51"/>
        <v>4770000</v>
      </c>
      <c r="J67" s="37" t="s">
        <v>240</v>
      </c>
      <c r="K67" s="33"/>
      <c r="L67" s="9">
        <f t="shared" si="45"/>
        <v>0</v>
      </c>
      <c r="M67" s="9"/>
      <c r="N67" s="9"/>
      <c r="O67" s="9">
        <f t="shared" si="46"/>
        <v>4770000</v>
      </c>
      <c r="P67" s="9">
        <v>4770000</v>
      </c>
      <c r="Q67" s="9"/>
      <c r="R67" s="9">
        <f t="shared" si="47"/>
        <v>0</v>
      </c>
      <c r="S67" s="9"/>
      <c r="T67" s="9"/>
      <c r="U67" s="9">
        <f t="shared" si="48"/>
        <v>0</v>
      </c>
      <c r="V67" s="9"/>
      <c r="W67" s="9"/>
      <c r="X67" s="9">
        <f t="shared" si="49"/>
        <v>0</v>
      </c>
      <c r="Y67" s="9"/>
      <c r="Z67" s="9"/>
      <c r="AA67" s="10">
        <f t="shared" si="50"/>
        <v>0</v>
      </c>
      <c r="AB67" s="11">
        <v>45866</v>
      </c>
    </row>
    <row r="68" spans="1:28" ht="15.75" x14ac:dyDescent="0.25">
      <c r="A68" s="32">
        <v>45896</v>
      </c>
      <c r="B68" s="33" t="s">
        <v>141</v>
      </c>
      <c r="C68" s="33"/>
      <c r="D68" s="33" t="s">
        <v>31</v>
      </c>
      <c r="E68" s="33" t="s">
        <v>130</v>
      </c>
      <c r="F68" s="33">
        <v>40</v>
      </c>
      <c r="G68" s="33" t="s">
        <v>74</v>
      </c>
      <c r="H68" s="33">
        <v>50000</v>
      </c>
      <c r="I68" s="5">
        <f t="shared" si="51"/>
        <v>2000000</v>
      </c>
      <c r="J68" s="37" t="s">
        <v>241</v>
      </c>
      <c r="K68" s="90" t="s">
        <v>1126</v>
      </c>
      <c r="L68" s="9">
        <f t="shared" si="45"/>
        <v>2000000</v>
      </c>
      <c r="M68" s="9">
        <v>2000000</v>
      </c>
      <c r="N68" s="9"/>
      <c r="O68" s="9">
        <f t="shared" si="46"/>
        <v>0</v>
      </c>
      <c r="P68" s="9"/>
      <c r="Q68" s="9"/>
      <c r="R68" s="9">
        <f t="shared" si="47"/>
        <v>0</v>
      </c>
      <c r="S68" s="9"/>
      <c r="T68" s="9"/>
      <c r="U68" s="9">
        <f t="shared" si="48"/>
        <v>0</v>
      </c>
      <c r="V68" s="9"/>
      <c r="W68" s="9"/>
      <c r="X68" s="9">
        <f t="shared" si="49"/>
        <v>0</v>
      </c>
      <c r="Y68" s="9"/>
      <c r="Z68" s="9"/>
      <c r="AA68" s="10">
        <f t="shared" si="50"/>
        <v>0</v>
      </c>
      <c r="AB68" s="11">
        <v>45959</v>
      </c>
    </row>
    <row r="69" spans="1:28" ht="15.75" x14ac:dyDescent="0.25">
      <c r="A69" s="32">
        <v>45896</v>
      </c>
      <c r="B69" s="33" t="s">
        <v>141</v>
      </c>
      <c r="C69" s="33"/>
      <c r="D69" s="33" t="s">
        <v>31</v>
      </c>
      <c r="E69" s="33" t="s">
        <v>73</v>
      </c>
      <c r="F69" s="33">
        <v>40</v>
      </c>
      <c r="G69" s="33" t="s">
        <v>74</v>
      </c>
      <c r="H69" s="33">
        <v>50000</v>
      </c>
      <c r="I69" s="5">
        <f t="shared" si="51"/>
        <v>2000000</v>
      </c>
      <c r="J69" s="37" t="s">
        <v>241</v>
      </c>
      <c r="K69" s="90" t="s">
        <v>1126</v>
      </c>
      <c r="L69" s="9">
        <f t="shared" si="45"/>
        <v>2000000</v>
      </c>
      <c r="M69" s="9">
        <v>2000000</v>
      </c>
      <c r="N69" s="9"/>
      <c r="O69" s="9">
        <f t="shared" si="46"/>
        <v>0</v>
      </c>
      <c r="P69" s="9"/>
      <c r="Q69" s="9"/>
      <c r="R69" s="9">
        <f t="shared" si="47"/>
        <v>0</v>
      </c>
      <c r="S69" s="9"/>
      <c r="T69" s="9"/>
      <c r="U69" s="9">
        <f t="shared" si="48"/>
        <v>0</v>
      </c>
      <c r="V69" s="9"/>
      <c r="W69" s="9"/>
      <c r="X69" s="9">
        <f t="shared" si="49"/>
        <v>0</v>
      </c>
      <c r="Y69" s="9"/>
      <c r="Z69" s="9"/>
      <c r="AA69" s="10">
        <f t="shared" si="50"/>
        <v>0</v>
      </c>
      <c r="AB69" s="11">
        <v>45959</v>
      </c>
    </row>
    <row r="70" spans="1:28" ht="15.75" x14ac:dyDescent="0.25">
      <c r="A70" s="32">
        <v>45896</v>
      </c>
      <c r="B70" s="33" t="s">
        <v>141</v>
      </c>
      <c r="C70" s="33"/>
      <c r="D70" s="33" t="s">
        <v>31</v>
      </c>
      <c r="E70" s="33" t="s">
        <v>480</v>
      </c>
      <c r="F70" s="33">
        <v>20</v>
      </c>
      <c r="G70" s="33" t="s">
        <v>25</v>
      </c>
      <c r="H70" s="33">
        <v>25000</v>
      </c>
      <c r="I70" s="5">
        <f t="shared" si="51"/>
        <v>500000</v>
      </c>
      <c r="J70" s="37" t="s">
        <v>241</v>
      </c>
      <c r="K70" s="90" t="s">
        <v>1126</v>
      </c>
      <c r="L70" s="9">
        <f t="shared" si="45"/>
        <v>500000</v>
      </c>
      <c r="M70" s="9">
        <v>500000</v>
      </c>
      <c r="N70" s="9"/>
      <c r="O70" s="9">
        <f t="shared" si="46"/>
        <v>0</v>
      </c>
      <c r="P70" s="9"/>
      <c r="Q70" s="9"/>
      <c r="R70" s="9">
        <f t="shared" si="47"/>
        <v>0</v>
      </c>
      <c r="S70" s="9"/>
      <c r="T70" s="9"/>
      <c r="U70" s="9">
        <f t="shared" si="48"/>
        <v>0</v>
      </c>
      <c r="V70" s="9"/>
      <c r="W70" s="9"/>
      <c r="X70" s="9">
        <f t="shared" si="49"/>
        <v>0</v>
      </c>
      <c r="Y70" s="9"/>
      <c r="Z70" s="9"/>
      <c r="AA70" s="10">
        <f t="shared" si="50"/>
        <v>0</v>
      </c>
      <c r="AB70" s="11">
        <v>45959</v>
      </c>
    </row>
    <row r="71" spans="1:28" ht="15.75" x14ac:dyDescent="0.25">
      <c r="A71" s="32">
        <v>45896</v>
      </c>
      <c r="B71" s="33" t="s">
        <v>141</v>
      </c>
      <c r="C71" s="33"/>
      <c r="D71" s="33" t="s">
        <v>31</v>
      </c>
      <c r="E71" s="33" t="s">
        <v>156</v>
      </c>
      <c r="F71" s="33">
        <v>20</v>
      </c>
      <c r="G71" s="33" t="s">
        <v>23</v>
      </c>
      <c r="H71" s="33">
        <v>400000</v>
      </c>
      <c r="I71" s="5">
        <f t="shared" si="51"/>
        <v>8000000</v>
      </c>
      <c r="J71" s="37" t="s">
        <v>241</v>
      </c>
      <c r="K71" s="90" t="s">
        <v>1126</v>
      </c>
      <c r="L71" s="9">
        <f t="shared" si="45"/>
        <v>8000000</v>
      </c>
      <c r="M71" s="9">
        <v>8000000</v>
      </c>
      <c r="N71" s="9"/>
      <c r="O71" s="9">
        <f t="shared" si="46"/>
        <v>0</v>
      </c>
      <c r="P71" s="9"/>
      <c r="Q71" s="9"/>
      <c r="R71" s="9">
        <f t="shared" si="47"/>
        <v>0</v>
      </c>
      <c r="S71" s="9"/>
      <c r="T71" s="9"/>
      <c r="U71" s="9">
        <f t="shared" si="48"/>
        <v>0</v>
      </c>
      <c r="V71" s="9"/>
      <c r="W71" s="9"/>
      <c r="X71" s="9">
        <f t="shared" si="49"/>
        <v>0</v>
      </c>
      <c r="Y71" s="9"/>
      <c r="Z71" s="9"/>
      <c r="AA71" s="10">
        <f t="shared" si="50"/>
        <v>0</v>
      </c>
      <c r="AB71" s="11">
        <v>45959</v>
      </c>
    </row>
    <row r="72" spans="1:28" ht="15.75" x14ac:dyDescent="0.25">
      <c r="A72" s="32">
        <v>45897</v>
      </c>
      <c r="B72" s="33" t="s">
        <v>568</v>
      </c>
      <c r="C72" s="33"/>
      <c r="D72" s="33" t="s">
        <v>31</v>
      </c>
      <c r="E72" s="33" t="s">
        <v>382</v>
      </c>
      <c r="F72" s="33">
        <v>8080</v>
      </c>
      <c r="G72" s="33" t="s">
        <v>267</v>
      </c>
      <c r="H72" s="33">
        <v>4500</v>
      </c>
      <c r="I72" s="5">
        <f t="shared" si="51"/>
        <v>36360000</v>
      </c>
      <c r="J72" s="37" t="s">
        <v>240</v>
      </c>
      <c r="K72" s="33"/>
      <c r="L72" s="9">
        <f t="shared" si="45"/>
        <v>0</v>
      </c>
      <c r="M72" s="9"/>
      <c r="N72" s="9"/>
      <c r="O72" s="9">
        <f t="shared" si="46"/>
        <v>36360000</v>
      </c>
      <c r="P72" s="9">
        <v>36360000</v>
      </c>
      <c r="Q72" s="9"/>
      <c r="R72" s="9">
        <f t="shared" si="47"/>
        <v>0</v>
      </c>
      <c r="S72" s="9"/>
      <c r="T72" s="9"/>
      <c r="U72" s="9">
        <f t="shared" si="48"/>
        <v>0</v>
      </c>
      <c r="V72" s="9"/>
      <c r="W72" s="9"/>
      <c r="X72" s="9">
        <f t="shared" si="49"/>
        <v>0</v>
      </c>
      <c r="Y72" s="9"/>
      <c r="Z72" s="9"/>
      <c r="AA72" s="10">
        <f t="shared" si="50"/>
        <v>0</v>
      </c>
      <c r="AB72" s="11">
        <v>45946</v>
      </c>
    </row>
    <row r="73" spans="1:28" ht="15.75" x14ac:dyDescent="0.25">
      <c r="A73" s="32">
        <v>45899</v>
      </c>
      <c r="B73" s="33" t="s">
        <v>153</v>
      </c>
      <c r="C73" s="33"/>
      <c r="D73" s="33" t="s">
        <v>31</v>
      </c>
      <c r="E73" s="33" t="s">
        <v>167</v>
      </c>
      <c r="F73" s="33">
        <v>1</v>
      </c>
      <c r="G73" s="33" t="s">
        <v>23</v>
      </c>
      <c r="H73" s="33">
        <v>400000</v>
      </c>
      <c r="I73" s="5">
        <f t="shared" si="51"/>
        <v>400000</v>
      </c>
      <c r="J73" s="82" t="s">
        <v>38</v>
      </c>
      <c r="K73" s="130" t="s">
        <v>1111</v>
      </c>
      <c r="L73" s="9">
        <f t="shared" si="45"/>
        <v>0</v>
      </c>
      <c r="M73" s="9"/>
      <c r="N73" s="9"/>
      <c r="O73" s="9">
        <f t="shared" si="46"/>
        <v>0</v>
      </c>
      <c r="P73" s="9"/>
      <c r="Q73" s="9"/>
      <c r="R73" s="9">
        <f t="shared" si="47"/>
        <v>0</v>
      </c>
      <c r="S73" s="9"/>
      <c r="T73" s="9"/>
      <c r="U73" s="9">
        <f t="shared" si="48"/>
        <v>0</v>
      </c>
      <c r="V73" s="9"/>
      <c r="W73" s="9"/>
      <c r="X73" s="9">
        <f t="shared" si="49"/>
        <v>0</v>
      </c>
      <c r="Y73" s="9"/>
      <c r="Z73" s="9"/>
      <c r="AA73" s="10">
        <f t="shared" si="50"/>
        <v>400000</v>
      </c>
      <c r="AB73" s="11"/>
    </row>
    <row r="74" spans="1:28" ht="15.75" x14ac:dyDescent="0.25">
      <c r="A74" s="32">
        <v>45902</v>
      </c>
      <c r="B74" s="33" t="s">
        <v>48</v>
      </c>
      <c r="C74" s="33"/>
      <c r="D74" s="33" t="s">
        <v>31</v>
      </c>
      <c r="E74" s="33" t="s">
        <v>357</v>
      </c>
      <c r="F74" s="33">
        <v>2</v>
      </c>
      <c r="G74" s="33" t="s">
        <v>51</v>
      </c>
      <c r="H74" s="33">
        <v>150000</v>
      </c>
      <c r="I74" s="5">
        <f t="shared" si="51"/>
        <v>300000</v>
      </c>
      <c r="J74" s="37" t="s">
        <v>240</v>
      </c>
      <c r="K74" s="90" t="s">
        <v>1111</v>
      </c>
      <c r="L74" s="9">
        <f t="shared" si="45"/>
        <v>0</v>
      </c>
      <c r="M74" s="9"/>
      <c r="N74" s="9"/>
      <c r="O74" s="9">
        <f t="shared" si="46"/>
        <v>300000</v>
      </c>
      <c r="P74" s="9">
        <v>300000</v>
      </c>
      <c r="Q74" s="9"/>
      <c r="R74" s="9">
        <f t="shared" si="47"/>
        <v>0</v>
      </c>
      <c r="S74" s="9"/>
      <c r="T74" s="9"/>
      <c r="U74" s="9">
        <f t="shared" si="48"/>
        <v>0</v>
      </c>
      <c r="V74" s="9"/>
      <c r="W74" s="9"/>
      <c r="X74" s="9">
        <f t="shared" si="49"/>
        <v>0</v>
      </c>
      <c r="Y74" s="9"/>
      <c r="Z74" s="9"/>
      <c r="AA74" s="10">
        <f t="shared" si="50"/>
        <v>0</v>
      </c>
      <c r="AB74" s="11">
        <v>45285</v>
      </c>
    </row>
    <row r="75" spans="1:28" ht="15.75" x14ac:dyDescent="0.25">
      <c r="A75" s="32">
        <v>45902</v>
      </c>
      <c r="B75" s="33" t="s">
        <v>252</v>
      </c>
      <c r="C75" s="33"/>
      <c r="D75" s="33" t="s">
        <v>31</v>
      </c>
      <c r="E75" s="33" t="s">
        <v>95</v>
      </c>
      <c r="F75" s="33">
        <v>10400</v>
      </c>
      <c r="G75" s="33" t="s">
        <v>29</v>
      </c>
      <c r="H75" s="33">
        <v>3900</v>
      </c>
      <c r="I75" s="5">
        <f t="shared" si="51"/>
        <v>40560000</v>
      </c>
      <c r="J75" s="37" t="s">
        <v>241</v>
      </c>
      <c r="K75" s="90" t="s">
        <v>1146</v>
      </c>
      <c r="L75" s="9">
        <f t="shared" si="45"/>
        <v>0</v>
      </c>
      <c r="M75" s="9"/>
      <c r="N75" s="9"/>
      <c r="O75" s="9">
        <f t="shared" si="46"/>
        <v>0</v>
      </c>
      <c r="P75" s="9"/>
      <c r="Q75" s="9"/>
      <c r="R75" s="9">
        <f t="shared" si="47"/>
        <v>0</v>
      </c>
      <c r="S75" s="9"/>
      <c r="T75" s="9"/>
      <c r="U75" s="9">
        <f t="shared" si="48"/>
        <v>40560000</v>
      </c>
      <c r="V75" s="9">
        <v>10505000</v>
      </c>
      <c r="W75" s="9">
        <v>30055000</v>
      </c>
      <c r="X75" s="9">
        <f t="shared" si="49"/>
        <v>0</v>
      </c>
      <c r="Y75" s="9"/>
      <c r="Z75" s="9"/>
      <c r="AA75" s="10">
        <f t="shared" si="50"/>
        <v>0</v>
      </c>
      <c r="AB75" s="11">
        <v>45960</v>
      </c>
    </row>
    <row r="76" spans="1:28" ht="15.75" x14ac:dyDescent="0.25">
      <c r="A76" s="32">
        <v>45902</v>
      </c>
      <c r="B76" s="33" t="s">
        <v>222</v>
      </c>
      <c r="C76" s="33"/>
      <c r="D76" s="33" t="s">
        <v>41</v>
      </c>
      <c r="E76" s="33" t="s">
        <v>98</v>
      </c>
      <c r="F76" s="33">
        <v>23</v>
      </c>
      <c r="G76" s="33" t="s">
        <v>51</v>
      </c>
      <c r="H76" s="33">
        <v>43000</v>
      </c>
      <c r="I76" s="5">
        <f t="shared" si="51"/>
        <v>989000</v>
      </c>
      <c r="J76" s="37" t="s">
        <v>34</v>
      </c>
      <c r="K76" s="33"/>
      <c r="L76" s="9">
        <f t="shared" si="45"/>
        <v>0</v>
      </c>
      <c r="M76" s="9"/>
      <c r="N76" s="9"/>
      <c r="O76" s="9">
        <f t="shared" si="46"/>
        <v>0</v>
      </c>
      <c r="P76" s="9"/>
      <c r="Q76" s="9"/>
      <c r="R76" s="9">
        <f t="shared" si="47"/>
        <v>0</v>
      </c>
      <c r="S76" s="9"/>
      <c r="T76" s="9"/>
      <c r="U76" s="9">
        <f t="shared" si="48"/>
        <v>1053000</v>
      </c>
      <c r="V76" s="9">
        <v>1053000</v>
      </c>
      <c r="W76" s="9"/>
      <c r="X76" s="9">
        <f t="shared" si="49"/>
        <v>0</v>
      </c>
      <c r="Y76" s="9"/>
      <c r="Z76" s="9"/>
      <c r="AA76" s="10">
        <f t="shared" si="50"/>
        <v>-64000</v>
      </c>
      <c r="AB76" s="11">
        <v>45902</v>
      </c>
    </row>
    <row r="77" spans="1:28" ht="15.75" x14ac:dyDescent="0.25">
      <c r="A77" s="32">
        <v>45904</v>
      </c>
      <c r="B77" s="33" t="s">
        <v>492</v>
      </c>
      <c r="C77" s="33"/>
      <c r="D77" s="33" t="s">
        <v>31</v>
      </c>
      <c r="E77" s="33" t="s">
        <v>98</v>
      </c>
      <c r="F77" s="21">
        <v>45.2</v>
      </c>
      <c r="G77" s="33" t="s">
        <v>51</v>
      </c>
      <c r="H77" s="21">
        <v>43000</v>
      </c>
      <c r="I77" s="5">
        <f t="shared" si="51"/>
        <v>1943600.0000000002</v>
      </c>
      <c r="J77" s="82" t="s">
        <v>43</v>
      </c>
      <c r="K77" s="129" t="s">
        <v>1116</v>
      </c>
      <c r="L77" s="9">
        <f t="shared" si="45"/>
        <v>1874600</v>
      </c>
      <c r="M77" s="9">
        <f>1810000+64600</f>
        <v>1874600</v>
      </c>
      <c r="N77" s="9"/>
      <c r="O77" s="9">
        <f t="shared" si="46"/>
        <v>0</v>
      </c>
      <c r="P77" s="9"/>
      <c r="Q77" s="9"/>
      <c r="R77" s="9">
        <f t="shared" si="47"/>
        <v>0</v>
      </c>
      <c r="S77" s="9"/>
      <c r="T77" s="9"/>
      <c r="U77" s="9">
        <f t="shared" si="48"/>
        <v>0</v>
      </c>
      <c r="V77" s="9"/>
      <c r="W77" s="9"/>
      <c r="X77" s="9">
        <f t="shared" si="49"/>
        <v>0</v>
      </c>
      <c r="Y77" s="9"/>
      <c r="Z77" s="9"/>
      <c r="AA77" s="10">
        <f t="shared" si="50"/>
        <v>69000.000000000233</v>
      </c>
      <c r="AB77" s="11">
        <v>45939</v>
      </c>
    </row>
    <row r="78" spans="1:28" ht="15.75" x14ac:dyDescent="0.25">
      <c r="A78" s="32">
        <v>45904</v>
      </c>
      <c r="B78" s="33" t="s">
        <v>141</v>
      </c>
      <c r="C78" s="33"/>
      <c r="D78" s="33" t="s">
        <v>31</v>
      </c>
      <c r="E78" s="33" t="s">
        <v>95</v>
      </c>
      <c r="F78" s="33">
        <v>10400</v>
      </c>
      <c r="G78" s="33" t="s">
        <v>29</v>
      </c>
      <c r="H78" s="33">
        <v>3800</v>
      </c>
      <c r="I78" s="5">
        <f t="shared" si="51"/>
        <v>39520000</v>
      </c>
      <c r="J78" s="82" t="s">
        <v>43</v>
      </c>
      <c r="K78" s="130" t="s">
        <v>1153</v>
      </c>
      <c r="L78" s="9">
        <f t="shared" si="45"/>
        <v>32686000</v>
      </c>
      <c r="M78" s="9">
        <v>32686000</v>
      </c>
      <c r="N78" s="9"/>
      <c r="O78" s="9">
        <f t="shared" si="46"/>
        <v>0</v>
      </c>
      <c r="P78" s="9"/>
      <c r="Q78" s="9"/>
      <c r="R78" s="9">
        <f t="shared" si="47"/>
        <v>0</v>
      </c>
      <c r="S78" s="9"/>
      <c r="T78" s="9"/>
      <c r="U78" s="9">
        <f t="shared" si="48"/>
        <v>0</v>
      </c>
      <c r="V78" s="9"/>
      <c r="W78" s="9"/>
      <c r="X78" s="9">
        <f t="shared" si="49"/>
        <v>0</v>
      </c>
      <c r="Y78" s="9"/>
      <c r="Z78" s="9"/>
      <c r="AA78" s="10">
        <f t="shared" si="50"/>
        <v>6834000</v>
      </c>
      <c r="AB78" s="11">
        <v>45959</v>
      </c>
    </row>
    <row r="79" spans="1:28" ht="15.75" x14ac:dyDescent="0.25">
      <c r="A79" s="32">
        <v>45904</v>
      </c>
      <c r="B79" s="33" t="s">
        <v>141</v>
      </c>
      <c r="C79" s="33"/>
      <c r="D79" s="33" t="s">
        <v>31</v>
      </c>
      <c r="E79" s="33" t="s">
        <v>98</v>
      </c>
      <c r="F79" s="33">
        <v>182.4</v>
      </c>
      <c r="G79" s="33" t="s">
        <v>51</v>
      </c>
      <c r="H79" s="33">
        <v>43000</v>
      </c>
      <c r="I79" s="5">
        <f t="shared" si="51"/>
        <v>7843200</v>
      </c>
      <c r="J79" s="82" t="s">
        <v>43</v>
      </c>
      <c r="K79" s="130" t="s">
        <v>1120</v>
      </c>
      <c r="L79" s="9">
        <f t="shared" si="45"/>
        <v>0</v>
      </c>
      <c r="M79" s="9"/>
      <c r="N79" s="9"/>
      <c r="O79" s="9">
        <f t="shared" si="46"/>
        <v>0</v>
      </c>
      <c r="P79" s="9"/>
      <c r="Q79" s="9"/>
      <c r="R79" s="9">
        <f t="shared" si="47"/>
        <v>0</v>
      </c>
      <c r="S79" s="9"/>
      <c r="T79" s="9"/>
      <c r="U79" s="9">
        <f t="shared" si="48"/>
        <v>0</v>
      </c>
      <c r="V79" s="9"/>
      <c r="W79" s="9"/>
      <c r="X79" s="9">
        <f t="shared" si="49"/>
        <v>0</v>
      </c>
      <c r="Y79" s="9"/>
      <c r="Z79" s="9"/>
      <c r="AA79" s="10">
        <f t="shared" si="50"/>
        <v>7843200</v>
      </c>
      <c r="AB79" s="11"/>
    </row>
    <row r="80" spans="1:28" ht="15.75" x14ac:dyDescent="0.25">
      <c r="A80" s="32">
        <v>45904</v>
      </c>
      <c r="B80" s="33" t="s">
        <v>141</v>
      </c>
      <c r="C80" s="33"/>
      <c r="D80" s="33" t="s">
        <v>31</v>
      </c>
      <c r="E80" s="33" t="s">
        <v>468</v>
      </c>
      <c r="F80" s="33">
        <v>32</v>
      </c>
      <c r="G80" s="33" t="s">
        <v>51</v>
      </c>
      <c r="H80" s="33">
        <v>43000</v>
      </c>
      <c r="I80" s="5">
        <f t="shared" si="51"/>
        <v>1376000</v>
      </c>
      <c r="J80" s="82" t="s">
        <v>43</v>
      </c>
      <c r="K80" s="130" t="s">
        <v>1120</v>
      </c>
      <c r="L80" s="9">
        <f t="shared" si="45"/>
        <v>0</v>
      </c>
      <c r="M80" s="9"/>
      <c r="N80" s="9"/>
      <c r="O80" s="9">
        <f t="shared" si="46"/>
        <v>0</v>
      </c>
      <c r="P80" s="9"/>
      <c r="Q80" s="9"/>
      <c r="R80" s="9">
        <f t="shared" si="47"/>
        <v>0</v>
      </c>
      <c r="S80" s="9"/>
      <c r="T80" s="9"/>
      <c r="U80" s="9">
        <f t="shared" si="48"/>
        <v>0</v>
      </c>
      <c r="V80" s="9"/>
      <c r="W80" s="9"/>
      <c r="X80" s="9">
        <f t="shared" si="49"/>
        <v>0</v>
      </c>
      <c r="Y80" s="9"/>
      <c r="Z80" s="9"/>
      <c r="AA80" s="10">
        <f t="shared" si="50"/>
        <v>1376000</v>
      </c>
      <c r="AB80" s="11"/>
    </row>
    <row r="81" spans="1:28" ht="15.75" x14ac:dyDescent="0.25">
      <c r="A81" s="32">
        <v>45904</v>
      </c>
      <c r="B81" s="33" t="s">
        <v>141</v>
      </c>
      <c r="C81" s="33"/>
      <c r="D81" s="33" t="s">
        <v>31</v>
      </c>
      <c r="E81" s="33" t="s">
        <v>467</v>
      </c>
      <c r="F81" s="33">
        <v>34.200000000000003</v>
      </c>
      <c r="G81" s="33" t="s">
        <v>51</v>
      </c>
      <c r="H81" s="33">
        <v>43000</v>
      </c>
      <c r="I81" s="5">
        <f t="shared" si="51"/>
        <v>1470600.0000000002</v>
      </c>
      <c r="J81" s="82" t="s">
        <v>43</v>
      </c>
      <c r="K81" s="130" t="s">
        <v>1120</v>
      </c>
      <c r="L81" s="9">
        <f t="shared" si="45"/>
        <v>0</v>
      </c>
      <c r="M81" s="9"/>
      <c r="N81" s="9"/>
      <c r="O81" s="9">
        <f t="shared" si="46"/>
        <v>0</v>
      </c>
      <c r="P81" s="9"/>
      <c r="Q81" s="9"/>
      <c r="R81" s="9">
        <f t="shared" si="47"/>
        <v>0</v>
      </c>
      <c r="S81" s="9"/>
      <c r="T81" s="9"/>
      <c r="U81" s="9">
        <f t="shared" si="48"/>
        <v>0</v>
      </c>
      <c r="V81" s="9"/>
      <c r="W81" s="9"/>
      <c r="X81" s="9">
        <f t="shared" si="49"/>
        <v>0</v>
      </c>
      <c r="Y81" s="9"/>
      <c r="Z81" s="9"/>
      <c r="AA81" s="10">
        <f t="shared" si="50"/>
        <v>1470600.0000000002</v>
      </c>
      <c r="AB81" s="11"/>
    </row>
    <row r="82" spans="1:28" ht="15.75" x14ac:dyDescent="0.25">
      <c r="A82" s="32">
        <v>45904</v>
      </c>
      <c r="B82" s="33" t="s">
        <v>141</v>
      </c>
      <c r="C82" s="33"/>
      <c r="D82" s="33" t="s">
        <v>31</v>
      </c>
      <c r="E82" s="33" t="s">
        <v>407</v>
      </c>
      <c r="F82" s="33">
        <v>16</v>
      </c>
      <c r="G82" s="33" t="s">
        <v>33</v>
      </c>
      <c r="H82" s="33">
        <v>300000</v>
      </c>
      <c r="I82" s="5">
        <f t="shared" si="51"/>
        <v>4800000</v>
      </c>
      <c r="J82" s="82" t="s">
        <v>43</v>
      </c>
      <c r="K82" s="130" t="s">
        <v>1120</v>
      </c>
      <c r="L82" s="9">
        <f t="shared" si="45"/>
        <v>0</v>
      </c>
      <c r="M82" s="9"/>
      <c r="N82" s="9"/>
      <c r="O82" s="9">
        <f t="shared" si="46"/>
        <v>0</v>
      </c>
      <c r="P82" s="9"/>
      <c r="Q82" s="9"/>
      <c r="R82" s="9">
        <f t="shared" si="47"/>
        <v>0</v>
      </c>
      <c r="S82" s="9"/>
      <c r="T82" s="9"/>
      <c r="U82" s="9">
        <f t="shared" si="48"/>
        <v>0</v>
      </c>
      <c r="V82" s="9"/>
      <c r="W82" s="9"/>
      <c r="X82" s="9">
        <f t="shared" si="49"/>
        <v>0</v>
      </c>
      <c r="Y82" s="9"/>
      <c r="Z82" s="9"/>
      <c r="AA82" s="10">
        <f t="shared" si="50"/>
        <v>4800000</v>
      </c>
      <c r="AB82" s="11"/>
    </row>
    <row r="83" spans="1:28" ht="15.75" x14ac:dyDescent="0.25">
      <c r="A83" s="32">
        <v>45904</v>
      </c>
      <c r="B83" s="33" t="s">
        <v>141</v>
      </c>
      <c r="C83" s="33"/>
      <c r="D83" s="33" t="s">
        <v>31</v>
      </c>
      <c r="E83" s="33" t="s">
        <v>774</v>
      </c>
      <c r="F83" s="33">
        <v>16</v>
      </c>
      <c r="G83" s="33" t="s">
        <v>33</v>
      </c>
      <c r="H83" s="33">
        <v>300000</v>
      </c>
      <c r="I83" s="5">
        <f t="shared" si="51"/>
        <v>4800000</v>
      </c>
      <c r="J83" s="82" t="s">
        <v>43</v>
      </c>
      <c r="K83" s="130" t="s">
        <v>1120</v>
      </c>
      <c r="L83" s="9">
        <f t="shared" si="45"/>
        <v>0</v>
      </c>
      <c r="M83" s="9"/>
      <c r="N83" s="9"/>
      <c r="O83" s="9">
        <f t="shared" si="46"/>
        <v>0</v>
      </c>
      <c r="P83" s="9"/>
      <c r="Q83" s="9"/>
      <c r="R83" s="9">
        <f t="shared" si="47"/>
        <v>0</v>
      </c>
      <c r="S83" s="9"/>
      <c r="T83" s="9"/>
      <c r="U83" s="9">
        <f t="shared" si="48"/>
        <v>0</v>
      </c>
      <c r="V83" s="9"/>
      <c r="W83" s="9"/>
      <c r="X83" s="9">
        <f t="shared" si="49"/>
        <v>0</v>
      </c>
      <c r="Y83" s="9"/>
      <c r="Z83" s="9"/>
      <c r="AA83" s="10">
        <f t="shared" si="50"/>
        <v>4800000</v>
      </c>
      <c r="AB83" s="11"/>
    </row>
    <row r="84" spans="1:28" ht="15.75" x14ac:dyDescent="0.25">
      <c r="A84" s="32">
        <v>45904</v>
      </c>
      <c r="B84" s="33" t="s">
        <v>141</v>
      </c>
      <c r="C84" s="33"/>
      <c r="D84" s="33" t="s">
        <v>31</v>
      </c>
      <c r="E84" s="33" t="s">
        <v>86</v>
      </c>
      <c r="F84" s="33">
        <v>75</v>
      </c>
      <c r="G84" s="33" t="s">
        <v>51</v>
      </c>
      <c r="H84" s="33">
        <v>125000</v>
      </c>
      <c r="I84" s="5">
        <f t="shared" si="51"/>
        <v>9375000</v>
      </c>
      <c r="J84" s="82" t="s">
        <v>43</v>
      </c>
      <c r="K84" s="130" t="s">
        <v>1120</v>
      </c>
      <c r="L84" s="9">
        <f t="shared" si="45"/>
        <v>0</v>
      </c>
      <c r="M84" s="9"/>
      <c r="N84" s="9"/>
      <c r="O84" s="9">
        <f t="shared" si="46"/>
        <v>0</v>
      </c>
      <c r="P84" s="9"/>
      <c r="Q84" s="9"/>
      <c r="R84" s="9">
        <f t="shared" si="47"/>
        <v>0</v>
      </c>
      <c r="S84" s="9"/>
      <c r="T84" s="9"/>
      <c r="U84" s="9">
        <f t="shared" si="48"/>
        <v>0</v>
      </c>
      <c r="V84" s="9"/>
      <c r="W84" s="9"/>
      <c r="X84" s="9">
        <f t="shared" si="49"/>
        <v>0</v>
      </c>
      <c r="Y84" s="9"/>
      <c r="Z84" s="9"/>
      <c r="AA84" s="10">
        <f t="shared" si="50"/>
        <v>9375000</v>
      </c>
      <c r="AB84" s="11"/>
    </row>
    <row r="85" spans="1:28" ht="15.75" x14ac:dyDescent="0.25">
      <c r="A85" s="32">
        <v>45904</v>
      </c>
      <c r="B85" s="33" t="s">
        <v>141</v>
      </c>
      <c r="C85" s="33"/>
      <c r="D85" s="33" t="s">
        <v>31</v>
      </c>
      <c r="E85" s="33" t="s">
        <v>587</v>
      </c>
      <c r="F85" s="33">
        <v>40</v>
      </c>
      <c r="G85" s="33" t="s">
        <v>51</v>
      </c>
      <c r="H85" s="33">
        <v>200000</v>
      </c>
      <c r="I85" s="5">
        <f t="shared" si="51"/>
        <v>8000000</v>
      </c>
      <c r="J85" s="82" t="s">
        <v>43</v>
      </c>
      <c r="K85" s="130" t="s">
        <v>1120</v>
      </c>
      <c r="L85" s="9">
        <f t="shared" si="45"/>
        <v>0</v>
      </c>
      <c r="M85" s="9"/>
      <c r="N85" s="9"/>
      <c r="O85" s="9">
        <f t="shared" si="46"/>
        <v>0</v>
      </c>
      <c r="P85" s="9"/>
      <c r="Q85" s="9"/>
      <c r="R85" s="9">
        <f t="shared" si="47"/>
        <v>0</v>
      </c>
      <c r="S85" s="9"/>
      <c r="T85" s="9"/>
      <c r="U85" s="9">
        <f t="shared" si="48"/>
        <v>0</v>
      </c>
      <c r="V85" s="9"/>
      <c r="W85" s="9"/>
      <c r="X85" s="9">
        <f t="shared" si="49"/>
        <v>0</v>
      </c>
      <c r="Y85" s="9"/>
      <c r="Z85" s="9"/>
      <c r="AA85" s="10">
        <f t="shared" si="50"/>
        <v>8000000</v>
      </c>
      <c r="AB85" s="11"/>
    </row>
    <row r="86" spans="1:28" ht="15.75" x14ac:dyDescent="0.25">
      <c r="A86" s="32">
        <v>45905</v>
      </c>
      <c r="B86" s="33" t="s">
        <v>549</v>
      </c>
      <c r="C86" s="33"/>
      <c r="D86" s="33" t="s">
        <v>31</v>
      </c>
      <c r="E86" s="33" t="s">
        <v>467</v>
      </c>
      <c r="F86" s="33">
        <v>50.2</v>
      </c>
      <c r="G86" s="33" t="s">
        <v>51</v>
      </c>
      <c r="H86" s="33">
        <v>42000</v>
      </c>
      <c r="I86" s="5">
        <f t="shared" si="51"/>
        <v>2108400</v>
      </c>
      <c r="J86" s="37" t="s">
        <v>34</v>
      </c>
      <c r="K86" s="33"/>
      <c r="L86" s="9">
        <f t="shared" si="45"/>
        <v>0</v>
      </c>
      <c r="M86" s="9"/>
      <c r="N86" s="9"/>
      <c r="O86" s="9">
        <f t="shared" si="46"/>
        <v>0</v>
      </c>
      <c r="P86" s="9"/>
      <c r="Q86" s="9"/>
      <c r="R86" s="9">
        <f t="shared" si="47"/>
        <v>0</v>
      </c>
      <c r="S86" s="9"/>
      <c r="T86" s="9"/>
      <c r="U86" s="9">
        <f t="shared" si="48"/>
        <v>2142000</v>
      </c>
      <c r="V86" s="9">
        <v>2142000</v>
      </c>
      <c r="W86" s="9"/>
      <c r="X86" s="9">
        <f t="shared" si="49"/>
        <v>0</v>
      </c>
      <c r="Y86" s="9"/>
      <c r="Z86" s="9"/>
      <c r="AA86" s="10">
        <f t="shared" si="50"/>
        <v>-33600</v>
      </c>
      <c r="AB86" s="11">
        <v>45905</v>
      </c>
    </row>
    <row r="87" spans="1:28" ht="15.75" x14ac:dyDescent="0.25">
      <c r="A87" s="32">
        <v>45905</v>
      </c>
      <c r="B87" s="33" t="s">
        <v>960</v>
      </c>
      <c r="C87" s="33"/>
      <c r="D87" s="33" t="s">
        <v>31</v>
      </c>
      <c r="E87" s="33" t="s">
        <v>110</v>
      </c>
      <c r="F87" s="33">
        <v>250</v>
      </c>
      <c r="G87" s="33" t="s">
        <v>29</v>
      </c>
      <c r="H87" s="33">
        <v>2000</v>
      </c>
      <c r="I87" s="5">
        <f t="shared" si="51"/>
        <v>500000</v>
      </c>
      <c r="J87" s="37" t="s">
        <v>241</v>
      </c>
      <c r="K87" s="33" t="s">
        <v>1111</v>
      </c>
      <c r="L87" s="9">
        <f t="shared" si="45"/>
        <v>0</v>
      </c>
      <c r="M87" s="9"/>
      <c r="N87" s="9"/>
      <c r="O87" s="9">
        <f t="shared" si="46"/>
        <v>0</v>
      </c>
      <c r="P87" s="9"/>
      <c r="Q87" s="9"/>
      <c r="R87" s="9">
        <f t="shared" si="47"/>
        <v>0</v>
      </c>
      <c r="S87" s="9"/>
      <c r="T87" s="9"/>
      <c r="U87" s="9">
        <f t="shared" si="48"/>
        <v>500000</v>
      </c>
      <c r="V87" s="9">
        <v>500000</v>
      </c>
      <c r="W87" s="9"/>
      <c r="X87" s="9">
        <f t="shared" si="49"/>
        <v>0</v>
      </c>
      <c r="Y87" s="9"/>
      <c r="Z87" s="9"/>
      <c r="AA87" s="10">
        <f t="shared" si="50"/>
        <v>0</v>
      </c>
      <c r="AB87" s="11">
        <v>45905</v>
      </c>
    </row>
    <row r="88" spans="1:28" ht="15.75" x14ac:dyDescent="0.25">
      <c r="A88" s="32">
        <v>45908</v>
      </c>
      <c r="B88" s="33" t="s">
        <v>217</v>
      </c>
      <c r="C88" s="33"/>
      <c r="D88" s="33" t="s">
        <v>41</v>
      </c>
      <c r="E88" s="33" t="s">
        <v>155</v>
      </c>
      <c r="F88" s="33">
        <v>1500</v>
      </c>
      <c r="G88" s="33" t="s">
        <v>29</v>
      </c>
      <c r="H88" s="33">
        <v>4000</v>
      </c>
      <c r="I88" s="5">
        <f t="shared" si="51"/>
        <v>6000000</v>
      </c>
      <c r="J88" s="37" t="s">
        <v>240</v>
      </c>
      <c r="K88" s="90" t="s">
        <v>1149</v>
      </c>
      <c r="L88" s="9">
        <f t="shared" si="45"/>
        <v>0</v>
      </c>
      <c r="M88" s="9"/>
      <c r="N88" s="9"/>
      <c r="O88" s="9">
        <f t="shared" si="46"/>
        <v>6000000</v>
      </c>
      <c r="P88" s="9">
        <v>6000000</v>
      </c>
      <c r="Q88" s="9"/>
      <c r="R88" s="9">
        <f t="shared" si="47"/>
        <v>0</v>
      </c>
      <c r="S88" s="9"/>
      <c r="T88" s="9"/>
      <c r="U88" s="9">
        <f t="shared" si="48"/>
        <v>0</v>
      </c>
      <c r="V88" s="9"/>
      <c r="W88" s="9"/>
      <c r="X88" s="9">
        <f t="shared" si="49"/>
        <v>0</v>
      </c>
      <c r="Y88" s="9"/>
      <c r="Z88" s="9"/>
      <c r="AA88" s="10">
        <f t="shared" si="50"/>
        <v>0</v>
      </c>
      <c r="AB88" s="11">
        <v>45936</v>
      </c>
    </row>
    <row r="89" spans="1:28" ht="15.75" x14ac:dyDescent="0.25">
      <c r="A89" s="32">
        <v>45908</v>
      </c>
      <c r="B89" s="33" t="s">
        <v>217</v>
      </c>
      <c r="C89" s="33"/>
      <c r="D89" s="33" t="s">
        <v>41</v>
      </c>
      <c r="E89" s="33" t="s">
        <v>263</v>
      </c>
      <c r="F89" s="33">
        <v>2500</v>
      </c>
      <c r="G89" s="33" t="s">
        <v>29</v>
      </c>
      <c r="H89" s="33">
        <v>1400</v>
      </c>
      <c r="I89" s="5">
        <f t="shared" si="51"/>
        <v>3500000</v>
      </c>
      <c r="J89" s="37" t="s">
        <v>240</v>
      </c>
      <c r="K89" s="90" t="s">
        <v>1149</v>
      </c>
      <c r="L89" s="9">
        <f t="shared" si="45"/>
        <v>0</v>
      </c>
      <c r="M89" s="9"/>
      <c r="N89" s="9"/>
      <c r="O89" s="9">
        <f t="shared" si="46"/>
        <v>3500000</v>
      </c>
      <c r="P89" s="9">
        <v>3500000</v>
      </c>
      <c r="Q89" s="9"/>
      <c r="R89" s="9">
        <f t="shared" si="47"/>
        <v>0</v>
      </c>
      <c r="S89" s="9"/>
      <c r="T89" s="9"/>
      <c r="U89" s="9">
        <f t="shared" si="48"/>
        <v>0</v>
      </c>
      <c r="V89" s="9"/>
      <c r="W89" s="9"/>
      <c r="X89" s="9">
        <f t="shared" si="49"/>
        <v>0</v>
      </c>
      <c r="Y89" s="9"/>
      <c r="Z89" s="9"/>
      <c r="AA89" s="10">
        <f t="shared" si="50"/>
        <v>0</v>
      </c>
      <c r="AB89" s="11">
        <v>45936</v>
      </c>
    </row>
    <row r="90" spans="1:28" ht="15.75" x14ac:dyDescent="0.25">
      <c r="A90" s="32">
        <v>45908</v>
      </c>
      <c r="B90" s="33" t="s">
        <v>895</v>
      </c>
      <c r="C90" s="33"/>
      <c r="D90" s="33" t="s">
        <v>31</v>
      </c>
      <c r="E90" s="33" t="s">
        <v>135</v>
      </c>
      <c r="F90" s="33">
        <v>28.5</v>
      </c>
      <c r="G90" s="33" t="s">
        <v>51</v>
      </c>
      <c r="H90" s="33">
        <v>43000</v>
      </c>
      <c r="I90" s="5">
        <f t="shared" si="51"/>
        <v>1225500</v>
      </c>
      <c r="J90" s="37" t="s">
        <v>34</v>
      </c>
      <c r="K90" s="33"/>
      <c r="L90" s="9">
        <f t="shared" si="45"/>
        <v>0</v>
      </c>
      <c r="M90" s="9"/>
      <c r="N90" s="9"/>
      <c r="O90" s="9">
        <f t="shared" si="46"/>
        <v>1257500</v>
      </c>
      <c r="P90" s="9">
        <v>1257500</v>
      </c>
      <c r="Q90" s="9"/>
      <c r="R90" s="9">
        <f t="shared" si="47"/>
        <v>0</v>
      </c>
      <c r="S90" s="9"/>
      <c r="T90" s="9"/>
      <c r="U90" s="9">
        <f t="shared" si="48"/>
        <v>0</v>
      </c>
      <c r="V90" s="9"/>
      <c r="W90" s="9"/>
      <c r="X90" s="9">
        <f t="shared" si="49"/>
        <v>0</v>
      </c>
      <c r="Y90" s="9"/>
      <c r="Z90" s="9"/>
      <c r="AA90" s="10">
        <f t="shared" si="50"/>
        <v>-32000</v>
      </c>
      <c r="AB90" s="11">
        <v>45908</v>
      </c>
    </row>
    <row r="91" spans="1:28" ht="15.75" x14ac:dyDescent="0.25">
      <c r="A91" s="32">
        <v>45908</v>
      </c>
      <c r="B91" s="33" t="s">
        <v>154</v>
      </c>
      <c r="C91" s="33"/>
      <c r="D91" s="33" t="s">
        <v>31</v>
      </c>
      <c r="E91" s="33" t="s">
        <v>155</v>
      </c>
      <c r="F91" s="33">
        <v>2000</v>
      </c>
      <c r="G91" s="33" t="s">
        <v>29</v>
      </c>
      <c r="H91" s="33">
        <v>4000</v>
      </c>
      <c r="I91" s="5">
        <f t="shared" si="51"/>
        <v>8000000</v>
      </c>
      <c r="J91" s="37" t="s">
        <v>240</v>
      </c>
      <c r="K91" s="90" t="s">
        <v>1139</v>
      </c>
      <c r="L91" s="9">
        <f t="shared" si="45"/>
        <v>0</v>
      </c>
      <c r="M91" s="9"/>
      <c r="N91" s="9"/>
      <c r="O91" s="9">
        <f t="shared" si="46"/>
        <v>8000000</v>
      </c>
      <c r="P91" s="9">
        <v>2100000</v>
      </c>
      <c r="Q91" s="9">
        <v>5900000</v>
      </c>
      <c r="R91" s="9">
        <f t="shared" si="47"/>
        <v>0</v>
      </c>
      <c r="S91" s="9"/>
      <c r="T91" s="9"/>
      <c r="U91" s="9">
        <f t="shared" si="48"/>
        <v>0</v>
      </c>
      <c r="V91" s="9"/>
      <c r="W91" s="9"/>
      <c r="X91" s="9">
        <f t="shared" si="49"/>
        <v>0</v>
      </c>
      <c r="Y91" s="9"/>
      <c r="Z91" s="9"/>
      <c r="AA91" s="10">
        <f t="shared" si="50"/>
        <v>0</v>
      </c>
      <c r="AB91" s="11">
        <v>45951</v>
      </c>
    </row>
    <row r="92" spans="1:28" ht="15.75" x14ac:dyDescent="0.25">
      <c r="A92" s="32">
        <v>45908</v>
      </c>
      <c r="B92" s="33" t="s">
        <v>154</v>
      </c>
      <c r="C92" s="33"/>
      <c r="D92" s="33" t="s">
        <v>31</v>
      </c>
      <c r="E92" s="33" t="s">
        <v>86</v>
      </c>
      <c r="F92" s="33">
        <v>75</v>
      </c>
      <c r="G92" s="33" t="s">
        <v>51</v>
      </c>
      <c r="H92" s="33">
        <v>125000</v>
      </c>
      <c r="I92" s="5">
        <f t="shared" si="51"/>
        <v>9375000</v>
      </c>
      <c r="J92" s="37" t="s">
        <v>240</v>
      </c>
      <c r="K92" s="90" t="s">
        <v>1139</v>
      </c>
      <c r="L92" s="9">
        <f t="shared" si="45"/>
        <v>0</v>
      </c>
      <c r="M92" s="9"/>
      <c r="N92" s="9"/>
      <c r="O92" s="9">
        <f t="shared" si="46"/>
        <v>9375000</v>
      </c>
      <c r="P92" s="9">
        <v>9100000</v>
      </c>
      <c r="Q92" s="9">
        <v>275000</v>
      </c>
      <c r="R92" s="9">
        <f t="shared" si="47"/>
        <v>0</v>
      </c>
      <c r="S92" s="9"/>
      <c r="T92" s="9"/>
      <c r="U92" s="9">
        <f t="shared" si="48"/>
        <v>0</v>
      </c>
      <c r="V92" s="9"/>
      <c r="W92" s="9"/>
      <c r="X92" s="9">
        <f t="shared" si="49"/>
        <v>0</v>
      </c>
      <c r="Y92" s="9"/>
      <c r="Z92" s="9"/>
      <c r="AA92" s="10">
        <f t="shared" si="50"/>
        <v>0</v>
      </c>
      <c r="AB92" s="11">
        <v>45954</v>
      </c>
    </row>
    <row r="93" spans="1:28" ht="15.75" x14ac:dyDescent="0.25">
      <c r="A93" s="32">
        <v>45908</v>
      </c>
      <c r="B93" s="33" t="s">
        <v>154</v>
      </c>
      <c r="C93" s="33"/>
      <c r="D93" s="33" t="s">
        <v>31</v>
      </c>
      <c r="E93" s="33" t="s">
        <v>102</v>
      </c>
      <c r="F93" s="33">
        <v>24</v>
      </c>
      <c r="G93" s="33" t="s">
        <v>74</v>
      </c>
      <c r="H93" s="33">
        <v>65000</v>
      </c>
      <c r="I93" s="5">
        <f t="shared" si="51"/>
        <v>1560000</v>
      </c>
      <c r="J93" s="37" t="s">
        <v>240</v>
      </c>
      <c r="K93" s="90" t="s">
        <v>1139</v>
      </c>
      <c r="L93" s="9">
        <f t="shared" si="45"/>
        <v>0</v>
      </c>
      <c r="M93" s="9"/>
      <c r="N93" s="9"/>
      <c r="O93" s="9">
        <f t="shared" si="46"/>
        <v>1560000</v>
      </c>
      <c r="P93" s="9">
        <v>1560000</v>
      </c>
      <c r="Q93" s="9"/>
      <c r="R93" s="9">
        <f t="shared" si="47"/>
        <v>0</v>
      </c>
      <c r="S93" s="9"/>
      <c r="T93" s="9"/>
      <c r="U93" s="9">
        <f t="shared" si="48"/>
        <v>0</v>
      </c>
      <c r="V93" s="9"/>
      <c r="W93" s="9"/>
      <c r="X93" s="9">
        <f t="shared" si="49"/>
        <v>0</v>
      </c>
      <c r="Y93" s="9"/>
      <c r="Z93" s="9"/>
      <c r="AA93" s="10">
        <f t="shared" si="50"/>
        <v>0</v>
      </c>
      <c r="AB93" s="11">
        <v>45954</v>
      </c>
    </row>
    <row r="94" spans="1:28" ht="15.75" x14ac:dyDescent="0.25">
      <c r="A94" s="32">
        <v>45909</v>
      </c>
      <c r="B94" s="33" t="s">
        <v>961</v>
      </c>
      <c r="C94" s="33"/>
      <c r="D94" s="33" t="s">
        <v>41</v>
      </c>
      <c r="E94" s="33" t="s">
        <v>70</v>
      </c>
      <c r="F94" s="78">
        <v>900</v>
      </c>
      <c r="G94" s="33" t="s">
        <v>29</v>
      </c>
      <c r="H94" s="33">
        <v>2720</v>
      </c>
      <c r="I94" s="5">
        <f t="shared" si="51"/>
        <v>2448000</v>
      </c>
      <c r="J94" s="37" t="s">
        <v>241</v>
      </c>
      <c r="K94" s="90" t="s">
        <v>1126</v>
      </c>
      <c r="L94" s="9">
        <f t="shared" si="45"/>
        <v>0</v>
      </c>
      <c r="M94" s="9"/>
      <c r="N94" s="9"/>
      <c r="O94" s="9">
        <f t="shared" si="46"/>
        <v>0</v>
      </c>
      <c r="P94" s="9"/>
      <c r="Q94" s="9"/>
      <c r="R94" s="9">
        <f t="shared" si="47"/>
        <v>0</v>
      </c>
      <c r="S94" s="9"/>
      <c r="T94" s="9"/>
      <c r="U94" s="9">
        <f t="shared" si="48"/>
        <v>2448000</v>
      </c>
      <c r="V94" s="9">
        <f>1100000+1348000</f>
        <v>2448000</v>
      </c>
      <c r="W94" s="9"/>
      <c r="X94" s="9">
        <f t="shared" si="49"/>
        <v>0</v>
      </c>
      <c r="Y94" s="9"/>
      <c r="Z94" s="9"/>
      <c r="AA94" s="10">
        <f t="shared" si="50"/>
        <v>0</v>
      </c>
      <c r="AB94" s="11">
        <v>45938</v>
      </c>
    </row>
    <row r="95" spans="1:28" ht="15.75" x14ac:dyDescent="0.25">
      <c r="A95" s="32">
        <v>45910</v>
      </c>
      <c r="B95" s="33" t="s">
        <v>217</v>
      </c>
      <c r="C95" s="33"/>
      <c r="D95" s="33" t="s">
        <v>41</v>
      </c>
      <c r="E95" s="33" t="s">
        <v>102</v>
      </c>
      <c r="F95" s="33">
        <v>4</v>
      </c>
      <c r="G95" s="81" t="s">
        <v>74</v>
      </c>
      <c r="H95" s="33">
        <v>65000</v>
      </c>
      <c r="I95" s="5">
        <f t="shared" si="51"/>
        <v>260000</v>
      </c>
      <c r="J95" s="37" t="s">
        <v>240</v>
      </c>
      <c r="K95" s="33" t="s">
        <v>1137</v>
      </c>
      <c r="L95" s="9">
        <f t="shared" si="45"/>
        <v>0</v>
      </c>
      <c r="M95" s="9"/>
      <c r="N95" s="9"/>
      <c r="O95" s="9">
        <f t="shared" si="46"/>
        <v>260000</v>
      </c>
      <c r="P95" s="9">
        <v>260000</v>
      </c>
      <c r="Q95" s="9"/>
      <c r="R95" s="9">
        <f t="shared" si="47"/>
        <v>0</v>
      </c>
      <c r="S95" s="9"/>
      <c r="T95" s="9"/>
      <c r="U95" s="9">
        <f t="shared" si="48"/>
        <v>0</v>
      </c>
      <c r="V95" s="9"/>
      <c r="W95" s="9"/>
      <c r="X95" s="9">
        <f t="shared" si="49"/>
        <v>0</v>
      </c>
      <c r="Y95" s="9"/>
      <c r="Z95" s="9"/>
      <c r="AA95" s="10">
        <f t="shared" si="50"/>
        <v>0</v>
      </c>
      <c r="AB95" s="11">
        <v>45922</v>
      </c>
    </row>
    <row r="96" spans="1:28" ht="15.75" x14ac:dyDescent="0.25">
      <c r="A96" s="32">
        <v>45910</v>
      </c>
      <c r="B96" s="33" t="s">
        <v>509</v>
      </c>
      <c r="C96" s="33"/>
      <c r="D96" s="33" t="s">
        <v>31</v>
      </c>
      <c r="E96" s="33" t="s">
        <v>263</v>
      </c>
      <c r="F96" s="33">
        <v>4000</v>
      </c>
      <c r="G96" s="81" t="s">
        <v>29</v>
      </c>
      <c r="H96" s="33">
        <v>1505</v>
      </c>
      <c r="I96" s="5">
        <f t="shared" si="51"/>
        <v>6020000</v>
      </c>
      <c r="J96" s="82" t="s">
        <v>38</v>
      </c>
      <c r="K96" s="130" t="s">
        <v>1137</v>
      </c>
      <c r="L96" s="9">
        <f t="shared" si="45"/>
        <v>0</v>
      </c>
      <c r="M96" s="9"/>
      <c r="N96" s="9"/>
      <c r="O96" s="9">
        <f t="shared" si="46"/>
        <v>0</v>
      </c>
      <c r="P96" s="9"/>
      <c r="Q96" s="9"/>
      <c r="R96" s="9">
        <f t="shared" si="47"/>
        <v>0</v>
      </c>
      <c r="S96" s="9"/>
      <c r="T96" s="9"/>
      <c r="U96" s="9">
        <f t="shared" si="48"/>
        <v>0</v>
      </c>
      <c r="V96" s="9"/>
      <c r="W96" s="9"/>
      <c r="X96" s="9">
        <f t="shared" si="49"/>
        <v>0</v>
      </c>
      <c r="Y96" s="9"/>
      <c r="Z96" s="9"/>
      <c r="AA96" s="10">
        <f t="shared" si="50"/>
        <v>6020000</v>
      </c>
      <c r="AB96" s="11"/>
    </row>
    <row r="97" spans="1:28" ht="15.75" x14ac:dyDescent="0.25">
      <c r="A97" s="32">
        <v>45910</v>
      </c>
      <c r="B97" s="33" t="s">
        <v>509</v>
      </c>
      <c r="C97" s="33"/>
      <c r="D97" s="33" t="s">
        <v>31</v>
      </c>
      <c r="E97" s="33" t="s">
        <v>224</v>
      </c>
      <c r="F97" s="33">
        <v>1000</v>
      </c>
      <c r="G97" s="81" t="s">
        <v>29</v>
      </c>
      <c r="H97" s="33">
        <v>1790</v>
      </c>
      <c r="I97" s="5">
        <f t="shared" si="51"/>
        <v>1790000</v>
      </c>
      <c r="J97" s="82" t="s">
        <v>38</v>
      </c>
      <c r="K97" s="130" t="s">
        <v>1137</v>
      </c>
      <c r="L97" s="9">
        <f t="shared" ref="L97:L160" si="52">M97+N97</f>
        <v>0</v>
      </c>
      <c r="M97" s="9"/>
      <c r="N97" s="9"/>
      <c r="O97" s="9">
        <f t="shared" ref="O97:O160" si="53">P97+Q97</f>
        <v>0</v>
      </c>
      <c r="P97" s="9"/>
      <c r="Q97" s="9"/>
      <c r="R97" s="9">
        <f t="shared" ref="R97:R160" si="54">S97+T97</f>
        <v>0</v>
      </c>
      <c r="S97" s="9"/>
      <c r="T97" s="9"/>
      <c r="U97" s="9">
        <f t="shared" ref="U97:U160" si="55">V97+W97</f>
        <v>0</v>
      </c>
      <c r="V97" s="9"/>
      <c r="W97" s="9"/>
      <c r="X97" s="9">
        <f t="shared" ref="X97:X160" si="56">Y97+Z97</f>
        <v>0</v>
      </c>
      <c r="Y97" s="9"/>
      <c r="Z97" s="9"/>
      <c r="AA97" s="10">
        <f t="shared" ref="AA97:AA160" si="57">C97+I97-L97-O97-U97-X97-R97</f>
        <v>1790000</v>
      </c>
      <c r="AB97" s="11"/>
    </row>
    <row r="98" spans="1:28" ht="15.75" x14ac:dyDescent="0.25">
      <c r="A98" s="32">
        <v>45911</v>
      </c>
      <c r="B98" s="33" t="s">
        <v>329</v>
      </c>
      <c r="C98" s="33"/>
      <c r="D98" s="33" t="s">
        <v>31</v>
      </c>
      <c r="E98" s="33" t="s">
        <v>205</v>
      </c>
      <c r="F98" s="33">
        <v>100</v>
      </c>
      <c r="G98" s="33" t="s">
        <v>51</v>
      </c>
      <c r="H98" s="33">
        <v>115000</v>
      </c>
      <c r="I98" s="5">
        <f t="shared" si="51"/>
        <v>11500000</v>
      </c>
      <c r="J98" s="37" t="s">
        <v>240</v>
      </c>
      <c r="K98" s="90" t="s">
        <v>1156</v>
      </c>
      <c r="L98" s="9">
        <f t="shared" si="52"/>
        <v>0</v>
      </c>
      <c r="M98" s="9"/>
      <c r="N98" s="9"/>
      <c r="O98" s="9">
        <f t="shared" si="53"/>
        <v>11500000</v>
      </c>
      <c r="P98" s="9">
        <v>1083000</v>
      </c>
      <c r="Q98" s="9">
        <v>10417000</v>
      </c>
      <c r="R98" s="9">
        <f t="shared" si="54"/>
        <v>0</v>
      </c>
      <c r="S98" s="9"/>
      <c r="T98" s="9"/>
      <c r="U98" s="9">
        <f t="shared" si="55"/>
        <v>0</v>
      </c>
      <c r="V98" s="9"/>
      <c r="W98" s="9"/>
      <c r="X98" s="9">
        <f t="shared" si="56"/>
        <v>0</v>
      </c>
      <c r="Y98" s="9"/>
      <c r="Z98" s="9"/>
      <c r="AA98" s="10">
        <f t="shared" si="57"/>
        <v>0</v>
      </c>
      <c r="AB98" s="11">
        <v>45939</v>
      </c>
    </row>
    <row r="99" spans="1:28" ht="15.75" x14ac:dyDescent="0.25">
      <c r="A99" s="32">
        <v>45913</v>
      </c>
      <c r="B99" s="33" t="s">
        <v>53</v>
      </c>
      <c r="C99" s="33"/>
      <c r="D99" s="33" t="s">
        <v>31</v>
      </c>
      <c r="E99" s="33" t="s">
        <v>91</v>
      </c>
      <c r="F99" s="33">
        <v>4000</v>
      </c>
      <c r="G99" s="33" t="s">
        <v>29</v>
      </c>
      <c r="H99" s="33">
        <v>3800</v>
      </c>
      <c r="I99" s="5">
        <f t="shared" si="51"/>
        <v>15200000</v>
      </c>
      <c r="J99" s="37" t="s">
        <v>240</v>
      </c>
      <c r="K99" s="90" t="s">
        <v>1137</v>
      </c>
      <c r="L99" s="9">
        <f t="shared" si="52"/>
        <v>0</v>
      </c>
      <c r="M99" s="9"/>
      <c r="N99" s="9"/>
      <c r="O99" s="9">
        <f t="shared" si="53"/>
        <v>15200000</v>
      </c>
      <c r="P99" s="9">
        <v>15200000</v>
      </c>
      <c r="Q99" s="9"/>
      <c r="R99" s="9">
        <f t="shared" si="54"/>
        <v>0</v>
      </c>
      <c r="S99" s="9"/>
      <c r="T99" s="9"/>
      <c r="U99" s="9">
        <f t="shared" si="55"/>
        <v>0</v>
      </c>
      <c r="V99" s="9"/>
      <c r="W99" s="9"/>
      <c r="X99" s="9">
        <f t="shared" si="56"/>
        <v>0</v>
      </c>
      <c r="Y99" s="9"/>
      <c r="Z99" s="9"/>
      <c r="AA99" s="10">
        <f t="shared" si="57"/>
        <v>0</v>
      </c>
      <c r="AB99" s="11">
        <v>45950</v>
      </c>
    </row>
    <row r="100" spans="1:28" ht="15.75" x14ac:dyDescent="0.25">
      <c r="A100" s="32">
        <v>45913</v>
      </c>
      <c r="B100" s="33" t="s">
        <v>1096</v>
      </c>
      <c r="C100" s="33"/>
      <c r="D100" s="33" t="s">
        <v>31</v>
      </c>
      <c r="E100" s="33" t="s">
        <v>45</v>
      </c>
      <c r="F100" s="33">
        <v>25</v>
      </c>
      <c r="G100" s="33" t="s">
        <v>51</v>
      </c>
      <c r="H100" s="33">
        <v>155000</v>
      </c>
      <c r="I100" s="5">
        <f t="shared" si="51"/>
        <v>3875000</v>
      </c>
      <c r="J100" s="37" t="s">
        <v>241</v>
      </c>
      <c r="K100" s="90" t="s">
        <v>1134</v>
      </c>
      <c r="L100" s="9">
        <f t="shared" si="52"/>
        <v>3838000</v>
      </c>
      <c r="M100" s="9">
        <v>2980000</v>
      </c>
      <c r="N100" s="9">
        <f>658000+200000</f>
        <v>858000</v>
      </c>
      <c r="O100" s="9">
        <f t="shared" si="53"/>
        <v>0</v>
      </c>
      <c r="P100" s="9"/>
      <c r="Q100" s="9"/>
      <c r="R100" s="9">
        <f t="shared" si="54"/>
        <v>0</v>
      </c>
      <c r="S100" s="9"/>
      <c r="T100" s="9"/>
      <c r="U100" s="9">
        <f t="shared" si="55"/>
        <v>37000</v>
      </c>
      <c r="V100" s="9">
        <v>37000</v>
      </c>
      <c r="W100" s="9"/>
      <c r="X100" s="9">
        <f t="shared" si="56"/>
        <v>0</v>
      </c>
      <c r="Y100" s="9"/>
      <c r="Z100" s="9"/>
      <c r="AA100" s="10">
        <f t="shared" si="57"/>
        <v>0</v>
      </c>
      <c r="AB100" s="11">
        <v>45955</v>
      </c>
    </row>
    <row r="101" spans="1:28" ht="15.75" x14ac:dyDescent="0.25">
      <c r="A101" s="32">
        <v>45915</v>
      </c>
      <c r="B101" s="33" t="s">
        <v>141</v>
      </c>
      <c r="C101" s="33"/>
      <c r="D101" s="33" t="s">
        <v>31</v>
      </c>
      <c r="E101" s="33" t="s">
        <v>95</v>
      </c>
      <c r="F101" s="33">
        <v>10400</v>
      </c>
      <c r="G101" s="33" t="s">
        <v>29</v>
      </c>
      <c r="H101" s="33">
        <v>3800</v>
      </c>
      <c r="I101" s="5">
        <f t="shared" si="51"/>
        <v>39520000</v>
      </c>
      <c r="J101" s="82" t="s">
        <v>43</v>
      </c>
      <c r="K101" s="130" t="s">
        <v>1161</v>
      </c>
      <c r="L101" s="9">
        <f t="shared" si="52"/>
        <v>0</v>
      </c>
      <c r="M101" s="9"/>
      <c r="N101" s="9"/>
      <c r="O101" s="9">
        <f t="shared" si="53"/>
        <v>0</v>
      </c>
      <c r="P101" s="9"/>
      <c r="Q101" s="9"/>
      <c r="R101" s="9">
        <f t="shared" si="54"/>
        <v>0</v>
      </c>
      <c r="S101" s="9"/>
      <c r="T101" s="9"/>
      <c r="U101" s="9">
        <f t="shared" si="55"/>
        <v>0</v>
      </c>
      <c r="V101" s="9"/>
      <c r="W101" s="9"/>
      <c r="X101" s="9">
        <f t="shared" si="56"/>
        <v>0</v>
      </c>
      <c r="Y101" s="9"/>
      <c r="Z101" s="9"/>
      <c r="AA101" s="10">
        <f t="shared" si="57"/>
        <v>39520000</v>
      </c>
      <c r="AB101" s="11"/>
    </row>
    <row r="102" spans="1:28" ht="15.75" x14ac:dyDescent="0.25">
      <c r="A102" s="32">
        <v>45915</v>
      </c>
      <c r="B102" s="33" t="s">
        <v>154</v>
      </c>
      <c r="C102" s="33"/>
      <c r="D102" s="33" t="s">
        <v>31</v>
      </c>
      <c r="E102" s="33" t="s">
        <v>91</v>
      </c>
      <c r="F102" s="33">
        <v>3200</v>
      </c>
      <c r="G102" s="33" t="s">
        <v>29</v>
      </c>
      <c r="H102" s="33">
        <v>4000</v>
      </c>
      <c r="I102" s="5">
        <f t="shared" si="51"/>
        <v>12800000</v>
      </c>
      <c r="J102" s="34" t="s">
        <v>38</v>
      </c>
      <c r="K102" s="130" t="s">
        <v>1137</v>
      </c>
      <c r="L102" s="9">
        <f t="shared" si="52"/>
        <v>0</v>
      </c>
      <c r="M102" s="9"/>
      <c r="N102" s="9"/>
      <c r="O102" s="9">
        <f t="shared" si="53"/>
        <v>2165000</v>
      </c>
      <c r="P102" s="9">
        <v>2165000</v>
      </c>
      <c r="Q102" s="9"/>
      <c r="R102" s="9">
        <f t="shared" si="54"/>
        <v>0</v>
      </c>
      <c r="S102" s="9"/>
      <c r="T102" s="9"/>
      <c r="U102" s="9">
        <f t="shared" si="55"/>
        <v>0</v>
      </c>
      <c r="V102" s="9"/>
      <c r="W102" s="9"/>
      <c r="X102" s="9">
        <f t="shared" si="56"/>
        <v>0</v>
      </c>
      <c r="Y102" s="9"/>
      <c r="Z102" s="9"/>
      <c r="AA102" s="10">
        <f t="shared" si="57"/>
        <v>10635000</v>
      </c>
      <c r="AB102" s="11">
        <v>45954</v>
      </c>
    </row>
    <row r="103" spans="1:28" ht="15.75" x14ac:dyDescent="0.25">
      <c r="A103" s="32">
        <v>45915</v>
      </c>
      <c r="B103" s="33" t="s">
        <v>154</v>
      </c>
      <c r="C103" s="33"/>
      <c r="D103" s="33" t="s">
        <v>31</v>
      </c>
      <c r="E103" s="33" t="s">
        <v>707</v>
      </c>
      <c r="F103" s="33">
        <v>2000</v>
      </c>
      <c r="G103" s="33" t="s">
        <v>29</v>
      </c>
      <c r="H103" s="33">
        <v>4000</v>
      </c>
      <c r="I103" s="5">
        <f t="shared" si="51"/>
        <v>8000000</v>
      </c>
      <c r="J103" s="37" t="s">
        <v>240</v>
      </c>
      <c r="K103" s="90" t="s">
        <v>1137</v>
      </c>
      <c r="L103" s="9">
        <f t="shared" si="52"/>
        <v>0</v>
      </c>
      <c r="M103" s="9"/>
      <c r="N103" s="9"/>
      <c r="O103" s="9">
        <f t="shared" si="53"/>
        <v>8000000</v>
      </c>
      <c r="P103" s="9">
        <v>8000000</v>
      </c>
      <c r="Q103" s="9"/>
      <c r="R103" s="9">
        <f t="shared" si="54"/>
        <v>0</v>
      </c>
      <c r="S103" s="9"/>
      <c r="T103" s="9"/>
      <c r="U103" s="9">
        <f t="shared" si="55"/>
        <v>0</v>
      </c>
      <c r="V103" s="9"/>
      <c r="W103" s="9"/>
      <c r="X103" s="9">
        <f t="shared" si="56"/>
        <v>0</v>
      </c>
      <c r="Y103" s="9"/>
      <c r="Z103" s="9"/>
      <c r="AA103" s="10">
        <f t="shared" si="57"/>
        <v>0</v>
      </c>
      <c r="AB103" s="11">
        <v>45954</v>
      </c>
    </row>
    <row r="104" spans="1:28" ht="15.75" x14ac:dyDescent="0.25">
      <c r="A104" s="32">
        <v>45915</v>
      </c>
      <c r="B104" s="33" t="s">
        <v>723</v>
      </c>
      <c r="C104" s="33"/>
      <c r="D104" s="33" t="s">
        <v>41</v>
      </c>
      <c r="E104" s="33" t="s">
        <v>86</v>
      </c>
      <c r="F104" s="33">
        <v>25</v>
      </c>
      <c r="G104" s="33" t="s">
        <v>51</v>
      </c>
      <c r="H104" s="33">
        <v>120000</v>
      </c>
      <c r="I104" s="5">
        <f t="shared" si="51"/>
        <v>3000000</v>
      </c>
      <c r="J104" s="82" t="s">
        <v>43</v>
      </c>
      <c r="K104" s="33"/>
      <c r="L104" s="9">
        <f t="shared" si="52"/>
        <v>2990000</v>
      </c>
      <c r="M104" s="9">
        <v>2990000</v>
      </c>
      <c r="N104" s="9"/>
      <c r="O104" s="9">
        <f t="shared" si="53"/>
        <v>0</v>
      </c>
      <c r="P104" s="9"/>
      <c r="Q104" s="9"/>
      <c r="R104" s="9">
        <f t="shared" si="54"/>
        <v>0</v>
      </c>
      <c r="S104" s="9"/>
      <c r="T104" s="9"/>
      <c r="U104" s="9">
        <f t="shared" si="55"/>
        <v>0</v>
      </c>
      <c r="V104" s="9"/>
      <c r="W104" s="9"/>
      <c r="X104" s="9">
        <f t="shared" si="56"/>
        <v>0</v>
      </c>
      <c r="Y104" s="9"/>
      <c r="Z104" s="9"/>
      <c r="AA104" s="10">
        <f t="shared" si="57"/>
        <v>10000</v>
      </c>
      <c r="AB104" s="11">
        <v>45915</v>
      </c>
    </row>
    <row r="105" spans="1:28" ht="15.75" x14ac:dyDescent="0.25">
      <c r="A105" s="32">
        <v>45916</v>
      </c>
      <c r="B105" s="33" t="s">
        <v>182</v>
      </c>
      <c r="C105" s="33"/>
      <c r="D105" s="33" t="s">
        <v>41</v>
      </c>
      <c r="E105" s="33" t="s">
        <v>98</v>
      </c>
      <c r="F105" s="33">
        <v>45.3</v>
      </c>
      <c r="G105" s="33" t="s">
        <v>51</v>
      </c>
      <c r="H105" s="33">
        <v>43000</v>
      </c>
      <c r="I105" s="5">
        <f t="shared" si="51"/>
        <v>1947899.9999999998</v>
      </c>
      <c r="J105" s="34" t="s">
        <v>38</v>
      </c>
      <c r="K105" s="66"/>
      <c r="L105" s="9">
        <f t="shared" si="52"/>
        <v>0</v>
      </c>
      <c r="M105" s="9"/>
      <c r="N105" s="9"/>
      <c r="O105" s="9">
        <f t="shared" si="53"/>
        <v>0</v>
      </c>
      <c r="P105" s="9"/>
      <c r="Q105" s="9"/>
      <c r="R105" s="9">
        <f t="shared" si="54"/>
        <v>0</v>
      </c>
      <c r="S105" s="9"/>
      <c r="T105" s="9"/>
      <c r="U105" s="9">
        <f t="shared" si="55"/>
        <v>0</v>
      </c>
      <c r="V105" s="9"/>
      <c r="W105" s="9"/>
      <c r="X105" s="9">
        <f t="shared" si="56"/>
        <v>0</v>
      </c>
      <c r="Y105" s="9"/>
      <c r="Z105" s="9"/>
      <c r="AA105" s="10">
        <f t="shared" si="57"/>
        <v>1947899.9999999998</v>
      </c>
      <c r="AB105" s="11"/>
    </row>
    <row r="106" spans="1:28" ht="15.75" x14ac:dyDescent="0.25">
      <c r="A106" s="32">
        <v>45917</v>
      </c>
      <c r="B106" s="33" t="s">
        <v>258</v>
      </c>
      <c r="C106" s="33"/>
      <c r="D106" s="33" t="s">
        <v>31</v>
      </c>
      <c r="E106" s="33" t="s">
        <v>185</v>
      </c>
      <c r="F106" s="43">
        <v>41600</v>
      </c>
      <c r="G106" s="33" t="s">
        <v>29</v>
      </c>
      <c r="H106" s="33">
        <v>900</v>
      </c>
      <c r="I106" s="5">
        <f t="shared" si="51"/>
        <v>37440000</v>
      </c>
      <c r="J106" s="37" t="s">
        <v>241</v>
      </c>
      <c r="K106" s="33" t="s">
        <v>1162</v>
      </c>
      <c r="L106" s="9">
        <f t="shared" si="52"/>
        <v>9320000</v>
      </c>
      <c r="M106" s="9">
        <v>9320000</v>
      </c>
      <c r="N106" s="9"/>
      <c r="O106" s="9">
        <f t="shared" si="53"/>
        <v>0</v>
      </c>
      <c r="P106" s="9"/>
      <c r="Q106" s="9"/>
      <c r="R106" s="9">
        <f t="shared" si="54"/>
        <v>0</v>
      </c>
      <c r="S106" s="9"/>
      <c r="T106" s="9"/>
      <c r="U106" s="9">
        <f t="shared" si="55"/>
        <v>28120000</v>
      </c>
      <c r="V106" s="9">
        <v>8120000</v>
      </c>
      <c r="W106" s="9">
        <v>20000000</v>
      </c>
      <c r="X106" s="9">
        <f t="shared" si="56"/>
        <v>0</v>
      </c>
      <c r="Y106" s="9"/>
      <c r="Z106" s="9"/>
      <c r="AA106" s="10">
        <f t="shared" si="57"/>
        <v>0</v>
      </c>
      <c r="AB106" s="11">
        <v>45934</v>
      </c>
    </row>
    <row r="107" spans="1:28" ht="15.75" x14ac:dyDescent="0.25">
      <c r="A107" s="32">
        <v>45917</v>
      </c>
      <c r="B107" s="33" t="s">
        <v>191</v>
      </c>
      <c r="C107" s="33"/>
      <c r="D107" s="33" t="s">
        <v>31</v>
      </c>
      <c r="E107" s="33" t="s">
        <v>86</v>
      </c>
      <c r="F107" s="33">
        <v>25</v>
      </c>
      <c r="G107" s="33" t="s">
        <v>51</v>
      </c>
      <c r="H107" s="33">
        <v>125000</v>
      </c>
      <c r="I107" s="5">
        <f t="shared" si="51"/>
        <v>3125000</v>
      </c>
      <c r="J107" s="89" t="s">
        <v>241</v>
      </c>
      <c r="K107" s="90" t="s">
        <v>1163</v>
      </c>
      <c r="L107" s="9">
        <f t="shared" si="52"/>
        <v>1791000</v>
      </c>
      <c r="M107" s="9">
        <v>1791000</v>
      </c>
      <c r="N107" s="9"/>
      <c r="O107" s="9">
        <f t="shared" si="53"/>
        <v>0</v>
      </c>
      <c r="P107" s="9"/>
      <c r="Q107" s="9"/>
      <c r="R107" s="9">
        <f t="shared" si="54"/>
        <v>0</v>
      </c>
      <c r="S107" s="9"/>
      <c r="T107" s="9"/>
      <c r="U107" s="9">
        <f t="shared" si="55"/>
        <v>1334000</v>
      </c>
      <c r="V107" s="9">
        <v>1334000</v>
      </c>
      <c r="W107" s="9"/>
      <c r="X107" s="9">
        <f t="shared" si="56"/>
        <v>0</v>
      </c>
      <c r="Y107" s="9"/>
      <c r="Z107" s="9"/>
      <c r="AA107" s="10">
        <f t="shared" si="57"/>
        <v>0</v>
      </c>
      <c r="AB107" s="11">
        <v>45944</v>
      </c>
    </row>
    <row r="108" spans="1:28" ht="15.75" x14ac:dyDescent="0.25">
      <c r="A108" s="32">
        <v>45917</v>
      </c>
      <c r="B108" s="33" t="s">
        <v>258</v>
      </c>
      <c r="C108" s="33"/>
      <c r="D108" s="33" t="s">
        <v>31</v>
      </c>
      <c r="E108" s="33" t="s">
        <v>110</v>
      </c>
      <c r="F108" s="33">
        <v>10400</v>
      </c>
      <c r="G108" s="33" t="s">
        <v>29</v>
      </c>
      <c r="H108" s="33">
        <v>1800</v>
      </c>
      <c r="I108" s="5">
        <f t="shared" si="51"/>
        <v>18720000</v>
      </c>
      <c r="J108" s="89" t="s">
        <v>241</v>
      </c>
      <c r="K108" s="33" t="s">
        <v>1162</v>
      </c>
      <c r="L108" s="9">
        <f t="shared" si="52"/>
        <v>18720000</v>
      </c>
      <c r="M108" s="9">
        <v>18720000</v>
      </c>
      <c r="N108" s="9"/>
      <c r="O108" s="9">
        <f t="shared" si="53"/>
        <v>0</v>
      </c>
      <c r="P108" s="9"/>
      <c r="Q108" s="9"/>
      <c r="R108" s="9">
        <f t="shared" si="54"/>
        <v>0</v>
      </c>
      <c r="S108" s="9"/>
      <c r="T108" s="9"/>
      <c r="U108" s="9">
        <f t="shared" si="55"/>
        <v>0</v>
      </c>
      <c r="V108" s="9"/>
      <c r="W108" s="9"/>
      <c r="X108" s="9">
        <f t="shared" si="56"/>
        <v>0</v>
      </c>
      <c r="Y108" s="9"/>
      <c r="Z108" s="9"/>
      <c r="AA108" s="10">
        <f t="shared" si="57"/>
        <v>0</v>
      </c>
      <c r="AB108" s="11">
        <v>45934</v>
      </c>
    </row>
    <row r="109" spans="1:28" ht="15.75" x14ac:dyDescent="0.25">
      <c r="A109" s="32">
        <v>45917</v>
      </c>
      <c r="B109" s="33" t="s">
        <v>509</v>
      </c>
      <c r="C109" s="33"/>
      <c r="D109" s="33" t="s">
        <v>31</v>
      </c>
      <c r="E109" s="33" t="s">
        <v>224</v>
      </c>
      <c r="F109" s="33">
        <v>5250</v>
      </c>
      <c r="G109" s="33" t="s">
        <v>29</v>
      </c>
      <c r="H109" s="33">
        <v>1790</v>
      </c>
      <c r="I109" s="5">
        <f t="shared" si="51"/>
        <v>9397500</v>
      </c>
      <c r="J109" s="139" t="s">
        <v>38</v>
      </c>
      <c r="K109" s="130" t="s">
        <v>1163</v>
      </c>
      <c r="L109" s="9">
        <f t="shared" si="52"/>
        <v>0</v>
      </c>
      <c r="M109" s="9"/>
      <c r="N109" s="9"/>
      <c r="O109" s="9">
        <f t="shared" si="53"/>
        <v>0</v>
      </c>
      <c r="P109" s="9"/>
      <c r="Q109" s="9"/>
      <c r="R109" s="9">
        <f t="shared" si="54"/>
        <v>0</v>
      </c>
      <c r="S109" s="9"/>
      <c r="T109" s="9"/>
      <c r="U109" s="9">
        <f t="shared" si="55"/>
        <v>0</v>
      </c>
      <c r="V109" s="9"/>
      <c r="W109" s="9"/>
      <c r="X109" s="9">
        <f t="shared" si="56"/>
        <v>0</v>
      </c>
      <c r="Y109" s="9"/>
      <c r="Z109" s="9"/>
      <c r="AA109" s="10">
        <f t="shared" si="57"/>
        <v>9397500</v>
      </c>
      <c r="AB109" s="11"/>
    </row>
    <row r="110" spans="1:28" ht="15.75" x14ac:dyDescent="0.25">
      <c r="A110" s="32">
        <v>45918</v>
      </c>
      <c r="B110" s="33" t="s">
        <v>72</v>
      </c>
      <c r="C110" s="33"/>
      <c r="D110" s="33" t="s">
        <v>31</v>
      </c>
      <c r="E110" s="33" t="s">
        <v>166</v>
      </c>
      <c r="F110" s="33">
        <v>1</v>
      </c>
      <c r="G110" s="33" t="s">
        <v>23</v>
      </c>
      <c r="H110" s="33">
        <v>400000</v>
      </c>
      <c r="I110" s="5">
        <f t="shared" si="51"/>
        <v>400000</v>
      </c>
      <c r="J110" s="37" t="s">
        <v>241</v>
      </c>
      <c r="K110" s="90" t="s">
        <v>1137</v>
      </c>
      <c r="L110" s="9">
        <f t="shared" si="52"/>
        <v>0</v>
      </c>
      <c r="M110" s="9"/>
      <c r="N110" s="9"/>
      <c r="O110" s="9">
        <f t="shared" si="53"/>
        <v>0</v>
      </c>
      <c r="P110" s="9"/>
      <c r="Q110" s="9"/>
      <c r="R110" s="9">
        <f t="shared" si="54"/>
        <v>0</v>
      </c>
      <c r="S110" s="9"/>
      <c r="T110" s="9"/>
      <c r="U110" s="9">
        <f t="shared" si="55"/>
        <v>400000</v>
      </c>
      <c r="V110" s="9">
        <v>400000</v>
      </c>
      <c r="W110" s="9"/>
      <c r="X110" s="9">
        <f t="shared" si="56"/>
        <v>0</v>
      </c>
      <c r="Y110" s="9"/>
      <c r="Z110" s="9"/>
      <c r="AA110" s="10">
        <f t="shared" si="57"/>
        <v>0</v>
      </c>
      <c r="AB110" s="11">
        <v>45937</v>
      </c>
    </row>
    <row r="111" spans="1:28" ht="15.75" x14ac:dyDescent="0.25">
      <c r="A111" s="32">
        <v>45920</v>
      </c>
      <c r="B111" s="33" t="s">
        <v>217</v>
      </c>
      <c r="C111" s="33"/>
      <c r="D111" s="33" t="s">
        <v>41</v>
      </c>
      <c r="E111" s="33" t="s">
        <v>102</v>
      </c>
      <c r="F111" s="33">
        <v>4</v>
      </c>
      <c r="G111" s="33" t="s">
        <v>74</v>
      </c>
      <c r="H111" s="33">
        <v>65000</v>
      </c>
      <c r="I111" s="5">
        <f t="shared" si="51"/>
        <v>260000</v>
      </c>
      <c r="J111" s="82" t="s">
        <v>43</v>
      </c>
      <c r="K111" s="33"/>
      <c r="L111" s="9">
        <f t="shared" si="52"/>
        <v>0</v>
      </c>
      <c r="M111" s="9"/>
      <c r="N111" s="9"/>
      <c r="O111" s="9">
        <f t="shared" si="53"/>
        <v>0</v>
      </c>
      <c r="P111" s="9"/>
      <c r="Q111" s="9"/>
      <c r="R111" s="9">
        <f t="shared" si="54"/>
        <v>0</v>
      </c>
      <c r="S111" s="9"/>
      <c r="T111" s="9"/>
      <c r="U111" s="9">
        <f t="shared" si="55"/>
        <v>230000</v>
      </c>
      <c r="V111" s="9">
        <v>230000</v>
      </c>
      <c r="W111" s="9"/>
      <c r="X111" s="9">
        <f t="shared" si="56"/>
        <v>0</v>
      </c>
      <c r="Y111" s="9"/>
      <c r="Z111" s="9"/>
      <c r="AA111" s="10">
        <f t="shared" si="57"/>
        <v>30000</v>
      </c>
      <c r="AB111" s="11">
        <v>45920</v>
      </c>
    </row>
    <row r="112" spans="1:28" ht="15.75" x14ac:dyDescent="0.25">
      <c r="A112" s="32">
        <v>45920</v>
      </c>
      <c r="B112" s="33" t="s">
        <v>141</v>
      </c>
      <c r="C112" s="33"/>
      <c r="D112" s="33" t="s">
        <v>31</v>
      </c>
      <c r="E112" s="33" t="s">
        <v>468</v>
      </c>
      <c r="F112" s="33">
        <v>79.5</v>
      </c>
      <c r="G112" s="33" t="s">
        <v>51</v>
      </c>
      <c r="H112" s="33">
        <v>43000</v>
      </c>
      <c r="I112" s="5">
        <f t="shared" si="51"/>
        <v>3418500</v>
      </c>
      <c r="J112" s="82" t="s">
        <v>43</v>
      </c>
      <c r="K112" s="130" t="s">
        <v>1161</v>
      </c>
      <c r="L112" s="9">
        <f t="shared" si="52"/>
        <v>0</v>
      </c>
      <c r="M112" s="9"/>
      <c r="N112" s="9"/>
      <c r="O112" s="9">
        <f t="shared" si="53"/>
        <v>0</v>
      </c>
      <c r="P112" s="9"/>
      <c r="Q112" s="9"/>
      <c r="R112" s="9">
        <f t="shared" si="54"/>
        <v>0</v>
      </c>
      <c r="S112" s="9"/>
      <c r="T112" s="9"/>
      <c r="U112" s="9">
        <f t="shared" si="55"/>
        <v>0</v>
      </c>
      <c r="V112" s="9"/>
      <c r="W112" s="9"/>
      <c r="X112" s="9">
        <f t="shared" si="56"/>
        <v>0</v>
      </c>
      <c r="Y112" s="9"/>
      <c r="Z112" s="9"/>
      <c r="AA112" s="10">
        <f t="shared" si="57"/>
        <v>3418500</v>
      </c>
      <c r="AB112" s="11"/>
    </row>
    <row r="113" spans="1:28" ht="15.75" x14ac:dyDescent="0.25">
      <c r="A113" s="32">
        <v>45920</v>
      </c>
      <c r="B113" s="33" t="s">
        <v>141</v>
      </c>
      <c r="C113" s="33"/>
      <c r="D113" s="33" t="s">
        <v>31</v>
      </c>
      <c r="E113" s="33" t="s">
        <v>467</v>
      </c>
      <c r="F113" s="33">
        <v>84.3</v>
      </c>
      <c r="G113" s="33" t="s">
        <v>51</v>
      </c>
      <c r="H113" s="33">
        <v>43000</v>
      </c>
      <c r="I113" s="5">
        <f t="shared" si="51"/>
        <v>3624900</v>
      </c>
      <c r="J113" s="82" t="s">
        <v>43</v>
      </c>
      <c r="K113" s="130" t="s">
        <v>1161</v>
      </c>
      <c r="L113" s="9">
        <f t="shared" si="52"/>
        <v>0</v>
      </c>
      <c r="M113" s="9"/>
      <c r="N113" s="9"/>
      <c r="O113" s="9">
        <f t="shared" si="53"/>
        <v>0</v>
      </c>
      <c r="P113" s="9"/>
      <c r="Q113" s="9"/>
      <c r="R113" s="9">
        <f t="shared" si="54"/>
        <v>0</v>
      </c>
      <c r="S113" s="9"/>
      <c r="T113" s="9"/>
      <c r="U113" s="9">
        <f t="shared" si="55"/>
        <v>0</v>
      </c>
      <c r="V113" s="9"/>
      <c r="W113" s="9"/>
      <c r="X113" s="9">
        <f t="shared" si="56"/>
        <v>0</v>
      </c>
      <c r="Y113" s="9"/>
      <c r="Z113" s="9"/>
      <c r="AA113" s="10">
        <f t="shared" si="57"/>
        <v>3624900</v>
      </c>
      <c r="AB113" s="11"/>
    </row>
    <row r="114" spans="1:28" ht="15.75" x14ac:dyDescent="0.25">
      <c r="A114" s="32">
        <v>45920</v>
      </c>
      <c r="B114" s="33" t="s">
        <v>141</v>
      </c>
      <c r="C114" s="33"/>
      <c r="D114" s="33" t="s">
        <v>31</v>
      </c>
      <c r="E114" s="33" t="s">
        <v>98</v>
      </c>
      <c r="F114" s="33">
        <v>68.5</v>
      </c>
      <c r="G114" s="33" t="s">
        <v>51</v>
      </c>
      <c r="H114" s="33">
        <v>43000</v>
      </c>
      <c r="I114" s="5">
        <f t="shared" si="51"/>
        <v>2945500</v>
      </c>
      <c r="J114" s="82" t="s">
        <v>43</v>
      </c>
      <c r="K114" s="130" t="s">
        <v>1161</v>
      </c>
      <c r="L114" s="9">
        <f t="shared" si="52"/>
        <v>0</v>
      </c>
      <c r="M114" s="9"/>
      <c r="N114" s="9"/>
      <c r="O114" s="9">
        <f t="shared" si="53"/>
        <v>0</v>
      </c>
      <c r="P114" s="9"/>
      <c r="Q114" s="9"/>
      <c r="R114" s="9">
        <f t="shared" si="54"/>
        <v>0</v>
      </c>
      <c r="S114" s="9"/>
      <c r="T114" s="9"/>
      <c r="U114" s="9">
        <f t="shared" si="55"/>
        <v>0</v>
      </c>
      <c r="V114" s="9"/>
      <c r="W114" s="9"/>
      <c r="X114" s="9">
        <f t="shared" si="56"/>
        <v>0</v>
      </c>
      <c r="Y114" s="9"/>
      <c r="Z114" s="9"/>
      <c r="AA114" s="10">
        <f t="shared" si="57"/>
        <v>2945500</v>
      </c>
      <c r="AB114" s="11"/>
    </row>
    <row r="115" spans="1:28" ht="15.75" x14ac:dyDescent="0.25">
      <c r="A115" s="32">
        <v>45920</v>
      </c>
      <c r="B115" s="33" t="s">
        <v>141</v>
      </c>
      <c r="C115" s="33"/>
      <c r="D115" s="33" t="s">
        <v>31</v>
      </c>
      <c r="E115" s="33" t="s">
        <v>85</v>
      </c>
      <c r="F115" s="33">
        <v>63.7</v>
      </c>
      <c r="G115" s="33" t="s">
        <v>51</v>
      </c>
      <c r="H115" s="33">
        <v>43000</v>
      </c>
      <c r="I115" s="5">
        <f t="shared" si="51"/>
        <v>2739100</v>
      </c>
      <c r="J115" s="82" t="s">
        <v>43</v>
      </c>
      <c r="K115" s="130" t="s">
        <v>1161</v>
      </c>
      <c r="L115" s="9">
        <f t="shared" si="52"/>
        <v>0</v>
      </c>
      <c r="M115" s="9"/>
      <c r="N115" s="9"/>
      <c r="O115" s="9">
        <f t="shared" si="53"/>
        <v>0</v>
      </c>
      <c r="P115" s="9"/>
      <c r="Q115" s="9"/>
      <c r="R115" s="9">
        <f t="shared" si="54"/>
        <v>0</v>
      </c>
      <c r="S115" s="9"/>
      <c r="T115" s="9"/>
      <c r="U115" s="9">
        <f t="shared" si="55"/>
        <v>0</v>
      </c>
      <c r="V115" s="9"/>
      <c r="W115" s="9"/>
      <c r="X115" s="9">
        <f t="shared" si="56"/>
        <v>0</v>
      </c>
      <c r="Y115" s="9"/>
      <c r="Z115" s="9"/>
      <c r="AA115" s="10">
        <f t="shared" si="57"/>
        <v>2739100</v>
      </c>
      <c r="AB115" s="11"/>
    </row>
    <row r="116" spans="1:28" ht="15.75" x14ac:dyDescent="0.25">
      <c r="A116" s="32">
        <v>45920</v>
      </c>
      <c r="B116" s="33" t="s">
        <v>141</v>
      </c>
      <c r="C116" s="33"/>
      <c r="D116" s="33" t="s">
        <v>31</v>
      </c>
      <c r="E116" s="33" t="s">
        <v>423</v>
      </c>
      <c r="F116" s="33">
        <v>67.3</v>
      </c>
      <c r="G116" s="33" t="s">
        <v>51</v>
      </c>
      <c r="H116" s="33">
        <v>43000</v>
      </c>
      <c r="I116" s="5">
        <f t="shared" si="51"/>
        <v>2893900</v>
      </c>
      <c r="J116" s="82" t="s">
        <v>43</v>
      </c>
      <c r="K116" s="130" t="s">
        <v>1161</v>
      </c>
      <c r="L116" s="9">
        <f t="shared" si="52"/>
        <v>0</v>
      </c>
      <c r="M116" s="9"/>
      <c r="N116" s="9"/>
      <c r="O116" s="9">
        <f t="shared" si="53"/>
        <v>0</v>
      </c>
      <c r="P116" s="9"/>
      <c r="Q116" s="9"/>
      <c r="R116" s="9">
        <f t="shared" si="54"/>
        <v>0</v>
      </c>
      <c r="S116" s="9"/>
      <c r="T116" s="9"/>
      <c r="U116" s="9">
        <f t="shared" si="55"/>
        <v>0</v>
      </c>
      <c r="V116" s="9"/>
      <c r="W116" s="9"/>
      <c r="X116" s="9">
        <f t="shared" si="56"/>
        <v>0</v>
      </c>
      <c r="Y116" s="9"/>
      <c r="Z116" s="9"/>
      <c r="AA116" s="10">
        <f t="shared" si="57"/>
        <v>2893900</v>
      </c>
      <c r="AB116" s="11"/>
    </row>
    <row r="117" spans="1:28" ht="15.75" x14ac:dyDescent="0.25">
      <c r="A117" s="32">
        <v>45920</v>
      </c>
      <c r="B117" s="33" t="s">
        <v>141</v>
      </c>
      <c r="C117" s="33"/>
      <c r="D117" s="33" t="s">
        <v>31</v>
      </c>
      <c r="E117" s="33" t="s">
        <v>235</v>
      </c>
      <c r="F117" s="33">
        <v>30</v>
      </c>
      <c r="G117" s="33" t="s">
        <v>51</v>
      </c>
      <c r="H117" s="33">
        <v>90000</v>
      </c>
      <c r="I117" s="5">
        <f t="shared" si="51"/>
        <v>2700000</v>
      </c>
      <c r="J117" s="82" t="s">
        <v>43</v>
      </c>
      <c r="K117" s="130" t="s">
        <v>1161</v>
      </c>
      <c r="L117" s="9">
        <f t="shared" si="52"/>
        <v>0</v>
      </c>
      <c r="M117" s="9"/>
      <c r="N117" s="9"/>
      <c r="O117" s="9">
        <f t="shared" si="53"/>
        <v>0</v>
      </c>
      <c r="P117" s="9"/>
      <c r="Q117" s="9"/>
      <c r="R117" s="9">
        <f t="shared" si="54"/>
        <v>0</v>
      </c>
      <c r="S117" s="9"/>
      <c r="T117" s="9"/>
      <c r="U117" s="9">
        <f t="shared" si="55"/>
        <v>0</v>
      </c>
      <c r="V117" s="9"/>
      <c r="W117" s="9"/>
      <c r="X117" s="9">
        <f t="shared" si="56"/>
        <v>0</v>
      </c>
      <c r="Y117" s="9"/>
      <c r="Z117" s="9"/>
      <c r="AA117" s="10">
        <f t="shared" si="57"/>
        <v>2700000</v>
      </c>
      <c r="AB117" s="11"/>
    </row>
    <row r="118" spans="1:28" ht="15.75" x14ac:dyDescent="0.25">
      <c r="A118" s="32">
        <v>45922</v>
      </c>
      <c r="B118" s="33" t="s">
        <v>194</v>
      </c>
      <c r="C118" s="33"/>
      <c r="D118" s="33" t="s">
        <v>31</v>
      </c>
      <c r="E118" s="33" t="s">
        <v>95</v>
      </c>
      <c r="F118" s="33">
        <v>5200</v>
      </c>
      <c r="G118" s="33" t="s">
        <v>29</v>
      </c>
      <c r="H118" s="33">
        <v>4000</v>
      </c>
      <c r="I118" s="5">
        <f t="shared" si="51"/>
        <v>20800000</v>
      </c>
      <c r="J118" s="37" t="s">
        <v>240</v>
      </c>
      <c r="K118" s="33"/>
      <c r="L118" s="9">
        <f t="shared" si="52"/>
        <v>0</v>
      </c>
      <c r="M118" s="9"/>
      <c r="N118" s="9"/>
      <c r="O118" s="9">
        <f t="shared" si="53"/>
        <v>20800000</v>
      </c>
      <c r="P118" s="9">
        <v>14410000</v>
      </c>
      <c r="Q118" s="9">
        <v>6390000</v>
      </c>
      <c r="R118" s="9">
        <f t="shared" si="54"/>
        <v>0</v>
      </c>
      <c r="S118" s="9"/>
      <c r="T118" s="9"/>
      <c r="U118" s="9">
        <f t="shared" si="55"/>
        <v>0</v>
      </c>
      <c r="V118" s="9"/>
      <c r="W118" s="9"/>
      <c r="X118" s="9">
        <f t="shared" si="56"/>
        <v>0</v>
      </c>
      <c r="Y118" s="9"/>
      <c r="Z118" s="9"/>
      <c r="AA118" s="10">
        <f t="shared" si="57"/>
        <v>0</v>
      </c>
      <c r="AB118" s="11">
        <v>45937</v>
      </c>
    </row>
    <row r="119" spans="1:28" ht="15.75" x14ac:dyDescent="0.25">
      <c r="A119" s="32">
        <v>45922</v>
      </c>
      <c r="B119" s="33" t="s">
        <v>217</v>
      </c>
      <c r="C119" s="33"/>
      <c r="D119" s="33" t="s">
        <v>41</v>
      </c>
      <c r="E119" s="33" t="s">
        <v>237</v>
      </c>
      <c r="F119" s="33">
        <v>2.5</v>
      </c>
      <c r="G119" s="33" t="s">
        <v>51</v>
      </c>
      <c r="H119" s="33">
        <v>90000</v>
      </c>
      <c r="I119" s="5">
        <f t="shared" si="51"/>
        <v>225000</v>
      </c>
      <c r="J119" s="37" t="s">
        <v>240</v>
      </c>
      <c r="K119" s="33" t="s">
        <v>1170</v>
      </c>
      <c r="L119" s="9">
        <f t="shared" si="52"/>
        <v>0</v>
      </c>
      <c r="M119" s="9"/>
      <c r="N119" s="9"/>
      <c r="O119" s="9">
        <f t="shared" si="53"/>
        <v>225000</v>
      </c>
      <c r="P119" s="9">
        <v>225000</v>
      </c>
      <c r="Q119" s="9"/>
      <c r="R119" s="9">
        <f t="shared" si="54"/>
        <v>0</v>
      </c>
      <c r="S119" s="9"/>
      <c r="T119" s="9"/>
      <c r="U119" s="9">
        <f t="shared" si="55"/>
        <v>0</v>
      </c>
      <c r="V119" s="9"/>
      <c r="W119" s="9"/>
      <c r="X119" s="9">
        <f t="shared" si="56"/>
        <v>0</v>
      </c>
      <c r="Y119" s="9"/>
      <c r="Z119" s="9"/>
      <c r="AA119" s="10">
        <f t="shared" si="57"/>
        <v>0</v>
      </c>
      <c r="AB119" s="11">
        <v>45936</v>
      </c>
    </row>
    <row r="120" spans="1:28" ht="15.75" x14ac:dyDescent="0.25">
      <c r="A120" s="32">
        <v>45922</v>
      </c>
      <c r="B120" s="33" t="s">
        <v>217</v>
      </c>
      <c r="C120" s="33"/>
      <c r="D120" s="33" t="s">
        <v>41</v>
      </c>
      <c r="E120" s="33" t="s">
        <v>1150</v>
      </c>
      <c r="F120" s="33">
        <v>2.5</v>
      </c>
      <c r="G120" s="33" t="s">
        <v>51</v>
      </c>
      <c r="H120" s="33">
        <v>90000</v>
      </c>
      <c r="I120" s="5">
        <f t="shared" si="51"/>
        <v>225000</v>
      </c>
      <c r="J120" s="37" t="s">
        <v>240</v>
      </c>
      <c r="K120" s="33" t="s">
        <v>1170</v>
      </c>
      <c r="L120" s="9">
        <f t="shared" si="52"/>
        <v>0</v>
      </c>
      <c r="M120" s="9"/>
      <c r="N120" s="9"/>
      <c r="O120" s="9">
        <f t="shared" si="53"/>
        <v>225000</v>
      </c>
      <c r="P120" s="9">
        <v>225000</v>
      </c>
      <c r="Q120" s="9"/>
      <c r="R120" s="9">
        <f t="shared" si="54"/>
        <v>0</v>
      </c>
      <c r="S120" s="9"/>
      <c r="T120" s="9"/>
      <c r="U120" s="9">
        <f t="shared" si="55"/>
        <v>0</v>
      </c>
      <c r="V120" s="9"/>
      <c r="W120" s="9"/>
      <c r="X120" s="9">
        <f t="shared" si="56"/>
        <v>0</v>
      </c>
      <c r="Y120" s="9"/>
      <c r="Z120" s="9"/>
      <c r="AA120" s="10">
        <f t="shared" si="57"/>
        <v>0</v>
      </c>
      <c r="AB120" s="11">
        <v>45936</v>
      </c>
    </row>
    <row r="121" spans="1:28" ht="15.75" x14ac:dyDescent="0.25">
      <c r="A121" s="32">
        <v>45922</v>
      </c>
      <c r="B121" s="33" t="s">
        <v>217</v>
      </c>
      <c r="C121" s="33"/>
      <c r="D121" s="33" t="s">
        <v>41</v>
      </c>
      <c r="E121" s="33" t="s">
        <v>73</v>
      </c>
      <c r="F121" s="33">
        <v>10</v>
      </c>
      <c r="G121" s="33" t="s">
        <v>74</v>
      </c>
      <c r="H121" s="33">
        <v>50000</v>
      </c>
      <c r="I121" s="5">
        <f t="shared" si="51"/>
        <v>500000</v>
      </c>
      <c r="J121" s="37" t="s">
        <v>240</v>
      </c>
      <c r="K121" s="33" t="s">
        <v>1170</v>
      </c>
      <c r="L121" s="9">
        <f t="shared" si="52"/>
        <v>0</v>
      </c>
      <c r="M121" s="9"/>
      <c r="N121" s="9"/>
      <c r="O121" s="9">
        <f t="shared" si="53"/>
        <v>500000</v>
      </c>
      <c r="P121" s="9">
        <v>500000</v>
      </c>
      <c r="Q121" s="9"/>
      <c r="R121" s="9">
        <f t="shared" si="54"/>
        <v>0</v>
      </c>
      <c r="S121" s="9"/>
      <c r="T121" s="9"/>
      <c r="U121" s="9">
        <f t="shared" si="55"/>
        <v>0</v>
      </c>
      <c r="V121" s="9"/>
      <c r="W121" s="9"/>
      <c r="X121" s="9">
        <f t="shared" si="56"/>
        <v>0</v>
      </c>
      <c r="Y121" s="9"/>
      <c r="Z121" s="9"/>
      <c r="AA121" s="10">
        <f t="shared" si="57"/>
        <v>0</v>
      </c>
      <c r="AB121" s="11">
        <v>45936</v>
      </c>
    </row>
    <row r="122" spans="1:28" ht="15.75" x14ac:dyDescent="0.25">
      <c r="A122" s="32">
        <v>45922</v>
      </c>
      <c r="B122" s="33" t="s">
        <v>217</v>
      </c>
      <c r="C122" s="33"/>
      <c r="D122" s="33" t="s">
        <v>41</v>
      </c>
      <c r="E122" s="33" t="s">
        <v>122</v>
      </c>
      <c r="F122" s="33">
        <v>1</v>
      </c>
      <c r="G122" s="33" t="s">
        <v>51</v>
      </c>
      <c r="H122" s="33">
        <v>70000</v>
      </c>
      <c r="I122" s="5">
        <f t="shared" si="51"/>
        <v>70000</v>
      </c>
      <c r="J122" s="37" t="s">
        <v>240</v>
      </c>
      <c r="K122" s="33" t="s">
        <v>1170</v>
      </c>
      <c r="L122" s="9">
        <f t="shared" si="52"/>
        <v>0</v>
      </c>
      <c r="M122" s="9"/>
      <c r="N122" s="9"/>
      <c r="O122" s="9">
        <f t="shared" si="53"/>
        <v>70000</v>
      </c>
      <c r="P122" s="9">
        <v>70000</v>
      </c>
      <c r="Q122" s="9"/>
      <c r="R122" s="9">
        <f t="shared" si="54"/>
        <v>0</v>
      </c>
      <c r="S122" s="9"/>
      <c r="T122" s="9"/>
      <c r="U122" s="9">
        <f t="shared" si="55"/>
        <v>0</v>
      </c>
      <c r="V122" s="9"/>
      <c r="W122" s="9"/>
      <c r="X122" s="9">
        <f t="shared" si="56"/>
        <v>0</v>
      </c>
      <c r="Y122" s="9"/>
      <c r="Z122" s="9"/>
      <c r="AA122" s="10">
        <f t="shared" si="57"/>
        <v>0</v>
      </c>
      <c r="AB122" s="11">
        <v>45936</v>
      </c>
    </row>
    <row r="123" spans="1:28" ht="15.75" x14ac:dyDescent="0.25">
      <c r="A123" s="32">
        <v>45922</v>
      </c>
      <c r="B123" s="33" t="s">
        <v>217</v>
      </c>
      <c r="C123" s="33"/>
      <c r="D123" s="33" t="s">
        <v>41</v>
      </c>
      <c r="E123" s="33" t="s">
        <v>102</v>
      </c>
      <c r="F123" s="33">
        <v>4</v>
      </c>
      <c r="G123" s="33" t="s">
        <v>74</v>
      </c>
      <c r="H123" s="33">
        <v>65000</v>
      </c>
      <c r="I123" s="5">
        <f t="shared" si="51"/>
        <v>260000</v>
      </c>
      <c r="J123" s="37" t="s">
        <v>240</v>
      </c>
      <c r="K123" s="33" t="s">
        <v>1170</v>
      </c>
      <c r="L123" s="9">
        <f t="shared" si="52"/>
        <v>0</v>
      </c>
      <c r="M123" s="9"/>
      <c r="N123" s="9"/>
      <c r="O123" s="9">
        <f t="shared" si="53"/>
        <v>260000</v>
      </c>
      <c r="P123" s="9">
        <v>260000</v>
      </c>
      <c r="Q123" s="9"/>
      <c r="R123" s="9">
        <f t="shared" si="54"/>
        <v>0</v>
      </c>
      <c r="S123" s="9"/>
      <c r="T123" s="9"/>
      <c r="U123" s="9">
        <f t="shared" si="55"/>
        <v>0</v>
      </c>
      <c r="V123" s="9"/>
      <c r="W123" s="9"/>
      <c r="X123" s="9">
        <f t="shared" si="56"/>
        <v>0</v>
      </c>
      <c r="Y123" s="9"/>
      <c r="Z123" s="9"/>
      <c r="AA123" s="10">
        <f t="shared" si="57"/>
        <v>0</v>
      </c>
      <c r="AB123" s="11">
        <v>45936</v>
      </c>
    </row>
    <row r="124" spans="1:28" ht="15.75" x14ac:dyDescent="0.25">
      <c r="A124" s="32">
        <v>45922</v>
      </c>
      <c r="B124" s="33" t="s">
        <v>217</v>
      </c>
      <c r="C124" s="33"/>
      <c r="D124" s="33" t="s">
        <v>41</v>
      </c>
      <c r="E124" s="33" t="s">
        <v>99</v>
      </c>
      <c r="F124" s="33">
        <v>2</v>
      </c>
      <c r="G124" s="33" t="s">
        <v>25</v>
      </c>
      <c r="H124" s="33">
        <v>480000</v>
      </c>
      <c r="I124" s="5">
        <f t="shared" si="51"/>
        <v>960000</v>
      </c>
      <c r="J124" s="37" t="s">
        <v>240</v>
      </c>
      <c r="K124" s="33" t="s">
        <v>1170</v>
      </c>
      <c r="L124" s="9">
        <f t="shared" si="52"/>
        <v>0</v>
      </c>
      <c r="M124" s="9"/>
      <c r="N124" s="9"/>
      <c r="O124" s="9">
        <f t="shared" si="53"/>
        <v>960000</v>
      </c>
      <c r="P124" s="9">
        <v>960000</v>
      </c>
      <c r="Q124" s="9"/>
      <c r="R124" s="9">
        <f t="shared" si="54"/>
        <v>0</v>
      </c>
      <c r="S124" s="9"/>
      <c r="T124" s="9"/>
      <c r="U124" s="9">
        <f t="shared" si="55"/>
        <v>0</v>
      </c>
      <c r="V124" s="9"/>
      <c r="W124" s="9"/>
      <c r="X124" s="9">
        <f t="shared" si="56"/>
        <v>0</v>
      </c>
      <c r="Y124" s="9"/>
      <c r="Z124" s="9"/>
      <c r="AA124" s="10">
        <f t="shared" si="57"/>
        <v>0</v>
      </c>
      <c r="AB124" s="11">
        <v>45936</v>
      </c>
    </row>
    <row r="125" spans="1:28" ht="15.75" x14ac:dyDescent="0.25">
      <c r="A125" s="32">
        <v>45922</v>
      </c>
      <c r="B125" s="33" t="s">
        <v>217</v>
      </c>
      <c r="C125" s="33"/>
      <c r="D125" s="33" t="s">
        <v>41</v>
      </c>
      <c r="E125" s="33" t="s">
        <v>160</v>
      </c>
      <c r="F125" s="33">
        <v>1</v>
      </c>
      <c r="G125" s="33" t="s">
        <v>25</v>
      </c>
      <c r="H125" s="33">
        <v>95000</v>
      </c>
      <c r="I125" s="5">
        <f t="shared" si="51"/>
        <v>95000</v>
      </c>
      <c r="J125" s="37" t="s">
        <v>240</v>
      </c>
      <c r="K125" s="33" t="s">
        <v>1170</v>
      </c>
      <c r="L125" s="9">
        <f t="shared" si="52"/>
        <v>0</v>
      </c>
      <c r="M125" s="9"/>
      <c r="N125" s="9"/>
      <c r="O125" s="9">
        <f t="shared" si="53"/>
        <v>95000</v>
      </c>
      <c r="P125" s="9">
        <v>95000</v>
      </c>
      <c r="Q125" s="9"/>
      <c r="R125" s="9">
        <f t="shared" si="54"/>
        <v>0</v>
      </c>
      <c r="S125" s="9"/>
      <c r="T125" s="9"/>
      <c r="U125" s="9">
        <f t="shared" si="55"/>
        <v>0</v>
      </c>
      <c r="V125" s="9"/>
      <c r="W125" s="9"/>
      <c r="X125" s="9">
        <f t="shared" si="56"/>
        <v>0</v>
      </c>
      <c r="Y125" s="9"/>
      <c r="Z125" s="9"/>
      <c r="AA125" s="10">
        <f t="shared" si="57"/>
        <v>0</v>
      </c>
      <c r="AB125" s="11">
        <v>45936</v>
      </c>
    </row>
    <row r="126" spans="1:28" ht="15.75" x14ac:dyDescent="0.25">
      <c r="A126" s="32">
        <v>45922</v>
      </c>
      <c r="B126" s="33" t="s">
        <v>217</v>
      </c>
      <c r="C126" s="33"/>
      <c r="D126" s="33" t="s">
        <v>41</v>
      </c>
      <c r="E126" s="33" t="s">
        <v>403</v>
      </c>
      <c r="F126" s="33">
        <v>1</v>
      </c>
      <c r="G126" s="33" t="s">
        <v>25</v>
      </c>
      <c r="H126" s="33">
        <v>75000</v>
      </c>
      <c r="I126" s="5">
        <f t="shared" si="51"/>
        <v>75000</v>
      </c>
      <c r="J126" s="37" t="s">
        <v>240</v>
      </c>
      <c r="K126" s="33" t="s">
        <v>1170</v>
      </c>
      <c r="L126" s="9">
        <f t="shared" si="52"/>
        <v>0</v>
      </c>
      <c r="M126" s="9"/>
      <c r="N126" s="9"/>
      <c r="O126" s="9">
        <f t="shared" si="53"/>
        <v>75000</v>
      </c>
      <c r="P126" s="9">
        <v>75000</v>
      </c>
      <c r="Q126" s="9"/>
      <c r="R126" s="9">
        <f t="shared" si="54"/>
        <v>0</v>
      </c>
      <c r="S126" s="9"/>
      <c r="T126" s="9"/>
      <c r="U126" s="9">
        <f t="shared" si="55"/>
        <v>0</v>
      </c>
      <c r="V126" s="9"/>
      <c r="W126" s="9"/>
      <c r="X126" s="9">
        <f t="shared" si="56"/>
        <v>0</v>
      </c>
      <c r="Y126" s="9"/>
      <c r="Z126" s="9"/>
      <c r="AA126" s="10">
        <f t="shared" si="57"/>
        <v>0</v>
      </c>
      <c r="AB126" s="11">
        <v>45936</v>
      </c>
    </row>
    <row r="127" spans="1:28" ht="15.75" x14ac:dyDescent="0.25">
      <c r="A127" s="32">
        <v>45922</v>
      </c>
      <c r="B127" s="33" t="s">
        <v>217</v>
      </c>
      <c r="C127" s="33"/>
      <c r="D127" s="33" t="s">
        <v>41</v>
      </c>
      <c r="E127" s="33" t="s">
        <v>1169</v>
      </c>
      <c r="F127" s="33">
        <v>20800</v>
      </c>
      <c r="G127" s="33" t="s">
        <v>29</v>
      </c>
      <c r="H127" s="33">
        <v>1000</v>
      </c>
      <c r="I127" s="5">
        <f t="shared" si="51"/>
        <v>20800000</v>
      </c>
      <c r="J127" s="82" t="s">
        <v>38</v>
      </c>
      <c r="K127" s="130" t="s">
        <v>1170</v>
      </c>
      <c r="L127" s="9">
        <f t="shared" si="52"/>
        <v>13400000</v>
      </c>
      <c r="M127" s="9">
        <v>2400000</v>
      </c>
      <c r="N127" s="9">
        <v>11000000</v>
      </c>
      <c r="O127" s="9">
        <f t="shared" si="53"/>
        <v>3555000</v>
      </c>
      <c r="P127" s="9">
        <v>3555000</v>
      </c>
      <c r="Q127" s="9"/>
      <c r="R127" s="9">
        <f t="shared" si="54"/>
        <v>0</v>
      </c>
      <c r="S127" s="9"/>
      <c r="T127" s="9"/>
      <c r="U127" s="9">
        <f t="shared" si="55"/>
        <v>0</v>
      </c>
      <c r="V127" s="9"/>
      <c r="W127" s="9"/>
      <c r="X127" s="9">
        <f t="shared" si="56"/>
        <v>0</v>
      </c>
      <c r="Y127" s="9"/>
      <c r="Z127" s="9"/>
      <c r="AA127" s="10">
        <f t="shared" si="57"/>
        <v>3845000</v>
      </c>
      <c r="AB127" s="11">
        <v>45945</v>
      </c>
    </row>
    <row r="128" spans="1:28" ht="15.75" x14ac:dyDescent="0.25">
      <c r="A128" s="32">
        <v>45922</v>
      </c>
      <c r="B128" s="33" t="s">
        <v>191</v>
      </c>
      <c r="C128" s="33"/>
      <c r="D128" s="33" t="s">
        <v>31</v>
      </c>
      <c r="E128" s="33" t="s">
        <v>110</v>
      </c>
      <c r="F128" s="33">
        <v>3000</v>
      </c>
      <c r="G128" s="33" t="s">
        <v>29</v>
      </c>
      <c r="H128" s="33">
        <v>1800</v>
      </c>
      <c r="I128" s="5">
        <f t="shared" si="51"/>
        <v>5400000</v>
      </c>
      <c r="J128" s="37" t="s">
        <v>241</v>
      </c>
      <c r="K128" s="90" t="s">
        <v>1171</v>
      </c>
      <c r="L128" s="9">
        <f t="shared" si="52"/>
        <v>2194000</v>
      </c>
      <c r="M128" s="9">
        <v>2194000</v>
      </c>
      <c r="N128" s="9"/>
      <c r="O128" s="9">
        <f t="shared" si="53"/>
        <v>0</v>
      </c>
      <c r="P128" s="9"/>
      <c r="Q128" s="9"/>
      <c r="R128" s="9">
        <f t="shared" si="54"/>
        <v>0</v>
      </c>
      <c r="S128" s="9"/>
      <c r="T128" s="9"/>
      <c r="U128" s="9">
        <f t="shared" si="55"/>
        <v>3206000</v>
      </c>
      <c r="V128" s="9">
        <v>3206000</v>
      </c>
      <c r="W128" s="9"/>
      <c r="X128" s="9">
        <f t="shared" si="56"/>
        <v>0</v>
      </c>
      <c r="Y128" s="9"/>
      <c r="Z128" s="9"/>
      <c r="AA128" s="10">
        <f t="shared" si="57"/>
        <v>0</v>
      </c>
      <c r="AB128" s="11">
        <v>45958</v>
      </c>
    </row>
    <row r="129" spans="1:28" ht="15.75" x14ac:dyDescent="0.25">
      <c r="A129" s="32">
        <v>45923</v>
      </c>
      <c r="B129" s="33" t="s">
        <v>133</v>
      </c>
      <c r="C129" s="33"/>
      <c r="D129" s="33" t="s">
        <v>31</v>
      </c>
      <c r="E129" s="33" t="s">
        <v>86</v>
      </c>
      <c r="F129" s="33">
        <v>200</v>
      </c>
      <c r="G129" s="33" t="s">
        <v>51</v>
      </c>
      <c r="H129" s="33">
        <v>82000</v>
      </c>
      <c r="I129" s="5">
        <f t="shared" ref="I129:I192" si="58">F129*H129</f>
        <v>16400000</v>
      </c>
      <c r="J129" s="82" t="s">
        <v>38</v>
      </c>
      <c r="K129" s="130" t="s">
        <v>1177</v>
      </c>
      <c r="L129" s="9">
        <f t="shared" si="52"/>
        <v>0</v>
      </c>
      <c r="M129" s="9"/>
      <c r="N129" s="9"/>
      <c r="O129" s="9">
        <f t="shared" si="53"/>
        <v>0</v>
      </c>
      <c r="P129" s="9"/>
      <c r="Q129" s="9"/>
      <c r="R129" s="9">
        <f t="shared" si="54"/>
        <v>0</v>
      </c>
      <c r="S129" s="9"/>
      <c r="T129" s="9"/>
      <c r="U129" s="9">
        <f t="shared" si="55"/>
        <v>0</v>
      </c>
      <c r="V129" s="9"/>
      <c r="W129" s="9"/>
      <c r="X129" s="9">
        <f t="shared" si="56"/>
        <v>0</v>
      </c>
      <c r="Y129" s="9"/>
      <c r="Z129" s="9"/>
      <c r="AA129" s="10">
        <f t="shared" si="57"/>
        <v>16400000</v>
      </c>
      <c r="AB129" s="11"/>
    </row>
    <row r="130" spans="1:28" ht="15.75" x14ac:dyDescent="0.25">
      <c r="A130" s="32">
        <v>45923</v>
      </c>
      <c r="B130" s="33" t="s">
        <v>133</v>
      </c>
      <c r="C130" s="33"/>
      <c r="D130" s="33" t="s">
        <v>31</v>
      </c>
      <c r="E130" s="33" t="s">
        <v>423</v>
      </c>
      <c r="F130" s="33">
        <v>138.6</v>
      </c>
      <c r="G130" s="33" t="s">
        <v>51</v>
      </c>
      <c r="H130" s="33">
        <v>43000</v>
      </c>
      <c r="I130" s="5">
        <f t="shared" si="58"/>
        <v>5959800</v>
      </c>
      <c r="J130" s="82" t="s">
        <v>38</v>
      </c>
      <c r="K130" s="130" t="s">
        <v>1177</v>
      </c>
      <c r="L130" s="9">
        <f t="shared" si="52"/>
        <v>0</v>
      </c>
      <c r="M130" s="9"/>
      <c r="N130" s="9"/>
      <c r="O130" s="9">
        <f t="shared" si="53"/>
        <v>0</v>
      </c>
      <c r="P130" s="9"/>
      <c r="Q130" s="9"/>
      <c r="R130" s="9">
        <f t="shared" si="54"/>
        <v>0</v>
      </c>
      <c r="S130" s="9"/>
      <c r="T130" s="9"/>
      <c r="U130" s="9">
        <f t="shared" si="55"/>
        <v>0</v>
      </c>
      <c r="V130" s="9"/>
      <c r="W130" s="9"/>
      <c r="X130" s="9">
        <f t="shared" si="56"/>
        <v>0</v>
      </c>
      <c r="Y130" s="9"/>
      <c r="Z130" s="9"/>
      <c r="AA130" s="10">
        <f t="shared" si="57"/>
        <v>5959800</v>
      </c>
      <c r="AB130" s="11"/>
    </row>
    <row r="131" spans="1:28" ht="15.75" x14ac:dyDescent="0.25">
      <c r="A131" s="32">
        <v>45923</v>
      </c>
      <c r="B131" s="33" t="s">
        <v>133</v>
      </c>
      <c r="C131" s="33"/>
      <c r="D131" s="33" t="s">
        <v>31</v>
      </c>
      <c r="E131" s="33" t="s">
        <v>85</v>
      </c>
      <c r="F131" s="33">
        <v>95.9</v>
      </c>
      <c r="G131" s="33" t="s">
        <v>51</v>
      </c>
      <c r="H131" s="33">
        <v>43000</v>
      </c>
      <c r="I131" s="5">
        <f t="shared" si="58"/>
        <v>4123700.0000000005</v>
      </c>
      <c r="J131" s="82" t="s">
        <v>38</v>
      </c>
      <c r="K131" s="130" t="s">
        <v>1177</v>
      </c>
      <c r="L131" s="9">
        <f t="shared" si="52"/>
        <v>0</v>
      </c>
      <c r="M131" s="9"/>
      <c r="N131" s="9"/>
      <c r="O131" s="9">
        <f t="shared" si="53"/>
        <v>0</v>
      </c>
      <c r="P131" s="9"/>
      <c r="Q131" s="9"/>
      <c r="R131" s="9">
        <f t="shared" si="54"/>
        <v>0</v>
      </c>
      <c r="S131" s="9"/>
      <c r="T131" s="9"/>
      <c r="U131" s="9">
        <f t="shared" si="55"/>
        <v>0</v>
      </c>
      <c r="V131" s="9"/>
      <c r="W131" s="9"/>
      <c r="X131" s="9">
        <f t="shared" si="56"/>
        <v>0</v>
      </c>
      <c r="Y131" s="9"/>
      <c r="Z131" s="9"/>
      <c r="AA131" s="10">
        <f t="shared" si="57"/>
        <v>4123700.0000000005</v>
      </c>
      <c r="AB131" s="11"/>
    </row>
    <row r="132" spans="1:28" ht="15.75" x14ac:dyDescent="0.25">
      <c r="A132" s="32">
        <v>45923</v>
      </c>
      <c r="B132" s="33" t="s">
        <v>186</v>
      </c>
      <c r="C132" s="33"/>
      <c r="D132" s="33" t="s">
        <v>31</v>
      </c>
      <c r="E132" s="33" t="s">
        <v>73</v>
      </c>
      <c r="F132" s="33">
        <v>20</v>
      </c>
      <c r="G132" s="33" t="s">
        <v>74</v>
      </c>
      <c r="H132" s="33">
        <v>50000</v>
      </c>
      <c r="I132" s="5">
        <f t="shared" si="58"/>
        <v>1000000</v>
      </c>
      <c r="J132" s="37" t="s">
        <v>240</v>
      </c>
      <c r="K132" s="33" t="s">
        <v>1178</v>
      </c>
      <c r="L132" s="9">
        <f t="shared" si="52"/>
        <v>0</v>
      </c>
      <c r="M132" s="9"/>
      <c r="N132" s="9"/>
      <c r="O132" s="9">
        <f t="shared" si="53"/>
        <v>1000000</v>
      </c>
      <c r="P132" s="9">
        <v>500000</v>
      </c>
      <c r="Q132" s="9">
        <v>500000</v>
      </c>
      <c r="R132" s="9">
        <f t="shared" si="54"/>
        <v>0</v>
      </c>
      <c r="S132" s="9"/>
      <c r="T132" s="9"/>
      <c r="U132" s="9">
        <f t="shared" si="55"/>
        <v>0</v>
      </c>
      <c r="V132" s="9"/>
      <c r="W132" s="9"/>
      <c r="X132" s="9">
        <f t="shared" si="56"/>
        <v>0</v>
      </c>
      <c r="Y132" s="9"/>
      <c r="Z132" s="9"/>
      <c r="AA132" s="10">
        <f t="shared" si="57"/>
        <v>0</v>
      </c>
      <c r="AB132" s="11">
        <v>45938</v>
      </c>
    </row>
    <row r="133" spans="1:28" ht="15.75" x14ac:dyDescent="0.25">
      <c r="A133" s="32">
        <v>45923</v>
      </c>
      <c r="B133" s="33" t="s">
        <v>35</v>
      </c>
      <c r="C133" s="33"/>
      <c r="D133" s="33" t="s">
        <v>41</v>
      </c>
      <c r="E133" s="33" t="s">
        <v>1173</v>
      </c>
      <c r="F133" s="33">
        <v>632</v>
      </c>
      <c r="G133" s="33" t="s">
        <v>51</v>
      </c>
      <c r="H133" s="33">
        <v>14300</v>
      </c>
      <c r="I133" s="5">
        <f t="shared" si="58"/>
        <v>9037600</v>
      </c>
      <c r="J133" s="82" t="s">
        <v>38</v>
      </c>
      <c r="K133" s="33" t="s">
        <v>1179</v>
      </c>
      <c r="L133" s="9">
        <f t="shared" si="52"/>
        <v>5185000</v>
      </c>
      <c r="M133" s="9">
        <v>5185000</v>
      </c>
      <c r="N133" s="9"/>
      <c r="O133" s="9">
        <f t="shared" si="53"/>
        <v>0</v>
      </c>
      <c r="P133" s="9"/>
      <c r="Q133" s="9"/>
      <c r="R133" s="9">
        <f t="shared" si="54"/>
        <v>0</v>
      </c>
      <c r="S133" s="9"/>
      <c r="T133" s="9"/>
      <c r="U133" s="9">
        <f t="shared" si="55"/>
        <v>0</v>
      </c>
      <c r="V133" s="9"/>
      <c r="W133" s="9"/>
      <c r="X133" s="9">
        <f t="shared" si="56"/>
        <v>0</v>
      </c>
      <c r="Y133" s="9"/>
      <c r="Z133" s="9"/>
      <c r="AA133" s="10">
        <f t="shared" si="57"/>
        <v>3852600</v>
      </c>
      <c r="AB133" s="11">
        <v>45929</v>
      </c>
    </row>
    <row r="134" spans="1:28" ht="15.75" x14ac:dyDescent="0.25">
      <c r="A134" s="32">
        <v>45923</v>
      </c>
      <c r="B134" s="33" t="s">
        <v>75</v>
      </c>
      <c r="C134" s="33"/>
      <c r="D134" s="33" t="s">
        <v>31</v>
      </c>
      <c r="E134" s="33" t="s">
        <v>1176</v>
      </c>
      <c r="F134" s="33">
        <v>6.5</v>
      </c>
      <c r="G134" s="33" t="s">
        <v>178</v>
      </c>
      <c r="H134" s="33">
        <v>1200000</v>
      </c>
      <c r="I134" s="5">
        <f t="shared" si="58"/>
        <v>7800000</v>
      </c>
      <c r="J134" s="37" t="s">
        <v>241</v>
      </c>
      <c r="K134" s="33" t="s">
        <v>1137</v>
      </c>
      <c r="L134" s="9">
        <f t="shared" si="52"/>
        <v>7800000</v>
      </c>
      <c r="M134" s="9">
        <v>7800000</v>
      </c>
      <c r="N134" s="9"/>
      <c r="O134" s="9">
        <f t="shared" si="53"/>
        <v>0</v>
      </c>
      <c r="P134" s="9"/>
      <c r="Q134" s="9"/>
      <c r="R134" s="9">
        <f t="shared" si="54"/>
        <v>0</v>
      </c>
      <c r="S134" s="9"/>
      <c r="T134" s="9"/>
      <c r="U134" s="9">
        <f t="shared" si="55"/>
        <v>0</v>
      </c>
      <c r="V134" s="9"/>
      <c r="W134" s="9"/>
      <c r="X134" s="9">
        <f t="shared" si="56"/>
        <v>0</v>
      </c>
      <c r="Y134" s="9"/>
      <c r="Z134" s="9"/>
      <c r="AA134" s="10">
        <f t="shared" si="57"/>
        <v>0</v>
      </c>
      <c r="AB134" s="11">
        <v>45931</v>
      </c>
    </row>
    <row r="135" spans="1:28" ht="15.75" x14ac:dyDescent="0.25">
      <c r="A135" s="32">
        <v>45923</v>
      </c>
      <c r="B135" s="33" t="s">
        <v>261</v>
      </c>
      <c r="C135" s="33"/>
      <c r="D135" s="33" t="s">
        <v>31</v>
      </c>
      <c r="E135" s="33" t="s">
        <v>297</v>
      </c>
      <c r="F135" s="33">
        <v>8000</v>
      </c>
      <c r="G135" s="33" t="s">
        <v>29</v>
      </c>
      <c r="H135" s="33">
        <v>1900</v>
      </c>
      <c r="I135" s="5">
        <f t="shared" si="58"/>
        <v>15200000</v>
      </c>
      <c r="J135" s="82" t="s">
        <v>38</v>
      </c>
      <c r="K135" s="107" t="s">
        <v>1153</v>
      </c>
      <c r="L135" s="9">
        <f t="shared" si="52"/>
        <v>0</v>
      </c>
      <c r="M135" s="9"/>
      <c r="N135" s="9"/>
      <c r="O135" s="9">
        <f t="shared" si="53"/>
        <v>0</v>
      </c>
      <c r="P135" s="9"/>
      <c r="Q135" s="9"/>
      <c r="R135" s="9">
        <f t="shared" si="54"/>
        <v>0</v>
      </c>
      <c r="S135" s="9"/>
      <c r="T135" s="9"/>
      <c r="U135" s="9">
        <f t="shared" si="55"/>
        <v>0</v>
      </c>
      <c r="V135" s="9"/>
      <c r="W135" s="9"/>
      <c r="X135" s="9">
        <f t="shared" si="56"/>
        <v>0</v>
      </c>
      <c r="Y135" s="9"/>
      <c r="Z135" s="9"/>
      <c r="AA135" s="10">
        <f t="shared" si="57"/>
        <v>15200000</v>
      </c>
      <c r="AB135" s="11"/>
    </row>
    <row r="136" spans="1:28" ht="15.75" x14ac:dyDescent="0.25">
      <c r="A136" s="32">
        <v>45924</v>
      </c>
      <c r="B136" s="33" t="s">
        <v>219</v>
      </c>
      <c r="C136" s="33"/>
      <c r="D136" s="33" t="s">
        <v>31</v>
      </c>
      <c r="E136" s="33" t="s">
        <v>945</v>
      </c>
      <c r="F136" s="33">
        <v>400</v>
      </c>
      <c r="G136" s="33" t="s">
        <v>29</v>
      </c>
      <c r="H136" s="33">
        <v>1900</v>
      </c>
      <c r="I136" s="5">
        <f t="shared" si="58"/>
        <v>760000</v>
      </c>
      <c r="J136" s="37" t="s">
        <v>240</v>
      </c>
      <c r="K136" s="90" t="s">
        <v>1179</v>
      </c>
      <c r="L136" s="9">
        <f t="shared" si="52"/>
        <v>0</v>
      </c>
      <c r="M136" s="9"/>
      <c r="N136" s="9"/>
      <c r="O136" s="9">
        <f t="shared" si="53"/>
        <v>760000</v>
      </c>
      <c r="P136" s="9">
        <v>760000</v>
      </c>
      <c r="Q136" s="9"/>
      <c r="R136" s="9">
        <f t="shared" si="54"/>
        <v>0</v>
      </c>
      <c r="S136" s="9"/>
      <c r="T136" s="9"/>
      <c r="U136" s="9">
        <f t="shared" si="55"/>
        <v>0</v>
      </c>
      <c r="V136" s="9"/>
      <c r="W136" s="9"/>
      <c r="X136" s="9">
        <f t="shared" si="56"/>
        <v>0</v>
      </c>
      <c r="Y136" s="9"/>
      <c r="Z136" s="9"/>
      <c r="AA136" s="10">
        <f t="shared" si="57"/>
        <v>0</v>
      </c>
      <c r="AB136" s="11">
        <v>45945</v>
      </c>
    </row>
    <row r="137" spans="1:28" ht="15.75" x14ac:dyDescent="0.25">
      <c r="A137" s="32">
        <v>45925</v>
      </c>
      <c r="B137" s="33" t="s">
        <v>191</v>
      </c>
      <c r="C137" s="33"/>
      <c r="D137" s="33" t="s">
        <v>31</v>
      </c>
      <c r="E137" s="33" t="s">
        <v>361</v>
      </c>
      <c r="F137" s="33">
        <v>2</v>
      </c>
      <c r="G137" s="33" t="s">
        <v>33</v>
      </c>
      <c r="H137" s="33">
        <v>230000</v>
      </c>
      <c r="I137" s="5">
        <f t="shared" si="58"/>
        <v>460000</v>
      </c>
      <c r="J137" s="37" t="s">
        <v>241</v>
      </c>
      <c r="K137" s="90" t="s">
        <v>1178</v>
      </c>
      <c r="L137" s="9">
        <f t="shared" si="52"/>
        <v>0</v>
      </c>
      <c r="M137" s="9"/>
      <c r="N137" s="9"/>
      <c r="O137" s="9">
        <f t="shared" si="53"/>
        <v>0</v>
      </c>
      <c r="P137" s="9"/>
      <c r="Q137" s="9"/>
      <c r="R137" s="9">
        <f t="shared" si="54"/>
        <v>0</v>
      </c>
      <c r="S137" s="9"/>
      <c r="T137" s="9"/>
      <c r="U137" s="9">
        <f t="shared" si="55"/>
        <v>460000</v>
      </c>
      <c r="V137" s="9">
        <v>460000</v>
      </c>
      <c r="W137" s="9"/>
      <c r="X137" s="9">
        <f t="shared" si="56"/>
        <v>0</v>
      </c>
      <c r="Y137" s="9"/>
      <c r="Z137" s="9"/>
      <c r="AA137" s="10">
        <f t="shared" si="57"/>
        <v>0</v>
      </c>
      <c r="AB137" s="11">
        <v>45944</v>
      </c>
    </row>
    <row r="138" spans="1:28" ht="15.75" x14ac:dyDescent="0.25">
      <c r="A138" s="32">
        <v>45925</v>
      </c>
      <c r="B138" s="33" t="s">
        <v>191</v>
      </c>
      <c r="C138" s="33"/>
      <c r="D138" s="33" t="s">
        <v>31</v>
      </c>
      <c r="E138" s="33" t="s">
        <v>32</v>
      </c>
      <c r="F138" s="33">
        <v>8</v>
      </c>
      <c r="G138" s="33" t="s">
        <v>33</v>
      </c>
      <c r="H138" s="33">
        <v>150000</v>
      </c>
      <c r="I138" s="5">
        <f t="shared" si="58"/>
        <v>1200000</v>
      </c>
      <c r="J138" s="37" t="s">
        <v>241</v>
      </c>
      <c r="K138" s="90" t="s">
        <v>1178</v>
      </c>
      <c r="L138" s="9">
        <f t="shared" si="52"/>
        <v>1200000</v>
      </c>
      <c r="M138" s="9">
        <v>1200000</v>
      </c>
      <c r="N138" s="9"/>
      <c r="O138" s="9">
        <f t="shared" si="53"/>
        <v>0</v>
      </c>
      <c r="P138" s="9"/>
      <c r="Q138" s="9"/>
      <c r="R138" s="9">
        <f t="shared" si="54"/>
        <v>0</v>
      </c>
      <c r="S138" s="9"/>
      <c r="T138" s="9"/>
      <c r="U138" s="9">
        <f t="shared" si="55"/>
        <v>0</v>
      </c>
      <c r="V138" s="9"/>
      <c r="W138" s="9"/>
      <c r="X138" s="9">
        <f t="shared" si="56"/>
        <v>0</v>
      </c>
      <c r="Y138" s="9"/>
      <c r="Z138" s="9"/>
      <c r="AA138" s="10">
        <f t="shared" si="57"/>
        <v>0</v>
      </c>
      <c r="AB138" s="11">
        <v>45958</v>
      </c>
    </row>
    <row r="139" spans="1:28" ht="15.75" x14ac:dyDescent="0.25">
      <c r="A139" s="32">
        <v>45925</v>
      </c>
      <c r="B139" s="33" t="s">
        <v>327</v>
      </c>
      <c r="C139" s="33"/>
      <c r="D139" s="33" t="s">
        <v>31</v>
      </c>
      <c r="E139" s="33" t="s">
        <v>73</v>
      </c>
      <c r="F139" s="33">
        <v>10</v>
      </c>
      <c r="G139" s="33" t="s">
        <v>74</v>
      </c>
      <c r="H139" s="33">
        <v>50000</v>
      </c>
      <c r="I139" s="5">
        <f t="shared" si="58"/>
        <v>500000</v>
      </c>
      <c r="J139" s="37" t="s">
        <v>240</v>
      </c>
      <c r="K139" s="33" t="s">
        <v>1182</v>
      </c>
      <c r="L139" s="9">
        <f t="shared" si="52"/>
        <v>0</v>
      </c>
      <c r="M139" s="9"/>
      <c r="N139" s="9"/>
      <c r="O139" s="9">
        <f t="shared" si="53"/>
        <v>500000</v>
      </c>
      <c r="P139" s="9">
        <v>500000</v>
      </c>
      <c r="Q139" s="9"/>
      <c r="R139" s="9">
        <f t="shared" si="54"/>
        <v>0</v>
      </c>
      <c r="S139" s="9"/>
      <c r="T139" s="9"/>
      <c r="U139" s="9">
        <f t="shared" si="55"/>
        <v>0</v>
      </c>
      <c r="V139" s="9"/>
      <c r="W139" s="9"/>
      <c r="X139" s="9">
        <f t="shared" si="56"/>
        <v>0</v>
      </c>
      <c r="Y139" s="9"/>
      <c r="Z139" s="9"/>
      <c r="AA139" s="10">
        <f t="shared" si="57"/>
        <v>0</v>
      </c>
      <c r="AB139" s="11">
        <v>45932</v>
      </c>
    </row>
    <row r="140" spans="1:28" ht="15.75" x14ac:dyDescent="0.25">
      <c r="A140" s="32">
        <v>45925</v>
      </c>
      <c r="B140" s="33" t="s">
        <v>327</v>
      </c>
      <c r="C140" s="33"/>
      <c r="D140" s="33" t="s">
        <v>31</v>
      </c>
      <c r="E140" s="33" t="s">
        <v>110</v>
      </c>
      <c r="F140" s="33">
        <v>600</v>
      </c>
      <c r="G140" s="33" t="s">
        <v>29</v>
      </c>
      <c r="H140" s="33">
        <v>2000</v>
      </c>
      <c r="I140" s="5">
        <f t="shared" si="58"/>
        <v>1200000</v>
      </c>
      <c r="J140" s="37" t="s">
        <v>240</v>
      </c>
      <c r="K140" s="33" t="s">
        <v>1182</v>
      </c>
      <c r="L140" s="9">
        <f t="shared" si="52"/>
        <v>0</v>
      </c>
      <c r="M140" s="9"/>
      <c r="N140" s="9"/>
      <c r="O140" s="9">
        <f t="shared" si="53"/>
        <v>1200000</v>
      </c>
      <c r="P140" s="9">
        <v>1200000</v>
      </c>
      <c r="Q140" s="9"/>
      <c r="R140" s="9">
        <f t="shared" si="54"/>
        <v>0</v>
      </c>
      <c r="S140" s="9"/>
      <c r="T140" s="9"/>
      <c r="U140" s="9">
        <f t="shared" si="55"/>
        <v>0</v>
      </c>
      <c r="V140" s="9"/>
      <c r="W140" s="9"/>
      <c r="X140" s="9">
        <f t="shared" si="56"/>
        <v>0</v>
      </c>
      <c r="Y140" s="9"/>
      <c r="Z140" s="9"/>
      <c r="AA140" s="10">
        <f t="shared" si="57"/>
        <v>0</v>
      </c>
      <c r="AB140" s="11">
        <v>45932</v>
      </c>
    </row>
    <row r="141" spans="1:28" ht="15.75" x14ac:dyDescent="0.25">
      <c r="A141" s="32">
        <v>45925</v>
      </c>
      <c r="B141" s="33" t="s">
        <v>327</v>
      </c>
      <c r="C141" s="33"/>
      <c r="D141" s="33" t="s">
        <v>31</v>
      </c>
      <c r="E141" s="33" t="s">
        <v>136</v>
      </c>
      <c r="F141" s="33">
        <v>24.8</v>
      </c>
      <c r="G141" s="33" t="s">
        <v>51</v>
      </c>
      <c r="H141" s="33">
        <v>43000</v>
      </c>
      <c r="I141" s="5">
        <f t="shared" si="58"/>
        <v>1066400</v>
      </c>
      <c r="J141" s="37" t="s">
        <v>240</v>
      </c>
      <c r="K141" s="33" t="s">
        <v>1182</v>
      </c>
      <c r="L141" s="9">
        <f t="shared" si="52"/>
        <v>0</v>
      </c>
      <c r="M141" s="9"/>
      <c r="N141" s="9"/>
      <c r="O141" s="9">
        <f t="shared" si="53"/>
        <v>1066400</v>
      </c>
      <c r="P141" s="9">
        <v>1066400</v>
      </c>
      <c r="Q141" s="9"/>
      <c r="R141" s="9">
        <f t="shared" si="54"/>
        <v>0</v>
      </c>
      <c r="S141" s="9"/>
      <c r="T141" s="9"/>
      <c r="U141" s="9">
        <f t="shared" si="55"/>
        <v>0</v>
      </c>
      <c r="V141" s="9"/>
      <c r="W141" s="9"/>
      <c r="X141" s="9">
        <f t="shared" si="56"/>
        <v>0</v>
      </c>
      <c r="Y141" s="9"/>
      <c r="Z141" s="9"/>
      <c r="AA141" s="10">
        <f t="shared" si="57"/>
        <v>0</v>
      </c>
      <c r="AB141" s="11">
        <v>45932</v>
      </c>
    </row>
    <row r="142" spans="1:28" ht="15.75" x14ac:dyDescent="0.25">
      <c r="A142" s="32">
        <v>45925</v>
      </c>
      <c r="B142" s="33" t="s">
        <v>327</v>
      </c>
      <c r="C142" s="33"/>
      <c r="D142" s="33" t="s">
        <v>31</v>
      </c>
      <c r="E142" s="33" t="s">
        <v>97</v>
      </c>
      <c r="F142" s="33">
        <v>20.7</v>
      </c>
      <c r="G142" s="33" t="s">
        <v>51</v>
      </c>
      <c r="H142" s="33">
        <v>43000</v>
      </c>
      <c r="I142" s="5">
        <f t="shared" si="58"/>
        <v>890100</v>
      </c>
      <c r="J142" s="37" t="s">
        <v>240</v>
      </c>
      <c r="K142" s="33" t="s">
        <v>1182</v>
      </c>
      <c r="L142" s="9">
        <f t="shared" si="52"/>
        <v>0</v>
      </c>
      <c r="M142" s="9"/>
      <c r="N142" s="9"/>
      <c r="O142" s="9">
        <f t="shared" si="53"/>
        <v>890100</v>
      </c>
      <c r="P142" s="9">
        <v>890100</v>
      </c>
      <c r="Q142" s="9"/>
      <c r="R142" s="9">
        <f t="shared" si="54"/>
        <v>0</v>
      </c>
      <c r="S142" s="9"/>
      <c r="T142" s="9"/>
      <c r="U142" s="9">
        <f t="shared" si="55"/>
        <v>0</v>
      </c>
      <c r="V142" s="9"/>
      <c r="W142" s="9"/>
      <c r="X142" s="9">
        <f t="shared" si="56"/>
        <v>0</v>
      </c>
      <c r="Y142" s="9"/>
      <c r="Z142" s="9"/>
      <c r="AA142" s="10">
        <f t="shared" si="57"/>
        <v>0</v>
      </c>
      <c r="AB142" s="11">
        <v>45932</v>
      </c>
    </row>
    <row r="143" spans="1:28" ht="15.75" x14ac:dyDescent="0.25">
      <c r="A143" s="32">
        <v>45925</v>
      </c>
      <c r="B143" s="33" t="s">
        <v>327</v>
      </c>
      <c r="C143" s="33"/>
      <c r="D143" s="33" t="s">
        <v>31</v>
      </c>
      <c r="E143" s="33" t="s">
        <v>362</v>
      </c>
      <c r="F143" s="33">
        <v>14.6</v>
      </c>
      <c r="G143" s="33" t="s">
        <v>51</v>
      </c>
      <c r="H143" s="33">
        <v>43000</v>
      </c>
      <c r="I143" s="5">
        <f t="shared" si="58"/>
        <v>627800</v>
      </c>
      <c r="J143" s="37" t="s">
        <v>240</v>
      </c>
      <c r="K143" s="33" t="s">
        <v>1182</v>
      </c>
      <c r="L143" s="9">
        <f t="shared" si="52"/>
        <v>0</v>
      </c>
      <c r="M143" s="9"/>
      <c r="N143" s="9"/>
      <c r="O143" s="9">
        <f t="shared" si="53"/>
        <v>627800</v>
      </c>
      <c r="P143" s="9">
        <v>627800</v>
      </c>
      <c r="Q143" s="9"/>
      <c r="R143" s="9">
        <f t="shared" si="54"/>
        <v>0</v>
      </c>
      <c r="S143" s="9"/>
      <c r="T143" s="9"/>
      <c r="U143" s="9">
        <f t="shared" si="55"/>
        <v>0</v>
      </c>
      <c r="V143" s="9"/>
      <c r="W143" s="9"/>
      <c r="X143" s="9">
        <f t="shared" si="56"/>
        <v>0</v>
      </c>
      <c r="Y143" s="9"/>
      <c r="Z143" s="9"/>
      <c r="AA143" s="10">
        <f t="shared" si="57"/>
        <v>0</v>
      </c>
      <c r="AB143" s="11">
        <v>45932</v>
      </c>
    </row>
    <row r="144" spans="1:28" ht="15.75" x14ac:dyDescent="0.25">
      <c r="A144" s="32">
        <v>45926</v>
      </c>
      <c r="B144" s="33" t="s">
        <v>370</v>
      </c>
      <c r="C144" s="33"/>
      <c r="D144" s="33" t="s">
        <v>41</v>
      </c>
      <c r="E144" s="33" t="s">
        <v>774</v>
      </c>
      <c r="F144" s="33">
        <v>4</v>
      </c>
      <c r="G144" s="33" t="s">
        <v>33</v>
      </c>
      <c r="H144" s="33">
        <v>300000</v>
      </c>
      <c r="I144" s="5">
        <f t="shared" si="58"/>
        <v>1200000</v>
      </c>
      <c r="J144" s="82" t="s">
        <v>38</v>
      </c>
      <c r="K144" s="107" t="s">
        <v>1184</v>
      </c>
      <c r="L144" s="9">
        <f t="shared" si="52"/>
        <v>0</v>
      </c>
      <c r="M144" s="9"/>
      <c r="N144" s="9"/>
      <c r="O144" s="9">
        <f t="shared" si="53"/>
        <v>0</v>
      </c>
      <c r="P144" s="9"/>
      <c r="Q144" s="9"/>
      <c r="R144" s="9">
        <f t="shared" si="54"/>
        <v>0</v>
      </c>
      <c r="S144" s="9"/>
      <c r="T144" s="9"/>
      <c r="U144" s="9">
        <f t="shared" si="55"/>
        <v>0</v>
      </c>
      <c r="V144" s="9"/>
      <c r="W144" s="9"/>
      <c r="X144" s="9">
        <f t="shared" si="56"/>
        <v>0</v>
      </c>
      <c r="Y144" s="9"/>
      <c r="Z144" s="9"/>
      <c r="AA144" s="10">
        <f t="shared" si="57"/>
        <v>1200000</v>
      </c>
      <c r="AB144" s="11"/>
    </row>
    <row r="145" spans="1:28" ht="15.75" x14ac:dyDescent="0.25">
      <c r="A145" s="32">
        <v>45926</v>
      </c>
      <c r="B145" s="33" t="s">
        <v>219</v>
      </c>
      <c r="C145" s="33"/>
      <c r="D145" s="33" t="s">
        <v>31</v>
      </c>
      <c r="E145" s="33" t="s">
        <v>110</v>
      </c>
      <c r="F145" s="33">
        <v>10000</v>
      </c>
      <c r="G145" s="33" t="s">
        <v>29</v>
      </c>
      <c r="H145" s="33">
        <v>1900</v>
      </c>
      <c r="I145" s="5">
        <f t="shared" si="58"/>
        <v>19000000</v>
      </c>
      <c r="J145" s="37" t="s">
        <v>240</v>
      </c>
      <c r="K145" s="33" t="s">
        <v>1170</v>
      </c>
      <c r="L145" s="9">
        <f t="shared" si="52"/>
        <v>0</v>
      </c>
      <c r="M145" s="9"/>
      <c r="N145" s="9"/>
      <c r="O145" s="9">
        <f t="shared" si="53"/>
        <v>19000000</v>
      </c>
      <c r="P145" s="9">
        <v>19000000</v>
      </c>
      <c r="Q145" s="9"/>
      <c r="R145" s="9">
        <f t="shared" si="54"/>
        <v>0</v>
      </c>
      <c r="S145" s="9"/>
      <c r="T145" s="9"/>
      <c r="U145" s="9">
        <f t="shared" si="55"/>
        <v>0</v>
      </c>
      <c r="V145" s="9"/>
      <c r="W145" s="9"/>
      <c r="X145" s="9">
        <f t="shared" si="56"/>
        <v>0</v>
      </c>
      <c r="Y145" s="9"/>
      <c r="Z145" s="9"/>
      <c r="AA145" s="10">
        <f t="shared" si="57"/>
        <v>0</v>
      </c>
      <c r="AB145" s="11">
        <v>45945</v>
      </c>
    </row>
    <row r="146" spans="1:28" ht="15.75" x14ac:dyDescent="0.25">
      <c r="A146" s="32">
        <v>45926</v>
      </c>
      <c r="B146" s="33" t="s">
        <v>961</v>
      </c>
      <c r="C146" s="33"/>
      <c r="D146" s="33" t="s">
        <v>31</v>
      </c>
      <c r="E146" s="33" t="s">
        <v>70</v>
      </c>
      <c r="F146" s="33">
        <v>500</v>
      </c>
      <c r="G146" s="33" t="s">
        <v>29</v>
      </c>
      <c r="H146" s="33">
        <v>2720</v>
      </c>
      <c r="I146" s="5">
        <f t="shared" si="58"/>
        <v>1360000</v>
      </c>
      <c r="J146" s="37" t="s">
        <v>241</v>
      </c>
      <c r="K146" s="33" t="s">
        <v>1171</v>
      </c>
      <c r="L146" s="9">
        <f t="shared" si="52"/>
        <v>0</v>
      </c>
      <c r="M146" s="9"/>
      <c r="N146" s="9"/>
      <c r="O146" s="9">
        <f t="shared" si="53"/>
        <v>0</v>
      </c>
      <c r="P146" s="9"/>
      <c r="Q146" s="9"/>
      <c r="R146" s="9">
        <f t="shared" si="54"/>
        <v>0</v>
      </c>
      <c r="S146" s="9"/>
      <c r="T146" s="9"/>
      <c r="U146" s="9">
        <f t="shared" si="55"/>
        <v>1360000</v>
      </c>
      <c r="V146" s="9">
        <v>1360000</v>
      </c>
      <c r="W146" s="9"/>
      <c r="X146" s="9">
        <f t="shared" si="56"/>
        <v>0</v>
      </c>
      <c r="Y146" s="9"/>
      <c r="Z146" s="9"/>
      <c r="AA146" s="10">
        <f t="shared" si="57"/>
        <v>0</v>
      </c>
      <c r="AB146" s="11">
        <v>45938</v>
      </c>
    </row>
    <row r="147" spans="1:28" ht="15.75" x14ac:dyDescent="0.25">
      <c r="A147" s="32">
        <v>45927</v>
      </c>
      <c r="B147" s="33" t="s">
        <v>627</v>
      </c>
      <c r="C147" s="33"/>
      <c r="D147" s="33" t="s">
        <v>41</v>
      </c>
      <c r="E147" s="33" t="s">
        <v>166</v>
      </c>
      <c r="F147" s="33">
        <v>1</v>
      </c>
      <c r="G147" s="33" t="s">
        <v>23</v>
      </c>
      <c r="H147" s="33">
        <v>400000</v>
      </c>
      <c r="I147" s="5">
        <f t="shared" si="58"/>
        <v>400000</v>
      </c>
      <c r="J147" s="37" t="s">
        <v>241</v>
      </c>
      <c r="K147" s="33" t="s">
        <v>1182</v>
      </c>
      <c r="L147" s="9">
        <f t="shared" si="52"/>
        <v>0</v>
      </c>
      <c r="M147" s="9"/>
      <c r="N147" s="9"/>
      <c r="O147" s="9">
        <f t="shared" si="53"/>
        <v>0</v>
      </c>
      <c r="P147" s="9"/>
      <c r="Q147" s="9"/>
      <c r="R147" s="9">
        <f t="shared" si="54"/>
        <v>0</v>
      </c>
      <c r="S147" s="9"/>
      <c r="T147" s="9"/>
      <c r="U147" s="9">
        <f t="shared" si="55"/>
        <v>400000</v>
      </c>
      <c r="V147" s="9">
        <v>400000</v>
      </c>
      <c r="W147" s="9"/>
      <c r="X147" s="9">
        <f t="shared" si="56"/>
        <v>0</v>
      </c>
      <c r="Y147" s="9"/>
      <c r="Z147" s="9"/>
      <c r="AA147" s="10">
        <f t="shared" si="57"/>
        <v>0</v>
      </c>
      <c r="AB147" s="11">
        <v>45939</v>
      </c>
    </row>
    <row r="148" spans="1:28" ht="15.75" x14ac:dyDescent="0.25">
      <c r="A148" s="32">
        <v>45927</v>
      </c>
      <c r="B148" s="33" t="s">
        <v>768</v>
      </c>
      <c r="C148" s="33"/>
      <c r="D148" s="33" t="s">
        <v>41</v>
      </c>
      <c r="E148" s="33" t="s">
        <v>61</v>
      </c>
      <c r="F148" s="33">
        <v>5</v>
      </c>
      <c r="G148" s="33" t="s">
        <v>25</v>
      </c>
      <c r="H148" s="33">
        <v>44000</v>
      </c>
      <c r="I148" s="5">
        <f t="shared" si="58"/>
        <v>220000</v>
      </c>
      <c r="J148" s="82" t="s">
        <v>43</v>
      </c>
      <c r="K148" s="33"/>
      <c r="L148" s="9">
        <f t="shared" si="52"/>
        <v>0</v>
      </c>
      <c r="M148" s="9"/>
      <c r="N148" s="9"/>
      <c r="O148" s="9">
        <f t="shared" si="53"/>
        <v>0</v>
      </c>
      <c r="P148" s="9"/>
      <c r="Q148" s="9"/>
      <c r="R148" s="9">
        <f t="shared" si="54"/>
        <v>0</v>
      </c>
      <c r="S148" s="9"/>
      <c r="T148" s="9"/>
      <c r="U148" s="9">
        <f t="shared" si="55"/>
        <v>120000</v>
      </c>
      <c r="V148" s="9">
        <v>120000</v>
      </c>
      <c r="W148" s="9"/>
      <c r="X148" s="9">
        <f t="shared" si="56"/>
        <v>0</v>
      </c>
      <c r="Y148" s="9"/>
      <c r="Z148" s="9"/>
      <c r="AA148" s="10">
        <f t="shared" si="57"/>
        <v>100000</v>
      </c>
      <c r="AB148" s="11">
        <v>45927</v>
      </c>
    </row>
    <row r="149" spans="1:28" ht="15.75" x14ac:dyDescent="0.25">
      <c r="A149" s="32">
        <v>45927</v>
      </c>
      <c r="B149" s="33" t="s">
        <v>53</v>
      </c>
      <c r="C149" s="33"/>
      <c r="D149" s="33" t="s">
        <v>31</v>
      </c>
      <c r="E149" s="33" t="s">
        <v>95</v>
      </c>
      <c r="F149" s="33">
        <v>4000</v>
      </c>
      <c r="G149" s="33" t="s">
        <v>29</v>
      </c>
      <c r="H149" s="33">
        <v>3800</v>
      </c>
      <c r="I149" s="5">
        <f t="shared" si="58"/>
        <v>15200000</v>
      </c>
      <c r="J149" s="82" t="s">
        <v>38</v>
      </c>
      <c r="K149" s="130" t="s">
        <v>1170</v>
      </c>
      <c r="L149" s="9">
        <f t="shared" si="52"/>
        <v>0</v>
      </c>
      <c r="M149" s="9"/>
      <c r="N149" s="9"/>
      <c r="O149" s="9">
        <f t="shared" si="53"/>
        <v>0</v>
      </c>
      <c r="P149" s="9"/>
      <c r="Q149" s="9"/>
      <c r="R149" s="9">
        <f t="shared" si="54"/>
        <v>0</v>
      </c>
      <c r="S149" s="9"/>
      <c r="T149" s="9"/>
      <c r="U149" s="9">
        <f t="shared" si="55"/>
        <v>0</v>
      </c>
      <c r="V149" s="9"/>
      <c r="W149" s="9"/>
      <c r="X149" s="9">
        <f t="shared" si="56"/>
        <v>0</v>
      </c>
      <c r="Y149" s="9"/>
      <c r="Z149" s="9"/>
      <c r="AA149" s="10">
        <f t="shared" si="57"/>
        <v>15200000</v>
      </c>
      <c r="AB149" s="11"/>
    </row>
    <row r="150" spans="1:28" ht="15.75" x14ac:dyDescent="0.25">
      <c r="A150" s="32">
        <v>45927</v>
      </c>
      <c r="B150" s="33" t="s">
        <v>53</v>
      </c>
      <c r="C150" s="33"/>
      <c r="D150" s="33" t="s">
        <v>31</v>
      </c>
      <c r="E150" s="33" t="s">
        <v>91</v>
      </c>
      <c r="F150" s="33">
        <v>1000</v>
      </c>
      <c r="G150" s="33" t="s">
        <v>29</v>
      </c>
      <c r="H150" s="33">
        <v>3800</v>
      </c>
      <c r="I150" s="5">
        <f t="shared" si="58"/>
        <v>3800000</v>
      </c>
      <c r="J150" s="37" t="s">
        <v>240</v>
      </c>
      <c r="K150" s="33" t="s">
        <v>1170</v>
      </c>
      <c r="L150" s="9">
        <f t="shared" si="52"/>
        <v>0</v>
      </c>
      <c r="M150" s="9"/>
      <c r="N150" s="9"/>
      <c r="O150" s="9">
        <f t="shared" si="53"/>
        <v>3800000</v>
      </c>
      <c r="P150" s="9">
        <v>3800000</v>
      </c>
      <c r="Q150" s="9"/>
      <c r="R150" s="9">
        <f t="shared" si="54"/>
        <v>0</v>
      </c>
      <c r="S150" s="9"/>
      <c r="T150" s="9"/>
      <c r="U150" s="9">
        <f t="shared" si="55"/>
        <v>0</v>
      </c>
      <c r="V150" s="9"/>
      <c r="W150" s="9"/>
      <c r="X150" s="9">
        <f t="shared" si="56"/>
        <v>0</v>
      </c>
      <c r="Y150" s="9"/>
      <c r="Z150" s="9"/>
      <c r="AA150" s="10">
        <f t="shared" si="57"/>
        <v>0</v>
      </c>
      <c r="AB150" s="11">
        <v>45954</v>
      </c>
    </row>
    <row r="151" spans="1:28" ht="15.75" x14ac:dyDescent="0.25">
      <c r="A151" s="32">
        <v>45929</v>
      </c>
      <c r="B151" s="33" t="s">
        <v>207</v>
      </c>
      <c r="C151" s="33"/>
      <c r="D151" s="33" t="s">
        <v>41</v>
      </c>
      <c r="E151" s="33" t="s">
        <v>110</v>
      </c>
      <c r="F151" s="33">
        <v>2000</v>
      </c>
      <c r="G151" s="33" t="s">
        <v>29</v>
      </c>
      <c r="H151" s="33">
        <v>1900</v>
      </c>
      <c r="I151" s="5">
        <f t="shared" si="58"/>
        <v>3800000</v>
      </c>
      <c r="J151" s="37" t="s">
        <v>241</v>
      </c>
      <c r="K151" s="33"/>
      <c r="L151" s="9">
        <f t="shared" si="52"/>
        <v>0</v>
      </c>
      <c r="M151" s="9"/>
      <c r="N151" s="9"/>
      <c r="O151" s="9">
        <f t="shared" si="53"/>
        <v>0</v>
      </c>
      <c r="P151" s="9"/>
      <c r="Q151" s="9"/>
      <c r="R151" s="9">
        <f t="shared" si="54"/>
        <v>0</v>
      </c>
      <c r="S151" s="9"/>
      <c r="T151" s="9"/>
      <c r="U151" s="9">
        <f t="shared" si="55"/>
        <v>3800000</v>
      </c>
      <c r="V151" s="9">
        <f>2000000+1800000</f>
        <v>3800000</v>
      </c>
      <c r="W151" s="9"/>
      <c r="X151" s="9">
        <f t="shared" si="56"/>
        <v>0</v>
      </c>
      <c r="Y151" s="9"/>
      <c r="Z151" s="9"/>
      <c r="AA151" s="10">
        <f t="shared" si="57"/>
        <v>0</v>
      </c>
      <c r="AB151" s="11">
        <v>45933</v>
      </c>
    </row>
    <row r="152" spans="1:28" ht="15.75" x14ac:dyDescent="0.25">
      <c r="A152" s="32">
        <v>45929</v>
      </c>
      <c r="B152" s="33" t="s">
        <v>1185</v>
      </c>
      <c r="C152" s="33"/>
      <c r="D152" s="33" t="s">
        <v>31</v>
      </c>
      <c r="E152" s="33" t="s">
        <v>139</v>
      </c>
      <c r="F152" s="33">
        <v>4</v>
      </c>
      <c r="G152" s="33" t="s">
        <v>23</v>
      </c>
      <c r="H152" s="33">
        <v>400000</v>
      </c>
      <c r="I152" s="5">
        <f t="shared" si="58"/>
        <v>1600000</v>
      </c>
      <c r="J152" s="82" t="s">
        <v>38</v>
      </c>
      <c r="K152" s="107" t="s">
        <v>1148</v>
      </c>
      <c r="L152" s="9">
        <f t="shared" si="52"/>
        <v>0</v>
      </c>
      <c r="M152" s="9"/>
      <c r="N152" s="9"/>
      <c r="O152" s="9">
        <f t="shared" si="53"/>
        <v>0</v>
      </c>
      <c r="P152" s="9"/>
      <c r="Q152" s="9"/>
      <c r="R152" s="9">
        <f t="shared" si="54"/>
        <v>0</v>
      </c>
      <c r="S152" s="9"/>
      <c r="T152" s="9"/>
      <c r="U152" s="9">
        <f t="shared" si="55"/>
        <v>0</v>
      </c>
      <c r="V152" s="9"/>
      <c r="W152" s="9"/>
      <c r="X152" s="9">
        <f t="shared" si="56"/>
        <v>0</v>
      </c>
      <c r="Y152" s="9"/>
      <c r="Z152" s="9"/>
      <c r="AA152" s="10">
        <f t="shared" si="57"/>
        <v>1600000</v>
      </c>
      <c r="AB152" s="11"/>
    </row>
    <row r="153" spans="1:28" ht="15.75" x14ac:dyDescent="0.25">
      <c r="A153" s="32">
        <v>45929</v>
      </c>
      <c r="B153" s="33" t="s">
        <v>1185</v>
      </c>
      <c r="C153" s="33"/>
      <c r="D153" s="33" t="s">
        <v>31</v>
      </c>
      <c r="E153" s="33" t="s">
        <v>166</v>
      </c>
      <c r="F153" s="33">
        <v>2</v>
      </c>
      <c r="G153" s="33" t="s">
        <v>23</v>
      </c>
      <c r="H153" s="33">
        <v>400000</v>
      </c>
      <c r="I153" s="5">
        <f t="shared" si="58"/>
        <v>800000</v>
      </c>
      <c r="J153" s="82" t="s">
        <v>38</v>
      </c>
      <c r="K153" s="107" t="s">
        <v>1148</v>
      </c>
      <c r="L153" s="9">
        <f t="shared" si="52"/>
        <v>0</v>
      </c>
      <c r="M153" s="9"/>
      <c r="N153" s="9"/>
      <c r="O153" s="9">
        <f t="shared" si="53"/>
        <v>0</v>
      </c>
      <c r="P153" s="9"/>
      <c r="Q153" s="9"/>
      <c r="R153" s="9">
        <f t="shared" si="54"/>
        <v>0</v>
      </c>
      <c r="S153" s="9"/>
      <c r="T153" s="9"/>
      <c r="U153" s="9">
        <f t="shared" si="55"/>
        <v>0</v>
      </c>
      <c r="V153" s="9"/>
      <c r="W153" s="9"/>
      <c r="X153" s="9">
        <f t="shared" si="56"/>
        <v>0</v>
      </c>
      <c r="Y153" s="9"/>
      <c r="Z153" s="9"/>
      <c r="AA153" s="10">
        <f t="shared" si="57"/>
        <v>800000</v>
      </c>
      <c r="AB153" s="11"/>
    </row>
    <row r="154" spans="1:28" ht="15.75" x14ac:dyDescent="0.25">
      <c r="A154" s="32">
        <v>45929</v>
      </c>
      <c r="B154" s="33" t="s">
        <v>252</v>
      </c>
      <c r="C154" s="33"/>
      <c r="D154" s="33" t="s">
        <v>31</v>
      </c>
      <c r="E154" s="33" t="s">
        <v>95</v>
      </c>
      <c r="F154" s="33">
        <v>15600</v>
      </c>
      <c r="G154" s="33" t="s">
        <v>29</v>
      </c>
      <c r="H154" s="33">
        <v>3900</v>
      </c>
      <c r="I154" s="5">
        <f t="shared" si="58"/>
        <v>60840000</v>
      </c>
      <c r="J154" s="82" t="s">
        <v>43</v>
      </c>
      <c r="K154" s="33" t="s">
        <v>1186</v>
      </c>
      <c r="L154" s="9">
        <f t="shared" si="52"/>
        <v>9950000</v>
      </c>
      <c r="M154" s="9">
        <v>9950000</v>
      </c>
      <c r="N154" s="9"/>
      <c r="O154" s="9">
        <f t="shared" si="53"/>
        <v>0</v>
      </c>
      <c r="P154" s="9"/>
      <c r="Q154" s="9"/>
      <c r="R154" s="9">
        <f t="shared" si="54"/>
        <v>0</v>
      </c>
      <c r="S154" s="9"/>
      <c r="T154" s="9"/>
      <c r="U154" s="9">
        <f t="shared" si="55"/>
        <v>6066555</v>
      </c>
      <c r="V154" s="9">
        <v>6066555</v>
      </c>
      <c r="W154" s="9"/>
      <c r="X154" s="9">
        <f t="shared" si="56"/>
        <v>0</v>
      </c>
      <c r="Y154" s="9"/>
      <c r="Z154" s="9"/>
      <c r="AA154" s="10">
        <f t="shared" si="57"/>
        <v>44823445</v>
      </c>
      <c r="AB154" s="11">
        <v>45960</v>
      </c>
    </row>
    <row r="155" spans="1:28" ht="15.75" x14ac:dyDescent="0.25">
      <c r="A155" s="32">
        <v>45929</v>
      </c>
      <c r="B155" s="33" t="s">
        <v>252</v>
      </c>
      <c r="C155" s="33"/>
      <c r="D155" s="33" t="s">
        <v>31</v>
      </c>
      <c r="E155" s="33" t="s">
        <v>166</v>
      </c>
      <c r="F155" s="33">
        <v>2</v>
      </c>
      <c r="G155" s="33" t="s">
        <v>23</v>
      </c>
      <c r="H155" s="33">
        <v>400000</v>
      </c>
      <c r="I155" s="5">
        <f t="shared" si="58"/>
        <v>800000</v>
      </c>
      <c r="J155" s="37" t="s">
        <v>241</v>
      </c>
      <c r="K155" s="33" t="s">
        <v>1186</v>
      </c>
      <c r="L155" s="9">
        <f t="shared" si="52"/>
        <v>0</v>
      </c>
      <c r="M155" s="9"/>
      <c r="N155" s="9"/>
      <c r="O155" s="9">
        <f t="shared" si="53"/>
        <v>0</v>
      </c>
      <c r="P155" s="9"/>
      <c r="Q155" s="9"/>
      <c r="R155" s="9">
        <f t="shared" si="54"/>
        <v>0</v>
      </c>
      <c r="S155" s="9"/>
      <c r="T155" s="9"/>
      <c r="U155" s="9">
        <f t="shared" si="55"/>
        <v>800000</v>
      </c>
      <c r="V155" s="9">
        <v>800000</v>
      </c>
      <c r="W155" s="9"/>
      <c r="X155" s="9">
        <f t="shared" si="56"/>
        <v>0</v>
      </c>
      <c r="Y155" s="9"/>
      <c r="Z155" s="9"/>
      <c r="AA155" s="10">
        <f t="shared" si="57"/>
        <v>0</v>
      </c>
      <c r="AB155" s="11">
        <v>45960</v>
      </c>
    </row>
    <row r="156" spans="1:28" ht="15.75" x14ac:dyDescent="0.25">
      <c r="A156" s="32">
        <v>45929</v>
      </c>
      <c r="B156" s="33" t="s">
        <v>147</v>
      </c>
      <c r="C156" s="33"/>
      <c r="D156" s="33" t="s">
        <v>31</v>
      </c>
      <c r="E156" s="33" t="s">
        <v>148</v>
      </c>
      <c r="F156" s="33">
        <v>300</v>
      </c>
      <c r="G156" s="33" t="s">
        <v>51</v>
      </c>
      <c r="H156" s="33">
        <v>60000</v>
      </c>
      <c r="I156" s="5">
        <f t="shared" si="58"/>
        <v>18000000</v>
      </c>
      <c r="J156" s="37" t="s">
        <v>240</v>
      </c>
      <c r="K156" s="33" t="s">
        <v>1177</v>
      </c>
      <c r="L156" s="9">
        <f t="shared" si="52"/>
        <v>0</v>
      </c>
      <c r="M156" s="9"/>
      <c r="N156" s="9"/>
      <c r="O156" s="9">
        <f t="shared" si="53"/>
        <v>18000000</v>
      </c>
      <c r="P156" s="9">
        <v>18000000</v>
      </c>
      <c r="Q156" s="9"/>
      <c r="R156" s="9">
        <f t="shared" si="54"/>
        <v>0</v>
      </c>
      <c r="S156" s="9"/>
      <c r="T156" s="9"/>
      <c r="U156" s="9">
        <f t="shared" si="55"/>
        <v>0</v>
      </c>
      <c r="V156" s="9"/>
      <c r="W156" s="9"/>
      <c r="X156" s="9">
        <f t="shared" si="56"/>
        <v>0</v>
      </c>
      <c r="Y156" s="9"/>
      <c r="Z156" s="9"/>
      <c r="AA156" s="10">
        <f t="shared" si="57"/>
        <v>0</v>
      </c>
      <c r="AB156" s="11">
        <v>45951</v>
      </c>
    </row>
    <row r="157" spans="1:28" ht="15.75" x14ac:dyDescent="0.25">
      <c r="A157" s="32">
        <v>45929</v>
      </c>
      <c r="B157" s="33" t="s">
        <v>258</v>
      </c>
      <c r="C157" s="33"/>
      <c r="D157" s="33" t="s">
        <v>31</v>
      </c>
      <c r="E157" s="33" t="s">
        <v>185</v>
      </c>
      <c r="F157" s="33">
        <v>41600</v>
      </c>
      <c r="G157" s="33" t="s">
        <v>29</v>
      </c>
      <c r="H157" s="33">
        <v>900</v>
      </c>
      <c r="I157" s="5">
        <f t="shared" si="58"/>
        <v>37440000</v>
      </c>
      <c r="J157" s="37" t="s">
        <v>241</v>
      </c>
      <c r="K157" s="33" t="s">
        <v>1187</v>
      </c>
      <c r="L157" s="9">
        <f t="shared" si="52"/>
        <v>37422000</v>
      </c>
      <c r="M157" s="9">
        <v>37422000</v>
      </c>
      <c r="N157" s="9"/>
      <c r="O157" s="9">
        <f t="shared" si="53"/>
        <v>18000</v>
      </c>
      <c r="P157" s="9">
        <v>18000</v>
      </c>
      <c r="Q157" s="9"/>
      <c r="R157" s="9">
        <f t="shared" si="54"/>
        <v>0</v>
      </c>
      <c r="S157" s="9"/>
      <c r="T157" s="9"/>
      <c r="U157" s="9">
        <f t="shared" si="55"/>
        <v>0</v>
      </c>
      <c r="V157" s="9"/>
      <c r="W157" s="9"/>
      <c r="X157" s="9">
        <f t="shared" si="56"/>
        <v>0</v>
      </c>
      <c r="Y157" s="9"/>
      <c r="Z157" s="9"/>
      <c r="AA157" s="10">
        <f t="shared" si="57"/>
        <v>0</v>
      </c>
      <c r="AB157" s="11">
        <v>45946</v>
      </c>
    </row>
    <row r="158" spans="1:28" ht="15.75" x14ac:dyDescent="0.25">
      <c r="A158" s="32">
        <v>45930</v>
      </c>
      <c r="B158" s="33" t="s">
        <v>35</v>
      </c>
      <c r="C158" s="33"/>
      <c r="D158" s="33" t="s">
        <v>41</v>
      </c>
      <c r="E158" s="33" t="s">
        <v>1188</v>
      </c>
      <c r="F158" s="33">
        <v>644</v>
      </c>
      <c r="G158" s="33" t="s">
        <v>51</v>
      </c>
      <c r="H158" s="33">
        <v>14300</v>
      </c>
      <c r="I158" s="5">
        <f t="shared" si="58"/>
        <v>9209200</v>
      </c>
      <c r="J158" s="82" t="s">
        <v>43</v>
      </c>
      <c r="K158" s="33" t="s">
        <v>1179</v>
      </c>
      <c r="L158" s="9">
        <f t="shared" si="52"/>
        <v>0</v>
      </c>
      <c r="M158" s="9"/>
      <c r="N158" s="9"/>
      <c r="O158" s="9">
        <f t="shared" si="53"/>
        <v>0</v>
      </c>
      <c r="P158" s="9"/>
      <c r="Q158" s="9"/>
      <c r="R158" s="9">
        <f t="shared" si="54"/>
        <v>0</v>
      </c>
      <c r="S158" s="9"/>
      <c r="T158" s="9"/>
      <c r="U158" s="9">
        <f t="shared" si="55"/>
        <v>0</v>
      </c>
      <c r="V158" s="9"/>
      <c r="W158" s="9"/>
      <c r="X158" s="9">
        <f t="shared" si="56"/>
        <v>0</v>
      </c>
      <c r="Y158" s="9"/>
      <c r="Z158" s="9"/>
      <c r="AA158" s="10">
        <f t="shared" si="57"/>
        <v>9209200</v>
      </c>
      <c r="AB158" s="11"/>
    </row>
    <row r="159" spans="1:28" ht="15.75" x14ac:dyDescent="0.25">
      <c r="A159" s="32">
        <v>45930</v>
      </c>
      <c r="B159" s="33" t="s">
        <v>327</v>
      </c>
      <c r="C159" s="33"/>
      <c r="D159" s="33" t="s">
        <v>31</v>
      </c>
      <c r="E159" s="33" t="s">
        <v>148</v>
      </c>
      <c r="F159" s="33">
        <v>20</v>
      </c>
      <c r="G159" s="33" t="s">
        <v>51</v>
      </c>
      <c r="H159" s="33">
        <v>53000</v>
      </c>
      <c r="I159" s="5">
        <f t="shared" si="58"/>
        <v>1060000</v>
      </c>
      <c r="J159" s="37" t="s">
        <v>240</v>
      </c>
      <c r="K159" s="33" t="s">
        <v>1178</v>
      </c>
      <c r="L159" s="9">
        <f t="shared" si="52"/>
        <v>0</v>
      </c>
      <c r="M159" s="9"/>
      <c r="N159" s="9"/>
      <c r="O159" s="9">
        <f t="shared" si="53"/>
        <v>1060000</v>
      </c>
      <c r="P159" s="9">
        <v>1060000</v>
      </c>
      <c r="Q159" s="9"/>
      <c r="R159" s="9">
        <f t="shared" si="54"/>
        <v>0</v>
      </c>
      <c r="S159" s="9"/>
      <c r="T159" s="9"/>
      <c r="U159" s="9">
        <f t="shared" si="55"/>
        <v>0</v>
      </c>
      <c r="V159" s="9"/>
      <c r="W159" s="9"/>
      <c r="X159" s="9">
        <f t="shared" si="56"/>
        <v>0</v>
      </c>
      <c r="Y159" s="9"/>
      <c r="Z159" s="9"/>
      <c r="AA159" s="10">
        <f t="shared" si="57"/>
        <v>0</v>
      </c>
      <c r="AB159" s="11">
        <v>45932</v>
      </c>
    </row>
    <row r="160" spans="1:28" ht="15.75" x14ac:dyDescent="0.25">
      <c r="A160" s="32">
        <v>45930</v>
      </c>
      <c r="B160" s="33" t="s">
        <v>327</v>
      </c>
      <c r="C160" s="33"/>
      <c r="D160" s="33" t="s">
        <v>31</v>
      </c>
      <c r="E160" s="33" t="s">
        <v>98</v>
      </c>
      <c r="F160" s="33">
        <v>23.2</v>
      </c>
      <c r="G160" s="33" t="s">
        <v>51</v>
      </c>
      <c r="H160" s="33">
        <v>43000</v>
      </c>
      <c r="I160" s="5">
        <f t="shared" si="58"/>
        <v>997600</v>
      </c>
      <c r="J160" s="37" t="s">
        <v>240</v>
      </c>
      <c r="K160" s="33" t="s">
        <v>1178</v>
      </c>
      <c r="L160" s="9">
        <f t="shared" si="52"/>
        <v>0</v>
      </c>
      <c r="M160" s="9"/>
      <c r="N160" s="9"/>
      <c r="O160" s="9">
        <f t="shared" si="53"/>
        <v>997600</v>
      </c>
      <c r="P160" s="9">
        <v>997600</v>
      </c>
      <c r="Q160" s="9"/>
      <c r="R160" s="9">
        <f t="shared" si="54"/>
        <v>0</v>
      </c>
      <c r="S160" s="9"/>
      <c r="T160" s="9"/>
      <c r="U160" s="9">
        <f t="shared" si="55"/>
        <v>0</v>
      </c>
      <c r="V160" s="9"/>
      <c r="W160" s="9"/>
      <c r="X160" s="9">
        <f t="shared" si="56"/>
        <v>0</v>
      </c>
      <c r="Y160" s="9"/>
      <c r="Z160" s="9"/>
      <c r="AA160" s="10">
        <f t="shared" si="57"/>
        <v>0</v>
      </c>
      <c r="AB160" s="11">
        <v>45932</v>
      </c>
    </row>
    <row r="161" spans="1:28" ht="15.75" x14ac:dyDescent="0.25">
      <c r="A161" s="32">
        <v>45930</v>
      </c>
      <c r="B161" s="33" t="s">
        <v>327</v>
      </c>
      <c r="C161" s="33"/>
      <c r="D161" s="33" t="s">
        <v>31</v>
      </c>
      <c r="E161" s="33" t="s">
        <v>150</v>
      </c>
      <c r="F161" s="33">
        <v>19.5</v>
      </c>
      <c r="G161" s="33" t="s">
        <v>51</v>
      </c>
      <c r="H161" s="33">
        <v>43000</v>
      </c>
      <c r="I161" s="5">
        <f t="shared" si="58"/>
        <v>838500</v>
      </c>
      <c r="J161" s="37" t="s">
        <v>240</v>
      </c>
      <c r="K161" s="33" t="s">
        <v>1178</v>
      </c>
      <c r="L161" s="9">
        <f t="shared" ref="L161:L170" si="59">M161+N161</f>
        <v>0</v>
      </c>
      <c r="M161" s="9"/>
      <c r="N161" s="9"/>
      <c r="O161" s="9">
        <f t="shared" ref="O161:O170" si="60">P161+Q161</f>
        <v>838500</v>
      </c>
      <c r="P161" s="9">
        <v>838500</v>
      </c>
      <c r="Q161" s="9"/>
      <c r="R161" s="9">
        <f t="shared" ref="R161:R170" si="61">S161+T161</f>
        <v>0</v>
      </c>
      <c r="S161" s="9"/>
      <c r="T161" s="9"/>
      <c r="U161" s="9">
        <f t="shared" ref="U161:U170" si="62">V161+W161</f>
        <v>0</v>
      </c>
      <c r="V161" s="9"/>
      <c r="W161" s="9"/>
      <c r="X161" s="9">
        <f t="shared" ref="X161:X170" si="63">Y161+Z161</f>
        <v>0</v>
      </c>
      <c r="Y161" s="9"/>
      <c r="Z161" s="9"/>
      <c r="AA161" s="10">
        <f t="shared" ref="AA161:AA170" si="64">C161+I161-L161-O161-U161-X161-R161</f>
        <v>0</v>
      </c>
      <c r="AB161" s="11">
        <v>45932</v>
      </c>
    </row>
    <row r="162" spans="1:28" ht="15.75" x14ac:dyDescent="0.25">
      <c r="A162" s="32">
        <v>45930</v>
      </c>
      <c r="B162" s="33" t="s">
        <v>252</v>
      </c>
      <c r="C162" s="33"/>
      <c r="D162" s="33" t="s">
        <v>31</v>
      </c>
      <c r="E162" s="33" t="s">
        <v>130</v>
      </c>
      <c r="F162" s="33">
        <v>40</v>
      </c>
      <c r="G162" s="33" t="s">
        <v>74</v>
      </c>
      <c r="H162" s="33">
        <v>50000</v>
      </c>
      <c r="I162" s="5">
        <f t="shared" si="58"/>
        <v>2000000</v>
      </c>
      <c r="J162" s="37" t="s">
        <v>241</v>
      </c>
      <c r="K162" s="33" t="s">
        <v>1186</v>
      </c>
      <c r="L162" s="9">
        <f t="shared" si="59"/>
        <v>0</v>
      </c>
      <c r="M162" s="9"/>
      <c r="N162" s="9"/>
      <c r="O162" s="9">
        <f t="shared" si="60"/>
        <v>0</v>
      </c>
      <c r="P162" s="9"/>
      <c r="Q162" s="9"/>
      <c r="R162" s="9">
        <f t="shared" si="61"/>
        <v>0</v>
      </c>
      <c r="S162" s="9"/>
      <c r="T162" s="9"/>
      <c r="U162" s="9">
        <f t="shared" si="62"/>
        <v>2000000</v>
      </c>
      <c r="V162" s="9">
        <v>2000000</v>
      </c>
      <c r="W162" s="9"/>
      <c r="X162" s="9">
        <f t="shared" si="63"/>
        <v>0</v>
      </c>
      <c r="Y162" s="9"/>
      <c r="Z162" s="9"/>
      <c r="AA162" s="10">
        <f t="shared" si="64"/>
        <v>0</v>
      </c>
      <c r="AB162" s="11">
        <v>45960</v>
      </c>
    </row>
    <row r="163" spans="1:28" ht="15.75" x14ac:dyDescent="0.25">
      <c r="A163" s="32">
        <v>45930</v>
      </c>
      <c r="B163" s="33" t="s">
        <v>252</v>
      </c>
      <c r="C163" s="33"/>
      <c r="D163" s="33" t="s">
        <v>31</v>
      </c>
      <c r="E163" s="33" t="s">
        <v>73</v>
      </c>
      <c r="F163" s="33">
        <v>40</v>
      </c>
      <c r="G163" s="33" t="s">
        <v>74</v>
      </c>
      <c r="H163" s="33">
        <v>50000</v>
      </c>
      <c r="I163" s="5">
        <f t="shared" si="58"/>
        <v>2000000</v>
      </c>
      <c r="J163" s="37" t="s">
        <v>241</v>
      </c>
      <c r="K163" s="33" t="s">
        <v>1186</v>
      </c>
      <c r="L163" s="9">
        <f t="shared" si="59"/>
        <v>0</v>
      </c>
      <c r="M163" s="9"/>
      <c r="N163" s="9"/>
      <c r="O163" s="9">
        <f t="shared" si="60"/>
        <v>0</v>
      </c>
      <c r="P163" s="9"/>
      <c r="Q163" s="9"/>
      <c r="R163" s="9">
        <f t="shared" si="61"/>
        <v>0</v>
      </c>
      <c r="S163" s="9"/>
      <c r="T163" s="9"/>
      <c r="U163" s="9">
        <f t="shared" si="62"/>
        <v>2000000</v>
      </c>
      <c r="V163" s="9">
        <v>2000000</v>
      </c>
      <c r="W163" s="9"/>
      <c r="X163" s="9">
        <f t="shared" si="63"/>
        <v>0</v>
      </c>
      <c r="Y163" s="9"/>
      <c r="Z163" s="9"/>
      <c r="AA163" s="10">
        <f t="shared" si="64"/>
        <v>0</v>
      </c>
      <c r="AB163" s="11">
        <v>45960</v>
      </c>
    </row>
    <row r="164" spans="1:28" ht="15.75" x14ac:dyDescent="0.25">
      <c r="A164" s="32">
        <v>45930</v>
      </c>
      <c r="B164" s="33" t="s">
        <v>252</v>
      </c>
      <c r="C164" s="33"/>
      <c r="D164" s="33" t="s">
        <v>31</v>
      </c>
      <c r="E164" s="33" t="s">
        <v>102</v>
      </c>
      <c r="F164" s="33">
        <v>24</v>
      </c>
      <c r="G164" s="33" t="s">
        <v>74</v>
      </c>
      <c r="H164" s="33">
        <v>65000</v>
      </c>
      <c r="I164" s="5">
        <f t="shared" si="58"/>
        <v>1560000</v>
      </c>
      <c r="J164" s="37" t="s">
        <v>241</v>
      </c>
      <c r="K164" s="33" t="s">
        <v>1186</v>
      </c>
      <c r="L164" s="9">
        <f t="shared" si="59"/>
        <v>0</v>
      </c>
      <c r="M164" s="9"/>
      <c r="N164" s="9"/>
      <c r="O164" s="9">
        <f t="shared" si="60"/>
        <v>0</v>
      </c>
      <c r="P164" s="9"/>
      <c r="Q164" s="9"/>
      <c r="R164" s="9">
        <f t="shared" si="61"/>
        <v>0</v>
      </c>
      <c r="S164" s="9"/>
      <c r="T164" s="9"/>
      <c r="U164" s="9">
        <f t="shared" si="62"/>
        <v>1560000</v>
      </c>
      <c r="V164" s="9">
        <v>1560000</v>
      </c>
      <c r="W164" s="9"/>
      <c r="X164" s="9">
        <f t="shared" si="63"/>
        <v>0</v>
      </c>
      <c r="Y164" s="9"/>
      <c r="Z164" s="9"/>
      <c r="AA164" s="10">
        <f t="shared" si="64"/>
        <v>0</v>
      </c>
      <c r="AB164" s="11">
        <v>45960</v>
      </c>
    </row>
    <row r="165" spans="1:28" ht="15.75" x14ac:dyDescent="0.25">
      <c r="A165" s="32">
        <v>45930</v>
      </c>
      <c r="B165" s="33" t="s">
        <v>219</v>
      </c>
      <c r="C165" s="33"/>
      <c r="D165" s="33" t="s">
        <v>41</v>
      </c>
      <c r="E165" s="33" t="s">
        <v>442</v>
      </c>
      <c r="F165" s="33">
        <v>1</v>
      </c>
      <c r="G165" s="33" t="s">
        <v>138</v>
      </c>
      <c r="H165" s="33">
        <v>1200000</v>
      </c>
      <c r="I165" s="5">
        <f t="shared" si="58"/>
        <v>1200000</v>
      </c>
      <c r="J165" s="37" t="s">
        <v>240</v>
      </c>
      <c r="K165" s="33" t="s">
        <v>1179</v>
      </c>
      <c r="L165" s="9">
        <f t="shared" si="59"/>
        <v>0</v>
      </c>
      <c r="M165" s="9"/>
      <c r="N165" s="9"/>
      <c r="O165" s="9">
        <f t="shared" si="60"/>
        <v>1200000</v>
      </c>
      <c r="P165" s="9">
        <v>1200000</v>
      </c>
      <c r="Q165" s="9"/>
      <c r="R165" s="9">
        <f t="shared" si="61"/>
        <v>0</v>
      </c>
      <c r="S165" s="9"/>
      <c r="T165" s="9"/>
      <c r="U165" s="9">
        <f t="shared" si="62"/>
        <v>0</v>
      </c>
      <c r="V165" s="9"/>
      <c r="W165" s="9"/>
      <c r="X165" s="9">
        <f t="shared" si="63"/>
        <v>0</v>
      </c>
      <c r="Y165" s="9"/>
      <c r="Z165" s="9"/>
      <c r="AA165" s="10">
        <f t="shared" si="64"/>
        <v>0</v>
      </c>
      <c r="AB165" s="11">
        <v>45945</v>
      </c>
    </row>
    <row r="166" spans="1:28" ht="15.75" x14ac:dyDescent="0.25">
      <c r="A166" s="39">
        <v>45930</v>
      </c>
      <c r="B166" s="33" t="s">
        <v>154</v>
      </c>
      <c r="C166" s="33"/>
      <c r="D166" s="33" t="s">
        <v>31</v>
      </c>
      <c r="E166" s="33" t="s">
        <v>91</v>
      </c>
      <c r="F166" s="33">
        <v>3200</v>
      </c>
      <c r="G166" s="33" t="s">
        <v>29</v>
      </c>
      <c r="H166" s="33">
        <v>4000</v>
      </c>
      <c r="I166" s="5">
        <f t="shared" si="58"/>
        <v>12800000</v>
      </c>
      <c r="J166" s="82" t="s">
        <v>38</v>
      </c>
      <c r="K166" s="130" t="s">
        <v>1170</v>
      </c>
      <c r="L166" s="9">
        <f t="shared" si="59"/>
        <v>0</v>
      </c>
      <c r="M166" s="9"/>
      <c r="N166" s="9"/>
      <c r="O166" s="9">
        <f t="shared" si="60"/>
        <v>0</v>
      </c>
      <c r="P166" s="9"/>
      <c r="Q166" s="9"/>
      <c r="R166" s="9">
        <f t="shared" si="61"/>
        <v>0</v>
      </c>
      <c r="S166" s="9"/>
      <c r="T166" s="9"/>
      <c r="U166" s="9">
        <f t="shared" si="62"/>
        <v>0</v>
      </c>
      <c r="V166" s="9"/>
      <c r="W166" s="9"/>
      <c r="X166" s="9">
        <f t="shared" si="63"/>
        <v>0</v>
      </c>
      <c r="Y166" s="9"/>
      <c r="Z166" s="9"/>
      <c r="AA166" s="10">
        <f t="shared" si="64"/>
        <v>12800000</v>
      </c>
      <c r="AB166" s="11"/>
    </row>
    <row r="167" spans="1:28" ht="15.75" x14ac:dyDescent="0.25">
      <c r="A167" s="39">
        <v>45930</v>
      </c>
      <c r="B167" s="33" t="s">
        <v>154</v>
      </c>
      <c r="C167" s="33"/>
      <c r="D167" s="33" t="s">
        <v>31</v>
      </c>
      <c r="E167" s="33" t="s">
        <v>707</v>
      </c>
      <c r="F167" s="33">
        <v>2000</v>
      </c>
      <c r="G167" s="33" t="s">
        <v>29</v>
      </c>
      <c r="H167" s="33">
        <v>4000</v>
      </c>
      <c r="I167" s="5">
        <f t="shared" si="58"/>
        <v>8000000</v>
      </c>
      <c r="J167" s="82" t="s">
        <v>38</v>
      </c>
      <c r="K167" s="130" t="s">
        <v>1170</v>
      </c>
      <c r="L167" s="9">
        <f t="shared" si="59"/>
        <v>0</v>
      </c>
      <c r="M167" s="9"/>
      <c r="N167" s="9"/>
      <c r="O167" s="9">
        <f t="shared" si="60"/>
        <v>0</v>
      </c>
      <c r="P167" s="9"/>
      <c r="Q167" s="9"/>
      <c r="R167" s="9">
        <f t="shared" si="61"/>
        <v>0</v>
      </c>
      <c r="S167" s="9"/>
      <c r="T167" s="9"/>
      <c r="U167" s="9">
        <f t="shared" si="62"/>
        <v>0</v>
      </c>
      <c r="V167" s="9"/>
      <c r="W167" s="9"/>
      <c r="X167" s="9">
        <f t="shared" si="63"/>
        <v>0</v>
      </c>
      <c r="Y167" s="9"/>
      <c r="Z167" s="9"/>
      <c r="AA167" s="10">
        <f t="shared" si="64"/>
        <v>8000000</v>
      </c>
      <c r="AB167" s="11"/>
    </row>
    <row r="168" spans="1:28" ht="15.75" x14ac:dyDescent="0.25">
      <c r="A168" s="39">
        <v>45930</v>
      </c>
      <c r="B168" s="33" t="s">
        <v>153</v>
      </c>
      <c r="C168" s="33"/>
      <c r="D168" s="33" t="s">
        <v>31</v>
      </c>
      <c r="E168" s="33" t="s">
        <v>394</v>
      </c>
      <c r="F168" s="33">
        <v>5</v>
      </c>
      <c r="G168" s="33" t="s">
        <v>51</v>
      </c>
      <c r="H168" s="33">
        <v>300000</v>
      </c>
      <c r="I168" s="5">
        <f t="shared" si="58"/>
        <v>1500000</v>
      </c>
      <c r="J168" s="37" t="s">
        <v>241</v>
      </c>
      <c r="K168" s="33" t="s">
        <v>1190</v>
      </c>
      <c r="L168" s="9">
        <f t="shared" si="59"/>
        <v>0</v>
      </c>
      <c r="M168" s="9"/>
      <c r="N168" s="9"/>
      <c r="O168" s="9">
        <f t="shared" si="60"/>
        <v>0</v>
      </c>
      <c r="P168" s="9"/>
      <c r="Q168" s="9"/>
      <c r="R168" s="9">
        <f t="shared" si="61"/>
        <v>0</v>
      </c>
      <c r="S168" s="9"/>
      <c r="T168" s="9"/>
      <c r="U168" s="9">
        <f t="shared" si="62"/>
        <v>1500000</v>
      </c>
      <c r="V168" s="9">
        <v>1500000</v>
      </c>
      <c r="W168" s="9"/>
      <c r="X168" s="9">
        <f t="shared" si="63"/>
        <v>0</v>
      </c>
      <c r="Y168" s="9"/>
      <c r="Z168" s="9"/>
      <c r="AA168" s="10">
        <f t="shared" si="64"/>
        <v>0</v>
      </c>
      <c r="AB168" s="11">
        <v>45953</v>
      </c>
    </row>
    <row r="169" spans="1:28" ht="15.75" x14ac:dyDescent="0.25">
      <c r="A169" s="39">
        <v>45930</v>
      </c>
      <c r="B169" s="33" t="s">
        <v>153</v>
      </c>
      <c r="C169" s="33"/>
      <c r="D169" s="33" t="s">
        <v>31</v>
      </c>
      <c r="E169" s="33" t="s">
        <v>457</v>
      </c>
      <c r="F169" s="33">
        <v>5</v>
      </c>
      <c r="G169" s="33" t="s">
        <v>51</v>
      </c>
      <c r="H169" s="33">
        <v>300000</v>
      </c>
      <c r="I169" s="5">
        <f t="shared" si="58"/>
        <v>1500000</v>
      </c>
      <c r="J169" s="37" t="s">
        <v>241</v>
      </c>
      <c r="K169" s="33" t="s">
        <v>1190</v>
      </c>
      <c r="L169" s="9">
        <f t="shared" si="59"/>
        <v>0</v>
      </c>
      <c r="M169" s="9"/>
      <c r="N169" s="9"/>
      <c r="O169" s="9">
        <f t="shared" si="60"/>
        <v>0</v>
      </c>
      <c r="P169" s="9"/>
      <c r="Q169" s="9"/>
      <c r="R169" s="9">
        <f t="shared" si="61"/>
        <v>0</v>
      </c>
      <c r="S169" s="9"/>
      <c r="T169" s="9"/>
      <c r="U169" s="9">
        <f t="shared" si="62"/>
        <v>1500000</v>
      </c>
      <c r="V169" s="9">
        <v>1500000</v>
      </c>
      <c r="W169" s="9"/>
      <c r="X169" s="9">
        <f t="shared" si="63"/>
        <v>0</v>
      </c>
      <c r="Y169" s="9"/>
      <c r="Z169" s="9"/>
      <c r="AA169" s="10">
        <f t="shared" si="64"/>
        <v>0</v>
      </c>
      <c r="AB169" s="11">
        <v>45953</v>
      </c>
    </row>
    <row r="170" spans="1:28" ht="16.5" thickBot="1" x14ac:dyDescent="0.3">
      <c r="A170" s="61">
        <v>45930</v>
      </c>
      <c r="B170" s="62" t="s">
        <v>133</v>
      </c>
      <c r="C170" s="62"/>
      <c r="D170" s="62" t="s">
        <v>41</v>
      </c>
      <c r="E170" s="62" t="s">
        <v>110</v>
      </c>
      <c r="F170" s="62">
        <v>5200</v>
      </c>
      <c r="G170" s="62" t="s">
        <v>29</v>
      </c>
      <c r="H170" s="62">
        <v>1900</v>
      </c>
      <c r="I170" s="133">
        <f t="shared" si="58"/>
        <v>9880000</v>
      </c>
      <c r="J170" s="112" t="s">
        <v>38</v>
      </c>
      <c r="K170" s="151" t="s">
        <v>1177</v>
      </c>
      <c r="L170" s="97">
        <f t="shared" si="59"/>
        <v>0</v>
      </c>
      <c r="M170" s="97"/>
      <c r="N170" s="97"/>
      <c r="O170" s="97">
        <f t="shared" si="60"/>
        <v>0</v>
      </c>
      <c r="P170" s="97"/>
      <c r="Q170" s="97"/>
      <c r="R170" s="97">
        <f t="shared" si="61"/>
        <v>0</v>
      </c>
      <c r="S170" s="97"/>
      <c r="T170" s="97"/>
      <c r="U170" s="97">
        <f t="shared" si="62"/>
        <v>0</v>
      </c>
      <c r="V170" s="97"/>
      <c r="W170" s="97"/>
      <c r="X170" s="97">
        <f t="shared" si="63"/>
        <v>0</v>
      </c>
      <c r="Y170" s="97"/>
      <c r="Z170" s="97"/>
      <c r="AA170" s="98">
        <f t="shared" si="64"/>
        <v>9880000</v>
      </c>
      <c r="AB170" s="99"/>
    </row>
    <row r="171" spans="1:28" ht="15.75" x14ac:dyDescent="0.25">
      <c r="A171" s="32">
        <v>45931</v>
      </c>
      <c r="B171" s="33" t="s">
        <v>219</v>
      </c>
      <c r="C171" s="33"/>
      <c r="D171" s="33" t="s">
        <v>31</v>
      </c>
      <c r="E171" s="33" t="s">
        <v>148</v>
      </c>
      <c r="F171" s="33">
        <v>9.6999999999999993</v>
      </c>
      <c r="G171" s="33" t="s">
        <v>51</v>
      </c>
      <c r="H171" s="33">
        <v>60000</v>
      </c>
      <c r="I171" s="135">
        <f t="shared" si="58"/>
        <v>582000</v>
      </c>
      <c r="J171" s="37" t="s">
        <v>240</v>
      </c>
      <c r="K171" s="90" t="s">
        <v>1179</v>
      </c>
      <c r="L171" s="120">
        <f t="shared" ref="L171" si="65">M171+N171</f>
        <v>0</v>
      </c>
      <c r="M171" s="120"/>
      <c r="N171" s="120"/>
      <c r="O171" s="120">
        <f t="shared" ref="O171" si="66">P171+Q171</f>
        <v>582000</v>
      </c>
      <c r="P171" s="120">
        <v>582000</v>
      </c>
      <c r="Q171" s="120"/>
      <c r="R171" s="120">
        <f t="shared" ref="R171" si="67">S171+T171</f>
        <v>0</v>
      </c>
      <c r="S171" s="120"/>
      <c r="T171" s="120"/>
      <c r="U171" s="120">
        <f t="shared" ref="U171" si="68">V171+W171</f>
        <v>0</v>
      </c>
      <c r="V171" s="120"/>
      <c r="W171" s="120"/>
      <c r="X171" s="120">
        <f t="shared" ref="X171" si="69">Y171+Z171</f>
        <v>0</v>
      </c>
      <c r="Y171" s="120"/>
      <c r="Z171" s="120"/>
      <c r="AA171" s="121">
        <f t="shared" ref="AA171" si="70">C171+I171-L171-O171-U171-X171-R171</f>
        <v>0</v>
      </c>
      <c r="AB171" s="122">
        <v>45945</v>
      </c>
    </row>
    <row r="172" spans="1:28" ht="15.75" x14ac:dyDescent="0.25">
      <c r="A172" s="32">
        <v>45931</v>
      </c>
      <c r="B172" s="33" t="s">
        <v>253</v>
      </c>
      <c r="C172" s="33"/>
      <c r="D172" s="33" t="s">
        <v>41</v>
      </c>
      <c r="E172" s="33" t="s">
        <v>123</v>
      </c>
      <c r="F172" s="33">
        <v>2.5</v>
      </c>
      <c r="G172" s="33" t="s">
        <v>51</v>
      </c>
      <c r="H172" s="33">
        <v>100000</v>
      </c>
      <c r="I172" s="5">
        <f t="shared" si="58"/>
        <v>250000</v>
      </c>
      <c r="J172" s="37" t="s">
        <v>241</v>
      </c>
      <c r="K172" s="33"/>
      <c r="L172" s="9">
        <f t="shared" ref="L172:L222" si="71">M172+N172</f>
        <v>250000</v>
      </c>
      <c r="M172" s="9">
        <v>250000</v>
      </c>
      <c r="N172" s="9"/>
      <c r="O172" s="9">
        <f t="shared" ref="O172:O222" si="72">P172+Q172</f>
        <v>0</v>
      </c>
      <c r="P172" s="9"/>
      <c r="Q172" s="9"/>
      <c r="R172" s="9">
        <f t="shared" ref="R172:R222" si="73">S172+T172</f>
        <v>0</v>
      </c>
      <c r="S172" s="9"/>
      <c r="T172" s="9"/>
      <c r="U172" s="9">
        <f t="shared" ref="U172:U222" si="74">V172+W172</f>
        <v>0</v>
      </c>
      <c r="V172" s="9"/>
      <c r="W172" s="9"/>
      <c r="X172" s="9">
        <f t="shared" ref="X172:X222" si="75">Y172+Z172</f>
        <v>0</v>
      </c>
      <c r="Y172" s="9"/>
      <c r="Z172" s="9"/>
      <c r="AA172" s="10">
        <f t="shared" ref="AA172:AA222" si="76">C172+I172-L172-O172-U172-X172-R172</f>
        <v>0</v>
      </c>
      <c r="AB172" s="11">
        <v>45931</v>
      </c>
    </row>
    <row r="173" spans="1:28" ht="15.75" x14ac:dyDescent="0.25">
      <c r="A173" s="32">
        <v>45931</v>
      </c>
      <c r="B173" s="33" t="s">
        <v>170</v>
      </c>
      <c r="C173" s="33"/>
      <c r="D173" s="33" t="s">
        <v>31</v>
      </c>
      <c r="E173" s="33" t="s">
        <v>457</v>
      </c>
      <c r="F173" s="33">
        <v>1</v>
      </c>
      <c r="G173" s="33" t="s">
        <v>51</v>
      </c>
      <c r="H173" s="33">
        <v>300000</v>
      </c>
      <c r="I173" s="5">
        <f t="shared" si="58"/>
        <v>300000</v>
      </c>
      <c r="J173" s="37" t="s">
        <v>241</v>
      </c>
      <c r="K173" s="33"/>
      <c r="L173" s="9">
        <f t="shared" si="71"/>
        <v>300000</v>
      </c>
      <c r="M173" s="9">
        <v>300000</v>
      </c>
      <c r="N173" s="9"/>
      <c r="O173" s="9">
        <f t="shared" si="72"/>
        <v>0</v>
      </c>
      <c r="P173" s="9"/>
      <c r="Q173" s="9"/>
      <c r="R173" s="9">
        <f t="shared" si="73"/>
        <v>0</v>
      </c>
      <c r="S173" s="9"/>
      <c r="T173" s="9"/>
      <c r="U173" s="9">
        <f t="shared" si="74"/>
        <v>0</v>
      </c>
      <c r="V173" s="9"/>
      <c r="W173" s="9"/>
      <c r="X173" s="9">
        <f t="shared" si="75"/>
        <v>0</v>
      </c>
      <c r="Y173" s="9"/>
      <c r="Z173" s="9"/>
      <c r="AA173" s="10">
        <f t="shared" si="76"/>
        <v>0</v>
      </c>
      <c r="AB173" s="11">
        <v>45931</v>
      </c>
    </row>
    <row r="174" spans="1:28" ht="15.75" x14ac:dyDescent="0.25">
      <c r="A174" s="32">
        <v>45931</v>
      </c>
      <c r="B174" s="33" t="s">
        <v>397</v>
      </c>
      <c r="C174" s="33"/>
      <c r="D174" s="33" t="s">
        <v>31</v>
      </c>
      <c r="E174" s="33" t="s">
        <v>80</v>
      </c>
      <c r="F174" s="33">
        <v>1</v>
      </c>
      <c r="G174" s="33" t="s">
        <v>23</v>
      </c>
      <c r="H174" s="33">
        <v>1200000</v>
      </c>
      <c r="I174" s="5">
        <f t="shared" si="58"/>
        <v>1200000</v>
      </c>
      <c r="J174" s="37" t="s">
        <v>240</v>
      </c>
      <c r="K174" s="33"/>
      <c r="L174" s="9">
        <f t="shared" si="71"/>
        <v>0</v>
      </c>
      <c r="M174" s="9"/>
      <c r="N174" s="9"/>
      <c r="O174" s="9">
        <f t="shared" si="72"/>
        <v>1200000</v>
      </c>
      <c r="P174" s="9">
        <v>1200000</v>
      </c>
      <c r="Q174" s="9"/>
      <c r="R174" s="9">
        <f t="shared" si="73"/>
        <v>0</v>
      </c>
      <c r="S174" s="9"/>
      <c r="T174" s="9"/>
      <c r="U174" s="9">
        <f t="shared" si="74"/>
        <v>0</v>
      </c>
      <c r="V174" s="9"/>
      <c r="W174" s="9"/>
      <c r="X174" s="9">
        <f t="shared" si="75"/>
        <v>0</v>
      </c>
      <c r="Y174" s="9"/>
      <c r="Z174" s="9"/>
      <c r="AA174" s="10">
        <f t="shared" si="76"/>
        <v>0</v>
      </c>
      <c r="AB174" s="11">
        <v>45929</v>
      </c>
    </row>
    <row r="175" spans="1:28" ht="15.75" x14ac:dyDescent="0.25">
      <c r="A175" s="32">
        <v>45931</v>
      </c>
      <c r="B175" s="33" t="s">
        <v>332</v>
      </c>
      <c r="C175" s="33"/>
      <c r="D175" s="33" t="s">
        <v>31</v>
      </c>
      <c r="E175" s="33" t="s">
        <v>675</v>
      </c>
      <c r="F175" s="33">
        <v>1</v>
      </c>
      <c r="G175" s="33" t="s">
        <v>51</v>
      </c>
      <c r="H175" s="33">
        <v>135000</v>
      </c>
      <c r="I175" s="5">
        <f t="shared" si="58"/>
        <v>135000</v>
      </c>
      <c r="J175" s="37" t="s">
        <v>241</v>
      </c>
      <c r="K175" s="33"/>
      <c r="L175" s="9">
        <f t="shared" si="71"/>
        <v>0</v>
      </c>
      <c r="M175" s="9"/>
      <c r="N175" s="9"/>
      <c r="O175" s="9">
        <f t="shared" si="72"/>
        <v>0</v>
      </c>
      <c r="P175" s="9"/>
      <c r="Q175" s="9"/>
      <c r="R175" s="9">
        <f t="shared" si="73"/>
        <v>0</v>
      </c>
      <c r="S175" s="9"/>
      <c r="T175" s="9"/>
      <c r="U175" s="9">
        <f t="shared" si="74"/>
        <v>135000</v>
      </c>
      <c r="V175" s="9">
        <v>135000</v>
      </c>
      <c r="W175" s="9"/>
      <c r="X175" s="9">
        <f t="shared" si="75"/>
        <v>0</v>
      </c>
      <c r="Y175" s="9"/>
      <c r="Z175" s="9"/>
      <c r="AA175" s="10">
        <f t="shared" si="76"/>
        <v>0</v>
      </c>
      <c r="AB175" s="11">
        <v>45931</v>
      </c>
    </row>
    <row r="176" spans="1:28" ht="15.75" x14ac:dyDescent="0.25">
      <c r="A176" s="32">
        <v>45931</v>
      </c>
      <c r="B176" s="33" t="s">
        <v>489</v>
      </c>
      <c r="C176" s="35"/>
      <c r="D176" s="33" t="s">
        <v>31</v>
      </c>
      <c r="E176" s="35" t="s">
        <v>102</v>
      </c>
      <c r="F176" s="35">
        <v>4</v>
      </c>
      <c r="G176" s="33" t="s">
        <v>74</v>
      </c>
      <c r="H176" s="35">
        <v>65000</v>
      </c>
      <c r="I176" s="5">
        <f t="shared" si="58"/>
        <v>260000</v>
      </c>
      <c r="J176" s="37" t="s">
        <v>241</v>
      </c>
      <c r="K176" s="35"/>
      <c r="L176" s="9">
        <f t="shared" si="71"/>
        <v>0</v>
      </c>
      <c r="M176" s="9"/>
      <c r="N176" s="9"/>
      <c r="O176" s="9">
        <f t="shared" si="72"/>
        <v>0</v>
      </c>
      <c r="P176" s="9"/>
      <c r="Q176" s="9"/>
      <c r="R176" s="9">
        <f t="shared" si="73"/>
        <v>0</v>
      </c>
      <c r="S176" s="9"/>
      <c r="T176" s="9"/>
      <c r="U176" s="9">
        <f t="shared" si="74"/>
        <v>260000</v>
      </c>
      <c r="V176" s="9">
        <v>260000</v>
      </c>
      <c r="W176" s="9"/>
      <c r="X176" s="9">
        <f t="shared" si="75"/>
        <v>0</v>
      </c>
      <c r="Y176" s="9"/>
      <c r="Z176" s="9"/>
      <c r="AA176" s="10">
        <f t="shared" si="76"/>
        <v>0</v>
      </c>
      <c r="AB176" s="11">
        <v>45931</v>
      </c>
    </row>
    <row r="177" spans="1:28" ht="15.75" x14ac:dyDescent="0.25">
      <c r="A177" s="32">
        <v>45931</v>
      </c>
      <c r="B177" s="33" t="s">
        <v>370</v>
      </c>
      <c r="C177" s="33"/>
      <c r="D177" s="33" t="s">
        <v>41</v>
      </c>
      <c r="E177" s="35" t="s">
        <v>166</v>
      </c>
      <c r="F177" s="33">
        <v>5</v>
      </c>
      <c r="G177" s="33" t="s">
        <v>23</v>
      </c>
      <c r="H177" s="33">
        <v>400000</v>
      </c>
      <c r="I177" s="5">
        <f t="shared" si="58"/>
        <v>2000000</v>
      </c>
      <c r="J177" s="37" t="s">
        <v>240</v>
      </c>
      <c r="K177" s="33" t="s">
        <v>1179</v>
      </c>
      <c r="L177" s="9">
        <f t="shared" si="71"/>
        <v>0</v>
      </c>
      <c r="M177" s="9"/>
      <c r="N177" s="9"/>
      <c r="O177" s="9">
        <f t="shared" si="72"/>
        <v>2000000</v>
      </c>
      <c r="P177" s="9">
        <v>2000000</v>
      </c>
      <c r="Q177" s="9"/>
      <c r="R177" s="9">
        <f t="shared" si="73"/>
        <v>0</v>
      </c>
      <c r="S177" s="9"/>
      <c r="T177" s="9"/>
      <c r="U177" s="9">
        <f t="shared" si="74"/>
        <v>0</v>
      </c>
      <c r="V177" s="9"/>
      <c r="W177" s="9"/>
      <c r="X177" s="9">
        <f t="shared" si="75"/>
        <v>0</v>
      </c>
      <c r="Y177" s="9"/>
      <c r="Z177" s="9"/>
      <c r="AA177" s="10">
        <f t="shared" si="76"/>
        <v>0</v>
      </c>
      <c r="AB177" s="11">
        <v>45932</v>
      </c>
    </row>
    <row r="178" spans="1:28" ht="15.75" x14ac:dyDescent="0.25">
      <c r="A178" s="32">
        <v>45931</v>
      </c>
      <c r="B178" s="33" t="s">
        <v>723</v>
      </c>
      <c r="C178" s="33"/>
      <c r="D178" s="33" t="s">
        <v>31</v>
      </c>
      <c r="E178" s="33" t="s">
        <v>110</v>
      </c>
      <c r="F178" s="33">
        <v>1000</v>
      </c>
      <c r="G178" s="33" t="s">
        <v>29</v>
      </c>
      <c r="H178" s="33">
        <v>2000</v>
      </c>
      <c r="I178" s="5">
        <f t="shared" si="58"/>
        <v>2000000</v>
      </c>
      <c r="J178" s="37" t="s">
        <v>241</v>
      </c>
      <c r="K178" s="33"/>
      <c r="L178" s="9">
        <f t="shared" si="71"/>
        <v>0</v>
      </c>
      <c r="M178" s="9"/>
      <c r="N178" s="9"/>
      <c r="O178" s="9">
        <f t="shared" si="72"/>
        <v>0</v>
      </c>
      <c r="P178" s="9"/>
      <c r="Q178" s="9"/>
      <c r="R178" s="9">
        <f t="shared" si="73"/>
        <v>0</v>
      </c>
      <c r="S178" s="9"/>
      <c r="T178" s="9"/>
      <c r="U178" s="9">
        <f t="shared" si="74"/>
        <v>2000000</v>
      </c>
      <c r="V178" s="9">
        <v>2000000</v>
      </c>
      <c r="W178" s="9"/>
      <c r="X178" s="9">
        <f t="shared" si="75"/>
        <v>0</v>
      </c>
      <c r="Y178" s="9"/>
      <c r="Z178" s="9"/>
      <c r="AA178" s="10">
        <f t="shared" si="76"/>
        <v>0</v>
      </c>
      <c r="AB178" s="11">
        <v>45931</v>
      </c>
    </row>
    <row r="179" spans="1:28" ht="15.75" x14ac:dyDescent="0.25">
      <c r="A179" s="32">
        <v>45931</v>
      </c>
      <c r="B179" s="33" t="s">
        <v>261</v>
      </c>
      <c r="C179" s="33"/>
      <c r="D179" s="33" t="s">
        <v>31</v>
      </c>
      <c r="E179" s="33" t="s">
        <v>403</v>
      </c>
      <c r="F179" s="33">
        <v>8</v>
      </c>
      <c r="G179" s="33" t="s">
        <v>29</v>
      </c>
      <c r="H179" s="33">
        <v>75000</v>
      </c>
      <c r="I179" s="5">
        <f t="shared" si="58"/>
        <v>600000</v>
      </c>
      <c r="J179" s="37" t="s">
        <v>241</v>
      </c>
      <c r="K179" s="33" t="s">
        <v>1161</v>
      </c>
      <c r="L179" s="9">
        <f t="shared" si="71"/>
        <v>0</v>
      </c>
      <c r="M179" s="9"/>
      <c r="N179" s="9"/>
      <c r="O179" s="9">
        <f t="shared" si="72"/>
        <v>0</v>
      </c>
      <c r="P179" s="9"/>
      <c r="Q179" s="9"/>
      <c r="R179" s="9">
        <f t="shared" si="73"/>
        <v>0</v>
      </c>
      <c r="S179" s="9"/>
      <c r="T179" s="9"/>
      <c r="U179" s="9">
        <f t="shared" si="74"/>
        <v>600000</v>
      </c>
      <c r="V179" s="9">
        <v>600000</v>
      </c>
      <c r="W179" s="9"/>
      <c r="X179" s="9">
        <f t="shared" si="75"/>
        <v>0</v>
      </c>
      <c r="Y179" s="9"/>
      <c r="Z179" s="9"/>
      <c r="AA179" s="10">
        <f t="shared" si="76"/>
        <v>0</v>
      </c>
      <c r="AB179" s="11">
        <v>45937</v>
      </c>
    </row>
    <row r="180" spans="1:28" ht="16.5" thickBot="1" x14ac:dyDescent="0.3">
      <c r="A180" s="95">
        <v>45931</v>
      </c>
      <c r="B180" s="62" t="s">
        <v>261</v>
      </c>
      <c r="C180" s="62"/>
      <c r="D180" s="62" t="s">
        <v>31</v>
      </c>
      <c r="E180" s="62" t="s">
        <v>160</v>
      </c>
      <c r="F180" s="62">
        <v>8</v>
      </c>
      <c r="G180" s="62" t="s">
        <v>29</v>
      </c>
      <c r="H180" s="62">
        <v>95000</v>
      </c>
      <c r="I180" s="133">
        <f t="shared" si="58"/>
        <v>760000</v>
      </c>
      <c r="J180" s="63" t="s">
        <v>241</v>
      </c>
      <c r="K180" s="62" t="s">
        <v>1161</v>
      </c>
      <c r="L180" s="97">
        <f t="shared" si="71"/>
        <v>0</v>
      </c>
      <c r="M180" s="97"/>
      <c r="N180" s="97"/>
      <c r="O180" s="97">
        <f t="shared" si="72"/>
        <v>0</v>
      </c>
      <c r="P180" s="97"/>
      <c r="Q180" s="97"/>
      <c r="R180" s="97">
        <f t="shared" si="73"/>
        <v>0</v>
      </c>
      <c r="S180" s="97"/>
      <c r="T180" s="97"/>
      <c r="U180" s="97">
        <f t="shared" si="74"/>
        <v>760000</v>
      </c>
      <c r="V180" s="97">
        <v>760000</v>
      </c>
      <c r="W180" s="97"/>
      <c r="X180" s="97">
        <f t="shared" si="75"/>
        <v>0</v>
      </c>
      <c r="Y180" s="97"/>
      <c r="Z180" s="97"/>
      <c r="AA180" s="98">
        <f t="shared" si="76"/>
        <v>0</v>
      </c>
      <c r="AB180" s="99">
        <v>45937</v>
      </c>
    </row>
    <row r="181" spans="1:28" ht="15.75" x14ac:dyDescent="0.25">
      <c r="A181" s="39">
        <v>45932</v>
      </c>
      <c r="B181" s="35" t="s">
        <v>305</v>
      </c>
      <c r="C181" s="35"/>
      <c r="D181" s="35" t="s">
        <v>31</v>
      </c>
      <c r="E181" s="35" t="s">
        <v>73</v>
      </c>
      <c r="F181" s="35">
        <v>20</v>
      </c>
      <c r="G181" s="35" t="s">
        <v>74</v>
      </c>
      <c r="H181" s="35">
        <v>50000</v>
      </c>
      <c r="I181" s="134">
        <f t="shared" si="58"/>
        <v>1000000</v>
      </c>
      <c r="J181" s="82" t="s">
        <v>38</v>
      </c>
      <c r="K181" s="108" t="s">
        <v>1179</v>
      </c>
      <c r="L181" s="92">
        <f t="shared" si="71"/>
        <v>0</v>
      </c>
      <c r="M181" s="92"/>
      <c r="N181" s="92"/>
      <c r="O181" s="92">
        <f t="shared" si="72"/>
        <v>0</v>
      </c>
      <c r="P181" s="92"/>
      <c r="Q181" s="92"/>
      <c r="R181" s="92">
        <f t="shared" si="73"/>
        <v>0</v>
      </c>
      <c r="S181" s="92"/>
      <c r="T181" s="92"/>
      <c r="U181" s="92">
        <f t="shared" si="74"/>
        <v>0</v>
      </c>
      <c r="V181" s="92"/>
      <c r="W181" s="92"/>
      <c r="X181" s="92">
        <f t="shared" si="75"/>
        <v>0</v>
      </c>
      <c r="Y181" s="92"/>
      <c r="Z181" s="92"/>
      <c r="AA181" s="93">
        <f t="shared" si="76"/>
        <v>1000000</v>
      </c>
      <c r="AB181" s="94"/>
    </row>
    <row r="182" spans="1:28" ht="15.75" x14ac:dyDescent="0.25">
      <c r="A182" s="39">
        <v>45932</v>
      </c>
      <c r="B182" s="33" t="s">
        <v>735</v>
      </c>
      <c r="C182" s="33"/>
      <c r="D182" s="35" t="s">
        <v>31</v>
      </c>
      <c r="E182" s="33" t="s">
        <v>110</v>
      </c>
      <c r="F182" s="33">
        <v>400</v>
      </c>
      <c r="G182" s="35" t="s">
        <v>29</v>
      </c>
      <c r="H182" s="33">
        <v>2000</v>
      </c>
      <c r="I182" s="5">
        <f t="shared" si="58"/>
        <v>800000</v>
      </c>
      <c r="J182" s="37" t="s">
        <v>240</v>
      </c>
      <c r="K182" s="33"/>
      <c r="L182" s="9">
        <f t="shared" si="71"/>
        <v>0</v>
      </c>
      <c r="M182" s="9"/>
      <c r="N182" s="9"/>
      <c r="O182" s="9">
        <f t="shared" si="72"/>
        <v>800000</v>
      </c>
      <c r="P182" s="9">
        <v>800000</v>
      </c>
      <c r="Q182" s="9"/>
      <c r="R182" s="9">
        <f t="shared" si="73"/>
        <v>0</v>
      </c>
      <c r="S182" s="9"/>
      <c r="T182" s="9"/>
      <c r="U182" s="9">
        <f t="shared" si="74"/>
        <v>0</v>
      </c>
      <c r="V182" s="9"/>
      <c r="W182" s="9"/>
      <c r="X182" s="9">
        <f t="shared" si="75"/>
        <v>0</v>
      </c>
      <c r="Y182" s="9"/>
      <c r="Z182" s="9"/>
      <c r="AA182" s="10">
        <f t="shared" si="76"/>
        <v>0</v>
      </c>
      <c r="AB182" s="11">
        <v>45932</v>
      </c>
    </row>
    <row r="183" spans="1:28" ht="15.75" x14ac:dyDescent="0.25">
      <c r="A183" s="39">
        <v>45932</v>
      </c>
      <c r="B183" s="33" t="s">
        <v>219</v>
      </c>
      <c r="C183" s="33"/>
      <c r="D183" s="35" t="s">
        <v>31</v>
      </c>
      <c r="E183" s="33" t="s">
        <v>945</v>
      </c>
      <c r="F183" s="33">
        <v>2000</v>
      </c>
      <c r="G183" s="33" t="s">
        <v>29</v>
      </c>
      <c r="H183" s="33">
        <v>1900</v>
      </c>
      <c r="I183" s="5">
        <f t="shared" si="58"/>
        <v>3800000</v>
      </c>
      <c r="J183" s="37" t="s">
        <v>240</v>
      </c>
      <c r="K183" s="33" t="s">
        <v>1170</v>
      </c>
      <c r="L183" s="9">
        <f t="shared" si="71"/>
        <v>0</v>
      </c>
      <c r="M183" s="9"/>
      <c r="N183" s="9"/>
      <c r="O183" s="9">
        <f t="shared" si="72"/>
        <v>3800000</v>
      </c>
      <c r="P183" s="9">
        <v>3800000</v>
      </c>
      <c r="Q183" s="9"/>
      <c r="R183" s="9">
        <f t="shared" si="73"/>
        <v>0</v>
      </c>
      <c r="S183" s="9"/>
      <c r="T183" s="9"/>
      <c r="U183" s="9">
        <f t="shared" si="74"/>
        <v>0</v>
      </c>
      <c r="V183" s="9"/>
      <c r="W183" s="9"/>
      <c r="X183" s="9">
        <f t="shared" si="75"/>
        <v>0</v>
      </c>
      <c r="Y183" s="9"/>
      <c r="Z183" s="9"/>
      <c r="AA183" s="10">
        <f t="shared" si="76"/>
        <v>0</v>
      </c>
      <c r="AB183" s="11">
        <v>45945</v>
      </c>
    </row>
    <row r="184" spans="1:28" ht="15.75" x14ac:dyDescent="0.25">
      <c r="A184" s="39">
        <v>45932</v>
      </c>
      <c r="B184" s="33" t="s">
        <v>219</v>
      </c>
      <c r="C184" s="33"/>
      <c r="D184" s="35" t="s">
        <v>31</v>
      </c>
      <c r="E184" s="33" t="s">
        <v>135</v>
      </c>
      <c r="F184" s="33">
        <v>29.5</v>
      </c>
      <c r="G184" s="33" t="s">
        <v>51</v>
      </c>
      <c r="H184" s="33">
        <v>43000</v>
      </c>
      <c r="I184" s="5">
        <f t="shared" si="58"/>
        <v>1268500</v>
      </c>
      <c r="J184" s="37" t="s">
        <v>240</v>
      </c>
      <c r="K184" s="33" t="s">
        <v>1170</v>
      </c>
      <c r="L184" s="9">
        <f t="shared" si="71"/>
        <v>0</v>
      </c>
      <c r="M184" s="9"/>
      <c r="N184" s="9"/>
      <c r="O184" s="9">
        <f t="shared" si="72"/>
        <v>1268500</v>
      </c>
      <c r="P184" s="9">
        <v>1268500</v>
      </c>
      <c r="Q184" s="9"/>
      <c r="R184" s="9">
        <f t="shared" si="73"/>
        <v>0</v>
      </c>
      <c r="S184" s="9"/>
      <c r="T184" s="9"/>
      <c r="U184" s="9">
        <f t="shared" si="74"/>
        <v>0</v>
      </c>
      <c r="V184" s="9"/>
      <c r="W184" s="9"/>
      <c r="X184" s="9">
        <f t="shared" si="75"/>
        <v>0</v>
      </c>
      <c r="Y184" s="9"/>
      <c r="Z184" s="9"/>
      <c r="AA184" s="10">
        <f t="shared" si="76"/>
        <v>0</v>
      </c>
      <c r="AB184" s="11">
        <v>45945</v>
      </c>
    </row>
    <row r="185" spans="1:28" ht="15.75" x14ac:dyDescent="0.25">
      <c r="A185" s="39">
        <v>45932</v>
      </c>
      <c r="B185" s="33" t="s">
        <v>219</v>
      </c>
      <c r="C185" s="33"/>
      <c r="D185" s="35" t="s">
        <v>31</v>
      </c>
      <c r="E185" s="33" t="s">
        <v>166</v>
      </c>
      <c r="F185" s="33">
        <v>1</v>
      </c>
      <c r="G185" s="33" t="s">
        <v>23</v>
      </c>
      <c r="H185" s="33">
        <v>400000</v>
      </c>
      <c r="I185" s="5">
        <f t="shared" si="58"/>
        <v>400000</v>
      </c>
      <c r="J185" s="37" t="s">
        <v>240</v>
      </c>
      <c r="K185" s="33" t="s">
        <v>1170</v>
      </c>
      <c r="L185" s="9">
        <f t="shared" si="71"/>
        <v>0</v>
      </c>
      <c r="M185" s="9"/>
      <c r="N185" s="9"/>
      <c r="O185" s="9">
        <f t="shared" si="72"/>
        <v>400000</v>
      </c>
      <c r="P185" s="9">
        <v>400000</v>
      </c>
      <c r="Q185" s="9"/>
      <c r="R185" s="9">
        <f t="shared" si="73"/>
        <v>0</v>
      </c>
      <c r="S185" s="9"/>
      <c r="T185" s="9"/>
      <c r="U185" s="9">
        <f t="shared" si="74"/>
        <v>0</v>
      </c>
      <c r="V185" s="9"/>
      <c r="W185" s="9"/>
      <c r="X185" s="9">
        <f t="shared" si="75"/>
        <v>0</v>
      </c>
      <c r="Y185" s="9"/>
      <c r="Z185" s="9"/>
      <c r="AA185" s="10">
        <f t="shared" si="76"/>
        <v>0</v>
      </c>
      <c r="AB185" s="11">
        <v>45945</v>
      </c>
    </row>
    <row r="186" spans="1:28" ht="15.75" x14ac:dyDescent="0.25">
      <c r="A186" s="39">
        <v>45932</v>
      </c>
      <c r="B186" s="33" t="s">
        <v>1191</v>
      </c>
      <c r="C186" s="33"/>
      <c r="D186" s="33" t="s">
        <v>31</v>
      </c>
      <c r="E186" s="33" t="s">
        <v>95</v>
      </c>
      <c r="F186" s="33">
        <v>200</v>
      </c>
      <c r="G186" s="33" t="s">
        <v>29</v>
      </c>
      <c r="H186" s="33">
        <v>3900</v>
      </c>
      <c r="I186" s="5">
        <f t="shared" si="58"/>
        <v>780000</v>
      </c>
      <c r="J186" s="37" t="s">
        <v>241</v>
      </c>
      <c r="K186" s="33"/>
      <c r="L186" s="9">
        <f t="shared" si="71"/>
        <v>0</v>
      </c>
      <c r="M186" s="9"/>
      <c r="N186" s="9"/>
      <c r="O186" s="9">
        <f t="shared" si="72"/>
        <v>0</v>
      </c>
      <c r="P186" s="9"/>
      <c r="Q186" s="9"/>
      <c r="R186" s="9">
        <f t="shared" si="73"/>
        <v>0</v>
      </c>
      <c r="S186" s="9"/>
      <c r="T186" s="9"/>
      <c r="U186" s="9">
        <f t="shared" si="74"/>
        <v>780000</v>
      </c>
      <c r="V186" s="9">
        <v>780000</v>
      </c>
      <c r="W186" s="9"/>
      <c r="X186" s="9">
        <f t="shared" si="75"/>
        <v>0</v>
      </c>
      <c r="Y186" s="9"/>
      <c r="Z186" s="9"/>
      <c r="AA186" s="10">
        <f t="shared" si="76"/>
        <v>0</v>
      </c>
      <c r="AB186" s="11">
        <v>45932</v>
      </c>
    </row>
    <row r="187" spans="1:28" ht="15.75" x14ac:dyDescent="0.25">
      <c r="A187" s="39">
        <v>45932</v>
      </c>
      <c r="B187" s="33" t="s">
        <v>1192</v>
      </c>
      <c r="C187" s="33"/>
      <c r="D187" s="33" t="s">
        <v>41</v>
      </c>
      <c r="E187" s="33" t="s">
        <v>552</v>
      </c>
      <c r="F187" s="33">
        <v>5</v>
      </c>
      <c r="G187" s="33" t="s">
        <v>33</v>
      </c>
      <c r="H187" s="33">
        <v>450000</v>
      </c>
      <c r="I187" s="5">
        <f t="shared" si="58"/>
        <v>2250000</v>
      </c>
      <c r="J187" s="37" t="s">
        <v>240</v>
      </c>
      <c r="K187" s="33"/>
      <c r="L187" s="9">
        <f t="shared" si="71"/>
        <v>0</v>
      </c>
      <c r="M187" s="9"/>
      <c r="N187" s="9"/>
      <c r="O187" s="9">
        <f t="shared" si="72"/>
        <v>2250000</v>
      </c>
      <c r="P187" s="9">
        <v>2250000</v>
      </c>
      <c r="Q187" s="9"/>
      <c r="R187" s="9">
        <f t="shared" si="73"/>
        <v>0</v>
      </c>
      <c r="S187" s="9"/>
      <c r="T187" s="9"/>
      <c r="U187" s="9">
        <f t="shared" si="74"/>
        <v>0</v>
      </c>
      <c r="V187" s="9"/>
      <c r="W187" s="9"/>
      <c r="X187" s="9">
        <f t="shared" si="75"/>
        <v>0</v>
      </c>
      <c r="Y187" s="9"/>
      <c r="Z187" s="9"/>
      <c r="AA187" s="10">
        <f t="shared" si="76"/>
        <v>0</v>
      </c>
      <c r="AB187" s="11">
        <v>45932</v>
      </c>
    </row>
    <row r="188" spans="1:28" ht="15.75" x14ac:dyDescent="0.25">
      <c r="A188" s="39">
        <v>45932</v>
      </c>
      <c r="B188" s="33" t="s">
        <v>1193</v>
      </c>
      <c r="C188" s="33"/>
      <c r="D188" s="33" t="s">
        <v>41</v>
      </c>
      <c r="E188" s="33" t="s">
        <v>344</v>
      </c>
      <c r="F188" s="33">
        <v>28</v>
      </c>
      <c r="G188" s="33" t="s">
        <v>51</v>
      </c>
      <c r="H188" s="33">
        <v>43000</v>
      </c>
      <c r="I188" s="5">
        <f t="shared" si="58"/>
        <v>1204000</v>
      </c>
      <c r="J188" s="37" t="s">
        <v>241</v>
      </c>
      <c r="K188" s="33"/>
      <c r="L188" s="9">
        <f t="shared" si="71"/>
        <v>1204000</v>
      </c>
      <c r="M188" s="9">
        <v>1204000</v>
      </c>
      <c r="N188" s="9"/>
      <c r="O188" s="9">
        <f t="shared" si="72"/>
        <v>0</v>
      </c>
      <c r="P188" s="9"/>
      <c r="Q188" s="9"/>
      <c r="R188" s="9">
        <f t="shared" si="73"/>
        <v>0</v>
      </c>
      <c r="S188" s="9"/>
      <c r="T188" s="9"/>
      <c r="U188" s="9">
        <f t="shared" si="74"/>
        <v>0</v>
      </c>
      <c r="V188" s="9"/>
      <c r="W188" s="9"/>
      <c r="X188" s="9">
        <f t="shared" si="75"/>
        <v>0</v>
      </c>
      <c r="Y188" s="9"/>
      <c r="Z188" s="9"/>
      <c r="AA188" s="10">
        <f t="shared" si="76"/>
        <v>0</v>
      </c>
      <c r="AB188" s="11">
        <v>45932</v>
      </c>
    </row>
    <row r="189" spans="1:28" ht="15.75" x14ac:dyDescent="0.25">
      <c r="A189" s="39">
        <v>45932</v>
      </c>
      <c r="B189" s="33" t="s">
        <v>1193</v>
      </c>
      <c r="C189" s="33"/>
      <c r="D189" s="33" t="s">
        <v>41</v>
      </c>
      <c r="E189" s="33" t="s">
        <v>143</v>
      </c>
      <c r="F189" s="33">
        <v>25.7</v>
      </c>
      <c r="G189" s="33" t="s">
        <v>51</v>
      </c>
      <c r="H189" s="33">
        <v>43000</v>
      </c>
      <c r="I189" s="5">
        <f t="shared" si="58"/>
        <v>1105100</v>
      </c>
      <c r="J189" s="37" t="s">
        <v>241</v>
      </c>
      <c r="K189" s="33"/>
      <c r="L189" s="9">
        <f t="shared" si="71"/>
        <v>1105100</v>
      </c>
      <c r="M189" s="9">
        <v>1105100</v>
      </c>
      <c r="N189" s="9"/>
      <c r="O189" s="9">
        <f t="shared" si="72"/>
        <v>0</v>
      </c>
      <c r="P189" s="9"/>
      <c r="Q189" s="9"/>
      <c r="R189" s="9">
        <f t="shared" si="73"/>
        <v>0</v>
      </c>
      <c r="S189" s="9"/>
      <c r="T189" s="9"/>
      <c r="U189" s="9">
        <f t="shared" si="74"/>
        <v>0</v>
      </c>
      <c r="V189" s="9"/>
      <c r="W189" s="9"/>
      <c r="X189" s="9">
        <f t="shared" si="75"/>
        <v>0</v>
      </c>
      <c r="Y189" s="9"/>
      <c r="Z189" s="9"/>
      <c r="AA189" s="10">
        <f t="shared" si="76"/>
        <v>0</v>
      </c>
      <c r="AB189" s="11">
        <v>45932</v>
      </c>
    </row>
    <row r="190" spans="1:28" ht="15.75" x14ac:dyDescent="0.25">
      <c r="A190" s="39">
        <v>45932</v>
      </c>
      <c r="B190" s="33" t="s">
        <v>1193</v>
      </c>
      <c r="C190" s="33"/>
      <c r="D190" s="33" t="s">
        <v>41</v>
      </c>
      <c r="E190" s="33" t="s">
        <v>155</v>
      </c>
      <c r="F190" s="33">
        <v>100</v>
      </c>
      <c r="G190" s="33" t="s">
        <v>29</v>
      </c>
      <c r="H190" s="33">
        <v>4000</v>
      </c>
      <c r="I190" s="5">
        <f t="shared" si="58"/>
        <v>400000</v>
      </c>
      <c r="J190" s="37" t="s">
        <v>241</v>
      </c>
      <c r="K190" s="33"/>
      <c r="L190" s="9">
        <f t="shared" si="71"/>
        <v>400000</v>
      </c>
      <c r="M190" s="9">
        <v>400000</v>
      </c>
      <c r="N190" s="9"/>
      <c r="O190" s="9">
        <f t="shared" si="72"/>
        <v>0</v>
      </c>
      <c r="P190" s="9"/>
      <c r="Q190" s="9"/>
      <c r="R190" s="9">
        <f t="shared" si="73"/>
        <v>0</v>
      </c>
      <c r="S190" s="9"/>
      <c r="T190" s="9"/>
      <c r="U190" s="9">
        <f t="shared" si="74"/>
        <v>0</v>
      </c>
      <c r="V190" s="9"/>
      <c r="W190" s="9"/>
      <c r="X190" s="9">
        <f t="shared" si="75"/>
        <v>0</v>
      </c>
      <c r="Y190" s="9"/>
      <c r="Z190" s="9"/>
      <c r="AA190" s="10">
        <f t="shared" si="76"/>
        <v>0</v>
      </c>
      <c r="AB190" s="11">
        <v>45932</v>
      </c>
    </row>
    <row r="191" spans="1:28" ht="15.75" x14ac:dyDescent="0.25">
      <c r="A191" s="39">
        <v>45932</v>
      </c>
      <c r="B191" s="33" t="s">
        <v>170</v>
      </c>
      <c r="C191" s="33"/>
      <c r="D191" s="33" t="s">
        <v>31</v>
      </c>
      <c r="E191" s="33" t="s">
        <v>468</v>
      </c>
      <c r="F191" s="33">
        <v>16.399999999999999</v>
      </c>
      <c r="G191" s="33" t="s">
        <v>51</v>
      </c>
      <c r="H191" s="33">
        <v>43000</v>
      </c>
      <c r="I191" s="5">
        <f t="shared" si="58"/>
        <v>705199.99999999988</v>
      </c>
      <c r="J191" s="37" t="s">
        <v>241</v>
      </c>
      <c r="K191" s="33"/>
      <c r="L191" s="9">
        <f t="shared" si="71"/>
        <v>705200</v>
      </c>
      <c r="M191" s="9">
        <v>705200</v>
      </c>
      <c r="N191" s="9"/>
      <c r="O191" s="9">
        <f t="shared" si="72"/>
        <v>0</v>
      </c>
      <c r="P191" s="9"/>
      <c r="Q191" s="9"/>
      <c r="R191" s="9">
        <f t="shared" si="73"/>
        <v>0</v>
      </c>
      <c r="S191" s="9"/>
      <c r="T191" s="9"/>
      <c r="U191" s="9">
        <f t="shared" si="74"/>
        <v>0</v>
      </c>
      <c r="V191" s="9"/>
      <c r="W191" s="9"/>
      <c r="X191" s="9">
        <f t="shared" si="75"/>
        <v>0</v>
      </c>
      <c r="Y191" s="9"/>
      <c r="Z191" s="9"/>
      <c r="AA191" s="10">
        <f t="shared" si="76"/>
        <v>-1.1641532182693481E-10</v>
      </c>
      <c r="AB191" s="11">
        <v>45932</v>
      </c>
    </row>
    <row r="192" spans="1:28" ht="15.75" x14ac:dyDescent="0.25">
      <c r="A192" s="39">
        <v>45932</v>
      </c>
      <c r="B192" s="33" t="s">
        <v>170</v>
      </c>
      <c r="C192" s="33"/>
      <c r="D192" s="33" t="s">
        <v>31</v>
      </c>
      <c r="E192" s="33" t="s">
        <v>467</v>
      </c>
      <c r="F192" s="33">
        <v>16.8</v>
      </c>
      <c r="G192" s="33" t="s">
        <v>51</v>
      </c>
      <c r="H192" s="33">
        <v>43000</v>
      </c>
      <c r="I192" s="5">
        <f t="shared" si="58"/>
        <v>722400</v>
      </c>
      <c r="J192" s="37" t="s">
        <v>241</v>
      </c>
      <c r="K192" s="33"/>
      <c r="L192" s="9">
        <f t="shared" si="71"/>
        <v>722400</v>
      </c>
      <c r="M192" s="9">
        <v>722400</v>
      </c>
      <c r="N192" s="9"/>
      <c r="O192" s="9">
        <f t="shared" si="72"/>
        <v>0</v>
      </c>
      <c r="P192" s="9"/>
      <c r="Q192" s="9"/>
      <c r="R192" s="9">
        <f t="shared" si="73"/>
        <v>0</v>
      </c>
      <c r="S192" s="9"/>
      <c r="T192" s="9"/>
      <c r="U192" s="9">
        <f t="shared" si="74"/>
        <v>0</v>
      </c>
      <c r="V192" s="9"/>
      <c r="W192" s="9"/>
      <c r="X192" s="9">
        <f t="shared" si="75"/>
        <v>0</v>
      </c>
      <c r="Y192" s="9"/>
      <c r="Z192" s="9"/>
      <c r="AA192" s="10">
        <f t="shared" si="76"/>
        <v>0</v>
      </c>
      <c r="AB192" s="11">
        <v>45932</v>
      </c>
    </row>
    <row r="193" spans="1:28" ht="15.75" x14ac:dyDescent="0.25">
      <c r="A193" s="39">
        <v>45932</v>
      </c>
      <c r="B193" s="33" t="s">
        <v>170</v>
      </c>
      <c r="C193" s="33"/>
      <c r="D193" s="33" t="s">
        <v>31</v>
      </c>
      <c r="E193" s="33" t="s">
        <v>457</v>
      </c>
      <c r="F193" s="33">
        <v>1</v>
      </c>
      <c r="G193" s="33" t="s">
        <v>51</v>
      </c>
      <c r="H193" s="33">
        <v>300000</v>
      </c>
      <c r="I193" s="5">
        <f t="shared" ref="I193:I256" si="77">F193*H193</f>
        <v>300000</v>
      </c>
      <c r="J193" s="37" t="s">
        <v>241</v>
      </c>
      <c r="K193" s="33"/>
      <c r="L193" s="9">
        <f t="shared" si="71"/>
        <v>300000</v>
      </c>
      <c r="M193" s="9">
        <v>300000</v>
      </c>
      <c r="N193" s="9"/>
      <c r="O193" s="9">
        <f t="shared" si="72"/>
        <v>0</v>
      </c>
      <c r="P193" s="9"/>
      <c r="Q193" s="9"/>
      <c r="R193" s="9">
        <f t="shared" si="73"/>
        <v>0</v>
      </c>
      <c r="S193" s="9"/>
      <c r="T193" s="9"/>
      <c r="U193" s="9">
        <f t="shared" si="74"/>
        <v>0</v>
      </c>
      <c r="V193" s="9"/>
      <c r="W193" s="9"/>
      <c r="X193" s="9">
        <f t="shared" si="75"/>
        <v>0</v>
      </c>
      <c r="Y193" s="9"/>
      <c r="Z193" s="9"/>
      <c r="AA193" s="10">
        <f t="shared" si="76"/>
        <v>0</v>
      </c>
      <c r="AB193" s="11">
        <v>45932</v>
      </c>
    </row>
    <row r="194" spans="1:28" ht="15.75" x14ac:dyDescent="0.25">
      <c r="A194" s="39">
        <v>45932</v>
      </c>
      <c r="B194" s="33" t="s">
        <v>170</v>
      </c>
      <c r="C194" s="33"/>
      <c r="D194" s="33" t="s">
        <v>31</v>
      </c>
      <c r="E194" s="33" t="s">
        <v>110</v>
      </c>
      <c r="F194" s="33">
        <v>800</v>
      </c>
      <c r="G194" s="33" t="s">
        <v>29</v>
      </c>
      <c r="H194" s="33">
        <v>1900</v>
      </c>
      <c r="I194" s="5">
        <f t="shared" si="77"/>
        <v>1520000</v>
      </c>
      <c r="J194" s="37" t="s">
        <v>241</v>
      </c>
      <c r="K194" s="33"/>
      <c r="L194" s="9">
        <f t="shared" si="71"/>
        <v>1520000</v>
      </c>
      <c r="M194" s="9">
        <v>1520000</v>
      </c>
      <c r="N194" s="9"/>
      <c r="O194" s="9">
        <f t="shared" si="72"/>
        <v>0</v>
      </c>
      <c r="P194" s="9"/>
      <c r="Q194" s="9"/>
      <c r="R194" s="9">
        <f t="shared" si="73"/>
        <v>0</v>
      </c>
      <c r="S194" s="9"/>
      <c r="T194" s="9"/>
      <c r="U194" s="9">
        <f t="shared" si="74"/>
        <v>0</v>
      </c>
      <c r="V194" s="9"/>
      <c r="W194" s="9"/>
      <c r="X194" s="9">
        <f t="shared" si="75"/>
        <v>0</v>
      </c>
      <c r="Y194" s="9"/>
      <c r="Z194" s="9"/>
      <c r="AA194" s="10">
        <f t="shared" si="76"/>
        <v>0</v>
      </c>
      <c r="AB194" s="11">
        <v>45932</v>
      </c>
    </row>
    <row r="195" spans="1:28" ht="15.75" x14ac:dyDescent="0.25">
      <c r="A195" s="39">
        <v>45932</v>
      </c>
      <c r="B195" s="33" t="s">
        <v>92</v>
      </c>
      <c r="C195" s="33"/>
      <c r="D195" s="33" t="s">
        <v>31</v>
      </c>
      <c r="E195" s="33" t="s">
        <v>91</v>
      </c>
      <c r="F195" s="33">
        <v>800</v>
      </c>
      <c r="G195" s="33" t="s">
        <v>29</v>
      </c>
      <c r="H195" s="33">
        <v>4000</v>
      </c>
      <c r="I195" s="5">
        <f t="shared" si="77"/>
        <v>3200000</v>
      </c>
      <c r="J195" s="37" t="s">
        <v>240</v>
      </c>
      <c r="K195" s="33"/>
      <c r="L195" s="9">
        <f t="shared" si="71"/>
        <v>0</v>
      </c>
      <c r="M195" s="9"/>
      <c r="N195" s="9"/>
      <c r="O195" s="9">
        <f t="shared" si="72"/>
        <v>3200000</v>
      </c>
      <c r="P195" s="9">
        <v>3200000</v>
      </c>
      <c r="Q195" s="9"/>
      <c r="R195" s="9">
        <f t="shared" si="73"/>
        <v>0</v>
      </c>
      <c r="S195" s="9"/>
      <c r="T195" s="9"/>
      <c r="U195" s="9">
        <f t="shared" si="74"/>
        <v>0</v>
      </c>
      <c r="V195" s="9"/>
      <c r="W195" s="9"/>
      <c r="X195" s="9">
        <f t="shared" si="75"/>
        <v>0</v>
      </c>
      <c r="Y195" s="9"/>
      <c r="Z195" s="9"/>
      <c r="AA195" s="10">
        <f t="shared" si="76"/>
        <v>0</v>
      </c>
      <c r="AB195" s="11">
        <v>45930</v>
      </c>
    </row>
    <row r="196" spans="1:28" ht="15.75" x14ac:dyDescent="0.25">
      <c r="A196" s="39">
        <v>45932</v>
      </c>
      <c r="B196" s="33" t="s">
        <v>909</v>
      </c>
      <c r="C196" s="33"/>
      <c r="D196" s="33" t="s">
        <v>31</v>
      </c>
      <c r="E196" s="33" t="s">
        <v>110</v>
      </c>
      <c r="F196" s="33">
        <v>1600</v>
      </c>
      <c r="G196" s="33" t="s">
        <v>29</v>
      </c>
      <c r="H196" s="33">
        <v>1975</v>
      </c>
      <c r="I196" s="5">
        <f t="shared" si="77"/>
        <v>3160000</v>
      </c>
      <c r="J196" s="37" t="s">
        <v>240</v>
      </c>
      <c r="K196" s="33"/>
      <c r="L196" s="9">
        <f t="shared" si="71"/>
        <v>0</v>
      </c>
      <c r="M196" s="9"/>
      <c r="N196" s="9"/>
      <c r="O196" s="9">
        <f t="shared" si="72"/>
        <v>3160000</v>
      </c>
      <c r="P196" s="9">
        <v>3160000</v>
      </c>
      <c r="Q196" s="9"/>
      <c r="R196" s="9">
        <f t="shared" si="73"/>
        <v>0</v>
      </c>
      <c r="S196" s="9"/>
      <c r="T196" s="9"/>
      <c r="U196" s="9">
        <f t="shared" si="74"/>
        <v>0</v>
      </c>
      <c r="V196" s="9"/>
      <c r="W196" s="9"/>
      <c r="X196" s="9">
        <f t="shared" si="75"/>
        <v>0</v>
      </c>
      <c r="Y196" s="9"/>
      <c r="Z196" s="9"/>
      <c r="AA196" s="10">
        <f t="shared" si="76"/>
        <v>0</v>
      </c>
      <c r="AB196" s="11">
        <v>45932</v>
      </c>
    </row>
    <row r="197" spans="1:28" ht="15.75" x14ac:dyDescent="0.25">
      <c r="A197" s="39">
        <v>45932</v>
      </c>
      <c r="B197" s="33" t="s">
        <v>1194</v>
      </c>
      <c r="C197" s="33"/>
      <c r="D197" s="33" t="s">
        <v>41</v>
      </c>
      <c r="E197" s="33" t="s">
        <v>155</v>
      </c>
      <c r="F197" s="33">
        <v>700</v>
      </c>
      <c r="G197" s="33" t="s">
        <v>29</v>
      </c>
      <c r="H197" s="33">
        <v>3700</v>
      </c>
      <c r="I197" s="5">
        <f t="shared" si="77"/>
        <v>2590000</v>
      </c>
      <c r="J197" s="37" t="s">
        <v>241</v>
      </c>
      <c r="K197" s="33"/>
      <c r="L197" s="9">
        <f t="shared" si="71"/>
        <v>2590000</v>
      </c>
      <c r="M197" s="9">
        <v>2590000</v>
      </c>
      <c r="N197" s="9"/>
      <c r="O197" s="9">
        <f t="shared" si="72"/>
        <v>0</v>
      </c>
      <c r="P197" s="9"/>
      <c r="Q197" s="9"/>
      <c r="R197" s="9">
        <f t="shared" si="73"/>
        <v>0</v>
      </c>
      <c r="S197" s="9"/>
      <c r="T197" s="9"/>
      <c r="U197" s="9">
        <f t="shared" si="74"/>
        <v>0</v>
      </c>
      <c r="V197" s="9"/>
      <c r="W197" s="9"/>
      <c r="X197" s="9">
        <f t="shared" si="75"/>
        <v>0</v>
      </c>
      <c r="Y197" s="9"/>
      <c r="Z197" s="9"/>
      <c r="AA197" s="10">
        <f t="shared" si="76"/>
        <v>0</v>
      </c>
      <c r="AB197" s="11">
        <v>45932</v>
      </c>
    </row>
    <row r="198" spans="1:28" ht="15.75" x14ac:dyDescent="0.25">
      <c r="A198" s="39">
        <v>45932</v>
      </c>
      <c r="B198" s="33" t="s">
        <v>141</v>
      </c>
      <c r="C198" s="33"/>
      <c r="D198" s="33" t="s">
        <v>31</v>
      </c>
      <c r="E198" s="33" t="s">
        <v>136</v>
      </c>
      <c r="F198" s="33">
        <v>48.5</v>
      </c>
      <c r="G198" s="33" t="s">
        <v>51</v>
      </c>
      <c r="H198" s="33">
        <v>43000</v>
      </c>
      <c r="I198" s="5">
        <f t="shared" si="77"/>
        <v>2085500</v>
      </c>
      <c r="J198" s="82" t="s">
        <v>43</v>
      </c>
      <c r="K198" s="33" t="s">
        <v>1186</v>
      </c>
      <c r="L198" s="9">
        <f t="shared" si="71"/>
        <v>0</v>
      </c>
      <c r="M198" s="9"/>
      <c r="N198" s="9"/>
      <c r="O198" s="9">
        <f t="shared" si="72"/>
        <v>0</v>
      </c>
      <c r="P198" s="9"/>
      <c r="Q198" s="9"/>
      <c r="R198" s="9">
        <f t="shared" si="73"/>
        <v>0</v>
      </c>
      <c r="S198" s="9"/>
      <c r="T198" s="9"/>
      <c r="U198" s="9">
        <f t="shared" si="74"/>
        <v>0</v>
      </c>
      <c r="V198" s="9"/>
      <c r="W198" s="9"/>
      <c r="X198" s="9">
        <f t="shared" si="75"/>
        <v>0</v>
      </c>
      <c r="Y198" s="9"/>
      <c r="Z198" s="9"/>
      <c r="AA198" s="10">
        <f t="shared" si="76"/>
        <v>2085500</v>
      </c>
      <c r="AB198" s="11"/>
    </row>
    <row r="199" spans="1:28" ht="15.75" x14ac:dyDescent="0.25">
      <c r="A199" s="39">
        <v>45932</v>
      </c>
      <c r="B199" s="33" t="s">
        <v>141</v>
      </c>
      <c r="C199" s="33"/>
      <c r="D199" s="33" t="s">
        <v>31</v>
      </c>
      <c r="E199" s="33" t="s">
        <v>98</v>
      </c>
      <c r="F199" s="33">
        <v>92.6</v>
      </c>
      <c r="G199" s="33" t="s">
        <v>51</v>
      </c>
      <c r="H199" s="33">
        <v>43000</v>
      </c>
      <c r="I199" s="5">
        <f t="shared" si="77"/>
        <v>3981799.9999999995</v>
      </c>
      <c r="J199" s="82" t="s">
        <v>43</v>
      </c>
      <c r="K199" s="33" t="s">
        <v>1186</v>
      </c>
      <c r="L199" s="9">
        <f t="shared" si="71"/>
        <v>0</v>
      </c>
      <c r="M199" s="9"/>
      <c r="N199" s="9"/>
      <c r="O199" s="9">
        <f t="shared" si="72"/>
        <v>0</v>
      </c>
      <c r="P199" s="9"/>
      <c r="Q199" s="9"/>
      <c r="R199" s="9">
        <f t="shared" si="73"/>
        <v>0</v>
      </c>
      <c r="S199" s="9"/>
      <c r="T199" s="9"/>
      <c r="U199" s="9">
        <f t="shared" si="74"/>
        <v>0</v>
      </c>
      <c r="V199" s="9"/>
      <c r="W199" s="9"/>
      <c r="X199" s="9">
        <f t="shared" si="75"/>
        <v>0</v>
      </c>
      <c r="Y199" s="9"/>
      <c r="Z199" s="9"/>
      <c r="AA199" s="10">
        <f t="shared" si="76"/>
        <v>3981799.9999999995</v>
      </c>
      <c r="AB199" s="11"/>
    </row>
    <row r="200" spans="1:28" ht="15.75" x14ac:dyDescent="0.25">
      <c r="A200" s="39">
        <v>45932</v>
      </c>
      <c r="B200" s="33" t="s">
        <v>141</v>
      </c>
      <c r="C200" s="33"/>
      <c r="D200" s="33" t="s">
        <v>31</v>
      </c>
      <c r="E200" s="33" t="s">
        <v>407</v>
      </c>
      <c r="F200" s="33">
        <v>16</v>
      </c>
      <c r="G200" s="33" t="s">
        <v>33</v>
      </c>
      <c r="H200" s="33">
        <v>300000</v>
      </c>
      <c r="I200" s="5">
        <f t="shared" si="77"/>
        <v>4800000</v>
      </c>
      <c r="J200" s="82" t="s">
        <v>43</v>
      </c>
      <c r="K200" s="33" t="s">
        <v>1186</v>
      </c>
      <c r="L200" s="9">
        <f t="shared" si="71"/>
        <v>0</v>
      </c>
      <c r="M200" s="9"/>
      <c r="N200" s="9"/>
      <c r="O200" s="9">
        <f t="shared" si="72"/>
        <v>0</v>
      </c>
      <c r="P200" s="9"/>
      <c r="Q200" s="9"/>
      <c r="R200" s="9">
        <f t="shared" si="73"/>
        <v>0</v>
      </c>
      <c r="S200" s="9"/>
      <c r="T200" s="9"/>
      <c r="U200" s="9">
        <f t="shared" si="74"/>
        <v>0</v>
      </c>
      <c r="V200" s="9"/>
      <c r="W200" s="9"/>
      <c r="X200" s="9">
        <f t="shared" si="75"/>
        <v>0</v>
      </c>
      <c r="Y200" s="9"/>
      <c r="Z200" s="9"/>
      <c r="AA200" s="10">
        <f t="shared" si="76"/>
        <v>4800000</v>
      </c>
      <c r="AB200" s="11"/>
    </row>
    <row r="201" spans="1:28" ht="15.75" x14ac:dyDescent="0.25">
      <c r="A201" s="39">
        <v>45932</v>
      </c>
      <c r="B201" s="33" t="s">
        <v>141</v>
      </c>
      <c r="C201" s="33"/>
      <c r="D201" s="33" t="s">
        <v>31</v>
      </c>
      <c r="E201" s="33" t="s">
        <v>774</v>
      </c>
      <c r="F201" s="33">
        <v>16</v>
      </c>
      <c r="G201" s="33" t="s">
        <v>33</v>
      </c>
      <c r="H201" s="33">
        <v>300000</v>
      </c>
      <c r="I201" s="5">
        <f t="shared" si="77"/>
        <v>4800000</v>
      </c>
      <c r="J201" s="82" t="s">
        <v>43</v>
      </c>
      <c r="K201" s="33" t="s">
        <v>1186</v>
      </c>
      <c r="L201" s="9">
        <f t="shared" si="71"/>
        <v>0</v>
      </c>
      <c r="M201" s="9"/>
      <c r="N201" s="9"/>
      <c r="O201" s="9">
        <f t="shared" si="72"/>
        <v>0</v>
      </c>
      <c r="P201" s="9"/>
      <c r="Q201" s="9"/>
      <c r="R201" s="9">
        <f t="shared" si="73"/>
        <v>0</v>
      </c>
      <c r="S201" s="9"/>
      <c r="T201" s="9"/>
      <c r="U201" s="9">
        <f t="shared" si="74"/>
        <v>0</v>
      </c>
      <c r="V201" s="9"/>
      <c r="W201" s="9"/>
      <c r="X201" s="9">
        <f t="shared" si="75"/>
        <v>0</v>
      </c>
      <c r="Y201" s="9"/>
      <c r="Z201" s="9"/>
      <c r="AA201" s="10">
        <f t="shared" si="76"/>
        <v>4800000</v>
      </c>
      <c r="AB201" s="11"/>
    </row>
    <row r="202" spans="1:28" ht="15.75" x14ac:dyDescent="0.25">
      <c r="A202" s="39">
        <v>45932</v>
      </c>
      <c r="B202" s="33" t="s">
        <v>141</v>
      </c>
      <c r="C202" s="33"/>
      <c r="D202" s="33" t="s">
        <v>31</v>
      </c>
      <c r="E202" s="33" t="s">
        <v>156</v>
      </c>
      <c r="F202" s="33">
        <v>10</v>
      </c>
      <c r="G202" s="33" t="s">
        <v>23</v>
      </c>
      <c r="H202" s="33">
        <v>400000</v>
      </c>
      <c r="I202" s="5">
        <f t="shared" si="77"/>
        <v>4000000</v>
      </c>
      <c r="J202" s="82" t="s">
        <v>43</v>
      </c>
      <c r="K202" s="33" t="s">
        <v>1186</v>
      </c>
      <c r="L202" s="9">
        <f t="shared" si="71"/>
        <v>0</v>
      </c>
      <c r="M202" s="9"/>
      <c r="N202" s="9"/>
      <c r="O202" s="9">
        <f t="shared" si="72"/>
        <v>0</v>
      </c>
      <c r="P202" s="9"/>
      <c r="Q202" s="9"/>
      <c r="R202" s="9">
        <f t="shared" si="73"/>
        <v>0</v>
      </c>
      <c r="S202" s="9"/>
      <c r="T202" s="9"/>
      <c r="U202" s="9">
        <f t="shared" si="74"/>
        <v>0</v>
      </c>
      <c r="V202" s="9"/>
      <c r="W202" s="9"/>
      <c r="X202" s="9">
        <f t="shared" si="75"/>
        <v>0</v>
      </c>
      <c r="Y202" s="9"/>
      <c r="Z202" s="9"/>
      <c r="AA202" s="10">
        <f t="shared" si="76"/>
        <v>4000000</v>
      </c>
      <c r="AB202" s="11"/>
    </row>
    <row r="203" spans="1:28" ht="15.75" x14ac:dyDescent="0.25">
      <c r="A203" s="39">
        <v>45932</v>
      </c>
      <c r="B203" s="33" t="s">
        <v>141</v>
      </c>
      <c r="C203" s="33"/>
      <c r="D203" s="33" t="s">
        <v>31</v>
      </c>
      <c r="E203" s="33" t="s">
        <v>95</v>
      </c>
      <c r="F203" s="33">
        <v>5200</v>
      </c>
      <c r="G203" s="33" t="s">
        <v>29</v>
      </c>
      <c r="H203" s="33">
        <v>3800</v>
      </c>
      <c r="I203" s="5">
        <f t="shared" si="77"/>
        <v>19760000</v>
      </c>
      <c r="J203" s="82" t="s">
        <v>43</v>
      </c>
      <c r="K203" s="33" t="s">
        <v>1186</v>
      </c>
      <c r="L203" s="9">
        <f t="shared" si="71"/>
        <v>0</v>
      </c>
      <c r="M203" s="9"/>
      <c r="N203" s="9"/>
      <c r="O203" s="9">
        <f t="shared" si="72"/>
        <v>0</v>
      </c>
      <c r="P203" s="9"/>
      <c r="Q203" s="9"/>
      <c r="R203" s="9">
        <f t="shared" si="73"/>
        <v>0</v>
      </c>
      <c r="S203" s="9"/>
      <c r="T203" s="9"/>
      <c r="U203" s="9">
        <f t="shared" si="74"/>
        <v>0</v>
      </c>
      <c r="V203" s="9"/>
      <c r="W203" s="9"/>
      <c r="X203" s="9">
        <f t="shared" si="75"/>
        <v>0</v>
      </c>
      <c r="Y203" s="9"/>
      <c r="Z203" s="9"/>
      <c r="AA203" s="10">
        <f t="shared" si="76"/>
        <v>19760000</v>
      </c>
      <c r="AB203" s="11"/>
    </row>
    <row r="204" spans="1:28" ht="15.75" x14ac:dyDescent="0.25">
      <c r="A204" s="39">
        <v>45932</v>
      </c>
      <c r="B204" s="33" t="s">
        <v>141</v>
      </c>
      <c r="C204" s="33"/>
      <c r="D204" s="33" t="s">
        <v>31</v>
      </c>
      <c r="E204" s="33" t="s">
        <v>235</v>
      </c>
      <c r="F204" s="33">
        <v>40</v>
      </c>
      <c r="G204" s="33" t="s">
        <v>51</v>
      </c>
      <c r="H204" s="33">
        <v>90000</v>
      </c>
      <c r="I204" s="5">
        <f t="shared" si="77"/>
        <v>3600000</v>
      </c>
      <c r="J204" s="82" t="s">
        <v>43</v>
      </c>
      <c r="K204" s="33" t="s">
        <v>1186</v>
      </c>
      <c r="L204" s="9">
        <f t="shared" si="71"/>
        <v>0</v>
      </c>
      <c r="M204" s="9"/>
      <c r="N204" s="9"/>
      <c r="O204" s="9">
        <f t="shared" si="72"/>
        <v>0</v>
      </c>
      <c r="P204" s="9"/>
      <c r="Q204" s="9"/>
      <c r="R204" s="9">
        <f t="shared" si="73"/>
        <v>0</v>
      </c>
      <c r="S204" s="9"/>
      <c r="T204" s="9"/>
      <c r="U204" s="9">
        <f t="shared" si="74"/>
        <v>0</v>
      </c>
      <c r="V204" s="9"/>
      <c r="W204" s="9"/>
      <c r="X204" s="9">
        <f t="shared" si="75"/>
        <v>0</v>
      </c>
      <c r="Y204" s="9"/>
      <c r="Z204" s="9"/>
      <c r="AA204" s="10">
        <f t="shared" si="76"/>
        <v>3600000</v>
      </c>
      <c r="AB204" s="11"/>
    </row>
    <row r="205" spans="1:28" ht="15.75" x14ac:dyDescent="0.25">
      <c r="A205" s="39">
        <v>45932</v>
      </c>
      <c r="B205" s="33" t="s">
        <v>141</v>
      </c>
      <c r="C205" s="33"/>
      <c r="D205" s="33" t="s">
        <v>31</v>
      </c>
      <c r="E205" s="33" t="s">
        <v>237</v>
      </c>
      <c r="F205" s="33">
        <v>40</v>
      </c>
      <c r="G205" s="33" t="s">
        <v>51</v>
      </c>
      <c r="H205" s="33">
        <v>90000</v>
      </c>
      <c r="I205" s="5">
        <f t="shared" si="77"/>
        <v>3600000</v>
      </c>
      <c r="J205" s="82" t="s">
        <v>43</v>
      </c>
      <c r="K205" s="33" t="s">
        <v>1186</v>
      </c>
      <c r="L205" s="9">
        <f t="shared" si="71"/>
        <v>0</v>
      </c>
      <c r="M205" s="9"/>
      <c r="N205" s="9"/>
      <c r="O205" s="9">
        <f t="shared" si="72"/>
        <v>0</v>
      </c>
      <c r="P205" s="9"/>
      <c r="Q205" s="9"/>
      <c r="R205" s="9">
        <f t="shared" si="73"/>
        <v>0</v>
      </c>
      <c r="S205" s="9"/>
      <c r="T205" s="9"/>
      <c r="U205" s="9">
        <f t="shared" si="74"/>
        <v>0</v>
      </c>
      <c r="V205" s="9"/>
      <c r="W205" s="9"/>
      <c r="X205" s="9">
        <f t="shared" si="75"/>
        <v>0</v>
      </c>
      <c r="Y205" s="9"/>
      <c r="Z205" s="9"/>
      <c r="AA205" s="10">
        <f t="shared" si="76"/>
        <v>3600000</v>
      </c>
      <c r="AB205" s="11"/>
    </row>
    <row r="206" spans="1:28" ht="15.75" x14ac:dyDescent="0.25">
      <c r="A206" s="39">
        <v>45932</v>
      </c>
      <c r="B206" s="33" t="s">
        <v>141</v>
      </c>
      <c r="C206" s="33"/>
      <c r="D206" s="33" t="s">
        <v>31</v>
      </c>
      <c r="E206" s="33" t="s">
        <v>234</v>
      </c>
      <c r="F206" s="33">
        <v>40</v>
      </c>
      <c r="G206" s="33" t="s">
        <v>51</v>
      </c>
      <c r="H206" s="33">
        <v>90000</v>
      </c>
      <c r="I206" s="5">
        <f t="shared" si="77"/>
        <v>3600000</v>
      </c>
      <c r="J206" s="82" t="s">
        <v>43</v>
      </c>
      <c r="K206" s="33" t="s">
        <v>1186</v>
      </c>
      <c r="L206" s="9">
        <f t="shared" si="71"/>
        <v>0</v>
      </c>
      <c r="M206" s="9"/>
      <c r="N206" s="9"/>
      <c r="O206" s="9">
        <f t="shared" si="72"/>
        <v>0</v>
      </c>
      <c r="P206" s="9"/>
      <c r="Q206" s="9"/>
      <c r="R206" s="9">
        <f t="shared" si="73"/>
        <v>0</v>
      </c>
      <c r="S206" s="9"/>
      <c r="T206" s="9"/>
      <c r="U206" s="9">
        <f t="shared" si="74"/>
        <v>0</v>
      </c>
      <c r="V206" s="9"/>
      <c r="W206" s="9"/>
      <c r="X206" s="9">
        <f t="shared" si="75"/>
        <v>0</v>
      </c>
      <c r="Y206" s="9"/>
      <c r="Z206" s="9"/>
      <c r="AA206" s="10">
        <f t="shared" si="76"/>
        <v>3600000</v>
      </c>
      <c r="AB206" s="11"/>
    </row>
    <row r="207" spans="1:28" ht="15.75" x14ac:dyDescent="0.25">
      <c r="A207" s="39">
        <v>45932</v>
      </c>
      <c r="B207" s="33" t="s">
        <v>141</v>
      </c>
      <c r="C207" s="33"/>
      <c r="D207" s="33" t="s">
        <v>31</v>
      </c>
      <c r="E207" s="33" t="s">
        <v>78</v>
      </c>
      <c r="F207" s="33">
        <v>40</v>
      </c>
      <c r="G207" s="33" t="s">
        <v>51</v>
      </c>
      <c r="H207" s="33">
        <v>82000</v>
      </c>
      <c r="I207" s="5">
        <f t="shared" si="77"/>
        <v>3280000</v>
      </c>
      <c r="J207" s="82" t="s">
        <v>43</v>
      </c>
      <c r="K207" s="33" t="s">
        <v>1186</v>
      </c>
      <c r="L207" s="9">
        <f t="shared" si="71"/>
        <v>0</v>
      </c>
      <c r="M207" s="9"/>
      <c r="N207" s="9"/>
      <c r="O207" s="9">
        <f t="shared" si="72"/>
        <v>0</v>
      </c>
      <c r="P207" s="9"/>
      <c r="Q207" s="9"/>
      <c r="R207" s="9">
        <f t="shared" si="73"/>
        <v>0</v>
      </c>
      <c r="S207" s="9"/>
      <c r="T207" s="9"/>
      <c r="U207" s="9">
        <f t="shared" si="74"/>
        <v>0</v>
      </c>
      <c r="V207" s="9"/>
      <c r="W207" s="9"/>
      <c r="X207" s="9">
        <f t="shared" si="75"/>
        <v>0</v>
      </c>
      <c r="Y207" s="9"/>
      <c r="Z207" s="9"/>
      <c r="AA207" s="10">
        <f t="shared" si="76"/>
        <v>3280000</v>
      </c>
      <c r="AB207" s="11"/>
    </row>
    <row r="208" spans="1:28" ht="15.75" x14ac:dyDescent="0.25">
      <c r="A208" s="39">
        <v>45932</v>
      </c>
      <c r="B208" s="33" t="s">
        <v>982</v>
      </c>
      <c r="C208" s="33"/>
      <c r="D208" s="33" t="s">
        <v>41</v>
      </c>
      <c r="E208" s="33" t="s">
        <v>91</v>
      </c>
      <c r="F208" s="33">
        <v>700</v>
      </c>
      <c r="G208" s="33" t="s">
        <v>29</v>
      </c>
      <c r="H208" s="33">
        <v>3950</v>
      </c>
      <c r="I208" s="5">
        <f t="shared" si="77"/>
        <v>2765000</v>
      </c>
      <c r="J208" s="37" t="s">
        <v>241</v>
      </c>
      <c r="K208" s="33"/>
      <c r="L208" s="9">
        <f t="shared" si="71"/>
        <v>0</v>
      </c>
      <c r="M208" s="9"/>
      <c r="N208" s="9"/>
      <c r="O208" s="9">
        <f t="shared" si="72"/>
        <v>0</v>
      </c>
      <c r="P208" s="9"/>
      <c r="Q208" s="9"/>
      <c r="R208" s="9">
        <f t="shared" si="73"/>
        <v>0</v>
      </c>
      <c r="S208" s="9"/>
      <c r="T208" s="9"/>
      <c r="U208" s="9">
        <f t="shared" si="74"/>
        <v>2765000</v>
      </c>
      <c r="V208" s="9">
        <v>2765000</v>
      </c>
      <c r="W208" s="9"/>
      <c r="X208" s="9">
        <f t="shared" si="75"/>
        <v>0</v>
      </c>
      <c r="Y208" s="9"/>
      <c r="Z208" s="9"/>
      <c r="AA208" s="10">
        <f t="shared" si="76"/>
        <v>0</v>
      </c>
      <c r="AB208" s="11">
        <v>45932</v>
      </c>
    </row>
    <row r="209" spans="1:28" ht="15.75" x14ac:dyDescent="0.25">
      <c r="A209" s="32">
        <v>45932</v>
      </c>
      <c r="B209" s="33" t="s">
        <v>231</v>
      </c>
      <c r="C209" s="33"/>
      <c r="D209" s="33"/>
      <c r="E209" s="33" t="s">
        <v>98</v>
      </c>
      <c r="F209" s="33">
        <v>44.1</v>
      </c>
      <c r="G209" s="33" t="s">
        <v>51</v>
      </c>
      <c r="H209" s="33"/>
      <c r="I209" s="5">
        <f t="shared" si="77"/>
        <v>0</v>
      </c>
      <c r="J209" s="83" t="s">
        <v>26</v>
      </c>
      <c r="K209" s="33"/>
      <c r="L209" s="9">
        <f t="shared" si="71"/>
        <v>0</v>
      </c>
      <c r="M209" s="9"/>
      <c r="N209" s="9"/>
      <c r="O209" s="9">
        <f t="shared" si="72"/>
        <v>0</v>
      </c>
      <c r="P209" s="9"/>
      <c r="Q209" s="9"/>
      <c r="R209" s="9">
        <f t="shared" si="73"/>
        <v>0</v>
      </c>
      <c r="S209" s="9"/>
      <c r="T209" s="9"/>
      <c r="U209" s="9">
        <f t="shared" si="74"/>
        <v>0</v>
      </c>
      <c r="V209" s="9"/>
      <c r="W209" s="9"/>
      <c r="X209" s="9">
        <f t="shared" si="75"/>
        <v>0</v>
      </c>
      <c r="Y209" s="9"/>
      <c r="Z209" s="9"/>
      <c r="AA209" s="10">
        <f t="shared" si="76"/>
        <v>0</v>
      </c>
      <c r="AB209" s="11"/>
    </row>
    <row r="210" spans="1:28" ht="15.75" x14ac:dyDescent="0.25">
      <c r="A210" s="39">
        <v>45932</v>
      </c>
      <c r="B210" s="33" t="s">
        <v>231</v>
      </c>
      <c r="C210" s="33"/>
      <c r="D210" s="33"/>
      <c r="E210" s="33" t="s">
        <v>85</v>
      </c>
      <c r="F210" s="33">
        <v>65.599999999999994</v>
      </c>
      <c r="G210" s="33" t="s">
        <v>51</v>
      </c>
      <c r="H210" s="33"/>
      <c r="I210" s="5">
        <f t="shared" si="77"/>
        <v>0</v>
      </c>
      <c r="J210" s="83" t="s">
        <v>26</v>
      </c>
      <c r="K210" s="33"/>
      <c r="L210" s="9">
        <f t="shared" si="71"/>
        <v>0</v>
      </c>
      <c r="M210" s="9"/>
      <c r="N210" s="9"/>
      <c r="O210" s="9">
        <f t="shared" si="72"/>
        <v>0</v>
      </c>
      <c r="P210" s="9"/>
      <c r="Q210" s="9"/>
      <c r="R210" s="9">
        <f t="shared" si="73"/>
        <v>0</v>
      </c>
      <c r="S210" s="9"/>
      <c r="T210" s="9"/>
      <c r="U210" s="9">
        <f t="shared" si="74"/>
        <v>0</v>
      </c>
      <c r="V210" s="9"/>
      <c r="W210" s="9"/>
      <c r="X210" s="9">
        <f t="shared" si="75"/>
        <v>0</v>
      </c>
      <c r="Y210" s="9"/>
      <c r="Z210" s="9"/>
      <c r="AA210" s="10">
        <f t="shared" si="76"/>
        <v>0</v>
      </c>
      <c r="AB210" s="11"/>
    </row>
    <row r="211" spans="1:28" ht="15.75" x14ac:dyDescent="0.25">
      <c r="A211" s="39">
        <v>45932</v>
      </c>
      <c r="B211" s="33" t="s">
        <v>231</v>
      </c>
      <c r="C211" s="33"/>
      <c r="D211" s="33"/>
      <c r="E211" s="33" t="s">
        <v>344</v>
      </c>
      <c r="F211" s="33">
        <v>27.9</v>
      </c>
      <c r="G211" s="33" t="s">
        <v>51</v>
      </c>
      <c r="H211" s="33"/>
      <c r="I211" s="5">
        <f t="shared" si="77"/>
        <v>0</v>
      </c>
      <c r="J211" s="83" t="s">
        <v>26</v>
      </c>
      <c r="K211" s="33"/>
      <c r="L211" s="9">
        <f t="shared" si="71"/>
        <v>0</v>
      </c>
      <c r="M211" s="9"/>
      <c r="N211" s="9"/>
      <c r="O211" s="9">
        <f t="shared" si="72"/>
        <v>0</v>
      </c>
      <c r="P211" s="9"/>
      <c r="Q211" s="9"/>
      <c r="R211" s="9">
        <f t="shared" si="73"/>
        <v>0</v>
      </c>
      <c r="S211" s="9"/>
      <c r="T211" s="9"/>
      <c r="U211" s="9">
        <f t="shared" si="74"/>
        <v>0</v>
      </c>
      <c r="V211" s="9"/>
      <c r="W211" s="9"/>
      <c r="X211" s="9">
        <f t="shared" si="75"/>
        <v>0</v>
      </c>
      <c r="Y211" s="9"/>
      <c r="Z211" s="9"/>
      <c r="AA211" s="10">
        <f t="shared" si="76"/>
        <v>0</v>
      </c>
      <c r="AB211" s="11"/>
    </row>
    <row r="212" spans="1:28" ht="15.75" x14ac:dyDescent="0.25">
      <c r="A212" s="39">
        <v>45932</v>
      </c>
      <c r="B212" s="33" t="s">
        <v>231</v>
      </c>
      <c r="C212" s="35"/>
      <c r="D212" s="35"/>
      <c r="E212" s="35" t="s">
        <v>150</v>
      </c>
      <c r="F212" s="35">
        <v>20</v>
      </c>
      <c r="G212" s="35" t="s">
        <v>51</v>
      </c>
      <c r="H212" s="35"/>
      <c r="I212" s="5">
        <f t="shared" si="77"/>
        <v>0</v>
      </c>
      <c r="J212" s="83" t="s">
        <v>26</v>
      </c>
      <c r="K212" s="35"/>
      <c r="L212" s="9">
        <f t="shared" si="71"/>
        <v>0</v>
      </c>
      <c r="M212" s="9"/>
      <c r="N212" s="9"/>
      <c r="O212" s="9">
        <f t="shared" si="72"/>
        <v>0</v>
      </c>
      <c r="P212" s="9"/>
      <c r="Q212" s="9"/>
      <c r="R212" s="9">
        <f t="shared" si="73"/>
        <v>0</v>
      </c>
      <c r="S212" s="9"/>
      <c r="T212" s="9"/>
      <c r="U212" s="9">
        <f t="shared" si="74"/>
        <v>0</v>
      </c>
      <c r="V212" s="9"/>
      <c r="W212" s="9"/>
      <c r="X212" s="9">
        <f t="shared" si="75"/>
        <v>0</v>
      </c>
      <c r="Y212" s="9"/>
      <c r="Z212" s="9"/>
      <c r="AA212" s="10">
        <f t="shared" si="76"/>
        <v>0</v>
      </c>
      <c r="AB212" s="11"/>
    </row>
    <row r="213" spans="1:28" ht="15.75" x14ac:dyDescent="0.25">
      <c r="A213" s="39">
        <v>45932</v>
      </c>
      <c r="B213" s="33" t="s">
        <v>231</v>
      </c>
      <c r="C213" s="33"/>
      <c r="D213" s="33"/>
      <c r="E213" s="33" t="s">
        <v>127</v>
      </c>
      <c r="F213" s="33">
        <v>40.6</v>
      </c>
      <c r="G213" s="33" t="s">
        <v>51</v>
      </c>
      <c r="H213" s="33"/>
      <c r="I213" s="5">
        <f t="shared" si="77"/>
        <v>0</v>
      </c>
      <c r="J213" s="83" t="s">
        <v>26</v>
      </c>
      <c r="K213" s="33"/>
      <c r="L213" s="9">
        <f t="shared" si="71"/>
        <v>0</v>
      </c>
      <c r="M213" s="9"/>
      <c r="N213" s="9"/>
      <c r="O213" s="9">
        <f t="shared" si="72"/>
        <v>0</v>
      </c>
      <c r="P213" s="9"/>
      <c r="Q213" s="9"/>
      <c r="R213" s="9">
        <f t="shared" si="73"/>
        <v>0</v>
      </c>
      <c r="S213" s="9"/>
      <c r="T213" s="9"/>
      <c r="U213" s="9">
        <f t="shared" si="74"/>
        <v>0</v>
      </c>
      <c r="V213" s="9"/>
      <c r="W213" s="9"/>
      <c r="X213" s="9">
        <f t="shared" si="75"/>
        <v>0</v>
      </c>
      <c r="Y213" s="9"/>
      <c r="Z213" s="9"/>
      <c r="AA213" s="10">
        <f t="shared" si="76"/>
        <v>0</v>
      </c>
      <c r="AB213" s="11"/>
    </row>
    <row r="214" spans="1:28" ht="15.75" x14ac:dyDescent="0.25">
      <c r="A214" s="39">
        <v>45932</v>
      </c>
      <c r="B214" s="33" t="s">
        <v>231</v>
      </c>
      <c r="C214" s="33"/>
      <c r="D214" s="33"/>
      <c r="E214" s="33" t="s">
        <v>1136</v>
      </c>
      <c r="F214" s="33">
        <v>70.599999999999994</v>
      </c>
      <c r="G214" s="33" t="s">
        <v>51</v>
      </c>
      <c r="H214" s="33"/>
      <c r="I214" s="5">
        <f t="shared" si="77"/>
        <v>0</v>
      </c>
      <c r="J214" s="83" t="s">
        <v>26</v>
      </c>
      <c r="K214" s="33"/>
      <c r="L214" s="9">
        <f t="shared" si="71"/>
        <v>0</v>
      </c>
      <c r="M214" s="9"/>
      <c r="N214" s="9"/>
      <c r="O214" s="9">
        <f t="shared" si="72"/>
        <v>0</v>
      </c>
      <c r="P214" s="9"/>
      <c r="Q214" s="9"/>
      <c r="R214" s="9">
        <f t="shared" si="73"/>
        <v>0</v>
      </c>
      <c r="S214" s="9"/>
      <c r="T214" s="9"/>
      <c r="U214" s="9">
        <f t="shared" si="74"/>
        <v>0</v>
      </c>
      <c r="V214" s="9"/>
      <c r="W214" s="9"/>
      <c r="X214" s="9">
        <f t="shared" si="75"/>
        <v>0</v>
      </c>
      <c r="Y214" s="9"/>
      <c r="Z214" s="9"/>
      <c r="AA214" s="10">
        <f t="shared" si="76"/>
        <v>0</v>
      </c>
      <c r="AB214" s="11"/>
    </row>
    <row r="215" spans="1:28" ht="15.75" x14ac:dyDescent="0.25">
      <c r="A215" s="39">
        <v>45932</v>
      </c>
      <c r="B215" s="33" t="s">
        <v>1195</v>
      </c>
      <c r="C215" s="33"/>
      <c r="D215" s="33" t="s">
        <v>31</v>
      </c>
      <c r="E215" s="33" t="s">
        <v>362</v>
      </c>
      <c r="F215" s="33">
        <v>14.4</v>
      </c>
      <c r="G215" s="33" t="s">
        <v>51</v>
      </c>
      <c r="H215" s="33">
        <v>43000</v>
      </c>
      <c r="I215" s="5">
        <f t="shared" si="77"/>
        <v>619200</v>
      </c>
      <c r="J215" s="37" t="s">
        <v>241</v>
      </c>
      <c r="K215" s="33"/>
      <c r="L215" s="9">
        <f t="shared" si="71"/>
        <v>619200</v>
      </c>
      <c r="M215" s="9">
        <v>619200</v>
      </c>
      <c r="N215" s="9"/>
      <c r="O215" s="9">
        <f t="shared" si="72"/>
        <v>0</v>
      </c>
      <c r="P215" s="9"/>
      <c r="Q215" s="9"/>
      <c r="R215" s="9">
        <f t="shared" si="73"/>
        <v>0</v>
      </c>
      <c r="S215" s="9"/>
      <c r="T215" s="9"/>
      <c r="U215" s="9">
        <f t="shared" si="74"/>
        <v>0</v>
      </c>
      <c r="V215" s="9"/>
      <c r="W215" s="9"/>
      <c r="X215" s="9">
        <f t="shared" si="75"/>
        <v>0</v>
      </c>
      <c r="Y215" s="9"/>
      <c r="Z215" s="9"/>
      <c r="AA215" s="10">
        <f t="shared" si="76"/>
        <v>0</v>
      </c>
      <c r="AB215" s="11">
        <v>45932</v>
      </c>
    </row>
    <row r="216" spans="1:28" ht="15.75" x14ac:dyDescent="0.25">
      <c r="A216" s="39">
        <v>45932</v>
      </c>
      <c r="B216" s="33" t="s">
        <v>109</v>
      </c>
      <c r="C216" s="33"/>
      <c r="D216" s="33" t="s">
        <v>31</v>
      </c>
      <c r="E216" s="33" t="s">
        <v>86</v>
      </c>
      <c r="F216" s="33">
        <v>25</v>
      </c>
      <c r="G216" s="33" t="s">
        <v>51</v>
      </c>
      <c r="H216" s="33">
        <v>120000</v>
      </c>
      <c r="I216" s="5">
        <f t="shared" si="77"/>
        <v>3000000</v>
      </c>
      <c r="J216" s="37" t="s">
        <v>241</v>
      </c>
      <c r="K216" s="33"/>
      <c r="L216" s="9">
        <f t="shared" si="71"/>
        <v>3000000</v>
      </c>
      <c r="M216" s="9">
        <v>3000000</v>
      </c>
      <c r="N216" s="9"/>
      <c r="O216" s="9">
        <f t="shared" si="72"/>
        <v>0</v>
      </c>
      <c r="P216" s="9"/>
      <c r="Q216" s="9"/>
      <c r="R216" s="9">
        <f t="shared" si="73"/>
        <v>0</v>
      </c>
      <c r="S216" s="9"/>
      <c r="T216" s="9"/>
      <c r="U216" s="9">
        <f t="shared" si="74"/>
        <v>0</v>
      </c>
      <c r="V216" s="9"/>
      <c r="W216" s="9"/>
      <c r="X216" s="9">
        <f t="shared" si="75"/>
        <v>0</v>
      </c>
      <c r="Y216" s="9"/>
      <c r="Z216" s="9"/>
      <c r="AA216" s="10">
        <f t="shared" si="76"/>
        <v>0</v>
      </c>
      <c r="AB216" s="11">
        <v>45932</v>
      </c>
    </row>
    <row r="217" spans="1:28" ht="15.75" x14ac:dyDescent="0.25">
      <c r="A217" s="39">
        <v>45932</v>
      </c>
      <c r="B217" s="33" t="s">
        <v>109</v>
      </c>
      <c r="C217" s="33"/>
      <c r="D217" s="33" t="s">
        <v>31</v>
      </c>
      <c r="E217" s="33" t="s">
        <v>70</v>
      </c>
      <c r="F217" s="33">
        <v>1000</v>
      </c>
      <c r="G217" s="33" t="s">
        <v>29</v>
      </c>
      <c r="H217" s="33">
        <v>2600</v>
      </c>
      <c r="I217" s="5">
        <f t="shared" si="77"/>
        <v>2600000</v>
      </c>
      <c r="J217" s="37" t="s">
        <v>241</v>
      </c>
      <c r="K217" s="33"/>
      <c r="L217" s="9">
        <f t="shared" si="71"/>
        <v>2600000</v>
      </c>
      <c r="M217" s="9">
        <v>2600000</v>
      </c>
      <c r="N217" s="9"/>
      <c r="O217" s="9">
        <f t="shared" si="72"/>
        <v>0</v>
      </c>
      <c r="P217" s="9"/>
      <c r="Q217" s="9"/>
      <c r="R217" s="9">
        <f t="shared" si="73"/>
        <v>0</v>
      </c>
      <c r="S217" s="9"/>
      <c r="T217" s="9"/>
      <c r="U217" s="9">
        <f t="shared" si="74"/>
        <v>0</v>
      </c>
      <c r="V217" s="9"/>
      <c r="W217" s="9"/>
      <c r="X217" s="9">
        <f t="shared" si="75"/>
        <v>0</v>
      </c>
      <c r="Y217" s="9"/>
      <c r="Z217" s="9"/>
      <c r="AA217" s="10">
        <f t="shared" si="76"/>
        <v>0</v>
      </c>
      <c r="AB217" s="11">
        <v>45932</v>
      </c>
    </row>
    <row r="218" spans="1:28" ht="15.75" x14ac:dyDescent="0.25">
      <c r="A218" s="39">
        <v>45932</v>
      </c>
      <c r="B218" s="33" t="s">
        <v>109</v>
      </c>
      <c r="C218" s="33"/>
      <c r="D218" s="33" t="s">
        <v>31</v>
      </c>
      <c r="E218" s="33" t="s">
        <v>110</v>
      </c>
      <c r="F218" s="33">
        <v>4000</v>
      </c>
      <c r="G218" s="33" t="s">
        <v>29</v>
      </c>
      <c r="H218" s="33">
        <v>1750</v>
      </c>
      <c r="I218" s="5">
        <f t="shared" si="77"/>
        <v>7000000</v>
      </c>
      <c r="J218" s="37" t="s">
        <v>241</v>
      </c>
      <c r="K218" s="33"/>
      <c r="L218" s="9">
        <f t="shared" si="71"/>
        <v>7000000</v>
      </c>
      <c r="M218" s="9">
        <v>7000000</v>
      </c>
      <c r="N218" s="9"/>
      <c r="O218" s="9">
        <f t="shared" si="72"/>
        <v>0</v>
      </c>
      <c r="P218" s="9"/>
      <c r="Q218" s="9"/>
      <c r="R218" s="9">
        <f t="shared" si="73"/>
        <v>0</v>
      </c>
      <c r="S218" s="9"/>
      <c r="T218" s="9"/>
      <c r="U218" s="9">
        <f t="shared" si="74"/>
        <v>0</v>
      </c>
      <c r="V218" s="9"/>
      <c r="W218" s="9"/>
      <c r="X218" s="9">
        <f t="shared" si="75"/>
        <v>0</v>
      </c>
      <c r="Y218" s="9"/>
      <c r="Z218" s="9"/>
      <c r="AA218" s="10">
        <f t="shared" si="76"/>
        <v>0</v>
      </c>
      <c r="AB218" s="11">
        <v>45932</v>
      </c>
    </row>
    <row r="219" spans="1:28" ht="15.75" x14ac:dyDescent="0.25">
      <c r="A219" s="32">
        <v>45932</v>
      </c>
      <c r="B219" s="33" t="s">
        <v>109</v>
      </c>
      <c r="C219" s="33"/>
      <c r="D219" s="33" t="s">
        <v>31</v>
      </c>
      <c r="E219" s="33" t="s">
        <v>166</v>
      </c>
      <c r="F219" s="33">
        <v>1</v>
      </c>
      <c r="G219" s="33" t="s">
        <v>23</v>
      </c>
      <c r="H219" s="33">
        <v>400000</v>
      </c>
      <c r="I219" s="5">
        <f t="shared" si="77"/>
        <v>400000</v>
      </c>
      <c r="J219" s="37" t="s">
        <v>241</v>
      </c>
      <c r="K219" s="33"/>
      <c r="L219" s="9">
        <f t="shared" si="71"/>
        <v>400000</v>
      </c>
      <c r="M219" s="9">
        <v>400000</v>
      </c>
      <c r="N219" s="9"/>
      <c r="O219" s="9">
        <f t="shared" si="72"/>
        <v>0</v>
      </c>
      <c r="P219" s="9"/>
      <c r="Q219" s="9"/>
      <c r="R219" s="9">
        <f t="shared" si="73"/>
        <v>0</v>
      </c>
      <c r="S219" s="9"/>
      <c r="T219" s="9"/>
      <c r="U219" s="9">
        <f t="shared" si="74"/>
        <v>0</v>
      </c>
      <c r="V219" s="9"/>
      <c r="W219" s="9"/>
      <c r="X219" s="9">
        <f t="shared" si="75"/>
        <v>0</v>
      </c>
      <c r="Y219" s="9"/>
      <c r="Z219" s="9"/>
      <c r="AA219" s="10">
        <f t="shared" si="76"/>
        <v>0</v>
      </c>
      <c r="AB219" s="11">
        <v>45932</v>
      </c>
    </row>
    <row r="220" spans="1:28" ht="15.75" x14ac:dyDescent="0.25">
      <c r="A220" s="32">
        <v>45932</v>
      </c>
      <c r="B220" s="33" t="s">
        <v>471</v>
      </c>
      <c r="C220" s="33"/>
      <c r="D220" s="33" t="s">
        <v>31</v>
      </c>
      <c r="E220" s="33" t="s">
        <v>110</v>
      </c>
      <c r="F220" s="33">
        <v>400</v>
      </c>
      <c r="G220" s="33" t="s">
        <v>29</v>
      </c>
      <c r="H220" s="33">
        <v>2000</v>
      </c>
      <c r="I220" s="5">
        <f t="shared" si="77"/>
        <v>800000</v>
      </c>
      <c r="J220" s="37" t="s">
        <v>241</v>
      </c>
      <c r="K220" s="33"/>
      <c r="L220" s="9">
        <f t="shared" si="71"/>
        <v>0</v>
      </c>
      <c r="M220" s="9"/>
      <c r="N220" s="9"/>
      <c r="O220" s="9">
        <f t="shared" si="72"/>
        <v>0</v>
      </c>
      <c r="P220" s="9"/>
      <c r="Q220" s="9"/>
      <c r="R220" s="9">
        <f t="shared" si="73"/>
        <v>0</v>
      </c>
      <c r="S220" s="9"/>
      <c r="T220" s="9"/>
      <c r="U220" s="9">
        <f t="shared" si="74"/>
        <v>800000</v>
      </c>
      <c r="V220" s="9">
        <v>800000</v>
      </c>
      <c r="W220" s="9"/>
      <c r="X220" s="9">
        <f t="shared" si="75"/>
        <v>0</v>
      </c>
      <c r="Y220" s="9"/>
      <c r="Z220" s="9"/>
      <c r="AA220" s="10">
        <f t="shared" si="76"/>
        <v>0</v>
      </c>
      <c r="AB220" s="11">
        <v>45932</v>
      </c>
    </row>
    <row r="221" spans="1:28" ht="15.75" x14ac:dyDescent="0.25">
      <c r="A221" s="39">
        <v>45932</v>
      </c>
      <c r="B221" s="33" t="s">
        <v>542</v>
      </c>
      <c r="C221" s="33"/>
      <c r="D221" s="33" t="s">
        <v>31</v>
      </c>
      <c r="E221" s="33" t="s">
        <v>86</v>
      </c>
      <c r="F221" s="33">
        <v>100</v>
      </c>
      <c r="G221" s="33" t="s">
        <v>51</v>
      </c>
      <c r="H221" s="33">
        <v>100800</v>
      </c>
      <c r="I221" s="5">
        <f t="shared" si="77"/>
        <v>10080000</v>
      </c>
      <c r="J221" s="37" t="s">
        <v>240</v>
      </c>
      <c r="K221" s="33"/>
      <c r="L221" s="9">
        <f t="shared" si="71"/>
        <v>0</v>
      </c>
      <c r="M221" s="9"/>
      <c r="N221" s="9"/>
      <c r="O221" s="9">
        <f t="shared" si="72"/>
        <v>10080000</v>
      </c>
      <c r="P221" s="9">
        <v>10080000</v>
      </c>
      <c r="Q221" s="9"/>
      <c r="R221" s="9">
        <f t="shared" si="73"/>
        <v>0</v>
      </c>
      <c r="S221" s="9"/>
      <c r="T221" s="9"/>
      <c r="U221" s="9">
        <f t="shared" si="74"/>
        <v>0</v>
      </c>
      <c r="V221" s="9"/>
      <c r="W221" s="9"/>
      <c r="X221" s="9">
        <f t="shared" si="75"/>
        <v>0</v>
      </c>
      <c r="Y221" s="9"/>
      <c r="Z221" s="9"/>
      <c r="AA221" s="10">
        <f t="shared" si="76"/>
        <v>0</v>
      </c>
      <c r="AB221" s="11">
        <v>45932</v>
      </c>
    </row>
    <row r="222" spans="1:28" ht="16.5" thickBot="1" x14ac:dyDescent="0.3">
      <c r="A222" s="61">
        <v>45932</v>
      </c>
      <c r="B222" s="104" t="s">
        <v>313</v>
      </c>
      <c r="C222" s="104"/>
      <c r="D222" s="104" t="s">
        <v>31</v>
      </c>
      <c r="E222" s="104" t="s">
        <v>80</v>
      </c>
      <c r="F222" s="104">
        <v>5</v>
      </c>
      <c r="G222" s="104" t="s">
        <v>23</v>
      </c>
      <c r="H222" s="104">
        <v>1200000</v>
      </c>
      <c r="I222" s="133">
        <f t="shared" si="77"/>
        <v>6000000</v>
      </c>
      <c r="J222" s="63" t="s">
        <v>241</v>
      </c>
      <c r="K222" s="104"/>
      <c r="L222" s="97">
        <f t="shared" si="71"/>
        <v>0</v>
      </c>
      <c r="M222" s="97"/>
      <c r="N222" s="97"/>
      <c r="O222" s="97">
        <f t="shared" si="72"/>
        <v>0</v>
      </c>
      <c r="P222" s="97"/>
      <c r="Q222" s="97"/>
      <c r="R222" s="97">
        <f t="shared" si="73"/>
        <v>0</v>
      </c>
      <c r="S222" s="97"/>
      <c r="T222" s="97"/>
      <c r="U222" s="97">
        <f t="shared" si="74"/>
        <v>6000000</v>
      </c>
      <c r="V222" s="97">
        <v>6000000</v>
      </c>
      <c r="W222" s="97"/>
      <c r="X222" s="97">
        <f t="shared" si="75"/>
        <v>0</v>
      </c>
      <c r="Y222" s="97"/>
      <c r="Z222" s="97"/>
      <c r="AA222" s="98">
        <f t="shared" si="76"/>
        <v>0</v>
      </c>
      <c r="AB222" s="99">
        <v>45932</v>
      </c>
    </row>
    <row r="223" spans="1:28" ht="15.75" x14ac:dyDescent="0.25">
      <c r="A223" s="39">
        <v>45933</v>
      </c>
      <c r="B223" s="35" t="s">
        <v>676</v>
      </c>
      <c r="C223" s="35"/>
      <c r="D223" s="35" t="s">
        <v>31</v>
      </c>
      <c r="E223" s="35" t="s">
        <v>110</v>
      </c>
      <c r="F223" s="35">
        <v>400</v>
      </c>
      <c r="G223" s="35" t="s">
        <v>29</v>
      </c>
      <c r="H223" s="35">
        <v>1900</v>
      </c>
      <c r="I223" s="135">
        <f t="shared" si="77"/>
        <v>760000</v>
      </c>
      <c r="J223" s="37" t="s">
        <v>241</v>
      </c>
      <c r="K223" s="35"/>
      <c r="L223" s="9">
        <f t="shared" ref="L223" si="78">M223+N223</f>
        <v>600000</v>
      </c>
      <c r="M223" s="9">
        <v>600000</v>
      </c>
      <c r="N223" s="9"/>
      <c r="O223" s="9">
        <f t="shared" ref="O223" si="79">P223+Q223</f>
        <v>0</v>
      </c>
      <c r="P223" s="9"/>
      <c r="Q223" s="9"/>
      <c r="R223" s="9">
        <f t="shared" ref="R223" si="80">S223+T223</f>
        <v>0</v>
      </c>
      <c r="S223" s="9"/>
      <c r="T223" s="9"/>
      <c r="U223" s="9">
        <f t="shared" ref="U223" si="81">V223+W223</f>
        <v>160000</v>
      </c>
      <c r="V223" s="9">
        <v>160000</v>
      </c>
      <c r="W223" s="9"/>
      <c r="X223" s="9">
        <f t="shared" ref="X223" si="82">Y223+Z223</f>
        <v>0</v>
      </c>
      <c r="Y223" s="9"/>
      <c r="Z223" s="9"/>
      <c r="AA223" s="10">
        <f t="shared" ref="AA223" si="83">C223+I223-L223-O223-U223-X223-R223</f>
        <v>0</v>
      </c>
      <c r="AB223" s="11">
        <v>45933</v>
      </c>
    </row>
    <row r="224" spans="1:28" ht="15.75" x14ac:dyDescent="0.25">
      <c r="A224" s="39">
        <v>45933</v>
      </c>
      <c r="B224" s="33" t="s">
        <v>701</v>
      </c>
      <c r="C224" s="33"/>
      <c r="D224" s="33" t="s">
        <v>41</v>
      </c>
      <c r="E224" s="33" t="s">
        <v>110</v>
      </c>
      <c r="F224" s="33">
        <v>1800</v>
      </c>
      <c r="G224" s="33" t="s">
        <v>29</v>
      </c>
      <c r="H224" s="33">
        <v>1900</v>
      </c>
      <c r="I224" s="5">
        <f t="shared" si="77"/>
        <v>3420000</v>
      </c>
      <c r="J224" s="41" t="s">
        <v>240</v>
      </c>
      <c r="K224" s="33" t="s">
        <v>1190</v>
      </c>
      <c r="L224" s="9">
        <f t="shared" ref="L224:L252" si="84">M224+N224</f>
        <v>0</v>
      </c>
      <c r="M224" s="9"/>
      <c r="N224" s="9"/>
      <c r="O224" s="9">
        <f t="shared" ref="O224:O252" si="85">P224+Q224</f>
        <v>3420000</v>
      </c>
      <c r="P224" s="9">
        <v>3420000</v>
      </c>
      <c r="Q224" s="9"/>
      <c r="R224" s="9">
        <f t="shared" ref="R224:R252" si="86">S224+T224</f>
        <v>0</v>
      </c>
      <c r="S224" s="9"/>
      <c r="T224" s="9"/>
      <c r="U224" s="9">
        <f t="shared" ref="U224:U252" si="87">V224+W224</f>
        <v>0</v>
      </c>
      <c r="V224" s="9"/>
      <c r="W224" s="9"/>
      <c r="X224" s="9">
        <f t="shared" ref="X224:X252" si="88">Y224+Z224</f>
        <v>0</v>
      </c>
      <c r="Y224" s="9"/>
      <c r="Z224" s="9"/>
      <c r="AA224" s="10">
        <f t="shared" ref="AA224:AA252" si="89">C224+I224-L224-O224-U224-X224-R224</f>
        <v>0</v>
      </c>
      <c r="AB224" s="11">
        <v>45936</v>
      </c>
    </row>
    <row r="225" spans="1:28" ht="15.75" x14ac:dyDescent="0.25">
      <c r="A225" s="39">
        <v>45933</v>
      </c>
      <c r="B225" s="33" t="s">
        <v>987</v>
      </c>
      <c r="C225" s="33"/>
      <c r="D225" s="33" t="s">
        <v>31</v>
      </c>
      <c r="E225" s="33" t="s">
        <v>70</v>
      </c>
      <c r="F225" s="33">
        <v>2500</v>
      </c>
      <c r="G225" s="33" t="s">
        <v>29</v>
      </c>
      <c r="H225" s="33">
        <v>2720</v>
      </c>
      <c r="I225" s="5">
        <f t="shared" si="77"/>
        <v>6800000</v>
      </c>
      <c r="J225" s="37" t="s">
        <v>240</v>
      </c>
      <c r="K225" s="33"/>
      <c r="L225" s="9">
        <f t="shared" si="84"/>
        <v>0</v>
      </c>
      <c r="M225" s="9"/>
      <c r="N225" s="9"/>
      <c r="O225" s="9">
        <f t="shared" si="85"/>
        <v>6800000</v>
      </c>
      <c r="P225" s="9">
        <v>6800000</v>
      </c>
      <c r="Q225" s="9"/>
      <c r="R225" s="9">
        <f t="shared" si="86"/>
        <v>0</v>
      </c>
      <c r="S225" s="9"/>
      <c r="T225" s="9"/>
      <c r="U225" s="9">
        <f t="shared" si="87"/>
        <v>0</v>
      </c>
      <c r="V225" s="9"/>
      <c r="W225" s="9"/>
      <c r="X225" s="9">
        <f t="shared" si="88"/>
        <v>0</v>
      </c>
      <c r="Y225" s="9"/>
      <c r="Z225" s="9"/>
      <c r="AA225" s="10">
        <f t="shared" si="89"/>
        <v>0</v>
      </c>
      <c r="AB225" s="11">
        <v>45933</v>
      </c>
    </row>
    <row r="226" spans="1:28" ht="15.75" x14ac:dyDescent="0.25">
      <c r="A226" s="39">
        <v>45933</v>
      </c>
      <c r="B226" s="33" t="s">
        <v>81</v>
      </c>
      <c r="C226" s="33"/>
      <c r="D226" s="33" t="s">
        <v>31</v>
      </c>
      <c r="E226" s="33" t="s">
        <v>98</v>
      </c>
      <c r="F226" s="33">
        <v>67.099999999999994</v>
      </c>
      <c r="G226" s="33" t="s">
        <v>51</v>
      </c>
      <c r="H226" s="33">
        <v>43000</v>
      </c>
      <c r="I226" s="5">
        <f t="shared" si="77"/>
        <v>2885299.9999999995</v>
      </c>
      <c r="J226" s="41" t="s">
        <v>240</v>
      </c>
      <c r="K226" s="90" t="s">
        <v>1190</v>
      </c>
      <c r="L226" s="9">
        <f t="shared" si="84"/>
        <v>0</v>
      </c>
      <c r="M226" s="9"/>
      <c r="N226" s="9"/>
      <c r="O226" s="9">
        <f t="shared" si="85"/>
        <v>2885300</v>
      </c>
      <c r="P226" s="9">
        <v>2885300</v>
      </c>
      <c r="Q226" s="9"/>
      <c r="R226" s="9">
        <f t="shared" si="86"/>
        <v>0</v>
      </c>
      <c r="S226" s="9"/>
      <c r="T226" s="9"/>
      <c r="U226" s="9">
        <f t="shared" si="87"/>
        <v>0</v>
      </c>
      <c r="V226" s="9"/>
      <c r="W226" s="9"/>
      <c r="X226" s="9">
        <f t="shared" si="88"/>
        <v>0</v>
      </c>
      <c r="Y226" s="9"/>
      <c r="Z226" s="9"/>
      <c r="AA226" s="10">
        <f t="shared" si="89"/>
        <v>-4.6566128730773926E-10</v>
      </c>
      <c r="AB226" s="11">
        <v>45944</v>
      </c>
    </row>
    <row r="227" spans="1:28" ht="15.75" x14ac:dyDescent="0.25">
      <c r="A227" s="39">
        <v>45933</v>
      </c>
      <c r="B227" s="33" t="s">
        <v>112</v>
      </c>
      <c r="C227" s="33"/>
      <c r="D227" s="33" t="s">
        <v>31</v>
      </c>
      <c r="E227" s="33" t="s">
        <v>99</v>
      </c>
      <c r="F227" s="33">
        <v>4</v>
      </c>
      <c r="G227" s="33" t="s">
        <v>25</v>
      </c>
      <c r="H227" s="33">
        <v>480000</v>
      </c>
      <c r="I227" s="5">
        <f t="shared" si="77"/>
        <v>1920000</v>
      </c>
      <c r="J227" s="85" t="s">
        <v>38</v>
      </c>
      <c r="K227" s="130" t="s">
        <v>1190</v>
      </c>
      <c r="L227" s="9">
        <f t="shared" si="84"/>
        <v>0</v>
      </c>
      <c r="M227" s="9"/>
      <c r="N227" s="9"/>
      <c r="O227" s="9">
        <f t="shared" si="85"/>
        <v>0</v>
      </c>
      <c r="P227" s="9"/>
      <c r="Q227" s="9"/>
      <c r="R227" s="9">
        <f t="shared" si="86"/>
        <v>0</v>
      </c>
      <c r="S227" s="9"/>
      <c r="T227" s="9"/>
      <c r="U227" s="9">
        <f t="shared" si="87"/>
        <v>0</v>
      </c>
      <c r="V227" s="9"/>
      <c r="W227" s="9"/>
      <c r="X227" s="9">
        <f t="shared" si="88"/>
        <v>0</v>
      </c>
      <c r="Y227" s="9"/>
      <c r="Z227" s="9"/>
      <c r="AA227" s="10">
        <f t="shared" si="89"/>
        <v>1920000</v>
      </c>
      <c r="AB227" s="11"/>
    </row>
    <row r="228" spans="1:28" ht="15.75" x14ac:dyDescent="0.25">
      <c r="A228" s="39">
        <v>45933</v>
      </c>
      <c r="B228" s="33" t="s">
        <v>1196</v>
      </c>
      <c r="C228" s="33"/>
      <c r="D228" s="33" t="s">
        <v>31</v>
      </c>
      <c r="E228" s="33" t="s">
        <v>32</v>
      </c>
      <c r="F228" s="43">
        <v>2</v>
      </c>
      <c r="G228" s="33" t="s">
        <v>33</v>
      </c>
      <c r="H228" s="33">
        <v>150000</v>
      </c>
      <c r="I228" s="5">
        <f t="shared" si="77"/>
        <v>300000</v>
      </c>
      <c r="J228" s="37" t="s">
        <v>241</v>
      </c>
      <c r="K228" s="33"/>
      <c r="L228" s="9">
        <f t="shared" si="84"/>
        <v>0</v>
      </c>
      <c r="M228" s="9"/>
      <c r="N228" s="9"/>
      <c r="O228" s="9">
        <f t="shared" si="85"/>
        <v>0</v>
      </c>
      <c r="P228" s="9"/>
      <c r="Q228" s="9"/>
      <c r="R228" s="9">
        <f t="shared" si="86"/>
        <v>0</v>
      </c>
      <c r="S228" s="9"/>
      <c r="T228" s="9"/>
      <c r="U228" s="9">
        <f t="shared" si="87"/>
        <v>300000</v>
      </c>
      <c r="V228" s="9">
        <v>300000</v>
      </c>
      <c r="W228" s="9"/>
      <c r="X228" s="9">
        <f t="shared" si="88"/>
        <v>0</v>
      </c>
      <c r="Y228" s="9"/>
      <c r="Z228" s="9"/>
      <c r="AA228" s="10">
        <f t="shared" si="89"/>
        <v>0</v>
      </c>
      <c r="AB228" s="11">
        <v>45933</v>
      </c>
    </row>
    <row r="229" spans="1:28" ht="15.75" x14ac:dyDescent="0.25">
      <c r="A229" s="39">
        <v>45933</v>
      </c>
      <c r="B229" s="33" t="s">
        <v>1157</v>
      </c>
      <c r="C229" s="33"/>
      <c r="D229" s="33" t="s">
        <v>41</v>
      </c>
      <c r="E229" s="33" t="s">
        <v>235</v>
      </c>
      <c r="F229" s="33">
        <v>5</v>
      </c>
      <c r="G229" s="33" t="s">
        <v>51</v>
      </c>
      <c r="H229" s="33">
        <v>90000</v>
      </c>
      <c r="I229" s="5">
        <f t="shared" si="77"/>
        <v>450000</v>
      </c>
      <c r="J229" s="37" t="s">
        <v>241</v>
      </c>
      <c r="K229" s="33"/>
      <c r="L229" s="9">
        <f t="shared" si="84"/>
        <v>450000</v>
      </c>
      <c r="M229" s="9">
        <v>450000</v>
      </c>
      <c r="N229" s="9"/>
      <c r="O229" s="9">
        <f t="shared" si="85"/>
        <v>0</v>
      </c>
      <c r="P229" s="9"/>
      <c r="Q229" s="9"/>
      <c r="R229" s="9">
        <f t="shared" si="86"/>
        <v>0</v>
      </c>
      <c r="S229" s="9"/>
      <c r="T229" s="9"/>
      <c r="U229" s="9">
        <f t="shared" si="87"/>
        <v>0</v>
      </c>
      <c r="V229" s="9"/>
      <c r="W229" s="9"/>
      <c r="X229" s="9">
        <f t="shared" si="88"/>
        <v>0</v>
      </c>
      <c r="Y229" s="9"/>
      <c r="Z229" s="9"/>
      <c r="AA229" s="10">
        <f t="shared" si="89"/>
        <v>0</v>
      </c>
      <c r="AB229" s="11">
        <v>45933</v>
      </c>
    </row>
    <row r="230" spans="1:28" ht="15.75" x14ac:dyDescent="0.25">
      <c r="A230" s="39">
        <v>45933</v>
      </c>
      <c r="B230" s="33" t="s">
        <v>1157</v>
      </c>
      <c r="C230" s="33"/>
      <c r="D230" s="33" t="s">
        <v>41</v>
      </c>
      <c r="E230" s="33" t="s">
        <v>102</v>
      </c>
      <c r="F230" s="33">
        <v>2</v>
      </c>
      <c r="G230" s="33" t="s">
        <v>74</v>
      </c>
      <c r="H230" s="33">
        <v>65000</v>
      </c>
      <c r="I230" s="5">
        <f t="shared" si="77"/>
        <v>130000</v>
      </c>
      <c r="J230" s="37" t="s">
        <v>241</v>
      </c>
      <c r="K230" s="33"/>
      <c r="L230" s="9">
        <f t="shared" si="84"/>
        <v>130000</v>
      </c>
      <c r="M230" s="9">
        <v>130000</v>
      </c>
      <c r="N230" s="9"/>
      <c r="O230" s="9">
        <f t="shared" si="85"/>
        <v>0</v>
      </c>
      <c r="P230" s="9"/>
      <c r="Q230" s="9"/>
      <c r="R230" s="9">
        <f t="shared" si="86"/>
        <v>0</v>
      </c>
      <c r="S230" s="9"/>
      <c r="T230" s="9"/>
      <c r="U230" s="9">
        <f t="shared" si="87"/>
        <v>0</v>
      </c>
      <c r="V230" s="9"/>
      <c r="W230" s="9"/>
      <c r="X230" s="9">
        <f t="shared" si="88"/>
        <v>0</v>
      </c>
      <c r="Y230" s="9"/>
      <c r="Z230" s="9"/>
      <c r="AA230" s="10">
        <f t="shared" si="89"/>
        <v>0</v>
      </c>
      <c r="AB230" s="11">
        <v>45933</v>
      </c>
    </row>
    <row r="231" spans="1:28" ht="15.75" x14ac:dyDescent="0.25">
      <c r="A231" s="39">
        <v>45933</v>
      </c>
      <c r="B231" s="33" t="s">
        <v>170</v>
      </c>
      <c r="C231" s="33"/>
      <c r="D231" s="33" t="s">
        <v>31</v>
      </c>
      <c r="E231" s="33" t="s">
        <v>73</v>
      </c>
      <c r="F231" s="33">
        <v>10</v>
      </c>
      <c r="G231" s="33" t="s">
        <v>74</v>
      </c>
      <c r="H231" s="33">
        <v>50000</v>
      </c>
      <c r="I231" s="5">
        <f t="shared" si="77"/>
        <v>500000</v>
      </c>
      <c r="J231" s="37" t="s">
        <v>241</v>
      </c>
      <c r="K231" s="33"/>
      <c r="L231" s="9">
        <f t="shared" si="84"/>
        <v>500000</v>
      </c>
      <c r="M231" s="9">
        <v>500000</v>
      </c>
      <c r="N231" s="9"/>
      <c r="O231" s="9">
        <f t="shared" si="85"/>
        <v>0</v>
      </c>
      <c r="P231" s="9"/>
      <c r="Q231" s="9"/>
      <c r="R231" s="9">
        <f t="shared" si="86"/>
        <v>0</v>
      </c>
      <c r="S231" s="9"/>
      <c r="T231" s="9"/>
      <c r="U231" s="9">
        <f t="shared" si="87"/>
        <v>0</v>
      </c>
      <c r="V231" s="9"/>
      <c r="W231" s="9"/>
      <c r="X231" s="9">
        <f t="shared" si="88"/>
        <v>0</v>
      </c>
      <c r="Y231" s="9"/>
      <c r="Z231" s="9"/>
      <c r="AA231" s="10">
        <f t="shared" si="89"/>
        <v>0</v>
      </c>
      <c r="AB231" s="11">
        <v>45933</v>
      </c>
    </row>
    <row r="232" spans="1:28" ht="15.75" x14ac:dyDescent="0.25">
      <c r="A232" s="39">
        <v>45933</v>
      </c>
      <c r="B232" s="33" t="s">
        <v>170</v>
      </c>
      <c r="C232" s="33"/>
      <c r="D232" s="33" t="s">
        <v>31</v>
      </c>
      <c r="E232" s="33" t="s">
        <v>203</v>
      </c>
      <c r="F232" s="33">
        <v>13.2</v>
      </c>
      <c r="G232" s="33" t="s">
        <v>51</v>
      </c>
      <c r="H232" s="33">
        <v>43000</v>
      </c>
      <c r="I232" s="5">
        <f t="shared" si="77"/>
        <v>567600</v>
      </c>
      <c r="J232" s="37" t="s">
        <v>241</v>
      </c>
      <c r="K232" s="33"/>
      <c r="L232" s="9">
        <f t="shared" si="84"/>
        <v>567600</v>
      </c>
      <c r="M232" s="9">
        <v>567600</v>
      </c>
      <c r="N232" s="9"/>
      <c r="O232" s="9">
        <f t="shared" si="85"/>
        <v>0</v>
      </c>
      <c r="P232" s="9"/>
      <c r="Q232" s="9"/>
      <c r="R232" s="9">
        <f t="shared" si="86"/>
        <v>0</v>
      </c>
      <c r="S232" s="9"/>
      <c r="T232" s="9"/>
      <c r="U232" s="9">
        <f t="shared" si="87"/>
        <v>0</v>
      </c>
      <c r="V232" s="9"/>
      <c r="W232" s="9"/>
      <c r="X232" s="9">
        <f t="shared" si="88"/>
        <v>0</v>
      </c>
      <c r="Y232" s="9"/>
      <c r="Z232" s="9"/>
      <c r="AA232" s="10">
        <f t="shared" si="89"/>
        <v>0</v>
      </c>
      <c r="AB232" s="11">
        <v>45933</v>
      </c>
    </row>
    <row r="233" spans="1:28" ht="15.75" x14ac:dyDescent="0.25">
      <c r="A233" s="39">
        <v>45933</v>
      </c>
      <c r="B233" s="33" t="s">
        <v>153</v>
      </c>
      <c r="C233" s="33"/>
      <c r="D233" s="33" t="s">
        <v>31</v>
      </c>
      <c r="E233" s="33" t="s">
        <v>155</v>
      </c>
      <c r="F233" s="33">
        <v>500</v>
      </c>
      <c r="G233" s="33" t="s">
        <v>29</v>
      </c>
      <c r="H233" s="33">
        <v>3800</v>
      </c>
      <c r="I233" s="5">
        <f t="shared" si="77"/>
        <v>1900000</v>
      </c>
      <c r="J233" s="41" t="s">
        <v>241</v>
      </c>
      <c r="K233" s="33" t="s">
        <v>1199</v>
      </c>
      <c r="L233" s="9">
        <f t="shared" si="84"/>
        <v>0</v>
      </c>
      <c r="M233" s="9"/>
      <c r="N233" s="9"/>
      <c r="O233" s="9">
        <f t="shared" si="85"/>
        <v>0</v>
      </c>
      <c r="P233" s="9"/>
      <c r="Q233" s="9"/>
      <c r="R233" s="9">
        <f t="shared" si="86"/>
        <v>0</v>
      </c>
      <c r="S233" s="9"/>
      <c r="T233" s="9"/>
      <c r="U233" s="9">
        <f t="shared" si="87"/>
        <v>1900000</v>
      </c>
      <c r="V233" s="9">
        <v>1900000</v>
      </c>
      <c r="W233" s="9"/>
      <c r="X233" s="9">
        <f t="shared" si="88"/>
        <v>0</v>
      </c>
      <c r="Y233" s="9"/>
      <c r="Z233" s="9"/>
      <c r="AA233" s="10">
        <f t="shared" si="89"/>
        <v>0</v>
      </c>
      <c r="AB233" s="11">
        <v>45937</v>
      </c>
    </row>
    <row r="234" spans="1:28" ht="15.75" x14ac:dyDescent="0.25">
      <c r="A234" s="39">
        <v>45933</v>
      </c>
      <c r="B234" s="33" t="s">
        <v>391</v>
      </c>
      <c r="C234" s="33"/>
      <c r="D234" s="33" t="s">
        <v>41</v>
      </c>
      <c r="E234" s="33" t="s">
        <v>73</v>
      </c>
      <c r="F234" s="33">
        <v>20</v>
      </c>
      <c r="G234" s="33" t="s">
        <v>74</v>
      </c>
      <c r="H234" s="33">
        <v>50000</v>
      </c>
      <c r="I234" s="5">
        <f t="shared" si="77"/>
        <v>1000000</v>
      </c>
      <c r="J234" s="85" t="s">
        <v>43</v>
      </c>
      <c r="K234" s="130" t="s">
        <v>1190</v>
      </c>
      <c r="L234" s="9">
        <f t="shared" si="84"/>
        <v>385000</v>
      </c>
      <c r="M234" s="9">
        <v>385000</v>
      </c>
      <c r="N234" s="9"/>
      <c r="O234" s="9">
        <f t="shared" si="85"/>
        <v>0</v>
      </c>
      <c r="P234" s="9"/>
      <c r="Q234" s="9"/>
      <c r="R234" s="9">
        <f t="shared" si="86"/>
        <v>0</v>
      </c>
      <c r="S234" s="9"/>
      <c r="T234" s="9"/>
      <c r="U234" s="9">
        <f t="shared" si="87"/>
        <v>0</v>
      </c>
      <c r="V234" s="9"/>
      <c r="W234" s="9"/>
      <c r="X234" s="9">
        <f t="shared" si="88"/>
        <v>0</v>
      </c>
      <c r="Y234" s="9"/>
      <c r="Z234" s="9"/>
      <c r="AA234" s="10">
        <f t="shared" si="89"/>
        <v>615000</v>
      </c>
      <c r="AB234" s="11">
        <v>45955</v>
      </c>
    </row>
    <row r="235" spans="1:28" ht="15.75" x14ac:dyDescent="0.25">
      <c r="A235" s="39">
        <v>45933</v>
      </c>
      <c r="B235" s="33" t="s">
        <v>391</v>
      </c>
      <c r="C235" s="33"/>
      <c r="D235" s="33" t="s">
        <v>41</v>
      </c>
      <c r="E235" s="33" t="s">
        <v>102</v>
      </c>
      <c r="F235" s="33">
        <v>12</v>
      </c>
      <c r="G235" s="33" t="s">
        <v>74</v>
      </c>
      <c r="H235" s="33">
        <v>65000</v>
      </c>
      <c r="I235" s="5">
        <f t="shared" si="77"/>
        <v>780000</v>
      </c>
      <c r="J235" s="85" t="s">
        <v>38</v>
      </c>
      <c r="K235" s="130" t="s">
        <v>1190</v>
      </c>
      <c r="L235" s="9">
        <f t="shared" si="84"/>
        <v>0</v>
      </c>
      <c r="M235" s="9"/>
      <c r="N235" s="9"/>
      <c r="O235" s="9">
        <f t="shared" si="85"/>
        <v>0</v>
      </c>
      <c r="P235" s="9"/>
      <c r="Q235" s="9"/>
      <c r="R235" s="9">
        <f t="shared" si="86"/>
        <v>0</v>
      </c>
      <c r="S235" s="9"/>
      <c r="T235" s="9"/>
      <c r="U235" s="9">
        <f t="shared" si="87"/>
        <v>0</v>
      </c>
      <c r="V235" s="9"/>
      <c r="W235" s="9"/>
      <c r="X235" s="9">
        <f t="shared" si="88"/>
        <v>0</v>
      </c>
      <c r="Y235" s="9"/>
      <c r="Z235" s="9"/>
      <c r="AA235" s="10">
        <f t="shared" si="89"/>
        <v>780000</v>
      </c>
      <c r="AB235" s="11"/>
    </row>
    <row r="236" spans="1:28" ht="15.75" x14ac:dyDescent="0.25">
      <c r="A236" s="39">
        <v>45933</v>
      </c>
      <c r="B236" s="33" t="s">
        <v>252</v>
      </c>
      <c r="C236" s="33"/>
      <c r="D236" s="33" t="s">
        <v>31</v>
      </c>
      <c r="E236" s="33" t="s">
        <v>468</v>
      </c>
      <c r="F236" s="33">
        <v>16</v>
      </c>
      <c r="G236" s="33" t="s">
        <v>51</v>
      </c>
      <c r="H236" s="33">
        <v>43000</v>
      </c>
      <c r="I236" s="5">
        <f t="shared" si="77"/>
        <v>688000</v>
      </c>
      <c r="J236" s="41" t="s">
        <v>241</v>
      </c>
      <c r="K236" s="33" t="s">
        <v>1186</v>
      </c>
      <c r="L236" s="9">
        <f t="shared" si="84"/>
        <v>0</v>
      </c>
      <c r="M236" s="9"/>
      <c r="N236" s="9"/>
      <c r="O236" s="9">
        <f t="shared" si="85"/>
        <v>0</v>
      </c>
      <c r="P236" s="9"/>
      <c r="Q236" s="9"/>
      <c r="R236" s="9">
        <f t="shared" si="86"/>
        <v>0</v>
      </c>
      <c r="S236" s="9"/>
      <c r="T236" s="9"/>
      <c r="U236" s="9">
        <f t="shared" si="87"/>
        <v>688000</v>
      </c>
      <c r="V236" s="9">
        <v>688000</v>
      </c>
      <c r="W236" s="9"/>
      <c r="X236" s="9">
        <f t="shared" si="88"/>
        <v>0</v>
      </c>
      <c r="Y236" s="9"/>
      <c r="Z236" s="9"/>
      <c r="AA236" s="10">
        <f t="shared" si="89"/>
        <v>0</v>
      </c>
      <c r="AB236" s="11">
        <v>45960</v>
      </c>
    </row>
    <row r="237" spans="1:28" ht="15.75" x14ac:dyDescent="0.25">
      <c r="A237" s="39">
        <v>45933</v>
      </c>
      <c r="B237" s="33" t="s">
        <v>252</v>
      </c>
      <c r="C237" s="33"/>
      <c r="D237" s="33" t="s">
        <v>31</v>
      </c>
      <c r="E237" s="33" t="s">
        <v>310</v>
      </c>
      <c r="F237" s="33">
        <v>40</v>
      </c>
      <c r="G237" s="33" t="s">
        <v>51</v>
      </c>
      <c r="H237" s="33">
        <v>86000</v>
      </c>
      <c r="I237" s="5">
        <f t="shared" si="77"/>
        <v>3440000</v>
      </c>
      <c r="J237" s="41" t="s">
        <v>241</v>
      </c>
      <c r="K237" s="33" t="s">
        <v>1186</v>
      </c>
      <c r="L237" s="9">
        <f t="shared" si="84"/>
        <v>0</v>
      </c>
      <c r="M237" s="9"/>
      <c r="N237" s="9"/>
      <c r="O237" s="9">
        <f t="shared" si="85"/>
        <v>0</v>
      </c>
      <c r="P237" s="9"/>
      <c r="Q237" s="9"/>
      <c r="R237" s="9">
        <f t="shared" si="86"/>
        <v>0</v>
      </c>
      <c r="S237" s="9"/>
      <c r="T237" s="9"/>
      <c r="U237" s="9">
        <f t="shared" si="87"/>
        <v>3440000</v>
      </c>
      <c r="V237" s="9">
        <v>3440000</v>
      </c>
      <c r="W237" s="9"/>
      <c r="X237" s="9">
        <f t="shared" si="88"/>
        <v>0</v>
      </c>
      <c r="Y237" s="9"/>
      <c r="Z237" s="9"/>
      <c r="AA237" s="10">
        <f t="shared" si="89"/>
        <v>0</v>
      </c>
      <c r="AB237" s="11">
        <v>45960</v>
      </c>
    </row>
    <row r="238" spans="1:28" ht="15.75" x14ac:dyDescent="0.25">
      <c r="A238" s="39">
        <v>45933</v>
      </c>
      <c r="B238" s="33" t="s">
        <v>252</v>
      </c>
      <c r="C238" s="33"/>
      <c r="D238" s="33" t="s">
        <v>31</v>
      </c>
      <c r="E238" s="33" t="s">
        <v>309</v>
      </c>
      <c r="F238" s="33">
        <v>20</v>
      </c>
      <c r="G238" s="33" t="s">
        <v>51</v>
      </c>
      <c r="H238" s="33">
        <v>86000</v>
      </c>
      <c r="I238" s="5">
        <f t="shared" si="77"/>
        <v>1720000</v>
      </c>
      <c r="J238" s="41" t="s">
        <v>241</v>
      </c>
      <c r="K238" s="33" t="s">
        <v>1186</v>
      </c>
      <c r="L238" s="9">
        <f t="shared" si="84"/>
        <v>0</v>
      </c>
      <c r="M238" s="9"/>
      <c r="N238" s="9"/>
      <c r="O238" s="9">
        <f t="shared" si="85"/>
        <v>0</v>
      </c>
      <c r="P238" s="9"/>
      <c r="Q238" s="9"/>
      <c r="R238" s="9">
        <f t="shared" si="86"/>
        <v>0</v>
      </c>
      <c r="S238" s="9"/>
      <c r="T238" s="9"/>
      <c r="U238" s="9">
        <f t="shared" si="87"/>
        <v>1720000</v>
      </c>
      <c r="V238" s="9">
        <v>1720000</v>
      </c>
      <c r="W238" s="9"/>
      <c r="X238" s="9">
        <f t="shared" si="88"/>
        <v>0</v>
      </c>
      <c r="Y238" s="9"/>
      <c r="Z238" s="9"/>
      <c r="AA238" s="10">
        <f t="shared" si="89"/>
        <v>0</v>
      </c>
      <c r="AB238" s="11">
        <v>45960</v>
      </c>
    </row>
    <row r="239" spans="1:28" ht="15.75" x14ac:dyDescent="0.25">
      <c r="A239" s="39">
        <v>45933</v>
      </c>
      <c r="B239" s="33" t="s">
        <v>126</v>
      </c>
      <c r="C239" s="33"/>
      <c r="D239" s="33" t="s">
        <v>31</v>
      </c>
      <c r="E239" s="33" t="s">
        <v>123</v>
      </c>
      <c r="F239" s="33">
        <v>25</v>
      </c>
      <c r="G239" s="33" t="s">
        <v>51</v>
      </c>
      <c r="H239" s="33">
        <v>100000</v>
      </c>
      <c r="I239" s="5">
        <f t="shared" si="77"/>
        <v>2500000</v>
      </c>
      <c r="J239" s="41" t="s">
        <v>241</v>
      </c>
      <c r="K239" s="33"/>
      <c r="L239" s="9">
        <f t="shared" si="84"/>
        <v>0</v>
      </c>
      <c r="M239" s="9"/>
      <c r="N239" s="9"/>
      <c r="O239" s="9">
        <f t="shared" si="85"/>
        <v>0</v>
      </c>
      <c r="P239" s="9"/>
      <c r="Q239" s="9"/>
      <c r="R239" s="9">
        <f t="shared" si="86"/>
        <v>0</v>
      </c>
      <c r="S239" s="9"/>
      <c r="T239" s="9"/>
      <c r="U239" s="9">
        <f t="shared" si="87"/>
        <v>2500000</v>
      </c>
      <c r="V239" s="9">
        <v>2500000</v>
      </c>
      <c r="W239" s="9"/>
      <c r="X239" s="9">
        <f t="shared" si="88"/>
        <v>0</v>
      </c>
      <c r="Y239" s="9"/>
      <c r="Z239" s="9"/>
      <c r="AA239" s="10">
        <f t="shared" si="89"/>
        <v>0</v>
      </c>
      <c r="AB239" s="11">
        <v>45933</v>
      </c>
    </row>
    <row r="240" spans="1:28" ht="15.75" x14ac:dyDescent="0.25">
      <c r="A240" s="32">
        <v>45933</v>
      </c>
      <c r="B240" s="33" t="s">
        <v>126</v>
      </c>
      <c r="C240" s="33"/>
      <c r="D240" s="33" t="s">
        <v>31</v>
      </c>
      <c r="E240" s="33" t="s">
        <v>102</v>
      </c>
      <c r="F240" s="21">
        <v>24</v>
      </c>
      <c r="G240" s="33" t="s">
        <v>74</v>
      </c>
      <c r="H240" s="33">
        <v>65000</v>
      </c>
      <c r="I240" s="5">
        <f t="shared" si="77"/>
        <v>1560000</v>
      </c>
      <c r="J240" s="37" t="s">
        <v>241</v>
      </c>
      <c r="K240" s="21"/>
      <c r="L240" s="9">
        <f t="shared" si="84"/>
        <v>0</v>
      </c>
      <c r="M240" s="9"/>
      <c r="N240" s="9"/>
      <c r="O240" s="9">
        <f t="shared" si="85"/>
        <v>1560000</v>
      </c>
      <c r="P240" s="9">
        <v>1560000</v>
      </c>
      <c r="Q240" s="9"/>
      <c r="R240" s="9">
        <f t="shared" si="86"/>
        <v>0</v>
      </c>
      <c r="S240" s="9"/>
      <c r="T240" s="9"/>
      <c r="U240" s="9">
        <f t="shared" si="87"/>
        <v>0</v>
      </c>
      <c r="V240" s="9"/>
      <c r="W240" s="9"/>
      <c r="X240" s="9">
        <f t="shared" si="88"/>
        <v>0</v>
      </c>
      <c r="Y240" s="9"/>
      <c r="Z240" s="9"/>
      <c r="AA240" s="10">
        <f t="shared" si="89"/>
        <v>0</v>
      </c>
      <c r="AB240" s="11">
        <v>45797</v>
      </c>
    </row>
    <row r="241" spans="1:28" ht="15.75" x14ac:dyDescent="0.25">
      <c r="A241" s="39">
        <v>45933</v>
      </c>
      <c r="B241" s="33" t="s">
        <v>663</v>
      </c>
      <c r="C241" s="33"/>
      <c r="D241" s="33" t="s">
        <v>41</v>
      </c>
      <c r="E241" s="33" t="s">
        <v>86</v>
      </c>
      <c r="F241" s="21">
        <v>50</v>
      </c>
      <c r="G241" s="33" t="s">
        <v>51</v>
      </c>
      <c r="H241" s="21">
        <v>95400</v>
      </c>
      <c r="I241" s="5">
        <f t="shared" si="77"/>
        <v>4770000</v>
      </c>
      <c r="J241" s="37" t="s">
        <v>240</v>
      </c>
      <c r="K241" s="21"/>
      <c r="L241" s="9">
        <f t="shared" si="84"/>
        <v>0</v>
      </c>
      <c r="M241" s="9"/>
      <c r="N241" s="9"/>
      <c r="O241" s="9">
        <f t="shared" si="85"/>
        <v>4770000</v>
      </c>
      <c r="P241" s="9">
        <v>4770000</v>
      </c>
      <c r="Q241" s="9"/>
      <c r="R241" s="9">
        <f t="shared" si="86"/>
        <v>0</v>
      </c>
      <c r="S241" s="9"/>
      <c r="T241" s="9"/>
      <c r="U241" s="9">
        <f t="shared" si="87"/>
        <v>0</v>
      </c>
      <c r="V241" s="9"/>
      <c r="W241" s="9"/>
      <c r="X241" s="9">
        <f t="shared" si="88"/>
        <v>0</v>
      </c>
      <c r="Y241" s="9"/>
      <c r="Z241" s="9"/>
      <c r="AA241" s="10">
        <f t="shared" si="89"/>
        <v>0</v>
      </c>
      <c r="AB241" s="11">
        <v>45866</v>
      </c>
    </row>
    <row r="242" spans="1:28" ht="15.75" x14ac:dyDescent="0.25">
      <c r="A242" s="39">
        <v>45933</v>
      </c>
      <c r="B242" s="33" t="s">
        <v>663</v>
      </c>
      <c r="C242" s="33"/>
      <c r="D242" s="33" t="s">
        <v>41</v>
      </c>
      <c r="E242" s="33" t="s">
        <v>1095</v>
      </c>
      <c r="F242" s="21">
        <v>20</v>
      </c>
      <c r="G242" s="33" t="s">
        <v>51</v>
      </c>
      <c r="H242" s="21">
        <v>63000</v>
      </c>
      <c r="I242" s="5">
        <f t="shared" si="77"/>
        <v>1260000</v>
      </c>
      <c r="J242" s="37" t="s">
        <v>240</v>
      </c>
      <c r="K242" s="21"/>
      <c r="L242" s="9">
        <f t="shared" si="84"/>
        <v>0</v>
      </c>
      <c r="M242" s="9"/>
      <c r="N242" s="9"/>
      <c r="O242" s="9">
        <f t="shared" si="85"/>
        <v>1260000</v>
      </c>
      <c r="P242" s="9">
        <v>1260000</v>
      </c>
      <c r="Q242" s="9"/>
      <c r="R242" s="9">
        <f t="shared" si="86"/>
        <v>0</v>
      </c>
      <c r="S242" s="9"/>
      <c r="T242" s="9"/>
      <c r="U242" s="9">
        <f t="shared" si="87"/>
        <v>0</v>
      </c>
      <c r="V242" s="9"/>
      <c r="W242" s="9"/>
      <c r="X242" s="9">
        <f t="shared" si="88"/>
        <v>0</v>
      </c>
      <c r="Y242" s="9"/>
      <c r="Z242" s="9"/>
      <c r="AA242" s="10">
        <f t="shared" si="89"/>
        <v>0</v>
      </c>
      <c r="AB242" s="11">
        <v>45866</v>
      </c>
    </row>
    <row r="243" spans="1:28" ht="15.75" x14ac:dyDescent="0.25">
      <c r="A243" s="39">
        <v>45933</v>
      </c>
      <c r="B243" s="35" t="s">
        <v>1205</v>
      </c>
      <c r="C243" s="35"/>
      <c r="D243" s="35" t="s">
        <v>41</v>
      </c>
      <c r="E243" s="35" t="s">
        <v>203</v>
      </c>
      <c r="F243" s="40">
        <v>27.4</v>
      </c>
      <c r="G243" s="35" t="s">
        <v>51</v>
      </c>
      <c r="H243" s="40">
        <v>44600</v>
      </c>
      <c r="I243" s="5">
        <f t="shared" si="77"/>
        <v>1222040</v>
      </c>
      <c r="J243" s="37" t="s">
        <v>240</v>
      </c>
      <c r="K243" s="40" t="s">
        <v>1190</v>
      </c>
      <c r="L243" s="9">
        <f t="shared" si="84"/>
        <v>0</v>
      </c>
      <c r="M243" s="9"/>
      <c r="N243" s="9"/>
      <c r="O243" s="9">
        <f t="shared" si="85"/>
        <v>1222040</v>
      </c>
      <c r="P243" s="9">
        <v>1222040</v>
      </c>
      <c r="Q243" s="9"/>
      <c r="R243" s="9">
        <f t="shared" si="86"/>
        <v>0</v>
      </c>
      <c r="S243" s="9"/>
      <c r="T243" s="9"/>
      <c r="U243" s="9">
        <f t="shared" si="87"/>
        <v>0</v>
      </c>
      <c r="V243" s="9"/>
      <c r="W243" s="9"/>
      <c r="X243" s="9">
        <f t="shared" si="88"/>
        <v>0</v>
      </c>
      <c r="Y243" s="9"/>
      <c r="Z243" s="9"/>
      <c r="AA243" s="10">
        <f t="shared" si="89"/>
        <v>0</v>
      </c>
      <c r="AB243" s="11">
        <v>45938</v>
      </c>
    </row>
    <row r="244" spans="1:28" ht="15.75" x14ac:dyDescent="0.25">
      <c r="A244" s="39">
        <v>45933</v>
      </c>
      <c r="B244" s="35" t="s">
        <v>374</v>
      </c>
      <c r="C244" s="33"/>
      <c r="D244" s="35" t="s">
        <v>31</v>
      </c>
      <c r="E244" s="33" t="s">
        <v>122</v>
      </c>
      <c r="F244" s="21">
        <v>10</v>
      </c>
      <c r="G244" s="33" t="s">
        <v>51</v>
      </c>
      <c r="H244" s="21">
        <v>70000</v>
      </c>
      <c r="I244" s="5">
        <f t="shared" si="77"/>
        <v>700000</v>
      </c>
      <c r="J244" s="37" t="s">
        <v>240</v>
      </c>
      <c r="K244" s="40" t="s">
        <v>1190</v>
      </c>
      <c r="L244" s="9">
        <f t="shared" si="84"/>
        <v>0</v>
      </c>
      <c r="M244" s="9"/>
      <c r="N244" s="9"/>
      <c r="O244" s="9">
        <f t="shared" si="85"/>
        <v>700000</v>
      </c>
      <c r="P244" s="9">
        <v>700000</v>
      </c>
      <c r="Q244" s="9"/>
      <c r="R244" s="9">
        <f t="shared" si="86"/>
        <v>0</v>
      </c>
      <c r="S244" s="9"/>
      <c r="T244" s="9"/>
      <c r="U244" s="9">
        <f t="shared" si="87"/>
        <v>0</v>
      </c>
      <c r="V244" s="9"/>
      <c r="W244" s="9"/>
      <c r="X244" s="9">
        <f t="shared" si="88"/>
        <v>0</v>
      </c>
      <c r="Y244" s="9"/>
      <c r="Z244" s="9"/>
      <c r="AA244" s="10">
        <f t="shared" si="89"/>
        <v>0</v>
      </c>
      <c r="AB244" s="11">
        <v>45937</v>
      </c>
    </row>
    <row r="245" spans="1:28" ht="15.75" x14ac:dyDescent="0.25">
      <c r="A245" s="39">
        <v>45933</v>
      </c>
      <c r="B245" s="35" t="s">
        <v>374</v>
      </c>
      <c r="C245" s="33"/>
      <c r="D245" s="35" t="s">
        <v>31</v>
      </c>
      <c r="E245" s="33" t="s">
        <v>73</v>
      </c>
      <c r="F245" s="21">
        <v>20</v>
      </c>
      <c r="G245" s="33" t="s">
        <v>74</v>
      </c>
      <c r="H245" s="21">
        <v>50000</v>
      </c>
      <c r="I245" s="5">
        <f t="shared" si="77"/>
        <v>1000000</v>
      </c>
      <c r="J245" s="37" t="s">
        <v>240</v>
      </c>
      <c r="K245" s="40" t="s">
        <v>1190</v>
      </c>
      <c r="L245" s="9">
        <f t="shared" si="84"/>
        <v>0</v>
      </c>
      <c r="M245" s="9"/>
      <c r="N245" s="9"/>
      <c r="O245" s="9">
        <f t="shared" si="85"/>
        <v>1000000</v>
      </c>
      <c r="P245" s="9">
        <v>500000</v>
      </c>
      <c r="Q245" s="9">
        <v>500000</v>
      </c>
      <c r="R245" s="9">
        <f t="shared" si="86"/>
        <v>0</v>
      </c>
      <c r="S245" s="9"/>
      <c r="T245" s="9"/>
      <c r="U245" s="9">
        <f t="shared" si="87"/>
        <v>0</v>
      </c>
      <c r="V245" s="9"/>
      <c r="W245" s="9"/>
      <c r="X245" s="9">
        <f t="shared" si="88"/>
        <v>0</v>
      </c>
      <c r="Y245" s="9"/>
      <c r="Z245" s="9"/>
      <c r="AA245" s="10">
        <f t="shared" si="89"/>
        <v>0</v>
      </c>
      <c r="AB245" s="11">
        <v>45940</v>
      </c>
    </row>
    <row r="246" spans="1:28" ht="15.75" x14ac:dyDescent="0.25">
      <c r="A246" s="39">
        <v>45933</v>
      </c>
      <c r="B246" s="33" t="s">
        <v>1197</v>
      </c>
      <c r="C246" s="33"/>
      <c r="D246" s="33" t="s">
        <v>41</v>
      </c>
      <c r="E246" s="33" t="s">
        <v>1198</v>
      </c>
      <c r="F246" s="21">
        <v>104.3</v>
      </c>
      <c r="G246" s="33" t="s">
        <v>51</v>
      </c>
      <c r="H246" s="21">
        <v>100000</v>
      </c>
      <c r="I246" s="5">
        <f t="shared" si="77"/>
        <v>10430000</v>
      </c>
      <c r="J246" s="37" t="s">
        <v>240</v>
      </c>
      <c r="K246" s="40" t="s">
        <v>1190</v>
      </c>
      <c r="L246" s="9">
        <f t="shared" si="84"/>
        <v>0</v>
      </c>
      <c r="M246" s="9"/>
      <c r="N246" s="9"/>
      <c r="O246" s="9">
        <f t="shared" si="85"/>
        <v>10430000</v>
      </c>
      <c r="P246" s="9">
        <v>10430000</v>
      </c>
      <c r="Q246" s="9"/>
      <c r="R246" s="9">
        <f t="shared" si="86"/>
        <v>0</v>
      </c>
      <c r="S246" s="9"/>
      <c r="T246" s="9"/>
      <c r="U246" s="9">
        <f t="shared" si="87"/>
        <v>0</v>
      </c>
      <c r="V246" s="9"/>
      <c r="W246" s="9"/>
      <c r="X246" s="9">
        <f t="shared" si="88"/>
        <v>0</v>
      </c>
      <c r="Y246" s="9"/>
      <c r="Z246" s="9"/>
      <c r="AA246" s="10">
        <f t="shared" si="89"/>
        <v>0</v>
      </c>
      <c r="AB246" s="11">
        <v>45940</v>
      </c>
    </row>
    <row r="247" spans="1:28" ht="15.75" x14ac:dyDescent="0.25">
      <c r="A247" s="39">
        <v>45933</v>
      </c>
      <c r="B247" s="33" t="s">
        <v>268</v>
      </c>
      <c r="C247" s="33"/>
      <c r="D247" s="33" t="s">
        <v>41</v>
      </c>
      <c r="E247" s="33" t="s">
        <v>110</v>
      </c>
      <c r="F247" s="21">
        <v>200</v>
      </c>
      <c r="G247" s="33" t="s">
        <v>29</v>
      </c>
      <c r="H247" s="21">
        <v>2000</v>
      </c>
      <c r="I247" s="5">
        <f t="shared" si="77"/>
        <v>400000</v>
      </c>
      <c r="J247" s="37" t="s">
        <v>240</v>
      </c>
      <c r="K247" s="40" t="s">
        <v>1190</v>
      </c>
      <c r="L247" s="9">
        <f t="shared" si="84"/>
        <v>0</v>
      </c>
      <c r="M247" s="9"/>
      <c r="N247" s="9"/>
      <c r="O247" s="9">
        <f t="shared" si="85"/>
        <v>400000</v>
      </c>
      <c r="P247" s="9">
        <v>400000</v>
      </c>
      <c r="Q247" s="9"/>
      <c r="R247" s="9">
        <f t="shared" si="86"/>
        <v>0</v>
      </c>
      <c r="S247" s="9"/>
      <c r="T247" s="9"/>
      <c r="U247" s="9">
        <f t="shared" si="87"/>
        <v>0</v>
      </c>
      <c r="V247" s="9"/>
      <c r="W247" s="9"/>
      <c r="X247" s="9">
        <f t="shared" si="88"/>
        <v>0</v>
      </c>
      <c r="Y247" s="9"/>
      <c r="Z247" s="9"/>
      <c r="AA247" s="10">
        <f t="shared" si="89"/>
        <v>0</v>
      </c>
      <c r="AB247" s="11">
        <v>45936</v>
      </c>
    </row>
    <row r="248" spans="1:28" ht="15.75" x14ac:dyDescent="0.25">
      <c r="A248" s="39">
        <v>45933</v>
      </c>
      <c r="B248" s="33" t="s">
        <v>170</v>
      </c>
      <c r="C248" s="33"/>
      <c r="D248" s="33" t="s">
        <v>31</v>
      </c>
      <c r="E248" s="33" t="s">
        <v>64</v>
      </c>
      <c r="F248" s="21">
        <v>3</v>
      </c>
      <c r="G248" s="33" t="s">
        <v>33</v>
      </c>
      <c r="H248" s="21">
        <v>150000</v>
      </c>
      <c r="I248" s="5">
        <f t="shared" si="77"/>
        <v>450000</v>
      </c>
      <c r="J248" s="37" t="s">
        <v>241</v>
      </c>
      <c r="K248" s="21"/>
      <c r="L248" s="9">
        <f t="shared" si="84"/>
        <v>0</v>
      </c>
      <c r="M248" s="9"/>
      <c r="N248" s="9"/>
      <c r="O248" s="9">
        <f t="shared" si="85"/>
        <v>0</v>
      </c>
      <c r="P248" s="9"/>
      <c r="Q248" s="9"/>
      <c r="R248" s="9">
        <f t="shared" si="86"/>
        <v>0</v>
      </c>
      <c r="S248" s="9"/>
      <c r="T248" s="9"/>
      <c r="U248" s="9">
        <f t="shared" si="87"/>
        <v>450000</v>
      </c>
      <c r="V248" s="9">
        <v>450000</v>
      </c>
      <c r="W248" s="9"/>
      <c r="X248" s="9">
        <f t="shared" si="88"/>
        <v>0</v>
      </c>
      <c r="Y248" s="9"/>
      <c r="Z248" s="9"/>
      <c r="AA248" s="10">
        <f t="shared" si="89"/>
        <v>0</v>
      </c>
      <c r="AB248" s="11">
        <v>45933</v>
      </c>
    </row>
    <row r="249" spans="1:28" ht="15.75" x14ac:dyDescent="0.25">
      <c r="A249" s="39">
        <v>45933</v>
      </c>
      <c r="B249" s="33" t="s">
        <v>191</v>
      </c>
      <c r="C249" s="33"/>
      <c r="D249" s="33" t="s">
        <v>31</v>
      </c>
      <c r="E249" s="33" t="s">
        <v>64</v>
      </c>
      <c r="F249" s="21">
        <v>10</v>
      </c>
      <c r="G249" s="33" t="s">
        <v>33</v>
      </c>
      <c r="H249" s="21">
        <v>150000</v>
      </c>
      <c r="I249" s="5">
        <f t="shared" si="77"/>
        <v>1500000</v>
      </c>
      <c r="J249" s="37" t="s">
        <v>241</v>
      </c>
      <c r="K249" s="21" t="s">
        <v>1200</v>
      </c>
      <c r="L249" s="9">
        <f t="shared" si="84"/>
        <v>1500000</v>
      </c>
      <c r="M249" s="9">
        <v>1500000</v>
      </c>
      <c r="N249" s="9"/>
      <c r="O249" s="9">
        <f t="shared" si="85"/>
        <v>0</v>
      </c>
      <c r="P249" s="9"/>
      <c r="Q249" s="9"/>
      <c r="R249" s="9">
        <f t="shared" si="86"/>
        <v>0</v>
      </c>
      <c r="S249" s="9"/>
      <c r="T249" s="9"/>
      <c r="U249" s="9">
        <f t="shared" si="87"/>
        <v>0</v>
      </c>
      <c r="V249" s="9"/>
      <c r="W249" s="9"/>
      <c r="X249" s="9">
        <f t="shared" si="88"/>
        <v>0</v>
      </c>
      <c r="Y249" s="9"/>
      <c r="Z249" s="9"/>
      <c r="AA249" s="10">
        <f t="shared" si="89"/>
        <v>0</v>
      </c>
      <c r="AB249" s="11">
        <v>45958</v>
      </c>
    </row>
    <row r="250" spans="1:28" ht="15.75" x14ac:dyDescent="0.25">
      <c r="A250" s="32">
        <v>45933</v>
      </c>
      <c r="B250" s="33" t="s">
        <v>141</v>
      </c>
      <c r="C250" s="33"/>
      <c r="D250" s="33" t="s">
        <v>31</v>
      </c>
      <c r="E250" s="33" t="s">
        <v>95</v>
      </c>
      <c r="F250" s="21">
        <v>5200</v>
      </c>
      <c r="G250" s="33" t="s">
        <v>29</v>
      </c>
      <c r="H250" s="33">
        <v>3800</v>
      </c>
      <c r="I250" s="5">
        <f t="shared" si="77"/>
        <v>19760000</v>
      </c>
      <c r="J250" s="82" t="s">
        <v>43</v>
      </c>
      <c r="K250" s="33" t="s">
        <v>1186</v>
      </c>
      <c r="L250" s="9">
        <f t="shared" si="84"/>
        <v>0</v>
      </c>
      <c r="M250" s="9"/>
      <c r="N250" s="9"/>
      <c r="O250" s="9">
        <f t="shared" si="85"/>
        <v>0</v>
      </c>
      <c r="P250" s="9"/>
      <c r="Q250" s="9"/>
      <c r="R250" s="9">
        <f t="shared" si="86"/>
        <v>0</v>
      </c>
      <c r="S250" s="9"/>
      <c r="T250" s="9"/>
      <c r="U250" s="9">
        <f t="shared" si="87"/>
        <v>0</v>
      </c>
      <c r="V250" s="9"/>
      <c r="W250" s="9"/>
      <c r="X250" s="9">
        <f t="shared" si="88"/>
        <v>0</v>
      </c>
      <c r="Y250" s="9"/>
      <c r="Z250" s="9"/>
      <c r="AA250" s="10">
        <f t="shared" si="89"/>
        <v>19760000</v>
      </c>
      <c r="AB250" s="11"/>
    </row>
    <row r="251" spans="1:28" ht="16.5" thickBot="1" x14ac:dyDescent="0.3">
      <c r="A251" s="61">
        <v>45933</v>
      </c>
      <c r="B251" s="62" t="s">
        <v>648</v>
      </c>
      <c r="C251" s="62"/>
      <c r="D251" s="62" t="s">
        <v>41</v>
      </c>
      <c r="E251" s="62" t="s">
        <v>297</v>
      </c>
      <c r="F251" s="62">
        <v>2600</v>
      </c>
      <c r="G251" s="62" t="s">
        <v>29</v>
      </c>
      <c r="H251" s="62">
        <v>1850</v>
      </c>
      <c r="I251" s="133">
        <f t="shared" si="77"/>
        <v>4810000</v>
      </c>
      <c r="J251" s="63" t="s">
        <v>241</v>
      </c>
      <c r="K251" s="102"/>
      <c r="L251" s="97">
        <f t="shared" si="84"/>
        <v>0</v>
      </c>
      <c r="M251" s="97"/>
      <c r="N251" s="97"/>
      <c r="O251" s="97">
        <f t="shared" si="85"/>
        <v>0</v>
      </c>
      <c r="P251" s="97"/>
      <c r="Q251" s="97"/>
      <c r="R251" s="97">
        <f t="shared" si="86"/>
        <v>0</v>
      </c>
      <c r="S251" s="97"/>
      <c r="T251" s="97"/>
      <c r="U251" s="97">
        <f t="shared" si="87"/>
        <v>4810000</v>
      </c>
      <c r="V251" s="97">
        <v>4810000</v>
      </c>
      <c r="W251" s="97"/>
      <c r="X251" s="97">
        <f t="shared" si="88"/>
        <v>0</v>
      </c>
      <c r="Y251" s="97"/>
      <c r="Z251" s="97"/>
      <c r="AA251" s="98">
        <f t="shared" si="89"/>
        <v>0</v>
      </c>
      <c r="AB251" s="99">
        <v>45933</v>
      </c>
    </row>
    <row r="252" spans="1:28" ht="15.75" x14ac:dyDescent="0.25">
      <c r="A252" s="39">
        <v>45934</v>
      </c>
      <c r="B252" s="35" t="s">
        <v>526</v>
      </c>
      <c r="C252" s="35"/>
      <c r="D252" s="35" t="s">
        <v>31</v>
      </c>
      <c r="E252" s="35" t="s">
        <v>110</v>
      </c>
      <c r="F252" s="35">
        <v>3000</v>
      </c>
      <c r="G252" s="128" t="s">
        <v>29</v>
      </c>
      <c r="H252" s="35">
        <v>1900</v>
      </c>
      <c r="I252" s="135">
        <f t="shared" si="77"/>
        <v>5700000</v>
      </c>
      <c r="J252" s="37" t="s">
        <v>240</v>
      </c>
      <c r="K252" s="40" t="s">
        <v>1161</v>
      </c>
      <c r="L252" s="120">
        <f t="shared" si="84"/>
        <v>0</v>
      </c>
      <c r="M252" s="120"/>
      <c r="N252" s="120"/>
      <c r="O252" s="120">
        <f t="shared" si="85"/>
        <v>5700000</v>
      </c>
      <c r="P252" s="120">
        <v>5700000</v>
      </c>
      <c r="Q252" s="120"/>
      <c r="R252" s="120">
        <f t="shared" si="86"/>
        <v>0</v>
      </c>
      <c r="S252" s="120"/>
      <c r="T252" s="120"/>
      <c r="U252" s="120">
        <f t="shared" si="87"/>
        <v>0</v>
      </c>
      <c r="V252" s="120"/>
      <c r="W252" s="120"/>
      <c r="X252" s="120">
        <f t="shared" si="88"/>
        <v>0</v>
      </c>
      <c r="Y252" s="120"/>
      <c r="Z252" s="120"/>
      <c r="AA252" s="121">
        <f t="shared" si="89"/>
        <v>0</v>
      </c>
      <c r="AB252" s="122">
        <v>45937</v>
      </c>
    </row>
    <row r="253" spans="1:28" ht="15.75" x14ac:dyDescent="0.25">
      <c r="A253" s="39">
        <v>45934</v>
      </c>
      <c r="B253" s="35" t="s">
        <v>526</v>
      </c>
      <c r="C253" s="33"/>
      <c r="D253" s="35" t="s">
        <v>31</v>
      </c>
      <c r="E253" s="33" t="s">
        <v>64</v>
      </c>
      <c r="F253" s="33">
        <v>1</v>
      </c>
      <c r="G253" s="35" t="s">
        <v>33</v>
      </c>
      <c r="H253" s="33">
        <v>150000</v>
      </c>
      <c r="I253" s="5">
        <f t="shared" si="77"/>
        <v>150000</v>
      </c>
      <c r="J253" s="37" t="s">
        <v>240</v>
      </c>
      <c r="K253" s="40" t="s">
        <v>1161</v>
      </c>
      <c r="L253" s="9">
        <f t="shared" ref="L253:L266" si="90">M253+N253</f>
        <v>0</v>
      </c>
      <c r="M253" s="9"/>
      <c r="N253" s="9"/>
      <c r="O253" s="9">
        <f t="shared" ref="O253:O266" si="91">P253+Q253</f>
        <v>150000</v>
      </c>
      <c r="P253" s="9">
        <v>150000</v>
      </c>
      <c r="Q253" s="9"/>
      <c r="R253" s="9">
        <f t="shared" ref="R253:R266" si="92">S253+T253</f>
        <v>0</v>
      </c>
      <c r="S253" s="9"/>
      <c r="T253" s="9"/>
      <c r="U253" s="9">
        <f t="shared" ref="U253:U266" si="93">V253+W253</f>
        <v>0</v>
      </c>
      <c r="V253" s="9"/>
      <c r="W253" s="9"/>
      <c r="X253" s="9">
        <f t="shared" ref="X253:X266" si="94">Y253+Z253</f>
        <v>0</v>
      </c>
      <c r="Y253" s="9"/>
      <c r="Z253" s="9"/>
      <c r="AA253" s="10">
        <f t="shared" ref="AA253:AA266" si="95">C253+I253-L253-O253-U253-X253-R253</f>
        <v>0</v>
      </c>
      <c r="AB253" s="11">
        <v>45937</v>
      </c>
    </row>
    <row r="254" spans="1:28" ht="15.75" x14ac:dyDescent="0.25">
      <c r="A254" s="39">
        <v>45934</v>
      </c>
      <c r="B254" s="33" t="s">
        <v>345</v>
      </c>
      <c r="C254" s="33"/>
      <c r="D254" s="35" t="s">
        <v>31</v>
      </c>
      <c r="E254" s="33" t="s">
        <v>185</v>
      </c>
      <c r="F254" s="33">
        <v>600</v>
      </c>
      <c r="G254" s="33" t="s">
        <v>29</v>
      </c>
      <c r="H254" s="33">
        <v>1150</v>
      </c>
      <c r="I254" s="5">
        <f t="shared" si="77"/>
        <v>690000</v>
      </c>
      <c r="J254" s="37" t="s">
        <v>241</v>
      </c>
      <c r="K254" s="21"/>
      <c r="L254" s="9">
        <f t="shared" si="90"/>
        <v>0</v>
      </c>
      <c r="M254" s="9"/>
      <c r="N254" s="9"/>
      <c r="O254" s="9">
        <f t="shared" si="91"/>
        <v>0</v>
      </c>
      <c r="P254" s="9"/>
      <c r="Q254" s="9"/>
      <c r="R254" s="9">
        <f t="shared" si="92"/>
        <v>0</v>
      </c>
      <c r="S254" s="9"/>
      <c r="T254" s="9"/>
      <c r="U254" s="9">
        <f t="shared" si="93"/>
        <v>690000</v>
      </c>
      <c r="V254" s="9">
        <v>690000</v>
      </c>
      <c r="W254" s="9"/>
      <c r="X254" s="9">
        <f t="shared" si="94"/>
        <v>0</v>
      </c>
      <c r="Y254" s="9"/>
      <c r="Z254" s="9"/>
      <c r="AA254" s="10">
        <f t="shared" si="95"/>
        <v>0</v>
      </c>
      <c r="AB254" s="11">
        <v>45933</v>
      </c>
    </row>
    <row r="255" spans="1:28" ht="15.75" x14ac:dyDescent="0.25">
      <c r="A255" s="39">
        <v>45934</v>
      </c>
      <c r="B255" s="33" t="s">
        <v>821</v>
      </c>
      <c r="C255" s="33"/>
      <c r="D255" s="35" t="s">
        <v>31</v>
      </c>
      <c r="E255" s="33" t="s">
        <v>110</v>
      </c>
      <c r="F255" s="33">
        <v>400</v>
      </c>
      <c r="G255" s="33" t="s">
        <v>29</v>
      </c>
      <c r="H255" s="33">
        <v>2000</v>
      </c>
      <c r="I255" s="5">
        <f t="shared" si="77"/>
        <v>800000</v>
      </c>
      <c r="J255" s="37" t="s">
        <v>241</v>
      </c>
      <c r="K255" s="66"/>
      <c r="L255" s="9">
        <f t="shared" si="90"/>
        <v>0</v>
      </c>
      <c r="M255" s="9"/>
      <c r="N255" s="9"/>
      <c r="O255" s="9">
        <f t="shared" si="91"/>
        <v>0</v>
      </c>
      <c r="P255" s="9"/>
      <c r="Q255" s="9"/>
      <c r="R255" s="9">
        <f t="shared" si="92"/>
        <v>0</v>
      </c>
      <c r="S255" s="9"/>
      <c r="T255" s="9"/>
      <c r="U255" s="9">
        <f t="shared" si="93"/>
        <v>800000</v>
      </c>
      <c r="V255" s="9">
        <v>800000</v>
      </c>
      <c r="W255" s="9"/>
      <c r="X255" s="9">
        <f t="shared" si="94"/>
        <v>0</v>
      </c>
      <c r="Y255" s="9"/>
      <c r="Z255" s="9"/>
      <c r="AA255" s="10">
        <f t="shared" si="95"/>
        <v>0</v>
      </c>
      <c r="AB255" s="11">
        <v>45934</v>
      </c>
    </row>
    <row r="256" spans="1:28" ht="15.75" x14ac:dyDescent="0.25">
      <c r="A256" s="39">
        <v>45934</v>
      </c>
      <c r="B256" s="33" t="s">
        <v>35</v>
      </c>
      <c r="C256" s="33"/>
      <c r="D256" s="33" t="s">
        <v>41</v>
      </c>
      <c r="E256" s="33" t="s">
        <v>64</v>
      </c>
      <c r="F256" s="33">
        <v>2</v>
      </c>
      <c r="G256" s="33" t="s">
        <v>33</v>
      </c>
      <c r="H256" s="33">
        <v>150000</v>
      </c>
      <c r="I256" s="5">
        <f t="shared" si="77"/>
        <v>300000</v>
      </c>
      <c r="J256" s="37" t="s">
        <v>241</v>
      </c>
      <c r="K256" s="40"/>
      <c r="L256" s="9">
        <f t="shared" si="90"/>
        <v>0</v>
      </c>
      <c r="M256" s="9"/>
      <c r="N256" s="9"/>
      <c r="O256" s="9">
        <f t="shared" si="91"/>
        <v>0</v>
      </c>
      <c r="P256" s="9"/>
      <c r="Q256" s="9"/>
      <c r="R256" s="9">
        <f t="shared" si="92"/>
        <v>0</v>
      </c>
      <c r="S256" s="9"/>
      <c r="T256" s="9"/>
      <c r="U256" s="9">
        <f t="shared" si="93"/>
        <v>300000</v>
      </c>
      <c r="V256" s="9">
        <v>300000</v>
      </c>
      <c r="W256" s="9"/>
      <c r="X256" s="9">
        <f t="shared" si="94"/>
        <v>0</v>
      </c>
      <c r="Y256" s="9"/>
      <c r="Z256" s="9"/>
      <c r="AA256" s="10">
        <f t="shared" si="95"/>
        <v>0</v>
      </c>
      <c r="AB256" s="11">
        <v>45934</v>
      </c>
    </row>
    <row r="257" spans="1:28" ht="15.75" x14ac:dyDescent="0.25">
      <c r="A257" s="39">
        <v>45934</v>
      </c>
      <c r="B257" s="33" t="s">
        <v>35</v>
      </c>
      <c r="C257" s="33"/>
      <c r="D257" s="33" t="s">
        <v>41</v>
      </c>
      <c r="E257" s="33" t="s">
        <v>166</v>
      </c>
      <c r="F257" s="33">
        <v>1</v>
      </c>
      <c r="G257" s="33" t="s">
        <v>23</v>
      </c>
      <c r="H257" s="33">
        <v>400000</v>
      </c>
      <c r="I257" s="5">
        <f t="shared" ref="I257:I320" si="96">F257*H257</f>
        <v>400000</v>
      </c>
      <c r="J257" s="37" t="s">
        <v>241</v>
      </c>
      <c r="K257" s="40"/>
      <c r="L257" s="9">
        <f t="shared" si="90"/>
        <v>0</v>
      </c>
      <c r="M257" s="9"/>
      <c r="N257" s="9"/>
      <c r="O257" s="9">
        <f t="shared" si="91"/>
        <v>0</v>
      </c>
      <c r="P257" s="9"/>
      <c r="Q257" s="9"/>
      <c r="R257" s="9">
        <f t="shared" si="92"/>
        <v>0</v>
      </c>
      <c r="S257" s="9"/>
      <c r="T257" s="9"/>
      <c r="U257" s="9">
        <f t="shared" si="93"/>
        <v>400000</v>
      </c>
      <c r="V257" s="9">
        <v>400000</v>
      </c>
      <c r="W257" s="9"/>
      <c r="X257" s="9">
        <f t="shared" si="94"/>
        <v>0</v>
      </c>
      <c r="Y257" s="9"/>
      <c r="Z257" s="9"/>
      <c r="AA257" s="10">
        <f t="shared" si="95"/>
        <v>0</v>
      </c>
      <c r="AB257" s="11">
        <v>45934</v>
      </c>
    </row>
    <row r="258" spans="1:28" ht="15.75" x14ac:dyDescent="0.25">
      <c r="A258" s="39">
        <v>45934</v>
      </c>
      <c r="B258" s="33" t="s">
        <v>133</v>
      </c>
      <c r="C258" s="33"/>
      <c r="D258" s="33" t="s">
        <v>31</v>
      </c>
      <c r="E258" s="33" t="s">
        <v>110</v>
      </c>
      <c r="F258" s="33">
        <v>5000</v>
      </c>
      <c r="G258" s="33" t="s">
        <v>29</v>
      </c>
      <c r="H258" s="33">
        <v>1900</v>
      </c>
      <c r="I258" s="5">
        <f t="shared" si="96"/>
        <v>9500000</v>
      </c>
      <c r="J258" s="82" t="s">
        <v>38</v>
      </c>
      <c r="K258" s="21" t="s">
        <v>1186</v>
      </c>
      <c r="L258" s="9">
        <f t="shared" si="90"/>
        <v>0</v>
      </c>
      <c r="M258" s="9"/>
      <c r="N258" s="9"/>
      <c r="O258" s="9">
        <f t="shared" si="91"/>
        <v>0</v>
      </c>
      <c r="P258" s="9"/>
      <c r="Q258" s="9"/>
      <c r="R258" s="9">
        <f t="shared" si="92"/>
        <v>0</v>
      </c>
      <c r="S258" s="9"/>
      <c r="T258" s="9"/>
      <c r="U258" s="9">
        <f t="shared" si="93"/>
        <v>0</v>
      </c>
      <c r="V258" s="9"/>
      <c r="W258" s="9"/>
      <c r="X258" s="9">
        <f t="shared" si="94"/>
        <v>0</v>
      </c>
      <c r="Y258" s="9"/>
      <c r="Z258" s="9"/>
      <c r="AA258" s="10">
        <f t="shared" si="95"/>
        <v>9500000</v>
      </c>
      <c r="AB258" s="11"/>
    </row>
    <row r="259" spans="1:28" ht="15.75" x14ac:dyDescent="0.25">
      <c r="A259" s="39">
        <v>45934</v>
      </c>
      <c r="B259" s="33" t="s">
        <v>358</v>
      </c>
      <c r="C259" s="33"/>
      <c r="D259" s="33" t="s">
        <v>31</v>
      </c>
      <c r="E259" s="33" t="s">
        <v>407</v>
      </c>
      <c r="F259" s="33">
        <v>12</v>
      </c>
      <c r="G259" s="33" t="s">
        <v>33</v>
      </c>
      <c r="H259" s="33">
        <v>300000</v>
      </c>
      <c r="I259" s="5">
        <f t="shared" si="96"/>
        <v>3600000</v>
      </c>
      <c r="J259" s="82" t="s">
        <v>38</v>
      </c>
      <c r="K259" s="145" t="s">
        <v>1170</v>
      </c>
      <c r="L259" s="9">
        <f t="shared" si="90"/>
        <v>0</v>
      </c>
      <c r="M259" s="9"/>
      <c r="N259" s="9"/>
      <c r="O259" s="9">
        <f t="shared" si="91"/>
        <v>0</v>
      </c>
      <c r="P259" s="9"/>
      <c r="Q259" s="9"/>
      <c r="R259" s="9">
        <f t="shared" si="92"/>
        <v>0</v>
      </c>
      <c r="S259" s="9"/>
      <c r="T259" s="9"/>
      <c r="U259" s="9">
        <f t="shared" si="93"/>
        <v>0</v>
      </c>
      <c r="V259" s="9"/>
      <c r="W259" s="9"/>
      <c r="X259" s="9">
        <f t="shared" si="94"/>
        <v>0</v>
      </c>
      <c r="Y259" s="9"/>
      <c r="Z259" s="9"/>
      <c r="AA259" s="10">
        <f t="shared" si="95"/>
        <v>3600000</v>
      </c>
      <c r="AB259" s="11"/>
    </row>
    <row r="260" spans="1:28" ht="15.75" x14ac:dyDescent="0.25">
      <c r="A260" s="39">
        <v>45934</v>
      </c>
      <c r="B260" s="33" t="s">
        <v>231</v>
      </c>
      <c r="C260" s="33"/>
      <c r="D260" s="33"/>
      <c r="E260" s="33" t="s">
        <v>1136</v>
      </c>
      <c r="F260" s="33">
        <v>46.7</v>
      </c>
      <c r="G260" s="33" t="s">
        <v>51</v>
      </c>
      <c r="H260" s="33"/>
      <c r="I260" s="5">
        <f t="shared" si="96"/>
        <v>0</v>
      </c>
      <c r="J260" s="83" t="s">
        <v>26</v>
      </c>
      <c r="K260" s="21"/>
      <c r="L260" s="9">
        <f t="shared" si="90"/>
        <v>0</v>
      </c>
      <c r="M260" s="9"/>
      <c r="N260" s="9"/>
      <c r="O260" s="9">
        <f t="shared" si="91"/>
        <v>0</v>
      </c>
      <c r="P260" s="9"/>
      <c r="Q260" s="9"/>
      <c r="R260" s="9">
        <f t="shared" si="92"/>
        <v>0</v>
      </c>
      <c r="S260" s="9"/>
      <c r="T260" s="9"/>
      <c r="U260" s="9">
        <f t="shared" si="93"/>
        <v>0</v>
      </c>
      <c r="V260" s="9"/>
      <c r="W260" s="9"/>
      <c r="X260" s="9">
        <f t="shared" si="94"/>
        <v>0</v>
      </c>
      <c r="Y260" s="9"/>
      <c r="Z260" s="9"/>
      <c r="AA260" s="10">
        <f t="shared" si="95"/>
        <v>0</v>
      </c>
      <c r="AB260" s="11"/>
    </row>
    <row r="261" spans="1:28" ht="15.75" x14ac:dyDescent="0.25">
      <c r="A261" s="39">
        <v>45934</v>
      </c>
      <c r="B261" s="33" t="s">
        <v>231</v>
      </c>
      <c r="C261" s="33"/>
      <c r="D261" s="33"/>
      <c r="E261" s="33" t="s">
        <v>85</v>
      </c>
      <c r="F261" s="33">
        <v>30.9</v>
      </c>
      <c r="G261" s="33" t="s">
        <v>51</v>
      </c>
      <c r="H261" s="33"/>
      <c r="I261" s="5">
        <f t="shared" si="96"/>
        <v>0</v>
      </c>
      <c r="J261" s="83" t="s">
        <v>26</v>
      </c>
      <c r="K261" s="66"/>
      <c r="L261" s="9">
        <f t="shared" si="90"/>
        <v>0</v>
      </c>
      <c r="M261" s="9"/>
      <c r="N261" s="9"/>
      <c r="O261" s="9">
        <f t="shared" si="91"/>
        <v>0</v>
      </c>
      <c r="P261" s="9"/>
      <c r="Q261" s="9"/>
      <c r="R261" s="9">
        <f t="shared" si="92"/>
        <v>0</v>
      </c>
      <c r="S261" s="9"/>
      <c r="T261" s="9"/>
      <c r="U261" s="9">
        <f t="shared" si="93"/>
        <v>0</v>
      </c>
      <c r="V261" s="9"/>
      <c r="W261" s="9"/>
      <c r="X261" s="9">
        <f t="shared" si="94"/>
        <v>0</v>
      </c>
      <c r="Y261" s="9"/>
      <c r="Z261" s="9"/>
      <c r="AA261" s="10">
        <f t="shared" si="95"/>
        <v>0</v>
      </c>
      <c r="AB261" s="11"/>
    </row>
    <row r="262" spans="1:28" ht="15.75" x14ac:dyDescent="0.25">
      <c r="A262" s="39">
        <v>45934</v>
      </c>
      <c r="B262" s="33" t="s">
        <v>231</v>
      </c>
      <c r="C262" s="33"/>
      <c r="D262" s="33"/>
      <c r="E262" s="33" t="s">
        <v>135</v>
      </c>
      <c r="F262" s="33">
        <v>29.5</v>
      </c>
      <c r="G262" s="33" t="s">
        <v>51</v>
      </c>
      <c r="H262" s="33"/>
      <c r="I262" s="5">
        <f t="shared" si="96"/>
        <v>0</v>
      </c>
      <c r="J262" s="83" t="s">
        <v>26</v>
      </c>
      <c r="K262" s="21"/>
      <c r="L262" s="9">
        <f t="shared" si="90"/>
        <v>0</v>
      </c>
      <c r="M262" s="9"/>
      <c r="N262" s="9"/>
      <c r="O262" s="9">
        <f t="shared" si="91"/>
        <v>0</v>
      </c>
      <c r="P262" s="9"/>
      <c r="Q262" s="9"/>
      <c r="R262" s="9">
        <f t="shared" si="92"/>
        <v>0</v>
      </c>
      <c r="S262" s="9"/>
      <c r="T262" s="9"/>
      <c r="U262" s="9">
        <f t="shared" si="93"/>
        <v>0</v>
      </c>
      <c r="V262" s="9"/>
      <c r="W262" s="9"/>
      <c r="X262" s="9">
        <f t="shared" si="94"/>
        <v>0</v>
      </c>
      <c r="Y262" s="9"/>
      <c r="Z262" s="9"/>
      <c r="AA262" s="10">
        <f t="shared" si="95"/>
        <v>0</v>
      </c>
      <c r="AB262" s="11"/>
    </row>
    <row r="263" spans="1:28" ht="15.75" x14ac:dyDescent="0.25">
      <c r="A263" s="32">
        <v>45934</v>
      </c>
      <c r="B263" s="33" t="s">
        <v>231</v>
      </c>
      <c r="C263" s="33"/>
      <c r="D263" s="33"/>
      <c r="E263" s="33" t="s">
        <v>143</v>
      </c>
      <c r="F263" s="33">
        <v>27.4</v>
      </c>
      <c r="G263" s="33" t="s">
        <v>51</v>
      </c>
      <c r="H263" s="33"/>
      <c r="I263" s="5">
        <f t="shared" si="96"/>
        <v>0</v>
      </c>
      <c r="J263" s="83" t="s">
        <v>26</v>
      </c>
      <c r="K263" s="21"/>
      <c r="L263" s="9">
        <f t="shared" si="90"/>
        <v>0</v>
      </c>
      <c r="M263" s="9"/>
      <c r="N263" s="9"/>
      <c r="O263" s="9">
        <f t="shared" si="91"/>
        <v>0</v>
      </c>
      <c r="P263" s="9"/>
      <c r="Q263" s="9"/>
      <c r="R263" s="9">
        <f t="shared" si="92"/>
        <v>0</v>
      </c>
      <c r="S263" s="9"/>
      <c r="T263" s="9"/>
      <c r="U263" s="9">
        <f t="shared" si="93"/>
        <v>0</v>
      </c>
      <c r="V263" s="9"/>
      <c r="W263" s="9"/>
      <c r="X263" s="9">
        <f t="shared" si="94"/>
        <v>0</v>
      </c>
      <c r="Y263" s="9"/>
      <c r="Z263" s="9"/>
      <c r="AA263" s="10">
        <f t="shared" si="95"/>
        <v>0</v>
      </c>
      <c r="AB263" s="11"/>
    </row>
    <row r="264" spans="1:28" ht="15.75" x14ac:dyDescent="0.25">
      <c r="A264" s="32">
        <v>45934</v>
      </c>
      <c r="B264" s="33" t="s">
        <v>231</v>
      </c>
      <c r="C264" s="33"/>
      <c r="D264" s="33"/>
      <c r="E264" s="33" t="s">
        <v>344</v>
      </c>
      <c r="F264" s="33">
        <v>27.7</v>
      </c>
      <c r="G264" s="33" t="s">
        <v>51</v>
      </c>
      <c r="H264" s="33"/>
      <c r="I264" s="5">
        <f t="shared" si="96"/>
        <v>0</v>
      </c>
      <c r="J264" s="83" t="s">
        <v>26</v>
      </c>
      <c r="K264" s="21"/>
      <c r="L264" s="9">
        <f t="shared" si="90"/>
        <v>0</v>
      </c>
      <c r="M264" s="9"/>
      <c r="N264" s="9"/>
      <c r="O264" s="9">
        <f t="shared" si="91"/>
        <v>0</v>
      </c>
      <c r="P264" s="9"/>
      <c r="Q264" s="9"/>
      <c r="R264" s="9">
        <f t="shared" si="92"/>
        <v>0</v>
      </c>
      <c r="S264" s="9"/>
      <c r="T264" s="9"/>
      <c r="U264" s="9">
        <f t="shared" si="93"/>
        <v>0</v>
      </c>
      <c r="V264" s="9"/>
      <c r="W264" s="9"/>
      <c r="X264" s="9">
        <f t="shared" si="94"/>
        <v>0</v>
      </c>
      <c r="Y264" s="9"/>
      <c r="Z264" s="9"/>
      <c r="AA264" s="10">
        <f t="shared" si="95"/>
        <v>0</v>
      </c>
      <c r="AB264" s="11"/>
    </row>
    <row r="265" spans="1:28" ht="15.75" x14ac:dyDescent="0.25">
      <c r="A265" s="39">
        <v>45934</v>
      </c>
      <c r="B265" s="33" t="s">
        <v>208</v>
      </c>
      <c r="C265" s="33"/>
      <c r="D265" s="33" t="s">
        <v>31</v>
      </c>
      <c r="E265" s="33" t="s">
        <v>123</v>
      </c>
      <c r="F265" s="33">
        <v>10</v>
      </c>
      <c r="G265" s="33" t="s">
        <v>51</v>
      </c>
      <c r="H265" s="33">
        <v>100000</v>
      </c>
      <c r="I265" s="5">
        <f t="shared" si="96"/>
        <v>1000000</v>
      </c>
      <c r="J265" s="37" t="s">
        <v>240</v>
      </c>
      <c r="K265" s="21" t="s">
        <v>1199</v>
      </c>
      <c r="L265" s="9">
        <f t="shared" si="90"/>
        <v>0</v>
      </c>
      <c r="M265" s="9"/>
      <c r="N265" s="9"/>
      <c r="O265" s="9">
        <f t="shared" si="91"/>
        <v>1000000</v>
      </c>
      <c r="P265" s="9">
        <v>1000000</v>
      </c>
      <c r="Q265" s="9"/>
      <c r="R265" s="9">
        <f t="shared" si="92"/>
        <v>0</v>
      </c>
      <c r="S265" s="9"/>
      <c r="T265" s="9"/>
      <c r="U265" s="9">
        <f t="shared" si="93"/>
        <v>0</v>
      </c>
      <c r="V265" s="9"/>
      <c r="W265" s="9"/>
      <c r="X265" s="9">
        <f t="shared" si="94"/>
        <v>0</v>
      </c>
      <c r="Y265" s="9"/>
      <c r="Z265" s="9"/>
      <c r="AA265" s="10">
        <f t="shared" si="95"/>
        <v>0</v>
      </c>
      <c r="AB265" s="11">
        <v>45951</v>
      </c>
    </row>
    <row r="266" spans="1:28" ht="16.5" thickBot="1" x14ac:dyDescent="0.3">
      <c r="A266" s="61">
        <v>45934</v>
      </c>
      <c r="B266" s="104" t="s">
        <v>1201</v>
      </c>
      <c r="C266" s="104"/>
      <c r="D266" s="104" t="s">
        <v>41</v>
      </c>
      <c r="E266" s="104" t="s">
        <v>293</v>
      </c>
      <c r="F266" s="104">
        <v>60</v>
      </c>
      <c r="G266" s="104" t="s">
        <v>74</v>
      </c>
      <c r="H266" s="104">
        <v>60000</v>
      </c>
      <c r="I266" s="133">
        <f t="shared" si="96"/>
        <v>3600000</v>
      </c>
      <c r="J266" s="63" t="s">
        <v>240</v>
      </c>
      <c r="K266" s="104"/>
      <c r="L266" s="97">
        <f t="shared" si="90"/>
        <v>0</v>
      </c>
      <c r="M266" s="97"/>
      <c r="N266" s="97"/>
      <c r="O266" s="97">
        <f t="shared" si="91"/>
        <v>3600000</v>
      </c>
      <c r="P266" s="97">
        <v>3600000</v>
      </c>
      <c r="Q266" s="97"/>
      <c r="R266" s="97">
        <f t="shared" si="92"/>
        <v>0</v>
      </c>
      <c r="S266" s="97"/>
      <c r="T266" s="97"/>
      <c r="U266" s="97">
        <f t="shared" si="93"/>
        <v>0</v>
      </c>
      <c r="V266" s="97"/>
      <c r="W266" s="97"/>
      <c r="X266" s="97">
        <f t="shared" si="94"/>
        <v>0</v>
      </c>
      <c r="Y266" s="97"/>
      <c r="Z266" s="97"/>
      <c r="AA266" s="98">
        <f t="shared" si="95"/>
        <v>0</v>
      </c>
      <c r="AB266" s="99">
        <v>45869</v>
      </c>
    </row>
    <row r="267" spans="1:28" ht="15.75" x14ac:dyDescent="0.25">
      <c r="A267" s="39">
        <v>45936</v>
      </c>
      <c r="B267" s="35" t="s">
        <v>369</v>
      </c>
      <c r="C267" s="35"/>
      <c r="D267" s="35" t="s">
        <v>31</v>
      </c>
      <c r="E267" s="35" t="s">
        <v>315</v>
      </c>
      <c r="F267" s="35">
        <v>1000</v>
      </c>
      <c r="G267" s="35" t="s">
        <v>29</v>
      </c>
      <c r="H267" s="35">
        <v>5400</v>
      </c>
      <c r="I267" s="135">
        <f t="shared" si="96"/>
        <v>5400000</v>
      </c>
      <c r="J267" s="41" t="s">
        <v>241</v>
      </c>
      <c r="K267" s="35"/>
      <c r="L267" s="120">
        <f t="shared" ref="L267" si="97">M267+N267</f>
        <v>0</v>
      </c>
      <c r="M267" s="120"/>
      <c r="N267" s="120"/>
      <c r="O267" s="120">
        <f t="shared" ref="O267" si="98">P267+Q267</f>
        <v>0</v>
      </c>
      <c r="P267" s="120"/>
      <c r="Q267" s="120"/>
      <c r="R267" s="120">
        <f t="shared" ref="R267" si="99">S267+T267</f>
        <v>0</v>
      </c>
      <c r="S267" s="120"/>
      <c r="T267" s="120"/>
      <c r="U267" s="120">
        <f t="shared" ref="U267" si="100">V267+W267</f>
        <v>5400000</v>
      </c>
      <c r="V267" s="120">
        <v>5400000</v>
      </c>
      <c r="W267" s="120"/>
      <c r="X267" s="120">
        <f t="shared" ref="X267" si="101">Y267+Z267</f>
        <v>0</v>
      </c>
      <c r="Y267" s="120"/>
      <c r="Z267" s="120"/>
      <c r="AA267" s="121">
        <f t="shared" ref="AA267" si="102">C267+I267-L267-O267-U267-X267-R267</f>
        <v>0</v>
      </c>
      <c r="AB267" s="122">
        <v>45936</v>
      </c>
    </row>
    <row r="268" spans="1:28" ht="15.75" x14ac:dyDescent="0.25">
      <c r="A268" s="39">
        <v>45936</v>
      </c>
      <c r="B268" s="33">
        <v>777</v>
      </c>
      <c r="C268" s="33"/>
      <c r="D268" s="33" t="s">
        <v>31</v>
      </c>
      <c r="E268" s="33" t="s">
        <v>148</v>
      </c>
      <c r="F268" s="33">
        <v>20</v>
      </c>
      <c r="G268" s="33" t="s">
        <v>51</v>
      </c>
      <c r="H268" s="33">
        <v>60000</v>
      </c>
      <c r="I268" s="5">
        <f t="shared" si="96"/>
        <v>1200000</v>
      </c>
      <c r="J268" s="41" t="s">
        <v>241</v>
      </c>
      <c r="K268" s="33"/>
      <c r="L268" s="9">
        <f t="shared" ref="L268:L281" si="103">M268+N268</f>
        <v>1200000</v>
      </c>
      <c r="M268" s="9">
        <v>1200000</v>
      </c>
      <c r="N268" s="9"/>
      <c r="O268" s="9">
        <f t="shared" ref="O268:O281" si="104">P268+Q268</f>
        <v>0</v>
      </c>
      <c r="P268" s="9"/>
      <c r="Q268" s="9"/>
      <c r="R268" s="9">
        <f t="shared" ref="R268:R281" si="105">S268+T268</f>
        <v>0</v>
      </c>
      <c r="S268" s="9"/>
      <c r="T268" s="9"/>
      <c r="U268" s="9">
        <f t="shared" ref="U268:U281" si="106">V268+W268</f>
        <v>0</v>
      </c>
      <c r="V268" s="9"/>
      <c r="W268" s="9"/>
      <c r="X268" s="9">
        <f t="shared" ref="X268:X281" si="107">Y268+Z268</f>
        <v>0</v>
      </c>
      <c r="Y268" s="9"/>
      <c r="Z268" s="9"/>
      <c r="AA268" s="10">
        <f t="shared" ref="AA268:AA281" si="108">C268+I268-L268-O268-U268-X268-R268</f>
        <v>0</v>
      </c>
      <c r="AB268" s="11">
        <v>45936</v>
      </c>
    </row>
    <row r="269" spans="1:28" ht="15.75" x14ac:dyDescent="0.25">
      <c r="A269" s="39">
        <v>45936</v>
      </c>
      <c r="B269" s="33" t="s">
        <v>824</v>
      </c>
      <c r="C269" s="33"/>
      <c r="D269" s="33" t="s">
        <v>41</v>
      </c>
      <c r="E269" s="33" t="s">
        <v>945</v>
      </c>
      <c r="F269" s="33">
        <v>10400</v>
      </c>
      <c r="G269" s="33" t="s">
        <v>29</v>
      </c>
      <c r="H269" s="33">
        <v>1850</v>
      </c>
      <c r="I269" s="5">
        <f t="shared" si="96"/>
        <v>19240000</v>
      </c>
      <c r="J269" s="41" t="s">
        <v>240</v>
      </c>
      <c r="K269" s="33"/>
      <c r="L269" s="9">
        <f t="shared" si="103"/>
        <v>0</v>
      </c>
      <c r="M269" s="9"/>
      <c r="N269" s="9"/>
      <c r="O269" s="9">
        <f t="shared" si="104"/>
        <v>19240000</v>
      </c>
      <c r="P269" s="9">
        <v>19240000</v>
      </c>
      <c r="Q269" s="9"/>
      <c r="R269" s="9">
        <f t="shared" si="105"/>
        <v>0</v>
      </c>
      <c r="S269" s="9"/>
      <c r="T269" s="9"/>
      <c r="U269" s="9">
        <f t="shared" si="106"/>
        <v>0</v>
      </c>
      <c r="V269" s="9"/>
      <c r="W269" s="9"/>
      <c r="X269" s="9">
        <f t="shared" si="107"/>
        <v>0</v>
      </c>
      <c r="Y269" s="9"/>
      <c r="Z269" s="9"/>
      <c r="AA269" s="10">
        <f t="shared" si="108"/>
        <v>0</v>
      </c>
      <c r="AB269" s="11">
        <v>45936</v>
      </c>
    </row>
    <row r="270" spans="1:28" ht="15.75" x14ac:dyDescent="0.25">
      <c r="A270" s="39">
        <v>45936</v>
      </c>
      <c r="B270" s="33" t="s">
        <v>108</v>
      </c>
      <c r="C270" s="33"/>
      <c r="D270" s="33" t="s">
        <v>31</v>
      </c>
      <c r="E270" s="33" t="s">
        <v>91</v>
      </c>
      <c r="F270" s="33">
        <v>4000</v>
      </c>
      <c r="G270" s="33" t="s">
        <v>29</v>
      </c>
      <c r="H270" s="33">
        <v>4000</v>
      </c>
      <c r="I270" s="5">
        <f t="shared" si="96"/>
        <v>16000000</v>
      </c>
      <c r="J270" s="41" t="s">
        <v>240</v>
      </c>
      <c r="K270" s="33"/>
      <c r="L270" s="9">
        <f t="shared" si="103"/>
        <v>0</v>
      </c>
      <c r="M270" s="9"/>
      <c r="N270" s="9"/>
      <c r="O270" s="9">
        <f t="shared" si="104"/>
        <v>16000000</v>
      </c>
      <c r="P270" s="9">
        <v>16000000</v>
      </c>
      <c r="Q270" s="9"/>
      <c r="R270" s="9">
        <f t="shared" si="105"/>
        <v>0</v>
      </c>
      <c r="S270" s="9"/>
      <c r="T270" s="9"/>
      <c r="U270" s="9">
        <f t="shared" si="106"/>
        <v>0</v>
      </c>
      <c r="V270" s="9"/>
      <c r="W270" s="9"/>
      <c r="X270" s="9">
        <f t="shared" si="107"/>
        <v>0</v>
      </c>
      <c r="Y270" s="9"/>
      <c r="Z270" s="9"/>
      <c r="AA270" s="10">
        <f t="shared" si="108"/>
        <v>0</v>
      </c>
      <c r="AB270" s="11">
        <v>45936</v>
      </c>
    </row>
    <row r="271" spans="1:28" ht="15.75" x14ac:dyDescent="0.25">
      <c r="A271" s="39">
        <v>45936</v>
      </c>
      <c r="B271" s="33" t="s">
        <v>108</v>
      </c>
      <c r="C271" s="33"/>
      <c r="D271" s="33" t="s">
        <v>31</v>
      </c>
      <c r="E271" s="33" t="s">
        <v>123</v>
      </c>
      <c r="F271" s="33">
        <v>2.5</v>
      </c>
      <c r="G271" s="33" t="s">
        <v>51</v>
      </c>
      <c r="H271" s="33">
        <v>100000</v>
      </c>
      <c r="I271" s="5">
        <f t="shared" si="96"/>
        <v>250000</v>
      </c>
      <c r="J271" s="41" t="s">
        <v>240</v>
      </c>
      <c r="K271" s="33"/>
      <c r="L271" s="9">
        <f t="shared" si="103"/>
        <v>0</v>
      </c>
      <c r="M271" s="9"/>
      <c r="N271" s="9"/>
      <c r="O271" s="9">
        <f t="shared" si="104"/>
        <v>250000</v>
      </c>
      <c r="P271" s="9">
        <v>250000</v>
      </c>
      <c r="Q271" s="9"/>
      <c r="R271" s="9">
        <f t="shared" si="105"/>
        <v>0</v>
      </c>
      <c r="S271" s="9"/>
      <c r="T271" s="9"/>
      <c r="U271" s="9">
        <f t="shared" si="106"/>
        <v>0</v>
      </c>
      <c r="V271" s="9"/>
      <c r="W271" s="9"/>
      <c r="X271" s="9">
        <f t="shared" si="107"/>
        <v>0</v>
      </c>
      <c r="Y271" s="9"/>
      <c r="Z271" s="9"/>
      <c r="AA271" s="10">
        <f t="shared" si="108"/>
        <v>0</v>
      </c>
      <c r="AB271" s="11">
        <v>45936</v>
      </c>
    </row>
    <row r="272" spans="1:28" ht="15.75" x14ac:dyDescent="0.25">
      <c r="A272" s="39">
        <v>45936</v>
      </c>
      <c r="B272" s="33" t="s">
        <v>108</v>
      </c>
      <c r="C272" s="33"/>
      <c r="D272" s="33" t="s">
        <v>31</v>
      </c>
      <c r="E272" s="33" t="s">
        <v>102</v>
      </c>
      <c r="F272" s="33">
        <v>4</v>
      </c>
      <c r="G272" s="33" t="s">
        <v>74</v>
      </c>
      <c r="H272" s="33">
        <v>65000</v>
      </c>
      <c r="I272" s="5">
        <f t="shared" si="96"/>
        <v>260000</v>
      </c>
      <c r="J272" s="41" t="s">
        <v>240</v>
      </c>
      <c r="K272" s="33"/>
      <c r="L272" s="9">
        <f t="shared" si="103"/>
        <v>0</v>
      </c>
      <c r="M272" s="9"/>
      <c r="N272" s="9"/>
      <c r="O272" s="9">
        <f t="shared" si="104"/>
        <v>260000</v>
      </c>
      <c r="P272" s="9">
        <v>260000</v>
      </c>
      <c r="Q272" s="9"/>
      <c r="R272" s="9">
        <f t="shared" si="105"/>
        <v>0</v>
      </c>
      <c r="S272" s="9"/>
      <c r="T272" s="9"/>
      <c r="U272" s="9">
        <f t="shared" si="106"/>
        <v>0</v>
      </c>
      <c r="V272" s="9"/>
      <c r="W272" s="9"/>
      <c r="X272" s="9">
        <f t="shared" si="107"/>
        <v>0</v>
      </c>
      <c r="Y272" s="9"/>
      <c r="Z272" s="9"/>
      <c r="AA272" s="10">
        <f t="shared" si="108"/>
        <v>0</v>
      </c>
      <c r="AB272" s="11">
        <v>45936</v>
      </c>
    </row>
    <row r="273" spans="1:28" ht="15.75" x14ac:dyDescent="0.25">
      <c r="A273" s="39">
        <v>45936</v>
      </c>
      <c r="B273" s="33" t="s">
        <v>332</v>
      </c>
      <c r="C273" s="33"/>
      <c r="D273" s="33" t="s">
        <v>31</v>
      </c>
      <c r="E273" s="33" t="s">
        <v>373</v>
      </c>
      <c r="F273" s="33">
        <v>10</v>
      </c>
      <c r="G273" s="33" t="s">
        <v>51</v>
      </c>
      <c r="H273" s="33">
        <v>135000</v>
      </c>
      <c r="I273" s="5">
        <f t="shared" si="96"/>
        <v>1350000</v>
      </c>
      <c r="J273" s="41" t="s">
        <v>240</v>
      </c>
      <c r="K273" s="33"/>
      <c r="L273" s="9">
        <f t="shared" si="103"/>
        <v>0</v>
      </c>
      <c r="M273" s="9"/>
      <c r="N273" s="9"/>
      <c r="O273" s="9">
        <f t="shared" si="104"/>
        <v>1350000</v>
      </c>
      <c r="P273" s="9">
        <v>1350000</v>
      </c>
      <c r="Q273" s="9"/>
      <c r="R273" s="9">
        <f t="shared" si="105"/>
        <v>0</v>
      </c>
      <c r="S273" s="9"/>
      <c r="T273" s="9"/>
      <c r="U273" s="9">
        <f t="shared" si="106"/>
        <v>0</v>
      </c>
      <c r="V273" s="9"/>
      <c r="W273" s="9"/>
      <c r="X273" s="9">
        <f t="shared" si="107"/>
        <v>0</v>
      </c>
      <c r="Y273" s="9"/>
      <c r="Z273" s="9"/>
      <c r="AA273" s="10">
        <f t="shared" si="108"/>
        <v>0</v>
      </c>
      <c r="AB273" s="11">
        <v>45936</v>
      </c>
    </row>
    <row r="274" spans="1:28" ht="15.75" x14ac:dyDescent="0.25">
      <c r="A274" s="39">
        <v>45936</v>
      </c>
      <c r="B274" s="33" t="s">
        <v>252</v>
      </c>
      <c r="C274" s="33"/>
      <c r="D274" s="33" t="s">
        <v>31</v>
      </c>
      <c r="E274" s="33" t="s">
        <v>328</v>
      </c>
      <c r="F274" s="33">
        <v>25</v>
      </c>
      <c r="G274" s="33" t="s">
        <v>51</v>
      </c>
      <c r="H274" s="33">
        <v>125000</v>
      </c>
      <c r="I274" s="5">
        <f t="shared" si="96"/>
        <v>3125000</v>
      </c>
      <c r="J274" s="37" t="s">
        <v>241</v>
      </c>
      <c r="K274" s="90" t="s">
        <v>1187</v>
      </c>
      <c r="L274" s="9">
        <f t="shared" si="103"/>
        <v>0</v>
      </c>
      <c r="M274" s="9"/>
      <c r="N274" s="9"/>
      <c r="O274" s="9">
        <f t="shared" si="104"/>
        <v>0</v>
      </c>
      <c r="P274" s="9"/>
      <c r="Q274" s="9"/>
      <c r="R274" s="9">
        <f t="shared" si="105"/>
        <v>0</v>
      </c>
      <c r="S274" s="9"/>
      <c r="T274" s="9"/>
      <c r="U274" s="9">
        <f t="shared" si="106"/>
        <v>3125000</v>
      </c>
      <c r="V274" s="9">
        <v>3125000</v>
      </c>
      <c r="W274" s="9"/>
      <c r="X274" s="9">
        <f t="shared" si="107"/>
        <v>0</v>
      </c>
      <c r="Y274" s="9"/>
      <c r="Z274" s="9"/>
      <c r="AA274" s="10">
        <f t="shared" si="108"/>
        <v>0</v>
      </c>
      <c r="AB274" s="11">
        <v>45960</v>
      </c>
    </row>
    <row r="275" spans="1:28" ht="15.75" x14ac:dyDescent="0.25">
      <c r="A275" s="39">
        <v>45936</v>
      </c>
      <c r="B275" s="33" t="s">
        <v>1154</v>
      </c>
      <c r="C275" s="33"/>
      <c r="D275" s="33" t="s">
        <v>31</v>
      </c>
      <c r="E275" s="33" t="s">
        <v>73</v>
      </c>
      <c r="F275" s="33">
        <v>10</v>
      </c>
      <c r="G275" s="33" t="s">
        <v>74</v>
      </c>
      <c r="H275" s="33">
        <v>50000</v>
      </c>
      <c r="I275" s="5">
        <f t="shared" si="96"/>
        <v>500000</v>
      </c>
      <c r="J275" s="41" t="s">
        <v>241</v>
      </c>
      <c r="K275" s="33"/>
      <c r="L275" s="9">
        <f t="shared" si="103"/>
        <v>0</v>
      </c>
      <c r="M275" s="9"/>
      <c r="N275" s="9"/>
      <c r="O275" s="9">
        <f t="shared" si="104"/>
        <v>0</v>
      </c>
      <c r="P275" s="9"/>
      <c r="Q275" s="9"/>
      <c r="R275" s="9">
        <f t="shared" si="105"/>
        <v>0</v>
      </c>
      <c r="S275" s="9"/>
      <c r="T275" s="9"/>
      <c r="U275" s="9">
        <f t="shared" si="106"/>
        <v>500000</v>
      </c>
      <c r="V275" s="9">
        <v>500000</v>
      </c>
      <c r="W275" s="9"/>
      <c r="X275" s="9">
        <f t="shared" si="107"/>
        <v>0</v>
      </c>
      <c r="Y275" s="9"/>
      <c r="Z275" s="9"/>
      <c r="AA275" s="10">
        <f t="shared" si="108"/>
        <v>0</v>
      </c>
      <c r="AB275" s="11">
        <v>45936</v>
      </c>
    </row>
    <row r="276" spans="1:28" ht="15.75" x14ac:dyDescent="0.25">
      <c r="A276" s="39">
        <v>45936</v>
      </c>
      <c r="B276" s="33" t="s">
        <v>370</v>
      </c>
      <c r="C276" s="33"/>
      <c r="D276" s="33" t="s">
        <v>41</v>
      </c>
      <c r="E276" s="33" t="s">
        <v>407</v>
      </c>
      <c r="F276" s="33">
        <v>8</v>
      </c>
      <c r="G276" s="33" t="s">
        <v>33</v>
      </c>
      <c r="H276" s="33">
        <v>300000</v>
      </c>
      <c r="I276" s="5">
        <f t="shared" si="96"/>
        <v>2400000</v>
      </c>
      <c r="J276" s="82" t="s">
        <v>38</v>
      </c>
      <c r="K276" s="107" t="s">
        <v>1161</v>
      </c>
      <c r="L276" s="9">
        <f t="shared" si="103"/>
        <v>0</v>
      </c>
      <c r="M276" s="9"/>
      <c r="N276" s="9"/>
      <c r="O276" s="9">
        <f t="shared" si="104"/>
        <v>0</v>
      </c>
      <c r="P276" s="9"/>
      <c r="Q276" s="9"/>
      <c r="R276" s="9">
        <f t="shared" si="105"/>
        <v>0</v>
      </c>
      <c r="S276" s="9"/>
      <c r="T276" s="9"/>
      <c r="U276" s="9">
        <f t="shared" si="106"/>
        <v>0</v>
      </c>
      <c r="V276" s="9"/>
      <c r="W276" s="9"/>
      <c r="X276" s="9">
        <f>Y276+Z276</f>
        <v>0</v>
      </c>
      <c r="Y276" s="9"/>
      <c r="Z276" s="9"/>
      <c r="AA276" s="10">
        <f t="shared" si="108"/>
        <v>2400000</v>
      </c>
      <c r="AB276" s="11"/>
    </row>
    <row r="277" spans="1:28" ht="15.75" x14ac:dyDescent="0.25">
      <c r="A277" s="39">
        <v>45936</v>
      </c>
      <c r="B277" s="33" t="s">
        <v>370</v>
      </c>
      <c r="C277" s="33"/>
      <c r="D277" s="33" t="s">
        <v>41</v>
      </c>
      <c r="E277" s="33" t="s">
        <v>774</v>
      </c>
      <c r="F277" s="33">
        <v>4</v>
      </c>
      <c r="G277" s="33" t="s">
        <v>33</v>
      </c>
      <c r="H277" s="33">
        <v>300000</v>
      </c>
      <c r="I277" s="5">
        <f t="shared" si="96"/>
        <v>1200000</v>
      </c>
      <c r="J277" s="82" t="s">
        <v>38</v>
      </c>
      <c r="K277" s="107" t="s">
        <v>1161</v>
      </c>
      <c r="L277" s="9">
        <f t="shared" si="103"/>
        <v>0</v>
      </c>
      <c r="M277" s="9"/>
      <c r="N277" s="9"/>
      <c r="O277" s="9">
        <f t="shared" si="104"/>
        <v>0</v>
      </c>
      <c r="P277" s="9"/>
      <c r="Q277" s="9"/>
      <c r="R277" s="9">
        <f t="shared" si="105"/>
        <v>0</v>
      </c>
      <c r="S277" s="9"/>
      <c r="T277" s="9"/>
      <c r="U277" s="9">
        <f t="shared" si="106"/>
        <v>0</v>
      </c>
      <c r="V277" s="9"/>
      <c r="W277" s="9"/>
      <c r="X277" s="9">
        <f t="shared" si="107"/>
        <v>0</v>
      </c>
      <c r="Y277" s="9"/>
      <c r="Z277" s="9"/>
      <c r="AA277" s="10">
        <f t="shared" si="108"/>
        <v>1200000</v>
      </c>
      <c r="AB277" s="11"/>
    </row>
    <row r="278" spans="1:28" ht="15.75" x14ac:dyDescent="0.25">
      <c r="A278" s="32">
        <v>45936</v>
      </c>
      <c r="B278" s="33" t="s">
        <v>332</v>
      </c>
      <c r="C278" s="33"/>
      <c r="D278" s="33" t="s">
        <v>31</v>
      </c>
      <c r="E278" s="33" t="s">
        <v>468</v>
      </c>
      <c r="F278" s="33">
        <v>15.8</v>
      </c>
      <c r="G278" s="33" t="s">
        <v>51</v>
      </c>
      <c r="H278" s="33">
        <v>43000</v>
      </c>
      <c r="I278" s="5">
        <f t="shared" si="96"/>
        <v>679400</v>
      </c>
      <c r="J278" s="37" t="s">
        <v>240</v>
      </c>
      <c r="K278" s="33" t="s">
        <v>1199</v>
      </c>
      <c r="L278" s="9">
        <f t="shared" si="103"/>
        <v>0</v>
      </c>
      <c r="M278" s="9"/>
      <c r="N278" s="9"/>
      <c r="O278" s="9">
        <f t="shared" si="104"/>
        <v>679400</v>
      </c>
      <c r="P278" s="9">
        <v>679400</v>
      </c>
      <c r="Q278" s="9"/>
      <c r="R278" s="9">
        <f t="shared" si="105"/>
        <v>0</v>
      </c>
      <c r="S278" s="9"/>
      <c r="T278" s="9"/>
      <c r="U278" s="9">
        <f t="shared" si="106"/>
        <v>0</v>
      </c>
      <c r="V278" s="9"/>
      <c r="W278" s="9"/>
      <c r="X278" s="9">
        <f t="shared" si="107"/>
        <v>0</v>
      </c>
      <c r="Y278" s="9"/>
      <c r="Z278" s="9"/>
      <c r="AA278" s="10">
        <f t="shared" si="108"/>
        <v>0</v>
      </c>
      <c r="AB278" s="11">
        <v>45937</v>
      </c>
    </row>
    <row r="279" spans="1:28" ht="15.75" x14ac:dyDescent="0.25">
      <c r="A279" s="39">
        <v>45936</v>
      </c>
      <c r="B279" s="33" t="s">
        <v>332</v>
      </c>
      <c r="C279" s="33"/>
      <c r="D279" s="33" t="s">
        <v>31</v>
      </c>
      <c r="E279" s="33" t="s">
        <v>235</v>
      </c>
      <c r="F279" s="33">
        <v>5</v>
      </c>
      <c r="G279" s="33" t="s">
        <v>51</v>
      </c>
      <c r="H279" s="33">
        <v>90000</v>
      </c>
      <c r="I279" s="5">
        <f t="shared" si="96"/>
        <v>450000</v>
      </c>
      <c r="J279" s="37" t="s">
        <v>240</v>
      </c>
      <c r="K279" s="33" t="s">
        <v>1204</v>
      </c>
      <c r="L279" s="9">
        <f t="shared" si="103"/>
        <v>0</v>
      </c>
      <c r="M279" s="9"/>
      <c r="N279" s="9"/>
      <c r="O279" s="9">
        <f t="shared" si="104"/>
        <v>450000</v>
      </c>
      <c r="P279" s="9">
        <v>450000</v>
      </c>
      <c r="Q279" s="9"/>
      <c r="R279" s="9">
        <f t="shared" si="105"/>
        <v>0</v>
      </c>
      <c r="S279" s="9"/>
      <c r="T279" s="9"/>
      <c r="U279" s="9">
        <f t="shared" si="106"/>
        <v>0</v>
      </c>
      <c r="V279" s="9"/>
      <c r="W279" s="9"/>
      <c r="X279" s="9">
        <f t="shared" si="107"/>
        <v>0</v>
      </c>
      <c r="Y279" s="9"/>
      <c r="Z279" s="9"/>
      <c r="AA279" s="10">
        <f t="shared" si="108"/>
        <v>0</v>
      </c>
      <c r="AB279" s="11">
        <v>45940</v>
      </c>
    </row>
    <row r="280" spans="1:28" ht="16.5" thickBot="1" x14ac:dyDescent="0.3">
      <c r="A280" s="61">
        <v>45936</v>
      </c>
      <c r="B280" s="62" t="s">
        <v>109</v>
      </c>
      <c r="C280" s="62"/>
      <c r="D280" s="62" t="s">
        <v>31</v>
      </c>
      <c r="E280" s="62" t="s">
        <v>110</v>
      </c>
      <c r="F280" s="62">
        <v>3000</v>
      </c>
      <c r="G280" s="62" t="s">
        <v>29</v>
      </c>
      <c r="H280" s="62">
        <v>1750</v>
      </c>
      <c r="I280" s="133">
        <f t="shared" si="96"/>
        <v>5250000</v>
      </c>
      <c r="J280" s="63" t="s">
        <v>241</v>
      </c>
      <c r="K280" s="62"/>
      <c r="L280" s="97">
        <f t="shared" si="103"/>
        <v>5250000</v>
      </c>
      <c r="M280" s="97">
        <v>5250000</v>
      </c>
      <c r="N280" s="97"/>
      <c r="O280" s="97">
        <f t="shared" si="104"/>
        <v>0</v>
      </c>
      <c r="P280" s="97"/>
      <c r="Q280" s="97"/>
      <c r="R280" s="97">
        <f t="shared" si="105"/>
        <v>0</v>
      </c>
      <c r="S280" s="97"/>
      <c r="T280" s="97"/>
      <c r="U280" s="97">
        <f t="shared" si="106"/>
        <v>0</v>
      </c>
      <c r="V280" s="97"/>
      <c r="W280" s="97"/>
      <c r="X280" s="97">
        <f t="shared" si="107"/>
        <v>0</v>
      </c>
      <c r="Y280" s="97"/>
      <c r="Z280" s="97"/>
      <c r="AA280" s="98">
        <f t="shared" si="108"/>
        <v>0</v>
      </c>
      <c r="AB280" s="99">
        <v>45936</v>
      </c>
    </row>
    <row r="281" spans="1:28" ht="15.75" x14ac:dyDescent="0.25">
      <c r="A281" s="39">
        <v>45937</v>
      </c>
      <c r="B281" s="35" t="s">
        <v>422</v>
      </c>
      <c r="C281" s="35"/>
      <c r="D281" s="35" t="s">
        <v>31</v>
      </c>
      <c r="E281" s="35" t="s">
        <v>91</v>
      </c>
      <c r="F281" s="35">
        <v>2000</v>
      </c>
      <c r="G281" s="35" t="s">
        <v>29</v>
      </c>
      <c r="H281" s="35">
        <v>3800</v>
      </c>
      <c r="I281" s="135">
        <f t="shared" si="96"/>
        <v>7600000</v>
      </c>
      <c r="J281" s="37" t="s">
        <v>240</v>
      </c>
      <c r="K281" s="35"/>
      <c r="L281" s="120">
        <f t="shared" si="103"/>
        <v>0</v>
      </c>
      <c r="M281" s="120"/>
      <c r="N281" s="120"/>
      <c r="O281" s="120">
        <f t="shared" si="104"/>
        <v>7600000</v>
      </c>
      <c r="P281" s="120">
        <v>7600000</v>
      </c>
      <c r="Q281" s="120"/>
      <c r="R281" s="120">
        <f t="shared" si="105"/>
        <v>0</v>
      </c>
      <c r="S281" s="120"/>
      <c r="T281" s="120"/>
      <c r="U281" s="120">
        <f t="shared" si="106"/>
        <v>0</v>
      </c>
      <c r="V281" s="120"/>
      <c r="W281" s="120"/>
      <c r="X281" s="120">
        <f t="shared" si="107"/>
        <v>0</v>
      </c>
      <c r="Y281" s="120"/>
      <c r="Z281" s="120"/>
      <c r="AA281" s="121">
        <f t="shared" si="108"/>
        <v>0</v>
      </c>
      <c r="AB281" s="122">
        <v>45936</v>
      </c>
    </row>
    <row r="282" spans="1:28" ht="15.75" x14ac:dyDescent="0.25">
      <c r="A282" s="39">
        <v>45937</v>
      </c>
      <c r="B282" s="33" t="s">
        <v>317</v>
      </c>
      <c r="C282" s="33"/>
      <c r="D282" s="35" t="s">
        <v>31</v>
      </c>
      <c r="E282" s="33" t="s">
        <v>945</v>
      </c>
      <c r="F282" s="33">
        <v>3200</v>
      </c>
      <c r="G282" s="35" t="s">
        <v>29</v>
      </c>
      <c r="H282" s="33">
        <v>2000</v>
      </c>
      <c r="I282" s="5">
        <f t="shared" si="96"/>
        <v>6400000</v>
      </c>
      <c r="J282" s="37" t="s">
        <v>240</v>
      </c>
      <c r="K282" s="33"/>
      <c r="L282" s="9">
        <f t="shared" ref="L282:L313" si="109">M282+N282</f>
        <v>0</v>
      </c>
      <c r="M282" s="9"/>
      <c r="N282" s="9"/>
      <c r="O282" s="9">
        <f t="shared" ref="O282:O313" si="110">P282+Q282</f>
        <v>6400000</v>
      </c>
      <c r="P282" s="9">
        <f>5715000+685000</f>
        <v>6400000</v>
      </c>
      <c r="Q282" s="9"/>
      <c r="R282" s="9">
        <f t="shared" ref="R282:R313" si="111">S282+T282</f>
        <v>0</v>
      </c>
      <c r="S282" s="9"/>
      <c r="T282" s="9"/>
      <c r="U282" s="9">
        <f t="shared" ref="U282:U313" si="112">V282+W282</f>
        <v>0</v>
      </c>
      <c r="V282" s="9"/>
      <c r="W282" s="9"/>
      <c r="X282" s="9">
        <f t="shared" ref="X282:X313" si="113">Y282+Z282</f>
        <v>0</v>
      </c>
      <c r="Y282" s="9"/>
      <c r="Z282" s="9"/>
      <c r="AA282" s="10">
        <f t="shared" ref="AA282:AA313" si="114">C282+I282-L282-O282-U282-X282-R282</f>
        <v>0</v>
      </c>
      <c r="AB282" s="11">
        <v>45938</v>
      </c>
    </row>
    <row r="283" spans="1:28" ht="15.75" x14ac:dyDescent="0.25">
      <c r="A283" s="39">
        <v>45937</v>
      </c>
      <c r="B283" s="33" t="s">
        <v>728</v>
      </c>
      <c r="C283" s="33"/>
      <c r="D283" s="33" t="s">
        <v>41</v>
      </c>
      <c r="E283" s="33" t="s">
        <v>482</v>
      </c>
      <c r="F283" s="33">
        <v>31.4</v>
      </c>
      <c r="G283" s="33" t="s">
        <v>51</v>
      </c>
      <c r="H283" s="33">
        <v>43000</v>
      </c>
      <c r="I283" s="5">
        <f t="shared" si="96"/>
        <v>1350200</v>
      </c>
      <c r="J283" s="37" t="s">
        <v>241</v>
      </c>
      <c r="K283" s="33"/>
      <c r="L283" s="9">
        <f t="shared" si="109"/>
        <v>1350200</v>
      </c>
      <c r="M283" s="9">
        <v>1350200</v>
      </c>
      <c r="N283" s="9"/>
      <c r="O283" s="9">
        <f t="shared" si="110"/>
        <v>0</v>
      </c>
      <c r="P283" s="9"/>
      <c r="Q283" s="9"/>
      <c r="R283" s="9">
        <f t="shared" si="111"/>
        <v>0</v>
      </c>
      <c r="S283" s="9"/>
      <c r="T283" s="9"/>
      <c r="U283" s="9">
        <f t="shared" si="112"/>
        <v>0</v>
      </c>
      <c r="V283" s="9"/>
      <c r="W283" s="9"/>
      <c r="X283" s="9">
        <f t="shared" si="113"/>
        <v>0</v>
      </c>
      <c r="Y283" s="9"/>
      <c r="Z283" s="9"/>
      <c r="AA283" s="10">
        <f t="shared" si="114"/>
        <v>0</v>
      </c>
      <c r="AB283" s="11">
        <v>45937</v>
      </c>
    </row>
    <row r="284" spans="1:28" ht="15.75" x14ac:dyDescent="0.25">
      <c r="A284" s="39">
        <v>45937</v>
      </c>
      <c r="B284" s="33" t="s">
        <v>217</v>
      </c>
      <c r="C284" s="33"/>
      <c r="D284" s="33" t="s">
        <v>41</v>
      </c>
      <c r="E284" s="33" t="s">
        <v>1169</v>
      </c>
      <c r="F284" s="33">
        <v>15800</v>
      </c>
      <c r="G284" s="33" t="s">
        <v>29</v>
      </c>
      <c r="H284" s="33">
        <v>1000</v>
      </c>
      <c r="I284" s="5">
        <f t="shared" si="96"/>
        <v>15800000</v>
      </c>
      <c r="J284" s="82" t="s">
        <v>38</v>
      </c>
      <c r="K284" s="107" t="s">
        <v>1187</v>
      </c>
      <c r="L284" s="9">
        <f t="shared" si="109"/>
        <v>0</v>
      </c>
      <c r="M284" s="9"/>
      <c r="N284" s="9"/>
      <c r="O284" s="9">
        <f t="shared" si="110"/>
        <v>0</v>
      </c>
      <c r="P284" s="9"/>
      <c r="Q284" s="9"/>
      <c r="R284" s="9">
        <f t="shared" si="111"/>
        <v>0</v>
      </c>
      <c r="S284" s="9"/>
      <c r="T284" s="9"/>
      <c r="U284" s="9">
        <f t="shared" si="112"/>
        <v>0</v>
      </c>
      <c r="V284" s="9"/>
      <c r="W284" s="9"/>
      <c r="X284" s="9">
        <f t="shared" si="113"/>
        <v>0</v>
      </c>
      <c r="Y284" s="9"/>
      <c r="Z284" s="9"/>
      <c r="AA284" s="10">
        <f t="shared" si="114"/>
        <v>15800000</v>
      </c>
      <c r="AB284" s="11"/>
    </row>
    <row r="285" spans="1:28" ht="15.75" x14ac:dyDescent="0.25">
      <c r="A285" s="39">
        <v>45937</v>
      </c>
      <c r="B285" s="33" t="s">
        <v>217</v>
      </c>
      <c r="C285" s="33"/>
      <c r="D285" s="33" t="s">
        <v>41</v>
      </c>
      <c r="E285" s="33" t="s">
        <v>945</v>
      </c>
      <c r="F285" s="33">
        <v>2400</v>
      </c>
      <c r="G285" s="33" t="s">
        <v>29</v>
      </c>
      <c r="H285" s="33">
        <v>2000</v>
      </c>
      <c r="I285" s="5">
        <f t="shared" si="96"/>
        <v>4800000</v>
      </c>
      <c r="J285" s="82" t="s">
        <v>38</v>
      </c>
      <c r="K285" s="107" t="s">
        <v>1187</v>
      </c>
      <c r="L285" s="9">
        <f t="shared" si="109"/>
        <v>0</v>
      </c>
      <c r="M285" s="9"/>
      <c r="N285" s="9"/>
      <c r="O285" s="9">
        <f t="shared" si="110"/>
        <v>0</v>
      </c>
      <c r="P285" s="9"/>
      <c r="Q285" s="9"/>
      <c r="R285" s="9">
        <f t="shared" si="111"/>
        <v>0</v>
      </c>
      <c r="S285" s="9"/>
      <c r="T285" s="9"/>
      <c r="U285" s="9">
        <f t="shared" si="112"/>
        <v>0</v>
      </c>
      <c r="V285" s="9"/>
      <c r="W285" s="9"/>
      <c r="X285" s="9">
        <f t="shared" si="113"/>
        <v>0</v>
      </c>
      <c r="Y285" s="9"/>
      <c r="Z285" s="9"/>
      <c r="AA285" s="10">
        <f t="shared" si="114"/>
        <v>4800000</v>
      </c>
      <c r="AB285" s="11"/>
    </row>
    <row r="286" spans="1:28" ht="15.75" x14ac:dyDescent="0.25">
      <c r="A286" s="39">
        <v>45937</v>
      </c>
      <c r="B286" s="33" t="s">
        <v>217</v>
      </c>
      <c r="C286" s="33"/>
      <c r="D286" s="33" t="s">
        <v>41</v>
      </c>
      <c r="E286" s="33" t="s">
        <v>235</v>
      </c>
      <c r="F286" s="33">
        <v>2.5</v>
      </c>
      <c r="G286" s="33" t="s">
        <v>51</v>
      </c>
      <c r="H286" s="33">
        <v>90000</v>
      </c>
      <c r="I286" s="5">
        <f t="shared" si="96"/>
        <v>225000</v>
      </c>
      <c r="J286" s="82" t="s">
        <v>38</v>
      </c>
      <c r="K286" s="107" t="s">
        <v>1187</v>
      </c>
      <c r="L286" s="9">
        <f t="shared" si="109"/>
        <v>0</v>
      </c>
      <c r="M286" s="9"/>
      <c r="N286" s="9"/>
      <c r="O286" s="9">
        <f t="shared" si="110"/>
        <v>0</v>
      </c>
      <c r="P286" s="9"/>
      <c r="Q286" s="9"/>
      <c r="R286" s="9">
        <f t="shared" si="111"/>
        <v>0</v>
      </c>
      <c r="S286" s="9"/>
      <c r="T286" s="9"/>
      <c r="U286" s="9">
        <f t="shared" si="112"/>
        <v>0</v>
      </c>
      <c r="V286" s="9"/>
      <c r="W286" s="9"/>
      <c r="X286" s="9">
        <f t="shared" si="113"/>
        <v>0</v>
      </c>
      <c r="Y286" s="9"/>
      <c r="Z286" s="9"/>
      <c r="AA286" s="10">
        <f t="shared" si="114"/>
        <v>225000</v>
      </c>
      <c r="AB286" s="11"/>
    </row>
    <row r="287" spans="1:28" ht="15.75" x14ac:dyDescent="0.25">
      <c r="A287" s="39">
        <v>45937</v>
      </c>
      <c r="B287" s="33" t="s">
        <v>217</v>
      </c>
      <c r="C287" s="33"/>
      <c r="D287" s="33" t="s">
        <v>41</v>
      </c>
      <c r="E287" s="33" t="s">
        <v>237</v>
      </c>
      <c r="F287" s="33">
        <v>2.5</v>
      </c>
      <c r="G287" s="33" t="s">
        <v>51</v>
      </c>
      <c r="H287" s="33">
        <v>90000</v>
      </c>
      <c r="I287" s="5">
        <f t="shared" si="96"/>
        <v>225000</v>
      </c>
      <c r="J287" s="82" t="s">
        <v>38</v>
      </c>
      <c r="K287" s="107" t="s">
        <v>1187</v>
      </c>
      <c r="L287" s="9">
        <f t="shared" si="109"/>
        <v>0</v>
      </c>
      <c r="M287" s="9"/>
      <c r="N287" s="9"/>
      <c r="O287" s="9">
        <f t="shared" si="110"/>
        <v>0</v>
      </c>
      <c r="P287" s="9"/>
      <c r="Q287" s="9"/>
      <c r="R287" s="9">
        <f t="shared" si="111"/>
        <v>0</v>
      </c>
      <c r="S287" s="9"/>
      <c r="T287" s="9"/>
      <c r="U287" s="9">
        <f t="shared" si="112"/>
        <v>0</v>
      </c>
      <c r="V287" s="9"/>
      <c r="W287" s="9"/>
      <c r="X287" s="9">
        <f t="shared" si="113"/>
        <v>0</v>
      </c>
      <c r="Y287" s="9"/>
      <c r="Z287" s="9"/>
      <c r="AA287" s="10">
        <f t="shared" si="114"/>
        <v>225000</v>
      </c>
      <c r="AB287" s="11"/>
    </row>
    <row r="288" spans="1:28" ht="15.75" x14ac:dyDescent="0.25">
      <c r="A288" s="39">
        <v>45937</v>
      </c>
      <c r="B288" s="33" t="s">
        <v>217</v>
      </c>
      <c r="C288" s="33"/>
      <c r="D288" s="33" t="s">
        <v>41</v>
      </c>
      <c r="E288" s="33" t="s">
        <v>102</v>
      </c>
      <c r="F288" s="33">
        <v>4</v>
      </c>
      <c r="G288" s="33" t="s">
        <v>74</v>
      </c>
      <c r="H288" s="33">
        <v>65000</v>
      </c>
      <c r="I288" s="5">
        <f t="shared" si="96"/>
        <v>260000</v>
      </c>
      <c r="J288" s="82" t="s">
        <v>38</v>
      </c>
      <c r="K288" s="107" t="s">
        <v>1187</v>
      </c>
      <c r="L288" s="9">
        <f t="shared" si="109"/>
        <v>0</v>
      </c>
      <c r="M288" s="9"/>
      <c r="N288" s="9"/>
      <c r="O288" s="9">
        <f t="shared" si="110"/>
        <v>0</v>
      </c>
      <c r="P288" s="9"/>
      <c r="Q288" s="9"/>
      <c r="R288" s="9">
        <f t="shared" si="111"/>
        <v>0</v>
      </c>
      <c r="S288" s="9"/>
      <c r="T288" s="9"/>
      <c r="U288" s="9">
        <f t="shared" si="112"/>
        <v>0</v>
      </c>
      <c r="V288" s="9"/>
      <c r="W288" s="9"/>
      <c r="X288" s="9">
        <f t="shared" si="113"/>
        <v>0</v>
      </c>
      <c r="Y288" s="9"/>
      <c r="Z288" s="9"/>
      <c r="AA288" s="10">
        <f t="shared" si="114"/>
        <v>260000</v>
      </c>
      <c r="AB288" s="11"/>
    </row>
    <row r="289" spans="1:28" ht="15.75" x14ac:dyDescent="0.25">
      <c r="A289" s="39">
        <v>45937</v>
      </c>
      <c r="B289" s="33" t="s">
        <v>232</v>
      </c>
      <c r="C289" s="33"/>
      <c r="D289" s="33" t="s">
        <v>1069</v>
      </c>
      <c r="E289" s="33" t="s">
        <v>95</v>
      </c>
      <c r="F289" s="33">
        <v>5200</v>
      </c>
      <c r="G289" s="33" t="s">
        <v>29</v>
      </c>
      <c r="H289" s="33">
        <v>3500</v>
      </c>
      <c r="I289" s="5">
        <f t="shared" si="96"/>
        <v>18200000</v>
      </c>
      <c r="J289" s="82" t="s">
        <v>38</v>
      </c>
      <c r="K289" s="33" t="s">
        <v>1186</v>
      </c>
      <c r="L289" s="9">
        <f t="shared" si="109"/>
        <v>0</v>
      </c>
      <c r="M289" s="9"/>
      <c r="N289" s="9"/>
      <c r="O289" s="9">
        <f t="shared" si="110"/>
        <v>0</v>
      </c>
      <c r="P289" s="9"/>
      <c r="Q289" s="9"/>
      <c r="R289" s="9">
        <f t="shared" si="111"/>
        <v>0</v>
      </c>
      <c r="S289" s="9"/>
      <c r="T289" s="9"/>
      <c r="U289" s="9">
        <f t="shared" si="112"/>
        <v>0</v>
      </c>
      <c r="V289" s="9"/>
      <c r="W289" s="9"/>
      <c r="X289" s="9">
        <f t="shared" si="113"/>
        <v>0</v>
      </c>
      <c r="Y289" s="9"/>
      <c r="Z289" s="9"/>
      <c r="AA289" s="10">
        <f t="shared" si="114"/>
        <v>18200000</v>
      </c>
      <c r="AB289" s="11"/>
    </row>
    <row r="290" spans="1:28" ht="15.75" x14ac:dyDescent="0.25">
      <c r="A290" s="39">
        <v>45937</v>
      </c>
      <c r="B290" s="33" t="s">
        <v>1185</v>
      </c>
      <c r="C290" s="33"/>
      <c r="D290" s="33" t="s">
        <v>41</v>
      </c>
      <c r="E290" s="33" t="s">
        <v>234</v>
      </c>
      <c r="F290" s="33">
        <v>2.5</v>
      </c>
      <c r="G290" s="33" t="s">
        <v>51</v>
      </c>
      <c r="H290" s="33">
        <v>88000</v>
      </c>
      <c r="I290" s="5">
        <f t="shared" si="96"/>
        <v>220000</v>
      </c>
      <c r="J290" s="37" t="s">
        <v>241</v>
      </c>
      <c r="K290" s="33"/>
      <c r="L290" s="9">
        <f t="shared" si="109"/>
        <v>220000</v>
      </c>
      <c r="M290" s="9">
        <v>220000</v>
      </c>
      <c r="N290" s="9"/>
      <c r="O290" s="9">
        <f t="shared" si="110"/>
        <v>0</v>
      </c>
      <c r="P290" s="9"/>
      <c r="Q290" s="9"/>
      <c r="R290" s="9">
        <f t="shared" si="111"/>
        <v>0</v>
      </c>
      <c r="S290" s="9"/>
      <c r="T290" s="9"/>
      <c r="U290" s="9">
        <f t="shared" si="112"/>
        <v>0</v>
      </c>
      <c r="V290" s="9"/>
      <c r="W290" s="9"/>
      <c r="X290" s="9">
        <f t="shared" si="113"/>
        <v>0</v>
      </c>
      <c r="Y290" s="9"/>
      <c r="Z290" s="9"/>
      <c r="AA290" s="10">
        <f t="shared" si="114"/>
        <v>0</v>
      </c>
      <c r="AB290" s="11">
        <v>45937</v>
      </c>
    </row>
    <row r="291" spans="1:28" ht="15.75" x14ac:dyDescent="0.25">
      <c r="A291" s="39">
        <v>45937</v>
      </c>
      <c r="B291" s="33" t="s">
        <v>909</v>
      </c>
      <c r="C291" s="33"/>
      <c r="D291" s="33" t="s">
        <v>31</v>
      </c>
      <c r="E291" s="33" t="s">
        <v>110</v>
      </c>
      <c r="F291" s="33">
        <v>200</v>
      </c>
      <c r="G291" s="33" t="s">
        <v>29</v>
      </c>
      <c r="H291" s="33">
        <v>2000</v>
      </c>
      <c r="I291" s="5">
        <f t="shared" si="96"/>
        <v>400000</v>
      </c>
      <c r="J291" s="37" t="s">
        <v>240</v>
      </c>
      <c r="K291" s="33"/>
      <c r="L291" s="9">
        <f t="shared" si="109"/>
        <v>0</v>
      </c>
      <c r="M291" s="9"/>
      <c r="N291" s="9"/>
      <c r="O291" s="9">
        <f t="shared" si="110"/>
        <v>400000</v>
      </c>
      <c r="P291" s="9">
        <v>400000</v>
      </c>
      <c r="Q291" s="9"/>
      <c r="R291" s="9">
        <f t="shared" si="111"/>
        <v>0</v>
      </c>
      <c r="S291" s="9"/>
      <c r="T291" s="9"/>
      <c r="U291" s="9">
        <f t="shared" si="112"/>
        <v>0</v>
      </c>
      <c r="V291" s="9"/>
      <c r="W291" s="9"/>
      <c r="X291" s="9">
        <f t="shared" si="113"/>
        <v>0</v>
      </c>
      <c r="Y291" s="9"/>
      <c r="Z291" s="9"/>
      <c r="AA291" s="10">
        <f t="shared" si="114"/>
        <v>0</v>
      </c>
      <c r="AB291" s="11">
        <v>45937</v>
      </c>
    </row>
    <row r="292" spans="1:28" ht="15.75" x14ac:dyDescent="0.25">
      <c r="A292" s="39">
        <v>45937</v>
      </c>
      <c r="B292" s="33" t="s">
        <v>217</v>
      </c>
      <c r="C292" s="33"/>
      <c r="D292" s="33" t="s">
        <v>41</v>
      </c>
      <c r="E292" s="33" t="s">
        <v>122</v>
      </c>
      <c r="F292" s="33">
        <v>1</v>
      </c>
      <c r="G292" s="33" t="s">
        <v>51</v>
      </c>
      <c r="H292" s="33">
        <v>70000</v>
      </c>
      <c r="I292" s="5">
        <f t="shared" si="96"/>
        <v>70000</v>
      </c>
      <c r="J292" s="82" t="s">
        <v>38</v>
      </c>
      <c r="K292" s="107" t="s">
        <v>1187</v>
      </c>
      <c r="L292" s="9">
        <f t="shared" si="109"/>
        <v>0</v>
      </c>
      <c r="M292" s="9"/>
      <c r="N292" s="9"/>
      <c r="O292" s="9">
        <f t="shared" si="110"/>
        <v>0</v>
      </c>
      <c r="P292" s="9"/>
      <c r="Q292" s="9"/>
      <c r="R292" s="9">
        <f t="shared" si="111"/>
        <v>0</v>
      </c>
      <c r="S292" s="9"/>
      <c r="T292" s="9"/>
      <c r="U292" s="9">
        <f t="shared" si="112"/>
        <v>0</v>
      </c>
      <c r="V292" s="9"/>
      <c r="W292" s="9"/>
      <c r="X292" s="9">
        <f t="shared" si="113"/>
        <v>0</v>
      </c>
      <c r="Y292" s="9"/>
      <c r="Z292" s="9"/>
      <c r="AA292" s="10">
        <f t="shared" si="114"/>
        <v>70000</v>
      </c>
      <c r="AB292" s="11"/>
    </row>
    <row r="293" spans="1:28" ht="15.75" x14ac:dyDescent="0.25">
      <c r="A293" s="39">
        <v>45937</v>
      </c>
      <c r="B293" s="33" t="s">
        <v>1157</v>
      </c>
      <c r="C293" s="33"/>
      <c r="D293" s="33" t="s">
        <v>41</v>
      </c>
      <c r="E293" s="33" t="s">
        <v>1202</v>
      </c>
      <c r="F293" s="33">
        <v>1</v>
      </c>
      <c r="G293" s="33" t="s">
        <v>25</v>
      </c>
      <c r="H293" s="33">
        <v>50000</v>
      </c>
      <c r="I293" s="5">
        <f t="shared" si="96"/>
        <v>50000</v>
      </c>
      <c r="J293" s="37" t="s">
        <v>241</v>
      </c>
      <c r="K293" s="33"/>
      <c r="L293" s="9">
        <f t="shared" si="109"/>
        <v>50000</v>
      </c>
      <c r="M293" s="9">
        <v>50000</v>
      </c>
      <c r="N293" s="9"/>
      <c r="O293" s="9">
        <f t="shared" si="110"/>
        <v>0</v>
      </c>
      <c r="P293" s="9"/>
      <c r="Q293" s="9"/>
      <c r="R293" s="9">
        <f t="shared" si="111"/>
        <v>0</v>
      </c>
      <c r="S293" s="9"/>
      <c r="T293" s="9"/>
      <c r="U293" s="9">
        <f t="shared" si="112"/>
        <v>0</v>
      </c>
      <c r="V293" s="9"/>
      <c r="W293" s="9"/>
      <c r="X293" s="9">
        <f t="shared" si="113"/>
        <v>0</v>
      </c>
      <c r="Y293" s="9"/>
      <c r="Z293" s="9"/>
      <c r="AA293" s="10">
        <f t="shared" si="114"/>
        <v>0</v>
      </c>
      <c r="AB293" s="11">
        <v>45937</v>
      </c>
    </row>
    <row r="294" spans="1:28" ht="15.75" x14ac:dyDescent="0.25">
      <c r="A294" s="39">
        <v>45937</v>
      </c>
      <c r="B294" s="33" t="s">
        <v>189</v>
      </c>
      <c r="C294" s="33"/>
      <c r="D294" s="33" t="s">
        <v>31</v>
      </c>
      <c r="E294" s="33" t="s">
        <v>110</v>
      </c>
      <c r="F294" s="33">
        <v>3000</v>
      </c>
      <c r="G294" s="33" t="s">
        <v>29</v>
      </c>
      <c r="H294" s="33">
        <v>1800</v>
      </c>
      <c r="I294" s="5">
        <f t="shared" si="96"/>
        <v>5400000</v>
      </c>
      <c r="J294" s="37" t="s">
        <v>241</v>
      </c>
      <c r="K294" s="33"/>
      <c r="L294" s="9">
        <f t="shared" si="109"/>
        <v>0</v>
      </c>
      <c r="M294" s="9"/>
      <c r="N294" s="9"/>
      <c r="O294" s="9">
        <f t="shared" si="110"/>
        <v>0</v>
      </c>
      <c r="P294" s="9"/>
      <c r="Q294" s="9"/>
      <c r="R294" s="9">
        <f t="shared" si="111"/>
        <v>0</v>
      </c>
      <c r="S294" s="9"/>
      <c r="T294" s="9"/>
      <c r="U294" s="9">
        <f t="shared" si="112"/>
        <v>0</v>
      </c>
      <c r="V294" s="9"/>
      <c r="W294" s="9"/>
      <c r="X294" s="9">
        <f t="shared" si="113"/>
        <v>5400000</v>
      </c>
      <c r="Y294" s="9">
        <v>5400000</v>
      </c>
      <c r="Z294" s="9"/>
      <c r="AA294" s="10">
        <f t="shared" si="114"/>
        <v>0</v>
      </c>
      <c r="AB294" s="11">
        <v>45937</v>
      </c>
    </row>
    <row r="295" spans="1:28" ht="15.75" x14ac:dyDescent="0.25">
      <c r="A295" s="39">
        <v>45937</v>
      </c>
      <c r="B295" s="33" t="s">
        <v>231</v>
      </c>
      <c r="C295" s="33"/>
      <c r="D295" s="33"/>
      <c r="E295" s="33" t="s">
        <v>85</v>
      </c>
      <c r="F295" s="33">
        <v>28.5</v>
      </c>
      <c r="G295" s="33" t="s">
        <v>51</v>
      </c>
      <c r="H295" s="33"/>
      <c r="I295" s="5">
        <f t="shared" si="96"/>
        <v>0</v>
      </c>
      <c r="J295" s="83" t="s">
        <v>26</v>
      </c>
      <c r="K295" s="33"/>
      <c r="L295" s="9">
        <f t="shared" si="109"/>
        <v>0</v>
      </c>
      <c r="M295" s="9"/>
      <c r="N295" s="9"/>
      <c r="O295" s="9">
        <f t="shared" si="110"/>
        <v>0</v>
      </c>
      <c r="P295" s="9"/>
      <c r="Q295" s="9"/>
      <c r="R295" s="9">
        <f t="shared" si="111"/>
        <v>0</v>
      </c>
      <c r="S295" s="9"/>
      <c r="T295" s="9"/>
      <c r="U295" s="9">
        <f t="shared" si="112"/>
        <v>0</v>
      </c>
      <c r="V295" s="9"/>
      <c r="W295" s="9"/>
      <c r="X295" s="9">
        <f t="shared" si="113"/>
        <v>0</v>
      </c>
      <c r="Y295" s="9"/>
      <c r="Z295" s="9"/>
      <c r="AA295" s="10">
        <f t="shared" si="114"/>
        <v>0</v>
      </c>
      <c r="AB295" s="11"/>
    </row>
    <row r="296" spans="1:28" ht="15.75" x14ac:dyDescent="0.25">
      <c r="A296" s="39">
        <v>45937</v>
      </c>
      <c r="B296" s="33" t="s">
        <v>231</v>
      </c>
      <c r="C296" s="33"/>
      <c r="D296" s="33"/>
      <c r="E296" s="33" t="s">
        <v>135</v>
      </c>
      <c r="F296" s="33">
        <v>59.3</v>
      </c>
      <c r="G296" s="33" t="s">
        <v>51</v>
      </c>
      <c r="H296" s="33"/>
      <c r="I296" s="5">
        <f t="shared" si="96"/>
        <v>0</v>
      </c>
      <c r="J296" s="83" t="s">
        <v>26</v>
      </c>
      <c r="K296" s="33"/>
      <c r="L296" s="9">
        <f t="shared" si="109"/>
        <v>0</v>
      </c>
      <c r="M296" s="9"/>
      <c r="N296" s="9"/>
      <c r="O296" s="9">
        <f t="shared" si="110"/>
        <v>0</v>
      </c>
      <c r="P296" s="9"/>
      <c r="Q296" s="9"/>
      <c r="R296" s="9">
        <f t="shared" si="111"/>
        <v>0</v>
      </c>
      <c r="S296" s="9"/>
      <c r="T296" s="9"/>
      <c r="U296" s="9">
        <f t="shared" si="112"/>
        <v>0</v>
      </c>
      <c r="V296" s="9"/>
      <c r="W296" s="9"/>
      <c r="X296" s="9">
        <f t="shared" si="113"/>
        <v>0</v>
      </c>
      <c r="Y296" s="9"/>
      <c r="Z296" s="9"/>
      <c r="AA296" s="10">
        <f t="shared" si="114"/>
        <v>0</v>
      </c>
      <c r="AB296" s="11"/>
    </row>
    <row r="297" spans="1:28" ht="15.75" x14ac:dyDescent="0.25">
      <c r="A297" s="39">
        <v>45937</v>
      </c>
      <c r="B297" s="33" t="s">
        <v>231</v>
      </c>
      <c r="C297" s="33"/>
      <c r="D297" s="33"/>
      <c r="E297" s="33" t="s">
        <v>136</v>
      </c>
      <c r="F297" s="33">
        <v>24.7</v>
      </c>
      <c r="G297" s="33" t="s">
        <v>51</v>
      </c>
      <c r="H297" s="33"/>
      <c r="I297" s="5">
        <f t="shared" si="96"/>
        <v>0</v>
      </c>
      <c r="J297" s="83" t="s">
        <v>26</v>
      </c>
      <c r="K297" s="33"/>
      <c r="L297" s="9">
        <f t="shared" si="109"/>
        <v>0</v>
      </c>
      <c r="M297" s="9"/>
      <c r="N297" s="9"/>
      <c r="O297" s="9">
        <f t="shared" si="110"/>
        <v>0</v>
      </c>
      <c r="P297" s="9"/>
      <c r="Q297" s="9"/>
      <c r="R297" s="9">
        <f t="shared" si="111"/>
        <v>0</v>
      </c>
      <c r="S297" s="9"/>
      <c r="T297" s="9"/>
      <c r="U297" s="9">
        <f t="shared" si="112"/>
        <v>0</v>
      </c>
      <c r="V297" s="9"/>
      <c r="W297" s="9"/>
      <c r="X297" s="9">
        <f t="shared" si="113"/>
        <v>0</v>
      </c>
      <c r="Y297" s="9"/>
      <c r="Z297" s="9"/>
      <c r="AA297" s="10">
        <f t="shared" si="114"/>
        <v>0</v>
      </c>
      <c r="AB297" s="11"/>
    </row>
    <row r="298" spans="1:28" ht="15.75" x14ac:dyDescent="0.25">
      <c r="A298" s="39">
        <v>45937</v>
      </c>
      <c r="B298" s="33" t="s">
        <v>231</v>
      </c>
      <c r="C298" s="33"/>
      <c r="D298" s="33"/>
      <c r="E298" s="33" t="s">
        <v>203</v>
      </c>
      <c r="F298" s="33">
        <v>53.1</v>
      </c>
      <c r="G298" s="33" t="s">
        <v>51</v>
      </c>
      <c r="H298" s="33"/>
      <c r="I298" s="5">
        <f t="shared" si="96"/>
        <v>0</v>
      </c>
      <c r="J298" s="83" t="s">
        <v>26</v>
      </c>
      <c r="K298" s="33"/>
      <c r="L298" s="9">
        <f t="shared" si="109"/>
        <v>0</v>
      </c>
      <c r="M298" s="9"/>
      <c r="N298" s="9"/>
      <c r="O298" s="9">
        <f t="shared" si="110"/>
        <v>0</v>
      </c>
      <c r="P298" s="9"/>
      <c r="Q298" s="9"/>
      <c r="R298" s="9">
        <f t="shared" si="111"/>
        <v>0</v>
      </c>
      <c r="S298" s="9"/>
      <c r="T298" s="9"/>
      <c r="U298" s="9">
        <f t="shared" si="112"/>
        <v>0</v>
      </c>
      <c r="V298" s="9"/>
      <c r="W298" s="9"/>
      <c r="X298" s="9">
        <f t="shared" si="113"/>
        <v>0</v>
      </c>
      <c r="Y298" s="9"/>
      <c r="Z298" s="9"/>
      <c r="AA298" s="10">
        <f t="shared" si="114"/>
        <v>0</v>
      </c>
      <c r="AB298" s="11"/>
    </row>
    <row r="299" spans="1:28" ht="15.75" x14ac:dyDescent="0.25">
      <c r="A299" s="39">
        <v>45937</v>
      </c>
      <c r="B299" s="33" t="s">
        <v>1203</v>
      </c>
      <c r="C299" s="33"/>
      <c r="D299" s="33" t="s">
        <v>31</v>
      </c>
      <c r="E299" s="33" t="s">
        <v>167</v>
      </c>
      <c r="F299" s="33">
        <v>2</v>
      </c>
      <c r="G299" s="33" t="s">
        <v>23</v>
      </c>
      <c r="H299" s="33">
        <v>400000</v>
      </c>
      <c r="I299" s="5">
        <f t="shared" si="96"/>
        <v>800000</v>
      </c>
      <c r="J299" s="37" t="s">
        <v>240</v>
      </c>
      <c r="K299" s="33"/>
      <c r="L299" s="9">
        <f t="shared" si="109"/>
        <v>0</v>
      </c>
      <c r="M299" s="9"/>
      <c r="N299" s="9"/>
      <c r="O299" s="9">
        <f t="shared" si="110"/>
        <v>800000</v>
      </c>
      <c r="P299" s="9">
        <v>800000</v>
      </c>
      <c r="Q299" s="9"/>
      <c r="R299" s="9">
        <f t="shared" si="111"/>
        <v>0</v>
      </c>
      <c r="S299" s="9"/>
      <c r="T299" s="9"/>
      <c r="U299" s="9">
        <f t="shared" si="112"/>
        <v>0</v>
      </c>
      <c r="V299" s="9"/>
      <c r="W299" s="9"/>
      <c r="X299" s="9">
        <f t="shared" si="113"/>
        <v>0</v>
      </c>
      <c r="Y299" s="9"/>
      <c r="Z299" s="9"/>
      <c r="AA299" s="10">
        <f t="shared" si="114"/>
        <v>0</v>
      </c>
      <c r="AB299" s="11">
        <v>45936</v>
      </c>
    </row>
    <row r="300" spans="1:28" ht="15.75" x14ac:dyDescent="0.25">
      <c r="A300" s="39">
        <v>45937</v>
      </c>
      <c r="B300" s="33" t="s">
        <v>1203</v>
      </c>
      <c r="C300" s="33"/>
      <c r="D300" s="33" t="s">
        <v>31</v>
      </c>
      <c r="E300" s="33" t="s">
        <v>187</v>
      </c>
      <c r="F300" s="33">
        <v>4</v>
      </c>
      <c r="G300" s="33" t="s">
        <v>23</v>
      </c>
      <c r="H300" s="33">
        <v>400000</v>
      </c>
      <c r="I300" s="5">
        <f t="shared" si="96"/>
        <v>1600000</v>
      </c>
      <c r="J300" s="37" t="s">
        <v>240</v>
      </c>
      <c r="K300" s="33"/>
      <c r="L300" s="9">
        <f t="shared" si="109"/>
        <v>0</v>
      </c>
      <c r="M300" s="9"/>
      <c r="N300" s="9"/>
      <c r="O300" s="9">
        <f t="shared" si="110"/>
        <v>1600000</v>
      </c>
      <c r="P300" s="9">
        <v>1600000</v>
      </c>
      <c r="Q300" s="9"/>
      <c r="R300" s="9">
        <f t="shared" si="111"/>
        <v>0</v>
      </c>
      <c r="S300" s="9"/>
      <c r="T300" s="9"/>
      <c r="U300" s="9">
        <f t="shared" si="112"/>
        <v>0</v>
      </c>
      <c r="V300" s="9"/>
      <c r="W300" s="9"/>
      <c r="X300" s="9">
        <f t="shared" si="113"/>
        <v>0</v>
      </c>
      <c r="Y300" s="9"/>
      <c r="Z300" s="9"/>
      <c r="AA300" s="10">
        <f t="shared" si="114"/>
        <v>0</v>
      </c>
      <c r="AB300" s="11">
        <v>45936</v>
      </c>
    </row>
    <row r="301" spans="1:28" ht="15.75" x14ac:dyDescent="0.25">
      <c r="A301" s="39">
        <v>45937</v>
      </c>
      <c r="B301" s="33" t="s">
        <v>549</v>
      </c>
      <c r="C301" s="33"/>
      <c r="D301" s="33" t="s">
        <v>31</v>
      </c>
      <c r="E301" s="33" t="s">
        <v>86</v>
      </c>
      <c r="F301" s="33">
        <v>25</v>
      </c>
      <c r="G301" s="33" t="s">
        <v>51</v>
      </c>
      <c r="H301" s="33">
        <v>120000</v>
      </c>
      <c r="I301" s="5">
        <f t="shared" si="96"/>
        <v>3000000</v>
      </c>
      <c r="J301" s="37" t="s">
        <v>241</v>
      </c>
      <c r="K301" s="33"/>
      <c r="L301" s="9">
        <f t="shared" si="109"/>
        <v>0</v>
      </c>
      <c r="M301" s="9"/>
      <c r="N301" s="9"/>
      <c r="O301" s="9">
        <f t="shared" si="110"/>
        <v>0</v>
      </c>
      <c r="P301" s="9"/>
      <c r="Q301" s="9"/>
      <c r="R301" s="9">
        <f t="shared" si="111"/>
        <v>0</v>
      </c>
      <c r="S301" s="9"/>
      <c r="T301" s="9"/>
      <c r="U301" s="9">
        <f t="shared" si="112"/>
        <v>3000000</v>
      </c>
      <c r="V301" s="9">
        <v>3000000</v>
      </c>
      <c r="W301" s="9"/>
      <c r="X301" s="9">
        <f t="shared" si="113"/>
        <v>0</v>
      </c>
      <c r="Y301" s="9"/>
      <c r="Z301" s="9"/>
      <c r="AA301" s="10">
        <f t="shared" si="114"/>
        <v>0</v>
      </c>
      <c r="AB301" s="11">
        <v>45937</v>
      </c>
    </row>
    <row r="302" spans="1:28" ht="15.75" x14ac:dyDescent="0.25">
      <c r="A302" s="39">
        <v>45937</v>
      </c>
      <c r="B302" s="33" t="s">
        <v>549</v>
      </c>
      <c r="C302" s="33"/>
      <c r="D302" s="33" t="s">
        <v>31</v>
      </c>
      <c r="E302" s="33" t="s">
        <v>394</v>
      </c>
      <c r="F302" s="33">
        <v>1</v>
      </c>
      <c r="G302" s="33" t="s">
        <v>51</v>
      </c>
      <c r="H302" s="33">
        <v>300000</v>
      </c>
      <c r="I302" s="5">
        <f t="shared" si="96"/>
        <v>300000</v>
      </c>
      <c r="J302" s="37" t="s">
        <v>241</v>
      </c>
      <c r="K302" s="33"/>
      <c r="L302" s="9">
        <f t="shared" si="109"/>
        <v>0</v>
      </c>
      <c r="M302" s="9"/>
      <c r="N302" s="9"/>
      <c r="O302" s="9">
        <f t="shared" si="110"/>
        <v>0</v>
      </c>
      <c r="P302" s="9"/>
      <c r="Q302" s="9"/>
      <c r="R302" s="9">
        <f t="shared" si="111"/>
        <v>0</v>
      </c>
      <c r="S302" s="9"/>
      <c r="T302" s="9"/>
      <c r="U302" s="9">
        <f t="shared" si="112"/>
        <v>300000</v>
      </c>
      <c r="V302" s="9">
        <v>300000</v>
      </c>
      <c r="W302" s="9"/>
      <c r="X302" s="9">
        <f t="shared" si="113"/>
        <v>0</v>
      </c>
      <c r="Y302" s="9"/>
      <c r="Z302" s="9"/>
      <c r="AA302" s="10">
        <f t="shared" si="114"/>
        <v>0</v>
      </c>
      <c r="AB302" s="11">
        <v>45937</v>
      </c>
    </row>
    <row r="303" spans="1:28" ht="15.75" x14ac:dyDescent="0.25">
      <c r="A303" s="39">
        <v>45937</v>
      </c>
      <c r="B303" s="33" t="s">
        <v>549</v>
      </c>
      <c r="C303" s="33"/>
      <c r="D303" s="33" t="s">
        <v>31</v>
      </c>
      <c r="E303" s="33" t="s">
        <v>457</v>
      </c>
      <c r="F303" s="33">
        <v>3</v>
      </c>
      <c r="G303" s="33" t="s">
        <v>51</v>
      </c>
      <c r="H303" s="33">
        <v>300000</v>
      </c>
      <c r="I303" s="5">
        <f t="shared" si="96"/>
        <v>900000</v>
      </c>
      <c r="J303" s="37" t="s">
        <v>241</v>
      </c>
      <c r="K303" s="33"/>
      <c r="L303" s="9">
        <f t="shared" si="109"/>
        <v>0</v>
      </c>
      <c r="M303" s="9"/>
      <c r="N303" s="9"/>
      <c r="O303" s="9">
        <f t="shared" si="110"/>
        <v>0</v>
      </c>
      <c r="P303" s="9"/>
      <c r="Q303" s="9"/>
      <c r="R303" s="9">
        <f t="shared" si="111"/>
        <v>0</v>
      </c>
      <c r="S303" s="9"/>
      <c r="T303" s="9"/>
      <c r="U303" s="9">
        <f t="shared" si="112"/>
        <v>900000</v>
      </c>
      <c r="V303" s="9">
        <v>900000</v>
      </c>
      <c r="W303" s="9"/>
      <c r="X303" s="9">
        <f t="shared" si="113"/>
        <v>0</v>
      </c>
      <c r="Y303" s="9"/>
      <c r="Z303" s="9"/>
      <c r="AA303" s="10">
        <f t="shared" si="114"/>
        <v>0</v>
      </c>
      <c r="AB303" s="11">
        <v>45937</v>
      </c>
    </row>
    <row r="304" spans="1:28" ht="15.75" x14ac:dyDescent="0.25">
      <c r="A304" s="39">
        <v>45937</v>
      </c>
      <c r="B304" s="33" t="s">
        <v>472</v>
      </c>
      <c r="C304" s="33"/>
      <c r="D304" s="33" t="s">
        <v>31</v>
      </c>
      <c r="E304" s="33" t="s">
        <v>73</v>
      </c>
      <c r="F304" s="33">
        <v>30</v>
      </c>
      <c r="G304" s="33" t="s">
        <v>74</v>
      </c>
      <c r="H304" s="33">
        <v>50000</v>
      </c>
      <c r="I304" s="5">
        <f t="shared" si="96"/>
        <v>1500000</v>
      </c>
      <c r="J304" s="37" t="s">
        <v>240</v>
      </c>
      <c r="K304" s="33"/>
      <c r="L304" s="9">
        <f t="shared" si="109"/>
        <v>0</v>
      </c>
      <c r="M304" s="9"/>
      <c r="N304" s="9"/>
      <c r="O304" s="9">
        <f t="shared" si="110"/>
        <v>1500000</v>
      </c>
      <c r="P304" s="9">
        <v>1500000</v>
      </c>
      <c r="Q304" s="9"/>
      <c r="R304" s="9">
        <f t="shared" si="111"/>
        <v>0</v>
      </c>
      <c r="S304" s="9"/>
      <c r="T304" s="9"/>
      <c r="U304" s="9">
        <f t="shared" si="112"/>
        <v>0</v>
      </c>
      <c r="V304" s="9"/>
      <c r="W304" s="9"/>
      <c r="X304" s="9">
        <f t="shared" si="113"/>
        <v>0</v>
      </c>
      <c r="Y304" s="9"/>
      <c r="Z304" s="9"/>
      <c r="AA304" s="10">
        <f t="shared" si="114"/>
        <v>0</v>
      </c>
      <c r="AB304" s="11">
        <v>45937</v>
      </c>
    </row>
    <row r="305" spans="1:28" ht="15.75" x14ac:dyDescent="0.25">
      <c r="A305" s="39">
        <v>45937</v>
      </c>
      <c r="B305" s="33" t="s">
        <v>472</v>
      </c>
      <c r="C305" s="33"/>
      <c r="D305" s="33" t="s">
        <v>31</v>
      </c>
      <c r="E305" s="33" t="s">
        <v>130</v>
      </c>
      <c r="F305" s="33">
        <v>20</v>
      </c>
      <c r="G305" s="33" t="s">
        <v>74</v>
      </c>
      <c r="H305" s="33">
        <v>50000</v>
      </c>
      <c r="I305" s="5">
        <f t="shared" si="96"/>
        <v>1000000</v>
      </c>
      <c r="J305" s="37" t="s">
        <v>240</v>
      </c>
      <c r="K305" s="33"/>
      <c r="L305" s="9">
        <f t="shared" si="109"/>
        <v>0</v>
      </c>
      <c r="M305" s="9"/>
      <c r="N305" s="9"/>
      <c r="O305" s="9">
        <f t="shared" si="110"/>
        <v>1000000</v>
      </c>
      <c r="P305" s="9">
        <v>1000000</v>
      </c>
      <c r="Q305" s="9"/>
      <c r="R305" s="9">
        <f t="shared" si="111"/>
        <v>0</v>
      </c>
      <c r="S305" s="9"/>
      <c r="T305" s="9"/>
      <c r="U305" s="9">
        <f t="shared" si="112"/>
        <v>0</v>
      </c>
      <c r="V305" s="9"/>
      <c r="W305" s="9"/>
      <c r="X305" s="9">
        <f t="shared" si="113"/>
        <v>0</v>
      </c>
      <c r="Y305" s="9"/>
      <c r="Z305" s="9"/>
      <c r="AA305" s="10">
        <f t="shared" si="114"/>
        <v>0</v>
      </c>
      <c r="AB305" s="11">
        <v>45937</v>
      </c>
    </row>
    <row r="306" spans="1:28" ht="15.75" x14ac:dyDescent="0.25">
      <c r="A306" s="39">
        <v>45937</v>
      </c>
      <c r="B306" s="33" t="s">
        <v>472</v>
      </c>
      <c r="C306" s="33"/>
      <c r="D306" s="33" t="s">
        <v>31</v>
      </c>
      <c r="E306" s="33" t="s">
        <v>102</v>
      </c>
      <c r="F306" s="33">
        <v>8</v>
      </c>
      <c r="G306" s="33" t="s">
        <v>74</v>
      </c>
      <c r="H306" s="33">
        <v>65000</v>
      </c>
      <c r="I306" s="5">
        <f t="shared" si="96"/>
        <v>520000</v>
      </c>
      <c r="J306" s="37" t="s">
        <v>240</v>
      </c>
      <c r="K306" s="33"/>
      <c r="L306" s="9">
        <f t="shared" si="109"/>
        <v>0</v>
      </c>
      <c r="M306" s="9"/>
      <c r="N306" s="9"/>
      <c r="O306" s="9">
        <f t="shared" si="110"/>
        <v>520000</v>
      </c>
      <c r="P306" s="9">
        <v>520000</v>
      </c>
      <c r="Q306" s="9"/>
      <c r="R306" s="9">
        <f t="shared" si="111"/>
        <v>0</v>
      </c>
      <c r="S306" s="9"/>
      <c r="T306" s="9"/>
      <c r="U306" s="9">
        <f t="shared" si="112"/>
        <v>0</v>
      </c>
      <c r="V306" s="9"/>
      <c r="W306" s="9"/>
      <c r="X306" s="9">
        <f t="shared" si="113"/>
        <v>0</v>
      </c>
      <c r="Y306" s="9"/>
      <c r="Z306" s="9"/>
      <c r="AA306" s="10">
        <f t="shared" si="114"/>
        <v>0</v>
      </c>
      <c r="AB306" s="11">
        <v>45937</v>
      </c>
    </row>
    <row r="307" spans="1:28" ht="15.75" x14ac:dyDescent="0.25">
      <c r="A307" s="32">
        <v>45937</v>
      </c>
      <c r="B307" s="33" t="s">
        <v>472</v>
      </c>
      <c r="C307" s="33"/>
      <c r="D307" s="33" t="s">
        <v>31</v>
      </c>
      <c r="E307" s="33" t="s">
        <v>523</v>
      </c>
      <c r="F307" s="33">
        <v>2</v>
      </c>
      <c r="G307" s="33" t="s">
        <v>25</v>
      </c>
      <c r="H307" s="33">
        <v>700000</v>
      </c>
      <c r="I307" s="5">
        <f t="shared" si="96"/>
        <v>1400000</v>
      </c>
      <c r="J307" s="37" t="s">
        <v>240</v>
      </c>
      <c r="K307" s="33"/>
      <c r="L307" s="9">
        <f t="shared" si="109"/>
        <v>0</v>
      </c>
      <c r="M307" s="9"/>
      <c r="N307" s="9"/>
      <c r="O307" s="9">
        <f t="shared" si="110"/>
        <v>1400000</v>
      </c>
      <c r="P307" s="9">
        <v>1400000</v>
      </c>
      <c r="Q307" s="9"/>
      <c r="R307" s="9">
        <f t="shared" si="111"/>
        <v>0</v>
      </c>
      <c r="S307" s="9"/>
      <c r="T307" s="9"/>
      <c r="U307" s="9">
        <f t="shared" si="112"/>
        <v>0</v>
      </c>
      <c r="V307" s="9"/>
      <c r="W307" s="9"/>
      <c r="X307" s="9">
        <f t="shared" si="113"/>
        <v>0</v>
      </c>
      <c r="Y307" s="9"/>
      <c r="Z307" s="9"/>
      <c r="AA307" s="10">
        <f t="shared" si="114"/>
        <v>0</v>
      </c>
      <c r="AB307" s="11">
        <v>45937</v>
      </c>
    </row>
    <row r="308" spans="1:28" ht="15.75" x14ac:dyDescent="0.25">
      <c r="A308" s="39">
        <v>45937</v>
      </c>
      <c r="B308" s="33" t="s">
        <v>472</v>
      </c>
      <c r="C308" s="33"/>
      <c r="D308" s="33" t="s">
        <v>31</v>
      </c>
      <c r="E308" s="33" t="s">
        <v>160</v>
      </c>
      <c r="F308" s="33">
        <v>2</v>
      </c>
      <c r="G308" s="33" t="s">
        <v>25</v>
      </c>
      <c r="H308" s="33">
        <v>95000</v>
      </c>
      <c r="I308" s="5">
        <f t="shared" si="96"/>
        <v>190000</v>
      </c>
      <c r="J308" s="37" t="s">
        <v>240</v>
      </c>
      <c r="K308" s="33"/>
      <c r="L308" s="9">
        <f t="shared" si="109"/>
        <v>0</v>
      </c>
      <c r="M308" s="9"/>
      <c r="N308" s="9"/>
      <c r="O308" s="9">
        <f t="shared" si="110"/>
        <v>190000</v>
      </c>
      <c r="P308" s="9">
        <v>190000</v>
      </c>
      <c r="Q308" s="9"/>
      <c r="R308" s="9">
        <f t="shared" si="111"/>
        <v>0</v>
      </c>
      <c r="S308" s="9"/>
      <c r="T308" s="9"/>
      <c r="U308" s="9">
        <f t="shared" si="112"/>
        <v>0</v>
      </c>
      <c r="V308" s="9"/>
      <c r="W308" s="9"/>
      <c r="X308" s="9">
        <f t="shared" si="113"/>
        <v>0</v>
      </c>
      <c r="Y308" s="9"/>
      <c r="Z308" s="9"/>
      <c r="AA308" s="10">
        <f t="shared" si="114"/>
        <v>0</v>
      </c>
      <c r="AB308" s="11">
        <v>45937</v>
      </c>
    </row>
    <row r="309" spans="1:28" ht="15.75" x14ac:dyDescent="0.25">
      <c r="A309" s="39">
        <v>45937</v>
      </c>
      <c r="B309" s="35" t="s">
        <v>332</v>
      </c>
      <c r="C309" s="33"/>
      <c r="D309" s="35" t="s">
        <v>31</v>
      </c>
      <c r="E309" s="33" t="s">
        <v>373</v>
      </c>
      <c r="F309" s="33">
        <v>5</v>
      </c>
      <c r="G309" s="33" t="s">
        <v>51</v>
      </c>
      <c r="H309" s="33">
        <v>135000</v>
      </c>
      <c r="I309" s="5">
        <f t="shared" si="96"/>
        <v>675000</v>
      </c>
      <c r="J309" s="37" t="s">
        <v>240</v>
      </c>
      <c r="K309" s="33" t="s">
        <v>1204</v>
      </c>
      <c r="L309" s="9">
        <f t="shared" si="109"/>
        <v>0</v>
      </c>
      <c r="M309" s="9"/>
      <c r="N309" s="9"/>
      <c r="O309" s="9">
        <f t="shared" si="110"/>
        <v>675000</v>
      </c>
      <c r="P309" s="9">
        <v>675000</v>
      </c>
      <c r="Q309" s="9"/>
      <c r="R309" s="9">
        <f t="shared" si="111"/>
        <v>0</v>
      </c>
      <c r="S309" s="9"/>
      <c r="T309" s="9"/>
      <c r="U309" s="9">
        <f t="shared" si="112"/>
        <v>0</v>
      </c>
      <c r="V309" s="9"/>
      <c r="W309" s="9"/>
      <c r="X309" s="9">
        <f t="shared" si="113"/>
        <v>0</v>
      </c>
      <c r="Y309" s="9"/>
      <c r="Z309" s="9"/>
      <c r="AA309" s="10">
        <f t="shared" si="114"/>
        <v>0</v>
      </c>
      <c r="AB309" s="11">
        <v>45940</v>
      </c>
    </row>
    <row r="310" spans="1:28" ht="15.75" x14ac:dyDescent="0.25">
      <c r="A310" s="39">
        <v>45937</v>
      </c>
      <c r="B310" s="35" t="s">
        <v>264</v>
      </c>
      <c r="C310" s="33"/>
      <c r="D310" s="35" t="s">
        <v>31</v>
      </c>
      <c r="E310" s="33" t="s">
        <v>185</v>
      </c>
      <c r="F310" s="33">
        <v>1200</v>
      </c>
      <c r="G310" s="33" t="s">
        <v>29</v>
      </c>
      <c r="H310" s="33">
        <v>1150</v>
      </c>
      <c r="I310" s="5">
        <f t="shared" si="96"/>
        <v>1380000</v>
      </c>
      <c r="J310" s="37" t="s">
        <v>240</v>
      </c>
      <c r="K310" s="33"/>
      <c r="L310" s="9">
        <f t="shared" si="109"/>
        <v>0</v>
      </c>
      <c r="M310" s="9"/>
      <c r="N310" s="9"/>
      <c r="O310" s="9">
        <f t="shared" si="110"/>
        <v>1380000</v>
      </c>
      <c r="P310" s="9">
        <v>1380000</v>
      </c>
      <c r="Q310" s="9"/>
      <c r="R310" s="9">
        <f t="shared" si="111"/>
        <v>0</v>
      </c>
      <c r="S310" s="9"/>
      <c r="T310" s="9"/>
      <c r="U310" s="9">
        <f t="shared" si="112"/>
        <v>0</v>
      </c>
      <c r="V310" s="9"/>
      <c r="W310" s="9"/>
      <c r="X310" s="9">
        <f t="shared" si="113"/>
        <v>0</v>
      </c>
      <c r="Y310" s="9"/>
      <c r="Z310" s="9"/>
      <c r="AA310" s="10">
        <f t="shared" si="114"/>
        <v>0</v>
      </c>
      <c r="AB310" s="11">
        <v>45937</v>
      </c>
    </row>
    <row r="311" spans="1:28" ht="15.75" x14ac:dyDescent="0.25">
      <c r="A311" s="32">
        <v>45937</v>
      </c>
      <c r="B311" s="33" t="s">
        <v>191</v>
      </c>
      <c r="C311" s="33"/>
      <c r="D311" s="33" t="s">
        <v>31</v>
      </c>
      <c r="E311" s="33" t="s">
        <v>99</v>
      </c>
      <c r="F311" s="33">
        <v>2</v>
      </c>
      <c r="G311" s="33" t="s">
        <v>25</v>
      </c>
      <c r="H311" s="33">
        <v>480000</v>
      </c>
      <c r="I311" s="5">
        <f t="shared" si="96"/>
        <v>960000</v>
      </c>
      <c r="J311" s="37" t="s">
        <v>241</v>
      </c>
      <c r="K311" s="90" t="s">
        <v>1170</v>
      </c>
      <c r="L311" s="9">
        <f t="shared" si="109"/>
        <v>106000</v>
      </c>
      <c r="M311" s="9">
        <v>106000</v>
      </c>
      <c r="N311" s="9"/>
      <c r="O311" s="9">
        <f t="shared" si="110"/>
        <v>0</v>
      </c>
      <c r="P311" s="9"/>
      <c r="Q311" s="9"/>
      <c r="R311" s="9">
        <f t="shared" si="111"/>
        <v>0</v>
      </c>
      <c r="S311" s="9"/>
      <c r="T311" s="9"/>
      <c r="U311" s="9">
        <f t="shared" si="112"/>
        <v>854000</v>
      </c>
      <c r="V311" s="9">
        <v>854000</v>
      </c>
      <c r="W311" s="9"/>
      <c r="X311" s="9">
        <f t="shared" si="113"/>
        <v>0</v>
      </c>
      <c r="Y311" s="9"/>
      <c r="Z311" s="9"/>
      <c r="AA311" s="10">
        <f t="shared" si="114"/>
        <v>0</v>
      </c>
      <c r="AB311" s="11">
        <v>45960</v>
      </c>
    </row>
    <row r="312" spans="1:28" ht="15.75" x14ac:dyDescent="0.25">
      <c r="A312" s="39">
        <v>45937</v>
      </c>
      <c r="B312" s="33" t="s">
        <v>170</v>
      </c>
      <c r="C312" s="33"/>
      <c r="D312" s="35" t="s">
        <v>31</v>
      </c>
      <c r="E312" s="33" t="s">
        <v>468</v>
      </c>
      <c r="F312" s="33">
        <v>16.2</v>
      </c>
      <c r="G312" s="33" t="s">
        <v>51</v>
      </c>
      <c r="H312" s="33">
        <v>43000</v>
      </c>
      <c r="I312" s="5">
        <f t="shared" si="96"/>
        <v>696600</v>
      </c>
      <c r="J312" s="37" t="s">
        <v>241</v>
      </c>
      <c r="K312" s="33" t="s">
        <v>1161</v>
      </c>
      <c r="L312" s="9">
        <f t="shared" si="109"/>
        <v>696600</v>
      </c>
      <c r="M312" s="9">
        <v>696600</v>
      </c>
      <c r="N312" s="9"/>
      <c r="O312" s="9">
        <f t="shared" si="110"/>
        <v>0</v>
      </c>
      <c r="P312" s="9"/>
      <c r="Q312" s="9"/>
      <c r="R312" s="9">
        <f t="shared" si="111"/>
        <v>0</v>
      </c>
      <c r="S312" s="9"/>
      <c r="T312" s="9"/>
      <c r="U312" s="9">
        <f t="shared" si="112"/>
        <v>0</v>
      </c>
      <c r="V312" s="9"/>
      <c r="W312" s="9"/>
      <c r="X312" s="9">
        <f t="shared" si="113"/>
        <v>0</v>
      </c>
      <c r="Y312" s="9"/>
      <c r="Z312" s="9"/>
      <c r="AA312" s="10">
        <f t="shared" si="114"/>
        <v>0</v>
      </c>
      <c r="AB312" s="11">
        <v>45941</v>
      </c>
    </row>
    <row r="313" spans="1:28" ht="16.5" thickBot="1" x14ac:dyDescent="0.3">
      <c r="A313" s="61">
        <v>45937</v>
      </c>
      <c r="B313" s="62" t="s">
        <v>170</v>
      </c>
      <c r="C313" s="62"/>
      <c r="D313" s="104" t="s">
        <v>31</v>
      </c>
      <c r="E313" s="62" t="s">
        <v>203</v>
      </c>
      <c r="F313" s="62">
        <v>13.6</v>
      </c>
      <c r="G313" s="62" t="s">
        <v>51</v>
      </c>
      <c r="H313" s="62">
        <v>43000</v>
      </c>
      <c r="I313" s="133">
        <f t="shared" si="96"/>
        <v>584800</v>
      </c>
      <c r="J313" s="63" t="s">
        <v>241</v>
      </c>
      <c r="K313" s="62"/>
      <c r="L313" s="97">
        <f t="shared" si="109"/>
        <v>584800</v>
      </c>
      <c r="M313" s="97">
        <v>584800</v>
      </c>
      <c r="N313" s="97"/>
      <c r="O313" s="97">
        <f t="shared" si="110"/>
        <v>0</v>
      </c>
      <c r="P313" s="97"/>
      <c r="Q313" s="97"/>
      <c r="R313" s="97">
        <f t="shared" si="111"/>
        <v>0</v>
      </c>
      <c r="S313" s="97"/>
      <c r="T313" s="97"/>
      <c r="U313" s="97">
        <f t="shared" si="112"/>
        <v>0</v>
      </c>
      <c r="V313" s="97"/>
      <c r="W313" s="97"/>
      <c r="X313" s="97">
        <f t="shared" si="113"/>
        <v>0</v>
      </c>
      <c r="Y313" s="97"/>
      <c r="Z313" s="97"/>
      <c r="AA313" s="98">
        <f t="shared" si="114"/>
        <v>0</v>
      </c>
      <c r="AB313" s="99">
        <v>45937</v>
      </c>
    </row>
    <row r="314" spans="1:28" ht="15.75" x14ac:dyDescent="0.25">
      <c r="A314" s="39">
        <v>45938</v>
      </c>
      <c r="B314" s="35" t="s">
        <v>161</v>
      </c>
      <c r="C314" s="35"/>
      <c r="D314" s="35" t="s">
        <v>1069</v>
      </c>
      <c r="E314" s="35" t="s">
        <v>73</v>
      </c>
      <c r="F314" s="35">
        <v>10</v>
      </c>
      <c r="G314" s="35" t="s">
        <v>74</v>
      </c>
      <c r="H314" s="35">
        <v>50000</v>
      </c>
      <c r="I314" s="135">
        <f t="shared" si="96"/>
        <v>500000</v>
      </c>
      <c r="J314" s="82" t="s">
        <v>43</v>
      </c>
      <c r="K314" s="136" t="s">
        <v>1170</v>
      </c>
      <c r="L314" s="120">
        <f t="shared" ref="L314" si="115">M314+N314</f>
        <v>0</v>
      </c>
      <c r="M314" s="120"/>
      <c r="N314" s="120"/>
      <c r="O314" s="120">
        <f t="shared" ref="O314" si="116">P314+Q314</f>
        <v>0</v>
      </c>
      <c r="P314" s="120"/>
      <c r="Q314" s="120"/>
      <c r="R314" s="120">
        <f t="shared" ref="R314" si="117">S314+T314</f>
        <v>0</v>
      </c>
      <c r="S314" s="120"/>
      <c r="T314" s="120"/>
      <c r="U314" s="120">
        <f t="shared" ref="U314" si="118">V314+W314</f>
        <v>0</v>
      </c>
      <c r="V314" s="120"/>
      <c r="W314" s="120"/>
      <c r="X314" s="120">
        <f t="shared" ref="X314" si="119">Y314+Z314</f>
        <v>0</v>
      </c>
      <c r="Y314" s="120"/>
      <c r="Z314" s="120"/>
      <c r="AA314" s="121">
        <f t="shared" ref="AA314" si="120">C314+I314-L314-O314-U314-X314-R314</f>
        <v>500000</v>
      </c>
      <c r="AB314" s="122"/>
    </row>
    <row r="315" spans="1:28" ht="15.75" x14ac:dyDescent="0.25">
      <c r="A315" s="39">
        <v>45938</v>
      </c>
      <c r="B315" s="35" t="s">
        <v>161</v>
      </c>
      <c r="C315" s="33"/>
      <c r="D315" s="35" t="s">
        <v>1069</v>
      </c>
      <c r="E315" s="33" t="s">
        <v>130</v>
      </c>
      <c r="F315" s="33">
        <v>10</v>
      </c>
      <c r="G315" s="33" t="s">
        <v>74</v>
      </c>
      <c r="H315" s="33">
        <v>50000</v>
      </c>
      <c r="I315" s="5">
        <f t="shared" si="96"/>
        <v>500000</v>
      </c>
      <c r="J315" s="82" t="s">
        <v>43</v>
      </c>
      <c r="K315" s="136" t="s">
        <v>1170</v>
      </c>
      <c r="L315" s="9">
        <f t="shared" ref="L315:L353" si="121">M315+N315</f>
        <v>0</v>
      </c>
      <c r="M315" s="9"/>
      <c r="N315" s="9"/>
      <c r="O315" s="9">
        <f t="shared" ref="O315:O353" si="122">P315+Q315</f>
        <v>0</v>
      </c>
      <c r="P315" s="9"/>
      <c r="Q315" s="9"/>
      <c r="R315" s="9">
        <f t="shared" ref="R315:R353" si="123">S315+T315</f>
        <v>0</v>
      </c>
      <c r="S315" s="9"/>
      <c r="T315" s="9"/>
      <c r="U315" s="9">
        <f t="shared" ref="U315:U353" si="124">V315+W315</f>
        <v>0</v>
      </c>
      <c r="V315" s="9"/>
      <c r="W315" s="9"/>
      <c r="X315" s="9">
        <f t="shared" ref="X315:X353" si="125">Y315+Z315</f>
        <v>0</v>
      </c>
      <c r="Y315" s="9"/>
      <c r="Z315" s="9"/>
      <c r="AA315" s="10">
        <f t="shared" ref="AA315:AA353" si="126">C315+I315-L315-O315-U315-X315-R315</f>
        <v>500000</v>
      </c>
      <c r="AB315" s="11"/>
    </row>
    <row r="316" spans="1:28" ht="15.75" x14ac:dyDescent="0.25">
      <c r="A316" s="39">
        <v>45938</v>
      </c>
      <c r="B316" s="35" t="s">
        <v>161</v>
      </c>
      <c r="C316" s="33"/>
      <c r="D316" s="35" t="s">
        <v>1069</v>
      </c>
      <c r="E316" s="33" t="s">
        <v>552</v>
      </c>
      <c r="F316" s="33">
        <v>2</v>
      </c>
      <c r="G316" s="33" t="s">
        <v>33</v>
      </c>
      <c r="H316" s="33">
        <v>450000</v>
      </c>
      <c r="I316" s="5">
        <f t="shared" si="96"/>
        <v>900000</v>
      </c>
      <c r="J316" s="82" t="s">
        <v>43</v>
      </c>
      <c r="K316" s="136" t="s">
        <v>1170</v>
      </c>
      <c r="L316" s="9">
        <f t="shared" si="121"/>
        <v>0</v>
      </c>
      <c r="M316" s="9"/>
      <c r="N316" s="9"/>
      <c r="O316" s="9">
        <f t="shared" si="122"/>
        <v>0</v>
      </c>
      <c r="P316" s="9"/>
      <c r="Q316" s="9"/>
      <c r="R316" s="9">
        <f t="shared" si="123"/>
        <v>0</v>
      </c>
      <c r="S316" s="9"/>
      <c r="T316" s="9"/>
      <c r="U316" s="9">
        <f t="shared" si="124"/>
        <v>0</v>
      </c>
      <c r="V316" s="9"/>
      <c r="W316" s="9"/>
      <c r="X316" s="9">
        <f t="shared" si="125"/>
        <v>0</v>
      </c>
      <c r="Y316" s="9"/>
      <c r="Z316" s="9"/>
      <c r="AA316" s="10">
        <f t="shared" si="126"/>
        <v>900000</v>
      </c>
      <c r="AB316" s="11"/>
    </row>
    <row r="317" spans="1:28" ht="15.75" x14ac:dyDescent="0.25">
      <c r="A317" s="39">
        <v>45938</v>
      </c>
      <c r="B317" s="33" t="s">
        <v>542</v>
      </c>
      <c r="C317" s="33"/>
      <c r="D317" s="35" t="s">
        <v>1069</v>
      </c>
      <c r="E317" s="33" t="s">
        <v>86</v>
      </c>
      <c r="F317" s="33">
        <v>250</v>
      </c>
      <c r="G317" s="33" t="s">
        <v>51</v>
      </c>
      <c r="H317" s="33">
        <v>100800</v>
      </c>
      <c r="I317" s="5">
        <f t="shared" si="96"/>
        <v>25200000</v>
      </c>
      <c r="J317" s="37" t="s">
        <v>240</v>
      </c>
      <c r="K317" s="33"/>
      <c r="L317" s="9">
        <f t="shared" si="121"/>
        <v>0</v>
      </c>
      <c r="M317" s="9"/>
      <c r="N317" s="9"/>
      <c r="O317" s="9">
        <f t="shared" si="122"/>
        <v>25200000</v>
      </c>
      <c r="P317" s="9">
        <v>25200000</v>
      </c>
      <c r="Q317" s="9"/>
      <c r="R317" s="9">
        <f t="shared" si="123"/>
        <v>0</v>
      </c>
      <c r="S317" s="9"/>
      <c r="T317" s="9"/>
      <c r="U317" s="9">
        <f t="shared" si="124"/>
        <v>0</v>
      </c>
      <c r="V317" s="9"/>
      <c r="W317" s="9"/>
      <c r="X317" s="9">
        <f t="shared" si="125"/>
        <v>0</v>
      </c>
      <c r="Y317" s="9"/>
      <c r="Z317" s="9"/>
      <c r="AA317" s="10">
        <f t="shared" si="126"/>
        <v>0</v>
      </c>
      <c r="AB317" s="11">
        <v>45938</v>
      </c>
    </row>
    <row r="318" spans="1:28" ht="15.75" x14ac:dyDescent="0.25">
      <c r="A318" s="39">
        <v>45938</v>
      </c>
      <c r="B318" s="33" t="s">
        <v>339</v>
      </c>
      <c r="C318" s="33"/>
      <c r="D318" s="33" t="s">
        <v>41</v>
      </c>
      <c r="E318" s="33" t="s">
        <v>64</v>
      </c>
      <c r="F318" s="33">
        <v>2</v>
      </c>
      <c r="G318" s="33" t="s">
        <v>33</v>
      </c>
      <c r="H318" s="33">
        <v>150000</v>
      </c>
      <c r="I318" s="5">
        <f t="shared" si="96"/>
        <v>300000</v>
      </c>
      <c r="J318" s="37" t="s">
        <v>241</v>
      </c>
      <c r="K318" s="33"/>
      <c r="L318" s="9">
        <f t="shared" si="121"/>
        <v>0</v>
      </c>
      <c r="M318" s="9"/>
      <c r="N318" s="9"/>
      <c r="O318" s="9">
        <f t="shared" si="122"/>
        <v>0</v>
      </c>
      <c r="P318" s="9"/>
      <c r="Q318" s="9"/>
      <c r="R318" s="9">
        <f t="shared" si="123"/>
        <v>0</v>
      </c>
      <c r="S318" s="9"/>
      <c r="T318" s="9"/>
      <c r="U318" s="9">
        <f t="shared" si="124"/>
        <v>300000</v>
      </c>
      <c r="V318" s="9">
        <v>300000</v>
      </c>
      <c r="W318" s="9"/>
      <c r="X318" s="9">
        <f t="shared" si="125"/>
        <v>0</v>
      </c>
      <c r="Y318" s="9"/>
      <c r="Z318" s="9"/>
      <c r="AA318" s="10">
        <f t="shared" si="126"/>
        <v>0</v>
      </c>
      <c r="AB318" s="11">
        <v>45938</v>
      </c>
    </row>
    <row r="319" spans="1:28" ht="15.75" x14ac:dyDescent="0.25">
      <c r="A319" s="39">
        <v>45938</v>
      </c>
      <c r="B319" s="33" t="s">
        <v>170</v>
      </c>
      <c r="C319" s="33"/>
      <c r="D319" s="33" t="s">
        <v>31</v>
      </c>
      <c r="E319" s="33" t="s">
        <v>110</v>
      </c>
      <c r="F319" s="33">
        <v>1400</v>
      </c>
      <c r="G319" s="33" t="s">
        <v>29</v>
      </c>
      <c r="H319" s="33">
        <v>1900</v>
      </c>
      <c r="I319" s="5">
        <f t="shared" si="96"/>
        <v>2660000</v>
      </c>
      <c r="J319" s="37" t="s">
        <v>241</v>
      </c>
      <c r="K319" s="33"/>
      <c r="L319" s="9">
        <f t="shared" si="121"/>
        <v>2660000</v>
      </c>
      <c r="M319" s="9">
        <v>2660000</v>
      </c>
      <c r="N319" s="9"/>
      <c r="O319" s="9">
        <f t="shared" si="122"/>
        <v>0</v>
      </c>
      <c r="P319" s="9"/>
      <c r="Q319" s="9"/>
      <c r="R319" s="9">
        <f t="shared" si="123"/>
        <v>0</v>
      </c>
      <c r="S319" s="9"/>
      <c r="T319" s="9"/>
      <c r="U319" s="9">
        <f t="shared" si="124"/>
        <v>0</v>
      </c>
      <c r="V319" s="9"/>
      <c r="W319" s="9"/>
      <c r="X319" s="9">
        <f t="shared" si="125"/>
        <v>0</v>
      </c>
      <c r="Y319" s="9"/>
      <c r="Z319" s="9"/>
      <c r="AA319" s="10">
        <f t="shared" si="126"/>
        <v>0</v>
      </c>
      <c r="AB319" s="11">
        <v>45938</v>
      </c>
    </row>
    <row r="320" spans="1:28" ht="15.75" x14ac:dyDescent="0.25">
      <c r="A320" s="39">
        <v>45938</v>
      </c>
      <c r="B320" s="33" t="s">
        <v>170</v>
      </c>
      <c r="C320" s="33"/>
      <c r="D320" s="33" t="s">
        <v>31</v>
      </c>
      <c r="E320" s="33" t="s">
        <v>102</v>
      </c>
      <c r="F320" s="33">
        <v>4</v>
      </c>
      <c r="G320" s="33" t="s">
        <v>74</v>
      </c>
      <c r="H320" s="33">
        <v>65000</v>
      </c>
      <c r="I320" s="5">
        <f t="shared" si="96"/>
        <v>260000</v>
      </c>
      <c r="J320" s="37" t="s">
        <v>241</v>
      </c>
      <c r="K320" s="33"/>
      <c r="L320" s="9">
        <f t="shared" si="121"/>
        <v>260000</v>
      </c>
      <c r="M320" s="9">
        <v>260000</v>
      </c>
      <c r="N320" s="9"/>
      <c r="O320" s="9">
        <f t="shared" si="122"/>
        <v>0</v>
      </c>
      <c r="P320" s="9"/>
      <c r="Q320" s="9"/>
      <c r="R320" s="9">
        <f t="shared" si="123"/>
        <v>0</v>
      </c>
      <c r="S320" s="9"/>
      <c r="T320" s="9"/>
      <c r="U320" s="9">
        <f t="shared" si="124"/>
        <v>0</v>
      </c>
      <c r="V320" s="9"/>
      <c r="W320" s="9"/>
      <c r="X320" s="9">
        <f t="shared" si="125"/>
        <v>0</v>
      </c>
      <c r="Y320" s="9"/>
      <c r="Z320" s="9"/>
      <c r="AA320" s="10">
        <f t="shared" si="126"/>
        <v>0</v>
      </c>
      <c r="AB320" s="11">
        <v>45938</v>
      </c>
    </row>
    <row r="321" spans="1:28" ht="15.75" x14ac:dyDescent="0.25">
      <c r="A321" s="39">
        <v>45938</v>
      </c>
      <c r="B321" s="33" t="s">
        <v>170</v>
      </c>
      <c r="C321" s="33"/>
      <c r="D321" s="33" t="s">
        <v>31</v>
      </c>
      <c r="E321" s="33" t="s">
        <v>457</v>
      </c>
      <c r="F321" s="33">
        <v>1</v>
      </c>
      <c r="G321" s="33" t="s">
        <v>51</v>
      </c>
      <c r="H321" s="33">
        <v>300000</v>
      </c>
      <c r="I321" s="5">
        <f t="shared" ref="I321:I387" si="127">F321*H321</f>
        <v>300000</v>
      </c>
      <c r="J321" s="37" t="s">
        <v>241</v>
      </c>
      <c r="K321" s="33"/>
      <c r="L321" s="9">
        <f t="shared" si="121"/>
        <v>300000</v>
      </c>
      <c r="M321" s="9">
        <v>300000</v>
      </c>
      <c r="N321" s="9"/>
      <c r="O321" s="9">
        <f t="shared" si="122"/>
        <v>0</v>
      </c>
      <c r="P321" s="9"/>
      <c r="Q321" s="9"/>
      <c r="R321" s="9">
        <f t="shared" si="123"/>
        <v>0</v>
      </c>
      <c r="S321" s="9"/>
      <c r="T321" s="9"/>
      <c r="U321" s="9">
        <f t="shared" si="124"/>
        <v>0</v>
      </c>
      <c r="V321" s="9"/>
      <c r="W321" s="9"/>
      <c r="X321" s="9">
        <f t="shared" si="125"/>
        <v>0</v>
      </c>
      <c r="Y321" s="9"/>
      <c r="Z321" s="9"/>
      <c r="AA321" s="10">
        <f t="shared" si="126"/>
        <v>0</v>
      </c>
      <c r="AB321" s="11">
        <v>45938</v>
      </c>
    </row>
    <row r="322" spans="1:28" ht="15.75" x14ac:dyDescent="0.25">
      <c r="A322" s="39">
        <v>45938</v>
      </c>
      <c r="B322" s="35" t="s">
        <v>35</v>
      </c>
      <c r="C322" s="35"/>
      <c r="D322" s="35" t="s">
        <v>41</v>
      </c>
      <c r="E322" s="35" t="s">
        <v>123</v>
      </c>
      <c r="F322" s="35">
        <v>2.5</v>
      </c>
      <c r="G322" s="35" t="s">
        <v>51</v>
      </c>
      <c r="H322" s="35">
        <v>100000</v>
      </c>
      <c r="I322" s="5">
        <f t="shared" si="127"/>
        <v>250000</v>
      </c>
      <c r="J322" s="41" t="s">
        <v>241</v>
      </c>
      <c r="K322" s="35"/>
      <c r="L322" s="9">
        <f t="shared" si="121"/>
        <v>0</v>
      </c>
      <c r="M322" s="9"/>
      <c r="N322" s="9"/>
      <c r="O322" s="9">
        <f t="shared" si="122"/>
        <v>0</v>
      </c>
      <c r="P322" s="9"/>
      <c r="Q322" s="9"/>
      <c r="R322" s="9">
        <f t="shared" si="123"/>
        <v>0</v>
      </c>
      <c r="S322" s="9"/>
      <c r="T322" s="9"/>
      <c r="U322" s="9">
        <f t="shared" si="124"/>
        <v>250000</v>
      </c>
      <c r="V322" s="9">
        <v>250000</v>
      </c>
      <c r="W322" s="9"/>
      <c r="X322" s="9">
        <f t="shared" si="125"/>
        <v>0</v>
      </c>
      <c r="Y322" s="9"/>
      <c r="Z322" s="9"/>
      <c r="AA322" s="10">
        <f t="shared" si="126"/>
        <v>0</v>
      </c>
      <c r="AB322" s="11">
        <v>45938</v>
      </c>
    </row>
    <row r="323" spans="1:28" ht="15.75" x14ac:dyDescent="0.25">
      <c r="A323" s="39">
        <v>45938</v>
      </c>
      <c r="B323" s="35" t="s">
        <v>268</v>
      </c>
      <c r="C323" s="33"/>
      <c r="D323" s="33" t="s">
        <v>41</v>
      </c>
      <c r="E323" s="33" t="s">
        <v>357</v>
      </c>
      <c r="F323" s="33">
        <v>1</v>
      </c>
      <c r="G323" s="33" t="s">
        <v>51</v>
      </c>
      <c r="H323" s="33">
        <v>135000</v>
      </c>
      <c r="I323" s="5">
        <f t="shared" si="127"/>
        <v>135000</v>
      </c>
      <c r="J323" s="41" t="s">
        <v>241</v>
      </c>
      <c r="K323" s="33"/>
      <c r="L323" s="9">
        <f t="shared" si="121"/>
        <v>0</v>
      </c>
      <c r="M323" s="9"/>
      <c r="N323" s="9"/>
      <c r="O323" s="9">
        <f t="shared" si="122"/>
        <v>0</v>
      </c>
      <c r="P323" s="9"/>
      <c r="Q323" s="9"/>
      <c r="R323" s="9">
        <f t="shared" si="123"/>
        <v>0</v>
      </c>
      <c r="S323" s="9"/>
      <c r="T323" s="9"/>
      <c r="U323" s="9">
        <f t="shared" si="124"/>
        <v>135000</v>
      </c>
      <c r="V323" s="9">
        <v>135000</v>
      </c>
      <c r="W323" s="9"/>
      <c r="X323" s="9">
        <f t="shared" si="125"/>
        <v>0</v>
      </c>
      <c r="Y323" s="9"/>
      <c r="Z323" s="9"/>
      <c r="AA323" s="10">
        <f t="shared" si="126"/>
        <v>0</v>
      </c>
      <c r="AB323" s="11">
        <v>45938</v>
      </c>
    </row>
    <row r="324" spans="1:28" ht="15.75" x14ac:dyDescent="0.25">
      <c r="A324" s="39">
        <v>45938</v>
      </c>
      <c r="B324" s="35" t="s">
        <v>909</v>
      </c>
      <c r="C324" s="33"/>
      <c r="D324" s="33" t="s">
        <v>31</v>
      </c>
      <c r="E324" s="33" t="s">
        <v>224</v>
      </c>
      <c r="F324" s="33">
        <v>250</v>
      </c>
      <c r="G324" s="33" t="s">
        <v>29</v>
      </c>
      <c r="H324" s="33">
        <v>1790</v>
      </c>
      <c r="I324" s="5">
        <f t="shared" si="127"/>
        <v>447500</v>
      </c>
      <c r="J324" s="37" t="s">
        <v>34</v>
      </c>
      <c r="K324" s="33"/>
      <c r="L324" s="9">
        <f t="shared" si="121"/>
        <v>0</v>
      </c>
      <c r="M324" s="9"/>
      <c r="N324" s="9"/>
      <c r="O324" s="9">
        <f t="shared" si="122"/>
        <v>657000</v>
      </c>
      <c r="P324" s="9">
        <v>657000</v>
      </c>
      <c r="Q324" s="9"/>
      <c r="R324" s="9">
        <f t="shared" si="123"/>
        <v>0</v>
      </c>
      <c r="S324" s="9"/>
      <c r="T324" s="9"/>
      <c r="U324" s="9">
        <f t="shared" si="124"/>
        <v>0</v>
      </c>
      <c r="V324" s="9"/>
      <c r="W324" s="9"/>
      <c r="X324" s="9">
        <f t="shared" si="125"/>
        <v>0</v>
      </c>
      <c r="Y324" s="9"/>
      <c r="Z324" s="9"/>
      <c r="AA324" s="10">
        <f t="shared" si="126"/>
        <v>-209500</v>
      </c>
      <c r="AB324" s="11">
        <v>45938</v>
      </c>
    </row>
    <row r="325" spans="1:28" ht="15.75" x14ac:dyDescent="0.25">
      <c r="A325" s="39">
        <v>45938</v>
      </c>
      <c r="B325" s="35" t="s">
        <v>1040</v>
      </c>
      <c r="C325" s="33"/>
      <c r="D325" s="33" t="s">
        <v>31</v>
      </c>
      <c r="E325" s="33" t="s">
        <v>110</v>
      </c>
      <c r="F325" s="33">
        <v>800</v>
      </c>
      <c r="G325" s="33" t="s">
        <v>29</v>
      </c>
      <c r="H325" s="33">
        <v>2000</v>
      </c>
      <c r="I325" s="5">
        <f t="shared" si="127"/>
        <v>1600000</v>
      </c>
      <c r="J325" s="37" t="s">
        <v>240</v>
      </c>
      <c r="K325" s="33" t="s">
        <v>1204</v>
      </c>
      <c r="L325" s="9">
        <f t="shared" si="121"/>
        <v>0</v>
      </c>
      <c r="M325" s="9"/>
      <c r="N325" s="9"/>
      <c r="O325" s="9">
        <f t="shared" si="122"/>
        <v>1600000</v>
      </c>
      <c r="P325" s="9">
        <v>800000</v>
      </c>
      <c r="Q325" s="9">
        <v>800000</v>
      </c>
      <c r="R325" s="9">
        <f t="shared" si="123"/>
        <v>0</v>
      </c>
      <c r="S325" s="9"/>
      <c r="T325" s="9"/>
      <c r="U325" s="9">
        <f t="shared" si="124"/>
        <v>0</v>
      </c>
      <c r="V325" s="9"/>
      <c r="W325" s="9"/>
      <c r="X325" s="9">
        <f t="shared" si="125"/>
        <v>0</v>
      </c>
      <c r="Y325" s="9"/>
      <c r="Z325" s="9"/>
      <c r="AA325" s="10">
        <f t="shared" si="126"/>
        <v>0</v>
      </c>
      <c r="AB325" s="11">
        <v>45940</v>
      </c>
    </row>
    <row r="326" spans="1:28" ht="15.75" x14ac:dyDescent="0.25">
      <c r="A326" s="39">
        <v>45938</v>
      </c>
      <c r="B326" s="33" t="s">
        <v>258</v>
      </c>
      <c r="C326" s="33"/>
      <c r="D326" s="33" t="s">
        <v>1069</v>
      </c>
      <c r="E326" s="33" t="s">
        <v>110</v>
      </c>
      <c r="F326" s="33">
        <v>10400</v>
      </c>
      <c r="G326" s="33" t="s">
        <v>29</v>
      </c>
      <c r="H326" s="33">
        <v>1800</v>
      </c>
      <c r="I326" s="5">
        <f t="shared" si="127"/>
        <v>18720000</v>
      </c>
      <c r="J326" s="37" t="s">
        <v>240</v>
      </c>
      <c r="K326" s="33" t="s">
        <v>1186</v>
      </c>
      <c r="L326" s="9">
        <f t="shared" si="121"/>
        <v>0</v>
      </c>
      <c r="M326" s="9"/>
      <c r="N326" s="9"/>
      <c r="O326" s="9">
        <f t="shared" si="122"/>
        <v>18720000</v>
      </c>
      <c r="P326" s="9">
        <v>18720000</v>
      </c>
      <c r="Q326" s="9"/>
      <c r="R326" s="9">
        <f t="shared" si="123"/>
        <v>0</v>
      </c>
      <c r="S326" s="9"/>
      <c r="T326" s="9"/>
      <c r="U326" s="9">
        <f t="shared" si="124"/>
        <v>0</v>
      </c>
      <c r="V326" s="9"/>
      <c r="W326" s="9"/>
      <c r="X326" s="9">
        <f t="shared" si="125"/>
        <v>0</v>
      </c>
      <c r="Y326" s="9"/>
      <c r="Z326" s="9"/>
      <c r="AA326" s="10">
        <f t="shared" si="126"/>
        <v>0</v>
      </c>
      <c r="AB326" s="11">
        <v>45946</v>
      </c>
    </row>
    <row r="327" spans="1:28" ht="15.75" x14ac:dyDescent="0.25">
      <c r="A327" s="39">
        <v>45938</v>
      </c>
      <c r="B327" s="33" t="s">
        <v>258</v>
      </c>
      <c r="C327" s="33"/>
      <c r="D327" s="33" t="s">
        <v>1069</v>
      </c>
      <c r="E327" s="33" t="s">
        <v>185</v>
      </c>
      <c r="F327" s="33">
        <v>20800</v>
      </c>
      <c r="G327" s="33" t="s">
        <v>29</v>
      </c>
      <c r="H327" s="33">
        <v>900</v>
      </c>
      <c r="I327" s="5">
        <f t="shared" si="127"/>
        <v>18720000</v>
      </c>
      <c r="J327" s="37" t="s">
        <v>240</v>
      </c>
      <c r="K327" s="33" t="s">
        <v>1186</v>
      </c>
      <c r="L327" s="9">
        <f t="shared" si="121"/>
        <v>0</v>
      </c>
      <c r="M327" s="9"/>
      <c r="N327" s="9"/>
      <c r="O327" s="9">
        <f t="shared" si="122"/>
        <v>18720000</v>
      </c>
      <c r="P327" s="9">
        <v>18720000</v>
      </c>
      <c r="Q327" s="9"/>
      <c r="R327" s="9">
        <f t="shared" si="123"/>
        <v>0</v>
      </c>
      <c r="S327" s="9"/>
      <c r="T327" s="9"/>
      <c r="U327" s="9">
        <f t="shared" si="124"/>
        <v>0</v>
      </c>
      <c r="V327" s="9"/>
      <c r="W327" s="9"/>
      <c r="X327" s="9">
        <f t="shared" si="125"/>
        <v>0</v>
      </c>
      <c r="Y327" s="9"/>
      <c r="Z327" s="9"/>
      <c r="AA327" s="10">
        <f t="shared" si="126"/>
        <v>0</v>
      </c>
      <c r="AB327" s="11">
        <v>45946</v>
      </c>
    </row>
    <row r="328" spans="1:28" ht="15.75" x14ac:dyDescent="0.25">
      <c r="A328" s="39">
        <v>45938</v>
      </c>
      <c r="B328" s="33" t="s">
        <v>258</v>
      </c>
      <c r="C328" s="33"/>
      <c r="D328" s="33" t="s">
        <v>1069</v>
      </c>
      <c r="E328" s="33" t="s">
        <v>102</v>
      </c>
      <c r="F328" s="33">
        <v>24</v>
      </c>
      <c r="G328" s="33" t="s">
        <v>74</v>
      </c>
      <c r="H328" s="33">
        <v>65000</v>
      </c>
      <c r="I328" s="5">
        <f t="shared" si="127"/>
        <v>1560000</v>
      </c>
      <c r="J328" s="37" t="s">
        <v>240</v>
      </c>
      <c r="K328" s="33" t="s">
        <v>1186</v>
      </c>
      <c r="L328" s="9">
        <f t="shared" si="121"/>
        <v>0</v>
      </c>
      <c r="M328" s="9"/>
      <c r="N328" s="9"/>
      <c r="O328" s="9">
        <f t="shared" si="122"/>
        <v>1560000</v>
      </c>
      <c r="P328" s="9">
        <v>1560000</v>
      </c>
      <c r="Q328" s="9"/>
      <c r="R328" s="9">
        <f t="shared" si="123"/>
        <v>0</v>
      </c>
      <c r="S328" s="9"/>
      <c r="T328" s="9"/>
      <c r="U328" s="9">
        <f t="shared" si="124"/>
        <v>0</v>
      </c>
      <c r="V328" s="9"/>
      <c r="W328" s="9"/>
      <c r="X328" s="9">
        <f t="shared" si="125"/>
        <v>0</v>
      </c>
      <c r="Y328" s="9"/>
      <c r="Z328" s="9"/>
      <c r="AA328" s="10">
        <f t="shared" si="126"/>
        <v>0</v>
      </c>
      <c r="AB328" s="11">
        <v>45946</v>
      </c>
    </row>
    <row r="329" spans="1:28" ht="15.75" x14ac:dyDescent="0.25">
      <c r="A329" s="39">
        <v>45938</v>
      </c>
      <c r="B329" s="33" t="s">
        <v>258</v>
      </c>
      <c r="C329" s="33"/>
      <c r="D329" s="33" t="s">
        <v>1069</v>
      </c>
      <c r="E329" s="33" t="s">
        <v>139</v>
      </c>
      <c r="F329" s="33">
        <v>10</v>
      </c>
      <c r="G329" s="33" t="s">
        <v>23</v>
      </c>
      <c r="H329" s="33">
        <v>400000</v>
      </c>
      <c r="I329" s="5">
        <f t="shared" si="127"/>
        <v>4000000</v>
      </c>
      <c r="J329" s="37" t="s">
        <v>240</v>
      </c>
      <c r="K329" s="33" t="s">
        <v>1186</v>
      </c>
      <c r="L329" s="9">
        <f t="shared" si="121"/>
        <v>0</v>
      </c>
      <c r="M329" s="9"/>
      <c r="N329" s="9"/>
      <c r="O329" s="9">
        <f t="shared" si="122"/>
        <v>4000000</v>
      </c>
      <c r="P329" s="9">
        <v>4000000</v>
      </c>
      <c r="Q329" s="9"/>
      <c r="R329" s="9">
        <f t="shared" si="123"/>
        <v>0</v>
      </c>
      <c r="S329" s="9"/>
      <c r="T329" s="9"/>
      <c r="U329" s="9">
        <f t="shared" si="124"/>
        <v>0</v>
      </c>
      <c r="V329" s="9"/>
      <c r="W329" s="9"/>
      <c r="X329" s="9">
        <f t="shared" si="125"/>
        <v>0</v>
      </c>
      <c r="Y329" s="9"/>
      <c r="Z329" s="9"/>
      <c r="AA329" s="10">
        <f t="shared" si="126"/>
        <v>0</v>
      </c>
      <c r="AB329" s="11">
        <v>45946</v>
      </c>
    </row>
    <row r="330" spans="1:28" ht="15.75" x14ac:dyDescent="0.25">
      <c r="A330" s="39">
        <v>45938</v>
      </c>
      <c r="B330" s="33" t="s">
        <v>258</v>
      </c>
      <c r="C330" s="33"/>
      <c r="D330" s="33" t="s">
        <v>1069</v>
      </c>
      <c r="E330" s="33" t="s">
        <v>99</v>
      </c>
      <c r="F330" s="33">
        <v>4</v>
      </c>
      <c r="G330" s="33" t="s">
        <v>25</v>
      </c>
      <c r="H330" s="33">
        <v>480000</v>
      </c>
      <c r="I330" s="5">
        <f t="shared" si="127"/>
        <v>1920000</v>
      </c>
      <c r="J330" s="37" t="s">
        <v>240</v>
      </c>
      <c r="K330" s="33" t="s">
        <v>1186</v>
      </c>
      <c r="L330" s="9">
        <f t="shared" si="121"/>
        <v>0</v>
      </c>
      <c r="M330" s="9"/>
      <c r="N330" s="9"/>
      <c r="O330" s="9">
        <f t="shared" si="122"/>
        <v>1920000</v>
      </c>
      <c r="P330" s="9">
        <v>1920000</v>
      </c>
      <c r="Q330" s="9"/>
      <c r="R330" s="9">
        <f t="shared" si="123"/>
        <v>0</v>
      </c>
      <c r="S330" s="9"/>
      <c r="T330" s="9"/>
      <c r="U330" s="9">
        <f t="shared" si="124"/>
        <v>0</v>
      </c>
      <c r="V330" s="9"/>
      <c r="W330" s="9"/>
      <c r="X330" s="9">
        <f t="shared" si="125"/>
        <v>0</v>
      </c>
      <c r="Y330" s="9"/>
      <c r="Z330" s="9"/>
      <c r="AA330" s="10">
        <f t="shared" si="126"/>
        <v>0</v>
      </c>
      <c r="AB330" s="11">
        <v>45946</v>
      </c>
    </row>
    <row r="331" spans="1:28" ht="15.75" x14ac:dyDescent="0.25">
      <c r="A331" s="39">
        <v>45938</v>
      </c>
      <c r="B331" s="33" t="s">
        <v>397</v>
      </c>
      <c r="C331" s="33"/>
      <c r="D331" s="33" t="s">
        <v>41</v>
      </c>
      <c r="E331" s="33" t="s">
        <v>80</v>
      </c>
      <c r="F331" s="33">
        <v>4</v>
      </c>
      <c r="G331" s="33" t="s">
        <v>23</v>
      </c>
      <c r="H331" s="33">
        <v>1150000</v>
      </c>
      <c r="I331" s="5">
        <f t="shared" si="127"/>
        <v>4600000</v>
      </c>
      <c r="J331" s="37" t="s">
        <v>240</v>
      </c>
      <c r="K331" s="33"/>
      <c r="L331" s="9">
        <f t="shared" si="121"/>
        <v>0</v>
      </c>
      <c r="M331" s="9"/>
      <c r="N331" s="9"/>
      <c r="O331" s="9">
        <f t="shared" si="122"/>
        <v>4600000</v>
      </c>
      <c r="P331" s="9">
        <v>4600000</v>
      </c>
      <c r="Q331" s="9"/>
      <c r="R331" s="9">
        <f t="shared" si="123"/>
        <v>0</v>
      </c>
      <c r="S331" s="9"/>
      <c r="T331" s="9"/>
      <c r="U331" s="9">
        <f t="shared" si="124"/>
        <v>0</v>
      </c>
      <c r="V331" s="9"/>
      <c r="W331" s="9"/>
      <c r="X331" s="9">
        <f t="shared" si="125"/>
        <v>0</v>
      </c>
      <c r="Y331" s="9"/>
      <c r="Z331" s="9"/>
      <c r="AA331" s="10">
        <f t="shared" si="126"/>
        <v>0</v>
      </c>
      <c r="AB331" s="11">
        <v>45938</v>
      </c>
    </row>
    <row r="332" spans="1:28" ht="15.75" x14ac:dyDescent="0.25">
      <c r="A332" s="39">
        <v>45938</v>
      </c>
      <c r="B332" s="33" t="s">
        <v>217</v>
      </c>
      <c r="C332" s="33"/>
      <c r="D332" s="33" t="s">
        <v>41</v>
      </c>
      <c r="E332" s="33" t="s">
        <v>85</v>
      </c>
      <c r="F332" s="33">
        <v>29.7</v>
      </c>
      <c r="G332" s="33" t="s">
        <v>51</v>
      </c>
      <c r="H332" s="33">
        <v>43000</v>
      </c>
      <c r="I332" s="5">
        <f t="shared" si="127"/>
        <v>1277100</v>
      </c>
      <c r="J332" s="82" t="s">
        <v>38</v>
      </c>
      <c r="K332" s="107" t="s">
        <v>1177</v>
      </c>
      <c r="L332" s="9">
        <f t="shared" si="121"/>
        <v>0</v>
      </c>
      <c r="M332" s="9"/>
      <c r="N332" s="9"/>
      <c r="O332" s="9">
        <f t="shared" si="122"/>
        <v>0</v>
      </c>
      <c r="P332" s="9"/>
      <c r="Q332" s="9"/>
      <c r="R332" s="9">
        <f t="shared" si="123"/>
        <v>0</v>
      </c>
      <c r="S332" s="9"/>
      <c r="T332" s="9"/>
      <c r="U332" s="9">
        <f t="shared" si="124"/>
        <v>0</v>
      </c>
      <c r="V332" s="9"/>
      <c r="W332" s="9"/>
      <c r="X332" s="9">
        <f t="shared" si="125"/>
        <v>0</v>
      </c>
      <c r="Y332" s="9"/>
      <c r="Z332" s="9"/>
      <c r="AA332" s="10">
        <f t="shared" si="126"/>
        <v>1277100</v>
      </c>
      <c r="AB332" s="11"/>
    </row>
    <row r="333" spans="1:28" ht="15.75" x14ac:dyDescent="0.25">
      <c r="A333" s="39">
        <v>45938</v>
      </c>
      <c r="B333" s="33" t="s">
        <v>217</v>
      </c>
      <c r="C333" s="33"/>
      <c r="D333" s="33" t="s">
        <v>41</v>
      </c>
      <c r="E333" s="33" t="s">
        <v>362</v>
      </c>
      <c r="F333" s="33">
        <v>15.1</v>
      </c>
      <c r="G333" s="33" t="s">
        <v>51</v>
      </c>
      <c r="H333" s="33">
        <v>43000</v>
      </c>
      <c r="I333" s="5">
        <f t="shared" si="127"/>
        <v>649300</v>
      </c>
      <c r="J333" s="82" t="s">
        <v>38</v>
      </c>
      <c r="K333" s="107" t="s">
        <v>1177</v>
      </c>
      <c r="L333" s="9">
        <f t="shared" si="121"/>
        <v>0</v>
      </c>
      <c r="M333" s="9"/>
      <c r="N333" s="9"/>
      <c r="O333" s="9">
        <f t="shared" si="122"/>
        <v>0</v>
      </c>
      <c r="P333" s="9"/>
      <c r="Q333" s="9"/>
      <c r="R333" s="9">
        <f t="shared" si="123"/>
        <v>0</v>
      </c>
      <c r="S333" s="9"/>
      <c r="T333" s="9"/>
      <c r="U333" s="9">
        <f t="shared" si="124"/>
        <v>0</v>
      </c>
      <c r="V333" s="9"/>
      <c r="W333" s="9"/>
      <c r="X333" s="9">
        <f t="shared" si="125"/>
        <v>0</v>
      </c>
      <c r="Y333" s="9"/>
      <c r="Z333" s="9"/>
      <c r="AA333" s="10">
        <f t="shared" si="126"/>
        <v>649300</v>
      </c>
      <c r="AB333" s="11"/>
    </row>
    <row r="334" spans="1:28" ht="15.75" x14ac:dyDescent="0.25">
      <c r="A334" s="39">
        <v>45938</v>
      </c>
      <c r="B334" s="33" t="s">
        <v>217</v>
      </c>
      <c r="C334" s="33"/>
      <c r="D334" s="33" t="s">
        <v>41</v>
      </c>
      <c r="E334" s="33" t="s">
        <v>237</v>
      </c>
      <c r="F334" s="33">
        <v>2.5</v>
      </c>
      <c r="G334" s="33" t="s">
        <v>51</v>
      </c>
      <c r="H334" s="33">
        <v>90000</v>
      </c>
      <c r="I334" s="5">
        <f t="shared" si="127"/>
        <v>225000</v>
      </c>
      <c r="J334" s="82" t="s">
        <v>38</v>
      </c>
      <c r="K334" s="107" t="s">
        <v>1177</v>
      </c>
      <c r="L334" s="9">
        <f t="shared" si="121"/>
        <v>0</v>
      </c>
      <c r="M334" s="9"/>
      <c r="N334" s="9"/>
      <c r="O334" s="9">
        <f t="shared" si="122"/>
        <v>0</v>
      </c>
      <c r="P334" s="9"/>
      <c r="Q334" s="9"/>
      <c r="R334" s="9">
        <f t="shared" si="123"/>
        <v>0</v>
      </c>
      <c r="S334" s="9"/>
      <c r="T334" s="9"/>
      <c r="U334" s="9">
        <f t="shared" si="124"/>
        <v>0</v>
      </c>
      <c r="V334" s="9"/>
      <c r="W334" s="9"/>
      <c r="X334" s="9">
        <f t="shared" si="125"/>
        <v>0</v>
      </c>
      <c r="Y334" s="9"/>
      <c r="Z334" s="9"/>
      <c r="AA334" s="10">
        <f t="shared" si="126"/>
        <v>225000</v>
      </c>
      <c r="AB334" s="11"/>
    </row>
    <row r="335" spans="1:28" ht="15.75" x14ac:dyDescent="0.25">
      <c r="A335" s="39">
        <v>45938</v>
      </c>
      <c r="B335" s="33" t="s">
        <v>217</v>
      </c>
      <c r="C335" s="33"/>
      <c r="D335" s="33" t="s">
        <v>41</v>
      </c>
      <c r="E335" s="33" t="s">
        <v>224</v>
      </c>
      <c r="F335" s="33">
        <v>500</v>
      </c>
      <c r="G335" s="33" t="s">
        <v>29</v>
      </c>
      <c r="H335" s="33">
        <v>1700</v>
      </c>
      <c r="I335" s="5">
        <f t="shared" si="127"/>
        <v>850000</v>
      </c>
      <c r="J335" s="82" t="s">
        <v>38</v>
      </c>
      <c r="K335" s="107" t="s">
        <v>1177</v>
      </c>
      <c r="L335" s="9">
        <f t="shared" si="121"/>
        <v>0</v>
      </c>
      <c r="M335" s="9"/>
      <c r="N335" s="9"/>
      <c r="O335" s="9">
        <f t="shared" si="122"/>
        <v>0</v>
      </c>
      <c r="P335" s="9"/>
      <c r="Q335" s="9"/>
      <c r="R335" s="9">
        <f t="shared" si="123"/>
        <v>0</v>
      </c>
      <c r="S335" s="9"/>
      <c r="T335" s="9"/>
      <c r="U335" s="9">
        <f t="shared" si="124"/>
        <v>0</v>
      </c>
      <c r="V335" s="9"/>
      <c r="W335" s="9"/>
      <c r="X335" s="9">
        <f t="shared" si="125"/>
        <v>0</v>
      </c>
      <c r="Y335" s="9"/>
      <c r="Z335" s="9"/>
      <c r="AA335" s="10">
        <f t="shared" si="126"/>
        <v>850000</v>
      </c>
      <c r="AB335" s="11"/>
    </row>
    <row r="336" spans="1:28" ht="15.75" x14ac:dyDescent="0.25">
      <c r="A336" s="39">
        <v>45938</v>
      </c>
      <c r="B336" s="33" t="s">
        <v>217</v>
      </c>
      <c r="C336" s="33"/>
      <c r="D336" s="33" t="s">
        <v>41</v>
      </c>
      <c r="E336" s="33" t="s">
        <v>130</v>
      </c>
      <c r="F336" s="33">
        <v>10</v>
      </c>
      <c r="G336" s="33" t="s">
        <v>74</v>
      </c>
      <c r="H336" s="33">
        <v>50000</v>
      </c>
      <c r="I336" s="5">
        <f t="shared" si="127"/>
        <v>500000</v>
      </c>
      <c r="J336" s="82" t="s">
        <v>38</v>
      </c>
      <c r="K336" s="107" t="s">
        <v>1177</v>
      </c>
      <c r="L336" s="9">
        <f t="shared" si="121"/>
        <v>0</v>
      </c>
      <c r="M336" s="9"/>
      <c r="N336" s="9"/>
      <c r="O336" s="9">
        <f t="shared" si="122"/>
        <v>0</v>
      </c>
      <c r="P336" s="9"/>
      <c r="Q336" s="9"/>
      <c r="R336" s="9">
        <f t="shared" si="123"/>
        <v>0</v>
      </c>
      <c r="S336" s="9"/>
      <c r="T336" s="9"/>
      <c r="U336" s="9">
        <f t="shared" si="124"/>
        <v>0</v>
      </c>
      <c r="V336" s="9"/>
      <c r="W336" s="9"/>
      <c r="X336" s="9">
        <f t="shared" si="125"/>
        <v>0</v>
      </c>
      <c r="Y336" s="9"/>
      <c r="Z336" s="9"/>
      <c r="AA336" s="10">
        <f t="shared" si="126"/>
        <v>500000</v>
      </c>
      <c r="AB336" s="11"/>
    </row>
    <row r="337" spans="1:28" ht="15.75" x14ac:dyDescent="0.25">
      <c r="A337" s="39">
        <v>45938</v>
      </c>
      <c r="B337" s="33" t="s">
        <v>112</v>
      </c>
      <c r="C337" s="33"/>
      <c r="D337" s="33" t="s">
        <v>31</v>
      </c>
      <c r="E337" s="33" t="s">
        <v>295</v>
      </c>
      <c r="F337" s="33">
        <v>1</v>
      </c>
      <c r="G337" s="33" t="s">
        <v>33</v>
      </c>
      <c r="H337" s="33">
        <v>230000</v>
      </c>
      <c r="I337" s="5">
        <f t="shared" si="127"/>
        <v>230000</v>
      </c>
      <c r="J337" s="37" t="s">
        <v>241</v>
      </c>
      <c r="K337" s="33"/>
      <c r="L337" s="9">
        <f t="shared" si="121"/>
        <v>0</v>
      </c>
      <c r="M337" s="9"/>
      <c r="N337" s="9"/>
      <c r="O337" s="9">
        <f t="shared" si="122"/>
        <v>0</v>
      </c>
      <c r="P337" s="9"/>
      <c r="Q337" s="9"/>
      <c r="R337" s="9">
        <f t="shared" si="123"/>
        <v>0</v>
      </c>
      <c r="S337" s="9"/>
      <c r="T337" s="9"/>
      <c r="U337" s="9">
        <f t="shared" si="124"/>
        <v>230000</v>
      </c>
      <c r="V337" s="9">
        <v>230000</v>
      </c>
      <c r="W337" s="9"/>
      <c r="X337" s="9">
        <f t="shared" si="125"/>
        <v>0</v>
      </c>
      <c r="Y337" s="9"/>
      <c r="Z337" s="9"/>
      <c r="AA337" s="10">
        <f t="shared" si="126"/>
        <v>0</v>
      </c>
      <c r="AB337" s="11">
        <v>45938</v>
      </c>
    </row>
    <row r="338" spans="1:28" ht="15.75" x14ac:dyDescent="0.25">
      <c r="A338" s="39">
        <v>45938</v>
      </c>
      <c r="B338" s="33" t="s">
        <v>112</v>
      </c>
      <c r="C338" s="33"/>
      <c r="D338" s="33" t="s">
        <v>31</v>
      </c>
      <c r="E338" s="33" t="s">
        <v>361</v>
      </c>
      <c r="F338" s="33">
        <v>1</v>
      </c>
      <c r="G338" s="33" t="s">
        <v>33</v>
      </c>
      <c r="H338" s="33">
        <v>230000</v>
      </c>
      <c r="I338" s="5">
        <f t="shared" si="127"/>
        <v>230000</v>
      </c>
      <c r="J338" s="37" t="s">
        <v>241</v>
      </c>
      <c r="K338" s="33"/>
      <c r="L338" s="9">
        <f t="shared" si="121"/>
        <v>0</v>
      </c>
      <c r="M338" s="9"/>
      <c r="N338" s="9"/>
      <c r="O338" s="9">
        <f t="shared" si="122"/>
        <v>0</v>
      </c>
      <c r="P338" s="9"/>
      <c r="Q338" s="9"/>
      <c r="R338" s="9">
        <f t="shared" si="123"/>
        <v>0</v>
      </c>
      <c r="S338" s="9"/>
      <c r="T338" s="9"/>
      <c r="U338" s="9">
        <f t="shared" si="124"/>
        <v>230000</v>
      </c>
      <c r="V338" s="9">
        <v>230000</v>
      </c>
      <c r="W338" s="9"/>
      <c r="X338" s="9">
        <f t="shared" si="125"/>
        <v>0</v>
      </c>
      <c r="Y338" s="9"/>
      <c r="Z338" s="9"/>
      <c r="AA338" s="10">
        <f t="shared" si="126"/>
        <v>0</v>
      </c>
      <c r="AB338" s="11">
        <v>45938</v>
      </c>
    </row>
    <row r="339" spans="1:28" ht="15.75" x14ac:dyDescent="0.25">
      <c r="A339" s="39">
        <v>45938</v>
      </c>
      <c r="B339" s="33" t="s">
        <v>520</v>
      </c>
      <c r="C339" s="33"/>
      <c r="D339" s="33" t="s">
        <v>31</v>
      </c>
      <c r="E339" s="33" t="s">
        <v>185</v>
      </c>
      <c r="F339" s="33">
        <v>1000</v>
      </c>
      <c r="G339" s="33" t="s">
        <v>29</v>
      </c>
      <c r="H339" s="33">
        <v>1150</v>
      </c>
      <c r="I339" s="5">
        <f t="shared" si="127"/>
        <v>1150000</v>
      </c>
      <c r="J339" s="37" t="s">
        <v>241</v>
      </c>
      <c r="K339" s="33"/>
      <c r="L339" s="9">
        <f t="shared" si="121"/>
        <v>0</v>
      </c>
      <c r="M339" s="9"/>
      <c r="N339" s="9"/>
      <c r="O339" s="9">
        <f t="shared" si="122"/>
        <v>0</v>
      </c>
      <c r="P339" s="9"/>
      <c r="Q339" s="9"/>
      <c r="R339" s="9">
        <f t="shared" si="123"/>
        <v>0</v>
      </c>
      <c r="S339" s="9"/>
      <c r="T339" s="9"/>
      <c r="U339" s="9">
        <f t="shared" si="124"/>
        <v>1150000</v>
      </c>
      <c r="V339" s="9">
        <v>1150000</v>
      </c>
      <c r="W339" s="9"/>
      <c r="X339" s="9">
        <f t="shared" si="125"/>
        <v>0</v>
      </c>
      <c r="Y339" s="9"/>
      <c r="Z339" s="9"/>
      <c r="AA339" s="10">
        <f t="shared" si="126"/>
        <v>0</v>
      </c>
      <c r="AB339" s="11">
        <v>45938</v>
      </c>
    </row>
    <row r="340" spans="1:28" ht="15.75" x14ac:dyDescent="0.25">
      <c r="A340" s="39">
        <v>45938</v>
      </c>
      <c r="B340" s="33" t="s">
        <v>330</v>
      </c>
      <c r="C340" s="33"/>
      <c r="D340" s="33" t="s">
        <v>31</v>
      </c>
      <c r="E340" s="33" t="s">
        <v>110</v>
      </c>
      <c r="F340" s="33">
        <v>600</v>
      </c>
      <c r="G340" s="33" t="s">
        <v>29</v>
      </c>
      <c r="H340" s="33">
        <v>2000</v>
      </c>
      <c r="I340" s="5">
        <f t="shared" si="127"/>
        <v>1200000</v>
      </c>
      <c r="J340" s="37" t="s">
        <v>241</v>
      </c>
      <c r="K340" s="33"/>
      <c r="L340" s="9">
        <f t="shared" si="121"/>
        <v>1200000</v>
      </c>
      <c r="M340" s="9">
        <v>1200000</v>
      </c>
      <c r="N340" s="9"/>
      <c r="O340" s="9">
        <f t="shared" si="122"/>
        <v>0</v>
      </c>
      <c r="P340" s="9"/>
      <c r="Q340" s="9"/>
      <c r="R340" s="9">
        <f t="shared" si="123"/>
        <v>0</v>
      </c>
      <c r="S340" s="9"/>
      <c r="T340" s="9"/>
      <c r="U340" s="9">
        <f t="shared" si="124"/>
        <v>0</v>
      </c>
      <c r="V340" s="9"/>
      <c r="W340" s="9"/>
      <c r="X340" s="9">
        <f t="shared" si="125"/>
        <v>0</v>
      </c>
      <c r="Y340" s="9"/>
      <c r="Z340" s="9"/>
      <c r="AA340" s="10">
        <f t="shared" si="126"/>
        <v>0</v>
      </c>
      <c r="AB340" s="11">
        <v>45938</v>
      </c>
    </row>
    <row r="341" spans="1:28" ht="15.75" x14ac:dyDescent="0.25">
      <c r="A341" s="39">
        <v>45938</v>
      </c>
      <c r="B341" s="33" t="s">
        <v>330</v>
      </c>
      <c r="C341" s="33"/>
      <c r="D341" s="33" t="s">
        <v>31</v>
      </c>
      <c r="E341" s="33" t="s">
        <v>102</v>
      </c>
      <c r="F341" s="33">
        <v>12</v>
      </c>
      <c r="G341" s="33" t="s">
        <v>74</v>
      </c>
      <c r="H341" s="33">
        <v>65000</v>
      </c>
      <c r="I341" s="5">
        <f t="shared" si="127"/>
        <v>780000</v>
      </c>
      <c r="J341" s="37" t="s">
        <v>241</v>
      </c>
      <c r="K341" s="33"/>
      <c r="L341" s="9">
        <f t="shared" si="121"/>
        <v>780000</v>
      </c>
      <c r="M341" s="9">
        <v>780000</v>
      </c>
      <c r="N341" s="9"/>
      <c r="O341" s="9">
        <f t="shared" si="122"/>
        <v>0</v>
      </c>
      <c r="P341" s="9"/>
      <c r="Q341" s="9"/>
      <c r="R341" s="9">
        <f t="shared" si="123"/>
        <v>0</v>
      </c>
      <c r="S341" s="9"/>
      <c r="T341" s="9"/>
      <c r="U341" s="9">
        <f t="shared" si="124"/>
        <v>0</v>
      </c>
      <c r="V341" s="9"/>
      <c r="W341" s="9"/>
      <c r="X341" s="9">
        <f t="shared" si="125"/>
        <v>0</v>
      </c>
      <c r="Y341" s="9"/>
      <c r="Z341" s="9"/>
      <c r="AA341" s="10">
        <f t="shared" si="126"/>
        <v>0</v>
      </c>
      <c r="AB341" s="11">
        <v>45938</v>
      </c>
    </row>
    <row r="342" spans="1:28" ht="15.75" x14ac:dyDescent="0.25">
      <c r="A342" s="39">
        <v>45938</v>
      </c>
      <c r="B342" s="33" t="s">
        <v>330</v>
      </c>
      <c r="C342" s="33"/>
      <c r="D342" s="33" t="s">
        <v>31</v>
      </c>
      <c r="E342" s="33" t="s">
        <v>73</v>
      </c>
      <c r="F342" s="33">
        <v>20</v>
      </c>
      <c r="G342" s="33" t="s">
        <v>74</v>
      </c>
      <c r="H342" s="33">
        <v>50000</v>
      </c>
      <c r="I342" s="5">
        <f t="shared" si="127"/>
        <v>1000000</v>
      </c>
      <c r="J342" s="37" t="s">
        <v>241</v>
      </c>
      <c r="K342" s="33"/>
      <c r="L342" s="9">
        <f t="shared" si="121"/>
        <v>1000000</v>
      </c>
      <c r="M342" s="9">
        <v>1000000</v>
      </c>
      <c r="N342" s="9"/>
      <c r="O342" s="9">
        <f t="shared" si="122"/>
        <v>0</v>
      </c>
      <c r="P342" s="9"/>
      <c r="Q342" s="9"/>
      <c r="R342" s="9">
        <f t="shared" si="123"/>
        <v>0</v>
      </c>
      <c r="S342" s="9"/>
      <c r="T342" s="9"/>
      <c r="U342" s="9">
        <f t="shared" si="124"/>
        <v>0</v>
      </c>
      <c r="V342" s="9"/>
      <c r="W342" s="9"/>
      <c r="X342" s="9">
        <f t="shared" si="125"/>
        <v>0</v>
      </c>
      <c r="Y342" s="9"/>
      <c r="Z342" s="9"/>
      <c r="AA342" s="10">
        <f t="shared" si="126"/>
        <v>0</v>
      </c>
      <c r="AB342" s="11">
        <v>45938</v>
      </c>
    </row>
    <row r="343" spans="1:28" ht="15.75" x14ac:dyDescent="0.25">
      <c r="A343" s="39">
        <v>45938</v>
      </c>
      <c r="B343" s="33" t="s">
        <v>339</v>
      </c>
      <c r="C343" s="33"/>
      <c r="D343" s="33" t="s">
        <v>41</v>
      </c>
      <c r="E343" s="33" t="s">
        <v>95</v>
      </c>
      <c r="F343" s="33">
        <v>400</v>
      </c>
      <c r="G343" s="33" t="s">
        <v>29</v>
      </c>
      <c r="H343" s="33">
        <v>3550</v>
      </c>
      <c r="I343" s="5">
        <f t="shared" si="127"/>
        <v>1420000</v>
      </c>
      <c r="J343" s="37" t="s">
        <v>240</v>
      </c>
      <c r="K343" s="33"/>
      <c r="L343" s="9">
        <f t="shared" si="121"/>
        <v>0</v>
      </c>
      <c r="M343" s="9"/>
      <c r="N343" s="9"/>
      <c r="O343" s="9">
        <f t="shared" si="122"/>
        <v>1420000</v>
      </c>
      <c r="P343" s="9">
        <v>1420000</v>
      </c>
      <c r="Q343" s="9"/>
      <c r="R343" s="9">
        <f t="shared" si="123"/>
        <v>0</v>
      </c>
      <c r="S343" s="9"/>
      <c r="T343" s="9"/>
      <c r="U343" s="9">
        <f t="shared" si="124"/>
        <v>0</v>
      </c>
      <c r="V343" s="9"/>
      <c r="W343" s="9"/>
      <c r="X343" s="9">
        <f t="shared" si="125"/>
        <v>0</v>
      </c>
      <c r="Y343" s="9"/>
      <c r="Z343" s="9"/>
      <c r="AA343" s="10">
        <f t="shared" si="126"/>
        <v>0</v>
      </c>
      <c r="AB343" s="11">
        <v>45938</v>
      </c>
    </row>
    <row r="344" spans="1:28" ht="15.75" x14ac:dyDescent="0.25">
      <c r="A344" s="39">
        <v>45938</v>
      </c>
      <c r="B344" s="33" t="s">
        <v>339</v>
      </c>
      <c r="C344" s="35"/>
      <c r="D344" s="33" t="s">
        <v>41</v>
      </c>
      <c r="E344" s="35" t="s">
        <v>403</v>
      </c>
      <c r="F344" s="35">
        <v>2</v>
      </c>
      <c r="G344" s="35" t="s">
        <v>29</v>
      </c>
      <c r="H344" s="35">
        <v>65000</v>
      </c>
      <c r="I344" s="5">
        <f t="shared" si="127"/>
        <v>130000</v>
      </c>
      <c r="J344" s="37" t="s">
        <v>240</v>
      </c>
      <c r="K344" s="35"/>
      <c r="L344" s="9">
        <f t="shared" si="121"/>
        <v>0</v>
      </c>
      <c r="M344" s="9"/>
      <c r="N344" s="9"/>
      <c r="O344" s="9">
        <f t="shared" si="122"/>
        <v>130000</v>
      </c>
      <c r="P344" s="9">
        <v>130000</v>
      </c>
      <c r="Q344" s="9"/>
      <c r="R344" s="9">
        <f t="shared" si="123"/>
        <v>0</v>
      </c>
      <c r="S344" s="9"/>
      <c r="T344" s="9"/>
      <c r="U344" s="9">
        <f t="shared" si="124"/>
        <v>0</v>
      </c>
      <c r="V344" s="9"/>
      <c r="W344" s="9"/>
      <c r="X344" s="9">
        <f t="shared" si="125"/>
        <v>0</v>
      </c>
      <c r="Y344" s="9"/>
      <c r="Z344" s="9"/>
      <c r="AA344" s="10">
        <f t="shared" si="126"/>
        <v>0</v>
      </c>
      <c r="AB344" s="11">
        <v>45938</v>
      </c>
    </row>
    <row r="345" spans="1:28" ht="15.75" x14ac:dyDescent="0.25">
      <c r="A345" s="39">
        <v>45938</v>
      </c>
      <c r="B345" s="33" t="s">
        <v>339</v>
      </c>
      <c r="C345" s="33"/>
      <c r="D345" s="33" t="s">
        <v>41</v>
      </c>
      <c r="E345" s="33" t="s">
        <v>160</v>
      </c>
      <c r="F345" s="33">
        <v>4</v>
      </c>
      <c r="G345" s="33" t="s">
        <v>29</v>
      </c>
      <c r="H345" s="33">
        <v>95000</v>
      </c>
      <c r="I345" s="5">
        <f t="shared" si="127"/>
        <v>380000</v>
      </c>
      <c r="J345" s="37" t="s">
        <v>240</v>
      </c>
      <c r="K345" s="35"/>
      <c r="L345" s="9">
        <f t="shared" si="121"/>
        <v>0</v>
      </c>
      <c r="M345" s="9"/>
      <c r="N345" s="9"/>
      <c r="O345" s="9">
        <f t="shared" si="122"/>
        <v>380000</v>
      </c>
      <c r="P345" s="9">
        <v>380000</v>
      </c>
      <c r="Q345" s="9"/>
      <c r="R345" s="9">
        <f t="shared" si="123"/>
        <v>0</v>
      </c>
      <c r="S345" s="9"/>
      <c r="T345" s="9"/>
      <c r="U345" s="9">
        <f t="shared" si="124"/>
        <v>0</v>
      </c>
      <c r="V345" s="9"/>
      <c r="W345" s="9"/>
      <c r="X345" s="9">
        <f t="shared" si="125"/>
        <v>0</v>
      </c>
      <c r="Y345" s="9"/>
      <c r="Z345" s="9"/>
      <c r="AA345" s="10">
        <f t="shared" si="126"/>
        <v>0</v>
      </c>
      <c r="AB345" s="11">
        <v>45938</v>
      </c>
    </row>
    <row r="346" spans="1:28" ht="15.75" x14ac:dyDescent="0.25">
      <c r="A346" s="39">
        <v>45938</v>
      </c>
      <c r="B346" s="35" t="s">
        <v>1174</v>
      </c>
      <c r="C346" s="33"/>
      <c r="D346" s="33" t="s">
        <v>41</v>
      </c>
      <c r="E346" s="33" t="s">
        <v>148</v>
      </c>
      <c r="F346" s="57">
        <v>60</v>
      </c>
      <c r="G346" s="33" t="s">
        <v>51</v>
      </c>
      <c r="H346" s="33">
        <v>55000</v>
      </c>
      <c r="I346" s="5">
        <f t="shared" si="127"/>
        <v>3300000</v>
      </c>
      <c r="J346" s="37" t="s">
        <v>240</v>
      </c>
      <c r="K346" s="35"/>
      <c r="L346" s="9">
        <f t="shared" si="121"/>
        <v>0</v>
      </c>
      <c r="M346" s="9"/>
      <c r="N346" s="9"/>
      <c r="O346" s="9">
        <f t="shared" si="122"/>
        <v>3300000</v>
      </c>
      <c r="P346" s="9">
        <v>3300000</v>
      </c>
      <c r="Q346" s="9"/>
      <c r="R346" s="9">
        <f t="shared" si="123"/>
        <v>0</v>
      </c>
      <c r="S346" s="9"/>
      <c r="T346" s="9"/>
      <c r="U346" s="9">
        <f t="shared" si="124"/>
        <v>0</v>
      </c>
      <c r="V346" s="9"/>
      <c r="W346" s="9"/>
      <c r="X346" s="9">
        <f t="shared" si="125"/>
        <v>0</v>
      </c>
      <c r="Y346" s="9"/>
      <c r="Z346" s="9"/>
      <c r="AA346" s="10">
        <f t="shared" si="126"/>
        <v>0</v>
      </c>
      <c r="AB346" s="11">
        <v>45938</v>
      </c>
    </row>
    <row r="347" spans="1:28" ht="15.75" x14ac:dyDescent="0.25">
      <c r="A347" s="39">
        <v>45938</v>
      </c>
      <c r="B347" s="33" t="s">
        <v>633</v>
      </c>
      <c r="C347" s="33"/>
      <c r="D347" s="33" t="s">
        <v>41</v>
      </c>
      <c r="E347" s="33" t="s">
        <v>148</v>
      </c>
      <c r="F347" s="33">
        <v>20</v>
      </c>
      <c r="G347" s="33" t="s">
        <v>51</v>
      </c>
      <c r="H347" s="33">
        <v>57000</v>
      </c>
      <c r="I347" s="5">
        <f t="shared" si="127"/>
        <v>1140000</v>
      </c>
      <c r="J347" s="37" t="s">
        <v>241</v>
      </c>
      <c r="K347" s="33"/>
      <c r="L347" s="9">
        <f t="shared" si="121"/>
        <v>1140000</v>
      </c>
      <c r="M347" s="9">
        <v>1140000</v>
      </c>
      <c r="N347" s="9"/>
      <c r="O347" s="9">
        <f t="shared" si="122"/>
        <v>0</v>
      </c>
      <c r="P347" s="9"/>
      <c r="Q347" s="9"/>
      <c r="R347" s="9">
        <f t="shared" si="123"/>
        <v>0</v>
      </c>
      <c r="S347" s="9"/>
      <c r="T347" s="9"/>
      <c r="U347" s="9">
        <f t="shared" si="124"/>
        <v>0</v>
      </c>
      <c r="V347" s="9"/>
      <c r="W347" s="9"/>
      <c r="X347" s="9">
        <f t="shared" si="125"/>
        <v>0</v>
      </c>
      <c r="Y347" s="9"/>
      <c r="Z347" s="9"/>
      <c r="AA347" s="10">
        <f t="shared" si="126"/>
        <v>0</v>
      </c>
      <c r="AB347" s="11">
        <v>45938</v>
      </c>
    </row>
    <row r="348" spans="1:28" ht="15.75" x14ac:dyDescent="0.25">
      <c r="A348" s="39">
        <v>45938</v>
      </c>
      <c r="B348" s="33" t="s">
        <v>369</v>
      </c>
      <c r="C348" s="33"/>
      <c r="D348" s="33" t="s">
        <v>31</v>
      </c>
      <c r="E348" s="33" t="s">
        <v>315</v>
      </c>
      <c r="F348" s="33">
        <v>400</v>
      </c>
      <c r="G348" s="33" t="s">
        <v>29</v>
      </c>
      <c r="H348" s="33">
        <v>5400</v>
      </c>
      <c r="I348" s="5">
        <f t="shared" si="127"/>
        <v>2160000</v>
      </c>
      <c r="J348" s="37" t="s">
        <v>240</v>
      </c>
      <c r="K348" s="33"/>
      <c r="L348" s="9">
        <f t="shared" si="121"/>
        <v>0</v>
      </c>
      <c r="M348" s="9"/>
      <c r="N348" s="9"/>
      <c r="O348" s="9">
        <f t="shared" si="122"/>
        <v>2160000</v>
      </c>
      <c r="P348" s="9">
        <v>2160000</v>
      </c>
      <c r="Q348" s="9"/>
      <c r="R348" s="9">
        <f t="shared" si="123"/>
        <v>0</v>
      </c>
      <c r="S348" s="9"/>
      <c r="T348" s="9"/>
      <c r="U348" s="9">
        <f t="shared" si="124"/>
        <v>0</v>
      </c>
      <c r="V348" s="9"/>
      <c r="W348" s="9"/>
      <c r="X348" s="9">
        <f t="shared" si="125"/>
        <v>0</v>
      </c>
      <c r="Y348" s="9"/>
      <c r="Z348" s="9"/>
      <c r="AA348" s="10">
        <f t="shared" si="126"/>
        <v>0</v>
      </c>
      <c r="AB348" s="11">
        <v>45939</v>
      </c>
    </row>
    <row r="349" spans="1:28" ht="15.75" x14ac:dyDescent="0.25">
      <c r="A349" s="39">
        <v>45938</v>
      </c>
      <c r="B349" s="33" t="s">
        <v>189</v>
      </c>
      <c r="C349" s="33"/>
      <c r="D349" s="33" t="s">
        <v>41</v>
      </c>
      <c r="E349" s="33" t="s">
        <v>110</v>
      </c>
      <c r="F349" s="33">
        <v>400</v>
      </c>
      <c r="G349" s="33" t="s">
        <v>29</v>
      </c>
      <c r="H349" s="33">
        <v>1800</v>
      </c>
      <c r="I349" s="5">
        <f t="shared" si="127"/>
        <v>720000</v>
      </c>
      <c r="J349" s="37" t="s">
        <v>241</v>
      </c>
      <c r="K349" s="33"/>
      <c r="L349" s="9">
        <f t="shared" si="121"/>
        <v>0</v>
      </c>
      <c r="M349" s="9"/>
      <c r="N349" s="9"/>
      <c r="O349" s="9">
        <f t="shared" si="122"/>
        <v>0</v>
      </c>
      <c r="P349" s="9"/>
      <c r="Q349" s="9"/>
      <c r="R349" s="9">
        <f t="shared" si="123"/>
        <v>0</v>
      </c>
      <c r="S349" s="9"/>
      <c r="T349" s="9"/>
      <c r="U349" s="9">
        <f t="shared" si="124"/>
        <v>0</v>
      </c>
      <c r="V349" s="9"/>
      <c r="W349" s="9"/>
      <c r="X349" s="9">
        <f t="shared" si="125"/>
        <v>720000</v>
      </c>
      <c r="Y349" s="9">
        <v>720000</v>
      </c>
      <c r="Z349" s="9"/>
      <c r="AA349" s="10">
        <f t="shared" si="126"/>
        <v>0</v>
      </c>
      <c r="AB349" s="11">
        <v>45938</v>
      </c>
    </row>
    <row r="350" spans="1:28" ht="15.75" x14ac:dyDescent="0.25">
      <c r="A350" s="32">
        <v>45938</v>
      </c>
      <c r="B350" s="33" t="s">
        <v>92</v>
      </c>
      <c r="C350" s="33"/>
      <c r="D350" s="33" t="s">
        <v>31</v>
      </c>
      <c r="E350" s="33" t="s">
        <v>91</v>
      </c>
      <c r="F350" s="33">
        <v>800</v>
      </c>
      <c r="G350" s="33" t="s">
        <v>29</v>
      </c>
      <c r="H350" s="33">
        <v>4000</v>
      </c>
      <c r="I350" s="5">
        <f t="shared" si="127"/>
        <v>3200000</v>
      </c>
      <c r="J350" s="37" t="s">
        <v>240</v>
      </c>
      <c r="K350" s="33"/>
      <c r="L350" s="9">
        <f t="shared" si="121"/>
        <v>0</v>
      </c>
      <c r="M350" s="9"/>
      <c r="N350" s="9"/>
      <c r="O350" s="9">
        <f t="shared" si="122"/>
        <v>3200000</v>
      </c>
      <c r="P350" s="9">
        <v>3200000</v>
      </c>
      <c r="Q350" s="9"/>
      <c r="R350" s="9">
        <f t="shared" si="123"/>
        <v>0</v>
      </c>
      <c r="S350" s="9"/>
      <c r="T350" s="9"/>
      <c r="U350" s="9">
        <f t="shared" si="124"/>
        <v>0</v>
      </c>
      <c r="V350" s="9"/>
      <c r="W350" s="9"/>
      <c r="X350" s="9">
        <f t="shared" si="125"/>
        <v>0</v>
      </c>
      <c r="Y350" s="9"/>
      <c r="Z350" s="9"/>
      <c r="AA350" s="10">
        <f t="shared" si="126"/>
        <v>0</v>
      </c>
      <c r="AB350" s="11">
        <v>45938</v>
      </c>
    </row>
    <row r="351" spans="1:28" ht="15.75" x14ac:dyDescent="0.25">
      <c r="A351" s="39">
        <v>45938</v>
      </c>
      <c r="B351" s="33" t="s">
        <v>264</v>
      </c>
      <c r="C351" s="33"/>
      <c r="D351" s="33" t="s">
        <v>31</v>
      </c>
      <c r="E351" s="33" t="s">
        <v>137</v>
      </c>
      <c r="F351" s="33">
        <v>1</v>
      </c>
      <c r="G351" s="33" t="s">
        <v>138</v>
      </c>
      <c r="H351" s="33">
        <v>1200000</v>
      </c>
      <c r="I351" s="5">
        <f t="shared" si="127"/>
        <v>1200000</v>
      </c>
      <c r="J351" s="37" t="s">
        <v>240</v>
      </c>
      <c r="K351" s="33"/>
      <c r="L351" s="9">
        <f t="shared" si="121"/>
        <v>0</v>
      </c>
      <c r="M351" s="9"/>
      <c r="N351" s="9"/>
      <c r="O351" s="9">
        <f t="shared" si="122"/>
        <v>1200000</v>
      </c>
      <c r="P351" s="9">
        <v>1200000</v>
      </c>
      <c r="Q351" s="9"/>
      <c r="R351" s="9">
        <f t="shared" si="123"/>
        <v>0</v>
      </c>
      <c r="S351" s="9"/>
      <c r="T351" s="9"/>
      <c r="U351" s="9">
        <f t="shared" si="124"/>
        <v>0</v>
      </c>
      <c r="V351" s="9"/>
      <c r="W351" s="9"/>
      <c r="X351" s="9">
        <f t="shared" si="125"/>
        <v>0</v>
      </c>
      <c r="Y351" s="9"/>
      <c r="Z351" s="9"/>
      <c r="AA351" s="10">
        <f t="shared" si="126"/>
        <v>0</v>
      </c>
      <c r="AB351" s="11">
        <v>45938</v>
      </c>
    </row>
    <row r="352" spans="1:28" ht="16.5" thickBot="1" x14ac:dyDescent="0.3">
      <c r="A352" s="61">
        <v>45938</v>
      </c>
      <c r="B352" s="62" t="s">
        <v>348</v>
      </c>
      <c r="C352" s="62"/>
      <c r="D352" s="62" t="s">
        <v>31</v>
      </c>
      <c r="E352" s="62" t="s">
        <v>102</v>
      </c>
      <c r="F352" s="62">
        <v>24</v>
      </c>
      <c r="G352" s="62" t="s">
        <v>74</v>
      </c>
      <c r="H352" s="62">
        <v>65000</v>
      </c>
      <c r="I352" s="133">
        <f t="shared" si="127"/>
        <v>1560000</v>
      </c>
      <c r="J352" s="63" t="s">
        <v>240</v>
      </c>
      <c r="K352" s="62"/>
      <c r="L352" s="97">
        <f t="shared" si="121"/>
        <v>0</v>
      </c>
      <c r="M352" s="97"/>
      <c r="N352" s="97"/>
      <c r="O352" s="97">
        <f t="shared" si="122"/>
        <v>1560000</v>
      </c>
      <c r="P352" s="97">
        <v>1560000</v>
      </c>
      <c r="Q352" s="97"/>
      <c r="R352" s="97">
        <f t="shared" si="123"/>
        <v>0</v>
      </c>
      <c r="S352" s="97"/>
      <c r="T352" s="97"/>
      <c r="U352" s="97">
        <f t="shared" si="124"/>
        <v>0</v>
      </c>
      <c r="V352" s="97"/>
      <c r="W352" s="97"/>
      <c r="X352" s="97">
        <f t="shared" si="125"/>
        <v>0</v>
      </c>
      <c r="Y352" s="97"/>
      <c r="Z352" s="97"/>
      <c r="AA352" s="98">
        <f t="shared" si="126"/>
        <v>0</v>
      </c>
      <c r="AB352" s="99">
        <v>45938</v>
      </c>
    </row>
    <row r="353" spans="1:28" ht="15.75" x14ac:dyDescent="0.25">
      <c r="A353" s="39">
        <v>45939</v>
      </c>
      <c r="B353" s="35" t="s">
        <v>576</v>
      </c>
      <c r="C353" s="35"/>
      <c r="D353" s="35" t="s">
        <v>41</v>
      </c>
      <c r="E353" s="35" t="s">
        <v>407</v>
      </c>
      <c r="F353" s="35">
        <v>10</v>
      </c>
      <c r="G353" s="35" t="s">
        <v>33</v>
      </c>
      <c r="H353" s="35">
        <v>295000</v>
      </c>
      <c r="I353" s="135">
        <f t="shared" si="127"/>
        <v>2950000</v>
      </c>
      <c r="J353" s="41" t="s">
        <v>241</v>
      </c>
      <c r="K353" s="35"/>
      <c r="L353" s="120">
        <f t="shared" si="121"/>
        <v>0</v>
      </c>
      <c r="M353" s="120"/>
      <c r="N353" s="120"/>
      <c r="O353" s="120">
        <f t="shared" si="122"/>
        <v>0</v>
      </c>
      <c r="P353" s="120"/>
      <c r="Q353" s="120"/>
      <c r="R353" s="120">
        <f t="shared" si="123"/>
        <v>0</v>
      </c>
      <c r="S353" s="120"/>
      <c r="T353" s="120"/>
      <c r="U353" s="120">
        <f t="shared" si="124"/>
        <v>2950000</v>
      </c>
      <c r="V353" s="120">
        <v>2950000</v>
      </c>
      <c r="W353" s="120"/>
      <c r="X353" s="120">
        <f t="shared" si="125"/>
        <v>0</v>
      </c>
      <c r="Y353" s="120"/>
      <c r="Z353" s="120"/>
      <c r="AA353" s="121">
        <f t="shared" si="126"/>
        <v>0</v>
      </c>
      <c r="AB353" s="122">
        <v>45938</v>
      </c>
    </row>
    <row r="354" spans="1:28" ht="15.75" x14ac:dyDescent="0.25">
      <c r="A354" s="39">
        <v>45939</v>
      </c>
      <c r="B354" s="35" t="s">
        <v>576</v>
      </c>
      <c r="C354" s="33"/>
      <c r="D354" s="35" t="s">
        <v>41</v>
      </c>
      <c r="E354" s="33" t="s">
        <v>774</v>
      </c>
      <c r="F354" s="33">
        <v>5</v>
      </c>
      <c r="G354" s="33" t="s">
        <v>33</v>
      </c>
      <c r="H354" s="33">
        <v>295000</v>
      </c>
      <c r="I354" s="5">
        <f t="shared" si="127"/>
        <v>1475000</v>
      </c>
      <c r="J354" s="37" t="s">
        <v>241</v>
      </c>
      <c r="K354" s="33"/>
      <c r="L354" s="9">
        <f t="shared" ref="L354:L385" si="128">M354+N354</f>
        <v>0</v>
      </c>
      <c r="M354" s="9"/>
      <c r="N354" s="9"/>
      <c r="O354" s="9">
        <f t="shared" ref="O354:O385" si="129">P354+Q354</f>
        <v>0</v>
      </c>
      <c r="P354" s="9"/>
      <c r="Q354" s="9"/>
      <c r="R354" s="9">
        <f t="shared" ref="R354:R385" si="130">S354+T354</f>
        <v>0</v>
      </c>
      <c r="S354" s="9"/>
      <c r="T354" s="9"/>
      <c r="U354" s="9">
        <f t="shared" ref="U354:U385" si="131">V354+W354</f>
        <v>1475000</v>
      </c>
      <c r="V354" s="9">
        <v>1475000</v>
      </c>
      <c r="W354" s="9"/>
      <c r="X354" s="9">
        <f t="shared" ref="X354:X385" si="132">Y354+Z354</f>
        <v>0</v>
      </c>
      <c r="Y354" s="9"/>
      <c r="Z354" s="9"/>
      <c r="AA354" s="10">
        <f t="shared" ref="AA354:AA385" si="133">C354+I354-L354-O354-U354-X354-R354</f>
        <v>0</v>
      </c>
      <c r="AB354" s="11">
        <v>45938</v>
      </c>
    </row>
    <row r="355" spans="1:28" ht="15.75" x14ac:dyDescent="0.25">
      <c r="A355" s="39">
        <v>45939</v>
      </c>
      <c r="B355" s="35" t="s">
        <v>576</v>
      </c>
      <c r="C355" s="33"/>
      <c r="D355" s="35" t="s">
        <v>41</v>
      </c>
      <c r="E355" s="33" t="s">
        <v>61</v>
      </c>
      <c r="F355" s="78">
        <v>5</v>
      </c>
      <c r="G355" s="33" t="s">
        <v>25</v>
      </c>
      <c r="H355" s="33">
        <v>45000</v>
      </c>
      <c r="I355" s="5">
        <f t="shared" si="127"/>
        <v>225000</v>
      </c>
      <c r="J355" s="37" t="s">
        <v>241</v>
      </c>
      <c r="K355" s="35"/>
      <c r="L355" s="9">
        <f t="shared" si="128"/>
        <v>0</v>
      </c>
      <c r="M355" s="9"/>
      <c r="N355" s="9"/>
      <c r="O355" s="9">
        <f t="shared" si="129"/>
        <v>0</v>
      </c>
      <c r="P355" s="9"/>
      <c r="Q355" s="9"/>
      <c r="R355" s="9">
        <f t="shared" si="130"/>
        <v>0</v>
      </c>
      <c r="S355" s="9"/>
      <c r="T355" s="9"/>
      <c r="U355" s="9">
        <f t="shared" si="131"/>
        <v>225000</v>
      </c>
      <c r="V355" s="9">
        <v>225000</v>
      </c>
      <c r="W355" s="9"/>
      <c r="X355" s="9">
        <f t="shared" si="132"/>
        <v>0</v>
      </c>
      <c r="Y355" s="9"/>
      <c r="Z355" s="9"/>
      <c r="AA355" s="10">
        <f t="shared" si="133"/>
        <v>0</v>
      </c>
      <c r="AB355" s="11">
        <v>45938</v>
      </c>
    </row>
    <row r="356" spans="1:28" ht="15.75" x14ac:dyDescent="0.25">
      <c r="A356" s="39">
        <v>45939</v>
      </c>
      <c r="B356" s="33" t="s">
        <v>371</v>
      </c>
      <c r="C356" s="33"/>
      <c r="D356" s="35" t="s">
        <v>41</v>
      </c>
      <c r="E356" s="33" t="s">
        <v>407</v>
      </c>
      <c r="F356" s="33">
        <v>40</v>
      </c>
      <c r="G356" s="33" t="s">
        <v>33</v>
      </c>
      <c r="H356" s="33">
        <v>275000</v>
      </c>
      <c r="I356" s="5">
        <f t="shared" si="127"/>
        <v>11000000</v>
      </c>
      <c r="J356" s="37" t="s">
        <v>241</v>
      </c>
      <c r="K356" s="35"/>
      <c r="L356" s="9">
        <f t="shared" si="128"/>
        <v>11000000</v>
      </c>
      <c r="M356" s="9">
        <v>11000000</v>
      </c>
      <c r="N356" s="9"/>
      <c r="O356" s="9">
        <f t="shared" si="129"/>
        <v>0</v>
      </c>
      <c r="P356" s="9"/>
      <c r="Q356" s="9"/>
      <c r="R356" s="9">
        <f t="shared" si="130"/>
        <v>0</v>
      </c>
      <c r="S356" s="9"/>
      <c r="T356" s="9"/>
      <c r="U356" s="9">
        <f t="shared" si="131"/>
        <v>0</v>
      </c>
      <c r="V356" s="9"/>
      <c r="W356" s="9"/>
      <c r="X356" s="9">
        <f t="shared" si="132"/>
        <v>0</v>
      </c>
      <c r="Y356" s="9"/>
      <c r="Z356" s="9"/>
      <c r="AA356" s="10">
        <f t="shared" si="133"/>
        <v>0</v>
      </c>
      <c r="AB356" s="11">
        <v>45939</v>
      </c>
    </row>
    <row r="357" spans="1:28" ht="15.75" x14ac:dyDescent="0.25">
      <c r="A357" s="39">
        <v>45939</v>
      </c>
      <c r="B357" s="33" t="s">
        <v>1206</v>
      </c>
      <c r="C357" s="33"/>
      <c r="D357" s="35" t="s">
        <v>41</v>
      </c>
      <c r="E357" s="33" t="s">
        <v>587</v>
      </c>
      <c r="F357" s="33">
        <v>10</v>
      </c>
      <c r="G357" s="33" t="s">
        <v>51</v>
      </c>
      <c r="H357" s="33">
        <v>195000</v>
      </c>
      <c r="I357" s="5">
        <f t="shared" si="127"/>
        <v>1950000</v>
      </c>
      <c r="J357" s="37" t="s">
        <v>240</v>
      </c>
      <c r="K357" s="33"/>
      <c r="L357" s="9">
        <f t="shared" si="128"/>
        <v>0</v>
      </c>
      <c r="M357" s="9"/>
      <c r="N357" s="9"/>
      <c r="O357" s="9">
        <f t="shared" si="129"/>
        <v>1950000</v>
      </c>
      <c r="P357" s="9">
        <v>1950000</v>
      </c>
      <c r="Q357" s="9"/>
      <c r="R357" s="9">
        <f t="shared" si="130"/>
        <v>0</v>
      </c>
      <c r="S357" s="9"/>
      <c r="T357" s="9"/>
      <c r="U357" s="9">
        <f t="shared" si="131"/>
        <v>0</v>
      </c>
      <c r="V357" s="9"/>
      <c r="W357" s="9"/>
      <c r="X357" s="9">
        <f t="shared" si="132"/>
        <v>0</v>
      </c>
      <c r="Y357" s="9"/>
      <c r="Z357" s="9"/>
      <c r="AA357" s="10">
        <f t="shared" si="133"/>
        <v>0</v>
      </c>
      <c r="AB357" s="11">
        <v>45939</v>
      </c>
    </row>
    <row r="358" spans="1:28" ht="15.75" x14ac:dyDescent="0.25">
      <c r="A358" s="39">
        <v>45939</v>
      </c>
      <c r="B358" s="33" t="s">
        <v>662</v>
      </c>
      <c r="C358" s="33"/>
      <c r="D358" s="35" t="s">
        <v>41</v>
      </c>
      <c r="E358" s="33" t="s">
        <v>148</v>
      </c>
      <c r="F358" s="33">
        <v>100</v>
      </c>
      <c r="G358" s="33" t="s">
        <v>51</v>
      </c>
      <c r="H358" s="33">
        <v>50000</v>
      </c>
      <c r="I358" s="5">
        <f t="shared" si="127"/>
        <v>5000000</v>
      </c>
      <c r="J358" s="37" t="s">
        <v>240</v>
      </c>
      <c r="K358" s="33"/>
      <c r="L358" s="9">
        <f t="shared" si="128"/>
        <v>0</v>
      </c>
      <c r="M358" s="9"/>
      <c r="N358" s="9"/>
      <c r="O358" s="9">
        <f t="shared" si="129"/>
        <v>5000000</v>
      </c>
      <c r="P358" s="9">
        <v>5000000</v>
      </c>
      <c r="Q358" s="9"/>
      <c r="R358" s="9">
        <f t="shared" si="130"/>
        <v>0</v>
      </c>
      <c r="S358" s="9"/>
      <c r="T358" s="9"/>
      <c r="U358" s="9">
        <f t="shared" si="131"/>
        <v>0</v>
      </c>
      <c r="V358" s="9"/>
      <c r="W358" s="9"/>
      <c r="X358" s="9">
        <f t="shared" si="132"/>
        <v>0</v>
      </c>
      <c r="Y358" s="9"/>
      <c r="Z358" s="9"/>
      <c r="AA358" s="10">
        <f t="shared" si="133"/>
        <v>0</v>
      </c>
      <c r="AB358" s="11">
        <v>45939</v>
      </c>
    </row>
    <row r="359" spans="1:28" ht="15.75" x14ac:dyDescent="0.25">
      <c r="A359" s="39">
        <v>45939</v>
      </c>
      <c r="B359" s="33" t="s">
        <v>96</v>
      </c>
      <c r="C359" s="33"/>
      <c r="D359" s="35" t="s">
        <v>41</v>
      </c>
      <c r="E359" s="33" t="s">
        <v>190</v>
      </c>
      <c r="F359" s="33">
        <v>210</v>
      </c>
      <c r="G359" s="33" t="s">
        <v>51</v>
      </c>
      <c r="H359" s="33">
        <v>42000</v>
      </c>
      <c r="I359" s="5">
        <f t="shared" si="127"/>
        <v>8820000</v>
      </c>
      <c r="J359" s="82" t="s">
        <v>38</v>
      </c>
      <c r="K359" s="33" t="s">
        <v>1186</v>
      </c>
      <c r="L359" s="9">
        <f t="shared" si="128"/>
        <v>0</v>
      </c>
      <c r="M359" s="9"/>
      <c r="N359" s="9"/>
      <c r="O359" s="9">
        <f t="shared" si="129"/>
        <v>0</v>
      </c>
      <c r="P359" s="9"/>
      <c r="Q359" s="9"/>
      <c r="R359" s="9">
        <f t="shared" si="130"/>
        <v>0</v>
      </c>
      <c r="S359" s="9"/>
      <c r="T359" s="9"/>
      <c r="U359" s="9">
        <f t="shared" si="131"/>
        <v>0</v>
      </c>
      <c r="V359" s="9"/>
      <c r="W359" s="9"/>
      <c r="X359" s="9">
        <f t="shared" si="132"/>
        <v>0</v>
      </c>
      <c r="Y359" s="9"/>
      <c r="Z359" s="9"/>
      <c r="AA359" s="10">
        <f t="shared" si="133"/>
        <v>8820000</v>
      </c>
      <c r="AB359" s="11"/>
    </row>
    <row r="360" spans="1:28" ht="15.75" x14ac:dyDescent="0.25">
      <c r="A360" s="39">
        <v>45939</v>
      </c>
      <c r="B360" s="33" t="s">
        <v>96</v>
      </c>
      <c r="C360" s="33"/>
      <c r="D360" s="35" t="s">
        <v>41</v>
      </c>
      <c r="E360" s="33" t="s">
        <v>426</v>
      </c>
      <c r="F360" s="33">
        <v>30</v>
      </c>
      <c r="G360" s="33" t="s">
        <v>51</v>
      </c>
      <c r="H360" s="33">
        <v>54000</v>
      </c>
      <c r="I360" s="5">
        <f t="shared" si="127"/>
        <v>1620000</v>
      </c>
      <c r="J360" s="82" t="s">
        <v>38</v>
      </c>
      <c r="K360" s="33" t="s">
        <v>1186</v>
      </c>
      <c r="L360" s="9">
        <f t="shared" si="128"/>
        <v>0</v>
      </c>
      <c r="M360" s="9"/>
      <c r="N360" s="9"/>
      <c r="O360" s="9">
        <f t="shared" si="129"/>
        <v>0</v>
      </c>
      <c r="P360" s="9"/>
      <c r="Q360" s="9"/>
      <c r="R360" s="9">
        <f t="shared" si="130"/>
        <v>0</v>
      </c>
      <c r="S360" s="9"/>
      <c r="T360" s="9"/>
      <c r="U360" s="9">
        <f t="shared" si="131"/>
        <v>0</v>
      </c>
      <c r="V360" s="9"/>
      <c r="W360" s="9"/>
      <c r="X360" s="9">
        <f t="shared" si="132"/>
        <v>0</v>
      </c>
      <c r="Y360" s="9"/>
      <c r="Z360" s="9"/>
      <c r="AA360" s="10">
        <f t="shared" si="133"/>
        <v>1620000</v>
      </c>
      <c r="AB360" s="11"/>
    </row>
    <row r="361" spans="1:28" ht="15.75" x14ac:dyDescent="0.25">
      <c r="A361" s="39">
        <v>45939</v>
      </c>
      <c r="B361" s="33" t="s">
        <v>170</v>
      </c>
      <c r="C361" s="33"/>
      <c r="D361" s="33" t="s">
        <v>31</v>
      </c>
      <c r="E361" s="33" t="s">
        <v>32</v>
      </c>
      <c r="F361" s="33">
        <v>3</v>
      </c>
      <c r="G361" s="33" t="s">
        <v>33</v>
      </c>
      <c r="H361" s="33">
        <v>150000</v>
      </c>
      <c r="I361" s="5">
        <f t="shared" si="127"/>
        <v>450000</v>
      </c>
      <c r="J361" s="37" t="s">
        <v>241</v>
      </c>
      <c r="K361" s="33"/>
      <c r="L361" s="9">
        <f t="shared" si="128"/>
        <v>450000</v>
      </c>
      <c r="M361" s="9">
        <v>450000</v>
      </c>
      <c r="N361" s="9"/>
      <c r="O361" s="9">
        <f t="shared" si="129"/>
        <v>0</v>
      </c>
      <c r="P361" s="9"/>
      <c r="Q361" s="9"/>
      <c r="R361" s="9">
        <f t="shared" si="130"/>
        <v>0</v>
      </c>
      <c r="S361" s="9"/>
      <c r="T361" s="9"/>
      <c r="U361" s="9">
        <f t="shared" si="131"/>
        <v>0</v>
      </c>
      <c r="V361" s="9"/>
      <c r="W361" s="9"/>
      <c r="X361" s="9">
        <f t="shared" si="132"/>
        <v>0</v>
      </c>
      <c r="Y361" s="9"/>
      <c r="Z361" s="9"/>
      <c r="AA361" s="10">
        <f t="shared" si="133"/>
        <v>0</v>
      </c>
      <c r="AB361" s="11">
        <v>45939</v>
      </c>
    </row>
    <row r="362" spans="1:28" ht="15.75" x14ac:dyDescent="0.25">
      <c r="A362" s="39">
        <v>45939</v>
      </c>
      <c r="B362" s="33" t="s">
        <v>374</v>
      </c>
      <c r="C362" s="33"/>
      <c r="D362" s="33" t="s">
        <v>31</v>
      </c>
      <c r="E362" s="33" t="s">
        <v>527</v>
      </c>
      <c r="F362" s="33">
        <v>3</v>
      </c>
      <c r="G362" s="33" t="s">
        <v>51</v>
      </c>
      <c r="H362" s="33">
        <v>165000</v>
      </c>
      <c r="I362" s="5">
        <f t="shared" si="127"/>
        <v>495000</v>
      </c>
      <c r="J362" s="37" t="s">
        <v>240</v>
      </c>
      <c r="K362" s="33" t="s">
        <v>1207</v>
      </c>
      <c r="L362" s="9">
        <f t="shared" si="128"/>
        <v>0</v>
      </c>
      <c r="M362" s="9"/>
      <c r="N362" s="9"/>
      <c r="O362" s="9">
        <f t="shared" si="129"/>
        <v>495000</v>
      </c>
      <c r="P362" s="9">
        <v>495000</v>
      </c>
      <c r="Q362" s="9"/>
      <c r="R362" s="9">
        <f t="shared" si="130"/>
        <v>0</v>
      </c>
      <c r="S362" s="9"/>
      <c r="T362" s="9"/>
      <c r="U362" s="9">
        <f t="shared" si="131"/>
        <v>0</v>
      </c>
      <c r="V362" s="9"/>
      <c r="W362" s="9"/>
      <c r="X362" s="9">
        <f t="shared" si="132"/>
        <v>0</v>
      </c>
      <c r="Y362" s="9"/>
      <c r="Z362" s="9"/>
      <c r="AA362" s="10">
        <f t="shared" si="133"/>
        <v>0</v>
      </c>
      <c r="AB362" s="11">
        <v>45940</v>
      </c>
    </row>
    <row r="363" spans="1:28" ht="15.75" x14ac:dyDescent="0.25">
      <c r="A363" s="39">
        <v>45939</v>
      </c>
      <c r="B363" s="33" t="s">
        <v>374</v>
      </c>
      <c r="C363" s="35"/>
      <c r="D363" s="33" t="s">
        <v>31</v>
      </c>
      <c r="E363" s="35" t="s">
        <v>457</v>
      </c>
      <c r="F363" s="35">
        <v>5</v>
      </c>
      <c r="G363" s="35" t="s">
        <v>51</v>
      </c>
      <c r="H363" s="35">
        <v>300000</v>
      </c>
      <c r="I363" s="5">
        <f t="shared" si="127"/>
        <v>1500000</v>
      </c>
      <c r="J363" s="37" t="s">
        <v>240</v>
      </c>
      <c r="K363" s="33" t="s">
        <v>1207</v>
      </c>
      <c r="L363" s="9">
        <f t="shared" si="128"/>
        <v>0</v>
      </c>
      <c r="M363" s="9"/>
      <c r="N363" s="9"/>
      <c r="O363" s="9">
        <f t="shared" si="129"/>
        <v>1500000</v>
      </c>
      <c r="P363" s="9">
        <v>1500000</v>
      </c>
      <c r="Q363" s="9"/>
      <c r="R363" s="9">
        <f t="shared" si="130"/>
        <v>0</v>
      </c>
      <c r="S363" s="9"/>
      <c r="T363" s="9"/>
      <c r="U363" s="9">
        <f t="shared" si="131"/>
        <v>0</v>
      </c>
      <c r="V363" s="9"/>
      <c r="W363" s="9"/>
      <c r="X363" s="9">
        <f t="shared" si="132"/>
        <v>0</v>
      </c>
      <c r="Y363" s="9"/>
      <c r="Z363" s="9"/>
      <c r="AA363" s="10">
        <f t="shared" si="133"/>
        <v>0</v>
      </c>
      <c r="AB363" s="11">
        <v>45940</v>
      </c>
    </row>
    <row r="364" spans="1:28" ht="15.75" x14ac:dyDescent="0.25">
      <c r="A364" s="39">
        <v>45939</v>
      </c>
      <c r="B364" s="33" t="s">
        <v>109</v>
      </c>
      <c r="C364" s="33"/>
      <c r="D364" s="33" t="s">
        <v>31</v>
      </c>
      <c r="E364" s="33" t="s">
        <v>311</v>
      </c>
      <c r="F364" s="33">
        <v>10</v>
      </c>
      <c r="G364" s="33" t="s">
        <v>51</v>
      </c>
      <c r="H364" s="33">
        <v>86000</v>
      </c>
      <c r="I364" s="5">
        <f t="shared" si="127"/>
        <v>860000</v>
      </c>
      <c r="J364" s="37" t="s">
        <v>241</v>
      </c>
      <c r="K364" s="33"/>
      <c r="L364" s="9">
        <f t="shared" si="128"/>
        <v>860000</v>
      </c>
      <c r="M364" s="9">
        <v>860000</v>
      </c>
      <c r="N364" s="9"/>
      <c r="O364" s="9">
        <f t="shared" si="129"/>
        <v>0</v>
      </c>
      <c r="P364" s="9"/>
      <c r="Q364" s="9"/>
      <c r="R364" s="9">
        <f t="shared" si="130"/>
        <v>0</v>
      </c>
      <c r="S364" s="9"/>
      <c r="T364" s="9"/>
      <c r="U364" s="9">
        <f t="shared" si="131"/>
        <v>0</v>
      </c>
      <c r="V364" s="9"/>
      <c r="W364" s="9"/>
      <c r="X364" s="9">
        <f t="shared" si="132"/>
        <v>0</v>
      </c>
      <c r="Y364" s="9"/>
      <c r="Z364" s="9"/>
      <c r="AA364" s="10">
        <f t="shared" si="133"/>
        <v>0</v>
      </c>
      <c r="AB364" s="11">
        <v>45939</v>
      </c>
    </row>
    <row r="365" spans="1:28" ht="15.75" x14ac:dyDescent="0.25">
      <c r="A365" s="39">
        <v>45939</v>
      </c>
      <c r="B365" s="33" t="s">
        <v>109</v>
      </c>
      <c r="C365" s="33"/>
      <c r="D365" s="33" t="s">
        <v>31</v>
      </c>
      <c r="E365" s="33" t="s">
        <v>309</v>
      </c>
      <c r="F365" s="33">
        <v>5</v>
      </c>
      <c r="G365" s="33" t="s">
        <v>51</v>
      </c>
      <c r="H365" s="33">
        <v>86000</v>
      </c>
      <c r="I365" s="5">
        <f t="shared" si="127"/>
        <v>430000</v>
      </c>
      <c r="J365" s="37" t="s">
        <v>241</v>
      </c>
      <c r="K365" s="33"/>
      <c r="L365" s="9">
        <f t="shared" si="128"/>
        <v>430000</v>
      </c>
      <c r="M365" s="9">
        <v>430000</v>
      </c>
      <c r="N365" s="9"/>
      <c r="O365" s="9">
        <f t="shared" si="129"/>
        <v>0</v>
      </c>
      <c r="P365" s="9"/>
      <c r="Q365" s="9"/>
      <c r="R365" s="9">
        <f t="shared" si="130"/>
        <v>0</v>
      </c>
      <c r="S365" s="9"/>
      <c r="T365" s="9"/>
      <c r="U365" s="9">
        <f t="shared" si="131"/>
        <v>0</v>
      </c>
      <c r="V365" s="9"/>
      <c r="W365" s="9"/>
      <c r="X365" s="9">
        <f t="shared" si="132"/>
        <v>0</v>
      </c>
      <c r="Y365" s="9"/>
      <c r="Z365" s="9"/>
      <c r="AA365" s="10">
        <f t="shared" si="133"/>
        <v>0</v>
      </c>
      <c r="AB365" s="11">
        <v>45939</v>
      </c>
    </row>
    <row r="366" spans="1:28" ht="15.75" x14ac:dyDescent="0.25">
      <c r="A366" s="39">
        <v>45939</v>
      </c>
      <c r="B366" s="33" t="s">
        <v>109</v>
      </c>
      <c r="C366" s="33"/>
      <c r="D366" s="33" t="s">
        <v>31</v>
      </c>
      <c r="E366" s="33" t="s">
        <v>310</v>
      </c>
      <c r="F366" s="33">
        <v>5</v>
      </c>
      <c r="G366" s="33" t="s">
        <v>51</v>
      </c>
      <c r="H366" s="33">
        <v>86000</v>
      </c>
      <c r="I366" s="5">
        <f t="shared" si="127"/>
        <v>430000</v>
      </c>
      <c r="J366" s="37" t="s">
        <v>241</v>
      </c>
      <c r="K366" s="33"/>
      <c r="L366" s="9">
        <f t="shared" si="128"/>
        <v>430000</v>
      </c>
      <c r="M366" s="9">
        <v>430000</v>
      </c>
      <c r="N366" s="9"/>
      <c r="O366" s="9">
        <f t="shared" si="129"/>
        <v>0</v>
      </c>
      <c r="P366" s="9"/>
      <c r="Q366" s="9"/>
      <c r="R366" s="9">
        <f t="shared" si="130"/>
        <v>0</v>
      </c>
      <c r="S366" s="9"/>
      <c r="T366" s="9"/>
      <c r="U366" s="9">
        <f t="shared" si="131"/>
        <v>0</v>
      </c>
      <c r="V366" s="9"/>
      <c r="W366" s="9"/>
      <c r="X366" s="9">
        <f t="shared" si="132"/>
        <v>0</v>
      </c>
      <c r="Y366" s="9"/>
      <c r="Z366" s="9"/>
      <c r="AA366" s="10">
        <f t="shared" si="133"/>
        <v>0</v>
      </c>
      <c r="AB366" s="11">
        <v>45939</v>
      </c>
    </row>
    <row r="367" spans="1:28" ht="15.75" x14ac:dyDescent="0.25">
      <c r="A367" s="39">
        <v>45939</v>
      </c>
      <c r="B367" s="33" t="s">
        <v>109</v>
      </c>
      <c r="C367" s="33"/>
      <c r="D367" s="33" t="s">
        <v>31</v>
      </c>
      <c r="E367" s="33" t="s">
        <v>110</v>
      </c>
      <c r="F367" s="33">
        <v>4000</v>
      </c>
      <c r="G367" s="33" t="s">
        <v>29</v>
      </c>
      <c r="H367" s="33">
        <v>1750</v>
      </c>
      <c r="I367" s="5">
        <f t="shared" si="127"/>
        <v>7000000</v>
      </c>
      <c r="J367" s="37" t="s">
        <v>241</v>
      </c>
      <c r="K367" s="33"/>
      <c r="L367" s="9">
        <f t="shared" si="128"/>
        <v>5400000</v>
      </c>
      <c r="M367" s="9">
        <v>5380000</v>
      </c>
      <c r="N367" s="9">
        <v>20000</v>
      </c>
      <c r="O367" s="9">
        <f t="shared" si="129"/>
        <v>0</v>
      </c>
      <c r="P367" s="9"/>
      <c r="Q367" s="9"/>
      <c r="R367" s="9">
        <f t="shared" si="130"/>
        <v>0</v>
      </c>
      <c r="S367" s="9"/>
      <c r="T367" s="9"/>
      <c r="U367" s="9">
        <f t="shared" si="131"/>
        <v>1600000</v>
      </c>
      <c r="V367" s="9">
        <v>1600000</v>
      </c>
      <c r="W367" s="9"/>
      <c r="X367" s="9">
        <f t="shared" si="132"/>
        <v>0</v>
      </c>
      <c r="Y367" s="9"/>
      <c r="Z367" s="9"/>
      <c r="AA367" s="10">
        <f t="shared" si="133"/>
        <v>0</v>
      </c>
      <c r="AB367" s="11">
        <v>45939</v>
      </c>
    </row>
    <row r="368" spans="1:28" ht="15.75" x14ac:dyDescent="0.25">
      <c r="A368" s="39">
        <v>45939</v>
      </c>
      <c r="B368" s="33" t="s">
        <v>165</v>
      </c>
      <c r="C368" s="33"/>
      <c r="D368" s="33" t="s">
        <v>31</v>
      </c>
      <c r="E368" s="33" t="s">
        <v>166</v>
      </c>
      <c r="F368" s="33">
        <v>10</v>
      </c>
      <c r="G368" s="33" t="s">
        <v>23</v>
      </c>
      <c r="H368" s="33">
        <v>375000</v>
      </c>
      <c r="I368" s="5">
        <f t="shared" si="127"/>
        <v>3750000</v>
      </c>
      <c r="J368" s="37" t="s">
        <v>240</v>
      </c>
      <c r="K368" s="33"/>
      <c r="L368" s="9">
        <f t="shared" si="128"/>
        <v>0</v>
      </c>
      <c r="M368" s="9"/>
      <c r="N368" s="9"/>
      <c r="O368" s="9">
        <f t="shared" si="129"/>
        <v>3750000</v>
      </c>
      <c r="P368" s="9">
        <v>3750000</v>
      </c>
      <c r="Q368" s="9"/>
      <c r="R368" s="9">
        <f t="shared" si="130"/>
        <v>0</v>
      </c>
      <c r="S368" s="9"/>
      <c r="T368" s="9"/>
      <c r="U368" s="9">
        <f t="shared" si="131"/>
        <v>0</v>
      </c>
      <c r="V368" s="9"/>
      <c r="W368" s="9"/>
      <c r="X368" s="9">
        <f t="shared" si="132"/>
        <v>0</v>
      </c>
      <c r="Y368" s="9"/>
      <c r="Z368" s="9"/>
      <c r="AA368" s="10">
        <f t="shared" si="133"/>
        <v>0</v>
      </c>
      <c r="AB368" s="11">
        <v>45939</v>
      </c>
    </row>
    <row r="369" spans="1:28" ht="15.75" x14ac:dyDescent="0.25">
      <c r="A369" s="39">
        <v>45939</v>
      </c>
      <c r="B369" s="33" t="s">
        <v>231</v>
      </c>
      <c r="C369" s="33"/>
      <c r="D369" s="33"/>
      <c r="E369" s="33" t="s">
        <v>482</v>
      </c>
      <c r="F369" s="33">
        <v>61.7</v>
      </c>
      <c r="G369" s="33" t="s">
        <v>51</v>
      </c>
      <c r="H369" s="33"/>
      <c r="I369" s="5">
        <f t="shared" si="127"/>
        <v>0</v>
      </c>
      <c r="J369" s="83" t="s">
        <v>26</v>
      </c>
      <c r="K369" s="33"/>
      <c r="L369" s="9">
        <f t="shared" si="128"/>
        <v>0</v>
      </c>
      <c r="M369" s="9"/>
      <c r="N369" s="9"/>
      <c r="O369" s="9">
        <f t="shared" si="129"/>
        <v>0</v>
      </c>
      <c r="P369" s="9"/>
      <c r="Q369" s="9"/>
      <c r="R369" s="9">
        <f t="shared" si="130"/>
        <v>0</v>
      </c>
      <c r="S369" s="9"/>
      <c r="T369" s="9"/>
      <c r="U369" s="9">
        <f t="shared" si="131"/>
        <v>0</v>
      </c>
      <c r="V369" s="9"/>
      <c r="W369" s="9"/>
      <c r="X369" s="9">
        <f t="shared" si="132"/>
        <v>0</v>
      </c>
      <c r="Y369" s="9"/>
      <c r="Z369" s="9"/>
      <c r="AA369" s="10">
        <f t="shared" si="133"/>
        <v>0</v>
      </c>
      <c r="AB369" s="11"/>
    </row>
    <row r="370" spans="1:28" ht="15.75" x14ac:dyDescent="0.25">
      <c r="A370" s="39">
        <v>45939</v>
      </c>
      <c r="B370" s="33" t="s">
        <v>231</v>
      </c>
      <c r="C370" s="33"/>
      <c r="D370" s="33"/>
      <c r="E370" s="33" t="s">
        <v>304</v>
      </c>
      <c r="F370" s="33">
        <v>66.400000000000006</v>
      </c>
      <c r="G370" s="33" t="s">
        <v>51</v>
      </c>
      <c r="H370" s="33"/>
      <c r="I370" s="5">
        <f t="shared" si="127"/>
        <v>0</v>
      </c>
      <c r="J370" s="83" t="s">
        <v>26</v>
      </c>
      <c r="K370" s="33"/>
      <c r="L370" s="9">
        <f t="shared" si="128"/>
        <v>0</v>
      </c>
      <c r="M370" s="9"/>
      <c r="N370" s="9"/>
      <c r="O370" s="9">
        <f t="shared" si="129"/>
        <v>0</v>
      </c>
      <c r="P370" s="9"/>
      <c r="Q370" s="9"/>
      <c r="R370" s="9">
        <f t="shared" si="130"/>
        <v>0</v>
      </c>
      <c r="S370" s="9"/>
      <c r="T370" s="9"/>
      <c r="U370" s="9">
        <f t="shared" si="131"/>
        <v>0</v>
      </c>
      <c r="V370" s="9"/>
      <c r="W370" s="9"/>
      <c r="X370" s="9">
        <f t="shared" si="132"/>
        <v>0</v>
      </c>
      <c r="Y370" s="9"/>
      <c r="Z370" s="9"/>
      <c r="AA370" s="10">
        <f t="shared" si="133"/>
        <v>0</v>
      </c>
      <c r="AB370" s="11"/>
    </row>
    <row r="371" spans="1:28" ht="15.75" x14ac:dyDescent="0.25">
      <c r="A371" s="39">
        <v>45939</v>
      </c>
      <c r="B371" s="33" t="s">
        <v>231</v>
      </c>
      <c r="C371" s="33"/>
      <c r="D371" s="33"/>
      <c r="E371" s="33" t="s">
        <v>135</v>
      </c>
      <c r="F371" s="33">
        <v>30</v>
      </c>
      <c r="G371" s="81" t="s">
        <v>51</v>
      </c>
      <c r="H371" s="33"/>
      <c r="I371" s="5">
        <f t="shared" si="127"/>
        <v>0</v>
      </c>
      <c r="J371" s="83" t="s">
        <v>26</v>
      </c>
      <c r="K371" s="33"/>
      <c r="L371" s="9">
        <f t="shared" si="128"/>
        <v>0</v>
      </c>
      <c r="M371" s="9"/>
      <c r="N371" s="9"/>
      <c r="O371" s="9">
        <f t="shared" si="129"/>
        <v>0</v>
      </c>
      <c r="P371" s="9"/>
      <c r="Q371" s="9"/>
      <c r="R371" s="9">
        <f t="shared" si="130"/>
        <v>0</v>
      </c>
      <c r="S371" s="9"/>
      <c r="T371" s="9"/>
      <c r="U371" s="9">
        <f t="shared" si="131"/>
        <v>0</v>
      </c>
      <c r="V371" s="9"/>
      <c r="W371" s="9"/>
      <c r="X371" s="9">
        <f t="shared" si="132"/>
        <v>0</v>
      </c>
      <c r="Y371" s="9"/>
      <c r="Z371" s="9"/>
      <c r="AA371" s="10">
        <f t="shared" si="133"/>
        <v>0</v>
      </c>
      <c r="AB371" s="11"/>
    </row>
    <row r="372" spans="1:28" ht="15.75" x14ac:dyDescent="0.25">
      <c r="A372" s="39">
        <v>45939</v>
      </c>
      <c r="B372" s="33" t="s">
        <v>231</v>
      </c>
      <c r="C372" s="33"/>
      <c r="D372" s="33"/>
      <c r="E372" s="33" t="s">
        <v>203</v>
      </c>
      <c r="F372" s="33">
        <v>12.6</v>
      </c>
      <c r="G372" s="81" t="s">
        <v>51</v>
      </c>
      <c r="H372" s="33"/>
      <c r="I372" s="5">
        <f t="shared" si="127"/>
        <v>0</v>
      </c>
      <c r="J372" s="83" t="s">
        <v>26</v>
      </c>
      <c r="K372" s="33"/>
      <c r="L372" s="9">
        <f t="shared" si="128"/>
        <v>0</v>
      </c>
      <c r="M372" s="9"/>
      <c r="N372" s="9"/>
      <c r="O372" s="9">
        <f t="shared" si="129"/>
        <v>0</v>
      </c>
      <c r="P372" s="9"/>
      <c r="Q372" s="9"/>
      <c r="R372" s="9">
        <f t="shared" si="130"/>
        <v>0</v>
      </c>
      <c r="S372" s="9"/>
      <c r="T372" s="9"/>
      <c r="U372" s="9">
        <f t="shared" si="131"/>
        <v>0</v>
      </c>
      <c r="V372" s="9"/>
      <c r="W372" s="9"/>
      <c r="X372" s="9">
        <f t="shared" si="132"/>
        <v>0</v>
      </c>
      <c r="Y372" s="9"/>
      <c r="Z372" s="9"/>
      <c r="AA372" s="10">
        <f t="shared" si="133"/>
        <v>0</v>
      </c>
      <c r="AB372" s="11"/>
    </row>
    <row r="373" spans="1:28" ht="15.75" x14ac:dyDescent="0.25">
      <c r="A373" s="39">
        <v>45939</v>
      </c>
      <c r="B373" s="33" t="s">
        <v>231</v>
      </c>
      <c r="C373" s="33"/>
      <c r="D373" s="33"/>
      <c r="E373" s="33" t="s">
        <v>1136</v>
      </c>
      <c r="F373" s="33">
        <v>140.4</v>
      </c>
      <c r="G373" s="81" t="s">
        <v>51</v>
      </c>
      <c r="H373" s="33"/>
      <c r="I373" s="5">
        <f t="shared" si="127"/>
        <v>0</v>
      </c>
      <c r="J373" s="83" t="s">
        <v>26</v>
      </c>
      <c r="K373" s="33"/>
      <c r="L373" s="9">
        <f t="shared" si="128"/>
        <v>0</v>
      </c>
      <c r="M373" s="9"/>
      <c r="N373" s="9"/>
      <c r="O373" s="9">
        <f t="shared" si="129"/>
        <v>0</v>
      </c>
      <c r="P373" s="9"/>
      <c r="Q373" s="9"/>
      <c r="R373" s="9">
        <f t="shared" si="130"/>
        <v>0</v>
      </c>
      <c r="S373" s="9"/>
      <c r="T373" s="9"/>
      <c r="U373" s="9">
        <f t="shared" si="131"/>
        <v>0</v>
      </c>
      <c r="V373" s="9"/>
      <c r="W373" s="9"/>
      <c r="X373" s="9">
        <f t="shared" si="132"/>
        <v>0</v>
      </c>
      <c r="Y373" s="9"/>
      <c r="Z373" s="9"/>
      <c r="AA373" s="10">
        <f t="shared" si="133"/>
        <v>0</v>
      </c>
      <c r="AB373" s="11"/>
    </row>
    <row r="374" spans="1:28" ht="15.75" x14ac:dyDescent="0.25">
      <c r="A374" s="39">
        <v>45939</v>
      </c>
      <c r="B374" s="33" t="s">
        <v>1175</v>
      </c>
      <c r="C374" s="33"/>
      <c r="D374" s="33" t="s">
        <v>31</v>
      </c>
      <c r="E374" s="33" t="s">
        <v>187</v>
      </c>
      <c r="F374" s="33">
        <v>5</v>
      </c>
      <c r="G374" s="81" t="s">
        <v>23</v>
      </c>
      <c r="H374" s="33">
        <v>400000</v>
      </c>
      <c r="I374" s="5">
        <f t="shared" si="127"/>
        <v>2000000</v>
      </c>
      <c r="J374" s="37" t="s">
        <v>240</v>
      </c>
      <c r="K374" s="33"/>
      <c r="L374" s="9">
        <f t="shared" si="128"/>
        <v>0</v>
      </c>
      <c r="M374" s="9"/>
      <c r="N374" s="9"/>
      <c r="O374" s="9">
        <f t="shared" si="129"/>
        <v>2000000</v>
      </c>
      <c r="P374" s="9">
        <v>2000000</v>
      </c>
      <c r="Q374" s="9"/>
      <c r="R374" s="9">
        <f t="shared" si="130"/>
        <v>0</v>
      </c>
      <c r="S374" s="9"/>
      <c r="T374" s="9"/>
      <c r="U374" s="9">
        <f t="shared" si="131"/>
        <v>0</v>
      </c>
      <c r="V374" s="9"/>
      <c r="W374" s="9"/>
      <c r="X374" s="9">
        <f t="shared" si="132"/>
        <v>0</v>
      </c>
      <c r="Y374" s="9"/>
      <c r="Z374" s="9"/>
      <c r="AA374" s="10">
        <f t="shared" si="133"/>
        <v>0</v>
      </c>
      <c r="AB374" s="11">
        <v>45938</v>
      </c>
    </row>
    <row r="375" spans="1:28" ht="15.75" x14ac:dyDescent="0.25">
      <c r="A375" s="39">
        <v>45939</v>
      </c>
      <c r="B375" s="33" t="s">
        <v>193</v>
      </c>
      <c r="C375" s="33"/>
      <c r="D375" s="33" t="s">
        <v>41</v>
      </c>
      <c r="E375" s="33" t="s">
        <v>315</v>
      </c>
      <c r="F375" s="33">
        <v>2000</v>
      </c>
      <c r="G375" s="81" t="s">
        <v>29</v>
      </c>
      <c r="H375" s="33">
        <v>5400</v>
      </c>
      <c r="I375" s="5">
        <f t="shared" si="127"/>
        <v>10800000</v>
      </c>
      <c r="J375" s="37" t="s">
        <v>240</v>
      </c>
      <c r="K375" s="33"/>
      <c r="L375" s="9">
        <f t="shared" si="128"/>
        <v>0</v>
      </c>
      <c r="M375" s="9"/>
      <c r="N375" s="9"/>
      <c r="O375" s="9">
        <f t="shared" si="129"/>
        <v>10800000</v>
      </c>
      <c r="P375" s="9">
        <v>10800000</v>
      </c>
      <c r="Q375" s="9"/>
      <c r="R375" s="9">
        <f t="shared" si="130"/>
        <v>0</v>
      </c>
      <c r="S375" s="9"/>
      <c r="T375" s="9"/>
      <c r="U375" s="9">
        <f t="shared" si="131"/>
        <v>0</v>
      </c>
      <c r="V375" s="9"/>
      <c r="W375" s="9"/>
      <c r="X375" s="9">
        <f t="shared" si="132"/>
        <v>0</v>
      </c>
      <c r="Y375" s="9"/>
      <c r="Z375" s="9"/>
      <c r="AA375" s="10">
        <f t="shared" si="133"/>
        <v>0</v>
      </c>
      <c r="AB375" s="11">
        <v>45939</v>
      </c>
    </row>
    <row r="376" spans="1:28" ht="15.75" x14ac:dyDescent="0.25">
      <c r="A376" s="39">
        <v>45939</v>
      </c>
      <c r="B376" s="33" t="s">
        <v>982</v>
      </c>
      <c r="C376" s="33"/>
      <c r="D376" s="33" t="s">
        <v>31</v>
      </c>
      <c r="E376" s="33" t="s">
        <v>91</v>
      </c>
      <c r="F376" s="33">
        <v>800</v>
      </c>
      <c r="G376" s="81" t="s">
        <v>29</v>
      </c>
      <c r="H376" s="33">
        <v>3950</v>
      </c>
      <c r="I376" s="5">
        <f t="shared" si="127"/>
        <v>3160000</v>
      </c>
      <c r="J376" s="37" t="s">
        <v>241</v>
      </c>
      <c r="K376" s="33"/>
      <c r="L376" s="9">
        <f t="shared" si="128"/>
        <v>0</v>
      </c>
      <c r="M376" s="9"/>
      <c r="N376" s="9"/>
      <c r="O376" s="9">
        <f t="shared" si="129"/>
        <v>0</v>
      </c>
      <c r="P376" s="9"/>
      <c r="Q376" s="9"/>
      <c r="R376" s="9">
        <f t="shared" si="130"/>
        <v>0</v>
      </c>
      <c r="S376" s="9"/>
      <c r="T376" s="9"/>
      <c r="U376" s="9">
        <f t="shared" si="131"/>
        <v>3160000</v>
      </c>
      <c r="V376" s="9">
        <v>3160000</v>
      </c>
      <c r="W376" s="9"/>
      <c r="X376" s="9">
        <f t="shared" si="132"/>
        <v>0</v>
      </c>
      <c r="Y376" s="9"/>
      <c r="Z376" s="9"/>
      <c r="AA376" s="10">
        <f t="shared" si="133"/>
        <v>0</v>
      </c>
      <c r="AB376" s="11">
        <v>45939</v>
      </c>
    </row>
    <row r="377" spans="1:28" ht="15.75" x14ac:dyDescent="0.25">
      <c r="A377" s="39">
        <v>45939</v>
      </c>
      <c r="B377" s="33" t="s">
        <v>662</v>
      </c>
      <c r="C377" s="33"/>
      <c r="D377" s="33" t="s">
        <v>41</v>
      </c>
      <c r="E377" s="33" t="s">
        <v>123</v>
      </c>
      <c r="F377" s="33">
        <v>2.5</v>
      </c>
      <c r="G377" s="81" t="s">
        <v>51</v>
      </c>
      <c r="H377" s="33">
        <v>100000</v>
      </c>
      <c r="I377" s="5">
        <f t="shared" si="127"/>
        <v>250000</v>
      </c>
      <c r="J377" s="37" t="s">
        <v>241</v>
      </c>
      <c r="K377" s="33" t="s">
        <v>1161</v>
      </c>
      <c r="L377" s="9">
        <f t="shared" si="128"/>
        <v>0</v>
      </c>
      <c r="M377" s="9"/>
      <c r="N377" s="9"/>
      <c r="O377" s="9">
        <f t="shared" si="129"/>
        <v>0</v>
      </c>
      <c r="P377" s="9"/>
      <c r="Q377" s="9"/>
      <c r="R377" s="9">
        <f t="shared" si="130"/>
        <v>0</v>
      </c>
      <c r="S377" s="9"/>
      <c r="T377" s="9"/>
      <c r="U377" s="9">
        <f t="shared" si="131"/>
        <v>250000</v>
      </c>
      <c r="V377" s="9">
        <v>250000</v>
      </c>
      <c r="W377" s="9"/>
      <c r="X377" s="9">
        <f t="shared" si="132"/>
        <v>0</v>
      </c>
      <c r="Y377" s="9"/>
      <c r="Z377" s="9"/>
      <c r="AA377" s="10">
        <f t="shared" si="133"/>
        <v>0</v>
      </c>
      <c r="AB377" s="11">
        <v>45939</v>
      </c>
    </row>
    <row r="378" spans="1:28" ht="15.75" x14ac:dyDescent="0.25">
      <c r="A378" s="39">
        <v>45939</v>
      </c>
      <c r="B378" s="33" t="s">
        <v>789</v>
      </c>
      <c r="C378" s="33"/>
      <c r="D378" s="33" t="s">
        <v>1069</v>
      </c>
      <c r="E378" s="33" t="s">
        <v>148</v>
      </c>
      <c r="F378" s="33">
        <v>500</v>
      </c>
      <c r="G378" s="81" t="s">
        <v>51</v>
      </c>
      <c r="H378" s="33">
        <v>58000</v>
      </c>
      <c r="I378" s="5">
        <f t="shared" si="127"/>
        <v>29000000</v>
      </c>
      <c r="J378" s="37" t="s">
        <v>240</v>
      </c>
      <c r="K378" s="33" t="s">
        <v>1186</v>
      </c>
      <c r="L378" s="9">
        <f t="shared" si="128"/>
        <v>0</v>
      </c>
      <c r="M378" s="9"/>
      <c r="N378" s="9"/>
      <c r="O378" s="9">
        <f t="shared" si="129"/>
        <v>29000000</v>
      </c>
      <c r="P378" s="9">
        <v>29000000</v>
      </c>
      <c r="Q378" s="9"/>
      <c r="R378" s="9">
        <f t="shared" si="130"/>
        <v>0</v>
      </c>
      <c r="S378" s="9"/>
      <c r="T378" s="9"/>
      <c r="U378" s="9">
        <f t="shared" si="131"/>
        <v>0</v>
      </c>
      <c r="V378" s="9"/>
      <c r="W378" s="9"/>
      <c r="X378" s="9">
        <f t="shared" si="132"/>
        <v>0</v>
      </c>
      <c r="Y378" s="9"/>
      <c r="Z378" s="9"/>
      <c r="AA378" s="10">
        <f t="shared" si="133"/>
        <v>0</v>
      </c>
      <c r="AB378" s="11">
        <v>45940</v>
      </c>
    </row>
    <row r="379" spans="1:28" ht="15.75" x14ac:dyDescent="0.25">
      <c r="A379" s="39">
        <v>45939</v>
      </c>
      <c r="B379" s="33" t="s">
        <v>507</v>
      </c>
      <c r="C379" s="33"/>
      <c r="D379" s="33" t="s">
        <v>41</v>
      </c>
      <c r="E379" s="33" t="s">
        <v>228</v>
      </c>
      <c r="F379" s="33">
        <v>1</v>
      </c>
      <c r="G379" s="81" t="s">
        <v>138</v>
      </c>
      <c r="H379" s="33">
        <v>900000</v>
      </c>
      <c r="I379" s="5">
        <f t="shared" si="127"/>
        <v>900000</v>
      </c>
      <c r="J379" s="37" t="s">
        <v>240</v>
      </c>
      <c r="K379" s="66"/>
      <c r="L379" s="9">
        <f t="shared" si="128"/>
        <v>0</v>
      </c>
      <c r="M379" s="9"/>
      <c r="N379" s="9"/>
      <c r="O379" s="9">
        <f t="shared" si="129"/>
        <v>0</v>
      </c>
      <c r="P379" s="9"/>
      <c r="Q379" s="9"/>
      <c r="R379" s="9">
        <f t="shared" si="130"/>
        <v>0</v>
      </c>
      <c r="S379" s="9"/>
      <c r="T379" s="9"/>
      <c r="U379" s="9">
        <f t="shared" si="131"/>
        <v>900000</v>
      </c>
      <c r="V379" s="9">
        <v>900000</v>
      </c>
      <c r="W379" s="9"/>
      <c r="X379" s="9">
        <f t="shared" si="132"/>
        <v>0</v>
      </c>
      <c r="Y379" s="9"/>
      <c r="Z379" s="9"/>
      <c r="AA379" s="10">
        <f t="shared" si="133"/>
        <v>0</v>
      </c>
      <c r="AB379" s="11">
        <v>45939</v>
      </c>
    </row>
    <row r="380" spans="1:28" ht="15.75" x14ac:dyDescent="0.25">
      <c r="A380" s="39">
        <v>45939</v>
      </c>
      <c r="B380" s="33" t="s">
        <v>53</v>
      </c>
      <c r="C380" s="33"/>
      <c r="D380" s="33" t="s">
        <v>1069</v>
      </c>
      <c r="E380" s="33" t="s">
        <v>91</v>
      </c>
      <c r="F380" s="33">
        <v>1000</v>
      </c>
      <c r="G380" s="81" t="s">
        <v>29</v>
      </c>
      <c r="H380" s="33">
        <v>3800</v>
      </c>
      <c r="I380" s="5">
        <f t="shared" si="127"/>
        <v>3800000</v>
      </c>
      <c r="J380" s="37" t="s">
        <v>240</v>
      </c>
      <c r="K380" s="33" t="s">
        <v>1186</v>
      </c>
      <c r="L380" s="9">
        <f t="shared" si="128"/>
        <v>0</v>
      </c>
      <c r="M380" s="9"/>
      <c r="N380" s="9"/>
      <c r="O380" s="9">
        <f t="shared" si="129"/>
        <v>3800000</v>
      </c>
      <c r="P380" s="9">
        <v>3800000</v>
      </c>
      <c r="Q380" s="9"/>
      <c r="R380" s="9">
        <f t="shared" si="130"/>
        <v>0</v>
      </c>
      <c r="S380" s="9"/>
      <c r="T380" s="9"/>
      <c r="U380" s="9">
        <f t="shared" si="131"/>
        <v>0</v>
      </c>
      <c r="V380" s="9"/>
      <c r="W380" s="9"/>
      <c r="X380" s="9">
        <f t="shared" si="132"/>
        <v>0</v>
      </c>
      <c r="Y380" s="9"/>
      <c r="Z380" s="9"/>
      <c r="AA380" s="10">
        <f t="shared" si="133"/>
        <v>0</v>
      </c>
      <c r="AB380" s="11">
        <v>45961</v>
      </c>
    </row>
    <row r="381" spans="1:28" ht="15.75" x14ac:dyDescent="0.25">
      <c r="A381" s="39">
        <v>45939</v>
      </c>
      <c r="B381" s="33" t="s">
        <v>329</v>
      </c>
      <c r="C381" s="33"/>
      <c r="D381" s="33" t="s">
        <v>1069</v>
      </c>
      <c r="E381" s="33" t="s">
        <v>205</v>
      </c>
      <c r="F381" s="33">
        <v>100</v>
      </c>
      <c r="G381" s="81" t="s">
        <v>51</v>
      </c>
      <c r="H381" s="33">
        <v>115000</v>
      </c>
      <c r="I381" s="5">
        <f t="shared" si="127"/>
        <v>11500000</v>
      </c>
      <c r="J381" s="82" t="s">
        <v>38</v>
      </c>
      <c r="K381" s="33" t="s">
        <v>1186</v>
      </c>
      <c r="L381" s="9">
        <f t="shared" si="128"/>
        <v>0</v>
      </c>
      <c r="M381" s="9"/>
      <c r="N381" s="9"/>
      <c r="O381" s="9">
        <f t="shared" si="129"/>
        <v>1083000</v>
      </c>
      <c r="P381" s="9">
        <v>1083000</v>
      </c>
      <c r="Q381" s="9"/>
      <c r="R381" s="9">
        <f t="shared" si="130"/>
        <v>0</v>
      </c>
      <c r="S381" s="9"/>
      <c r="T381" s="9"/>
      <c r="U381" s="9">
        <f t="shared" si="131"/>
        <v>0</v>
      </c>
      <c r="V381" s="9"/>
      <c r="W381" s="9"/>
      <c r="X381" s="9">
        <f t="shared" si="132"/>
        <v>0</v>
      </c>
      <c r="Y381" s="9"/>
      <c r="Z381" s="9"/>
      <c r="AA381" s="10">
        <f t="shared" si="133"/>
        <v>10417000</v>
      </c>
      <c r="AB381" s="11">
        <v>45939</v>
      </c>
    </row>
    <row r="382" spans="1:28" ht="15.75" x14ac:dyDescent="0.25">
      <c r="A382" s="32">
        <v>45939</v>
      </c>
      <c r="B382" s="33" t="s">
        <v>189</v>
      </c>
      <c r="C382" s="33"/>
      <c r="D382" s="33" t="s">
        <v>31</v>
      </c>
      <c r="E382" s="33" t="s">
        <v>110</v>
      </c>
      <c r="F382" s="33">
        <v>800</v>
      </c>
      <c r="G382" s="33" t="s">
        <v>29</v>
      </c>
      <c r="H382" s="33">
        <v>1800</v>
      </c>
      <c r="I382" s="5">
        <f t="shared" si="127"/>
        <v>1440000</v>
      </c>
      <c r="J382" s="37" t="s">
        <v>241</v>
      </c>
      <c r="K382" s="33"/>
      <c r="L382" s="9">
        <f t="shared" si="128"/>
        <v>0</v>
      </c>
      <c r="M382" s="9"/>
      <c r="N382" s="9"/>
      <c r="O382" s="9">
        <f t="shared" si="129"/>
        <v>0</v>
      </c>
      <c r="P382" s="9"/>
      <c r="Q382" s="9"/>
      <c r="R382" s="9">
        <f t="shared" si="130"/>
        <v>0</v>
      </c>
      <c r="S382" s="9"/>
      <c r="T382" s="9"/>
      <c r="U382" s="9">
        <f t="shared" si="131"/>
        <v>1440000</v>
      </c>
      <c r="V382" s="9">
        <v>1440000</v>
      </c>
      <c r="W382" s="9"/>
      <c r="X382" s="9">
        <f t="shared" si="132"/>
        <v>0</v>
      </c>
      <c r="Y382" s="9"/>
      <c r="Z382" s="9"/>
      <c r="AA382" s="10">
        <f t="shared" si="133"/>
        <v>0</v>
      </c>
      <c r="AB382" s="11">
        <v>45939</v>
      </c>
    </row>
    <row r="383" spans="1:28" ht="15.75" x14ac:dyDescent="0.25">
      <c r="A383" s="39">
        <v>45939</v>
      </c>
      <c r="B383" s="33" t="s">
        <v>924</v>
      </c>
      <c r="C383" s="33"/>
      <c r="D383" s="33" t="s">
        <v>31</v>
      </c>
      <c r="E383" s="33" t="s">
        <v>439</v>
      </c>
      <c r="F383" s="33">
        <v>1</v>
      </c>
      <c r="G383" s="33" t="s">
        <v>178</v>
      </c>
      <c r="H383" s="33">
        <v>1150000</v>
      </c>
      <c r="I383" s="5">
        <f t="shared" si="127"/>
        <v>1150000</v>
      </c>
      <c r="J383" s="37" t="s">
        <v>241</v>
      </c>
      <c r="K383" s="33"/>
      <c r="L383" s="9">
        <f t="shared" si="128"/>
        <v>1150000</v>
      </c>
      <c r="M383" s="9">
        <v>1150000</v>
      </c>
      <c r="N383" s="9"/>
      <c r="O383" s="9">
        <f t="shared" si="129"/>
        <v>0</v>
      </c>
      <c r="P383" s="9"/>
      <c r="Q383" s="9"/>
      <c r="R383" s="9">
        <f t="shared" si="130"/>
        <v>0</v>
      </c>
      <c r="S383" s="9"/>
      <c r="T383" s="9"/>
      <c r="U383" s="9">
        <f t="shared" si="131"/>
        <v>0</v>
      </c>
      <c r="V383" s="9"/>
      <c r="W383" s="9"/>
      <c r="X383" s="9">
        <f t="shared" si="132"/>
        <v>0</v>
      </c>
      <c r="Y383" s="9"/>
      <c r="Z383" s="9"/>
      <c r="AA383" s="10">
        <f t="shared" si="133"/>
        <v>0</v>
      </c>
      <c r="AB383" s="11">
        <v>45939</v>
      </c>
    </row>
    <row r="384" spans="1:28" ht="15.75" x14ac:dyDescent="0.25">
      <c r="A384" s="39">
        <v>45939</v>
      </c>
      <c r="B384" s="33" t="s">
        <v>1192</v>
      </c>
      <c r="C384" s="33"/>
      <c r="D384" s="33" t="s">
        <v>41</v>
      </c>
      <c r="E384" s="33" t="s">
        <v>110</v>
      </c>
      <c r="F384" s="33">
        <v>800</v>
      </c>
      <c r="G384" s="33" t="s">
        <v>29</v>
      </c>
      <c r="H384" s="33">
        <v>2000</v>
      </c>
      <c r="I384" s="5">
        <f t="shared" si="127"/>
        <v>1600000</v>
      </c>
      <c r="J384" s="82" t="s">
        <v>38</v>
      </c>
      <c r="K384" s="33" t="s">
        <v>1161</v>
      </c>
      <c r="L384" s="9">
        <f t="shared" si="128"/>
        <v>0</v>
      </c>
      <c r="M384" s="9"/>
      <c r="N384" s="9"/>
      <c r="O384" s="9">
        <f t="shared" si="129"/>
        <v>0</v>
      </c>
      <c r="P384" s="9"/>
      <c r="Q384" s="9"/>
      <c r="R384" s="9">
        <f t="shared" si="130"/>
        <v>0</v>
      </c>
      <c r="S384" s="9"/>
      <c r="T384" s="9"/>
      <c r="U384" s="9">
        <f t="shared" si="131"/>
        <v>0</v>
      </c>
      <c r="V384" s="9"/>
      <c r="W384" s="9"/>
      <c r="X384" s="9">
        <f t="shared" si="132"/>
        <v>0</v>
      </c>
      <c r="Y384" s="9"/>
      <c r="Z384" s="9"/>
      <c r="AA384" s="10">
        <f t="shared" si="133"/>
        <v>1600000</v>
      </c>
      <c r="AB384" s="11"/>
    </row>
    <row r="385" spans="1:28" ht="16.5" thickBot="1" x14ac:dyDescent="0.3">
      <c r="A385" s="61">
        <v>45939</v>
      </c>
      <c r="B385" s="62" t="s">
        <v>313</v>
      </c>
      <c r="C385" s="62"/>
      <c r="D385" s="62" t="s">
        <v>31</v>
      </c>
      <c r="E385" s="62" t="s">
        <v>102</v>
      </c>
      <c r="F385" s="62">
        <v>12</v>
      </c>
      <c r="G385" s="62" t="s">
        <v>74</v>
      </c>
      <c r="H385" s="62">
        <v>65000</v>
      </c>
      <c r="I385" s="133">
        <f t="shared" si="127"/>
        <v>780000</v>
      </c>
      <c r="J385" s="63" t="s">
        <v>241</v>
      </c>
      <c r="K385" s="62"/>
      <c r="L385" s="97">
        <f t="shared" si="128"/>
        <v>0</v>
      </c>
      <c r="M385" s="97"/>
      <c r="N385" s="97"/>
      <c r="O385" s="97">
        <f t="shared" si="129"/>
        <v>0</v>
      </c>
      <c r="P385" s="97"/>
      <c r="Q385" s="97"/>
      <c r="R385" s="97">
        <f t="shared" si="130"/>
        <v>0</v>
      </c>
      <c r="S385" s="97"/>
      <c r="T385" s="97"/>
      <c r="U385" s="97">
        <f t="shared" si="131"/>
        <v>780000</v>
      </c>
      <c r="V385" s="97">
        <v>780000</v>
      </c>
      <c r="W385" s="97"/>
      <c r="X385" s="97">
        <f t="shared" si="132"/>
        <v>0</v>
      </c>
      <c r="Y385" s="97"/>
      <c r="Z385" s="97"/>
      <c r="AA385" s="98">
        <f t="shared" si="133"/>
        <v>0</v>
      </c>
      <c r="AB385" s="99">
        <v>45939</v>
      </c>
    </row>
    <row r="386" spans="1:28" ht="15.75" x14ac:dyDescent="0.25">
      <c r="A386" s="39">
        <v>45940</v>
      </c>
      <c r="B386" s="35" t="s">
        <v>929</v>
      </c>
      <c r="C386" s="35"/>
      <c r="D386" s="35" t="s">
        <v>31</v>
      </c>
      <c r="E386" s="35" t="s">
        <v>183</v>
      </c>
      <c r="F386" s="35">
        <v>12</v>
      </c>
      <c r="G386" s="35" t="s">
        <v>25</v>
      </c>
      <c r="H386" s="35">
        <v>850000</v>
      </c>
      <c r="I386" s="5">
        <f t="shared" si="127"/>
        <v>10200000</v>
      </c>
      <c r="J386" s="37" t="s">
        <v>240</v>
      </c>
      <c r="K386" s="35" t="s">
        <v>1170</v>
      </c>
      <c r="L386" s="9">
        <f t="shared" ref="L386" si="134">M386+N386</f>
        <v>0</v>
      </c>
      <c r="M386" s="9"/>
      <c r="N386" s="9"/>
      <c r="O386" s="9">
        <f t="shared" ref="O386" si="135">P386+Q386</f>
        <v>10200000</v>
      </c>
      <c r="P386" s="9">
        <v>10200000</v>
      </c>
      <c r="Q386" s="9"/>
      <c r="R386" s="9">
        <f t="shared" ref="R386" si="136">S386+T386</f>
        <v>0</v>
      </c>
      <c r="S386" s="9"/>
      <c r="T386" s="9"/>
      <c r="U386" s="9">
        <f t="shared" ref="U386" si="137">V386+W386</f>
        <v>0</v>
      </c>
      <c r="V386" s="9"/>
      <c r="W386" s="9"/>
      <c r="X386" s="9">
        <f t="shared" ref="X386" si="138">Y386+Z386</f>
        <v>0</v>
      </c>
      <c r="Y386" s="9"/>
      <c r="Z386" s="9"/>
      <c r="AA386" s="10">
        <f t="shared" ref="AA386" si="139">C386+I386-L386-O386-U386-X386-R386</f>
        <v>0</v>
      </c>
      <c r="AB386" s="11">
        <v>45950</v>
      </c>
    </row>
    <row r="387" spans="1:28" ht="15.75" x14ac:dyDescent="0.25">
      <c r="A387" s="39">
        <v>45940</v>
      </c>
      <c r="B387" s="35" t="s">
        <v>947</v>
      </c>
      <c r="C387" s="35"/>
      <c r="D387" s="35" t="s">
        <v>31</v>
      </c>
      <c r="E387" s="35" t="s">
        <v>310</v>
      </c>
      <c r="F387" s="35">
        <v>2.5</v>
      </c>
      <c r="G387" s="35" t="s">
        <v>51</v>
      </c>
      <c r="H387" s="35">
        <v>86000</v>
      </c>
      <c r="I387" s="5">
        <f t="shared" si="127"/>
        <v>215000</v>
      </c>
      <c r="J387" s="37" t="s">
        <v>241</v>
      </c>
      <c r="K387" s="35"/>
      <c r="L387" s="9">
        <f t="shared" ref="L387:L402" si="140">M387+N387</f>
        <v>0</v>
      </c>
      <c r="M387" s="9"/>
      <c r="N387" s="9"/>
      <c r="O387" s="9">
        <f t="shared" ref="O387:O402" si="141">P387+Q387</f>
        <v>0</v>
      </c>
      <c r="P387" s="9"/>
      <c r="Q387" s="9"/>
      <c r="R387" s="9">
        <f t="shared" ref="R387:R402" si="142">S387+T387</f>
        <v>0</v>
      </c>
      <c r="S387" s="9"/>
      <c r="T387" s="9"/>
      <c r="U387" s="9">
        <f t="shared" ref="U387:U402" si="143">V387+W387</f>
        <v>215000</v>
      </c>
      <c r="V387" s="9">
        <v>215000</v>
      </c>
      <c r="W387" s="9"/>
      <c r="X387" s="9">
        <f t="shared" ref="X387:X402" si="144">Y387+Z387</f>
        <v>0</v>
      </c>
      <c r="Y387" s="9"/>
      <c r="Z387" s="9"/>
      <c r="AA387" s="10">
        <f t="shared" ref="AA387:AA402" si="145">C387+I387-L387-O387-U387-X387-R387</f>
        <v>0</v>
      </c>
      <c r="AB387" s="11">
        <v>45940</v>
      </c>
    </row>
    <row r="388" spans="1:28" ht="15.75" x14ac:dyDescent="0.25">
      <c r="A388" s="39">
        <v>45940</v>
      </c>
      <c r="B388" s="35" t="s">
        <v>947</v>
      </c>
      <c r="C388" s="33"/>
      <c r="D388" s="35" t="s">
        <v>31</v>
      </c>
      <c r="E388" s="35" t="s">
        <v>311</v>
      </c>
      <c r="F388" s="33">
        <v>2.5</v>
      </c>
      <c r="G388" s="33" t="s">
        <v>51</v>
      </c>
      <c r="H388" s="33">
        <v>86000</v>
      </c>
      <c r="I388" s="5">
        <f t="shared" ref="I388:I451" si="146">F388*H388</f>
        <v>215000</v>
      </c>
      <c r="J388" s="37" t="s">
        <v>241</v>
      </c>
      <c r="K388" s="33"/>
      <c r="L388" s="9">
        <f t="shared" si="140"/>
        <v>0</v>
      </c>
      <c r="M388" s="9"/>
      <c r="N388" s="9"/>
      <c r="O388" s="9">
        <f t="shared" si="141"/>
        <v>0</v>
      </c>
      <c r="P388" s="9"/>
      <c r="Q388" s="9"/>
      <c r="R388" s="9">
        <f t="shared" si="142"/>
        <v>0</v>
      </c>
      <c r="S388" s="9"/>
      <c r="T388" s="9"/>
      <c r="U388" s="9">
        <f t="shared" si="143"/>
        <v>215000</v>
      </c>
      <c r="V388" s="9">
        <v>215000</v>
      </c>
      <c r="W388" s="9"/>
      <c r="X388" s="9">
        <f t="shared" si="144"/>
        <v>0</v>
      </c>
      <c r="Y388" s="9"/>
      <c r="Z388" s="9"/>
      <c r="AA388" s="10">
        <f t="shared" si="145"/>
        <v>0</v>
      </c>
      <c r="AB388" s="11">
        <v>45940</v>
      </c>
    </row>
    <row r="389" spans="1:28" ht="15.75" x14ac:dyDescent="0.25">
      <c r="A389" s="39">
        <v>45940</v>
      </c>
      <c r="B389" s="35" t="s">
        <v>947</v>
      </c>
      <c r="C389" s="33"/>
      <c r="D389" s="35" t="s">
        <v>31</v>
      </c>
      <c r="E389" s="33" t="s">
        <v>235</v>
      </c>
      <c r="F389" s="33">
        <v>2.5</v>
      </c>
      <c r="G389" s="33" t="s">
        <v>51</v>
      </c>
      <c r="H389" s="33">
        <v>90000</v>
      </c>
      <c r="I389" s="5">
        <f t="shared" si="146"/>
        <v>225000</v>
      </c>
      <c r="J389" s="37" t="s">
        <v>241</v>
      </c>
      <c r="K389" s="33"/>
      <c r="L389" s="9">
        <f t="shared" si="140"/>
        <v>0</v>
      </c>
      <c r="M389" s="9"/>
      <c r="N389" s="9"/>
      <c r="O389" s="9">
        <f t="shared" si="141"/>
        <v>0</v>
      </c>
      <c r="P389" s="9"/>
      <c r="Q389" s="9"/>
      <c r="R389" s="9">
        <f t="shared" si="142"/>
        <v>0</v>
      </c>
      <c r="S389" s="9"/>
      <c r="T389" s="9"/>
      <c r="U389" s="9">
        <f t="shared" si="143"/>
        <v>225000</v>
      </c>
      <c r="V389" s="9">
        <v>220000</v>
      </c>
      <c r="W389" s="9">
        <v>5000</v>
      </c>
      <c r="X389" s="9">
        <f t="shared" si="144"/>
        <v>0</v>
      </c>
      <c r="Y389" s="9"/>
      <c r="Z389" s="9"/>
      <c r="AA389" s="10">
        <f t="shared" si="145"/>
        <v>0</v>
      </c>
      <c r="AB389" s="11">
        <v>45947</v>
      </c>
    </row>
    <row r="390" spans="1:28" ht="15.75" x14ac:dyDescent="0.25">
      <c r="A390" s="39">
        <v>45940</v>
      </c>
      <c r="B390" s="35" t="s">
        <v>947</v>
      </c>
      <c r="C390" s="33"/>
      <c r="D390" s="35" t="s">
        <v>31</v>
      </c>
      <c r="E390" s="33" t="s">
        <v>102</v>
      </c>
      <c r="F390" s="33">
        <v>2</v>
      </c>
      <c r="G390" s="33" t="s">
        <v>74</v>
      </c>
      <c r="H390" s="33">
        <v>65000</v>
      </c>
      <c r="I390" s="5">
        <f t="shared" si="146"/>
        <v>130000</v>
      </c>
      <c r="J390" s="37" t="s">
        <v>241</v>
      </c>
      <c r="K390" s="33"/>
      <c r="L390" s="9">
        <f t="shared" si="140"/>
        <v>0</v>
      </c>
      <c r="M390" s="9"/>
      <c r="N390" s="9"/>
      <c r="O390" s="9">
        <f t="shared" si="141"/>
        <v>0</v>
      </c>
      <c r="P390" s="9"/>
      <c r="Q390" s="9"/>
      <c r="R390" s="9">
        <f t="shared" si="142"/>
        <v>0</v>
      </c>
      <c r="S390" s="9"/>
      <c r="T390" s="9"/>
      <c r="U390" s="9">
        <f t="shared" si="143"/>
        <v>130000</v>
      </c>
      <c r="V390" s="9">
        <v>130000</v>
      </c>
      <c r="W390" s="9"/>
      <c r="X390" s="9">
        <f t="shared" si="144"/>
        <v>0</v>
      </c>
      <c r="Y390" s="9"/>
      <c r="Z390" s="9"/>
      <c r="AA390" s="10">
        <f t="shared" si="145"/>
        <v>0</v>
      </c>
      <c r="AB390" s="11">
        <v>45947</v>
      </c>
    </row>
    <row r="391" spans="1:28" ht="15.75" x14ac:dyDescent="0.25">
      <c r="A391" s="39">
        <v>45940</v>
      </c>
      <c r="B391" s="33" t="s">
        <v>1135</v>
      </c>
      <c r="C391" s="33"/>
      <c r="D391" s="35" t="s">
        <v>31</v>
      </c>
      <c r="E391" s="33" t="s">
        <v>32</v>
      </c>
      <c r="F391" s="33">
        <v>2</v>
      </c>
      <c r="G391" s="33" t="s">
        <v>33</v>
      </c>
      <c r="H391" s="33">
        <v>150000</v>
      </c>
      <c r="I391" s="5">
        <f t="shared" si="146"/>
        <v>300000</v>
      </c>
      <c r="J391" s="37" t="s">
        <v>241</v>
      </c>
      <c r="K391" s="33"/>
      <c r="L391" s="9">
        <f t="shared" si="140"/>
        <v>0</v>
      </c>
      <c r="M391" s="9"/>
      <c r="N391" s="9"/>
      <c r="O391" s="9">
        <f t="shared" si="141"/>
        <v>0</v>
      </c>
      <c r="P391" s="9"/>
      <c r="Q391" s="9"/>
      <c r="R391" s="9">
        <f t="shared" si="142"/>
        <v>0</v>
      </c>
      <c r="S391" s="9"/>
      <c r="T391" s="9"/>
      <c r="U391" s="9">
        <f t="shared" si="143"/>
        <v>300000</v>
      </c>
      <c r="V391" s="9">
        <v>300000</v>
      </c>
      <c r="W391" s="9"/>
      <c r="X391" s="9">
        <f t="shared" si="144"/>
        <v>0</v>
      </c>
      <c r="Y391" s="9"/>
      <c r="Z391" s="9"/>
      <c r="AA391" s="10">
        <f t="shared" si="145"/>
        <v>0</v>
      </c>
      <c r="AB391" s="11">
        <v>45940</v>
      </c>
    </row>
    <row r="392" spans="1:28" ht="15.75" x14ac:dyDescent="0.25">
      <c r="A392" s="39">
        <v>45940</v>
      </c>
      <c r="B392" s="33" t="s">
        <v>776</v>
      </c>
      <c r="C392" s="33"/>
      <c r="D392" s="33" t="s">
        <v>41</v>
      </c>
      <c r="E392" s="33" t="s">
        <v>73</v>
      </c>
      <c r="F392" s="33">
        <v>10</v>
      </c>
      <c r="G392" s="33" t="s">
        <v>74</v>
      </c>
      <c r="H392" s="33">
        <v>50000</v>
      </c>
      <c r="I392" s="5">
        <f t="shared" si="146"/>
        <v>500000</v>
      </c>
      <c r="J392" s="37" t="s">
        <v>241</v>
      </c>
      <c r="K392" s="33"/>
      <c r="L392" s="9">
        <f t="shared" si="140"/>
        <v>0</v>
      </c>
      <c r="M392" s="9"/>
      <c r="N392" s="9"/>
      <c r="O392" s="9">
        <f t="shared" si="141"/>
        <v>0</v>
      </c>
      <c r="P392" s="9"/>
      <c r="Q392" s="9"/>
      <c r="R392" s="9">
        <f t="shared" si="142"/>
        <v>0</v>
      </c>
      <c r="S392" s="9"/>
      <c r="T392" s="9"/>
      <c r="U392" s="9">
        <f t="shared" si="143"/>
        <v>500000</v>
      </c>
      <c r="V392" s="9">
        <v>500000</v>
      </c>
      <c r="W392" s="9"/>
      <c r="X392" s="9">
        <f t="shared" si="144"/>
        <v>0</v>
      </c>
      <c r="Y392" s="9"/>
      <c r="Z392" s="9"/>
      <c r="AA392" s="10">
        <f t="shared" si="145"/>
        <v>0</v>
      </c>
      <c r="AB392" s="11">
        <v>45940</v>
      </c>
    </row>
    <row r="393" spans="1:28" ht="15.75" x14ac:dyDescent="0.25">
      <c r="A393" s="39">
        <v>45940</v>
      </c>
      <c r="B393" s="35" t="s">
        <v>217</v>
      </c>
      <c r="C393" s="33"/>
      <c r="D393" s="33" t="s">
        <v>41</v>
      </c>
      <c r="E393" s="33" t="s">
        <v>1150</v>
      </c>
      <c r="F393" s="33">
        <v>2.5</v>
      </c>
      <c r="G393" s="33" t="s">
        <v>51</v>
      </c>
      <c r="H393" s="33">
        <v>90000</v>
      </c>
      <c r="I393" s="5">
        <f t="shared" si="146"/>
        <v>225000</v>
      </c>
      <c r="J393" s="82" t="s">
        <v>38</v>
      </c>
      <c r="K393" s="33" t="s">
        <v>1177</v>
      </c>
      <c r="L393" s="9">
        <f t="shared" si="140"/>
        <v>0</v>
      </c>
      <c r="M393" s="9"/>
      <c r="N393" s="9"/>
      <c r="O393" s="9">
        <f t="shared" si="141"/>
        <v>0</v>
      </c>
      <c r="P393" s="9"/>
      <c r="Q393" s="9"/>
      <c r="R393" s="9">
        <f t="shared" si="142"/>
        <v>0</v>
      </c>
      <c r="S393" s="9"/>
      <c r="T393" s="9"/>
      <c r="U393" s="9">
        <f t="shared" si="143"/>
        <v>0</v>
      </c>
      <c r="V393" s="9"/>
      <c r="W393" s="9"/>
      <c r="X393" s="9">
        <f t="shared" si="144"/>
        <v>0</v>
      </c>
      <c r="Y393" s="9"/>
      <c r="Z393" s="9"/>
      <c r="AA393" s="10">
        <f t="shared" si="145"/>
        <v>225000</v>
      </c>
      <c r="AB393" s="11"/>
    </row>
    <row r="394" spans="1:28" ht="15.75" x14ac:dyDescent="0.25">
      <c r="A394" s="39">
        <v>45940</v>
      </c>
      <c r="B394" s="35" t="s">
        <v>217</v>
      </c>
      <c r="C394" s="33"/>
      <c r="D394" s="33" t="s">
        <v>41</v>
      </c>
      <c r="E394" s="33" t="s">
        <v>237</v>
      </c>
      <c r="F394" s="33">
        <v>2.5</v>
      </c>
      <c r="G394" s="33" t="s">
        <v>51</v>
      </c>
      <c r="H394" s="33">
        <v>90000</v>
      </c>
      <c r="I394" s="5">
        <f t="shared" si="146"/>
        <v>225000</v>
      </c>
      <c r="J394" s="82" t="s">
        <v>38</v>
      </c>
      <c r="K394" s="33" t="s">
        <v>1177</v>
      </c>
      <c r="L394" s="9">
        <f t="shared" si="140"/>
        <v>0</v>
      </c>
      <c r="M394" s="9"/>
      <c r="N394" s="9"/>
      <c r="O394" s="9">
        <f t="shared" si="141"/>
        <v>0</v>
      </c>
      <c r="P394" s="9"/>
      <c r="Q394" s="9"/>
      <c r="R394" s="9">
        <f t="shared" si="142"/>
        <v>0</v>
      </c>
      <c r="S394" s="9"/>
      <c r="T394" s="9"/>
      <c r="U394" s="9">
        <f t="shared" si="143"/>
        <v>0</v>
      </c>
      <c r="V394" s="9"/>
      <c r="W394" s="9"/>
      <c r="X394" s="9">
        <f t="shared" si="144"/>
        <v>0</v>
      </c>
      <c r="Y394" s="9"/>
      <c r="Z394" s="9"/>
      <c r="AA394" s="10">
        <f t="shared" si="145"/>
        <v>225000</v>
      </c>
      <c r="AB394" s="11"/>
    </row>
    <row r="395" spans="1:28" ht="15.75" x14ac:dyDescent="0.25">
      <c r="A395" s="39">
        <v>45940</v>
      </c>
      <c r="B395" s="35" t="s">
        <v>217</v>
      </c>
      <c r="C395" s="35"/>
      <c r="D395" s="33" t="s">
        <v>41</v>
      </c>
      <c r="E395" s="35" t="s">
        <v>235</v>
      </c>
      <c r="F395" s="35">
        <v>2.5</v>
      </c>
      <c r="G395" s="35" t="s">
        <v>51</v>
      </c>
      <c r="H395" s="35">
        <v>90000</v>
      </c>
      <c r="I395" s="5">
        <f t="shared" si="146"/>
        <v>225000</v>
      </c>
      <c r="J395" s="82" t="s">
        <v>38</v>
      </c>
      <c r="K395" s="33" t="s">
        <v>1177</v>
      </c>
      <c r="L395" s="9">
        <f t="shared" si="140"/>
        <v>0</v>
      </c>
      <c r="M395" s="9"/>
      <c r="N395" s="9"/>
      <c r="O395" s="9">
        <f t="shared" si="141"/>
        <v>0</v>
      </c>
      <c r="P395" s="9"/>
      <c r="Q395" s="9"/>
      <c r="R395" s="9">
        <f t="shared" si="142"/>
        <v>0</v>
      </c>
      <c r="S395" s="9"/>
      <c r="T395" s="9"/>
      <c r="U395" s="9">
        <f t="shared" si="143"/>
        <v>0</v>
      </c>
      <c r="V395" s="9"/>
      <c r="W395" s="9"/>
      <c r="X395" s="9">
        <f t="shared" si="144"/>
        <v>0</v>
      </c>
      <c r="Y395" s="9"/>
      <c r="Z395" s="9"/>
      <c r="AA395" s="10">
        <f t="shared" si="145"/>
        <v>225000</v>
      </c>
      <c r="AB395" s="11"/>
    </row>
    <row r="396" spans="1:28" ht="15.75" x14ac:dyDescent="0.25">
      <c r="A396" s="39">
        <v>45940</v>
      </c>
      <c r="B396" s="33" t="s">
        <v>371</v>
      </c>
      <c r="C396" s="33"/>
      <c r="D396" s="35" t="s">
        <v>31</v>
      </c>
      <c r="E396" s="33" t="s">
        <v>155</v>
      </c>
      <c r="F396" s="33">
        <v>1000</v>
      </c>
      <c r="G396" s="33" t="s">
        <v>29</v>
      </c>
      <c r="H396" s="33">
        <v>3800</v>
      </c>
      <c r="I396" s="5">
        <f t="shared" si="146"/>
        <v>3800000</v>
      </c>
      <c r="J396" s="37" t="s">
        <v>241</v>
      </c>
      <c r="K396" s="33"/>
      <c r="L396" s="9">
        <f t="shared" si="140"/>
        <v>0</v>
      </c>
      <c r="M396" s="9"/>
      <c r="N396" s="9"/>
      <c r="O396" s="9">
        <f t="shared" si="141"/>
        <v>0</v>
      </c>
      <c r="P396" s="9"/>
      <c r="Q396" s="9"/>
      <c r="R396" s="9">
        <f t="shared" si="142"/>
        <v>0</v>
      </c>
      <c r="S396" s="9"/>
      <c r="T396" s="9"/>
      <c r="U396" s="9">
        <f t="shared" si="143"/>
        <v>3800000</v>
      </c>
      <c r="V396" s="9">
        <v>3800000</v>
      </c>
      <c r="W396" s="9"/>
      <c r="X396" s="9">
        <f t="shared" si="144"/>
        <v>0</v>
      </c>
      <c r="Y396" s="9"/>
      <c r="Z396" s="9"/>
      <c r="AA396" s="10">
        <f t="shared" si="145"/>
        <v>0</v>
      </c>
      <c r="AB396" s="11">
        <v>45940</v>
      </c>
    </row>
    <row r="397" spans="1:28" ht="15.75" x14ac:dyDescent="0.25">
      <c r="A397" s="39">
        <v>45940</v>
      </c>
      <c r="B397" s="33" t="s">
        <v>371</v>
      </c>
      <c r="C397" s="33"/>
      <c r="D397" s="35" t="s">
        <v>31</v>
      </c>
      <c r="E397" s="33" t="s">
        <v>394</v>
      </c>
      <c r="F397" s="33">
        <v>1</v>
      </c>
      <c r="G397" s="33" t="s">
        <v>51</v>
      </c>
      <c r="H397" s="33">
        <v>300000</v>
      </c>
      <c r="I397" s="5">
        <f t="shared" si="146"/>
        <v>300000</v>
      </c>
      <c r="J397" s="37" t="s">
        <v>241</v>
      </c>
      <c r="K397" s="33"/>
      <c r="L397" s="9">
        <f t="shared" si="140"/>
        <v>0</v>
      </c>
      <c r="M397" s="9"/>
      <c r="N397" s="9"/>
      <c r="O397" s="9">
        <f t="shared" si="141"/>
        <v>0</v>
      </c>
      <c r="P397" s="9"/>
      <c r="Q397" s="9"/>
      <c r="R397" s="9">
        <f t="shared" si="142"/>
        <v>0</v>
      </c>
      <c r="S397" s="9"/>
      <c r="T397" s="9"/>
      <c r="U397" s="9">
        <f t="shared" si="143"/>
        <v>300000</v>
      </c>
      <c r="V397" s="9">
        <v>300000</v>
      </c>
      <c r="W397" s="9"/>
      <c r="X397" s="9">
        <f t="shared" si="144"/>
        <v>0</v>
      </c>
      <c r="Y397" s="9"/>
      <c r="Z397" s="9"/>
      <c r="AA397" s="10">
        <f t="shared" si="145"/>
        <v>0</v>
      </c>
      <c r="AB397" s="11">
        <v>45940</v>
      </c>
    </row>
    <row r="398" spans="1:28" ht="15.75" x14ac:dyDescent="0.25">
      <c r="A398" s="32">
        <v>45940</v>
      </c>
      <c r="B398" s="33" t="s">
        <v>371</v>
      </c>
      <c r="C398" s="33"/>
      <c r="D398" s="33" t="s">
        <v>31</v>
      </c>
      <c r="E398" s="33" t="s">
        <v>457</v>
      </c>
      <c r="F398" s="33">
        <v>1</v>
      </c>
      <c r="G398" s="33" t="s">
        <v>51</v>
      </c>
      <c r="H398" s="33">
        <v>300000</v>
      </c>
      <c r="I398" s="5">
        <f t="shared" si="146"/>
        <v>300000</v>
      </c>
      <c r="J398" s="37" t="s">
        <v>241</v>
      </c>
      <c r="K398" s="33"/>
      <c r="L398" s="9">
        <f t="shared" si="140"/>
        <v>0</v>
      </c>
      <c r="M398" s="9"/>
      <c r="N398" s="9"/>
      <c r="O398" s="9">
        <f t="shared" si="141"/>
        <v>0</v>
      </c>
      <c r="P398" s="9"/>
      <c r="Q398" s="9"/>
      <c r="R398" s="9">
        <f t="shared" si="142"/>
        <v>0</v>
      </c>
      <c r="S398" s="9"/>
      <c r="T398" s="9"/>
      <c r="U398" s="9">
        <f t="shared" si="143"/>
        <v>300000</v>
      </c>
      <c r="V398" s="9">
        <v>300000</v>
      </c>
      <c r="W398" s="9"/>
      <c r="X398" s="9">
        <f t="shared" si="144"/>
        <v>0</v>
      </c>
      <c r="Y398" s="9"/>
      <c r="Z398" s="9"/>
      <c r="AA398" s="10">
        <f t="shared" si="145"/>
        <v>0</v>
      </c>
      <c r="AB398" s="11">
        <v>45940</v>
      </c>
    </row>
    <row r="399" spans="1:28" ht="15.75" x14ac:dyDescent="0.25">
      <c r="A399" s="39">
        <v>45940</v>
      </c>
      <c r="B399" s="33" t="s">
        <v>371</v>
      </c>
      <c r="C399" s="33"/>
      <c r="D399" s="35" t="s">
        <v>31</v>
      </c>
      <c r="E399" s="33" t="s">
        <v>50</v>
      </c>
      <c r="F399" s="33">
        <v>1</v>
      </c>
      <c r="G399" s="33" t="s">
        <v>51</v>
      </c>
      <c r="H399" s="33">
        <v>170000</v>
      </c>
      <c r="I399" s="5">
        <f t="shared" si="146"/>
        <v>170000</v>
      </c>
      <c r="J399" s="37" t="s">
        <v>241</v>
      </c>
      <c r="K399" s="33"/>
      <c r="L399" s="9">
        <f t="shared" si="140"/>
        <v>0</v>
      </c>
      <c r="M399" s="9"/>
      <c r="N399" s="9"/>
      <c r="O399" s="9">
        <f t="shared" si="141"/>
        <v>0</v>
      </c>
      <c r="P399" s="9"/>
      <c r="Q399" s="9"/>
      <c r="R399" s="9">
        <f t="shared" si="142"/>
        <v>0</v>
      </c>
      <c r="S399" s="9"/>
      <c r="T399" s="9"/>
      <c r="U399" s="9">
        <f t="shared" si="143"/>
        <v>170000</v>
      </c>
      <c r="V399" s="9">
        <v>170000</v>
      </c>
      <c r="W399" s="9"/>
      <c r="X399" s="9">
        <f t="shared" si="144"/>
        <v>0</v>
      </c>
      <c r="Y399" s="9"/>
      <c r="Z399" s="9"/>
      <c r="AA399" s="10">
        <f t="shared" si="145"/>
        <v>0</v>
      </c>
      <c r="AB399" s="11">
        <v>45940</v>
      </c>
    </row>
    <row r="400" spans="1:28" ht="15.75" x14ac:dyDescent="0.25">
      <c r="A400" s="39">
        <v>45940</v>
      </c>
      <c r="B400" s="33" t="s">
        <v>327</v>
      </c>
      <c r="C400" s="33"/>
      <c r="D400" s="35" t="s">
        <v>31</v>
      </c>
      <c r="E400" s="33" t="s">
        <v>148</v>
      </c>
      <c r="F400" s="33">
        <v>40</v>
      </c>
      <c r="G400" s="33" t="s">
        <v>51</v>
      </c>
      <c r="H400" s="33">
        <v>52000</v>
      </c>
      <c r="I400" s="5">
        <f t="shared" si="146"/>
        <v>2080000</v>
      </c>
      <c r="J400" s="37" t="s">
        <v>240</v>
      </c>
      <c r="K400" s="33" t="s">
        <v>1207</v>
      </c>
      <c r="L400" s="9">
        <f t="shared" si="140"/>
        <v>0</v>
      </c>
      <c r="M400" s="9"/>
      <c r="N400" s="9"/>
      <c r="O400" s="9">
        <f t="shared" si="141"/>
        <v>2080000</v>
      </c>
      <c r="P400" s="9">
        <v>2080000</v>
      </c>
      <c r="Q400" s="9"/>
      <c r="R400" s="9">
        <f t="shared" si="142"/>
        <v>0</v>
      </c>
      <c r="S400" s="9"/>
      <c r="T400" s="9"/>
      <c r="U400" s="9">
        <f t="shared" si="143"/>
        <v>0</v>
      </c>
      <c r="V400" s="9"/>
      <c r="W400" s="9"/>
      <c r="X400" s="9">
        <f t="shared" si="144"/>
        <v>0</v>
      </c>
      <c r="Y400" s="9"/>
      <c r="Z400" s="9"/>
      <c r="AA400" s="10">
        <f t="shared" si="145"/>
        <v>0</v>
      </c>
      <c r="AB400" s="11">
        <v>45944</v>
      </c>
    </row>
    <row r="401" spans="1:28" ht="16.5" thickBot="1" x14ac:dyDescent="0.3">
      <c r="A401" s="61">
        <v>45940</v>
      </c>
      <c r="B401" s="62" t="s">
        <v>347</v>
      </c>
      <c r="C401" s="62"/>
      <c r="D401" s="104" t="s">
        <v>31</v>
      </c>
      <c r="E401" s="62" t="s">
        <v>774</v>
      </c>
      <c r="F401" s="62">
        <v>2</v>
      </c>
      <c r="G401" s="62" t="s">
        <v>33</v>
      </c>
      <c r="H401" s="62">
        <v>300000</v>
      </c>
      <c r="I401" s="133">
        <f t="shared" si="146"/>
        <v>600000</v>
      </c>
      <c r="J401" s="63" t="s">
        <v>241</v>
      </c>
      <c r="K401" s="62"/>
      <c r="L401" s="97">
        <f t="shared" si="140"/>
        <v>0</v>
      </c>
      <c r="M401" s="97"/>
      <c r="N401" s="97"/>
      <c r="O401" s="97">
        <f t="shared" si="141"/>
        <v>0</v>
      </c>
      <c r="P401" s="97"/>
      <c r="Q401" s="97"/>
      <c r="R401" s="97">
        <f t="shared" si="142"/>
        <v>0</v>
      </c>
      <c r="S401" s="97"/>
      <c r="T401" s="97"/>
      <c r="U401" s="97">
        <f t="shared" si="143"/>
        <v>600000</v>
      </c>
      <c r="V401" s="97">
        <v>600000</v>
      </c>
      <c r="W401" s="97"/>
      <c r="X401" s="97">
        <f t="shared" si="144"/>
        <v>0</v>
      </c>
      <c r="Y401" s="97"/>
      <c r="Z401" s="97"/>
      <c r="AA401" s="98">
        <f t="shared" si="145"/>
        <v>0</v>
      </c>
      <c r="AB401" s="99">
        <v>45940</v>
      </c>
    </row>
    <row r="402" spans="1:28" ht="15.75" x14ac:dyDescent="0.25">
      <c r="A402" s="39">
        <v>45941</v>
      </c>
      <c r="B402" s="35" t="s">
        <v>231</v>
      </c>
      <c r="C402" s="35"/>
      <c r="D402" s="35"/>
      <c r="E402" s="35" t="s">
        <v>1136</v>
      </c>
      <c r="F402" s="35">
        <v>92.1</v>
      </c>
      <c r="G402" s="35" t="s">
        <v>51</v>
      </c>
      <c r="H402" s="35"/>
      <c r="I402" s="5">
        <f t="shared" si="146"/>
        <v>0</v>
      </c>
      <c r="J402" s="83" t="s">
        <v>26</v>
      </c>
      <c r="K402" s="35"/>
      <c r="L402" s="9">
        <f t="shared" si="140"/>
        <v>0</v>
      </c>
      <c r="M402" s="9"/>
      <c r="N402" s="9"/>
      <c r="O402" s="9">
        <f t="shared" si="141"/>
        <v>0</v>
      </c>
      <c r="P402" s="9"/>
      <c r="Q402" s="9"/>
      <c r="R402" s="9">
        <f t="shared" si="142"/>
        <v>0</v>
      </c>
      <c r="S402" s="9"/>
      <c r="T402" s="9"/>
      <c r="U402" s="9">
        <f t="shared" si="143"/>
        <v>0</v>
      </c>
      <c r="V402" s="9"/>
      <c r="W402" s="9"/>
      <c r="X402" s="9">
        <f t="shared" si="144"/>
        <v>0</v>
      </c>
      <c r="Y402" s="9"/>
      <c r="Z402" s="9"/>
      <c r="AA402" s="10">
        <f t="shared" si="145"/>
        <v>0</v>
      </c>
      <c r="AB402" s="11"/>
    </row>
    <row r="403" spans="1:28" ht="15.75" x14ac:dyDescent="0.25">
      <c r="A403" s="39">
        <v>45941</v>
      </c>
      <c r="B403" s="35" t="s">
        <v>231</v>
      </c>
      <c r="C403" s="33"/>
      <c r="D403" s="33"/>
      <c r="E403" s="33" t="s">
        <v>135</v>
      </c>
      <c r="F403" s="33">
        <v>29.8</v>
      </c>
      <c r="G403" s="33" t="s">
        <v>51</v>
      </c>
      <c r="H403" s="33"/>
      <c r="I403" s="5">
        <f t="shared" si="146"/>
        <v>0</v>
      </c>
      <c r="J403" s="83" t="s">
        <v>26</v>
      </c>
      <c r="K403" s="33"/>
      <c r="L403" s="9">
        <f t="shared" ref="L403:L419" si="147">M403+N403</f>
        <v>0</v>
      </c>
      <c r="M403" s="9"/>
      <c r="N403" s="9"/>
      <c r="O403" s="9">
        <f t="shared" ref="O403:O419" si="148">P403+Q403</f>
        <v>0</v>
      </c>
      <c r="P403" s="9"/>
      <c r="Q403" s="9"/>
      <c r="R403" s="9">
        <f t="shared" ref="R403:R419" si="149">S403+T403</f>
        <v>0</v>
      </c>
      <c r="S403" s="9"/>
      <c r="T403" s="9"/>
      <c r="U403" s="9">
        <f t="shared" ref="U403:U419" si="150">V403+W403</f>
        <v>0</v>
      </c>
      <c r="V403" s="9"/>
      <c r="W403" s="9"/>
      <c r="X403" s="9">
        <f t="shared" ref="X403:X419" si="151">Y403+Z403</f>
        <v>0</v>
      </c>
      <c r="Y403" s="9"/>
      <c r="Z403" s="9"/>
      <c r="AA403" s="10">
        <f t="shared" ref="AA403:AA419" si="152">C403+I403-L403-O403-U403-X403-R403</f>
        <v>0</v>
      </c>
      <c r="AB403" s="11"/>
    </row>
    <row r="404" spans="1:28" ht="15.75" x14ac:dyDescent="0.25">
      <c r="A404" s="39">
        <v>45941</v>
      </c>
      <c r="B404" s="35" t="s">
        <v>231</v>
      </c>
      <c r="C404" s="33"/>
      <c r="D404" s="33"/>
      <c r="E404" s="33" t="s">
        <v>304</v>
      </c>
      <c r="F404" s="33">
        <v>66.099999999999994</v>
      </c>
      <c r="G404" s="33" t="s">
        <v>51</v>
      </c>
      <c r="H404" s="33"/>
      <c r="I404" s="5">
        <f t="shared" si="146"/>
        <v>0</v>
      </c>
      <c r="J404" s="83" t="s">
        <v>26</v>
      </c>
      <c r="K404" s="33"/>
      <c r="L404" s="9">
        <f t="shared" si="147"/>
        <v>0</v>
      </c>
      <c r="M404" s="9"/>
      <c r="N404" s="9"/>
      <c r="O404" s="9">
        <f t="shared" si="148"/>
        <v>0</v>
      </c>
      <c r="P404" s="9"/>
      <c r="Q404" s="9"/>
      <c r="R404" s="9">
        <f t="shared" si="149"/>
        <v>0</v>
      </c>
      <c r="S404" s="9"/>
      <c r="T404" s="9"/>
      <c r="U404" s="9">
        <f t="shared" si="150"/>
        <v>0</v>
      </c>
      <c r="V404" s="9"/>
      <c r="W404" s="9"/>
      <c r="X404" s="9">
        <f t="shared" si="151"/>
        <v>0</v>
      </c>
      <c r="Y404" s="9"/>
      <c r="Z404" s="9"/>
      <c r="AA404" s="10">
        <f t="shared" si="152"/>
        <v>0</v>
      </c>
      <c r="AB404" s="11"/>
    </row>
    <row r="405" spans="1:28" ht="15.75" x14ac:dyDescent="0.25">
      <c r="A405" s="39">
        <v>45941</v>
      </c>
      <c r="B405" s="35" t="s">
        <v>231</v>
      </c>
      <c r="C405" s="33"/>
      <c r="D405" s="33"/>
      <c r="E405" s="33" t="s">
        <v>482</v>
      </c>
      <c r="F405" s="33">
        <v>61.1</v>
      </c>
      <c r="G405" s="33" t="s">
        <v>51</v>
      </c>
      <c r="H405" s="33"/>
      <c r="I405" s="5">
        <f t="shared" si="146"/>
        <v>0</v>
      </c>
      <c r="J405" s="83" t="s">
        <v>26</v>
      </c>
      <c r="K405" s="33"/>
      <c r="L405" s="9">
        <f t="shared" si="147"/>
        <v>0</v>
      </c>
      <c r="M405" s="9"/>
      <c r="N405" s="9"/>
      <c r="O405" s="9">
        <f t="shared" si="148"/>
        <v>0</v>
      </c>
      <c r="P405" s="9"/>
      <c r="Q405" s="9"/>
      <c r="R405" s="9">
        <f t="shared" si="149"/>
        <v>0</v>
      </c>
      <c r="S405" s="9"/>
      <c r="T405" s="9"/>
      <c r="U405" s="9">
        <f t="shared" si="150"/>
        <v>0</v>
      </c>
      <c r="V405" s="9"/>
      <c r="W405" s="9"/>
      <c r="X405" s="9">
        <f t="shared" si="151"/>
        <v>0</v>
      </c>
      <c r="Y405" s="9"/>
      <c r="Z405" s="9"/>
      <c r="AA405" s="10">
        <f t="shared" si="152"/>
        <v>0</v>
      </c>
      <c r="AB405" s="11"/>
    </row>
    <row r="406" spans="1:28" ht="15.75" x14ac:dyDescent="0.25">
      <c r="A406" s="39">
        <v>45941</v>
      </c>
      <c r="B406" s="35" t="s">
        <v>231</v>
      </c>
      <c r="C406" s="33"/>
      <c r="D406" s="33"/>
      <c r="E406" s="33" t="s">
        <v>468</v>
      </c>
      <c r="F406" s="33">
        <v>16.7</v>
      </c>
      <c r="G406" s="33" t="s">
        <v>51</v>
      </c>
      <c r="H406" s="33"/>
      <c r="I406" s="5">
        <f t="shared" si="146"/>
        <v>0</v>
      </c>
      <c r="J406" s="83" t="s">
        <v>26</v>
      </c>
      <c r="K406" s="33"/>
      <c r="L406" s="9">
        <f t="shared" si="147"/>
        <v>0</v>
      </c>
      <c r="M406" s="9"/>
      <c r="N406" s="9"/>
      <c r="O406" s="9">
        <f t="shared" si="148"/>
        <v>0</v>
      </c>
      <c r="P406" s="9"/>
      <c r="Q406" s="9"/>
      <c r="R406" s="9">
        <f t="shared" si="149"/>
        <v>0</v>
      </c>
      <c r="S406" s="9"/>
      <c r="T406" s="9"/>
      <c r="U406" s="9">
        <f t="shared" si="150"/>
        <v>0</v>
      </c>
      <c r="V406" s="9"/>
      <c r="W406" s="9"/>
      <c r="X406" s="9">
        <f t="shared" si="151"/>
        <v>0</v>
      </c>
      <c r="Y406" s="9"/>
      <c r="Z406" s="9"/>
      <c r="AA406" s="10">
        <f t="shared" si="152"/>
        <v>0</v>
      </c>
      <c r="AB406" s="11"/>
    </row>
    <row r="407" spans="1:28" ht="15.75" x14ac:dyDescent="0.25">
      <c r="A407" s="39">
        <v>45941</v>
      </c>
      <c r="B407" s="35" t="s">
        <v>231</v>
      </c>
      <c r="C407" s="33"/>
      <c r="D407" s="33"/>
      <c r="E407" s="33" t="s">
        <v>150</v>
      </c>
      <c r="F407" s="33">
        <v>19.2</v>
      </c>
      <c r="G407" s="33" t="s">
        <v>51</v>
      </c>
      <c r="H407" s="33"/>
      <c r="I407" s="5">
        <f t="shared" si="146"/>
        <v>0</v>
      </c>
      <c r="J407" s="83" t="s">
        <v>26</v>
      </c>
      <c r="K407" s="33"/>
      <c r="L407" s="9">
        <f t="shared" si="147"/>
        <v>0</v>
      </c>
      <c r="M407" s="9"/>
      <c r="N407" s="9"/>
      <c r="O407" s="9">
        <f t="shared" si="148"/>
        <v>0</v>
      </c>
      <c r="P407" s="9"/>
      <c r="Q407" s="9"/>
      <c r="R407" s="9">
        <f t="shared" si="149"/>
        <v>0</v>
      </c>
      <c r="S407" s="9"/>
      <c r="T407" s="9"/>
      <c r="U407" s="9">
        <f t="shared" si="150"/>
        <v>0</v>
      </c>
      <c r="V407" s="9"/>
      <c r="W407" s="9"/>
      <c r="X407" s="9">
        <f t="shared" si="151"/>
        <v>0</v>
      </c>
      <c r="Y407" s="9"/>
      <c r="Z407" s="9"/>
      <c r="AA407" s="10">
        <f t="shared" si="152"/>
        <v>0</v>
      </c>
      <c r="AB407" s="11"/>
    </row>
    <row r="408" spans="1:28" ht="15.75" x14ac:dyDescent="0.25">
      <c r="A408" s="39">
        <v>45941</v>
      </c>
      <c r="B408" s="35" t="s">
        <v>231</v>
      </c>
      <c r="C408" s="33"/>
      <c r="D408" s="33"/>
      <c r="E408" s="33" t="s">
        <v>98</v>
      </c>
      <c r="F408" s="33">
        <v>24.4</v>
      </c>
      <c r="G408" s="33" t="s">
        <v>51</v>
      </c>
      <c r="H408" s="33"/>
      <c r="I408" s="5">
        <f t="shared" si="146"/>
        <v>0</v>
      </c>
      <c r="J408" s="83" t="s">
        <v>26</v>
      </c>
      <c r="K408" s="33"/>
      <c r="L408" s="9">
        <f t="shared" si="147"/>
        <v>0</v>
      </c>
      <c r="M408" s="9"/>
      <c r="N408" s="9"/>
      <c r="O408" s="9">
        <f t="shared" si="148"/>
        <v>0</v>
      </c>
      <c r="P408" s="9"/>
      <c r="Q408" s="9"/>
      <c r="R408" s="9">
        <f t="shared" si="149"/>
        <v>0</v>
      </c>
      <c r="S408" s="9"/>
      <c r="T408" s="9"/>
      <c r="U408" s="9">
        <f t="shared" si="150"/>
        <v>0</v>
      </c>
      <c r="V408" s="9"/>
      <c r="W408" s="9"/>
      <c r="X408" s="9">
        <f t="shared" si="151"/>
        <v>0</v>
      </c>
      <c r="Y408" s="9"/>
      <c r="Z408" s="9"/>
      <c r="AA408" s="10">
        <f t="shared" si="152"/>
        <v>0</v>
      </c>
      <c r="AB408" s="11"/>
    </row>
    <row r="409" spans="1:28" ht="15.75" x14ac:dyDescent="0.25">
      <c r="A409" s="39">
        <v>45941</v>
      </c>
      <c r="B409" s="33" t="s">
        <v>1193</v>
      </c>
      <c r="C409" s="33"/>
      <c r="D409" s="33" t="s">
        <v>41</v>
      </c>
      <c r="E409" s="33" t="s">
        <v>155</v>
      </c>
      <c r="F409" s="33">
        <v>200</v>
      </c>
      <c r="G409" s="33" t="s">
        <v>29</v>
      </c>
      <c r="H409" s="33">
        <v>4000</v>
      </c>
      <c r="I409" s="5">
        <f t="shared" si="146"/>
        <v>800000</v>
      </c>
      <c r="J409" s="37" t="s">
        <v>241</v>
      </c>
      <c r="K409" s="33"/>
      <c r="L409" s="9">
        <f t="shared" si="147"/>
        <v>800000</v>
      </c>
      <c r="M409" s="9">
        <v>800000</v>
      </c>
      <c r="N409" s="9"/>
      <c r="O409" s="9">
        <f t="shared" si="148"/>
        <v>0</v>
      </c>
      <c r="P409" s="9"/>
      <c r="Q409" s="9"/>
      <c r="R409" s="9">
        <f t="shared" si="149"/>
        <v>0</v>
      </c>
      <c r="S409" s="9"/>
      <c r="T409" s="9"/>
      <c r="U409" s="9">
        <f t="shared" si="150"/>
        <v>0</v>
      </c>
      <c r="V409" s="9"/>
      <c r="W409" s="9"/>
      <c r="X409" s="9">
        <f t="shared" si="151"/>
        <v>0</v>
      </c>
      <c r="Y409" s="9"/>
      <c r="Z409" s="9"/>
      <c r="AA409" s="10">
        <f t="shared" si="152"/>
        <v>0</v>
      </c>
      <c r="AB409" s="11">
        <v>45941</v>
      </c>
    </row>
    <row r="410" spans="1:28" ht="15.75" x14ac:dyDescent="0.25">
      <c r="A410" s="39">
        <v>45941</v>
      </c>
      <c r="B410" s="33" t="s">
        <v>307</v>
      </c>
      <c r="C410" s="33"/>
      <c r="D410" s="33" t="s">
        <v>31</v>
      </c>
      <c r="E410" s="33" t="s">
        <v>166</v>
      </c>
      <c r="F410" s="33">
        <v>1</v>
      </c>
      <c r="G410" s="33" t="s">
        <v>23</v>
      </c>
      <c r="H410" s="33">
        <v>400000</v>
      </c>
      <c r="I410" s="5">
        <f t="shared" si="146"/>
        <v>400000</v>
      </c>
      <c r="J410" s="37" t="s">
        <v>241</v>
      </c>
      <c r="K410" s="33"/>
      <c r="L410" s="9">
        <f t="shared" si="147"/>
        <v>0</v>
      </c>
      <c r="M410" s="9"/>
      <c r="N410" s="9"/>
      <c r="O410" s="9">
        <f t="shared" si="148"/>
        <v>0</v>
      </c>
      <c r="P410" s="9"/>
      <c r="Q410" s="9"/>
      <c r="R410" s="9">
        <f t="shared" si="149"/>
        <v>0</v>
      </c>
      <c r="S410" s="9"/>
      <c r="T410" s="9"/>
      <c r="U410" s="9">
        <f t="shared" si="150"/>
        <v>400000</v>
      </c>
      <c r="V410" s="9">
        <v>400000</v>
      </c>
      <c r="W410" s="9"/>
      <c r="X410" s="9">
        <f t="shared" si="151"/>
        <v>0</v>
      </c>
      <c r="Y410" s="9"/>
      <c r="Z410" s="9"/>
      <c r="AA410" s="10">
        <f t="shared" si="152"/>
        <v>0</v>
      </c>
      <c r="AB410" s="11">
        <v>45941</v>
      </c>
    </row>
    <row r="411" spans="1:28" ht="15.75" x14ac:dyDescent="0.25">
      <c r="A411" s="39">
        <v>45941</v>
      </c>
      <c r="B411" s="33" t="s">
        <v>232</v>
      </c>
      <c r="C411" s="33"/>
      <c r="D411" s="33" t="s">
        <v>41</v>
      </c>
      <c r="E411" s="33" t="s">
        <v>357</v>
      </c>
      <c r="F411" s="33">
        <v>1</v>
      </c>
      <c r="G411" s="33" t="s">
        <v>51</v>
      </c>
      <c r="H411" s="33">
        <v>150000</v>
      </c>
      <c r="I411" s="5">
        <f t="shared" si="146"/>
        <v>150000</v>
      </c>
      <c r="J411" s="37" t="s">
        <v>241</v>
      </c>
      <c r="K411" s="33"/>
      <c r="L411" s="9">
        <f t="shared" si="147"/>
        <v>0</v>
      </c>
      <c r="M411" s="9"/>
      <c r="N411" s="9"/>
      <c r="O411" s="9">
        <f t="shared" si="148"/>
        <v>0</v>
      </c>
      <c r="P411" s="9"/>
      <c r="Q411" s="9"/>
      <c r="R411" s="9">
        <f t="shared" si="149"/>
        <v>0</v>
      </c>
      <c r="S411" s="9"/>
      <c r="T411" s="9"/>
      <c r="U411" s="9">
        <f t="shared" si="150"/>
        <v>150000</v>
      </c>
      <c r="V411" s="9">
        <v>150000</v>
      </c>
      <c r="W411" s="9"/>
      <c r="X411" s="9">
        <f t="shared" si="151"/>
        <v>0</v>
      </c>
      <c r="Y411" s="9"/>
      <c r="Z411" s="9"/>
      <c r="AA411" s="10">
        <f t="shared" si="152"/>
        <v>0</v>
      </c>
      <c r="AB411" s="11">
        <v>45941</v>
      </c>
    </row>
    <row r="412" spans="1:28" ht="15.75" x14ac:dyDescent="0.25">
      <c r="A412" s="39">
        <v>45941</v>
      </c>
      <c r="B412" s="33" t="s">
        <v>232</v>
      </c>
      <c r="C412" s="33"/>
      <c r="D412" s="33" t="s">
        <v>41</v>
      </c>
      <c r="E412" s="33" t="s">
        <v>137</v>
      </c>
      <c r="F412" s="33">
        <v>5</v>
      </c>
      <c r="G412" s="33" t="s">
        <v>138</v>
      </c>
      <c r="H412" s="33">
        <v>885000</v>
      </c>
      <c r="I412" s="5">
        <f t="shared" si="146"/>
        <v>4425000</v>
      </c>
      <c r="J412" s="37" t="s">
        <v>240</v>
      </c>
      <c r="K412" s="33" t="s">
        <v>1207</v>
      </c>
      <c r="L412" s="9">
        <f t="shared" si="147"/>
        <v>0</v>
      </c>
      <c r="M412" s="9"/>
      <c r="N412" s="9"/>
      <c r="O412" s="9">
        <f t="shared" si="148"/>
        <v>4425000</v>
      </c>
      <c r="P412" s="9">
        <v>4425000</v>
      </c>
      <c r="Q412" s="9"/>
      <c r="R412" s="9">
        <f t="shared" si="149"/>
        <v>0</v>
      </c>
      <c r="S412" s="9"/>
      <c r="T412" s="9"/>
      <c r="U412" s="9">
        <f t="shared" si="150"/>
        <v>0</v>
      </c>
      <c r="V412" s="9"/>
      <c r="W412" s="9"/>
      <c r="X412" s="9">
        <f t="shared" si="151"/>
        <v>0</v>
      </c>
      <c r="Y412" s="9"/>
      <c r="Z412" s="9"/>
      <c r="AA412" s="10">
        <f t="shared" si="152"/>
        <v>0</v>
      </c>
      <c r="AB412" s="11">
        <v>45943</v>
      </c>
    </row>
    <row r="413" spans="1:28" ht="15.75" x14ac:dyDescent="0.25">
      <c r="A413" s="39">
        <v>45941</v>
      </c>
      <c r="B413" s="33" t="s">
        <v>232</v>
      </c>
      <c r="C413" s="33"/>
      <c r="D413" s="33" t="s">
        <v>41</v>
      </c>
      <c r="E413" s="33" t="s">
        <v>228</v>
      </c>
      <c r="F413" s="33">
        <v>1</v>
      </c>
      <c r="G413" s="33" t="s">
        <v>138</v>
      </c>
      <c r="H413" s="33">
        <v>885000</v>
      </c>
      <c r="I413" s="5">
        <f t="shared" si="146"/>
        <v>885000</v>
      </c>
      <c r="J413" s="37" t="s">
        <v>240</v>
      </c>
      <c r="K413" s="33" t="s">
        <v>1207</v>
      </c>
      <c r="L413" s="9">
        <f t="shared" si="147"/>
        <v>0</v>
      </c>
      <c r="M413" s="9"/>
      <c r="N413" s="9"/>
      <c r="O413" s="9">
        <f t="shared" si="148"/>
        <v>885000</v>
      </c>
      <c r="P413" s="9">
        <v>885000</v>
      </c>
      <c r="Q413" s="9"/>
      <c r="R413" s="9">
        <f t="shared" si="149"/>
        <v>0</v>
      </c>
      <c r="S413" s="9"/>
      <c r="T413" s="9"/>
      <c r="U413" s="9">
        <f t="shared" si="150"/>
        <v>0</v>
      </c>
      <c r="V413" s="9"/>
      <c r="W413" s="9"/>
      <c r="X413" s="9">
        <f t="shared" si="151"/>
        <v>0</v>
      </c>
      <c r="Y413" s="9"/>
      <c r="Z413" s="9"/>
      <c r="AA413" s="10">
        <f t="shared" si="152"/>
        <v>0</v>
      </c>
      <c r="AB413" s="11">
        <v>45943</v>
      </c>
    </row>
    <row r="414" spans="1:28" ht="15.75" x14ac:dyDescent="0.25">
      <c r="A414" s="39">
        <v>45941</v>
      </c>
      <c r="B414" s="33" t="s">
        <v>105</v>
      </c>
      <c r="C414" s="33"/>
      <c r="D414" s="33" t="s">
        <v>41</v>
      </c>
      <c r="E414" s="33" t="s">
        <v>523</v>
      </c>
      <c r="F414" s="33">
        <v>4</v>
      </c>
      <c r="G414" s="33" t="s">
        <v>25</v>
      </c>
      <c r="H414" s="33">
        <v>700000</v>
      </c>
      <c r="I414" s="5">
        <f t="shared" si="146"/>
        <v>2800000</v>
      </c>
      <c r="J414" s="37" t="s">
        <v>241</v>
      </c>
      <c r="K414" s="90" t="s">
        <v>1207</v>
      </c>
      <c r="L414" s="9">
        <f t="shared" si="147"/>
        <v>0</v>
      </c>
      <c r="M414" s="9"/>
      <c r="N414" s="9"/>
      <c r="O414" s="9">
        <f t="shared" si="148"/>
        <v>0</v>
      </c>
      <c r="P414" s="9"/>
      <c r="Q414" s="9"/>
      <c r="R414" s="9">
        <f t="shared" si="149"/>
        <v>0</v>
      </c>
      <c r="S414" s="9"/>
      <c r="T414" s="9"/>
      <c r="U414" s="9">
        <f t="shared" si="150"/>
        <v>2800000</v>
      </c>
      <c r="V414" s="9">
        <v>2800000</v>
      </c>
      <c r="W414" s="9"/>
      <c r="X414" s="9">
        <f t="shared" si="151"/>
        <v>0</v>
      </c>
      <c r="Y414" s="9"/>
      <c r="Z414" s="9"/>
      <c r="AA414" s="10">
        <f t="shared" si="152"/>
        <v>0</v>
      </c>
      <c r="AB414" s="11">
        <v>45958</v>
      </c>
    </row>
    <row r="415" spans="1:28" ht="15.75" x14ac:dyDescent="0.25">
      <c r="A415" s="32">
        <v>45941</v>
      </c>
      <c r="B415" s="33" t="s">
        <v>1208</v>
      </c>
      <c r="C415" s="33"/>
      <c r="D415" s="33" t="s">
        <v>41</v>
      </c>
      <c r="E415" s="33" t="s">
        <v>50</v>
      </c>
      <c r="F415" s="33">
        <v>1</v>
      </c>
      <c r="G415" s="33" t="s">
        <v>51</v>
      </c>
      <c r="H415" s="33">
        <v>170000</v>
      </c>
      <c r="I415" s="5">
        <f t="shared" si="146"/>
        <v>170000</v>
      </c>
      <c r="J415" s="37" t="s">
        <v>241</v>
      </c>
      <c r="K415" s="33"/>
      <c r="L415" s="9">
        <f t="shared" si="147"/>
        <v>0</v>
      </c>
      <c r="M415" s="9"/>
      <c r="N415" s="9"/>
      <c r="O415" s="9">
        <f t="shared" si="148"/>
        <v>0</v>
      </c>
      <c r="P415" s="9"/>
      <c r="Q415" s="9"/>
      <c r="R415" s="9">
        <f t="shared" si="149"/>
        <v>0</v>
      </c>
      <c r="S415" s="9"/>
      <c r="T415" s="9"/>
      <c r="U415" s="9">
        <f t="shared" si="150"/>
        <v>170000</v>
      </c>
      <c r="V415" s="9">
        <v>170000</v>
      </c>
      <c r="W415" s="9"/>
      <c r="X415" s="9">
        <f t="shared" si="151"/>
        <v>0</v>
      </c>
      <c r="Y415" s="9"/>
      <c r="Z415" s="9"/>
      <c r="AA415" s="10">
        <f t="shared" si="152"/>
        <v>0</v>
      </c>
      <c r="AB415" s="11">
        <v>45941</v>
      </c>
    </row>
    <row r="416" spans="1:28" ht="15.75" x14ac:dyDescent="0.25">
      <c r="A416" s="39">
        <v>45941</v>
      </c>
      <c r="B416" s="33" t="s">
        <v>1208</v>
      </c>
      <c r="C416" s="35"/>
      <c r="D416" s="33" t="s">
        <v>41</v>
      </c>
      <c r="E416" s="35" t="s">
        <v>80</v>
      </c>
      <c r="F416" s="35">
        <v>1</v>
      </c>
      <c r="G416" s="35" t="s">
        <v>23</v>
      </c>
      <c r="H416" s="35">
        <v>1200000</v>
      </c>
      <c r="I416" s="5">
        <f t="shared" si="146"/>
        <v>1200000</v>
      </c>
      <c r="J416" s="37" t="s">
        <v>241</v>
      </c>
      <c r="K416" s="35"/>
      <c r="L416" s="9">
        <f t="shared" si="147"/>
        <v>0</v>
      </c>
      <c r="M416" s="9"/>
      <c r="N416" s="9"/>
      <c r="O416" s="9">
        <f t="shared" si="148"/>
        <v>0</v>
      </c>
      <c r="P416" s="9"/>
      <c r="Q416" s="9"/>
      <c r="R416" s="9">
        <f t="shared" si="149"/>
        <v>0</v>
      </c>
      <c r="S416" s="9"/>
      <c r="T416" s="9"/>
      <c r="U416" s="9">
        <f t="shared" si="150"/>
        <v>1200000</v>
      </c>
      <c r="V416" s="9">
        <v>1200000</v>
      </c>
      <c r="W416" s="9"/>
      <c r="X416" s="9">
        <f t="shared" si="151"/>
        <v>0</v>
      </c>
      <c r="Y416" s="9"/>
      <c r="Z416" s="9"/>
      <c r="AA416" s="10">
        <f t="shared" si="152"/>
        <v>0</v>
      </c>
      <c r="AB416" s="11">
        <v>45940</v>
      </c>
    </row>
    <row r="417" spans="1:28" ht="15.75" x14ac:dyDescent="0.25">
      <c r="A417" s="39">
        <v>45941</v>
      </c>
      <c r="B417" s="35" t="s">
        <v>191</v>
      </c>
      <c r="C417" s="33"/>
      <c r="D417" s="35" t="s">
        <v>31</v>
      </c>
      <c r="E417" s="33" t="s">
        <v>73</v>
      </c>
      <c r="F417" s="33">
        <v>10</v>
      </c>
      <c r="G417" s="33" t="s">
        <v>74</v>
      </c>
      <c r="H417" s="33">
        <v>50000</v>
      </c>
      <c r="I417" s="5">
        <f t="shared" si="146"/>
        <v>500000</v>
      </c>
      <c r="J417" s="37" t="s">
        <v>241</v>
      </c>
      <c r="K417" s="90" t="s">
        <v>1187</v>
      </c>
      <c r="L417" s="9">
        <f t="shared" si="147"/>
        <v>0</v>
      </c>
      <c r="M417" s="9"/>
      <c r="N417" s="9"/>
      <c r="O417" s="9">
        <f t="shared" si="148"/>
        <v>0</v>
      </c>
      <c r="P417" s="9"/>
      <c r="Q417" s="9"/>
      <c r="R417" s="9">
        <f t="shared" si="149"/>
        <v>0</v>
      </c>
      <c r="S417" s="9"/>
      <c r="T417" s="9"/>
      <c r="U417" s="9">
        <f t="shared" si="150"/>
        <v>500000</v>
      </c>
      <c r="V417" s="9">
        <v>500000</v>
      </c>
      <c r="W417" s="9"/>
      <c r="X417" s="9">
        <f t="shared" si="151"/>
        <v>0</v>
      </c>
      <c r="Y417" s="9"/>
      <c r="Z417" s="9"/>
      <c r="AA417" s="10">
        <f t="shared" si="152"/>
        <v>0</v>
      </c>
      <c r="AB417" s="11">
        <v>45960</v>
      </c>
    </row>
    <row r="418" spans="1:28" ht="15.75" x14ac:dyDescent="0.25">
      <c r="A418" s="32">
        <v>45941</v>
      </c>
      <c r="B418" s="33" t="s">
        <v>191</v>
      </c>
      <c r="C418" s="33"/>
      <c r="D418" s="33" t="s">
        <v>31</v>
      </c>
      <c r="E418" s="33" t="s">
        <v>102</v>
      </c>
      <c r="F418" s="33">
        <v>8</v>
      </c>
      <c r="G418" s="33" t="s">
        <v>74</v>
      </c>
      <c r="H418" s="33">
        <v>65000</v>
      </c>
      <c r="I418" s="5">
        <f t="shared" si="146"/>
        <v>520000</v>
      </c>
      <c r="J418" s="37" t="s">
        <v>241</v>
      </c>
      <c r="K418" s="90" t="s">
        <v>1187</v>
      </c>
      <c r="L418" s="9">
        <f t="shared" si="147"/>
        <v>0</v>
      </c>
      <c r="M418" s="9"/>
      <c r="N418" s="9"/>
      <c r="O418" s="9">
        <f t="shared" si="148"/>
        <v>0</v>
      </c>
      <c r="P418" s="9"/>
      <c r="Q418" s="9"/>
      <c r="R418" s="9">
        <f t="shared" si="149"/>
        <v>0</v>
      </c>
      <c r="S418" s="9"/>
      <c r="T418" s="9"/>
      <c r="U418" s="9">
        <f t="shared" si="150"/>
        <v>520000</v>
      </c>
      <c r="V418" s="9">
        <v>520000</v>
      </c>
      <c r="W418" s="9"/>
      <c r="X418" s="9">
        <f t="shared" si="151"/>
        <v>0</v>
      </c>
      <c r="Y418" s="9"/>
      <c r="Z418" s="9"/>
      <c r="AA418" s="10">
        <f t="shared" si="152"/>
        <v>0</v>
      </c>
      <c r="AB418" s="11">
        <v>45960</v>
      </c>
    </row>
    <row r="419" spans="1:28" ht="16.5" thickBot="1" x14ac:dyDescent="0.3">
      <c r="A419" s="61">
        <v>45941</v>
      </c>
      <c r="B419" s="104" t="s">
        <v>649</v>
      </c>
      <c r="C419" s="62"/>
      <c r="D419" s="104" t="s">
        <v>31</v>
      </c>
      <c r="E419" s="62" t="s">
        <v>110</v>
      </c>
      <c r="F419" s="62">
        <v>400</v>
      </c>
      <c r="G419" s="62" t="s">
        <v>29</v>
      </c>
      <c r="H419" s="62">
        <v>2000</v>
      </c>
      <c r="I419" s="133">
        <f t="shared" si="146"/>
        <v>800000</v>
      </c>
      <c r="J419" s="63" t="s">
        <v>241</v>
      </c>
      <c r="K419" s="62"/>
      <c r="L419" s="97">
        <f t="shared" si="147"/>
        <v>0</v>
      </c>
      <c r="M419" s="97"/>
      <c r="N419" s="97"/>
      <c r="O419" s="97">
        <f t="shared" si="148"/>
        <v>0</v>
      </c>
      <c r="P419" s="97"/>
      <c r="Q419" s="97"/>
      <c r="R419" s="97">
        <f t="shared" si="149"/>
        <v>0</v>
      </c>
      <c r="S419" s="97"/>
      <c r="T419" s="97"/>
      <c r="U419" s="97">
        <f t="shared" si="150"/>
        <v>800000</v>
      </c>
      <c r="V419" s="97">
        <v>800000</v>
      </c>
      <c r="W419" s="97"/>
      <c r="X419" s="97">
        <f t="shared" si="151"/>
        <v>0</v>
      </c>
      <c r="Y419" s="97"/>
      <c r="Z419" s="97"/>
      <c r="AA419" s="98">
        <f t="shared" si="152"/>
        <v>0</v>
      </c>
      <c r="AB419" s="99">
        <v>45941</v>
      </c>
    </row>
    <row r="420" spans="1:28" ht="15.75" x14ac:dyDescent="0.25">
      <c r="A420" s="39">
        <v>45943</v>
      </c>
      <c r="B420" s="35" t="s">
        <v>526</v>
      </c>
      <c r="C420" s="35"/>
      <c r="D420" s="35" t="s">
        <v>31</v>
      </c>
      <c r="E420" s="35" t="s">
        <v>110</v>
      </c>
      <c r="F420" s="35">
        <v>3000</v>
      </c>
      <c r="G420" s="35" t="s">
        <v>29</v>
      </c>
      <c r="H420" s="35">
        <v>1900</v>
      </c>
      <c r="I420" s="5">
        <f t="shared" si="146"/>
        <v>5700000</v>
      </c>
      <c r="J420" s="41" t="s">
        <v>240</v>
      </c>
      <c r="K420" s="35"/>
      <c r="L420" s="9">
        <f t="shared" ref="L420" si="153">M420+N420</f>
        <v>0</v>
      </c>
      <c r="M420" s="9"/>
      <c r="N420" s="9"/>
      <c r="O420" s="9">
        <f t="shared" ref="O420" si="154">P420+Q420</f>
        <v>5700000</v>
      </c>
      <c r="P420" s="9">
        <v>5700000</v>
      </c>
      <c r="Q420" s="9"/>
      <c r="R420" s="9">
        <f t="shared" ref="R420" si="155">S420+T420</f>
        <v>0</v>
      </c>
      <c r="S420" s="9"/>
      <c r="T420" s="9"/>
      <c r="U420" s="9">
        <f t="shared" ref="U420" si="156">V420+W420</f>
        <v>0</v>
      </c>
      <c r="V420" s="9"/>
      <c r="W420" s="9"/>
      <c r="X420" s="9">
        <f t="shared" ref="X420" si="157">Y420+Z420</f>
        <v>0</v>
      </c>
      <c r="Y420" s="9"/>
      <c r="Z420" s="9"/>
      <c r="AA420" s="10">
        <f t="shared" ref="AA420" si="158">C420+I420-L420-O420-U420-X420-R420</f>
        <v>0</v>
      </c>
      <c r="AB420" s="11">
        <v>45943</v>
      </c>
    </row>
    <row r="421" spans="1:28" ht="15.75" x14ac:dyDescent="0.25">
      <c r="A421" s="39">
        <v>45943</v>
      </c>
      <c r="B421" s="35" t="s">
        <v>526</v>
      </c>
      <c r="C421" s="33"/>
      <c r="D421" s="35" t="s">
        <v>31</v>
      </c>
      <c r="E421" s="33" t="s">
        <v>95</v>
      </c>
      <c r="F421" s="33">
        <v>200</v>
      </c>
      <c r="G421" s="35" t="s">
        <v>29</v>
      </c>
      <c r="H421" s="33">
        <v>3800</v>
      </c>
      <c r="I421" s="5">
        <f t="shared" si="146"/>
        <v>760000</v>
      </c>
      <c r="J421" s="37" t="s">
        <v>240</v>
      </c>
      <c r="K421" s="33"/>
      <c r="L421" s="9">
        <f t="shared" ref="L421:L443" si="159">M421+N421</f>
        <v>0</v>
      </c>
      <c r="M421" s="9"/>
      <c r="N421" s="9"/>
      <c r="O421" s="9">
        <f t="shared" ref="O421:O443" si="160">P421+Q421</f>
        <v>760000</v>
      </c>
      <c r="P421" s="9">
        <v>760000</v>
      </c>
      <c r="Q421" s="9"/>
      <c r="R421" s="9">
        <f t="shared" ref="R421:R443" si="161">S421+T421</f>
        <v>0</v>
      </c>
      <c r="S421" s="9"/>
      <c r="T421" s="9"/>
      <c r="U421" s="9">
        <f t="shared" ref="U421:U443" si="162">V421+W421</f>
        <v>0</v>
      </c>
      <c r="V421" s="9"/>
      <c r="W421" s="9"/>
      <c r="X421" s="9">
        <f t="shared" ref="X421:X443" si="163">Y421+Z421</f>
        <v>0</v>
      </c>
      <c r="Y421" s="9"/>
      <c r="Z421" s="9"/>
      <c r="AA421" s="10">
        <f t="shared" ref="AA421:AA443" si="164">C421+I421-L421-O421-U421-X421-R421</f>
        <v>0</v>
      </c>
      <c r="AB421" s="11">
        <v>45943</v>
      </c>
    </row>
    <row r="422" spans="1:28" ht="15.75" x14ac:dyDescent="0.25">
      <c r="A422" s="39">
        <v>45943</v>
      </c>
      <c r="B422" s="35" t="s">
        <v>1165</v>
      </c>
      <c r="C422" s="33"/>
      <c r="D422" s="35" t="s">
        <v>41</v>
      </c>
      <c r="E422" s="33" t="s">
        <v>270</v>
      </c>
      <c r="F422" s="33">
        <v>1500</v>
      </c>
      <c r="G422" s="35" t="s">
        <v>29</v>
      </c>
      <c r="H422" s="33">
        <v>1120</v>
      </c>
      <c r="I422" s="5">
        <f t="shared" si="146"/>
        <v>1680000</v>
      </c>
      <c r="J422" s="37" t="s">
        <v>241</v>
      </c>
      <c r="K422" s="33"/>
      <c r="L422" s="9">
        <f t="shared" si="159"/>
        <v>1680000</v>
      </c>
      <c r="M422" s="9">
        <v>1680000</v>
      </c>
      <c r="N422" s="9"/>
      <c r="O422" s="9">
        <f t="shared" si="160"/>
        <v>0</v>
      </c>
      <c r="P422" s="9"/>
      <c r="Q422" s="9"/>
      <c r="R422" s="9">
        <f t="shared" si="161"/>
        <v>0</v>
      </c>
      <c r="S422" s="9"/>
      <c r="T422" s="9"/>
      <c r="U422" s="9">
        <f t="shared" si="162"/>
        <v>0</v>
      </c>
      <c r="V422" s="9"/>
      <c r="W422" s="9"/>
      <c r="X422" s="9">
        <f t="shared" si="163"/>
        <v>0</v>
      </c>
      <c r="Y422" s="9"/>
      <c r="Z422" s="9"/>
      <c r="AA422" s="10">
        <f t="shared" si="164"/>
        <v>0</v>
      </c>
      <c r="AB422" s="11">
        <v>45943</v>
      </c>
    </row>
    <row r="423" spans="1:28" ht="15.75" x14ac:dyDescent="0.25">
      <c r="A423" s="39">
        <v>45943</v>
      </c>
      <c r="B423" s="35" t="s">
        <v>40</v>
      </c>
      <c r="C423" s="35"/>
      <c r="D423" s="35" t="s">
        <v>41</v>
      </c>
      <c r="E423" s="35" t="s">
        <v>110</v>
      </c>
      <c r="F423" s="35">
        <v>600</v>
      </c>
      <c r="G423" s="35" t="s">
        <v>29</v>
      </c>
      <c r="H423" s="35">
        <v>1900</v>
      </c>
      <c r="I423" s="5">
        <f t="shared" si="146"/>
        <v>1140000</v>
      </c>
      <c r="J423" s="41" t="s">
        <v>241</v>
      </c>
      <c r="K423" s="35"/>
      <c r="L423" s="9">
        <f t="shared" si="159"/>
        <v>1000000</v>
      </c>
      <c r="M423" s="9">
        <v>1000000</v>
      </c>
      <c r="N423" s="9"/>
      <c r="O423" s="9">
        <f t="shared" si="160"/>
        <v>0</v>
      </c>
      <c r="P423" s="9"/>
      <c r="Q423" s="9"/>
      <c r="R423" s="9">
        <f t="shared" si="161"/>
        <v>0</v>
      </c>
      <c r="S423" s="9"/>
      <c r="T423" s="9"/>
      <c r="U423" s="9">
        <f t="shared" si="162"/>
        <v>140000</v>
      </c>
      <c r="V423" s="9">
        <v>140000</v>
      </c>
      <c r="W423" s="9"/>
      <c r="X423" s="9">
        <f t="shared" si="163"/>
        <v>0</v>
      </c>
      <c r="Y423" s="9"/>
      <c r="Z423" s="9"/>
      <c r="AA423" s="10">
        <f t="shared" si="164"/>
        <v>0</v>
      </c>
      <c r="AB423" s="11">
        <v>45943</v>
      </c>
    </row>
    <row r="424" spans="1:28" ht="15.75" x14ac:dyDescent="0.25">
      <c r="A424" s="39">
        <v>45943</v>
      </c>
      <c r="B424" s="33" t="s">
        <v>305</v>
      </c>
      <c r="C424" s="33"/>
      <c r="D424" s="33" t="s">
        <v>1069</v>
      </c>
      <c r="E424" s="33" t="s">
        <v>73</v>
      </c>
      <c r="F424" s="33">
        <v>10</v>
      </c>
      <c r="G424" s="33" t="s">
        <v>74</v>
      </c>
      <c r="H424" s="33">
        <v>50000</v>
      </c>
      <c r="I424" s="5">
        <f t="shared" si="146"/>
        <v>500000</v>
      </c>
      <c r="J424" s="34" t="s">
        <v>38</v>
      </c>
      <c r="K424" s="107" t="s">
        <v>1187</v>
      </c>
      <c r="L424" s="9">
        <f t="shared" si="159"/>
        <v>0</v>
      </c>
      <c r="M424" s="9"/>
      <c r="N424" s="9"/>
      <c r="O424" s="9">
        <f t="shared" si="160"/>
        <v>0</v>
      </c>
      <c r="P424" s="9"/>
      <c r="Q424" s="9"/>
      <c r="R424" s="9">
        <f t="shared" si="161"/>
        <v>0</v>
      </c>
      <c r="S424" s="9"/>
      <c r="T424" s="9"/>
      <c r="U424" s="9">
        <f t="shared" si="162"/>
        <v>0</v>
      </c>
      <c r="V424" s="9"/>
      <c r="W424" s="9"/>
      <c r="X424" s="9">
        <f t="shared" si="163"/>
        <v>0</v>
      </c>
      <c r="Y424" s="9"/>
      <c r="Z424" s="9"/>
      <c r="AA424" s="10">
        <f t="shared" si="164"/>
        <v>500000</v>
      </c>
      <c r="AB424" s="11"/>
    </row>
    <row r="425" spans="1:28" ht="15.75" x14ac:dyDescent="0.25">
      <c r="A425" s="39">
        <v>45943</v>
      </c>
      <c r="B425" s="33" t="s">
        <v>305</v>
      </c>
      <c r="C425" s="33"/>
      <c r="D425" s="33" t="s">
        <v>1069</v>
      </c>
      <c r="E425" s="33" t="s">
        <v>45</v>
      </c>
      <c r="F425" s="33">
        <v>25</v>
      </c>
      <c r="G425" s="33" t="s">
        <v>51</v>
      </c>
      <c r="H425" s="33">
        <v>180000</v>
      </c>
      <c r="I425" s="5">
        <f t="shared" si="146"/>
        <v>4500000</v>
      </c>
      <c r="J425" s="34" t="s">
        <v>38</v>
      </c>
      <c r="K425" s="107" t="s">
        <v>1187</v>
      </c>
      <c r="L425" s="9">
        <f t="shared" si="159"/>
        <v>0</v>
      </c>
      <c r="M425" s="9"/>
      <c r="N425" s="9"/>
      <c r="O425" s="9">
        <f t="shared" si="160"/>
        <v>0</v>
      </c>
      <c r="P425" s="9"/>
      <c r="Q425" s="9"/>
      <c r="R425" s="9">
        <f t="shared" si="161"/>
        <v>0</v>
      </c>
      <c r="S425" s="9"/>
      <c r="T425" s="9"/>
      <c r="U425" s="9">
        <f t="shared" si="162"/>
        <v>0</v>
      </c>
      <c r="V425" s="9"/>
      <c r="W425" s="9"/>
      <c r="X425" s="9">
        <f t="shared" si="163"/>
        <v>0</v>
      </c>
      <c r="Y425" s="9"/>
      <c r="Z425" s="9"/>
      <c r="AA425" s="10">
        <f t="shared" si="164"/>
        <v>4500000</v>
      </c>
      <c r="AB425" s="11"/>
    </row>
    <row r="426" spans="1:28" ht="15.75" x14ac:dyDescent="0.25">
      <c r="A426" s="39">
        <v>45943</v>
      </c>
      <c r="B426" s="33" t="s">
        <v>1040</v>
      </c>
      <c r="C426" s="33"/>
      <c r="D426" s="33" t="s">
        <v>31</v>
      </c>
      <c r="E426" s="33" t="s">
        <v>110</v>
      </c>
      <c r="F426" s="33">
        <v>1200</v>
      </c>
      <c r="G426" s="33" t="s">
        <v>29</v>
      </c>
      <c r="H426" s="33">
        <v>2000</v>
      </c>
      <c r="I426" s="5">
        <f t="shared" si="146"/>
        <v>2400000</v>
      </c>
      <c r="J426" s="37" t="s">
        <v>240</v>
      </c>
      <c r="K426" s="33" t="s">
        <v>1170</v>
      </c>
      <c r="L426" s="9">
        <f t="shared" si="159"/>
        <v>0</v>
      </c>
      <c r="M426" s="9"/>
      <c r="N426" s="9"/>
      <c r="O426" s="9">
        <f t="shared" si="160"/>
        <v>2400000</v>
      </c>
      <c r="P426" s="9">
        <v>1000000</v>
      </c>
      <c r="Q426" s="9">
        <v>1400000</v>
      </c>
      <c r="R426" s="9">
        <f t="shared" si="161"/>
        <v>0</v>
      </c>
      <c r="S426" s="9"/>
      <c r="T426" s="9"/>
      <c r="U426" s="9">
        <f t="shared" si="162"/>
        <v>0</v>
      </c>
      <c r="V426" s="9"/>
      <c r="W426" s="9"/>
      <c r="X426" s="9">
        <f t="shared" si="163"/>
        <v>0</v>
      </c>
      <c r="Y426" s="9"/>
      <c r="Z426" s="9"/>
      <c r="AA426" s="10">
        <f t="shared" si="164"/>
        <v>0</v>
      </c>
      <c r="AB426" s="11">
        <v>45947</v>
      </c>
    </row>
    <row r="427" spans="1:28" ht="15.75" x14ac:dyDescent="0.25">
      <c r="A427" s="39">
        <v>45943</v>
      </c>
      <c r="B427" s="33" t="s">
        <v>643</v>
      </c>
      <c r="C427" s="33"/>
      <c r="D427" s="33" t="s">
        <v>41</v>
      </c>
      <c r="E427" s="33" t="s">
        <v>185</v>
      </c>
      <c r="F427" s="33">
        <v>400</v>
      </c>
      <c r="G427" s="33" t="s">
        <v>29</v>
      </c>
      <c r="H427" s="33">
        <v>1150</v>
      </c>
      <c r="I427" s="5">
        <f t="shared" si="146"/>
        <v>460000</v>
      </c>
      <c r="J427" s="37" t="s">
        <v>241</v>
      </c>
      <c r="K427" s="33"/>
      <c r="L427" s="9">
        <f t="shared" si="159"/>
        <v>0</v>
      </c>
      <c r="M427" s="9"/>
      <c r="N427" s="9"/>
      <c r="O427" s="9">
        <f t="shared" si="160"/>
        <v>0</v>
      </c>
      <c r="P427" s="9"/>
      <c r="Q427" s="9"/>
      <c r="R427" s="9">
        <f t="shared" si="161"/>
        <v>0</v>
      </c>
      <c r="S427" s="9"/>
      <c r="T427" s="9"/>
      <c r="U427" s="9">
        <f t="shared" si="162"/>
        <v>460000</v>
      </c>
      <c r="V427" s="9">
        <v>460000</v>
      </c>
      <c r="W427" s="9"/>
      <c r="X427" s="9">
        <f t="shared" si="163"/>
        <v>0</v>
      </c>
      <c r="Y427" s="9"/>
      <c r="Z427" s="9"/>
      <c r="AA427" s="10">
        <f t="shared" si="164"/>
        <v>0</v>
      </c>
      <c r="AB427" s="11">
        <v>45943</v>
      </c>
    </row>
    <row r="428" spans="1:28" ht="15.75" x14ac:dyDescent="0.25">
      <c r="A428" s="39">
        <v>45943</v>
      </c>
      <c r="B428" s="33" t="s">
        <v>307</v>
      </c>
      <c r="C428" s="33"/>
      <c r="D428" s="33" t="s">
        <v>31</v>
      </c>
      <c r="E428" s="33" t="s">
        <v>361</v>
      </c>
      <c r="F428" s="33">
        <v>2</v>
      </c>
      <c r="G428" s="33" t="s">
        <v>33</v>
      </c>
      <c r="H428" s="33">
        <v>230000</v>
      </c>
      <c r="I428" s="5">
        <f t="shared" si="146"/>
        <v>460000</v>
      </c>
      <c r="J428" s="37" t="s">
        <v>241</v>
      </c>
      <c r="K428" s="33"/>
      <c r="L428" s="9">
        <f t="shared" si="159"/>
        <v>0</v>
      </c>
      <c r="M428" s="9"/>
      <c r="N428" s="9"/>
      <c r="O428" s="9">
        <f t="shared" si="160"/>
        <v>0</v>
      </c>
      <c r="P428" s="9"/>
      <c r="Q428" s="9"/>
      <c r="R428" s="9">
        <f t="shared" si="161"/>
        <v>0</v>
      </c>
      <c r="S428" s="9"/>
      <c r="T428" s="9"/>
      <c r="U428" s="9">
        <f t="shared" si="162"/>
        <v>460000</v>
      </c>
      <c r="V428" s="9">
        <v>460000</v>
      </c>
      <c r="W428" s="9"/>
      <c r="X428" s="9">
        <f t="shared" si="163"/>
        <v>0</v>
      </c>
      <c r="Y428" s="9"/>
      <c r="Z428" s="9"/>
      <c r="AA428" s="10">
        <f t="shared" si="164"/>
        <v>0</v>
      </c>
      <c r="AB428" s="11">
        <v>45943</v>
      </c>
    </row>
    <row r="429" spans="1:28" ht="15.75" x14ac:dyDescent="0.25">
      <c r="A429" s="39">
        <v>45943</v>
      </c>
      <c r="B429" s="33" t="s">
        <v>1209</v>
      </c>
      <c r="C429" s="33"/>
      <c r="D429" s="33" t="s">
        <v>31</v>
      </c>
      <c r="E429" s="33" t="s">
        <v>132</v>
      </c>
      <c r="F429" s="33">
        <v>100</v>
      </c>
      <c r="G429" s="33" t="s">
        <v>51</v>
      </c>
      <c r="H429" s="33">
        <v>125000</v>
      </c>
      <c r="I429" s="5">
        <f t="shared" si="146"/>
        <v>12500000</v>
      </c>
      <c r="J429" s="37" t="s">
        <v>240</v>
      </c>
      <c r="K429" s="33"/>
      <c r="L429" s="9">
        <f t="shared" si="159"/>
        <v>0</v>
      </c>
      <c r="M429" s="9"/>
      <c r="N429" s="9"/>
      <c r="O429" s="9">
        <f t="shared" si="160"/>
        <v>12500000</v>
      </c>
      <c r="P429" s="9">
        <v>12500000</v>
      </c>
      <c r="Q429" s="9"/>
      <c r="R429" s="9">
        <f t="shared" si="161"/>
        <v>0</v>
      </c>
      <c r="S429" s="9"/>
      <c r="T429" s="9"/>
      <c r="U429" s="9">
        <f t="shared" si="162"/>
        <v>0</v>
      </c>
      <c r="V429" s="9"/>
      <c r="W429" s="9"/>
      <c r="X429" s="9">
        <f t="shared" si="163"/>
        <v>0</v>
      </c>
      <c r="Y429" s="9"/>
      <c r="Z429" s="9"/>
      <c r="AA429" s="10">
        <f t="shared" si="164"/>
        <v>0</v>
      </c>
      <c r="AB429" s="11">
        <v>45943</v>
      </c>
    </row>
    <row r="430" spans="1:28" ht="15.75" x14ac:dyDescent="0.25">
      <c r="A430" s="39">
        <v>45943</v>
      </c>
      <c r="B430" s="33" t="s">
        <v>333</v>
      </c>
      <c r="C430" s="33"/>
      <c r="D430" s="33" t="s">
        <v>31</v>
      </c>
      <c r="E430" s="33" t="s">
        <v>423</v>
      </c>
      <c r="F430" s="33">
        <v>34.200000000000003</v>
      </c>
      <c r="G430" s="33" t="s">
        <v>51</v>
      </c>
      <c r="H430" s="33">
        <v>43000</v>
      </c>
      <c r="I430" s="5">
        <f t="shared" si="146"/>
        <v>1470600.0000000002</v>
      </c>
      <c r="J430" s="37" t="s">
        <v>241</v>
      </c>
      <c r="K430" s="33"/>
      <c r="L430" s="9">
        <f t="shared" si="159"/>
        <v>1470600</v>
      </c>
      <c r="M430" s="9">
        <v>1470600</v>
      </c>
      <c r="N430" s="9"/>
      <c r="O430" s="9">
        <f t="shared" si="160"/>
        <v>0</v>
      </c>
      <c r="P430" s="9"/>
      <c r="Q430" s="9"/>
      <c r="R430" s="9">
        <f t="shared" si="161"/>
        <v>0</v>
      </c>
      <c r="S430" s="9"/>
      <c r="T430" s="9"/>
      <c r="U430" s="9">
        <f t="shared" si="162"/>
        <v>0</v>
      </c>
      <c r="V430" s="9"/>
      <c r="W430" s="9"/>
      <c r="X430" s="9">
        <f t="shared" si="163"/>
        <v>0</v>
      </c>
      <c r="Y430" s="9"/>
      <c r="Z430" s="9"/>
      <c r="AA430" s="10">
        <f t="shared" si="164"/>
        <v>2.3283064365386963E-10</v>
      </c>
      <c r="AB430" s="11">
        <v>45943</v>
      </c>
    </row>
    <row r="431" spans="1:28" ht="15.75" x14ac:dyDescent="0.25">
      <c r="A431" s="39">
        <v>45943</v>
      </c>
      <c r="B431" s="33" t="s">
        <v>162</v>
      </c>
      <c r="C431" s="33"/>
      <c r="D431" s="33" t="s">
        <v>31</v>
      </c>
      <c r="E431" s="33" t="s">
        <v>166</v>
      </c>
      <c r="F431" s="33">
        <v>1</v>
      </c>
      <c r="G431" s="33" t="s">
        <v>23</v>
      </c>
      <c r="H431" s="33">
        <v>400000</v>
      </c>
      <c r="I431" s="5">
        <f t="shared" si="146"/>
        <v>400000</v>
      </c>
      <c r="J431" s="37" t="s">
        <v>241</v>
      </c>
      <c r="K431" s="33"/>
      <c r="L431" s="9">
        <f t="shared" si="159"/>
        <v>0</v>
      </c>
      <c r="M431" s="9"/>
      <c r="N431" s="9"/>
      <c r="O431" s="9">
        <f t="shared" si="160"/>
        <v>0</v>
      </c>
      <c r="P431" s="9"/>
      <c r="Q431" s="9"/>
      <c r="R431" s="9">
        <f t="shared" si="161"/>
        <v>0</v>
      </c>
      <c r="S431" s="9"/>
      <c r="T431" s="9"/>
      <c r="U431" s="9">
        <f t="shared" si="162"/>
        <v>400000</v>
      </c>
      <c r="V431" s="9">
        <v>400000</v>
      </c>
      <c r="W431" s="9"/>
      <c r="X431" s="9">
        <f t="shared" si="163"/>
        <v>0</v>
      </c>
      <c r="Y431" s="9"/>
      <c r="Z431" s="9"/>
      <c r="AA431" s="10">
        <f t="shared" si="164"/>
        <v>0</v>
      </c>
      <c r="AB431" s="11">
        <v>45940</v>
      </c>
    </row>
    <row r="432" spans="1:28" ht="15.75" x14ac:dyDescent="0.25">
      <c r="A432" s="39">
        <v>45943</v>
      </c>
      <c r="B432" s="33" t="s">
        <v>202</v>
      </c>
      <c r="C432" s="33"/>
      <c r="D432" s="33" t="s">
        <v>31</v>
      </c>
      <c r="E432" s="33" t="s">
        <v>155</v>
      </c>
      <c r="F432" s="33">
        <v>1000</v>
      </c>
      <c r="G432" s="33" t="s">
        <v>29</v>
      </c>
      <c r="H432" s="33">
        <v>3800</v>
      </c>
      <c r="I432" s="5">
        <f t="shared" si="146"/>
        <v>3800000</v>
      </c>
      <c r="J432" s="37" t="s">
        <v>240</v>
      </c>
      <c r="K432" s="33"/>
      <c r="L432" s="9">
        <f t="shared" si="159"/>
        <v>0</v>
      </c>
      <c r="M432" s="9"/>
      <c r="N432" s="9"/>
      <c r="O432" s="9">
        <f t="shared" si="160"/>
        <v>3800000</v>
      </c>
      <c r="P432" s="9">
        <v>3800000</v>
      </c>
      <c r="Q432" s="9"/>
      <c r="R432" s="9">
        <f t="shared" si="161"/>
        <v>0</v>
      </c>
      <c r="S432" s="9"/>
      <c r="T432" s="9"/>
      <c r="U432" s="9">
        <f t="shared" si="162"/>
        <v>0</v>
      </c>
      <c r="V432" s="9"/>
      <c r="W432" s="9"/>
      <c r="X432" s="9">
        <f t="shared" si="163"/>
        <v>0</v>
      </c>
      <c r="Y432" s="9"/>
      <c r="Z432" s="9"/>
      <c r="AA432" s="10">
        <f t="shared" si="164"/>
        <v>0</v>
      </c>
      <c r="AB432" s="11">
        <v>45943</v>
      </c>
    </row>
    <row r="433" spans="1:28" ht="15.75" x14ac:dyDescent="0.25">
      <c r="A433" s="39">
        <v>45943</v>
      </c>
      <c r="B433" s="33" t="s">
        <v>499</v>
      </c>
      <c r="C433" s="33"/>
      <c r="D433" s="33" t="s">
        <v>1069</v>
      </c>
      <c r="E433" s="33" t="s">
        <v>167</v>
      </c>
      <c r="F433" s="33">
        <v>2</v>
      </c>
      <c r="G433" s="33" t="s">
        <v>23</v>
      </c>
      <c r="H433" s="33">
        <v>400000</v>
      </c>
      <c r="I433" s="5">
        <f t="shared" si="146"/>
        <v>800000</v>
      </c>
      <c r="J433" s="37" t="s">
        <v>241</v>
      </c>
      <c r="K433" s="33" t="s">
        <v>1170</v>
      </c>
      <c r="L433" s="9">
        <f t="shared" si="159"/>
        <v>0</v>
      </c>
      <c r="M433" s="9"/>
      <c r="N433" s="9"/>
      <c r="O433" s="9">
        <f t="shared" si="160"/>
        <v>0</v>
      </c>
      <c r="P433" s="9"/>
      <c r="Q433" s="9"/>
      <c r="R433" s="9">
        <f t="shared" si="161"/>
        <v>0</v>
      </c>
      <c r="S433" s="9"/>
      <c r="T433" s="9"/>
      <c r="U433" s="9">
        <f t="shared" si="162"/>
        <v>800000</v>
      </c>
      <c r="V433" s="9">
        <v>800000</v>
      </c>
      <c r="W433" s="9"/>
      <c r="X433" s="9">
        <f t="shared" si="163"/>
        <v>0</v>
      </c>
      <c r="Y433" s="9"/>
      <c r="Z433" s="9"/>
      <c r="AA433" s="10">
        <f t="shared" si="164"/>
        <v>0</v>
      </c>
      <c r="AB433" s="11">
        <v>45762</v>
      </c>
    </row>
    <row r="434" spans="1:28" ht="15.75" x14ac:dyDescent="0.25">
      <c r="A434" s="39">
        <v>45943</v>
      </c>
      <c r="B434" s="33" t="s">
        <v>701</v>
      </c>
      <c r="C434" s="33"/>
      <c r="D434" s="33" t="s">
        <v>41</v>
      </c>
      <c r="E434" s="33" t="s">
        <v>110</v>
      </c>
      <c r="F434" s="33">
        <v>1200</v>
      </c>
      <c r="G434" s="33" t="s">
        <v>29</v>
      </c>
      <c r="H434" s="33">
        <v>1900</v>
      </c>
      <c r="I434" s="5">
        <f t="shared" si="146"/>
        <v>2280000</v>
      </c>
      <c r="J434" s="37" t="s">
        <v>240</v>
      </c>
      <c r="K434" s="33"/>
      <c r="L434" s="9">
        <f t="shared" si="159"/>
        <v>0</v>
      </c>
      <c r="M434" s="9"/>
      <c r="N434" s="9"/>
      <c r="O434" s="9">
        <f t="shared" si="160"/>
        <v>2280000</v>
      </c>
      <c r="P434" s="9">
        <v>2280000</v>
      </c>
      <c r="Q434" s="9"/>
      <c r="R434" s="9">
        <f t="shared" si="161"/>
        <v>0</v>
      </c>
      <c r="S434" s="9"/>
      <c r="T434" s="9"/>
      <c r="U434" s="9">
        <f t="shared" si="162"/>
        <v>0</v>
      </c>
      <c r="V434" s="9"/>
      <c r="W434" s="9"/>
      <c r="X434" s="9">
        <f t="shared" si="163"/>
        <v>0</v>
      </c>
      <c r="Y434" s="9"/>
      <c r="Z434" s="9"/>
      <c r="AA434" s="10">
        <f t="shared" si="164"/>
        <v>0</v>
      </c>
      <c r="AB434" s="11">
        <v>45943</v>
      </c>
    </row>
    <row r="435" spans="1:28" ht="15.75" x14ac:dyDescent="0.25">
      <c r="A435" s="39">
        <v>45943</v>
      </c>
      <c r="B435" s="33" t="s">
        <v>92</v>
      </c>
      <c r="C435" s="33"/>
      <c r="D435" s="33" t="s">
        <v>31</v>
      </c>
      <c r="E435" s="33" t="s">
        <v>91</v>
      </c>
      <c r="F435" s="33">
        <v>1000</v>
      </c>
      <c r="G435" s="33" t="s">
        <v>29</v>
      </c>
      <c r="H435" s="33">
        <v>4000</v>
      </c>
      <c r="I435" s="5">
        <f t="shared" si="146"/>
        <v>4000000</v>
      </c>
      <c r="J435" s="37" t="s">
        <v>240</v>
      </c>
      <c r="K435" s="33"/>
      <c r="L435" s="9">
        <f t="shared" si="159"/>
        <v>0</v>
      </c>
      <c r="M435" s="9"/>
      <c r="N435" s="9"/>
      <c r="O435" s="9">
        <f t="shared" si="160"/>
        <v>4000000</v>
      </c>
      <c r="P435" s="9">
        <v>4000000</v>
      </c>
      <c r="Q435" s="9"/>
      <c r="R435" s="9">
        <f t="shared" si="161"/>
        <v>0</v>
      </c>
      <c r="S435" s="9"/>
      <c r="T435" s="9"/>
      <c r="U435" s="9">
        <f t="shared" si="162"/>
        <v>0</v>
      </c>
      <c r="V435" s="9"/>
      <c r="W435" s="9"/>
      <c r="X435" s="9">
        <f t="shared" si="163"/>
        <v>0</v>
      </c>
      <c r="Y435" s="9"/>
      <c r="Z435" s="9"/>
      <c r="AA435" s="10">
        <f t="shared" si="164"/>
        <v>0</v>
      </c>
      <c r="AB435" s="11">
        <v>45943</v>
      </c>
    </row>
    <row r="436" spans="1:28" ht="15.75" x14ac:dyDescent="0.25">
      <c r="A436" s="32">
        <v>45943</v>
      </c>
      <c r="B436" s="33" t="s">
        <v>472</v>
      </c>
      <c r="C436" s="33"/>
      <c r="D436" s="33" t="s">
        <v>41</v>
      </c>
      <c r="E436" s="33" t="s">
        <v>122</v>
      </c>
      <c r="F436" s="33">
        <v>6</v>
      </c>
      <c r="G436" s="33" t="s">
        <v>51</v>
      </c>
      <c r="H436" s="33">
        <v>70000</v>
      </c>
      <c r="I436" s="5">
        <f t="shared" si="146"/>
        <v>420000</v>
      </c>
      <c r="J436" s="37" t="s">
        <v>241</v>
      </c>
      <c r="K436" s="33"/>
      <c r="L436" s="9">
        <f t="shared" si="159"/>
        <v>0</v>
      </c>
      <c r="M436" s="9"/>
      <c r="N436" s="9"/>
      <c r="O436" s="9">
        <f t="shared" si="160"/>
        <v>0</v>
      </c>
      <c r="P436" s="9"/>
      <c r="Q436" s="9"/>
      <c r="R436" s="9">
        <f t="shared" si="161"/>
        <v>0</v>
      </c>
      <c r="S436" s="9"/>
      <c r="T436" s="9"/>
      <c r="U436" s="9">
        <f t="shared" si="162"/>
        <v>420000</v>
      </c>
      <c r="V436" s="9">
        <v>420000</v>
      </c>
      <c r="W436" s="9"/>
      <c r="X436" s="9">
        <f t="shared" si="163"/>
        <v>0</v>
      </c>
      <c r="Y436" s="9"/>
      <c r="Z436" s="9"/>
      <c r="AA436" s="10">
        <f t="shared" si="164"/>
        <v>0</v>
      </c>
      <c r="AB436" s="11">
        <v>45943</v>
      </c>
    </row>
    <row r="437" spans="1:28" ht="15.75" x14ac:dyDescent="0.25">
      <c r="A437" s="39">
        <v>45943</v>
      </c>
      <c r="B437" s="33" t="s">
        <v>723</v>
      </c>
      <c r="C437" s="33"/>
      <c r="D437" s="33" t="s">
        <v>31</v>
      </c>
      <c r="E437" s="33" t="s">
        <v>187</v>
      </c>
      <c r="F437" s="33">
        <v>1</v>
      </c>
      <c r="G437" s="33" t="s">
        <v>23</v>
      </c>
      <c r="H437" s="33">
        <v>400000</v>
      </c>
      <c r="I437" s="5">
        <f t="shared" si="146"/>
        <v>400000</v>
      </c>
      <c r="J437" s="37" t="s">
        <v>241</v>
      </c>
      <c r="K437" s="33"/>
      <c r="L437" s="9">
        <f t="shared" si="159"/>
        <v>0</v>
      </c>
      <c r="M437" s="9"/>
      <c r="N437" s="9"/>
      <c r="O437" s="9">
        <f t="shared" si="160"/>
        <v>0</v>
      </c>
      <c r="P437" s="9"/>
      <c r="Q437" s="9"/>
      <c r="R437" s="9">
        <f t="shared" si="161"/>
        <v>0</v>
      </c>
      <c r="S437" s="9"/>
      <c r="T437" s="9"/>
      <c r="U437" s="9">
        <f t="shared" si="162"/>
        <v>400000</v>
      </c>
      <c r="V437" s="9">
        <v>400000</v>
      </c>
      <c r="W437" s="9"/>
      <c r="X437" s="9">
        <f t="shared" si="163"/>
        <v>0</v>
      </c>
      <c r="Y437" s="9"/>
      <c r="Z437" s="9"/>
      <c r="AA437" s="10">
        <f t="shared" si="164"/>
        <v>0</v>
      </c>
      <c r="AB437" s="11">
        <v>45943</v>
      </c>
    </row>
    <row r="438" spans="1:28" ht="15.75" x14ac:dyDescent="0.25">
      <c r="A438" s="39">
        <v>45943</v>
      </c>
      <c r="B438" s="33" t="s">
        <v>478</v>
      </c>
      <c r="C438" s="33"/>
      <c r="D438" s="33" t="s">
        <v>41</v>
      </c>
      <c r="E438" s="33" t="s">
        <v>139</v>
      </c>
      <c r="F438" s="33">
        <v>2</v>
      </c>
      <c r="G438" s="33" t="s">
        <v>23</v>
      </c>
      <c r="H438" s="33">
        <v>400000</v>
      </c>
      <c r="I438" s="5">
        <f t="shared" si="146"/>
        <v>800000</v>
      </c>
      <c r="J438" s="37" t="s">
        <v>240</v>
      </c>
      <c r="K438" s="33"/>
      <c r="L438" s="9">
        <f t="shared" si="159"/>
        <v>0</v>
      </c>
      <c r="M438" s="9"/>
      <c r="N438" s="9"/>
      <c r="O438" s="9">
        <f t="shared" si="160"/>
        <v>800000</v>
      </c>
      <c r="P438" s="9">
        <v>800000</v>
      </c>
      <c r="Q438" s="9"/>
      <c r="R438" s="9">
        <f t="shared" si="161"/>
        <v>0</v>
      </c>
      <c r="S438" s="9"/>
      <c r="T438" s="9"/>
      <c r="U438" s="9">
        <f t="shared" si="162"/>
        <v>0</v>
      </c>
      <c r="V438" s="9"/>
      <c r="W438" s="9"/>
      <c r="X438" s="9">
        <f t="shared" si="163"/>
        <v>0</v>
      </c>
      <c r="Y438" s="9"/>
      <c r="Z438" s="9"/>
      <c r="AA438" s="10">
        <f t="shared" si="164"/>
        <v>0</v>
      </c>
      <c r="AB438" s="11">
        <v>45943</v>
      </c>
    </row>
    <row r="439" spans="1:28" ht="15.75" x14ac:dyDescent="0.25">
      <c r="A439" s="39">
        <v>45943</v>
      </c>
      <c r="B439" s="33" t="s">
        <v>478</v>
      </c>
      <c r="C439" s="33"/>
      <c r="D439" s="33" t="s">
        <v>41</v>
      </c>
      <c r="E439" s="33" t="s">
        <v>166</v>
      </c>
      <c r="F439" s="33">
        <v>2</v>
      </c>
      <c r="G439" s="33" t="s">
        <v>23</v>
      </c>
      <c r="H439" s="33">
        <v>400000</v>
      </c>
      <c r="I439" s="5">
        <f t="shared" si="146"/>
        <v>800000</v>
      </c>
      <c r="J439" s="37" t="s">
        <v>240</v>
      </c>
      <c r="K439" s="33"/>
      <c r="L439" s="9">
        <f t="shared" si="159"/>
        <v>0</v>
      </c>
      <c r="M439" s="9"/>
      <c r="N439" s="9"/>
      <c r="O439" s="9">
        <f t="shared" si="160"/>
        <v>800000</v>
      </c>
      <c r="P439" s="9">
        <v>800000</v>
      </c>
      <c r="Q439" s="9"/>
      <c r="R439" s="9">
        <f t="shared" si="161"/>
        <v>0</v>
      </c>
      <c r="S439" s="9"/>
      <c r="T439" s="9"/>
      <c r="U439" s="9">
        <f t="shared" si="162"/>
        <v>0</v>
      </c>
      <c r="V439" s="9"/>
      <c r="W439" s="9"/>
      <c r="X439" s="9">
        <f t="shared" si="163"/>
        <v>0</v>
      </c>
      <c r="Y439" s="9"/>
      <c r="Z439" s="9"/>
      <c r="AA439" s="10">
        <f t="shared" si="164"/>
        <v>0</v>
      </c>
      <c r="AB439" s="11">
        <v>45943</v>
      </c>
    </row>
    <row r="440" spans="1:28" ht="15.75" x14ac:dyDescent="0.25">
      <c r="A440" s="39">
        <v>45943</v>
      </c>
      <c r="B440" s="33" t="s">
        <v>109</v>
      </c>
      <c r="C440" s="33"/>
      <c r="D440" s="33" t="s">
        <v>31</v>
      </c>
      <c r="E440" s="33" t="s">
        <v>110</v>
      </c>
      <c r="F440" s="33">
        <v>4000</v>
      </c>
      <c r="G440" s="33" t="s">
        <v>29</v>
      </c>
      <c r="H440" s="33">
        <v>1750</v>
      </c>
      <c r="I440" s="5">
        <f t="shared" si="146"/>
        <v>7000000</v>
      </c>
      <c r="J440" s="37" t="s">
        <v>241</v>
      </c>
      <c r="K440" s="33"/>
      <c r="L440" s="9">
        <f t="shared" si="159"/>
        <v>7000000</v>
      </c>
      <c r="M440" s="9">
        <v>7000000</v>
      </c>
      <c r="N440" s="9"/>
      <c r="O440" s="9">
        <f t="shared" si="160"/>
        <v>0</v>
      </c>
      <c r="P440" s="9"/>
      <c r="Q440" s="9"/>
      <c r="R440" s="9">
        <f t="shared" si="161"/>
        <v>0</v>
      </c>
      <c r="S440" s="9"/>
      <c r="T440" s="9"/>
      <c r="U440" s="9">
        <f t="shared" si="162"/>
        <v>0</v>
      </c>
      <c r="V440" s="9"/>
      <c r="W440" s="9"/>
      <c r="X440" s="9">
        <f t="shared" si="163"/>
        <v>0</v>
      </c>
      <c r="Y440" s="9"/>
      <c r="Z440" s="9"/>
      <c r="AA440" s="10">
        <f t="shared" si="164"/>
        <v>0</v>
      </c>
      <c r="AB440" s="11">
        <v>45943</v>
      </c>
    </row>
    <row r="441" spans="1:28" ht="15.75" x14ac:dyDescent="0.25">
      <c r="A441" s="39">
        <v>45943</v>
      </c>
      <c r="B441" s="33" t="s">
        <v>109</v>
      </c>
      <c r="C441" s="33"/>
      <c r="D441" s="33" t="s">
        <v>31</v>
      </c>
      <c r="E441" s="33" t="s">
        <v>70</v>
      </c>
      <c r="F441" s="33">
        <v>1300</v>
      </c>
      <c r="G441" s="33" t="s">
        <v>29</v>
      </c>
      <c r="H441" s="33">
        <v>2625</v>
      </c>
      <c r="I441" s="5">
        <f t="shared" si="146"/>
        <v>3412500</v>
      </c>
      <c r="J441" s="37" t="s">
        <v>241</v>
      </c>
      <c r="K441" s="33"/>
      <c r="L441" s="9">
        <f t="shared" si="159"/>
        <v>3412500</v>
      </c>
      <c r="M441" s="9">
        <v>3412500</v>
      </c>
      <c r="N441" s="9"/>
      <c r="O441" s="9">
        <f t="shared" si="160"/>
        <v>0</v>
      </c>
      <c r="P441" s="9"/>
      <c r="Q441" s="9"/>
      <c r="R441" s="9">
        <f t="shared" si="161"/>
        <v>0</v>
      </c>
      <c r="S441" s="9"/>
      <c r="T441" s="9"/>
      <c r="U441" s="9">
        <f t="shared" si="162"/>
        <v>0</v>
      </c>
      <c r="V441" s="9"/>
      <c r="W441" s="9"/>
      <c r="X441" s="9">
        <f t="shared" si="163"/>
        <v>0</v>
      </c>
      <c r="Y441" s="9"/>
      <c r="Z441" s="9"/>
      <c r="AA441" s="10">
        <f t="shared" si="164"/>
        <v>0</v>
      </c>
      <c r="AB441" s="11">
        <v>45943</v>
      </c>
    </row>
    <row r="442" spans="1:28" ht="16.5" thickBot="1" x14ac:dyDescent="0.3">
      <c r="A442" s="61">
        <v>45943</v>
      </c>
      <c r="B442" s="62" t="s">
        <v>543</v>
      </c>
      <c r="C442" s="62"/>
      <c r="D442" s="62" t="s">
        <v>31</v>
      </c>
      <c r="E442" s="62" t="s">
        <v>95</v>
      </c>
      <c r="F442" s="62">
        <v>800</v>
      </c>
      <c r="G442" s="62" t="s">
        <v>29</v>
      </c>
      <c r="H442" s="62">
        <v>3600</v>
      </c>
      <c r="I442" s="133">
        <f t="shared" si="146"/>
        <v>2880000</v>
      </c>
      <c r="J442" s="63" t="s">
        <v>240</v>
      </c>
      <c r="K442" s="62"/>
      <c r="L442" s="97">
        <f t="shared" si="159"/>
        <v>0</v>
      </c>
      <c r="M442" s="97"/>
      <c r="N442" s="97"/>
      <c r="O442" s="97">
        <f t="shared" si="160"/>
        <v>2880000</v>
      </c>
      <c r="P442" s="97">
        <v>2880000</v>
      </c>
      <c r="Q442" s="97"/>
      <c r="R442" s="97">
        <f t="shared" si="161"/>
        <v>0</v>
      </c>
      <c r="S442" s="97"/>
      <c r="T442" s="97"/>
      <c r="U442" s="97">
        <f t="shared" si="162"/>
        <v>0</v>
      </c>
      <c r="V442" s="97"/>
      <c r="W442" s="97"/>
      <c r="X442" s="97">
        <f t="shared" si="163"/>
        <v>0</v>
      </c>
      <c r="Y442" s="97"/>
      <c r="Z442" s="97"/>
      <c r="AA442" s="98">
        <f t="shared" si="164"/>
        <v>0</v>
      </c>
      <c r="AB442" s="99">
        <v>45943</v>
      </c>
    </row>
    <row r="443" spans="1:28" ht="15.75" x14ac:dyDescent="0.25">
      <c r="A443" s="39">
        <v>45944</v>
      </c>
      <c r="B443" s="35" t="s">
        <v>164</v>
      </c>
      <c r="C443" s="35"/>
      <c r="D443" s="35" t="s">
        <v>41</v>
      </c>
      <c r="E443" s="35" t="s">
        <v>95</v>
      </c>
      <c r="F443" s="35">
        <v>5200</v>
      </c>
      <c r="G443" s="35" t="s">
        <v>29</v>
      </c>
      <c r="H443" s="35">
        <v>3700</v>
      </c>
      <c r="I443" s="135">
        <f t="shared" si="146"/>
        <v>19240000</v>
      </c>
      <c r="J443" s="34" t="s">
        <v>38</v>
      </c>
      <c r="K443" s="35" t="s">
        <v>1211</v>
      </c>
      <c r="L443" s="120">
        <f t="shared" si="159"/>
        <v>0</v>
      </c>
      <c r="M443" s="120"/>
      <c r="N443" s="120"/>
      <c r="O443" s="120">
        <f t="shared" si="160"/>
        <v>0</v>
      </c>
      <c r="P443" s="120"/>
      <c r="Q443" s="120"/>
      <c r="R443" s="120">
        <f t="shared" si="161"/>
        <v>0</v>
      </c>
      <c r="S443" s="120"/>
      <c r="T443" s="120"/>
      <c r="U443" s="120">
        <f t="shared" si="162"/>
        <v>0</v>
      </c>
      <c r="V443" s="120"/>
      <c r="W443" s="120"/>
      <c r="X443" s="120">
        <f t="shared" si="163"/>
        <v>0</v>
      </c>
      <c r="Y443" s="120"/>
      <c r="Z443" s="120"/>
      <c r="AA443" s="121">
        <f t="shared" si="164"/>
        <v>19240000</v>
      </c>
      <c r="AB443" s="122"/>
    </row>
    <row r="444" spans="1:28" ht="15.75" x14ac:dyDescent="0.25">
      <c r="A444" s="39">
        <v>45944</v>
      </c>
      <c r="B444" s="33" t="s">
        <v>189</v>
      </c>
      <c r="C444" s="33"/>
      <c r="D444" s="33" t="s">
        <v>31</v>
      </c>
      <c r="E444" s="33" t="s">
        <v>110</v>
      </c>
      <c r="F444" s="33">
        <v>1000</v>
      </c>
      <c r="G444" s="33" t="s">
        <v>29</v>
      </c>
      <c r="H444" s="33">
        <v>1800</v>
      </c>
      <c r="I444" s="5">
        <f t="shared" si="146"/>
        <v>1800000</v>
      </c>
      <c r="J444" s="37" t="s">
        <v>241</v>
      </c>
      <c r="K444" s="33"/>
      <c r="L444" s="9">
        <f t="shared" ref="L444:L475" si="165">M444+N444</f>
        <v>0</v>
      </c>
      <c r="M444" s="9"/>
      <c r="N444" s="9"/>
      <c r="O444" s="9">
        <f t="shared" ref="O444:O475" si="166">P444+Q444</f>
        <v>0</v>
      </c>
      <c r="P444" s="9"/>
      <c r="Q444" s="9"/>
      <c r="R444" s="9">
        <f t="shared" ref="R444:R475" si="167">S444+T444</f>
        <v>1800000</v>
      </c>
      <c r="S444" s="9">
        <v>1800000</v>
      </c>
      <c r="T444" s="9"/>
      <c r="U444" s="9">
        <f t="shared" ref="U444:U475" si="168">V444+W444</f>
        <v>0</v>
      </c>
      <c r="V444" s="9"/>
      <c r="W444" s="9"/>
      <c r="X444" s="9">
        <f t="shared" ref="X444:X475" si="169">Y444+Z444</f>
        <v>0</v>
      </c>
      <c r="Y444" s="9"/>
      <c r="Z444" s="9"/>
      <c r="AA444" s="10">
        <f t="shared" ref="AA444:AA475" si="170">C444+I444-L444-O444-U444-X444-R444</f>
        <v>0</v>
      </c>
      <c r="AB444" s="11">
        <v>45944</v>
      </c>
    </row>
    <row r="445" spans="1:28" ht="15.75" x14ac:dyDescent="0.25">
      <c r="A445" s="39">
        <v>45944</v>
      </c>
      <c r="B445" s="33" t="s">
        <v>860</v>
      </c>
      <c r="C445" s="33"/>
      <c r="D445" s="33" t="s">
        <v>41</v>
      </c>
      <c r="E445" s="33" t="s">
        <v>135</v>
      </c>
      <c r="F445" s="33">
        <v>30</v>
      </c>
      <c r="G445" s="33" t="s">
        <v>51</v>
      </c>
      <c r="H445" s="33">
        <v>43000</v>
      </c>
      <c r="I445" s="5">
        <f t="shared" si="146"/>
        <v>1290000</v>
      </c>
      <c r="J445" s="37" t="s">
        <v>240</v>
      </c>
      <c r="K445" s="33"/>
      <c r="L445" s="9">
        <f t="shared" si="165"/>
        <v>0</v>
      </c>
      <c r="M445" s="9"/>
      <c r="N445" s="9"/>
      <c r="O445" s="9">
        <f t="shared" si="166"/>
        <v>1290000</v>
      </c>
      <c r="P445" s="9">
        <v>1290000</v>
      </c>
      <c r="Q445" s="9"/>
      <c r="R445" s="9">
        <f t="shared" si="167"/>
        <v>0</v>
      </c>
      <c r="S445" s="9"/>
      <c r="T445" s="9"/>
      <c r="U445" s="9">
        <f t="shared" si="168"/>
        <v>0</v>
      </c>
      <c r="V445" s="9"/>
      <c r="W445" s="9"/>
      <c r="X445" s="9">
        <f t="shared" si="169"/>
        <v>0</v>
      </c>
      <c r="Y445" s="9"/>
      <c r="Z445" s="9"/>
      <c r="AA445" s="10">
        <f t="shared" si="170"/>
        <v>0</v>
      </c>
      <c r="AB445" s="11">
        <v>45944</v>
      </c>
    </row>
    <row r="446" spans="1:28" ht="15.75" x14ac:dyDescent="0.25">
      <c r="A446" s="39">
        <v>45944</v>
      </c>
      <c r="B446" s="35" t="s">
        <v>221</v>
      </c>
      <c r="C446" s="35"/>
      <c r="D446" s="35" t="s">
        <v>41</v>
      </c>
      <c r="E446" s="35" t="s">
        <v>166</v>
      </c>
      <c r="F446" s="35">
        <v>2</v>
      </c>
      <c r="G446" s="35" t="s">
        <v>23</v>
      </c>
      <c r="H446" s="35">
        <v>400000</v>
      </c>
      <c r="I446" s="5">
        <f t="shared" si="146"/>
        <v>800000</v>
      </c>
      <c r="J446" s="37" t="s">
        <v>240</v>
      </c>
      <c r="K446" s="35"/>
      <c r="L446" s="9">
        <f t="shared" si="165"/>
        <v>0</v>
      </c>
      <c r="M446" s="9"/>
      <c r="N446" s="9"/>
      <c r="O446" s="9">
        <f t="shared" si="166"/>
        <v>800000</v>
      </c>
      <c r="P446" s="9">
        <v>800000</v>
      </c>
      <c r="Q446" s="9"/>
      <c r="R446" s="9">
        <f t="shared" si="167"/>
        <v>0</v>
      </c>
      <c r="S446" s="9"/>
      <c r="T446" s="9"/>
      <c r="U446" s="9">
        <f t="shared" si="168"/>
        <v>0</v>
      </c>
      <c r="V446" s="9"/>
      <c r="W446" s="9"/>
      <c r="X446" s="9">
        <f t="shared" si="169"/>
        <v>0</v>
      </c>
      <c r="Y446" s="9"/>
      <c r="Z446" s="9"/>
      <c r="AA446" s="10">
        <f t="shared" si="170"/>
        <v>0</v>
      </c>
      <c r="AB446" s="11">
        <v>45944</v>
      </c>
    </row>
    <row r="447" spans="1:28" ht="15.75" x14ac:dyDescent="0.25">
      <c r="A447" s="39">
        <v>45944</v>
      </c>
      <c r="B447" s="35" t="s">
        <v>221</v>
      </c>
      <c r="C447" s="33"/>
      <c r="D447" s="35" t="s">
        <v>41</v>
      </c>
      <c r="E447" s="33" t="s">
        <v>50</v>
      </c>
      <c r="F447" s="33">
        <v>2</v>
      </c>
      <c r="G447" s="33" t="s">
        <v>51</v>
      </c>
      <c r="H447" s="33">
        <v>170000</v>
      </c>
      <c r="I447" s="5">
        <f t="shared" si="146"/>
        <v>340000</v>
      </c>
      <c r="J447" s="37" t="s">
        <v>240</v>
      </c>
      <c r="K447" s="33"/>
      <c r="L447" s="9">
        <f t="shared" si="165"/>
        <v>0</v>
      </c>
      <c r="M447" s="9"/>
      <c r="N447" s="9"/>
      <c r="O447" s="9">
        <f t="shared" si="166"/>
        <v>340000</v>
      </c>
      <c r="P447" s="9">
        <v>340000</v>
      </c>
      <c r="Q447" s="9"/>
      <c r="R447" s="9">
        <f t="shared" si="167"/>
        <v>0</v>
      </c>
      <c r="S447" s="9"/>
      <c r="T447" s="9"/>
      <c r="U447" s="9">
        <f t="shared" si="168"/>
        <v>0</v>
      </c>
      <c r="V447" s="9"/>
      <c r="W447" s="9"/>
      <c r="X447" s="9">
        <f t="shared" si="169"/>
        <v>0</v>
      </c>
      <c r="Y447" s="9"/>
      <c r="Z447" s="9"/>
      <c r="AA447" s="10">
        <f t="shared" si="170"/>
        <v>0</v>
      </c>
      <c r="AB447" s="11">
        <v>45944</v>
      </c>
    </row>
    <row r="448" spans="1:28" ht="15.75" x14ac:dyDescent="0.25">
      <c r="A448" s="39">
        <v>45944</v>
      </c>
      <c r="B448" s="33" t="s">
        <v>108</v>
      </c>
      <c r="C448" s="33"/>
      <c r="D448" s="33" t="s">
        <v>31</v>
      </c>
      <c r="E448" s="33" t="s">
        <v>203</v>
      </c>
      <c r="F448" s="33">
        <v>26.9</v>
      </c>
      <c r="G448" s="33" t="s">
        <v>51</v>
      </c>
      <c r="H448" s="33">
        <v>43000</v>
      </c>
      <c r="I448" s="5">
        <f t="shared" si="146"/>
        <v>1156700</v>
      </c>
      <c r="J448" s="37" t="s">
        <v>240</v>
      </c>
      <c r="K448" s="33"/>
      <c r="L448" s="9">
        <f t="shared" si="165"/>
        <v>0</v>
      </c>
      <c r="M448" s="9"/>
      <c r="N448" s="9"/>
      <c r="O448" s="9">
        <f t="shared" si="166"/>
        <v>1156700</v>
      </c>
      <c r="P448" s="9">
        <v>1156700</v>
      </c>
      <c r="Q448" s="9"/>
      <c r="R448" s="9">
        <f t="shared" si="167"/>
        <v>0</v>
      </c>
      <c r="S448" s="9"/>
      <c r="T448" s="9"/>
      <c r="U448" s="9">
        <f t="shared" si="168"/>
        <v>0</v>
      </c>
      <c r="V448" s="9"/>
      <c r="W448" s="9"/>
      <c r="X448" s="9">
        <f t="shared" si="169"/>
        <v>0</v>
      </c>
      <c r="Y448" s="9"/>
      <c r="Z448" s="9"/>
      <c r="AA448" s="10">
        <f t="shared" si="170"/>
        <v>0</v>
      </c>
      <c r="AB448" s="11">
        <v>45943</v>
      </c>
    </row>
    <row r="449" spans="1:28" ht="15.75" x14ac:dyDescent="0.25">
      <c r="A449" s="39">
        <v>45944</v>
      </c>
      <c r="B449" s="33" t="s">
        <v>108</v>
      </c>
      <c r="C449" s="33"/>
      <c r="D449" s="33" t="s">
        <v>31</v>
      </c>
      <c r="E449" s="33" t="s">
        <v>228</v>
      </c>
      <c r="F449" s="33">
        <v>5</v>
      </c>
      <c r="G449" s="33" t="s">
        <v>138</v>
      </c>
      <c r="H449" s="33">
        <v>900000</v>
      </c>
      <c r="I449" s="5">
        <f t="shared" si="146"/>
        <v>4500000</v>
      </c>
      <c r="J449" s="37" t="s">
        <v>240</v>
      </c>
      <c r="K449" s="33"/>
      <c r="L449" s="9">
        <f t="shared" si="165"/>
        <v>0</v>
      </c>
      <c r="M449" s="9"/>
      <c r="N449" s="9"/>
      <c r="O449" s="9">
        <f t="shared" si="166"/>
        <v>4500000</v>
      </c>
      <c r="P449" s="9">
        <v>4500000</v>
      </c>
      <c r="Q449" s="9"/>
      <c r="R449" s="9">
        <f t="shared" si="167"/>
        <v>0</v>
      </c>
      <c r="S449" s="9"/>
      <c r="T449" s="9"/>
      <c r="U449" s="9">
        <f t="shared" si="168"/>
        <v>0</v>
      </c>
      <c r="V449" s="9"/>
      <c r="W449" s="9"/>
      <c r="X449" s="9">
        <f t="shared" si="169"/>
        <v>0</v>
      </c>
      <c r="Y449" s="9"/>
      <c r="Z449" s="9"/>
      <c r="AA449" s="10">
        <f t="shared" si="170"/>
        <v>0</v>
      </c>
      <c r="AB449" s="11">
        <v>45943</v>
      </c>
    </row>
    <row r="450" spans="1:28" ht="15.75" x14ac:dyDescent="0.25">
      <c r="A450" s="39">
        <v>45944</v>
      </c>
      <c r="B450" s="33" t="s">
        <v>108</v>
      </c>
      <c r="C450" s="33"/>
      <c r="D450" s="33" t="s">
        <v>31</v>
      </c>
      <c r="E450" s="33" t="s">
        <v>299</v>
      </c>
      <c r="F450" s="33">
        <v>8</v>
      </c>
      <c r="G450" s="33" t="s">
        <v>138</v>
      </c>
      <c r="H450" s="33">
        <v>900000</v>
      </c>
      <c r="I450" s="5">
        <f t="shared" si="146"/>
        <v>7200000</v>
      </c>
      <c r="J450" s="37" t="s">
        <v>240</v>
      </c>
      <c r="K450" s="33"/>
      <c r="L450" s="9">
        <f t="shared" si="165"/>
        <v>0</v>
      </c>
      <c r="M450" s="9"/>
      <c r="N450" s="9"/>
      <c r="O450" s="9">
        <f t="shared" si="166"/>
        <v>7200000</v>
      </c>
      <c r="P450" s="9">
        <v>7200000</v>
      </c>
      <c r="Q450" s="9"/>
      <c r="R450" s="9">
        <f t="shared" si="167"/>
        <v>0</v>
      </c>
      <c r="S450" s="9"/>
      <c r="T450" s="9"/>
      <c r="U450" s="9">
        <f t="shared" si="168"/>
        <v>0</v>
      </c>
      <c r="V450" s="9"/>
      <c r="W450" s="9"/>
      <c r="X450" s="9">
        <f t="shared" si="169"/>
        <v>0</v>
      </c>
      <c r="Y450" s="9"/>
      <c r="Z450" s="9"/>
      <c r="AA450" s="10">
        <f t="shared" si="170"/>
        <v>0</v>
      </c>
      <c r="AB450" s="11">
        <v>45943</v>
      </c>
    </row>
    <row r="451" spans="1:28" ht="15.75" x14ac:dyDescent="0.25">
      <c r="A451" s="39">
        <v>45944</v>
      </c>
      <c r="B451" s="33" t="s">
        <v>108</v>
      </c>
      <c r="C451" s="33"/>
      <c r="D451" s="33" t="s">
        <v>31</v>
      </c>
      <c r="E451" s="33" t="s">
        <v>137</v>
      </c>
      <c r="F451" s="33">
        <v>1</v>
      </c>
      <c r="G451" s="33" t="s">
        <v>138</v>
      </c>
      <c r="H451" s="33">
        <v>900000</v>
      </c>
      <c r="I451" s="5">
        <f t="shared" si="146"/>
        <v>900000</v>
      </c>
      <c r="J451" s="37" t="s">
        <v>240</v>
      </c>
      <c r="K451" s="33"/>
      <c r="L451" s="9">
        <f t="shared" si="165"/>
        <v>0</v>
      </c>
      <c r="M451" s="9"/>
      <c r="N451" s="9"/>
      <c r="O451" s="9">
        <f t="shared" si="166"/>
        <v>900000</v>
      </c>
      <c r="P451" s="9">
        <v>900000</v>
      </c>
      <c r="Q451" s="9"/>
      <c r="R451" s="9">
        <f t="shared" si="167"/>
        <v>0</v>
      </c>
      <c r="S451" s="9"/>
      <c r="T451" s="9"/>
      <c r="U451" s="9">
        <f t="shared" si="168"/>
        <v>0</v>
      </c>
      <c r="V451" s="9"/>
      <c r="W451" s="9"/>
      <c r="X451" s="9">
        <f t="shared" si="169"/>
        <v>0</v>
      </c>
      <c r="Y451" s="9"/>
      <c r="Z451" s="9"/>
      <c r="AA451" s="10">
        <f t="shared" si="170"/>
        <v>0</v>
      </c>
      <c r="AB451" s="11">
        <v>45944</v>
      </c>
    </row>
    <row r="452" spans="1:28" ht="15.75" x14ac:dyDescent="0.25">
      <c r="A452" s="39">
        <v>45944</v>
      </c>
      <c r="B452" s="33" t="s">
        <v>1048</v>
      </c>
      <c r="C452" s="33"/>
      <c r="D452" s="33" t="s">
        <v>31</v>
      </c>
      <c r="E452" s="33" t="s">
        <v>480</v>
      </c>
      <c r="F452" s="33">
        <v>40</v>
      </c>
      <c r="G452" s="33" t="s">
        <v>25</v>
      </c>
      <c r="H452" s="33">
        <v>25000</v>
      </c>
      <c r="I452" s="5">
        <f t="shared" ref="I452:I515" si="171">F452*H452</f>
        <v>1000000</v>
      </c>
      <c r="J452" s="37" t="s">
        <v>240</v>
      </c>
      <c r="K452" s="33"/>
      <c r="L452" s="9">
        <f t="shared" si="165"/>
        <v>0</v>
      </c>
      <c r="M452" s="9"/>
      <c r="N452" s="9"/>
      <c r="O452" s="9">
        <f t="shared" si="166"/>
        <v>1000000</v>
      </c>
      <c r="P452" s="9">
        <v>1000000</v>
      </c>
      <c r="Q452" s="9"/>
      <c r="R452" s="9">
        <f t="shared" si="167"/>
        <v>0</v>
      </c>
      <c r="S452" s="9"/>
      <c r="T452" s="9"/>
      <c r="U452" s="9">
        <f t="shared" si="168"/>
        <v>0</v>
      </c>
      <c r="V452" s="9"/>
      <c r="W452" s="9"/>
      <c r="X452" s="9">
        <f t="shared" si="169"/>
        <v>0</v>
      </c>
      <c r="Y452" s="9"/>
      <c r="Z452" s="9"/>
      <c r="AA452" s="10">
        <f t="shared" si="170"/>
        <v>0</v>
      </c>
      <c r="AB452" s="11">
        <v>45944</v>
      </c>
    </row>
    <row r="453" spans="1:28" ht="15.75" x14ac:dyDescent="0.25">
      <c r="A453" s="39">
        <v>45944</v>
      </c>
      <c r="B453" s="33" t="s">
        <v>1048</v>
      </c>
      <c r="C453" s="33"/>
      <c r="D453" s="33" t="s">
        <v>31</v>
      </c>
      <c r="E453" s="33" t="s">
        <v>102</v>
      </c>
      <c r="F453" s="33">
        <v>12</v>
      </c>
      <c r="G453" s="33" t="s">
        <v>74</v>
      </c>
      <c r="H453" s="33">
        <v>65000</v>
      </c>
      <c r="I453" s="5">
        <f t="shared" si="171"/>
        <v>780000</v>
      </c>
      <c r="J453" s="37" t="s">
        <v>240</v>
      </c>
      <c r="K453" s="33"/>
      <c r="L453" s="9">
        <f t="shared" si="165"/>
        <v>0</v>
      </c>
      <c r="M453" s="9"/>
      <c r="N453" s="9"/>
      <c r="O453" s="9">
        <f t="shared" si="166"/>
        <v>780000</v>
      </c>
      <c r="P453" s="9">
        <v>780000</v>
      </c>
      <c r="Q453" s="9"/>
      <c r="R453" s="9">
        <f t="shared" si="167"/>
        <v>0</v>
      </c>
      <c r="S453" s="9"/>
      <c r="T453" s="9"/>
      <c r="U453" s="9">
        <f t="shared" si="168"/>
        <v>0</v>
      </c>
      <c r="V453" s="9"/>
      <c r="W453" s="9"/>
      <c r="X453" s="9">
        <f t="shared" si="169"/>
        <v>0</v>
      </c>
      <c r="Y453" s="9"/>
      <c r="Z453" s="9"/>
      <c r="AA453" s="10">
        <f t="shared" si="170"/>
        <v>0</v>
      </c>
      <c r="AB453" s="11">
        <v>45944</v>
      </c>
    </row>
    <row r="454" spans="1:28" ht="15.75" x14ac:dyDescent="0.25">
      <c r="A454" s="39">
        <v>45944</v>
      </c>
      <c r="B454" s="33" t="s">
        <v>483</v>
      </c>
      <c r="C454" s="33"/>
      <c r="D454" s="33" t="s">
        <v>31</v>
      </c>
      <c r="E454" s="33" t="s">
        <v>80</v>
      </c>
      <c r="F454" s="33">
        <v>2</v>
      </c>
      <c r="G454" s="33" t="s">
        <v>23</v>
      </c>
      <c r="H454" s="33">
        <v>1200000</v>
      </c>
      <c r="I454" s="5">
        <f t="shared" si="171"/>
        <v>2400000</v>
      </c>
      <c r="J454" s="37" t="s">
        <v>240</v>
      </c>
      <c r="K454" s="33"/>
      <c r="L454" s="9">
        <f t="shared" si="165"/>
        <v>0</v>
      </c>
      <c r="M454" s="9"/>
      <c r="N454" s="9"/>
      <c r="O454" s="9">
        <f t="shared" si="166"/>
        <v>2400000</v>
      </c>
      <c r="P454" s="9">
        <v>2400000</v>
      </c>
      <c r="Q454" s="9"/>
      <c r="R454" s="9">
        <f t="shared" si="167"/>
        <v>0</v>
      </c>
      <c r="S454" s="9"/>
      <c r="T454" s="9"/>
      <c r="U454" s="9">
        <f t="shared" si="168"/>
        <v>0</v>
      </c>
      <c r="V454" s="9"/>
      <c r="W454" s="9"/>
      <c r="X454" s="9">
        <f t="shared" si="169"/>
        <v>0</v>
      </c>
      <c r="Y454" s="9"/>
      <c r="Z454" s="9"/>
      <c r="AA454" s="10">
        <f t="shared" si="170"/>
        <v>0</v>
      </c>
      <c r="AB454" s="11">
        <v>45944</v>
      </c>
    </row>
    <row r="455" spans="1:28" ht="15.75" x14ac:dyDescent="0.25">
      <c r="A455" s="39">
        <v>45944</v>
      </c>
      <c r="B455" s="33" t="s">
        <v>290</v>
      </c>
      <c r="C455" s="33"/>
      <c r="D455" s="33" t="s">
        <v>31</v>
      </c>
      <c r="E455" s="33" t="s">
        <v>148</v>
      </c>
      <c r="F455" s="33">
        <v>100</v>
      </c>
      <c r="G455" s="33" t="s">
        <v>51</v>
      </c>
      <c r="H455" s="33">
        <v>60000</v>
      </c>
      <c r="I455" s="5">
        <f t="shared" si="171"/>
        <v>6000000</v>
      </c>
      <c r="J455" s="37" t="s">
        <v>240</v>
      </c>
      <c r="K455" s="33"/>
      <c r="L455" s="9">
        <f t="shared" si="165"/>
        <v>0</v>
      </c>
      <c r="M455" s="9"/>
      <c r="N455" s="9"/>
      <c r="O455" s="9">
        <f t="shared" si="166"/>
        <v>6000000</v>
      </c>
      <c r="P455" s="9">
        <v>6000000</v>
      </c>
      <c r="Q455" s="9"/>
      <c r="R455" s="9">
        <f t="shared" si="167"/>
        <v>0</v>
      </c>
      <c r="S455" s="9"/>
      <c r="T455" s="9"/>
      <c r="U455" s="9">
        <f t="shared" si="168"/>
        <v>0</v>
      </c>
      <c r="V455" s="9"/>
      <c r="W455" s="9"/>
      <c r="X455" s="9">
        <f t="shared" si="169"/>
        <v>0</v>
      </c>
      <c r="Y455" s="9"/>
      <c r="Z455" s="9"/>
      <c r="AA455" s="10">
        <f t="shared" si="170"/>
        <v>0</v>
      </c>
      <c r="AB455" s="11">
        <v>45944</v>
      </c>
    </row>
    <row r="456" spans="1:28" ht="15.75" x14ac:dyDescent="0.25">
      <c r="A456" s="39">
        <v>45944</v>
      </c>
      <c r="B456" s="33" t="s">
        <v>359</v>
      </c>
      <c r="C456" s="33"/>
      <c r="D456" s="33" t="s">
        <v>41</v>
      </c>
      <c r="E456" s="33" t="s">
        <v>297</v>
      </c>
      <c r="F456" s="33">
        <v>4000</v>
      </c>
      <c r="G456" s="33" t="s">
        <v>29</v>
      </c>
      <c r="H456" s="33">
        <v>1750</v>
      </c>
      <c r="I456" s="5">
        <f t="shared" si="171"/>
        <v>7000000</v>
      </c>
      <c r="J456" s="41" t="s">
        <v>241</v>
      </c>
      <c r="K456" s="33" t="s">
        <v>1212</v>
      </c>
      <c r="L456" s="9">
        <f t="shared" si="165"/>
        <v>0</v>
      </c>
      <c r="M456" s="9"/>
      <c r="N456" s="9"/>
      <c r="O456" s="9">
        <f t="shared" si="166"/>
        <v>0</v>
      </c>
      <c r="P456" s="9"/>
      <c r="Q456" s="9"/>
      <c r="R456" s="9">
        <f t="shared" si="167"/>
        <v>0</v>
      </c>
      <c r="S456" s="9"/>
      <c r="T456" s="9"/>
      <c r="U456" s="9">
        <f t="shared" si="168"/>
        <v>7000000</v>
      </c>
      <c r="V456" s="9">
        <v>1950000</v>
      </c>
      <c r="W456" s="9">
        <v>5050000</v>
      </c>
      <c r="X456" s="9">
        <f t="shared" si="169"/>
        <v>0</v>
      </c>
      <c r="Y456" s="9"/>
      <c r="Z456" s="9"/>
      <c r="AA456" s="10">
        <f t="shared" si="170"/>
        <v>0</v>
      </c>
      <c r="AB456" s="11">
        <v>45951</v>
      </c>
    </row>
    <row r="457" spans="1:28" ht="15.75" x14ac:dyDescent="0.25">
      <c r="A457" s="39">
        <v>45944</v>
      </c>
      <c r="B457" s="33" t="s">
        <v>359</v>
      </c>
      <c r="C457" s="33"/>
      <c r="D457" s="33" t="s">
        <v>41</v>
      </c>
      <c r="E457" s="33" t="s">
        <v>185</v>
      </c>
      <c r="F457" s="33">
        <v>1200</v>
      </c>
      <c r="G457" s="33" t="s">
        <v>29</v>
      </c>
      <c r="H457" s="33">
        <v>875</v>
      </c>
      <c r="I457" s="5">
        <f t="shared" si="171"/>
        <v>1050000</v>
      </c>
      <c r="J457" s="41" t="s">
        <v>241</v>
      </c>
      <c r="K457" s="33" t="s">
        <v>1212</v>
      </c>
      <c r="L457" s="9">
        <f t="shared" si="165"/>
        <v>0</v>
      </c>
      <c r="M457" s="9"/>
      <c r="N457" s="9"/>
      <c r="O457" s="9">
        <f t="shared" si="166"/>
        <v>0</v>
      </c>
      <c r="P457" s="9"/>
      <c r="Q457" s="9"/>
      <c r="R457" s="9">
        <f t="shared" si="167"/>
        <v>0</v>
      </c>
      <c r="S457" s="9"/>
      <c r="T457" s="9"/>
      <c r="U457" s="9">
        <f t="shared" si="168"/>
        <v>1050000</v>
      </c>
      <c r="V457" s="9">
        <v>1050000</v>
      </c>
      <c r="W457" s="9"/>
      <c r="X457" s="9">
        <f t="shared" si="169"/>
        <v>0</v>
      </c>
      <c r="Y457" s="9"/>
      <c r="Z457" s="9"/>
      <c r="AA457" s="10">
        <f t="shared" si="170"/>
        <v>0</v>
      </c>
      <c r="AB457" s="11">
        <v>45948</v>
      </c>
    </row>
    <row r="458" spans="1:28" ht="15.75" x14ac:dyDescent="0.25">
      <c r="A458" s="39">
        <v>45944</v>
      </c>
      <c r="B458" s="33" t="s">
        <v>1209</v>
      </c>
      <c r="C458" s="33"/>
      <c r="D458" s="33" t="s">
        <v>31</v>
      </c>
      <c r="E458" s="33" t="s">
        <v>132</v>
      </c>
      <c r="F458" s="33">
        <v>200</v>
      </c>
      <c r="G458" s="33" t="s">
        <v>51</v>
      </c>
      <c r="H458" s="33">
        <v>125000</v>
      </c>
      <c r="I458" s="5">
        <f t="shared" si="171"/>
        <v>25000000</v>
      </c>
      <c r="J458" s="37" t="s">
        <v>240</v>
      </c>
      <c r="K458" s="33"/>
      <c r="L458" s="9">
        <f t="shared" si="165"/>
        <v>0</v>
      </c>
      <c r="M458" s="9"/>
      <c r="N458" s="9"/>
      <c r="O458" s="9">
        <f t="shared" si="166"/>
        <v>25000000</v>
      </c>
      <c r="P458" s="9">
        <v>25000000</v>
      </c>
      <c r="Q458" s="9"/>
      <c r="R458" s="9">
        <f t="shared" si="167"/>
        <v>0</v>
      </c>
      <c r="S458" s="9"/>
      <c r="T458" s="9"/>
      <c r="U458" s="9">
        <f t="shared" si="168"/>
        <v>0</v>
      </c>
      <c r="V458" s="9"/>
      <c r="W458" s="9"/>
      <c r="X458" s="9">
        <f t="shared" si="169"/>
        <v>0</v>
      </c>
      <c r="Y458" s="9"/>
      <c r="Z458" s="9"/>
      <c r="AA458" s="10">
        <f t="shared" si="170"/>
        <v>0</v>
      </c>
      <c r="AB458" s="11">
        <v>45944</v>
      </c>
    </row>
    <row r="459" spans="1:28" ht="15.75" x14ac:dyDescent="0.25">
      <c r="A459" s="39">
        <v>45944</v>
      </c>
      <c r="B459" s="33" t="s">
        <v>161</v>
      </c>
      <c r="C459" s="33"/>
      <c r="D459" s="33" t="s">
        <v>1069</v>
      </c>
      <c r="E459" s="33" t="s">
        <v>86</v>
      </c>
      <c r="F459" s="33">
        <v>25</v>
      </c>
      <c r="G459" s="33" t="s">
        <v>51</v>
      </c>
      <c r="H459" s="33">
        <v>95000</v>
      </c>
      <c r="I459" s="5">
        <f t="shared" si="171"/>
        <v>2375000</v>
      </c>
      <c r="J459" s="34" t="s">
        <v>43</v>
      </c>
      <c r="K459" s="33" t="s">
        <v>1212</v>
      </c>
      <c r="L459" s="9">
        <f t="shared" si="165"/>
        <v>0</v>
      </c>
      <c r="M459" s="9"/>
      <c r="N459" s="9"/>
      <c r="O459" s="9">
        <f t="shared" si="166"/>
        <v>0</v>
      </c>
      <c r="P459" s="9"/>
      <c r="Q459" s="9"/>
      <c r="R459" s="9">
        <f t="shared" si="167"/>
        <v>0</v>
      </c>
      <c r="S459" s="9"/>
      <c r="T459" s="9"/>
      <c r="U459" s="9">
        <f t="shared" si="168"/>
        <v>0</v>
      </c>
      <c r="V459" s="9"/>
      <c r="W459" s="9"/>
      <c r="X459" s="9">
        <f t="shared" si="169"/>
        <v>0</v>
      </c>
      <c r="Y459" s="9"/>
      <c r="Z459" s="9"/>
      <c r="AA459" s="10">
        <f t="shared" si="170"/>
        <v>2375000</v>
      </c>
      <c r="AB459" s="11"/>
    </row>
    <row r="460" spans="1:28" ht="15.75" x14ac:dyDescent="0.25">
      <c r="A460" s="39">
        <v>45944</v>
      </c>
      <c r="B460" s="33" t="s">
        <v>161</v>
      </c>
      <c r="C460" s="35"/>
      <c r="D460" s="33" t="s">
        <v>1069</v>
      </c>
      <c r="E460" s="35" t="s">
        <v>95</v>
      </c>
      <c r="F460" s="35">
        <v>300</v>
      </c>
      <c r="G460" s="35" t="s">
        <v>29</v>
      </c>
      <c r="H460" s="35">
        <v>3600</v>
      </c>
      <c r="I460" s="5">
        <f t="shared" si="171"/>
        <v>1080000</v>
      </c>
      <c r="J460" s="34" t="s">
        <v>38</v>
      </c>
      <c r="K460" s="33" t="s">
        <v>1212</v>
      </c>
      <c r="L460" s="9">
        <f t="shared" si="165"/>
        <v>0</v>
      </c>
      <c r="M460" s="9"/>
      <c r="N460" s="9"/>
      <c r="O460" s="9">
        <f t="shared" si="166"/>
        <v>0</v>
      </c>
      <c r="P460" s="9"/>
      <c r="Q460" s="9"/>
      <c r="R460" s="9">
        <f t="shared" si="167"/>
        <v>0</v>
      </c>
      <c r="S460" s="9"/>
      <c r="T460" s="9"/>
      <c r="U460" s="9">
        <f t="shared" si="168"/>
        <v>0</v>
      </c>
      <c r="V460" s="9"/>
      <c r="W460" s="9"/>
      <c r="X460" s="9">
        <f t="shared" si="169"/>
        <v>0</v>
      </c>
      <c r="Y460" s="9"/>
      <c r="Z460" s="9"/>
      <c r="AA460" s="10">
        <f t="shared" si="170"/>
        <v>1080000</v>
      </c>
      <c r="AB460" s="11"/>
    </row>
    <row r="461" spans="1:28" ht="15.75" x14ac:dyDescent="0.25">
      <c r="A461" s="39">
        <v>45944</v>
      </c>
      <c r="B461" s="33" t="s">
        <v>704</v>
      </c>
      <c r="C461" s="33"/>
      <c r="D461" s="33" t="s">
        <v>41</v>
      </c>
      <c r="E461" s="33" t="s">
        <v>945</v>
      </c>
      <c r="F461" s="33">
        <v>5400</v>
      </c>
      <c r="G461" s="35" t="s">
        <v>29</v>
      </c>
      <c r="H461" s="33">
        <v>1850</v>
      </c>
      <c r="I461" s="5">
        <f t="shared" si="171"/>
        <v>9990000</v>
      </c>
      <c r="J461" s="37" t="s">
        <v>241</v>
      </c>
      <c r="K461" s="146"/>
      <c r="L461" s="9">
        <f t="shared" si="165"/>
        <v>5000000</v>
      </c>
      <c r="M461" s="9">
        <v>5000000</v>
      </c>
      <c r="N461" s="9"/>
      <c r="O461" s="9">
        <f t="shared" si="166"/>
        <v>0</v>
      </c>
      <c r="P461" s="9"/>
      <c r="Q461" s="9"/>
      <c r="R461" s="9">
        <f t="shared" si="167"/>
        <v>0</v>
      </c>
      <c r="S461" s="9"/>
      <c r="T461" s="9"/>
      <c r="U461" s="9">
        <f t="shared" si="168"/>
        <v>4990000</v>
      </c>
      <c r="V461" s="9">
        <v>4990000</v>
      </c>
      <c r="W461" s="9"/>
      <c r="X461" s="9">
        <f t="shared" si="169"/>
        <v>0</v>
      </c>
      <c r="Y461" s="9"/>
      <c r="Z461" s="9"/>
      <c r="AA461" s="10">
        <f t="shared" si="170"/>
        <v>0</v>
      </c>
      <c r="AB461" s="11">
        <v>45944</v>
      </c>
    </row>
    <row r="462" spans="1:28" ht="15.75" x14ac:dyDescent="0.25">
      <c r="A462" s="39">
        <v>45944</v>
      </c>
      <c r="B462" s="33" t="s">
        <v>339</v>
      </c>
      <c r="C462" s="33"/>
      <c r="D462" s="33" t="s">
        <v>31</v>
      </c>
      <c r="E462" s="33" t="s">
        <v>185</v>
      </c>
      <c r="F462" s="33">
        <v>2000</v>
      </c>
      <c r="G462" s="33" t="s">
        <v>29</v>
      </c>
      <c r="H462" s="33">
        <v>875</v>
      </c>
      <c r="I462" s="5">
        <f t="shared" si="171"/>
        <v>1750000</v>
      </c>
      <c r="J462" s="37" t="s">
        <v>240</v>
      </c>
      <c r="K462" s="33"/>
      <c r="L462" s="9">
        <f t="shared" si="165"/>
        <v>0</v>
      </c>
      <c r="M462" s="9"/>
      <c r="N462" s="9"/>
      <c r="O462" s="9">
        <f t="shared" si="166"/>
        <v>1750000</v>
      </c>
      <c r="P462" s="9">
        <v>1750000</v>
      </c>
      <c r="Q462" s="9"/>
      <c r="R462" s="9">
        <f t="shared" si="167"/>
        <v>0</v>
      </c>
      <c r="S462" s="9"/>
      <c r="T462" s="9"/>
      <c r="U462" s="9">
        <f t="shared" si="168"/>
        <v>0</v>
      </c>
      <c r="V462" s="9"/>
      <c r="W462" s="9"/>
      <c r="X462" s="9">
        <f t="shared" si="169"/>
        <v>0</v>
      </c>
      <c r="Y462" s="9"/>
      <c r="Z462" s="9"/>
      <c r="AA462" s="10">
        <f t="shared" si="170"/>
        <v>0</v>
      </c>
      <c r="AB462" s="11">
        <v>45944</v>
      </c>
    </row>
    <row r="463" spans="1:28" ht="15.75" x14ac:dyDescent="0.25">
      <c r="A463" s="39">
        <v>45944</v>
      </c>
      <c r="B463" s="33" t="s">
        <v>219</v>
      </c>
      <c r="C463" s="33"/>
      <c r="D463" s="33" t="s">
        <v>31</v>
      </c>
      <c r="E463" s="33" t="s">
        <v>945</v>
      </c>
      <c r="F463" s="33">
        <v>2000</v>
      </c>
      <c r="G463" s="33" t="s">
        <v>29</v>
      </c>
      <c r="H463" s="33">
        <v>1900</v>
      </c>
      <c r="I463" s="5">
        <f t="shared" si="171"/>
        <v>3800000</v>
      </c>
      <c r="J463" s="34" t="s">
        <v>38</v>
      </c>
      <c r="K463" s="33" t="s">
        <v>1212</v>
      </c>
      <c r="L463" s="9">
        <f t="shared" si="165"/>
        <v>0</v>
      </c>
      <c r="M463" s="9"/>
      <c r="N463" s="9"/>
      <c r="O463" s="9">
        <f t="shared" si="166"/>
        <v>0</v>
      </c>
      <c r="P463" s="9"/>
      <c r="Q463" s="9"/>
      <c r="R463" s="9">
        <f t="shared" si="167"/>
        <v>0</v>
      </c>
      <c r="S463" s="9"/>
      <c r="T463" s="9"/>
      <c r="U463" s="9">
        <f t="shared" si="168"/>
        <v>0</v>
      </c>
      <c r="V463" s="9"/>
      <c r="W463" s="9"/>
      <c r="X463" s="9">
        <f t="shared" si="169"/>
        <v>0</v>
      </c>
      <c r="Y463" s="9"/>
      <c r="Z463" s="9"/>
      <c r="AA463" s="10">
        <f t="shared" si="170"/>
        <v>3800000</v>
      </c>
      <c r="AB463" s="11"/>
    </row>
    <row r="464" spans="1:28" ht="15.75" x14ac:dyDescent="0.25">
      <c r="A464" s="39">
        <v>45944</v>
      </c>
      <c r="B464" s="33" t="s">
        <v>1210</v>
      </c>
      <c r="C464" s="33"/>
      <c r="D464" s="33" t="s">
        <v>41</v>
      </c>
      <c r="E464" s="33" t="s">
        <v>136</v>
      </c>
      <c r="F464" s="33">
        <v>49.6</v>
      </c>
      <c r="G464" s="33" t="s">
        <v>51</v>
      </c>
      <c r="H464" s="33">
        <v>43000</v>
      </c>
      <c r="I464" s="5">
        <f t="shared" si="171"/>
        <v>2132800</v>
      </c>
      <c r="J464" s="37" t="s">
        <v>241</v>
      </c>
      <c r="K464" s="33"/>
      <c r="L464" s="9">
        <f t="shared" si="165"/>
        <v>0</v>
      </c>
      <c r="M464" s="9"/>
      <c r="N464" s="9"/>
      <c r="O464" s="9">
        <f t="shared" si="166"/>
        <v>0</v>
      </c>
      <c r="P464" s="9"/>
      <c r="Q464" s="9"/>
      <c r="R464" s="9">
        <f t="shared" si="167"/>
        <v>0</v>
      </c>
      <c r="S464" s="9"/>
      <c r="T464" s="9"/>
      <c r="U464" s="9">
        <f t="shared" si="168"/>
        <v>2132800</v>
      </c>
      <c r="V464" s="9">
        <v>2132800</v>
      </c>
      <c r="W464" s="9"/>
      <c r="X464" s="9">
        <f t="shared" si="169"/>
        <v>0</v>
      </c>
      <c r="Y464" s="9"/>
      <c r="Z464" s="9"/>
      <c r="AA464" s="10">
        <f t="shared" si="170"/>
        <v>0</v>
      </c>
      <c r="AB464" s="11">
        <v>45944</v>
      </c>
    </row>
    <row r="465" spans="1:28" ht="15.75" x14ac:dyDescent="0.25">
      <c r="A465" s="39">
        <v>45944</v>
      </c>
      <c r="B465" s="33" t="s">
        <v>231</v>
      </c>
      <c r="C465" s="33"/>
      <c r="D465" s="33"/>
      <c r="E465" s="33" t="s">
        <v>98</v>
      </c>
      <c r="F465" s="33">
        <v>23.5</v>
      </c>
      <c r="G465" s="33" t="s">
        <v>51</v>
      </c>
      <c r="H465" s="33"/>
      <c r="I465" s="5">
        <f t="shared" si="171"/>
        <v>0</v>
      </c>
      <c r="J465" s="83" t="s">
        <v>26</v>
      </c>
      <c r="K465" s="33"/>
      <c r="L465" s="9">
        <f t="shared" si="165"/>
        <v>0</v>
      </c>
      <c r="M465" s="9"/>
      <c r="N465" s="9"/>
      <c r="O465" s="9">
        <f t="shared" si="166"/>
        <v>0</v>
      </c>
      <c r="P465" s="9"/>
      <c r="Q465" s="9"/>
      <c r="R465" s="9">
        <f t="shared" si="167"/>
        <v>0</v>
      </c>
      <c r="S465" s="9"/>
      <c r="T465" s="9"/>
      <c r="U465" s="9">
        <f t="shared" si="168"/>
        <v>0</v>
      </c>
      <c r="V465" s="9"/>
      <c r="W465" s="9"/>
      <c r="X465" s="9">
        <f t="shared" si="169"/>
        <v>0</v>
      </c>
      <c r="Y465" s="9"/>
      <c r="Z465" s="9"/>
      <c r="AA465" s="10">
        <f t="shared" si="170"/>
        <v>0</v>
      </c>
      <c r="AB465" s="11"/>
    </row>
    <row r="466" spans="1:28" ht="15.75" x14ac:dyDescent="0.25">
      <c r="A466" s="39">
        <v>45944</v>
      </c>
      <c r="B466" s="33" t="s">
        <v>231</v>
      </c>
      <c r="C466" s="33"/>
      <c r="D466" s="33"/>
      <c r="E466" s="33" t="s">
        <v>1136</v>
      </c>
      <c r="F466" s="33">
        <v>68.2</v>
      </c>
      <c r="G466" s="33" t="s">
        <v>51</v>
      </c>
      <c r="H466" s="33"/>
      <c r="I466" s="5">
        <f t="shared" si="171"/>
        <v>0</v>
      </c>
      <c r="J466" s="83" t="s">
        <v>26</v>
      </c>
      <c r="K466" s="33"/>
      <c r="L466" s="9">
        <f t="shared" si="165"/>
        <v>0</v>
      </c>
      <c r="M466" s="9"/>
      <c r="N466" s="9"/>
      <c r="O466" s="9">
        <f t="shared" si="166"/>
        <v>0</v>
      </c>
      <c r="P466" s="9"/>
      <c r="Q466" s="9"/>
      <c r="R466" s="9">
        <f t="shared" si="167"/>
        <v>0</v>
      </c>
      <c r="S466" s="9"/>
      <c r="T466" s="9"/>
      <c r="U466" s="9">
        <f t="shared" si="168"/>
        <v>0</v>
      </c>
      <c r="V466" s="9"/>
      <c r="W466" s="9"/>
      <c r="X466" s="9">
        <f t="shared" si="169"/>
        <v>0</v>
      </c>
      <c r="Y466" s="9"/>
      <c r="Z466" s="9"/>
      <c r="AA466" s="10">
        <f t="shared" si="170"/>
        <v>0</v>
      </c>
      <c r="AB466" s="11"/>
    </row>
    <row r="467" spans="1:28" ht="15.75" x14ac:dyDescent="0.25">
      <c r="A467" s="39">
        <v>45944</v>
      </c>
      <c r="B467" s="33" t="s">
        <v>231</v>
      </c>
      <c r="C467" s="33"/>
      <c r="D467" s="33"/>
      <c r="E467" s="33" t="s">
        <v>1113</v>
      </c>
      <c r="F467" s="33">
        <v>26.3</v>
      </c>
      <c r="G467" s="33" t="s">
        <v>51</v>
      </c>
      <c r="H467" s="33"/>
      <c r="I467" s="5">
        <f t="shared" si="171"/>
        <v>0</v>
      </c>
      <c r="J467" s="83" t="s">
        <v>26</v>
      </c>
      <c r="K467" s="33"/>
      <c r="L467" s="9">
        <f t="shared" si="165"/>
        <v>0</v>
      </c>
      <c r="M467" s="9"/>
      <c r="N467" s="9"/>
      <c r="O467" s="9">
        <f t="shared" si="166"/>
        <v>0</v>
      </c>
      <c r="P467" s="9"/>
      <c r="Q467" s="9"/>
      <c r="R467" s="9">
        <f t="shared" si="167"/>
        <v>0</v>
      </c>
      <c r="S467" s="9"/>
      <c r="T467" s="9"/>
      <c r="U467" s="9">
        <f t="shared" si="168"/>
        <v>0</v>
      </c>
      <c r="V467" s="9"/>
      <c r="W467" s="9"/>
      <c r="X467" s="9">
        <f t="shared" si="169"/>
        <v>0</v>
      </c>
      <c r="Y467" s="9"/>
      <c r="Z467" s="9"/>
      <c r="AA467" s="10">
        <f t="shared" si="170"/>
        <v>0</v>
      </c>
      <c r="AB467" s="11"/>
    </row>
    <row r="468" spans="1:28" ht="15.75" x14ac:dyDescent="0.25">
      <c r="A468" s="39">
        <v>45944</v>
      </c>
      <c r="B468" s="33" t="s">
        <v>231</v>
      </c>
      <c r="C468" s="33"/>
      <c r="D468" s="33"/>
      <c r="E468" s="33" t="s">
        <v>97</v>
      </c>
      <c r="F468" s="33">
        <v>104.2</v>
      </c>
      <c r="G468" s="33" t="s">
        <v>51</v>
      </c>
      <c r="H468" s="33"/>
      <c r="I468" s="5">
        <f t="shared" si="171"/>
        <v>0</v>
      </c>
      <c r="J468" s="83" t="s">
        <v>26</v>
      </c>
      <c r="K468" s="33"/>
      <c r="L468" s="9">
        <f t="shared" si="165"/>
        <v>0</v>
      </c>
      <c r="M468" s="9"/>
      <c r="N468" s="9"/>
      <c r="O468" s="9">
        <f t="shared" si="166"/>
        <v>0</v>
      </c>
      <c r="P468" s="9"/>
      <c r="Q468" s="9"/>
      <c r="R468" s="9">
        <f t="shared" si="167"/>
        <v>0</v>
      </c>
      <c r="S468" s="9"/>
      <c r="T468" s="9"/>
      <c r="U468" s="9">
        <f t="shared" si="168"/>
        <v>0</v>
      </c>
      <c r="V468" s="9"/>
      <c r="W468" s="9"/>
      <c r="X468" s="9">
        <f t="shared" si="169"/>
        <v>0</v>
      </c>
      <c r="Y468" s="9"/>
      <c r="Z468" s="9"/>
      <c r="AA468" s="10">
        <f t="shared" si="170"/>
        <v>0</v>
      </c>
      <c r="AB468" s="11"/>
    </row>
    <row r="469" spans="1:28" ht="15.75" x14ac:dyDescent="0.25">
      <c r="A469" s="39">
        <v>45944</v>
      </c>
      <c r="B469" s="33" t="s">
        <v>231</v>
      </c>
      <c r="C469" s="33"/>
      <c r="D469" s="33"/>
      <c r="E469" s="33" t="s">
        <v>135</v>
      </c>
      <c r="F469" s="33">
        <v>29.6</v>
      </c>
      <c r="G469" s="33" t="s">
        <v>51</v>
      </c>
      <c r="H469" s="33"/>
      <c r="I469" s="5">
        <f t="shared" si="171"/>
        <v>0</v>
      </c>
      <c r="J469" s="83" t="s">
        <v>26</v>
      </c>
      <c r="K469" s="33"/>
      <c r="L469" s="9">
        <f t="shared" si="165"/>
        <v>0</v>
      </c>
      <c r="M469" s="9"/>
      <c r="N469" s="9"/>
      <c r="O469" s="9">
        <f t="shared" si="166"/>
        <v>0</v>
      </c>
      <c r="P469" s="9"/>
      <c r="Q469" s="9"/>
      <c r="R469" s="9">
        <f t="shared" si="167"/>
        <v>0</v>
      </c>
      <c r="S469" s="9"/>
      <c r="T469" s="9"/>
      <c r="U469" s="9">
        <f t="shared" si="168"/>
        <v>0</v>
      </c>
      <c r="V469" s="9"/>
      <c r="W469" s="9"/>
      <c r="X469" s="9">
        <f t="shared" si="169"/>
        <v>0</v>
      </c>
      <c r="Y469" s="9"/>
      <c r="Z469" s="9"/>
      <c r="AA469" s="10">
        <f t="shared" si="170"/>
        <v>0</v>
      </c>
      <c r="AB469" s="11"/>
    </row>
    <row r="470" spans="1:28" ht="15.75" x14ac:dyDescent="0.25">
      <c r="A470" s="39">
        <v>45944</v>
      </c>
      <c r="B470" s="33" t="s">
        <v>231</v>
      </c>
      <c r="C470" s="33"/>
      <c r="D470" s="33"/>
      <c r="E470" s="33" t="s">
        <v>136</v>
      </c>
      <c r="F470" s="33">
        <v>123.7</v>
      </c>
      <c r="G470" s="33" t="s">
        <v>51</v>
      </c>
      <c r="H470" s="33"/>
      <c r="I470" s="5">
        <f t="shared" si="171"/>
        <v>0</v>
      </c>
      <c r="J470" s="83" t="s">
        <v>26</v>
      </c>
      <c r="K470" s="33"/>
      <c r="L470" s="9">
        <f t="shared" si="165"/>
        <v>0</v>
      </c>
      <c r="M470" s="9"/>
      <c r="N470" s="9"/>
      <c r="O470" s="9">
        <f t="shared" si="166"/>
        <v>0</v>
      </c>
      <c r="P470" s="9"/>
      <c r="Q470" s="9"/>
      <c r="R470" s="9">
        <f t="shared" si="167"/>
        <v>0</v>
      </c>
      <c r="S470" s="9"/>
      <c r="T470" s="9"/>
      <c r="U470" s="9">
        <f t="shared" si="168"/>
        <v>0</v>
      </c>
      <c r="V470" s="9"/>
      <c r="W470" s="9"/>
      <c r="X470" s="9">
        <f t="shared" si="169"/>
        <v>0</v>
      </c>
      <c r="Y470" s="9"/>
      <c r="Z470" s="9"/>
      <c r="AA470" s="10">
        <f t="shared" si="170"/>
        <v>0</v>
      </c>
      <c r="AB470" s="11"/>
    </row>
    <row r="471" spans="1:28" ht="15.75" x14ac:dyDescent="0.25">
      <c r="A471" s="39">
        <v>45944</v>
      </c>
      <c r="B471" s="33" t="s">
        <v>231</v>
      </c>
      <c r="C471" s="33"/>
      <c r="D471" s="33"/>
      <c r="E471" s="33" t="s">
        <v>423</v>
      </c>
      <c r="F471" s="33">
        <v>68.5</v>
      </c>
      <c r="G471" s="33" t="s">
        <v>51</v>
      </c>
      <c r="H471" s="33"/>
      <c r="I471" s="5">
        <f t="shared" si="171"/>
        <v>0</v>
      </c>
      <c r="J471" s="83" t="s">
        <v>26</v>
      </c>
      <c r="K471" s="33"/>
      <c r="L471" s="9">
        <f t="shared" si="165"/>
        <v>0</v>
      </c>
      <c r="M471" s="9"/>
      <c r="N471" s="9"/>
      <c r="O471" s="9">
        <f t="shared" si="166"/>
        <v>0</v>
      </c>
      <c r="P471" s="9"/>
      <c r="Q471" s="9"/>
      <c r="R471" s="9">
        <f t="shared" si="167"/>
        <v>0</v>
      </c>
      <c r="S471" s="9"/>
      <c r="T471" s="9"/>
      <c r="U471" s="9">
        <f t="shared" si="168"/>
        <v>0</v>
      </c>
      <c r="V471" s="9"/>
      <c r="W471" s="9"/>
      <c r="X471" s="9">
        <f t="shared" si="169"/>
        <v>0</v>
      </c>
      <c r="Y471" s="9"/>
      <c r="Z471" s="9"/>
      <c r="AA471" s="10">
        <f t="shared" si="170"/>
        <v>0</v>
      </c>
      <c r="AB471" s="11"/>
    </row>
    <row r="472" spans="1:28" ht="15.75" x14ac:dyDescent="0.25">
      <c r="A472" s="39">
        <v>45944</v>
      </c>
      <c r="B472" s="33" t="s">
        <v>231</v>
      </c>
      <c r="C472" s="33"/>
      <c r="D472" s="33"/>
      <c r="E472" s="33" t="s">
        <v>468</v>
      </c>
      <c r="F472" s="33">
        <v>16</v>
      </c>
      <c r="G472" s="33" t="s">
        <v>51</v>
      </c>
      <c r="H472" s="33"/>
      <c r="I472" s="5">
        <f t="shared" si="171"/>
        <v>0</v>
      </c>
      <c r="J472" s="83" t="s">
        <v>26</v>
      </c>
      <c r="K472" s="33"/>
      <c r="L472" s="9">
        <f t="shared" si="165"/>
        <v>0</v>
      </c>
      <c r="M472" s="9"/>
      <c r="N472" s="9"/>
      <c r="O472" s="9">
        <f t="shared" si="166"/>
        <v>0</v>
      </c>
      <c r="P472" s="9"/>
      <c r="Q472" s="9"/>
      <c r="R472" s="9">
        <f t="shared" si="167"/>
        <v>0</v>
      </c>
      <c r="S472" s="9"/>
      <c r="T472" s="9"/>
      <c r="U472" s="9">
        <f t="shared" si="168"/>
        <v>0</v>
      </c>
      <c r="V472" s="9"/>
      <c r="W472" s="9"/>
      <c r="X472" s="9">
        <f t="shared" si="169"/>
        <v>0</v>
      </c>
      <c r="Y472" s="9"/>
      <c r="Z472" s="9"/>
      <c r="AA472" s="10">
        <f t="shared" si="170"/>
        <v>0</v>
      </c>
      <c r="AB472" s="11"/>
    </row>
    <row r="473" spans="1:28" ht="15.75" x14ac:dyDescent="0.25">
      <c r="A473" s="32">
        <v>45944</v>
      </c>
      <c r="B473" s="33" t="s">
        <v>545</v>
      </c>
      <c r="C473" s="33"/>
      <c r="D473" s="33"/>
      <c r="E473" s="33" t="s">
        <v>45</v>
      </c>
      <c r="F473" s="33">
        <v>25</v>
      </c>
      <c r="G473" s="33" t="s">
        <v>51</v>
      </c>
      <c r="H473" s="33"/>
      <c r="I473" s="5">
        <f t="shared" si="171"/>
        <v>0</v>
      </c>
      <c r="J473" s="83" t="s">
        <v>26</v>
      </c>
      <c r="K473" s="33"/>
      <c r="L473" s="9">
        <f t="shared" si="165"/>
        <v>0</v>
      </c>
      <c r="M473" s="9"/>
      <c r="N473" s="9"/>
      <c r="O473" s="9">
        <f t="shared" si="166"/>
        <v>0</v>
      </c>
      <c r="P473" s="9"/>
      <c r="Q473" s="9"/>
      <c r="R473" s="9">
        <f t="shared" si="167"/>
        <v>0</v>
      </c>
      <c r="S473" s="9"/>
      <c r="T473" s="9"/>
      <c r="U473" s="9">
        <f t="shared" si="168"/>
        <v>0</v>
      </c>
      <c r="V473" s="9"/>
      <c r="W473" s="9"/>
      <c r="X473" s="9">
        <f t="shared" si="169"/>
        <v>0</v>
      </c>
      <c r="Y473" s="9"/>
      <c r="Z473" s="9"/>
      <c r="AA473" s="10">
        <f t="shared" si="170"/>
        <v>0</v>
      </c>
      <c r="AB473" s="11"/>
    </row>
    <row r="474" spans="1:28" ht="15.75" x14ac:dyDescent="0.25">
      <c r="A474" s="39">
        <v>45944</v>
      </c>
      <c r="B474" s="33" t="s">
        <v>317</v>
      </c>
      <c r="C474" s="33"/>
      <c r="D474" s="33" t="s">
        <v>41</v>
      </c>
      <c r="E474" s="33" t="s">
        <v>123</v>
      </c>
      <c r="F474" s="33">
        <v>10</v>
      </c>
      <c r="G474" s="33" t="s">
        <v>51</v>
      </c>
      <c r="H474" s="33">
        <v>100000</v>
      </c>
      <c r="I474" s="5">
        <f t="shared" si="171"/>
        <v>1000000</v>
      </c>
      <c r="J474" s="37" t="s">
        <v>241</v>
      </c>
      <c r="K474" s="33"/>
      <c r="L474" s="9">
        <f t="shared" si="165"/>
        <v>1000000</v>
      </c>
      <c r="M474" s="9">
        <v>1000000</v>
      </c>
      <c r="N474" s="9"/>
      <c r="O474" s="9">
        <f t="shared" si="166"/>
        <v>0</v>
      </c>
      <c r="P474" s="9"/>
      <c r="Q474" s="9"/>
      <c r="R474" s="9">
        <f t="shared" si="167"/>
        <v>0</v>
      </c>
      <c r="S474" s="9"/>
      <c r="T474" s="9"/>
      <c r="U474" s="9">
        <f t="shared" si="168"/>
        <v>0</v>
      </c>
      <c r="V474" s="9"/>
      <c r="W474" s="9"/>
      <c r="X474" s="9">
        <f t="shared" si="169"/>
        <v>0</v>
      </c>
      <c r="Y474" s="9"/>
      <c r="Z474" s="9"/>
      <c r="AA474" s="10">
        <f t="shared" si="170"/>
        <v>0</v>
      </c>
      <c r="AB474" s="11">
        <v>45944</v>
      </c>
    </row>
    <row r="475" spans="1:28" ht="16.5" thickBot="1" x14ac:dyDescent="0.3">
      <c r="A475" s="61">
        <v>45944</v>
      </c>
      <c r="B475" s="62" t="s">
        <v>92</v>
      </c>
      <c r="C475" s="62"/>
      <c r="D475" s="62" t="s">
        <v>31</v>
      </c>
      <c r="E475" s="62" t="s">
        <v>91</v>
      </c>
      <c r="F475" s="62">
        <v>2000</v>
      </c>
      <c r="G475" s="62" t="s">
        <v>29</v>
      </c>
      <c r="H475" s="62">
        <v>4000</v>
      </c>
      <c r="I475" s="133">
        <f t="shared" si="171"/>
        <v>8000000</v>
      </c>
      <c r="J475" s="63" t="s">
        <v>240</v>
      </c>
      <c r="K475" s="62"/>
      <c r="L475" s="97">
        <f t="shared" si="165"/>
        <v>0</v>
      </c>
      <c r="M475" s="97"/>
      <c r="N475" s="97"/>
      <c r="O475" s="97">
        <f t="shared" si="166"/>
        <v>8000000</v>
      </c>
      <c r="P475" s="97">
        <v>8000000</v>
      </c>
      <c r="Q475" s="97"/>
      <c r="R475" s="97">
        <f t="shared" si="167"/>
        <v>0</v>
      </c>
      <c r="S475" s="97"/>
      <c r="T475" s="97"/>
      <c r="U475" s="97">
        <f t="shared" si="168"/>
        <v>0</v>
      </c>
      <c r="V475" s="97"/>
      <c r="W475" s="97"/>
      <c r="X475" s="97">
        <f t="shared" si="169"/>
        <v>0</v>
      </c>
      <c r="Y475" s="97"/>
      <c r="Z475" s="97"/>
      <c r="AA475" s="98">
        <f t="shared" si="170"/>
        <v>0</v>
      </c>
      <c r="AB475" s="99">
        <v>45944</v>
      </c>
    </row>
    <row r="476" spans="1:28" ht="15.75" x14ac:dyDescent="0.25">
      <c r="A476" s="39">
        <v>45945</v>
      </c>
      <c r="B476" s="35" t="s">
        <v>201</v>
      </c>
      <c r="C476" s="35"/>
      <c r="D476" s="35" t="s">
        <v>31</v>
      </c>
      <c r="E476" s="35" t="s">
        <v>102</v>
      </c>
      <c r="F476" s="35">
        <v>60</v>
      </c>
      <c r="G476" s="35" t="s">
        <v>74</v>
      </c>
      <c r="H476" s="35">
        <v>65000</v>
      </c>
      <c r="I476" s="135">
        <f t="shared" si="171"/>
        <v>3900000</v>
      </c>
      <c r="J476" s="37" t="s">
        <v>240</v>
      </c>
      <c r="K476" s="35" t="s">
        <v>1187</v>
      </c>
      <c r="L476" s="120">
        <f t="shared" ref="L476" si="172">M476+N476</f>
        <v>0</v>
      </c>
      <c r="M476" s="120"/>
      <c r="N476" s="120"/>
      <c r="O476" s="120">
        <f t="shared" ref="O476" si="173">P476+Q476</f>
        <v>3900000</v>
      </c>
      <c r="P476" s="120">
        <v>3900000</v>
      </c>
      <c r="Q476" s="120"/>
      <c r="R476" s="120">
        <f t="shared" ref="R476" si="174">S476+T476</f>
        <v>0</v>
      </c>
      <c r="S476" s="120"/>
      <c r="T476" s="120"/>
      <c r="U476" s="120">
        <f t="shared" ref="U476" si="175">V476+W476</f>
        <v>0</v>
      </c>
      <c r="V476" s="120"/>
      <c r="W476" s="120"/>
      <c r="X476" s="120">
        <f t="shared" ref="X476" si="176">Y476+Z476</f>
        <v>0</v>
      </c>
      <c r="Y476" s="120"/>
      <c r="Z476" s="120"/>
      <c r="AA476" s="121">
        <f t="shared" ref="AA476" si="177">C476+I476-L476-O476-U476-X476-R476</f>
        <v>0</v>
      </c>
      <c r="AB476" s="122">
        <v>45947</v>
      </c>
    </row>
    <row r="477" spans="1:28" ht="15.75" x14ac:dyDescent="0.25">
      <c r="A477" s="39">
        <v>45945</v>
      </c>
      <c r="B477" s="33" t="s">
        <v>186</v>
      </c>
      <c r="C477" s="33"/>
      <c r="D477" s="35" t="s">
        <v>31</v>
      </c>
      <c r="E477" s="33" t="s">
        <v>86</v>
      </c>
      <c r="F477" s="33">
        <v>25</v>
      </c>
      <c r="G477" s="33" t="s">
        <v>51</v>
      </c>
      <c r="H477" s="33">
        <v>125000</v>
      </c>
      <c r="I477" s="5">
        <f t="shared" si="171"/>
        <v>3125000</v>
      </c>
      <c r="J477" s="37" t="s">
        <v>240</v>
      </c>
      <c r="K477" s="33"/>
      <c r="L477" s="9">
        <f t="shared" ref="L477:L491" si="178">M477+N477</f>
        <v>0</v>
      </c>
      <c r="M477" s="9"/>
      <c r="N477" s="9"/>
      <c r="O477" s="9">
        <f t="shared" ref="O477:O491" si="179">P477+Q477</f>
        <v>3125000</v>
      </c>
      <c r="P477" s="9">
        <v>3125000</v>
      </c>
      <c r="Q477" s="9"/>
      <c r="R477" s="9">
        <f t="shared" ref="R477:R491" si="180">S477+T477</f>
        <v>0</v>
      </c>
      <c r="S477" s="9"/>
      <c r="T477" s="9"/>
      <c r="U477" s="9">
        <f t="shared" ref="U477:U491" si="181">V477+W477</f>
        <v>0</v>
      </c>
      <c r="V477" s="9"/>
      <c r="W477" s="9"/>
      <c r="X477" s="9">
        <f t="shared" ref="X477:X491" si="182">Y477+Z477</f>
        <v>0</v>
      </c>
      <c r="Y477" s="9"/>
      <c r="Z477" s="9"/>
      <c r="AA477" s="10">
        <f t="shared" ref="AA477:AA491" si="183">C477+I477-L477-O477-U477-X477-R477</f>
        <v>0</v>
      </c>
      <c r="AB477" s="11">
        <v>45945</v>
      </c>
    </row>
    <row r="478" spans="1:28" ht="15.75" x14ac:dyDescent="0.25">
      <c r="A478" s="39">
        <v>45945</v>
      </c>
      <c r="B478" s="33" t="s">
        <v>112</v>
      </c>
      <c r="C478" s="33"/>
      <c r="D478" s="35" t="s">
        <v>31</v>
      </c>
      <c r="E478" s="33" t="s">
        <v>148</v>
      </c>
      <c r="F478" s="33">
        <v>100</v>
      </c>
      <c r="G478" s="33" t="s">
        <v>51</v>
      </c>
      <c r="H478" s="33">
        <v>60000</v>
      </c>
      <c r="I478" s="5">
        <f t="shared" si="171"/>
        <v>6000000</v>
      </c>
      <c r="J478" s="37" t="s">
        <v>34</v>
      </c>
      <c r="K478" s="33" t="s">
        <v>1187</v>
      </c>
      <c r="L478" s="9">
        <f t="shared" si="178"/>
        <v>0</v>
      </c>
      <c r="M478" s="9"/>
      <c r="N478" s="9"/>
      <c r="O478" s="9">
        <f t="shared" si="179"/>
        <v>7120000</v>
      </c>
      <c r="P478" s="9">
        <v>7120000</v>
      </c>
      <c r="Q478" s="9"/>
      <c r="R478" s="9">
        <f t="shared" si="180"/>
        <v>0</v>
      </c>
      <c r="S478" s="9"/>
      <c r="T478" s="9"/>
      <c r="U478" s="9">
        <f t="shared" si="181"/>
        <v>0</v>
      </c>
      <c r="V478" s="9"/>
      <c r="W478" s="9"/>
      <c r="X478" s="9">
        <f t="shared" si="182"/>
        <v>0</v>
      </c>
      <c r="Y478" s="9"/>
      <c r="Z478" s="9"/>
      <c r="AA478" s="10">
        <f t="shared" si="183"/>
        <v>-1120000</v>
      </c>
      <c r="AB478" s="11">
        <v>45952</v>
      </c>
    </row>
    <row r="479" spans="1:28" ht="15.75" x14ac:dyDescent="0.25">
      <c r="A479" s="39">
        <v>45945</v>
      </c>
      <c r="B479" s="35" t="s">
        <v>217</v>
      </c>
      <c r="C479" s="35"/>
      <c r="D479" s="35" t="s">
        <v>41</v>
      </c>
      <c r="E479" s="35" t="s">
        <v>945</v>
      </c>
      <c r="F479" s="35">
        <v>2000</v>
      </c>
      <c r="G479" s="35" t="s">
        <v>29</v>
      </c>
      <c r="H479" s="35">
        <v>2000</v>
      </c>
      <c r="I479" s="5">
        <f t="shared" si="171"/>
        <v>4000000</v>
      </c>
      <c r="J479" s="34" t="s">
        <v>38</v>
      </c>
      <c r="K479" s="35" t="s">
        <v>1177</v>
      </c>
      <c r="L479" s="9">
        <f t="shared" si="178"/>
        <v>0</v>
      </c>
      <c r="M479" s="9"/>
      <c r="N479" s="9"/>
      <c r="O479" s="9">
        <f t="shared" si="179"/>
        <v>0</v>
      </c>
      <c r="P479" s="9"/>
      <c r="Q479" s="9"/>
      <c r="R479" s="9">
        <f t="shared" si="180"/>
        <v>0</v>
      </c>
      <c r="S479" s="9"/>
      <c r="T479" s="9"/>
      <c r="U479" s="9">
        <f t="shared" si="181"/>
        <v>0</v>
      </c>
      <c r="V479" s="9"/>
      <c r="W479" s="9"/>
      <c r="X479" s="9">
        <f t="shared" si="182"/>
        <v>0</v>
      </c>
      <c r="Y479" s="9"/>
      <c r="Z479" s="9"/>
      <c r="AA479" s="10">
        <f t="shared" si="183"/>
        <v>4000000</v>
      </c>
      <c r="AB479" s="11"/>
    </row>
    <row r="480" spans="1:28" ht="15.75" x14ac:dyDescent="0.25">
      <c r="A480" s="39">
        <v>45945</v>
      </c>
      <c r="B480" s="35" t="s">
        <v>217</v>
      </c>
      <c r="C480" s="35"/>
      <c r="D480" s="35" t="s">
        <v>41</v>
      </c>
      <c r="E480" s="35" t="s">
        <v>224</v>
      </c>
      <c r="F480" s="35">
        <v>1500</v>
      </c>
      <c r="G480" s="35" t="s">
        <v>29</v>
      </c>
      <c r="H480" s="35">
        <v>1700</v>
      </c>
      <c r="I480" s="5">
        <f t="shared" si="171"/>
        <v>2550000</v>
      </c>
      <c r="J480" s="34" t="s">
        <v>38</v>
      </c>
      <c r="K480" s="35" t="s">
        <v>1177</v>
      </c>
      <c r="L480" s="9">
        <f t="shared" si="178"/>
        <v>0</v>
      </c>
      <c r="M480" s="9"/>
      <c r="N480" s="9"/>
      <c r="O480" s="9">
        <f t="shared" si="179"/>
        <v>0</v>
      </c>
      <c r="P480" s="9"/>
      <c r="Q480" s="9"/>
      <c r="R480" s="9">
        <f t="shared" si="180"/>
        <v>0</v>
      </c>
      <c r="S480" s="9"/>
      <c r="T480" s="9"/>
      <c r="U480" s="9">
        <f t="shared" si="181"/>
        <v>0</v>
      </c>
      <c r="V480" s="9"/>
      <c r="W480" s="9"/>
      <c r="X480" s="9">
        <f t="shared" si="182"/>
        <v>0</v>
      </c>
      <c r="Y480" s="9"/>
      <c r="Z480" s="9"/>
      <c r="AA480" s="10">
        <f t="shared" si="183"/>
        <v>2550000</v>
      </c>
      <c r="AB480" s="11"/>
    </row>
    <row r="481" spans="1:28" ht="15.75" x14ac:dyDescent="0.25">
      <c r="A481" s="39">
        <v>45945</v>
      </c>
      <c r="B481" s="35" t="s">
        <v>217</v>
      </c>
      <c r="C481" s="33"/>
      <c r="D481" s="35" t="s">
        <v>41</v>
      </c>
      <c r="E481" s="33" t="s">
        <v>148</v>
      </c>
      <c r="F481" s="33">
        <v>20</v>
      </c>
      <c r="G481" s="33" t="s">
        <v>51</v>
      </c>
      <c r="H481" s="33">
        <v>55000</v>
      </c>
      <c r="I481" s="5">
        <f t="shared" si="171"/>
        <v>1100000</v>
      </c>
      <c r="J481" s="34" t="s">
        <v>38</v>
      </c>
      <c r="K481" s="35" t="s">
        <v>1177</v>
      </c>
      <c r="L481" s="9">
        <f t="shared" si="178"/>
        <v>0</v>
      </c>
      <c r="M481" s="9"/>
      <c r="N481" s="9"/>
      <c r="O481" s="9">
        <f t="shared" si="179"/>
        <v>0</v>
      </c>
      <c r="P481" s="9"/>
      <c r="Q481" s="9"/>
      <c r="R481" s="9">
        <f t="shared" si="180"/>
        <v>0</v>
      </c>
      <c r="S481" s="9"/>
      <c r="T481" s="9"/>
      <c r="U481" s="9">
        <f t="shared" si="181"/>
        <v>0</v>
      </c>
      <c r="V481" s="9"/>
      <c r="W481" s="9"/>
      <c r="X481" s="9">
        <f t="shared" si="182"/>
        <v>0</v>
      </c>
      <c r="Y481" s="9"/>
      <c r="Z481" s="9"/>
      <c r="AA481" s="10">
        <f t="shared" si="183"/>
        <v>1100000</v>
      </c>
      <c r="AB481" s="11"/>
    </row>
    <row r="482" spans="1:28" ht="15.75" x14ac:dyDescent="0.25">
      <c r="A482" s="39">
        <v>45945</v>
      </c>
      <c r="B482" s="35" t="s">
        <v>543</v>
      </c>
      <c r="C482" s="33"/>
      <c r="D482" s="35" t="s">
        <v>31</v>
      </c>
      <c r="E482" s="33" t="s">
        <v>95</v>
      </c>
      <c r="F482" s="33">
        <v>1300</v>
      </c>
      <c r="G482" s="33" t="s">
        <v>29</v>
      </c>
      <c r="H482" s="33">
        <v>3600</v>
      </c>
      <c r="I482" s="5">
        <f t="shared" si="171"/>
        <v>4680000</v>
      </c>
      <c r="J482" s="37" t="s">
        <v>240</v>
      </c>
      <c r="K482" s="33"/>
      <c r="L482" s="9">
        <f t="shared" si="178"/>
        <v>0</v>
      </c>
      <c r="M482" s="9"/>
      <c r="N482" s="9"/>
      <c r="O482" s="9">
        <f t="shared" si="179"/>
        <v>4680000</v>
      </c>
      <c r="P482" s="9">
        <v>4680000</v>
      </c>
      <c r="Q482" s="9"/>
      <c r="R482" s="9">
        <f t="shared" si="180"/>
        <v>0</v>
      </c>
      <c r="S482" s="9"/>
      <c r="T482" s="9"/>
      <c r="U482" s="9">
        <f t="shared" si="181"/>
        <v>0</v>
      </c>
      <c r="V482" s="9"/>
      <c r="W482" s="9"/>
      <c r="X482" s="9">
        <f t="shared" si="182"/>
        <v>0</v>
      </c>
      <c r="Y482" s="9"/>
      <c r="Z482" s="9"/>
      <c r="AA482" s="10">
        <f t="shared" si="183"/>
        <v>0</v>
      </c>
      <c r="AB482" s="11">
        <v>45945</v>
      </c>
    </row>
    <row r="483" spans="1:28" ht="15.75" x14ac:dyDescent="0.25">
      <c r="A483" s="39">
        <v>45945</v>
      </c>
      <c r="B483" s="35">
        <v>777</v>
      </c>
      <c r="C483" s="33"/>
      <c r="D483" s="35" t="s">
        <v>31</v>
      </c>
      <c r="E483" s="33" t="s">
        <v>612</v>
      </c>
      <c r="F483" s="33">
        <v>1</v>
      </c>
      <c r="G483" s="33" t="s">
        <v>25</v>
      </c>
      <c r="H483" s="33">
        <v>260000</v>
      </c>
      <c r="I483" s="5">
        <f t="shared" si="171"/>
        <v>260000</v>
      </c>
      <c r="J483" s="37" t="s">
        <v>241</v>
      </c>
      <c r="K483" s="33"/>
      <c r="L483" s="9">
        <f t="shared" si="178"/>
        <v>0</v>
      </c>
      <c r="M483" s="9"/>
      <c r="N483" s="9"/>
      <c r="O483" s="9">
        <f t="shared" si="179"/>
        <v>0</v>
      </c>
      <c r="P483" s="9"/>
      <c r="Q483" s="9"/>
      <c r="R483" s="9">
        <f t="shared" si="180"/>
        <v>0</v>
      </c>
      <c r="S483" s="9"/>
      <c r="T483" s="9"/>
      <c r="U483" s="9">
        <f t="shared" si="181"/>
        <v>260000</v>
      </c>
      <c r="V483" s="9">
        <v>260000</v>
      </c>
      <c r="W483" s="9"/>
      <c r="X483" s="9">
        <f t="shared" si="182"/>
        <v>0</v>
      </c>
      <c r="Y483" s="9"/>
      <c r="Z483" s="9"/>
      <c r="AA483" s="10">
        <f t="shared" si="183"/>
        <v>0</v>
      </c>
      <c r="AB483" s="11">
        <v>45945</v>
      </c>
    </row>
    <row r="484" spans="1:28" ht="15.75" x14ac:dyDescent="0.25">
      <c r="A484" s="39">
        <v>45945</v>
      </c>
      <c r="B484" s="33" t="s">
        <v>904</v>
      </c>
      <c r="C484" s="33"/>
      <c r="D484" s="33" t="s">
        <v>41</v>
      </c>
      <c r="E484" s="33" t="s">
        <v>110</v>
      </c>
      <c r="F484" s="33">
        <v>1000</v>
      </c>
      <c r="G484" s="33" t="s">
        <v>29</v>
      </c>
      <c r="H484" s="33">
        <v>1950</v>
      </c>
      <c r="I484" s="5">
        <f t="shared" si="171"/>
        <v>1950000</v>
      </c>
      <c r="J484" s="37" t="s">
        <v>240</v>
      </c>
      <c r="K484" s="66"/>
      <c r="L484" s="9">
        <f t="shared" si="178"/>
        <v>0</v>
      </c>
      <c r="M484" s="9"/>
      <c r="N484" s="9"/>
      <c r="O484" s="9">
        <f t="shared" si="179"/>
        <v>1950000</v>
      </c>
      <c r="P484" s="9">
        <v>1950000</v>
      </c>
      <c r="Q484" s="9"/>
      <c r="R484" s="9">
        <f t="shared" si="180"/>
        <v>0</v>
      </c>
      <c r="S484" s="9"/>
      <c r="T484" s="9"/>
      <c r="U484" s="9">
        <f t="shared" si="181"/>
        <v>0</v>
      </c>
      <c r="V484" s="9"/>
      <c r="W484" s="9"/>
      <c r="X484" s="9">
        <f t="shared" si="182"/>
        <v>0</v>
      </c>
      <c r="Y484" s="9"/>
      <c r="Z484" s="9"/>
      <c r="AA484" s="10">
        <f t="shared" si="183"/>
        <v>0</v>
      </c>
      <c r="AB484" s="11">
        <v>45945</v>
      </c>
    </row>
    <row r="485" spans="1:28" ht="15.75" x14ac:dyDescent="0.25">
      <c r="A485" s="39">
        <v>45945</v>
      </c>
      <c r="B485" s="33" t="s">
        <v>207</v>
      </c>
      <c r="C485" s="33"/>
      <c r="D485" s="33" t="s">
        <v>41</v>
      </c>
      <c r="E485" s="33" t="s">
        <v>110</v>
      </c>
      <c r="F485" s="33">
        <v>2000</v>
      </c>
      <c r="G485" s="33" t="s">
        <v>29</v>
      </c>
      <c r="H485" s="33">
        <v>1900</v>
      </c>
      <c r="I485" s="5">
        <f t="shared" si="171"/>
        <v>3800000</v>
      </c>
      <c r="J485" s="37" t="s">
        <v>241</v>
      </c>
      <c r="K485" s="66"/>
      <c r="L485" s="9">
        <f t="shared" si="178"/>
        <v>0</v>
      </c>
      <c r="M485" s="9"/>
      <c r="N485" s="9"/>
      <c r="O485" s="9">
        <f t="shared" si="179"/>
        <v>0</v>
      </c>
      <c r="P485" s="9"/>
      <c r="Q485" s="9"/>
      <c r="R485" s="9">
        <f t="shared" si="180"/>
        <v>0</v>
      </c>
      <c r="S485" s="9"/>
      <c r="T485" s="9"/>
      <c r="U485" s="9">
        <f t="shared" si="181"/>
        <v>3800000</v>
      </c>
      <c r="V485" s="9">
        <f>1080000+2000000</f>
        <v>3080000</v>
      </c>
      <c r="W485" s="9">
        <v>720000</v>
      </c>
      <c r="X485" s="9">
        <f t="shared" si="182"/>
        <v>0</v>
      </c>
      <c r="Y485" s="9"/>
      <c r="Z485" s="9"/>
      <c r="AA485" s="10">
        <f t="shared" si="183"/>
        <v>0</v>
      </c>
      <c r="AB485" s="11">
        <v>45948</v>
      </c>
    </row>
    <row r="486" spans="1:28" ht="15.75" x14ac:dyDescent="0.25">
      <c r="A486" s="39">
        <v>45945</v>
      </c>
      <c r="B486" s="33" t="s">
        <v>360</v>
      </c>
      <c r="C486" s="33"/>
      <c r="D486" s="33" t="s">
        <v>31</v>
      </c>
      <c r="E486" s="33" t="s">
        <v>95</v>
      </c>
      <c r="F486" s="33">
        <v>100</v>
      </c>
      <c r="G486" s="33" t="s">
        <v>29</v>
      </c>
      <c r="H486" s="33">
        <v>4000</v>
      </c>
      <c r="I486" s="5">
        <f t="shared" si="171"/>
        <v>400000</v>
      </c>
      <c r="J486" s="37" t="s">
        <v>241</v>
      </c>
      <c r="K486" s="66"/>
      <c r="L486" s="9">
        <f t="shared" si="178"/>
        <v>0</v>
      </c>
      <c r="M486" s="9"/>
      <c r="N486" s="9"/>
      <c r="O486" s="9">
        <f t="shared" si="179"/>
        <v>0</v>
      </c>
      <c r="P486" s="9"/>
      <c r="Q486" s="9"/>
      <c r="R486" s="9">
        <f t="shared" si="180"/>
        <v>0</v>
      </c>
      <c r="S486" s="9"/>
      <c r="T486" s="9"/>
      <c r="U486" s="9">
        <f t="shared" si="181"/>
        <v>400000</v>
      </c>
      <c r="V486" s="9">
        <v>400000</v>
      </c>
      <c r="W486" s="9"/>
      <c r="X486" s="9">
        <f t="shared" si="182"/>
        <v>0</v>
      </c>
      <c r="Y486" s="9"/>
      <c r="Z486" s="9"/>
      <c r="AA486" s="10">
        <f t="shared" si="183"/>
        <v>0</v>
      </c>
      <c r="AB486" s="11">
        <v>45945</v>
      </c>
    </row>
    <row r="487" spans="1:28" ht="15.75" x14ac:dyDescent="0.25">
      <c r="A487" s="39">
        <v>45945</v>
      </c>
      <c r="B487" s="35" t="s">
        <v>374</v>
      </c>
      <c r="C487" s="35"/>
      <c r="D487" s="33" t="s">
        <v>31</v>
      </c>
      <c r="E487" s="35" t="s">
        <v>80</v>
      </c>
      <c r="F487" s="35">
        <v>5</v>
      </c>
      <c r="G487" s="35" t="s">
        <v>23</v>
      </c>
      <c r="H487" s="35">
        <v>1200000</v>
      </c>
      <c r="I487" s="5">
        <f t="shared" si="171"/>
        <v>6000000</v>
      </c>
      <c r="J487" s="37" t="s">
        <v>240</v>
      </c>
      <c r="K487" s="88"/>
      <c r="L487" s="9">
        <f t="shared" si="178"/>
        <v>0</v>
      </c>
      <c r="M487" s="9"/>
      <c r="N487" s="9"/>
      <c r="O487" s="9">
        <f t="shared" si="179"/>
        <v>6000000</v>
      </c>
      <c r="P487" s="9">
        <v>6000000</v>
      </c>
      <c r="Q487" s="9"/>
      <c r="R487" s="9">
        <f t="shared" si="180"/>
        <v>0</v>
      </c>
      <c r="S487" s="9"/>
      <c r="T487" s="9"/>
      <c r="U487" s="9">
        <f t="shared" si="181"/>
        <v>0</v>
      </c>
      <c r="V487" s="9"/>
      <c r="W487" s="9"/>
      <c r="X487" s="9">
        <f t="shared" si="182"/>
        <v>0</v>
      </c>
      <c r="Y487" s="9"/>
      <c r="Z487" s="9"/>
      <c r="AA487" s="10">
        <f t="shared" si="183"/>
        <v>0</v>
      </c>
      <c r="AB487" s="11">
        <v>45946</v>
      </c>
    </row>
    <row r="488" spans="1:28" ht="15.75" x14ac:dyDescent="0.25">
      <c r="A488" s="32">
        <v>45945</v>
      </c>
      <c r="B488" s="33" t="s">
        <v>728</v>
      </c>
      <c r="C488" s="33"/>
      <c r="D488" s="33" t="s">
        <v>41</v>
      </c>
      <c r="E488" s="33" t="s">
        <v>136</v>
      </c>
      <c r="F488" s="33">
        <v>24.8</v>
      </c>
      <c r="G488" s="33" t="s">
        <v>51</v>
      </c>
      <c r="H488" s="33">
        <v>43000</v>
      </c>
      <c r="I488" s="5">
        <f t="shared" si="171"/>
        <v>1066400</v>
      </c>
      <c r="J488" s="37" t="s">
        <v>241</v>
      </c>
      <c r="K488" s="66" t="s">
        <v>1162</v>
      </c>
      <c r="L488" s="9">
        <f t="shared" si="178"/>
        <v>0</v>
      </c>
      <c r="M488" s="9"/>
      <c r="N488" s="9"/>
      <c r="O488" s="9">
        <f t="shared" si="179"/>
        <v>0</v>
      </c>
      <c r="P488" s="9"/>
      <c r="Q488" s="9"/>
      <c r="R488" s="9">
        <f t="shared" si="180"/>
        <v>0</v>
      </c>
      <c r="S488" s="9"/>
      <c r="T488" s="9"/>
      <c r="U488" s="9">
        <f t="shared" si="181"/>
        <v>1066400</v>
      </c>
      <c r="V488" s="9">
        <v>1066400</v>
      </c>
      <c r="W488" s="9"/>
      <c r="X488" s="9">
        <f t="shared" si="182"/>
        <v>0</v>
      </c>
      <c r="Y488" s="9"/>
      <c r="Z488" s="9"/>
      <c r="AA488" s="10">
        <f t="shared" si="183"/>
        <v>0</v>
      </c>
      <c r="AB488" s="11">
        <v>45950</v>
      </c>
    </row>
    <row r="489" spans="1:28" ht="15.75" x14ac:dyDescent="0.25">
      <c r="A489" s="39">
        <v>45945</v>
      </c>
      <c r="B489" s="33" t="s">
        <v>109</v>
      </c>
      <c r="C489" s="33"/>
      <c r="D489" s="33" t="s">
        <v>31</v>
      </c>
      <c r="E489" s="33" t="s">
        <v>110</v>
      </c>
      <c r="F489" s="33">
        <v>2000</v>
      </c>
      <c r="G489" s="33" t="s">
        <v>29</v>
      </c>
      <c r="H489" s="33">
        <v>1750</v>
      </c>
      <c r="I489" s="5">
        <f t="shared" si="171"/>
        <v>3500000</v>
      </c>
      <c r="J489" s="41" t="s">
        <v>241</v>
      </c>
      <c r="K489" s="66"/>
      <c r="L489" s="9">
        <f t="shared" si="178"/>
        <v>3500000</v>
      </c>
      <c r="M489" s="9">
        <v>3500000</v>
      </c>
      <c r="N489" s="9"/>
      <c r="O489" s="9">
        <f t="shared" si="179"/>
        <v>0</v>
      </c>
      <c r="P489" s="9"/>
      <c r="Q489" s="9"/>
      <c r="R489" s="9">
        <f t="shared" si="180"/>
        <v>0</v>
      </c>
      <c r="S489" s="9"/>
      <c r="T489" s="9"/>
      <c r="U489" s="9">
        <f t="shared" si="181"/>
        <v>0</v>
      </c>
      <c r="V489" s="9"/>
      <c r="W489" s="9"/>
      <c r="X489" s="9">
        <f t="shared" si="182"/>
        <v>0</v>
      </c>
      <c r="Y489" s="9"/>
      <c r="Z489" s="9"/>
      <c r="AA489" s="10">
        <f t="shared" si="183"/>
        <v>0</v>
      </c>
      <c r="AB489" s="11">
        <v>45945</v>
      </c>
    </row>
    <row r="490" spans="1:28" ht="16.5" thickBot="1" x14ac:dyDescent="0.3">
      <c r="A490" s="61">
        <v>45945</v>
      </c>
      <c r="B490" s="62" t="s">
        <v>191</v>
      </c>
      <c r="C490" s="62"/>
      <c r="D490" s="62" t="s">
        <v>31</v>
      </c>
      <c r="E490" s="62" t="s">
        <v>86</v>
      </c>
      <c r="F490" s="62">
        <v>25</v>
      </c>
      <c r="G490" s="62" t="s">
        <v>51</v>
      </c>
      <c r="H490" s="62">
        <v>125000</v>
      </c>
      <c r="I490" s="133">
        <f t="shared" si="171"/>
        <v>3125000</v>
      </c>
      <c r="J490" s="63" t="s">
        <v>241</v>
      </c>
      <c r="K490" s="127" t="s">
        <v>1213</v>
      </c>
      <c r="L490" s="97">
        <f t="shared" si="178"/>
        <v>0</v>
      </c>
      <c r="M490" s="97"/>
      <c r="N490" s="97"/>
      <c r="O490" s="97">
        <f t="shared" si="179"/>
        <v>0</v>
      </c>
      <c r="P490" s="97"/>
      <c r="Q490" s="97"/>
      <c r="R490" s="97">
        <f t="shared" si="180"/>
        <v>0</v>
      </c>
      <c r="S490" s="97"/>
      <c r="T490" s="97"/>
      <c r="U490" s="97">
        <f t="shared" si="181"/>
        <v>3125000</v>
      </c>
      <c r="V490" s="97">
        <v>3125000</v>
      </c>
      <c r="W490" s="97"/>
      <c r="X490" s="97">
        <f t="shared" si="182"/>
        <v>0</v>
      </c>
      <c r="Y490" s="97"/>
      <c r="Z490" s="97"/>
      <c r="AA490" s="98">
        <f t="shared" si="183"/>
        <v>0</v>
      </c>
      <c r="AB490" s="99">
        <v>45960</v>
      </c>
    </row>
    <row r="491" spans="1:28" ht="15.75" x14ac:dyDescent="0.25">
      <c r="A491" s="39">
        <v>45946</v>
      </c>
      <c r="B491" s="35" t="s">
        <v>1214</v>
      </c>
      <c r="C491" s="35"/>
      <c r="D491" s="35" t="s">
        <v>31</v>
      </c>
      <c r="E491" s="35" t="s">
        <v>110</v>
      </c>
      <c r="F491" s="35">
        <v>800</v>
      </c>
      <c r="G491" s="35" t="s">
        <v>29</v>
      </c>
      <c r="H491" s="35">
        <v>1800</v>
      </c>
      <c r="I491" s="135">
        <f t="shared" si="171"/>
        <v>1440000</v>
      </c>
      <c r="J491" s="41" t="s">
        <v>240</v>
      </c>
      <c r="K491" s="35"/>
      <c r="L491" s="120">
        <f t="shared" si="178"/>
        <v>0</v>
      </c>
      <c r="M491" s="120"/>
      <c r="N491" s="120"/>
      <c r="O491" s="120">
        <f t="shared" si="179"/>
        <v>1440000</v>
      </c>
      <c r="P491" s="120">
        <v>1440000</v>
      </c>
      <c r="Q491" s="120"/>
      <c r="R491" s="120">
        <f t="shared" si="180"/>
        <v>0</v>
      </c>
      <c r="S491" s="120"/>
      <c r="T491" s="120"/>
      <c r="U491" s="120">
        <f t="shared" si="181"/>
        <v>0</v>
      </c>
      <c r="V491" s="120"/>
      <c r="W491" s="120"/>
      <c r="X491" s="120">
        <f t="shared" si="182"/>
        <v>0</v>
      </c>
      <c r="Y491" s="120"/>
      <c r="Z491" s="120"/>
      <c r="AA491" s="121">
        <f t="shared" si="183"/>
        <v>0</v>
      </c>
      <c r="AB491" s="122">
        <v>45945</v>
      </c>
    </row>
    <row r="492" spans="1:28" ht="15.75" x14ac:dyDescent="0.25">
      <c r="A492" s="39">
        <v>45946</v>
      </c>
      <c r="B492" s="33" t="s">
        <v>1135</v>
      </c>
      <c r="C492" s="33"/>
      <c r="D492" s="35" t="s">
        <v>31</v>
      </c>
      <c r="E492" s="33" t="s">
        <v>966</v>
      </c>
      <c r="F492" s="33">
        <v>1</v>
      </c>
      <c r="G492" s="33" t="s">
        <v>51</v>
      </c>
      <c r="H492" s="33">
        <v>175000</v>
      </c>
      <c r="I492" s="5">
        <f t="shared" si="171"/>
        <v>175000</v>
      </c>
      <c r="J492" s="37" t="s">
        <v>241</v>
      </c>
      <c r="K492" s="33"/>
      <c r="L492" s="9">
        <f t="shared" ref="L492:L517" si="184">M492+N492</f>
        <v>0</v>
      </c>
      <c r="M492" s="9"/>
      <c r="N492" s="9"/>
      <c r="O492" s="9">
        <f t="shared" ref="O492:O517" si="185">P492+Q492</f>
        <v>0</v>
      </c>
      <c r="P492" s="9"/>
      <c r="Q492" s="9"/>
      <c r="R492" s="9">
        <f t="shared" ref="R492:R517" si="186">S492+T492</f>
        <v>0</v>
      </c>
      <c r="S492" s="9"/>
      <c r="T492" s="9"/>
      <c r="U492" s="9">
        <f t="shared" ref="U492:U517" si="187">V492+W492</f>
        <v>175000</v>
      </c>
      <c r="V492" s="9">
        <v>175000</v>
      </c>
      <c r="W492" s="9"/>
      <c r="X492" s="9">
        <f t="shared" ref="X492:X517" si="188">Y492+Z492</f>
        <v>0</v>
      </c>
      <c r="Y492" s="9"/>
      <c r="Z492" s="9"/>
      <c r="AA492" s="10">
        <f t="shared" ref="AA492:AA517" si="189">C492+I492-L492-O492-U492-X492-R492</f>
        <v>0</v>
      </c>
      <c r="AB492" s="11">
        <v>45946</v>
      </c>
    </row>
    <row r="493" spans="1:28" ht="15.75" x14ac:dyDescent="0.25">
      <c r="A493" s="39">
        <v>45946</v>
      </c>
      <c r="B493" s="33" t="s">
        <v>1135</v>
      </c>
      <c r="C493" s="33"/>
      <c r="D493" s="35" t="s">
        <v>31</v>
      </c>
      <c r="E493" s="33" t="s">
        <v>32</v>
      </c>
      <c r="F493" s="33">
        <v>2</v>
      </c>
      <c r="G493" s="33" t="s">
        <v>33</v>
      </c>
      <c r="H493" s="33">
        <v>150000</v>
      </c>
      <c r="I493" s="5">
        <f t="shared" si="171"/>
        <v>300000</v>
      </c>
      <c r="J493" s="37" t="s">
        <v>241</v>
      </c>
      <c r="K493" s="33"/>
      <c r="L493" s="9">
        <f t="shared" si="184"/>
        <v>0</v>
      </c>
      <c r="M493" s="9"/>
      <c r="N493" s="9"/>
      <c r="O493" s="9">
        <f t="shared" si="185"/>
        <v>0</v>
      </c>
      <c r="P493" s="9"/>
      <c r="Q493" s="9"/>
      <c r="R493" s="9">
        <f t="shared" si="186"/>
        <v>0</v>
      </c>
      <c r="S493" s="9"/>
      <c r="T493" s="9"/>
      <c r="U493" s="9">
        <f t="shared" si="187"/>
        <v>300000</v>
      </c>
      <c r="V493" s="9">
        <v>300000</v>
      </c>
      <c r="W493" s="9"/>
      <c r="X493" s="9">
        <f t="shared" si="188"/>
        <v>0</v>
      </c>
      <c r="Y493" s="9"/>
      <c r="Z493" s="9"/>
      <c r="AA493" s="10">
        <f t="shared" si="189"/>
        <v>0</v>
      </c>
      <c r="AB493" s="11">
        <v>45946</v>
      </c>
    </row>
    <row r="494" spans="1:28" ht="15.75" x14ac:dyDescent="0.25">
      <c r="A494" s="39">
        <v>45946</v>
      </c>
      <c r="B494" s="33" t="s">
        <v>330</v>
      </c>
      <c r="C494" s="33"/>
      <c r="D494" s="35" t="s">
        <v>31</v>
      </c>
      <c r="E494" s="33" t="s">
        <v>110</v>
      </c>
      <c r="F494" s="33">
        <v>3200</v>
      </c>
      <c r="G494" s="33" t="s">
        <v>29</v>
      </c>
      <c r="H494" s="33">
        <v>1900</v>
      </c>
      <c r="I494" s="5">
        <f t="shared" si="171"/>
        <v>6080000</v>
      </c>
      <c r="J494" s="41" t="s">
        <v>240</v>
      </c>
      <c r="K494" s="33"/>
      <c r="L494" s="9">
        <f t="shared" si="184"/>
        <v>0</v>
      </c>
      <c r="M494" s="9"/>
      <c r="N494" s="9"/>
      <c r="O494" s="9">
        <f t="shared" si="185"/>
        <v>6080000</v>
      </c>
      <c r="P494" s="9">
        <v>6080000</v>
      </c>
      <c r="Q494" s="9"/>
      <c r="R494" s="9">
        <f t="shared" si="186"/>
        <v>0</v>
      </c>
      <c r="S494" s="9"/>
      <c r="T494" s="9"/>
      <c r="U494" s="9">
        <f t="shared" si="187"/>
        <v>0</v>
      </c>
      <c r="V494" s="9"/>
      <c r="W494" s="9"/>
      <c r="X494" s="9">
        <f t="shared" si="188"/>
        <v>0</v>
      </c>
      <c r="Y494" s="9"/>
      <c r="Z494" s="9"/>
      <c r="AA494" s="10">
        <f t="shared" si="189"/>
        <v>0</v>
      </c>
      <c r="AB494" s="11">
        <v>45946</v>
      </c>
    </row>
    <row r="495" spans="1:28" ht="15.75" x14ac:dyDescent="0.25">
      <c r="A495" s="39">
        <v>45946</v>
      </c>
      <c r="B495" s="33" t="s">
        <v>317</v>
      </c>
      <c r="C495" s="33"/>
      <c r="D495" s="33" t="s">
        <v>31</v>
      </c>
      <c r="E495" s="33" t="s">
        <v>28</v>
      </c>
      <c r="F495" s="33">
        <v>600</v>
      </c>
      <c r="G495" s="33" t="s">
        <v>29</v>
      </c>
      <c r="H495" s="33">
        <v>2700</v>
      </c>
      <c r="I495" s="5">
        <f t="shared" si="171"/>
        <v>1620000</v>
      </c>
      <c r="J495" s="41" t="s">
        <v>240</v>
      </c>
      <c r="K495" s="33"/>
      <c r="L495" s="9">
        <f t="shared" si="184"/>
        <v>0</v>
      </c>
      <c r="M495" s="9"/>
      <c r="N495" s="9"/>
      <c r="O495" s="9">
        <f t="shared" si="185"/>
        <v>1620000</v>
      </c>
      <c r="P495" s="9">
        <v>1620000</v>
      </c>
      <c r="Q495" s="9"/>
      <c r="R495" s="9">
        <f t="shared" si="186"/>
        <v>0</v>
      </c>
      <c r="S495" s="9"/>
      <c r="T495" s="9"/>
      <c r="U495" s="9">
        <f t="shared" si="187"/>
        <v>0</v>
      </c>
      <c r="V495" s="9"/>
      <c r="W495" s="9"/>
      <c r="X495" s="9">
        <f t="shared" si="188"/>
        <v>0</v>
      </c>
      <c r="Y495" s="9"/>
      <c r="Z495" s="9"/>
      <c r="AA495" s="10">
        <f t="shared" si="189"/>
        <v>0</v>
      </c>
      <c r="AB495" s="11">
        <v>45946</v>
      </c>
    </row>
    <row r="496" spans="1:28" ht="15.75" x14ac:dyDescent="0.25">
      <c r="A496" s="39">
        <v>45946</v>
      </c>
      <c r="B496" s="33" t="s">
        <v>151</v>
      </c>
      <c r="C496" s="33"/>
      <c r="D496" s="33" t="s">
        <v>31</v>
      </c>
      <c r="E496" s="33" t="s">
        <v>439</v>
      </c>
      <c r="F496" s="33">
        <v>0.94</v>
      </c>
      <c r="G496" s="33" t="s">
        <v>178</v>
      </c>
      <c r="H496" s="33">
        <v>1150000</v>
      </c>
      <c r="I496" s="5">
        <f t="shared" si="171"/>
        <v>1081000</v>
      </c>
      <c r="J496" s="37" t="s">
        <v>240</v>
      </c>
      <c r="K496" s="33" t="s">
        <v>1187</v>
      </c>
      <c r="L496" s="9">
        <f t="shared" si="184"/>
        <v>0</v>
      </c>
      <c r="M496" s="9"/>
      <c r="N496" s="9"/>
      <c r="O496" s="9">
        <f t="shared" si="185"/>
        <v>1081000</v>
      </c>
      <c r="P496" s="9">
        <v>1081000</v>
      </c>
      <c r="Q496" s="9"/>
      <c r="R496" s="9">
        <f t="shared" si="186"/>
        <v>0</v>
      </c>
      <c r="S496" s="9"/>
      <c r="T496" s="9"/>
      <c r="U496" s="9">
        <f t="shared" si="187"/>
        <v>0</v>
      </c>
      <c r="V496" s="9"/>
      <c r="W496" s="9"/>
      <c r="X496" s="9">
        <f t="shared" si="188"/>
        <v>0</v>
      </c>
      <c r="Y496" s="9"/>
      <c r="Z496" s="9"/>
      <c r="AA496" s="10">
        <f t="shared" si="189"/>
        <v>0</v>
      </c>
      <c r="AB496" s="11">
        <v>45950</v>
      </c>
    </row>
    <row r="497" spans="1:28" ht="15.75" x14ac:dyDescent="0.25">
      <c r="A497" s="39">
        <v>45946</v>
      </c>
      <c r="B497" s="33" t="s">
        <v>40</v>
      </c>
      <c r="C497" s="33"/>
      <c r="D497" s="33" t="s">
        <v>31</v>
      </c>
      <c r="E497" s="33" t="s">
        <v>294</v>
      </c>
      <c r="F497" s="33">
        <v>3</v>
      </c>
      <c r="G497" s="33" t="s">
        <v>33</v>
      </c>
      <c r="H497" s="33">
        <v>220000</v>
      </c>
      <c r="I497" s="5">
        <f t="shared" si="171"/>
        <v>660000</v>
      </c>
      <c r="J497" s="139" t="s">
        <v>43</v>
      </c>
      <c r="K497" s="33"/>
      <c r="L497" s="9">
        <f t="shared" si="184"/>
        <v>410000</v>
      </c>
      <c r="M497" s="9">
        <v>410000</v>
      </c>
      <c r="N497" s="9"/>
      <c r="O497" s="9">
        <f t="shared" si="185"/>
        <v>0</v>
      </c>
      <c r="P497" s="9"/>
      <c r="Q497" s="9"/>
      <c r="R497" s="9">
        <f t="shared" si="186"/>
        <v>0</v>
      </c>
      <c r="S497" s="9"/>
      <c r="T497" s="9"/>
      <c r="U497" s="9">
        <f t="shared" si="187"/>
        <v>0</v>
      </c>
      <c r="V497" s="9"/>
      <c r="W497" s="9"/>
      <c r="X497" s="9">
        <f t="shared" si="188"/>
        <v>0</v>
      </c>
      <c r="Y497" s="9"/>
      <c r="Z497" s="9"/>
      <c r="AA497" s="10">
        <f t="shared" si="189"/>
        <v>250000</v>
      </c>
      <c r="AB497" s="11">
        <v>45946</v>
      </c>
    </row>
    <row r="498" spans="1:28" ht="15.75" x14ac:dyDescent="0.25">
      <c r="A498" s="39">
        <v>45946</v>
      </c>
      <c r="B498" s="33" t="s">
        <v>364</v>
      </c>
      <c r="C498" s="33"/>
      <c r="D498" s="33" t="s">
        <v>31</v>
      </c>
      <c r="E498" s="33" t="s">
        <v>95</v>
      </c>
      <c r="F498" s="33">
        <v>200</v>
      </c>
      <c r="G498" s="33" t="s">
        <v>29</v>
      </c>
      <c r="H498" s="33">
        <v>4000</v>
      </c>
      <c r="I498" s="5">
        <f t="shared" si="171"/>
        <v>800000</v>
      </c>
      <c r="J498" s="37" t="s">
        <v>240</v>
      </c>
      <c r="K498" s="33"/>
      <c r="L498" s="9">
        <f t="shared" si="184"/>
        <v>0</v>
      </c>
      <c r="M498" s="9"/>
      <c r="N498" s="9"/>
      <c r="O498" s="9">
        <f t="shared" si="185"/>
        <v>800000</v>
      </c>
      <c r="P498" s="9">
        <v>800000</v>
      </c>
      <c r="Q498" s="9"/>
      <c r="R498" s="9">
        <f t="shared" si="186"/>
        <v>0</v>
      </c>
      <c r="S498" s="9"/>
      <c r="T498" s="9"/>
      <c r="U498" s="9">
        <f t="shared" si="187"/>
        <v>0</v>
      </c>
      <c r="V498" s="9"/>
      <c r="W498" s="9"/>
      <c r="X498" s="9">
        <f t="shared" si="188"/>
        <v>0</v>
      </c>
      <c r="Y498" s="9"/>
      <c r="Z498" s="9"/>
      <c r="AA498" s="10">
        <f t="shared" si="189"/>
        <v>0</v>
      </c>
      <c r="AB498" s="11">
        <v>45946</v>
      </c>
    </row>
    <row r="499" spans="1:28" ht="15.75" x14ac:dyDescent="0.25">
      <c r="A499" s="39">
        <v>45946</v>
      </c>
      <c r="B499" s="33" t="s">
        <v>478</v>
      </c>
      <c r="C499" s="33"/>
      <c r="D499" s="33" t="s">
        <v>31</v>
      </c>
      <c r="E499" s="33" t="s">
        <v>187</v>
      </c>
      <c r="F499" s="33">
        <v>1</v>
      </c>
      <c r="G499" s="33" t="s">
        <v>23</v>
      </c>
      <c r="H499" s="33">
        <v>400000</v>
      </c>
      <c r="I499" s="5">
        <f t="shared" si="171"/>
        <v>400000</v>
      </c>
      <c r="J499" s="34" t="s">
        <v>38</v>
      </c>
      <c r="K499" s="33" t="s">
        <v>1187</v>
      </c>
      <c r="L499" s="9">
        <f t="shared" si="184"/>
        <v>0</v>
      </c>
      <c r="M499" s="9"/>
      <c r="N499" s="9"/>
      <c r="O499" s="9">
        <f t="shared" si="185"/>
        <v>0</v>
      </c>
      <c r="P499" s="9"/>
      <c r="Q499" s="9"/>
      <c r="R499" s="9">
        <f t="shared" si="186"/>
        <v>0</v>
      </c>
      <c r="S499" s="9"/>
      <c r="T499" s="9"/>
      <c r="U499" s="9">
        <f t="shared" si="187"/>
        <v>0</v>
      </c>
      <c r="V499" s="9"/>
      <c r="W499" s="9"/>
      <c r="X499" s="9">
        <f t="shared" si="188"/>
        <v>0</v>
      </c>
      <c r="Y499" s="9"/>
      <c r="Z499" s="9"/>
      <c r="AA499" s="10">
        <f t="shared" si="189"/>
        <v>400000</v>
      </c>
      <c r="AB499" s="11"/>
    </row>
    <row r="500" spans="1:28" ht="15.75" x14ac:dyDescent="0.25">
      <c r="A500" s="39">
        <v>45946</v>
      </c>
      <c r="B500" s="33" t="s">
        <v>478</v>
      </c>
      <c r="C500" s="33"/>
      <c r="D500" s="33" t="s">
        <v>31</v>
      </c>
      <c r="E500" s="33" t="s">
        <v>167</v>
      </c>
      <c r="F500" s="33">
        <v>1</v>
      </c>
      <c r="G500" s="33" t="s">
        <v>23</v>
      </c>
      <c r="H500" s="33">
        <v>400000</v>
      </c>
      <c r="I500" s="5">
        <f t="shared" si="171"/>
        <v>400000</v>
      </c>
      <c r="J500" s="34" t="s">
        <v>38</v>
      </c>
      <c r="K500" s="33" t="s">
        <v>1187</v>
      </c>
      <c r="L500" s="9">
        <f t="shared" si="184"/>
        <v>0</v>
      </c>
      <c r="M500" s="9"/>
      <c r="N500" s="9"/>
      <c r="O500" s="9">
        <f t="shared" si="185"/>
        <v>0</v>
      </c>
      <c r="P500" s="9"/>
      <c r="Q500" s="9"/>
      <c r="R500" s="9">
        <f t="shared" si="186"/>
        <v>0</v>
      </c>
      <c r="S500" s="9"/>
      <c r="T500" s="9"/>
      <c r="U500" s="9">
        <f t="shared" si="187"/>
        <v>0</v>
      </c>
      <c r="V500" s="9"/>
      <c r="W500" s="9"/>
      <c r="X500" s="9">
        <f t="shared" si="188"/>
        <v>0</v>
      </c>
      <c r="Y500" s="9"/>
      <c r="Z500" s="9"/>
      <c r="AA500" s="10">
        <f t="shared" si="189"/>
        <v>400000</v>
      </c>
      <c r="AB500" s="11"/>
    </row>
    <row r="501" spans="1:28" ht="15.75" x14ac:dyDescent="0.25">
      <c r="A501" s="39">
        <v>45946</v>
      </c>
      <c r="B501" s="33" t="s">
        <v>217</v>
      </c>
      <c r="C501" s="33"/>
      <c r="D501" s="33" t="s">
        <v>31</v>
      </c>
      <c r="E501" s="33" t="s">
        <v>237</v>
      </c>
      <c r="F501" s="33">
        <v>5</v>
      </c>
      <c r="G501" s="33" t="s">
        <v>51</v>
      </c>
      <c r="H501" s="33">
        <v>90000</v>
      </c>
      <c r="I501" s="5">
        <f t="shared" si="171"/>
        <v>450000</v>
      </c>
      <c r="J501" s="37" t="s">
        <v>241</v>
      </c>
      <c r="K501" s="33" t="s">
        <v>1177</v>
      </c>
      <c r="L501" s="9">
        <f t="shared" si="184"/>
        <v>0</v>
      </c>
      <c r="M501" s="9"/>
      <c r="N501" s="9"/>
      <c r="O501" s="9">
        <f t="shared" si="185"/>
        <v>0</v>
      </c>
      <c r="P501" s="9"/>
      <c r="Q501" s="9"/>
      <c r="R501" s="9">
        <f t="shared" si="186"/>
        <v>0</v>
      </c>
      <c r="S501" s="9"/>
      <c r="T501" s="9"/>
      <c r="U501" s="9">
        <f t="shared" si="187"/>
        <v>450000</v>
      </c>
      <c r="V501" s="9">
        <v>450000</v>
      </c>
      <c r="W501" s="9"/>
      <c r="X501" s="9">
        <f t="shared" si="188"/>
        <v>0</v>
      </c>
      <c r="Y501" s="9"/>
      <c r="Z501" s="9"/>
      <c r="AA501" s="10">
        <f t="shared" si="189"/>
        <v>0</v>
      </c>
      <c r="AB501" s="11">
        <v>45947</v>
      </c>
    </row>
    <row r="502" spans="1:28" ht="15.75" x14ac:dyDescent="0.25">
      <c r="A502" s="39">
        <v>45946</v>
      </c>
      <c r="B502" s="33" t="s">
        <v>217</v>
      </c>
      <c r="C502" s="33"/>
      <c r="D502" s="33" t="s">
        <v>31</v>
      </c>
      <c r="E502" s="33" t="s">
        <v>480</v>
      </c>
      <c r="F502" s="33">
        <v>2</v>
      </c>
      <c r="G502" s="33" t="s">
        <v>25</v>
      </c>
      <c r="H502" s="33">
        <v>25000</v>
      </c>
      <c r="I502" s="5">
        <f t="shared" si="171"/>
        <v>50000</v>
      </c>
      <c r="J502" s="37" t="s">
        <v>241</v>
      </c>
      <c r="K502" s="33" t="s">
        <v>1177</v>
      </c>
      <c r="L502" s="9">
        <f t="shared" si="184"/>
        <v>0</v>
      </c>
      <c r="M502" s="9"/>
      <c r="N502" s="9"/>
      <c r="O502" s="9">
        <f t="shared" si="185"/>
        <v>0</v>
      </c>
      <c r="P502" s="9"/>
      <c r="Q502" s="9"/>
      <c r="R502" s="9">
        <f t="shared" si="186"/>
        <v>0</v>
      </c>
      <c r="S502" s="9"/>
      <c r="T502" s="9"/>
      <c r="U502" s="9">
        <f t="shared" si="187"/>
        <v>50000</v>
      </c>
      <c r="V502" s="9">
        <v>50000</v>
      </c>
      <c r="W502" s="9"/>
      <c r="X502" s="9">
        <f t="shared" si="188"/>
        <v>0</v>
      </c>
      <c r="Y502" s="9"/>
      <c r="Z502" s="9"/>
      <c r="AA502" s="10">
        <f t="shared" si="189"/>
        <v>0</v>
      </c>
      <c r="AB502" s="11">
        <v>45947</v>
      </c>
    </row>
    <row r="503" spans="1:28" ht="15.75" x14ac:dyDescent="0.25">
      <c r="A503" s="39">
        <v>45946</v>
      </c>
      <c r="B503" s="33" t="s">
        <v>217</v>
      </c>
      <c r="C503" s="33"/>
      <c r="D503" s="33" t="s">
        <v>31</v>
      </c>
      <c r="E503" s="33" t="s">
        <v>122</v>
      </c>
      <c r="F503" s="43">
        <v>1</v>
      </c>
      <c r="G503" s="33" t="s">
        <v>51</v>
      </c>
      <c r="H503" s="33">
        <v>70000</v>
      </c>
      <c r="I503" s="5">
        <f t="shared" si="171"/>
        <v>70000</v>
      </c>
      <c r="J503" s="37" t="s">
        <v>241</v>
      </c>
      <c r="K503" s="33" t="s">
        <v>1177</v>
      </c>
      <c r="L503" s="9">
        <f t="shared" si="184"/>
        <v>0</v>
      </c>
      <c r="M503" s="9"/>
      <c r="N503" s="9"/>
      <c r="O503" s="9">
        <f t="shared" si="185"/>
        <v>0</v>
      </c>
      <c r="P503" s="9"/>
      <c r="Q503" s="9"/>
      <c r="R503" s="9">
        <f t="shared" si="186"/>
        <v>0</v>
      </c>
      <c r="S503" s="9"/>
      <c r="T503" s="9"/>
      <c r="U503" s="9">
        <f t="shared" si="187"/>
        <v>70000</v>
      </c>
      <c r="V503" s="9">
        <v>70000</v>
      </c>
      <c r="W503" s="9"/>
      <c r="X503" s="9">
        <f t="shared" si="188"/>
        <v>0</v>
      </c>
      <c r="Y503" s="9"/>
      <c r="Z503" s="9"/>
      <c r="AA503" s="10">
        <f t="shared" si="189"/>
        <v>0</v>
      </c>
      <c r="AB503" s="11">
        <v>45947</v>
      </c>
    </row>
    <row r="504" spans="1:28" ht="15.75" x14ac:dyDescent="0.25">
      <c r="A504" s="39">
        <v>45946</v>
      </c>
      <c r="B504" s="33" t="s">
        <v>208</v>
      </c>
      <c r="C504" s="33"/>
      <c r="D504" s="33" t="s">
        <v>31</v>
      </c>
      <c r="E504" s="33" t="s">
        <v>726</v>
      </c>
      <c r="F504" s="33">
        <v>20</v>
      </c>
      <c r="G504" s="33" t="s">
        <v>23</v>
      </c>
      <c r="H504" s="33">
        <v>400000</v>
      </c>
      <c r="I504" s="5">
        <f t="shared" si="171"/>
        <v>8000000</v>
      </c>
      <c r="J504" s="37" t="s">
        <v>240</v>
      </c>
      <c r="K504" s="33" t="s">
        <v>1187</v>
      </c>
      <c r="L504" s="9">
        <f t="shared" si="184"/>
        <v>0</v>
      </c>
      <c r="M504" s="9"/>
      <c r="N504" s="9"/>
      <c r="O504" s="9">
        <f t="shared" si="185"/>
        <v>8000000</v>
      </c>
      <c r="P504" s="9">
        <v>7500000</v>
      </c>
      <c r="Q504" s="9">
        <v>500000</v>
      </c>
      <c r="R504" s="9">
        <f t="shared" si="186"/>
        <v>0</v>
      </c>
      <c r="S504" s="9"/>
      <c r="T504" s="9"/>
      <c r="U504" s="9">
        <f t="shared" si="187"/>
        <v>0</v>
      </c>
      <c r="V504" s="9"/>
      <c r="W504" s="9"/>
      <c r="X504" s="9">
        <f t="shared" si="188"/>
        <v>0</v>
      </c>
      <c r="Y504" s="9"/>
      <c r="Z504" s="9"/>
      <c r="AA504" s="10">
        <f t="shared" si="189"/>
        <v>0</v>
      </c>
      <c r="AB504" s="11">
        <v>45951</v>
      </c>
    </row>
    <row r="505" spans="1:28" ht="15.75" x14ac:dyDescent="0.25">
      <c r="A505" s="39">
        <v>45946</v>
      </c>
      <c r="B505" s="33" t="s">
        <v>231</v>
      </c>
      <c r="C505" s="33"/>
      <c r="D505" s="33"/>
      <c r="E505" s="33" t="s">
        <v>85</v>
      </c>
      <c r="F505" s="33">
        <v>32.4</v>
      </c>
      <c r="G505" s="33" t="s">
        <v>51</v>
      </c>
      <c r="H505" s="33"/>
      <c r="I505" s="5">
        <f t="shared" si="171"/>
        <v>0</v>
      </c>
      <c r="J505" s="83" t="s">
        <v>26</v>
      </c>
      <c r="K505" s="33"/>
      <c r="L505" s="9">
        <f t="shared" si="184"/>
        <v>0</v>
      </c>
      <c r="M505" s="9"/>
      <c r="N505" s="9"/>
      <c r="O505" s="9">
        <f t="shared" si="185"/>
        <v>0</v>
      </c>
      <c r="P505" s="9"/>
      <c r="Q505" s="9"/>
      <c r="R505" s="9">
        <f t="shared" si="186"/>
        <v>0</v>
      </c>
      <c r="S505" s="9"/>
      <c r="T505" s="9"/>
      <c r="U505" s="9">
        <f t="shared" si="187"/>
        <v>0</v>
      </c>
      <c r="V505" s="9"/>
      <c r="W505" s="9"/>
      <c r="X505" s="9">
        <f t="shared" si="188"/>
        <v>0</v>
      </c>
      <c r="Y505" s="9"/>
      <c r="Z505" s="9"/>
      <c r="AA505" s="10">
        <f t="shared" si="189"/>
        <v>0</v>
      </c>
      <c r="AB505" s="11"/>
    </row>
    <row r="506" spans="1:28" ht="15.75" x14ac:dyDescent="0.25">
      <c r="A506" s="39">
        <v>45946</v>
      </c>
      <c r="B506" s="33" t="s">
        <v>231</v>
      </c>
      <c r="C506" s="33"/>
      <c r="D506" s="33"/>
      <c r="E506" s="33" t="s">
        <v>1113</v>
      </c>
      <c r="F506" s="33">
        <v>91.1</v>
      </c>
      <c r="G506" s="33" t="s">
        <v>51</v>
      </c>
      <c r="H506" s="33"/>
      <c r="I506" s="5">
        <f t="shared" si="171"/>
        <v>0</v>
      </c>
      <c r="J506" s="83" t="s">
        <v>26</v>
      </c>
      <c r="K506" s="33"/>
      <c r="L506" s="9">
        <f t="shared" si="184"/>
        <v>0</v>
      </c>
      <c r="M506" s="9"/>
      <c r="N506" s="9"/>
      <c r="O506" s="9">
        <f t="shared" si="185"/>
        <v>0</v>
      </c>
      <c r="P506" s="9"/>
      <c r="Q506" s="9"/>
      <c r="R506" s="9">
        <f t="shared" si="186"/>
        <v>0</v>
      </c>
      <c r="S506" s="9"/>
      <c r="T506" s="9"/>
      <c r="U506" s="9">
        <f t="shared" si="187"/>
        <v>0</v>
      </c>
      <c r="V506" s="9"/>
      <c r="W506" s="9"/>
      <c r="X506" s="9">
        <f t="shared" si="188"/>
        <v>0</v>
      </c>
      <c r="Y506" s="9"/>
      <c r="Z506" s="9"/>
      <c r="AA506" s="10">
        <f t="shared" si="189"/>
        <v>0</v>
      </c>
      <c r="AB506" s="11"/>
    </row>
    <row r="507" spans="1:28" ht="15.75" x14ac:dyDescent="0.25">
      <c r="A507" s="39">
        <v>45946</v>
      </c>
      <c r="B507" s="33" t="s">
        <v>231</v>
      </c>
      <c r="C507" s="33"/>
      <c r="D507" s="33"/>
      <c r="E507" s="33" t="s">
        <v>482</v>
      </c>
      <c r="F507" s="33">
        <v>62.7</v>
      </c>
      <c r="G507" s="33" t="s">
        <v>1215</v>
      </c>
      <c r="H507" s="33"/>
      <c r="I507" s="5">
        <f t="shared" si="171"/>
        <v>0</v>
      </c>
      <c r="J507" s="83" t="s">
        <v>26</v>
      </c>
      <c r="K507" s="33"/>
      <c r="L507" s="9">
        <f t="shared" si="184"/>
        <v>0</v>
      </c>
      <c r="M507" s="9"/>
      <c r="N507" s="9"/>
      <c r="O507" s="9">
        <f t="shared" si="185"/>
        <v>0</v>
      </c>
      <c r="P507" s="9"/>
      <c r="Q507" s="9"/>
      <c r="R507" s="9">
        <f t="shared" si="186"/>
        <v>0</v>
      </c>
      <c r="S507" s="9"/>
      <c r="T507" s="9"/>
      <c r="U507" s="9">
        <f t="shared" si="187"/>
        <v>0</v>
      </c>
      <c r="V507" s="9"/>
      <c r="W507" s="9"/>
      <c r="X507" s="9">
        <f t="shared" si="188"/>
        <v>0</v>
      </c>
      <c r="Y507" s="9"/>
      <c r="Z507" s="9"/>
      <c r="AA507" s="10">
        <f t="shared" si="189"/>
        <v>0</v>
      </c>
      <c r="AB507" s="11"/>
    </row>
    <row r="508" spans="1:28" ht="15.75" x14ac:dyDescent="0.25">
      <c r="A508" s="39">
        <v>45946</v>
      </c>
      <c r="B508" s="33" t="s">
        <v>231</v>
      </c>
      <c r="C508" s="33"/>
      <c r="D508" s="33"/>
      <c r="E508" s="33" t="s">
        <v>135</v>
      </c>
      <c r="F508" s="33">
        <v>29.7</v>
      </c>
      <c r="G508" s="33" t="s">
        <v>51</v>
      </c>
      <c r="H508" s="33"/>
      <c r="I508" s="5">
        <f t="shared" si="171"/>
        <v>0</v>
      </c>
      <c r="J508" s="83" t="s">
        <v>26</v>
      </c>
      <c r="K508" s="33"/>
      <c r="L508" s="9">
        <f t="shared" si="184"/>
        <v>0</v>
      </c>
      <c r="M508" s="9"/>
      <c r="N508" s="9"/>
      <c r="O508" s="9">
        <f t="shared" si="185"/>
        <v>0</v>
      </c>
      <c r="P508" s="9"/>
      <c r="Q508" s="9"/>
      <c r="R508" s="9">
        <f t="shared" si="186"/>
        <v>0</v>
      </c>
      <c r="S508" s="9"/>
      <c r="T508" s="9"/>
      <c r="U508" s="9">
        <f t="shared" si="187"/>
        <v>0</v>
      </c>
      <c r="V508" s="9"/>
      <c r="W508" s="9"/>
      <c r="X508" s="9">
        <f t="shared" si="188"/>
        <v>0</v>
      </c>
      <c r="Y508" s="9"/>
      <c r="Z508" s="9"/>
      <c r="AA508" s="10">
        <f t="shared" si="189"/>
        <v>0</v>
      </c>
      <c r="AB508" s="11"/>
    </row>
    <row r="509" spans="1:28" ht="15.75" x14ac:dyDescent="0.25">
      <c r="A509" s="39">
        <v>45946</v>
      </c>
      <c r="B509" s="33" t="s">
        <v>231</v>
      </c>
      <c r="C509" s="33"/>
      <c r="D509" s="33"/>
      <c r="E509" s="33" t="s">
        <v>344</v>
      </c>
      <c r="F509" s="33">
        <v>27.9</v>
      </c>
      <c r="G509" s="33" t="s">
        <v>51</v>
      </c>
      <c r="H509" s="33"/>
      <c r="I509" s="5">
        <f t="shared" si="171"/>
        <v>0</v>
      </c>
      <c r="J509" s="83" t="s">
        <v>26</v>
      </c>
      <c r="K509" s="33"/>
      <c r="L509" s="9">
        <f t="shared" si="184"/>
        <v>0</v>
      </c>
      <c r="M509" s="9"/>
      <c r="N509" s="9"/>
      <c r="O509" s="9">
        <f t="shared" si="185"/>
        <v>0</v>
      </c>
      <c r="P509" s="9"/>
      <c r="Q509" s="9"/>
      <c r="R509" s="9">
        <f t="shared" si="186"/>
        <v>0</v>
      </c>
      <c r="S509" s="9"/>
      <c r="T509" s="9"/>
      <c r="U509" s="9">
        <f t="shared" si="187"/>
        <v>0</v>
      </c>
      <c r="V509" s="9"/>
      <c r="W509" s="9"/>
      <c r="X509" s="9">
        <f t="shared" si="188"/>
        <v>0</v>
      </c>
      <c r="Y509" s="9"/>
      <c r="Z509" s="9"/>
      <c r="AA509" s="10">
        <f t="shared" si="189"/>
        <v>0</v>
      </c>
      <c r="AB509" s="11"/>
    </row>
    <row r="510" spans="1:28" ht="15.75" x14ac:dyDescent="0.25">
      <c r="A510" s="39">
        <v>45946</v>
      </c>
      <c r="B510" s="33" t="s">
        <v>231</v>
      </c>
      <c r="C510" s="33"/>
      <c r="D510" s="33"/>
      <c r="E510" s="33" t="s">
        <v>62</v>
      </c>
      <c r="F510" s="33">
        <v>39.299999999999997</v>
      </c>
      <c r="G510" s="33" t="s">
        <v>51</v>
      </c>
      <c r="H510" s="33"/>
      <c r="I510" s="5">
        <f t="shared" si="171"/>
        <v>0</v>
      </c>
      <c r="J510" s="83" t="s">
        <v>26</v>
      </c>
      <c r="K510" s="33"/>
      <c r="L510" s="9">
        <f t="shared" si="184"/>
        <v>0</v>
      </c>
      <c r="M510" s="9"/>
      <c r="N510" s="9"/>
      <c r="O510" s="9">
        <f t="shared" si="185"/>
        <v>0</v>
      </c>
      <c r="P510" s="9"/>
      <c r="Q510" s="9"/>
      <c r="R510" s="9">
        <f t="shared" si="186"/>
        <v>0</v>
      </c>
      <c r="S510" s="9"/>
      <c r="T510" s="9"/>
      <c r="U510" s="9">
        <f t="shared" si="187"/>
        <v>0</v>
      </c>
      <c r="V510" s="9"/>
      <c r="W510" s="9"/>
      <c r="X510" s="9">
        <f t="shared" si="188"/>
        <v>0</v>
      </c>
      <c r="Y510" s="9"/>
      <c r="Z510" s="9"/>
      <c r="AA510" s="10">
        <f t="shared" si="189"/>
        <v>0</v>
      </c>
      <c r="AB510" s="11"/>
    </row>
    <row r="511" spans="1:28" ht="15.75" x14ac:dyDescent="0.25">
      <c r="A511" s="39">
        <v>45946</v>
      </c>
      <c r="B511" s="33" t="s">
        <v>231</v>
      </c>
      <c r="C511" s="33"/>
      <c r="D511" s="33"/>
      <c r="E511" s="33" t="s">
        <v>97</v>
      </c>
      <c r="F511" s="33">
        <v>62.2</v>
      </c>
      <c r="G511" s="33" t="s">
        <v>51</v>
      </c>
      <c r="H511" s="33"/>
      <c r="I511" s="5">
        <f t="shared" si="171"/>
        <v>0</v>
      </c>
      <c r="J511" s="83" t="s">
        <v>26</v>
      </c>
      <c r="K511" s="33"/>
      <c r="L511" s="9">
        <f t="shared" si="184"/>
        <v>0</v>
      </c>
      <c r="M511" s="9"/>
      <c r="N511" s="9"/>
      <c r="O511" s="9">
        <f t="shared" si="185"/>
        <v>0</v>
      </c>
      <c r="P511" s="9"/>
      <c r="Q511" s="9"/>
      <c r="R511" s="9">
        <f t="shared" si="186"/>
        <v>0</v>
      </c>
      <c r="S511" s="9"/>
      <c r="T511" s="9"/>
      <c r="U511" s="9">
        <f t="shared" si="187"/>
        <v>0</v>
      </c>
      <c r="V511" s="9"/>
      <c r="W511" s="9"/>
      <c r="X511" s="9">
        <f t="shared" si="188"/>
        <v>0</v>
      </c>
      <c r="Y511" s="9"/>
      <c r="Z511" s="9"/>
      <c r="AA511" s="10">
        <f t="shared" si="189"/>
        <v>0</v>
      </c>
      <c r="AB511" s="11"/>
    </row>
    <row r="512" spans="1:28" ht="15.75" x14ac:dyDescent="0.25">
      <c r="A512" s="39">
        <v>45946</v>
      </c>
      <c r="B512" s="33" t="s">
        <v>231</v>
      </c>
      <c r="C512" s="33"/>
      <c r="D512" s="33"/>
      <c r="E512" s="33" t="s">
        <v>127</v>
      </c>
      <c r="F512" s="33">
        <v>81.7</v>
      </c>
      <c r="G512" s="33" t="s">
        <v>51</v>
      </c>
      <c r="H512" s="33"/>
      <c r="I512" s="5">
        <f t="shared" si="171"/>
        <v>0</v>
      </c>
      <c r="J512" s="83" t="s">
        <v>26</v>
      </c>
      <c r="K512" s="33"/>
      <c r="L512" s="9">
        <f t="shared" si="184"/>
        <v>0</v>
      </c>
      <c r="M512" s="9"/>
      <c r="N512" s="9"/>
      <c r="O512" s="9">
        <f t="shared" si="185"/>
        <v>0</v>
      </c>
      <c r="P512" s="9"/>
      <c r="Q512" s="9"/>
      <c r="R512" s="9">
        <f t="shared" si="186"/>
        <v>0</v>
      </c>
      <c r="S512" s="9"/>
      <c r="T512" s="9"/>
      <c r="U512" s="9">
        <f t="shared" si="187"/>
        <v>0</v>
      </c>
      <c r="V512" s="9"/>
      <c r="W512" s="9"/>
      <c r="X512" s="9">
        <f t="shared" si="188"/>
        <v>0</v>
      </c>
      <c r="Y512" s="9"/>
      <c r="Z512" s="9"/>
      <c r="AA512" s="10">
        <f t="shared" si="189"/>
        <v>0</v>
      </c>
      <c r="AB512" s="11"/>
    </row>
    <row r="513" spans="1:28" ht="15.75" x14ac:dyDescent="0.25">
      <c r="A513" s="39">
        <v>45946</v>
      </c>
      <c r="B513" s="33" t="s">
        <v>231</v>
      </c>
      <c r="C513" s="33"/>
      <c r="D513" s="33"/>
      <c r="E513" s="33" t="s">
        <v>203</v>
      </c>
      <c r="F513" s="33">
        <v>13.1</v>
      </c>
      <c r="G513" s="33" t="s">
        <v>51</v>
      </c>
      <c r="H513" s="33"/>
      <c r="I513" s="5">
        <f t="shared" si="171"/>
        <v>0</v>
      </c>
      <c r="J513" s="83" t="s">
        <v>26</v>
      </c>
      <c r="K513" s="33"/>
      <c r="L513" s="9">
        <f t="shared" si="184"/>
        <v>0</v>
      </c>
      <c r="M513" s="9"/>
      <c r="N513" s="9"/>
      <c r="O513" s="9">
        <f t="shared" si="185"/>
        <v>0</v>
      </c>
      <c r="P513" s="9"/>
      <c r="Q513" s="9"/>
      <c r="R513" s="9">
        <f t="shared" si="186"/>
        <v>0</v>
      </c>
      <c r="S513" s="9"/>
      <c r="T513" s="9"/>
      <c r="U513" s="9">
        <f t="shared" si="187"/>
        <v>0</v>
      </c>
      <c r="V513" s="9"/>
      <c r="W513" s="9"/>
      <c r="X513" s="9">
        <f t="shared" si="188"/>
        <v>0</v>
      </c>
      <c r="Y513" s="9"/>
      <c r="Z513" s="9"/>
      <c r="AA513" s="10">
        <f t="shared" si="189"/>
        <v>0</v>
      </c>
      <c r="AB513" s="11"/>
    </row>
    <row r="514" spans="1:28" ht="15.75" x14ac:dyDescent="0.25">
      <c r="A514" s="39">
        <v>45946</v>
      </c>
      <c r="B514" s="33" t="s">
        <v>231</v>
      </c>
      <c r="C514" s="33"/>
      <c r="D514" s="33"/>
      <c r="E514" s="33" t="s">
        <v>136</v>
      </c>
      <c r="F514" s="33">
        <v>24.6</v>
      </c>
      <c r="G514" s="33" t="s">
        <v>51</v>
      </c>
      <c r="H514" s="33"/>
      <c r="I514" s="5">
        <f t="shared" si="171"/>
        <v>0</v>
      </c>
      <c r="J514" s="83" t="s">
        <v>26</v>
      </c>
      <c r="K514" s="33"/>
      <c r="L514" s="9">
        <f t="shared" si="184"/>
        <v>0</v>
      </c>
      <c r="M514" s="9"/>
      <c r="N514" s="9"/>
      <c r="O514" s="9">
        <f t="shared" si="185"/>
        <v>0</v>
      </c>
      <c r="P514" s="9"/>
      <c r="Q514" s="9"/>
      <c r="R514" s="9">
        <f t="shared" si="186"/>
        <v>0</v>
      </c>
      <c r="S514" s="9"/>
      <c r="T514" s="9"/>
      <c r="U514" s="9">
        <f t="shared" si="187"/>
        <v>0</v>
      </c>
      <c r="V514" s="9"/>
      <c r="W514" s="9"/>
      <c r="X514" s="9">
        <f t="shared" si="188"/>
        <v>0</v>
      </c>
      <c r="Y514" s="9"/>
      <c r="Z514" s="9"/>
      <c r="AA514" s="10">
        <f t="shared" si="189"/>
        <v>0</v>
      </c>
      <c r="AB514" s="11"/>
    </row>
    <row r="515" spans="1:28" ht="15.75" x14ac:dyDescent="0.25">
      <c r="A515" s="32">
        <v>45946</v>
      </c>
      <c r="B515" s="33" t="s">
        <v>94</v>
      </c>
      <c r="C515" s="33"/>
      <c r="D515" s="33" t="s">
        <v>31</v>
      </c>
      <c r="E515" s="33" t="s">
        <v>95</v>
      </c>
      <c r="F515" s="33">
        <v>3000</v>
      </c>
      <c r="G515" s="33" t="s">
        <v>29</v>
      </c>
      <c r="H515" s="33">
        <v>4298</v>
      </c>
      <c r="I515" s="5">
        <f t="shared" si="171"/>
        <v>12894000</v>
      </c>
      <c r="J515" s="89" t="s">
        <v>241</v>
      </c>
      <c r="K515" s="33" t="s">
        <v>1187</v>
      </c>
      <c r="L515" s="9">
        <f t="shared" si="184"/>
        <v>12760000</v>
      </c>
      <c r="M515" s="9">
        <v>12760000</v>
      </c>
      <c r="N515" s="9"/>
      <c r="O515" s="9">
        <f t="shared" si="185"/>
        <v>0</v>
      </c>
      <c r="P515" s="9"/>
      <c r="Q515" s="9"/>
      <c r="R515" s="9">
        <f t="shared" si="186"/>
        <v>0</v>
      </c>
      <c r="S515" s="9"/>
      <c r="T515" s="9"/>
      <c r="U515" s="9">
        <f t="shared" si="187"/>
        <v>134000</v>
      </c>
      <c r="V515" s="9">
        <v>134000</v>
      </c>
      <c r="W515" s="9"/>
      <c r="X515" s="9">
        <f t="shared" si="188"/>
        <v>0</v>
      </c>
      <c r="Y515" s="9"/>
      <c r="Z515" s="9"/>
      <c r="AA515" s="10">
        <f t="shared" si="189"/>
        <v>0</v>
      </c>
      <c r="AB515" s="11">
        <v>45947</v>
      </c>
    </row>
    <row r="516" spans="1:28" ht="15.75" x14ac:dyDescent="0.25">
      <c r="A516" s="39">
        <v>45946</v>
      </c>
      <c r="B516" s="33" t="s">
        <v>961</v>
      </c>
      <c r="C516" s="33"/>
      <c r="D516" s="33" t="s">
        <v>31</v>
      </c>
      <c r="E516" s="33" t="s">
        <v>70</v>
      </c>
      <c r="F516" s="33">
        <v>1300</v>
      </c>
      <c r="G516" s="33" t="s">
        <v>29</v>
      </c>
      <c r="H516" s="33">
        <v>2720</v>
      </c>
      <c r="I516" s="5">
        <f t="shared" ref="I516:I579" si="190">F516*H516</f>
        <v>3536000</v>
      </c>
      <c r="J516" s="139" t="s">
        <v>43</v>
      </c>
      <c r="K516" s="33" t="s">
        <v>1187</v>
      </c>
      <c r="L516" s="9">
        <f t="shared" si="184"/>
        <v>0</v>
      </c>
      <c r="M516" s="9"/>
      <c r="N516" s="9"/>
      <c r="O516" s="9">
        <f t="shared" si="185"/>
        <v>0</v>
      </c>
      <c r="P516" s="9"/>
      <c r="Q516" s="9"/>
      <c r="R516" s="9">
        <f t="shared" si="186"/>
        <v>0</v>
      </c>
      <c r="S516" s="9"/>
      <c r="T516" s="9"/>
      <c r="U516" s="9">
        <f t="shared" si="187"/>
        <v>0</v>
      </c>
      <c r="V516" s="9"/>
      <c r="W516" s="9"/>
      <c r="X516" s="9">
        <f t="shared" si="188"/>
        <v>0</v>
      </c>
      <c r="Y516" s="9"/>
      <c r="Z516" s="9"/>
      <c r="AA516" s="10">
        <f t="shared" si="189"/>
        <v>3536000</v>
      </c>
      <c r="AB516" s="11"/>
    </row>
    <row r="517" spans="1:28" ht="16.5" thickBot="1" x14ac:dyDescent="0.3">
      <c r="A517" s="61">
        <v>45946</v>
      </c>
      <c r="B517" s="62" t="s">
        <v>458</v>
      </c>
      <c r="C517" s="62"/>
      <c r="D517" s="62"/>
      <c r="E517" s="62" t="s">
        <v>98</v>
      </c>
      <c r="F517" s="62">
        <v>292.10000000000002</v>
      </c>
      <c r="G517" s="62" t="s">
        <v>51</v>
      </c>
      <c r="H517" s="62"/>
      <c r="I517" s="133">
        <f t="shared" si="190"/>
        <v>0</v>
      </c>
      <c r="J517" s="147"/>
      <c r="K517" s="62"/>
      <c r="L517" s="97">
        <f t="shared" si="184"/>
        <v>0</v>
      </c>
      <c r="M517" s="97"/>
      <c r="N517" s="97"/>
      <c r="O517" s="97">
        <f t="shared" si="185"/>
        <v>0</v>
      </c>
      <c r="P517" s="97"/>
      <c r="Q517" s="97"/>
      <c r="R517" s="97">
        <f t="shared" si="186"/>
        <v>0</v>
      </c>
      <c r="S517" s="97"/>
      <c r="T517" s="97"/>
      <c r="U517" s="97">
        <f t="shared" si="187"/>
        <v>0</v>
      </c>
      <c r="V517" s="97"/>
      <c r="W517" s="97"/>
      <c r="X517" s="97">
        <f t="shared" si="188"/>
        <v>0</v>
      </c>
      <c r="Y517" s="97"/>
      <c r="Z517" s="97"/>
      <c r="AA517" s="98">
        <f t="shared" si="189"/>
        <v>0</v>
      </c>
      <c r="AB517" s="99"/>
    </row>
    <row r="518" spans="1:28" ht="15.75" x14ac:dyDescent="0.25">
      <c r="A518" s="39">
        <v>45947</v>
      </c>
      <c r="B518" s="35" t="s">
        <v>48</v>
      </c>
      <c r="C518" s="35"/>
      <c r="D518" s="35" t="s">
        <v>31</v>
      </c>
      <c r="E518" s="35" t="s">
        <v>468</v>
      </c>
      <c r="F518" s="35">
        <v>16.3</v>
      </c>
      <c r="G518" s="35" t="s">
        <v>51</v>
      </c>
      <c r="H518" s="35">
        <v>43000</v>
      </c>
      <c r="I518" s="135">
        <f t="shared" si="190"/>
        <v>700900</v>
      </c>
      <c r="J518" s="89" t="s">
        <v>240</v>
      </c>
      <c r="K518" s="35" t="s">
        <v>1187</v>
      </c>
      <c r="L518" s="9">
        <f t="shared" ref="L518" si="191">M518+N518</f>
        <v>0</v>
      </c>
      <c r="M518" s="9"/>
      <c r="N518" s="9"/>
      <c r="O518" s="9">
        <f t="shared" ref="O518" si="192">P518+Q518</f>
        <v>700900</v>
      </c>
      <c r="P518" s="9">
        <f>90000+610900</f>
        <v>700900</v>
      </c>
      <c r="Q518" s="9"/>
      <c r="R518" s="9">
        <f t="shared" ref="R518" si="193">S518+T518</f>
        <v>0</v>
      </c>
      <c r="S518" s="9"/>
      <c r="T518" s="9"/>
      <c r="U518" s="9">
        <f t="shared" ref="U518" si="194">V518+W518</f>
        <v>0</v>
      </c>
      <c r="V518" s="9"/>
      <c r="W518" s="9"/>
      <c r="X518" s="9">
        <f t="shared" ref="X518" si="195">Y518+Z518</f>
        <v>0</v>
      </c>
      <c r="Y518" s="9"/>
      <c r="Z518" s="9"/>
      <c r="AA518" s="10">
        <f t="shared" ref="AA518" si="196">C518+I518-L518-O518-U518-X518-R518</f>
        <v>0</v>
      </c>
      <c r="AB518" s="11">
        <v>45468</v>
      </c>
    </row>
    <row r="519" spans="1:28" ht="15.75" x14ac:dyDescent="0.25">
      <c r="A519" s="39">
        <v>45947</v>
      </c>
      <c r="B519" s="33" t="s">
        <v>327</v>
      </c>
      <c r="C519" s="33"/>
      <c r="D519" s="35" t="s">
        <v>31</v>
      </c>
      <c r="E519" s="33" t="s">
        <v>73</v>
      </c>
      <c r="F519" s="33">
        <v>40</v>
      </c>
      <c r="G519" s="33" t="s">
        <v>74</v>
      </c>
      <c r="H519" s="33">
        <v>50000</v>
      </c>
      <c r="I519" s="5">
        <f t="shared" si="190"/>
        <v>2000000</v>
      </c>
      <c r="J519" s="89" t="s">
        <v>240</v>
      </c>
      <c r="K519" s="33"/>
      <c r="L519" s="9">
        <f t="shared" ref="L519:L539" si="197">M519+N519</f>
        <v>0</v>
      </c>
      <c r="M519" s="9"/>
      <c r="N519" s="9"/>
      <c r="O519" s="9">
        <f t="shared" ref="O519:O539" si="198">P519+Q519</f>
        <v>2000000</v>
      </c>
      <c r="P519" s="9">
        <v>2000000</v>
      </c>
      <c r="Q519" s="9"/>
      <c r="R519" s="9">
        <f t="shared" ref="R519:R539" si="199">S519+T519</f>
        <v>0</v>
      </c>
      <c r="S519" s="9"/>
      <c r="T519" s="9"/>
      <c r="U519" s="9">
        <f t="shared" ref="U519:U539" si="200">V519+W519</f>
        <v>0</v>
      </c>
      <c r="V519" s="9"/>
      <c r="W519" s="9"/>
      <c r="X519" s="9">
        <f t="shared" ref="X519:X539" si="201">Y519+Z519</f>
        <v>0</v>
      </c>
      <c r="Y519" s="9"/>
      <c r="Z519" s="9"/>
      <c r="AA519" s="10">
        <f t="shared" ref="AA519:AA539" si="202">C519+I519-L519-O519-U519-X519-R519</f>
        <v>0</v>
      </c>
      <c r="AB519" s="11">
        <v>45947</v>
      </c>
    </row>
    <row r="520" spans="1:28" ht="15.75" x14ac:dyDescent="0.25">
      <c r="A520" s="39">
        <v>45947</v>
      </c>
      <c r="B520" s="33" t="s">
        <v>327</v>
      </c>
      <c r="C520" s="35"/>
      <c r="D520" s="35" t="s">
        <v>31</v>
      </c>
      <c r="E520" s="35" t="s">
        <v>467</v>
      </c>
      <c r="F520" s="35">
        <v>17</v>
      </c>
      <c r="G520" s="35" t="s">
        <v>51</v>
      </c>
      <c r="H520" s="35">
        <v>43000</v>
      </c>
      <c r="I520" s="5">
        <f t="shared" si="190"/>
        <v>731000</v>
      </c>
      <c r="J520" s="89" t="s">
        <v>240</v>
      </c>
      <c r="K520" s="35"/>
      <c r="L520" s="9">
        <f t="shared" si="197"/>
        <v>0</v>
      </c>
      <c r="M520" s="9"/>
      <c r="N520" s="9"/>
      <c r="O520" s="9">
        <f t="shared" si="198"/>
        <v>731000</v>
      </c>
      <c r="P520" s="9">
        <v>731000</v>
      </c>
      <c r="Q520" s="9"/>
      <c r="R520" s="9">
        <f t="shared" si="199"/>
        <v>0</v>
      </c>
      <c r="S520" s="9"/>
      <c r="T520" s="9"/>
      <c r="U520" s="9">
        <f t="shared" si="200"/>
        <v>0</v>
      </c>
      <c r="V520" s="9"/>
      <c r="W520" s="9"/>
      <c r="X520" s="9">
        <f t="shared" si="201"/>
        <v>0</v>
      </c>
      <c r="Y520" s="9"/>
      <c r="Z520" s="9"/>
      <c r="AA520" s="10">
        <f t="shared" si="202"/>
        <v>0</v>
      </c>
      <c r="AB520" s="11">
        <v>45947</v>
      </c>
    </row>
    <row r="521" spans="1:28" ht="15.75" x14ac:dyDescent="0.25">
      <c r="A521" s="39">
        <v>45947</v>
      </c>
      <c r="B521" s="33" t="s">
        <v>327</v>
      </c>
      <c r="C521" s="33"/>
      <c r="D521" s="35" t="s">
        <v>31</v>
      </c>
      <c r="E521" s="35" t="s">
        <v>110</v>
      </c>
      <c r="F521" s="33">
        <v>2000</v>
      </c>
      <c r="G521" s="33" t="s">
        <v>29</v>
      </c>
      <c r="H521" s="33">
        <v>2000</v>
      </c>
      <c r="I521" s="5">
        <f t="shared" si="190"/>
        <v>4000000</v>
      </c>
      <c r="J521" s="89" t="s">
        <v>240</v>
      </c>
      <c r="K521" s="33"/>
      <c r="L521" s="9">
        <f t="shared" si="197"/>
        <v>0</v>
      </c>
      <c r="M521" s="9"/>
      <c r="N521" s="9"/>
      <c r="O521" s="9">
        <f t="shared" si="198"/>
        <v>4000000</v>
      </c>
      <c r="P521" s="9">
        <v>4000000</v>
      </c>
      <c r="Q521" s="9"/>
      <c r="R521" s="9">
        <f t="shared" si="199"/>
        <v>0</v>
      </c>
      <c r="S521" s="9"/>
      <c r="T521" s="9"/>
      <c r="U521" s="9">
        <f t="shared" si="200"/>
        <v>0</v>
      </c>
      <c r="V521" s="9"/>
      <c r="W521" s="9"/>
      <c r="X521" s="9">
        <f t="shared" si="201"/>
        <v>0</v>
      </c>
      <c r="Y521" s="9"/>
      <c r="Z521" s="9"/>
      <c r="AA521" s="10">
        <f t="shared" si="202"/>
        <v>0</v>
      </c>
      <c r="AB521" s="11">
        <v>45947</v>
      </c>
    </row>
    <row r="522" spans="1:28" ht="15.75" x14ac:dyDescent="0.25">
      <c r="A522" s="39">
        <v>45947</v>
      </c>
      <c r="B522" s="33" t="s">
        <v>231</v>
      </c>
      <c r="C522" s="33"/>
      <c r="D522" s="33"/>
      <c r="E522" s="33" t="s">
        <v>73</v>
      </c>
      <c r="F522" s="33">
        <v>10</v>
      </c>
      <c r="G522" s="33" t="s">
        <v>74</v>
      </c>
      <c r="H522" s="33"/>
      <c r="I522" s="5">
        <f t="shared" si="190"/>
        <v>0</v>
      </c>
      <c r="J522" s="83" t="s">
        <v>26</v>
      </c>
      <c r="K522" s="33"/>
      <c r="L522" s="9">
        <f t="shared" si="197"/>
        <v>0</v>
      </c>
      <c r="M522" s="9"/>
      <c r="N522" s="9"/>
      <c r="O522" s="9">
        <f t="shared" si="198"/>
        <v>0</v>
      </c>
      <c r="P522" s="9"/>
      <c r="Q522" s="9"/>
      <c r="R522" s="9">
        <f t="shared" si="199"/>
        <v>0</v>
      </c>
      <c r="S522" s="9"/>
      <c r="T522" s="9"/>
      <c r="U522" s="9">
        <f t="shared" si="200"/>
        <v>0</v>
      </c>
      <c r="V522" s="9"/>
      <c r="W522" s="9"/>
      <c r="X522" s="9">
        <f t="shared" si="201"/>
        <v>0</v>
      </c>
      <c r="Y522" s="9"/>
      <c r="Z522" s="9"/>
      <c r="AA522" s="10">
        <f t="shared" si="202"/>
        <v>0</v>
      </c>
      <c r="AB522" s="11"/>
    </row>
    <row r="523" spans="1:28" ht="15.75" x14ac:dyDescent="0.25">
      <c r="A523" s="39">
        <v>45947</v>
      </c>
      <c r="B523" s="33" t="s">
        <v>526</v>
      </c>
      <c r="C523" s="33"/>
      <c r="D523" s="33" t="s">
        <v>31</v>
      </c>
      <c r="E523" s="33" t="s">
        <v>294</v>
      </c>
      <c r="F523" s="33">
        <v>2</v>
      </c>
      <c r="G523" s="33" t="s">
        <v>33</v>
      </c>
      <c r="H523" s="33">
        <v>230000</v>
      </c>
      <c r="I523" s="5">
        <f t="shared" si="190"/>
        <v>460000</v>
      </c>
      <c r="J523" s="89" t="s">
        <v>241</v>
      </c>
      <c r="K523" s="33"/>
      <c r="L523" s="9">
        <f t="shared" si="197"/>
        <v>0</v>
      </c>
      <c r="M523" s="9"/>
      <c r="N523" s="9"/>
      <c r="O523" s="9">
        <f t="shared" si="198"/>
        <v>0</v>
      </c>
      <c r="P523" s="9"/>
      <c r="Q523" s="9"/>
      <c r="R523" s="9">
        <f t="shared" si="199"/>
        <v>0</v>
      </c>
      <c r="S523" s="9"/>
      <c r="T523" s="9"/>
      <c r="U523" s="9">
        <f t="shared" si="200"/>
        <v>460000</v>
      </c>
      <c r="V523" s="9">
        <v>460000</v>
      </c>
      <c r="W523" s="9"/>
      <c r="X523" s="9">
        <f t="shared" si="201"/>
        <v>0</v>
      </c>
      <c r="Y523" s="9"/>
      <c r="Z523" s="9"/>
      <c r="AA523" s="10">
        <f t="shared" si="202"/>
        <v>0</v>
      </c>
      <c r="AB523" s="11">
        <v>45947</v>
      </c>
    </row>
    <row r="524" spans="1:28" ht="15.75" x14ac:dyDescent="0.25">
      <c r="A524" s="39">
        <v>45947</v>
      </c>
      <c r="B524" s="33" t="s">
        <v>105</v>
      </c>
      <c r="C524" s="33"/>
      <c r="D524" s="33" t="s">
        <v>41</v>
      </c>
      <c r="E524" s="33" t="s">
        <v>235</v>
      </c>
      <c r="F524" s="33">
        <v>20</v>
      </c>
      <c r="G524" s="33" t="s">
        <v>51</v>
      </c>
      <c r="H524" s="33">
        <v>90000</v>
      </c>
      <c r="I524" s="5">
        <f t="shared" si="190"/>
        <v>1800000</v>
      </c>
      <c r="J524" s="89" t="s">
        <v>241</v>
      </c>
      <c r="K524" s="33" t="s">
        <v>1187</v>
      </c>
      <c r="L524" s="9">
        <f t="shared" si="197"/>
        <v>1800000</v>
      </c>
      <c r="M524" s="9">
        <v>1800000</v>
      </c>
      <c r="N524" s="9"/>
      <c r="O524" s="9">
        <f t="shared" si="198"/>
        <v>0</v>
      </c>
      <c r="P524" s="9"/>
      <c r="Q524" s="9"/>
      <c r="R524" s="9">
        <f t="shared" si="199"/>
        <v>0</v>
      </c>
      <c r="S524" s="9"/>
      <c r="T524" s="9"/>
      <c r="U524" s="9">
        <f t="shared" si="200"/>
        <v>0</v>
      </c>
      <c r="V524" s="9"/>
      <c r="W524" s="9"/>
      <c r="X524" s="9">
        <f t="shared" si="201"/>
        <v>0</v>
      </c>
      <c r="Y524" s="9"/>
      <c r="Z524" s="9"/>
      <c r="AA524" s="10">
        <f t="shared" si="202"/>
        <v>0</v>
      </c>
      <c r="AB524" s="11">
        <v>45958</v>
      </c>
    </row>
    <row r="525" spans="1:28" ht="15.75" x14ac:dyDescent="0.25">
      <c r="A525" s="39">
        <v>45947</v>
      </c>
      <c r="B525" s="33" t="s">
        <v>1135</v>
      </c>
      <c r="C525" s="33"/>
      <c r="D525" s="33" t="s">
        <v>31</v>
      </c>
      <c r="E525" s="33" t="s">
        <v>295</v>
      </c>
      <c r="F525" s="33">
        <v>2</v>
      </c>
      <c r="G525" s="33" t="s">
        <v>33</v>
      </c>
      <c r="H525" s="33">
        <v>230000</v>
      </c>
      <c r="I525" s="5">
        <f t="shared" si="190"/>
        <v>460000</v>
      </c>
      <c r="J525" s="37" t="s">
        <v>241</v>
      </c>
      <c r="K525" s="33"/>
      <c r="L525" s="9">
        <f t="shared" si="197"/>
        <v>0</v>
      </c>
      <c r="M525" s="9"/>
      <c r="N525" s="9"/>
      <c r="O525" s="9">
        <f t="shared" si="198"/>
        <v>0</v>
      </c>
      <c r="P525" s="9"/>
      <c r="Q525" s="9"/>
      <c r="R525" s="9">
        <f t="shared" si="199"/>
        <v>0</v>
      </c>
      <c r="S525" s="9"/>
      <c r="T525" s="9"/>
      <c r="U525" s="9">
        <f t="shared" si="200"/>
        <v>460000</v>
      </c>
      <c r="V525" s="9">
        <v>460000</v>
      </c>
      <c r="W525" s="9"/>
      <c r="X525" s="9">
        <f t="shared" si="201"/>
        <v>0</v>
      </c>
      <c r="Y525" s="9"/>
      <c r="Z525" s="9"/>
      <c r="AA525" s="10">
        <f t="shared" si="202"/>
        <v>0</v>
      </c>
      <c r="AB525" s="11">
        <v>45947</v>
      </c>
    </row>
    <row r="526" spans="1:28" ht="15.75" x14ac:dyDescent="0.25">
      <c r="A526" s="39">
        <v>45947</v>
      </c>
      <c r="B526" s="33" t="s">
        <v>268</v>
      </c>
      <c r="C526" s="33"/>
      <c r="D526" s="33" t="s">
        <v>41</v>
      </c>
      <c r="E526" s="33" t="s">
        <v>110</v>
      </c>
      <c r="F526" s="33">
        <v>200</v>
      </c>
      <c r="G526" s="33" t="s">
        <v>29</v>
      </c>
      <c r="H526" s="33">
        <v>2000</v>
      </c>
      <c r="I526" s="5">
        <f t="shared" si="190"/>
        <v>400000</v>
      </c>
      <c r="J526" s="89" t="s">
        <v>241</v>
      </c>
      <c r="K526" s="33" t="s">
        <v>1187</v>
      </c>
      <c r="L526" s="9">
        <f t="shared" si="197"/>
        <v>0</v>
      </c>
      <c r="M526" s="9"/>
      <c r="N526" s="9"/>
      <c r="O526" s="9">
        <f t="shared" si="198"/>
        <v>0</v>
      </c>
      <c r="P526" s="9"/>
      <c r="Q526" s="9"/>
      <c r="R526" s="9">
        <f t="shared" si="199"/>
        <v>0</v>
      </c>
      <c r="S526" s="9"/>
      <c r="T526" s="9"/>
      <c r="U526" s="9">
        <f t="shared" si="200"/>
        <v>400000</v>
      </c>
      <c r="V526" s="9">
        <v>400000</v>
      </c>
      <c r="W526" s="9"/>
      <c r="X526" s="9">
        <f t="shared" si="201"/>
        <v>0</v>
      </c>
      <c r="Y526" s="9"/>
      <c r="Z526" s="9"/>
      <c r="AA526" s="10">
        <f t="shared" si="202"/>
        <v>0</v>
      </c>
      <c r="AB526" s="11">
        <v>45940</v>
      </c>
    </row>
    <row r="527" spans="1:28" ht="15.75" x14ac:dyDescent="0.25">
      <c r="A527" s="39">
        <v>45947</v>
      </c>
      <c r="B527" s="33" t="s">
        <v>268</v>
      </c>
      <c r="C527" s="33"/>
      <c r="D527" s="33" t="s">
        <v>41</v>
      </c>
      <c r="E527" s="33" t="s">
        <v>137</v>
      </c>
      <c r="F527" s="33">
        <v>1</v>
      </c>
      <c r="G527" s="33" t="s">
        <v>138</v>
      </c>
      <c r="H527" s="33">
        <v>900000</v>
      </c>
      <c r="I527" s="5">
        <f t="shared" si="190"/>
        <v>900000</v>
      </c>
      <c r="J527" s="89" t="s">
        <v>241</v>
      </c>
      <c r="K527" s="33" t="s">
        <v>1187</v>
      </c>
      <c r="L527" s="9">
        <f t="shared" si="197"/>
        <v>0</v>
      </c>
      <c r="M527" s="9"/>
      <c r="N527" s="9"/>
      <c r="O527" s="9">
        <f t="shared" si="198"/>
        <v>0</v>
      </c>
      <c r="P527" s="9"/>
      <c r="Q527" s="9"/>
      <c r="R527" s="9">
        <f t="shared" si="199"/>
        <v>0</v>
      </c>
      <c r="S527" s="9"/>
      <c r="T527" s="9"/>
      <c r="U527" s="9">
        <f t="shared" si="200"/>
        <v>900000</v>
      </c>
      <c r="V527" s="9">
        <v>900000</v>
      </c>
      <c r="W527" s="9"/>
      <c r="X527" s="9">
        <f t="shared" si="201"/>
        <v>0</v>
      </c>
      <c r="Y527" s="9"/>
      <c r="Z527" s="9"/>
      <c r="AA527" s="10">
        <f t="shared" si="202"/>
        <v>0</v>
      </c>
      <c r="AB527" s="11">
        <v>45949</v>
      </c>
    </row>
    <row r="528" spans="1:28" ht="15.75" x14ac:dyDescent="0.25">
      <c r="A528" s="39">
        <v>45947</v>
      </c>
      <c r="B528" s="33" t="s">
        <v>371</v>
      </c>
      <c r="C528" s="33"/>
      <c r="D528" s="33" t="s">
        <v>41</v>
      </c>
      <c r="E528" s="33" t="s">
        <v>155</v>
      </c>
      <c r="F528" s="33">
        <v>2000</v>
      </c>
      <c r="G528" s="33" t="s">
        <v>29</v>
      </c>
      <c r="H528" s="33">
        <v>3800</v>
      </c>
      <c r="I528" s="5">
        <f t="shared" si="190"/>
        <v>7600000</v>
      </c>
      <c r="J528" s="37" t="s">
        <v>241</v>
      </c>
      <c r="K528" s="33"/>
      <c r="L528" s="9">
        <f t="shared" si="197"/>
        <v>7600000</v>
      </c>
      <c r="M528" s="9">
        <v>7600000</v>
      </c>
      <c r="N528" s="9"/>
      <c r="O528" s="9">
        <f t="shared" si="198"/>
        <v>0</v>
      </c>
      <c r="P528" s="9"/>
      <c r="Q528" s="9"/>
      <c r="R528" s="9">
        <f t="shared" si="199"/>
        <v>0</v>
      </c>
      <c r="S528" s="9"/>
      <c r="T528" s="9"/>
      <c r="U528" s="9">
        <f t="shared" si="200"/>
        <v>0</v>
      </c>
      <c r="V528" s="9"/>
      <c r="W528" s="9"/>
      <c r="X528" s="9">
        <f t="shared" si="201"/>
        <v>0</v>
      </c>
      <c r="Y528" s="9"/>
      <c r="Z528" s="9"/>
      <c r="AA528" s="10">
        <f t="shared" si="202"/>
        <v>0</v>
      </c>
      <c r="AB528" s="11">
        <v>45947</v>
      </c>
    </row>
    <row r="529" spans="1:28" ht="15.75" x14ac:dyDescent="0.25">
      <c r="A529" s="39">
        <v>45947</v>
      </c>
      <c r="B529" s="33" t="s">
        <v>1216</v>
      </c>
      <c r="C529" s="33"/>
      <c r="D529" s="33" t="s">
        <v>31</v>
      </c>
      <c r="E529" s="33" t="s">
        <v>407</v>
      </c>
      <c r="F529" s="33">
        <v>3</v>
      </c>
      <c r="G529" s="33" t="s">
        <v>33</v>
      </c>
      <c r="H529" s="33">
        <v>300000</v>
      </c>
      <c r="I529" s="5">
        <f t="shared" si="190"/>
        <v>900000</v>
      </c>
      <c r="J529" s="37" t="s">
        <v>241</v>
      </c>
      <c r="K529" s="33"/>
      <c r="L529" s="9">
        <f t="shared" si="197"/>
        <v>900000</v>
      </c>
      <c r="M529" s="9">
        <v>900000</v>
      </c>
      <c r="N529" s="9"/>
      <c r="O529" s="9">
        <f t="shared" si="198"/>
        <v>0</v>
      </c>
      <c r="P529" s="9"/>
      <c r="Q529" s="9"/>
      <c r="R529" s="9">
        <f t="shared" si="199"/>
        <v>0</v>
      </c>
      <c r="S529" s="9"/>
      <c r="T529" s="9"/>
      <c r="U529" s="9">
        <f t="shared" si="200"/>
        <v>0</v>
      </c>
      <c r="V529" s="9"/>
      <c r="W529" s="9"/>
      <c r="X529" s="9">
        <f t="shared" si="201"/>
        <v>0</v>
      </c>
      <c r="Y529" s="9"/>
      <c r="Z529" s="9"/>
      <c r="AA529" s="10">
        <f t="shared" si="202"/>
        <v>0</v>
      </c>
      <c r="AB529" s="11">
        <v>45947</v>
      </c>
    </row>
    <row r="530" spans="1:28" ht="15.75" x14ac:dyDescent="0.25">
      <c r="A530" s="39">
        <v>45947</v>
      </c>
      <c r="B530" s="33" t="s">
        <v>1216</v>
      </c>
      <c r="C530" s="33"/>
      <c r="D530" s="33" t="s">
        <v>31</v>
      </c>
      <c r="E530" s="33" t="s">
        <v>122</v>
      </c>
      <c r="F530" s="33">
        <v>2</v>
      </c>
      <c r="G530" s="33" t="s">
        <v>51</v>
      </c>
      <c r="H530" s="33">
        <v>70000</v>
      </c>
      <c r="I530" s="5">
        <f t="shared" si="190"/>
        <v>140000</v>
      </c>
      <c r="J530" s="37" t="s">
        <v>241</v>
      </c>
      <c r="K530" s="33"/>
      <c r="L530" s="9">
        <f t="shared" si="197"/>
        <v>0</v>
      </c>
      <c r="M530" s="9"/>
      <c r="N530" s="9"/>
      <c r="O530" s="9">
        <f t="shared" si="198"/>
        <v>0</v>
      </c>
      <c r="P530" s="9"/>
      <c r="Q530" s="9"/>
      <c r="R530" s="9">
        <f t="shared" si="199"/>
        <v>0</v>
      </c>
      <c r="S530" s="9"/>
      <c r="T530" s="9"/>
      <c r="U530" s="9">
        <f t="shared" si="200"/>
        <v>140000</v>
      </c>
      <c r="V530" s="9">
        <v>140000</v>
      </c>
      <c r="W530" s="9"/>
      <c r="X530" s="9">
        <f t="shared" si="201"/>
        <v>0</v>
      </c>
      <c r="Y530" s="9"/>
      <c r="Z530" s="9"/>
      <c r="AA530" s="10">
        <f t="shared" si="202"/>
        <v>0</v>
      </c>
      <c r="AB530" s="11">
        <v>45947</v>
      </c>
    </row>
    <row r="531" spans="1:28" ht="15.75" x14ac:dyDescent="0.25">
      <c r="A531" s="39">
        <v>45947</v>
      </c>
      <c r="B531" s="33" t="s">
        <v>1216</v>
      </c>
      <c r="C531" s="33"/>
      <c r="D531" s="33" t="s">
        <v>31</v>
      </c>
      <c r="E531" s="33" t="s">
        <v>102</v>
      </c>
      <c r="F531" s="33">
        <v>4</v>
      </c>
      <c r="G531" s="33" t="s">
        <v>74</v>
      </c>
      <c r="H531" s="33">
        <v>65000</v>
      </c>
      <c r="I531" s="5">
        <f t="shared" si="190"/>
        <v>260000</v>
      </c>
      <c r="J531" s="37" t="s">
        <v>241</v>
      </c>
      <c r="K531" s="33"/>
      <c r="L531" s="9">
        <f t="shared" si="197"/>
        <v>0</v>
      </c>
      <c r="M531" s="9"/>
      <c r="N531" s="9"/>
      <c r="O531" s="9">
        <f t="shared" si="198"/>
        <v>0</v>
      </c>
      <c r="P531" s="9"/>
      <c r="Q531" s="9"/>
      <c r="R531" s="9">
        <f t="shared" si="199"/>
        <v>0</v>
      </c>
      <c r="S531" s="9"/>
      <c r="T531" s="9"/>
      <c r="U531" s="9">
        <f t="shared" si="200"/>
        <v>260000</v>
      </c>
      <c r="V531" s="9">
        <v>260000</v>
      </c>
      <c r="W531" s="9"/>
      <c r="X531" s="9">
        <f t="shared" si="201"/>
        <v>0</v>
      </c>
      <c r="Y531" s="9"/>
      <c r="Z531" s="9"/>
      <c r="AA531" s="10">
        <f t="shared" si="202"/>
        <v>0</v>
      </c>
      <c r="AB531" s="11">
        <v>45947</v>
      </c>
    </row>
    <row r="532" spans="1:28" ht="15.75" x14ac:dyDescent="0.25">
      <c r="A532" s="39">
        <v>45947</v>
      </c>
      <c r="B532" s="33" t="s">
        <v>1216</v>
      </c>
      <c r="C532" s="33"/>
      <c r="D532" s="33" t="s">
        <v>31</v>
      </c>
      <c r="E532" s="33" t="s">
        <v>235</v>
      </c>
      <c r="F532" s="33">
        <v>5</v>
      </c>
      <c r="G532" s="33" t="s">
        <v>51</v>
      </c>
      <c r="H532" s="33">
        <v>90000</v>
      </c>
      <c r="I532" s="5">
        <f t="shared" si="190"/>
        <v>450000</v>
      </c>
      <c r="J532" s="37" t="s">
        <v>241</v>
      </c>
      <c r="K532" s="33"/>
      <c r="L532" s="9">
        <f t="shared" si="197"/>
        <v>0</v>
      </c>
      <c r="M532" s="9"/>
      <c r="N532" s="9"/>
      <c r="O532" s="9">
        <f t="shared" si="198"/>
        <v>0</v>
      </c>
      <c r="P532" s="9"/>
      <c r="Q532" s="9"/>
      <c r="R532" s="9">
        <f t="shared" si="199"/>
        <v>0</v>
      </c>
      <c r="S532" s="9"/>
      <c r="T532" s="9"/>
      <c r="U532" s="9">
        <f t="shared" si="200"/>
        <v>450000</v>
      </c>
      <c r="V532" s="9">
        <v>450000</v>
      </c>
      <c r="W532" s="9"/>
      <c r="X532" s="9">
        <f t="shared" si="201"/>
        <v>0</v>
      </c>
      <c r="Y532" s="9"/>
      <c r="Z532" s="9"/>
      <c r="AA532" s="10">
        <f t="shared" si="202"/>
        <v>0</v>
      </c>
      <c r="AB532" s="11">
        <v>45947</v>
      </c>
    </row>
    <row r="533" spans="1:28" ht="15.75" x14ac:dyDescent="0.25">
      <c r="A533" s="39">
        <v>45947</v>
      </c>
      <c r="B533" s="33" t="s">
        <v>371</v>
      </c>
      <c r="C533" s="33"/>
      <c r="D533" s="33" t="s">
        <v>31</v>
      </c>
      <c r="E533" s="33" t="s">
        <v>468</v>
      </c>
      <c r="F533" s="33">
        <v>16.100000000000001</v>
      </c>
      <c r="G533" s="33" t="s">
        <v>51</v>
      </c>
      <c r="H533" s="33">
        <v>43000</v>
      </c>
      <c r="I533" s="5">
        <f t="shared" si="190"/>
        <v>692300.00000000012</v>
      </c>
      <c r="J533" s="37" t="s">
        <v>241</v>
      </c>
      <c r="K533" s="33"/>
      <c r="L533" s="9">
        <f t="shared" si="197"/>
        <v>692300</v>
      </c>
      <c r="M533" s="9">
        <v>692300</v>
      </c>
      <c r="N533" s="9"/>
      <c r="O533" s="9">
        <f t="shared" si="198"/>
        <v>0</v>
      </c>
      <c r="P533" s="9"/>
      <c r="Q533" s="9"/>
      <c r="R533" s="9">
        <f t="shared" si="199"/>
        <v>0</v>
      </c>
      <c r="S533" s="9"/>
      <c r="T533" s="9"/>
      <c r="U533" s="9">
        <f t="shared" si="200"/>
        <v>0</v>
      </c>
      <c r="V533" s="9"/>
      <c r="W533" s="9"/>
      <c r="X533" s="9">
        <f t="shared" si="201"/>
        <v>0</v>
      </c>
      <c r="Y533" s="9"/>
      <c r="Z533" s="9"/>
      <c r="AA533" s="10">
        <f t="shared" si="202"/>
        <v>1.1641532182693481E-10</v>
      </c>
      <c r="AB533" s="11">
        <v>45947</v>
      </c>
    </row>
    <row r="534" spans="1:28" ht="15.75" x14ac:dyDescent="0.25">
      <c r="A534" s="39">
        <v>45947</v>
      </c>
      <c r="B534" s="33" t="s">
        <v>371</v>
      </c>
      <c r="C534" s="33"/>
      <c r="D534" s="33" t="s">
        <v>31</v>
      </c>
      <c r="E534" s="33" t="s">
        <v>467</v>
      </c>
      <c r="F534" s="33">
        <v>16.399999999999999</v>
      </c>
      <c r="G534" s="33" t="s">
        <v>51</v>
      </c>
      <c r="H534" s="33">
        <v>43000</v>
      </c>
      <c r="I534" s="5">
        <f t="shared" si="190"/>
        <v>705199.99999999988</v>
      </c>
      <c r="J534" s="37" t="s">
        <v>241</v>
      </c>
      <c r="K534" s="66"/>
      <c r="L534" s="9">
        <f t="shared" si="197"/>
        <v>705200</v>
      </c>
      <c r="M534" s="9">
        <v>705200</v>
      </c>
      <c r="N534" s="9"/>
      <c r="O534" s="9">
        <f t="shared" si="198"/>
        <v>0</v>
      </c>
      <c r="P534" s="9"/>
      <c r="Q534" s="9"/>
      <c r="R534" s="9">
        <f t="shared" si="199"/>
        <v>0</v>
      </c>
      <c r="S534" s="9"/>
      <c r="T534" s="9"/>
      <c r="U534" s="9">
        <f t="shared" si="200"/>
        <v>0</v>
      </c>
      <c r="V534" s="9"/>
      <c r="W534" s="9"/>
      <c r="X534" s="9">
        <f t="shared" si="201"/>
        <v>0</v>
      </c>
      <c r="Y534" s="9"/>
      <c r="Z534" s="9"/>
      <c r="AA534" s="10">
        <f t="shared" si="202"/>
        <v>-1.1641532182693481E-10</v>
      </c>
      <c r="AB534" s="11">
        <v>45947</v>
      </c>
    </row>
    <row r="535" spans="1:28" ht="15.75" x14ac:dyDescent="0.25">
      <c r="A535" s="39">
        <v>45947</v>
      </c>
      <c r="B535" s="33" t="s">
        <v>317</v>
      </c>
      <c r="C535" s="33"/>
      <c r="D535" s="33" t="s">
        <v>31</v>
      </c>
      <c r="E535" s="33" t="s">
        <v>945</v>
      </c>
      <c r="F535" s="33">
        <v>200</v>
      </c>
      <c r="G535" s="33" t="s">
        <v>29</v>
      </c>
      <c r="H535" s="33">
        <v>2000</v>
      </c>
      <c r="I535" s="5">
        <f t="shared" si="190"/>
        <v>400000</v>
      </c>
      <c r="J535" s="37" t="s">
        <v>241</v>
      </c>
      <c r="K535" s="66"/>
      <c r="L535" s="9">
        <f t="shared" si="197"/>
        <v>400000</v>
      </c>
      <c r="M535" s="9">
        <v>400000</v>
      </c>
      <c r="N535" s="9"/>
      <c r="O535" s="9">
        <f t="shared" si="198"/>
        <v>0</v>
      </c>
      <c r="P535" s="9"/>
      <c r="Q535" s="9"/>
      <c r="R535" s="9">
        <f t="shared" si="199"/>
        <v>0</v>
      </c>
      <c r="S535" s="9"/>
      <c r="T535" s="9"/>
      <c r="U535" s="9">
        <f t="shared" si="200"/>
        <v>0</v>
      </c>
      <c r="V535" s="9"/>
      <c r="W535" s="9"/>
      <c r="X535" s="9">
        <f t="shared" si="201"/>
        <v>0</v>
      </c>
      <c r="Y535" s="9"/>
      <c r="Z535" s="9"/>
      <c r="AA535" s="10">
        <f t="shared" si="202"/>
        <v>0</v>
      </c>
      <c r="AB535" s="11">
        <v>45947</v>
      </c>
    </row>
    <row r="536" spans="1:28" ht="15.75" x14ac:dyDescent="0.25">
      <c r="A536" s="39">
        <v>45947</v>
      </c>
      <c r="B536" s="33" t="s">
        <v>910</v>
      </c>
      <c r="C536" s="33"/>
      <c r="D536" s="33" t="s">
        <v>31</v>
      </c>
      <c r="E536" s="33" t="s">
        <v>137</v>
      </c>
      <c r="F536" s="33">
        <v>1</v>
      </c>
      <c r="G536" s="33" t="s">
        <v>138</v>
      </c>
      <c r="H536" s="33">
        <v>900000</v>
      </c>
      <c r="I536" s="5">
        <f t="shared" si="190"/>
        <v>900000</v>
      </c>
      <c r="J536" s="37" t="s">
        <v>241</v>
      </c>
      <c r="K536" s="33"/>
      <c r="L536" s="9">
        <f t="shared" si="197"/>
        <v>0</v>
      </c>
      <c r="M536" s="9"/>
      <c r="N536" s="9"/>
      <c r="O536" s="9">
        <f t="shared" si="198"/>
        <v>0</v>
      </c>
      <c r="P536" s="9"/>
      <c r="Q536" s="9"/>
      <c r="R536" s="9">
        <f t="shared" si="199"/>
        <v>0</v>
      </c>
      <c r="S536" s="9"/>
      <c r="T536" s="9"/>
      <c r="U536" s="9">
        <f t="shared" si="200"/>
        <v>900000</v>
      </c>
      <c r="V536" s="9">
        <v>900000</v>
      </c>
      <c r="W536" s="9"/>
      <c r="X536" s="9">
        <f t="shared" si="201"/>
        <v>0</v>
      </c>
      <c r="Y536" s="9"/>
      <c r="Z536" s="9"/>
      <c r="AA536" s="10">
        <f t="shared" si="202"/>
        <v>0</v>
      </c>
      <c r="AB536" s="11">
        <v>45947</v>
      </c>
    </row>
    <row r="537" spans="1:28" ht="15.75" x14ac:dyDescent="0.25">
      <c r="A537" s="32">
        <v>45947</v>
      </c>
      <c r="B537" s="33" t="s">
        <v>96</v>
      </c>
      <c r="C537" s="33"/>
      <c r="D537" s="33" t="s">
        <v>31</v>
      </c>
      <c r="E537" s="33" t="s">
        <v>190</v>
      </c>
      <c r="F537" s="33">
        <v>300</v>
      </c>
      <c r="G537" s="33" t="s">
        <v>51</v>
      </c>
      <c r="H537" s="33">
        <v>42000</v>
      </c>
      <c r="I537" s="5">
        <f t="shared" si="190"/>
        <v>12600000</v>
      </c>
      <c r="J537" s="139" t="s">
        <v>38</v>
      </c>
      <c r="K537" s="33" t="s">
        <v>1217</v>
      </c>
      <c r="L537" s="9">
        <f t="shared" si="197"/>
        <v>0</v>
      </c>
      <c r="M537" s="9"/>
      <c r="N537" s="9"/>
      <c r="O537" s="9">
        <f t="shared" si="198"/>
        <v>0</v>
      </c>
      <c r="P537" s="9"/>
      <c r="Q537" s="9"/>
      <c r="R537" s="9">
        <f t="shared" si="199"/>
        <v>0</v>
      </c>
      <c r="S537" s="9"/>
      <c r="T537" s="9"/>
      <c r="U537" s="9">
        <f t="shared" si="200"/>
        <v>0</v>
      </c>
      <c r="V537" s="9"/>
      <c r="W537" s="9"/>
      <c r="X537" s="9">
        <f t="shared" si="201"/>
        <v>0</v>
      </c>
      <c r="Y537" s="9"/>
      <c r="Z537" s="9"/>
      <c r="AA537" s="10">
        <f t="shared" si="202"/>
        <v>12600000</v>
      </c>
      <c r="AB537" s="11"/>
    </row>
    <row r="538" spans="1:28" ht="15.75" x14ac:dyDescent="0.25">
      <c r="A538" s="39">
        <v>45947</v>
      </c>
      <c r="B538" s="35" t="s">
        <v>96</v>
      </c>
      <c r="C538" s="33"/>
      <c r="D538" s="33" t="s">
        <v>31</v>
      </c>
      <c r="E538" s="33" t="s">
        <v>426</v>
      </c>
      <c r="F538" s="33">
        <v>90</v>
      </c>
      <c r="G538" s="33" t="s">
        <v>51</v>
      </c>
      <c r="H538" s="33">
        <v>54000</v>
      </c>
      <c r="I538" s="5">
        <f t="shared" si="190"/>
        <v>4860000</v>
      </c>
      <c r="J538" s="139" t="s">
        <v>38</v>
      </c>
      <c r="K538" s="33" t="s">
        <v>1217</v>
      </c>
      <c r="L538" s="9">
        <f t="shared" si="197"/>
        <v>0</v>
      </c>
      <c r="M538" s="9"/>
      <c r="N538" s="9"/>
      <c r="O538" s="9">
        <f t="shared" si="198"/>
        <v>0</v>
      </c>
      <c r="P538" s="9"/>
      <c r="Q538" s="9"/>
      <c r="R538" s="9">
        <f t="shared" si="199"/>
        <v>0</v>
      </c>
      <c r="S538" s="9"/>
      <c r="T538" s="9"/>
      <c r="U538" s="9">
        <f t="shared" si="200"/>
        <v>0</v>
      </c>
      <c r="V538" s="9"/>
      <c r="W538" s="9"/>
      <c r="X538" s="9">
        <f t="shared" si="201"/>
        <v>0</v>
      </c>
      <c r="Y538" s="9"/>
      <c r="Z538" s="9"/>
      <c r="AA538" s="10">
        <f t="shared" si="202"/>
        <v>4860000</v>
      </c>
      <c r="AB538" s="11"/>
    </row>
    <row r="539" spans="1:28" ht="16.5" thickBot="1" x14ac:dyDescent="0.3">
      <c r="A539" s="61">
        <v>45947</v>
      </c>
      <c r="B539" s="62" t="s">
        <v>885</v>
      </c>
      <c r="C539" s="62"/>
      <c r="D539" s="62" t="s">
        <v>31</v>
      </c>
      <c r="E539" s="62" t="s">
        <v>185</v>
      </c>
      <c r="F539" s="62">
        <v>1600</v>
      </c>
      <c r="G539" s="62" t="s">
        <v>29</v>
      </c>
      <c r="H539" s="62">
        <v>1150</v>
      </c>
      <c r="I539" s="133">
        <f t="shared" si="190"/>
        <v>1840000</v>
      </c>
      <c r="J539" s="63" t="s">
        <v>1218</v>
      </c>
      <c r="K539" s="62"/>
      <c r="L539" s="97">
        <f t="shared" si="197"/>
        <v>0</v>
      </c>
      <c r="M539" s="97"/>
      <c r="N539" s="97"/>
      <c r="O539" s="97">
        <f t="shared" si="198"/>
        <v>0</v>
      </c>
      <c r="P539" s="97"/>
      <c r="Q539" s="97"/>
      <c r="R539" s="97">
        <f t="shared" si="199"/>
        <v>0</v>
      </c>
      <c r="S539" s="97"/>
      <c r="T539" s="97"/>
      <c r="U539" s="97">
        <f t="shared" si="200"/>
        <v>0</v>
      </c>
      <c r="V539" s="97"/>
      <c r="W539" s="97"/>
      <c r="X539" s="97">
        <f t="shared" si="201"/>
        <v>1840000</v>
      </c>
      <c r="Y539" s="97">
        <v>1840000</v>
      </c>
      <c r="Z539" s="97"/>
      <c r="AA539" s="98">
        <f t="shared" si="202"/>
        <v>0</v>
      </c>
      <c r="AB539" s="99">
        <v>45947</v>
      </c>
    </row>
    <row r="540" spans="1:28" ht="15.75" x14ac:dyDescent="0.25">
      <c r="A540" s="39">
        <v>45948</v>
      </c>
      <c r="B540" s="35" t="s">
        <v>1157</v>
      </c>
      <c r="C540" s="35"/>
      <c r="D540" s="35" t="s">
        <v>31</v>
      </c>
      <c r="E540" s="35" t="s">
        <v>102</v>
      </c>
      <c r="F540" s="35">
        <v>4</v>
      </c>
      <c r="G540" s="35" t="s">
        <v>74</v>
      </c>
      <c r="H540" s="35">
        <v>65000</v>
      </c>
      <c r="I540" s="135">
        <f t="shared" si="190"/>
        <v>260000</v>
      </c>
      <c r="J540" s="37" t="s">
        <v>241</v>
      </c>
      <c r="K540" s="35"/>
      <c r="L540" s="120">
        <f t="shared" ref="L540" si="203">M540+N540</f>
        <v>260000</v>
      </c>
      <c r="M540" s="120">
        <v>260000</v>
      </c>
      <c r="N540" s="120"/>
      <c r="O540" s="120">
        <f t="shared" ref="O540" si="204">P540+Q540</f>
        <v>0</v>
      </c>
      <c r="P540" s="120"/>
      <c r="Q540" s="120"/>
      <c r="R540" s="120">
        <f t="shared" ref="R540" si="205">S540+T540</f>
        <v>0</v>
      </c>
      <c r="S540" s="120"/>
      <c r="T540" s="120"/>
      <c r="U540" s="120">
        <f t="shared" ref="U540" si="206">V540+W540</f>
        <v>0</v>
      </c>
      <c r="V540" s="120"/>
      <c r="W540" s="120"/>
      <c r="X540" s="120">
        <f t="shared" ref="X540" si="207">Y540+Z540</f>
        <v>0</v>
      </c>
      <c r="Y540" s="120"/>
      <c r="Z540" s="120"/>
      <c r="AA540" s="121">
        <f t="shared" ref="AA540" si="208">C540+I540-L540-O540-U540-X540-R540</f>
        <v>0</v>
      </c>
      <c r="AB540" s="122">
        <v>45948</v>
      </c>
    </row>
    <row r="541" spans="1:28" ht="15.75" x14ac:dyDescent="0.25">
      <c r="A541" s="39">
        <v>45948</v>
      </c>
      <c r="B541" s="33" t="s">
        <v>478</v>
      </c>
      <c r="C541" s="33"/>
      <c r="D541" s="35" t="s">
        <v>31</v>
      </c>
      <c r="E541" s="33" t="s">
        <v>945</v>
      </c>
      <c r="F541" s="33">
        <v>200</v>
      </c>
      <c r="G541" s="33" t="s">
        <v>29</v>
      </c>
      <c r="H541" s="33">
        <v>1900</v>
      </c>
      <c r="I541" s="5">
        <f t="shared" si="190"/>
        <v>380000</v>
      </c>
      <c r="J541" s="82" t="s">
        <v>38</v>
      </c>
      <c r="K541" s="33" t="s">
        <v>1212</v>
      </c>
      <c r="L541" s="9">
        <f t="shared" ref="L541:L563" si="209">M541+N541</f>
        <v>0</v>
      </c>
      <c r="M541" s="9"/>
      <c r="N541" s="9"/>
      <c r="O541" s="9">
        <f t="shared" ref="O541:O563" si="210">P541+Q541</f>
        <v>0</v>
      </c>
      <c r="P541" s="9"/>
      <c r="Q541" s="9"/>
      <c r="R541" s="9">
        <f t="shared" ref="R541:R563" si="211">S541+T541</f>
        <v>0</v>
      </c>
      <c r="S541" s="9"/>
      <c r="T541" s="9"/>
      <c r="U541" s="9">
        <f t="shared" ref="U541:U563" si="212">V541+W541</f>
        <v>0</v>
      </c>
      <c r="V541" s="9"/>
      <c r="W541" s="9"/>
      <c r="X541" s="9">
        <f t="shared" ref="X541:X563" si="213">Y541+Z541</f>
        <v>0</v>
      </c>
      <c r="Y541" s="9"/>
      <c r="Z541" s="9"/>
      <c r="AA541" s="10">
        <f t="shared" ref="AA541:AA563" si="214">C541+I541-L541-O541-U541-X541-R541</f>
        <v>380000</v>
      </c>
      <c r="AB541" s="11"/>
    </row>
    <row r="542" spans="1:28" ht="15.75" x14ac:dyDescent="0.25">
      <c r="A542" s="39">
        <v>45948</v>
      </c>
      <c r="B542" s="33" t="s">
        <v>663</v>
      </c>
      <c r="C542" s="33"/>
      <c r="D542" s="35" t="s">
        <v>31</v>
      </c>
      <c r="E542" s="33" t="s">
        <v>1095</v>
      </c>
      <c r="F542" s="33">
        <v>20</v>
      </c>
      <c r="G542" s="33" t="s">
        <v>51</v>
      </c>
      <c r="H542" s="33">
        <v>63000</v>
      </c>
      <c r="I542" s="5">
        <f t="shared" si="190"/>
        <v>1260000</v>
      </c>
      <c r="J542" s="37" t="s">
        <v>240</v>
      </c>
      <c r="K542" s="33"/>
      <c r="L542" s="9">
        <f t="shared" si="209"/>
        <v>0</v>
      </c>
      <c r="M542" s="9"/>
      <c r="N542" s="9"/>
      <c r="O542" s="9">
        <f t="shared" si="210"/>
        <v>1260000</v>
      </c>
      <c r="P542" s="9">
        <v>1260000</v>
      </c>
      <c r="Q542" s="9"/>
      <c r="R542" s="9">
        <f t="shared" si="211"/>
        <v>0</v>
      </c>
      <c r="S542" s="9"/>
      <c r="T542" s="9"/>
      <c r="U542" s="9">
        <f t="shared" si="212"/>
        <v>0</v>
      </c>
      <c r="V542" s="9"/>
      <c r="W542" s="9"/>
      <c r="X542" s="9">
        <f t="shared" si="213"/>
        <v>0</v>
      </c>
      <c r="Y542" s="9"/>
      <c r="Z542" s="9"/>
      <c r="AA542" s="10">
        <f t="shared" si="214"/>
        <v>0</v>
      </c>
      <c r="AB542" s="11">
        <v>45866</v>
      </c>
    </row>
    <row r="543" spans="1:28" ht="15.75" x14ac:dyDescent="0.25">
      <c r="A543" s="39">
        <v>45948</v>
      </c>
      <c r="B543" s="33" t="s">
        <v>924</v>
      </c>
      <c r="C543" s="33"/>
      <c r="D543" s="35" t="s">
        <v>31</v>
      </c>
      <c r="E543" s="33" t="s">
        <v>102</v>
      </c>
      <c r="F543" s="33">
        <v>6</v>
      </c>
      <c r="G543" s="33" t="s">
        <v>74</v>
      </c>
      <c r="H543" s="33">
        <v>65000</v>
      </c>
      <c r="I543" s="5">
        <f t="shared" si="190"/>
        <v>390000</v>
      </c>
      <c r="J543" s="37" t="s">
        <v>241</v>
      </c>
      <c r="K543" s="33"/>
      <c r="L543" s="9">
        <f t="shared" si="209"/>
        <v>390000</v>
      </c>
      <c r="M543" s="9">
        <v>390000</v>
      </c>
      <c r="N543" s="9"/>
      <c r="O543" s="9">
        <f t="shared" si="210"/>
        <v>0</v>
      </c>
      <c r="P543" s="9"/>
      <c r="Q543" s="9"/>
      <c r="R543" s="9">
        <f t="shared" si="211"/>
        <v>0</v>
      </c>
      <c r="S543" s="9"/>
      <c r="T543" s="9"/>
      <c r="U543" s="9">
        <f t="shared" si="212"/>
        <v>0</v>
      </c>
      <c r="V543" s="9"/>
      <c r="W543" s="9"/>
      <c r="X543" s="9">
        <f t="shared" si="213"/>
        <v>0</v>
      </c>
      <c r="Y543" s="9"/>
      <c r="Z543" s="9"/>
      <c r="AA543" s="10">
        <f t="shared" si="214"/>
        <v>0</v>
      </c>
      <c r="AB543" s="11">
        <v>45948</v>
      </c>
    </row>
    <row r="544" spans="1:28" ht="15.75" x14ac:dyDescent="0.25">
      <c r="A544" s="39">
        <v>45948</v>
      </c>
      <c r="B544" s="33" t="s">
        <v>92</v>
      </c>
      <c r="C544" s="33"/>
      <c r="D544" s="35" t="s">
        <v>31</v>
      </c>
      <c r="E544" s="33" t="s">
        <v>91</v>
      </c>
      <c r="F544" s="33">
        <v>300</v>
      </c>
      <c r="G544" s="33" t="s">
        <v>29</v>
      </c>
      <c r="H544" s="33">
        <v>4000</v>
      </c>
      <c r="I544" s="5">
        <f t="shared" si="190"/>
        <v>1200000</v>
      </c>
      <c r="J544" s="37" t="s">
        <v>240</v>
      </c>
      <c r="K544" s="33" t="s">
        <v>1187</v>
      </c>
      <c r="L544" s="9">
        <f t="shared" si="209"/>
        <v>0</v>
      </c>
      <c r="M544" s="9"/>
      <c r="N544" s="9"/>
      <c r="O544" s="9">
        <f t="shared" si="210"/>
        <v>1200000</v>
      </c>
      <c r="P544" s="9">
        <v>1200000</v>
      </c>
      <c r="Q544" s="9"/>
      <c r="R544" s="9">
        <f t="shared" si="211"/>
        <v>0</v>
      </c>
      <c r="S544" s="9"/>
      <c r="T544" s="9"/>
      <c r="U544" s="9">
        <f t="shared" si="212"/>
        <v>0</v>
      </c>
      <c r="V544" s="9"/>
      <c r="W544" s="9"/>
      <c r="X544" s="9">
        <f t="shared" si="213"/>
        <v>0</v>
      </c>
      <c r="Y544" s="9"/>
      <c r="Z544" s="9"/>
      <c r="AA544" s="10">
        <f t="shared" si="214"/>
        <v>0</v>
      </c>
      <c r="AB544" s="11">
        <v>45953</v>
      </c>
    </row>
    <row r="545" spans="1:28" ht="15.75" x14ac:dyDescent="0.25">
      <c r="A545" s="39">
        <v>45948</v>
      </c>
      <c r="B545" s="33" t="s">
        <v>217</v>
      </c>
      <c r="C545" s="33"/>
      <c r="D545" s="35" t="s">
        <v>31</v>
      </c>
      <c r="E545" s="33" t="s">
        <v>945</v>
      </c>
      <c r="F545" s="33">
        <v>2200</v>
      </c>
      <c r="G545" s="33" t="s">
        <v>29</v>
      </c>
      <c r="H545" s="33">
        <v>2000</v>
      </c>
      <c r="I545" s="5">
        <f t="shared" si="190"/>
        <v>4400000</v>
      </c>
      <c r="J545" s="37" t="s">
        <v>241</v>
      </c>
      <c r="K545" s="33" t="s">
        <v>1187</v>
      </c>
      <c r="L545" s="9">
        <f t="shared" si="209"/>
        <v>0</v>
      </c>
      <c r="M545" s="9"/>
      <c r="N545" s="9"/>
      <c r="O545" s="9">
        <f t="shared" si="210"/>
        <v>0</v>
      </c>
      <c r="P545" s="9"/>
      <c r="Q545" s="9"/>
      <c r="R545" s="9">
        <f t="shared" si="211"/>
        <v>0</v>
      </c>
      <c r="S545" s="9"/>
      <c r="T545" s="9"/>
      <c r="U545" s="9">
        <f t="shared" si="212"/>
        <v>4400000</v>
      </c>
      <c r="V545" s="9">
        <v>2000000</v>
      </c>
      <c r="W545" s="9">
        <v>2400000</v>
      </c>
      <c r="X545" s="9">
        <f t="shared" si="213"/>
        <v>0</v>
      </c>
      <c r="Y545" s="9"/>
      <c r="Z545" s="9"/>
      <c r="AA545" s="10">
        <f t="shared" si="214"/>
        <v>0</v>
      </c>
      <c r="AB545" s="11">
        <v>45951</v>
      </c>
    </row>
    <row r="546" spans="1:28" ht="15.75" x14ac:dyDescent="0.25">
      <c r="A546" s="39">
        <v>45948</v>
      </c>
      <c r="B546" s="33" t="s">
        <v>412</v>
      </c>
      <c r="C546" s="33"/>
      <c r="D546" s="33" t="s">
        <v>31</v>
      </c>
      <c r="E546" s="33" t="s">
        <v>122</v>
      </c>
      <c r="F546" s="33">
        <v>2</v>
      </c>
      <c r="G546" s="33" t="s">
        <v>51</v>
      </c>
      <c r="H546" s="33">
        <v>70000</v>
      </c>
      <c r="I546" s="5">
        <f t="shared" si="190"/>
        <v>140000</v>
      </c>
      <c r="J546" s="37" t="s">
        <v>241</v>
      </c>
      <c r="K546" s="33"/>
      <c r="L546" s="9">
        <f t="shared" si="209"/>
        <v>140000</v>
      </c>
      <c r="M546" s="9">
        <v>140000</v>
      </c>
      <c r="N546" s="9"/>
      <c r="O546" s="9">
        <f t="shared" si="210"/>
        <v>0</v>
      </c>
      <c r="P546" s="9"/>
      <c r="Q546" s="9"/>
      <c r="R546" s="9">
        <f t="shared" si="211"/>
        <v>0</v>
      </c>
      <c r="S546" s="9"/>
      <c r="T546" s="9"/>
      <c r="U546" s="9">
        <f t="shared" si="212"/>
        <v>0</v>
      </c>
      <c r="V546" s="9"/>
      <c r="W546" s="9"/>
      <c r="X546" s="9">
        <f t="shared" si="213"/>
        <v>0</v>
      </c>
      <c r="Y546" s="9"/>
      <c r="Z546" s="9"/>
      <c r="AA546" s="10">
        <f t="shared" si="214"/>
        <v>0</v>
      </c>
      <c r="AB546" s="11">
        <v>45948</v>
      </c>
    </row>
    <row r="547" spans="1:28" ht="15.75" x14ac:dyDescent="0.25">
      <c r="A547" s="39">
        <v>45948</v>
      </c>
      <c r="B547" s="33" t="s">
        <v>412</v>
      </c>
      <c r="C547" s="33"/>
      <c r="D547" s="33" t="s">
        <v>31</v>
      </c>
      <c r="E547" s="33" t="s">
        <v>102</v>
      </c>
      <c r="F547" s="33">
        <v>2</v>
      </c>
      <c r="G547" s="33" t="s">
        <v>74</v>
      </c>
      <c r="H547" s="33">
        <v>65000</v>
      </c>
      <c r="I547" s="5">
        <f t="shared" si="190"/>
        <v>130000</v>
      </c>
      <c r="J547" s="37" t="s">
        <v>241</v>
      </c>
      <c r="K547" s="33"/>
      <c r="L547" s="9">
        <f t="shared" si="209"/>
        <v>130000</v>
      </c>
      <c r="M547" s="9">
        <v>130000</v>
      </c>
      <c r="N547" s="9"/>
      <c r="O547" s="9">
        <f t="shared" si="210"/>
        <v>0</v>
      </c>
      <c r="P547" s="9"/>
      <c r="Q547" s="9"/>
      <c r="R547" s="9">
        <f t="shared" si="211"/>
        <v>0</v>
      </c>
      <c r="S547" s="9"/>
      <c r="T547" s="9"/>
      <c r="U547" s="9">
        <f t="shared" si="212"/>
        <v>0</v>
      </c>
      <c r="V547" s="9"/>
      <c r="W547" s="9"/>
      <c r="X547" s="9">
        <f t="shared" si="213"/>
        <v>0</v>
      </c>
      <c r="Y547" s="9"/>
      <c r="Z547" s="9"/>
      <c r="AA547" s="10">
        <f t="shared" si="214"/>
        <v>0</v>
      </c>
      <c r="AB547" s="11">
        <v>45948</v>
      </c>
    </row>
    <row r="548" spans="1:28" ht="15.75" x14ac:dyDescent="0.25">
      <c r="A548" s="39">
        <v>45948</v>
      </c>
      <c r="B548" s="33" t="s">
        <v>112</v>
      </c>
      <c r="C548" s="33"/>
      <c r="D548" s="33" t="s">
        <v>31</v>
      </c>
      <c r="E548" s="33" t="s">
        <v>102</v>
      </c>
      <c r="F548" s="33">
        <v>4</v>
      </c>
      <c r="G548" s="33" t="s">
        <v>74</v>
      </c>
      <c r="H548" s="33">
        <v>65000</v>
      </c>
      <c r="I548" s="5">
        <f t="shared" si="190"/>
        <v>260000</v>
      </c>
      <c r="J548" s="37" t="s">
        <v>240</v>
      </c>
      <c r="K548" s="33" t="s">
        <v>1212</v>
      </c>
      <c r="L548" s="9">
        <f t="shared" si="209"/>
        <v>0</v>
      </c>
      <c r="M548" s="9"/>
      <c r="N548" s="9"/>
      <c r="O548" s="9">
        <f t="shared" si="210"/>
        <v>260000</v>
      </c>
      <c r="P548" s="9">
        <v>260000</v>
      </c>
      <c r="Q548" s="9"/>
      <c r="R548" s="9">
        <f t="shared" si="211"/>
        <v>0</v>
      </c>
      <c r="S548" s="9"/>
      <c r="T548" s="9"/>
      <c r="U548" s="9">
        <f t="shared" si="212"/>
        <v>0</v>
      </c>
      <c r="V548" s="9"/>
      <c r="W548" s="9"/>
      <c r="X548" s="9">
        <f t="shared" si="213"/>
        <v>0</v>
      </c>
      <c r="Y548" s="9"/>
      <c r="Z548" s="9"/>
      <c r="AA548" s="10">
        <f t="shared" si="214"/>
        <v>0</v>
      </c>
      <c r="AB548" s="11">
        <v>45952</v>
      </c>
    </row>
    <row r="549" spans="1:28" ht="15.75" x14ac:dyDescent="0.25">
      <c r="A549" s="39">
        <v>45948</v>
      </c>
      <c r="B549" s="33" t="s">
        <v>112</v>
      </c>
      <c r="C549" s="33"/>
      <c r="D549" s="33" t="s">
        <v>31</v>
      </c>
      <c r="E549" s="33" t="s">
        <v>468</v>
      </c>
      <c r="F549" s="33">
        <v>15.8</v>
      </c>
      <c r="G549" s="33" t="s">
        <v>51</v>
      </c>
      <c r="H549" s="33">
        <v>43000</v>
      </c>
      <c r="I549" s="5">
        <f t="shared" si="190"/>
        <v>679400</v>
      </c>
      <c r="J549" s="37" t="s">
        <v>240</v>
      </c>
      <c r="K549" s="33" t="s">
        <v>1212</v>
      </c>
      <c r="L549" s="9">
        <f t="shared" si="209"/>
        <v>0</v>
      </c>
      <c r="M549" s="9"/>
      <c r="N549" s="9"/>
      <c r="O549" s="9">
        <f t="shared" si="210"/>
        <v>679400</v>
      </c>
      <c r="P549" s="9">
        <v>679400</v>
      </c>
      <c r="Q549" s="9"/>
      <c r="R549" s="9">
        <f t="shared" si="211"/>
        <v>0</v>
      </c>
      <c r="S549" s="9"/>
      <c r="T549" s="9"/>
      <c r="U549" s="9">
        <f t="shared" si="212"/>
        <v>0</v>
      </c>
      <c r="V549" s="9"/>
      <c r="W549" s="9"/>
      <c r="X549" s="9">
        <f t="shared" si="213"/>
        <v>0</v>
      </c>
      <c r="Y549" s="9"/>
      <c r="Z549" s="9"/>
      <c r="AA549" s="10">
        <f t="shared" si="214"/>
        <v>0</v>
      </c>
      <c r="AB549" s="11">
        <v>45952</v>
      </c>
    </row>
    <row r="550" spans="1:28" ht="15.75" x14ac:dyDescent="0.25">
      <c r="A550" s="39">
        <v>45948</v>
      </c>
      <c r="B550" s="33" t="s">
        <v>112</v>
      </c>
      <c r="C550" s="33"/>
      <c r="D550" s="33" t="s">
        <v>31</v>
      </c>
      <c r="E550" s="33" t="s">
        <v>150</v>
      </c>
      <c r="F550" s="33">
        <v>18</v>
      </c>
      <c r="G550" s="33" t="s">
        <v>51</v>
      </c>
      <c r="H550" s="33">
        <v>43000</v>
      </c>
      <c r="I550" s="5">
        <f t="shared" si="190"/>
        <v>774000</v>
      </c>
      <c r="J550" s="37" t="s">
        <v>240</v>
      </c>
      <c r="K550" s="33" t="s">
        <v>1212</v>
      </c>
      <c r="L550" s="9">
        <f t="shared" si="209"/>
        <v>0</v>
      </c>
      <c r="M550" s="9"/>
      <c r="N550" s="9"/>
      <c r="O550" s="9">
        <f t="shared" si="210"/>
        <v>774000</v>
      </c>
      <c r="P550" s="9">
        <v>774000</v>
      </c>
      <c r="Q550" s="9"/>
      <c r="R550" s="9">
        <f t="shared" si="211"/>
        <v>0</v>
      </c>
      <c r="S550" s="9"/>
      <c r="T550" s="9"/>
      <c r="U550" s="9">
        <f t="shared" si="212"/>
        <v>0</v>
      </c>
      <c r="V550" s="9"/>
      <c r="W550" s="9"/>
      <c r="X550" s="9">
        <f t="shared" si="213"/>
        <v>0</v>
      </c>
      <c r="Y550" s="9"/>
      <c r="Z550" s="9"/>
      <c r="AA550" s="10">
        <f t="shared" si="214"/>
        <v>0</v>
      </c>
      <c r="AB550" s="11">
        <v>45952</v>
      </c>
    </row>
    <row r="551" spans="1:28" ht="15.75" x14ac:dyDescent="0.25">
      <c r="A551" s="39">
        <v>45948</v>
      </c>
      <c r="B551" s="33" t="s">
        <v>231</v>
      </c>
      <c r="C551" s="33"/>
      <c r="D551" s="33"/>
      <c r="E551" s="33" t="s">
        <v>135</v>
      </c>
      <c r="F551" s="33">
        <v>119.6</v>
      </c>
      <c r="G551" s="33" t="s">
        <v>51</v>
      </c>
      <c r="H551" s="33"/>
      <c r="I551" s="5">
        <f t="shared" si="190"/>
        <v>0</v>
      </c>
      <c r="J551" s="83" t="s">
        <v>26</v>
      </c>
      <c r="K551" s="33"/>
      <c r="L551" s="9">
        <f t="shared" si="209"/>
        <v>0</v>
      </c>
      <c r="M551" s="9"/>
      <c r="N551" s="9"/>
      <c r="O551" s="9">
        <f t="shared" si="210"/>
        <v>0</v>
      </c>
      <c r="P551" s="9"/>
      <c r="Q551" s="9"/>
      <c r="R551" s="9">
        <f t="shared" si="211"/>
        <v>0</v>
      </c>
      <c r="S551" s="9"/>
      <c r="T551" s="9"/>
      <c r="U551" s="9">
        <f t="shared" si="212"/>
        <v>0</v>
      </c>
      <c r="V551" s="9"/>
      <c r="W551" s="9"/>
      <c r="X551" s="9">
        <f t="shared" si="213"/>
        <v>0</v>
      </c>
      <c r="Y551" s="9"/>
      <c r="Z551" s="9"/>
      <c r="AA551" s="10">
        <f t="shared" si="214"/>
        <v>0</v>
      </c>
      <c r="AB551" s="11"/>
    </row>
    <row r="552" spans="1:28" ht="15.75" x14ac:dyDescent="0.25">
      <c r="A552" s="39">
        <v>45948</v>
      </c>
      <c r="B552" s="33" t="s">
        <v>231</v>
      </c>
      <c r="C552" s="33"/>
      <c r="D552" s="33"/>
      <c r="E552" s="33" t="s">
        <v>117</v>
      </c>
      <c r="F552" s="33">
        <v>90.8</v>
      </c>
      <c r="G552" s="33" t="s">
        <v>51</v>
      </c>
      <c r="H552" s="33"/>
      <c r="I552" s="5">
        <f t="shared" si="190"/>
        <v>0</v>
      </c>
      <c r="J552" s="83" t="s">
        <v>26</v>
      </c>
      <c r="K552" s="33"/>
      <c r="L552" s="9">
        <f t="shared" si="209"/>
        <v>0</v>
      </c>
      <c r="M552" s="9"/>
      <c r="N552" s="9"/>
      <c r="O552" s="9">
        <f t="shared" si="210"/>
        <v>0</v>
      </c>
      <c r="P552" s="9"/>
      <c r="Q552" s="9"/>
      <c r="R552" s="9">
        <f t="shared" si="211"/>
        <v>0</v>
      </c>
      <c r="S552" s="9"/>
      <c r="T552" s="9"/>
      <c r="U552" s="9">
        <f t="shared" si="212"/>
        <v>0</v>
      </c>
      <c r="V552" s="9"/>
      <c r="W552" s="9"/>
      <c r="X552" s="9">
        <f t="shared" si="213"/>
        <v>0</v>
      </c>
      <c r="Y552" s="9"/>
      <c r="Z552" s="9"/>
      <c r="AA552" s="10">
        <f t="shared" si="214"/>
        <v>0</v>
      </c>
      <c r="AB552" s="11"/>
    </row>
    <row r="553" spans="1:28" ht="15.75" x14ac:dyDescent="0.25">
      <c r="A553" s="39">
        <v>45948</v>
      </c>
      <c r="B553" s="33" t="s">
        <v>231</v>
      </c>
      <c r="C553" s="33"/>
      <c r="D553" s="33"/>
      <c r="E553" s="33" t="s">
        <v>203</v>
      </c>
      <c r="F553" s="33">
        <v>12.9</v>
      </c>
      <c r="G553" s="33" t="s">
        <v>51</v>
      </c>
      <c r="H553" s="33"/>
      <c r="I553" s="5">
        <f t="shared" si="190"/>
        <v>0</v>
      </c>
      <c r="J553" s="83" t="s">
        <v>26</v>
      </c>
      <c r="K553" s="33"/>
      <c r="L553" s="9">
        <f t="shared" si="209"/>
        <v>0</v>
      </c>
      <c r="M553" s="9"/>
      <c r="N553" s="9"/>
      <c r="O553" s="9">
        <f t="shared" si="210"/>
        <v>0</v>
      </c>
      <c r="P553" s="9"/>
      <c r="Q553" s="9"/>
      <c r="R553" s="9">
        <f t="shared" si="211"/>
        <v>0</v>
      </c>
      <c r="S553" s="9"/>
      <c r="T553" s="9"/>
      <c r="U553" s="9">
        <f t="shared" si="212"/>
        <v>0</v>
      </c>
      <c r="V553" s="9"/>
      <c r="W553" s="9"/>
      <c r="X553" s="9">
        <f t="shared" si="213"/>
        <v>0</v>
      </c>
      <c r="Y553" s="9"/>
      <c r="Z553" s="9"/>
      <c r="AA553" s="10">
        <f t="shared" si="214"/>
        <v>0</v>
      </c>
      <c r="AB553" s="11"/>
    </row>
    <row r="554" spans="1:28" ht="15.75" x14ac:dyDescent="0.25">
      <c r="A554" s="39">
        <v>45948</v>
      </c>
      <c r="B554" s="33" t="s">
        <v>231</v>
      </c>
      <c r="C554" s="33"/>
      <c r="D554" s="33"/>
      <c r="E554" s="33" t="s">
        <v>362</v>
      </c>
      <c r="F554" s="33">
        <v>14.4</v>
      </c>
      <c r="G554" s="33" t="s">
        <v>51</v>
      </c>
      <c r="H554" s="33"/>
      <c r="I554" s="5">
        <f t="shared" si="190"/>
        <v>0</v>
      </c>
      <c r="J554" s="83" t="s">
        <v>26</v>
      </c>
      <c r="K554" s="33"/>
      <c r="L554" s="9">
        <f t="shared" si="209"/>
        <v>0</v>
      </c>
      <c r="M554" s="9"/>
      <c r="N554" s="9"/>
      <c r="O554" s="9">
        <f t="shared" si="210"/>
        <v>0</v>
      </c>
      <c r="P554" s="9"/>
      <c r="Q554" s="9"/>
      <c r="R554" s="9">
        <f t="shared" si="211"/>
        <v>0</v>
      </c>
      <c r="S554" s="9"/>
      <c r="T554" s="9"/>
      <c r="U554" s="9">
        <f t="shared" si="212"/>
        <v>0</v>
      </c>
      <c r="V554" s="9"/>
      <c r="W554" s="9"/>
      <c r="X554" s="9">
        <f t="shared" si="213"/>
        <v>0</v>
      </c>
      <c r="Y554" s="9"/>
      <c r="Z554" s="9"/>
      <c r="AA554" s="10">
        <f t="shared" si="214"/>
        <v>0</v>
      </c>
      <c r="AB554" s="11"/>
    </row>
    <row r="555" spans="1:28" ht="15.75" x14ac:dyDescent="0.25">
      <c r="A555" s="39">
        <v>45948</v>
      </c>
      <c r="B555" s="33" t="s">
        <v>231</v>
      </c>
      <c r="C555" s="33"/>
      <c r="D555" s="33"/>
      <c r="E555" s="33" t="s">
        <v>482</v>
      </c>
      <c r="F555" s="33">
        <v>123.7</v>
      </c>
      <c r="G555" s="33" t="s">
        <v>51</v>
      </c>
      <c r="H555" s="33"/>
      <c r="I555" s="5">
        <f t="shared" si="190"/>
        <v>0</v>
      </c>
      <c r="J555" s="83" t="s">
        <v>26</v>
      </c>
      <c r="K555" s="33"/>
      <c r="L555" s="9">
        <f t="shared" si="209"/>
        <v>0</v>
      </c>
      <c r="M555" s="9"/>
      <c r="N555" s="9"/>
      <c r="O555" s="9">
        <f t="shared" si="210"/>
        <v>0</v>
      </c>
      <c r="P555" s="9"/>
      <c r="Q555" s="9"/>
      <c r="R555" s="9">
        <f t="shared" si="211"/>
        <v>0</v>
      </c>
      <c r="S555" s="9"/>
      <c r="T555" s="9"/>
      <c r="U555" s="9">
        <f t="shared" si="212"/>
        <v>0</v>
      </c>
      <c r="V555" s="9"/>
      <c r="W555" s="9"/>
      <c r="X555" s="9">
        <f t="shared" si="213"/>
        <v>0</v>
      </c>
      <c r="Y555" s="9"/>
      <c r="Z555" s="9"/>
      <c r="AA555" s="10">
        <f t="shared" si="214"/>
        <v>0</v>
      </c>
      <c r="AB555" s="11"/>
    </row>
    <row r="556" spans="1:28" ht="15.75" x14ac:dyDescent="0.25">
      <c r="A556" s="39">
        <v>45948</v>
      </c>
      <c r="B556" s="33" t="s">
        <v>231</v>
      </c>
      <c r="C556" s="33"/>
      <c r="D556" s="33"/>
      <c r="E556" s="33" t="s">
        <v>62</v>
      </c>
      <c r="F556" s="33">
        <v>39.299999999999997</v>
      </c>
      <c r="G556" s="33" t="s">
        <v>51</v>
      </c>
      <c r="H556" s="33"/>
      <c r="I556" s="5">
        <f t="shared" si="190"/>
        <v>0</v>
      </c>
      <c r="J556" s="83" t="s">
        <v>26</v>
      </c>
      <c r="K556" s="33"/>
      <c r="L556" s="9">
        <f t="shared" si="209"/>
        <v>0</v>
      </c>
      <c r="M556" s="9"/>
      <c r="N556" s="9"/>
      <c r="O556" s="9">
        <f t="shared" si="210"/>
        <v>0</v>
      </c>
      <c r="P556" s="9"/>
      <c r="Q556" s="9"/>
      <c r="R556" s="9">
        <f t="shared" si="211"/>
        <v>0</v>
      </c>
      <c r="S556" s="9"/>
      <c r="T556" s="9"/>
      <c r="U556" s="9">
        <f t="shared" si="212"/>
        <v>0</v>
      </c>
      <c r="V556" s="9"/>
      <c r="W556" s="9"/>
      <c r="X556" s="9">
        <f t="shared" si="213"/>
        <v>0</v>
      </c>
      <c r="Y556" s="9"/>
      <c r="Z556" s="9"/>
      <c r="AA556" s="10">
        <f t="shared" si="214"/>
        <v>0</v>
      </c>
      <c r="AB556" s="11"/>
    </row>
    <row r="557" spans="1:28" ht="15.75" x14ac:dyDescent="0.25">
      <c r="A557" s="39">
        <v>45948</v>
      </c>
      <c r="B557" s="33" t="s">
        <v>231</v>
      </c>
      <c r="C557" s="33"/>
      <c r="D557" s="33"/>
      <c r="E557" s="33" t="s">
        <v>423</v>
      </c>
      <c r="F557" s="33">
        <v>34.4</v>
      </c>
      <c r="G557" s="33" t="s">
        <v>51</v>
      </c>
      <c r="H557" s="33"/>
      <c r="I557" s="5">
        <f t="shared" si="190"/>
        <v>0</v>
      </c>
      <c r="J557" s="83" t="s">
        <v>26</v>
      </c>
      <c r="K557" s="33"/>
      <c r="L557" s="9">
        <f t="shared" si="209"/>
        <v>0</v>
      </c>
      <c r="M557" s="9"/>
      <c r="N557" s="9"/>
      <c r="O557" s="9">
        <f t="shared" si="210"/>
        <v>0</v>
      </c>
      <c r="P557" s="9"/>
      <c r="Q557" s="9"/>
      <c r="R557" s="9">
        <f t="shared" si="211"/>
        <v>0</v>
      </c>
      <c r="S557" s="9"/>
      <c r="T557" s="9"/>
      <c r="U557" s="9">
        <f t="shared" si="212"/>
        <v>0</v>
      </c>
      <c r="V557" s="9"/>
      <c r="W557" s="9"/>
      <c r="X557" s="9">
        <f t="shared" si="213"/>
        <v>0</v>
      </c>
      <c r="Y557" s="9"/>
      <c r="Z557" s="9"/>
      <c r="AA557" s="10">
        <f t="shared" si="214"/>
        <v>0</v>
      </c>
      <c r="AB557" s="11"/>
    </row>
    <row r="558" spans="1:28" ht="15.75" x14ac:dyDescent="0.25">
      <c r="A558" s="39">
        <v>45948</v>
      </c>
      <c r="B558" s="33" t="s">
        <v>231</v>
      </c>
      <c r="C558" s="33"/>
      <c r="D558" s="33"/>
      <c r="E558" s="33" t="s">
        <v>136</v>
      </c>
      <c r="F558" s="33">
        <v>24.6</v>
      </c>
      <c r="G558" s="33" t="s">
        <v>51</v>
      </c>
      <c r="H558" s="33"/>
      <c r="I558" s="5">
        <f t="shared" si="190"/>
        <v>0</v>
      </c>
      <c r="J558" s="83" t="s">
        <v>26</v>
      </c>
      <c r="K558" s="33"/>
      <c r="L558" s="9">
        <f t="shared" si="209"/>
        <v>0</v>
      </c>
      <c r="M558" s="9"/>
      <c r="N558" s="9"/>
      <c r="O558" s="9">
        <f t="shared" si="210"/>
        <v>0</v>
      </c>
      <c r="P558" s="9"/>
      <c r="Q558" s="9"/>
      <c r="R558" s="9">
        <f t="shared" si="211"/>
        <v>0</v>
      </c>
      <c r="S558" s="9"/>
      <c r="T558" s="9"/>
      <c r="U558" s="9">
        <f t="shared" si="212"/>
        <v>0</v>
      </c>
      <c r="V558" s="9"/>
      <c r="W558" s="9"/>
      <c r="X558" s="9">
        <f t="shared" si="213"/>
        <v>0</v>
      </c>
      <c r="Y558" s="9"/>
      <c r="Z558" s="9"/>
      <c r="AA558" s="10">
        <f t="shared" si="214"/>
        <v>0</v>
      </c>
      <c r="AB558" s="11"/>
    </row>
    <row r="559" spans="1:28" ht="15.75" x14ac:dyDescent="0.25">
      <c r="A559" s="39">
        <v>45948</v>
      </c>
      <c r="B559" s="33" t="s">
        <v>141</v>
      </c>
      <c r="C559" s="33"/>
      <c r="D559" s="33" t="s">
        <v>1069</v>
      </c>
      <c r="E559" s="33" t="s">
        <v>95</v>
      </c>
      <c r="F559" s="33">
        <v>10400</v>
      </c>
      <c r="G559" s="33" t="s">
        <v>29</v>
      </c>
      <c r="H559" s="33">
        <v>3800</v>
      </c>
      <c r="I559" s="5">
        <f t="shared" si="190"/>
        <v>39520000</v>
      </c>
      <c r="J559" s="82" t="s">
        <v>43</v>
      </c>
      <c r="K559" s="33" t="s">
        <v>1219</v>
      </c>
      <c r="L559" s="9">
        <f t="shared" si="209"/>
        <v>0</v>
      </c>
      <c r="M559" s="9"/>
      <c r="N559" s="9"/>
      <c r="O559" s="9">
        <f t="shared" si="210"/>
        <v>0</v>
      </c>
      <c r="P559" s="9"/>
      <c r="Q559" s="9"/>
      <c r="R559" s="9">
        <f t="shared" si="211"/>
        <v>0</v>
      </c>
      <c r="S559" s="9"/>
      <c r="T559" s="9"/>
      <c r="U559" s="9">
        <f t="shared" si="212"/>
        <v>0</v>
      </c>
      <c r="V559" s="9"/>
      <c r="W559" s="9"/>
      <c r="X559" s="9">
        <f t="shared" si="213"/>
        <v>0</v>
      </c>
      <c r="Y559" s="9"/>
      <c r="Z559" s="9"/>
      <c r="AA559" s="10">
        <f t="shared" si="214"/>
        <v>39520000</v>
      </c>
      <c r="AB559" s="11"/>
    </row>
    <row r="560" spans="1:28" ht="15.75" x14ac:dyDescent="0.25">
      <c r="A560" s="39">
        <v>45948</v>
      </c>
      <c r="B560" s="33" t="s">
        <v>141</v>
      </c>
      <c r="C560" s="33"/>
      <c r="D560" s="33" t="s">
        <v>1069</v>
      </c>
      <c r="E560" s="33" t="s">
        <v>407</v>
      </c>
      <c r="F560" s="33">
        <v>24</v>
      </c>
      <c r="G560" s="33" t="s">
        <v>33</v>
      </c>
      <c r="H560" s="33">
        <v>300000</v>
      </c>
      <c r="I560" s="5">
        <f t="shared" si="190"/>
        <v>7200000</v>
      </c>
      <c r="J560" s="82" t="s">
        <v>43</v>
      </c>
      <c r="K560" s="33" t="s">
        <v>1219</v>
      </c>
      <c r="L560" s="9">
        <f t="shared" si="209"/>
        <v>0</v>
      </c>
      <c r="M560" s="9"/>
      <c r="N560" s="9"/>
      <c r="O560" s="9">
        <f t="shared" si="210"/>
        <v>0</v>
      </c>
      <c r="P560" s="9"/>
      <c r="Q560" s="9"/>
      <c r="R560" s="9">
        <f t="shared" si="211"/>
        <v>0</v>
      </c>
      <c r="S560" s="9"/>
      <c r="T560" s="9"/>
      <c r="U560" s="9">
        <f t="shared" si="212"/>
        <v>0</v>
      </c>
      <c r="V560" s="9"/>
      <c r="W560" s="9"/>
      <c r="X560" s="9">
        <f t="shared" si="213"/>
        <v>0</v>
      </c>
      <c r="Y560" s="9"/>
      <c r="Z560" s="9"/>
      <c r="AA560" s="10">
        <f t="shared" si="214"/>
        <v>7200000</v>
      </c>
      <c r="AB560" s="11"/>
    </row>
    <row r="561" spans="1:28" ht="15.75" x14ac:dyDescent="0.25">
      <c r="A561" s="32">
        <v>45948</v>
      </c>
      <c r="B561" s="33" t="s">
        <v>141</v>
      </c>
      <c r="C561" s="33"/>
      <c r="D561" s="33" t="s">
        <v>1069</v>
      </c>
      <c r="E561" s="33" t="s">
        <v>98</v>
      </c>
      <c r="F561" s="33">
        <v>136</v>
      </c>
      <c r="G561" s="33" t="s">
        <v>51</v>
      </c>
      <c r="H561" s="33">
        <v>43000</v>
      </c>
      <c r="I561" s="5">
        <f t="shared" si="190"/>
        <v>5848000</v>
      </c>
      <c r="J561" s="82" t="s">
        <v>43</v>
      </c>
      <c r="K561" s="33" t="s">
        <v>1219</v>
      </c>
      <c r="L561" s="9">
        <f t="shared" si="209"/>
        <v>0</v>
      </c>
      <c r="M561" s="9"/>
      <c r="N561" s="9"/>
      <c r="O561" s="9">
        <f t="shared" si="210"/>
        <v>0</v>
      </c>
      <c r="P561" s="9"/>
      <c r="Q561" s="9"/>
      <c r="R561" s="9">
        <f t="shared" si="211"/>
        <v>0</v>
      </c>
      <c r="S561" s="9"/>
      <c r="T561" s="9"/>
      <c r="U561" s="9">
        <f t="shared" si="212"/>
        <v>0</v>
      </c>
      <c r="V561" s="9"/>
      <c r="W561" s="9"/>
      <c r="X561" s="9">
        <f t="shared" si="213"/>
        <v>0</v>
      </c>
      <c r="Y561" s="9"/>
      <c r="Z561" s="9"/>
      <c r="AA561" s="10">
        <f t="shared" si="214"/>
        <v>5848000</v>
      </c>
      <c r="AB561" s="11"/>
    </row>
    <row r="562" spans="1:28" ht="15.75" x14ac:dyDescent="0.25">
      <c r="A562" s="39">
        <v>45948</v>
      </c>
      <c r="B562" s="33" t="s">
        <v>141</v>
      </c>
      <c r="C562" s="33"/>
      <c r="D562" s="33" t="s">
        <v>1069</v>
      </c>
      <c r="E562" s="33" t="s">
        <v>86</v>
      </c>
      <c r="F562" s="33">
        <v>75</v>
      </c>
      <c r="G562" s="33" t="s">
        <v>51</v>
      </c>
      <c r="H562" s="33">
        <v>125000</v>
      </c>
      <c r="I562" s="5">
        <f t="shared" si="190"/>
        <v>9375000</v>
      </c>
      <c r="J562" s="82" t="s">
        <v>43</v>
      </c>
      <c r="K562" s="33" t="s">
        <v>1219</v>
      </c>
      <c r="L562" s="9">
        <f t="shared" si="209"/>
        <v>0</v>
      </c>
      <c r="M562" s="9"/>
      <c r="N562" s="9"/>
      <c r="O562" s="9">
        <f t="shared" si="210"/>
        <v>0</v>
      </c>
      <c r="P562" s="9"/>
      <c r="Q562" s="9"/>
      <c r="R562" s="9">
        <f t="shared" si="211"/>
        <v>0</v>
      </c>
      <c r="S562" s="9"/>
      <c r="T562" s="9"/>
      <c r="U562" s="9">
        <f t="shared" si="212"/>
        <v>0</v>
      </c>
      <c r="V562" s="9"/>
      <c r="W562" s="9"/>
      <c r="X562" s="9">
        <f t="shared" si="213"/>
        <v>0</v>
      </c>
      <c r="Y562" s="9"/>
      <c r="Z562" s="9"/>
      <c r="AA562" s="10">
        <f t="shared" si="214"/>
        <v>9375000</v>
      </c>
      <c r="AB562" s="11"/>
    </row>
    <row r="563" spans="1:28" ht="16.5" thickBot="1" x14ac:dyDescent="0.3">
      <c r="A563" s="61">
        <v>45948</v>
      </c>
      <c r="B563" s="62" t="s">
        <v>380</v>
      </c>
      <c r="C563" s="62"/>
      <c r="D563" s="62" t="s">
        <v>31</v>
      </c>
      <c r="E563" s="62" t="s">
        <v>110</v>
      </c>
      <c r="F563" s="62">
        <v>10400</v>
      </c>
      <c r="G563" s="62" t="s">
        <v>29</v>
      </c>
      <c r="H563" s="62">
        <v>1850</v>
      </c>
      <c r="I563" s="133">
        <f t="shared" si="190"/>
        <v>19240000</v>
      </c>
      <c r="J563" s="63" t="s">
        <v>240</v>
      </c>
      <c r="K563" s="62"/>
      <c r="L563" s="97">
        <f t="shared" si="209"/>
        <v>0</v>
      </c>
      <c r="M563" s="97"/>
      <c r="N563" s="97"/>
      <c r="O563" s="97">
        <f t="shared" si="210"/>
        <v>19240000</v>
      </c>
      <c r="P563" s="97">
        <v>19240000</v>
      </c>
      <c r="Q563" s="97"/>
      <c r="R563" s="97">
        <f t="shared" si="211"/>
        <v>0</v>
      </c>
      <c r="S563" s="97"/>
      <c r="T563" s="97"/>
      <c r="U563" s="97">
        <f t="shared" si="212"/>
        <v>0</v>
      </c>
      <c r="V563" s="97"/>
      <c r="W563" s="97"/>
      <c r="X563" s="97">
        <f t="shared" si="213"/>
        <v>0</v>
      </c>
      <c r="Y563" s="97"/>
      <c r="Z563" s="97"/>
      <c r="AA563" s="98">
        <f t="shared" si="214"/>
        <v>0</v>
      </c>
      <c r="AB563" s="99">
        <v>45950</v>
      </c>
    </row>
    <row r="564" spans="1:28" ht="15.75" x14ac:dyDescent="0.25">
      <c r="A564" s="39">
        <v>45950</v>
      </c>
      <c r="B564" s="35" t="s">
        <v>314</v>
      </c>
      <c r="C564" s="35"/>
      <c r="D564" s="35" t="s">
        <v>31</v>
      </c>
      <c r="E564" s="35" t="s">
        <v>166</v>
      </c>
      <c r="F564" s="35">
        <v>4</v>
      </c>
      <c r="G564" s="35" t="s">
        <v>23</v>
      </c>
      <c r="H564" s="35">
        <v>400000</v>
      </c>
      <c r="I564" s="135">
        <f t="shared" si="190"/>
        <v>1600000</v>
      </c>
      <c r="J564" s="37" t="s">
        <v>240</v>
      </c>
      <c r="K564" s="35"/>
      <c r="L564" s="120">
        <f t="shared" ref="L564" si="215">M564+N564</f>
        <v>0</v>
      </c>
      <c r="M564" s="120"/>
      <c r="N564" s="120"/>
      <c r="O564" s="120">
        <f t="shared" ref="O564" si="216">P564+Q564</f>
        <v>1600000</v>
      </c>
      <c r="P564" s="120">
        <v>1600000</v>
      </c>
      <c r="Q564" s="120"/>
      <c r="R564" s="120">
        <f t="shared" ref="R564" si="217">S564+T564</f>
        <v>0</v>
      </c>
      <c r="S564" s="120"/>
      <c r="T564" s="120"/>
      <c r="U564" s="120">
        <f t="shared" ref="U564" si="218">V564+W564</f>
        <v>0</v>
      </c>
      <c r="V564" s="120"/>
      <c r="W564" s="120"/>
      <c r="X564" s="120">
        <f t="shared" ref="X564" si="219">Y564+Z564</f>
        <v>0</v>
      </c>
      <c r="Y564" s="120"/>
      <c r="Z564" s="120"/>
      <c r="AA564" s="121">
        <f t="shared" ref="AA564" si="220">C564+I564-L564-O564-U564-X564-R564</f>
        <v>0</v>
      </c>
      <c r="AB564" s="122">
        <v>45947</v>
      </c>
    </row>
    <row r="565" spans="1:28" ht="15.75" x14ac:dyDescent="0.25">
      <c r="A565" s="39">
        <v>45950</v>
      </c>
      <c r="B565" s="33" t="s">
        <v>258</v>
      </c>
      <c r="C565" s="33"/>
      <c r="D565" s="35" t="s">
        <v>31</v>
      </c>
      <c r="E565" s="33" t="s">
        <v>185</v>
      </c>
      <c r="F565" s="33">
        <v>20800</v>
      </c>
      <c r="G565" s="33" t="s">
        <v>29</v>
      </c>
      <c r="H565" s="33">
        <v>900</v>
      </c>
      <c r="I565" s="5">
        <f t="shared" si="190"/>
        <v>18720000</v>
      </c>
      <c r="J565" s="82" t="s">
        <v>38</v>
      </c>
      <c r="K565" s="33" t="s">
        <v>1217</v>
      </c>
      <c r="L565" s="9">
        <f t="shared" ref="L565:L589" si="221">M565+N565</f>
        <v>0</v>
      </c>
      <c r="M565" s="9"/>
      <c r="N565" s="9"/>
      <c r="O565" s="9">
        <f t="shared" ref="O565:O589" si="222">P565+Q565</f>
        <v>0</v>
      </c>
      <c r="P565" s="9"/>
      <c r="Q565" s="9"/>
      <c r="R565" s="9">
        <f t="shared" ref="R565:R589" si="223">S565+T565</f>
        <v>0</v>
      </c>
      <c r="S565" s="9"/>
      <c r="T565" s="9"/>
      <c r="U565" s="9">
        <f t="shared" ref="U565:U589" si="224">V565+W565</f>
        <v>0</v>
      </c>
      <c r="V565" s="9"/>
      <c r="W565" s="9"/>
      <c r="X565" s="9">
        <f t="shared" ref="X565:X589" si="225">Y565+Z565</f>
        <v>0</v>
      </c>
      <c r="Y565" s="9"/>
      <c r="Z565" s="9"/>
      <c r="AA565" s="10">
        <f t="shared" ref="AA565:AA589" si="226">C565+I565-L565-O565-U565-X565-R565</f>
        <v>18720000</v>
      </c>
      <c r="AB565" s="11"/>
    </row>
    <row r="566" spans="1:28" ht="15.75" x14ac:dyDescent="0.25">
      <c r="A566" s="39">
        <v>45950</v>
      </c>
      <c r="B566" s="33" t="s">
        <v>258</v>
      </c>
      <c r="C566" s="33"/>
      <c r="D566" s="35" t="s">
        <v>31</v>
      </c>
      <c r="E566" s="33" t="s">
        <v>45</v>
      </c>
      <c r="F566" s="33">
        <v>50</v>
      </c>
      <c r="G566" s="33" t="s">
        <v>51</v>
      </c>
      <c r="H566" s="33">
        <v>180000</v>
      </c>
      <c r="I566" s="5">
        <f t="shared" si="190"/>
        <v>9000000</v>
      </c>
      <c r="J566" s="82" t="s">
        <v>38</v>
      </c>
      <c r="K566" s="33" t="s">
        <v>1217</v>
      </c>
      <c r="L566" s="9">
        <f t="shared" si="221"/>
        <v>0</v>
      </c>
      <c r="M566" s="9"/>
      <c r="N566" s="9"/>
      <c r="O566" s="9">
        <f t="shared" si="222"/>
        <v>0</v>
      </c>
      <c r="P566" s="9"/>
      <c r="Q566" s="9"/>
      <c r="R566" s="9">
        <f t="shared" si="223"/>
        <v>0</v>
      </c>
      <c r="S566" s="9"/>
      <c r="T566" s="9"/>
      <c r="U566" s="9">
        <f t="shared" si="224"/>
        <v>0</v>
      </c>
      <c r="V566" s="9"/>
      <c r="W566" s="9"/>
      <c r="X566" s="9">
        <f t="shared" si="225"/>
        <v>0</v>
      </c>
      <c r="Y566" s="9"/>
      <c r="Z566" s="9"/>
      <c r="AA566" s="10">
        <f t="shared" si="226"/>
        <v>9000000</v>
      </c>
      <c r="AB566" s="11"/>
    </row>
    <row r="567" spans="1:28" ht="15.75" x14ac:dyDescent="0.25">
      <c r="A567" s="39">
        <v>45950</v>
      </c>
      <c r="B567" s="33" t="s">
        <v>258</v>
      </c>
      <c r="C567" s="33"/>
      <c r="D567" s="35" t="s">
        <v>31</v>
      </c>
      <c r="E567" s="33" t="s">
        <v>86</v>
      </c>
      <c r="F567" s="33">
        <v>250</v>
      </c>
      <c r="G567" s="33" t="s">
        <v>51</v>
      </c>
      <c r="H567" s="33">
        <v>105000</v>
      </c>
      <c r="I567" s="5">
        <f t="shared" si="190"/>
        <v>26250000</v>
      </c>
      <c r="J567" s="82" t="s">
        <v>38</v>
      </c>
      <c r="K567" s="33" t="s">
        <v>1217</v>
      </c>
      <c r="L567" s="9">
        <f t="shared" si="221"/>
        <v>0</v>
      </c>
      <c r="M567" s="9"/>
      <c r="N567" s="9"/>
      <c r="O567" s="9">
        <f t="shared" si="222"/>
        <v>0</v>
      </c>
      <c r="P567" s="9"/>
      <c r="Q567" s="9"/>
      <c r="R567" s="9">
        <f t="shared" si="223"/>
        <v>0</v>
      </c>
      <c r="S567" s="9"/>
      <c r="T567" s="9"/>
      <c r="U567" s="9">
        <f t="shared" si="224"/>
        <v>0</v>
      </c>
      <c r="V567" s="9"/>
      <c r="W567" s="9"/>
      <c r="X567" s="9">
        <f t="shared" si="225"/>
        <v>0</v>
      </c>
      <c r="Y567" s="9"/>
      <c r="Z567" s="9"/>
      <c r="AA567" s="10">
        <f t="shared" si="226"/>
        <v>26250000</v>
      </c>
      <c r="AB567" s="11"/>
    </row>
    <row r="568" spans="1:28" ht="15.75" x14ac:dyDescent="0.25">
      <c r="A568" s="39">
        <v>45950</v>
      </c>
      <c r="B568" s="35" t="s">
        <v>207</v>
      </c>
      <c r="C568" s="35"/>
      <c r="D568" s="35" t="s">
        <v>41</v>
      </c>
      <c r="E568" s="35" t="s">
        <v>110</v>
      </c>
      <c r="F568" s="35">
        <v>2000</v>
      </c>
      <c r="G568" s="35" t="s">
        <v>29</v>
      </c>
      <c r="H568" s="35">
        <v>1900</v>
      </c>
      <c r="I568" s="5">
        <f t="shared" si="190"/>
        <v>3800000</v>
      </c>
      <c r="J568" s="82" t="s">
        <v>43</v>
      </c>
      <c r="K568" s="33" t="s">
        <v>1212</v>
      </c>
      <c r="L568" s="9">
        <f t="shared" si="221"/>
        <v>0</v>
      </c>
      <c r="M568" s="9"/>
      <c r="N568" s="9"/>
      <c r="O568" s="9">
        <f t="shared" si="222"/>
        <v>0</v>
      </c>
      <c r="P568" s="9"/>
      <c r="Q568" s="9"/>
      <c r="R568" s="9">
        <f t="shared" si="223"/>
        <v>0</v>
      </c>
      <c r="S568" s="9"/>
      <c r="T568" s="9"/>
      <c r="U568" s="9">
        <f t="shared" si="224"/>
        <v>2100000</v>
      </c>
      <c r="V568" s="9">
        <v>1100000</v>
      </c>
      <c r="W568" s="9">
        <v>1000000</v>
      </c>
      <c r="X568" s="9">
        <f t="shared" si="225"/>
        <v>0</v>
      </c>
      <c r="Y568" s="9"/>
      <c r="Z568" s="9"/>
      <c r="AA568" s="10">
        <f t="shared" si="226"/>
        <v>1700000</v>
      </c>
      <c r="AB568" s="11">
        <v>45951</v>
      </c>
    </row>
    <row r="569" spans="1:28" ht="15.75" x14ac:dyDescent="0.25">
      <c r="A569" s="39">
        <v>45950</v>
      </c>
      <c r="B569" s="35" t="s">
        <v>1220</v>
      </c>
      <c r="C569" s="33"/>
      <c r="D569" s="33" t="s">
        <v>31</v>
      </c>
      <c r="E569" s="33" t="s">
        <v>84</v>
      </c>
      <c r="F569" s="33">
        <v>44</v>
      </c>
      <c r="G569" s="33" t="s">
        <v>33</v>
      </c>
      <c r="H569" s="33">
        <v>450000</v>
      </c>
      <c r="I569" s="5">
        <f t="shared" si="190"/>
        <v>19800000</v>
      </c>
      <c r="J569" s="37" t="s">
        <v>240</v>
      </c>
      <c r="K569" s="33"/>
      <c r="L569" s="9">
        <f t="shared" si="221"/>
        <v>0</v>
      </c>
      <c r="M569" s="9"/>
      <c r="N569" s="9"/>
      <c r="O569" s="9">
        <f t="shared" si="222"/>
        <v>19800000</v>
      </c>
      <c r="P569" s="9">
        <v>19800000</v>
      </c>
      <c r="Q569" s="9"/>
      <c r="R569" s="9">
        <f t="shared" si="223"/>
        <v>0</v>
      </c>
      <c r="S569" s="9"/>
      <c r="T569" s="9"/>
      <c r="U569" s="9">
        <f t="shared" si="224"/>
        <v>0</v>
      </c>
      <c r="V569" s="9"/>
      <c r="W569" s="9"/>
      <c r="X569" s="9">
        <f t="shared" si="225"/>
        <v>0</v>
      </c>
      <c r="Y569" s="9"/>
      <c r="Z569" s="9"/>
      <c r="AA569" s="10">
        <f t="shared" si="226"/>
        <v>0</v>
      </c>
      <c r="AB569" s="11">
        <v>45950</v>
      </c>
    </row>
    <row r="570" spans="1:28" ht="15.75" x14ac:dyDescent="0.25">
      <c r="A570" s="39">
        <v>45950</v>
      </c>
      <c r="B570" s="35" t="s">
        <v>370</v>
      </c>
      <c r="C570" s="33"/>
      <c r="D570" s="33" t="s">
        <v>41</v>
      </c>
      <c r="E570" s="33" t="s">
        <v>407</v>
      </c>
      <c r="F570" s="33">
        <v>8</v>
      </c>
      <c r="G570" s="33" t="s">
        <v>33</v>
      </c>
      <c r="H570" s="33">
        <v>300000</v>
      </c>
      <c r="I570" s="5">
        <f t="shared" si="190"/>
        <v>2400000</v>
      </c>
      <c r="J570" s="37" t="s">
        <v>240</v>
      </c>
      <c r="K570" s="33" t="s">
        <v>1212</v>
      </c>
      <c r="L570" s="9">
        <f t="shared" si="221"/>
        <v>0</v>
      </c>
      <c r="M570" s="9"/>
      <c r="N570" s="9"/>
      <c r="O570" s="9">
        <f t="shared" si="222"/>
        <v>2400000</v>
      </c>
      <c r="P570" s="9">
        <v>2400000</v>
      </c>
      <c r="Q570" s="9"/>
      <c r="R570" s="9">
        <f t="shared" si="223"/>
        <v>0</v>
      </c>
      <c r="S570" s="9"/>
      <c r="T570" s="9"/>
      <c r="U570" s="9">
        <f t="shared" si="224"/>
        <v>0</v>
      </c>
      <c r="V570" s="9"/>
      <c r="W570" s="9"/>
      <c r="X570" s="9">
        <f t="shared" si="225"/>
        <v>0</v>
      </c>
      <c r="Y570" s="9"/>
      <c r="Z570" s="9"/>
      <c r="AA570" s="10">
        <f t="shared" si="226"/>
        <v>0</v>
      </c>
      <c r="AB570" s="11">
        <v>45950</v>
      </c>
    </row>
    <row r="571" spans="1:28" ht="15.75" x14ac:dyDescent="0.25">
      <c r="A571" s="39">
        <v>45950</v>
      </c>
      <c r="B571" s="35" t="s">
        <v>1221</v>
      </c>
      <c r="C571" s="33"/>
      <c r="D571" s="33" t="s">
        <v>41</v>
      </c>
      <c r="E571" s="33" t="s">
        <v>407</v>
      </c>
      <c r="F571" s="33">
        <v>2</v>
      </c>
      <c r="G571" s="33" t="s">
        <v>33</v>
      </c>
      <c r="H571" s="33">
        <v>300000</v>
      </c>
      <c r="I571" s="5">
        <f t="shared" si="190"/>
        <v>600000</v>
      </c>
      <c r="J571" s="37" t="s">
        <v>240</v>
      </c>
      <c r="K571" s="33"/>
      <c r="L571" s="9">
        <f t="shared" si="221"/>
        <v>0</v>
      </c>
      <c r="M571" s="9"/>
      <c r="N571" s="9"/>
      <c r="O571" s="9">
        <f t="shared" si="222"/>
        <v>600000</v>
      </c>
      <c r="P571" s="9">
        <v>600000</v>
      </c>
      <c r="Q571" s="9"/>
      <c r="R571" s="9">
        <f t="shared" si="223"/>
        <v>0</v>
      </c>
      <c r="S571" s="9"/>
      <c r="T571" s="9"/>
      <c r="U571" s="9">
        <f t="shared" si="224"/>
        <v>0</v>
      </c>
      <c r="V571" s="9"/>
      <c r="W571" s="9"/>
      <c r="X571" s="9">
        <f t="shared" si="225"/>
        <v>0</v>
      </c>
      <c r="Y571" s="9"/>
      <c r="Z571" s="9"/>
      <c r="AA571" s="10">
        <f t="shared" si="226"/>
        <v>0</v>
      </c>
      <c r="AB571" s="11">
        <v>45950</v>
      </c>
    </row>
    <row r="572" spans="1:28" ht="15.75" x14ac:dyDescent="0.25">
      <c r="A572" s="39">
        <v>45950</v>
      </c>
      <c r="B572" s="35" t="s">
        <v>1221</v>
      </c>
      <c r="C572" s="33"/>
      <c r="D572" s="33" t="s">
        <v>41</v>
      </c>
      <c r="E572" s="33" t="s">
        <v>166</v>
      </c>
      <c r="F572" s="33">
        <v>10</v>
      </c>
      <c r="G572" s="33" t="s">
        <v>23</v>
      </c>
      <c r="H572" s="33">
        <v>400000</v>
      </c>
      <c r="I572" s="5">
        <f t="shared" si="190"/>
        <v>4000000</v>
      </c>
      <c r="J572" s="37" t="s">
        <v>240</v>
      </c>
      <c r="K572" s="33"/>
      <c r="L572" s="9">
        <f t="shared" si="221"/>
        <v>0</v>
      </c>
      <c r="M572" s="9"/>
      <c r="N572" s="9"/>
      <c r="O572" s="9">
        <f t="shared" si="222"/>
        <v>4000000</v>
      </c>
      <c r="P572" s="9">
        <v>4000000</v>
      </c>
      <c r="Q572" s="9"/>
      <c r="R572" s="9">
        <f t="shared" si="223"/>
        <v>0</v>
      </c>
      <c r="S572" s="9"/>
      <c r="T572" s="9"/>
      <c r="U572" s="9">
        <f t="shared" si="224"/>
        <v>0</v>
      </c>
      <c r="V572" s="9"/>
      <c r="W572" s="9"/>
      <c r="X572" s="9">
        <f t="shared" si="225"/>
        <v>0</v>
      </c>
      <c r="Y572" s="9"/>
      <c r="Z572" s="9"/>
      <c r="AA572" s="10">
        <f t="shared" si="226"/>
        <v>0</v>
      </c>
      <c r="AB572" s="11">
        <v>45950</v>
      </c>
    </row>
    <row r="573" spans="1:28" ht="15.75" x14ac:dyDescent="0.25">
      <c r="A573" s="39">
        <v>45950</v>
      </c>
      <c r="B573" s="33" t="s">
        <v>371</v>
      </c>
      <c r="C573" s="33"/>
      <c r="D573" s="33" t="s">
        <v>31</v>
      </c>
      <c r="E573" s="33" t="s">
        <v>544</v>
      </c>
      <c r="F573" s="33">
        <v>36.6</v>
      </c>
      <c r="G573" s="33" t="s">
        <v>51</v>
      </c>
      <c r="H573" s="33">
        <v>100000</v>
      </c>
      <c r="I573" s="5">
        <f t="shared" si="190"/>
        <v>3660000</v>
      </c>
      <c r="J573" s="37" t="s">
        <v>241</v>
      </c>
      <c r="K573" s="33"/>
      <c r="L573" s="9">
        <f t="shared" si="221"/>
        <v>3660000</v>
      </c>
      <c r="M573" s="9">
        <v>3660000</v>
      </c>
      <c r="N573" s="9"/>
      <c r="O573" s="9">
        <f t="shared" si="222"/>
        <v>0</v>
      </c>
      <c r="P573" s="9"/>
      <c r="Q573" s="9"/>
      <c r="R573" s="9">
        <f t="shared" si="223"/>
        <v>0</v>
      </c>
      <c r="S573" s="9"/>
      <c r="T573" s="9"/>
      <c r="U573" s="9">
        <f t="shared" si="224"/>
        <v>0</v>
      </c>
      <c r="V573" s="9"/>
      <c r="W573" s="9"/>
      <c r="X573" s="9">
        <f t="shared" si="225"/>
        <v>0</v>
      </c>
      <c r="Y573" s="9"/>
      <c r="Z573" s="9"/>
      <c r="AA573" s="10">
        <f t="shared" si="226"/>
        <v>0</v>
      </c>
      <c r="AB573" s="11">
        <v>45950</v>
      </c>
    </row>
    <row r="574" spans="1:28" ht="15.75" x14ac:dyDescent="0.25">
      <c r="A574" s="39">
        <v>45950</v>
      </c>
      <c r="B574" s="33" t="s">
        <v>1222</v>
      </c>
      <c r="C574" s="33"/>
      <c r="D574" s="33" t="s">
        <v>31</v>
      </c>
      <c r="E574" s="33" t="s">
        <v>155</v>
      </c>
      <c r="F574" s="33">
        <v>200</v>
      </c>
      <c r="G574" s="33" t="s">
        <v>29</v>
      </c>
      <c r="H574" s="33">
        <v>4000</v>
      </c>
      <c r="I574" s="5">
        <f t="shared" si="190"/>
        <v>800000</v>
      </c>
      <c r="J574" s="37" t="s">
        <v>241</v>
      </c>
      <c r="K574" s="33"/>
      <c r="L574" s="9">
        <f t="shared" si="221"/>
        <v>0</v>
      </c>
      <c r="M574" s="9"/>
      <c r="N574" s="9"/>
      <c r="O574" s="9">
        <f t="shared" si="222"/>
        <v>0</v>
      </c>
      <c r="P574" s="9"/>
      <c r="Q574" s="9"/>
      <c r="R574" s="9">
        <f t="shared" si="223"/>
        <v>0</v>
      </c>
      <c r="S574" s="9"/>
      <c r="T574" s="9"/>
      <c r="U574" s="9">
        <f t="shared" si="224"/>
        <v>800000</v>
      </c>
      <c r="V574" s="9">
        <v>800000</v>
      </c>
      <c r="W574" s="9"/>
      <c r="X574" s="9">
        <f t="shared" si="225"/>
        <v>0</v>
      </c>
      <c r="Y574" s="9"/>
      <c r="Z574" s="9"/>
      <c r="AA574" s="10">
        <f t="shared" si="226"/>
        <v>0</v>
      </c>
      <c r="AB574" s="11">
        <v>45950</v>
      </c>
    </row>
    <row r="575" spans="1:28" ht="15.75" x14ac:dyDescent="0.25">
      <c r="A575" s="39">
        <v>45950</v>
      </c>
      <c r="B575" s="33" t="s">
        <v>775</v>
      </c>
      <c r="C575" s="33"/>
      <c r="D575" s="33" t="s">
        <v>31</v>
      </c>
      <c r="E575" s="33" t="s">
        <v>102</v>
      </c>
      <c r="F575" s="33">
        <v>12</v>
      </c>
      <c r="G575" s="33" t="s">
        <v>74</v>
      </c>
      <c r="H575" s="33">
        <v>65000</v>
      </c>
      <c r="I575" s="5">
        <f t="shared" si="190"/>
        <v>780000</v>
      </c>
      <c r="J575" s="37" t="s">
        <v>241</v>
      </c>
      <c r="K575" s="33"/>
      <c r="L575" s="9">
        <f t="shared" si="221"/>
        <v>0</v>
      </c>
      <c r="M575" s="9"/>
      <c r="N575" s="9"/>
      <c r="O575" s="9">
        <f t="shared" si="222"/>
        <v>0</v>
      </c>
      <c r="P575" s="9"/>
      <c r="Q575" s="9"/>
      <c r="R575" s="9">
        <f t="shared" si="223"/>
        <v>0</v>
      </c>
      <c r="S575" s="9"/>
      <c r="T575" s="9"/>
      <c r="U575" s="9">
        <f t="shared" si="224"/>
        <v>780000</v>
      </c>
      <c r="V575" s="9">
        <v>780000</v>
      </c>
      <c r="W575" s="9"/>
      <c r="X575" s="9">
        <f t="shared" si="225"/>
        <v>0</v>
      </c>
      <c r="Y575" s="9"/>
      <c r="Z575" s="9"/>
      <c r="AA575" s="10">
        <f t="shared" si="226"/>
        <v>0</v>
      </c>
      <c r="AB575" s="11">
        <v>45950</v>
      </c>
    </row>
    <row r="576" spans="1:28" ht="15.75" x14ac:dyDescent="0.25">
      <c r="A576" s="39">
        <v>45950</v>
      </c>
      <c r="B576" s="33" t="s">
        <v>369</v>
      </c>
      <c r="C576" s="33"/>
      <c r="D576" s="33" t="s">
        <v>31</v>
      </c>
      <c r="E576" s="33" t="s">
        <v>315</v>
      </c>
      <c r="F576" s="33">
        <v>800</v>
      </c>
      <c r="G576" s="33" t="s">
        <v>29</v>
      </c>
      <c r="H576" s="33">
        <v>5400</v>
      </c>
      <c r="I576" s="5">
        <f t="shared" si="190"/>
        <v>4320000</v>
      </c>
      <c r="J576" s="37" t="s">
        <v>240</v>
      </c>
      <c r="K576" s="33" t="s">
        <v>1212</v>
      </c>
      <c r="L576" s="9">
        <f t="shared" si="221"/>
        <v>0</v>
      </c>
      <c r="M576" s="9"/>
      <c r="N576" s="9"/>
      <c r="O576" s="9">
        <f t="shared" si="222"/>
        <v>4320000</v>
      </c>
      <c r="P576" s="9">
        <v>4320000</v>
      </c>
      <c r="Q576" s="9"/>
      <c r="R576" s="9">
        <f t="shared" si="223"/>
        <v>0</v>
      </c>
      <c r="S576" s="9"/>
      <c r="T576" s="9"/>
      <c r="U576" s="9">
        <f t="shared" si="224"/>
        <v>0</v>
      </c>
      <c r="V576" s="9"/>
      <c r="W576" s="9"/>
      <c r="X576" s="9">
        <f t="shared" si="225"/>
        <v>0</v>
      </c>
      <c r="Y576" s="9"/>
      <c r="Z576" s="9"/>
      <c r="AA576" s="10">
        <f t="shared" si="226"/>
        <v>0</v>
      </c>
      <c r="AB576" s="11">
        <v>45951</v>
      </c>
    </row>
    <row r="577" spans="1:28" ht="15.75" x14ac:dyDescent="0.25">
      <c r="A577" s="39">
        <v>45950</v>
      </c>
      <c r="B577" s="33" t="s">
        <v>663</v>
      </c>
      <c r="C577" s="33"/>
      <c r="D577" s="33" t="s">
        <v>31</v>
      </c>
      <c r="E577" s="33" t="s">
        <v>86</v>
      </c>
      <c r="F577" s="33">
        <v>25</v>
      </c>
      <c r="G577" s="33" t="s">
        <v>51</v>
      </c>
      <c r="H577" s="33">
        <v>95400</v>
      </c>
      <c r="I577" s="5">
        <f t="shared" si="190"/>
        <v>2385000</v>
      </c>
      <c r="J577" s="82" t="s">
        <v>38</v>
      </c>
      <c r="K577" s="33" t="s">
        <v>1177</v>
      </c>
      <c r="L577" s="9">
        <f t="shared" si="221"/>
        <v>0</v>
      </c>
      <c r="M577" s="9"/>
      <c r="N577" s="9"/>
      <c r="O577" s="9">
        <f t="shared" si="222"/>
        <v>1140000</v>
      </c>
      <c r="P577" s="9">
        <v>1140000</v>
      </c>
      <c r="Q577" s="9"/>
      <c r="R577" s="9">
        <f t="shared" si="223"/>
        <v>0</v>
      </c>
      <c r="S577" s="9"/>
      <c r="T577" s="9"/>
      <c r="U577" s="9">
        <f t="shared" si="224"/>
        <v>0</v>
      </c>
      <c r="V577" s="9"/>
      <c r="W577" s="9"/>
      <c r="X577" s="9">
        <f t="shared" si="225"/>
        <v>0</v>
      </c>
      <c r="Y577" s="9"/>
      <c r="Z577" s="9"/>
      <c r="AA577" s="10">
        <f t="shared" si="226"/>
        <v>1245000</v>
      </c>
      <c r="AB577" s="11">
        <v>45866</v>
      </c>
    </row>
    <row r="578" spans="1:28" ht="15.75" x14ac:dyDescent="0.25">
      <c r="A578" s="39">
        <v>45950</v>
      </c>
      <c r="B578" s="33" t="s">
        <v>219</v>
      </c>
      <c r="C578" s="33"/>
      <c r="D578" s="33" t="s">
        <v>31</v>
      </c>
      <c r="E578" s="33" t="s">
        <v>442</v>
      </c>
      <c r="F578" s="33">
        <v>1</v>
      </c>
      <c r="G578" s="33" t="s">
        <v>138</v>
      </c>
      <c r="H578" s="33">
        <v>900000</v>
      </c>
      <c r="I578" s="5">
        <f t="shared" si="190"/>
        <v>900000</v>
      </c>
      <c r="J578" s="82" t="s">
        <v>38</v>
      </c>
      <c r="K578" s="33" t="s">
        <v>1223</v>
      </c>
      <c r="L578" s="9">
        <f t="shared" si="221"/>
        <v>0</v>
      </c>
      <c r="M578" s="9"/>
      <c r="N578" s="9"/>
      <c r="O578" s="9">
        <f t="shared" si="222"/>
        <v>0</v>
      </c>
      <c r="P578" s="9"/>
      <c r="Q578" s="9"/>
      <c r="R578" s="9">
        <f t="shared" si="223"/>
        <v>0</v>
      </c>
      <c r="S578" s="9"/>
      <c r="T578" s="9"/>
      <c r="U578" s="9">
        <f t="shared" si="224"/>
        <v>0</v>
      </c>
      <c r="V578" s="9"/>
      <c r="W578" s="9"/>
      <c r="X578" s="9">
        <f t="shared" si="225"/>
        <v>0</v>
      </c>
      <c r="Y578" s="9"/>
      <c r="Z578" s="9"/>
      <c r="AA578" s="10">
        <f t="shared" si="226"/>
        <v>900000</v>
      </c>
      <c r="AB578" s="11"/>
    </row>
    <row r="579" spans="1:28" ht="15.75" x14ac:dyDescent="0.25">
      <c r="A579" s="39">
        <v>45950</v>
      </c>
      <c r="B579" s="33" t="s">
        <v>561</v>
      </c>
      <c r="C579" s="33"/>
      <c r="D579" s="33" t="s">
        <v>31</v>
      </c>
      <c r="E579" s="33" t="s">
        <v>102</v>
      </c>
      <c r="F579" s="33">
        <v>4</v>
      </c>
      <c r="G579" s="33" t="s">
        <v>74</v>
      </c>
      <c r="H579" s="33">
        <v>65000</v>
      </c>
      <c r="I579" s="5">
        <f t="shared" si="190"/>
        <v>260000</v>
      </c>
      <c r="J579" s="37" t="s">
        <v>241</v>
      </c>
      <c r="K579" s="33"/>
      <c r="L579" s="9">
        <f t="shared" si="221"/>
        <v>0</v>
      </c>
      <c r="M579" s="9"/>
      <c r="N579" s="9"/>
      <c r="O579" s="9">
        <f t="shared" si="222"/>
        <v>0</v>
      </c>
      <c r="P579" s="9"/>
      <c r="Q579" s="9"/>
      <c r="R579" s="9">
        <f t="shared" si="223"/>
        <v>0</v>
      </c>
      <c r="S579" s="9"/>
      <c r="T579" s="9"/>
      <c r="U579" s="9">
        <f t="shared" si="224"/>
        <v>260000</v>
      </c>
      <c r="V579" s="9">
        <v>260000</v>
      </c>
      <c r="W579" s="9"/>
      <c r="X579" s="9">
        <f t="shared" si="225"/>
        <v>0</v>
      </c>
      <c r="Y579" s="9"/>
      <c r="Z579" s="9"/>
      <c r="AA579" s="10">
        <f t="shared" si="226"/>
        <v>0</v>
      </c>
      <c r="AB579" s="11">
        <v>45950</v>
      </c>
    </row>
    <row r="580" spans="1:28" ht="15.75" x14ac:dyDescent="0.25">
      <c r="A580" s="39">
        <v>45950</v>
      </c>
      <c r="B580" s="33" t="s">
        <v>561</v>
      </c>
      <c r="C580" s="33"/>
      <c r="D580" s="33" t="s">
        <v>31</v>
      </c>
      <c r="E580" s="33" t="s">
        <v>99</v>
      </c>
      <c r="F580" s="33">
        <v>2</v>
      </c>
      <c r="G580" s="33" t="s">
        <v>25</v>
      </c>
      <c r="H580" s="33">
        <v>480000</v>
      </c>
      <c r="I580" s="5">
        <f t="shared" ref="I580:I643" si="227">F580*H580</f>
        <v>960000</v>
      </c>
      <c r="J580" s="37" t="s">
        <v>241</v>
      </c>
      <c r="K580" s="33"/>
      <c r="L580" s="9">
        <f t="shared" si="221"/>
        <v>0</v>
      </c>
      <c r="M580" s="9"/>
      <c r="N580" s="9"/>
      <c r="O580" s="9">
        <f t="shared" si="222"/>
        <v>0</v>
      </c>
      <c r="P580" s="9"/>
      <c r="Q580" s="9"/>
      <c r="R580" s="9">
        <f t="shared" si="223"/>
        <v>0</v>
      </c>
      <c r="S580" s="9"/>
      <c r="T580" s="9"/>
      <c r="U580" s="9">
        <f t="shared" si="224"/>
        <v>960000</v>
      </c>
      <c r="V580" s="9">
        <v>960000</v>
      </c>
      <c r="W580" s="9"/>
      <c r="X580" s="9">
        <f t="shared" si="225"/>
        <v>0</v>
      </c>
      <c r="Y580" s="9"/>
      <c r="Z580" s="9"/>
      <c r="AA580" s="10">
        <f t="shared" si="226"/>
        <v>0</v>
      </c>
      <c r="AB580" s="11">
        <v>45950</v>
      </c>
    </row>
    <row r="581" spans="1:28" ht="15.75" x14ac:dyDescent="0.25">
      <c r="A581" s="39">
        <v>45950</v>
      </c>
      <c r="B581" s="33" t="s">
        <v>561</v>
      </c>
      <c r="C581" s="33"/>
      <c r="D581" s="33" t="s">
        <v>31</v>
      </c>
      <c r="E581" s="33" t="s">
        <v>403</v>
      </c>
      <c r="F581" s="33">
        <v>1</v>
      </c>
      <c r="G581" s="33" t="s">
        <v>29</v>
      </c>
      <c r="H581" s="33">
        <v>75000</v>
      </c>
      <c r="I581" s="5">
        <f t="shared" si="227"/>
        <v>75000</v>
      </c>
      <c r="J581" s="37" t="s">
        <v>241</v>
      </c>
      <c r="K581" s="33"/>
      <c r="L581" s="9">
        <f t="shared" si="221"/>
        <v>0</v>
      </c>
      <c r="M581" s="9"/>
      <c r="N581" s="9"/>
      <c r="O581" s="9">
        <f t="shared" si="222"/>
        <v>0</v>
      </c>
      <c r="P581" s="9"/>
      <c r="Q581" s="9"/>
      <c r="R581" s="9">
        <f t="shared" si="223"/>
        <v>0</v>
      </c>
      <c r="S581" s="9"/>
      <c r="T581" s="9"/>
      <c r="U581" s="9">
        <f t="shared" si="224"/>
        <v>75000</v>
      </c>
      <c r="V581" s="9">
        <v>75000</v>
      </c>
      <c r="W581" s="9"/>
      <c r="X581" s="9">
        <f t="shared" si="225"/>
        <v>0</v>
      </c>
      <c r="Y581" s="9"/>
      <c r="Z581" s="9"/>
      <c r="AA581" s="10">
        <f t="shared" si="226"/>
        <v>0</v>
      </c>
      <c r="AB581" s="11">
        <v>45950</v>
      </c>
    </row>
    <row r="582" spans="1:28" ht="15.75" x14ac:dyDescent="0.25">
      <c r="A582" s="39">
        <v>45950</v>
      </c>
      <c r="B582" s="33" t="s">
        <v>561</v>
      </c>
      <c r="C582" s="33"/>
      <c r="D582" s="33" t="s">
        <v>31</v>
      </c>
      <c r="E582" s="33" t="s">
        <v>160</v>
      </c>
      <c r="F582" s="33">
        <v>1</v>
      </c>
      <c r="G582" s="33" t="s">
        <v>29</v>
      </c>
      <c r="H582" s="33">
        <v>95000</v>
      </c>
      <c r="I582" s="5">
        <f t="shared" si="227"/>
        <v>95000</v>
      </c>
      <c r="J582" s="82" t="s">
        <v>43</v>
      </c>
      <c r="K582" s="33"/>
      <c r="L582" s="9">
        <f t="shared" si="221"/>
        <v>0</v>
      </c>
      <c r="M582" s="9"/>
      <c r="N582" s="9"/>
      <c r="O582" s="9">
        <f t="shared" si="222"/>
        <v>0</v>
      </c>
      <c r="P582" s="9"/>
      <c r="Q582" s="9"/>
      <c r="R582" s="9">
        <f t="shared" si="223"/>
        <v>0</v>
      </c>
      <c r="S582" s="9"/>
      <c r="T582" s="9"/>
      <c r="U582" s="9">
        <f t="shared" si="224"/>
        <v>75000</v>
      </c>
      <c r="V582" s="9">
        <v>75000</v>
      </c>
      <c r="W582" s="9"/>
      <c r="X582" s="9">
        <f t="shared" si="225"/>
        <v>0</v>
      </c>
      <c r="Y582" s="9"/>
      <c r="Z582" s="9"/>
      <c r="AA582" s="10">
        <f t="shared" si="226"/>
        <v>20000</v>
      </c>
      <c r="AB582" s="11">
        <v>45950</v>
      </c>
    </row>
    <row r="583" spans="1:28" ht="15.75" x14ac:dyDescent="0.25">
      <c r="A583" s="39">
        <v>45950</v>
      </c>
      <c r="B583" s="33" t="s">
        <v>53</v>
      </c>
      <c r="C583" s="33"/>
      <c r="D583" s="33" t="s">
        <v>31</v>
      </c>
      <c r="E583" s="33" t="s">
        <v>91</v>
      </c>
      <c r="F583" s="33">
        <v>1000</v>
      </c>
      <c r="G583" s="33" t="s">
        <v>29</v>
      </c>
      <c r="H583" s="33">
        <v>3800</v>
      </c>
      <c r="I583" s="5">
        <f t="shared" si="227"/>
        <v>3800000</v>
      </c>
      <c r="J583" s="82" t="s">
        <v>38</v>
      </c>
      <c r="K583" s="33" t="s">
        <v>1223</v>
      </c>
      <c r="L583" s="9">
        <f t="shared" si="221"/>
        <v>0</v>
      </c>
      <c r="M583" s="9"/>
      <c r="N583" s="9"/>
      <c r="O583" s="9">
        <f t="shared" si="222"/>
        <v>0</v>
      </c>
      <c r="P583" s="9"/>
      <c r="Q583" s="9"/>
      <c r="R583" s="9">
        <f t="shared" si="223"/>
        <v>0</v>
      </c>
      <c r="S583" s="9"/>
      <c r="T583" s="9"/>
      <c r="U583" s="9">
        <f t="shared" si="224"/>
        <v>0</v>
      </c>
      <c r="V583" s="9"/>
      <c r="W583" s="9"/>
      <c r="X583" s="9">
        <f t="shared" si="225"/>
        <v>0</v>
      </c>
      <c r="Y583" s="9"/>
      <c r="Z583" s="9"/>
      <c r="AA583" s="10">
        <f t="shared" si="226"/>
        <v>3800000</v>
      </c>
      <c r="AB583" s="11"/>
    </row>
    <row r="584" spans="1:28" ht="15.75" x14ac:dyDescent="0.25">
      <c r="A584" s="39">
        <v>45950</v>
      </c>
      <c r="B584" s="33" t="s">
        <v>1040</v>
      </c>
      <c r="C584" s="33"/>
      <c r="D584" s="33" t="s">
        <v>31</v>
      </c>
      <c r="E584" s="33" t="s">
        <v>185</v>
      </c>
      <c r="F584" s="33">
        <v>400</v>
      </c>
      <c r="G584" s="33" t="s">
        <v>29</v>
      </c>
      <c r="H584" s="33">
        <v>1150</v>
      </c>
      <c r="I584" s="5">
        <f t="shared" si="227"/>
        <v>460000</v>
      </c>
      <c r="J584" s="37" t="s">
        <v>240</v>
      </c>
      <c r="K584" s="33" t="s">
        <v>1212</v>
      </c>
      <c r="L584" s="9">
        <f t="shared" si="221"/>
        <v>0</v>
      </c>
      <c r="M584" s="9"/>
      <c r="N584" s="9"/>
      <c r="O584" s="9">
        <f t="shared" si="222"/>
        <v>460000</v>
      </c>
      <c r="P584" s="9">
        <v>460000</v>
      </c>
      <c r="Q584" s="9"/>
      <c r="R584" s="9">
        <f t="shared" si="223"/>
        <v>0</v>
      </c>
      <c r="S584" s="9"/>
      <c r="T584" s="9"/>
      <c r="U584" s="9">
        <f t="shared" si="224"/>
        <v>0</v>
      </c>
      <c r="V584" s="9"/>
      <c r="W584" s="9"/>
      <c r="X584" s="9">
        <f t="shared" si="225"/>
        <v>0</v>
      </c>
      <c r="Y584" s="9"/>
      <c r="Z584" s="9"/>
      <c r="AA584" s="10">
        <f t="shared" si="226"/>
        <v>0</v>
      </c>
      <c r="AB584" s="11">
        <v>45951</v>
      </c>
    </row>
    <row r="585" spans="1:28" ht="15.75" x14ac:dyDescent="0.25">
      <c r="A585" s="39">
        <v>45950</v>
      </c>
      <c r="B585" s="33" t="s">
        <v>109</v>
      </c>
      <c r="C585" s="33"/>
      <c r="D585" s="33" t="s">
        <v>31</v>
      </c>
      <c r="E585" s="33" t="s">
        <v>110</v>
      </c>
      <c r="F585" s="33">
        <v>2000</v>
      </c>
      <c r="G585" s="33" t="s">
        <v>29</v>
      </c>
      <c r="H585" s="33">
        <v>1750</v>
      </c>
      <c r="I585" s="5">
        <f t="shared" si="227"/>
        <v>3500000</v>
      </c>
      <c r="J585" s="37" t="s">
        <v>241</v>
      </c>
      <c r="K585" s="33"/>
      <c r="L585" s="9">
        <f t="shared" si="221"/>
        <v>3500000</v>
      </c>
      <c r="M585" s="9">
        <v>3500000</v>
      </c>
      <c r="N585" s="9"/>
      <c r="O585" s="9">
        <f t="shared" si="222"/>
        <v>0</v>
      </c>
      <c r="P585" s="9"/>
      <c r="Q585" s="9"/>
      <c r="R585" s="9">
        <f t="shared" si="223"/>
        <v>0</v>
      </c>
      <c r="S585" s="9"/>
      <c r="T585" s="9"/>
      <c r="U585" s="9">
        <f t="shared" si="224"/>
        <v>0</v>
      </c>
      <c r="V585" s="9"/>
      <c r="W585" s="9"/>
      <c r="X585" s="9">
        <f t="shared" si="225"/>
        <v>0</v>
      </c>
      <c r="Y585" s="9"/>
      <c r="Z585" s="9"/>
      <c r="AA585" s="10">
        <f t="shared" si="226"/>
        <v>0</v>
      </c>
      <c r="AB585" s="11">
        <v>45950</v>
      </c>
    </row>
    <row r="586" spans="1:28" ht="15.75" x14ac:dyDescent="0.25">
      <c r="A586" s="32">
        <v>45950</v>
      </c>
      <c r="B586" s="33" t="s">
        <v>170</v>
      </c>
      <c r="C586" s="33"/>
      <c r="D586" s="33" t="s">
        <v>31</v>
      </c>
      <c r="E586" s="33" t="s">
        <v>110</v>
      </c>
      <c r="F586" s="33">
        <v>800</v>
      </c>
      <c r="G586" s="33" t="s">
        <v>29</v>
      </c>
      <c r="H586" s="33">
        <v>1900</v>
      </c>
      <c r="I586" s="5">
        <f t="shared" si="227"/>
        <v>1520000</v>
      </c>
      <c r="J586" s="37" t="s">
        <v>241</v>
      </c>
      <c r="K586" s="33"/>
      <c r="L586" s="9">
        <f t="shared" si="221"/>
        <v>1520000</v>
      </c>
      <c r="M586" s="9">
        <v>1520000</v>
      </c>
      <c r="N586" s="9"/>
      <c r="O586" s="9">
        <f t="shared" si="222"/>
        <v>0</v>
      </c>
      <c r="P586" s="9"/>
      <c r="Q586" s="9"/>
      <c r="R586" s="9">
        <f t="shared" si="223"/>
        <v>0</v>
      </c>
      <c r="S586" s="9"/>
      <c r="T586" s="9"/>
      <c r="U586" s="9">
        <f t="shared" si="224"/>
        <v>0</v>
      </c>
      <c r="V586" s="9"/>
      <c r="W586" s="9"/>
      <c r="X586" s="9">
        <f t="shared" si="225"/>
        <v>0</v>
      </c>
      <c r="Y586" s="9"/>
      <c r="Z586" s="9"/>
      <c r="AA586" s="10">
        <f t="shared" si="226"/>
        <v>0</v>
      </c>
      <c r="AB586" s="11">
        <v>45950</v>
      </c>
    </row>
    <row r="587" spans="1:28" ht="15.75" x14ac:dyDescent="0.25">
      <c r="A587" s="39">
        <v>45950</v>
      </c>
      <c r="B587" s="33" t="s">
        <v>170</v>
      </c>
      <c r="C587" s="33"/>
      <c r="D587" s="33" t="s">
        <v>31</v>
      </c>
      <c r="E587" s="33" t="s">
        <v>468</v>
      </c>
      <c r="F587" s="33">
        <v>16</v>
      </c>
      <c r="G587" s="33" t="s">
        <v>51</v>
      </c>
      <c r="H587" s="33">
        <v>43000</v>
      </c>
      <c r="I587" s="5">
        <f t="shared" si="227"/>
        <v>688000</v>
      </c>
      <c r="J587" s="37" t="s">
        <v>241</v>
      </c>
      <c r="K587" s="33"/>
      <c r="L587" s="9">
        <f t="shared" si="221"/>
        <v>688000</v>
      </c>
      <c r="M587" s="9">
        <v>688000</v>
      </c>
      <c r="N587" s="9"/>
      <c r="O587" s="9">
        <f t="shared" si="222"/>
        <v>0</v>
      </c>
      <c r="P587" s="9"/>
      <c r="Q587" s="9"/>
      <c r="R587" s="9">
        <f t="shared" si="223"/>
        <v>0</v>
      </c>
      <c r="S587" s="9"/>
      <c r="T587" s="9"/>
      <c r="U587" s="9">
        <f t="shared" si="224"/>
        <v>0</v>
      </c>
      <c r="V587" s="9"/>
      <c r="W587" s="9"/>
      <c r="X587" s="9">
        <f t="shared" si="225"/>
        <v>0</v>
      </c>
      <c r="Y587" s="9"/>
      <c r="Z587" s="9"/>
      <c r="AA587" s="10">
        <f t="shared" si="226"/>
        <v>0</v>
      </c>
      <c r="AB587" s="11">
        <v>45950</v>
      </c>
    </row>
    <row r="588" spans="1:28" ht="16.5" thickBot="1" x14ac:dyDescent="0.3">
      <c r="A588" s="61">
        <v>45950</v>
      </c>
      <c r="B588" s="62" t="s">
        <v>35</v>
      </c>
      <c r="C588" s="62"/>
      <c r="D588" s="62" t="s">
        <v>31</v>
      </c>
      <c r="E588" s="62" t="s">
        <v>64</v>
      </c>
      <c r="F588" s="62">
        <v>3</v>
      </c>
      <c r="G588" s="62" t="s">
        <v>33</v>
      </c>
      <c r="H588" s="62">
        <v>150000</v>
      </c>
      <c r="I588" s="133">
        <f t="shared" si="227"/>
        <v>450000</v>
      </c>
      <c r="J588" s="63" t="s">
        <v>241</v>
      </c>
      <c r="K588" s="62"/>
      <c r="L588" s="97">
        <f t="shared" si="221"/>
        <v>0</v>
      </c>
      <c r="M588" s="97"/>
      <c r="N588" s="97"/>
      <c r="O588" s="97">
        <f t="shared" si="222"/>
        <v>0</v>
      </c>
      <c r="P588" s="97"/>
      <c r="Q588" s="97"/>
      <c r="R588" s="97">
        <f t="shared" si="223"/>
        <v>0</v>
      </c>
      <c r="S588" s="97"/>
      <c r="T588" s="97"/>
      <c r="U588" s="97">
        <f t="shared" si="224"/>
        <v>450000</v>
      </c>
      <c r="V588" s="97">
        <v>450000</v>
      </c>
      <c r="W588" s="97"/>
      <c r="X588" s="97">
        <f t="shared" si="225"/>
        <v>0</v>
      </c>
      <c r="Y588" s="97"/>
      <c r="Z588" s="97"/>
      <c r="AA588" s="98">
        <f t="shared" si="226"/>
        <v>0</v>
      </c>
      <c r="AB588" s="99">
        <v>45950</v>
      </c>
    </row>
    <row r="589" spans="1:28" ht="15.75" x14ac:dyDescent="0.25">
      <c r="A589" s="39">
        <v>45951</v>
      </c>
      <c r="B589" s="35" t="s">
        <v>208</v>
      </c>
      <c r="C589" s="35"/>
      <c r="D589" s="35" t="s">
        <v>31</v>
      </c>
      <c r="E589" s="35" t="s">
        <v>181</v>
      </c>
      <c r="F589" s="35">
        <v>508.9</v>
      </c>
      <c r="G589" s="35" t="s">
        <v>51</v>
      </c>
      <c r="H589" s="35">
        <v>43000</v>
      </c>
      <c r="I589" s="135">
        <f t="shared" si="227"/>
        <v>21882700</v>
      </c>
      <c r="J589" s="37" t="s">
        <v>240</v>
      </c>
      <c r="K589" s="35" t="s">
        <v>1186</v>
      </c>
      <c r="L589" s="120">
        <f t="shared" si="221"/>
        <v>0</v>
      </c>
      <c r="M589" s="120"/>
      <c r="N589" s="120"/>
      <c r="O589" s="120">
        <f t="shared" si="222"/>
        <v>21882700</v>
      </c>
      <c r="P589" s="120">
        <v>21882700</v>
      </c>
      <c r="Q589" s="120"/>
      <c r="R589" s="120">
        <f t="shared" si="223"/>
        <v>0</v>
      </c>
      <c r="S589" s="120"/>
      <c r="T589" s="120"/>
      <c r="U589" s="120">
        <f t="shared" si="224"/>
        <v>0</v>
      </c>
      <c r="V589" s="120"/>
      <c r="W589" s="120"/>
      <c r="X589" s="120">
        <f t="shared" si="225"/>
        <v>0</v>
      </c>
      <c r="Y589" s="120"/>
      <c r="Z589" s="120"/>
      <c r="AA589" s="121">
        <f t="shared" si="226"/>
        <v>0</v>
      </c>
      <c r="AB589" s="122">
        <v>45957</v>
      </c>
    </row>
    <row r="590" spans="1:28" ht="15.75" x14ac:dyDescent="0.25">
      <c r="A590" s="39">
        <v>45951</v>
      </c>
      <c r="B590" s="33" t="s">
        <v>147</v>
      </c>
      <c r="C590" s="33"/>
      <c r="D590" s="35" t="s">
        <v>31</v>
      </c>
      <c r="E590" s="33" t="s">
        <v>148</v>
      </c>
      <c r="F590" s="33">
        <v>300</v>
      </c>
      <c r="G590" s="33" t="s">
        <v>51</v>
      </c>
      <c r="H590" s="33">
        <v>60000</v>
      </c>
      <c r="I590" s="5">
        <f t="shared" si="227"/>
        <v>18000000</v>
      </c>
      <c r="J590" s="82" t="s">
        <v>38</v>
      </c>
      <c r="K590" s="33" t="s">
        <v>1224</v>
      </c>
      <c r="L590" s="9">
        <f t="shared" ref="L590:L620" si="228">M590+N590</f>
        <v>0</v>
      </c>
      <c r="M590" s="9"/>
      <c r="N590" s="9"/>
      <c r="O590" s="9">
        <f t="shared" ref="O590:O620" si="229">P590+Q590</f>
        <v>0</v>
      </c>
      <c r="P590" s="9"/>
      <c r="Q590" s="9"/>
      <c r="R590" s="9">
        <f t="shared" ref="R590:R620" si="230">S590+T590</f>
        <v>0</v>
      </c>
      <c r="S590" s="9"/>
      <c r="T590" s="9"/>
      <c r="U590" s="9">
        <f t="shared" ref="U590:U620" si="231">V590+W590</f>
        <v>0</v>
      </c>
      <c r="V590" s="9"/>
      <c r="W590" s="9"/>
      <c r="X590" s="9">
        <f t="shared" ref="X590:X620" si="232">Y590+Z590</f>
        <v>0</v>
      </c>
      <c r="Y590" s="9"/>
      <c r="Z590" s="9"/>
      <c r="AA590" s="10">
        <f t="shared" ref="AA590:AA620" si="233">C590+I590-L590-O590-U590-X590-R590</f>
        <v>18000000</v>
      </c>
      <c r="AB590" s="11"/>
    </row>
    <row r="591" spans="1:28" ht="15.75" x14ac:dyDescent="0.25">
      <c r="A591" s="39">
        <v>45951</v>
      </c>
      <c r="B591" s="33" t="s">
        <v>728</v>
      </c>
      <c r="C591" s="33"/>
      <c r="D591" s="33" t="s">
        <v>31</v>
      </c>
      <c r="E591" s="33" t="s">
        <v>136</v>
      </c>
      <c r="F591" s="33">
        <v>49.6</v>
      </c>
      <c r="G591" s="33" t="s">
        <v>51</v>
      </c>
      <c r="H591" s="33">
        <v>43000</v>
      </c>
      <c r="I591" s="5">
        <f t="shared" si="227"/>
        <v>2132800</v>
      </c>
      <c r="J591" s="37" t="s">
        <v>241</v>
      </c>
      <c r="K591" s="33"/>
      <c r="L591" s="9">
        <f t="shared" si="228"/>
        <v>2132800</v>
      </c>
      <c r="M591" s="9">
        <v>2132800</v>
      </c>
      <c r="N591" s="9"/>
      <c r="O591" s="9">
        <f t="shared" si="229"/>
        <v>0</v>
      </c>
      <c r="P591" s="9"/>
      <c r="Q591" s="9"/>
      <c r="R591" s="9">
        <f t="shared" si="230"/>
        <v>0</v>
      </c>
      <c r="S591" s="9"/>
      <c r="T591" s="9"/>
      <c r="U591" s="9">
        <f t="shared" si="231"/>
        <v>0</v>
      </c>
      <c r="V591" s="9"/>
      <c r="W591" s="9"/>
      <c r="X591" s="9">
        <f t="shared" si="232"/>
        <v>0</v>
      </c>
      <c r="Y591" s="9"/>
      <c r="Z591" s="9"/>
      <c r="AA591" s="10">
        <f t="shared" si="233"/>
        <v>0</v>
      </c>
      <c r="AB591" s="11">
        <v>45951</v>
      </c>
    </row>
    <row r="592" spans="1:28" ht="15.75" x14ac:dyDescent="0.25">
      <c r="A592" s="39">
        <v>45951</v>
      </c>
      <c r="B592" s="33" t="s">
        <v>728</v>
      </c>
      <c r="C592" s="35"/>
      <c r="D592" s="33" t="s">
        <v>31</v>
      </c>
      <c r="E592" s="35" t="s">
        <v>726</v>
      </c>
      <c r="F592" s="35">
        <v>2</v>
      </c>
      <c r="G592" s="35" t="s">
        <v>23</v>
      </c>
      <c r="H592" s="35">
        <v>400000</v>
      </c>
      <c r="I592" s="5">
        <f t="shared" si="227"/>
        <v>800000</v>
      </c>
      <c r="J592" s="37" t="s">
        <v>241</v>
      </c>
      <c r="K592" s="35"/>
      <c r="L592" s="9">
        <f t="shared" si="228"/>
        <v>0</v>
      </c>
      <c r="M592" s="9"/>
      <c r="N592" s="9"/>
      <c r="O592" s="9">
        <f t="shared" si="229"/>
        <v>0</v>
      </c>
      <c r="P592" s="9"/>
      <c r="Q592" s="9"/>
      <c r="R592" s="9">
        <f t="shared" si="230"/>
        <v>0</v>
      </c>
      <c r="S592" s="9"/>
      <c r="T592" s="9"/>
      <c r="U592" s="9">
        <f t="shared" si="231"/>
        <v>800000</v>
      </c>
      <c r="V592" s="9">
        <v>800000</v>
      </c>
      <c r="W592" s="9"/>
      <c r="X592" s="9">
        <f t="shared" si="232"/>
        <v>0</v>
      </c>
      <c r="Y592" s="9"/>
      <c r="Z592" s="9"/>
      <c r="AA592" s="10">
        <f t="shared" si="233"/>
        <v>0</v>
      </c>
      <c r="AB592" s="11">
        <v>45951</v>
      </c>
    </row>
    <row r="593" spans="1:28" ht="15.75" x14ac:dyDescent="0.25">
      <c r="A593" s="39">
        <v>45951</v>
      </c>
      <c r="B593" s="35" t="s">
        <v>438</v>
      </c>
      <c r="C593" s="35"/>
      <c r="D593" s="33" t="s">
        <v>31</v>
      </c>
      <c r="E593" s="35" t="s">
        <v>381</v>
      </c>
      <c r="F593" s="35">
        <v>2.6</v>
      </c>
      <c r="G593" s="35" t="s">
        <v>178</v>
      </c>
      <c r="H593" s="35">
        <v>1150000</v>
      </c>
      <c r="I593" s="5">
        <f t="shared" si="227"/>
        <v>2990000</v>
      </c>
      <c r="J593" s="37" t="s">
        <v>240</v>
      </c>
      <c r="K593" s="35"/>
      <c r="L593" s="9">
        <f t="shared" si="228"/>
        <v>0</v>
      </c>
      <c r="M593" s="9"/>
      <c r="N593" s="9"/>
      <c r="O593" s="9">
        <f t="shared" si="229"/>
        <v>2990000</v>
      </c>
      <c r="P593" s="9">
        <v>2990000</v>
      </c>
      <c r="Q593" s="9"/>
      <c r="R593" s="9">
        <f t="shared" si="230"/>
        <v>0</v>
      </c>
      <c r="S593" s="9"/>
      <c r="T593" s="9"/>
      <c r="U593" s="9">
        <f t="shared" si="231"/>
        <v>0</v>
      </c>
      <c r="V593" s="9"/>
      <c r="W593" s="9"/>
      <c r="X593" s="9">
        <f t="shared" si="232"/>
        <v>0</v>
      </c>
      <c r="Y593" s="9"/>
      <c r="Z593" s="9"/>
      <c r="AA593" s="10">
        <f t="shared" si="233"/>
        <v>0</v>
      </c>
      <c r="AB593" s="11">
        <v>45951</v>
      </c>
    </row>
    <row r="594" spans="1:28" ht="15.75" x14ac:dyDescent="0.25">
      <c r="A594" s="39">
        <v>45951</v>
      </c>
      <c r="B594" s="35" t="s">
        <v>438</v>
      </c>
      <c r="C594" s="33"/>
      <c r="D594" s="33" t="s">
        <v>31</v>
      </c>
      <c r="E594" s="35" t="s">
        <v>1003</v>
      </c>
      <c r="F594" s="33">
        <v>100</v>
      </c>
      <c r="G594" s="35" t="s">
        <v>25</v>
      </c>
      <c r="H594" s="33">
        <v>110000</v>
      </c>
      <c r="I594" s="5">
        <f t="shared" si="227"/>
        <v>11000000</v>
      </c>
      <c r="J594" s="37" t="s">
        <v>240</v>
      </c>
      <c r="K594" s="33"/>
      <c r="L594" s="9">
        <f t="shared" si="228"/>
        <v>0</v>
      </c>
      <c r="M594" s="9"/>
      <c r="N594" s="9"/>
      <c r="O594" s="9">
        <f t="shared" si="229"/>
        <v>11000000</v>
      </c>
      <c r="P594" s="9">
        <v>11000000</v>
      </c>
      <c r="Q594" s="9"/>
      <c r="R594" s="9">
        <f t="shared" si="230"/>
        <v>0</v>
      </c>
      <c r="S594" s="9"/>
      <c r="T594" s="9"/>
      <c r="U594" s="9">
        <f t="shared" si="231"/>
        <v>0</v>
      </c>
      <c r="V594" s="9"/>
      <c r="W594" s="9"/>
      <c r="X594" s="9">
        <f t="shared" si="232"/>
        <v>0</v>
      </c>
      <c r="Y594" s="9"/>
      <c r="Z594" s="9"/>
      <c r="AA594" s="10">
        <f t="shared" si="233"/>
        <v>0</v>
      </c>
      <c r="AB594" s="11">
        <v>45951</v>
      </c>
    </row>
    <row r="595" spans="1:28" ht="15.75" x14ac:dyDescent="0.25">
      <c r="A595" s="39">
        <v>45951</v>
      </c>
      <c r="B595" s="35" t="s">
        <v>438</v>
      </c>
      <c r="C595" s="33"/>
      <c r="D595" s="33" t="s">
        <v>31</v>
      </c>
      <c r="E595" s="33" t="s">
        <v>102</v>
      </c>
      <c r="F595" s="33">
        <v>24</v>
      </c>
      <c r="G595" s="33" t="s">
        <v>74</v>
      </c>
      <c r="H595" s="33">
        <v>65000</v>
      </c>
      <c r="I595" s="5">
        <f t="shared" si="227"/>
        <v>1560000</v>
      </c>
      <c r="J595" s="37" t="s">
        <v>240</v>
      </c>
      <c r="K595" s="33"/>
      <c r="L595" s="9">
        <f t="shared" si="228"/>
        <v>0</v>
      </c>
      <c r="M595" s="9"/>
      <c r="N595" s="9"/>
      <c r="O595" s="9">
        <f t="shared" si="229"/>
        <v>1560000</v>
      </c>
      <c r="P595" s="9">
        <v>1560000</v>
      </c>
      <c r="Q595" s="9"/>
      <c r="R595" s="9">
        <f t="shared" si="230"/>
        <v>0</v>
      </c>
      <c r="S595" s="9"/>
      <c r="T595" s="9"/>
      <c r="U595" s="9">
        <f t="shared" si="231"/>
        <v>0</v>
      </c>
      <c r="V595" s="9"/>
      <c r="W595" s="9"/>
      <c r="X595" s="9">
        <f t="shared" si="232"/>
        <v>0</v>
      </c>
      <c r="Y595" s="9"/>
      <c r="Z595" s="9"/>
      <c r="AA595" s="10">
        <f t="shared" si="233"/>
        <v>0</v>
      </c>
      <c r="AB595" s="11">
        <v>45951</v>
      </c>
    </row>
    <row r="596" spans="1:28" ht="15.75" x14ac:dyDescent="0.25">
      <c r="A596" s="39">
        <v>45951</v>
      </c>
      <c r="B596" s="35" t="s">
        <v>438</v>
      </c>
      <c r="C596" s="33"/>
      <c r="D596" s="33" t="s">
        <v>31</v>
      </c>
      <c r="E596" s="33" t="s">
        <v>234</v>
      </c>
      <c r="F596" s="33">
        <v>30</v>
      </c>
      <c r="G596" s="33" t="s">
        <v>51</v>
      </c>
      <c r="H596" s="33">
        <v>90000</v>
      </c>
      <c r="I596" s="5">
        <f t="shared" si="227"/>
        <v>2700000</v>
      </c>
      <c r="J596" s="37" t="s">
        <v>240</v>
      </c>
      <c r="K596" s="33"/>
      <c r="L596" s="9">
        <f t="shared" si="228"/>
        <v>0</v>
      </c>
      <c r="M596" s="9"/>
      <c r="N596" s="9"/>
      <c r="O596" s="9">
        <f t="shared" si="229"/>
        <v>2700000</v>
      </c>
      <c r="P596" s="9">
        <v>2700000</v>
      </c>
      <c r="Q596" s="9"/>
      <c r="R596" s="9">
        <f t="shared" si="230"/>
        <v>0</v>
      </c>
      <c r="S596" s="9"/>
      <c r="T596" s="9"/>
      <c r="U596" s="9">
        <f t="shared" si="231"/>
        <v>0</v>
      </c>
      <c r="V596" s="9"/>
      <c r="W596" s="9"/>
      <c r="X596" s="9">
        <f t="shared" si="232"/>
        <v>0</v>
      </c>
      <c r="Y596" s="9"/>
      <c r="Z596" s="9"/>
      <c r="AA596" s="10">
        <f t="shared" si="233"/>
        <v>0</v>
      </c>
      <c r="AB596" s="11">
        <v>45951</v>
      </c>
    </row>
    <row r="597" spans="1:28" ht="15.75" x14ac:dyDescent="0.25">
      <c r="A597" s="39">
        <v>45951</v>
      </c>
      <c r="B597" s="35" t="s">
        <v>438</v>
      </c>
      <c r="C597" s="33"/>
      <c r="D597" s="33" t="s">
        <v>31</v>
      </c>
      <c r="E597" s="33" t="s">
        <v>237</v>
      </c>
      <c r="F597" s="33">
        <v>25</v>
      </c>
      <c r="G597" s="33" t="s">
        <v>51</v>
      </c>
      <c r="H597" s="33">
        <v>90000</v>
      </c>
      <c r="I597" s="5">
        <f t="shared" si="227"/>
        <v>2250000</v>
      </c>
      <c r="J597" s="37" t="s">
        <v>240</v>
      </c>
      <c r="K597" s="33"/>
      <c r="L597" s="9">
        <f t="shared" si="228"/>
        <v>0</v>
      </c>
      <c r="M597" s="9"/>
      <c r="N597" s="9"/>
      <c r="O597" s="9">
        <f t="shared" si="229"/>
        <v>2250000</v>
      </c>
      <c r="P597" s="9">
        <v>2250000</v>
      </c>
      <c r="Q597" s="9"/>
      <c r="R597" s="9">
        <f t="shared" si="230"/>
        <v>0</v>
      </c>
      <c r="S597" s="9"/>
      <c r="T597" s="9"/>
      <c r="U597" s="9">
        <f t="shared" si="231"/>
        <v>0</v>
      </c>
      <c r="V597" s="9"/>
      <c r="W597" s="9"/>
      <c r="X597" s="9">
        <f t="shared" si="232"/>
        <v>0</v>
      </c>
      <c r="Y597" s="9"/>
      <c r="Z597" s="9"/>
      <c r="AA597" s="10">
        <f t="shared" si="233"/>
        <v>0</v>
      </c>
      <c r="AB597" s="11">
        <v>45951</v>
      </c>
    </row>
    <row r="598" spans="1:28" ht="15.75" x14ac:dyDescent="0.25">
      <c r="A598" s="39">
        <v>45951</v>
      </c>
      <c r="B598" s="35" t="s">
        <v>438</v>
      </c>
      <c r="C598" s="33"/>
      <c r="D598" s="33" t="s">
        <v>31</v>
      </c>
      <c r="E598" s="33" t="s">
        <v>235</v>
      </c>
      <c r="F598" s="33">
        <v>20</v>
      </c>
      <c r="G598" s="33" t="s">
        <v>51</v>
      </c>
      <c r="H598" s="33">
        <v>90000</v>
      </c>
      <c r="I598" s="5">
        <f t="shared" si="227"/>
        <v>1800000</v>
      </c>
      <c r="J598" s="37" t="s">
        <v>240</v>
      </c>
      <c r="K598" s="33"/>
      <c r="L598" s="9">
        <f t="shared" si="228"/>
        <v>0</v>
      </c>
      <c r="M598" s="9"/>
      <c r="N598" s="9"/>
      <c r="O598" s="9">
        <f t="shared" si="229"/>
        <v>1800000</v>
      </c>
      <c r="P598" s="9">
        <v>1800000</v>
      </c>
      <c r="Q598" s="9"/>
      <c r="R598" s="9">
        <f t="shared" si="230"/>
        <v>0</v>
      </c>
      <c r="S598" s="9"/>
      <c r="T598" s="9"/>
      <c r="U598" s="9">
        <f t="shared" si="231"/>
        <v>0</v>
      </c>
      <c r="V598" s="9"/>
      <c r="W598" s="9"/>
      <c r="X598" s="9">
        <f t="shared" si="232"/>
        <v>0</v>
      </c>
      <c r="Y598" s="9"/>
      <c r="Z598" s="9"/>
      <c r="AA598" s="10">
        <f t="shared" si="233"/>
        <v>0</v>
      </c>
      <c r="AB598" s="11">
        <v>45951</v>
      </c>
    </row>
    <row r="599" spans="1:28" ht="15.75" x14ac:dyDescent="0.25">
      <c r="A599" s="39">
        <v>45951</v>
      </c>
      <c r="B599" s="35" t="s">
        <v>438</v>
      </c>
      <c r="C599" s="33"/>
      <c r="D599" s="33" t="s">
        <v>31</v>
      </c>
      <c r="E599" s="33" t="s">
        <v>310</v>
      </c>
      <c r="F599" s="33">
        <v>20</v>
      </c>
      <c r="G599" s="33" t="s">
        <v>51</v>
      </c>
      <c r="H599" s="33">
        <v>86000</v>
      </c>
      <c r="I599" s="5">
        <f t="shared" si="227"/>
        <v>1720000</v>
      </c>
      <c r="J599" s="37" t="s">
        <v>240</v>
      </c>
      <c r="K599" s="33"/>
      <c r="L599" s="9">
        <f t="shared" si="228"/>
        <v>0</v>
      </c>
      <c r="M599" s="9"/>
      <c r="N599" s="9"/>
      <c r="O599" s="9">
        <f t="shared" si="229"/>
        <v>1720000</v>
      </c>
      <c r="P599" s="9">
        <v>1720000</v>
      </c>
      <c r="Q599" s="9"/>
      <c r="R599" s="9">
        <f t="shared" si="230"/>
        <v>0</v>
      </c>
      <c r="S599" s="9"/>
      <c r="T599" s="9"/>
      <c r="U599" s="9">
        <f t="shared" si="231"/>
        <v>0</v>
      </c>
      <c r="V599" s="9"/>
      <c r="W599" s="9"/>
      <c r="X599" s="9">
        <f t="shared" si="232"/>
        <v>0</v>
      </c>
      <c r="Y599" s="9"/>
      <c r="Z599" s="9"/>
      <c r="AA599" s="10">
        <f t="shared" si="233"/>
        <v>0</v>
      </c>
      <c r="AB599" s="11">
        <v>45951</v>
      </c>
    </row>
    <row r="600" spans="1:28" ht="15.75" x14ac:dyDescent="0.25">
      <c r="A600" s="39">
        <v>45951</v>
      </c>
      <c r="B600" s="33" t="s">
        <v>908</v>
      </c>
      <c r="C600" s="33"/>
      <c r="D600" s="33" t="s">
        <v>31</v>
      </c>
      <c r="E600" s="33" t="s">
        <v>228</v>
      </c>
      <c r="F600" s="33">
        <v>1</v>
      </c>
      <c r="G600" s="33" t="s">
        <v>138</v>
      </c>
      <c r="H600" s="33">
        <v>1200000</v>
      </c>
      <c r="I600" s="5">
        <f t="shared" si="227"/>
        <v>1200000</v>
      </c>
      <c r="J600" s="37" t="s">
        <v>240</v>
      </c>
      <c r="K600" s="33"/>
      <c r="L600" s="9">
        <f t="shared" si="228"/>
        <v>0</v>
      </c>
      <c r="M600" s="9"/>
      <c r="N600" s="9"/>
      <c r="O600" s="9">
        <f t="shared" si="229"/>
        <v>1200000</v>
      </c>
      <c r="P600" s="9">
        <v>1200000</v>
      </c>
      <c r="Q600" s="9"/>
      <c r="R600" s="9">
        <f t="shared" si="230"/>
        <v>0</v>
      </c>
      <c r="S600" s="9"/>
      <c r="T600" s="9"/>
      <c r="U600" s="9">
        <f t="shared" si="231"/>
        <v>0</v>
      </c>
      <c r="V600" s="9"/>
      <c r="W600" s="9"/>
      <c r="X600" s="9">
        <f t="shared" si="232"/>
        <v>0</v>
      </c>
      <c r="Y600" s="9"/>
      <c r="Z600" s="9"/>
      <c r="AA600" s="10">
        <f t="shared" si="233"/>
        <v>0</v>
      </c>
      <c r="AB600" s="11">
        <v>45951</v>
      </c>
    </row>
    <row r="601" spans="1:28" ht="15.75" x14ac:dyDescent="0.25">
      <c r="A601" s="39">
        <v>45951</v>
      </c>
      <c r="B601" s="33" t="s">
        <v>105</v>
      </c>
      <c r="C601" s="33"/>
      <c r="D601" s="33" t="s">
        <v>31</v>
      </c>
      <c r="E601" s="33" t="s">
        <v>148</v>
      </c>
      <c r="F601" s="33">
        <v>40</v>
      </c>
      <c r="G601" s="33" t="s">
        <v>51</v>
      </c>
      <c r="H601" s="33">
        <v>57000</v>
      </c>
      <c r="I601" s="5">
        <f t="shared" si="227"/>
        <v>2280000</v>
      </c>
      <c r="J601" s="82" t="s">
        <v>43</v>
      </c>
      <c r="K601" s="33" t="s">
        <v>1225</v>
      </c>
      <c r="L601" s="9">
        <f t="shared" si="228"/>
        <v>0</v>
      </c>
      <c r="M601" s="9"/>
      <c r="N601" s="9"/>
      <c r="O601" s="9">
        <f t="shared" si="229"/>
        <v>0</v>
      </c>
      <c r="P601" s="9"/>
      <c r="Q601" s="9"/>
      <c r="R601" s="9">
        <f t="shared" si="230"/>
        <v>0</v>
      </c>
      <c r="S601" s="9"/>
      <c r="T601" s="9"/>
      <c r="U601" s="9">
        <f t="shared" si="231"/>
        <v>0</v>
      </c>
      <c r="V601" s="9"/>
      <c r="W601" s="9"/>
      <c r="X601" s="9">
        <f t="shared" si="232"/>
        <v>0</v>
      </c>
      <c r="Y601" s="9"/>
      <c r="Z601" s="9"/>
      <c r="AA601" s="10">
        <f t="shared" si="233"/>
        <v>2280000</v>
      </c>
      <c r="AB601" s="11"/>
    </row>
    <row r="602" spans="1:28" ht="15.75" x14ac:dyDescent="0.25">
      <c r="A602" s="39">
        <v>45951</v>
      </c>
      <c r="B602" s="33" t="s">
        <v>412</v>
      </c>
      <c r="C602" s="33"/>
      <c r="D602" s="33" t="s">
        <v>31</v>
      </c>
      <c r="E602" s="33" t="s">
        <v>166</v>
      </c>
      <c r="F602" s="33">
        <v>1</v>
      </c>
      <c r="G602" s="33" t="s">
        <v>23</v>
      </c>
      <c r="H602" s="33">
        <v>400000</v>
      </c>
      <c r="I602" s="5">
        <f t="shared" si="227"/>
        <v>400000</v>
      </c>
      <c r="J602" s="37" t="s">
        <v>241</v>
      </c>
      <c r="K602" s="33"/>
      <c r="L602" s="9">
        <f t="shared" si="228"/>
        <v>400000</v>
      </c>
      <c r="M602" s="9">
        <v>400000</v>
      </c>
      <c r="N602" s="9"/>
      <c r="O602" s="9">
        <f t="shared" si="229"/>
        <v>0</v>
      </c>
      <c r="P602" s="9"/>
      <c r="Q602" s="9"/>
      <c r="R602" s="9">
        <f t="shared" si="230"/>
        <v>0</v>
      </c>
      <c r="S602" s="9"/>
      <c r="T602" s="9"/>
      <c r="U602" s="9">
        <f t="shared" si="231"/>
        <v>0</v>
      </c>
      <c r="V602" s="9"/>
      <c r="W602" s="9"/>
      <c r="X602" s="9">
        <f t="shared" si="232"/>
        <v>0</v>
      </c>
      <c r="Y602" s="9"/>
      <c r="Z602" s="9"/>
      <c r="AA602" s="10">
        <f t="shared" si="233"/>
        <v>0</v>
      </c>
      <c r="AB602" s="11">
        <v>45951</v>
      </c>
    </row>
    <row r="603" spans="1:28" ht="15.75" x14ac:dyDescent="0.25">
      <c r="A603" s="39">
        <v>45951</v>
      </c>
      <c r="B603" s="33" t="s">
        <v>214</v>
      </c>
      <c r="C603" s="33"/>
      <c r="D603" s="33" t="s">
        <v>31</v>
      </c>
      <c r="E603" s="33" t="s">
        <v>155</v>
      </c>
      <c r="F603" s="33">
        <v>100</v>
      </c>
      <c r="G603" s="33" t="s">
        <v>29</v>
      </c>
      <c r="H603" s="33">
        <v>4000</v>
      </c>
      <c r="I603" s="5">
        <f t="shared" si="227"/>
        <v>400000</v>
      </c>
      <c r="J603" s="37" t="s">
        <v>241</v>
      </c>
      <c r="K603" s="33"/>
      <c r="L603" s="9">
        <f t="shared" si="228"/>
        <v>0</v>
      </c>
      <c r="M603" s="9"/>
      <c r="N603" s="9"/>
      <c r="O603" s="9">
        <f t="shared" si="229"/>
        <v>0</v>
      </c>
      <c r="P603" s="9"/>
      <c r="Q603" s="9"/>
      <c r="R603" s="9">
        <f t="shared" si="230"/>
        <v>0</v>
      </c>
      <c r="S603" s="9"/>
      <c r="T603" s="9"/>
      <c r="U603" s="9">
        <f t="shared" si="231"/>
        <v>400000</v>
      </c>
      <c r="V603" s="9">
        <v>400000</v>
      </c>
      <c r="W603" s="9"/>
      <c r="X603" s="9">
        <f t="shared" si="232"/>
        <v>0</v>
      </c>
      <c r="Y603" s="9"/>
      <c r="Z603" s="9"/>
      <c r="AA603" s="10">
        <f t="shared" si="233"/>
        <v>0</v>
      </c>
      <c r="AB603" s="11">
        <v>45951</v>
      </c>
    </row>
    <row r="604" spans="1:28" ht="15.75" x14ac:dyDescent="0.25">
      <c r="A604" s="39">
        <v>45951</v>
      </c>
      <c r="B604" s="33" t="s">
        <v>217</v>
      </c>
      <c r="C604" s="33"/>
      <c r="D604" s="33" t="s">
        <v>31</v>
      </c>
      <c r="E604" s="33" t="s">
        <v>110</v>
      </c>
      <c r="F604" s="33">
        <v>3400</v>
      </c>
      <c r="G604" s="33" t="s">
        <v>29</v>
      </c>
      <c r="H604" s="33">
        <v>2000</v>
      </c>
      <c r="I604" s="5">
        <f t="shared" si="227"/>
        <v>6800000</v>
      </c>
      <c r="J604" s="37" t="s">
        <v>241</v>
      </c>
      <c r="K604" s="33" t="s">
        <v>1186</v>
      </c>
      <c r="L604" s="9">
        <f t="shared" si="228"/>
        <v>3700000</v>
      </c>
      <c r="M604" s="9">
        <v>1200000</v>
      </c>
      <c r="N604" s="9">
        <v>2500000</v>
      </c>
      <c r="O604" s="9">
        <f t="shared" si="229"/>
        <v>0</v>
      </c>
      <c r="P604" s="9"/>
      <c r="Q604" s="9"/>
      <c r="R604" s="9">
        <f t="shared" si="230"/>
        <v>0</v>
      </c>
      <c r="S604" s="9"/>
      <c r="T604" s="9"/>
      <c r="U604" s="9">
        <f t="shared" si="231"/>
        <v>3100000</v>
      </c>
      <c r="V604" s="9">
        <v>100000</v>
      </c>
      <c r="W604" s="9">
        <v>3000000</v>
      </c>
      <c r="X604" s="9">
        <f t="shared" si="232"/>
        <v>0</v>
      </c>
      <c r="Y604" s="9"/>
      <c r="Z604" s="9"/>
      <c r="AA604" s="10">
        <f t="shared" si="233"/>
        <v>0</v>
      </c>
      <c r="AB604" s="11">
        <v>45955</v>
      </c>
    </row>
    <row r="605" spans="1:28" ht="15.75" x14ac:dyDescent="0.25">
      <c r="A605" s="39">
        <v>45951</v>
      </c>
      <c r="B605" s="33" t="s">
        <v>217</v>
      </c>
      <c r="C605" s="33"/>
      <c r="D605" s="33" t="s">
        <v>31</v>
      </c>
      <c r="E605" s="33" t="s">
        <v>148</v>
      </c>
      <c r="F605" s="33">
        <v>20</v>
      </c>
      <c r="G605" s="33" t="s">
        <v>51</v>
      </c>
      <c r="H605" s="33">
        <v>55000</v>
      </c>
      <c r="I605" s="5">
        <f t="shared" si="227"/>
        <v>1100000</v>
      </c>
      <c r="J605" s="37" t="s">
        <v>241</v>
      </c>
      <c r="K605" s="33" t="s">
        <v>1186</v>
      </c>
      <c r="L605" s="9">
        <f t="shared" si="228"/>
        <v>1100000</v>
      </c>
      <c r="M605" s="9">
        <v>1100000</v>
      </c>
      <c r="N605" s="9"/>
      <c r="O605" s="9">
        <f t="shared" si="229"/>
        <v>0</v>
      </c>
      <c r="P605" s="9"/>
      <c r="Q605" s="9"/>
      <c r="R605" s="9">
        <f t="shared" si="230"/>
        <v>0</v>
      </c>
      <c r="S605" s="9"/>
      <c r="T605" s="9"/>
      <c r="U605" s="9">
        <f t="shared" si="231"/>
        <v>0</v>
      </c>
      <c r="V605" s="9"/>
      <c r="W605" s="9"/>
      <c r="X605" s="9">
        <f t="shared" si="232"/>
        <v>0</v>
      </c>
      <c r="Y605" s="9"/>
      <c r="Z605" s="9"/>
      <c r="AA605" s="10">
        <f t="shared" si="233"/>
        <v>0</v>
      </c>
      <c r="AB605" s="11">
        <v>45955</v>
      </c>
    </row>
    <row r="606" spans="1:28" ht="15.75" x14ac:dyDescent="0.25">
      <c r="A606" s="39">
        <v>45951</v>
      </c>
      <c r="B606" s="33" t="s">
        <v>217</v>
      </c>
      <c r="C606" s="33"/>
      <c r="D606" s="33" t="s">
        <v>31</v>
      </c>
      <c r="E606" s="33" t="s">
        <v>237</v>
      </c>
      <c r="F606" s="33">
        <v>2.5</v>
      </c>
      <c r="G606" s="33" t="s">
        <v>51</v>
      </c>
      <c r="H606" s="33">
        <v>90000</v>
      </c>
      <c r="I606" s="5">
        <f t="shared" si="227"/>
        <v>225000</v>
      </c>
      <c r="J606" s="37" t="s">
        <v>241</v>
      </c>
      <c r="K606" s="33" t="s">
        <v>1186</v>
      </c>
      <c r="L606" s="9">
        <f t="shared" si="228"/>
        <v>225000</v>
      </c>
      <c r="M606" s="9">
        <v>225000</v>
      </c>
      <c r="N606" s="9"/>
      <c r="O606" s="9">
        <f t="shared" si="229"/>
        <v>0</v>
      </c>
      <c r="P606" s="9"/>
      <c r="Q606" s="9"/>
      <c r="R606" s="9">
        <f t="shared" si="230"/>
        <v>0</v>
      </c>
      <c r="S606" s="9"/>
      <c r="T606" s="9"/>
      <c r="U606" s="9">
        <f t="shared" si="231"/>
        <v>0</v>
      </c>
      <c r="V606" s="9"/>
      <c r="W606" s="9"/>
      <c r="X606" s="9">
        <f t="shared" si="232"/>
        <v>0</v>
      </c>
      <c r="Y606" s="9"/>
      <c r="Z606" s="9"/>
      <c r="AA606" s="10">
        <f t="shared" si="233"/>
        <v>0</v>
      </c>
      <c r="AB606" s="11">
        <v>45955</v>
      </c>
    </row>
    <row r="607" spans="1:28" ht="15.75" x14ac:dyDescent="0.25">
      <c r="A607" s="39">
        <v>45951</v>
      </c>
      <c r="B607" s="33" t="s">
        <v>329</v>
      </c>
      <c r="C607" s="33"/>
      <c r="D607" s="33" t="s">
        <v>31</v>
      </c>
      <c r="E607" s="33" t="s">
        <v>80</v>
      </c>
      <c r="F607" s="33">
        <v>1</v>
      </c>
      <c r="G607" s="33" t="s">
        <v>23</v>
      </c>
      <c r="H607" s="33">
        <v>1200000</v>
      </c>
      <c r="I607" s="5">
        <f t="shared" si="227"/>
        <v>1200000</v>
      </c>
      <c r="J607" s="82" t="s">
        <v>38</v>
      </c>
      <c r="K607" s="33" t="s">
        <v>1186</v>
      </c>
      <c r="L607" s="9">
        <f t="shared" si="228"/>
        <v>0</v>
      </c>
      <c r="M607" s="9"/>
      <c r="N607" s="9"/>
      <c r="O607" s="9">
        <f t="shared" si="229"/>
        <v>0</v>
      </c>
      <c r="P607" s="9"/>
      <c r="Q607" s="9"/>
      <c r="R607" s="9">
        <f t="shared" si="230"/>
        <v>0</v>
      </c>
      <c r="S607" s="9"/>
      <c r="T607" s="9"/>
      <c r="U607" s="9">
        <f t="shared" si="231"/>
        <v>0</v>
      </c>
      <c r="V607" s="9"/>
      <c r="W607" s="9"/>
      <c r="X607" s="9">
        <f t="shared" si="232"/>
        <v>0</v>
      </c>
      <c r="Y607" s="9"/>
      <c r="Z607" s="9"/>
      <c r="AA607" s="10">
        <f t="shared" si="233"/>
        <v>1200000</v>
      </c>
      <c r="AB607" s="11"/>
    </row>
    <row r="608" spans="1:28" ht="15.75" x14ac:dyDescent="0.25">
      <c r="A608" s="39">
        <v>45951</v>
      </c>
      <c r="B608" s="33" t="s">
        <v>231</v>
      </c>
      <c r="C608" s="33"/>
      <c r="D608" s="33"/>
      <c r="E608" s="33" t="s">
        <v>136</v>
      </c>
      <c r="F608" s="33">
        <v>24.7</v>
      </c>
      <c r="G608" s="33" t="s">
        <v>51</v>
      </c>
      <c r="H608" s="33"/>
      <c r="I608" s="5">
        <f t="shared" si="227"/>
        <v>0</v>
      </c>
      <c r="J608" s="83" t="s">
        <v>26</v>
      </c>
      <c r="K608" s="33"/>
      <c r="L608" s="9">
        <f t="shared" si="228"/>
        <v>0</v>
      </c>
      <c r="M608" s="9"/>
      <c r="N608" s="9"/>
      <c r="O608" s="9">
        <f t="shared" si="229"/>
        <v>0</v>
      </c>
      <c r="P608" s="9"/>
      <c r="Q608" s="9"/>
      <c r="R608" s="9">
        <f t="shared" si="230"/>
        <v>0</v>
      </c>
      <c r="S608" s="9"/>
      <c r="T608" s="9"/>
      <c r="U608" s="9">
        <f t="shared" si="231"/>
        <v>0</v>
      </c>
      <c r="V608" s="9"/>
      <c r="W608" s="9"/>
      <c r="X608" s="9">
        <f t="shared" si="232"/>
        <v>0</v>
      </c>
      <c r="Y608" s="9"/>
      <c r="Z608" s="9"/>
      <c r="AA608" s="10">
        <f t="shared" si="233"/>
        <v>0</v>
      </c>
      <c r="AB608" s="11"/>
    </row>
    <row r="609" spans="1:28" ht="15.75" x14ac:dyDescent="0.25">
      <c r="A609" s="39">
        <v>45951</v>
      </c>
      <c r="B609" s="33" t="s">
        <v>231</v>
      </c>
      <c r="C609" s="33"/>
      <c r="D609" s="33"/>
      <c r="E609" s="33" t="s">
        <v>135</v>
      </c>
      <c r="F609" s="33">
        <v>29.3</v>
      </c>
      <c r="G609" s="33" t="s">
        <v>51</v>
      </c>
      <c r="H609" s="33"/>
      <c r="I609" s="5">
        <f t="shared" si="227"/>
        <v>0</v>
      </c>
      <c r="J609" s="83" t="s">
        <v>26</v>
      </c>
      <c r="K609" s="33"/>
      <c r="L609" s="9">
        <f t="shared" si="228"/>
        <v>0</v>
      </c>
      <c r="M609" s="9"/>
      <c r="N609" s="9"/>
      <c r="O609" s="9">
        <f t="shared" si="229"/>
        <v>0</v>
      </c>
      <c r="P609" s="9"/>
      <c r="Q609" s="9"/>
      <c r="R609" s="9">
        <f t="shared" si="230"/>
        <v>0</v>
      </c>
      <c r="S609" s="9"/>
      <c r="T609" s="9"/>
      <c r="U609" s="9">
        <f t="shared" si="231"/>
        <v>0</v>
      </c>
      <c r="V609" s="9"/>
      <c r="W609" s="9"/>
      <c r="X609" s="9">
        <f t="shared" si="232"/>
        <v>0</v>
      </c>
      <c r="Y609" s="9"/>
      <c r="Z609" s="9"/>
      <c r="AA609" s="10">
        <f t="shared" si="233"/>
        <v>0</v>
      </c>
      <c r="AB609" s="11"/>
    </row>
    <row r="610" spans="1:28" ht="15.75" x14ac:dyDescent="0.25">
      <c r="A610" s="39">
        <v>45951</v>
      </c>
      <c r="B610" s="33" t="s">
        <v>231</v>
      </c>
      <c r="C610" s="33"/>
      <c r="D610" s="33"/>
      <c r="E610" s="33" t="s">
        <v>150</v>
      </c>
      <c r="F610" s="33">
        <v>58.9</v>
      </c>
      <c r="G610" s="33" t="s">
        <v>51</v>
      </c>
      <c r="H610" s="33"/>
      <c r="I610" s="5">
        <f t="shared" si="227"/>
        <v>0</v>
      </c>
      <c r="J610" s="83" t="s">
        <v>26</v>
      </c>
      <c r="K610" s="33"/>
      <c r="L610" s="9">
        <f t="shared" si="228"/>
        <v>0</v>
      </c>
      <c r="M610" s="9"/>
      <c r="N610" s="9"/>
      <c r="O610" s="9">
        <f t="shared" si="229"/>
        <v>0</v>
      </c>
      <c r="P610" s="9"/>
      <c r="Q610" s="9"/>
      <c r="R610" s="9">
        <f t="shared" si="230"/>
        <v>0</v>
      </c>
      <c r="S610" s="9"/>
      <c r="T610" s="9"/>
      <c r="U610" s="9">
        <f t="shared" si="231"/>
        <v>0</v>
      </c>
      <c r="V610" s="9"/>
      <c r="W610" s="9"/>
      <c r="X610" s="9">
        <f t="shared" si="232"/>
        <v>0</v>
      </c>
      <c r="Y610" s="9"/>
      <c r="Z610" s="9"/>
      <c r="AA610" s="10">
        <f t="shared" si="233"/>
        <v>0</v>
      </c>
      <c r="AB610" s="11"/>
    </row>
    <row r="611" spans="1:28" ht="15.75" x14ac:dyDescent="0.25">
      <c r="A611" s="39">
        <v>45951</v>
      </c>
      <c r="B611" s="33" t="s">
        <v>231</v>
      </c>
      <c r="C611" s="33"/>
      <c r="D611" s="33"/>
      <c r="E611" s="33" t="s">
        <v>203</v>
      </c>
      <c r="F611" s="33">
        <v>107</v>
      </c>
      <c r="G611" s="33" t="s">
        <v>51</v>
      </c>
      <c r="H611" s="33"/>
      <c r="I611" s="5">
        <f t="shared" si="227"/>
        <v>0</v>
      </c>
      <c r="J611" s="83" t="s">
        <v>26</v>
      </c>
      <c r="K611" s="66"/>
      <c r="L611" s="9">
        <f t="shared" si="228"/>
        <v>0</v>
      </c>
      <c r="M611" s="9"/>
      <c r="N611" s="9"/>
      <c r="O611" s="9">
        <f t="shared" si="229"/>
        <v>0</v>
      </c>
      <c r="P611" s="9"/>
      <c r="Q611" s="9"/>
      <c r="R611" s="9">
        <f t="shared" si="230"/>
        <v>0</v>
      </c>
      <c r="S611" s="9"/>
      <c r="T611" s="9"/>
      <c r="U611" s="9">
        <f t="shared" si="231"/>
        <v>0</v>
      </c>
      <c r="V611" s="9"/>
      <c r="W611" s="9"/>
      <c r="X611" s="9">
        <f t="shared" si="232"/>
        <v>0</v>
      </c>
      <c r="Y611" s="9"/>
      <c r="Z611" s="9"/>
      <c r="AA611" s="10">
        <f t="shared" si="233"/>
        <v>0</v>
      </c>
      <c r="AB611" s="11"/>
    </row>
    <row r="612" spans="1:28" ht="15.75" x14ac:dyDescent="0.25">
      <c r="A612" s="39">
        <v>45951</v>
      </c>
      <c r="B612" s="33" t="s">
        <v>231</v>
      </c>
      <c r="C612" s="33"/>
      <c r="D612" s="33"/>
      <c r="E612" s="33" t="s">
        <v>143</v>
      </c>
      <c r="F612" s="33">
        <v>27.1</v>
      </c>
      <c r="G612" s="33" t="s">
        <v>51</v>
      </c>
      <c r="H612" s="33"/>
      <c r="I612" s="5">
        <f t="shared" si="227"/>
        <v>0</v>
      </c>
      <c r="J612" s="83" t="s">
        <v>26</v>
      </c>
      <c r="K612" s="33"/>
      <c r="L612" s="9">
        <f t="shared" si="228"/>
        <v>0</v>
      </c>
      <c r="M612" s="9"/>
      <c r="N612" s="9"/>
      <c r="O612" s="9">
        <f t="shared" si="229"/>
        <v>0</v>
      </c>
      <c r="P612" s="9"/>
      <c r="Q612" s="9"/>
      <c r="R612" s="9">
        <f t="shared" si="230"/>
        <v>0</v>
      </c>
      <c r="S612" s="9"/>
      <c r="T612" s="9"/>
      <c r="U612" s="9">
        <f t="shared" si="231"/>
        <v>0</v>
      </c>
      <c r="V612" s="9"/>
      <c r="W612" s="9"/>
      <c r="X612" s="9">
        <f t="shared" si="232"/>
        <v>0</v>
      </c>
      <c r="Y612" s="9"/>
      <c r="Z612" s="9"/>
      <c r="AA612" s="10">
        <f t="shared" si="233"/>
        <v>0</v>
      </c>
      <c r="AB612" s="11"/>
    </row>
    <row r="613" spans="1:28" ht="15.75" x14ac:dyDescent="0.25">
      <c r="A613" s="39">
        <v>45951</v>
      </c>
      <c r="B613" s="33" t="s">
        <v>231</v>
      </c>
      <c r="C613" s="33"/>
      <c r="D613" s="33"/>
      <c r="E613" s="33" t="s">
        <v>181</v>
      </c>
      <c r="F613" s="33">
        <v>31.3</v>
      </c>
      <c r="G613" s="33" t="s">
        <v>51</v>
      </c>
      <c r="H613" s="33"/>
      <c r="I613" s="5">
        <f t="shared" si="227"/>
        <v>0</v>
      </c>
      <c r="J613" s="83" t="s">
        <v>26</v>
      </c>
      <c r="K613" s="33"/>
      <c r="L613" s="9">
        <f t="shared" si="228"/>
        <v>0</v>
      </c>
      <c r="M613" s="9"/>
      <c r="N613" s="9"/>
      <c r="O613" s="9">
        <f t="shared" si="229"/>
        <v>0</v>
      </c>
      <c r="P613" s="9"/>
      <c r="Q613" s="9"/>
      <c r="R613" s="9">
        <f t="shared" si="230"/>
        <v>0</v>
      </c>
      <c r="S613" s="9"/>
      <c r="T613" s="9"/>
      <c r="U613" s="9">
        <f t="shared" si="231"/>
        <v>0</v>
      </c>
      <c r="V613" s="9"/>
      <c r="W613" s="9"/>
      <c r="X613" s="9">
        <f t="shared" si="232"/>
        <v>0</v>
      </c>
      <c r="Y613" s="9"/>
      <c r="Z613" s="9"/>
      <c r="AA613" s="10">
        <f t="shared" si="233"/>
        <v>0</v>
      </c>
      <c r="AB613" s="11"/>
    </row>
    <row r="614" spans="1:28" ht="15.75" x14ac:dyDescent="0.25">
      <c r="A614" s="39">
        <v>45951</v>
      </c>
      <c r="B614" s="33" t="s">
        <v>231</v>
      </c>
      <c r="C614" s="33"/>
      <c r="D614" s="33"/>
      <c r="E614" s="33" t="s">
        <v>1136</v>
      </c>
      <c r="F614" s="33">
        <v>47.3</v>
      </c>
      <c r="G614" s="33" t="s">
        <v>51</v>
      </c>
      <c r="H614" s="33"/>
      <c r="I614" s="5">
        <f t="shared" si="227"/>
        <v>0</v>
      </c>
      <c r="J614" s="83" t="s">
        <v>26</v>
      </c>
      <c r="K614" s="33"/>
      <c r="L614" s="9">
        <f t="shared" si="228"/>
        <v>0</v>
      </c>
      <c r="M614" s="9"/>
      <c r="N614" s="9"/>
      <c r="O614" s="9">
        <f t="shared" si="229"/>
        <v>0</v>
      </c>
      <c r="P614" s="9"/>
      <c r="Q614" s="9"/>
      <c r="R614" s="9">
        <f t="shared" si="230"/>
        <v>0</v>
      </c>
      <c r="S614" s="9"/>
      <c r="T614" s="9"/>
      <c r="U614" s="9">
        <f t="shared" si="231"/>
        <v>0</v>
      </c>
      <c r="V614" s="9"/>
      <c r="W614" s="9"/>
      <c r="X614" s="9">
        <f t="shared" si="232"/>
        <v>0</v>
      </c>
      <c r="Y614" s="9"/>
      <c r="Z614" s="9"/>
      <c r="AA614" s="10">
        <f t="shared" si="233"/>
        <v>0</v>
      </c>
      <c r="AB614" s="11"/>
    </row>
    <row r="615" spans="1:28" ht="15.75" x14ac:dyDescent="0.25">
      <c r="A615" s="39">
        <v>45951</v>
      </c>
      <c r="B615" s="33" t="s">
        <v>920</v>
      </c>
      <c r="C615" s="33"/>
      <c r="D615" s="33" t="s">
        <v>31</v>
      </c>
      <c r="E615" s="33" t="s">
        <v>407</v>
      </c>
      <c r="F615" s="33">
        <v>10</v>
      </c>
      <c r="G615" s="33" t="s">
        <v>33</v>
      </c>
      <c r="H615" s="33">
        <v>300000</v>
      </c>
      <c r="I615" s="5">
        <f t="shared" si="227"/>
        <v>3000000</v>
      </c>
      <c r="J615" s="37" t="s">
        <v>241</v>
      </c>
      <c r="K615" s="33"/>
      <c r="L615" s="9">
        <f t="shared" si="228"/>
        <v>3000000</v>
      </c>
      <c r="M615" s="9">
        <v>3000000</v>
      </c>
      <c r="N615" s="9"/>
      <c r="O615" s="9">
        <f t="shared" si="229"/>
        <v>0</v>
      </c>
      <c r="P615" s="9"/>
      <c r="Q615" s="9"/>
      <c r="R615" s="9">
        <f t="shared" si="230"/>
        <v>0</v>
      </c>
      <c r="S615" s="9"/>
      <c r="T615" s="9"/>
      <c r="U615" s="9">
        <f t="shared" si="231"/>
        <v>0</v>
      </c>
      <c r="V615" s="9"/>
      <c r="W615" s="9"/>
      <c r="X615" s="9">
        <f t="shared" si="232"/>
        <v>0</v>
      </c>
      <c r="Y615" s="9"/>
      <c r="Z615" s="9"/>
      <c r="AA615" s="10">
        <f t="shared" si="233"/>
        <v>0</v>
      </c>
      <c r="AB615" s="11">
        <v>45951</v>
      </c>
    </row>
    <row r="616" spans="1:28" ht="15.75" x14ac:dyDescent="0.25">
      <c r="A616" s="39">
        <v>45951</v>
      </c>
      <c r="B616" s="33" t="s">
        <v>170</v>
      </c>
      <c r="C616" s="33"/>
      <c r="D616" s="33" t="s">
        <v>31</v>
      </c>
      <c r="E616" s="33" t="s">
        <v>468</v>
      </c>
      <c r="F616" s="33">
        <v>15.7</v>
      </c>
      <c r="G616" s="33" t="s">
        <v>51</v>
      </c>
      <c r="H616" s="33">
        <v>43000</v>
      </c>
      <c r="I616" s="5">
        <f t="shared" si="227"/>
        <v>675100</v>
      </c>
      <c r="J616" s="37" t="s">
        <v>241</v>
      </c>
      <c r="K616" s="33"/>
      <c r="L616" s="9">
        <f t="shared" si="228"/>
        <v>675100</v>
      </c>
      <c r="M616" s="9">
        <v>675100</v>
      </c>
      <c r="N616" s="9"/>
      <c r="O616" s="9">
        <f t="shared" si="229"/>
        <v>0</v>
      </c>
      <c r="P616" s="9"/>
      <c r="Q616" s="9"/>
      <c r="R616" s="9">
        <f t="shared" si="230"/>
        <v>0</v>
      </c>
      <c r="S616" s="9"/>
      <c r="T616" s="9"/>
      <c r="U616" s="9">
        <f t="shared" si="231"/>
        <v>0</v>
      </c>
      <c r="V616" s="9"/>
      <c r="W616" s="9"/>
      <c r="X616" s="9">
        <f t="shared" si="232"/>
        <v>0</v>
      </c>
      <c r="Y616" s="9"/>
      <c r="Z616" s="9"/>
      <c r="AA616" s="10">
        <f t="shared" si="233"/>
        <v>0</v>
      </c>
      <c r="AB616" s="11">
        <v>45951</v>
      </c>
    </row>
    <row r="617" spans="1:28" ht="15.75" x14ac:dyDescent="0.25">
      <c r="A617" s="39">
        <v>45951</v>
      </c>
      <c r="B617" s="33" t="s">
        <v>170</v>
      </c>
      <c r="C617" s="33"/>
      <c r="D617" s="33" t="s">
        <v>31</v>
      </c>
      <c r="E617" s="33" t="s">
        <v>73</v>
      </c>
      <c r="F617" s="33">
        <v>10</v>
      </c>
      <c r="G617" s="33" t="s">
        <v>74</v>
      </c>
      <c r="H617" s="33">
        <v>50000</v>
      </c>
      <c r="I617" s="5">
        <f t="shared" si="227"/>
        <v>500000</v>
      </c>
      <c r="J617" s="37" t="s">
        <v>241</v>
      </c>
      <c r="K617" s="33"/>
      <c r="L617" s="9">
        <f t="shared" si="228"/>
        <v>500000</v>
      </c>
      <c r="M617" s="9">
        <v>500000</v>
      </c>
      <c r="N617" s="9"/>
      <c r="O617" s="9">
        <f t="shared" si="229"/>
        <v>0</v>
      </c>
      <c r="P617" s="9"/>
      <c r="Q617" s="9"/>
      <c r="R617" s="9">
        <f t="shared" si="230"/>
        <v>0</v>
      </c>
      <c r="S617" s="9"/>
      <c r="T617" s="9"/>
      <c r="U617" s="9">
        <f t="shared" si="231"/>
        <v>0</v>
      </c>
      <c r="V617" s="9"/>
      <c r="W617" s="9"/>
      <c r="X617" s="9">
        <f t="shared" si="232"/>
        <v>0</v>
      </c>
      <c r="Y617" s="9"/>
      <c r="Z617" s="9"/>
      <c r="AA617" s="10">
        <f t="shared" si="233"/>
        <v>0</v>
      </c>
      <c r="AB617" s="11">
        <v>45951</v>
      </c>
    </row>
    <row r="618" spans="1:28" ht="15.75" x14ac:dyDescent="0.25">
      <c r="A618" s="32">
        <v>45951</v>
      </c>
      <c r="B618" s="33" t="s">
        <v>170</v>
      </c>
      <c r="C618" s="33"/>
      <c r="D618" s="33" t="s">
        <v>31</v>
      </c>
      <c r="E618" s="33" t="s">
        <v>64</v>
      </c>
      <c r="F618" s="33">
        <v>2</v>
      </c>
      <c r="G618" s="33" t="s">
        <v>33</v>
      </c>
      <c r="H618" s="33">
        <v>150000</v>
      </c>
      <c r="I618" s="5">
        <f t="shared" si="227"/>
        <v>300000</v>
      </c>
      <c r="J618" s="37" t="s">
        <v>241</v>
      </c>
      <c r="K618" s="33"/>
      <c r="L618" s="9">
        <f t="shared" si="228"/>
        <v>300000</v>
      </c>
      <c r="M618" s="9">
        <v>300000</v>
      </c>
      <c r="N618" s="9"/>
      <c r="O618" s="9">
        <f t="shared" si="229"/>
        <v>0</v>
      </c>
      <c r="P618" s="9"/>
      <c r="Q618" s="9"/>
      <c r="R618" s="9">
        <f t="shared" si="230"/>
        <v>0</v>
      </c>
      <c r="S618" s="9"/>
      <c r="T618" s="9"/>
      <c r="U618" s="9">
        <f t="shared" si="231"/>
        <v>0</v>
      </c>
      <c r="V618" s="9"/>
      <c r="W618" s="9"/>
      <c r="X618" s="9">
        <f t="shared" si="232"/>
        <v>0</v>
      </c>
      <c r="Y618" s="9"/>
      <c r="Z618" s="9"/>
      <c r="AA618" s="10">
        <f t="shared" si="233"/>
        <v>0</v>
      </c>
      <c r="AB618" s="11">
        <v>45951</v>
      </c>
    </row>
    <row r="619" spans="1:28" ht="15.75" x14ac:dyDescent="0.25">
      <c r="A619" s="32">
        <v>45951</v>
      </c>
      <c r="B619" s="33" t="s">
        <v>970</v>
      </c>
      <c r="C619" s="33"/>
      <c r="D619" s="33" t="s">
        <v>31</v>
      </c>
      <c r="E619" s="33" t="s">
        <v>117</v>
      </c>
      <c r="F619" s="33">
        <v>46.3</v>
      </c>
      <c r="G619" s="33" t="s">
        <v>51</v>
      </c>
      <c r="H619" s="33">
        <v>115000</v>
      </c>
      <c r="I619" s="5">
        <f t="shared" si="227"/>
        <v>5324500</v>
      </c>
      <c r="J619" s="37" t="s">
        <v>241</v>
      </c>
      <c r="K619" s="33"/>
      <c r="L619" s="9">
        <f t="shared" si="228"/>
        <v>0</v>
      </c>
      <c r="M619" s="9"/>
      <c r="N619" s="9"/>
      <c r="O619" s="9">
        <f t="shared" si="229"/>
        <v>0</v>
      </c>
      <c r="P619" s="9"/>
      <c r="Q619" s="9"/>
      <c r="R619" s="9">
        <f t="shared" si="230"/>
        <v>0</v>
      </c>
      <c r="S619" s="9"/>
      <c r="T619" s="9"/>
      <c r="U619" s="9">
        <f t="shared" si="231"/>
        <v>5324500</v>
      </c>
      <c r="V619" s="9">
        <v>5324500</v>
      </c>
      <c r="W619" s="9"/>
      <c r="X619" s="9">
        <f t="shared" si="232"/>
        <v>0</v>
      </c>
      <c r="Y619" s="9"/>
      <c r="Z619" s="9"/>
      <c r="AA619" s="10">
        <f t="shared" si="233"/>
        <v>0</v>
      </c>
      <c r="AB619" s="11">
        <v>45951</v>
      </c>
    </row>
    <row r="620" spans="1:28" ht="16.5" thickBot="1" x14ac:dyDescent="0.3">
      <c r="A620" s="61">
        <v>45951</v>
      </c>
      <c r="B620" s="62" t="s">
        <v>665</v>
      </c>
      <c r="C620" s="62"/>
      <c r="D620" s="62" t="s">
        <v>31</v>
      </c>
      <c r="E620" s="62" t="s">
        <v>102</v>
      </c>
      <c r="F620" s="62">
        <v>24</v>
      </c>
      <c r="G620" s="62" t="s">
        <v>74</v>
      </c>
      <c r="H620" s="62">
        <v>65000</v>
      </c>
      <c r="I620" s="133">
        <f t="shared" si="227"/>
        <v>1560000</v>
      </c>
      <c r="J620" s="63" t="s">
        <v>241</v>
      </c>
      <c r="K620" s="62"/>
      <c r="L620" s="97">
        <f t="shared" si="228"/>
        <v>0</v>
      </c>
      <c r="M620" s="97"/>
      <c r="N620" s="97"/>
      <c r="O620" s="97">
        <f t="shared" si="229"/>
        <v>0</v>
      </c>
      <c r="P620" s="97"/>
      <c r="Q620" s="97"/>
      <c r="R620" s="97">
        <f t="shared" si="230"/>
        <v>0</v>
      </c>
      <c r="S620" s="97"/>
      <c r="T620" s="97"/>
      <c r="U620" s="97">
        <f t="shared" si="231"/>
        <v>1560000</v>
      </c>
      <c r="V620" s="97">
        <v>1560000</v>
      </c>
      <c r="W620" s="97"/>
      <c r="X620" s="97">
        <f t="shared" si="232"/>
        <v>0</v>
      </c>
      <c r="Y620" s="97"/>
      <c r="Z620" s="97"/>
      <c r="AA620" s="98">
        <f t="shared" si="233"/>
        <v>0</v>
      </c>
      <c r="AB620" s="99">
        <v>45951</v>
      </c>
    </row>
    <row r="621" spans="1:28" ht="15.75" x14ac:dyDescent="0.25">
      <c r="A621" s="39">
        <v>45952</v>
      </c>
      <c r="B621" s="35" t="s">
        <v>189</v>
      </c>
      <c r="C621" s="35"/>
      <c r="D621" s="35" t="s">
        <v>31</v>
      </c>
      <c r="E621" s="35" t="s">
        <v>110</v>
      </c>
      <c r="F621" s="35">
        <v>1600</v>
      </c>
      <c r="G621" s="35" t="s">
        <v>29</v>
      </c>
      <c r="H621" s="35">
        <v>1800</v>
      </c>
      <c r="I621" s="135">
        <f t="shared" si="227"/>
        <v>2880000</v>
      </c>
      <c r="J621" s="37" t="s">
        <v>241</v>
      </c>
      <c r="K621" s="35"/>
      <c r="L621" s="120">
        <f t="shared" ref="L621" si="234">M621+N621</f>
        <v>0</v>
      </c>
      <c r="M621" s="120"/>
      <c r="N621" s="120"/>
      <c r="O621" s="120">
        <f t="shared" ref="O621" si="235">P621+Q621</f>
        <v>0</v>
      </c>
      <c r="P621" s="120"/>
      <c r="Q621" s="120"/>
      <c r="R621" s="120">
        <f t="shared" ref="R621" si="236">S621+T621</f>
        <v>2880000</v>
      </c>
      <c r="S621" s="120">
        <v>2880000</v>
      </c>
      <c r="T621" s="120"/>
      <c r="U621" s="120">
        <f t="shared" ref="U621" si="237">V621+W621</f>
        <v>0</v>
      </c>
      <c r="V621" s="120"/>
      <c r="W621" s="120"/>
      <c r="X621" s="120">
        <f t="shared" ref="X621" si="238">Y621+Z621</f>
        <v>0</v>
      </c>
      <c r="Y621" s="120"/>
      <c r="Z621" s="120"/>
      <c r="AA621" s="121">
        <f t="shared" ref="AA621" si="239">C621+I621-L621-O621-U621-X621-R621</f>
        <v>0</v>
      </c>
      <c r="AB621" s="122">
        <v>45952</v>
      </c>
    </row>
    <row r="622" spans="1:28" ht="15.75" x14ac:dyDescent="0.25">
      <c r="A622" s="39">
        <v>45952</v>
      </c>
      <c r="B622" s="35" t="s">
        <v>312</v>
      </c>
      <c r="C622" s="35"/>
      <c r="D622" s="35" t="s">
        <v>31</v>
      </c>
      <c r="E622" s="35" t="s">
        <v>110</v>
      </c>
      <c r="F622" s="35">
        <v>400</v>
      </c>
      <c r="G622" s="35" t="s">
        <v>29</v>
      </c>
      <c r="H622" s="35">
        <v>1800</v>
      </c>
      <c r="I622" s="5">
        <f t="shared" si="227"/>
        <v>720000</v>
      </c>
      <c r="J622" s="37" t="s">
        <v>240</v>
      </c>
      <c r="K622" s="35"/>
      <c r="L622" s="9">
        <f t="shared" ref="L622:L642" si="240">M622+N622</f>
        <v>0</v>
      </c>
      <c r="M622" s="9"/>
      <c r="N622" s="9"/>
      <c r="O622" s="9">
        <f t="shared" ref="O622:O642" si="241">P622+Q622</f>
        <v>720000</v>
      </c>
      <c r="P622" s="9">
        <v>720000</v>
      </c>
      <c r="Q622" s="9"/>
      <c r="R622" s="9">
        <f t="shared" ref="R622:R642" si="242">S622+T622</f>
        <v>0</v>
      </c>
      <c r="S622" s="9"/>
      <c r="T622" s="9"/>
      <c r="U622" s="9">
        <f t="shared" ref="U622:U642" si="243">V622+W622</f>
        <v>0</v>
      </c>
      <c r="V622" s="9"/>
      <c r="W622" s="9"/>
      <c r="X622" s="9">
        <f t="shared" ref="X622:X642" si="244">Y622+Z622</f>
        <v>0</v>
      </c>
      <c r="Y622" s="9"/>
      <c r="Z622" s="9"/>
      <c r="AA622" s="10">
        <f t="shared" ref="AA622:AA642" si="245">C622+I622-L622-O622-U622-X622-R622</f>
        <v>0</v>
      </c>
      <c r="AB622" s="11">
        <v>45952</v>
      </c>
    </row>
    <row r="623" spans="1:28" ht="15.75" x14ac:dyDescent="0.25">
      <c r="A623" s="39">
        <v>45952</v>
      </c>
      <c r="B623" s="33" t="s">
        <v>345</v>
      </c>
      <c r="C623" s="33"/>
      <c r="D623" s="35" t="s">
        <v>31</v>
      </c>
      <c r="E623" s="33" t="s">
        <v>185</v>
      </c>
      <c r="F623" s="33">
        <v>600</v>
      </c>
      <c r="G623" s="35" t="s">
        <v>29</v>
      </c>
      <c r="H623" s="33">
        <v>1150</v>
      </c>
      <c r="I623" s="5">
        <f t="shared" si="227"/>
        <v>690000</v>
      </c>
      <c r="J623" s="37" t="s">
        <v>241</v>
      </c>
      <c r="K623" s="33"/>
      <c r="L623" s="9">
        <f t="shared" si="240"/>
        <v>0</v>
      </c>
      <c r="M623" s="9"/>
      <c r="N623" s="9"/>
      <c r="O623" s="9">
        <f t="shared" si="241"/>
        <v>0</v>
      </c>
      <c r="P623" s="9"/>
      <c r="Q623" s="9"/>
      <c r="R623" s="9">
        <f t="shared" si="242"/>
        <v>0</v>
      </c>
      <c r="S623" s="9"/>
      <c r="T623" s="9"/>
      <c r="U623" s="9">
        <f t="shared" si="243"/>
        <v>690000</v>
      </c>
      <c r="V623" s="9">
        <v>690000</v>
      </c>
      <c r="W623" s="9"/>
      <c r="X623" s="9">
        <f t="shared" si="244"/>
        <v>0</v>
      </c>
      <c r="Y623" s="9"/>
      <c r="Z623" s="9"/>
      <c r="AA623" s="10">
        <f t="shared" si="245"/>
        <v>0</v>
      </c>
      <c r="AB623" s="11">
        <v>45952</v>
      </c>
    </row>
    <row r="624" spans="1:28" ht="15.75" x14ac:dyDescent="0.25">
      <c r="A624" s="39">
        <v>45952</v>
      </c>
      <c r="B624" s="33" t="s">
        <v>264</v>
      </c>
      <c r="C624" s="33"/>
      <c r="D624" s="35" t="s">
        <v>31</v>
      </c>
      <c r="E624" s="33" t="s">
        <v>185</v>
      </c>
      <c r="F624" s="33">
        <v>2000</v>
      </c>
      <c r="G624" s="35" t="s">
        <v>29</v>
      </c>
      <c r="H624" s="33">
        <v>1150</v>
      </c>
      <c r="I624" s="5">
        <f t="shared" si="227"/>
        <v>2300000</v>
      </c>
      <c r="J624" s="37" t="s">
        <v>240</v>
      </c>
      <c r="K624" s="33"/>
      <c r="L624" s="9">
        <f t="shared" si="240"/>
        <v>0</v>
      </c>
      <c r="M624" s="9"/>
      <c r="N624" s="9"/>
      <c r="O624" s="9">
        <f t="shared" si="241"/>
        <v>2300000</v>
      </c>
      <c r="P624" s="9">
        <v>2300000</v>
      </c>
      <c r="Q624" s="9"/>
      <c r="R624" s="9">
        <f t="shared" si="242"/>
        <v>0</v>
      </c>
      <c r="S624" s="9"/>
      <c r="T624" s="9"/>
      <c r="U624" s="9">
        <f t="shared" si="243"/>
        <v>0</v>
      </c>
      <c r="V624" s="9"/>
      <c r="W624" s="9"/>
      <c r="X624" s="9">
        <f t="shared" si="244"/>
        <v>0</v>
      </c>
      <c r="Y624" s="9"/>
      <c r="Z624" s="9"/>
      <c r="AA624" s="10">
        <f t="shared" si="245"/>
        <v>0</v>
      </c>
      <c r="AB624" s="11">
        <v>45952</v>
      </c>
    </row>
    <row r="625" spans="1:28" ht="15.75" x14ac:dyDescent="0.25">
      <c r="A625" s="39">
        <v>45952</v>
      </c>
      <c r="B625" s="33" t="s">
        <v>186</v>
      </c>
      <c r="C625" s="33"/>
      <c r="D625" s="35" t="s">
        <v>31</v>
      </c>
      <c r="E625" s="33" t="s">
        <v>407</v>
      </c>
      <c r="F625" s="33">
        <v>3</v>
      </c>
      <c r="G625" s="33" t="s">
        <v>33</v>
      </c>
      <c r="H625" s="33">
        <v>290000</v>
      </c>
      <c r="I625" s="5">
        <f t="shared" si="227"/>
        <v>870000</v>
      </c>
      <c r="J625" s="37" t="s">
        <v>241</v>
      </c>
      <c r="K625" s="33"/>
      <c r="L625" s="9">
        <f t="shared" si="240"/>
        <v>870000</v>
      </c>
      <c r="M625" s="9">
        <v>870000</v>
      </c>
      <c r="N625" s="9"/>
      <c r="O625" s="9">
        <f t="shared" si="241"/>
        <v>0</v>
      </c>
      <c r="P625" s="9"/>
      <c r="Q625" s="9"/>
      <c r="R625" s="9">
        <f t="shared" si="242"/>
        <v>0</v>
      </c>
      <c r="S625" s="9"/>
      <c r="T625" s="9"/>
      <c r="U625" s="9">
        <f t="shared" si="243"/>
        <v>0</v>
      </c>
      <c r="V625" s="9"/>
      <c r="W625" s="9"/>
      <c r="X625" s="9">
        <f t="shared" si="244"/>
        <v>0</v>
      </c>
      <c r="Y625" s="9"/>
      <c r="Z625" s="9"/>
      <c r="AA625" s="10">
        <f t="shared" si="245"/>
        <v>0</v>
      </c>
      <c r="AB625" s="11">
        <v>45952</v>
      </c>
    </row>
    <row r="626" spans="1:28" ht="15.75" x14ac:dyDescent="0.25">
      <c r="A626" s="39">
        <v>45952</v>
      </c>
      <c r="B626" s="33" t="s">
        <v>258</v>
      </c>
      <c r="C626" s="33"/>
      <c r="D626" s="35" t="s">
        <v>31</v>
      </c>
      <c r="E626" s="33" t="s">
        <v>155</v>
      </c>
      <c r="F626" s="33">
        <v>2500</v>
      </c>
      <c r="G626" s="33" t="s">
        <v>29</v>
      </c>
      <c r="H626" s="33">
        <v>3600</v>
      </c>
      <c r="I626" s="5">
        <f t="shared" si="227"/>
        <v>9000000</v>
      </c>
      <c r="J626" s="82" t="s">
        <v>38</v>
      </c>
      <c r="K626" s="33" t="s">
        <v>1217</v>
      </c>
      <c r="L626" s="9">
        <f t="shared" si="240"/>
        <v>0</v>
      </c>
      <c r="M626" s="9"/>
      <c r="N626" s="9"/>
      <c r="O626" s="9">
        <f t="shared" si="241"/>
        <v>0</v>
      </c>
      <c r="P626" s="9"/>
      <c r="Q626" s="9"/>
      <c r="R626" s="9">
        <f t="shared" si="242"/>
        <v>0</v>
      </c>
      <c r="S626" s="9"/>
      <c r="T626" s="9"/>
      <c r="U626" s="9">
        <f t="shared" si="243"/>
        <v>0</v>
      </c>
      <c r="V626" s="9"/>
      <c r="W626" s="9"/>
      <c r="X626" s="9">
        <f t="shared" si="244"/>
        <v>0</v>
      </c>
      <c r="Y626" s="9"/>
      <c r="Z626" s="9"/>
      <c r="AA626" s="10">
        <f t="shared" si="245"/>
        <v>9000000</v>
      </c>
      <c r="AB626" s="11"/>
    </row>
    <row r="627" spans="1:28" ht="15.75" x14ac:dyDescent="0.25">
      <c r="A627" s="39">
        <v>45952</v>
      </c>
      <c r="B627" s="33" t="s">
        <v>154</v>
      </c>
      <c r="C627" s="33"/>
      <c r="D627" s="35" t="s">
        <v>31</v>
      </c>
      <c r="E627" s="33" t="s">
        <v>73</v>
      </c>
      <c r="F627" s="33">
        <v>30</v>
      </c>
      <c r="G627" s="33" t="s">
        <v>74</v>
      </c>
      <c r="H627" s="33">
        <v>50000</v>
      </c>
      <c r="I627" s="5">
        <f t="shared" si="227"/>
        <v>1500000</v>
      </c>
      <c r="J627" s="82" t="s">
        <v>38</v>
      </c>
      <c r="K627" s="33" t="s">
        <v>1228</v>
      </c>
      <c r="L627" s="9">
        <f t="shared" si="240"/>
        <v>0</v>
      </c>
      <c r="M627" s="9"/>
      <c r="N627" s="9"/>
      <c r="O627" s="9">
        <f t="shared" si="241"/>
        <v>0</v>
      </c>
      <c r="P627" s="9"/>
      <c r="Q627" s="9"/>
      <c r="R627" s="9">
        <f t="shared" si="242"/>
        <v>0</v>
      </c>
      <c r="S627" s="9"/>
      <c r="T627" s="9"/>
      <c r="U627" s="9">
        <f t="shared" si="243"/>
        <v>0</v>
      </c>
      <c r="V627" s="9"/>
      <c r="W627" s="9"/>
      <c r="X627" s="9">
        <f t="shared" si="244"/>
        <v>0</v>
      </c>
      <c r="Y627" s="9"/>
      <c r="Z627" s="9"/>
      <c r="AA627" s="10">
        <f t="shared" si="245"/>
        <v>1500000</v>
      </c>
      <c r="AB627" s="11"/>
    </row>
    <row r="628" spans="1:28" ht="15.75" x14ac:dyDescent="0.25">
      <c r="A628" s="39">
        <v>45952</v>
      </c>
      <c r="B628" s="33" t="s">
        <v>154</v>
      </c>
      <c r="C628" s="33"/>
      <c r="D628" s="35" t="s">
        <v>31</v>
      </c>
      <c r="E628" s="33" t="s">
        <v>102</v>
      </c>
      <c r="F628" s="33">
        <v>20</v>
      </c>
      <c r="G628" s="33" t="s">
        <v>74</v>
      </c>
      <c r="H628" s="33">
        <v>65000</v>
      </c>
      <c r="I628" s="5">
        <f t="shared" si="227"/>
        <v>1300000</v>
      </c>
      <c r="J628" s="82" t="s">
        <v>38</v>
      </c>
      <c r="K628" s="33" t="s">
        <v>1228</v>
      </c>
      <c r="L628" s="9">
        <f t="shared" si="240"/>
        <v>0</v>
      </c>
      <c r="M628" s="9"/>
      <c r="N628" s="9"/>
      <c r="O628" s="9">
        <f t="shared" si="241"/>
        <v>0</v>
      </c>
      <c r="P628" s="9"/>
      <c r="Q628" s="9"/>
      <c r="R628" s="9">
        <f t="shared" si="242"/>
        <v>0</v>
      </c>
      <c r="S628" s="9"/>
      <c r="T628" s="9"/>
      <c r="U628" s="9">
        <f t="shared" si="243"/>
        <v>0</v>
      </c>
      <c r="V628" s="9"/>
      <c r="W628" s="9"/>
      <c r="X628" s="9">
        <f t="shared" si="244"/>
        <v>0</v>
      </c>
      <c r="Y628" s="9"/>
      <c r="Z628" s="9"/>
      <c r="AA628" s="10">
        <f t="shared" si="245"/>
        <v>1300000</v>
      </c>
      <c r="AB628" s="11"/>
    </row>
    <row r="629" spans="1:28" ht="15.75" x14ac:dyDescent="0.25">
      <c r="A629" s="39">
        <v>45952</v>
      </c>
      <c r="B629" s="33" t="s">
        <v>154</v>
      </c>
      <c r="C629" s="33"/>
      <c r="D629" s="35" t="s">
        <v>31</v>
      </c>
      <c r="E629" s="33" t="s">
        <v>122</v>
      </c>
      <c r="F629" s="33">
        <v>10</v>
      </c>
      <c r="G629" s="33" t="s">
        <v>51</v>
      </c>
      <c r="H629" s="33">
        <v>70000</v>
      </c>
      <c r="I629" s="5">
        <f t="shared" si="227"/>
        <v>700000</v>
      </c>
      <c r="J629" s="82" t="s">
        <v>38</v>
      </c>
      <c r="K629" s="33" t="s">
        <v>1228</v>
      </c>
      <c r="L629" s="9">
        <f t="shared" si="240"/>
        <v>0</v>
      </c>
      <c r="M629" s="9"/>
      <c r="N629" s="9"/>
      <c r="O629" s="9">
        <f t="shared" si="241"/>
        <v>0</v>
      </c>
      <c r="P629" s="9"/>
      <c r="Q629" s="9"/>
      <c r="R629" s="9">
        <f t="shared" si="242"/>
        <v>0</v>
      </c>
      <c r="S629" s="9"/>
      <c r="T629" s="9"/>
      <c r="U629" s="9">
        <f t="shared" si="243"/>
        <v>0</v>
      </c>
      <c r="V629" s="9"/>
      <c r="W629" s="9"/>
      <c r="X629" s="9">
        <f t="shared" si="244"/>
        <v>0</v>
      </c>
      <c r="Y629" s="9"/>
      <c r="Z629" s="9"/>
      <c r="AA629" s="10">
        <f t="shared" si="245"/>
        <v>700000</v>
      </c>
      <c r="AB629" s="11"/>
    </row>
    <row r="630" spans="1:28" ht="15.75" x14ac:dyDescent="0.25">
      <c r="A630" s="39">
        <v>45952</v>
      </c>
      <c r="B630" s="33" t="s">
        <v>154</v>
      </c>
      <c r="C630" s="33"/>
      <c r="D630" s="35" t="s">
        <v>31</v>
      </c>
      <c r="E630" s="33" t="s">
        <v>156</v>
      </c>
      <c r="F630" s="33">
        <v>3</v>
      </c>
      <c r="G630" s="33" t="s">
        <v>23</v>
      </c>
      <c r="H630" s="33">
        <v>400000</v>
      </c>
      <c r="I630" s="5">
        <f t="shared" si="227"/>
        <v>1200000</v>
      </c>
      <c r="J630" s="82" t="s">
        <v>38</v>
      </c>
      <c r="K630" s="33" t="s">
        <v>1228</v>
      </c>
      <c r="L630" s="9">
        <f t="shared" si="240"/>
        <v>0</v>
      </c>
      <c r="M630" s="9"/>
      <c r="N630" s="9"/>
      <c r="O630" s="9">
        <f t="shared" si="241"/>
        <v>0</v>
      </c>
      <c r="P630" s="9"/>
      <c r="Q630" s="9"/>
      <c r="R630" s="9">
        <f t="shared" si="242"/>
        <v>0</v>
      </c>
      <c r="S630" s="9"/>
      <c r="T630" s="9"/>
      <c r="U630" s="9">
        <f t="shared" si="243"/>
        <v>0</v>
      </c>
      <c r="V630" s="9"/>
      <c r="W630" s="9"/>
      <c r="X630" s="9">
        <f t="shared" si="244"/>
        <v>0</v>
      </c>
      <c r="Y630" s="9"/>
      <c r="Z630" s="9"/>
      <c r="AA630" s="10">
        <f t="shared" si="245"/>
        <v>1200000</v>
      </c>
      <c r="AB630" s="11"/>
    </row>
    <row r="631" spans="1:28" ht="15.75" x14ac:dyDescent="0.25">
      <c r="A631" s="39">
        <v>45952</v>
      </c>
      <c r="B631" s="33" t="s">
        <v>92</v>
      </c>
      <c r="C631" s="33"/>
      <c r="D631" s="35" t="s">
        <v>31</v>
      </c>
      <c r="E631" s="33" t="s">
        <v>132</v>
      </c>
      <c r="F631" s="33">
        <v>25</v>
      </c>
      <c r="G631" s="33" t="s">
        <v>51</v>
      </c>
      <c r="H631" s="33">
        <v>120000</v>
      </c>
      <c r="I631" s="5">
        <f t="shared" si="227"/>
        <v>3000000</v>
      </c>
      <c r="J631" s="37" t="s">
        <v>240</v>
      </c>
      <c r="K631" s="33" t="s">
        <v>1229</v>
      </c>
      <c r="L631" s="9">
        <f t="shared" si="240"/>
        <v>0</v>
      </c>
      <c r="M631" s="9"/>
      <c r="N631" s="9"/>
      <c r="O631" s="9">
        <f t="shared" si="241"/>
        <v>3000000</v>
      </c>
      <c r="P631" s="9">
        <v>3000000</v>
      </c>
      <c r="Q631" s="9"/>
      <c r="R631" s="9">
        <f t="shared" si="242"/>
        <v>0</v>
      </c>
      <c r="S631" s="9"/>
      <c r="T631" s="9"/>
      <c r="U631" s="9">
        <f t="shared" si="243"/>
        <v>0</v>
      </c>
      <c r="V631" s="9"/>
      <c r="W631" s="9"/>
      <c r="X631" s="9">
        <f t="shared" si="244"/>
        <v>0</v>
      </c>
      <c r="Y631" s="9"/>
      <c r="Z631" s="9"/>
      <c r="AA631" s="10">
        <f t="shared" si="245"/>
        <v>0</v>
      </c>
      <c r="AB631" s="11">
        <v>45954</v>
      </c>
    </row>
    <row r="632" spans="1:28" ht="15.75" x14ac:dyDescent="0.25">
      <c r="A632" s="39">
        <v>45952</v>
      </c>
      <c r="B632" s="33" t="s">
        <v>1226</v>
      </c>
      <c r="C632" s="33"/>
      <c r="D632" s="35" t="s">
        <v>31</v>
      </c>
      <c r="E632" s="33" t="s">
        <v>64</v>
      </c>
      <c r="F632" s="33">
        <v>1</v>
      </c>
      <c r="G632" s="33" t="s">
        <v>33</v>
      </c>
      <c r="H632" s="33">
        <v>150000</v>
      </c>
      <c r="I632" s="5">
        <f t="shared" si="227"/>
        <v>150000</v>
      </c>
      <c r="J632" s="37" t="s">
        <v>241</v>
      </c>
      <c r="K632" s="33"/>
      <c r="L632" s="9">
        <f t="shared" si="240"/>
        <v>0</v>
      </c>
      <c r="M632" s="9"/>
      <c r="N632" s="9"/>
      <c r="O632" s="9">
        <f t="shared" si="241"/>
        <v>0</v>
      </c>
      <c r="P632" s="9"/>
      <c r="Q632" s="9"/>
      <c r="R632" s="9">
        <f t="shared" si="242"/>
        <v>0</v>
      </c>
      <c r="S632" s="9"/>
      <c r="T632" s="9"/>
      <c r="U632" s="9">
        <f t="shared" si="243"/>
        <v>150000</v>
      </c>
      <c r="V632" s="9">
        <v>150000</v>
      </c>
      <c r="W632" s="9"/>
      <c r="X632" s="9">
        <f t="shared" si="244"/>
        <v>0</v>
      </c>
      <c r="Y632" s="9"/>
      <c r="Z632" s="9"/>
      <c r="AA632" s="10">
        <f t="shared" si="245"/>
        <v>0</v>
      </c>
      <c r="AB632" s="11">
        <v>45952</v>
      </c>
    </row>
    <row r="633" spans="1:28" ht="15.75" x14ac:dyDescent="0.25">
      <c r="A633" s="39">
        <v>45952</v>
      </c>
      <c r="B633" s="33" t="s">
        <v>217</v>
      </c>
      <c r="C633" s="33"/>
      <c r="D633" s="35" t="s">
        <v>31</v>
      </c>
      <c r="E633" s="33" t="s">
        <v>945</v>
      </c>
      <c r="F633" s="33">
        <v>2000</v>
      </c>
      <c r="G633" s="33" t="s">
        <v>29</v>
      </c>
      <c r="H633" s="33">
        <v>2000</v>
      </c>
      <c r="I633" s="5">
        <f t="shared" si="227"/>
        <v>4000000</v>
      </c>
      <c r="J633" s="37" t="s">
        <v>240</v>
      </c>
      <c r="K633" s="33" t="s">
        <v>1223</v>
      </c>
      <c r="L633" s="9">
        <f t="shared" si="240"/>
        <v>2175000</v>
      </c>
      <c r="M633" s="9">
        <v>2175000</v>
      </c>
      <c r="N633" s="9"/>
      <c r="O633" s="9">
        <f t="shared" si="241"/>
        <v>1825000</v>
      </c>
      <c r="P633" s="9">
        <v>1825000</v>
      </c>
      <c r="Q633" s="9"/>
      <c r="R633" s="9">
        <f t="shared" si="242"/>
        <v>0</v>
      </c>
      <c r="S633" s="9"/>
      <c r="T633" s="9"/>
      <c r="U633" s="9">
        <f t="shared" si="243"/>
        <v>0</v>
      </c>
      <c r="V633" s="9"/>
      <c r="W633" s="9"/>
      <c r="X633" s="9">
        <f t="shared" si="244"/>
        <v>0</v>
      </c>
      <c r="Y633" s="9"/>
      <c r="Z633" s="9"/>
      <c r="AA633" s="10">
        <f t="shared" si="245"/>
        <v>0</v>
      </c>
      <c r="AB633" s="11">
        <v>45958</v>
      </c>
    </row>
    <row r="634" spans="1:28" ht="15.75" x14ac:dyDescent="0.25">
      <c r="A634" s="39">
        <v>45952</v>
      </c>
      <c r="B634" s="33" t="s">
        <v>216</v>
      </c>
      <c r="C634" s="33"/>
      <c r="D634" s="35" t="s">
        <v>31</v>
      </c>
      <c r="E634" s="33" t="s">
        <v>166</v>
      </c>
      <c r="F634" s="33">
        <v>4</v>
      </c>
      <c r="G634" s="33" t="s">
        <v>23</v>
      </c>
      <c r="H634" s="33">
        <v>400000</v>
      </c>
      <c r="I634" s="5">
        <f t="shared" si="227"/>
        <v>1600000</v>
      </c>
      <c r="J634" s="37" t="s">
        <v>240</v>
      </c>
      <c r="K634" s="33"/>
      <c r="L634" s="9">
        <f t="shared" si="240"/>
        <v>0</v>
      </c>
      <c r="M634" s="9"/>
      <c r="N634" s="9"/>
      <c r="O634" s="9">
        <f t="shared" si="241"/>
        <v>1600000</v>
      </c>
      <c r="P634" s="9">
        <v>1600000</v>
      </c>
      <c r="Q634" s="9"/>
      <c r="R634" s="9">
        <f t="shared" si="242"/>
        <v>0</v>
      </c>
      <c r="S634" s="9"/>
      <c r="T634" s="9"/>
      <c r="U634" s="9">
        <f t="shared" si="243"/>
        <v>0</v>
      </c>
      <c r="V634" s="9"/>
      <c r="W634" s="9"/>
      <c r="X634" s="9">
        <f t="shared" si="244"/>
        <v>0</v>
      </c>
      <c r="Y634" s="9"/>
      <c r="Z634" s="9"/>
      <c r="AA634" s="10">
        <f t="shared" si="245"/>
        <v>0</v>
      </c>
      <c r="AB634" s="11">
        <v>45952</v>
      </c>
    </row>
    <row r="635" spans="1:28" ht="15.75" x14ac:dyDescent="0.25">
      <c r="A635" s="39">
        <v>45952</v>
      </c>
      <c r="B635" s="33" t="s">
        <v>1227</v>
      </c>
      <c r="C635" s="33"/>
      <c r="D635" s="35" t="s">
        <v>31</v>
      </c>
      <c r="E635" s="33" t="s">
        <v>407</v>
      </c>
      <c r="F635" s="33">
        <v>2</v>
      </c>
      <c r="G635" s="33" t="s">
        <v>33</v>
      </c>
      <c r="H635" s="33">
        <v>300000</v>
      </c>
      <c r="I635" s="5">
        <f t="shared" si="227"/>
        <v>600000</v>
      </c>
      <c r="J635" s="37" t="s">
        <v>241</v>
      </c>
      <c r="K635" s="33"/>
      <c r="L635" s="9">
        <f t="shared" si="240"/>
        <v>600000</v>
      </c>
      <c r="M635" s="9">
        <v>600000</v>
      </c>
      <c r="N635" s="9"/>
      <c r="O635" s="9">
        <f t="shared" si="241"/>
        <v>0</v>
      </c>
      <c r="P635" s="9"/>
      <c r="Q635" s="9"/>
      <c r="R635" s="9">
        <f t="shared" si="242"/>
        <v>0</v>
      </c>
      <c r="S635" s="9"/>
      <c r="T635" s="9"/>
      <c r="U635" s="9">
        <f t="shared" si="243"/>
        <v>0</v>
      </c>
      <c r="V635" s="9"/>
      <c r="W635" s="9"/>
      <c r="X635" s="9">
        <f t="shared" si="244"/>
        <v>0</v>
      </c>
      <c r="Y635" s="9"/>
      <c r="Z635" s="9"/>
      <c r="AA635" s="10">
        <f t="shared" si="245"/>
        <v>0</v>
      </c>
      <c r="AB635" s="11">
        <v>45952</v>
      </c>
    </row>
    <row r="636" spans="1:28" ht="15.75" x14ac:dyDescent="0.25">
      <c r="A636" s="39">
        <v>45952</v>
      </c>
      <c r="B636" s="33" t="s">
        <v>982</v>
      </c>
      <c r="C636" s="33"/>
      <c r="D636" s="35" t="s">
        <v>31</v>
      </c>
      <c r="E636" s="33" t="s">
        <v>91</v>
      </c>
      <c r="F636" s="33">
        <v>500</v>
      </c>
      <c r="G636" s="33" t="s">
        <v>29</v>
      </c>
      <c r="H636" s="33">
        <v>3950</v>
      </c>
      <c r="I636" s="5">
        <f t="shared" si="227"/>
        <v>1975000</v>
      </c>
      <c r="J636" s="37" t="s">
        <v>241</v>
      </c>
      <c r="K636" s="33"/>
      <c r="L636" s="9">
        <f t="shared" si="240"/>
        <v>0</v>
      </c>
      <c r="M636" s="9"/>
      <c r="N636" s="9"/>
      <c r="O636" s="9">
        <f t="shared" si="241"/>
        <v>0</v>
      </c>
      <c r="P636" s="9"/>
      <c r="Q636" s="9"/>
      <c r="R636" s="9">
        <f t="shared" si="242"/>
        <v>0</v>
      </c>
      <c r="S636" s="9"/>
      <c r="T636" s="9"/>
      <c r="U636" s="9">
        <f t="shared" si="243"/>
        <v>1975000</v>
      </c>
      <c r="V636" s="9">
        <v>1975000</v>
      </c>
      <c r="W636" s="9"/>
      <c r="X636" s="9">
        <f t="shared" si="244"/>
        <v>0</v>
      </c>
      <c r="Y636" s="9"/>
      <c r="Z636" s="9"/>
      <c r="AA636" s="10">
        <f t="shared" si="245"/>
        <v>0</v>
      </c>
      <c r="AB636" s="11">
        <v>45952</v>
      </c>
    </row>
    <row r="637" spans="1:28" ht="15.75" x14ac:dyDescent="0.25">
      <c r="A637" s="39">
        <v>45952</v>
      </c>
      <c r="B637" s="33" t="s">
        <v>982</v>
      </c>
      <c r="C637" s="33"/>
      <c r="D637" s="35" t="s">
        <v>31</v>
      </c>
      <c r="E637" s="33" t="s">
        <v>166</v>
      </c>
      <c r="F637" s="33">
        <v>4</v>
      </c>
      <c r="G637" s="33" t="s">
        <v>23</v>
      </c>
      <c r="H637" s="33">
        <v>400000</v>
      </c>
      <c r="I637" s="5">
        <f t="shared" si="227"/>
        <v>1600000</v>
      </c>
      <c r="J637" s="37" t="s">
        <v>241</v>
      </c>
      <c r="K637" s="33"/>
      <c r="L637" s="9">
        <f t="shared" si="240"/>
        <v>0</v>
      </c>
      <c r="M637" s="9"/>
      <c r="N637" s="9"/>
      <c r="O637" s="9">
        <f t="shared" si="241"/>
        <v>0</v>
      </c>
      <c r="P637" s="9"/>
      <c r="Q637" s="9"/>
      <c r="R637" s="9">
        <f t="shared" si="242"/>
        <v>0</v>
      </c>
      <c r="S637" s="9"/>
      <c r="T637" s="9"/>
      <c r="U637" s="9">
        <f t="shared" si="243"/>
        <v>1600000</v>
      </c>
      <c r="V637" s="9">
        <v>1600000</v>
      </c>
      <c r="W637" s="9"/>
      <c r="X637" s="9">
        <f t="shared" si="244"/>
        <v>0</v>
      </c>
      <c r="Y637" s="9"/>
      <c r="Z637" s="9"/>
      <c r="AA637" s="10">
        <f t="shared" si="245"/>
        <v>0</v>
      </c>
      <c r="AB637" s="11">
        <v>45952</v>
      </c>
    </row>
    <row r="638" spans="1:28" ht="15.75" x14ac:dyDescent="0.25">
      <c r="A638" s="39">
        <v>45952</v>
      </c>
      <c r="B638" s="33" t="s">
        <v>170</v>
      </c>
      <c r="C638" s="33"/>
      <c r="D638" s="33" t="s">
        <v>31</v>
      </c>
      <c r="E638" s="33" t="s">
        <v>457</v>
      </c>
      <c r="F638" s="33">
        <v>2</v>
      </c>
      <c r="G638" s="33" t="s">
        <v>51</v>
      </c>
      <c r="H638" s="33">
        <v>300000</v>
      </c>
      <c r="I638" s="5">
        <f t="shared" si="227"/>
        <v>600000</v>
      </c>
      <c r="J638" s="37" t="s">
        <v>241</v>
      </c>
      <c r="K638" s="33"/>
      <c r="L638" s="9">
        <f t="shared" si="240"/>
        <v>600000</v>
      </c>
      <c r="M638" s="9">
        <v>600000</v>
      </c>
      <c r="N638" s="9"/>
      <c r="O638" s="9">
        <f t="shared" si="241"/>
        <v>0</v>
      </c>
      <c r="P638" s="9"/>
      <c r="Q638" s="9"/>
      <c r="R638" s="9">
        <f t="shared" si="242"/>
        <v>0</v>
      </c>
      <c r="S638" s="9"/>
      <c r="T638" s="9"/>
      <c r="U638" s="9">
        <f t="shared" si="243"/>
        <v>0</v>
      </c>
      <c r="V638" s="9"/>
      <c r="W638" s="9"/>
      <c r="X638" s="9">
        <f t="shared" si="244"/>
        <v>0</v>
      </c>
      <c r="Y638" s="9"/>
      <c r="Z638" s="9"/>
      <c r="AA638" s="10">
        <f t="shared" si="245"/>
        <v>0</v>
      </c>
      <c r="AB638" s="11">
        <v>45952</v>
      </c>
    </row>
    <row r="639" spans="1:28" ht="15.75" x14ac:dyDescent="0.25">
      <c r="A639" s="32">
        <v>45952</v>
      </c>
      <c r="B639" s="33" t="s">
        <v>910</v>
      </c>
      <c r="C639" s="33"/>
      <c r="D639" s="33" t="s">
        <v>31</v>
      </c>
      <c r="E639" s="33" t="s">
        <v>233</v>
      </c>
      <c r="F639" s="33">
        <v>1</v>
      </c>
      <c r="G639" s="33" t="s">
        <v>138</v>
      </c>
      <c r="H639" s="33">
        <v>900000</v>
      </c>
      <c r="I639" s="5">
        <f t="shared" si="227"/>
        <v>900000</v>
      </c>
      <c r="J639" s="37" t="s">
        <v>240</v>
      </c>
      <c r="K639" s="33"/>
      <c r="L639" s="9">
        <f t="shared" si="240"/>
        <v>0</v>
      </c>
      <c r="M639" s="9"/>
      <c r="N639" s="9"/>
      <c r="O639" s="9">
        <f t="shared" si="241"/>
        <v>900000</v>
      </c>
      <c r="P639" s="9">
        <v>900000</v>
      </c>
      <c r="Q639" s="9"/>
      <c r="R639" s="9">
        <f t="shared" si="242"/>
        <v>0</v>
      </c>
      <c r="S639" s="9"/>
      <c r="T639" s="9"/>
      <c r="U639" s="9">
        <f t="shared" si="243"/>
        <v>0</v>
      </c>
      <c r="V639" s="9"/>
      <c r="W639" s="9"/>
      <c r="X639" s="9">
        <f t="shared" si="244"/>
        <v>0</v>
      </c>
      <c r="Y639" s="9"/>
      <c r="Z639" s="9"/>
      <c r="AA639" s="10">
        <f t="shared" si="245"/>
        <v>0</v>
      </c>
      <c r="AB639" s="11">
        <v>45952</v>
      </c>
    </row>
    <row r="640" spans="1:28" ht="15.75" x14ac:dyDescent="0.25">
      <c r="A640" s="39">
        <v>45952</v>
      </c>
      <c r="B640" s="33" t="s">
        <v>121</v>
      </c>
      <c r="C640" s="33"/>
      <c r="D640" s="33" t="s">
        <v>1069</v>
      </c>
      <c r="E640" s="33" t="s">
        <v>190</v>
      </c>
      <c r="F640" s="33">
        <v>120</v>
      </c>
      <c r="G640" s="33" t="s">
        <v>51</v>
      </c>
      <c r="H640" s="33">
        <v>42000</v>
      </c>
      <c r="I640" s="5">
        <f t="shared" si="227"/>
        <v>5040000</v>
      </c>
      <c r="J640" s="82" t="s">
        <v>38</v>
      </c>
      <c r="K640" s="33" t="s">
        <v>1223</v>
      </c>
      <c r="L640" s="9">
        <f t="shared" si="240"/>
        <v>0</v>
      </c>
      <c r="M640" s="9"/>
      <c r="N640" s="9"/>
      <c r="O640" s="9">
        <f t="shared" si="241"/>
        <v>0</v>
      </c>
      <c r="P640" s="9"/>
      <c r="Q640" s="9"/>
      <c r="R640" s="9">
        <f t="shared" si="242"/>
        <v>0</v>
      </c>
      <c r="S640" s="9"/>
      <c r="T640" s="9"/>
      <c r="U640" s="9">
        <f t="shared" si="243"/>
        <v>0</v>
      </c>
      <c r="V640" s="9"/>
      <c r="W640" s="9"/>
      <c r="X640" s="9">
        <f t="shared" si="244"/>
        <v>0</v>
      </c>
      <c r="Y640" s="9"/>
      <c r="Z640" s="9"/>
      <c r="AA640" s="10">
        <f t="shared" si="245"/>
        <v>5040000</v>
      </c>
      <c r="AB640" s="11"/>
    </row>
    <row r="641" spans="1:28" ht="16.5" thickBot="1" x14ac:dyDescent="0.3">
      <c r="A641" s="61">
        <v>45952</v>
      </c>
      <c r="B641" s="62" t="s">
        <v>121</v>
      </c>
      <c r="C641" s="62"/>
      <c r="D641" s="62" t="s">
        <v>1069</v>
      </c>
      <c r="E641" s="62" t="s">
        <v>426</v>
      </c>
      <c r="F641" s="62">
        <v>60</v>
      </c>
      <c r="G641" s="62" t="s">
        <v>51</v>
      </c>
      <c r="H641" s="62">
        <v>55000</v>
      </c>
      <c r="I641" s="133">
        <f t="shared" si="227"/>
        <v>3300000</v>
      </c>
      <c r="J641" s="112" t="s">
        <v>38</v>
      </c>
      <c r="K641" s="62" t="s">
        <v>1223</v>
      </c>
      <c r="L641" s="97">
        <f t="shared" si="240"/>
        <v>0</v>
      </c>
      <c r="M641" s="97"/>
      <c r="N641" s="97"/>
      <c r="O641" s="97">
        <f t="shared" si="241"/>
        <v>0</v>
      </c>
      <c r="P641" s="97"/>
      <c r="Q641" s="97"/>
      <c r="R641" s="97">
        <f t="shared" si="242"/>
        <v>0</v>
      </c>
      <c r="S641" s="97"/>
      <c r="T641" s="97"/>
      <c r="U641" s="97">
        <f t="shared" si="243"/>
        <v>0</v>
      </c>
      <c r="V641" s="97"/>
      <c r="W641" s="97"/>
      <c r="X641" s="97">
        <f t="shared" si="244"/>
        <v>0</v>
      </c>
      <c r="Y641" s="97"/>
      <c r="Z641" s="97"/>
      <c r="AA641" s="98">
        <f t="shared" si="245"/>
        <v>3300000</v>
      </c>
      <c r="AB641" s="99"/>
    </row>
    <row r="642" spans="1:28" ht="15.75" x14ac:dyDescent="0.25">
      <c r="A642" s="39">
        <v>45953</v>
      </c>
      <c r="B642" s="35" t="s">
        <v>194</v>
      </c>
      <c r="C642" s="35"/>
      <c r="D642" s="35" t="s">
        <v>31</v>
      </c>
      <c r="E642" s="35" t="s">
        <v>95</v>
      </c>
      <c r="F642" s="35">
        <v>10400</v>
      </c>
      <c r="G642" s="35" t="s">
        <v>29</v>
      </c>
      <c r="H642" s="35">
        <v>4000</v>
      </c>
      <c r="I642" s="135">
        <f t="shared" si="227"/>
        <v>41600000</v>
      </c>
      <c r="J642" s="37" t="s">
        <v>240</v>
      </c>
      <c r="K642" s="35"/>
      <c r="L642" s="120">
        <f t="shared" si="240"/>
        <v>0</v>
      </c>
      <c r="M642" s="120"/>
      <c r="N642" s="120"/>
      <c r="O642" s="120">
        <f t="shared" si="241"/>
        <v>41600000</v>
      </c>
      <c r="P642" s="120">
        <v>41600000</v>
      </c>
      <c r="Q642" s="120"/>
      <c r="R642" s="120">
        <f t="shared" si="242"/>
        <v>0</v>
      </c>
      <c r="S642" s="120"/>
      <c r="T642" s="120"/>
      <c r="U642" s="120">
        <f t="shared" si="243"/>
        <v>0</v>
      </c>
      <c r="V642" s="120"/>
      <c r="W642" s="120"/>
      <c r="X642" s="120">
        <f t="shared" si="244"/>
        <v>0</v>
      </c>
      <c r="Y642" s="120"/>
      <c r="Z642" s="120"/>
      <c r="AA642" s="121">
        <f t="shared" si="245"/>
        <v>0</v>
      </c>
      <c r="AB642" s="122">
        <v>45937</v>
      </c>
    </row>
    <row r="643" spans="1:28" ht="15.75" x14ac:dyDescent="0.25">
      <c r="A643" s="39">
        <v>45953</v>
      </c>
      <c r="B643" s="35" t="s">
        <v>194</v>
      </c>
      <c r="C643" s="33"/>
      <c r="D643" s="35" t="s">
        <v>31</v>
      </c>
      <c r="E643" s="33" t="s">
        <v>228</v>
      </c>
      <c r="F643" s="33">
        <v>1</v>
      </c>
      <c r="G643" s="33" t="s">
        <v>138</v>
      </c>
      <c r="H643" s="33">
        <v>1200000</v>
      </c>
      <c r="I643" s="5">
        <f t="shared" si="227"/>
        <v>1200000</v>
      </c>
      <c r="J643" s="37" t="s">
        <v>34</v>
      </c>
      <c r="K643" s="33"/>
      <c r="L643" s="9">
        <f t="shared" ref="L643:L663" si="246">M643+N643</f>
        <v>0</v>
      </c>
      <c r="M643" s="9"/>
      <c r="N643" s="9"/>
      <c r="O643" s="9">
        <f t="shared" ref="O643:O663" si="247">P643+Q643</f>
        <v>88291000</v>
      </c>
      <c r="P643" s="9">
        <v>88291000</v>
      </c>
      <c r="Q643" s="9"/>
      <c r="R643" s="9">
        <f t="shared" ref="R643:R663" si="248">S643+T643</f>
        <v>0</v>
      </c>
      <c r="S643" s="9"/>
      <c r="T643" s="9"/>
      <c r="U643" s="9">
        <f t="shared" ref="U643:U663" si="249">V643+W643</f>
        <v>0</v>
      </c>
      <c r="V643" s="9"/>
      <c r="W643" s="9"/>
      <c r="X643" s="9">
        <f t="shared" ref="X643:X663" si="250">Y643+Z643</f>
        <v>0</v>
      </c>
      <c r="Y643" s="9"/>
      <c r="Z643" s="9"/>
      <c r="AA643" s="10">
        <f t="shared" ref="AA643:AA663" si="251">C643+I643-L643-O643-U643-X643-R643</f>
        <v>-87091000</v>
      </c>
      <c r="AB643" s="11">
        <v>45937</v>
      </c>
    </row>
    <row r="644" spans="1:28" ht="15.75" x14ac:dyDescent="0.25">
      <c r="A644" s="39">
        <v>45953</v>
      </c>
      <c r="B644" s="33" t="s">
        <v>939</v>
      </c>
      <c r="C644" s="33"/>
      <c r="D644" s="35" t="s">
        <v>31</v>
      </c>
      <c r="E644" s="33" t="s">
        <v>155</v>
      </c>
      <c r="F644" s="33">
        <v>400</v>
      </c>
      <c r="G644" s="33" t="s">
        <v>29</v>
      </c>
      <c r="H644" s="33">
        <v>4000</v>
      </c>
      <c r="I644" s="5">
        <f t="shared" ref="I644:I706" si="252">F644*H644</f>
        <v>1600000</v>
      </c>
      <c r="J644" s="37" t="s">
        <v>240</v>
      </c>
      <c r="K644" s="33"/>
      <c r="L644" s="9">
        <f t="shared" si="246"/>
        <v>0</v>
      </c>
      <c r="M644" s="9"/>
      <c r="N644" s="9"/>
      <c r="O644" s="9">
        <f t="shared" si="247"/>
        <v>1600000</v>
      </c>
      <c r="P644" s="9">
        <v>1600000</v>
      </c>
      <c r="Q644" s="9"/>
      <c r="R644" s="9">
        <f t="shared" si="248"/>
        <v>0</v>
      </c>
      <c r="S644" s="9"/>
      <c r="T644" s="9"/>
      <c r="U644" s="9">
        <f t="shared" si="249"/>
        <v>0</v>
      </c>
      <c r="V644" s="9"/>
      <c r="W644" s="9"/>
      <c r="X644" s="9">
        <f t="shared" si="250"/>
        <v>0</v>
      </c>
      <c r="Y644" s="9"/>
      <c r="Z644" s="9"/>
      <c r="AA644" s="10">
        <f t="shared" si="251"/>
        <v>0</v>
      </c>
      <c r="AB644" s="11">
        <v>45950</v>
      </c>
    </row>
    <row r="645" spans="1:28" ht="15.75" x14ac:dyDescent="0.25">
      <c r="A645" s="39">
        <v>45953</v>
      </c>
      <c r="B645" s="33" t="s">
        <v>162</v>
      </c>
      <c r="C645" s="33"/>
      <c r="D645" s="35" t="s">
        <v>1069</v>
      </c>
      <c r="E645" s="33" t="s">
        <v>110</v>
      </c>
      <c r="F645" s="33">
        <v>10400</v>
      </c>
      <c r="G645" s="33" t="s">
        <v>29</v>
      </c>
      <c r="H645" s="33">
        <v>3800</v>
      </c>
      <c r="I645" s="5">
        <f t="shared" si="252"/>
        <v>39520000</v>
      </c>
      <c r="J645" s="82" t="s">
        <v>38</v>
      </c>
      <c r="K645" s="33" t="s">
        <v>1232</v>
      </c>
      <c r="L645" s="9">
        <f t="shared" si="246"/>
        <v>0</v>
      </c>
      <c r="M645" s="9"/>
      <c r="N645" s="9"/>
      <c r="O645" s="9">
        <f t="shared" si="247"/>
        <v>0</v>
      </c>
      <c r="P645" s="9"/>
      <c r="Q645" s="9"/>
      <c r="R645" s="9">
        <f t="shared" si="248"/>
        <v>0</v>
      </c>
      <c r="S645" s="9"/>
      <c r="T645" s="9"/>
      <c r="U645" s="9">
        <f t="shared" si="249"/>
        <v>0</v>
      </c>
      <c r="V645" s="9"/>
      <c r="W645" s="9"/>
      <c r="X645" s="9">
        <f t="shared" si="250"/>
        <v>0</v>
      </c>
      <c r="Y645" s="9"/>
      <c r="Z645" s="9"/>
      <c r="AA645" s="10">
        <f t="shared" si="251"/>
        <v>39520000</v>
      </c>
      <c r="AB645" s="11"/>
    </row>
    <row r="646" spans="1:28" ht="15.75" x14ac:dyDescent="0.25">
      <c r="A646" s="39">
        <v>45953</v>
      </c>
      <c r="B646" s="33" t="s">
        <v>219</v>
      </c>
      <c r="C646" s="33"/>
      <c r="D646" s="33" t="s">
        <v>31</v>
      </c>
      <c r="E646" s="33" t="s">
        <v>228</v>
      </c>
      <c r="F646" s="33">
        <v>1</v>
      </c>
      <c r="G646" s="33" t="s">
        <v>138</v>
      </c>
      <c r="H646" s="33">
        <v>1200000</v>
      </c>
      <c r="I646" s="5">
        <f t="shared" si="252"/>
        <v>1200000</v>
      </c>
      <c r="J646" s="82" t="s">
        <v>38</v>
      </c>
      <c r="K646" s="33" t="s">
        <v>1223</v>
      </c>
      <c r="L646" s="9">
        <f t="shared" si="246"/>
        <v>0</v>
      </c>
      <c r="M646" s="9"/>
      <c r="N646" s="9"/>
      <c r="O646" s="9">
        <f t="shared" si="247"/>
        <v>0</v>
      </c>
      <c r="P646" s="9"/>
      <c r="Q646" s="9"/>
      <c r="R646" s="9">
        <f t="shared" si="248"/>
        <v>0</v>
      </c>
      <c r="S646" s="9"/>
      <c r="T646" s="9"/>
      <c r="U646" s="9">
        <f t="shared" si="249"/>
        <v>0</v>
      </c>
      <c r="V646" s="9"/>
      <c r="W646" s="9"/>
      <c r="X646" s="9">
        <f t="shared" si="250"/>
        <v>0</v>
      </c>
      <c r="Y646" s="9"/>
      <c r="Z646" s="9"/>
      <c r="AA646" s="10">
        <f t="shared" si="251"/>
        <v>1200000</v>
      </c>
      <c r="AB646" s="11"/>
    </row>
    <row r="647" spans="1:28" ht="15.75" x14ac:dyDescent="0.25">
      <c r="A647" s="39">
        <v>45953</v>
      </c>
      <c r="B647" s="33" t="s">
        <v>1230</v>
      </c>
      <c r="C647" s="33"/>
      <c r="D647" s="33" t="s">
        <v>1069</v>
      </c>
      <c r="E647" s="33" t="s">
        <v>95</v>
      </c>
      <c r="F647" s="33">
        <v>17800</v>
      </c>
      <c r="G647" s="33" t="s">
        <v>29</v>
      </c>
      <c r="H647" s="33">
        <v>3900</v>
      </c>
      <c r="I647" s="5">
        <f t="shared" si="252"/>
        <v>69420000</v>
      </c>
      <c r="J647" s="82" t="s">
        <v>38</v>
      </c>
      <c r="K647" s="33" t="s">
        <v>1219</v>
      </c>
      <c r="L647" s="9">
        <f t="shared" si="246"/>
        <v>0</v>
      </c>
      <c r="M647" s="9"/>
      <c r="N647" s="9"/>
      <c r="O647" s="9">
        <f t="shared" si="247"/>
        <v>0</v>
      </c>
      <c r="P647" s="9"/>
      <c r="Q647" s="9"/>
      <c r="R647" s="9">
        <f t="shared" si="248"/>
        <v>0</v>
      </c>
      <c r="S647" s="9"/>
      <c r="T647" s="9"/>
      <c r="U647" s="9">
        <f t="shared" si="249"/>
        <v>0</v>
      </c>
      <c r="V647" s="9"/>
      <c r="W647" s="9"/>
      <c r="X647" s="9">
        <f t="shared" si="250"/>
        <v>0</v>
      </c>
      <c r="Y647" s="9"/>
      <c r="Z647" s="9"/>
      <c r="AA647" s="10">
        <f t="shared" si="251"/>
        <v>69420000</v>
      </c>
      <c r="AB647" s="11"/>
    </row>
    <row r="648" spans="1:28" ht="15.75" x14ac:dyDescent="0.25">
      <c r="A648" s="39">
        <v>45953</v>
      </c>
      <c r="B648" s="33" t="s">
        <v>1231</v>
      </c>
      <c r="C648" s="33"/>
      <c r="D648" s="33" t="s">
        <v>31</v>
      </c>
      <c r="E648" s="33" t="s">
        <v>61</v>
      </c>
      <c r="F648" s="33">
        <v>5</v>
      </c>
      <c r="G648" s="33" t="s">
        <v>25</v>
      </c>
      <c r="H648" s="33">
        <v>45000</v>
      </c>
      <c r="I648" s="5">
        <f t="shared" si="252"/>
        <v>225000</v>
      </c>
      <c r="J648" s="37" t="s">
        <v>241</v>
      </c>
      <c r="K648" s="33"/>
      <c r="L648" s="9">
        <f t="shared" si="246"/>
        <v>0</v>
      </c>
      <c r="M648" s="9"/>
      <c r="N648" s="9"/>
      <c r="O648" s="9">
        <f t="shared" si="247"/>
        <v>0</v>
      </c>
      <c r="P648" s="9"/>
      <c r="Q648" s="9"/>
      <c r="R648" s="9">
        <f t="shared" si="248"/>
        <v>0</v>
      </c>
      <c r="S648" s="9"/>
      <c r="T648" s="9"/>
      <c r="U648" s="9">
        <f t="shared" si="249"/>
        <v>225000</v>
      </c>
      <c r="V648" s="9">
        <v>225000</v>
      </c>
      <c r="W648" s="9"/>
      <c r="X648" s="9">
        <f t="shared" si="250"/>
        <v>0</v>
      </c>
      <c r="Y648" s="9"/>
      <c r="Z648" s="9"/>
      <c r="AA648" s="10">
        <f t="shared" si="251"/>
        <v>0</v>
      </c>
      <c r="AB648" s="11">
        <v>45953</v>
      </c>
    </row>
    <row r="649" spans="1:28" ht="15.75" x14ac:dyDescent="0.25">
      <c r="A649" s="39">
        <v>45953</v>
      </c>
      <c r="B649" s="33" t="s">
        <v>1231</v>
      </c>
      <c r="C649" s="33"/>
      <c r="D649" s="33" t="s">
        <v>31</v>
      </c>
      <c r="E649" s="33" t="s">
        <v>122</v>
      </c>
      <c r="F649" s="33">
        <v>10</v>
      </c>
      <c r="G649" s="33" t="s">
        <v>51</v>
      </c>
      <c r="H649" s="33">
        <v>70000</v>
      </c>
      <c r="I649" s="5">
        <f t="shared" si="252"/>
        <v>700000</v>
      </c>
      <c r="J649" s="37" t="s">
        <v>241</v>
      </c>
      <c r="K649" s="33"/>
      <c r="L649" s="9">
        <f t="shared" si="246"/>
        <v>0</v>
      </c>
      <c r="M649" s="9"/>
      <c r="N649" s="9"/>
      <c r="O649" s="9">
        <f t="shared" si="247"/>
        <v>0</v>
      </c>
      <c r="P649" s="9"/>
      <c r="Q649" s="9"/>
      <c r="R649" s="9">
        <f t="shared" si="248"/>
        <v>0</v>
      </c>
      <c r="S649" s="9"/>
      <c r="T649" s="9"/>
      <c r="U649" s="9">
        <f t="shared" si="249"/>
        <v>700000</v>
      </c>
      <c r="V649" s="9">
        <v>700000</v>
      </c>
      <c r="W649" s="9"/>
      <c r="X649" s="9">
        <f t="shared" si="250"/>
        <v>0</v>
      </c>
      <c r="Y649" s="9"/>
      <c r="Z649" s="9"/>
      <c r="AA649" s="10">
        <f t="shared" si="251"/>
        <v>0</v>
      </c>
      <c r="AB649" s="11">
        <v>45953</v>
      </c>
    </row>
    <row r="650" spans="1:28" ht="15.75" x14ac:dyDescent="0.25">
      <c r="A650" s="39">
        <v>45953</v>
      </c>
      <c r="B650" s="33" t="s">
        <v>735</v>
      </c>
      <c r="C650" s="33"/>
      <c r="D650" s="33" t="s">
        <v>31</v>
      </c>
      <c r="E650" s="33" t="s">
        <v>110</v>
      </c>
      <c r="F650" s="33">
        <v>1400</v>
      </c>
      <c r="G650" s="33" t="s">
        <v>29</v>
      </c>
      <c r="H650" s="33">
        <v>2000</v>
      </c>
      <c r="I650" s="5">
        <f t="shared" si="252"/>
        <v>2800000</v>
      </c>
      <c r="J650" s="37" t="s">
        <v>240</v>
      </c>
      <c r="K650" s="33"/>
      <c r="L650" s="9">
        <f t="shared" si="246"/>
        <v>0</v>
      </c>
      <c r="M650" s="9"/>
      <c r="N650" s="9"/>
      <c r="O650" s="9">
        <f t="shared" si="247"/>
        <v>2800000</v>
      </c>
      <c r="P650" s="9">
        <v>2800000</v>
      </c>
      <c r="Q650" s="9"/>
      <c r="R650" s="9">
        <f t="shared" si="248"/>
        <v>0</v>
      </c>
      <c r="S650" s="9"/>
      <c r="T650" s="9"/>
      <c r="U650" s="9">
        <f t="shared" si="249"/>
        <v>0</v>
      </c>
      <c r="V650" s="9"/>
      <c r="W650" s="9"/>
      <c r="X650" s="9">
        <f t="shared" si="250"/>
        <v>0</v>
      </c>
      <c r="Y650" s="9"/>
      <c r="Z650" s="9"/>
      <c r="AA650" s="10">
        <f t="shared" si="251"/>
        <v>0</v>
      </c>
      <c r="AB650" s="11">
        <v>45953</v>
      </c>
    </row>
    <row r="651" spans="1:28" ht="15.75" x14ac:dyDescent="0.25">
      <c r="A651" s="39">
        <v>45953</v>
      </c>
      <c r="B651" s="33" t="s">
        <v>735</v>
      </c>
      <c r="C651" s="33"/>
      <c r="D651" s="33" t="s">
        <v>31</v>
      </c>
      <c r="E651" s="33" t="s">
        <v>166</v>
      </c>
      <c r="F651" s="33">
        <v>1</v>
      </c>
      <c r="G651" s="33" t="s">
        <v>23</v>
      </c>
      <c r="H651" s="33">
        <v>400000</v>
      </c>
      <c r="I651" s="5">
        <f t="shared" si="252"/>
        <v>400000</v>
      </c>
      <c r="J651" s="37" t="s">
        <v>240</v>
      </c>
      <c r="K651" s="33"/>
      <c r="L651" s="9">
        <f t="shared" si="246"/>
        <v>0</v>
      </c>
      <c r="M651" s="9"/>
      <c r="N651" s="9"/>
      <c r="O651" s="9">
        <f t="shared" si="247"/>
        <v>400000</v>
      </c>
      <c r="P651" s="9">
        <v>400000</v>
      </c>
      <c r="Q651" s="9"/>
      <c r="R651" s="9">
        <f t="shared" si="248"/>
        <v>0</v>
      </c>
      <c r="S651" s="9"/>
      <c r="T651" s="9"/>
      <c r="U651" s="9">
        <f t="shared" si="249"/>
        <v>0</v>
      </c>
      <c r="V651" s="9"/>
      <c r="W651" s="9"/>
      <c r="X651" s="9">
        <f t="shared" si="250"/>
        <v>0</v>
      </c>
      <c r="Y651" s="9"/>
      <c r="Z651" s="9"/>
      <c r="AA651" s="10">
        <f t="shared" si="251"/>
        <v>0</v>
      </c>
      <c r="AB651" s="11">
        <v>45953</v>
      </c>
    </row>
    <row r="652" spans="1:28" ht="15.75" x14ac:dyDescent="0.25">
      <c r="A652" s="39">
        <v>45953</v>
      </c>
      <c r="B652" s="33" t="s">
        <v>35</v>
      </c>
      <c r="C652" s="33"/>
      <c r="D652" s="33" t="s">
        <v>31</v>
      </c>
      <c r="E652" s="33" t="s">
        <v>64</v>
      </c>
      <c r="F652" s="33">
        <v>3</v>
      </c>
      <c r="G652" s="33" t="s">
        <v>33</v>
      </c>
      <c r="H652" s="33">
        <v>150000</v>
      </c>
      <c r="I652" s="5">
        <f t="shared" si="252"/>
        <v>450000</v>
      </c>
      <c r="J652" s="37" t="s">
        <v>241</v>
      </c>
      <c r="K652" s="33"/>
      <c r="L652" s="9">
        <f t="shared" si="246"/>
        <v>0</v>
      </c>
      <c r="M652" s="9"/>
      <c r="N652" s="9"/>
      <c r="O652" s="9">
        <f t="shared" si="247"/>
        <v>0</v>
      </c>
      <c r="P652" s="9"/>
      <c r="Q652" s="9"/>
      <c r="R652" s="9">
        <f t="shared" si="248"/>
        <v>0</v>
      </c>
      <c r="S652" s="9"/>
      <c r="T652" s="9"/>
      <c r="U652" s="9">
        <f t="shared" si="249"/>
        <v>450000</v>
      </c>
      <c r="V652" s="9">
        <v>450000</v>
      </c>
      <c r="W652" s="9"/>
      <c r="X652" s="9">
        <f t="shared" si="250"/>
        <v>0</v>
      </c>
      <c r="Y652" s="9"/>
      <c r="Z652" s="9"/>
      <c r="AA652" s="10">
        <f t="shared" si="251"/>
        <v>0</v>
      </c>
      <c r="AB652" s="11">
        <v>45953</v>
      </c>
    </row>
    <row r="653" spans="1:28" ht="15.75" x14ac:dyDescent="0.25">
      <c r="A653" s="39">
        <v>45953</v>
      </c>
      <c r="B653" s="33" t="s">
        <v>1189</v>
      </c>
      <c r="C653" s="33"/>
      <c r="D653" s="33" t="s">
        <v>31</v>
      </c>
      <c r="E653" s="33" t="s">
        <v>70</v>
      </c>
      <c r="F653" s="33">
        <v>100</v>
      </c>
      <c r="G653" s="33" t="s">
        <v>29</v>
      </c>
      <c r="H653" s="33">
        <v>2720</v>
      </c>
      <c r="I653" s="5">
        <f t="shared" si="252"/>
        <v>272000</v>
      </c>
      <c r="J653" s="37" t="s">
        <v>241</v>
      </c>
      <c r="K653" s="33"/>
      <c r="L653" s="9">
        <f t="shared" si="246"/>
        <v>0</v>
      </c>
      <c r="M653" s="9"/>
      <c r="N653" s="9"/>
      <c r="O653" s="9">
        <f t="shared" si="247"/>
        <v>0</v>
      </c>
      <c r="P653" s="9"/>
      <c r="Q653" s="9"/>
      <c r="R653" s="9">
        <f t="shared" si="248"/>
        <v>0</v>
      </c>
      <c r="S653" s="9"/>
      <c r="T653" s="9"/>
      <c r="U653" s="9">
        <f t="shared" si="249"/>
        <v>272000</v>
      </c>
      <c r="V653" s="9">
        <v>272000</v>
      </c>
      <c r="W653" s="9"/>
      <c r="X653" s="9">
        <f t="shared" si="250"/>
        <v>0</v>
      </c>
      <c r="Y653" s="9"/>
      <c r="Z653" s="9"/>
      <c r="AA653" s="10">
        <f t="shared" si="251"/>
        <v>0</v>
      </c>
      <c r="AB653" s="11">
        <v>45953</v>
      </c>
    </row>
    <row r="654" spans="1:28" ht="15.75" x14ac:dyDescent="0.25">
      <c r="A654" s="39">
        <v>45953</v>
      </c>
      <c r="B654" s="33" t="s">
        <v>217</v>
      </c>
      <c r="C654" s="33"/>
      <c r="D654" s="33" t="s">
        <v>31</v>
      </c>
      <c r="E654" s="33" t="s">
        <v>85</v>
      </c>
      <c r="F654" s="33">
        <v>64.3</v>
      </c>
      <c r="G654" s="33" t="s">
        <v>51</v>
      </c>
      <c r="H654" s="33">
        <v>43000</v>
      </c>
      <c r="I654" s="5">
        <f t="shared" si="252"/>
        <v>2764900</v>
      </c>
      <c r="J654" s="37" t="s">
        <v>240</v>
      </c>
      <c r="K654" s="33" t="s">
        <v>1186</v>
      </c>
      <c r="L654" s="9">
        <f t="shared" si="246"/>
        <v>0</v>
      </c>
      <c r="M654" s="9"/>
      <c r="N654" s="9"/>
      <c r="O654" s="9">
        <f t="shared" si="247"/>
        <v>2764900</v>
      </c>
      <c r="P654" s="9">
        <v>2764900</v>
      </c>
      <c r="Q654" s="9"/>
      <c r="R654" s="9">
        <f t="shared" si="248"/>
        <v>0</v>
      </c>
      <c r="S654" s="9"/>
      <c r="T654" s="9"/>
      <c r="U654" s="9">
        <f t="shared" si="249"/>
        <v>0</v>
      </c>
      <c r="V654" s="9"/>
      <c r="W654" s="9"/>
      <c r="X654" s="9">
        <f t="shared" si="250"/>
        <v>0</v>
      </c>
      <c r="Y654" s="9"/>
      <c r="Z654" s="9"/>
      <c r="AA654" s="10">
        <f t="shared" si="251"/>
        <v>0</v>
      </c>
      <c r="AB654" s="11">
        <v>45958</v>
      </c>
    </row>
    <row r="655" spans="1:28" ht="15.75" x14ac:dyDescent="0.25">
      <c r="A655" s="39">
        <v>45953</v>
      </c>
      <c r="B655" s="33" t="s">
        <v>217</v>
      </c>
      <c r="C655" s="35"/>
      <c r="D655" s="33" t="s">
        <v>31</v>
      </c>
      <c r="E655" s="35" t="s">
        <v>102</v>
      </c>
      <c r="F655" s="35">
        <v>2</v>
      </c>
      <c r="G655" s="35" t="s">
        <v>74</v>
      </c>
      <c r="H655" s="35">
        <v>65000</v>
      </c>
      <c r="I655" s="5">
        <f t="shared" si="252"/>
        <v>130000</v>
      </c>
      <c r="J655" s="37" t="s">
        <v>240</v>
      </c>
      <c r="K655" s="33" t="s">
        <v>1186</v>
      </c>
      <c r="L655" s="9">
        <f t="shared" si="246"/>
        <v>0</v>
      </c>
      <c r="M655" s="9"/>
      <c r="N655" s="9"/>
      <c r="O655" s="9">
        <f t="shared" si="247"/>
        <v>130000</v>
      </c>
      <c r="P655" s="9">
        <v>130000</v>
      </c>
      <c r="Q655" s="9"/>
      <c r="R655" s="9">
        <f t="shared" si="248"/>
        <v>0</v>
      </c>
      <c r="S655" s="9"/>
      <c r="T655" s="9"/>
      <c r="U655" s="9">
        <f t="shared" si="249"/>
        <v>0</v>
      </c>
      <c r="V655" s="9"/>
      <c r="W655" s="9"/>
      <c r="X655" s="9">
        <f t="shared" si="250"/>
        <v>0</v>
      </c>
      <c r="Y655" s="9"/>
      <c r="Z655" s="9"/>
      <c r="AA655" s="10">
        <f t="shared" si="251"/>
        <v>0</v>
      </c>
      <c r="AB655" s="11">
        <v>45958</v>
      </c>
    </row>
    <row r="656" spans="1:28" ht="15.75" x14ac:dyDescent="0.25">
      <c r="A656" s="39">
        <v>45953</v>
      </c>
      <c r="B656" s="33" t="s">
        <v>307</v>
      </c>
      <c r="C656" s="35"/>
      <c r="D656" s="33" t="s">
        <v>31</v>
      </c>
      <c r="E656" s="35" t="s">
        <v>130</v>
      </c>
      <c r="F656" s="35">
        <v>10</v>
      </c>
      <c r="G656" s="35" t="s">
        <v>51</v>
      </c>
      <c r="H656" s="35">
        <v>50000</v>
      </c>
      <c r="I656" s="5">
        <f t="shared" si="252"/>
        <v>500000</v>
      </c>
      <c r="J656" s="41" t="s">
        <v>241</v>
      </c>
      <c r="K656" s="35"/>
      <c r="L656" s="9">
        <f t="shared" si="246"/>
        <v>0</v>
      </c>
      <c r="M656" s="9"/>
      <c r="N656" s="9"/>
      <c r="O656" s="9">
        <f t="shared" si="247"/>
        <v>0</v>
      </c>
      <c r="P656" s="9"/>
      <c r="Q656" s="9"/>
      <c r="R656" s="9">
        <f t="shared" si="248"/>
        <v>0</v>
      </c>
      <c r="S656" s="9"/>
      <c r="T656" s="9"/>
      <c r="U656" s="9">
        <f t="shared" si="249"/>
        <v>500000</v>
      </c>
      <c r="V656" s="9">
        <v>500000</v>
      </c>
      <c r="W656" s="9"/>
      <c r="X656" s="9">
        <f t="shared" si="250"/>
        <v>0</v>
      </c>
      <c r="Y656" s="9"/>
      <c r="Z656" s="9"/>
      <c r="AA656" s="10">
        <f t="shared" si="251"/>
        <v>0</v>
      </c>
      <c r="AB656" s="11">
        <v>45953</v>
      </c>
    </row>
    <row r="657" spans="1:28" ht="15.75" x14ac:dyDescent="0.25">
      <c r="A657" s="39">
        <v>45953</v>
      </c>
      <c r="B657" s="33" t="s">
        <v>231</v>
      </c>
      <c r="C657" s="33"/>
      <c r="D657" s="35"/>
      <c r="E657" s="33" t="s">
        <v>567</v>
      </c>
      <c r="F657" s="33">
        <v>123.5</v>
      </c>
      <c r="G657" s="33" t="s">
        <v>51</v>
      </c>
      <c r="H657" s="33"/>
      <c r="I657" s="5">
        <f t="shared" si="252"/>
        <v>0</v>
      </c>
      <c r="J657" s="83" t="s">
        <v>26</v>
      </c>
      <c r="K657" s="33"/>
      <c r="L657" s="9">
        <f t="shared" si="246"/>
        <v>0</v>
      </c>
      <c r="M657" s="9"/>
      <c r="N657" s="9"/>
      <c r="O657" s="9">
        <f t="shared" si="247"/>
        <v>0</v>
      </c>
      <c r="P657" s="9"/>
      <c r="Q657" s="9"/>
      <c r="R657" s="9">
        <f t="shared" si="248"/>
        <v>0</v>
      </c>
      <c r="S657" s="9"/>
      <c r="T657" s="9"/>
      <c r="U657" s="9">
        <f t="shared" si="249"/>
        <v>0</v>
      </c>
      <c r="V657" s="9"/>
      <c r="W657" s="9"/>
      <c r="X657" s="9">
        <f t="shared" si="250"/>
        <v>0</v>
      </c>
      <c r="Y657" s="9"/>
      <c r="Z657" s="9"/>
      <c r="AA657" s="10">
        <f t="shared" si="251"/>
        <v>0</v>
      </c>
      <c r="AB657" s="11"/>
    </row>
    <row r="658" spans="1:28" ht="15.75" x14ac:dyDescent="0.25">
      <c r="A658" s="39">
        <v>45953</v>
      </c>
      <c r="B658" s="33" t="s">
        <v>231</v>
      </c>
      <c r="C658" s="33"/>
      <c r="D658" s="35"/>
      <c r="E658" s="33" t="s">
        <v>203</v>
      </c>
      <c r="F658" s="33">
        <v>13.7</v>
      </c>
      <c r="G658" s="33" t="s">
        <v>51</v>
      </c>
      <c r="H658" s="33"/>
      <c r="I658" s="5">
        <f t="shared" si="252"/>
        <v>0</v>
      </c>
      <c r="J658" s="83" t="s">
        <v>26</v>
      </c>
      <c r="K658" s="33"/>
      <c r="L658" s="9">
        <f t="shared" si="246"/>
        <v>0</v>
      </c>
      <c r="M658" s="9"/>
      <c r="N658" s="9"/>
      <c r="O658" s="9">
        <f t="shared" si="247"/>
        <v>0</v>
      </c>
      <c r="P658" s="9"/>
      <c r="Q658" s="9"/>
      <c r="R658" s="9">
        <f t="shared" si="248"/>
        <v>0</v>
      </c>
      <c r="S658" s="9"/>
      <c r="T658" s="9"/>
      <c r="U658" s="9">
        <f t="shared" si="249"/>
        <v>0</v>
      </c>
      <c r="V658" s="9"/>
      <c r="W658" s="9"/>
      <c r="X658" s="9">
        <f t="shared" si="250"/>
        <v>0</v>
      </c>
      <c r="Y658" s="9"/>
      <c r="Z658" s="9"/>
      <c r="AA658" s="10">
        <f t="shared" si="251"/>
        <v>0</v>
      </c>
      <c r="AB658" s="11"/>
    </row>
    <row r="659" spans="1:28" ht="15.75" x14ac:dyDescent="0.25">
      <c r="A659" s="39">
        <v>45953</v>
      </c>
      <c r="B659" s="33" t="s">
        <v>231</v>
      </c>
      <c r="C659" s="33"/>
      <c r="D659" s="35"/>
      <c r="E659" s="33" t="s">
        <v>468</v>
      </c>
      <c r="F659" s="33">
        <v>15.9</v>
      </c>
      <c r="G659" s="33" t="s">
        <v>51</v>
      </c>
      <c r="H659" s="33"/>
      <c r="I659" s="5">
        <f t="shared" si="252"/>
        <v>0</v>
      </c>
      <c r="J659" s="83" t="s">
        <v>26</v>
      </c>
      <c r="K659" s="33"/>
      <c r="L659" s="9">
        <f t="shared" si="246"/>
        <v>0</v>
      </c>
      <c r="M659" s="9"/>
      <c r="N659" s="9"/>
      <c r="O659" s="9">
        <f t="shared" si="247"/>
        <v>0</v>
      </c>
      <c r="P659" s="9"/>
      <c r="Q659" s="9"/>
      <c r="R659" s="9">
        <f t="shared" si="248"/>
        <v>0</v>
      </c>
      <c r="S659" s="9"/>
      <c r="T659" s="9"/>
      <c r="U659" s="9">
        <f t="shared" si="249"/>
        <v>0</v>
      </c>
      <c r="V659" s="9"/>
      <c r="W659" s="9"/>
      <c r="X659" s="9">
        <f t="shared" si="250"/>
        <v>0</v>
      </c>
      <c r="Y659" s="9"/>
      <c r="Z659" s="9"/>
      <c r="AA659" s="10">
        <f t="shared" si="251"/>
        <v>0</v>
      </c>
      <c r="AB659" s="11"/>
    </row>
    <row r="660" spans="1:28" ht="15.75" x14ac:dyDescent="0.25">
      <c r="A660" s="39">
        <v>45953</v>
      </c>
      <c r="B660" s="33" t="s">
        <v>231</v>
      </c>
      <c r="C660" s="33"/>
      <c r="D660" s="33"/>
      <c r="E660" s="33" t="s">
        <v>135</v>
      </c>
      <c r="F660" s="33">
        <v>29.2</v>
      </c>
      <c r="G660" s="33" t="s">
        <v>51</v>
      </c>
      <c r="H660" s="33"/>
      <c r="I660" s="5">
        <f t="shared" si="252"/>
        <v>0</v>
      </c>
      <c r="J660" s="83" t="s">
        <v>26</v>
      </c>
      <c r="K660" s="33"/>
      <c r="L660" s="9">
        <f t="shared" si="246"/>
        <v>0</v>
      </c>
      <c r="M660" s="9"/>
      <c r="N660" s="9"/>
      <c r="O660" s="9">
        <f t="shared" si="247"/>
        <v>0</v>
      </c>
      <c r="P660" s="9"/>
      <c r="Q660" s="9"/>
      <c r="R660" s="9">
        <f t="shared" si="248"/>
        <v>0</v>
      </c>
      <c r="S660" s="9"/>
      <c r="T660" s="9"/>
      <c r="U660" s="9">
        <f t="shared" si="249"/>
        <v>0</v>
      </c>
      <c r="V660" s="9"/>
      <c r="W660" s="9"/>
      <c r="X660" s="9">
        <f t="shared" si="250"/>
        <v>0</v>
      </c>
      <c r="Y660" s="9"/>
      <c r="Z660" s="9"/>
      <c r="AA660" s="10">
        <f t="shared" si="251"/>
        <v>0</v>
      </c>
      <c r="AB660" s="11"/>
    </row>
    <row r="661" spans="1:28" ht="15.75" x14ac:dyDescent="0.25">
      <c r="A661" s="32">
        <v>45953</v>
      </c>
      <c r="B661" s="33" t="s">
        <v>231</v>
      </c>
      <c r="C661" s="33"/>
      <c r="D661" s="33"/>
      <c r="E661" s="33" t="s">
        <v>136</v>
      </c>
      <c r="F661" s="33">
        <v>24</v>
      </c>
      <c r="G661" s="33" t="s">
        <v>51</v>
      </c>
      <c r="H661" s="33"/>
      <c r="I661" s="5">
        <f t="shared" si="252"/>
        <v>0</v>
      </c>
      <c r="J661" s="83" t="s">
        <v>26</v>
      </c>
      <c r="K661" s="33"/>
      <c r="L661" s="9">
        <f t="shared" si="246"/>
        <v>0</v>
      </c>
      <c r="M661" s="9"/>
      <c r="N661" s="9"/>
      <c r="O661" s="9">
        <f t="shared" si="247"/>
        <v>0</v>
      </c>
      <c r="P661" s="9"/>
      <c r="Q661" s="9"/>
      <c r="R661" s="9">
        <f t="shared" si="248"/>
        <v>0</v>
      </c>
      <c r="S661" s="9"/>
      <c r="T661" s="9"/>
      <c r="U661" s="9">
        <f t="shared" si="249"/>
        <v>0</v>
      </c>
      <c r="V661" s="9"/>
      <c r="W661" s="9"/>
      <c r="X661" s="9">
        <f t="shared" si="250"/>
        <v>0</v>
      </c>
      <c r="Y661" s="9"/>
      <c r="Z661" s="9"/>
      <c r="AA661" s="10">
        <f t="shared" si="251"/>
        <v>0</v>
      </c>
      <c r="AB661" s="11"/>
    </row>
    <row r="662" spans="1:28" ht="15.75" x14ac:dyDescent="0.25">
      <c r="A662" s="39">
        <v>45953</v>
      </c>
      <c r="B662" s="33" t="s">
        <v>231</v>
      </c>
      <c r="C662" s="33"/>
      <c r="D662" s="33"/>
      <c r="E662" s="33" t="s">
        <v>482</v>
      </c>
      <c r="F662" s="33">
        <v>31.5</v>
      </c>
      <c r="G662" s="33" t="s">
        <v>51</v>
      </c>
      <c r="H662" s="33"/>
      <c r="I662" s="5">
        <f t="shared" si="252"/>
        <v>0</v>
      </c>
      <c r="J662" s="83" t="s">
        <v>26</v>
      </c>
      <c r="K662" s="33"/>
      <c r="L662" s="9">
        <f t="shared" si="246"/>
        <v>0</v>
      </c>
      <c r="M662" s="9"/>
      <c r="N662" s="9"/>
      <c r="O662" s="9">
        <f t="shared" si="247"/>
        <v>0</v>
      </c>
      <c r="P662" s="9"/>
      <c r="Q662" s="9"/>
      <c r="R662" s="9">
        <f t="shared" si="248"/>
        <v>0</v>
      </c>
      <c r="S662" s="9"/>
      <c r="T662" s="9"/>
      <c r="U662" s="9">
        <f t="shared" si="249"/>
        <v>0</v>
      </c>
      <c r="V662" s="9"/>
      <c r="W662" s="9"/>
      <c r="X662" s="9">
        <f t="shared" si="250"/>
        <v>0</v>
      </c>
      <c r="Y662" s="9"/>
      <c r="Z662" s="9"/>
      <c r="AA662" s="10">
        <f t="shared" si="251"/>
        <v>0</v>
      </c>
      <c r="AB662" s="11"/>
    </row>
    <row r="663" spans="1:28" ht="16.5" thickBot="1" x14ac:dyDescent="0.3">
      <c r="A663" s="61">
        <v>45953</v>
      </c>
      <c r="B663" s="62" t="s">
        <v>231</v>
      </c>
      <c r="C663" s="62"/>
      <c r="D663" s="62"/>
      <c r="E663" s="62" t="s">
        <v>423</v>
      </c>
      <c r="F663" s="62">
        <v>35.1</v>
      </c>
      <c r="G663" s="62" t="s">
        <v>51</v>
      </c>
      <c r="H663" s="62"/>
      <c r="I663" s="133">
        <f t="shared" si="252"/>
        <v>0</v>
      </c>
      <c r="J663" s="101" t="s">
        <v>26</v>
      </c>
      <c r="K663" s="62"/>
      <c r="L663" s="97">
        <f t="shared" si="246"/>
        <v>0</v>
      </c>
      <c r="M663" s="97"/>
      <c r="N663" s="97"/>
      <c r="O663" s="97">
        <f t="shared" si="247"/>
        <v>0</v>
      </c>
      <c r="P663" s="97"/>
      <c r="Q663" s="97"/>
      <c r="R663" s="97">
        <f t="shared" si="248"/>
        <v>0</v>
      </c>
      <c r="S663" s="97"/>
      <c r="T663" s="97"/>
      <c r="U663" s="97">
        <f t="shared" si="249"/>
        <v>0</v>
      </c>
      <c r="V663" s="97"/>
      <c r="W663" s="97"/>
      <c r="X663" s="97">
        <f t="shared" si="250"/>
        <v>0</v>
      </c>
      <c r="Y663" s="97"/>
      <c r="Z663" s="97"/>
      <c r="AA663" s="98">
        <f t="shared" si="251"/>
        <v>0</v>
      </c>
      <c r="AB663" s="99"/>
    </row>
    <row r="664" spans="1:28" ht="15.75" x14ac:dyDescent="0.25">
      <c r="A664" s="39">
        <v>45954</v>
      </c>
      <c r="B664" s="35" t="s">
        <v>53</v>
      </c>
      <c r="C664" s="35"/>
      <c r="D664" s="35" t="s">
        <v>31</v>
      </c>
      <c r="E664" s="35" t="s">
        <v>95</v>
      </c>
      <c r="F664" s="35">
        <v>4000</v>
      </c>
      <c r="G664" s="35" t="s">
        <v>29</v>
      </c>
      <c r="H664" s="35">
        <v>3800</v>
      </c>
      <c r="I664" s="5">
        <f t="shared" si="252"/>
        <v>15200000</v>
      </c>
      <c r="J664" s="82" t="s">
        <v>38</v>
      </c>
      <c r="K664" s="35" t="s">
        <v>1228</v>
      </c>
      <c r="L664" s="9">
        <f t="shared" ref="L664" si="253">M664+N664</f>
        <v>0</v>
      </c>
      <c r="M664" s="9"/>
      <c r="N664" s="9"/>
      <c r="O664" s="9">
        <f t="shared" ref="O664" si="254">P664+Q664</f>
        <v>0</v>
      </c>
      <c r="P664" s="9"/>
      <c r="Q664" s="9"/>
      <c r="R664" s="9">
        <f t="shared" ref="R664" si="255">S664+T664</f>
        <v>0</v>
      </c>
      <c r="S664" s="9"/>
      <c r="T664" s="9"/>
      <c r="U664" s="9">
        <f t="shared" ref="U664" si="256">V664+W664</f>
        <v>0</v>
      </c>
      <c r="V664" s="9"/>
      <c r="W664" s="9"/>
      <c r="X664" s="9">
        <f t="shared" ref="X664" si="257">Y664+Z664</f>
        <v>0</v>
      </c>
      <c r="Y664" s="9"/>
      <c r="Z664" s="9"/>
      <c r="AA664" s="10">
        <f t="shared" ref="AA664" si="258">C664+I664-L664-O664-U664-X664-R664</f>
        <v>15200000</v>
      </c>
      <c r="AB664" s="11"/>
    </row>
    <row r="665" spans="1:28" ht="15.75" x14ac:dyDescent="0.25">
      <c r="A665" s="39">
        <v>45954</v>
      </c>
      <c r="B665" s="33" t="s">
        <v>1135</v>
      </c>
      <c r="C665" s="33"/>
      <c r="D665" s="33" t="s">
        <v>31</v>
      </c>
      <c r="E665" s="33" t="s">
        <v>295</v>
      </c>
      <c r="F665" s="33">
        <v>3</v>
      </c>
      <c r="G665" s="33" t="s">
        <v>33</v>
      </c>
      <c r="H665" s="33">
        <v>230000</v>
      </c>
      <c r="I665" s="5">
        <f t="shared" si="252"/>
        <v>690000</v>
      </c>
      <c r="J665" s="37" t="s">
        <v>241</v>
      </c>
      <c r="K665" s="33"/>
      <c r="L665" s="9">
        <f t="shared" ref="L665:L678" si="259">M665+N665</f>
        <v>0</v>
      </c>
      <c r="M665" s="9"/>
      <c r="N665" s="9"/>
      <c r="O665" s="9">
        <f t="shared" ref="O665:O678" si="260">P665+Q665</f>
        <v>0</v>
      </c>
      <c r="P665" s="9"/>
      <c r="Q665" s="9"/>
      <c r="R665" s="9">
        <f t="shared" ref="R665:R678" si="261">S665+T665</f>
        <v>0</v>
      </c>
      <c r="S665" s="9"/>
      <c r="T665" s="9"/>
      <c r="U665" s="9">
        <f t="shared" ref="U665:U678" si="262">V665+W665</f>
        <v>690000</v>
      </c>
      <c r="V665" s="9">
        <v>690000</v>
      </c>
      <c r="W665" s="9"/>
      <c r="X665" s="9">
        <f t="shared" ref="X665:X678" si="263">Y665+Z665</f>
        <v>0</v>
      </c>
      <c r="Y665" s="9"/>
      <c r="Z665" s="9"/>
      <c r="AA665" s="10">
        <f t="shared" ref="AA665:AA678" si="264">C665+I665-L665-O665-U665-X665-R665</f>
        <v>0</v>
      </c>
      <c r="AB665" s="11">
        <v>45954</v>
      </c>
    </row>
    <row r="666" spans="1:28" ht="15.75" x14ac:dyDescent="0.25">
      <c r="A666" s="39">
        <v>45954</v>
      </c>
      <c r="B666" s="33" t="s">
        <v>397</v>
      </c>
      <c r="C666" s="33"/>
      <c r="D666" s="33" t="s">
        <v>31</v>
      </c>
      <c r="E666" s="33" t="s">
        <v>80</v>
      </c>
      <c r="F666" s="33">
        <v>1</v>
      </c>
      <c r="G666" s="33" t="s">
        <v>23</v>
      </c>
      <c r="H666" s="33">
        <v>1150000</v>
      </c>
      <c r="I666" s="5">
        <f t="shared" si="252"/>
        <v>1150000</v>
      </c>
      <c r="J666" s="37" t="s">
        <v>240</v>
      </c>
      <c r="K666" s="33" t="s">
        <v>1225</v>
      </c>
      <c r="L666" s="9">
        <f t="shared" si="259"/>
        <v>0</v>
      </c>
      <c r="M666" s="9"/>
      <c r="N666" s="9"/>
      <c r="O666" s="9">
        <f t="shared" si="260"/>
        <v>1150000</v>
      </c>
      <c r="P666" s="9">
        <v>1150000</v>
      </c>
      <c r="Q666" s="9"/>
      <c r="R666" s="9">
        <f t="shared" si="261"/>
        <v>0</v>
      </c>
      <c r="S666" s="9"/>
      <c r="T666" s="9"/>
      <c r="U666" s="9">
        <f t="shared" si="262"/>
        <v>0</v>
      </c>
      <c r="V666" s="9"/>
      <c r="W666" s="9"/>
      <c r="X666" s="9">
        <f t="shared" si="263"/>
        <v>0</v>
      </c>
      <c r="Y666" s="9"/>
      <c r="Z666" s="9"/>
      <c r="AA666" s="10">
        <f t="shared" si="264"/>
        <v>0</v>
      </c>
      <c r="AB666" s="11">
        <v>45959</v>
      </c>
    </row>
    <row r="667" spans="1:28" ht="15.75" x14ac:dyDescent="0.25">
      <c r="A667" s="39">
        <v>45954</v>
      </c>
      <c r="B667" s="33" t="s">
        <v>369</v>
      </c>
      <c r="C667" s="33"/>
      <c r="D667" s="33" t="s">
        <v>31</v>
      </c>
      <c r="E667" s="33" t="s">
        <v>315</v>
      </c>
      <c r="F667" s="33">
        <v>400</v>
      </c>
      <c r="G667" s="33" t="s">
        <v>29</v>
      </c>
      <c r="H667" s="33">
        <v>5400</v>
      </c>
      <c r="I667" s="5">
        <f t="shared" si="252"/>
        <v>2160000</v>
      </c>
      <c r="J667" s="37" t="s">
        <v>240</v>
      </c>
      <c r="K667" s="33" t="s">
        <v>1225</v>
      </c>
      <c r="L667" s="9">
        <f t="shared" si="259"/>
        <v>0</v>
      </c>
      <c r="M667" s="9"/>
      <c r="N667" s="9"/>
      <c r="O667" s="9">
        <f t="shared" si="260"/>
        <v>2160000</v>
      </c>
      <c r="P667" s="9">
        <v>2160000</v>
      </c>
      <c r="Q667" s="9"/>
      <c r="R667" s="9">
        <f t="shared" si="261"/>
        <v>0</v>
      </c>
      <c r="S667" s="9"/>
      <c r="T667" s="9"/>
      <c r="U667" s="9">
        <f t="shared" si="262"/>
        <v>0</v>
      </c>
      <c r="V667" s="9"/>
      <c r="W667" s="9"/>
      <c r="X667" s="9">
        <f t="shared" si="263"/>
        <v>0</v>
      </c>
      <c r="Y667" s="9"/>
      <c r="Z667" s="9"/>
      <c r="AA667" s="10">
        <f t="shared" si="264"/>
        <v>0</v>
      </c>
      <c r="AB667" s="11">
        <v>45957</v>
      </c>
    </row>
    <row r="668" spans="1:28" ht="15.75" x14ac:dyDescent="0.25">
      <c r="A668" s="39">
        <v>45954</v>
      </c>
      <c r="B668" s="33" t="s">
        <v>154</v>
      </c>
      <c r="C668" s="33"/>
      <c r="D668" s="33" t="s">
        <v>31</v>
      </c>
      <c r="E668" s="33" t="s">
        <v>86</v>
      </c>
      <c r="F668" s="33">
        <v>50</v>
      </c>
      <c r="G668" s="33" t="s">
        <v>51</v>
      </c>
      <c r="H668" s="33">
        <v>125000</v>
      </c>
      <c r="I668" s="5">
        <f t="shared" si="252"/>
        <v>6250000</v>
      </c>
      <c r="J668" s="82" t="s">
        <v>38</v>
      </c>
      <c r="K668" s="33" t="s">
        <v>1228</v>
      </c>
      <c r="L668" s="9">
        <f t="shared" si="259"/>
        <v>0</v>
      </c>
      <c r="M668" s="9"/>
      <c r="N668" s="9"/>
      <c r="O668" s="9">
        <f t="shared" si="260"/>
        <v>0</v>
      </c>
      <c r="P668" s="9"/>
      <c r="Q668" s="9"/>
      <c r="R668" s="9">
        <f t="shared" si="261"/>
        <v>0</v>
      </c>
      <c r="S668" s="9"/>
      <c r="T668" s="9"/>
      <c r="U668" s="9">
        <f t="shared" si="262"/>
        <v>0</v>
      </c>
      <c r="V668" s="9"/>
      <c r="W668" s="9"/>
      <c r="X668" s="9">
        <f t="shared" si="263"/>
        <v>0</v>
      </c>
      <c r="Y668" s="9"/>
      <c r="Z668" s="9"/>
      <c r="AA668" s="10">
        <f t="shared" si="264"/>
        <v>6250000</v>
      </c>
      <c r="AB668" s="11"/>
    </row>
    <row r="669" spans="1:28" ht="15.75" x14ac:dyDescent="0.25">
      <c r="A669" s="39">
        <v>45954</v>
      </c>
      <c r="B669" s="33" t="s">
        <v>258</v>
      </c>
      <c r="C669" s="33"/>
      <c r="D669" s="33" t="s">
        <v>31</v>
      </c>
      <c r="E669" s="33" t="s">
        <v>110</v>
      </c>
      <c r="F669" s="33">
        <v>10400</v>
      </c>
      <c r="G669" s="33" t="s">
        <v>29</v>
      </c>
      <c r="H669" s="33">
        <v>1800</v>
      </c>
      <c r="I669" s="5">
        <f t="shared" si="252"/>
        <v>18720000</v>
      </c>
      <c r="J669" s="82" t="s">
        <v>38</v>
      </c>
      <c r="K669" s="33" t="s">
        <v>1217</v>
      </c>
      <c r="L669" s="9">
        <f t="shared" si="259"/>
        <v>0</v>
      </c>
      <c r="M669" s="9"/>
      <c r="N669" s="9"/>
      <c r="O669" s="9">
        <f t="shared" si="260"/>
        <v>0</v>
      </c>
      <c r="P669" s="9"/>
      <c r="Q669" s="9"/>
      <c r="R669" s="9">
        <f t="shared" si="261"/>
        <v>0</v>
      </c>
      <c r="S669" s="9"/>
      <c r="T669" s="9"/>
      <c r="U669" s="9">
        <f t="shared" si="262"/>
        <v>0</v>
      </c>
      <c r="V669" s="9"/>
      <c r="W669" s="9"/>
      <c r="X669" s="9">
        <f t="shared" si="263"/>
        <v>0</v>
      </c>
      <c r="Y669" s="9"/>
      <c r="Z669" s="9"/>
      <c r="AA669" s="10">
        <f t="shared" si="264"/>
        <v>18720000</v>
      </c>
      <c r="AB669" s="11"/>
    </row>
    <row r="670" spans="1:28" ht="15.75" x14ac:dyDescent="0.25">
      <c r="A670" s="39">
        <v>45954</v>
      </c>
      <c r="B670" s="33" t="s">
        <v>258</v>
      </c>
      <c r="C670" s="33"/>
      <c r="D670" s="33" t="s">
        <v>31</v>
      </c>
      <c r="E670" s="33" t="s">
        <v>185</v>
      </c>
      <c r="F670" s="33">
        <v>20800</v>
      </c>
      <c r="G670" s="33" t="s">
        <v>29</v>
      </c>
      <c r="H670" s="33">
        <v>900</v>
      </c>
      <c r="I670" s="5">
        <f t="shared" si="252"/>
        <v>18720000</v>
      </c>
      <c r="J670" s="82" t="s">
        <v>38</v>
      </c>
      <c r="K670" s="33" t="s">
        <v>1217</v>
      </c>
      <c r="L670" s="9">
        <f t="shared" si="259"/>
        <v>0</v>
      </c>
      <c r="M670" s="9"/>
      <c r="N670" s="9"/>
      <c r="O670" s="9">
        <f t="shared" si="260"/>
        <v>0</v>
      </c>
      <c r="P670" s="9"/>
      <c r="Q670" s="9"/>
      <c r="R670" s="9">
        <f t="shared" si="261"/>
        <v>0</v>
      </c>
      <c r="S670" s="9"/>
      <c r="T670" s="9"/>
      <c r="U670" s="9">
        <f t="shared" si="262"/>
        <v>0</v>
      </c>
      <c r="V670" s="9"/>
      <c r="W670" s="9"/>
      <c r="X670" s="9">
        <f t="shared" si="263"/>
        <v>0</v>
      </c>
      <c r="Y670" s="9"/>
      <c r="Z670" s="9"/>
      <c r="AA670" s="10">
        <f t="shared" si="264"/>
        <v>18720000</v>
      </c>
      <c r="AB670" s="11"/>
    </row>
    <row r="671" spans="1:28" ht="15.75" x14ac:dyDescent="0.25">
      <c r="A671" s="39">
        <v>45954</v>
      </c>
      <c r="B671" s="33" t="s">
        <v>219</v>
      </c>
      <c r="C671" s="33"/>
      <c r="D671" s="33" t="s">
        <v>31</v>
      </c>
      <c r="E671" s="33" t="s">
        <v>903</v>
      </c>
      <c r="F671" s="33">
        <v>2</v>
      </c>
      <c r="G671" s="33" t="s">
        <v>138</v>
      </c>
      <c r="H671" s="33">
        <v>1200000</v>
      </c>
      <c r="I671" s="5">
        <f t="shared" si="252"/>
        <v>2400000</v>
      </c>
      <c r="J671" s="82" t="s">
        <v>38</v>
      </c>
      <c r="K671" s="33" t="s">
        <v>1228</v>
      </c>
      <c r="L671" s="9">
        <f t="shared" si="259"/>
        <v>0</v>
      </c>
      <c r="M671" s="9"/>
      <c r="N671" s="9"/>
      <c r="O671" s="9">
        <f t="shared" si="260"/>
        <v>0</v>
      </c>
      <c r="P671" s="9"/>
      <c r="Q671" s="9"/>
      <c r="R671" s="9">
        <f t="shared" si="261"/>
        <v>0</v>
      </c>
      <c r="S671" s="9"/>
      <c r="T671" s="9"/>
      <c r="U671" s="9">
        <f t="shared" si="262"/>
        <v>0</v>
      </c>
      <c r="V671" s="9"/>
      <c r="W671" s="9"/>
      <c r="X671" s="9">
        <f t="shared" si="263"/>
        <v>0</v>
      </c>
      <c r="Y671" s="9"/>
      <c r="Z671" s="9"/>
      <c r="AA671" s="10">
        <f t="shared" si="264"/>
        <v>2400000</v>
      </c>
      <c r="AB671" s="11"/>
    </row>
    <row r="672" spans="1:28" ht="15.75" x14ac:dyDescent="0.25">
      <c r="A672" s="39">
        <v>45954</v>
      </c>
      <c r="B672" s="33" t="s">
        <v>96</v>
      </c>
      <c r="C672" s="33"/>
      <c r="D672" s="33" t="s">
        <v>31</v>
      </c>
      <c r="E672" s="33" t="s">
        <v>190</v>
      </c>
      <c r="F672" s="33">
        <v>300</v>
      </c>
      <c r="G672" s="33" t="s">
        <v>51</v>
      </c>
      <c r="H672" s="33">
        <v>42000</v>
      </c>
      <c r="I672" s="5">
        <f t="shared" si="252"/>
        <v>12600000</v>
      </c>
      <c r="J672" s="82" t="s">
        <v>38</v>
      </c>
      <c r="K672" s="33" t="s">
        <v>1217</v>
      </c>
      <c r="L672" s="9">
        <f t="shared" si="259"/>
        <v>0</v>
      </c>
      <c r="M672" s="9"/>
      <c r="N672" s="9"/>
      <c r="O672" s="9">
        <f t="shared" si="260"/>
        <v>0</v>
      </c>
      <c r="P672" s="9"/>
      <c r="Q672" s="9"/>
      <c r="R672" s="9">
        <f t="shared" si="261"/>
        <v>0</v>
      </c>
      <c r="S672" s="9"/>
      <c r="T672" s="9"/>
      <c r="U672" s="9">
        <f t="shared" si="262"/>
        <v>0</v>
      </c>
      <c r="V672" s="9"/>
      <c r="W672" s="9"/>
      <c r="X672" s="9">
        <f t="shared" si="263"/>
        <v>0</v>
      </c>
      <c r="Y672" s="9"/>
      <c r="Z672" s="9"/>
      <c r="AA672" s="10">
        <f t="shared" si="264"/>
        <v>12600000</v>
      </c>
      <c r="AB672" s="11"/>
    </row>
    <row r="673" spans="1:28" ht="15.75" x14ac:dyDescent="0.25">
      <c r="A673" s="39">
        <v>45954</v>
      </c>
      <c r="B673" s="33" t="s">
        <v>92</v>
      </c>
      <c r="C673" s="33"/>
      <c r="D673" s="33" t="s">
        <v>31</v>
      </c>
      <c r="E673" s="33" t="s">
        <v>91</v>
      </c>
      <c r="F673" s="33">
        <v>400</v>
      </c>
      <c r="G673" s="33" t="s">
        <v>29</v>
      </c>
      <c r="H673" s="33">
        <v>4000</v>
      </c>
      <c r="I673" s="5">
        <f t="shared" si="252"/>
        <v>1600000</v>
      </c>
      <c r="J673" s="37" t="s">
        <v>241</v>
      </c>
      <c r="K673" s="33"/>
      <c r="L673" s="9">
        <f t="shared" si="259"/>
        <v>0</v>
      </c>
      <c r="M673" s="9"/>
      <c r="N673" s="9"/>
      <c r="O673" s="9">
        <f t="shared" si="260"/>
        <v>0</v>
      </c>
      <c r="P673" s="9"/>
      <c r="Q673" s="9"/>
      <c r="R673" s="9">
        <f t="shared" si="261"/>
        <v>0</v>
      </c>
      <c r="S673" s="9"/>
      <c r="T673" s="9"/>
      <c r="U673" s="9">
        <f t="shared" si="262"/>
        <v>1600000</v>
      </c>
      <c r="V673" s="9">
        <v>1600000</v>
      </c>
      <c r="W673" s="9"/>
      <c r="X673" s="9">
        <f t="shared" si="263"/>
        <v>0</v>
      </c>
      <c r="Y673" s="9"/>
      <c r="Z673" s="9"/>
      <c r="AA673" s="10">
        <f t="shared" si="264"/>
        <v>0</v>
      </c>
      <c r="AB673" s="11">
        <v>45954</v>
      </c>
    </row>
    <row r="674" spans="1:28" ht="15.75" x14ac:dyDescent="0.25">
      <c r="A674" s="32">
        <v>45954</v>
      </c>
      <c r="B674" s="33" t="s">
        <v>934</v>
      </c>
      <c r="C674" s="33"/>
      <c r="D674" s="33" t="s">
        <v>31</v>
      </c>
      <c r="E674" s="33" t="s">
        <v>80</v>
      </c>
      <c r="F674" s="33">
        <v>1</v>
      </c>
      <c r="G674" s="33" t="s">
        <v>23</v>
      </c>
      <c r="H674" s="33">
        <v>1200000</v>
      </c>
      <c r="I674" s="5">
        <f t="shared" si="252"/>
        <v>1200000</v>
      </c>
      <c r="J674" s="37" t="s">
        <v>241</v>
      </c>
      <c r="K674" s="33"/>
      <c r="L674" s="9">
        <f t="shared" si="259"/>
        <v>0</v>
      </c>
      <c r="M674" s="9"/>
      <c r="N674" s="9"/>
      <c r="O674" s="9">
        <f t="shared" si="260"/>
        <v>0</v>
      </c>
      <c r="P674" s="9"/>
      <c r="Q674" s="9"/>
      <c r="R674" s="9">
        <f t="shared" si="261"/>
        <v>0</v>
      </c>
      <c r="S674" s="9"/>
      <c r="T674" s="9"/>
      <c r="U674" s="9">
        <f t="shared" si="262"/>
        <v>1200000</v>
      </c>
      <c r="V674" s="9">
        <v>1200000</v>
      </c>
      <c r="W674" s="9"/>
      <c r="X674" s="9">
        <f t="shared" si="263"/>
        <v>0</v>
      </c>
      <c r="Y674" s="9"/>
      <c r="Z674" s="9"/>
      <c r="AA674" s="10">
        <f t="shared" si="264"/>
        <v>0</v>
      </c>
      <c r="AB674" s="11">
        <v>45954</v>
      </c>
    </row>
    <row r="675" spans="1:28" ht="15.75" x14ac:dyDescent="0.25">
      <c r="A675" s="39">
        <v>45954</v>
      </c>
      <c r="B675" s="33" t="s">
        <v>1233</v>
      </c>
      <c r="C675" s="33"/>
      <c r="D675" s="33" t="s">
        <v>31</v>
      </c>
      <c r="E675" s="33" t="s">
        <v>160</v>
      </c>
      <c r="F675" s="33">
        <v>30</v>
      </c>
      <c r="G675" s="33" t="s">
        <v>29</v>
      </c>
      <c r="H675" s="33">
        <v>95000</v>
      </c>
      <c r="I675" s="5">
        <f t="shared" si="252"/>
        <v>2850000</v>
      </c>
      <c r="J675" s="37" t="s">
        <v>241</v>
      </c>
      <c r="K675" s="33"/>
      <c r="L675" s="9">
        <f t="shared" si="259"/>
        <v>0</v>
      </c>
      <c r="M675" s="9"/>
      <c r="N675" s="9"/>
      <c r="O675" s="9">
        <f t="shared" si="260"/>
        <v>0</v>
      </c>
      <c r="P675" s="9"/>
      <c r="Q675" s="9"/>
      <c r="R675" s="9">
        <f t="shared" si="261"/>
        <v>0</v>
      </c>
      <c r="S675" s="9"/>
      <c r="T675" s="9"/>
      <c r="U675" s="9">
        <f t="shared" si="262"/>
        <v>2850000</v>
      </c>
      <c r="V675" s="9">
        <v>2850000</v>
      </c>
      <c r="W675" s="9"/>
      <c r="X675" s="9">
        <f t="shared" si="263"/>
        <v>0</v>
      </c>
      <c r="Y675" s="9"/>
      <c r="Z675" s="9"/>
      <c r="AA675" s="10">
        <f t="shared" si="264"/>
        <v>0</v>
      </c>
      <c r="AB675" s="11">
        <v>45954</v>
      </c>
    </row>
    <row r="676" spans="1:28" ht="15.75" x14ac:dyDescent="0.25">
      <c r="A676" s="39">
        <v>45954</v>
      </c>
      <c r="B676" s="33" t="s">
        <v>1233</v>
      </c>
      <c r="C676" s="33"/>
      <c r="D676" s="33" t="s">
        <v>31</v>
      </c>
      <c r="E676" s="33" t="s">
        <v>519</v>
      </c>
      <c r="F676" s="33">
        <v>30</v>
      </c>
      <c r="G676" s="33" t="s">
        <v>29</v>
      </c>
      <c r="H676" s="33">
        <v>115000</v>
      </c>
      <c r="I676" s="5">
        <f t="shared" si="252"/>
        <v>3450000</v>
      </c>
      <c r="J676" s="37" t="s">
        <v>241</v>
      </c>
      <c r="K676" s="33"/>
      <c r="L676" s="9">
        <f t="shared" si="259"/>
        <v>0</v>
      </c>
      <c r="M676" s="9"/>
      <c r="N676" s="9"/>
      <c r="O676" s="9">
        <f t="shared" si="260"/>
        <v>0</v>
      </c>
      <c r="P676" s="9"/>
      <c r="Q676" s="9"/>
      <c r="R676" s="9">
        <f t="shared" si="261"/>
        <v>0</v>
      </c>
      <c r="S676" s="9"/>
      <c r="T676" s="9"/>
      <c r="U676" s="9">
        <f t="shared" si="262"/>
        <v>3450000</v>
      </c>
      <c r="V676" s="9">
        <v>3450000</v>
      </c>
      <c r="W676" s="9"/>
      <c r="X676" s="9">
        <f t="shared" si="263"/>
        <v>0</v>
      </c>
      <c r="Y676" s="9"/>
      <c r="Z676" s="9"/>
      <c r="AA676" s="10">
        <f t="shared" si="264"/>
        <v>0</v>
      </c>
      <c r="AB676" s="11">
        <v>45954</v>
      </c>
    </row>
    <row r="677" spans="1:28" ht="16.5" thickBot="1" x14ac:dyDescent="0.3">
      <c r="A677" s="61">
        <v>45954</v>
      </c>
      <c r="B677" s="62" t="s">
        <v>1234</v>
      </c>
      <c r="C677" s="62"/>
      <c r="D677" s="62" t="s">
        <v>31</v>
      </c>
      <c r="E677" s="62" t="s">
        <v>73</v>
      </c>
      <c r="F677" s="62">
        <v>100</v>
      </c>
      <c r="G677" s="62" t="s">
        <v>74</v>
      </c>
      <c r="H677" s="62">
        <v>50000</v>
      </c>
      <c r="I677" s="133">
        <f t="shared" si="252"/>
        <v>5000000</v>
      </c>
      <c r="J677" s="63" t="s">
        <v>240</v>
      </c>
      <c r="K677" s="62" t="s">
        <v>1228</v>
      </c>
      <c r="L677" s="97">
        <f t="shared" si="259"/>
        <v>0</v>
      </c>
      <c r="M677" s="97"/>
      <c r="N677" s="97"/>
      <c r="O677" s="97">
        <f t="shared" si="260"/>
        <v>5000000</v>
      </c>
      <c r="P677" s="97">
        <v>5000000</v>
      </c>
      <c r="Q677" s="97"/>
      <c r="R677" s="97">
        <f t="shared" si="261"/>
        <v>0</v>
      </c>
      <c r="S677" s="97"/>
      <c r="T677" s="97"/>
      <c r="U677" s="97">
        <f t="shared" si="262"/>
        <v>0</v>
      </c>
      <c r="V677" s="97"/>
      <c r="W677" s="97"/>
      <c r="X677" s="97">
        <f t="shared" si="263"/>
        <v>0</v>
      </c>
      <c r="Y677" s="97"/>
      <c r="Z677" s="97"/>
      <c r="AA677" s="98">
        <f t="shared" si="264"/>
        <v>0</v>
      </c>
      <c r="AB677" s="99">
        <v>45961</v>
      </c>
    </row>
    <row r="678" spans="1:28" ht="15.75" x14ac:dyDescent="0.25">
      <c r="A678" s="39">
        <v>45955</v>
      </c>
      <c r="B678" s="33" t="s">
        <v>526</v>
      </c>
      <c r="C678" s="33"/>
      <c r="D678" s="35" t="s">
        <v>31</v>
      </c>
      <c r="E678" s="33" t="s">
        <v>95</v>
      </c>
      <c r="F678" s="33">
        <v>1000</v>
      </c>
      <c r="G678" s="33" t="s">
        <v>29</v>
      </c>
      <c r="H678" s="33">
        <v>3800</v>
      </c>
      <c r="I678" s="135">
        <f t="shared" si="252"/>
        <v>3800000</v>
      </c>
      <c r="J678" s="37" t="s">
        <v>240</v>
      </c>
      <c r="K678" s="33" t="s">
        <v>1186</v>
      </c>
      <c r="L678" s="120">
        <f t="shared" si="259"/>
        <v>0</v>
      </c>
      <c r="M678" s="120"/>
      <c r="N678" s="120"/>
      <c r="O678" s="120">
        <f t="shared" si="260"/>
        <v>3800000</v>
      </c>
      <c r="P678" s="120">
        <v>3800000</v>
      </c>
      <c r="Q678" s="120"/>
      <c r="R678" s="120">
        <f t="shared" si="261"/>
        <v>0</v>
      </c>
      <c r="S678" s="120"/>
      <c r="T678" s="120"/>
      <c r="U678" s="120">
        <f t="shared" si="262"/>
        <v>0</v>
      </c>
      <c r="V678" s="120"/>
      <c r="W678" s="120"/>
      <c r="X678" s="120">
        <f t="shared" si="263"/>
        <v>0</v>
      </c>
      <c r="Y678" s="120"/>
      <c r="Z678" s="120"/>
      <c r="AA678" s="121">
        <f t="shared" si="264"/>
        <v>0</v>
      </c>
      <c r="AB678" s="122">
        <v>45958</v>
      </c>
    </row>
    <row r="679" spans="1:28" ht="15.75" x14ac:dyDescent="0.25">
      <c r="A679" s="39">
        <v>45955</v>
      </c>
      <c r="B679" s="33" t="s">
        <v>526</v>
      </c>
      <c r="C679" s="33"/>
      <c r="D679" s="35" t="s">
        <v>31</v>
      </c>
      <c r="E679" s="33" t="s">
        <v>110</v>
      </c>
      <c r="F679" s="33">
        <v>1000</v>
      </c>
      <c r="G679" s="33" t="s">
        <v>29</v>
      </c>
      <c r="H679" s="33">
        <v>1900</v>
      </c>
      <c r="I679" s="5">
        <f t="shared" si="252"/>
        <v>1900000</v>
      </c>
      <c r="J679" s="37" t="s">
        <v>240</v>
      </c>
      <c r="K679" s="33" t="s">
        <v>1186</v>
      </c>
      <c r="L679" s="9">
        <f t="shared" ref="L679:L704" si="265">M679+N679</f>
        <v>0</v>
      </c>
      <c r="M679" s="9"/>
      <c r="N679" s="9"/>
      <c r="O679" s="9">
        <f t="shared" ref="O679:O704" si="266">P679+Q679</f>
        <v>1900000</v>
      </c>
      <c r="P679" s="9">
        <v>1900000</v>
      </c>
      <c r="Q679" s="9"/>
      <c r="R679" s="9">
        <f t="shared" ref="R679:R704" si="267">S679+T679</f>
        <v>0</v>
      </c>
      <c r="S679" s="9"/>
      <c r="T679" s="9"/>
      <c r="U679" s="9">
        <f t="shared" ref="U679:U704" si="268">V679+W679</f>
        <v>0</v>
      </c>
      <c r="V679" s="9"/>
      <c r="W679" s="9"/>
      <c r="X679" s="9">
        <f t="shared" ref="X679:X704" si="269">Y679+Z679</f>
        <v>0</v>
      </c>
      <c r="Y679" s="9"/>
      <c r="Z679" s="9"/>
      <c r="AA679" s="10">
        <f t="shared" ref="AA679:AA704" si="270">C679+I679-L679-O679-U679-X679-R679</f>
        <v>0</v>
      </c>
      <c r="AB679" s="11">
        <v>45958</v>
      </c>
    </row>
    <row r="680" spans="1:28" ht="15.75" x14ac:dyDescent="0.25">
      <c r="A680" s="39">
        <v>45955</v>
      </c>
      <c r="B680" s="33" t="s">
        <v>151</v>
      </c>
      <c r="C680" s="33"/>
      <c r="D680" s="33" t="s">
        <v>31</v>
      </c>
      <c r="E680" s="33" t="s">
        <v>95</v>
      </c>
      <c r="F680" s="33">
        <v>5200</v>
      </c>
      <c r="G680" s="33" t="s">
        <v>29</v>
      </c>
      <c r="H680" s="33">
        <v>3700</v>
      </c>
      <c r="I680" s="5">
        <f t="shared" si="252"/>
        <v>19240000</v>
      </c>
      <c r="J680" s="37" t="s">
        <v>240</v>
      </c>
      <c r="K680" s="33"/>
      <c r="L680" s="9">
        <f t="shared" si="265"/>
        <v>0</v>
      </c>
      <c r="M680" s="9"/>
      <c r="N680" s="9"/>
      <c r="O680" s="9">
        <f t="shared" si="266"/>
        <v>9240000</v>
      </c>
      <c r="P680" s="9">
        <v>9240000</v>
      </c>
      <c r="Q680" s="9"/>
      <c r="R680" s="9">
        <f t="shared" si="267"/>
        <v>0</v>
      </c>
      <c r="S680" s="9"/>
      <c r="T680" s="9"/>
      <c r="U680" s="9">
        <f t="shared" si="268"/>
        <v>10000000</v>
      </c>
      <c r="V680" s="9">
        <v>10000000</v>
      </c>
      <c r="W680" s="9"/>
      <c r="X680" s="9">
        <f t="shared" si="269"/>
        <v>0</v>
      </c>
      <c r="Y680" s="9"/>
      <c r="Z680" s="9"/>
      <c r="AA680" s="10">
        <f t="shared" si="270"/>
        <v>0</v>
      </c>
      <c r="AB680" s="11">
        <v>45954</v>
      </c>
    </row>
    <row r="681" spans="1:28" ht="15.75" x14ac:dyDescent="0.25">
      <c r="A681" s="39">
        <v>45955</v>
      </c>
      <c r="B681" s="33" t="s">
        <v>492</v>
      </c>
      <c r="C681" s="33"/>
      <c r="D681" s="33" t="s">
        <v>31</v>
      </c>
      <c r="E681" s="33" t="s">
        <v>45</v>
      </c>
      <c r="F681" s="33">
        <v>25</v>
      </c>
      <c r="G681" s="33" t="s">
        <v>51</v>
      </c>
      <c r="H681" s="33">
        <v>180000</v>
      </c>
      <c r="I681" s="5">
        <f t="shared" si="252"/>
        <v>4500000</v>
      </c>
      <c r="J681" s="82" t="s">
        <v>43</v>
      </c>
      <c r="K681" s="33" t="s">
        <v>1186</v>
      </c>
      <c r="L681" s="9">
        <f t="shared" si="265"/>
        <v>0</v>
      </c>
      <c r="M681" s="9"/>
      <c r="N681" s="9"/>
      <c r="O681" s="9">
        <f t="shared" si="266"/>
        <v>0</v>
      </c>
      <c r="P681" s="9"/>
      <c r="Q681" s="9"/>
      <c r="R681" s="9">
        <f t="shared" si="267"/>
        <v>0</v>
      </c>
      <c r="S681" s="9"/>
      <c r="T681" s="9"/>
      <c r="U681" s="9">
        <f t="shared" si="268"/>
        <v>0</v>
      </c>
      <c r="V681" s="9"/>
      <c r="W681" s="9"/>
      <c r="X681" s="9">
        <f t="shared" si="269"/>
        <v>0</v>
      </c>
      <c r="Y681" s="9"/>
      <c r="Z681" s="9"/>
      <c r="AA681" s="10">
        <f t="shared" si="270"/>
        <v>4500000</v>
      </c>
      <c r="AB681" s="11"/>
    </row>
    <row r="682" spans="1:28" ht="15.75" x14ac:dyDescent="0.25">
      <c r="A682" s="39">
        <v>45955</v>
      </c>
      <c r="B682" s="33" t="s">
        <v>1235</v>
      </c>
      <c r="C682" s="33"/>
      <c r="D682" s="33" t="s">
        <v>31</v>
      </c>
      <c r="E682" s="33" t="s">
        <v>139</v>
      </c>
      <c r="F682" s="33">
        <v>1</v>
      </c>
      <c r="G682" s="33" t="s">
        <v>23</v>
      </c>
      <c r="H682" s="33">
        <v>400000</v>
      </c>
      <c r="I682" s="5">
        <f t="shared" si="252"/>
        <v>400000</v>
      </c>
      <c r="J682" s="37" t="s">
        <v>241</v>
      </c>
      <c r="K682" s="33"/>
      <c r="L682" s="9">
        <f t="shared" si="265"/>
        <v>400000</v>
      </c>
      <c r="M682" s="9">
        <v>400000</v>
      </c>
      <c r="N682" s="9"/>
      <c r="O682" s="9">
        <f t="shared" si="266"/>
        <v>0</v>
      </c>
      <c r="P682" s="9"/>
      <c r="Q682" s="9"/>
      <c r="R682" s="9">
        <f t="shared" si="267"/>
        <v>0</v>
      </c>
      <c r="S682" s="9"/>
      <c r="T682" s="9"/>
      <c r="U682" s="9">
        <f t="shared" si="268"/>
        <v>0</v>
      </c>
      <c r="V682" s="9"/>
      <c r="W682" s="9"/>
      <c r="X682" s="9">
        <f t="shared" si="269"/>
        <v>0</v>
      </c>
      <c r="Y682" s="9"/>
      <c r="Z682" s="9"/>
      <c r="AA682" s="10">
        <f t="shared" si="270"/>
        <v>0</v>
      </c>
      <c r="AB682" s="11">
        <v>45955</v>
      </c>
    </row>
    <row r="683" spans="1:28" ht="15.75" x14ac:dyDescent="0.25">
      <c r="A683" s="39">
        <v>45955</v>
      </c>
      <c r="B683" s="33" t="s">
        <v>302</v>
      </c>
      <c r="C683" s="33"/>
      <c r="D683" s="33" t="s">
        <v>31</v>
      </c>
      <c r="E683" s="33" t="s">
        <v>102</v>
      </c>
      <c r="F683" s="33">
        <v>48</v>
      </c>
      <c r="G683" s="33" t="s">
        <v>74</v>
      </c>
      <c r="H683" s="33">
        <v>65000</v>
      </c>
      <c r="I683" s="5">
        <f t="shared" si="252"/>
        <v>3120000</v>
      </c>
      <c r="J683" s="37" t="s">
        <v>241</v>
      </c>
      <c r="K683" s="33"/>
      <c r="L683" s="9">
        <f t="shared" si="265"/>
        <v>0</v>
      </c>
      <c r="M683" s="9"/>
      <c r="N683" s="9"/>
      <c r="O683" s="9">
        <f t="shared" si="266"/>
        <v>0</v>
      </c>
      <c r="P683" s="9"/>
      <c r="Q683" s="9"/>
      <c r="R683" s="9">
        <f t="shared" si="267"/>
        <v>0</v>
      </c>
      <c r="S683" s="9"/>
      <c r="T683" s="9"/>
      <c r="U683" s="9">
        <f t="shared" si="268"/>
        <v>3120000</v>
      </c>
      <c r="V683" s="9">
        <v>3120000</v>
      </c>
      <c r="W683" s="9"/>
      <c r="X683" s="9">
        <f t="shared" si="269"/>
        <v>0</v>
      </c>
      <c r="Y683" s="9"/>
      <c r="Z683" s="9"/>
      <c r="AA683" s="10">
        <f t="shared" si="270"/>
        <v>0</v>
      </c>
      <c r="AB683" s="11">
        <v>45955</v>
      </c>
    </row>
    <row r="684" spans="1:28" ht="15.75" x14ac:dyDescent="0.25">
      <c r="A684" s="39">
        <v>45955</v>
      </c>
      <c r="B684" s="33" t="s">
        <v>302</v>
      </c>
      <c r="C684" s="33"/>
      <c r="D684" s="33" t="s">
        <v>31</v>
      </c>
      <c r="E684" s="33" t="s">
        <v>73</v>
      </c>
      <c r="F684" s="33">
        <v>40</v>
      </c>
      <c r="G684" s="33" t="s">
        <v>74</v>
      </c>
      <c r="H684" s="33">
        <v>50000</v>
      </c>
      <c r="I684" s="5">
        <f t="shared" si="252"/>
        <v>2000000</v>
      </c>
      <c r="J684" s="37" t="s">
        <v>241</v>
      </c>
      <c r="K684" s="33"/>
      <c r="L684" s="9">
        <f t="shared" si="265"/>
        <v>0</v>
      </c>
      <c r="M684" s="9"/>
      <c r="N684" s="9"/>
      <c r="O684" s="9">
        <f t="shared" si="266"/>
        <v>0</v>
      </c>
      <c r="P684" s="9"/>
      <c r="Q684" s="9"/>
      <c r="R684" s="9">
        <f t="shared" si="267"/>
        <v>0</v>
      </c>
      <c r="S684" s="9"/>
      <c r="T684" s="9"/>
      <c r="U684" s="9">
        <f t="shared" si="268"/>
        <v>2000000</v>
      </c>
      <c r="V684" s="9">
        <v>2000000</v>
      </c>
      <c r="W684" s="9"/>
      <c r="X684" s="9">
        <f t="shared" si="269"/>
        <v>0</v>
      </c>
      <c r="Y684" s="9"/>
      <c r="Z684" s="9"/>
      <c r="AA684" s="10">
        <f t="shared" si="270"/>
        <v>0</v>
      </c>
      <c r="AB684" s="11">
        <v>45955</v>
      </c>
    </row>
    <row r="685" spans="1:28" ht="15.75" x14ac:dyDescent="0.25">
      <c r="A685" s="39">
        <v>45955</v>
      </c>
      <c r="B685" s="33" t="s">
        <v>35</v>
      </c>
      <c r="C685" s="33"/>
      <c r="D685" s="33" t="s">
        <v>31</v>
      </c>
      <c r="E685" s="33" t="s">
        <v>1236</v>
      </c>
      <c r="F685" s="33">
        <v>2100</v>
      </c>
      <c r="G685" s="33" t="s">
        <v>29</v>
      </c>
      <c r="H685" s="33">
        <v>2800</v>
      </c>
      <c r="I685" s="5">
        <f t="shared" si="252"/>
        <v>5880000</v>
      </c>
      <c r="J685" s="37" t="s">
        <v>241</v>
      </c>
      <c r="K685" s="33"/>
      <c r="L685" s="9">
        <f t="shared" si="265"/>
        <v>5880000</v>
      </c>
      <c r="M685" s="9">
        <v>5880000</v>
      </c>
      <c r="N685" s="9"/>
      <c r="O685" s="9">
        <f t="shared" si="266"/>
        <v>0</v>
      </c>
      <c r="P685" s="9"/>
      <c r="Q685" s="9"/>
      <c r="R685" s="9">
        <f t="shared" si="267"/>
        <v>0</v>
      </c>
      <c r="S685" s="9"/>
      <c r="T685" s="9"/>
      <c r="U685" s="9">
        <f t="shared" si="268"/>
        <v>0</v>
      </c>
      <c r="V685" s="9"/>
      <c r="W685" s="9"/>
      <c r="X685" s="9">
        <f t="shared" si="269"/>
        <v>0</v>
      </c>
      <c r="Y685" s="9"/>
      <c r="Z685" s="9"/>
      <c r="AA685" s="10">
        <f t="shared" si="270"/>
        <v>0</v>
      </c>
      <c r="AB685" s="11">
        <v>45955</v>
      </c>
    </row>
    <row r="686" spans="1:28" ht="15.75" x14ac:dyDescent="0.25">
      <c r="A686" s="39">
        <v>45955</v>
      </c>
      <c r="B686" s="33" t="s">
        <v>35</v>
      </c>
      <c r="C686" s="33"/>
      <c r="D686" s="33" t="s">
        <v>31</v>
      </c>
      <c r="E686" s="33" t="s">
        <v>86</v>
      </c>
      <c r="F686" s="33">
        <v>25</v>
      </c>
      <c r="G686" s="33" t="s">
        <v>51</v>
      </c>
      <c r="H686" s="33">
        <v>125000</v>
      </c>
      <c r="I686" s="5">
        <f t="shared" si="252"/>
        <v>3125000</v>
      </c>
      <c r="J686" s="82" t="s">
        <v>43</v>
      </c>
      <c r="K686" s="33"/>
      <c r="L686" s="9">
        <f t="shared" si="265"/>
        <v>0</v>
      </c>
      <c r="M686" s="9"/>
      <c r="N686" s="9"/>
      <c r="O686" s="9">
        <f t="shared" si="266"/>
        <v>0</v>
      </c>
      <c r="P686" s="9"/>
      <c r="Q686" s="9"/>
      <c r="R686" s="9">
        <f t="shared" si="267"/>
        <v>0</v>
      </c>
      <c r="S686" s="9"/>
      <c r="T686" s="9"/>
      <c r="U686" s="9">
        <f t="shared" si="268"/>
        <v>0</v>
      </c>
      <c r="V686" s="9"/>
      <c r="W686" s="9"/>
      <c r="X686" s="9">
        <f t="shared" si="269"/>
        <v>0</v>
      </c>
      <c r="Y686" s="9"/>
      <c r="Z686" s="9"/>
      <c r="AA686" s="10">
        <f t="shared" si="270"/>
        <v>3125000</v>
      </c>
      <c r="AB686" s="11"/>
    </row>
    <row r="687" spans="1:28" ht="15.75" x14ac:dyDescent="0.25">
      <c r="A687" s="39">
        <v>45955</v>
      </c>
      <c r="B687" s="33" t="s">
        <v>189</v>
      </c>
      <c r="C687" s="33"/>
      <c r="D687" s="33" t="s">
        <v>31</v>
      </c>
      <c r="E687" s="33" t="s">
        <v>297</v>
      </c>
      <c r="F687" s="33">
        <v>600</v>
      </c>
      <c r="G687" s="33" t="s">
        <v>29</v>
      </c>
      <c r="H687" s="33">
        <v>1800</v>
      </c>
      <c r="I687" s="5">
        <f t="shared" si="252"/>
        <v>1080000</v>
      </c>
      <c r="J687" s="37" t="s">
        <v>241</v>
      </c>
      <c r="K687" s="33"/>
      <c r="L687" s="9">
        <f t="shared" si="265"/>
        <v>0</v>
      </c>
      <c r="M687" s="9"/>
      <c r="N687" s="9"/>
      <c r="O687" s="9">
        <f t="shared" si="266"/>
        <v>0</v>
      </c>
      <c r="P687" s="9"/>
      <c r="Q687" s="9"/>
      <c r="R687" s="9">
        <f t="shared" si="267"/>
        <v>1080000</v>
      </c>
      <c r="S687" s="9">
        <v>1080000</v>
      </c>
      <c r="T687" s="9"/>
      <c r="U687" s="9">
        <f t="shared" si="268"/>
        <v>0</v>
      </c>
      <c r="V687" s="9"/>
      <c r="W687" s="9"/>
      <c r="X687" s="9">
        <f t="shared" si="269"/>
        <v>0</v>
      </c>
      <c r="Y687" s="9"/>
      <c r="Z687" s="9"/>
      <c r="AA687" s="10">
        <f t="shared" si="270"/>
        <v>0</v>
      </c>
      <c r="AB687" s="11">
        <v>45955</v>
      </c>
    </row>
    <row r="688" spans="1:28" ht="15.75" x14ac:dyDescent="0.25">
      <c r="A688" s="39">
        <v>45955</v>
      </c>
      <c r="B688" s="33" t="s">
        <v>901</v>
      </c>
      <c r="C688" s="33"/>
      <c r="D688" s="33" t="s">
        <v>31</v>
      </c>
      <c r="E688" s="33" t="s">
        <v>73</v>
      </c>
      <c r="F688" s="33">
        <v>10</v>
      </c>
      <c r="G688" s="33" t="s">
        <v>74</v>
      </c>
      <c r="H688" s="33">
        <v>50000</v>
      </c>
      <c r="I688" s="5">
        <f t="shared" si="252"/>
        <v>500000</v>
      </c>
      <c r="J688" s="37" t="s">
        <v>241</v>
      </c>
      <c r="K688" s="33"/>
      <c r="L688" s="9">
        <f t="shared" si="265"/>
        <v>500000</v>
      </c>
      <c r="M688" s="9">
        <v>500000</v>
      </c>
      <c r="N688" s="9"/>
      <c r="O688" s="9">
        <f t="shared" si="266"/>
        <v>0</v>
      </c>
      <c r="P688" s="9"/>
      <c r="Q688" s="9"/>
      <c r="R688" s="9">
        <f t="shared" si="267"/>
        <v>0</v>
      </c>
      <c r="S688" s="9"/>
      <c r="T688" s="9"/>
      <c r="U688" s="9">
        <f t="shared" si="268"/>
        <v>0</v>
      </c>
      <c r="V688" s="9"/>
      <c r="W688" s="9"/>
      <c r="X688" s="9">
        <f t="shared" si="269"/>
        <v>0</v>
      </c>
      <c r="Y688" s="9"/>
      <c r="Z688" s="9"/>
      <c r="AA688" s="10">
        <f t="shared" si="270"/>
        <v>0</v>
      </c>
      <c r="AB688" s="11">
        <v>45955</v>
      </c>
    </row>
    <row r="689" spans="1:28" ht="15.75" x14ac:dyDescent="0.25">
      <c r="A689" s="39">
        <v>45955</v>
      </c>
      <c r="B689" s="35" t="s">
        <v>471</v>
      </c>
      <c r="C689" s="35"/>
      <c r="D689" s="33" t="s">
        <v>31</v>
      </c>
      <c r="E689" s="35" t="s">
        <v>102</v>
      </c>
      <c r="F689" s="35">
        <v>2</v>
      </c>
      <c r="G689" s="33" t="s">
        <v>74</v>
      </c>
      <c r="H689" s="35">
        <v>65000</v>
      </c>
      <c r="I689" s="5">
        <f t="shared" si="252"/>
        <v>130000</v>
      </c>
      <c r="J689" s="37" t="s">
        <v>241</v>
      </c>
      <c r="K689" s="35"/>
      <c r="L689" s="9">
        <f t="shared" si="265"/>
        <v>0</v>
      </c>
      <c r="M689" s="9"/>
      <c r="N689" s="9"/>
      <c r="O689" s="9">
        <f t="shared" si="266"/>
        <v>0</v>
      </c>
      <c r="P689" s="9"/>
      <c r="Q689" s="9"/>
      <c r="R689" s="9">
        <f t="shared" si="267"/>
        <v>0</v>
      </c>
      <c r="S689" s="9"/>
      <c r="T689" s="9"/>
      <c r="U689" s="9">
        <f t="shared" si="268"/>
        <v>130000</v>
      </c>
      <c r="V689" s="9">
        <v>130000</v>
      </c>
      <c r="W689" s="9"/>
      <c r="X689" s="9">
        <f t="shared" si="269"/>
        <v>0</v>
      </c>
      <c r="Y689" s="9"/>
      <c r="Z689" s="9"/>
      <c r="AA689" s="10">
        <f t="shared" si="270"/>
        <v>0</v>
      </c>
      <c r="AB689" s="11">
        <v>45955</v>
      </c>
    </row>
    <row r="690" spans="1:28" ht="15.75" x14ac:dyDescent="0.25">
      <c r="A690" s="39">
        <v>45955</v>
      </c>
      <c r="B690" s="33" t="s">
        <v>1096</v>
      </c>
      <c r="C690" s="33"/>
      <c r="D690" s="33" t="s">
        <v>31</v>
      </c>
      <c r="E690" s="33" t="s">
        <v>45</v>
      </c>
      <c r="F690" s="33">
        <v>25</v>
      </c>
      <c r="G690" s="33" t="s">
        <v>51</v>
      </c>
      <c r="H690" s="33">
        <v>155000</v>
      </c>
      <c r="I690" s="5">
        <f t="shared" si="252"/>
        <v>3875000</v>
      </c>
      <c r="J690" s="85" t="s">
        <v>43</v>
      </c>
      <c r="K690" s="33"/>
      <c r="L690" s="9">
        <f t="shared" si="265"/>
        <v>0</v>
      </c>
      <c r="M690" s="9"/>
      <c r="N690" s="9"/>
      <c r="O690" s="9">
        <f t="shared" si="266"/>
        <v>0</v>
      </c>
      <c r="P690" s="9"/>
      <c r="Q690" s="9"/>
      <c r="R690" s="9">
        <f t="shared" si="267"/>
        <v>0</v>
      </c>
      <c r="S690" s="9"/>
      <c r="T690" s="9"/>
      <c r="U690" s="9">
        <f t="shared" si="268"/>
        <v>2000000</v>
      </c>
      <c r="V690" s="9">
        <v>2000000</v>
      </c>
      <c r="W690" s="9"/>
      <c r="X690" s="9">
        <f t="shared" si="269"/>
        <v>0</v>
      </c>
      <c r="Y690" s="9"/>
      <c r="Z690" s="9"/>
      <c r="AA690" s="10">
        <f t="shared" si="270"/>
        <v>1875000</v>
      </c>
      <c r="AB690" s="11">
        <v>45955</v>
      </c>
    </row>
    <row r="691" spans="1:28" ht="15.75" x14ac:dyDescent="0.25">
      <c r="A691" s="39">
        <v>45955</v>
      </c>
      <c r="B691" s="33" t="s">
        <v>313</v>
      </c>
      <c r="C691" s="33"/>
      <c r="D691" s="33" t="s">
        <v>31</v>
      </c>
      <c r="E691" s="33" t="s">
        <v>80</v>
      </c>
      <c r="F691" s="33">
        <v>2</v>
      </c>
      <c r="G691" s="33" t="s">
        <v>23</v>
      </c>
      <c r="H691" s="33">
        <v>1200000</v>
      </c>
      <c r="I691" s="5">
        <f t="shared" si="252"/>
        <v>2400000</v>
      </c>
      <c r="J691" s="37" t="s">
        <v>241</v>
      </c>
      <c r="K691" s="33"/>
      <c r="L691" s="9">
        <f t="shared" si="265"/>
        <v>0</v>
      </c>
      <c r="M691" s="9"/>
      <c r="N691" s="9"/>
      <c r="O691" s="9">
        <f t="shared" si="266"/>
        <v>0</v>
      </c>
      <c r="P691" s="9"/>
      <c r="Q691" s="9"/>
      <c r="R691" s="9">
        <f t="shared" si="267"/>
        <v>0</v>
      </c>
      <c r="S691" s="9"/>
      <c r="T691" s="9"/>
      <c r="U691" s="9">
        <f t="shared" si="268"/>
        <v>2400000</v>
      </c>
      <c r="V691" s="9">
        <v>2400000</v>
      </c>
      <c r="W691" s="9"/>
      <c r="X691" s="9">
        <f t="shared" si="269"/>
        <v>0</v>
      </c>
      <c r="Y691" s="9"/>
      <c r="Z691" s="9"/>
      <c r="AA691" s="10">
        <f t="shared" si="270"/>
        <v>0</v>
      </c>
      <c r="AB691" s="11">
        <v>45955</v>
      </c>
    </row>
    <row r="692" spans="1:28" ht="15.75" x14ac:dyDescent="0.25">
      <c r="A692" s="39">
        <v>45955</v>
      </c>
      <c r="B692" s="33" t="s">
        <v>359</v>
      </c>
      <c r="C692" s="33"/>
      <c r="D692" s="33" t="s">
        <v>31</v>
      </c>
      <c r="E692" s="33" t="s">
        <v>297</v>
      </c>
      <c r="F692" s="33">
        <v>2200</v>
      </c>
      <c r="G692" s="33" t="s">
        <v>29</v>
      </c>
      <c r="H692" s="33">
        <v>1750</v>
      </c>
      <c r="I692" s="5">
        <f t="shared" si="252"/>
        <v>3850000</v>
      </c>
      <c r="J692" s="85" t="s">
        <v>43</v>
      </c>
      <c r="K692" s="33" t="s">
        <v>1186</v>
      </c>
      <c r="L692" s="9">
        <f t="shared" si="265"/>
        <v>0</v>
      </c>
      <c r="M692" s="9"/>
      <c r="N692" s="9"/>
      <c r="O692" s="9">
        <f t="shared" si="266"/>
        <v>0</v>
      </c>
      <c r="P692" s="9"/>
      <c r="Q692" s="9"/>
      <c r="R692" s="9">
        <f t="shared" si="267"/>
        <v>0</v>
      </c>
      <c r="S692" s="9"/>
      <c r="T692" s="9"/>
      <c r="U692" s="9">
        <f t="shared" si="268"/>
        <v>3500000</v>
      </c>
      <c r="V692" s="9">
        <v>3500000</v>
      </c>
      <c r="W692" s="9"/>
      <c r="X692" s="9">
        <f t="shared" si="269"/>
        <v>0</v>
      </c>
      <c r="Y692" s="9"/>
      <c r="Z692" s="9"/>
      <c r="AA692" s="10">
        <f t="shared" si="270"/>
        <v>350000</v>
      </c>
      <c r="AB692" s="11">
        <v>45960</v>
      </c>
    </row>
    <row r="693" spans="1:28" ht="15.75" x14ac:dyDescent="0.25">
      <c r="A693" s="32">
        <v>45955</v>
      </c>
      <c r="B693" s="33" t="s">
        <v>217</v>
      </c>
      <c r="C693" s="33"/>
      <c r="D693" s="33" t="s">
        <v>31</v>
      </c>
      <c r="E693" s="33" t="s">
        <v>945</v>
      </c>
      <c r="F693" s="33">
        <v>2000</v>
      </c>
      <c r="G693" s="33" t="s">
        <v>29</v>
      </c>
      <c r="H693" s="33">
        <v>2000</v>
      </c>
      <c r="I693" s="5">
        <f t="shared" si="252"/>
        <v>4000000</v>
      </c>
      <c r="J693" s="41" t="s">
        <v>240</v>
      </c>
      <c r="K693" s="33" t="s">
        <v>1186</v>
      </c>
      <c r="L693" s="9">
        <f t="shared" si="265"/>
        <v>0</v>
      </c>
      <c r="M693" s="9"/>
      <c r="N693" s="9"/>
      <c r="O693" s="9">
        <f t="shared" si="266"/>
        <v>4000000</v>
      </c>
      <c r="P693" s="9">
        <v>4000000</v>
      </c>
      <c r="Q693" s="9"/>
      <c r="R693" s="9">
        <f t="shared" si="267"/>
        <v>0</v>
      </c>
      <c r="S693" s="9"/>
      <c r="T693" s="9"/>
      <c r="U693" s="9">
        <f t="shared" si="268"/>
        <v>0</v>
      </c>
      <c r="V693" s="9"/>
      <c r="W693" s="9"/>
      <c r="X693" s="9">
        <f t="shared" si="269"/>
        <v>0</v>
      </c>
      <c r="Y693" s="9"/>
      <c r="Z693" s="9"/>
      <c r="AA693" s="10">
        <f t="shared" si="270"/>
        <v>0</v>
      </c>
      <c r="AB693" s="11">
        <v>45958</v>
      </c>
    </row>
    <row r="694" spans="1:28" ht="15.75" x14ac:dyDescent="0.25">
      <c r="A694" s="39">
        <v>45955</v>
      </c>
      <c r="B694" s="33" t="s">
        <v>1237</v>
      </c>
      <c r="C694" s="33"/>
      <c r="D694" s="33" t="s">
        <v>31</v>
      </c>
      <c r="E694" s="33" t="s">
        <v>91</v>
      </c>
      <c r="F694" s="33">
        <v>1000</v>
      </c>
      <c r="G694" s="33" t="s">
        <v>29</v>
      </c>
      <c r="H694" s="33">
        <v>3900</v>
      </c>
      <c r="I694" s="5">
        <f t="shared" si="252"/>
        <v>3900000</v>
      </c>
      <c r="J694" s="41" t="s">
        <v>241</v>
      </c>
      <c r="K694" s="33" t="s">
        <v>1225</v>
      </c>
      <c r="L694" s="9">
        <f t="shared" si="265"/>
        <v>3900000</v>
      </c>
      <c r="M694" s="9">
        <v>3900000</v>
      </c>
      <c r="N694" s="9"/>
      <c r="O694" s="9">
        <f t="shared" si="266"/>
        <v>0</v>
      </c>
      <c r="P694" s="9"/>
      <c r="Q694" s="9"/>
      <c r="R694" s="9">
        <f t="shared" si="267"/>
        <v>0</v>
      </c>
      <c r="S694" s="9"/>
      <c r="T694" s="9"/>
      <c r="U694" s="9">
        <f t="shared" si="268"/>
        <v>0</v>
      </c>
      <c r="V694" s="9"/>
      <c r="W694" s="9"/>
      <c r="X694" s="9">
        <f t="shared" si="269"/>
        <v>0</v>
      </c>
      <c r="Y694" s="9"/>
      <c r="Z694" s="9"/>
      <c r="AA694" s="10">
        <f t="shared" si="270"/>
        <v>0</v>
      </c>
      <c r="AB694" s="11">
        <v>45961</v>
      </c>
    </row>
    <row r="695" spans="1:28" ht="15.75" x14ac:dyDescent="0.25">
      <c r="A695" s="32">
        <v>45955</v>
      </c>
      <c r="B695" s="33" t="s">
        <v>920</v>
      </c>
      <c r="C695" s="33"/>
      <c r="D695" s="33" t="s">
        <v>31</v>
      </c>
      <c r="E695" s="33" t="s">
        <v>166</v>
      </c>
      <c r="F695" s="33">
        <v>1</v>
      </c>
      <c r="G695" s="33" t="s">
        <v>23</v>
      </c>
      <c r="H695" s="33">
        <v>400000</v>
      </c>
      <c r="I695" s="5">
        <f t="shared" si="252"/>
        <v>400000</v>
      </c>
      <c r="J695" s="37" t="s">
        <v>241</v>
      </c>
      <c r="K695" s="33"/>
      <c r="L695" s="9">
        <f t="shared" si="265"/>
        <v>0</v>
      </c>
      <c r="M695" s="9"/>
      <c r="N695" s="9"/>
      <c r="O695" s="9">
        <f t="shared" si="266"/>
        <v>0</v>
      </c>
      <c r="P695" s="9"/>
      <c r="Q695" s="9"/>
      <c r="R695" s="9">
        <f t="shared" si="267"/>
        <v>0</v>
      </c>
      <c r="S695" s="9"/>
      <c r="T695" s="9"/>
      <c r="U695" s="9">
        <f t="shared" si="268"/>
        <v>400000</v>
      </c>
      <c r="V695" s="9">
        <v>400000</v>
      </c>
      <c r="W695" s="9"/>
      <c r="X695" s="9">
        <f t="shared" si="269"/>
        <v>0</v>
      </c>
      <c r="Y695" s="9"/>
      <c r="Z695" s="9"/>
      <c r="AA695" s="10">
        <f t="shared" si="270"/>
        <v>0</v>
      </c>
      <c r="AB695" s="11">
        <v>45955</v>
      </c>
    </row>
    <row r="696" spans="1:28" ht="15.75" x14ac:dyDescent="0.25">
      <c r="A696" s="39">
        <v>45955</v>
      </c>
      <c r="B696" s="33" t="s">
        <v>222</v>
      </c>
      <c r="C696" s="33"/>
      <c r="D696" s="33" t="s">
        <v>31</v>
      </c>
      <c r="E696" s="33" t="s">
        <v>224</v>
      </c>
      <c r="F696" s="33">
        <v>500</v>
      </c>
      <c r="G696" s="33" t="s">
        <v>29</v>
      </c>
      <c r="H696" s="33">
        <v>1790</v>
      </c>
      <c r="I696" s="5">
        <f t="shared" si="252"/>
        <v>895000</v>
      </c>
      <c r="J696" s="37" t="s">
        <v>241</v>
      </c>
      <c r="K696" s="33"/>
      <c r="L696" s="9">
        <f t="shared" si="265"/>
        <v>0</v>
      </c>
      <c r="M696" s="9"/>
      <c r="N696" s="9"/>
      <c r="O696" s="9">
        <f t="shared" si="266"/>
        <v>0</v>
      </c>
      <c r="P696" s="9"/>
      <c r="Q696" s="9"/>
      <c r="R696" s="9">
        <f t="shared" si="267"/>
        <v>895000</v>
      </c>
      <c r="S696" s="9">
        <v>895000</v>
      </c>
      <c r="T696" s="9"/>
      <c r="U696" s="9">
        <f t="shared" si="268"/>
        <v>0</v>
      </c>
      <c r="V696" s="9"/>
      <c r="W696" s="9"/>
      <c r="X696" s="9">
        <f t="shared" si="269"/>
        <v>0</v>
      </c>
      <c r="Y696" s="9"/>
      <c r="Z696" s="9"/>
      <c r="AA696" s="10">
        <f t="shared" si="270"/>
        <v>0</v>
      </c>
      <c r="AB696" s="11">
        <v>45955</v>
      </c>
    </row>
    <row r="697" spans="1:28" ht="15.75" x14ac:dyDescent="0.25">
      <c r="A697" s="39">
        <v>45955</v>
      </c>
      <c r="B697" s="35" t="s">
        <v>217</v>
      </c>
      <c r="C697" s="35"/>
      <c r="D697" s="35" t="s">
        <v>31</v>
      </c>
      <c r="E697" s="35" t="s">
        <v>102</v>
      </c>
      <c r="F697" s="35">
        <v>2</v>
      </c>
      <c r="G697" s="35" t="s">
        <v>74</v>
      </c>
      <c r="H697" s="35">
        <v>65000</v>
      </c>
      <c r="I697" s="5">
        <f t="shared" si="252"/>
        <v>130000</v>
      </c>
      <c r="J697" s="41" t="s">
        <v>240</v>
      </c>
      <c r="K697" s="35" t="s">
        <v>1238</v>
      </c>
      <c r="L697" s="9">
        <f t="shared" si="265"/>
        <v>0</v>
      </c>
      <c r="M697" s="9"/>
      <c r="N697" s="9"/>
      <c r="O697" s="9">
        <f t="shared" si="266"/>
        <v>130000</v>
      </c>
      <c r="P697" s="9">
        <v>130000</v>
      </c>
      <c r="Q697" s="9"/>
      <c r="R697" s="9">
        <f t="shared" si="267"/>
        <v>0</v>
      </c>
      <c r="S697" s="9"/>
      <c r="T697" s="9"/>
      <c r="U697" s="9">
        <f t="shared" si="268"/>
        <v>0</v>
      </c>
      <c r="V697" s="9"/>
      <c r="W697" s="9"/>
      <c r="X697" s="9">
        <f t="shared" si="269"/>
        <v>0</v>
      </c>
      <c r="Y697" s="9"/>
      <c r="Z697" s="9"/>
      <c r="AA697" s="10">
        <f t="shared" si="270"/>
        <v>0</v>
      </c>
      <c r="AB697" s="11">
        <v>45958</v>
      </c>
    </row>
    <row r="698" spans="1:28" ht="15.75" x14ac:dyDescent="0.25">
      <c r="A698" s="39">
        <v>45955</v>
      </c>
      <c r="B698" s="33" t="s">
        <v>231</v>
      </c>
      <c r="C698" s="33"/>
      <c r="D698" s="33"/>
      <c r="E698" s="33" t="s">
        <v>135</v>
      </c>
      <c r="F698" s="33">
        <v>30.1</v>
      </c>
      <c r="G698" s="33" t="s">
        <v>51</v>
      </c>
      <c r="H698" s="33"/>
      <c r="I698" s="5">
        <f t="shared" si="252"/>
        <v>0</v>
      </c>
      <c r="J698" s="83" t="s">
        <v>26</v>
      </c>
      <c r="K698" s="33"/>
      <c r="L698" s="9">
        <f t="shared" si="265"/>
        <v>0</v>
      </c>
      <c r="M698" s="9"/>
      <c r="N698" s="9"/>
      <c r="O698" s="9">
        <f t="shared" si="266"/>
        <v>0</v>
      </c>
      <c r="P698" s="9"/>
      <c r="Q698" s="9"/>
      <c r="R698" s="9">
        <f t="shared" si="267"/>
        <v>0</v>
      </c>
      <c r="S698" s="9"/>
      <c r="T698" s="9"/>
      <c r="U698" s="9">
        <f t="shared" si="268"/>
        <v>0</v>
      </c>
      <c r="V698" s="9"/>
      <c r="W698" s="9"/>
      <c r="X698" s="9">
        <f t="shared" si="269"/>
        <v>0</v>
      </c>
      <c r="Y698" s="9"/>
      <c r="Z698" s="9"/>
      <c r="AA698" s="10">
        <f t="shared" si="270"/>
        <v>0</v>
      </c>
      <c r="AB698" s="11"/>
    </row>
    <row r="699" spans="1:28" ht="15.75" x14ac:dyDescent="0.25">
      <c r="A699" s="39">
        <v>45955</v>
      </c>
      <c r="B699" s="33" t="s">
        <v>231</v>
      </c>
      <c r="C699" s="33"/>
      <c r="D699" s="33"/>
      <c r="E699" s="33" t="s">
        <v>1113</v>
      </c>
      <c r="F699" s="33">
        <v>30.9</v>
      </c>
      <c r="G699" s="33" t="s">
        <v>51</v>
      </c>
      <c r="H699" s="33"/>
      <c r="I699" s="5">
        <f t="shared" si="252"/>
        <v>0</v>
      </c>
      <c r="J699" s="83" t="s">
        <v>26</v>
      </c>
      <c r="K699" s="33"/>
      <c r="L699" s="9">
        <f t="shared" si="265"/>
        <v>0</v>
      </c>
      <c r="M699" s="9"/>
      <c r="N699" s="9"/>
      <c r="O699" s="9">
        <f t="shared" si="266"/>
        <v>0</v>
      </c>
      <c r="P699" s="9"/>
      <c r="Q699" s="9"/>
      <c r="R699" s="9">
        <f t="shared" si="267"/>
        <v>0</v>
      </c>
      <c r="S699" s="9"/>
      <c r="T699" s="9"/>
      <c r="U699" s="9">
        <f t="shared" si="268"/>
        <v>0</v>
      </c>
      <c r="V699" s="9"/>
      <c r="W699" s="9"/>
      <c r="X699" s="9">
        <f t="shared" si="269"/>
        <v>0</v>
      </c>
      <c r="Y699" s="9"/>
      <c r="Z699" s="9"/>
      <c r="AA699" s="10">
        <f t="shared" si="270"/>
        <v>0</v>
      </c>
      <c r="AB699" s="11"/>
    </row>
    <row r="700" spans="1:28" ht="15.75" x14ac:dyDescent="0.25">
      <c r="A700" s="39">
        <v>45955</v>
      </c>
      <c r="B700" s="33" t="s">
        <v>231</v>
      </c>
      <c r="C700" s="33"/>
      <c r="D700" s="33"/>
      <c r="E700" s="33" t="s">
        <v>136</v>
      </c>
      <c r="F700" s="33">
        <v>72.900000000000006</v>
      </c>
      <c r="G700" s="33" t="s">
        <v>51</v>
      </c>
      <c r="H700" s="33"/>
      <c r="I700" s="5">
        <f t="shared" si="252"/>
        <v>0</v>
      </c>
      <c r="J700" s="83" t="s">
        <v>26</v>
      </c>
      <c r="K700" s="33"/>
      <c r="L700" s="9">
        <f t="shared" si="265"/>
        <v>0</v>
      </c>
      <c r="M700" s="9"/>
      <c r="N700" s="9"/>
      <c r="O700" s="9">
        <f t="shared" si="266"/>
        <v>0</v>
      </c>
      <c r="P700" s="9"/>
      <c r="Q700" s="9"/>
      <c r="R700" s="9">
        <f t="shared" si="267"/>
        <v>0</v>
      </c>
      <c r="S700" s="9"/>
      <c r="T700" s="9"/>
      <c r="U700" s="9">
        <f t="shared" si="268"/>
        <v>0</v>
      </c>
      <c r="V700" s="9"/>
      <c r="W700" s="9"/>
      <c r="X700" s="9">
        <f t="shared" si="269"/>
        <v>0</v>
      </c>
      <c r="Y700" s="9"/>
      <c r="Z700" s="9"/>
      <c r="AA700" s="10">
        <f t="shared" si="270"/>
        <v>0</v>
      </c>
      <c r="AB700" s="11"/>
    </row>
    <row r="701" spans="1:28" ht="15.75" x14ac:dyDescent="0.25">
      <c r="A701" s="39">
        <v>45955</v>
      </c>
      <c r="B701" s="33" t="s">
        <v>231</v>
      </c>
      <c r="C701" s="33"/>
      <c r="D701" s="33"/>
      <c r="E701" s="33" t="s">
        <v>203</v>
      </c>
      <c r="F701" s="33">
        <v>27</v>
      </c>
      <c r="G701" s="33" t="s">
        <v>51</v>
      </c>
      <c r="H701" s="33"/>
      <c r="I701" s="5">
        <f t="shared" si="252"/>
        <v>0</v>
      </c>
      <c r="J701" s="83" t="s">
        <v>26</v>
      </c>
      <c r="K701" s="33"/>
      <c r="L701" s="9">
        <f t="shared" si="265"/>
        <v>0</v>
      </c>
      <c r="M701" s="9"/>
      <c r="N701" s="9"/>
      <c r="O701" s="9">
        <f t="shared" si="266"/>
        <v>0</v>
      </c>
      <c r="P701" s="9"/>
      <c r="Q701" s="9"/>
      <c r="R701" s="9">
        <f t="shared" si="267"/>
        <v>0</v>
      </c>
      <c r="S701" s="9"/>
      <c r="T701" s="9"/>
      <c r="U701" s="9">
        <f t="shared" si="268"/>
        <v>0</v>
      </c>
      <c r="V701" s="9"/>
      <c r="W701" s="9"/>
      <c r="X701" s="9">
        <f t="shared" si="269"/>
        <v>0</v>
      </c>
      <c r="Y701" s="9"/>
      <c r="Z701" s="9"/>
      <c r="AA701" s="10">
        <f t="shared" si="270"/>
        <v>0</v>
      </c>
      <c r="AB701" s="11"/>
    </row>
    <row r="702" spans="1:28" ht="15.75" x14ac:dyDescent="0.25">
      <c r="A702" s="39">
        <v>45955</v>
      </c>
      <c r="B702" s="33" t="s">
        <v>231</v>
      </c>
      <c r="C702" s="33"/>
      <c r="D702" s="33"/>
      <c r="E702" s="33" t="s">
        <v>482</v>
      </c>
      <c r="F702" s="33">
        <v>123.8</v>
      </c>
      <c r="G702" s="33" t="s">
        <v>51</v>
      </c>
      <c r="H702" s="33"/>
      <c r="I702" s="5">
        <f t="shared" si="252"/>
        <v>0</v>
      </c>
      <c r="J702" s="83" t="s">
        <v>26</v>
      </c>
      <c r="K702" s="33"/>
      <c r="L702" s="9">
        <f t="shared" si="265"/>
        <v>0</v>
      </c>
      <c r="M702" s="9"/>
      <c r="N702" s="9"/>
      <c r="O702" s="9">
        <f t="shared" si="266"/>
        <v>0</v>
      </c>
      <c r="P702" s="9"/>
      <c r="Q702" s="9"/>
      <c r="R702" s="9">
        <f t="shared" si="267"/>
        <v>0</v>
      </c>
      <c r="S702" s="9"/>
      <c r="T702" s="9"/>
      <c r="U702" s="9">
        <f t="shared" si="268"/>
        <v>0</v>
      </c>
      <c r="V702" s="9"/>
      <c r="W702" s="9"/>
      <c r="X702" s="9">
        <f t="shared" si="269"/>
        <v>0</v>
      </c>
      <c r="Y702" s="9"/>
      <c r="Z702" s="9"/>
      <c r="AA702" s="10">
        <f t="shared" si="270"/>
        <v>0</v>
      </c>
      <c r="AB702" s="11"/>
    </row>
    <row r="703" spans="1:28" ht="15.75" x14ac:dyDescent="0.25">
      <c r="A703" s="39">
        <v>45955</v>
      </c>
      <c r="B703" s="33" t="s">
        <v>231</v>
      </c>
      <c r="C703" s="33"/>
      <c r="D703" s="33"/>
      <c r="E703" s="33" t="s">
        <v>423</v>
      </c>
      <c r="F703" s="33">
        <v>100.7</v>
      </c>
      <c r="G703" s="33" t="s">
        <v>51</v>
      </c>
      <c r="H703" s="33"/>
      <c r="I703" s="5">
        <f t="shared" si="252"/>
        <v>0</v>
      </c>
      <c r="J703" s="83" t="s">
        <v>26</v>
      </c>
      <c r="K703" s="33"/>
      <c r="L703" s="9">
        <f t="shared" si="265"/>
        <v>0</v>
      </c>
      <c r="M703" s="9"/>
      <c r="N703" s="9"/>
      <c r="O703" s="9">
        <f t="shared" si="266"/>
        <v>0</v>
      </c>
      <c r="P703" s="9"/>
      <c r="Q703" s="9"/>
      <c r="R703" s="9">
        <f t="shared" si="267"/>
        <v>0</v>
      </c>
      <c r="S703" s="9"/>
      <c r="T703" s="9"/>
      <c r="U703" s="9">
        <f t="shared" si="268"/>
        <v>0</v>
      </c>
      <c r="V703" s="9"/>
      <c r="W703" s="9"/>
      <c r="X703" s="9">
        <f t="shared" si="269"/>
        <v>0</v>
      </c>
      <c r="Y703" s="9"/>
      <c r="Z703" s="9"/>
      <c r="AA703" s="10">
        <f t="shared" si="270"/>
        <v>0</v>
      </c>
      <c r="AB703" s="11"/>
    </row>
    <row r="704" spans="1:28" ht="16.5" thickBot="1" x14ac:dyDescent="0.3">
      <c r="A704" s="95">
        <v>45955</v>
      </c>
      <c r="B704" s="62" t="s">
        <v>231</v>
      </c>
      <c r="C704" s="62"/>
      <c r="D704" s="62"/>
      <c r="E704" s="62" t="s">
        <v>98</v>
      </c>
      <c r="F704" s="62">
        <v>21.9</v>
      </c>
      <c r="G704" s="62" t="s">
        <v>51</v>
      </c>
      <c r="H704" s="62"/>
      <c r="I704" s="133">
        <f t="shared" si="252"/>
        <v>0</v>
      </c>
      <c r="J704" s="101" t="s">
        <v>26</v>
      </c>
      <c r="K704" s="62"/>
      <c r="L704" s="97">
        <f t="shared" si="265"/>
        <v>0</v>
      </c>
      <c r="M704" s="97"/>
      <c r="N704" s="97"/>
      <c r="O704" s="97">
        <f t="shared" si="266"/>
        <v>0</v>
      </c>
      <c r="P704" s="97"/>
      <c r="Q704" s="97"/>
      <c r="R704" s="97">
        <f t="shared" si="267"/>
        <v>0</v>
      </c>
      <c r="S704" s="97"/>
      <c r="T704" s="97"/>
      <c r="U704" s="97">
        <f t="shared" si="268"/>
        <v>0</v>
      </c>
      <c r="V704" s="97"/>
      <c r="W704" s="97"/>
      <c r="X704" s="97">
        <f t="shared" si="269"/>
        <v>0</v>
      </c>
      <c r="Y704" s="97"/>
      <c r="Z704" s="97"/>
      <c r="AA704" s="98">
        <f t="shared" si="270"/>
        <v>0</v>
      </c>
      <c r="AB704" s="99"/>
    </row>
    <row r="705" spans="1:28" ht="15.75" x14ac:dyDescent="0.25">
      <c r="A705" s="32"/>
      <c r="B705" s="59" t="s">
        <v>48</v>
      </c>
      <c r="C705" s="59"/>
      <c r="D705" s="59"/>
      <c r="E705" s="59" t="s">
        <v>102</v>
      </c>
      <c r="F705" s="59"/>
      <c r="G705" s="59" t="s">
        <v>74</v>
      </c>
      <c r="H705" s="59"/>
      <c r="I705" s="148">
        <f t="shared" si="252"/>
        <v>0</v>
      </c>
      <c r="J705" s="37" t="s">
        <v>34</v>
      </c>
      <c r="K705" s="33"/>
      <c r="L705" s="9">
        <f t="shared" ref="L705:L708" si="271">M705+N705</f>
        <v>0</v>
      </c>
      <c r="M705" s="9"/>
      <c r="N705" s="9"/>
      <c r="O705" s="9">
        <f t="shared" ref="O705:O708" si="272">P705+Q705</f>
        <v>780000</v>
      </c>
      <c r="P705" s="9">
        <v>780000</v>
      </c>
      <c r="Q705" s="9"/>
      <c r="R705" s="9">
        <f t="shared" ref="R705:R708" si="273">S705+T705</f>
        <v>0</v>
      </c>
      <c r="S705" s="9"/>
      <c r="T705" s="9"/>
      <c r="U705" s="9">
        <f t="shared" ref="U705:U708" si="274">V705+W705</f>
        <v>0</v>
      </c>
      <c r="V705" s="9"/>
      <c r="W705" s="9"/>
      <c r="X705" s="9">
        <f t="shared" ref="X705:X708" si="275">Y705+Z705</f>
        <v>0</v>
      </c>
      <c r="Y705" s="9"/>
      <c r="Z705" s="9"/>
      <c r="AA705" s="10">
        <f t="shared" ref="AA705:AA708" si="276">C705+I705-L705-O705-U705-X705-R705</f>
        <v>-780000</v>
      </c>
      <c r="AB705" s="11">
        <v>45943</v>
      </c>
    </row>
    <row r="706" spans="1:28" ht="15.75" x14ac:dyDescent="0.25">
      <c r="A706" s="152"/>
      <c r="B706" s="153" t="s">
        <v>663</v>
      </c>
      <c r="C706" s="153"/>
      <c r="D706" s="153"/>
      <c r="E706" s="153" t="s">
        <v>86</v>
      </c>
      <c r="F706" s="153"/>
      <c r="G706" s="153" t="s">
        <v>51</v>
      </c>
      <c r="H706" s="153"/>
      <c r="I706" s="148">
        <f t="shared" si="252"/>
        <v>0</v>
      </c>
      <c r="J706" s="53" t="s">
        <v>34</v>
      </c>
      <c r="K706" s="46"/>
      <c r="L706" s="9">
        <f t="shared" ref="L706" si="277">M706+N706</f>
        <v>0</v>
      </c>
      <c r="M706" s="9"/>
      <c r="N706" s="9"/>
      <c r="O706" s="9">
        <f t="shared" ref="O706" si="278">P706+Q706</f>
        <v>5000000</v>
      </c>
      <c r="P706" s="9">
        <v>5000000</v>
      </c>
      <c r="Q706" s="9"/>
      <c r="R706" s="9">
        <f t="shared" ref="R706" si="279">S706+T706</f>
        <v>0</v>
      </c>
      <c r="S706" s="9"/>
      <c r="T706" s="9"/>
      <c r="U706" s="9">
        <f t="shared" ref="U706" si="280">V706+W706</f>
        <v>0</v>
      </c>
      <c r="V706" s="9"/>
      <c r="W706" s="9"/>
      <c r="X706" s="9">
        <f t="shared" ref="X706" si="281">Y706+Z706</f>
        <v>0</v>
      </c>
      <c r="Y706" s="9"/>
      <c r="Z706" s="9"/>
      <c r="AA706" s="10">
        <f t="shared" ref="AA706" si="282">C706+I706-L706-O706-U706-X706-R706</f>
        <v>-5000000</v>
      </c>
      <c r="AB706" s="11">
        <v>45960</v>
      </c>
    </row>
    <row r="707" spans="1:28" ht="16.5" thickBot="1" x14ac:dyDescent="0.3">
      <c r="A707" s="95"/>
      <c r="B707" s="149" t="s">
        <v>358</v>
      </c>
      <c r="C707" s="149"/>
      <c r="D707" s="149"/>
      <c r="E707" s="149" t="s">
        <v>297</v>
      </c>
      <c r="F707" s="149"/>
      <c r="G707" s="149" t="s">
        <v>29</v>
      </c>
      <c r="H707" s="149"/>
      <c r="I707" s="150">
        <f t="shared" ref="I707:I770" si="283">F707*H707</f>
        <v>0</v>
      </c>
      <c r="J707" s="63" t="s">
        <v>34</v>
      </c>
      <c r="K707" s="62"/>
      <c r="L707" s="9">
        <f t="shared" si="271"/>
        <v>0</v>
      </c>
      <c r="M707" s="9"/>
      <c r="N707" s="9"/>
      <c r="O707" s="9">
        <f t="shared" si="272"/>
        <v>12216000</v>
      </c>
      <c r="P707" s="9">
        <v>12216000</v>
      </c>
      <c r="Q707" s="9"/>
      <c r="R707" s="9">
        <f t="shared" si="273"/>
        <v>0</v>
      </c>
      <c r="S707" s="9"/>
      <c r="T707" s="9"/>
      <c r="U707" s="9">
        <f t="shared" si="274"/>
        <v>0</v>
      </c>
      <c r="V707" s="9"/>
      <c r="W707" s="9"/>
      <c r="X707" s="9">
        <f t="shared" si="275"/>
        <v>0</v>
      </c>
      <c r="Y707" s="9"/>
      <c r="Z707" s="9"/>
      <c r="AA707" s="10">
        <f t="shared" si="276"/>
        <v>-12216000</v>
      </c>
      <c r="AB707" s="11">
        <v>45945</v>
      </c>
    </row>
    <row r="708" spans="1:28" ht="15.75" x14ac:dyDescent="0.25">
      <c r="A708" s="39">
        <v>45957</v>
      </c>
      <c r="B708" s="35" t="s">
        <v>586</v>
      </c>
      <c r="C708" s="35"/>
      <c r="D708" s="35" t="s">
        <v>31</v>
      </c>
      <c r="E708" s="35" t="s">
        <v>187</v>
      </c>
      <c r="F708" s="35">
        <v>2</v>
      </c>
      <c r="G708" s="35" t="s">
        <v>23</v>
      </c>
      <c r="H708" s="35">
        <v>400000</v>
      </c>
      <c r="I708" s="134">
        <f t="shared" si="283"/>
        <v>800000</v>
      </c>
      <c r="J708" s="41" t="s">
        <v>241</v>
      </c>
      <c r="K708" s="35"/>
      <c r="L708" s="120">
        <f t="shared" si="271"/>
        <v>0</v>
      </c>
      <c r="M708" s="120"/>
      <c r="N708" s="120"/>
      <c r="O708" s="120">
        <f t="shared" si="272"/>
        <v>0</v>
      </c>
      <c r="P708" s="120"/>
      <c r="Q708" s="120"/>
      <c r="R708" s="120">
        <f t="shared" si="273"/>
        <v>0</v>
      </c>
      <c r="S708" s="120"/>
      <c r="T708" s="120"/>
      <c r="U708" s="120">
        <f t="shared" si="274"/>
        <v>800000</v>
      </c>
      <c r="V708" s="120">
        <v>800000</v>
      </c>
      <c r="W708" s="120"/>
      <c r="X708" s="120">
        <f t="shared" si="275"/>
        <v>0</v>
      </c>
      <c r="Y708" s="120"/>
      <c r="Z708" s="120"/>
      <c r="AA708" s="121">
        <f t="shared" si="276"/>
        <v>0</v>
      </c>
      <c r="AB708" s="122">
        <v>45957</v>
      </c>
    </row>
    <row r="709" spans="1:28" ht="15.75" x14ac:dyDescent="0.25">
      <c r="A709" s="39">
        <v>45957</v>
      </c>
      <c r="B709" s="35" t="s">
        <v>586</v>
      </c>
      <c r="C709" s="33"/>
      <c r="D709" s="35" t="s">
        <v>31</v>
      </c>
      <c r="E709" s="35" t="s">
        <v>167</v>
      </c>
      <c r="F709" s="33">
        <v>2</v>
      </c>
      <c r="G709" s="33" t="s">
        <v>23</v>
      </c>
      <c r="H709" s="33">
        <v>400000</v>
      </c>
      <c r="I709" s="5">
        <f t="shared" si="283"/>
        <v>800000</v>
      </c>
      <c r="J709" s="37" t="s">
        <v>241</v>
      </c>
      <c r="K709" s="33"/>
      <c r="L709" s="9">
        <f t="shared" ref="L709:L730" si="284">M709+N709</f>
        <v>0</v>
      </c>
      <c r="M709" s="9"/>
      <c r="N709" s="9"/>
      <c r="O709" s="9">
        <f t="shared" ref="O709:O730" si="285">P709+Q709</f>
        <v>0</v>
      </c>
      <c r="P709" s="9"/>
      <c r="Q709" s="9"/>
      <c r="R709" s="9">
        <f t="shared" ref="R709:R730" si="286">S709+T709</f>
        <v>0</v>
      </c>
      <c r="S709" s="9"/>
      <c r="T709" s="9"/>
      <c r="U709" s="9">
        <f t="shared" ref="U709:U730" si="287">V709+W709</f>
        <v>800000</v>
      </c>
      <c r="V709" s="9">
        <v>800000</v>
      </c>
      <c r="W709" s="9"/>
      <c r="X709" s="9">
        <f t="shared" ref="X709:X730" si="288">Y709+Z709</f>
        <v>0</v>
      </c>
      <c r="Y709" s="9"/>
      <c r="Z709" s="9"/>
      <c r="AA709" s="10">
        <f t="shared" ref="AA709:AA730" si="289">C709+I709-L709-O709-U709-X709-R709</f>
        <v>0</v>
      </c>
      <c r="AB709" s="11">
        <v>45957</v>
      </c>
    </row>
    <row r="710" spans="1:28" ht="15.75" x14ac:dyDescent="0.25">
      <c r="A710" s="39">
        <v>45957</v>
      </c>
      <c r="B710" s="33" t="s">
        <v>72</v>
      </c>
      <c r="C710" s="33"/>
      <c r="D710" s="35" t="s">
        <v>31</v>
      </c>
      <c r="E710" s="33" t="s">
        <v>328</v>
      </c>
      <c r="F710" s="33">
        <v>500</v>
      </c>
      <c r="G710" s="33" t="s">
        <v>51</v>
      </c>
      <c r="H710" s="33">
        <v>87500</v>
      </c>
      <c r="I710" s="5">
        <f t="shared" si="283"/>
        <v>43750000</v>
      </c>
      <c r="J710" s="37" t="s">
        <v>240</v>
      </c>
      <c r="K710" s="33"/>
      <c r="L710" s="9">
        <f t="shared" si="284"/>
        <v>0</v>
      </c>
      <c r="M710" s="9"/>
      <c r="N710" s="9"/>
      <c r="O710" s="9">
        <f t="shared" si="285"/>
        <v>43750000</v>
      </c>
      <c r="P710" s="9">
        <v>43750000</v>
      </c>
      <c r="Q710" s="9"/>
      <c r="R710" s="9">
        <f t="shared" si="286"/>
        <v>0</v>
      </c>
      <c r="S710" s="9"/>
      <c r="T710" s="9"/>
      <c r="U710" s="9">
        <f t="shared" si="287"/>
        <v>0</v>
      </c>
      <c r="V710" s="9"/>
      <c r="W710" s="9"/>
      <c r="X710" s="9">
        <f t="shared" si="288"/>
        <v>0</v>
      </c>
      <c r="Y710" s="9"/>
      <c r="Z710" s="9"/>
      <c r="AA710" s="10">
        <f t="shared" si="289"/>
        <v>0</v>
      </c>
      <c r="AB710" s="11">
        <v>45918</v>
      </c>
    </row>
    <row r="711" spans="1:28" ht="15.75" x14ac:dyDescent="0.25">
      <c r="A711" s="39">
        <v>45957</v>
      </c>
      <c r="B711" s="33" t="s">
        <v>72</v>
      </c>
      <c r="C711" s="33"/>
      <c r="D711" s="35" t="s">
        <v>31</v>
      </c>
      <c r="E711" s="33" t="s">
        <v>122</v>
      </c>
      <c r="F711" s="33">
        <v>10</v>
      </c>
      <c r="G711" s="33" t="s">
        <v>51</v>
      </c>
      <c r="H711" s="33">
        <v>60000</v>
      </c>
      <c r="I711" s="5">
        <f t="shared" si="283"/>
        <v>600000</v>
      </c>
      <c r="J711" s="37" t="s">
        <v>241</v>
      </c>
      <c r="K711" s="33"/>
      <c r="L711" s="9">
        <f t="shared" si="284"/>
        <v>600000</v>
      </c>
      <c r="M711" s="9">
        <v>600000</v>
      </c>
      <c r="N711" s="9"/>
      <c r="O711" s="9">
        <f t="shared" si="285"/>
        <v>0</v>
      </c>
      <c r="P711" s="9"/>
      <c r="Q711" s="9"/>
      <c r="R711" s="9">
        <f t="shared" si="286"/>
        <v>0</v>
      </c>
      <c r="S711" s="9"/>
      <c r="T711" s="9"/>
      <c r="U711" s="9">
        <f t="shared" si="287"/>
        <v>0</v>
      </c>
      <c r="V711" s="9"/>
      <c r="W711" s="9"/>
      <c r="X711" s="9">
        <f t="shared" si="288"/>
        <v>0</v>
      </c>
      <c r="Y711" s="9"/>
      <c r="Z711" s="9"/>
      <c r="AA711" s="10">
        <f t="shared" si="289"/>
        <v>0</v>
      </c>
      <c r="AB711" s="11">
        <v>45957</v>
      </c>
    </row>
    <row r="712" spans="1:28" ht="15.75" x14ac:dyDescent="0.25">
      <c r="A712" s="39">
        <v>45957</v>
      </c>
      <c r="B712" s="33" t="s">
        <v>72</v>
      </c>
      <c r="C712" s="33"/>
      <c r="D712" s="35" t="s">
        <v>31</v>
      </c>
      <c r="E712" s="33" t="s">
        <v>73</v>
      </c>
      <c r="F712" s="33">
        <v>20</v>
      </c>
      <c r="G712" s="33" t="s">
        <v>74</v>
      </c>
      <c r="H712" s="33">
        <v>50000</v>
      </c>
      <c r="I712" s="5">
        <f t="shared" si="283"/>
        <v>1000000</v>
      </c>
      <c r="J712" s="37" t="s">
        <v>241</v>
      </c>
      <c r="K712" s="33"/>
      <c r="L712" s="9">
        <f t="shared" si="284"/>
        <v>1000000</v>
      </c>
      <c r="M712" s="9">
        <v>1000000</v>
      </c>
      <c r="N712" s="9"/>
      <c r="O712" s="9">
        <f t="shared" si="285"/>
        <v>0</v>
      </c>
      <c r="P712" s="9"/>
      <c r="Q712" s="9"/>
      <c r="R712" s="9">
        <f t="shared" si="286"/>
        <v>0</v>
      </c>
      <c r="S712" s="9"/>
      <c r="T712" s="9"/>
      <c r="U712" s="9">
        <f t="shared" si="287"/>
        <v>0</v>
      </c>
      <c r="V712" s="9"/>
      <c r="W712" s="9"/>
      <c r="X712" s="9">
        <f t="shared" si="288"/>
        <v>0</v>
      </c>
      <c r="Y712" s="9"/>
      <c r="Z712" s="9"/>
      <c r="AA712" s="10">
        <f t="shared" si="289"/>
        <v>0</v>
      </c>
      <c r="AB712" s="11">
        <v>45957</v>
      </c>
    </row>
    <row r="713" spans="1:28" ht="15.75" x14ac:dyDescent="0.25">
      <c r="A713" s="39">
        <v>45957</v>
      </c>
      <c r="B713" s="33" t="s">
        <v>191</v>
      </c>
      <c r="C713" s="33"/>
      <c r="D713" s="35" t="s">
        <v>31</v>
      </c>
      <c r="E713" s="33" t="s">
        <v>185</v>
      </c>
      <c r="F713" s="33">
        <v>6000</v>
      </c>
      <c r="G713" s="33" t="s">
        <v>29</v>
      </c>
      <c r="H713" s="33">
        <v>900</v>
      </c>
      <c r="I713" s="5">
        <f t="shared" si="283"/>
        <v>5400000</v>
      </c>
      <c r="J713" s="82" t="s">
        <v>43</v>
      </c>
      <c r="K713" s="33" t="s">
        <v>1239</v>
      </c>
      <c r="L713" s="9">
        <f t="shared" si="284"/>
        <v>0</v>
      </c>
      <c r="M713" s="9"/>
      <c r="N713" s="9"/>
      <c r="O713" s="9">
        <f t="shared" si="285"/>
        <v>0</v>
      </c>
      <c r="P713" s="9"/>
      <c r="Q713" s="9"/>
      <c r="R713" s="9">
        <f t="shared" si="286"/>
        <v>0</v>
      </c>
      <c r="S713" s="9"/>
      <c r="T713" s="9"/>
      <c r="U713" s="9">
        <f t="shared" si="287"/>
        <v>1000</v>
      </c>
      <c r="V713" s="9">
        <v>1000</v>
      </c>
      <c r="W713" s="9"/>
      <c r="X713" s="9">
        <f t="shared" si="288"/>
        <v>0</v>
      </c>
      <c r="Y713" s="9"/>
      <c r="Z713" s="9"/>
      <c r="AA713" s="10">
        <f t="shared" si="289"/>
        <v>5399000</v>
      </c>
      <c r="AB713" s="11">
        <v>45960</v>
      </c>
    </row>
    <row r="714" spans="1:28" ht="15.75" x14ac:dyDescent="0.25">
      <c r="A714" s="39">
        <v>45957</v>
      </c>
      <c r="B714" s="33" t="s">
        <v>153</v>
      </c>
      <c r="C714" s="33"/>
      <c r="D714" s="35" t="s">
        <v>31</v>
      </c>
      <c r="E714" s="33" t="s">
        <v>102</v>
      </c>
      <c r="F714" s="33">
        <v>48</v>
      </c>
      <c r="G714" s="33" t="s">
        <v>74</v>
      </c>
      <c r="H714" s="33">
        <v>65000</v>
      </c>
      <c r="I714" s="5">
        <f t="shared" si="283"/>
        <v>3120000</v>
      </c>
      <c r="J714" s="37" t="s">
        <v>240</v>
      </c>
      <c r="K714" s="33" t="s">
        <v>1239</v>
      </c>
      <c r="L714" s="9">
        <f t="shared" si="284"/>
        <v>0</v>
      </c>
      <c r="M714" s="9"/>
      <c r="N714" s="9"/>
      <c r="O714" s="9">
        <f t="shared" si="285"/>
        <v>3120000</v>
      </c>
      <c r="P714" s="9">
        <v>3120000</v>
      </c>
      <c r="Q714" s="9"/>
      <c r="R714" s="9">
        <f t="shared" si="286"/>
        <v>0</v>
      </c>
      <c r="S714" s="9"/>
      <c r="T714" s="9"/>
      <c r="U714" s="9">
        <f t="shared" si="287"/>
        <v>0</v>
      </c>
      <c r="V714" s="9"/>
      <c r="W714" s="9"/>
      <c r="X714" s="9">
        <f t="shared" si="288"/>
        <v>0</v>
      </c>
      <c r="Y714" s="9"/>
      <c r="Z714" s="9"/>
      <c r="AA714" s="10">
        <f t="shared" si="289"/>
        <v>0</v>
      </c>
      <c r="AB714" s="11">
        <v>45961</v>
      </c>
    </row>
    <row r="715" spans="1:28" ht="15.75" x14ac:dyDescent="0.25">
      <c r="A715" s="39">
        <v>45957</v>
      </c>
      <c r="B715" s="33" t="s">
        <v>1135</v>
      </c>
      <c r="C715" s="33"/>
      <c r="D715" s="35" t="s">
        <v>31</v>
      </c>
      <c r="E715" s="33" t="s">
        <v>769</v>
      </c>
      <c r="F715" s="33">
        <v>3</v>
      </c>
      <c r="G715" s="33" t="s">
        <v>51</v>
      </c>
      <c r="H715" s="33">
        <v>140000</v>
      </c>
      <c r="I715" s="5">
        <f t="shared" si="283"/>
        <v>420000</v>
      </c>
      <c r="J715" s="37" t="s">
        <v>241</v>
      </c>
      <c r="K715" s="33"/>
      <c r="L715" s="9">
        <f t="shared" si="284"/>
        <v>0</v>
      </c>
      <c r="M715" s="9"/>
      <c r="N715" s="9"/>
      <c r="O715" s="9">
        <f t="shared" si="285"/>
        <v>0</v>
      </c>
      <c r="P715" s="9"/>
      <c r="Q715" s="9"/>
      <c r="R715" s="9">
        <f t="shared" si="286"/>
        <v>0</v>
      </c>
      <c r="S715" s="9"/>
      <c r="T715" s="9"/>
      <c r="U715" s="9">
        <f t="shared" si="287"/>
        <v>420000</v>
      </c>
      <c r="V715" s="9">
        <v>420000</v>
      </c>
      <c r="W715" s="9"/>
      <c r="X715" s="9">
        <f t="shared" si="288"/>
        <v>0</v>
      </c>
      <c r="Y715" s="9"/>
      <c r="Z715" s="9"/>
      <c r="AA715" s="10">
        <f t="shared" si="289"/>
        <v>0</v>
      </c>
      <c r="AB715" s="11">
        <v>45957</v>
      </c>
    </row>
    <row r="716" spans="1:28" ht="15.75" x14ac:dyDescent="0.25">
      <c r="A716" s="39">
        <v>45957</v>
      </c>
      <c r="B716" s="33" t="s">
        <v>402</v>
      </c>
      <c r="C716" s="33"/>
      <c r="D716" s="35" t="s">
        <v>31</v>
      </c>
      <c r="E716" s="33" t="s">
        <v>774</v>
      </c>
      <c r="F716" s="33">
        <v>3</v>
      </c>
      <c r="G716" s="33" t="s">
        <v>33</v>
      </c>
      <c r="H716" s="33">
        <v>300000</v>
      </c>
      <c r="I716" s="5">
        <f t="shared" si="283"/>
        <v>900000</v>
      </c>
      <c r="J716" s="82" t="s">
        <v>38</v>
      </c>
      <c r="K716" s="33" t="s">
        <v>1239</v>
      </c>
      <c r="L716" s="9">
        <f t="shared" si="284"/>
        <v>0</v>
      </c>
      <c r="M716" s="9"/>
      <c r="N716" s="9"/>
      <c r="O716" s="9">
        <f t="shared" si="285"/>
        <v>0</v>
      </c>
      <c r="P716" s="9"/>
      <c r="Q716" s="9"/>
      <c r="R716" s="9">
        <f t="shared" si="286"/>
        <v>0</v>
      </c>
      <c r="S716" s="9"/>
      <c r="T716" s="9"/>
      <c r="U716" s="9">
        <f t="shared" si="287"/>
        <v>0</v>
      </c>
      <c r="V716" s="9"/>
      <c r="W716" s="9"/>
      <c r="X716" s="9">
        <f t="shared" si="288"/>
        <v>0</v>
      </c>
      <c r="Y716" s="9"/>
      <c r="Z716" s="9"/>
      <c r="AA716" s="10">
        <f t="shared" si="289"/>
        <v>900000</v>
      </c>
      <c r="AB716" s="11"/>
    </row>
    <row r="717" spans="1:28" ht="15.75" x14ac:dyDescent="0.25">
      <c r="A717" s="39">
        <v>45957</v>
      </c>
      <c r="B717" s="33" t="s">
        <v>1040</v>
      </c>
      <c r="C717" s="33"/>
      <c r="D717" s="35" t="s">
        <v>31</v>
      </c>
      <c r="E717" s="33" t="s">
        <v>110</v>
      </c>
      <c r="F717" s="33">
        <v>1000</v>
      </c>
      <c r="G717" s="33" t="s">
        <v>29</v>
      </c>
      <c r="H717" s="33">
        <v>2000</v>
      </c>
      <c r="I717" s="5">
        <f t="shared" si="283"/>
        <v>2000000</v>
      </c>
      <c r="J717" s="37" t="s">
        <v>241</v>
      </c>
      <c r="K717" s="33"/>
      <c r="L717" s="9">
        <f t="shared" si="284"/>
        <v>0</v>
      </c>
      <c r="M717" s="9"/>
      <c r="N717" s="9"/>
      <c r="O717" s="9">
        <f t="shared" si="285"/>
        <v>0</v>
      </c>
      <c r="P717" s="9"/>
      <c r="Q717" s="9"/>
      <c r="R717" s="9">
        <f t="shared" si="286"/>
        <v>0</v>
      </c>
      <c r="S717" s="9"/>
      <c r="T717" s="9"/>
      <c r="U717" s="9">
        <f t="shared" si="287"/>
        <v>2000000</v>
      </c>
      <c r="V717" s="9">
        <v>2000000</v>
      </c>
      <c r="W717" s="9"/>
      <c r="X717" s="9">
        <f t="shared" si="288"/>
        <v>0</v>
      </c>
      <c r="Y717" s="9"/>
      <c r="Z717" s="9"/>
      <c r="AA717" s="10">
        <f t="shared" si="289"/>
        <v>0</v>
      </c>
      <c r="AB717" s="11">
        <v>45957</v>
      </c>
    </row>
    <row r="718" spans="1:28" ht="15.75" x14ac:dyDescent="0.25">
      <c r="A718" s="39">
        <v>45957</v>
      </c>
      <c r="B718" s="33" t="s">
        <v>40</v>
      </c>
      <c r="C718" s="33"/>
      <c r="D718" s="35" t="s">
        <v>31</v>
      </c>
      <c r="E718" s="33" t="s">
        <v>110</v>
      </c>
      <c r="F718" s="33">
        <v>400</v>
      </c>
      <c r="G718" s="33" t="s">
        <v>29</v>
      </c>
      <c r="H718" s="33">
        <v>1900</v>
      </c>
      <c r="I718" s="5">
        <f t="shared" si="283"/>
        <v>760000</v>
      </c>
      <c r="J718" s="37" t="s">
        <v>241</v>
      </c>
      <c r="K718" s="33"/>
      <c r="L718" s="9">
        <f t="shared" si="284"/>
        <v>760000</v>
      </c>
      <c r="M718" s="9">
        <v>760000</v>
      </c>
      <c r="N718" s="9"/>
      <c r="O718" s="9">
        <f t="shared" si="285"/>
        <v>0</v>
      </c>
      <c r="P718" s="9"/>
      <c r="Q718" s="9"/>
      <c r="R718" s="9">
        <f t="shared" si="286"/>
        <v>0</v>
      </c>
      <c r="S718" s="9"/>
      <c r="T718" s="9"/>
      <c r="U718" s="9">
        <f t="shared" si="287"/>
        <v>0</v>
      </c>
      <c r="V718" s="9"/>
      <c r="W718" s="9"/>
      <c r="X718" s="9">
        <f t="shared" si="288"/>
        <v>0</v>
      </c>
      <c r="Y718" s="9"/>
      <c r="Z718" s="9"/>
      <c r="AA718" s="10">
        <f t="shared" si="289"/>
        <v>0</v>
      </c>
      <c r="AB718" s="11">
        <v>45957</v>
      </c>
    </row>
    <row r="719" spans="1:28" ht="15.75" x14ac:dyDescent="0.25">
      <c r="A719" s="39">
        <v>45957</v>
      </c>
      <c r="B719" s="33" t="s">
        <v>576</v>
      </c>
      <c r="C719" s="33"/>
      <c r="D719" s="35" t="s">
        <v>31</v>
      </c>
      <c r="E719" s="33" t="s">
        <v>127</v>
      </c>
      <c r="F719" s="33">
        <v>38</v>
      </c>
      <c r="G719" s="33" t="s">
        <v>51</v>
      </c>
      <c r="H719" s="33">
        <v>50000</v>
      </c>
      <c r="I719" s="5">
        <f t="shared" si="283"/>
        <v>1900000</v>
      </c>
      <c r="J719" s="37" t="s">
        <v>241</v>
      </c>
      <c r="K719" s="33"/>
      <c r="L719" s="9">
        <f t="shared" si="284"/>
        <v>0</v>
      </c>
      <c r="M719" s="9"/>
      <c r="N719" s="9"/>
      <c r="O719" s="9">
        <f t="shared" si="285"/>
        <v>0</v>
      </c>
      <c r="P719" s="9"/>
      <c r="Q719" s="9"/>
      <c r="R719" s="9">
        <f t="shared" si="286"/>
        <v>0</v>
      </c>
      <c r="S719" s="9"/>
      <c r="T719" s="9"/>
      <c r="U719" s="9">
        <f t="shared" si="287"/>
        <v>1900000</v>
      </c>
      <c r="V719" s="9">
        <v>1900000</v>
      </c>
      <c r="W719" s="9"/>
      <c r="X719" s="9">
        <f t="shared" si="288"/>
        <v>0</v>
      </c>
      <c r="Y719" s="9"/>
      <c r="Z719" s="9"/>
      <c r="AA719" s="10">
        <f t="shared" si="289"/>
        <v>0</v>
      </c>
      <c r="AB719" s="11">
        <v>45957</v>
      </c>
    </row>
    <row r="720" spans="1:28" ht="15.75" x14ac:dyDescent="0.25">
      <c r="A720" s="39">
        <v>45957</v>
      </c>
      <c r="B720" s="33" t="s">
        <v>109</v>
      </c>
      <c r="C720" s="33"/>
      <c r="D720" s="35" t="s">
        <v>31</v>
      </c>
      <c r="E720" s="33" t="s">
        <v>235</v>
      </c>
      <c r="F720" s="33">
        <v>10</v>
      </c>
      <c r="G720" s="33" t="s">
        <v>51</v>
      </c>
      <c r="H720" s="33">
        <v>90000</v>
      </c>
      <c r="I720" s="5">
        <f t="shared" si="283"/>
        <v>900000</v>
      </c>
      <c r="J720" s="37" t="s">
        <v>241</v>
      </c>
      <c r="K720" s="33"/>
      <c r="L720" s="9">
        <f t="shared" si="284"/>
        <v>0</v>
      </c>
      <c r="M720" s="9"/>
      <c r="N720" s="9"/>
      <c r="O720" s="9">
        <f t="shared" si="285"/>
        <v>0</v>
      </c>
      <c r="P720" s="9"/>
      <c r="Q720" s="9"/>
      <c r="R720" s="9">
        <f t="shared" si="286"/>
        <v>0</v>
      </c>
      <c r="S720" s="9"/>
      <c r="T720" s="9"/>
      <c r="U720" s="9">
        <f t="shared" si="287"/>
        <v>900000</v>
      </c>
      <c r="V720" s="9">
        <v>900000</v>
      </c>
      <c r="W720" s="9"/>
      <c r="X720" s="9">
        <f t="shared" si="288"/>
        <v>0</v>
      </c>
      <c r="Y720" s="9"/>
      <c r="Z720" s="9"/>
      <c r="AA720" s="10">
        <f t="shared" si="289"/>
        <v>0</v>
      </c>
      <c r="AB720" s="11">
        <v>45957</v>
      </c>
    </row>
    <row r="721" spans="1:28" ht="15.75" x14ac:dyDescent="0.25">
      <c r="A721" s="39">
        <v>45957</v>
      </c>
      <c r="B721" s="33" t="s">
        <v>109</v>
      </c>
      <c r="C721" s="35"/>
      <c r="D721" s="35" t="s">
        <v>31</v>
      </c>
      <c r="E721" s="35" t="s">
        <v>237</v>
      </c>
      <c r="F721" s="35">
        <v>10</v>
      </c>
      <c r="G721" s="35" t="s">
        <v>51</v>
      </c>
      <c r="H721" s="35">
        <v>90000</v>
      </c>
      <c r="I721" s="5">
        <f t="shared" si="283"/>
        <v>900000</v>
      </c>
      <c r="J721" s="37" t="s">
        <v>241</v>
      </c>
      <c r="K721" s="35"/>
      <c r="L721" s="9">
        <f t="shared" si="284"/>
        <v>0</v>
      </c>
      <c r="M721" s="9"/>
      <c r="N721" s="9"/>
      <c r="O721" s="9">
        <f t="shared" si="285"/>
        <v>0</v>
      </c>
      <c r="P721" s="9"/>
      <c r="Q721" s="9"/>
      <c r="R721" s="9">
        <f t="shared" si="286"/>
        <v>0</v>
      </c>
      <c r="S721" s="9"/>
      <c r="T721" s="9"/>
      <c r="U721" s="9">
        <f t="shared" si="287"/>
        <v>900000</v>
      </c>
      <c r="V721" s="9">
        <v>900000</v>
      </c>
      <c r="W721" s="9"/>
      <c r="X721" s="9">
        <f t="shared" si="288"/>
        <v>0</v>
      </c>
      <c r="Y721" s="9"/>
      <c r="Z721" s="9"/>
      <c r="AA721" s="10">
        <f t="shared" si="289"/>
        <v>0</v>
      </c>
      <c r="AB721" s="11">
        <v>45957</v>
      </c>
    </row>
    <row r="722" spans="1:28" ht="15.75" x14ac:dyDescent="0.25">
      <c r="A722" s="39">
        <v>45957</v>
      </c>
      <c r="B722" s="33" t="s">
        <v>109</v>
      </c>
      <c r="C722" s="33"/>
      <c r="D722" s="35" t="s">
        <v>31</v>
      </c>
      <c r="E722" s="33" t="s">
        <v>234</v>
      </c>
      <c r="F722" s="33">
        <v>10</v>
      </c>
      <c r="G722" s="33" t="s">
        <v>51</v>
      </c>
      <c r="H722" s="33">
        <v>90000</v>
      </c>
      <c r="I722" s="5">
        <f t="shared" si="283"/>
        <v>900000</v>
      </c>
      <c r="J722" s="37" t="s">
        <v>241</v>
      </c>
      <c r="K722" s="33"/>
      <c r="L722" s="9">
        <f t="shared" si="284"/>
        <v>0</v>
      </c>
      <c r="M722" s="9"/>
      <c r="N722" s="9"/>
      <c r="O722" s="9">
        <f t="shared" si="285"/>
        <v>0</v>
      </c>
      <c r="P722" s="9"/>
      <c r="Q722" s="9"/>
      <c r="R722" s="9">
        <f t="shared" si="286"/>
        <v>0</v>
      </c>
      <c r="S722" s="9"/>
      <c r="T722" s="9"/>
      <c r="U722" s="9">
        <f t="shared" si="287"/>
        <v>900000</v>
      </c>
      <c r="V722" s="9">
        <v>900000</v>
      </c>
      <c r="W722" s="9"/>
      <c r="X722" s="9">
        <f t="shared" si="288"/>
        <v>0</v>
      </c>
      <c r="Y722" s="9"/>
      <c r="Z722" s="9"/>
      <c r="AA722" s="10">
        <f t="shared" si="289"/>
        <v>0</v>
      </c>
      <c r="AB722" s="11">
        <v>45957</v>
      </c>
    </row>
    <row r="723" spans="1:28" ht="15.75" x14ac:dyDescent="0.25">
      <c r="A723" s="39">
        <v>45957</v>
      </c>
      <c r="B723" s="33" t="s">
        <v>109</v>
      </c>
      <c r="C723" s="33"/>
      <c r="D723" s="35" t="s">
        <v>31</v>
      </c>
      <c r="E723" s="33" t="s">
        <v>310</v>
      </c>
      <c r="F723" s="33">
        <v>10</v>
      </c>
      <c r="G723" s="33" t="s">
        <v>51</v>
      </c>
      <c r="H723" s="33">
        <v>86000</v>
      </c>
      <c r="I723" s="5">
        <f t="shared" si="283"/>
        <v>860000</v>
      </c>
      <c r="J723" s="37" t="s">
        <v>241</v>
      </c>
      <c r="K723" s="33"/>
      <c r="L723" s="9">
        <f t="shared" si="284"/>
        <v>60000</v>
      </c>
      <c r="M723" s="9">
        <v>60000</v>
      </c>
      <c r="N723" s="9"/>
      <c r="O723" s="9">
        <f t="shared" si="285"/>
        <v>0</v>
      </c>
      <c r="P723" s="9"/>
      <c r="Q723" s="9"/>
      <c r="R723" s="9">
        <f t="shared" si="286"/>
        <v>0</v>
      </c>
      <c r="S723" s="9"/>
      <c r="T723" s="9"/>
      <c r="U723" s="9">
        <f t="shared" si="287"/>
        <v>800000</v>
      </c>
      <c r="V723" s="9">
        <v>800000</v>
      </c>
      <c r="W723" s="9"/>
      <c r="X723" s="9">
        <f t="shared" si="288"/>
        <v>0</v>
      </c>
      <c r="Y723" s="9"/>
      <c r="Z723" s="9"/>
      <c r="AA723" s="10">
        <f t="shared" si="289"/>
        <v>0</v>
      </c>
      <c r="AB723" s="11">
        <v>45957</v>
      </c>
    </row>
    <row r="724" spans="1:28" ht="15.75" x14ac:dyDescent="0.25">
      <c r="A724" s="39">
        <v>45957</v>
      </c>
      <c r="B724" s="33" t="s">
        <v>109</v>
      </c>
      <c r="C724" s="33"/>
      <c r="D724" s="35" t="s">
        <v>31</v>
      </c>
      <c r="E724" s="33" t="s">
        <v>102</v>
      </c>
      <c r="F724" s="33">
        <v>12</v>
      </c>
      <c r="G724" s="33" t="s">
        <v>74</v>
      </c>
      <c r="H724" s="33">
        <v>65000</v>
      </c>
      <c r="I724" s="5">
        <f t="shared" si="283"/>
        <v>780000</v>
      </c>
      <c r="J724" s="37" t="s">
        <v>241</v>
      </c>
      <c r="K724" s="33"/>
      <c r="L724" s="9">
        <f t="shared" si="284"/>
        <v>780000</v>
      </c>
      <c r="M724" s="9">
        <v>780000</v>
      </c>
      <c r="N724" s="9"/>
      <c r="O724" s="9">
        <f t="shared" si="285"/>
        <v>0</v>
      </c>
      <c r="P724" s="9"/>
      <c r="Q724" s="9"/>
      <c r="R724" s="9">
        <f t="shared" si="286"/>
        <v>0</v>
      </c>
      <c r="S724" s="9"/>
      <c r="T724" s="9"/>
      <c r="U724" s="9">
        <f t="shared" si="287"/>
        <v>0</v>
      </c>
      <c r="V724" s="9"/>
      <c r="W724" s="9"/>
      <c r="X724" s="9">
        <f t="shared" si="288"/>
        <v>0</v>
      </c>
      <c r="Y724" s="9"/>
      <c r="Z724" s="9"/>
      <c r="AA724" s="10">
        <f t="shared" si="289"/>
        <v>0</v>
      </c>
      <c r="AB724" s="11">
        <v>45957</v>
      </c>
    </row>
    <row r="725" spans="1:28" ht="15.75" x14ac:dyDescent="0.25">
      <c r="A725" s="39">
        <v>45957</v>
      </c>
      <c r="B725" s="33" t="s">
        <v>109</v>
      </c>
      <c r="C725" s="33"/>
      <c r="D725" s="35" t="s">
        <v>31</v>
      </c>
      <c r="E725" s="33" t="s">
        <v>61</v>
      </c>
      <c r="F725" s="33">
        <v>5</v>
      </c>
      <c r="G725" s="33" t="s">
        <v>25</v>
      </c>
      <c r="H725" s="33">
        <v>45000</v>
      </c>
      <c r="I725" s="5">
        <f t="shared" si="283"/>
        <v>225000</v>
      </c>
      <c r="J725" s="37" t="s">
        <v>241</v>
      </c>
      <c r="K725" s="33"/>
      <c r="L725" s="9">
        <f t="shared" si="284"/>
        <v>225000</v>
      </c>
      <c r="M725" s="9">
        <v>225000</v>
      </c>
      <c r="N725" s="9"/>
      <c r="O725" s="9">
        <f t="shared" si="285"/>
        <v>0</v>
      </c>
      <c r="P725" s="9"/>
      <c r="Q725" s="9"/>
      <c r="R725" s="9">
        <f t="shared" si="286"/>
        <v>0</v>
      </c>
      <c r="S725" s="9"/>
      <c r="T725" s="9"/>
      <c r="U725" s="9">
        <f t="shared" si="287"/>
        <v>0</v>
      </c>
      <c r="V725" s="9"/>
      <c r="W725" s="9"/>
      <c r="X725" s="9">
        <f t="shared" si="288"/>
        <v>0</v>
      </c>
      <c r="Y725" s="9"/>
      <c r="Z725" s="9"/>
      <c r="AA725" s="10">
        <f t="shared" si="289"/>
        <v>0</v>
      </c>
      <c r="AB725" s="11">
        <v>45957</v>
      </c>
    </row>
    <row r="726" spans="1:28" ht="15.75" x14ac:dyDescent="0.25">
      <c r="A726" s="32">
        <v>45957</v>
      </c>
      <c r="B726" s="33" t="s">
        <v>109</v>
      </c>
      <c r="C726" s="33"/>
      <c r="D726" s="33" t="s">
        <v>31</v>
      </c>
      <c r="E726" s="33" t="s">
        <v>185</v>
      </c>
      <c r="F726" s="33">
        <v>2400</v>
      </c>
      <c r="G726" s="33" t="s">
        <v>29</v>
      </c>
      <c r="H726" s="33">
        <v>900</v>
      </c>
      <c r="I726" s="5">
        <f t="shared" si="283"/>
        <v>2160000</v>
      </c>
      <c r="J726" s="37" t="s">
        <v>241</v>
      </c>
      <c r="K726" s="33"/>
      <c r="L726" s="9">
        <f t="shared" si="284"/>
        <v>2160000</v>
      </c>
      <c r="M726" s="9">
        <v>2160000</v>
      </c>
      <c r="N726" s="9"/>
      <c r="O726" s="9">
        <f t="shared" si="285"/>
        <v>0</v>
      </c>
      <c r="P726" s="9"/>
      <c r="Q726" s="9"/>
      <c r="R726" s="9">
        <f t="shared" si="286"/>
        <v>0</v>
      </c>
      <c r="S726" s="9"/>
      <c r="T726" s="9"/>
      <c r="U726" s="9">
        <f t="shared" si="287"/>
        <v>0</v>
      </c>
      <c r="V726" s="9"/>
      <c r="W726" s="9"/>
      <c r="X726" s="9">
        <f t="shared" si="288"/>
        <v>0</v>
      </c>
      <c r="Y726" s="9"/>
      <c r="Z726" s="9"/>
      <c r="AA726" s="10">
        <f t="shared" si="289"/>
        <v>0</v>
      </c>
      <c r="AB726" s="11">
        <v>45957</v>
      </c>
    </row>
    <row r="727" spans="1:28" ht="15.75" x14ac:dyDescent="0.25">
      <c r="A727" s="39">
        <v>45957</v>
      </c>
      <c r="B727" s="33" t="s">
        <v>371</v>
      </c>
      <c r="C727" s="33"/>
      <c r="D727" s="35" t="s">
        <v>31</v>
      </c>
      <c r="E727" s="33" t="s">
        <v>155</v>
      </c>
      <c r="F727" s="33">
        <v>1000</v>
      </c>
      <c r="G727" s="33" t="s">
        <v>29</v>
      </c>
      <c r="H727" s="33">
        <v>3800</v>
      </c>
      <c r="I727" s="5">
        <f t="shared" si="283"/>
        <v>3800000</v>
      </c>
      <c r="J727" s="37" t="s">
        <v>241</v>
      </c>
      <c r="K727" s="33"/>
      <c r="L727" s="9">
        <f t="shared" si="284"/>
        <v>3800000</v>
      </c>
      <c r="M727" s="9">
        <v>3800000</v>
      </c>
      <c r="N727" s="9"/>
      <c r="O727" s="9">
        <f t="shared" si="285"/>
        <v>0</v>
      </c>
      <c r="P727" s="9"/>
      <c r="Q727" s="9"/>
      <c r="R727" s="9">
        <f t="shared" si="286"/>
        <v>0</v>
      </c>
      <c r="S727" s="9"/>
      <c r="T727" s="9"/>
      <c r="U727" s="9">
        <f t="shared" si="287"/>
        <v>0</v>
      </c>
      <c r="V727" s="9"/>
      <c r="W727" s="9"/>
      <c r="X727" s="9">
        <f t="shared" si="288"/>
        <v>0</v>
      </c>
      <c r="Y727" s="9"/>
      <c r="Z727" s="9"/>
      <c r="AA727" s="10">
        <f t="shared" si="289"/>
        <v>0</v>
      </c>
      <c r="AB727" s="11">
        <v>45957</v>
      </c>
    </row>
    <row r="728" spans="1:28" ht="15.75" x14ac:dyDescent="0.25">
      <c r="A728" s="39">
        <v>45957</v>
      </c>
      <c r="B728" s="33" t="s">
        <v>371</v>
      </c>
      <c r="C728" s="33"/>
      <c r="D728" s="35" t="s">
        <v>31</v>
      </c>
      <c r="E728" s="33" t="s">
        <v>361</v>
      </c>
      <c r="F728" s="33">
        <v>15</v>
      </c>
      <c r="G728" s="33" t="s">
        <v>33</v>
      </c>
      <c r="H728" s="33">
        <v>200000</v>
      </c>
      <c r="I728" s="5">
        <f t="shared" si="283"/>
        <v>3000000</v>
      </c>
      <c r="J728" s="37" t="s">
        <v>241</v>
      </c>
      <c r="K728" s="33"/>
      <c r="L728" s="9">
        <f t="shared" si="284"/>
        <v>3000000</v>
      </c>
      <c r="M728" s="9">
        <v>3000000</v>
      </c>
      <c r="N728" s="9"/>
      <c r="O728" s="9">
        <f t="shared" si="285"/>
        <v>0</v>
      </c>
      <c r="P728" s="9"/>
      <c r="Q728" s="9"/>
      <c r="R728" s="9">
        <f t="shared" si="286"/>
        <v>0</v>
      </c>
      <c r="S728" s="9"/>
      <c r="T728" s="9"/>
      <c r="U728" s="9">
        <f t="shared" si="287"/>
        <v>0</v>
      </c>
      <c r="V728" s="9"/>
      <c r="W728" s="9"/>
      <c r="X728" s="9">
        <f t="shared" si="288"/>
        <v>0</v>
      </c>
      <c r="Y728" s="9"/>
      <c r="Z728" s="9"/>
      <c r="AA728" s="10">
        <f t="shared" si="289"/>
        <v>0</v>
      </c>
      <c r="AB728" s="11">
        <v>45957</v>
      </c>
    </row>
    <row r="729" spans="1:28" ht="16.5" thickBot="1" x14ac:dyDescent="0.3">
      <c r="A729" s="61">
        <v>45957</v>
      </c>
      <c r="B729" s="62" t="s">
        <v>92</v>
      </c>
      <c r="C729" s="62"/>
      <c r="D729" s="104" t="s">
        <v>31</v>
      </c>
      <c r="E729" s="62" t="s">
        <v>91</v>
      </c>
      <c r="F729" s="62">
        <v>400</v>
      </c>
      <c r="G729" s="62" t="s">
        <v>29</v>
      </c>
      <c r="H729" s="62">
        <v>4000</v>
      </c>
      <c r="I729" s="133">
        <f t="shared" si="283"/>
        <v>1600000</v>
      </c>
      <c r="J729" s="63" t="s">
        <v>240</v>
      </c>
      <c r="K729" s="62"/>
      <c r="L729" s="97">
        <f t="shared" si="284"/>
        <v>0</v>
      </c>
      <c r="M729" s="97"/>
      <c r="N729" s="97"/>
      <c r="O729" s="97">
        <f t="shared" si="285"/>
        <v>1600000</v>
      </c>
      <c r="P729" s="97">
        <f>250000+250000+1100000</f>
        <v>1600000</v>
      </c>
      <c r="Q729" s="97"/>
      <c r="R729" s="97">
        <f t="shared" si="286"/>
        <v>0</v>
      </c>
      <c r="S729" s="97"/>
      <c r="T729" s="97"/>
      <c r="U729" s="97">
        <f t="shared" si="287"/>
        <v>0</v>
      </c>
      <c r="V729" s="97"/>
      <c r="W729" s="97"/>
      <c r="X729" s="97">
        <f t="shared" si="288"/>
        <v>0</v>
      </c>
      <c r="Y729" s="97"/>
      <c r="Z729" s="97"/>
      <c r="AA729" s="98">
        <f t="shared" si="289"/>
        <v>0</v>
      </c>
      <c r="AB729" s="99">
        <v>45852</v>
      </c>
    </row>
    <row r="730" spans="1:28" ht="15.75" x14ac:dyDescent="0.25">
      <c r="A730" s="39">
        <v>45958</v>
      </c>
      <c r="B730" s="35" t="s">
        <v>108</v>
      </c>
      <c r="C730" s="35"/>
      <c r="D730" s="35" t="s">
        <v>31</v>
      </c>
      <c r="E730" s="35" t="s">
        <v>91</v>
      </c>
      <c r="F730" s="35">
        <v>1000</v>
      </c>
      <c r="G730" s="35" t="s">
        <v>29</v>
      </c>
      <c r="H730" s="35">
        <v>4000</v>
      </c>
      <c r="I730" s="135">
        <f t="shared" si="283"/>
        <v>4000000</v>
      </c>
      <c r="J730" s="41" t="s">
        <v>240</v>
      </c>
      <c r="K730" s="35"/>
      <c r="L730" s="120">
        <f t="shared" si="284"/>
        <v>0</v>
      </c>
      <c r="M730" s="120"/>
      <c r="N730" s="120"/>
      <c r="O730" s="120">
        <f t="shared" si="285"/>
        <v>4000000</v>
      </c>
      <c r="P730" s="120">
        <v>4000000</v>
      </c>
      <c r="Q730" s="120"/>
      <c r="R730" s="120">
        <f t="shared" si="286"/>
        <v>0</v>
      </c>
      <c r="S730" s="120"/>
      <c r="T730" s="120"/>
      <c r="U730" s="120">
        <f t="shared" si="287"/>
        <v>0</v>
      </c>
      <c r="V730" s="120"/>
      <c r="W730" s="120"/>
      <c r="X730" s="120">
        <f t="shared" si="288"/>
        <v>0</v>
      </c>
      <c r="Y730" s="120"/>
      <c r="Z730" s="120"/>
      <c r="AA730" s="121">
        <f t="shared" si="289"/>
        <v>0</v>
      </c>
      <c r="AB730" s="122">
        <v>45957</v>
      </c>
    </row>
    <row r="731" spans="1:28" ht="15.75" x14ac:dyDescent="0.25">
      <c r="A731" s="39">
        <v>45958</v>
      </c>
      <c r="B731" s="33" t="s">
        <v>543</v>
      </c>
      <c r="C731" s="33"/>
      <c r="D731" s="35" t="s">
        <v>31</v>
      </c>
      <c r="E731" s="33" t="s">
        <v>95</v>
      </c>
      <c r="F731" s="33">
        <v>200</v>
      </c>
      <c r="G731" s="35" t="s">
        <v>29</v>
      </c>
      <c r="H731" s="33">
        <v>3600</v>
      </c>
      <c r="I731" s="5">
        <f t="shared" si="283"/>
        <v>720000</v>
      </c>
      <c r="J731" s="37" t="s">
        <v>240</v>
      </c>
      <c r="K731" s="33"/>
      <c r="L731" s="9">
        <f t="shared" ref="L731:L758" si="290">M731+N731</f>
        <v>0</v>
      </c>
      <c r="M731" s="9"/>
      <c r="N731" s="9"/>
      <c r="O731" s="9">
        <f t="shared" ref="O731:O758" si="291">P731+Q731</f>
        <v>720000</v>
      </c>
      <c r="P731" s="9">
        <v>720000</v>
      </c>
      <c r="Q731" s="9"/>
      <c r="R731" s="9">
        <f t="shared" ref="R731:R758" si="292">S731+T731</f>
        <v>0</v>
      </c>
      <c r="S731" s="9"/>
      <c r="T731" s="9"/>
      <c r="U731" s="9">
        <f t="shared" ref="U731:U758" si="293">V731+W731</f>
        <v>0</v>
      </c>
      <c r="V731" s="9"/>
      <c r="W731" s="9"/>
      <c r="X731" s="9">
        <f t="shared" ref="X731:X758" si="294">Y731+Z731</f>
        <v>0</v>
      </c>
      <c r="Y731" s="9"/>
      <c r="Z731" s="9"/>
      <c r="AA731" s="10">
        <f t="shared" ref="AA731:AA758" si="295">C731+I731-L731-O731-U731-X731-R731</f>
        <v>0</v>
      </c>
      <c r="AB731" s="11">
        <v>45957</v>
      </c>
    </row>
    <row r="732" spans="1:28" ht="15.75" x14ac:dyDescent="0.25">
      <c r="A732" s="39">
        <v>45958</v>
      </c>
      <c r="B732" s="33" t="s">
        <v>170</v>
      </c>
      <c r="C732" s="33"/>
      <c r="D732" s="35" t="s">
        <v>31</v>
      </c>
      <c r="E732" s="33" t="s">
        <v>468</v>
      </c>
      <c r="F732" s="33">
        <v>16.3</v>
      </c>
      <c r="G732" s="33" t="s">
        <v>51</v>
      </c>
      <c r="H732" s="33">
        <v>43000</v>
      </c>
      <c r="I732" s="5">
        <f t="shared" si="283"/>
        <v>700900</v>
      </c>
      <c r="J732" s="37" t="s">
        <v>241</v>
      </c>
      <c r="K732" s="33"/>
      <c r="L732" s="9">
        <f t="shared" si="290"/>
        <v>700900</v>
      </c>
      <c r="M732" s="9">
        <v>700900</v>
      </c>
      <c r="N732" s="9"/>
      <c r="O732" s="9">
        <f t="shared" si="291"/>
        <v>0</v>
      </c>
      <c r="P732" s="9"/>
      <c r="Q732" s="9"/>
      <c r="R732" s="9">
        <f t="shared" si="292"/>
        <v>0</v>
      </c>
      <c r="S732" s="9"/>
      <c r="T732" s="9"/>
      <c r="U732" s="9">
        <f t="shared" si="293"/>
        <v>0</v>
      </c>
      <c r="V732" s="9"/>
      <c r="W732" s="9"/>
      <c r="X732" s="9">
        <f t="shared" si="294"/>
        <v>0</v>
      </c>
      <c r="Y732" s="9"/>
      <c r="Z732" s="9"/>
      <c r="AA732" s="10">
        <f t="shared" si="295"/>
        <v>0</v>
      </c>
      <c r="AB732" s="11">
        <v>45958</v>
      </c>
    </row>
    <row r="733" spans="1:28" ht="15.75" x14ac:dyDescent="0.25">
      <c r="A733" s="39">
        <v>45958</v>
      </c>
      <c r="B733" s="33" t="s">
        <v>170</v>
      </c>
      <c r="C733" s="33"/>
      <c r="D733" s="35" t="s">
        <v>31</v>
      </c>
      <c r="E733" s="33" t="s">
        <v>64</v>
      </c>
      <c r="F733" s="33">
        <v>2</v>
      </c>
      <c r="G733" s="33" t="s">
        <v>33</v>
      </c>
      <c r="H733" s="33">
        <v>150000</v>
      </c>
      <c r="I733" s="5">
        <f t="shared" si="283"/>
        <v>300000</v>
      </c>
      <c r="J733" s="37" t="s">
        <v>241</v>
      </c>
      <c r="K733" s="33"/>
      <c r="L733" s="9">
        <f t="shared" si="290"/>
        <v>300000</v>
      </c>
      <c r="M733" s="9">
        <v>300000</v>
      </c>
      <c r="N733" s="9"/>
      <c r="O733" s="9">
        <f t="shared" si="291"/>
        <v>0</v>
      </c>
      <c r="P733" s="9"/>
      <c r="Q733" s="9"/>
      <c r="R733" s="9">
        <f t="shared" si="292"/>
        <v>0</v>
      </c>
      <c r="S733" s="9"/>
      <c r="T733" s="9"/>
      <c r="U733" s="9">
        <f t="shared" si="293"/>
        <v>0</v>
      </c>
      <c r="V733" s="9"/>
      <c r="W733" s="9"/>
      <c r="X733" s="9">
        <f t="shared" si="294"/>
        <v>0</v>
      </c>
      <c r="Y733" s="9"/>
      <c r="Z733" s="9"/>
      <c r="AA733" s="10">
        <f t="shared" si="295"/>
        <v>0</v>
      </c>
      <c r="AB733" s="11">
        <v>45958</v>
      </c>
    </row>
    <row r="734" spans="1:28" ht="15.75" x14ac:dyDescent="0.25">
      <c r="A734" s="39">
        <v>45958</v>
      </c>
      <c r="B734" s="33" t="s">
        <v>312</v>
      </c>
      <c r="C734" s="33"/>
      <c r="D734" s="35" t="s">
        <v>31</v>
      </c>
      <c r="E734" s="33" t="s">
        <v>110</v>
      </c>
      <c r="F734" s="33">
        <v>600</v>
      </c>
      <c r="G734" s="33" t="s">
        <v>29</v>
      </c>
      <c r="H734" s="33">
        <v>1800</v>
      </c>
      <c r="I734" s="5">
        <f t="shared" si="283"/>
        <v>1080000</v>
      </c>
      <c r="J734" s="37" t="s">
        <v>241</v>
      </c>
      <c r="K734" s="33"/>
      <c r="L734" s="9">
        <f t="shared" si="290"/>
        <v>0</v>
      </c>
      <c r="M734" s="9"/>
      <c r="N734" s="9"/>
      <c r="O734" s="9">
        <f t="shared" si="291"/>
        <v>0</v>
      </c>
      <c r="P734" s="9"/>
      <c r="Q734" s="9"/>
      <c r="R734" s="9">
        <f t="shared" si="292"/>
        <v>0</v>
      </c>
      <c r="S734" s="9"/>
      <c r="T734" s="9"/>
      <c r="U734" s="9">
        <f t="shared" si="293"/>
        <v>1080000</v>
      </c>
      <c r="V734" s="9">
        <v>1080000</v>
      </c>
      <c r="W734" s="9"/>
      <c r="X734" s="9">
        <f t="shared" si="294"/>
        <v>0</v>
      </c>
      <c r="Y734" s="9"/>
      <c r="Z734" s="9"/>
      <c r="AA734" s="10">
        <f t="shared" si="295"/>
        <v>0</v>
      </c>
      <c r="AB734" s="11">
        <v>45958</v>
      </c>
    </row>
    <row r="735" spans="1:28" ht="15.75" x14ac:dyDescent="0.25">
      <c r="A735" s="39">
        <v>45958</v>
      </c>
      <c r="B735" s="33" t="s">
        <v>982</v>
      </c>
      <c r="C735" s="33"/>
      <c r="D735" s="35" t="s">
        <v>31</v>
      </c>
      <c r="E735" s="33" t="s">
        <v>102</v>
      </c>
      <c r="F735" s="33">
        <v>12</v>
      </c>
      <c r="G735" s="33" t="s">
        <v>74</v>
      </c>
      <c r="H735" s="33">
        <v>65000</v>
      </c>
      <c r="I735" s="5">
        <f t="shared" si="283"/>
        <v>780000</v>
      </c>
      <c r="J735" s="37" t="s">
        <v>241</v>
      </c>
      <c r="K735" s="33"/>
      <c r="L735" s="9">
        <f t="shared" si="290"/>
        <v>0</v>
      </c>
      <c r="M735" s="9"/>
      <c r="N735" s="9"/>
      <c r="O735" s="9">
        <f t="shared" si="291"/>
        <v>0</v>
      </c>
      <c r="P735" s="9"/>
      <c r="Q735" s="9"/>
      <c r="R735" s="9">
        <f t="shared" si="292"/>
        <v>0</v>
      </c>
      <c r="S735" s="9"/>
      <c r="T735" s="9"/>
      <c r="U735" s="9">
        <f t="shared" si="293"/>
        <v>780000</v>
      </c>
      <c r="V735" s="9">
        <v>780000</v>
      </c>
      <c r="W735" s="9"/>
      <c r="X735" s="9">
        <f t="shared" si="294"/>
        <v>0</v>
      </c>
      <c r="Y735" s="9"/>
      <c r="Z735" s="9"/>
      <c r="AA735" s="10">
        <f t="shared" si="295"/>
        <v>0</v>
      </c>
      <c r="AB735" s="11">
        <v>45958</v>
      </c>
    </row>
    <row r="736" spans="1:28" ht="15.75" x14ac:dyDescent="0.25">
      <c r="A736" s="39">
        <v>45958</v>
      </c>
      <c r="B736" s="33" t="s">
        <v>982</v>
      </c>
      <c r="C736" s="33"/>
      <c r="D736" s="35" t="s">
        <v>31</v>
      </c>
      <c r="E736" s="33" t="s">
        <v>32</v>
      </c>
      <c r="F736" s="33">
        <v>6</v>
      </c>
      <c r="G736" s="33" t="s">
        <v>33</v>
      </c>
      <c r="H736" s="33">
        <v>150000</v>
      </c>
      <c r="I736" s="5">
        <f t="shared" si="283"/>
        <v>900000</v>
      </c>
      <c r="J736" s="37" t="s">
        <v>241</v>
      </c>
      <c r="K736" s="33"/>
      <c r="L736" s="9">
        <f t="shared" si="290"/>
        <v>0</v>
      </c>
      <c r="M736" s="9"/>
      <c r="N736" s="9"/>
      <c r="O736" s="9">
        <f t="shared" si="291"/>
        <v>0</v>
      </c>
      <c r="P736" s="9"/>
      <c r="Q736" s="9"/>
      <c r="R736" s="9">
        <f t="shared" si="292"/>
        <v>0</v>
      </c>
      <c r="S736" s="9"/>
      <c r="T736" s="9"/>
      <c r="U736" s="9">
        <f t="shared" si="293"/>
        <v>900000</v>
      </c>
      <c r="V736" s="9">
        <v>900000</v>
      </c>
      <c r="W736" s="9"/>
      <c r="X736" s="9">
        <f t="shared" si="294"/>
        <v>0</v>
      </c>
      <c r="Y736" s="9"/>
      <c r="Z736" s="9"/>
      <c r="AA736" s="10">
        <f t="shared" si="295"/>
        <v>0</v>
      </c>
      <c r="AB736" s="11">
        <v>45958</v>
      </c>
    </row>
    <row r="737" spans="1:28" ht="15.75" x14ac:dyDescent="0.25">
      <c r="A737" s="39">
        <v>45958</v>
      </c>
      <c r="B737" s="33" t="s">
        <v>196</v>
      </c>
      <c r="C737" s="33"/>
      <c r="D737" s="35" t="s">
        <v>31</v>
      </c>
      <c r="E737" s="33" t="s">
        <v>102</v>
      </c>
      <c r="F737" s="33">
        <v>12</v>
      </c>
      <c r="G737" s="33" t="s">
        <v>74</v>
      </c>
      <c r="H737" s="33">
        <v>65000</v>
      </c>
      <c r="I737" s="5">
        <f t="shared" si="283"/>
        <v>780000</v>
      </c>
      <c r="J737" s="37" t="s">
        <v>240</v>
      </c>
      <c r="K737" s="33"/>
      <c r="L737" s="9">
        <f t="shared" si="290"/>
        <v>0</v>
      </c>
      <c r="M737" s="9"/>
      <c r="N737" s="9"/>
      <c r="O737" s="9">
        <f t="shared" si="291"/>
        <v>780000</v>
      </c>
      <c r="P737" s="9">
        <v>780000</v>
      </c>
      <c r="Q737" s="9"/>
      <c r="R737" s="9">
        <f t="shared" si="292"/>
        <v>0</v>
      </c>
      <c r="S737" s="9"/>
      <c r="T737" s="9"/>
      <c r="U737" s="9">
        <f t="shared" si="293"/>
        <v>0</v>
      </c>
      <c r="V737" s="9"/>
      <c r="W737" s="9"/>
      <c r="X737" s="9">
        <f t="shared" si="294"/>
        <v>0</v>
      </c>
      <c r="Y737" s="9"/>
      <c r="Z737" s="9"/>
      <c r="AA737" s="10">
        <f t="shared" si="295"/>
        <v>0</v>
      </c>
      <c r="AB737" s="11">
        <v>45952</v>
      </c>
    </row>
    <row r="738" spans="1:28" ht="15.75" x14ac:dyDescent="0.25">
      <c r="A738" s="39">
        <v>45958</v>
      </c>
      <c r="B738" s="33" t="s">
        <v>928</v>
      </c>
      <c r="C738" s="33"/>
      <c r="D738" s="35" t="s">
        <v>31</v>
      </c>
      <c r="E738" s="33" t="s">
        <v>148</v>
      </c>
      <c r="F738" s="33">
        <v>40</v>
      </c>
      <c r="G738" s="33" t="s">
        <v>51</v>
      </c>
      <c r="H738" s="33">
        <v>60000</v>
      </c>
      <c r="I738" s="5">
        <f t="shared" si="283"/>
        <v>2400000</v>
      </c>
      <c r="J738" s="37" t="s">
        <v>241</v>
      </c>
      <c r="K738" s="33"/>
      <c r="L738" s="9">
        <f t="shared" si="290"/>
        <v>2400000</v>
      </c>
      <c r="M738" s="9">
        <v>2400000</v>
      </c>
      <c r="N738" s="9"/>
      <c r="O738" s="9">
        <f t="shared" si="291"/>
        <v>0</v>
      </c>
      <c r="P738" s="9"/>
      <c r="Q738" s="9"/>
      <c r="R738" s="9">
        <f t="shared" si="292"/>
        <v>0</v>
      </c>
      <c r="S738" s="9"/>
      <c r="T738" s="9"/>
      <c r="U738" s="9">
        <f t="shared" si="293"/>
        <v>0</v>
      </c>
      <c r="V738" s="9"/>
      <c r="W738" s="9"/>
      <c r="X738" s="9">
        <f t="shared" si="294"/>
        <v>0</v>
      </c>
      <c r="Y738" s="9"/>
      <c r="Z738" s="9"/>
      <c r="AA738" s="10">
        <f t="shared" si="295"/>
        <v>0</v>
      </c>
      <c r="AB738" s="11">
        <v>45958</v>
      </c>
    </row>
    <row r="739" spans="1:28" ht="15.75" x14ac:dyDescent="0.25">
      <c r="A739" s="39">
        <v>45958</v>
      </c>
      <c r="B739" s="33" t="s">
        <v>217</v>
      </c>
      <c r="C739" s="33"/>
      <c r="D739" s="35" t="s">
        <v>31</v>
      </c>
      <c r="E739" s="33" t="s">
        <v>945</v>
      </c>
      <c r="F739" s="33">
        <v>10400</v>
      </c>
      <c r="G739" s="33" t="s">
        <v>29</v>
      </c>
      <c r="H739" s="33">
        <v>2000</v>
      </c>
      <c r="I739" s="5">
        <f t="shared" si="283"/>
        <v>20800000</v>
      </c>
      <c r="J739" s="41" t="s">
        <v>240</v>
      </c>
      <c r="K739" s="33"/>
      <c r="L739" s="9">
        <f t="shared" si="290"/>
        <v>0</v>
      </c>
      <c r="M739" s="9"/>
      <c r="N739" s="9"/>
      <c r="O739" s="9">
        <f t="shared" si="291"/>
        <v>20800000</v>
      </c>
      <c r="P739" s="9">
        <v>20800000</v>
      </c>
      <c r="Q739" s="9"/>
      <c r="R739" s="9">
        <f t="shared" si="292"/>
        <v>0</v>
      </c>
      <c r="S739" s="9"/>
      <c r="T739" s="9"/>
      <c r="U739" s="9">
        <f t="shared" si="293"/>
        <v>0</v>
      </c>
      <c r="V739" s="9"/>
      <c r="W739" s="9"/>
      <c r="X739" s="9">
        <f t="shared" si="294"/>
        <v>0</v>
      </c>
      <c r="Y739" s="9"/>
      <c r="Z739" s="9"/>
      <c r="AA739" s="10">
        <f t="shared" si="295"/>
        <v>0</v>
      </c>
      <c r="AB739" s="11">
        <v>45958</v>
      </c>
    </row>
    <row r="740" spans="1:28" ht="15.75" x14ac:dyDescent="0.25">
      <c r="A740" s="39">
        <v>45958</v>
      </c>
      <c r="B740" s="33" t="s">
        <v>217</v>
      </c>
      <c r="C740" s="35"/>
      <c r="D740" s="35" t="s">
        <v>31</v>
      </c>
      <c r="E740" s="35" t="s">
        <v>102</v>
      </c>
      <c r="F740" s="35">
        <v>4</v>
      </c>
      <c r="G740" s="35" t="s">
        <v>74</v>
      </c>
      <c r="H740" s="35">
        <v>65000</v>
      </c>
      <c r="I740" s="5">
        <f t="shared" si="283"/>
        <v>260000</v>
      </c>
      <c r="J740" s="41" t="s">
        <v>240</v>
      </c>
      <c r="K740" s="35"/>
      <c r="L740" s="9">
        <f t="shared" si="290"/>
        <v>0</v>
      </c>
      <c r="M740" s="9"/>
      <c r="N740" s="9"/>
      <c r="O740" s="9">
        <f t="shared" si="291"/>
        <v>260000</v>
      </c>
      <c r="P740" s="9">
        <v>260000</v>
      </c>
      <c r="Q740" s="9"/>
      <c r="R740" s="9">
        <f t="shared" si="292"/>
        <v>0</v>
      </c>
      <c r="S740" s="9"/>
      <c r="T740" s="9"/>
      <c r="U740" s="9">
        <f t="shared" si="293"/>
        <v>0</v>
      </c>
      <c r="V740" s="9"/>
      <c r="W740" s="9"/>
      <c r="X740" s="9">
        <f t="shared" si="294"/>
        <v>0</v>
      </c>
      <c r="Y740" s="9"/>
      <c r="Z740" s="9"/>
      <c r="AA740" s="10">
        <f t="shared" si="295"/>
        <v>0</v>
      </c>
      <c r="AB740" s="11">
        <v>45958</v>
      </c>
    </row>
    <row r="741" spans="1:28" ht="15.75" x14ac:dyDescent="0.25">
      <c r="A741" s="39">
        <v>45958</v>
      </c>
      <c r="B741" s="33" t="s">
        <v>217</v>
      </c>
      <c r="C741" s="33"/>
      <c r="D741" s="35" t="s">
        <v>31</v>
      </c>
      <c r="E741" s="33" t="s">
        <v>237</v>
      </c>
      <c r="F741" s="33">
        <v>5</v>
      </c>
      <c r="G741" s="33" t="s">
        <v>51</v>
      </c>
      <c r="H741" s="33">
        <v>90000</v>
      </c>
      <c r="I741" s="5">
        <f t="shared" si="283"/>
        <v>450000</v>
      </c>
      <c r="J741" s="85" t="s">
        <v>38</v>
      </c>
      <c r="K741" s="33" t="s">
        <v>1217</v>
      </c>
      <c r="L741" s="9">
        <f t="shared" si="290"/>
        <v>0</v>
      </c>
      <c r="M741" s="9"/>
      <c r="N741" s="9"/>
      <c r="O741" s="9">
        <f t="shared" si="291"/>
        <v>90100</v>
      </c>
      <c r="P741" s="9">
        <v>90100</v>
      </c>
      <c r="Q741" s="9"/>
      <c r="R741" s="9">
        <f t="shared" si="292"/>
        <v>0</v>
      </c>
      <c r="S741" s="9"/>
      <c r="T741" s="9"/>
      <c r="U741" s="9">
        <f t="shared" si="293"/>
        <v>0</v>
      </c>
      <c r="V741" s="9"/>
      <c r="W741" s="9"/>
      <c r="X741" s="9">
        <f t="shared" si="294"/>
        <v>0</v>
      </c>
      <c r="Y741" s="9"/>
      <c r="Z741" s="9"/>
      <c r="AA741" s="10">
        <f t="shared" si="295"/>
        <v>359900</v>
      </c>
      <c r="AB741" s="11">
        <v>45958</v>
      </c>
    </row>
    <row r="742" spans="1:28" ht="15.75" x14ac:dyDescent="0.25">
      <c r="A742" s="39">
        <v>45958</v>
      </c>
      <c r="B742" s="33" t="s">
        <v>217</v>
      </c>
      <c r="C742" s="33"/>
      <c r="D742" s="35" t="s">
        <v>31</v>
      </c>
      <c r="E742" s="33" t="s">
        <v>235</v>
      </c>
      <c r="F742" s="33">
        <v>5</v>
      </c>
      <c r="G742" s="33" t="s">
        <v>51</v>
      </c>
      <c r="H742" s="33">
        <v>90000</v>
      </c>
      <c r="I742" s="5">
        <f t="shared" si="283"/>
        <v>450000</v>
      </c>
      <c r="J742" s="85" t="s">
        <v>38</v>
      </c>
      <c r="K742" s="33" t="s">
        <v>1217</v>
      </c>
      <c r="L742" s="9">
        <f t="shared" si="290"/>
        <v>0</v>
      </c>
      <c r="M742" s="9"/>
      <c r="N742" s="9"/>
      <c r="O742" s="9">
        <f t="shared" si="291"/>
        <v>0</v>
      </c>
      <c r="P742" s="9"/>
      <c r="Q742" s="9"/>
      <c r="R742" s="9">
        <f t="shared" si="292"/>
        <v>0</v>
      </c>
      <c r="S742" s="9"/>
      <c r="T742" s="9"/>
      <c r="U742" s="9">
        <f t="shared" si="293"/>
        <v>0</v>
      </c>
      <c r="V742" s="9"/>
      <c r="W742" s="9"/>
      <c r="X742" s="9">
        <f t="shared" si="294"/>
        <v>0</v>
      </c>
      <c r="Y742" s="9"/>
      <c r="Z742" s="9"/>
      <c r="AA742" s="10">
        <f t="shared" si="295"/>
        <v>450000</v>
      </c>
      <c r="AB742" s="11"/>
    </row>
    <row r="743" spans="1:28" ht="15.75" x14ac:dyDescent="0.25">
      <c r="A743" s="39">
        <v>45958</v>
      </c>
      <c r="B743" s="33" t="s">
        <v>217</v>
      </c>
      <c r="C743" s="33"/>
      <c r="D743" s="35" t="s">
        <v>31</v>
      </c>
      <c r="E743" s="33" t="s">
        <v>234</v>
      </c>
      <c r="F743" s="33">
        <v>5</v>
      </c>
      <c r="G743" s="33" t="s">
        <v>51</v>
      </c>
      <c r="H743" s="33">
        <v>90000</v>
      </c>
      <c r="I743" s="5">
        <f t="shared" si="283"/>
        <v>450000</v>
      </c>
      <c r="J743" s="85" t="s">
        <v>38</v>
      </c>
      <c r="K743" s="33" t="s">
        <v>1217</v>
      </c>
      <c r="L743" s="9">
        <f t="shared" si="290"/>
        <v>0</v>
      </c>
      <c r="M743" s="9"/>
      <c r="N743" s="9"/>
      <c r="O743" s="9">
        <f t="shared" si="291"/>
        <v>0</v>
      </c>
      <c r="P743" s="9"/>
      <c r="Q743" s="9"/>
      <c r="R743" s="9">
        <f t="shared" si="292"/>
        <v>0</v>
      </c>
      <c r="S743" s="9"/>
      <c r="T743" s="9"/>
      <c r="U743" s="9">
        <f t="shared" si="293"/>
        <v>0</v>
      </c>
      <c r="V743" s="9"/>
      <c r="W743" s="9"/>
      <c r="X743" s="9">
        <f t="shared" si="294"/>
        <v>0</v>
      </c>
      <c r="Y743" s="9"/>
      <c r="Z743" s="9"/>
      <c r="AA743" s="10">
        <f t="shared" si="295"/>
        <v>450000</v>
      </c>
      <c r="AB743" s="11"/>
    </row>
    <row r="744" spans="1:28" ht="15.75" x14ac:dyDescent="0.25">
      <c r="A744" s="39">
        <v>45958</v>
      </c>
      <c r="B744" s="33" t="s">
        <v>217</v>
      </c>
      <c r="C744" s="33"/>
      <c r="D744" s="35" t="s">
        <v>31</v>
      </c>
      <c r="E744" s="33" t="s">
        <v>310</v>
      </c>
      <c r="F744" s="33">
        <v>5</v>
      </c>
      <c r="G744" s="33" t="s">
        <v>51</v>
      </c>
      <c r="H744" s="33">
        <v>86000</v>
      </c>
      <c r="I744" s="5">
        <f t="shared" si="283"/>
        <v>430000</v>
      </c>
      <c r="J744" s="85" t="s">
        <v>38</v>
      </c>
      <c r="K744" s="33" t="s">
        <v>1217</v>
      </c>
      <c r="L744" s="9">
        <f t="shared" si="290"/>
        <v>0</v>
      </c>
      <c r="M744" s="9"/>
      <c r="N744" s="9"/>
      <c r="O744" s="9">
        <f t="shared" si="291"/>
        <v>0</v>
      </c>
      <c r="P744" s="9"/>
      <c r="Q744" s="9"/>
      <c r="R744" s="9">
        <f t="shared" si="292"/>
        <v>0</v>
      </c>
      <c r="S744" s="9"/>
      <c r="T744" s="9"/>
      <c r="U744" s="9">
        <f t="shared" si="293"/>
        <v>0</v>
      </c>
      <c r="V744" s="9"/>
      <c r="W744" s="9"/>
      <c r="X744" s="9">
        <f t="shared" si="294"/>
        <v>0</v>
      </c>
      <c r="Y744" s="9"/>
      <c r="Z744" s="9"/>
      <c r="AA744" s="10">
        <f t="shared" si="295"/>
        <v>430000</v>
      </c>
      <c r="AB744" s="11"/>
    </row>
    <row r="745" spans="1:28" ht="15.75" x14ac:dyDescent="0.25">
      <c r="A745" s="39">
        <v>45958</v>
      </c>
      <c r="B745" s="33" t="s">
        <v>219</v>
      </c>
      <c r="C745" s="33"/>
      <c r="D745" s="35" t="s">
        <v>31</v>
      </c>
      <c r="E745" s="33" t="s">
        <v>110</v>
      </c>
      <c r="F745" s="33">
        <v>10400</v>
      </c>
      <c r="G745" s="33" t="s">
        <v>29</v>
      </c>
      <c r="H745" s="33">
        <v>1900</v>
      </c>
      <c r="I745" s="5">
        <f t="shared" si="283"/>
        <v>19760000</v>
      </c>
      <c r="J745" s="85" t="s">
        <v>38</v>
      </c>
      <c r="K745" s="33" t="s">
        <v>1217</v>
      </c>
      <c r="L745" s="9">
        <f t="shared" si="290"/>
        <v>0</v>
      </c>
      <c r="M745" s="9"/>
      <c r="N745" s="9"/>
      <c r="O745" s="9">
        <f t="shared" si="291"/>
        <v>0</v>
      </c>
      <c r="P745" s="9"/>
      <c r="Q745" s="9"/>
      <c r="R745" s="9">
        <f t="shared" si="292"/>
        <v>0</v>
      </c>
      <c r="S745" s="9"/>
      <c r="T745" s="9"/>
      <c r="U745" s="9">
        <f t="shared" si="293"/>
        <v>0</v>
      </c>
      <c r="V745" s="9"/>
      <c r="W745" s="9"/>
      <c r="X745" s="9">
        <f t="shared" si="294"/>
        <v>0</v>
      </c>
      <c r="Y745" s="9"/>
      <c r="Z745" s="9"/>
      <c r="AA745" s="10">
        <f t="shared" si="295"/>
        <v>19760000</v>
      </c>
      <c r="AB745" s="11"/>
    </row>
    <row r="746" spans="1:28" ht="15.75" x14ac:dyDescent="0.25">
      <c r="A746" s="39">
        <v>45958</v>
      </c>
      <c r="B746" s="33" t="s">
        <v>173</v>
      </c>
      <c r="C746" s="33"/>
      <c r="D746" s="35" t="s">
        <v>31</v>
      </c>
      <c r="E746" s="33" t="s">
        <v>148</v>
      </c>
      <c r="F746" s="33">
        <v>100</v>
      </c>
      <c r="G746" s="33" t="s">
        <v>51</v>
      </c>
      <c r="H746" s="33">
        <v>55000</v>
      </c>
      <c r="I746" s="5">
        <f t="shared" si="283"/>
        <v>5500000</v>
      </c>
      <c r="J746" s="41" t="s">
        <v>240</v>
      </c>
      <c r="K746" s="33"/>
      <c r="L746" s="9">
        <f t="shared" si="290"/>
        <v>0</v>
      </c>
      <c r="M746" s="9"/>
      <c r="N746" s="9"/>
      <c r="O746" s="9">
        <f t="shared" si="291"/>
        <v>5500000</v>
      </c>
      <c r="P746" s="9">
        <v>5500000</v>
      </c>
      <c r="Q746" s="9"/>
      <c r="R746" s="9">
        <f t="shared" si="292"/>
        <v>0</v>
      </c>
      <c r="S746" s="9"/>
      <c r="T746" s="9"/>
      <c r="U746" s="9">
        <f t="shared" si="293"/>
        <v>0</v>
      </c>
      <c r="V746" s="9"/>
      <c r="W746" s="9"/>
      <c r="X746" s="9">
        <f t="shared" si="294"/>
        <v>0</v>
      </c>
      <c r="Y746" s="9"/>
      <c r="Z746" s="9"/>
      <c r="AA746" s="10">
        <f t="shared" si="295"/>
        <v>0</v>
      </c>
      <c r="AB746" s="11">
        <v>45958</v>
      </c>
    </row>
    <row r="747" spans="1:28" ht="15.75" x14ac:dyDescent="0.25">
      <c r="A747" s="39">
        <v>45958</v>
      </c>
      <c r="B747" s="33" t="s">
        <v>173</v>
      </c>
      <c r="C747" s="33"/>
      <c r="D747" s="35" t="s">
        <v>31</v>
      </c>
      <c r="E747" s="33" t="s">
        <v>102</v>
      </c>
      <c r="F747" s="33">
        <v>12</v>
      </c>
      <c r="G747" s="33" t="s">
        <v>74</v>
      </c>
      <c r="H747" s="33">
        <v>65000</v>
      </c>
      <c r="I747" s="5">
        <f t="shared" si="283"/>
        <v>780000</v>
      </c>
      <c r="J747" s="41" t="s">
        <v>240</v>
      </c>
      <c r="K747" s="33"/>
      <c r="L747" s="9">
        <f t="shared" si="290"/>
        <v>0</v>
      </c>
      <c r="M747" s="9"/>
      <c r="N747" s="9"/>
      <c r="O747" s="9">
        <f t="shared" si="291"/>
        <v>780000</v>
      </c>
      <c r="P747" s="9">
        <v>780000</v>
      </c>
      <c r="Q747" s="9"/>
      <c r="R747" s="9">
        <f t="shared" si="292"/>
        <v>0</v>
      </c>
      <c r="S747" s="9"/>
      <c r="T747" s="9"/>
      <c r="U747" s="9">
        <f t="shared" si="293"/>
        <v>0</v>
      </c>
      <c r="V747" s="9"/>
      <c r="W747" s="9"/>
      <c r="X747" s="9">
        <f t="shared" si="294"/>
        <v>0</v>
      </c>
      <c r="Y747" s="9"/>
      <c r="Z747" s="9"/>
      <c r="AA747" s="10">
        <f t="shared" si="295"/>
        <v>0</v>
      </c>
      <c r="AB747" s="11">
        <v>45958</v>
      </c>
    </row>
    <row r="748" spans="1:28" ht="15.75" x14ac:dyDescent="0.25">
      <c r="A748" s="39">
        <v>45958</v>
      </c>
      <c r="B748" s="33" t="s">
        <v>105</v>
      </c>
      <c r="C748" s="33"/>
      <c r="D748" s="33" t="s">
        <v>31</v>
      </c>
      <c r="E748" s="33" t="s">
        <v>122</v>
      </c>
      <c r="F748" s="33">
        <v>10</v>
      </c>
      <c r="G748" s="33" t="s">
        <v>51</v>
      </c>
      <c r="H748" s="33">
        <v>70000</v>
      </c>
      <c r="I748" s="5">
        <f t="shared" si="283"/>
        <v>700000</v>
      </c>
      <c r="J748" s="37" t="s">
        <v>241</v>
      </c>
      <c r="K748" s="33"/>
      <c r="L748" s="9">
        <f t="shared" si="290"/>
        <v>700000</v>
      </c>
      <c r="M748" s="9">
        <v>700000</v>
      </c>
      <c r="N748" s="9"/>
      <c r="O748" s="9">
        <f t="shared" si="291"/>
        <v>0</v>
      </c>
      <c r="P748" s="9"/>
      <c r="Q748" s="9"/>
      <c r="R748" s="9">
        <f t="shared" si="292"/>
        <v>0</v>
      </c>
      <c r="S748" s="9"/>
      <c r="T748" s="9"/>
      <c r="U748" s="9">
        <f t="shared" si="293"/>
        <v>0</v>
      </c>
      <c r="V748" s="9"/>
      <c r="W748" s="9"/>
      <c r="X748" s="9">
        <f t="shared" si="294"/>
        <v>0</v>
      </c>
      <c r="Y748" s="9"/>
      <c r="Z748" s="9"/>
      <c r="AA748" s="10">
        <f t="shared" si="295"/>
        <v>0</v>
      </c>
      <c r="AB748" s="11">
        <v>45958</v>
      </c>
    </row>
    <row r="749" spans="1:28" ht="15.75" x14ac:dyDescent="0.25">
      <c r="A749" s="39">
        <v>45958</v>
      </c>
      <c r="B749" s="33" t="s">
        <v>370</v>
      </c>
      <c r="C749" s="33"/>
      <c r="D749" s="33" t="s">
        <v>31</v>
      </c>
      <c r="E749" s="33" t="s">
        <v>98</v>
      </c>
      <c r="F749" s="33">
        <v>44.8</v>
      </c>
      <c r="G749" s="33" t="s">
        <v>51</v>
      </c>
      <c r="H749" s="33">
        <v>43000</v>
      </c>
      <c r="I749" s="5">
        <f t="shared" si="283"/>
        <v>1926399.9999999998</v>
      </c>
      <c r="J749" s="41" t="s">
        <v>240</v>
      </c>
      <c r="K749" s="33" t="s">
        <v>1239</v>
      </c>
      <c r="L749" s="9">
        <f t="shared" si="290"/>
        <v>0</v>
      </c>
      <c r="M749" s="9"/>
      <c r="N749" s="9"/>
      <c r="O749" s="9">
        <f t="shared" si="291"/>
        <v>1926400</v>
      </c>
      <c r="P749" s="9">
        <v>1926400</v>
      </c>
      <c r="Q749" s="9"/>
      <c r="R749" s="9">
        <f t="shared" si="292"/>
        <v>0</v>
      </c>
      <c r="S749" s="9"/>
      <c r="T749" s="9"/>
      <c r="U749" s="9">
        <f t="shared" si="293"/>
        <v>0</v>
      </c>
      <c r="V749" s="9"/>
      <c r="W749" s="9"/>
      <c r="X749" s="9">
        <f t="shared" si="294"/>
        <v>0</v>
      </c>
      <c r="Y749" s="9"/>
      <c r="Z749" s="9"/>
      <c r="AA749" s="10">
        <f t="shared" si="295"/>
        <v>-2.3283064365386963E-10</v>
      </c>
      <c r="AB749" s="11">
        <v>45960</v>
      </c>
    </row>
    <row r="750" spans="1:28" ht="15.75" x14ac:dyDescent="0.25">
      <c r="A750" s="39">
        <v>45958</v>
      </c>
      <c r="B750" s="33" t="s">
        <v>370</v>
      </c>
      <c r="C750" s="33"/>
      <c r="D750" s="33" t="s">
        <v>31</v>
      </c>
      <c r="E750" s="33" t="s">
        <v>467</v>
      </c>
      <c r="F750" s="33">
        <v>17.5</v>
      </c>
      <c r="G750" s="33" t="s">
        <v>51</v>
      </c>
      <c r="H750" s="33">
        <v>43000</v>
      </c>
      <c r="I750" s="5">
        <f t="shared" si="283"/>
        <v>752500</v>
      </c>
      <c r="J750" s="85" t="s">
        <v>38</v>
      </c>
      <c r="K750" s="33" t="s">
        <v>1239</v>
      </c>
      <c r="L750" s="9">
        <f t="shared" si="290"/>
        <v>0</v>
      </c>
      <c r="M750" s="9"/>
      <c r="N750" s="9"/>
      <c r="O750" s="9">
        <f t="shared" si="291"/>
        <v>0</v>
      </c>
      <c r="P750" s="9"/>
      <c r="Q750" s="9"/>
      <c r="R750" s="9">
        <f t="shared" si="292"/>
        <v>0</v>
      </c>
      <c r="S750" s="9"/>
      <c r="T750" s="9"/>
      <c r="U750" s="9">
        <f t="shared" si="293"/>
        <v>0</v>
      </c>
      <c r="V750" s="9"/>
      <c r="W750" s="9"/>
      <c r="X750" s="9">
        <f t="shared" si="294"/>
        <v>0</v>
      </c>
      <c r="Y750" s="9"/>
      <c r="Z750" s="9"/>
      <c r="AA750" s="10">
        <f t="shared" si="295"/>
        <v>752500</v>
      </c>
      <c r="AB750" s="11"/>
    </row>
    <row r="751" spans="1:28" ht="15.75" x14ac:dyDescent="0.25">
      <c r="A751" s="39">
        <v>45958</v>
      </c>
      <c r="B751" s="33" t="s">
        <v>370</v>
      </c>
      <c r="C751" s="33"/>
      <c r="D751" s="33" t="s">
        <v>31</v>
      </c>
      <c r="E751" s="33" t="s">
        <v>110</v>
      </c>
      <c r="F751" s="33">
        <v>400</v>
      </c>
      <c r="G751" s="33" t="s">
        <v>29</v>
      </c>
      <c r="H751" s="33">
        <v>1900</v>
      </c>
      <c r="I751" s="5">
        <f t="shared" si="283"/>
        <v>760000</v>
      </c>
      <c r="J751" s="85" t="s">
        <v>38</v>
      </c>
      <c r="K751" s="33" t="s">
        <v>1239</v>
      </c>
      <c r="L751" s="9">
        <f t="shared" si="290"/>
        <v>0</v>
      </c>
      <c r="M751" s="9"/>
      <c r="N751" s="9"/>
      <c r="O751" s="9">
        <f t="shared" si="291"/>
        <v>0</v>
      </c>
      <c r="P751" s="9"/>
      <c r="Q751" s="9"/>
      <c r="R751" s="9">
        <f t="shared" si="292"/>
        <v>0</v>
      </c>
      <c r="S751" s="9"/>
      <c r="T751" s="9"/>
      <c r="U751" s="9">
        <f t="shared" si="293"/>
        <v>0</v>
      </c>
      <c r="V751" s="9"/>
      <c r="W751" s="9"/>
      <c r="X751" s="9">
        <f t="shared" si="294"/>
        <v>0</v>
      </c>
      <c r="Y751" s="9"/>
      <c r="Z751" s="9"/>
      <c r="AA751" s="10">
        <f t="shared" si="295"/>
        <v>760000</v>
      </c>
      <c r="AB751" s="11"/>
    </row>
    <row r="752" spans="1:28" ht="15.75" x14ac:dyDescent="0.25">
      <c r="A752" s="39">
        <v>45958</v>
      </c>
      <c r="B752" s="33" t="s">
        <v>835</v>
      </c>
      <c r="C752" s="33"/>
      <c r="D752" s="33" t="s">
        <v>31</v>
      </c>
      <c r="E752" s="33" t="s">
        <v>177</v>
      </c>
      <c r="F752" s="33">
        <v>1.24</v>
      </c>
      <c r="G752" s="33" t="s">
        <v>178</v>
      </c>
      <c r="H752" s="33">
        <v>653000</v>
      </c>
      <c r="I752" s="5">
        <f t="shared" si="283"/>
        <v>809720</v>
      </c>
      <c r="J752" s="37" t="s">
        <v>241</v>
      </c>
      <c r="K752" s="33"/>
      <c r="L752" s="9">
        <f t="shared" si="290"/>
        <v>0</v>
      </c>
      <c r="M752" s="9"/>
      <c r="N752" s="9"/>
      <c r="O752" s="9">
        <f t="shared" si="291"/>
        <v>0</v>
      </c>
      <c r="P752" s="9"/>
      <c r="Q752" s="9"/>
      <c r="R752" s="9">
        <f t="shared" si="292"/>
        <v>0</v>
      </c>
      <c r="S752" s="9"/>
      <c r="T752" s="9"/>
      <c r="U752" s="9">
        <f t="shared" si="293"/>
        <v>809720</v>
      </c>
      <c r="V752" s="9">
        <v>809720</v>
      </c>
      <c r="W752" s="9"/>
      <c r="X752" s="9">
        <f t="shared" si="294"/>
        <v>0</v>
      </c>
      <c r="Y752" s="9"/>
      <c r="Z752" s="9"/>
      <c r="AA752" s="10">
        <f t="shared" si="295"/>
        <v>0</v>
      </c>
      <c r="AB752" s="11">
        <v>45958</v>
      </c>
    </row>
    <row r="753" spans="1:28" ht="15.75" x14ac:dyDescent="0.25">
      <c r="A753" s="39">
        <v>45958</v>
      </c>
      <c r="B753" s="33" t="s">
        <v>982</v>
      </c>
      <c r="C753" s="33"/>
      <c r="D753" s="33" t="s">
        <v>31</v>
      </c>
      <c r="E753" s="33" t="s">
        <v>91</v>
      </c>
      <c r="F753" s="33">
        <v>500</v>
      </c>
      <c r="G753" s="33" t="s">
        <v>29</v>
      </c>
      <c r="H753" s="33">
        <v>3950</v>
      </c>
      <c r="I753" s="5">
        <f t="shared" si="283"/>
        <v>1975000</v>
      </c>
      <c r="J753" s="37" t="s">
        <v>241</v>
      </c>
      <c r="K753" s="33"/>
      <c r="L753" s="9">
        <f t="shared" si="290"/>
        <v>0</v>
      </c>
      <c r="M753" s="9"/>
      <c r="N753" s="9"/>
      <c r="O753" s="9">
        <f t="shared" si="291"/>
        <v>0</v>
      </c>
      <c r="P753" s="9"/>
      <c r="Q753" s="9"/>
      <c r="R753" s="9">
        <f t="shared" si="292"/>
        <v>0</v>
      </c>
      <c r="S753" s="9"/>
      <c r="T753" s="9"/>
      <c r="U753" s="9">
        <f t="shared" si="293"/>
        <v>1975000</v>
      </c>
      <c r="V753" s="9">
        <v>1975000</v>
      </c>
      <c r="W753" s="9"/>
      <c r="X753" s="9">
        <f t="shared" si="294"/>
        <v>0</v>
      </c>
      <c r="Y753" s="9"/>
      <c r="Z753" s="9"/>
      <c r="AA753" s="10">
        <f t="shared" si="295"/>
        <v>0</v>
      </c>
      <c r="AB753" s="11">
        <v>45958</v>
      </c>
    </row>
    <row r="754" spans="1:28" ht="15.75" x14ac:dyDescent="0.25">
      <c r="A754" s="39">
        <v>45958</v>
      </c>
      <c r="B754" s="33" t="s">
        <v>704</v>
      </c>
      <c r="C754" s="33"/>
      <c r="D754" s="33" t="s">
        <v>31</v>
      </c>
      <c r="E754" s="33" t="s">
        <v>86</v>
      </c>
      <c r="F754" s="33">
        <v>25</v>
      </c>
      <c r="G754" s="33" t="s">
        <v>51</v>
      </c>
      <c r="H754" s="33">
        <v>120000</v>
      </c>
      <c r="I754" s="5">
        <f t="shared" si="283"/>
        <v>3000000</v>
      </c>
      <c r="J754" s="37" t="s">
        <v>241</v>
      </c>
      <c r="K754" s="33"/>
      <c r="L754" s="9">
        <f t="shared" si="290"/>
        <v>0</v>
      </c>
      <c r="M754" s="9"/>
      <c r="N754" s="9"/>
      <c r="O754" s="9">
        <f t="shared" si="291"/>
        <v>0</v>
      </c>
      <c r="P754" s="9"/>
      <c r="Q754" s="9"/>
      <c r="R754" s="9">
        <f t="shared" si="292"/>
        <v>0</v>
      </c>
      <c r="S754" s="9"/>
      <c r="T754" s="9"/>
      <c r="U754" s="9">
        <f t="shared" si="293"/>
        <v>3000000</v>
      </c>
      <c r="V754" s="9">
        <v>3000000</v>
      </c>
      <c r="W754" s="9"/>
      <c r="X754" s="9">
        <f t="shared" si="294"/>
        <v>0</v>
      </c>
      <c r="Y754" s="9"/>
      <c r="Z754" s="9"/>
      <c r="AA754" s="10">
        <f t="shared" si="295"/>
        <v>0</v>
      </c>
      <c r="AB754" s="11">
        <v>45958</v>
      </c>
    </row>
    <row r="755" spans="1:28" ht="15.75" x14ac:dyDescent="0.25">
      <c r="A755" s="39">
        <v>45958</v>
      </c>
      <c r="B755" s="33" t="s">
        <v>704</v>
      </c>
      <c r="C755" s="33"/>
      <c r="D755" s="33" t="s">
        <v>31</v>
      </c>
      <c r="E755" s="33" t="s">
        <v>407</v>
      </c>
      <c r="F755" s="33">
        <v>8</v>
      </c>
      <c r="G755" s="33" t="s">
        <v>33</v>
      </c>
      <c r="H755" s="33">
        <v>300000</v>
      </c>
      <c r="I755" s="5">
        <f t="shared" si="283"/>
        <v>2400000</v>
      </c>
      <c r="J755" s="37" t="s">
        <v>241</v>
      </c>
      <c r="K755" s="33"/>
      <c r="L755" s="9">
        <f t="shared" si="290"/>
        <v>0</v>
      </c>
      <c r="M755" s="9"/>
      <c r="N755" s="9"/>
      <c r="O755" s="9">
        <f t="shared" si="291"/>
        <v>0</v>
      </c>
      <c r="P755" s="9"/>
      <c r="Q755" s="9"/>
      <c r="R755" s="9">
        <f t="shared" si="292"/>
        <v>0</v>
      </c>
      <c r="S755" s="9"/>
      <c r="T755" s="9"/>
      <c r="U755" s="9">
        <f t="shared" si="293"/>
        <v>2400000</v>
      </c>
      <c r="V755" s="9">
        <v>2400000</v>
      </c>
      <c r="W755" s="9"/>
      <c r="X755" s="9">
        <f t="shared" si="294"/>
        <v>0</v>
      </c>
      <c r="Y755" s="9"/>
      <c r="Z755" s="9"/>
      <c r="AA755" s="10">
        <f t="shared" si="295"/>
        <v>0</v>
      </c>
      <c r="AB755" s="11">
        <v>45958</v>
      </c>
    </row>
    <row r="756" spans="1:28" ht="15.75" x14ac:dyDescent="0.25">
      <c r="A756" s="32">
        <v>45958</v>
      </c>
      <c r="B756" s="33" t="s">
        <v>109</v>
      </c>
      <c r="C756" s="33"/>
      <c r="D756" s="33" t="s">
        <v>31</v>
      </c>
      <c r="E756" s="33" t="s">
        <v>110</v>
      </c>
      <c r="F756" s="33">
        <v>600</v>
      </c>
      <c r="G756" s="33" t="s">
        <v>29</v>
      </c>
      <c r="H756" s="33">
        <v>1750</v>
      </c>
      <c r="I756" s="5">
        <f t="shared" si="283"/>
        <v>1050000</v>
      </c>
      <c r="J756" s="37" t="s">
        <v>241</v>
      </c>
      <c r="K756" s="33"/>
      <c r="L756" s="9">
        <f t="shared" si="290"/>
        <v>1050000</v>
      </c>
      <c r="M756" s="9">
        <v>1050000</v>
      </c>
      <c r="N756" s="9"/>
      <c r="O756" s="9">
        <f t="shared" si="291"/>
        <v>0</v>
      </c>
      <c r="P756" s="9"/>
      <c r="Q756" s="9"/>
      <c r="R756" s="9">
        <f t="shared" si="292"/>
        <v>0</v>
      </c>
      <c r="S756" s="9"/>
      <c r="T756" s="9"/>
      <c r="U756" s="9">
        <f t="shared" si="293"/>
        <v>0</v>
      </c>
      <c r="V756" s="9"/>
      <c r="W756" s="9"/>
      <c r="X756" s="9">
        <f t="shared" si="294"/>
        <v>0</v>
      </c>
      <c r="Y756" s="9"/>
      <c r="Z756" s="9"/>
      <c r="AA756" s="10">
        <f t="shared" si="295"/>
        <v>0</v>
      </c>
      <c r="AB756" s="11">
        <v>45958</v>
      </c>
    </row>
    <row r="757" spans="1:28" ht="16.5" thickBot="1" x14ac:dyDescent="0.3">
      <c r="A757" s="61">
        <v>45958</v>
      </c>
      <c r="B757" s="62" t="s">
        <v>109</v>
      </c>
      <c r="C757" s="62"/>
      <c r="D757" s="62" t="s">
        <v>31</v>
      </c>
      <c r="E757" s="62" t="s">
        <v>185</v>
      </c>
      <c r="F757" s="62">
        <v>2400</v>
      </c>
      <c r="G757" s="62" t="s">
        <v>29</v>
      </c>
      <c r="H757" s="62">
        <v>900</v>
      </c>
      <c r="I757" s="133">
        <f t="shared" si="283"/>
        <v>2160000</v>
      </c>
      <c r="J757" s="63" t="s">
        <v>241</v>
      </c>
      <c r="K757" s="62"/>
      <c r="L757" s="97">
        <f t="shared" si="290"/>
        <v>2160000</v>
      </c>
      <c r="M757" s="97">
        <v>2160000</v>
      </c>
      <c r="N757" s="97"/>
      <c r="O757" s="97">
        <f t="shared" si="291"/>
        <v>0</v>
      </c>
      <c r="P757" s="97"/>
      <c r="Q757" s="97"/>
      <c r="R757" s="97">
        <f t="shared" si="292"/>
        <v>0</v>
      </c>
      <c r="S757" s="97"/>
      <c r="T757" s="97"/>
      <c r="U757" s="97">
        <f t="shared" si="293"/>
        <v>0</v>
      </c>
      <c r="V757" s="97"/>
      <c r="W757" s="97"/>
      <c r="X757" s="97">
        <f t="shared" si="294"/>
        <v>0</v>
      </c>
      <c r="Y757" s="97"/>
      <c r="Z757" s="97"/>
      <c r="AA757" s="98">
        <f t="shared" si="295"/>
        <v>0</v>
      </c>
      <c r="AB757" s="99">
        <v>45958</v>
      </c>
    </row>
    <row r="758" spans="1:28" ht="15.75" x14ac:dyDescent="0.25">
      <c r="A758" s="39">
        <v>45959</v>
      </c>
      <c r="B758" s="35" t="s">
        <v>231</v>
      </c>
      <c r="C758" s="35"/>
      <c r="D758" s="35"/>
      <c r="E758" s="35" t="s">
        <v>482</v>
      </c>
      <c r="F758" s="35">
        <v>94.1</v>
      </c>
      <c r="G758" s="35" t="s">
        <v>51</v>
      </c>
      <c r="H758" s="35"/>
      <c r="I758" s="5">
        <f t="shared" si="283"/>
        <v>0</v>
      </c>
      <c r="J758" s="86" t="s">
        <v>26</v>
      </c>
      <c r="K758" s="35"/>
      <c r="L758" s="9">
        <f t="shared" si="290"/>
        <v>0</v>
      </c>
      <c r="M758" s="9"/>
      <c r="N758" s="9"/>
      <c r="O758" s="9">
        <f t="shared" si="291"/>
        <v>0</v>
      </c>
      <c r="P758" s="9"/>
      <c r="Q758" s="9"/>
      <c r="R758" s="9">
        <f t="shared" si="292"/>
        <v>0</v>
      </c>
      <c r="S758" s="9"/>
      <c r="T758" s="9"/>
      <c r="U758" s="9">
        <f t="shared" si="293"/>
        <v>0</v>
      </c>
      <c r="V758" s="9"/>
      <c r="W758" s="9"/>
      <c r="X758" s="9">
        <f t="shared" si="294"/>
        <v>0</v>
      </c>
      <c r="Y758" s="9"/>
      <c r="Z758" s="9"/>
      <c r="AA758" s="10">
        <f t="shared" si="295"/>
        <v>0</v>
      </c>
      <c r="AB758" s="11"/>
    </row>
    <row r="759" spans="1:28" ht="15.75" x14ac:dyDescent="0.25">
      <c r="A759" s="39">
        <v>45959</v>
      </c>
      <c r="B759" s="35" t="s">
        <v>231</v>
      </c>
      <c r="C759" s="33"/>
      <c r="D759" s="33"/>
      <c r="E759" s="33" t="s">
        <v>423</v>
      </c>
      <c r="F759" s="33">
        <v>34.1</v>
      </c>
      <c r="G759" s="33" t="s">
        <v>51</v>
      </c>
      <c r="H759" s="33"/>
      <c r="I759" s="5">
        <f t="shared" si="283"/>
        <v>0</v>
      </c>
      <c r="J759" s="83" t="s">
        <v>26</v>
      </c>
      <c r="K759" s="33"/>
      <c r="L759" s="9">
        <f t="shared" ref="L759:L781" si="296">M759+N759</f>
        <v>0</v>
      </c>
      <c r="M759" s="9"/>
      <c r="N759" s="9"/>
      <c r="O759" s="9">
        <f t="shared" ref="O759:O781" si="297">P759+Q759</f>
        <v>0</v>
      </c>
      <c r="P759" s="9"/>
      <c r="Q759" s="9"/>
      <c r="R759" s="9">
        <f t="shared" ref="R759:R781" si="298">S759+T759</f>
        <v>0</v>
      </c>
      <c r="S759" s="9"/>
      <c r="T759" s="9"/>
      <c r="U759" s="9">
        <f t="shared" ref="U759:U781" si="299">V759+W759</f>
        <v>0</v>
      </c>
      <c r="V759" s="9"/>
      <c r="W759" s="9"/>
      <c r="X759" s="9">
        <f t="shared" ref="X759:X781" si="300">Y759+Z759</f>
        <v>0</v>
      </c>
      <c r="Y759" s="9"/>
      <c r="Z759" s="9"/>
      <c r="AA759" s="10">
        <f t="shared" ref="AA759:AA781" si="301">C759+I759-L759-O759-U759-X759-R759</f>
        <v>0</v>
      </c>
      <c r="AB759" s="11"/>
    </row>
    <row r="760" spans="1:28" ht="15.75" x14ac:dyDescent="0.25">
      <c r="A760" s="39">
        <v>45959</v>
      </c>
      <c r="B760" s="35" t="s">
        <v>231</v>
      </c>
      <c r="C760" s="33"/>
      <c r="D760" s="33"/>
      <c r="E760" s="33" t="s">
        <v>98</v>
      </c>
      <c r="F760" s="33">
        <v>66.5</v>
      </c>
      <c r="G760" s="33" t="s">
        <v>51</v>
      </c>
      <c r="H760" s="33"/>
      <c r="I760" s="5">
        <f t="shared" si="283"/>
        <v>0</v>
      </c>
      <c r="J760" s="83" t="s">
        <v>26</v>
      </c>
      <c r="K760" s="33"/>
      <c r="L760" s="9">
        <f t="shared" si="296"/>
        <v>0</v>
      </c>
      <c r="M760" s="9"/>
      <c r="N760" s="9"/>
      <c r="O760" s="9">
        <f t="shared" si="297"/>
        <v>0</v>
      </c>
      <c r="P760" s="9"/>
      <c r="Q760" s="9"/>
      <c r="R760" s="9">
        <f t="shared" si="298"/>
        <v>0</v>
      </c>
      <c r="S760" s="9"/>
      <c r="T760" s="9"/>
      <c r="U760" s="9">
        <f t="shared" si="299"/>
        <v>0</v>
      </c>
      <c r="V760" s="9"/>
      <c r="W760" s="9"/>
      <c r="X760" s="9">
        <f t="shared" si="300"/>
        <v>0</v>
      </c>
      <c r="Y760" s="9"/>
      <c r="Z760" s="9"/>
      <c r="AA760" s="10">
        <f t="shared" si="301"/>
        <v>0</v>
      </c>
      <c r="AB760" s="11"/>
    </row>
    <row r="761" spans="1:28" ht="15.75" x14ac:dyDescent="0.25">
      <c r="A761" s="39">
        <v>45959</v>
      </c>
      <c r="B761" s="35" t="s">
        <v>231</v>
      </c>
      <c r="C761" s="33"/>
      <c r="D761" s="33"/>
      <c r="E761" s="33" t="s">
        <v>1114</v>
      </c>
      <c r="F761" s="33">
        <v>27</v>
      </c>
      <c r="G761" s="33" t="s">
        <v>51</v>
      </c>
      <c r="H761" s="33"/>
      <c r="I761" s="5">
        <f t="shared" si="283"/>
        <v>0</v>
      </c>
      <c r="J761" s="83" t="s">
        <v>26</v>
      </c>
      <c r="K761" s="33"/>
      <c r="L761" s="9">
        <f t="shared" si="296"/>
        <v>0</v>
      </c>
      <c r="M761" s="9"/>
      <c r="N761" s="9"/>
      <c r="O761" s="9">
        <f t="shared" si="297"/>
        <v>0</v>
      </c>
      <c r="P761" s="9"/>
      <c r="Q761" s="9"/>
      <c r="R761" s="9">
        <f t="shared" si="298"/>
        <v>0</v>
      </c>
      <c r="S761" s="9"/>
      <c r="T761" s="9"/>
      <c r="U761" s="9">
        <f t="shared" si="299"/>
        <v>0</v>
      </c>
      <c r="V761" s="9"/>
      <c r="W761" s="9"/>
      <c r="X761" s="9">
        <f t="shared" si="300"/>
        <v>0</v>
      </c>
      <c r="Y761" s="9"/>
      <c r="Z761" s="9"/>
      <c r="AA761" s="10">
        <f t="shared" si="301"/>
        <v>0</v>
      </c>
      <c r="AB761" s="11"/>
    </row>
    <row r="762" spans="1:28" ht="15.75" x14ac:dyDescent="0.25">
      <c r="A762" s="39">
        <v>45959</v>
      </c>
      <c r="B762" s="35" t="s">
        <v>231</v>
      </c>
      <c r="C762" s="33"/>
      <c r="D762" s="33"/>
      <c r="E762" s="33" t="s">
        <v>85</v>
      </c>
      <c r="F762" s="33">
        <v>63.8</v>
      </c>
      <c r="G762" s="33" t="s">
        <v>51</v>
      </c>
      <c r="H762" s="33"/>
      <c r="I762" s="5">
        <f t="shared" si="283"/>
        <v>0</v>
      </c>
      <c r="J762" s="83" t="s">
        <v>26</v>
      </c>
      <c r="K762" s="33"/>
      <c r="L762" s="9">
        <f t="shared" si="296"/>
        <v>0</v>
      </c>
      <c r="M762" s="9"/>
      <c r="N762" s="9"/>
      <c r="O762" s="9">
        <f t="shared" si="297"/>
        <v>0</v>
      </c>
      <c r="P762" s="9"/>
      <c r="Q762" s="9"/>
      <c r="R762" s="9">
        <f t="shared" si="298"/>
        <v>0</v>
      </c>
      <c r="S762" s="9"/>
      <c r="T762" s="9"/>
      <c r="U762" s="9">
        <f t="shared" si="299"/>
        <v>0</v>
      </c>
      <c r="V762" s="9"/>
      <c r="W762" s="9"/>
      <c r="X762" s="9">
        <f t="shared" si="300"/>
        <v>0</v>
      </c>
      <c r="Y762" s="9"/>
      <c r="Z762" s="9"/>
      <c r="AA762" s="10">
        <f t="shared" si="301"/>
        <v>0</v>
      </c>
      <c r="AB762" s="11"/>
    </row>
    <row r="763" spans="1:28" ht="15.75" x14ac:dyDescent="0.25">
      <c r="A763" s="39">
        <v>45959</v>
      </c>
      <c r="B763" s="35" t="s">
        <v>231</v>
      </c>
      <c r="C763" s="33"/>
      <c r="D763" s="33"/>
      <c r="E763" s="33" t="s">
        <v>136</v>
      </c>
      <c r="F763" s="33">
        <v>49.9</v>
      </c>
      <c r="G763" s="33" t="s">
        <v>51</v>
      </c>
      <c r="H763" s="33"/>
      <c r="I763" s="5">
        <f t="shared" si="283"/>
        <v>0</v>
      </c>
      <c r="J763" s="83" t="s">
        <v>26</v>
      </c>
      <c r="K763" s="33"/>
      <c r="L763" s="9">
        <f t="shared" si="296"/>
        <v>0</v>
      </c>
      <c r="M763" s="9"/>
      <c r="N763" s="9"/>
      <c r="O763" s="9">
        <f t="shared" si="297"/>
        <v>0</v>
      </c>
      <c r="P763" s="9"/>
      <c r="Q763" s="9"/>
      <c r="R763" s="9">
        <f t="shared" si="298"/>
        <v>0</v>
      </c>
      <c r="S763" s="9"/>
      <c r="T763" s="9"/>
      <c r="U763" s="9">
        <f t="shared" si="299"/>
        <v>0</v>
      </c>
      <c r="V763" s="9"/>
      <c r="W763" s="9"/>
      <c r="X763" s="9">
        <f t="shared" si="300"/>
        <v>0</v>
      </c>
      <c r="Y763" s="9"/>
      <c r="Z763" s="9"/>
      <c r="AA763" s="10">
        <f t="shared" si="301"/>
        <v>0</v>
      </c>
      <c r="AB763" s="11"/>
    </row>
    <row r="764" spans="1:28" ht="15.75" x14ac:dyDescent="0.25">
      <c r="A764" s="39">
        <v>45959</v>
      </c>
      <c r="B764" s="35" t="s">
        <v>231</v>
      </c>
      <c r="C764" s="33"/>
      <c r="D764" s="33"/>
      <c r="E764" s="33" t="s">
        <v>135</v>
      </c>
      <c r="F764" s="33">
        <v>119.1</v>
      </c>
      <c r="G764" s="33" t="s">
        <v>51</v>
      </c>
      <c r="H764" s="33"/>
      <c r="I764" s="5">
        <f t="shared" si="283"/>
        <v>0</v>
      </c>
      <c r="J764" s="83" t="s">
        <v>26</v>
      </c>
      <c r="K764" s="33"/>
      <c r="L764" s="9">
        <f t="shared" si="296"/>
        <v>0</v>
      </c>
      <c r="M764" s="9"/>
      <c r="N764" s="9"/>
      <c r="O764" s="9">
        <f t="shared" si="297"/>
        <v>0</v>
      </c>
      <c r="P764" s="9"/>
      <c r="Q764" s="9"/>
      <c r="R764" s="9">
        <f t="shared" si="298"/>
        <v>0</v>
      </c>
      <c r="S764" s="9"/>
      <c r="T764" s="9"/>
      <c r="U764" s="9">
        <f t="shared" si="299"/>
        <v>0</v>
      </c>
      <c r="V764" s="9"/>
      <c r="W764" s="9"/>
      <c r="X764" s="9">
        <f t="shared" si="300"/>
        <v>0</v>
      </c>
      <c r="Y764" s="9"/>
      <c r="Z764" s="9"/>
      <c r="AA764" s="10">
        <f t="shared" si="301"/>
        <v>0</v>
      </c>
      <c r="AB764" s="11"/>
    </row>
    <row r="765" spans="1:28" ht="15.75" x14ac:dyDescent="0.25">
      <c r="A765" s="39">
        <v>45959</v>
      </c>
      <c r="B765" s="35" t="s">
        <v>231</v>
      </c>
      <c r="C765" s="33"/>
      <c r="D765" s="33"/>
      <c r="E765" s="33" t="s">
        <v>567</v>
      </c>
      <c r="F765" s="33">
        <v>31.4</v>
      </c>
      <c r="G765" s="33" t="s">
        <v>51</v>
      </c>
      <c r="H765" s="33"/>
      <c r="I765" s="5">
        <f t="shared" si="283"/>
        <v>0</v>
      </c>
      <c r="J765" s="83" t="s">
        <v>26</v>
      </c>
      <c r="K765" s="33"/>
      <c r="L765" s="9">
        <f t="shared" si="296"/>
        <v>0</v>
      </c>
      <c r="M765" s="9"/>
      <c r="N765" s="9"/>
      <c r="O765" s="9">
        <f t="shared" si="297"/>
        <v>0</v>
      </c>
      <c r="P765" s="9"/>
      <c r="Q765" s="9"/>
      <c r="R765" s="9">
        <f t="shared" si="298"/>
        <v>0</v>
      </c>
      <c r="S765" s="9"/>
      <c r="T765" s="9"/>
      <c r="U765" s="9">
        <f t="shared" si="299"/>
        <v>0</v>
      </c>
      <c r="V765" s="9"/>
      <c r="W765" s="9"/>
      <c r="X765" s="9">
        <f t="shared" si="300"/>
        <v>0</v>
      </c>
      <c r="Y765" s="9"/>
      <c r="Z765" s="9"/>
      <c r="AA765" s="10">
        <f t="shared" si="301"/>
        <v>0</v>
      </c>
      <c r="AB765" s="11"/>
    </row>
    <row r="766" spans="1:28" ht="15.75" x14ac:dyDescent="0.25">
      <c r="A766" s="39">
        <v>45959</v>
      </c>
      <c r="B766" s="33" t="s">
        <v>561</v>
      </c>
      <c r="C766" s="33"/>
      <c r="D766" s="33" t="s">
        <v>31</v>
      </c>
      <c r="E766" s="33" t="s">
        <v>407</v>
      </c>
      <c r="F766" s="33">
        <v>2</v>
      </c>
      <c r="G766" s="33" t="s">
        <v>33</v>
      </c>
      <c r="H766" s="33">
        <v>300000</v>
      </c>
      <c r="I766" s="5">
        <f t="shared" si="283"/>
        <v>600000</v>
      </c>
      <c r="J766" s="37" t="s">
        <v>241</v>
      </c>
      <c r="K766" s="33"/>
      <c r="L766" s="9">
        <f t="shared" si="296"/>
        <v>600000</v>
      </c>
      <c r="M766" s="9">
        <v>600000</v>
      </c>
      <c r="N766" s="9"/>
      <c r="O766" s="9">
        <f t="shared" si="297"/>
        <v>0</v>
      </c>
      <c r="P766" s="9"/>
      <c r="Q766" s="9"/>
      <c r="R766" s="9">
        <f t="shared" si="298"/>
        <v>0</v>
      </c>
      <c r="S766" s="9"/>
      <c r="T766" s="9"/>
      <c r="U766" s="9">
        <f t="shared" si="299"/>
        <v>0</v>
      </c>
      <c r="V766" s="9"/>
      <c r="W766" s="9"/>
      <c r="X766" s="9">
        <f t="shared" si="300"/>
        <v>0</v>
      </c>
      <c r="Y766" s="9"/>
      <c r="Z766" s="9"/>
      <c r="AA766" s="10">
        <f t="shared" si="301"/>
        <v>0</v>
      </c>
      <c r="AB766" s="11">
        <v>45959</v>
      </c>
    </row>
    <row r="767" spans="1:28" ht="15.75" x14ac:dyDescent="0.25">
      <c r="A767" s="39">
        <v>45959</v>
      </c>
      <c r="B767" s="33" t="s">
        <v>317</v>
      </c>
      <c r="C767" s="33"/>
      <c r="D767" s="33" t="s">
        <v>31</v>
      </c>
      <c r="E767" s="33" t="s">
        <v>28</v>
      </c>
      <c r="F767" s="33">
        <v>200</v>
      </c>
      <c r="G767" s="33" t="s">
        <v>29</v>
      </c>
      <c r="H767" s="33">
        <v>2700</v>
      </c>
      <c r="I767" s="5">
        <f t="shared" si="283"/>
        <v>540000</v>
      </c>
      <c r="J767" s="37" t="s">
        <v>240</v>
      </c>
      <c r="K767" s="33"/>
      <c r="L767" s="9">
        <f t="shared" si="296"/>
        <v>0</v>
      </c>
      <c r="M767" s="9"/>
      <c r="N767" s="9"/>
      <c r="O767" s="9">
        <f t="shared" si="297"/>
        <v>540000</v>
      </c>
      <c r="P767" s="9">
        <v>540000</v>
      </c>
      <c r="Q767" s="9"/>
      <c r="R767" s="9">
        <f t="shared" si="298"/>
        <v>0</v>
      </c>
      <c r="S767" s="9"/>
      <c r="T767" s="9"/>
      <c r="U767" s="9">
        <f t="shared" si="299"/>
        <v>0</v>
      </c>
      <c r="V767" s="9"/>
      <c r="W767" s="9"/>
      <c r="X767" s="9">
        <f t="shared" si="300"/>
        <v>0</v>
      </c>
      <c r="Y767" s="9"/>
      <c r="Z767" s="9"/>
      <c r="AA767" s="10">
        <f t="shared" si="301"/>
        <v>0</v>
      </c>
      <c r="AB767" s="11">
        <v>45959</v>
      </c>
    </row>
    <row r="768" spans="1:28" ht="15.75" x14ac:dyDescent="0.25">
      <c r="A768" s="39">
        <v>45959</v>
      </c>
      <c r="B768" s="33" t="s">
        <v>910</v>
      </c>
      <c r="C768" s="33"/>
      <c r="D768" s="33" t="s">
        <v>31</v>
      </c>
      <c r="E768" s="33" t="s">
        <v>137</v>
      </c>
      <c r="F768" s="33">
        <v>1</v>
      </c>
      <c r="G768" s="33" t="s">
        <v>138</v>
      </c>
      <c r="H768" s="33">
        <v>900000</v>
      </c>
      <c r="I768" s="5">
        <f t="shared" si="283"/>
        <v>900000</v>
      </c>
      <c r="J768" s="37" t="s">
        <v>240</v>
      </c>
      <c r="K768" s="33"/>
      <c r="L768" s="9">
        <f t="shared" si="296"/>
        <v>0</v>
      </c>
      <c r="M768" s="9"/>
      <c r="N768" s="9"/>
      <c r="O768" s="9">
        <f t="shared" si="297"/>
        <v>900000</v>
      </c>
      <c r="P768" s="9">
        <v>900000</v>
      </c>
      <c r="Q768" s="9"/>
      <c r="R768" s="9">
        <f t="shared" si="298"/>
        <v>0</v>
      </c>
      <c r="S768" s="9"/>
      <c r="T768" s="9"/>
      <c r="U768" s="9">
        <f t="shared" si="299"/>
        <v>0</v>
      </c>
      <c r="V768" s="9"/>
      <c r="W768" s="9"/>
      <c r="X768" s="9">
        <f t="shared" si="300"/>
        <v>0</v>
      </c>
      <c r="Y768" s="9"/>
      <c r="Z768" s="9"/>
      <c r="AA768" s="10">
        <f t="shared" si="301"/>
        <v>0</v>
      </c>
      <c r="AB768" s="11">
        <v>45959</v>
      </c>
    </row>
    <row r="769" spans="1:28" ht="15.75" x14ac:dyDescent="0.25">
      <c r="A769" s="39">
        <v>45959</v>
      </c>
      <c r="B769" s="33" t="s">
        <v>268</v>
      </c>
      <c r="C769" s="33"/>
      <c r="D769" s="33" t="s">
        <v>31</v>
      </c>
      <c r="E769" s="33" t="s">
        <v>110</v>
      </c>
      <c r="F769" s="33">
        <v>200</v>
      </c>
      <c r="G769" s="33" t="s">
        <v>29</v>
      </c>
      <c r="H769" s="33">
        <v>2000</v>
      </c>
      <c r="I769" s="5">
        <f t="shared" si="283"/>
        <v>400000</v>
      </c>
      <c r="J769" s="37" t="s">
        <v>241</v>
      </c>
      <c r="K769" s="33"/>
      <c r="L769" s="9">
        <f t="shared" si="296"/>
        <v>0</v>
      </c>
      <c r="M769" s="9"/>
      <c r="N769" s="9"/>
      <c r="O769" s="9">
        <f t="shared" si="297"/>
        <v>0</v>
      </c>
      <c r="P769" s="9"/>
      <c r="Q769" s="9"/>
      <c r="R769" s="9">
        <f t="shared" si="298"/>
        <v>0</v>
      </c>
      <c r="S769" s="9"/>
      <c r="T769" s="9"/>
      <c r="U769" s="9">
        <f t="shared" si="299"/>
        <v>400000</v>
      </c>
      <c r="V769" s="9">
        <v>400000</v>
      </c>
      <c r="W769" s="9"/>
      <c r="X769" s="9">
        <f t="shared" si="300"/>
        <v>0</v>
      </c>
      <c r="Y769" s="9"/>
      <c r="Z769" s="9"/>
      <c r="AA769" s="10">
        <f t="shared" si="301"/>
        <v>0</v>
      </c>
      <c r="AB769" s="11">
        <v>45959</v>
      </c>
    </row>
    <row r="770" spans="1:28" ht="15.75" x14ac:dyDescent="0.25">
      <c r="A770" s="39">
        <v>45959</v>
      </c>
      <c r="B770" s="33" t="s">
        <v>191</v>
      </c>
      <c r="C770" s="33"/>
      <c r="D770" s="33" t="s">
        <v>31</v>
      </c>
      <c r="E770" s="33" t="s">
        <v>294</v>
      </c>
      <c r="F770" s="33">
        <v>2</v>
      </c>
      <c r="G770" s="33" t="s">
        <v>33</v>
      </c>
      <c r="H770" s="33">
        <v>230000</v>
      </c>
      <c r="I770" s="5">
        <f t="shared" si="283"/>
        <v>460000</v>
      </c>
      <c r="J770" s="82" t="s">
        <v>43</v>
      </c>
      <c r="K770" s="33" t="s">
        <v>1223</v>
      </c>
      <c r="L770" s="9">
        <f t="shared" si="296"/>
        <v>0</v>
      </c>
      <c r="M770" s="9"/>
      <c r="N770" s="9"/>
      <c r="O770" s="9">
        <f t="shared" si="297"/>
        <v>0</v>
      </c>
      <c r="P770" s="9"/>
      <c r="Q770" s="9"/>
      <c r="R770" s="9">
        <f t="shared" si="298"/>
        <v>0</v>
      </c>
      <c r="S770" s="9"/>
      <c r="T770" s="9"/>
      <c r="U770" s="9">
        <f t="shared" si="299"/>
        <v>0</v>
      </c>
      <c r="V770" s="9"/>
      <c r="W770" s="9"/>
      <c r="X770" s="9">
        <f t="shared" si="300"/>
        <v>0</v>
      </c>
      <c r="Y770" s="9"/>
      <c r="Z770" s="9"/>
      <c r="AA770" s="10">
        <f t="shared" si="301"/>
        <v>460000</v>
      </c>
      <c r="AB770" s="11"/>
    </row>
    <row r="771" spans="1:28" ht="15.75" x14ac:dyDescent="0.25">
      <c r="A771" s="39">
        <v>45959</v>
      </c>
      <c r="B771" s="33" t="s">
        <v>191</v>
      </c>
      <c r="C771" s="33"/>
      <c r="D771" s="33" t="s">
        <v>31</v>
      </c>
      <c r="E771" s="33" t="s">
        <v>361</v>
      </c>
      <c r="F771" s="33">
        <v>1</v>
      </c>
      <c r="G771" s="33" t="s">
        <v>33</v>
      </c>
      <c r="H771" s="33">
        <v>230000</v>
      </c>
      <c r="I771" s="5">
        <f t="shared" ref="I771:I829" si="302">F771*H771</f>
        <v>230000</v>
      </c>
      <c r="J771" s="82" t="s">
        <v>43</v>
      </c>
      <c r="K771" s="33" t="s">
        <v>1223</v>
      </c>
      <c r="L771" s="9">
        <f t="shared" si="296"/>
        <v>0</v>
      </c>
      <c r="M771" s="9"/>
      <c r="N771" s="9"/>
      <c r="O771" s="9">
        <f t="shared" si="297"/>
        <v>0</v>
      </c>
      <c r="P771" s="9"/>
      <c r="Q771" s="9"/>
      <c r="R771" s="9">
        <f t="shared" si="298"/>
        <v>0</v>
      </c>
      <c r="S771" s="9"/>
      <c r="T771" s="9"/>
      <c r="U771" s="9">
        <f t="shared" si="299"/>
        <v>0</v>
      </c>
      <c r="V771" s="9"/>
      <c r="W771" s="9"/>
      <c r="X771" s="9">
        <f t="shared" si="300"/>
        <v>0</v>
      </c>
      <c r="Y771" s="9"/>
      <c r="Z771" s="9"/>
      <c r="AA771" s="10">
        <f t="shared" si="301"/>
        <v>230000</v>
      </c>
      <c r="AB771" s="11"/>
    </row>
    <row r="772" spans="1:28" ht="15.75" x14ac:dyDescent="0.25">
      <c r="A772" s="39">
        <v>45959</v>
      </c>
      <c r="B772" s="33" t="s">
        <v>191</v>
      </c>
      <c r="C772" s="33"/>
      <c r="D772" s="33" t="s">
        <v>31</v>
      </c>
      <c r="E772" s="33" t="s">
        <v>64</v>
      </c>
      <c r="F772" s="33">
        <v>7</v>
      </c>
      <c r="G772" s="33" t="s">
        <v>33</v>
      </c>
      <c r="H772" s="33">
        <v>150000</v>
      </c>
      <c r="I772" s="5">
        <f t="shared" si="302"/>
        <v>1050000</v>
      </c>
      <c r="J772" s="82" t="s">
        <v>43</v>
      </c>
      <c r="K772" s="33" t="s">
        <v>1223</v>
      </c>
      <c r="L772" s="9">
        <f t="shared" si="296"/>
        <v>0</v>
      </c>
      <c r="M772" s="9"/>
      <c r="N772" s="9"/>
      <c r="O772" s="9">
        <f t="shared" si="297"/>
        <v>0</v>
      </c>
      <c r="P772" s="9"/>
      <c r="Q772" s="9"/>
      <c r="R772" s="9">
        <f t="shared" si="298"/>
        <v>0</v>
      </c>
      <c r="S772" s="9"/>
      <c r="T772" s="9"/>
      <c r="U772" s="9">
        <f t="shared" si="299"/>
        <v>0</v>
      </c>
      <c r="V772" s="9"/>
      <c r="W772" s="9"/>
      <c r="X772" s="9">
        <f t="shared" si="300"/>
        <v>0</v>
      </c>
      <c r="Y772" s="9"/>
      <c r="Z772" s="9"/>
      <c r="AA772" s="10">
        <f t="shared" si="301"/>
        <v>1050000</v>
      </c>
      <c r="AB772" s="11"/>
    </row>
    <row r="773" spans="1:28" ht="15.75" x14ac:dyDescent="0.25">
      <c r="A773" s="39">
        <v>45959</v>
      </c>
      <c r="B773" s="33" t="s">
        <v>191</v>
      </c>
      <c r="C773" s="33"/>
      <c r="D773" s="33" t="s">
        <v>31</v>
      </c>
      <c r="E773" s="33" t="s">
        <v>73</v>
      </c>
      <c r="F773" s="33">
        <v>10</v>
      </c>
      <c r="G773" s="33" t="s">
        <v>74</v>
      </c>
      <c r="H773" s="33">
        <v>50000</v>
      </c>
      <c r="I773" s="5">
        <f t="shared" si="302"/>
        <v>500000</v>
      </c>
      <c r="J773" s="82" t="s">
        <v>43</v>
      </c>
      <c r="K773" s="33" t="s">
        <v>1223</v>
      </c>
      <c r="L773" s="9">
        <f t="shared" si="296"/>
        <v>0</v>
      </c>
      <c r="M773" s="9"/>
      <c r="N773" s="9"/>
      <c r="O773" s="9">
        <f t="shared" si="297"/>
        <v>0</v>
      </c>
      <c r="P773" s="9"/>
      <c r="Q773" s="9"/>
      <c r="R773" s="9">
        <f t="shared" si="298"/>
        <v>0</v>
      </c>
      <c r="S773" s="9"/>
      <c r="T773" s="9"/>
      <c r="U773" s="9">
        <f t="shared" si="299"/>
        <v>0</v>
      </c>
      <c r="V773" s="9"/>
      <c r="W773" s="9"/>
      <c r="X773" s="9">
        <f t="shared" si="300"/>
        <v>0</v>
      </c>
      <c r="Y773" s="9"/>
      <c r="Z773" s="9"/>
      <c r="AA773" s="10">
        <f t="shared" si="301"/>
        <v>500000</v>
      </c>
      <c r="AB773" s="11"/>
    </row>
    <row r="774" spans="1:28" ht="15.75" x14ac:dyDescent="0.25">
      <c r="A774" s="39">
        <v>45959</v>
      </c>
      <c r="B774" s="33" t="s">
        <v>191</v>
      </c>
      <c r="C774" s="33"/>
      <c r="D774" s="33" t="s">
        <v>31</v>
      </c>
      <c r="E774" s="33" t="s">
        <v>130</v>
      </c>
      <c r="F774" s="33">
        <v>10</v>
      </c>
      <c r="G774" s="33" t="s">
        <v>74</v>
      </c>
      <c r="H774" s="33">
        <v>50000</v>
      </c>
      <c r="I774" s="5">
        <f t="shared" si="302"/>
        <v>500000</v>
      </c>
      <c r="J774" s="82" t="s">
        <v>43</v>
      </c>
      <c r="K774" s="33" t="s">
        <v>1223</v>
      </c>
      <c r="L774" s="9">
        <f t="shared" si="296"/>
        <v>0</v>
      </c>
      <c r="M774" s="9"/>
      <c r="N774" s="9"/>
      <c r="O774" s="9">
        <f t="shared" si="297"/>
        <v>0</v>
      </c>
      <c r="P774" s="9"/>
      <c r="Q774" s="9"/>
      <c r="R774" s="9">
        <f t="shared" si="298"/>
        <v>0</v>
      </c>
      <c r="S774" s="9"/>
      <c r="T774" s="9"/>
      <c r="U774" s="9">
        <f t="shared" si="299"/>
        <v>0</v>
      </c>
      <c r="V774" s="9"/>
      <c r="W774" s="9"/>
      <c r="X774" s="9">
        <f t="shared" si="300"/>
        <v>0</v>
      </c>
      <c r="Y774" s="9"/>
      <c r="Z774" s="9"/>
      <c r="AA774" s="10">
        <f t="shared" si="301"/>
        <v>500000</v>
      </c>
      <c r="AB774" s="11"/>
    </row>
    <row r="775" spans="1:28" ht="15.75" x14ac:dyDescent="0.25">
      <c r="A775" s="39">
        <v>45959</v>
      </c>
      <c r="B775" s="35" t="s">
        <v>1240</v>
      </c>
      <c r="C775" s="35"/>
      <c r="D775" s="33" t="s">
        <v>31</v>
      </c>
      <c r="E775" s="35" t="s">
        <v>110</v>
      </c>
      <c r="F775" s="35">
        <v>7600</v>
      </c>
      <c r="G775" s="35" t="s">
        <v>29</v>
      </c>
      <c r="H775" s="35">
        <v>1800</v>
      </c>
      <c r="I775" s="5">
        <f t="shared" si="302"/>
        <v>13680000</v>
      </c>
      <c r="J775" s="41" t="s">
        <v>241</v>
      </c>
      <c r="K775" s="35"/>
      <c r="L775" s="9">
        <f t="shared" si="296"/>
        <v>13680000</v>
      </c>
      <c r="M775" s="9">
        <v>13680000</v>
      </c>
      <c r="N775" s="9"/>
      <c r="O775" s="9">
        <f t="shared" si="297"/>
        <v>0</v>
      </c>
      <c r="P775" s="9"/>
      <c r="Q775" s="9"/>
      <c r="R775" s="9">
        <f t="shared" si="298"/>
        <v>0</v>
      </c>
      <c r="S775" s="9"/>
      <c r="T775" s="9"/>
      <c r="U775" s="9">
        <f t="shared" si="299"/>
        <v>0</v>
      </c>
      <c r="V775" s="9"/>
      <c r="W775" s="9"/>
      <c r="X775" s="9">
        <f t="shared" si="300"/>
        <v>0</v>
      </c>
      <c r="Y775" s="9"/>
      <c r="Z775" s="9"/>
      <c r="AA775" s="10">
        <f t="shared" si="301"/>
        <v>0</v>
      </c>
      <c r="AB775" s="11">
        <v>45959</v>
      </c>
    </row>
    <row r="776" spans="1:28" ht="15.75" x14ac:dyDescent="0.25">
      <c r="A776" s="39">
        <v>45959</v>
      </c>
      <c r="B776" s="33" t="s">
        <v>219</v>
      </c>
      <c r="C776" s="33"/>
      <c r="D776" s="33" t="s">
        <v>31</v>
      </c>
      <c r="E776" s="33" t="s">
        <v>945</v>
      </c>
      <c r="F776" s="33">
        <v>200</v>
      </c>
      <c r="G776" s="35" t="s">
        <v>29</v>
      </c>
      <c r="H776" s="33">
        <v>1900</v>
      </c>
      <c r="I776" s="5">
        <f t="shared" si="302"/>
        <v>380000</v>
      </c>
      <c r="J776" s="82" t="s">
        <v>38</v>
      </c>
      <c r="K776" s="33" t="s">
        <v>1228</v>
      </c>
      <c r="L776" s="9">
        <f t="shared" si="296"/>
        <v>0</v>
      </c>
      <c r="M776" s="9"/>
      <c r="N776" s="9"/>
      <c r="O776" s="9">
        <f t="shared" si="297"/>
        <v>0</v>
      </c>
      <c r="P776" s="9"/>
      <c r="Q776" s="9"/>
      <c r="R776" s="9">
        <f t="shared" si="298"/>
        <v>0</v>
      </c>
      <c r="S776" s="9"/>
      <c r="T776" s="9"/>
      <c r="U776" s="9">
        <f t="shared" si="299"/>
        <v>0</v>
      </c>
      <c r="V776" s="9"/>
      <c r="W776" s="9"/>
      <c r="X776" s="9">
        <f t="shared" si="300"/>
        <v>0</v>
      </c>
      <c r="Y776" s="9"/>
      <c r="Z776" s="9"/>
      <c r="AA776" s="10">
        <f t="shared" si="301"/>
        <v>380000</v>
      </c>
      <c r="AB776" s="11"/>
    </row>
    <row r="777" spans="1:28" ht="15.75" x14ac:dyDescent="0.25">
      <c r="A777" s="39">
        <v>45959</v>
      </c>
      <c r="B777" s="33" t="s">
        <v>145</v>
      </c>
      <c r="C777" s="33"/>
      <c r="D777" s="33" t="s">
        <v>31</v>
      </c>
      <c r="E777" s="33" t="s">
        <v>80</v>
      </c>
      <c r="F777" s="33">
        <v>2</v>
      </c>
      <c r="G777" s="33" t="s">
        <v>23</v>
      </c>
      <c r="H777" s="33">
        <v>1200000</v>
      </c>
      <c r="I777" s="5">
        <f t="shared" si="302"/>
        <v>2400000</v>
      </c>
      <c r="J777" s="37" t="s">
        <v>240</v>
      </c>
      <c r="K777" s="33"/>
      <c r="L777" s="9">
        <f t="shared" si="296"/>
        <v>0</v>
      </c>
      <c r="M777" s="9"/>
      <c r="N777" s="9"/>
      <c r="O777" s="9">
        <f t="shared" si="297"/>
        <v>2400000</v>
      </c>
      <c r="P777" s="9">
        <v>2400000</v>
      </c>
      <c r="Q777" s="9"/>
      <c r="R777" s="9">
        <f t="shared" si="298"/>
        <v>0</v>
      </c>
      <c r="S777" s="9"/>
      <c r="T777" s="9"/>
      <c r="U777" s="9">
        <f t="shared" si="299"/>
        <v>0</v>
      </c>
      <c r="V777" s="9"/>
      <c r="W777" s="9"/>
      <c r="X777" s="9">
        <f t="shared" si="300"/>
        <v>0</v>
      </c>
      <c r="Y777" s="9"/>
      <c r="Z777" s="9"/>
      <c r="AA777" s="10">
        <f t="shared" si="301"/>
        <v>0</v>
      </c>
      <c r="AB777" s="11">
        <v>45959</v>
      </c>
    </row>
    <row r="778" spans="1:28" ht="15.75" x14ac:dyDescent="0.25">
      <c r="A778" s="39">
        <v>45959</v>
      </c>
      <c r="B778" s="33" t="s">
        <v>109</v>
      </c>
      <c r="C778" s="33"/>
      <c r="D778" s="33" t="s">
        <v>31</v>
      </c>
      <c r="E778" s="33" t="s">
        <v>95</v>
      </c>
      <c r="F778" s="33">
        <v>1000</v>
      </c>
      <c r="G778" s="33" t="s">
        <v>29</v>
      </c>
      <c r="H778" s="33">
        <v>3500</v>
      </c>
      <c r="I778" s="5">
        <f t="shared" si="302"/>
        <v>3500000</v>
      </c>
      <c r="J778" s="37" t="s">
        <v>241</v>
      </c>
      <c r="K778" s="33"/>
      <c r="L778" s="9">
        <f t="shared" si="296"/>
        <v>3500000</v>
      </c>
      <c r="M778" s="9">
        <v>3500000</v>
      </c>
      <c r="N778" s="9"/>
      <c r="O778" s="9">
        <f t="shared" si="297"/>
        <v>0</v>
      </c>
      <c r="P778" s="9"/>
      <c r="Q778" s="9"/>
      <c r="R778" s="9">
        <f t="shared" si="298"/>
        <v>0</v>
      </c>
      <c r="S778" s="9"/>
      <c r="T778" s="9"/>
      <c r="U778" s="9">
        <f t="shared" si="299"/>
        <v>0</v>
      </c>
      <c r="V778" s="9"/>
      <c r="W778" s="9"/>
      <c r="X778" s="9">
        <f t="shared" si="300"/>
        <v>0</v>
      </c>
      <c r="Y778" s="9"/>
      <c r="Z778" s="9"/>
      <c r="AA778" s="10">
        <f t="shared" si="301"/>
        <v>0</v>
      </c>
      <c r="AB778" s="11">
        <v>45959</v>
      </c>
    </row>
    <row r="779" spans="1:28" ht="15.75" x14ac:dyDescent="0.25">
      <c r="A779" s="32">
        <v>45959</v>
      </c>
      <c r="B779" s="33" t="s">
        <v>121</v>
      </c>
      <c r="C779" s="33"/>
      <c r="D779" s="33" t="s">
        <v>31</v>
      </c>
      <c r="E779" s="33" t="s">
        <v>185</v>
      </c>
      <c r="F779" s="33">
        <v>200</v>
      </c>
      <c r="G779" s="33" t="s">
        <v>29</v>
      </c>
      <c r="H779" s="33">
        <v>1150</v>
      </c>
      <c r="I779" s="5">
        <f t="shared" si="302"/>
        <v>230000</v>
      </c>
      <c r="J779" s="37" t="s">
        <v>241</v>
      </c>
      <c r="K779" s="33"/>
      <c r="L779" s="9">
        <f t="shared" si="296"/>
        <v>0</v>
      </c>
      <c r="M779" s="9"/>
      <c r="N779" s="9"/>
      <c r="O779" s="9">
        <f t="shared" si="297"/>
        <v>0</v>
      </c>
      <c r="P779" s="9"/>
      <c r="Q779" s="9"/>
      <c r="R779" s="9">
        <f t="shared" si="298"/>
        <v>0</v>
      </c>
      <c r="S779" s="9"/>
      <c r="T779" s="9"/>
      <c r="U779" s="9">
        <f t="shared" si="299"/>
        <v>230000</v>
      </c>
      <c r="V779" s="9">
        <v>230000</v>
      </c>
      <c r="W779" s="9"/>
      <c r="X779" s="9">
        <f t="shared" si="300"/>
        <v>0</v>
      </c>
      <c r="Y779" s="9"/>
      <c r="Z779" s="9"/>
      <c r="AA779" s="10">
        <f t="shared" si="301"/>
        <v>0</v>
      </c>
      <c r="AB779" s="11">
        <v>45959</v>
      </c>
    </row>
    <row r="780" spans="1:28" ht="15.75" x14ac:dyDescent="0.25">
      <c r="A780" s="39">
        <v>45959</v>
      </c>
      <c r="B780" s="33" t="s">
        <v>101</v>
      </c>
      <c r="C780" s="33"/>
      <c r="D780" s="33" t="s">
        <v>31</v>
      </c>
      <c r="E780" s="33" t="s">
        <v>102</v>
      </c>
      <c r="F780" s="33">
        <v>4</v>
      </c>
      <c r="G780" s="33" t="s">
        <v>74</v>
      </c>
      <c r="H780" s="33">
        <v>65000</v>
      </c>
      <c r="I780" s="5">
        <f t="shared" si="302"/>
        <v>260000</v>
      </c>
      <c r="J780" s="37" t="s">
        <v>240</v>
      </c>
      <c r="K780" s="33"/>
      <c r="L780" s="9">
        <f t="shared" si="296"/>
        <v>0</v>
      </c>
      <c r="M780" s="9"/>
      <c r="N780" s="9"/>
      <c r="O780" s="9">
        <f t="shared" si="297"/>
        <v>260000</v>
      </c>
      <c r="P780" s="9">
        <v>260000</v>
      </c>
      <c r="Q780" s="9"/>
      <c r="R780" s="9">
        <f t="shared" si="298"/>
        <v>0</v>
      </c>
      <c r="S780" s="9"/>
      <c r="T780" s="9"/>
      <c r="U780" s="9">
        <f t="shared" si="299"/>
        <v>0</v>
      </c>
      <c r="V780" s="9"/>
      <c r="W780" s="9"/>
      <c r="X780" s="9">
        <f t="shared" si="300"/>
        <v>0</v>
      </c>
      <c r="Y780" s="9"/>
      <c r="Z780" s="9"/>
      <c r="AA780" s="10">
        <f t="shared" si="301"/>
        <v>0</v>
      </c>
      <c r="AB780" s="11">
        <v>45959</v>
      </c>
    </row>
    <row r="781" spans="1:28" ht="16.5" thickBot="1" x14ac:dyDescent="0.3">
      <c r="A781" s="61">
        <v>45959</v>
      </c>
      <c r="B781" s="62" t="s">
        <v>957</v>
      </c>
      <c r="C781" s="62"/>
      <c r="D781" s="62" t="s">
        <v>31</v>
      </c>
      <c r="E781" s="62" t="s">
        <v>616</v>
      </c>
      <c r="F781" s="62">
        <v>104.7</v>
      </c>
      <c r="G781" s="62" t="s">
        <v>51</v>
      </c>
      <c r="H781" s="62">
        <v>107000</v>
      </c>
      <c r="I781" s="133">
        <f t="shared" si="302"/>
        <v>11202900</v>
      </c>
      <c r="J781" s="63" t="s">
        <v>241</v>
      </c>
      <c r="K781" s="62"/>
      <c r="L781" s="97">
        <f t="shared" si="296"/>
        <v>0</v>
      </c>
      <c r="M781" s="97"/>
      <c r="N781" s="97"/>
      <c r="O781" s="97">
        <f t="shared" si="297"/>
        <v>0</v>
      </c>
      <c r="P781" s="97"/>
      <c r="Q781" s="97"/>
      <c r="R781" s="97">
        <f t="shared" si="298"/>
        <v>0</v>
      </c>
      <c r="S781" s="97"/>
      <c r="T781" s="97"/>
      <c r="U781" s="97">
        <f t="shared" si="299"/>
        <v>11202900</v>
      </c>
      <c r="V781" s="97">
        <v>11202900</v>
      </c>
      <c r="W781" s="97"/>
      <c r="X781" s="97">
        <f t="shared" si="300"/>
        <v>0</v>
      </c>
      <c r="Y781" s="97"/>
      <c r="Z781" s="97"/>
      <c r="AA781" s="98">
        <f t="shared" si="301"/>
        <v>0</v>
      </c>
      <c r="AB781" s="99">
        <v>45959</v>
      </c>
    </row>
    <row r="782" spans="1:28" ht="15.75" x14ac:dyDescent="0.25">
      <c r="A782" s="39">
        <v>45960</v>
      </c>
      <c r="B782" s="35" t="s">
        <v>202</v>
      </c>
      <c r="C782" s="35"/>
      <c r="D782" s="35" t="s">
        <v>31</v>
      </c>
      <c r="E782" s="35" t="s">
        <v>416</v>
      </c>
      <c r="F782" s="35">
        <v>9</v>
      </c>
      <c r="G782" s="35" t="s">
        <v>138</v>
      </c>
      <c r="H782" s="35">
        <v>900000</v>
      </c>
      <c r="I782" s="135">
        <f t="shared" si="302"/>
        <v>8100000</v>
      </c>
      <c r="J782" s="41" t="s">
        <v>240</v>
      </c>
      <c r="K782" s="35"/>
      <c r="L782" s="9">
        <f t="shared" ref="L782" si="303">M782+N782</f>
        <v>0</v>
      </c>
      <c r="M782" s="9"/>
      <c r="N782" s="9"/>
      <c r="O782" s="9">
        <f t="shared" ref="O782" si="304">P782+Q782</f>
        <v>8100000</v>
      </c>
      <c r="P782" s="9">
        <v>8100000</v>
      </c>
      <c r="Q782" s="9"/>
      <c r="R782" s="9">
        <f t="shared" ref="R782" si="305">S782+T782</f>
        <v>0</v>
      </c>
      <c r="S782" s="9"/>
      <c r="T782" s="9"/>
      <c r="U782" s="9">
        <f t="shared" ref="U782" si="306">V782+W782</f>
        <v>0</v>
      </c>
      <c r="V782" s="9"/>
      <c r="W782" s="9"/>
      <c r="X782" s="9">
        <f t="shared" ref="X782" si="307">Y782+Z782</f>
        <v>0</v>
      </c>
      <c r="Y782" s="9"/>
      <c r="Z782" s="9"/>
      <c r="AA782" s="10">
        <f t="shared" ref="AA782" si="308">C782+I782-L782-O782-U782-X782-R782</f>
        <v>0</v>
      </c>
      <c r="AB782" s="11">
        <v>45959</v>
      </c>
    </row>
    <row r="783" spans="1:28" ht="15.75" x14ac:dyDescent="0.25">
      <c r="A783" s="39">
        <v>45960</v>
      </c>
      <c r="B783" s="33" t="s">
        <v>53</v>
      </c>
      <c r="C783" s="33"/>
      <c r="D783" s="35" t="s">
        <v>31</v>
      </c>
      <c r="E783" s="33" t="s">
        <v>91</v>
      </c>
      <c r="F783" s="33">
        <v>1000</v>
      </c>
      <c r="G783" s="33" t="s">
        <v>29</v>
      </c>
      <c r="H783" s="33">
        <v>3800</v>
      </c>
      <c r="I783" s="5">
        <f t="shared" si="302"/>
        <v>3800000</v>
      </c>
      <c r="J783" s="82" t="s">
        <v>38</v>
      </c>
      <c r="K783" s="33" t="s">
        <v>1242</v>
      </c>
      <c r="L783" s="9">
        <f t="shared" ref="L783:L799" si="309">M783+N783</f>
        <v>0</v>
      </c>
      <c r="M783" s="9"/>
      <c r="N783" s="9"/>
      <c r="O783" s="9">
        <f t="shared" ref="O783:O799" si="310">P783+Q783</f>
        <v>0</v>
      </c>
      <c r="P783" s="9"/>
      <c r="Q783" s="9"/>
      <c r="R783" s="9">
        <f t="shared" ref="R783:R799" si="311">S783+T783</f>
        <v>0</v>
      </c>
      <c r="S783" s="9"/>
      <c r="T783" s="9"/>
      <c r="U783" s="9">
        <f t="shared" ref="U783:U799" si="312">V783+W783</f>
        <v>0</v>
      </c>
      <c r="V783" s="9"/>
      <c r="W783" s="9"/>
      <c r="X783" s="9">
        <f t="shared" ref="X783:X799" si="313">Y783+Z783</f>
        <v>0</v>
      </c>
      <c r="Y783" s="9"/>
      <c r="Z783" s="9"/>
      <c r="AA783" s="10">
        <f t="shared" ref="AA783:AA799" si="314">C783+I783-L783-O783-U783-X783-R783</f>
        <v>3800000</v>
      </c>
      <c r="AB783" s="11"/>
    </row>
    <row r="784" spans="1:28" ht="15.75" x14ac:dyDescent="0.25">
      <c r="A784" s="39">
        <v>45960</v>
      </c>
      <c r="B784" s="33" t="s">
        <v>905</v>
      </c>
      <c r="C784" s="33"/>
      <c r="D784" s="35" t="s">
        <v>31</v>
      </c>
      <c r="E784" s="33" t="s">
        <v>457</v>
      </c>
      <c r="F784" s="33">
        <v>1</v>
      </c>
      <c r="G784" s="33" t="s">
        <v>51</v>
      </c>
      <c r="H784" s="33">
        <v>300000</v>
      </c>
      <c r="I784" s="5">
        <f t="shared" si="302"/>
        <v>300000</v>
      </c>
      <c r="J784" s="37" t="s">
        <v>241</v>
      </c>
      <c r="K784" s="33"/>
      <c r="L784" s="9">
        <f t="shared" si="309"/>
        <v>0</v>
      </c>
      <c r="M784" s="9"/>
      <c r="N784" s="9"/>
      <c r="O784" s="9">
        <f t="shared" si="310"/>
        <v>0</v>
      </c>
      <c r="P784" s="9"/>
      <c r="Q784" s="9"/>
      <c r="R784" s="9">
        <f t="shared" si="311"/>
        <v>0</v>
      </c>
      <c r="S784" s="9"/>
      <c r="T784" s="9"/>
      <c r="U784" s="9">
        <f t="shared" si="312"/>
        <v>300000</v>
      </c>
      <c r="V784" s="9">
        <v>300000</v>
      </c>
      <c r="W784" s="9"/>
      <c r="X784" s="9">
        <f t="shared" si="313"/>
        <v>0</v>
      </c>
      <c r="Y784" s="9"/>
      <c r="Z784" s="9"/>
      <c r="AA784" s="10">
        <f t="shared" si="314"/>
        <v>0</v>
      </c>
      <c r="AB784" s="11">
        <v>45960</v>
      </c>
    </row>
    <row r="785" spans="1:28" ht="15.75" x14ac:dyDescent="0.25">
      <c r="A785" s="39">
        <v>45960</v>
      </c>
      <c r="B785" s="33" t="s">
        <v>35</v>
      </c>
      <c r="C785" s="33"/>
      <c r="D785" s="35" t="s">
        <v>31</v>
      </c>
      <c r="E785" s="33" t="s">
        <v>64</v>
      </c>
      <c r="F785" s="33">
        <v>1</v>
      </c>
      <c r="G785" s="33" t="s">
        <v>33</v>
      </c>
      <c r="H785" s="33">
        <v>150000</v>
      </c>
      <c r="I785" s="5">
        <f t="shared" si="302"/>
        <v>150000</v>
      </c>
      <c r="J785" s="37" t="s">
        <v>241</v>
      </c>
      <c r="K785" s="33"/>
      <c r="L785" s="9">
        <f t="shared" si="309"/>
        <v>0</v>
      </c>
      <c r="M785" s="9"/>
      <c r="N785" s="9"/>
      <c r="O785" s="9">
        <f t="shared" si="310"/>
        <v>0</v>
      </c>
      <c r="P785" s="9"/>
      <c r="Q785" s="9"/>
      <c r="R785" s="9">
        <f t="shared" si="311"/>
        <v>0</v>
      </c>
      <c r="S785" s="9"/>
      <c r="T785" s="9"/>
      <c r="U785" s="9">
        <f t="shared" si="312"/>
        <v>150000</v>
      </c>
      <c r="V785" s="9">
        <v>150000</v>
      </c>
      <c r="W785" s="9"/>
      <c r="X785" s="9">
        <f t="shared" si="313"/>
        <v>0</v>
      </c>
      <c r="Y785" s="9"/>
      <c r="Z785" s="9"/>
      <c r="AA785" s="10">
        <f t="shared" si="314"/>
        <v>0</v>
      </c>
      <c r="AB785" s="11">
        <v>45960</v>
      </c>
    </row>
    <row r="786" spans="1:28" ht="15.75" x14ac:dyDescent="0.25">
      <c r="A786" s="39">
        <v>45960</v>
      </c>
      <c r="B786" s="33" t="s">
        <v>35</v>
      </c>
      <c r="C786" s="33"/>
      <c r="D786" s="35" t="s">
        <v>31</v>
      </c>
      <c r="E786" s="33" t="s">
        <v>675</v>
      </c>
      <c r="F786" s="33">
        <v>1</v>
      </c>
      <c r="G786" s="33" t="s">
        <v>51</v>
      </c>
      <c r="H786" s="33"/>
      <c r="I786" s="5">
        <f t="shared" si="302"/>
        <v>0</v>
      </c>
      <c r="J786" s="82" t="s">
        <v>43</v>
      </c>
      <c r="K786" s="33" t="s">
        <v>1241</v>
      </c>
      <c r="L786" s="9">
        <f t="shared" si="309"/>
        <v>0</v>
      </c>
      <c r="M786" s="9"/>
      <c r="N786" s="9"/>
      <c r="O786" s="9">
        <f t="shared" si="310"/>
        <v>0</v>
      </c>
      <c r="P786" s="9"/>
      <c r="Q786" s="9"/>
      <c r="R786" s="9">
        <f t="shared" si="311"/>
        <v>0</v>
      </c>
      <c r="S786" s="9"/>
      <c r="T786" s="9"/>
      <c r="U786" s="9">
        <f t="shared" si="312"/>
        <v>0</v>
      </c>
      <c r="V786" s="9"/>
      <c r="W786" s="9"/>
      <c r="X786" s="9">
        <f t="shared" si="313"/>
        <v>0</v>
      </c>
      <c r="Y786" s="9"/>
      <c r="Z786" s="9"/>
      <c r="AA786" s="10">
        <f t="shared" si="314"/>
        <v>0</v>
      </c>
      <c r="AB786" s="11"/>
    </row>
    <row r="787" spans="1:28" ht="15.75" x14ac:dyDescent="0.25">
      <c r="A787" s="39">
        <v>45960</v>
      </c>
      <c r="B787" s="33" t="s">
        <v>35</v>
      </c>
      <c r="C787" s="33"/>
      <c r="D787" s="35" t="s">
        <v>31</v>
      </c>
      <c r="E787" s="33" t="s">
        <v>748</v>
      </c>
      <c r="F787" s="33">
        <v>1</v>
      </c>
      <c r="G787" s="33" t="s">
        <v>51</v>
      </c>
      <c r="H787" s="33">
        <v>150000</v>
      </c>
      <c r="I787" s="5">
        <f t="shared" si="302"/>
        <v>150000</v>
      </c>
      <c r="J787" s="37" t="s">
        <v>241</v>
      </c>
      <c r="K787" s="33"/>
      <c r="L787" s="9">
        <f t="shared" si="309"/>
        <v>0</v>
      </c>
      <c r="M787" s="9"/>
      <c r="N787" s="9"/>
      <c r="O787" s="9">
        <f t="shared" si="310"/>
        <v>0</v>
      </c>
      <c r="P787" s="9"/>
      <c r="Q787" s="9"/>
      <c r="R787" s="9">
        <f t="shared" si="311"/>
        <v>0</v>
      </c>
      <c r="S787" s="9"/>
      <c r="T787" s="9"/>
      <c r="U787" s="9">
        <f t="shared" si="312"/>
        <v>150000</v>
      </c>
      <c r="V787" s="9">
        <v>150000</v>
      </c>
      <c r="W787" s="9"/>
      <c r="X787" s="9">
        <f t="shared" si="313"/>
        <v>0</v>
      </c>
      <c r="Y787" s="9"/>
      <c r="Z787" s="9"/>
      <c r="AA787" s="10">
        <f t="shared" si="314"/>
        <v>0</v>
      </c>
      <c r="AB787" s="11">
        <v>45960</v>
      </c>
    </row>
    <row r="788" spans="1:28" ht="15.75" x14ac:dyDescent="0.25">
      <c r="A788" s="39">
        <v>45960</v>
      </c>
      <c r="B788" s="33" t="s">
        <v>1197</v>
      </c>
      <c r="C788" s="33"/>
      <c r="D788" s="35" t="s">
        <v>31</v>
      </c>
      <c r="E788" s="33" t="s">
        <v>1198</v>
      </c>
      <c r="F788" s="33">
        <v>104</v>
      </c>
      <c r="G788" s="33" t="s">
        <v>51</v>
      </c>
      <c r="H788" s="33">
        <v>100300</v>
      </c>
      <c r="I788" s="5">
        <f t="shared" si="302"/>
        <v>10431200</v>
      </c>
      <c r="J788" s="37" t="s">
        <v>240</v>
      </c>
      <c r="K788" s="33"/>
      <c r="L788" s="9">
        <f t="shared" si="309"/>
        <v>0</v>
      </c>
      <c r="M788" s="9"/>
      <c r="N788" s="9"/>
      <c r="O788" s="9">
        <f t="shared" si="310"/>
        <v>10431200</v>
      </c>
      <c r="P788" s="9">
        <v>10431200</v>
      </c>
      <c r="Q788" s="9"/>
      <c r="R788" s="9">
        <f t="shared" si="311"/>
        <v>0</v>
      </c>
      <c r="S788" s="9"/>
      <c r="T788" s="9"/>
      <c r="U788" s="9">
        <f t="shared" si="312"/>
        <v>0</v>
      </c>
      <c r="V788" s="9"/>
      <c r="W788" s="9"/>
      <c r="X788" s="9">
        <f t="shared" si="313"/>
        <v>0</v>
      </c>
      <c r="Y788" s="9"/>
      <c r="Z788" s="9"/>
      <c r="AA788" s="10">
        <f t="shared" si="314"/>
        <v>0</v>
      </c>
      <c r="AB788" s="11">
        <v>45960</v>
      </c>
    </row>
    <row r="789" spans="1:28" ht="15.75" x14ac:dyDescent="0.25">
      <c r="A789" s="39">
        <v>45960</v>
      </c>
      <c r="B789" s="33" t="s">
        <v>314</v>
      </c>
      <c r="C789" s="33"/>
      <c r="D789" s="35" t="s">
        <v>31</v>
      </c>
      <c r="E789" s="33" t="s">
        <v>233</v>
      </c>
      <c r="F789" s="33">
        <v>1</v>
      </c>
      <c r="G789" s="33" t="s">
        <v>138</v>
      </c>
      <c r="H789" s="33">
        <v>900000</v>
      </c>
      <c r="I789" s="5">
        <f t="shared" si="302"/>
        <v>900000</v>
      </c>
      <c r="J789" s="37" t="s">
        <v>240</v>
      </c>
      <c r="K789" s="33"/>
      <c r="L789" s="9">
        <f t="shared" si="309"/>
        <v>0</v>
      </c>
      <c r="M789" s="9"/>
      <c r="N789" s="9"/>
      <c r="O789" s="9">
        <f t="shared" si="310"/>
        <v>900000</v>
      </c>
      <c r="P789" s="9">
        <v>900000</v>
      </c>
      <c r="Q789" s="9"/>
      <c r="R789" s="9">
        <f t="shared" si="311"/>
        <v>0</v>
      </c>
      <c r="S789" s="9"/>
      <c r="T789" s="9"/>
      <c r="U789" s="9">
        <f t="shared" si="312"/>
        <v>0</v>
      </c>
      <c r="V789" s="9"/>
      <c r="W789" s="9"/>
      <c r="X789" s="9">
        <f t="shared" si="313"/>
        <v>0</v>
      </c>
      <c r="Y789" s="9"/>
      <c r="Z789" s="9"/>
      <c r="AA789" s="10">
        <f t="shared" si="314"/>
        <v>0</v>
      </c>
      <c r="AB789" s="11">
        <v>45959</v>
      </c>
    </row>
    <row r="790" spans="1:28" ht="15.75" x14ac:dyDescent="0.25">
      <c r="A790" s="39">
        <v>45960</v>
      </c>
      <c r="B790" s="33" t="s">
        <v>662</v>
      </c>
      <c r="C790" s="33"/>
      <c r="D790" s="35" t="s">
        <v>31</v>
      </c>
      <c r="E790" s="33" t="s">
        <v>148</v>
      </c>
      <c r="F790" s="33">
        <v>100</v>
      </c>
      <c r="G790" s="33" t="s">
        <v>51</v>
      </c>
      <c r="H790" s="33">
        <v>50000</v>
      </c>
      <c r="I790" s="5">
        <f t="shared" si="302"/>
        <v>5000000</v>
      </c>
      <c r="J790" s="37" t="s">
        <v>241</v>
      </c>
      <c r="K790" s="33"/>
      <c r="L790" s="9">
        <f t="shared" si="309"/>
        <v>0</v>
      </c>
      <c r="M790" s="9"/>
      <c r="N790" s="9"/>
      <c r="O790" s="9">
        <f t="shared" si="310"/>
        <v>0</v>
      </c>
      <c r="P790" s="9"/>
      <c r="Q790" s="9"/>
      <c r="R790" s="9">
        <f t="shared" si="311"/>
        <v>0</v>
      </c>
      <c r="S790" s="9"/>
      <c r="T790" s="9"/>
      <c r="U790" s="9">
        <f t="shared" si="312"/>
        <v>5000000</v>
      </c>
      <c r="V790" s="9">
        <v>5000000</v>
      </c>
      <c r="W790" s="9"/>
      <c r="X790" s="9">
        <f t="shared" si="313"/>
        <v>0</v>
      </c>
      <c r="Y790" s="9"/>
      <c r="Z790" s="9"/>
      <c r="AA790" s="10">
        <f t="shared" si="314"/>
        <v>0</v>
      </c>
      <c r="AB790" s="11">
        <v>45960</v>
      </c>
    </row>
    <row r="791" spans="1:28" ht="15.75" x14ac:dyDescent="0.25">
      <c r="A791" s="39">
        <v>45960</v>
      </c>
      <c r="B791" s="33" t="s">
        <v>1073</v>
      </c>
      <c r="C791" s="33"/>
      <c r="D791" s="35" t="s">
        <v>31</v>
      </c>
      <c r="E791" s="33" t="s">
        <v>228</v>
      </c>
      <c r="F791" s="33">
        <v>1</v>
      </c>
      <c r="G791" s="33" t="s">
        <v>138</v>
      </c>
      <c r="H791" s="33">
        <v>1200000</v>
      </c>
      <c r="I791" s="5">
        <f t="shared" si="302"/>
        <v>1200000</v>
      </c>
      <c r="J791" s="37" t="s">
        <v>241</v>
      </c>
      <c r="K791" s="33"/>
      <c r="L791" s="9">
        <f t="shared" si="309"/>
        <v>0</v>
      </c>
      <c r="M791" s="9"/>
      <c r="N791" s="9"/>
      <c r="O791" s="9">
        <f t="shared" si="310"/>
        <v>0</v>
      </c>
      <c r="P791" s="9"/>
      <c r="Q791" s="9"/>
      <c r="R791" s="9">
        <f t="shared" si="311"/>
        <v>0</v>
      </c>
      <c r="S791" s="9"/>
      <c r="T791" s="9"/>
      <c r="U791" s="9">
        <f t="shared" si="312"/>
        <v>1200000</v>
      </c>
      <c r="V791" s="9">
        <v>1200000</v>
      </c>
      <c r="W791" s="9"/>
      <c r="X791" s="9">
        <f t="shared" si="313"/>
        <v>0</v>
      </c>
      <c r="Y791" s="9"/>
      <c r="Z791" s="9"/>
      <c r="AA791" s="10">
        <f t="shared" si="314"/>
        <v>0</v>
      </c>
      <c r="AB791" s="11">
        <v>45960</v>
      </c>
    </row>
    <row r="792" spans="1:28" ht="15.75" x14ac:dyDescent="0.25">
      <c r="A792" s="39">
        <v>45960</v>
      </c>
      <c r="B792" s="33" t="s">
        <v>674</v>
      </c>
      <c r="C792" s="33"/>
      <c r="D792" s="35" t="s">
        <v>31</v>
      </c>
      <c r="E792" s="33" t="s">
        <v>85</v>
      </c>
      <c r="F792" s="33">
        <v>31.8</v>
      </c>
      <c r="G792" s="33" t="s">
        <v>51</v>
      </c>
      <c r="H792" s="33">
        <v>43000</v>
      </c>
      <c r="I792" s="5">
        <f t="shared" si="302"/>
        <v>1367400</v>
      </c>
      <c r="J792" s="37" t="s">
        <v>240</v>
      </c>
      <c r="K792" s="33"/>
      <c r="L792" s="9">
        <f t="shared" si="309"/>
        <v>0</v>
      </c>
      <c r="M792" s="9"/>
      <c r="N792" s="9"/>
      <c r="O792" s="9">
        <f t="shared" si="310"/>
        <v>1367400</v>
      </c>
      <c r="P792" s="9">
        <v>1367400</v>
      </c>
      <c r="Q792" s="9"/>
      <c r="R792" s="9">
        <f t="shared" si="311"/>
        <v>0</v>
      </c>
      <c r="S792" s="9"/>
      <c r="T792" s="9"/>
      <c r="U792" s="9">
        <f t="shared" si="312"/>
        <v>0</v>
      </c>
      <c r="V792" s="9"/>
      <c r="W792" s="9"/>
      <c r="X792" s="9">
        <f t="shared" si="313"/>
        <v>0</v>
      </c>
      <c r="Y792" s="9"/>
      <c r="Z792" s="9"/>
      <c r="AA792" s="10">
        <f t="shared" si="314"/>
        <v>0</v>
      </c>
      <c r="AB792" s="11">
        <v>45960</v>
      </c>
    </row>
    <row r="793" spans="1:28" ht="15.75" x14ac:dyDescent="0.25">
      <c r="A793" s="39">
        <v>45960</v>
      </c>
      <c r="B793" s="33" t="s">
        <v>674</v>
      </c>
      <c r="C793" s="33"/>
      <c r="D793" s="35" t="s">
        <v>31</v>
      </c>
      <c r="E793" s="33" t="s">
        <v>136</v>
      </c>
      <c r="F793" s="33">
        <v>24.5</v>
      </c>
      <c r="G793" s="33" t="s">
        <v>51</v>
      </c>
      <c r="H793" s="33">
        <v>43000</v>
      </c>
      <c r="I793" s="5">
        <f t="shared" si="302"/>
        <v>1053500</v>
      </c>
      <c r="J793" s="82" t="s">
        <v>38</v>
      </c>
      <c r="K793" s="33"/>
      <c r="L793" s="9">
        <f t="shared" si="309"/>
        <v>0</v>
      </c>
      <c r="M793" s="9"/>
      <c r="N793" s="9"/>
      <c r="O793" s="9">
        <f t="shared" si="310"/>
        <v>795000</v>
      </c>
      <c r="P793" s="9">
        <v>795000</v>
      </c>
      <c r="Q793" s="9"/>
      <c r="R793" s="9">
        <f t="shared" si="311"/>
        <v>0</v>
      </c>
      <c r="S793" s="9"/>
      <c r="T793" s="9"/>
      <c r="U793" s="9">
        <f t="shared" si="312"/>
        <v>0</v>
      </c>
      <c r="V793" s="9"/>
      <c r="W793" s="9"/>
      <c r="X793" s="9">
        <f t="shared" si="313"/>
        <v>0</v>
      </c>
      <c r="Y793" s="9"/>
      <c r="Z793" s="9"/>
      <c r="AA793" s="10">
        <f t="shared" si="314"/>
        <v>258500</v>
      </c>
      <c r="AB793" s="11">
        <v>45960</v>
      </c>
    </row>
    <row r="794" spans="1:28" ht="15.75" x14ac:dyDescent="0.25">
      <c r="A794" s="39">
        <v>45960</v>
      </c>
      <c r="B794" s="33" t="s">
        <v>141</v>
      </c>
      <c r="C794" s="33"/>
      <c r="D794" s="35" t="s">
        <v>31</v>
      </c>
      <c r="E794" s="33" t="s">
        <v>95</v>
      </c>
      <c r="F794" s="33">
        <v>10400</v>
      </c>
      <c r="G794" s="33" t="s">
        <v>29</v>
      </c>
      <c r="H794" s="33">
        <v>3800</v>
      </c>
      <c r="I794" s="5">
        <f t="shared" si="302"/>
        <v>39520000</v>
      </c>
      <c r="J794" s="82" t="s">
        <v>43</v>
      </c>
      <c r="K794" s="33" t="s">
        <v>1242</v>
      </c>
      <c r="L794" s="9">
        <f t="shared" si="309"/>
        <v>0</v>
      </c>
      <c r="M794" s="9"/>
      <c r="N794" s="9"/>
      <c r="O794" s="9">
        <f t="shared" si="310"/>
        <v>0</v>
      </c>
      <c r="P794" s="9"/>
      <c r="Q794" s="9"/>
      <c r="R794" s="9">
        <f t="shared" si="311"/>
        <v>0</v>
      </c>
      <c r="S794" s="9"/>
      <c r="T794" s="9"/>
      <c r="U794" s="9">
        <f t="shared" si="312"/>
        <v>0</v>
      </c>
      <c r="V794" s="9"/>
      <c r="W794" s="9"/>
      <c r="X794" s="9">
        <f t="shared" si="313"/>
        <v>0</v>
      </c>
      <c r="Y794" s="9"/>
      <c r="Z794" s="9"/>
      <c r="AA794" s="10">
        <f t="shared" si="314"/>
        <v>39520000</v>
      </c>
      <c r="AB794" s="11"/>
    </row>
    <row r="795" spans="1:28" ht="15.75" x14ac:dyDescent="0.25">
      <c r="A795" s="39">
        <v>45960</v>
      </c>
      <c r="B795" s="33" t="s">
        <v>141</v>
      </c>
      <c r="C795" s="33"/>
      <c r="D795" s="35" t="s">
        <v>31</v>
      </c>
      <c r="E795" s="33" t="s">
        <v>156</v>
      </c>
      <c r="F795" s="33">
        <v>10</v>
      </c>
      <c r="G795" s="33" t="s">
        <v>23</v>
      </c>
      <c r="H795" s="33">
        <v>400000</v>
      </c>
      <c r="I795" s="5">
        <f t="shared" si="302"/>
        <v>4000000</v>
      </c>
      <c r="J795" s="82" t="s">
        <v>43</v>
      </c>
      <c r="K795" s="33" t="s">
        <v>1242</v>
      </c>
      <c r="L795" s="9">
        <f t="shared" si="309"/>
        <v>0</v>
      </c>
      <c r="M795" s="9"/>
      <c r="N795" s="9"/>
      <c r="O795" s="9">
        <f t="shared" si="310"/>
        <v>0</v>
      </c>
      <c r="P795" s="9"/>
      <c r="Q795" s="9"/>
      <c r="R795" s="9">
        <f t="shared" si="311"/>
        <v>0</v>
      </c>
      <c r="S795" s="9"/>
      <c r="T795" s="9"/>
      <c r="U795" s="9">
        <f t="shared" si="312"/>
        <v>0</v>
      </c>
      <c r="V795" s="9"/>
      <c r="W795" s="9"/>
      <c r="X795" s="9">
        <f t="shared" si="313"/>
        <v>0</v>
      </c>
      <c r="Y795" s="9"/>
      <c r="Z795" s="9"/>
      <c r="AA795" s="10">
        <f t="shared" si="314"/>
        <v>4000000</v>
      </c>
      <c r="AB795" s="11"/>
    </row>
    <row r="796" spans="1:28" ht="15.75" x14ac:dyDescent="0.25">
      <c r="A796" s="32">
        <v>45960</v>
      </c>
      <c r="B796" s="33" t="s">
        <v>170</v>
      </c>
      <c r="C796" s="33"/>
      <c r="D796" s="33" t="s">
        <v>31</v>
      </c>
      <c r="E796" s="33" t="s">
        <v>64</v>
      </c>
      <c r="F796" s="33">
        <v>3</v>
      </c>
      <c r="G796" s="33" t="s">
        <v>33</v>
      </c>
      <c r="H796" s="33">
        <v>150000</v>
      </c>
      <c r="I796" s="5">
        <f t="shared" si="302"/>
        <v>450000</v>
      </c>
      <c r="J796" s="37" t="s">
        <v>241</v>
      </c>
      <c r="K796" s="33"/>
      <c r="L796" s="9">
        <f t="shared" si="309"/>
        <v>450000</v>
      </c>
      <c r="M796" s="9">
        <v>450000</v>
      </c>
      <c r="N796" s="9"/>
      <c r="O796" s="9">
        <f t="shared" si="310"/>
        <v>0</v>
      </c>
      <c r="P796" s="9"/>
      <c r="Q796" s="9"/>
      <c r="R796" s="9">
        <f t="shared" si="311"/>
        <v>0</v>
      </c>
      <c r="S796" s="9"/>
      <c r="T796" s="9"/>
      <c r="U796" s="9">
        <f t="shared" si="312"/>
        <v>0</v>
      </c>
      <c r="V796" s="9"/>
      <c r="W796" s="9"/>
      <c r="X796" s="9">
        <f t="shared" si="313"/>
        <v>0</v>
      </c>
      <c r="Y796" s="9"/>
      <c r="Z796" s="9"/>
      <c r="AA796" s="10">
        <f t="shared" si="314"/>
        <v>0</v>
      </c>
      <c r="AB796" s="11">
        <v>45960</v>
      </c>
    </row>
    <row r="797" spans="1:28" ht="15.75" x14ac:dyDescent="0.25">
      <c r="A797" s="39">
        <v>45960</v>
      </c>
      <c r="B797" s="33" t="s">
        <v>333</v>
      </c>
      <c r="C797" s="33"/>
      <c r="D797" s="35" t="s">
        <v>31</v>
      </c>
      <c r="E797" s="33" t="s">
        <v>167</v>
      </c>
      <c r="F797" s="33">
        <v>1</v>
      </c>
      <c r="G797" s="33" t="s">
        <v>23</v>
      </c>
      <c r="H797" s="33">
        <v>400000</v>
      </c>
      <c r="I797" s="5">
        <f t="shared" si="302"/>
        <v>400000</v>
      </c>
      <c r="J797" s="37" t="s">
        <v>241</v>
      </c>
      <c r="K797" s="33"/>
      <c r="L797" s="9">
        <f t="shared" si="309"/>
        <v>0</v>
      </c>
      <c r="M797" s="9"/>
      <c r="N797" s="9"/>
      <c r="O797" s="9">
        <f t="shared" si="310"/>
        <v>0</v>
      </c>
      <c r="P797" s="9"/>
      <c r="Q797" s="9"/>
      <c r="R797" s="9">
        <f t="shared" si="311"/>
        <v>0</v>
      </c>
      <c r="S797" s="9"/>
      <c r="T797" s="9"/>
      <c r="U797" s="9">
        <f t="shared" si="312"/>
        <v>400000</v>
      </c>
      <c r="V797" s="9">
        <v>400000</v>
      </c>
      <c r="W797" s="9"/>
      <c r="X797" s="9">
        <f t="shared" si="313"/>
        <v>0</v>
      </c>
      <c r="Y797" s="9"/>
      <c r="Z797" s="9"/>
      <c r="AA797" s="10">
        <f t="shared" si="314"/>
        <v>0</v>
      </c>
      <c r="AB797" s="11">
        <v>45960</v>
      </c>
    </row>
    <row r="798" spans="1:28" ht="16.5" thickBot="1" x14ac:dyDescent="0.3">
      <c r="A798" s="61">
        <v>45960</v>
      </c>
      <c r="B798" s="62" t="s">
        <v>282</v>
      </c>
      <c r="C798" s="62"/>
      <c r="D798" s="104" t="s">
        <v>31</v>
      </c>
      <c r="E798" s="62" t="s">
        <v>86</v>
      </c>
      <c r="F798" s="62">
        <v>25</v>
      </c>
      <c r="G798" s="62" t="s">
        <v>51</v>
      </c>
      <c r="H798" s="62">
        <v>125000</v>
      </c>
      <c r="I798" s="133">
        <f t="shared" si="302"/>
        <v>3125000</v>
      </c>
      <c r="J798" s="63" t="s">
        <v>240</v>
      </c>
      <c r="K798" s="62"/>
      <c r="L798" s="97">
        <f t="shared" si="309"/>
        <v>0</v>
      </c>
      <c r="M798" s="97"/>
      <c r="N798" s="97"/>
      <c r="O798" s="97">
        <f t="shared" si="310"/>
        <v>3125000</v>
      </c>
      <c r="P798" s="97">
        <v>3125000</v>
      </c>
      <c r="Q798" s="97"/>
      <c r="R798" s="97">
        <f t="shared" si="311"/>
        <v>0</v>
      </c>
      <c r="S798" s="97"/>
      <c r="T798" s="97"/>
      <c r="U798" s="97">
        <f t="shared" si="312"/>
        <v>0</v>
      </c>
      <c r="V798" s="97"/>
      <c r="W798" s="97"/>
      <c r="X798" s="97">
        <f t="shared" si="313"/>
        <v>0</v>
      </c>
      <c r="Y798" s="97"/>
      <c r="Z798" s="97"/>
      <c r="AA798" s="98">
        <f t="shared" si="314"/>
        <v>0</v>
      </c>
      <c r="AB798" s="99">
        <v>45960</v>
      </c>
    </row>
    <row r="799" spans="1:28" ht="15.75" x14ac:dyDescent="0.25">
      <c r="A799" s="39">
        <v>45961</v>
      </c>
      <c r="B799" s="35" t="s">
        <v>478</v>
      </c>
      <c r="C799" s="35"/>
      <c r="D799" s="35" t="s">
        <v>31</v>
      </c>
      <c r="E799" s="35" t="s">
        <v>915</v>
      </c>
      <c r="F799" s="35">
        <v>12.3</v>
      </c>
      <c r="G799" s="35" t="s">
        <v>51</v>
      </c>
      <c r="H799" s="35">
        <v>200000</v>
      </c>
      <c r="I799" s="135">
        <f t="shared" si="302"/>
        <v>2460000</v>
      </c>
      <c r="J799" s="82" t="s">
        <v>38</v>
      </c>
      <c r="K799" s="35" t="s">
        <v>1223</v>
      </c>
      <c r="L799" s="92">
        <f t="shared" si="309"/>
        <v>0</v>
      </c>
      <c r="M799" s="92"/>
      <c r="N799" s="92"/>
      <c r="O799" s="92">
        <f t="shared" si="310"/>
        <v>0</v>
      </c>
      <c r="P799" s="92"/>
      <c r="Q799" s="92"/>
      <c r="R799" s="92">
        <f t="shared" si="311"/>
        <v>0</v>
      </c>
      <c r="S799" s="92"/>
      <c r="T799" s="92"/>
      <c r="U799" s="92">
        <f t="shared" si="312"/>
        <v>0</v>
      </c>
      <c r="V799" s="92"/>
      <c r="W799" s="92"/>
      <c r="X799" s="92">
        <f t="shared" si="313"/>
        <v>0</v>
      </c>
      <c r="Y799" s="92"/>
      <c r="Z799" s="92"/>
      <c r="AA799" s="93">
        <f t="shared" si="314"/>
        <v>2460000</v>
      </c>
      <c r="AB799" s="94"/>
    </row>
    <row r="800" spans="1:28" ht="15.75" x14ac:dyDescent="0.25">
      <c r="A800" s="39">
        <v>45961</v>
      </c>
      <c r="B800" s="33" t="s">
        <v>191</v>
      </c>
      <c r="C800" s="33"/>
      <c r="D800" s="35" t="s">
        <v>31</v>
      </c>
      <c r="E800" s="33" t="s">
        <v>64</v>
      </c>
      <c r="F800" s="33">
        <v>15</v>
      </c>
      <c r="G800" s="33" t="s">
        <v>33</v>
      </c>
      <c r="H800" s="33">
        <v>150000</v>
      </c>
      <c r="I800" s="5">
        <f t="shared" si="302"/>
        <v>2250000</v>
      </c>
      <c r="J800" s="82" t="s">
        <v>43</v>
      </c>
      <c r="K800" s="35" t="s">
        <v>1223</v>
      </c>
      <c r="L800" s="9">
        <f t="shared" ref="L800:L828" si="315">M800+N800</f>
        <v>0</v>
      </c>
      <c r="M800" s="9"/>
      <c r="N800" s="9"/>
      <c r="O800" s="9">
        <f t="shared" ref="O800:O828" si="316">P800+Q800</f>
        <v>0</v>
      </c>
      <c r="P800" s="9"/>
      <c r="Q800" s="9"/>
      <c r="R800" s="9">
        <f t="shared" ref="R800:R828" si="317">S800+T800</f>
        <v>0</v>
      </c>
      <c r="S800" s="9"/>
      <c r="T800" s="9"/>
      <c r="U800" s="9">
        <f t="shared" ref="U800:U828" si="318">V800+W800</f>
        <v>0</v>
      </c>
      <c r="V800" s="9"/>
      <c r="W800" s="9"/>
      <c r="X800" s="9">
        <f t="shared" ref="X800:X828" si="319">Y800+Z800</f>
        <v>0</v>
      </c>
      <c r="Y800" s="9"/>
      <c r="Z800" s="9"/>
      <c r="AA800" s="10">
        <f t="shared" ref="AA800:AA828" si="320">C800+I800-L800-O800-U800-X800-R800</f>
        <v>2250000</v>
      </c>
      <c r="AB800" s="11"/>
    </row>
    <row r="801" spans="1:28" ht="15.75" x14ac:dyDescent="0.25">
      <c r="A801" s="39">
        <v>45961</v>
      </c>
      <c r="B801" s="33" t="s">
        <v>258</v>
      </c>
      <c r="C801" s="33"/>
      <c r="D801" s="35" t="s">
        <v>31</v>
      </c>
      <c r="E801" s="33" t="s">
        <v>102</v>
      </c>
      <c r="F801" s="33">
        <v>24</v>
      </c>
      <c r="G801" s="33" t="s">
        <v>74</v>
      </c>
      <c r="H801" s="33">
        <v>65000</v>
      </c>
      <c r="I801" s="5">
        <f t="shared" si="302"/>
        <v>1560000</v>
      </c>
      <c r="J801" s="82" t="s">
        <v>38</v>
      </c>
      <c r="K801" s="33" t="s">
        <v>1217</v>
      </c>
      <c r="L801" s="9">
        <f t="shared" si="315"/>
        <v>0</v>
      </c>
      <c r="M801" s="9"/>
      <c r="N801" s="9"/>
      <c r="O801" s="9">
        <f t="shared" si="316"/>
        <v>0</v>
      </c>
      <c r="P801" s="9"/>
      <c r="Q801" s="9"/>
      <c r="R801" s="9">
        <f t="shared" si="317"/>
        <v>0</v>
      </c>
      <c r="S801" s="9"/>
      <c r="T801" s="9"/>
      <c r="U801" s="9">
        <f t="shared" si="318"/>
        <v>0</v>
      </c>
      <c r="V801" s="9"/>
      <c r="W801" s="9"/>
      <c r="X801" s="9">
        <f t="shared" si="319"/>
        <v>0</v>
      </c>
      <c r="Y801" s="9"/>
      <c r="Z801" s="9"/>
      <c r="AA801" s="10">
        <f t="shared" si="320"/>
        <v>1560000</v>
      </c>
      <c r="AB801" s="11"/>
    </row>
    <row r="802" spans="1:28" ht="15.75" x14ac:dyDescent="0.25">
      <c r="A802" s="39">
        <v>45961</v>
      </c>
      <c r="B802" s="33" t="s">
        <v>258</v>
      </c>
      <c r="C802" s="33"/>
      <c r="D802" s="35" t="s">
        <v>31</v>
      </c>
      <c r="E802" s="33" t="s">
        <v>61</v>
      </c>
      <c r="F802" s="33">
        <v>20</v>
      </c>
      <c r="G802" s="33" t="s">
        <v>74</v>
      </c>
      <c r="H802" s="33">
        <v>45000</v>
      </c>
      <c r="I802" s="5">
        <f t="shared" si="302"/>
        <v>900000</v>
      </c>
      <c r="J802" s="82" t="s">
        <v>38</v>
      </c>
      <c r="K802" s="33" t="s">
        <v>1217</v>
      </c>
      <c r="L802" s="9">
        <f t="shared" si="315"/>
        <v>0</v>
      </c>
      <c r="M802" s="9"/>
      <c r="N802" s="9"/>
      <c r="O802" s="9">
        <f t="shared" si="316"/>
        <v>0</v>
      </c>
      <c r="P802" s="9"/>
      <c r="Q802" s="9"/>
      <c r="R802" s="9">
        <f t="shared" si="317"/>
        <v>0</v>
      </c>
      <c r="S802" s="9"/>
      <c r="T802" s="9"/>
      <c r="U802" s="9">
        <f t="shared" si="318"/>
        <v>0</v>
      </c>
      <c r="V802" s="9"/>
      <c r="W802" s="9"/>
      <c r="X802" s="9">
        <f t="shared" si="319"/>
        <v>0</v>
      </c>
      <c r="Y802" s="9"/>
      <c r="Z802" s="9"/>
      <c r="AA802" s="10">
        <f t="shared" si="320"/>
        <v>900000</v>
      </c>
      <c r="AB802" s="11"/>
    </row>
    <row r="803" spans="1:28" ht="15.75" x14ac:dyDescent="0.25">
      <c r="A803" s="39">
        <v>45961</v>
      </c>
      <c r="B803" s="33" t="s">
        <v>317</v>
      </c>
      <c r="C803" s="33"/>
      <c r="D803" s="35" t="s">
        <v>31</v>
      </c>
      <c r="E803" s="33" t="s">
        <v>632</v>
      </c>
      <c r="F803" s="33">
        <v>429.8</v>
      </c>
      <c r="G803" s="33" t="s">
        <v>51</v>
      </c>
      <c r="H803" s="33">
        <v>41000</v>
      </c>
      <c r="I803" s="5">
        <f t="shared" si="302"/>
        <v>17621800</v>
      </c>
      <c r="J803" s="37" t="s">
        <v>241</v>
      </c>
      <c r="K803" s="33"/>
      <c r="L803" s="9">
        <f t="shared" si="315"/>
        <v>11920000</v>
      </c>
      <c r="M803" s="9">
        <v>11920000</v>
      </c>
      <c r="N803" s="9"/>
      <c r="O803" s="9">
        <f t="shared" si="316"/>
        <v>0</v>
      </c>
      <c r="P803" s="9"/>
      <c r="Q803" s="9"/>
      <c r="R803" s="9">
        <f t="shared" si="317"/>
        <v>0</v>
      </c>
      <c r="S803" s="9"/>
      <c r="T803" s="9"/>
      <c r="U803" s="9">
        <f t="shared" si="318"/>
        <v>5701800</v>
      </c>
      <c r="V803" s="9">
        <v>5701800</v>
      </c>
      <c r="W803" s="9"/>
      <c r="X803" s="9">
        <f t="shared" si="319"/>
        <v>0</v>
      </c>
      <c r="Y803" s="9"/>
      <c r="Z803" s="9"/>
      <c r="AA803" s="10">
        <f t="shared" si="320"/>
        <v>0</v>
      </c>
      <c r="AB803" s="11">
        <v>45961</v>
      </c>
    </row>
    <row r="804" spans="1:28" ht="15.75" x14ac:dyDescent="0.25">
      <c r="A804" s="39">
        <v>45961</v>
      </c>
      <c r="B804" s="33" t="s">
        <v>581</v>
      </c>
      <c r="C804" s="33"/>
      <c r="D804" s="35" t="s">
        <v>31</v>
      </c>
      <c r="E804" s="33" t="s">
        <v>315</v>
      </c>
      <c r="F804" s="33">
        <v>400</v>
      </c>
      <c r="G804" s="33" t="s">
        <v>29</v>
      </c>
      <c r="H804" s="33">
        <v>5400</v>
      </c>
      <c r="I804" s="5">
        <f t="shared" si="302"/>
        <v>2160000</v>
      </c>
      <c r="J804" s="37" t="s">
        <v>240</v>
      </c>
      <c r="K804" s="33"/>
      <c r="L804" s="9">
        <f t="shared" si="315"/>
        <v>0</v>
      </c>
      <c r="M804" s="9"/>
      <c r="N804" s="9"/>
      <c r="O804" s="9">
        <f t="shared" si="316"/>
        <v>2160000</v>
      </c>
      <c r="P804" s="9">
        <v>2160000</v>
      </c>
      <c r="Q804" s="9"/>
      <c r="R804" s="9">
        <f t="shared" si="317"/>
        <v>0</v>
      </c>
      <c r="S804" s="9"/>
      <c r="T804" s="9"/>
      <c r="U804" s="9">
        <f t="shared" si="318"/>
        <v>0</v>
      </c>
      <c r="V804" s="9"/>
      <c r="W804" s="9"/>
      <c r="X804" s="9">
        <f t="shared" si="319"/>
        <v>0</v>
      </c>
      <c r="Y804" s="9"/>
      <c r="Z804" s="9"/>
      <c r="AA804" s="10">
        <f t="shared" si="320"/>
        <v>0</v>
      </c>
      <c r="AB804" s="11">
        <v>45961</v>
      </c>
    </row>
    <row r="805" spans="1:28" ht="15.75" x14ac:dyDescent="0.25">
      <c r="A805" s="39">
        <v>45961</v>
      </c>
      <c r="B805" s="33" t="s">
        <v>581</v>
      </c>
      <c r="C805" s="33"/>
      <c r="D805" s="35" t="s">
        <v>31</v>
      </c>
      <c r="E805" s="33" t="s">
        <v>155</v>
      </c>
      <c r="F805" s="33">
        <v>200</v>
      </c>
      <c r="G805" s="33" t="s">
        <v>29</v>
      </c>
      <c r="H805" s="33">
        <v>4000</v>
      </c>
      <c r="I805" s="5">
        <f t="shared" si="302"/>
        <v>800000</v>
      </c>
      <c r="J805" s="37" t="s">
        <v>240</v>
      </c>
      <c r="K805" s="33"/>
      <c r="L805" s="9">
        <f t="shared" si="315"/>
        <v>0</v>
      </c>
      <c r="M805" s="9"/>
      <c r="N805" s="9"/>
      <c r="O805" s="9">
        <f t="shared" si="316"/>
        <v>800000</v>
      </c>
      <c r="P805" s="9">
        <v>800000</v>
      </c>
      <c r="Q805" s="9"/>
      <c r="R805" s="9">
        <f t="shared" si="317"/>
        <v>0</v>
      </c>
      <c r="S805" s="9"/>
      <c r="T805" s="9"/>
      <c r="U805" s="9">
        <f t="shared" si="318"/>
        <v>0</v>
      </c>
      <c r="V805" s="9"/>
      <c r="W805" s="9"/>
      <c r="X805" s="9">
        <f t="shared" si="319"/>
        <v>0</v>
      </c>
      <c r="Y805" s="9"/>
      <c r="Z805" s="9"/>
      <c r="AA805" s="10">
        <f t="shared" si="320"/>
        <v>0</v>
      </c>
      <c r="AB805" s="11">
        <v>45961</v>
      </c>
    </row>
    <row r="806" spans="1:28" ht="15.75" x14ac:dyDescent="0.25">
      <c r="A806" s="39">
        <v>45961</v>
      </c>
      <c r="B806" s="33" t="s">
        <v>317</v>
      </c>
      <c r="C806" s="33"/>
      <c r="D806" s="35" t="s">
        <v>31</v>
      </c>
      <c r="E806" s="33" t="s">
        <v>28</v>
      </c>
      <c r="F806" s="33">
        <v>600</v>
      </c>
      <c r="G806" s="33" t="s">
        <v>29</v>
      </c>
      <c r="H806" s="33">
        <v>2700</v>
      </c>
      <c r="I806" s="5">
        <f t="shared" si="302"/>
        <v>1620000</v>
      </c>
      <c r="J806" s="37" t="s">
        <v>240</v>
      </c>
      <c r="K806" s="33"/>
      <c r="L806" s="9">
        <f t="shared" si="315"/>
        <v>0</v>
      </c>
      <c r="M806" s="9"/>
      <c r="N806" s="9"/>
      <c r="O806" s="9">
        <f t="shared" si="316"/>
        <v>1620000</v>
      </c>
      <c r="P806" s="9">
        <v>1620000</v>
      </c>
      <c r="Q806" s="9"/>
      <c r="R806" s="9">
        <f t="shared" si="317"/>
        <v>0</v>
      </c>
      <c r="S806" s="9"/>
      <c r="T806" s="9"/>
      <c r="U806" s="9">
        <f t="shared" si="318"/>
        <v>0</v>
      </c>
      <c r="V806" s="9"/>
      <c r="W806" s="9"/>
      <c r="X806" s="9">
        <f t="shared" si="319"/>
        <v>0</v>
      </c>
      <c r="Y806" s="9"/>
      <c r="Z806" s="9"/>
      <c r="AA806" s="10">
        <f t="shared" si="320"/>
        <v>0</v>
      </c>
      <c r="AB806" s="11">
        <v>45961</v>
      </c>
    </row>
    <row r="807" spans="1:28" ht="15.75" x14ac:dyDescent="0.25">
      <c r="A807" s="39">
        <v>45961</v>
      </c>
      <c r="B807" s="33" t="s">
        <v>247</v>
      </c>
      <c r="C807" s="33"/>
      <c r="D807" s="35" t="s">
        <v>31</v>
      </c>
      <c r="E807" s="33" t="s">
        <v>148</v>
      </c>
      <c r="F807" s="33">
        <v>40</v>
      </c>
      <c r="G807" s="33" t="s">
        <v>51</v>
      </c>
      <c r="H807" s="33">
        <v>60000</v>
      </c>
      <c r="I807" s="5">
        <f t="shared" si="302"/>
        <v>2400000</v>
      </c>
      <c r="J807" s="37" t="s">
        <v>241</v>
      </c>
      <c r="K807" s="33"/>
      <c r="L807" s="9">
        <f t="shared" si="315"/>
        <v>0</v>
      </c>
      <c r="M807" s="9"/>
      <c r="N807" s="9"/>
      <c r="O807" s="9">
        <f t="shared" si="316"/>
        <v>0</v>
      </c>
      <c r="P807" s="9"/>
      <c r="Q807" s="9"/>
      <c r="R807" s="9">
        <f t="shared" si="317"/>
        <v>0</v>
      </c>
      <c r="S807" s="9"/>
      <c r="T807" s="9"/>
      <c r="U807" s="9">
        <f t="shared" si="318"/>
        <v>2400000</v>
      </c>
      <c r="V807" s="9">
        <v>2400000</v>
      </c>
      <c r="W807" s="9"/>
      <c r="X807" s="9">
        <f t="shared" si="319"/>
        <v>0</v>
      </c>
      <c r="Y807" s="9"/>
      <c r="Z807" s="9"/>
      <c r="AA807" s="10">
        <f t="shared" si="320"/>
        <v>0</v>
      </c>
      <c r="AB807" s="11">
        <v>45961</v>
      </c>
    </row>
    <row r="808" spans="1:28" ht="15.75" x14ac:dyDescent="0.25">
      <c r="A808" s="39">
        <v>45961</v>
      </c>
      <c r="B808" s="33" t="s">
        <v>1243</v>
      </c>
      <c r="C808" s="33"/>
      <c r="D808" s="35" t="s">
        <v>31</v>
      </c>
      <c r="E808" s="33" t="s">
        <v>966</v>
      </c>
      <c r="F808" s="33">
        <v>1</v>
      </c>
      <c r="G808" s="33" t="s">
        <v>51</v>
      </c>
      <c r="H808" s="33">
        <v>175000</v>
      </c>
      <c r="I808" s="5">
        <f t="shared" si="302"/>
        <v>175000</v>
      </c>
      <c r="J808" s="37" t="s">
        <v>241</v>
      </c>
      <c r="K808" s="33"/>
      <c r="L808" s="9">
        <f t="shared" si="315"/>
        <v>0</v>
      </c>
      <c r="M808" s="9"/>
      <c r="N808" s="9"/>
      <c r="O808" s="9">
        <f t="shared" si="316"/>
        <v>0</v>
      </c>
      <c r="P808" s="9"/>
      <c r="Q808" s="9"/>
      <c r="R808" s="9">
        <f t="shared" si="317"/>
        <v>0</v>
      </c>
      <c r="S808" s="9"/>
      <c r="T808" s="9"/>
      <c r="U808" s="9">
        <f t="shared" si="318"/>
        <v>175000</v>
      </c>
      <c r="V808" s="9">
        <v>175000</v>
      </c>
      <c r="W808" s="9"/>
      <c r="X808" s="9">
        <f t="shared" si="319"/>
        <v>0</v>
      </c>
      <c r="Y808" s="9"/>
      <c r="Z808" s="9"/>
      <c r="AA808" s="10">
        <f t="shared" si="320"/>
        <v>0</v>
      </c>
      <c r="AB808" s="11">
        <v>45961</v>
      </c>
    </row>
    <row r="809" spans="1:28" ht="15.75" x14ac:dyDescent="0.25">
      <c r="A809" s="39">
        <v>45961</v>
      </c>
      <c r="B809" s="33" t="s">
        <v>332</v>
      </c>
      <c r="C809" s="33"/>
      <c r="D809" s="35" t="s">
        <v>31</v>
      </c>
      <c r="E809" s="33" t="s">
        <v>235</v>
      </c>
      <c r="F809" s="33">
        <v>5</v>
      </c>
      <c r="G809" s="33" t="s">
        <v>51</v>
      </c>
      <c r="H809" s="33">
        <v>90000</v>
      </c>
      <c r="I809" s="5">
        <f t="shared" si="302"/>
        <v>450000</v>
      </c>
      <c r="J809" s="82" t="s">
        <v>38</v>
      </c>
      <c r="K809" s="33" t="s">
        <v>1245</v>
      </c>
      <c r="L809" s="9">
        <f t="shared" si="315"/>
        <v>0</v>
      </c>
      <c r="M809" s="9"/>
      <c r="N809" s="9"/>
      <c r="O809" s="9">
        <f t="shared" si="316"/>
        <v>0</v>
      </c>
      <c r="P809" s="9"/>
      <c r="Q809" s="9"/>
      <c r="R809" s="9">
        <f t="shared" si="317"/>
        <v>0</v>
      </c>
      <c r="S809" s="9"/>
      <c r="T809" s="9"/>
      <c r="U809" s="9">
        <f t="shared" si="318"/>
        <v>0</v>
      </c>
      <c r="V809" s="9"/>
      <c r="W809" s="9"/>
      <c r="X809" s="9">
        <f t="shared" si="319"/>
        <v>0</v>
      </c>
      <c r="Y809" s="9"/>
      <c r="Z809" s="9"/>
      <c r="AA809" s="10">
        <f t="shared" si="320"/>
        <v>450000</v>
      </c>
      <c r="AB809" s="11"/>
    </row>
    <row r="810" spans="1:28" ht="15.75" x14ac:dyDescent="0.25">
      <c r="A810" s="39">
        <v>45961</v>
      </c>
      <c r="B810" s="33" t="s">
        <v>332</v>
      </c>
      <c r="C810" s="33"/>
      <c r="D810" s="35" t="s">
        <v>31</v>
      </c>
      <c r="E810" s="33" t="s">
        <v>77</v>
      </c>
      <c r="F810" s="33">
        <v>2.5</v>
      </c>
      <c r="G810" s="33" t="s">
        <v>51</v>
      </c>
      <c r="H810" s="33">
        <v>82000</v>
      </c>
      <c r="I810" s="5">
        <f t="shared" si="302"/>
        <v>205000</v>
      </c>
      <c r="J810" s="82" t="s">
        <v>38</v>
      </c>
      <c r="K810" s="33" t="s">
        <v>1245</v>
      </c>
      <c r="L810" s="9">
        <f t="shared" si="315"/>
        <v>0</v>
      </c>
      <c r="M810" s="9"/>
      <c r="N810" s="9"/>
      <c r="O810" s="9">
        <f t="shared" si="316"/>
        <v>0</v>
      </c>
      <c r="P810" s="9"/>
      <c r="Q810" s="9"/>
      <c r="R810" s="9">
        <f t="shared" si="317"/>
        <v>0</v>
      </c>
      <c r="S810" s="9"/>
      <c r="T810" s="9"/>
      <c r="U810" s="9">
        <f t="shared" si="318"/>
        <v>0</v>
      </c>
      <c r="V810" s="9"/>
      <c r="W810" s="9"/>
      <c r="X810" s="9">
        <f t="shared" si="319"/>
        <v>0</v>
      </c>
      <c r="Y810" s="9"/>
      <c r="Z810" s="9"/>
      <c r="AA810" s="10">
        <f t="shared" si="320"/>
        <v>205000</v>
      </c>
      <c r="AB810" s="11"/>
    </row>
    <row r="811" spans="1:28" ht="15.75" x14ac:dyDescent="0.25">
      <c r="A811" s="39">
        <v>45961</v>
      </c>
      <c r="B811" s="33" t="s">
        <v>332</v>
      </c>
      <c r="C811" s="33"/>
      <c r="D811" s="35" t="s">
        <v>31</v>
      </c>
      <c r="E811" s="33" t="s">
        <v>675</v>
      </c>
      <c r="F811" s="33">
        <v>1</v>
      </c>
      <c r="G811" s="33" t="s">
        <v>51</v>
      </c>
      <c r="H811" s="33">
        <v>135000</v>
      </c>
      <c r="I811" s="5">
        <f t="shared" si="302"/>
        <v>135000</v>
      </c>
      <c r="J811" s="82" t="s">
        <v>38</v>
      </c>
      <c r="K811" s="33" t="s">
        <v>1245</v>
      </c>
      <c r="L811" s="9">
        <f t="shared" si="315"/>
        <v>0</v>
      </c>
      <c r="M811" s="9"/>
      <c r="N811" s="9"/>
      <c r="O811" s="9">
        <f t="shared" si="316"/>
        <v>0</v>
      </c>
      <c r="P811" s="9"/>
      <c r="Q811" s="9"/>
      <c r="R811" s="9">
        <f t="shared" si="317"/>
        <v>0</v>
      </c>
      <c r="S811" s="9"/>
      <c r="T811" s="9"/>
      <c r="U811" s="9">
        <f t="shared" si="318"/>
        <v>0</v>
      </c>
      <c r="V811" s="9"/>
      <c r="W811" s="9"/>
      <c r="X811" s="9">
        <f t="shared" si="319"/>
        <v>0</v>
      </c>
      <c r="Y811" s="9"/>
      <c r="Z811" s="9"/>
      <c r="AA811" s="10">
        <f t="shared" si="320"/>
        <v>135000</v>
      </c>
      <c r="AB811" s="11"/>
    </row>
    <row r="812" spans="1:28" ht="15.75" x14ac:dyDescent="0.25">
      <c r="A812" s="39">
        <v>45961</v>
      </c>
      <c r="B812" s="33" t="s">
        <v>35</v>
      </c>
      <c r="C812" s="33"/>
      <c r="D812" s="35" t="s">
        <v>31</v>
      </c>
      <c r="E812" s="33" t="s">
        <v>235</v>
      </c>
      <c r="F812" s="33">
        <v>2.5</v>
      </c>
      <c r="G812" s="33" t="s">
        <v>51</v>
      </c>
      <c r="H812" s="33">
        <v>90000</v>
      </c>
      <c r="I812" s="5">
        <f t="shared" si="302"/>
        <v>225000</v>
      </c>
      <c r="J812" s="37" t="s">
        <v>241</v>
      </c>
      <c r="K812" s="33"/>
      <c r="L812" s="9">
        <f t="shared" si="315"/>
        <v>0</v>
      </c>
      <c r="M812" s="9"/>
      <c r="N812" s="9"/>
      <c r="O812" s="9">
        <f t="shared" si="316"/>
        <v>0</v>
      </c>
      <c r="P812" s="9"/>
      <c r="Q812" s="9"/>
      <c r="R812" s="9">
        <f t="shared" si="317"/>
        <v>0</v>
      </c>
      <c r="S812" s="9"/>
      <c r="T812" s="9"/>
      <c r="U812" s="9">
        <f t="shared" si="318"/>
        <v>225000</v>
      </c>
      <c r="V812" s="9">
        <v>225000</v>
      </c>
      <c r="W812" s="9"/>
      <c r="X812" s="9">
        <f t="shared" si="319"/>
        <v>0</v>
      </c>
      <c r="Y812" s="9"/>
      <c r="Z812" s="9"/>
      <c r="AA812" s="10">
        <f t="shared" si="320"/>
        <v>0</v>
      </c>
      <c r="AB812" s="11">
        <v>45961</v>
      </c>
    </row>
    <row r="813" spans="1:28" ht="15.75" x14ac:dyDescent="0.25">
      <c r="A813" s="39">
        <v>45961</v>
      </c>
      <c r="B813" s="33" t="s">
        <v>109</v>
      </c>
      <c r="C813" s="33"/>
      <c r="D813" s="35" t="s">
        <v>31</v>
      </c>
      <c r="E813" s="33" t="s">
        <v>185</v>
      </c>
      <c r="F813" s="33">
        <v>3000</v>
      </c>
      <c r="G813" s="33" t="s">
        <v>29</v>
      </c>
      <c r="H813" s="33">
        <v>900</v>
      </c>
      <c r="I813" s="5">
        <f t="shared" si="302"/>
        <v>2700000</v>
      </c>
      <c r="J813" s="37" t="s">
        <v>241</v>
      </c>
      <c r="K813" s="33"/>
      <c r="L813" s="9">
        <f t="shared" si="315"/>
        <v>2700000</v>
      </c>
      <c r="M813" s="9">
        <v>2700000</v>
      </c>
      <c r="N813" s="9"/>
      <c r="O813" s="9">
        <f t="shared" si="316"/>
        <v>0</v>
      </c>
      <c r="P813" s="9"/>
      <c r="Q813" s="9"/>
      <c r="R813" s="9">
        <f t="shared" si="317"/>
        <v>0</v>
      </c>
      <c r="S813" s="9"/>
      <c r="T813" s="9"/>
      <c r="U813" s="9">
        <f t="shared" si="318"/>
        <v>0</v>
      </c>
      <c r="V813" s="9"/>
      <c r="W813" s="9"/>
      <c r="X813" s="9">
        <f t="shared" si="319"/>
        <v>0</v>
      </c>
      <c r="Y813" s="9"/>
      <c r="Z813" s="9"/>
      <c r="AA813" s="10">
        <f t="shared" si="320"/>
        <v>0</v>
      </c>
      <c r="AB813" s="11">
        <v>45961</v>
      </c>
    </row>
    <row r="814" spans="1:28" ht="15.75" x14ac:dyDescent="0.25">
      <c r="A814" s="39">
        <v>45961</v>
      </c>
      <c r="B814" s="33" t="s">
        <v>1244</v>
      </c>
      <c r="C814" s="33"/>
      <c r="D814" s="35" t="s">
        <v>31</v>
      </c>
      <c r="E814" s="33" t="s">
        <v>64</v>
      </c>
      <c r="F814" s="33">
        <v>10</v>
      </c>
      <c r="G814" s="33" t="s">
        <v>33</v>
      </c>
      <c r="H814" s="33">
        <v>150000</v>
      </c>
      <c r="I814" s="5">
        <f t="shared" si="302"/>
        <v>1500000</v>
      </c>
      <c r="J814" s="37" t="s">
        <v>241</v>
      </c>
      <c r="K814" s="33"/>
      <c r="L814" s="9">
        <f t="shared" si="315"/>
        <v>1500000</v>
      </c>
      <c r="M814" s="9">
        <v>1500000</v>
      </c>
      <c r="N814" s="9"/>
      <c r="O814" s="9">
        <f t="shared" si="316"/>
        <v>0</v>
      </c>
      <c r="P814" s="9"/>
      <c r="Q814" s="9"/>
      <c r="R814" s="9">
        <f t="shared" si="317"/>
        <v>0</v>
      </c>
      <c r="S814" s="9"/>
      <c r="T814" s="9"/>
      <c r="U814" s="9">
        <f t="shared" si="318"/>
        <v>0</v>
      </c>
      <c r="V814" s="9"/>
      <c r="W814" s="9"/>
      <c r="X814" s="9">
        <f t="shared" si="319"/>
        <v>0</v>
      </c>
      <c r="Y814" s="9"/>
      <c r="Z814" s="9"/>
      <c r="AA814" s="10">
        <f t="shared" si="320"/>
        <v>0</v>
      </c>
      <c r="AB814" s="11">
        <v>45961</v>
      </c>
    </row>
    <row r="815" spans="1:28" ht="15.75" x14ac:dyDescent="0.25">
      <c r="A815" s="39">
        <v>45961</v>
      </c>
      <c r="B815" s="33" t="s">
        <v>939</v>
      </c>
      <c r="C815" s="33"/>
      <c r="D815" s="35" t="s">
        <v>31</v>
      </c>
      <c r="E815" s="33" t="s">
        <v>945</v>
      </c>
      <c r="F815" s="33">
        <v>400</v>
      </c>
      <c r="G815" s="33" t="s">
        <v>29</v>
      </c>
      <c r="H815" s="33">
        <v>2000</v>
      </c>
      <c r="I815" s="5">
        <f t="shared" si="302"/>
        <v>800000</v>
      </c>
      <c r="J815" s="37" t="s">
        <v>240</v>
      </c>
      <c r="K815" s="33"/>
      <c r="L815" s="9">
        <f t="shared" si="315"/>
        <v>0</v>
      </c>
      <c r="M815" s="9"/>
      <c r="N815" s="9"/>
      <c r="O815" s="9">
        <f t="shared" si="316"/>
        <v>800000</v>
      </c>
      <c r="P815" s="9">
        <v>800000</v>
      </c>
      <c r="Q815" s="9"/>
      <c r="R815" s="9">
        <f t="shared" si="317"/>
        <v>0</v>
      </c>
      <c r="S815" s="9"/>
      <c r="T815" s="9"/>
      <c r="U815" s="9">
        <f t="shared" si="318"/>
        <v>0</v>
      </c>
      <c r="V815" s="9"/>
      <c r="W815" s="9"/>
      <c r="X815" s="9">
        <f t="shared" si="319"/>
        <v>0</v>
      </c>
      <c r="Y815" s="9"/>
      <c r="Z815" s="9"/>
      <c r="AA815" s="10">
        <f t="shared" si="320"/>
        <v>0</v>
      </c>
      <c r="AB815" s="11">
        <v>45961</v>
      </c>
    </row>
    <row r="816" spans="1:28" ht="15.75" x14ac:dyDescent="0.25">
      <c r="A816" s="39">
        <v>45961</v>
      </c>
      <c r="B816" s="33" t="s">
        <v>170</v>
      </c>
      <c r="C816" s="33"/>
      <c r="D816" s="35" t="s">
        <v>31</v>
      </c>
      <c r="E816" s="33" t="s">
        <v>468</v>
      </c>
      <c r="F816" s="33">
        <v>16</v>
      </c>
      <c r="G816" s="33" t="s">
        <v>51</v>
      </c>
      <c r="H816" s="33">
        <v>43000</v>
      </c>
      <c r="I816" s="5">
        <f t="shared" si="302"/>
        <v>688000</v>
      </c>
      <c r="J816" s="82" t="s">
        <v>43</v>
      </c>
      <c r="K816" s="33" t="s">
        <v>1245</v>
      </c>
      <c r="L816" s="9">
        <f t="shared" si="315"/>
        <v>0</v>
      </c>
      <c r="M816" s="9"/>
      <c r="N816" s="9"/>
      <c r="O816" s="9">
        <f t="shared" si="316"/>
        <v>0</v>
      </c>
      <c r="P816" s="9"/>
      <c r="Q816" s="9"/>
      <c r="R816" s="9">
        <f t="shared" si="317"/>
        <v>0</v>
      </c>
      <c r="S816" s="9"/>
      <c r="T816" s="9"/>
      <c r="U816" s="9">
        <f t="shared" si="318"/>
        <v>0</v>
      </c>
      <c r="V816" s="9"/>
      <c r="W816" s="9"/>
      <c r="X816" s="9">
        <f t="shared" si="319"/>
        <v>0</v>
      </c>
      <c r="Y816" s="9"/>
      <c r="Z816" s="9"/>
      <c r="AA816" s="10">
        <f t="shared" si="320"/>
        <v>688000</v>
      </c>
      <c r="AB816" s="11"/>
    </row>
    <row r="817" spans="1:28" ht="15.75" x14ac:dyDescent="0.25">
      <c r="A817" s="39">
        <v>45961</v>
      </c>
      <c r="B817" s="33" t="s">
        <v>170</v>
      </c>
      <c r="C817" s="33"/>
      <c r="D817" s="35" t="s">
        <v>31</v>
      </c>
      <c r="E817" s="33" t="s">
        <v>110</v>
      </c>
      <c r="F817" s="33">
        <v>800</v>
      </c>
      <c r="G817" s="33" t="s">
        <v>29</v>
      </c>
      <c r="H817" s="33">
        <v>1900</v>
      </c>
      <c r="I817" s="5">
        <f t="shared" si="302"/>
        <v>1520000</v>
      </c>
      <c r="J817" s="82" t="s">
        <v>43</v>
      </c>
      <c r="K817" s="33" t="s">
        <v>1245</v>
      </c>
      <c r="L817" s="9">
        <f t="shared" si="315"/>
        <v>0</v>
      </c>
      <c r="M817" s="9"/>
      <c r="N817" s="9"/>
      <c r="O817" s="9">
        <f t="shared" si="316"/>
        <v>0</v>
      </c>
      <c r="P817" s="9"/>
      <c r="Q817" s="9"/>
      <c r="R817" s="9">
        <f t="shared" si="317"/>
        <v>0</v>
      </c>
      <c r="S817" s="9"/>
      <c r="T817" s="9"/>
      <c r="U817" s="9">
        <f t="shared" si="318"/>
        <v>0</v>
      </c>
      <c r="V817" s="9"/>
      <c r="W817" s="9"/>
      <c r="X817" s="9">
        <f t="shared" si="319"/>
        <v>0</v>
      </c>
      <c r="Y817" s="9"/>
      <c r="Z817" s="9"/>
      <c r="AA817" s="10">
        <f t="shared" si="320"/>
        <v>1520000</v>
      </c>
      <c r="AB817" s="11"/>
    </row>
    <row r="818" spans="1:28" ht="15.75" x14ac:dyDescent="0.25">
      <c r="A818" s="39">
        <v>45961</v>
      </c>
      <c r="B818" s="33" t="s">
        <v>170</v>
      </c>
      <c r="C818" s="33"/>
      <c r="D818" s="35" t="s">
        <v>31</v>
      </c>
      <c r="E818" s="33" t="s">
        <v>457</v>
      </c>
      <c r="F818" s="33">
        <v>1</v>
      </c>
      <c r="G818" s="33" t="s">
        <v>51</v>
      </c>
      <c r="H818" s="33">
        <v>300000</v>
      </c>
      <c r="I818" s="5">
        <f t="shared" si="302"/>
        <v>300000</v>
      </c>
      <c r="J818" s="82" t="s">
        <v>43</v>
      </c>
      <c r="K818" s="33" t="s">
        <v>1245</v>
      </c>
      <c r="L818" s="9">
        <f t="shared" si="315"/>
        <v>0</v>
      </c>
      <c r="M818" s="9"/>
      <c r="N818" s="9"/>
      <c r="O818" s="9">
        <f t="shared" si="316"/>
        <v>0</v>
      </c>
      <c r="P818" s="9"/>
      <c r="Q818" s="9"/>
      <c r="R818" s="9">
        <f t="shared" si="317"/>
        <v>0</v>
      </c>
      <c r="S818" s="9"/>
      <c r="T818" s="9"/>
      <c r="U818" s="9">
        <f t="shared" si="318"/>
        <v>0</v>
      </c>
      <c r="V818" s="9"/>
      <c r="W818" s="9"/>
      <c r="X818" s="9">
        <f t="shared" si="319"/>
        <v>0</v>
      </c>
      <c r="Y818" s="9"/>
      <c r="Z818" s="9"/>
      <c r="AA818" s="10">
        <f t="shared" si="320"/>
        <v>300000</v>
      </c>
      <c r="AB818" s="11"/>
    </row>
    <row r="819" spans="1:28" ht="15.75" x14ac:dyDescent="0.25">
      <c r="A819" s="39">
        <v>45961</v>
      </c>
      <c r="B819" s="33" t="s">
        <v>145</v>
      </c>
      <c r="C819" s="33"/>
      <c r="D819" s="35" t="s">
        <v>31</v>
      </c>
      <c r="E819" s="33" t="s">
        <v>102</v>
      </c>
      <c r="F819" s="33">
        <v>12</v>
      </c>
      <c r="G819" s="33" t="s">
        <v>74</v>
      </c>
      <c r="H819" s="33">
        <v>65000</v>
      </c>
      <c r="I819" s="5">
        <f t="shared" si="302"/>
        <v>780000</v>
      </c>
      <c r="J819" s="37" t="s">
        <v>240</v>
      </c>
      <c r="K819" s="33"/>
      <c r="L819" s="9">
        <f t="shared" si="315"/>
        <v>0</v>
      </c>
      <c r="M819" s="9"/>
      <c r="N819" s="9"/>
      <c r="O819" s="9">
        <f t="shared" si="316"/>
        <v>780000</v>
      </c>
      <c r="P819" s="9">
        <v>780000</v>
      </c>
      <c r="Q819" s="9"/>
      <c r="R819" s="9">
        <f t="shared" si="317"/>
        <v>0</v>
      </c>
      <c r="S819" s="9"/>
      <c r="T819" s="9"/>
      <c r="U819" s="9">
        <f t="shared" si="318"/>
        <v>0</v>
      </c>
      <c r="V819" s="9"/>
      <c r="W819" s="9"/>
      <c r="X819" s="9">
        <f t="shared" si="319"/>
        <v>0</v>
      </c>
      <c r="Y819" s="9"/>
      <c r="Z819" s="9"/>
      <c r="AA819" s="10">
        <f t="shared" si="320"/>
        <v>0</v>
      </c>
      <c r="AB819" s="11">
        <v>45960</v>
      </c>
    </row>
    <row r="820" spans="1:28" ht="15.75" x14ac:dyDescent="0.25">
      <c r="A820" s="39">
        <v>45961</v>
      </c>
      <c r="B820" s="33" t="s">
        <v>950</v>
      </c>
      <c r="C820" s="33"/>
      <c r="D820" s="35" t="s">
        <v>31</v>
      </c>
      <c r="E820" s="33" t="s">
        <v>381</v>
      </c>
      <c r="F820" s="33">
        <v>1.2</v>
      </c>
      <c r="G820" s="33" t="s">
        <v>178</v>
      </c>
      <c r="H820" s="33">
        <v>1150000</v>
      </c>
      <c r="I820" s="5">
        <f t="shared" si="302"/>
        <v>1380000</v>
      </c>
      <c r="J820" s="37" t="s">
        <v>241</v>
      </c>
      <c r="K820" s="33"/>
      <c r="L820" s="9">
        <f t="shared" si="315"/>
        <v>1380000</v>
      </c>
      <c r="M820" s="9">
        <v>1380000</v>
      </c>
      <c r="N820" s="9"/>
      <c r="O820" s="9">
        <f t="shared" si="316"/>
        <v>0</v>
      </c>
      <c r="P820" s="9"/>
      <c r="Q820" s="9"/>
      <c r="R820" s="9">
        <f t="shared" si="317"/>
        <v>0</v>
      </c>
      <c r="S820" s="9"/>
      <c r="T820" s="9"/>
      <c r="U820" s="9">
        <f t="shared" si="318"/>
        <v>0</v>
      </c>
      <c r="V820" s="9"/>
      <c r="W820" s="9"/>
      <c r="X820" s="9">
        <f t="shared" si="319"/>
        <v>0</v>
      </c>
      <c r="Y820" s="9"/>
      <c r="Z820" s="9"/>
      <c r="AA820" s="10">
        <f t="shared" si="320"/>
        <v>0</v>
      </c>
      <c r="AB820" s="11">
        <v>45961</v>
      </c>
    </row>
    <row r="821" spans="1:28" ht="15.75" x14ac:dyDescent="0.25">
      <c r="A821" s="39">
        <v>45961</v>
      </c>
      <c r="B821" s="33" t="s">
        <v>471</v>
      </c>
      <c r="C821" s="33"/>
      <c r="D821" s="35" t="s">
        <v>31</v>
      </c>
      <c r="E821" s="33" t="s">
        <v>102</v>
      </c>
      <c r="F821" s="33">
        <v>4</v>
      </c>
      <c r="G821" s="33" t="s">
        <v>74</v>
      </c>
      <c r="H821" s="33">
        <v>65000</v>
      </c>
      <c r="I821" s="5">
        <f t="shared" si="302"/>
        <v>260000</v>
      </c>
      <c r="J821" s="37" t="s">
        <v>241</v>
      </c>
      <c r="K821" s="33"/>
      <c r="L821" s="9">
        <f t="shared" si="315"/>
        <v>260000</v>
      </c>
      <c r="M821" s="9">
        <v>260000</v>
      </c>
      <c r="N821" s="9"/>
      <c r="O821" s="9">
        <f t="shared" si="316"/>
        <v>0</v>
      </c>
      <c r="P821" s="9"/>
      <c r="Q821" s="9"/>
      <c r="R821" s="9">
        <f t="shared" si="317"/>
        <v>0</v>
      </c>
      <c r="S821" s="9"/>
      <c r="T821" s="9"/>
      <c r="U821" s="9">
        <f t="shared" si="318"/>
        <v>0</v>
      </c>
      <c r="V821" s="9"/>
      <c r="W821" s="9"/>
      <c r="X821" s="9">
        <f t="shared" si="319"/>
        <v>0</v>
      </c>
      <c r="Y821" s="9"/>
      <c r="Z821" s="9"/>
      <c r="AA821" s="10">
        <f t="shared" si="320"/>
        <v>0</v>
      </c>
      <c r="AB821" s="11">
        <v>45961</v>
      </c>
    </row>
    <row r="822" spans="1:28" ht="15.75" x14ac:dyDescent="0.25">
      <c r="A822" s="39">
        <v>45961</v>
      </c>
      <c r="B822" s="33" t="s">
        <v>640</v>
      </c>
      <c r="C822" s="33"/>
      <c r="D822" s="35" t="s">
        <v>31</v>
      </c>
      <c r="E822" s="33" t="s">
        <v>523</v>
      </c>
      <c r="F822" s="33">
        <v>4</v>
      </c>
      <c r="G822" s="33" t="s">
        <v>25</v>
      </c>
      <c r="H822" s="33">
        <v>700000</v>
      </c>
      <c r="I822" s="5">
        <f t="shared" si="302"/>
        <v>2800000</v>
      </c>
      <c r="J822" s="37" t="s">
        <v>240</v>
      </c>
      <c r="K822" s="33"/>
      <c r="L822" s="9">
        <f t="shared" si="315"/>
        <v>0</v>
      </c>
      <c r="M822" s="9"/>
      <c r="N822" s="9"/>
      <c r="O822" s="9">
        <f t="shared" si="316"/>
        <v>2800000</v>
      </c>
      <c r="P822" s="9">
        <v>2800000</v>
      </c>
      <c r="Q822" s="9"/>
      <c r="R822" s="9">
        <f t="shared" si="317"/>
        <v>0</v>
      </c>
      <c r="S822" s="9"/>
      <c r="T822" s="9"/>
      <c r="U822" s="9">
        <f t="shared" si="318"/>
        <v>0</v>
      </c>
      <c r="V822" s="9"/>
      <c r="W822" s="9"/>
      <c r="X822" s="9">
        <f t="shared" si="319"/>
        <v>0</v>
      </c>
      <c r="Y822" s="9"/>
      <c r="Z822" s="9"/>
      <c r="AA822" s="10">
        <f t="shared" si="320"/>
        <v>0</v>
      </c>
      <c r="AB822" s="11">
        <v>45953</v>
      </c>
    </row>
    <row r="823" spans="1:28" ht="15.75" x14ac:dyDescent="0.25">
      <c r="A823" s="39">
        <v>45961</v>
      </c>
      <c r="B823" s="33" t="s">
        <v>640</v>
      </c>
      <c r="C823" s="33"/>
      <c r="D823" s="35" t="s">
        <v>31</v>
      </c>
      <c r="E823" s="33" t="s">
        <v>122</v>
      </c>
      <c r="F823" s="33">
        <v>10</v>
      </c>
      <c r="G823" s="33" t="s">
        <v>51</v>
      </c>
      <c r="H823" s="33">
        <v>70000</v>
      </c>
      <c r="I823" s="5">
        <f t="shared" si="302"/>
        <v>700000</v>
      </c>
      <c r="J823" s="37" t="s">
        <v>240</v>
      </c>
      <c r="K823" s="33"/>
      <c r="L823" s="9">
        <f t="shared" si="315"/>
        <v>0</v>
      </c>
      <c r="M823" s="9"/>
      <c r="N823" s="9"/>
      <c r="O823" s="9">
        <f t="shared" si="316"/>
        <v>700000</v>
      </c>
      <c r="P823" s="9">
        <v>700000</v>
      </c>
      <c r="Q823" s="9"/>
      <c r="R823" s="9">
        <f t="shared" si="317"/>
        <v>0</v>
      </c>
      <c r="S823" s="9"/>
      <c r="T823" s="9"/>
      <c r="U823" s="9">
        <f t="shared" si="318"/>
        <v>0</v>
      </c>
      <c r="V823" s="9"/>
      <c r="W823" s="9"/>
      <c r="X823" s="9">
        <f t="shared" si="319"/>
        <v>0</v>
      </c>
      <c r="Y823" s="9"/>
      <c r="Z823" s="9"/>
      <c r="AA823" s="10">
        <f t="shared" si="320"/>
        <v>0</v>
      </c>
      <c r="AB823" s="11">
        <v>45953</v>
      </c>
    </row>
    <row r="824" spans="1:28" ht="15.75" x14ac:dyDescent="0.25">
      <c r="A824" s="32">
        <v>45961</v>
      </c>
      <c r="B824" s="33" t="s">
        <v>640</v>
      </c>
      <c r="C824" s="33"/>
      <c r="D824" s="33" t="s">
        <v>31</v>
      </c>
      <c r="E824" s="33" t="s">
        <v>102</v>
      </c>
      <c r="F824" s="33">
        <v>12</v>
      </c>
      <c r="G824" s="33" t="s">
        <v>74</v>
      </c>
      <c r="H824" s="33">
        <v>65000</v>
      </c>
      <c r="I824" s="5">
        <f t="shared" si="302"/>
        <v>780000</v>
      </c>
      <c r="J824" s="37" t="s">
        <v>240</v>
      </c>
      <c r="K824" s="33"/>
      <c r="L824" s="9">
        <f t="shared" si="315"/>
        <v>0</v>
      </c>
      <c r="M824" s="9"/>
      <c r="N824" s="9"/>
      <c r="O824" s="9">
        <f t="shared" si="316"/>
        <v>780000</v>
      </c>
      <c r="P824" s="9">
        <v>780000</v>
      </c>
      <c r="Q824" s="9"/>
      <c r="R824" s="9">
        <f t="shared" si="317"/>
        <v>0</v>
      </c>
      <c r="S824" s="9"/>
      <c r="T824" s="9"/>
      <c r="U824" s="9">
        <f t="shared" si="318"/>
        <v>0</v>
      </c>
      <c r="V824" s="9"/>
      <c r="W824" s="9"/>
      <c r="X824" s="9">
        <f t="shared" si="319"/>
        <v>0</v>
      </c>
      <c r="Y824" s="9"/>
      <c r="Z824" s="9"/>
      <c r="AA824" s="10">
        <f t="shared" si="320"/>
        <v>0</v>
      </c>
      <c r="AB824" s="11">
        <v>45953</v>
      </c>
    </row>
    <row r="825" spans="1:28" ht="15.75" x14ac:dyDescent="0.25">
      <c r="A825" s="39">
        <v>45961</v>
      </c>
      <c r="B825" s="33" t="s">
        <v>640</v>
      </c>
      <c r="C825" s="33"/>
      <c r="D825" s="35" t="s">
        <v>31</v>
      </c>
      <c r="E825" s="33" t="s">
        <v>160</v>
      </c>
      <c r="F825" s="33">
        <v>8</v>
      </c>
      <c r="G825" s="33" t="s">
        <v>25</v>
      </c>
      <c r="H825" s="33">
        <v>95000</v>
      </c>
      <c r="I825" s="5">
        <f t="shared" si="302"/>
        <v>760000</v>
      </c>
      <c r="J825" s="37" t="s">
        <v>34</v>
      </c>
      <c r="K825" s="33"/>
      <c r="L825" s="9">
        <f t="shared" si="315"/>
        <v>0</v>
      </c>
      <c r="M825" s="9"/>
      <c r="N825" s="9"/>
      <c r="O825" s="9">
        <f t="shared" si="316"/>
        <v>1460000</v>
      </c>
      <c r="P825" s="9">
        <v>1460000</v>
      </c>
      <c r="Q825" s="9"/>
      <c r="R825" s="9">
        <f t="shared" si="317"/>
        <v>0</v>
      </c>
      <c r="S825" s="9"/>
      <c r="T825" s="9"/>
      <c r="U825" s="9">
        <f t="shared" si="318"/>
        <v>0</v>
      </c>
      <c r="V825" s="9"/>
      <c r="W825" s="9"/>
      <c r="X825" s="9">
        <f t="shared" si="319"/>
        <v>0</v>
      </c>
      <c r="Y825" s="9"/>
      <c r="Z825" s="9"/>
      <c r="AA825" s="10">
        <f t="shared" si="320"/>
        <v>-700000</v>
      </c>
      <c r="AB825" s="11">
        <v>45953</v>
      </c>
    </row>
    <row r="826" spans="1:28" ht="15.75" x14ac:dyDescent="0.25">
      <c r="A826" s="39">
        <v>45961</v>
      </c>
      <c r="B826" s="33" t="s">
        <v>661</v>
      </c>
      <c r="C826" s="33"/>
      <c r="D826" s="35" t="s">
        <v>31</v>
      </c>
      <c r="E826" s="33" t="s">
        <v>160</v>
      </c>
      <c r="F826" s="33">
        <v>4</v>
      </c>
      <c r="G826" s="33" t="s">
        <v>25</v>
      </c>
      <c r="H826" s="33">
        <v>95000</v>
      </c>
      <c r="I826" s="5">
        <f t="shared" si="302"/>
        <v>380000</v>
      </c>
      <c r="J826" s="37" t="s">
        <v>241</v>
      </c>
      <c r="K826" s="33"/>
      <c r="L826" s="9">
        <f t="shared" si="315"/>
        <v>0</v>
      </c>
      <c r="M826" s="9"/>
      <c r="N826" s="9"/>
      <c r="O826" s="9">
        <f t="shared" si="316"/>
        <v>0</v>
      </c>
      <c r="P826" s="9"/>
      <c r="Q826" s="9"/>
      <c r="R826" s="9">
        <f t="shared" si="317"/>
        <v>0</v>
      </c>
      <c r="S826" s="9"/>
      <c r="T826" s="9"/>
      <c r="U826" s="9">
        <f t="shared" si="318"/>
        <v>380000</v>
      </c>
      <c r="V826" s="9">
        <v>380000</v>
      </c>
      <c r="W826" s="9"/>
      <c r="X826" s="9">
        <f t="shared" si="319"/>
        <v>0</v>
      </c>
      <c r="Y826" s="9"/>
      <c r="Z826" s="9"/>
      <c r="AA826" s="10">
        <f t="shared" si="320"/>
        <v>0</v>
      </c>
      <c r="AB826" s="11">
        <v>45961</v>
      </c>
    </row>
    <row r="827" spans="1:28" ht="15.75" x14ac:dyDescent="0.25">
      <c r="A827" s="32">
        <v>45961</v>
      </c>
      <c r="B827" s="33" t="s">
        <v>970</v>
      </c>
      <c r="C827" s="33"/>
      <c r="D827" s="33" t="s">
        <v>31</v>
      </c>
      <c r="E827" s="33" t="s">
        <v>117</v>
      </c>
      <c r="F827" s="33">
        <v>49.3</v>
      </c>
      <c r="G827" s="33" t="s">
        <v>51</v>
      </c>
      <c r="H827" s="33">
        <v>115000</v>
      </c>
      <c r="I827" s="5">
        <f t="shared" si="302"/>
        <v>5669500</v>
      </c>
      <c r="J827" s="37" t="s">
        <v>241</v>
      </c>
      <c r="K827" s="33"/>
      <c r="L827" s="9">
        <f t="shared" si="315"/>
        <v>0</v>
      </c>
      <c r="M827" s="9"/>
      <c r="N827" s="9"/>
      <c r="O827" s="9">
        <f t="shared" si="316"/>
        <v>0</v>
      </c>
      <c r="P827" s="9"/>
      <c r="Q827" s="9"/>
      <c r="R827" s="9">
        <f t="shared" si="317"/>
        <v>0</v>
      </c>
      <c r="S827" s="9"/>
      <c r="T827" s="9"/>
      <c r="U827" s="9">
        <f t="shared" si="318"/>
        <v>5669500</v>
      </c>
      <c r="V827" s="9">
        <v>5669500</v>
      </c>
      <c r="W827" s="9"/>
      <c r="X827" s="9">
        <f t="shared" si="319"/>
        <v>0</v>
      </c>
      <c r="Y827" s="9"/>
      <c r="Z827" s="9"/>
      <c r="AA827" s="10">
        <f t="shared" si="320"/>
        <v>0</v>
      </c>
      <c r="AB827" s="11">
        <v>45961</v>
      </c>
    </row>
    <row r="828" spans="1:28" ht="15.75" x14ac:dyDescent="0.25">
      <c r="A828" s="39">
        <v>45961</v>
      </c>
      <c r="B828" s="33" t="s">
        <v>970</v>
      </c>
      <c r="C828" s="33"/>
      <c r="D828" s="35" t="s">
        <v>31</v>
      </c>
      <c r="E828" s="33" t="s">
        <v>156</v>
      </c>
      <c r="F828" s="33">
        <v>1</v>
      </c>
      <c r="G828" s="33" t="s">
        <v>23</v>
      </c>
      <c r="H828" s="33">
        <v>400000</v>
      </c>
      <c r="I828" s="5">
        <f t="shared" si="302"/>
        <v>400000</v>
      </c>
      <c r="J828" s="37" t="s">
        <v>241</v>
      </c>
      <c r="K828" s="33"/>
      <c r="L828" s="9">
        <f t="shared" si="315"/>
        <v>0</v>
      </c>
      <c r="M828" s="9"/>
      <c r="N828" s="9"/>
      <c r="O828" s="9">
        <f t="shared" si="316"/>
        <v>0</v>
      </c>
      <c r="P828" s="9"/>
      <c r="Q828" s="9"/>
      <c r="R828" s="9">
        <f t="shared" si="317"/>
        <v>0</v>
      </c>
      <c r="S828" s="9"/>
      <c r="T828" s="9"/>
      <c r="U828" s="9">
        <f t="shared" si="318"/>
        <v>400000</v>
      </c>
      <c r="V828" s="9">
        <v>400000</v>
      </c>
      <c r="W828" s="9"/>
      <c r="X828" s="9">
        <f t="shared" si="319"/>
        <v>0</v>
      </c>
      <c r="Y828" s="9"/>
      <c r="Z828" s="9"/>
      <c r="AA828" s="10">
        <f t="shared" si="320"/>
        <v>0</v>
      </c>
      <c r="AB828" s="11">
        <v>45961</v>
      </c>
    </row>
    <row r="829" spans="1:28" ht="16.5" thickBot="1" x14ac:dyDescent="0.3">
      <c r="A829" s="61">
        <v>45961</v>
      </c>
      <c r="B829" s="104" t="s">
        <v>1234</v>
      </c>
      <c r="C829" s="104"/>
      <c r="D829" s="104" t="s">
        <v>31</v>
      </c>
      <c r="E829" s="104" t="s">
        <v>1246</v>
      </c>
      <c r="F829" s="104">
        <v>2000</v>
      </c>
      <c r="G829" s="104" t="s">
        <v>25</v>
      </c>
      <c r="H829" s="104">
        <v>25000</v>
      </c>
      <c r="I829" s="133">
        <f t="shared" si="302"/>
        <v>50000000</v>
      </c>
      <c r="J829" s="100" t="s">
        <v>240</v>
      </c>
      <c r="K829" s="104"/>
      <c r="L829" s="97">
        <f t="shared" ref="L829" si="321">M829+N829</f>
        <v>0</v>
      </c>
      <c r="M829" s="97"/>
      <c r="N829" s="97"/>
      <c r="O829" s="97">
        <f t="shared" ref="O829" si="322">P829+Q829</f>
        <v>50000000</v>
      </c>
      <c r="P829" s="97">
        <v>50000000</v>
      </c>
      <c r="Q829" s="97"/>
      <c r="R829" s="97">
        <f t="shared" ref="R829" si="323">S829+T829</f>
        <v>0</v>
      </c>
      <c r="S829" s="97"/>
      <c r="T829" s="97"/>
      <c r="U829" s="97">
        <f t="shared" ref="U829" si="324">V829+W829</f>
        <v>0</v>
      </c>
      <c r="V829" s="97"/>
      <c r="W829" s="97"/>
      <c r="X829" s="97">
        <f t="shared" ref="X829" si="325">Y829+Z829</f>
        <v>0</v>
      </c>
      <c r="Y829" s="97"/>
      <c r="Z829" s="97"/>
      <c r="AA829" s="98">
        <f t="shared" ref="AA829" si="326">C829+I829-L829-O829-U829-X829-R829</f>
        <v>0</v>
      </c>
      <c r="AB829" s="99">
        <v>45961</v>
      </c>
    </row>
  </sheetData>
  <autoFilter ref="A3:AB829"/>
  <mergeCells count="14">
    <mergeCell ref="A1:A3"/>
    <mergeCell ref="B1:B3"/>
    <mergeCell ref="E1:I1"/>
    <mergeCell ref="L1:Z1"/>
    <mergeCell ref="AB1:AB3"/>
    <mergeCell ref="E2:E3"/>
    <mergeCell ref="F2:F3"/>
    <mergeCell ref="G2:G3"/>
    <mergeCell ref="H2:I2"/>
    <mergeCell ref="L2:N2"/>
    <mergeCell ref="O2:Q2"/>
    <mergeCell ref="R2:T2"/>
    <mergeCell ref="U2:W2"/>
    <mergeCell ref="X2:Z2"/>
  </mergeCells>
  <dataValidations count="105">
    <dataValidation type="list" allowBlank="1" showInputMessage="1" showErrorMessage="1" sqref="E42">
      <formula1>$AB$2:$AB$174</formula1>
    </dataValidation>
    <dataValidation type="list" allowBlank="1" showInputMessage="1" showErrorMessage="1" sqref="E33:E37">
      <formula1>$AB$2:$AB$168</formula1>
    </dataValidation>
    <dataValidation type="list" allowBlank="1" showInputMessage="1" showErrorMessage="1" sqref="E38:E41">
      <formula1>$AB$2:$AB$173</formula1>
    </dataValidation>
    <dataValidation type="list" allowBlank="1" showInputMessage="1" showErrorMessage="1" sqref="E29:E32">
      <formula1>$AB$2:$AB$124</formula1>
    </dataValidation>
    <dataValidation type="list" allowBlank="1" showInputMessage="1" showErrorMessage="1" sqref="D426:D432 D22:D423 D434:D757">
      <formula1>$AC$2:$AC$7</formula1>
    </dataValidation>
    <dataValidation allowBlank="1" showInputMessage="1" sqref="E1:E2 B1 C1:C2 D1:D3 F2 B5:B11 D5:F11 C4:C49"/>
    <dataValidation type="list" allowBlank="1" showInputMessage="1" showErrorMessage="1" sqref="D4 D12:D21">
      <formula1>$AC$2:$AC$5</formula1>
    </dataValidation>
    <dataValidation type="list" allowBlank="1" showInputMessage="1" showErrorMessage="1" sqref="E43:E45">
      <formula1>$AB$2:$AB$175</formula1>
    </dataValidation>
    <dataValidation type="list" allowBlank="1" showInputMessage="1" showErrorMessage="1" sqref="E49">
      <formula1>$AB$2:$AB$225</formula1>
    </dataValidation>
    <dataValidation type="list" allowBlank="1" showInputMessage="1" showErrorMessage="1" sqref="E48">
      <formula1>$AB$2:$AB$220</formula1>
    </dataValidation>
    <dataValidation type="list" allowBlank="1" showInputMessage="1" showErrorMessage="1" sqref="E47">
      <formula1>$AB$2:$AB$218</formula1>
    </dataValidation>
    <dataValidation type="list" allowBlank="1" showInputMessage="1" showErrorMessage="1" sqref="E46">
      <formula1>$AB$2:$AB$176</formula1>
    </dataValidation>
    <dataValidation type="list" allowBlank="1" showInputMessage="1" showErrorMessage="1" sqref="E19:E21">
      <formula1>$AB$2:$AB$92</formula1>
    </dataValidation>
    <dataValidation type="list" allowBlank="1" showInputMessage="1" showErrorMessage="1" sqref="E12:E18 E4">
      <formula1>$AB$2:$AB$84</formula1>
    </dataValidation>
    <dataValidation type="list" allowBlank="1" showInputMessage="1" showErrorMessage="1" sqref="E27:E28">
      <formula1>$AB$2:$AB$108</formula1>
    </dataValidation>
    <dataValidation type="list" allowBlank="1" showInputMessage="1" showErrorMessage="1" sqref="E26">
      <formula1>$AB$2:$AB$98</formula1>
    </dataValidation>
    <dataValidation type="list" allowBlank="1" showInputMessage="1" showErrorMessage="1" sqref="E22:E25">
      <formula1>$AB$2:$AB$97</formula1>
    </dataValidation>
    <dataValidation type="list" allowBlank="1" showInputMessage="1" showErrorMessage="1" sqref="E51:E53">
      <formula1>$AB$2:$AB$301</formula1>
    </dataValidation>
    <dataValidation type="list" allowBlank="1" showInputMessage="1" showErrorMessage="1" sqref="E50">
      <formula1>$AB$2:$AB$298</formula1>
    </dataValidation>
    <dataValidation type="list" allowBlank="1" showInputMessage="1" showErrorMessage="1" sqref="C52:C53">
      <formula1>$Z$2:$Z$382</formula1>
    </dataValidation>
    <dataValidation type="list" allowBlank="1" showInputMessage="1" showErrorMessage="1" sqref="E54:E56">
      <formula1>$AB$2:$AB$305</formula1>
    </dataValidation>
    <dataValidation type="list" allowBlank="1" showInputMessage="1" showErrorMessage="1" sqref="E57">
      <formula1>$AB$2:$AB$306</formula1>
    </dataValidation>
    <dataValidation type="list" allowBlank="1" showInputMessage="1" showErrorMessage="1" sqref="E58">
      <formula1>$AB$2:$AB$307</formula1>
    </dataValidation>
    <dataValidation type="list" allowBlank="1" showInputMessage="1" showErrorMessage="1" sqref="E59:E63">
      <formula1>$AB$2:$AB$310</formula1>
    </dataValidation>
    <dataValidation type="list" allowBlank="1" showInputMessage="1" showErrorMessage="1" sqref="E64:E65">
      <formula1>$AB$2:$AB$311</formula1>
    </dataValidation>
    <dataValidation type="list" allowBlank="1" showInputMessage="1" showErrorMessage="1" sqref="C65:C73">
      <formula1>$Z$2:$Z$386</formula1>
    </dataValidation>
    <dataValidation type="list" allowBlank="1" showInputMessage="1" showErrorMessage="1" sqref="E66:E72">
      <formula1>$AB$2:$AB$312</formula1>
    </dataValidation>
    <dataValidation type="list" allowBlank="1" showInputMessage="1" showErrorMessage="1" sqref="E73:E97">
      <formula1>$AB$2:$AB$313</formula1>
    </dataValidation>
    <dataValidation type="list" allowBlank="1" showInputMessage="1" showErrorMessage="1" sqref="E98:E251">
      <formula1>$AB$2:$AB$315</formula1>
    </dataValidation>
    <dataValidation type="list" allowBlank="1" showInputMessage="1" showErrorMessage="1" sqref="C128:C131">
      <formula1>$Z$2:$Z$499</formula1>
    </dataValidation>
    <dataValidation type="list" allowBlank="1" showInputMessage="1" showErrorMessage="1" sqref="C132:C170">
      <formula1>$Z$2:$Z$388</formula1>
    </dataValidation>
    <dataValidation type="list" allowBlank="1" showInputMessage="1" sqref="B18">
      <formula1>$AA$2:$AA$621</formula1>
    </dataValidation>
    <dataValidation type="list" allowBlank="1" showInputMessage="1" showErrorMessage="1" sqref="B12:B17">
      <formula1>$AA$2:$AA$605</formula1>
    </dataValidation>
    <dataValidation type="list" allowBlank="1" showInputMessage="1" showErrorMessage="1" sqref="E252:E280">
      <formula1>$AB$2:$AB$316</formula1>
    </dataValidation>
    <dataValidation type="list" allowBlank="1" showInputMessage="1" showErrorMessage="1" sqref="E281:E323 E707:E757 E325:E705">
      <formula1>$AB$2:$AB$317</formula1>
    </dataValidation>
    <dataValidation type="list" allowBlank="1" showInputMessage="1" sqref="E324 E706">
      <formula1>$AB$2:$AB$317</formula1>
    </dataValidation>
    <dataValidation type="list" allowBlank="1" showInputMessage="1" sqref="D433 D424:D425">
      <formula1>$AC$2:$AC$7</formula1>
    </dataValidation>
    <dataValidation type="list" allowBlank="1" showInputMessage="1" showErrorMessage="1" sqref="C619:C635">
      <formula1>$Z$2:$Z$501</formula1>
    </dataValidation>
    <dataValidation type="list" allowBlank="1" showInputMessage="1" showErrorMessage="1" sqref="C636:C637">
      <formula1>$Z$2:$Z$474</formula1>
    </dataValidation>
    <dataValidation type="list" allowBlank="1" showInputMessage="1" showErrorMessage="1" sqref="C638">
      <formula1>$Z$2:$Z$427</formula1>
    </dataValidation>
    <dataValidation type="list" allowBlank="1" showInputMessage="1" showErrorMessage="1" sqref="B745:B757 B829 B443:B490">
      <formula1>$AA$2:$AA$1544</formula1>
    </dataValidation>
    <dataValidation type="list" allowBlank="1" showInputMessage="1" showErrorMessage="1" sqref="B730:B744">
      <formula1>$AA$2:$AA$1547</formula1>
    </dataValidation>
    <dataValidation type="list" allowBlank="1" showInputMessage="1" showErrorMessage="1" sqref="B782:B828 B420:B442">
      <formula1>$AA$2:$AA$1543</formula1>
    </dataValidation>
    <dataValidation type="list" allowBlank="1" showInputMessage="1" showErrorMessage="1" sqref="B775:B781 B491:B563">
      <formula1>$AA$2:$AA$1545</formula1>
    </dataValidation>
    <dataValidation type="list" allowBlank="1" showInputMessage="1" showErrorMessage="1" sqref="B707:B729 B564:B705">
      <formula1>$AA$2:$AA$1546</formula1>
    </dataValidation>
    <dataValidation type="list" allowBlank="1" showInputMessage="1" showErrorMessage="1" sqref="B4">
      <formula1>$AA$2:$AA$604</formula1>
    </dataValidation>
    <dataValidation type="list" allowBlank="1" showInputMessage="1" showErrorMessage="1" sqref="B758:B774">
      <formula1>$AA$2:$AA$1548</formula1>
    </dataValidation>
    <dataValidation type="list" allowBlank="1" showInputMessage="1" showErrorMessage="1" sqref="D758:D829">
      <formula1>$AC$2:$AC$8</formula1>
    </dataValidation>
    <dataValidation type="list" allowBlank="1" showInputMessage="1" showErrorMessage="1" sqref="C758:C829">
      <formula1>$Z$2:$Z$392</formula1>
    </dataValidation>
    <dataValidation type="list" allowBlank="1" showInputMessage="1" showErrorMessage="1" sqref="E758:E829">
      <formula1>$AB$2:$AB$319</formula1>
    </dataValidation>
    <dataValidation type="list" allowBlank="1" showInputMessage="1" sqref="B706">
      <formula1>$AA$2:$AA$1546</formula1>
    </dataValidation>
    <dataValidation type="list" allowBlank="1" showInputMessage="1" showErrorMessage="1" sqref="B42">
      <formula1>$AA$2:$AA$1332</formula1>
    </dataValidation>
    <dataValidation type="list" allowBlank="1" showInputMessage="1" sqref="B41">
      <formula1>$AA$2:$AA$1330</formula1>
    </dataValidation>
    <dataValidation type="list" allowBlank="1" showInputMessage="1" showErrorMessage="1" sqref="B33:B37">
      <formula1>$AA$2:$AA$1284</formula1>
    </dataValidation>
    <dataValidation type="list" allowBlank="1" showInputMessage="1" showErrorMessage="1" sqref="B38:B40">
      <formula1>$AA$2:$AA$1327</formula1>
    </dataValidation>
    <dataValidation type="list" allowBlank="1" showInputMessage="1" showErrorMessage="1" sqref="B29:B31">
      <formula1>$AA$2:$AA$1198</formula1>
    </dataValidation>
    <dataValidation type="list" allowBlank="1" showInputMessage="1" showErrorMessage="1" sqref="B32">
      <formula1>$AA$2:$AA$1204</formula1>
    </dataValidation>
    <dataValidation type="list" allowBlank="1" showInputMessage="1" showErrorMessage="1" sqref="B43:B45">
      <formula1>$AA$2:$AA$1337</formula1>
    </dataValidation>
    <dataValidation type="list" allowBlank="1" showInputMessage="1" showErrorMessage="1" sqref="B49">
      <formula1>$AA$2:$AA$1424</formula1>
    </dataValidation>
    <dataValidation type="list" allowBlank="1" showInputMessage="1" showErrorMessage="1" sqref="B46">
      <formula1>$AA$2:$AA$1345</formula1>
    </dataValidation>
    <dataValidation type="list" allowBlank="1" showInputMessage="1" showErrorMessage="1" sqref="B48">
      <formula1>$AA$2:$AA$1410</formula1>
    </dataValidation>
    <dataValidation type="list" allowBlank="1" showInputMessage="1" showErrorMessage="1" sqref="B47">
      <formula1>$AA$2:$AA$1409</formula1>
    </dataValidation>
    <dataValidation type="list" allowBlank="1" showInputMessage="1" showErrorMessage="1" sqref="C51">
      <formula1>$Z$2:$Z$885</formula1>
    </dataValidation>
    <dataValidation type="list" allowBlank="1" showInputMessage="1" showErrorMessage="1" sqref="B51">
      <formula1>$AA$2:$AA$1512</formula1>
    </dataValidation>
    <dataValidation type="list" allowBlank="1" showInputMessage="1" showErrorMessage="1" sqref="B50">
      <formula1>$AA$2:$AA$1505</formula1>
    </dataValidation>
    <dataValidation type="list" allowBlank="1" showInputMessage="1" showErrorMessage="1" sqref="C50">
      <formula1>$Z$2:$Z$879</formula1>
    </dataValidation>
    <dataValidation type="list" allowBlank="1" showInputMessage="1" showErrorMessage="1" sqref="B52:B53">
      <formula1>$AA$2:$AA$1517</formula1>
    </dataValidation>
    <dataValidation type="list" allowBlank="1" showInputMessage="1" showErrorMessage="1" sqref="C54:C55 C496:C502">
      <formula1>$Z$2:$Z$890</formula1>
    </dataValidation>
    <dataValidation type="list" allowBlank="1" showInputMessage="1" showErrorMessage="1" sqref="B54">
      <formula1>$AA$2:$AA$1521</formula1>
    </dataValidation>
    <dataValidation type="list" allowBlank="1" showInputMessage="1" showErrorMessage="1" sqref="B55:B57">
      <formula1>$AA$2:$AA$1522</formula1>
    </dataValidation>
    <dataValidation type="list" allowBlank="1" showInputMessage="1" showErrorMessage="1" sqref="C56:C57">
      <formula1>$Z$2:$Z$893</formula1>
    </dataValidation>
    <dataValidation type="list" allowBlank="1" showInputMessage="1" showErrorMessage="1" sqref="C58:C63">
      <formula1>$Z$2:$Z$891</formula1>
    </dataValidation>
    <dataValidation type="list" allowBlank="1" showInputMessage="1" showErrorMessage="1" sqref="B58:B63 B73">
      <formula1>$AA$2:$AA$1525</formula1>
    </dataValidation>
    <dataValidation type="list" allowBlank="1" showInputMessage="1" showErrorMessage="1" sqref="B64:B72 B74:B97">
      <formula1>$AA$2:$AA$1528</formula1>
    </dataValidation>
    <dataValidation type="list" allowBlank="1" showInputMessage="1" showErrorMessage="1" sqref="C64 C74:C76 C78:C81 C87 C90:C97">
      <formula1>$Z$2:$Z$892</formula1>
    </dataValidation>
    <dataValidation type="list" allowBlank="1" showInputMessage="1" showErrorMessage="1" sqref="C82:C86 C88:C89">
      <formula1>$Z$2:$Z$895</formula1>
    </dataValidation>
    <dataValidation type="list" allowBlank="1" showInputMessage="1" showErrorMessage="1" sqref="B98">
      <formula1>$AA$2:$AA$1531</formula1>
    </dataValidation>
    <dataValidation type="list" allowBlank="1" showInputMessage="1" showErrorMessage="1" sqref="C98">
      <formula1>$Z$2:$Z$894</formula1>
    </dataValidation>
    <dataValidation type="list" allowBlank="1" showInputMessage="1" showErrorMessage="1" sqref="C99:C117">
      <formula1>$Z$2:$Z$896</formula1>
    </dataValidation>
    <dataValidation type="list" allowBlank="1" showInputMessage="1" showErrorMessage="1" sqref="B99:B117 B159:B169">
      <formula1>$AA$2:$AA$1533</formula1>
    </dataValidation>
    <dataValidation type="list" allowBlank="1" showInputMessage="1" showErrorMessage="1" sqref="C118:C127 C171:C244 C246:C251">
      <formula1>$Z$2:$Z$897</formula1>
    </dataValidation>
    <dataValidation type="list" allowBlank="1" showInputMessage="1" showErrorMessage="1" sqref="B118:B128">
      <formula1>$AA$2:$AA$1534</formula1>
    </dataValidation>
    <dataValidation type="list" allowBlank="1" showInputMessage="1" showErrorMessage="1" sqref="B129:B157">
      <formula1>$AA$2:$AA$1535</formula1>
    </dataValidation>
    <dataValidation type="list" allowBlank="1" showInputMessage="1" showErrorMessage="1" sqref="B158">
      <formula1>$AA$2:$AA$1536</formula1>
    </dataValidation>
    <dataValidation type="list" allowBlank="1" showInputMessage="1" showErrorMessage="1" sqref="B170">
      <formula1>$AA$2:$AA$1530</formula1>
    </dataValidation>
    <dataValidation type="list" allowBlank="1" showInputMessage="1" showErrorMessage="1" sqref="B171:B222">
      <formula1>$AA$2:$AA$1539</formula1>
    </dataValidation>
    <dataValidation type="list" allowBlank="1" showInputMessage="1" showErrorMessage="1" sqref="B223:B242 B244:B251">
      <formula1>$AA$2:$AA$1540</formula1>
    </dataValidation>
    <dataValidation type="list" allowBlank="1" showInputMessage="1" showErrorMessage="1" sqref="B20">
      <formula1>$AA$2:$AA$831</formula1>
    </dataValidation>
    <dataValidation type="list" allowBlank="1" showInputMessage="1" showErrorMessage="1" sqref="B19">
      <formula1>$AA$2:$AA$748</formula1>
    </dataValidation>
    <dataValidation type="list" allowBlank="1" showInputMessage="1" showErrorMessage="1" sqref="B26">
      <formula1>$AA$2:$AA$979</formula1>
    </dataValidation>
    <dataValidation type="list" allowBlank="1" showInputMessage="1" sqref="B27">
      <formula1>$AA$2:$AA$1102</formula1>
    </dataValidation>
    <dataValidation type="list" allowBlank="1" showInputMessage="1" showErrorMessage="1" sqref="B28">
      <formula1>$AA$2:$AA$1111</formula1>
    </dataValidation>
    <dataValidation type="list" allowBlank="1" showInputMessage="1" showErrorMessage="1" sqref="B25">
      <formula1>$AA$2:$AA$969</formula1>
    </dataValidation>
    <dataValidation type="list" allowBlank="1" showInputMessage="1" showErrorMessage="1" sqref="B21">
      <formula1>$AA$2:$AA$833</formula1>
    </dataValidation>
    <dataValidation type="list" allowBlank="1" showInputMessage="1" sqref="B22">
      <formula1>$AA$2:$AA$926</formula1>
    </dataValidation>
    <dataValidation type="list" allowBlank="1" showInputMessage="1" sqref="B23:B24">
      <formula1>$AA$2:$AA$945</formula1>
    </dataValidation>
    <dataValidation type="list" allowBlank="1" showInputMessage="1" showErrorMessage="1" sqref="B252:B280">
      <formula1>$AA$2:$AA$1541</formula1>
    </dataValidation>
    <dataValidation type="list" allowBlank="1" showInputMessage="1" showErrorMessage="1" sqref="C252:C269">
      <formula1>$Z$2:$Z$898</formula1>
    </dataValidation>
    <dataValidation type="list" allowBlank="1" showInputMessage="1" showErrorMessage="1" sqref="C270:C280">
      <formula1>$Z$2:$Z$901</formula1>
    </dataValidation>
    <dataValidation type="list" allowBlank="1" showInputMessage="1" showErrorMessage="1" sqref="B281:B419">
      <formula1>$AA$2:$AA$1542</formula1>
    </dataValidation>
    <dataValidation type="list" allowBlank="1" showInputMessage="1" showErrorMessage="1" sqref="C288:C299 C302:C315 C330:C495 C503:C618">
      <formula1>$Z$2:$Z$899</formula1>
    </dataValidation>
    <dataValidation type="list" allowBlank="1" showInputMessage="1" showErrorMessage="1" sqref="C300:C301">
      <formula1>$Z$2:$Z$900</formula1>
    </dataValidation>
    <dataValidation type="list" allowBlank="1" showInputMessage="1" showErrorMessage="1" sqref="C281:C287 C316:C329">
      <formula1>$Z$2:$Z$902</formula1>
    </dataValidation>
    <dataValidation type="list" allowBlank="1" showInputMessage="1" sqref="B243">
      <formula1>$AA$2:$AA$1540</formula1>
    </dataValidation>
    <dataValidation type="list" allowBlank="1" showInputMessage="1" showErrorMessage="1" sqref="C639:C757">
      <formula1>$Z$2:$Z$390</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815"/>
  <sheetViews>
    <sheetView zoomScaleNormal="100" workbookViewId="0">
      <pane xSplit="1" ySplit="3" topLeftCell="B214" activePane="bottomRight" state="frozen"/>
      <selection pane="topRight" activeCell="B1" sqref="B1"/>
      <selection pane="bottomLeft" activeCell="A4" sqref="A4"/>
      <selection pane="bottomRight" activeCell="C1" sqref="C1"/>
    </sheetView>
  </sheetViews>
  <sheetFormatPr defaultRowHeight="15" x14ac:dyDescent="0.25"/>
  <cols>
    <col min="1" max="1" width="11.28515625" bestFit="1" customWidth="1"/>
    <col min="2" max="2" width="26.28515625" bestFit="1" customWidth="1"/>
    <col min="3" max="3" width="11.42578125" bestFit="1" customWidth="1"/>
    <col min="4" max="4" width="10.140625" bestFit="1" customWidth="1"/>
    <col min="5" max="5" width="23.42578125" customWidth="1"/>
    <col min="6" max="6" width="7" bestFit="1" customWidth="1"/>
    <col min="7" max="7" width="7.5703125" bestFit="1" customWidth="1"/>
    <col min="8" max="8" width="11.5703125" customWidth="1"/>
    <col min="9" max="9" width="10.140625" bestFit="1" customWidth="1"/>
    <col min="10" max="10" width="4.7109375" bestFit="1" customWidth="1"/>
    <col min="11" max="11" width="15.85546875" bestFit="1" customWidth="1"/>
    <col min="12" max="12" width="10.85546875" bestFit="1" customWidth="1"/>
    <col min="13" max="13" width="13.28515625" bestFit="1" customWidth="1"/>
    <col min="14" max="14" width="10.85546875" bestFit="1" customWidth="1"/>
    <col min="15" max="15" width="13.42578125" bestFit="1" customWidth="1"/>
    <col min="16" max="16" width="13.28515625" bestFit="1" customWidth="1"/>
    <col min="17" max="17" width="9.7109375" bestFit="1" customWidth="1"/>
    <col min="18" max="18" width="13.42578125" bestFit="1" customWidth="1"/>
    <col min="19" max="19" width="13.28515625" bestFit="1" customWidth="1"/>
    <col min="20" max="20" width="9.7109375" bestFit="1" customWidth="1"/>
    <col min="21" max="21" width="13.42578125" bestFit="1" customWidth="1"/>
    <col min="22" max="22" width="13.28515625" bestFit="1" customWidth="1"/>
    <col min="23" max="23" width="10.85546875" bestFit="1" customWidth="1"/>
    <col min="24" max="24" width="13.42578125" bestFit="1" customWidth="1"/>
    <col min="25" max="25" width="13" customWidth="1"/>
    <col min="27" max="27" width="12.5703125" bestFit="1" customWidth="1"/>
    <col min="28" max="28" width="11.28515625" bestFit="1" customWidth="1"/>
  </cols>
  <sheetData>
    <row r="1" spans="1:28" ht="43.15" customHeight="1" x14ac:dyDescent="0.25">
      <c r="A1" s="195" t="s">
        <v>0</v>
      </c>
      <c r="B1" s="198" t="s">
        <v>1</v>
      </c>
      <c r="C1" s="1" t="s">
        <v>1373</v>
      </c>
      <c r="D1" s="1"/>
      <c r="E1" s="189" t="s">
        <v>2</v>
      </c>
      <c r="F1" s="189"/>
      <c r="G1" s="189"/>
      <c r="H1" s="189"/>
      <c r="I1" s="189"/>
      <c r="J1" s="132" t="s">
        <v>3</v>
      </c>
      <c r="K1" s="131" t="s">
        <v>4</v>
      </c>
      <c r="L1" s="194" t="s">
        <v>5</v>
      </c>
      <c r="M1" s="194"/>
      <c r="N1" s="194"/>
      <c r="O1" s="194"/>
      <c r="P1" s="194"/>
      <c r="Q1" s="194"/>
      <c r="R1" s="194"/>
      <c r="S1" s="194"/>
      <c r="T1" s="194"/>
      <c r="U1" s="194"/>
      <c r="V1" s="194"/>
      <c r="W1" s="194"/>
      <c r="X1" s="194"/>
      <c r="Y1" s="194"/>
      <c r="Z1" s="194"/>
      <c r="AA1" s="1" t="s">
        <v>1367</v>
      </c>
      <c r="AB1" s="201" t="s">
        <v>6</v>
      </c>
    </row>
    <row r="2" spans="1:28" ht="14.45" customHeight="1" x14ac:dyDescent="0.25">
      <c r="A2" s="196"/>
      <c r="B2" s="199"/>
      <c r="C2" s="195" t="s">
        <v>7</v>
      </c>
      <c r="D2" s="1"/>
      <c r="E2" s="198" t="s">
        <v>8</v>
      </c>
      <c r="F2" s="198" t="s">
        <v>9</v>
      </c>
      <c r="G2" s="195" t="s">
        <v>10</v>
      </c>
      <c r="H2" s="189" t="s">
        <v>11</v>
      </c>
      <c r="I2" s="189"/>
      <c r="J2" s="132"/>
      <c r="K2" s="131"/>
      <c r="L2" s="193" t="s">
        <v>12</v>
      </c>
      <c r="M2" s="193"/>
      <c r="N2" s="193"/>
      <c r="O2" s="193" t="s">
        <v>13</v>
      </c>
      <c r="P2" s="193"/>
      <c r="Q2" s="193"/>
      <c r="R2" s="193" t="s">
        <v>14</v>
      </c>
      <c r="S2" s="193"/>
      <c r="T2" s="193"/>
      <c r="U2" s="194" t="s">
        <v>15</v>
      </c>
      <c r="V2" s="194"/>
      <c r="W2" s="194"/>
      <c r="X2" s="194" t="s">
        <v>16</v>
      </c>
      <c r="Y2" s="194"/>
      <c r="Z2" s="194"/>
      <c r="AA2" s="143" t="s">
        <v>7</v>
      </c>
      <c r="AB2" s="202"/>
    </row>
    <row r="3" spans="1:28" ht="14.45" customHeight="1" x14ac:dyDescent="0.25">
      <c r="A3" s="197"/>
      <c r="B3" s="200"/>
      <c r="C3" s="197"/>
      <c r="D3" s="1"/>
      <c r="E3" s="200"/>
      <c r="F3" s="200"/>
      <c r="G3" s="197"/>
      <c r="H3" s="2" t="s">
        <v>17</v>
      </c>
      <c r="I3" s="1" t="s">
        <v>18</v>
      </c>
      <c r="J3" s="132"/>
      <c r="K3" s="131"/>
      <c r="L3" s="3" t="s">
        <v>19</v>
      </c>
      <c r="M3" s="187" t="s">
        <v>1366</v>
      </c>
      <c r="N3" s="3"/>
      <c r="O3" s="3" t="s">
        <v>19</v>
      </c>
      <c r="P3" s="187" t="s">
        <v>1366</v>
      </c>
      <c r="Q3" s="3"/>
      <c r="R3" s="3" t="s">
        <v>19</v>
      </c>
      <c r="S3" s="187" t="s">
        <v>1366</v>
      </c>
      <c r="T3" s="3"/>
      <c r="U3" s="3" t="s">
        <v>19</v>
      </c>
      <c r="V3" s="187" t="s">
        <v>1366</v>
      </c>
      <c r="W3" s="3"/>
      <c r="X3" s="3" t="s">
        <v>19</v>
      </c>
      <c r="Y3" s="187" t="s">
        <v>1366</v>
      </c>
      <c r="Z3" s="3"/>
      <c r="AA3" s="144"/>
      <c r="AB3" s="203"/>
    </row>
    <row r="4" spans="1:28" ht="15.75" x14ac:dyDescent="0.25">
      <c r="A4" s="4">
        <v>43670</v>
      </c>
      <c r="B4" s="5" t="s">
        <v>21</v>
      </c>
      <c r="C4" s="6">
        <v>450000</v>
      </c>
      <c r="D4" s="7"/>
      <c r="E4" s="5" t="s">
        <v>22</v>
      </c>
      <c r="F4" s="5">
        <v>1</v>
      </c>
      <c r="G4" s="5" t="s">
        <v>23</v>
      </c>
      <c r="H4" s="5"/>
      <c r="I4" s="5">
        <f t="shared" ref="I4:I65" si="0">F4*H4</f>
        <v>0</v>
      </c>
      <c r="J4" s="8" t="s">
        <v>24</v>
      </c>
      <c r="K4" s="5"/>
      <c r="L4" s="9">
        <f t="shared" ref="L4:L65" si="1">M4+N4</f>
        <v>0</v>
      </c>
      <c r="M4" s="9"/>
      <c r="N4" s="9"/>
      <c r="O4" s="9">
        <f t="shared" ref="O4:O65" si="2">P4+Q4</f>
        <v>0</v>
      </c>
      <c r="P4" s="9"/>
      <c r="Q4" s="9"/>
      <c r="R4" s="9">
        <f t="shared" ref="R4:R65" si="3">S4+T4</f>
        <v>0</v>
      </c>
      <c r="S4" s="9"/>
      <c r="T4" s="9"/>
      <c r="U4" s="9">
        <f t="shared" ref="U4:U65" si="4">V4+W4</f>
        <v>0</v>
      </c>
      <c r="V4" s="9"/>
      <c r="W4" s="9"/>
      <c r="X4" s="9">
        <f t="shared" ref="X4:X65" si="5">Y4+Z4</f>
        <v>0</v>
      </c>
      <c r="Y4" s="9"/>
      <c r="Z4" s="9"/>
      <c r="AA4" s="10">
        <f t="shared" ref="AA4:AA65" si="6">C4+I4-L4-O4-U4-X4-R4</f>
        <v>450000</v>
      </c>
      <c r="AB4" s="11"/>
    </row>
    <row r="5" spans="1:28" ht="15.75" x14ac:dyDescent="0.25">
      <c r="A5" s="12">
        <v>44525</v>
      </c>
      <c r="B5" s="5" t="s">
        <v>27</v>
      </c>
      <c r="C5" s="13">
        <v>4600000</v>
      </c>
      <c r="D5" s="5"/>
      <c r="E5" s="5" t="s">
        <v>28</v>
      </c>
      <c r="F5" s="5">
        <v>2000</v>
      </c>
      <c r="G5" s="5" t="s">
        <v>29</v>
      </c>
      <c r="H5" s="5"/>
      <c r="I5" s="5">
        <f t="shared" si="0"/>
        <v>0</v>
      </c>
      <c r="J5" s="8" t="s">
        <v>24</v>
      </c>
      <c r="K5" s="5"/>
      <c r="L5" s="9">
        <f t="shared" si="1"/>
        <v>0</v>
      </c>
      <c r="M5" s="9"/>
      <c r="N5" s="9"/>
      <c r="O5" s="9">
        <f t="shared" si="2"/>
        <v>0</v>
      </c>
      <c r="P5" s="9"/>
      <c r="Q5" s="9"/>
      <c r="R5" s="9">
        <f t="shared" si="3"/>
        <v>0</v>
      </c>
      <c r="S5" s="9"/>
      <c r="T5" s="9"/>
      <c r="U5" s="9">
        <f t="shared" si="4"/>
        <v>0</v>
      </c>
      <c r="V5" s="9"/>
      <c r="W5" s="9"/>
      <c r="X5" s="9">
        <f t="shared" si="5"/>
        <v>0</v>
      </c>
      <c r="Y5" s="9"/>
      <c r="Z5" s="9"/>
      <c r="AA5" s="10">
        <f t="shared" si="6"/>
        <v>4600000</v>
      </c>
      <c r="AB5" s="11"/>
    </row>
    <row r="6" spans="1:28" ht="15.75" x14ac:dyDescent="0.25">
      <c r="A6" s="12">
        <v>45059</v>
      </c>
      <c r="B6" s="5" t="s">
        <v>40</v>
      </c>
      <c r="C6" s="13">
        <v>2640500</v>
      </c>
      <c r="D6" s="5" t="s">
        <v>41</v>
      </c>
      <c r="E6" s="5" t="s">
        <v>42</v>
      </c>
      <c r="F6" s="5">
        <v>1750</v>
      </c>
      <c r="G6" s="5" t="s">
        <v>29</v>
      </c>
      <c r="H6" s="5"/>
      <c r="I6" s="5">
        <f t="shared" si="0"/>
        <v>0</v>
      </c>
      <c r="J6" s="16" t="s">
        <v>43</v>
      </c>
      <c r="K6" s="5"/>
      <c r="L6" s="9">
        <f t="shared" si="1"/>
        <v>0</v>
      </c>
      <c r="M6" s="9"/>
      <c r="N6" s="9"/>
      <c r="O6" s="9">
        <f t="shared" si="2"/>
        <v>0</v>
      </c>
      <c r="P6" s="9"/>
      <c r="Q6" s="9"/>
      <c r="R6" s="9">
        <f t="shared" si="3"/>
        <v>0</v>
      </c>
      <c r="S6" s="9"/>
      <c r="T6" s="9"/>
      <c r="U6" s="9">
        <f t="shared" si="4"/>
        <v>0</v>
      </c>
      <c r="V6" s="9"/>
      <c r="W6" s="9"/>
      <c r="X6" s="9">
        <f t="shared" si="5"/>
        <v>0</v>
      </c>
      <c r="Y6" s="9"/>
      <c r="Z6" s="9"/>
      <c r="AA6" s="10">
        <f t="shared" si="6"/>
        <v>2640500</v>
      </c>
      <c r="AB6" s="11"/>
    </row>
    <row r="7" spans="1:28" ht="15.75" x14ac:dyDescent="0.25">
      <c r="A7" s="12">
        <v>45254</v>
      </c>
      <c r="B7" s="5" t="s">
        <v>46</v>
      </c>
      <c r="C7" s="13">
        <v>166250</v>
      </c>
      <c r="D7" s="5" t="s">
        <v>31</v>
      </c>
      <c r="E7" s="5" t="s">
        <v>47</v>
      </c>
      <c r="F7" s="5">
        <v>18250</v>
      </c>
      <c r="G7" s="5" t="s">
        <v>29</v>
      </c>
      <c r="H7" s="5"/>
      <c r="I7" s="5">
        <f t="shared" si="0"/>
        <v>0</v>
      </c>
      <c r="J7" s="16" t="s">
        <v>43</v>
      </c>
      <c r="K7" s="5"/>
      <c r="L7" s="9">
        <f t="shared" si="1"/>
        <v>0</v>
      </c>
      <c r="M7" s="9"/>
      <c r="N7" s="9"/>
      <c r="O7" s="9">
        <f t="shared" si="2"/>
        <v>0</v>
      </c>
      <c r="P7" s="9"/>
      <c r="Q7" s="9"/>
      <c r="R7" s="9">
        <f t="shared" si="3"/>
        <v>0</v>
      </c>
      <c r="S7" s="9"/>
      <c r="T7" s="9"/>
      <c r="U7" s="9">
        <f t="shared" si="4"/>
        <v>0</v>
      </c>
      <c r="V7" s="9"/>
      <c r="W7" s="9"/>
      <c r="X7" s="9">
        <f t="shared" si="5"/>
        <v>0</v>
      </c>
      <c r="Y7" s="9"/>
      <c r="Z7" s="9"/>
      <c r="AA7" s="10">
        <f t="shared" si="6"/>
        <v>166250</v>
      </c>
      <c r="AB7" s="11"/>
    </row>
    <row r="8" spans="1:28" ht="15.75" x14ac:dyDescent="0.25">
      <c r="A8" s="17">
        <v>45405</v>
      </c>
      <c r="B8" s="20" t="s">
        <v>58</v>
      </c>
      <c r="C8" s="19">
        <v>139800</v>
      </c>
      <c r="D8" s="20" t="s">
        <v>41</v>
      </c>
      <c r="E8" s="20" t="s">
        <v>59</v>
      </c>
      <c r="F8" s="20">
        <v>574</v>
      </c>
      <c r="G8" s="20" t="s">
        <v>51</v>
      </c>
      <c r="H8" s="20"/>
      <c r="I8" s="5">
        <f t="shared" si="0"/>
        <v>0</v>
      </c>
      <c r="J8" s="16" t="s">
        <v>43</v>
      </c>
      <c r="K8" s="5"/>
      <c r="L8" s="9">
        <f t="shared" si="1"/>
        <v>0</v>
      </c>
      <c r="M8" s="9"/>
      <c r="N8" s="9"/>
      <c r="O8" s="9">
        <f t="shared" si="2"/>
        <v>0</v>
      </c>
      <c r="P8" s="9"/>
      <c r="Q8" s="9"/>
      <c r="R8" s="9">
        <f t="shared" si="3"/>
        <v>0</v>
      </c>
      <c r="S8" s="9"/>
      <c r="T8" s="9"/>
      <c r="U8" s="9">
        <f t="shared" si="4"/>
        <v>0</v>
      </c>
      <c r="V8" s="9"/>
      <c r="W8" s="9"/>
      <c r="X8" s="9">
        <f t="shared" si="5"/>
        <v>0</v>
      </c>
      <c r="Y8" s="9"/>
      <c r="Z8" s="9"/>
      <c r="AA8" s="10">
        <f t="shared" si="6"/>
        <v>139800</v>
      </c>
      <c r="AB8" s="11"/>
    </row>
    <row r="9" spans="1:28" ht="15.75" x14ac:dyDescent="0.25">
      <c r="A9" s="17">
        <v>45462</v>
      </c>
      <c r="B9" s="20" t="s">
        <v>60</v>
      </c>
      <c r="C9" s="20">
        <v>-40000</v>
      </c>
      <c r="D9" s="20" t="s">
        <v>41</v>
      </c>
      <c r="E9" s="20" t="s">
        <v>61</v>
      </c>
      <c r="F9" s="20">
        <v>4</v>
      </c>
      <c r="G9" s="20" t="s">
        <v>25</v>
      </c>
      <c r="H9" s="20"/>
      <c r="I9" s="5">
        <f t="shared" si="0"/>
        <v>0</v>
      </c>
      <c r="J9" s="14" t="s">
        <v>34</v>
      </c>
      <c r="K9" s="5"/>
      <c r="L9" s="9">
        <f t="shared" si="1"/>
        <v>0</v>
      </c>
      <c r="M9" s="9"/>
      <c r="N9" s="9"/>
      <c r="O9" s="9">
        <f t="shared" si="2"/>
        <v>0</v>
      </c>
      <c r="P9" s="9"/>
      <c r="Q9" s="9"/>
      <c r="R9" s="9">
        <f t="shared" si="3"/>
        <v>0</v>
      </c>
      <c r="S9" s="9"/>
      <c r="T9" s="9"/>
      <c r="U9" s="9">
        <f t="shared" si="4"/>
        <v>0</v>
      </c>
      <c r="V9" s="9"/>
      <c r="W9" s="9"/>
      <c r="X9" s="9">
        <f t="shared" si="5"/>
        <v>0</v>
      </c>
      <c r="Y9" s="9"/>
      <c r="Z9" s="9"/>
      <c r="AA9" s="10">
        <f t="shared" si="6"/>
        <v>-40000</v>
      </c>
      <c r="AB9" s="11">
        <v>45462</v>
      </c>
    </row>
    <row r="10" spans="1:28" ht="15.75" x14ac:dyDescent="0.25">
      <c r="A10" s="17">
        <v>45476</v>
      </c>
      <c r="B10" s="20" t="s">
        <v>63</v>
      </c>
      <c r="C10" s="20">
        <v>-120000</v>
      </c>
      <c r="D10" s="20" t="s">
        <v>31</v>
      </c>
      <c r="E10" s="20" t="s">
        <v>64</v>
      </c>
      <c r="F10" s="21">
        <v>5</v>
      </c>
      <c r="G10" s="20" t="s">
        <v>33</v>
      </c>
      <c r="H10" s="20"/>
      <c r="I10" s="5">
        <f t="shared" si="0"/>
        <v>0</v>
      </c>
      <c r="J10" s="14" t="s">
        <v>34</v>
      </c>
      <c r="K10" s="5">
        <v>602</v>
      </c>
      <c r="L10" s="9">
        <f t="shared" si="1"/>
        <v>0</v>
      </c>
      <c r="M10" s="9"/>
      <c r="N10" s="9"/>
      <c r="O10" s="9">
        <f t="shared" si="2"/>
        <v>0</v>
      </c>
      <c r="P10" s="9"/>
      <c r="Q10" s="9"/>
      <c r="R10" s="9">
        <f t="shared" si="3"/>
        <v>0</v>
      </c>
      <c r="S10" s="9"/>
      <c r="T10" s="9"/>
      <c r="U10" s="9">
        <f t="shared" si="4"/>
        <v>0</v>
      </c>
      <c r="V10" s="9"/>
      <c r="W10" s="9"/>
      <c r="X10" s="9">
        <f t="shared" si="5"/>
        <v>0</v>
      </c>
      <c r="Y10" s="9"/>
      <c r="Z10" s="9"/>
      <c r="AA10" s="10">
        <f t="shared" si="6"/>
        <v>-120000</v>
      </c>
      <c r="AB10" s="11">
        <v>45474</v>
      </c>
    </row>
    <row r="11" spans="1:28" ht="15.75" x14ac:dyDescent="0.25">
      <c r="A11" s="17">
        <v>45485</v>
      </c>
      <c r="B11" s="20" t="s">
        <v>67</v>
      </c>
      <c r="C11" s="19">
        <v>-100000</v>
      </c>
      <c r="D11" s="20" t="s">
        <v>41</v>
      </c>
      <c r="E11" s="20" t="s">
        <v>68</v>
      </c>
      <c r="F11" s="20">
        <v>298</v>
      </c>
      <c r="G11" s="20" t="s">
        <v>29</v>
      </c>
      <c r="H11" s="20"/>
      <c r="I11" s="5">
        <f t="shared" si="0"/>
        <v>0</v>
      </c>
      <c r="J11" s="14" t="s">
        <v>34</v>
      </c>
      <c r="K11" s="5"/>
      <c r="L11" s="9">
        <f t="shared" si="1"/>
        <v>0</v>
      </c>
      <c r="M11" s="9"/>
      <c r="N11" s="9"/>
      <c r="O11" s="9">
        <f t="shared" si="2"/>
        <v>0</v>
      </c>
      <c r="P11" s="9"/>
      <c r="Q11" s="9"/>
      <c r="R11" s="9">
        <f t="shared" si="3"/>
        <v>0</v>
      </c>
      <c r="S11" s="9"/>
      <c r="T11" s="9"/>
      <c r="U11" s="9">
        <f t="shared" si="4"/>
        <v>0</v>
      </c>
      <c r="V11" s="9"/>
      <c r="W11" s="9"/>
      <c r="X11" s="9">
        <f t="shared" si="5"/>
        <v>0</v>
      </c>
      <c r="Y11" s="9"/>
      <c r="Z11" s="9"/>
      <c r="AA11" s="10">
        <f t="shared" si="6"/>
        <v>-100000</v>
      </c>
      <c r="AB11" s="11">
        <v>45637</v>
      </c>
    </row>
    <row r="12" spans="1:28" ht="15.75" x14ac:dyDescent="0.25">
      <c r="A12" s="17"/>
      <c r="B12" s="20" t="s">
        <v>114</v>
      </c>
      <c r="C12" s="20">
        <v>784000</v>
      </c>
      <c r="D12" s="20" t="s">
        <v>41</v>
      </c>
      <c r="E12" s="20"/>
      <c r="F12" s="20"/>
      <c r="G12" s="20" t="s">
        <v>51</v>
      </c>
      <c r="H12" s="20"/>
      <c r="I12" s="5">
        <f t="shared" si="0"/>
        <v>0</v>
      </c>
      <c r="J12" s="14" t="s">
        <v>34</v>
      </c>
      <c r="K12" s="5"/>
      <c r="L12" s="9">
        <f t="shared" si="1"/>
        <v>0</v>
      </c>
      <c r="M12" s="9"/>
      <c r="N12" s="9"/>
      <c r="O12" s="9">
        <f t="shared" si="2"/>
        <v>0</v>
      </c>
      <c r="P12" s="9"/>
      <c r="Q12" s="9"/>
      <c r="R12" s="9">
        <f t="shared" si="3"/>
        <v>0</v>
      </c>
      <c r="S12" s="9"/>
      <c r="T12" s="9"/>
      <c r="U12" s="9">
        <f t="shared" si="4"/>
        <v>0</v>
      </c>
      <c r="V12" s="9"/>
      <c r="W12" s="9"/>
      <c r="X12" s="9">
        <f t="shared" si="5"/>
        <v>0</v>
      </c>
      <c r="Y12" s="9"/>
      <c r="Z12" s="9"/>
      <c r="AA12" s="10">
        <f t="shared" si="6"/>
        <v>784000</v>
      </c>
      <c r="AB12" s="11"/>
    </row>
    <row r="13" spans="1:28" ht="15.75" x14ac:dyDescent="0.25">
      <c r="A13" s="12"/>
      <c r="B13" s="5" t="s">
        <v>115</v>
      </c>
      <c r="C13" s="6">
        <v>4940000</v>
      </c>
      <c r="D13" s="7"/>
      <c r="E13" s="5"/>
      <c r="F13" s="5"/>
      <c r="G13" s="5"/>
      <c r="H13" s="5"/>
      <c r="I13" s="5"/>
      <c r="J13" s="8" t="s">
        <v>24</v>
      </c>
      <c r="K13" s="5"/>
      <c r="L13" s="9">
        <f t="shared" si="1"/>
        <v>0</v>
      </c>
      <c r="M13" s="9"/>
      <c r="N13" s="9"/>
      <c r="O13" s="9">
        <f t="shared" si="2"/>
        <v>0</v>
      </c>
      <c r="P13" s="9"/>
      <c r="Q13" s="9"/>
      <c r="R13" s="9">
        <f t="shared" si="3"/>
        <v>0</v>
      </c>
      <c r="S13" s="9"/>
      <c r="T13" s="9"/>
      <c r="U13" s="9">
        <f t="shared" si="4"/>
        <v>0</v>
      </c>
      <c r="V13" s="9"/>
      <c r="W13" s="9"/>
      <c r="X13" s="9">
        <f t="shared" si="5"/>
        <v>0</v>
      </c>
      <c r="Y13" s="9"/>
      <c r="Z13" s="9"/>
      <c r="AA13" s="10">
        <f t="shared" si="6"/>
        <v>4940000</v>
      </c>
      <c r="AB13" s="11">
        <v>45590</v>
      </c>
    </row>
    <row r="14" spans="1:28" ht="15.75" x14ac:dyDescent="0.25">
      <c r="A14" s="12"/>
      <c r="B14" s="5" t="s">
        <v>116</v>
      </c>
      <c r="C14" s="5">
        <v>-240000</v>
      </c>
      <c r="D14" s="5" t="s">
        <v>31</v>
      </c>
      <c r="E14" s="5" t="s">
        <v>117</v>
      </c>
      <c r="F14" s="5">
        <v>307.39999999999998</v>
      </c>
      <c r="G14" s="5" t="s">
        <v>51</v>
      </c>
      <c r="H14" s="5"/>
      <c r="I14" s="5">
        <f t="shared" si="0"/>
        <v>0</v>
      </c>
      <c r="J14" s="14" t="s">
        <v>34</v>
      </c>
      <c r="K14" s="5"/>
      <c r="L14" s="9">
        <f t="shared" si="1"/>
        <v>0</v>
      </c>
      <c r="M14" s="9"/>
      <c r="N14" s="9"/>
      <c r="O14" s="9">
        <f t="shared" si="2"/>
        <v>0</v>
      </c>
      <c r="P14" s="9"/>
      <c r="Q14" s="9"/>
      <c r="R14" s="9">
        <f t="shared" si="3"/>
        <v>0</v>
      </c>
      <c r="S14" s="9"/>
      <c r="T14" s="9"/>
      <c r="U14" s="9">
        <f t="shared" si="4"/>
        <v>0</v>
      </c>
      <c r="V14" s="9"/>
      <c r="W14" s="9"/>
      <c r="X14" s="9">
        <f t="shared" si="5"/>
        <v>0</v>
      </c>
      <c r="Y14" s="9"/>
      <c r="Z14" s="9"/>
      <c r="AA14" s="10">
        <f t="shared" si="6"/>
        <v>-240000</v>
      </c>
      <c r="AB14" s="11"/>
    </row>
    <row r="15" spans="1:28" ht="15.75" x14ac:dyDescent="0.25">
      <c r="A15" s="17"/>
      <c r="B15" s="20" t="s">
        <v>118</v>
      </c>
      <c r="C15" s="20">
        <v>-920000</v>
      </c>
      <c r="D15" s="20" t="s">
        <v>41</v>
      </c>
      <c r="E15" s="20"/>
      <c r="F15" s="20"/>
      <c r="G15" s="20" t="s">
        <v>29</v>
      </c>
      <c r="H15" s="20"/>
      <c r="I15" s="5">
        <f t="shared" si="0"/>
        <v>0</v>
      </c>
      <c r="J15" s="14" t="s">
        <v>34</v>
      </c>
      <c r="K15" s="5" t="s">
        <v>119</v>
      </c>
      <c r="L15" s="9">
        <f t="shared" si="1"/>
        <v>0</v>
      </c>
      <c r="M15" s="9"/>
      <c r="N15" s="9"/>
      <c r="O15" s="9">
        <f t="shared" si="2"/>
        <v>0</v>
      </c>
      <c r="P15" s="9"/>
      <c r="Q15" s="9"/>
      <c r="R15" s="9">
        <f t="shared" si="3"/>
        <v>0</v>
      </c>
      <c r="S15" s="9"/>
      <c r="T15" s="9"/>
      <c r="U15" s="9">
        <f t="shared" si="4"/>
        <v>0</v>
      </c>
      <c r="V15" s="9"/>
      <c r="W15" s="9"/>
      <c r="X15" s="9">
        <f t="shared" si="5"/>
        <v>0</v>
      </c>
      <c r="Y15" s="9"/>
      <c r="Z15" s="9"/>
      <c r="AA15" s="10">
        <f t="shared" si="6"/>
        <v>-920000</v>
      </c>
      <c r="AB15" s="11">
        <v>45523</v>
      </c>
    </row>
    <row r="16" spans="1:28" ht="15.75" x14ac:dyDescent="0.25">
      <c r="A16" s="12"/>
      <c r="B16" s="5" t="s">
        <v>120</v>
      </c>
      <c r="C16" s="6">
        <v>3628</v>
      </c>
      <c r="D16" s="7"/>
      <c r="E16" s="5"/>
      <c r="F16" s="5"/>
      <c r="G16" s="5"/>
      <c r="H16" s="5"/>
      <c r="I16" s="5"/>
      <c r="J16" s="8" t="s">
        <v>24</v>
      </c>
      <c r="K16" s="5"/>
      <c r="L16" s="9">
        <f t="shared" si="1"/>
        <v>0</v>
      </c>
      <c r="M16" s="9"/>
      <c r="N16" s="9"/>
      <c r="O16" s="9">
        <f t="shared" si="2"/>
        <v>0</v>
      </c>
      <c r="P16" s="9"/>
      <c r="Q16" s="9"/>
      <c r="R16" s="9">
        <f t="shared" si="3"/>
        <v>0</v>
      </c>
      <c r="S16" s="9"/>
      <c r="T16" s="9"/>
      <c r="U16" s="9">
        <f t="shared" si="4"/>
        <v>0</v>
      </c>
      <c r="V16" s="9"/>
      <c r="W16" s="9"/>
      <c r="X16" s="9">
        <f t="shared" si="5"/>
        <v>0</v>
      </c>
      <c r="Y16" s="9"/>
      <c r="Z16" s="9"/>
      <c r="AA16" s="10">
        <f t="shared" si="6"/>
        <v>3628</v>
      </c>
      <c r="AB16" s="11"/>
    </row>
    <row r="17" spans="1:28" ht="15.75" x14ac:dyDescent="0.25">
      <c r="A17" s="12"/>
      <c r="B17" s="5" t="s">
        <v>87</v>
      </c>
      <c r="C17" s="5">
        <v>-2642000</v>
      </c>
      <c r="D17" s="5" t="s">
        <v>31</v>
      </c>
      <c r="E17" s="5"/>
      <c r="F17" s="5"/>
      <c r="G17" s="5" t="s">
        <v>29</v>
      </c>
      <c r="H17" s="5"/>
      <c r="I17" s="5">
        <f t="shared" si="0"/>
        <v>0</v>
      </c>
      <c r="J17" s="14" t="s">
        <v>34</v>
      </c>
      <c r="K17" s="5"/>
      <c r="L17" s="9">
        <f t="shared" si="1"/>
        <v>0</v>
      </c>
      <c r="M17" s="9"/>
      <c r="N17" s="9"/>
      <c r="O17" s="9">
        <f t="shared" si="2"/>
        <v>0</v>
      </c>
      <c r="P17" s="9"/>
      <c r="Q17" s="9"/>
      <c r="R17" s="9">
        <f t="shared" si="3"/>
        <v>0</v>
      </c>
      <c r="S17" s="9"/>
      <c r="T17" s="9"/>
      <c r="U17" s="9">
        <f t="shared" si="4"/>
        <v>0</v>
      </c>
      <c r="V17" s="9"/>
      <c r="W17" s="9"/>
      <c r="X17" s="9">
        <f t="shared" si="5"/>
        <v>0</v>
      </c>
      <c r="Y17" s="9"/>
      <c r="Z17" s="9"/>
      <c r="AA17" s="10">
        <f t="shared" si="6"/>
        <v>-2642000</v>
      </c>
      <c r="AB17" s="11"/>
    </row>
    <row r="18" spans="1:28" ht="15.75" x14ac:dyDescent="0.25">
      <c r="A18" s="17"/>
      <c r="B18" s="20" t="s">
        <v>124</v>
      </c>
      <c r="C18" s="20">
        <v>-300000</v>
      </c>
      <c r="D18" s="20"/>
      <c r="E18" s="20"/>
      <c r="F18" s="20"/>
      <c r="G18" s="20"/>
      <c r="H18" s="20"/>
      <c r="I18" s="5">
        <f t="shared" si="0"/>
        <v>0</v>
      </c>
      <c r="J18" s="14" t="s">
        <v>34</v>
      </c>
      <c r="K18" s="20" t="s">
        <v>125</v>
      </c>
      <c r="L18" s="9">
        <f t="shared" si="1"/>
        <v>0</v>
      </c>
      <c r="M18" s="9"/>
      <c r="N18" s="9"/>
      <c r="O18" s="9">
        <f t="shared" si="2"/>
        <v>0</v>
      </c>
      <c r="P18" s="9"/>
      <c r="Q18" s="9"/>
      <c r="R18" s="9">
        <f t="shared" si="3"/>
        <v>0</v>
      </c>
      <c r="S18" s="9"/>
      <c r="T18" s="9"/>
      <c r="U18" s="9">
        <f t="shared" si="4"/>
        <v>0</v>
      </c>
      <c r="V18" s="9"/>
      <c r="W18" s="9"/>
      <c r="X18" s="9">
        <f t="shared" si="5"/>
        <v>0</v>
      </c>
      <c r="Y18" s="9"/>
      <c r="Z18" s="9"/>
      <c r="AA18" s="10">
        <f t="shared" si="6"/>
        <v>-300000</v>
      </c>
      <c r="AB18" s="11">
        <v>45589</v>
      </c>
    </row>
    <row r="19" spans="1:28" ht="15.75" x14ac:dyDescent="0.25">
      <c r="A19" s="26">
        <v>45639</v>
      </c>
      <c r="B19" s="20" t="s">
        <v>196</v>
      </c>
      <c r="C19" s="20">
        <v>-2112000</v>
      </c>
      <c r="D19" s="20" t="s">
        <v>31</v>
      </c>
      <c r="E19" s="20" t="s">
        <v>61</v>
      </c>
      <c r="F19" s="20">
        <v>20</v>
      </c>
      <c r="G19" s="20" t="s">
        <v>25</v>
      </c>
      <c r="H19" s="20"/>
      <c r="I19" s="5">
        <f t="shared" si="0"/>
        <v>0</v>
      </c>
      <c r="J19" s="31" t="s">
        <v>34</v>
      </c>
      <c r="K19" s="20"/>
      <c r="L19" s="9">
        <f t="shared" si="1"/>
        <v>0</v>
      </c>
      <c r="M19" s="9"/>
      <c r="N19" s="9"/>
      <c r="O19" s="9">
        <f t="shared" si="2"/>
        <v>0</v>
      </c>
      <c r="P19" s="9"/>
      <c r="Q19" s="9"/>
      <c r="R19" s="9">
        <f t="shared" si="3"/>
        <v>0</v>
      </c>
      <c r="S19" s="9"/>
      <c r="T19" s="9"/>
      <c r="U19" s="9">
        <f t="shared" si="4"/>
        <v>0</v>
      </c>
      <c r="V19" s="9"/>
      <c r="W19" s="9"/>
      <c r="X19" s="9">
        <f t="shared" si="5"/>
        <v>0</v>
      </c>
      <c r="Y19" s="9"/>
      <c r="Z19" s="9"/>
      <c r="AA19" s="10">
        <f t="shared" si="6"/>
        <v>-2112000</v>
      </c>
      <c r="AB19" s="11">
        <v>45490</v>
      </c>
    </row>
    <row r="20" spans="1:28" ht="15.75" x14ac:dyDescent="0.25">
      <c r="A20" s="26">
        <v>45644</v>
      </c>
      <c r="B20" s="27" t="s">
        <v>165</v>
      </c>
      <c r="C20" s="20">
        <v>-1020000</v>
      </c>
      <c r="D20" s="27" t="s">
        <v>31</v>
      </c>
      <c r="E20" s="20" t="s">
        <v>139</v>
      </c>
      <c r="F20" s="20">
        <v>2</v>
      </c>
      <c r="G20" s="20" t="s">
        <v>23</v>
      </c>
      <c r="H20" s="20"/>
      <c r="I20" s="5">
        <f t="shared" si="0"/>
        <v>0</v>
      </c>
      <c r="J20" s="31" t="s">
        <v>34</v>
      </c>
      <c r="K20" s="20" t="s">
        <v>273</v>
      </c>
      <c r="L20" s="9">
        <f t="shared" si="1"/>
        <v>0</v>
      </c>
      <c r="M20" s="9"/>
      <c r="N20" s="9"/>
      <c r="O20" s="9">
        <f t="shared" si="2"/>
        <v>0</v>
      </c>
      <c r="P20" s="9"/>
      <c r="Q20" s="9"/>
      <c r="R20" s="9">
        <f t="shared" si="3"/>
        <v>0</v>
      </c>
      <c r="S20" s="9"/>
      <c r="T20" s="9"/>
      <c r="U20" s="9">
        <f t="shared" si="4"/>
        <v>0</v>
      </c>
      <c r="V20" s="9"/>
      <c r="W20" s="9"/>
      <c r="X20" s="9">
        <f t="shared" si="5"/>
        <v>0</v>
      </c>
      <c r="Y20" s="9"/>
      <c r="Z20" s="9"/>
      <c r="AA20" s="10">
        <f t="shared" si="6"/>
        <v>-1020000</v>
      </c>
      <c r="AB20" s="11">
        <v>45685</v>
      </c>
    </row>
    <row r="21" spans="1:28" ht="15.75" x14ac:dyDescent="0.25">
      <c r="A21" s="26">
        <v>45646</v>
      </c>
      <c r="B21" s="20" t="s">
        <v>208</v>
      </c>
      <c r="C21" s="20">
        <v>-1354000</v>
      </c>
      <c r="D21" s="27" t="s">
        <v>31</v>
      </c>
      <c r="E21" s="20" t="s">
        <v>184</v>
      </c>
      <c r="F21" s="20">
        <v>49.1</v>
      </c>
      <c r="G21" s="20" t="s">
        <v>51</v>
      </c>
      <c r="H21" s="27"/>
      <c r="I21" s="5">
        <f t="shared" si="0"/>
        <v>0</v>
      </c>
      <c r="J21" s="14" t="s">
        <v>34</v>
      </c>
      <c r="K21" s="20"/>
      <c r="L21" s="9">
        <f t="shared" si="1"/>
        <v>0</v>
      </c>
      <c r="M21" s="9"/>
      <c r="N21" s="9"/>
      <c r="O21" s="9">
        <f t="shared" si="2"/>
        <v>0</v>
      </c>
      <c r="P21" s="9"/>
      <c r="Q21" s="9"/>
      <c r="R21" s="9">
        <f t="shared" si="3"/>
        <v>0</v>
      </c>
      <c r="S21" s="9"/>
      <c r="T21" s="9"/>
      <c r="U21" s="9">
        <f t="shared" si="4"/>
        <v>0</v>
      </c>
      <c r="V21" s="9"/>
      <c r="W21" s="9"/>
      <c r="X21" s="9">
        <f t="shared" si="5"/>
        <v>0</v>
      </c>
      <c r="Y21" s="9"/>
      <c r="Z21" s="9"/>
      <c r="AA21" s="10">
        <f t="shared" si="6"/>
        <v>-1354000</v>
      </c>
      <c r="AB21" s="11">
        <v>45653</v>
      </c>
    </row>
    <row r="22" spans="1:28" ht="15.75" x14ac:dyDescent="0.25">
      <c r="A22" s="32"/>
      <c r="B22" s="33" t="s">
        <v>53</v>
      </c>
      <c r="C22" s="33">
        <v>-1333000</v>
      </c>
      <c r="D22" s="33"/>
      <c r="E22" s="33"/>
      <c r="F22" s="33"/>
      <c r="G22" s="33"/>
      <c r="H22" s="33"/>
      <c r="I22" s="5">
        <f t="shared" si="0"/>
        <v>0</v>
      </c>
      <c r="J22" s="37" t="s">
        <v>34</v>
      </c>
      <c r="K22" s="20" t="s">
        <v>321</v>
      </c>
      <c r="L22" s="9">
        <f t="shared" si="1"/>
        <v>0</v>
      </c>
      <c r="M22" s="9"/>
      <c r="N22" s="9"/>
      <c r="O22" s="9">
        <f t="shared" si="2"/>
        <v>0</v>
      </c>
      <c r="P22" s="9"/>
      <c r="Q22" s="9"/>
      <c r="R22" s="9">
        <f t="shared" si="3"/>
        <v>0</v>
      </c>
      <c r="S22" s="9"/>
      <c r="T22" s="9"/>
      <c r="U22" s="9">
        <f t="shared" si="4"/>
        <v>0</v>
      </c>
      <c r="V22" s="9"/>
      <c r="W22" s="9"/>
      <c r="X22" s="9">
        <f t="shared" si="5"/>
        <v>0</v>
      </c>
      <c r="Y22" s="9"/>
      <c r="Z22" s="9"/>
      <c r="AA22" s="10">
        <f t="shared" si="6"/>
        <v>-1333000</v>
      </c>
      <c r="AB22" s="11">
        <v>45666</v>
      </c>
    </row>
    <row r="23" spans="1:28" ht="15.75" x14ac:dyDescent="0.25">
      <c r="A23" s="39"/>
      <c r="B23" s="33" t="s">
        <v>48</v>
      </c>
      <c r="C23" s="35">
        <v>-39100</v>
      </c>
      <c r="D23" s="35"/>
      <c r="E23" s="35"/>
      <c r="F23" s="35"/>
      <c r="G23" s="33"/>
      <c r="H23" s="35"/>
      <c r="I23" s="5">
        <f t="shared" si="0"/>
        <v>0</v>
      </c>
      <c r="J23" s="37" t="s">
        <v>34</v>
      </c>
      <c r="K23" s="20"/>
      <c r="L23" s="9">
        <f t="shared" si="1"/>
        <v>0</v>
      </c>
      <c r="M23" s="9"/>
      <c r="N23" s="9"/>
      <c r="O23" s="9">
        <f t="shared" si="2"/>
        <v>0</v>
      </c>
      <c r="P23" s="9"/>
      <c r="Q23" s="9"/>
      <c r="R23" s="9"/>
      <c r="S23" s="9"/>
      <c r="T23" s="9"/>
      <c r="U23" s="9">
        <f t="shared" si="4"/>
        <v>0</v>
      </c>
      <c r="V23" s="9"/>
      <c r="W23" s="9"/>
      <c r="X23" s="9">
        <f t="shared" si="5"/>
        <v>0</v>
      </c>
      <c r="Y23" s="9"/>
      <c r="Z23" s="9"/>
      <c r="AA23" s="10">
        <f t="shared" si="6"/>
        <v>-39100</v>
      </c>
      <c r="AB23" s="11">
        <v>45468</v>
      </c>
    </row>
    <row r="24" spans="1:28" ht="15.75" x14ac:dyDescent="0.25">
      <c r="A24" s="32"/>
      <c r="B24" s="33" t="s">
        <v>48</v>
      </c>
      <c r="C24" s="33">
        <v>-818000</v>
      </c>
      <c r="D24" s="33"/>
      <c r="E24" s="33"/>
      <c r="F24" s="33"/>
      <c r="G24" s="33"/>
      <c r="H24" s="33"/>
      <c r="I24" s="5">
        <f t="shared" si="0"/>
        <v>0</v>
      </c>
      <c r="J24" s="37" t="s">
        <v>34</v>
      </c>
      <c r="K24" s="20" t="s">
        <v>498</v>
      </c>
      <c r="L24" s="9">
        <f t="shared" si="1"/>
        <v>0</v>
      </c>
      <c r="M24" s="9"/>
      <c r="N24" s="9"/>
      <c r="O24" s="9">
        <f t="shared" si="2"/>
        <v>0</v>
      </c>
      <c r="P24" s="9"/>
      <c r="Q24" s="9"/>
      <c r="R24" s="9">
        <f t="shared" si="3"/>
        <v>0</v>
      </c>
      <c r="S24" s="9"/>
      <c r="T24" s="9"/>
      <c r="U24" s="9">
        <f t="shared" si="4"/>
        <v>0</v>
      </c>
      <c r="V24" s="9"/>
      <c r="W24" s="9"/>
      <c r="X24" s="9">
        <f t="shared" si="5"/>
        <v>0</v>
      </c>
      <c r="Y24" s="9"/>
      <c r="Z24" s="9"/>
      <c r="AA24" s="10">
        <f t="shared" si="6"/>
        <v>-818000</v>
      </c>
      <c r="AB24" s="11">
        <v>45684</v>
      </c>
    </row>
    <row r="25" spans="1:28" ht="15.75" x14ac:dyDescent="0.25">
      <c r="A25" s="39">
        <v>45706</v>
      </c>
      <c r="B25" s="33" t="s">
        <v>602</v>
      </c>
      <c r="C25" s="33">
        <v>-50000</v>
      </c>
      <c r="D25" s="33" t="s">
        <v>223</v>
      </c>
      <c r="E25" s="33" t="s">
        <v>64</v>
      </c>
      <c r="F25" s="33">
        <v>4</v>
      </c>
      <c r="G25" s="33" t="s">
        <v>33</v>
      </c>
      <c r="H25" s="33"/>
      <c r="I25" s="5">
        <f t="shared" si="0"/>
        <v>0</v>
      </c>
      <c r="J25" s="37" t="s">
        <v>34</v>
      </c>
      <c r="K25" s="20"/>
      <c r="L25" s="9">
        <f t="shared" si="1"/>
        <v>0</v>
      </c>
      <c r="M25" s="9"/>
      <c r="N25" s="9"/>
      <c r="O25" s="9">
        <f t="shared" si="2"/>
        <v>0</v>
      </c>
      <c r="P25" s="9"/>
      <c r="Q25" s="9"/>
      <c r="R25" s="9">
        <f t="shared" si="3"/>
        <v>0</v>
      </c>
      <c r="S25" s="9"/>
      <c r="T25" s="9"/>
      <c r="U25" s="9">
        <f t="shared" si="4"/>
        <v>0</v>
      </c>
      <c r="V25" s="9"/>
      <c r="W25" s="9"/>
      <c r="X25" s="9">
        <f t="shared" si="5"/>
        <v>0</v>
      </c>
      <c r="Y25" s="9"/>
      <c r="Z25" s="9"/>
      <c r="AA25" s="10">
        <f t="shared" si="6"/>
        <v>-50000</v>
      </c>
      <c r="AB25" s="11">
        <v>45706</v>
      </c>
    </row>
    <row r="26" spans="1:28" ht="15.75" x14ac:dyDescent="0.25">
      <c r="A26" s="32"/>
      <c r="B26" s="33" t="s">
        <v>53</v>
      </c>
      <c r="C26" s="33">
        <v>-566000</v>
      </c>
      <c r="D26" s="33"/>
      <c r="E26" s="33"/>
      <c r="F26" s="33"/>
      <c r="G26" s="33"/>
      <c r="H26" s="33"/>
      <c r="I26" s="5">
        <f t="shared" si="0"/>
        <v>0</v>
      </c>
      <c r="J26" s="37" t="s">
        <v>34</v>
      </c>
      <c r="K26" s="20" t="s">
        <v>321</v>
      </c>
      <c r="L26" s="9">
        <f t="shared" si="1"/>
        <v>0</v>
      </c>
      <c r="M26" s="9"/>
      <c r="N26" s="9"/>
      <c r="O26" s="9">
        <f t="shared" si="2"/>
        <v>0</v>
      </c>
      <c r="P26" s="9"/>
      <c r="Q26" s="9"/>
      <c r="R26" s="9">
        <f t="shared" si="3"/>
        <v>0</v>
      </c>
      <c r="S26" s="9"/>
      <c r="T26" s="9"/>
      <c r="U26" s="9">
        <f t="shared" si="4"/>
        <v>0</v>
      </c>
      <c r="V26" s="9"/>
      <c r="W26" s="9"/>
      <c r="X26" s="9">
        <f t="shared" si="5"/>
        <v>0</v>
      </c>
      <c r="Y26" s="9"/>
      <c r="Z26" s="9"/>
      <c r="AA26" s="10">
        <f t="shared" si="6"/>
        <v>-566000</v>
      </c>
      <c r="AB26" s="11">
        <v>45721</v>
      </c>
    </row>
    <row r="27" spans="1:28" ht="15.75" x14ac:dyDescent="0.25">
      <c r="A27" s="39">
        <v>45727</v>
      </c>
      <c r="B27" s="33" t="s">
        <v>182</v>
      </c>
      <c r="C27" s="33">
        <v>-4400000</v>
      </c>
      <c r="D27" s="33" t="s">
        <v>41</v>
      </c>
      <c r="E27" s="33" t="s">
        <v>183</v>
      </c>
      <c r="F27" s="33">
        <v>4</v>
      </c>
      <c r="G27" s="33" t="s">
        <v>25</v>
      </c>
      <c r="H27" s="33"/>
      <c r="I27" s="5">
        <f t="shared" si="0"/>
        <v>0</v>
      </c>
      <c r="J27" s="14" t="s">
        <v>34</v>
      </c>
      <c r="K27" s="20"/>
      <c r="L27" s="9">
        <f t="shared" si="1"/>
        <v>0</v>
      </c>
      <c r="M27" s="9"/>
      <c r="N27" s="9"/>
      <c r="O27" s="9">
        <f t="shared" si="2"/>
        <v>0</v>
      </c>
      <c r="P27" s="9"/>
      <c r="Q27" s="9"/>
      <c r="R27" s="9">
        <f t="shared" si="3"/>
        <v>0</v>
      </c>
      <c r="S27" s="9"/>
      <c r="T27" s="9"/>
      <c r="U27" s="9">
        <f t="shared" si="4"/>
        <v>0</v>
      </c>
      <c r="V27" s="9"/>
      <c r="W27" s="9"/>
      <c r="X27" s="9">
        <f t="shared" si="5"/>
        <v>0</v>
      </c>
      <c r="Y27" s="9"/>
      <c r="Z27" s="9"/>
      <c r="AA27" s="10">
        <f t="shared" si="6"/>
        <v>-4400000</v>
      </c>
      <c r="AB27" s="11">
        <v>45693</v>
      </c>
    </row>
    <row r="28" spans="1:28" ht="15.75" x14ac:dyDescent="0.25">
      <c r="A28" s="39">
        <v>45765</v>
      </c>
      <c r="B28" s="35" t="s">
        <v>164</v>
      </c>
      <c r="C28" s="35">
        <v>-520000</v>
      </c>
      <c r="D28" s="35" t="s">
        <v>31</v>
      </c>
      <c r="E28" s="35" t="s">
        <v>95</v>
      </c>
      <c r="F28" s="35">
        <v>5200</v>
      </c>
      <c r="G28" s="35" t="s">
        <v>29</v>
      </c>
      <c r="H28" s="35"/>
      <c r="I28" s="5">
        <f t="shared" si="0"/>
        <v>0</v>
      </c>
      <c r="J28" s="41" t="s">
        <v>34</v>
      </c>
      <c r="K28" s="20"/>
      <c r="L28" s="9">
        <f t="shared" si="1"/>
        <v>0</v>
      </c>
      <c r="M28" s="9"/>
      <c r="N28" s="9"/>
      <c r="O28" s="9">
        <f t="shared" si="2"/>
        <v>0</v>
      </c>
      <c r="P28" s="9"/>
      <c r="Q28" s="9"/>
      <c r="R28" s="9">
        <f t="shared" si="3"/>
        <v>0</v>
      </c>
      <c r="S28" s="9"/>
      <c r="T28" s="9"/>
      <c r="U28" s="9">
        <f t="shared" si="4"/>
        <v>0</v>
      </c>
      <c r="V28" s="9"/>
      <c r="W28" s="9"/>
      <c r="X28" s="9">
        <f t="shared" si="5"/>
        <v>0</v>
      </c>
      <c r="Y28" s="9"/>
      <c r="Z28" s="9"/>
      <c r="AA28" s="10">
        <f t="shared" si="6"/>
        <v>-520000</v>
      </c>
      <c r="AB28" s="11">
        <v>45821</v>
      </c>
    </row>
    <row r="29" spans="1:28" ht="15.75" x14ac:dyDescent="0.25">
      <c r="A29" s="39">
        <v>45766</v>
      </c>
      <c r="B29" s="33" t="s">
        <v>397</v>
      </c>
      <c r="C29" s="33">
        <v>-270000</v>
      </c>
      <c r="D29" s="33" t="s">
        <v>223</v>
      </c>
      <c r="E29" s="33" t="s">
        <v>122</v>
      </c>
      <c r="F29" s="33">
        <v>4</v>
      </c>
      <c r="G29" s="33" t="s">
        <v>51</v>
      </c>
      <c r="H29" s="33"/>
      <c r="I29" s="5">
        <f t="shared" si="0"/>
        <v>0</v>
      </c>
      <c r="J29" s="37" t="s">
        <v>34</v>
      </c>
      <c r="K29" s="20"/>
      <c r="L29" s="9">
        <f t="shared" si="1"/>
        <v>0</v>
      </c>
      <c r="M29" s="9"/>
      <c r="N29" s="9"/>
      <c r="O29" s="9">
        <f t="shared" si="2"/>
        <v>0</v>
      </c>
      <c r="P29" s="9"/>
      <c r="Q29" s="9"/>
      <c r="R29" s="9">
        <f t="shared" si="3"/>
        <v>0</v>
      </c>
      <c r="S29" s="9"/>
      <c r="T29" s="9"/>
      <c r="U29" s="9">
        <f t="shared" si="4"/>
        <v>0</v>
      </c>
      <c r="V29" s="9"/>
      <c r="W29" s="9"/>
      <c r="X29" s="9">
        <f t="shared" si="5"/>
        <v>0</v>
      </c>
      <c r="Y29" s="9"/>
      <c r="Z29" s="9"/>
      <c r="AA29" s="10">
        <f t="shared" si="6"/>
        <v>-270000</v>
      </c>
      <c r="AB29" s="11">
        <v>45766</v>
      </c>
    </row>
    <row r="30" spans="1:28" ht="15.75" x14ac:dyDescent="0.25">
      <c r="A30" s="32"/>
      <c r="B30" s="33" t="s">
        <v>775</v>
      </c>
      <c r="C30" s="33">
        <v>-1130000</v>
      </c>
      <c r="D30" s="33" t="s">
        <v>31</v>
      </c>
      <c r="E30" s="33"/>
      <c r="F30" s="33"/>
      <c r="G30" s="33" t="s">
        <v>51</v>
      </c>
      <c r="H30" s="33"/>
      <c r="I30" s="5">
        <f t="shared" si="0"/>
        <v>0</v>
      </c>
      <c r="J30" s="37" t="s">
        <v>34</v>
      </c>
      <c r="K30" s="20"/>
      <c r="L30" s="9">
        <f t="shared" si="1"/>
        <v>0</v>
      </c>
      <c r="M30" s="9"/>
      <c r="N30" s="9"/>
      <c r="O30" s="9">
        <f t="shared" si="2"/>
        <v>0</v>
      </c>
      <c r="P30" s="9"/>
      <c r="Q30" s="9"/>
      <c r="R30" s="9">
        <f t="shared" si="3"/>
        <v>0</v>
      </c>
      <c r="S30" s="9"/>
      <c r="T30" s="9"/>
      <c r="U30" s="9">
        <f t="shared" si="4"/>
        <v>0</v>
      </c>
      <c r="V30" s="9"/>
      <c r="W30" s="9"/>
      <c r="X30" s="9">
        <f t="shared" si="5"/>
        <v>0</v>
      </c>
      <c r="Y30" s="9"/>
      <c r="Z30" s="9"/>
      <c r="AA30" s="10">
        <f t="shared" si="6"/>
        <v>-1130000</v>
      </c>
      <c r="AB30" s="11">
        <v>45796</v>
      </c>
    </row>
    <row r="31" spans="1:28" ht="15.75" x14ac:dyDescent="0.25">
      <c r="A31" s="32">
        <v>45813</v>
      </c>
      <c r="B31" s="35" t="s">
        <v>182</v>
      </c>
      <c r="C31" s="35">
        <v>-2700000</v>
      </c>
      <c r="D31" s="35" t="s">
        <v>41</v>
      </c>
      <c r="E31" s="35" t="s">
        <v>293</v>
      </c>
      <c r="F31" s="35">
        <v>200</v>
      </c>
      <c r="G31" s="35" t="s">
        <v>74</v>
      </c>
      <c r="H31" s="35"/>
      <c r="I31" s="5">
        <f t="shared" si="0"/>
        <v>0</v>
      </c>
      <c r="J31" s="14" t="s">
        <v>34</v>
      </c>
      <c r="K31" s="27"/>
      <c r="L31" s="9">
        <f t="shared" si="1"/>
        <v>0</v>
      </c>
      <c r="M31" s="9"/>
      <c r="N31" s="9"/>
      <c r="O31" s="9">
        <f t="shared" si="2"/>
        <v>0</v>
      </c>
      <c r="P31" s="9"/>
      <c r="Q31" s="9"/>
      <c r="R31" s="9">
        <f t="shared" si="3"/>
        <v>0</v>
      </c>
      <c r="S31" s="9"/>
      <c r="T31" s="9"/>
      <c r="U31" s="9">
        <f t="shared" si="4"/>
        <v>0</v>
      </c>
      <c r="V31" s="9"/>
      <c r="W31" s="9"/>
      <c r="X31" s="9">
        <f t="shared" si="5"/>
        <v>0</v>
      </c>
      <c r="Y31" s="9"/>
      <c r="Z31" s="9"/>
      <c r="AA31" s="10">
        <f t="shared" si="6"/>
        <v>-2700000</v>
      </c>
      <c r="AB31" s="94">
        <v>45847</v>
      </c>
    </row>
    <row r="32" spans="1:28" ht="15.75" x14ac:dyDescent="0.25">
      <c r="A32" s="32">
        <v>45817</v>
      </c>
      <c r="B32" s="33" t="s">
        <v>182</v>
      </c>
      <c r="C32" s="33">
        <v>40000000</v>
      </c>
      <c r="D32" s="33" t="s">
        <v>41</v>
      </c>
      <c r="E32" s="33" t="s">
        <v>1001</v>
      </c>
      <c r="F32" s="33">
        <v>1000</v>
      </c>
      <c r="G32" s="33" t="s">
        <v>25</v>
      </c>
      <c r="H32" s="33"/>
      <c r="I32" s="5">
        <f t="shared" si="0"/>
        <v>0</v>
      </c>
      <c r="J32" s="37" t="s">
        <v>34</v>
      </c>
      <c r="K32" s="20"/>
      <c r="L32" s="9">
        <f t="shared" si="1"/>
        <v>0</v>
      </c>
      <c r="M32" s="9"/>
      <c r="N32" s="9"/>
      <c r="O32" s="9">
        <f t="shared" si="2"/>
        <v>49000000</v>
      </c>
      <c r="P32" s="9">
        <v>49000000</v>
      </c>
      <c r="Q32" s="9"/>
      <c r="R32" s="9">
        <f t="shared" si="3"/>
        <v>0</v>
      </c>
      <c r="S32" s="9"/>
      <c r="T32" s="9"/>
      <c r="U32" s="9">
        <f t="shared" si="4"/>
        <v>0</v>
      </c>
      <c r="V32" s="9"/>
      <c r="W32" s="9"/>
      <c r="X32" s="9">
        <f t="shared" si="5"/>
        <v>0</v>
      </c>
      <c r="Y32" s="9"/>
      <c r="Z32" s="9"/>
      <c r="AA32" s="10">
        <f t="shared" si="6"/>
        <v>-9000000</v>
      </c>
      <c r="AB32" s="11">
        <v>45866</v>
      </c>
    </row>
    <row r="33" spans="1:28" ht="15.75" x14ac:dyDescent="0.25">
      <c r="A33" s="32">
        <v>45834</v>
      </c>
      <c r="B33" s="33" t="s">
        <v>121</v>
      </c>
      <c r="C33" s="33">
        <v>3000000</v>
      </c>
      <c r="D33" s="33" t="s">
        <v>41</v>
      </c>
      <c r="E33" s="33" t="s">
        <v>426</v>
      </c>
      <c r="F33" s="33">
        <v>60</v>
      </c>
      <c r="G33" s="33" t="s">
        <v>51</v>
      </c>
      <c r="H33" s="33"/>
      <c r="I33" s="5">
        <f t="shared" si="0"/>
        <v>0</v>
      </c>
      <c r="J33" s="37" t="s">
        <v>34</v>
      </c>
      <c r="K33" s="33" t="s">
        <v>1008</v>
      </c>
      <c r="L33" s="9">
        <f t="shared" si="1"/>
        <v>0</v>
      </c>
      <c r="M33" s="9"/>
      <c r="N33" s="9"/>
      <c r="O33" s="9">
        <f t="shared" si="2"/>
        <v>3129000</v>
      </c>
      <c r="P33" s="9">
        <v>3000000</v>
      </c>
      <c r="Q33" s="9">
        <v>129000</v>
      </c>
      <c r="R33" s="9">
        <f t="shared" si="3"/>
        <v>0</v>
      </c>
      <c r="S33" s="9"/>
      <c r="T33" s="9"/>
      <c r="U33" s="9">
        <f t="shared" si="4"/>
        <v>0</v>
      </c>
      <c r="V33" s="9"/>
      <c r="W33" s="9"/>
      <c r="X33" s="9">
        <f t="shared" si="5"/>
        <v>0</v>
      </c>
      <c r="Y33" s="9"/>
      <c r="Z33" s="9"/>
      <c r="AA33" s="10">
        <f t="shared" si="6"/>
        <v>-129000</v>
      </c>
      <c r="AB33" s="11">
        <v>45841</v>
      </c>
    </row>
    <row r="34" spans="1:28" ht="15.75" x14ac:dyDescent="0.25">
      <c r="A34" s="32">
        <v>45866</v>
      </c>
      <c r="B34" s="33" t="s">
        <v>345</v>
      </c>
      <c r="C34" s="33"/>
      <c r="D34" s="33" t="s">
        <v>31</v>
      </c>
      <c r="E34" s="33" t="s">
        <v>197</v>
      </c>
      <c r="F34" s="33">
        <v>125</v>
      </c>
      <c r="G34" s="33" t="s">
        <v>29</v>
      </c>
      <c r="H34" s="33">
        <v>2460</v>
      </c>
      <c r="I34" s="5">
        <f t="shared" si="0"/>
        <v>307500</v>
      </c>
      <c r="J34" s="37" t="s">
        <v>34</v>
      </c>
      <c r="K34" s="33"/>
      <c r="L34" s="9">
        <f t="shared" si="1"/>
        <v>0</v>
      </c>
      <c r="M34" s="92"/>
      <c r="N34" s="92"/>
      <c r="O34" s="9">
        <f t="shared" si="2"/>
        <v>0</v>
      </c>
      <c r="P34" s="92"/>
      <c r="Q34" s="92"/>
      <c r="R34" s="9">
        <f t="shared" si="3"/>
        <v>0</v>
      </c>
      <c r="S34" s="92"/>
      <c r="T34" s="92"/>
      <c r="U34" s="9">
        <f t="shared" si="4"/>
        <v>370000</v>
      </c>
      <c r="V34" s="92">
        <v>370000</v>
      </c>
      <c r="W34" s="92"/>
      <c r="X34" s="9">
        <f t="shared" si="5"/>
        <v>0</v>
      </c>
      <c r="Y34" s="92"/>
      <c r="Z34" s="92"/>
      <c r="AA34" s="10">
        <f t="shared" si="6"/>
        <v>-62500</v>
      </c>
      <c r="AB34" s="94">
        <v>45866</v>
      </c>
    </row>
    <row r="35" spans="1:28" ht="15.75" x14ac:dyDescent="0.25">
      <c r="A35" s="32">
        <v>45875</v>
      </c>
      <c r="B35" s="33" t="s">
        <v>161</v>
      </c>
      <c r="C35" s="33"/>
      <c r="D35" s="33" t="s">
        <v>31</v>
      </c>
      <c r="E35" s="33" t="s">
        <v>166</v>
      </c>
      <c r="F35" s="33">
        <v>1</v>
      </c>
      <c r="G35" s="33" t="s">
        <v>23</v>
      </c>
      <c r="H35" s="33">
        <v>400000</v>
      </c>
      <c r="I35" s="5">
        <f t="shared" si="0"/>
        <v>400000</v>
      </c>
      <c r="J35" s="41" t="s">
        <v>241</v>
      </c>
      <c r="K35" s="21" t="s">
        <v>1079</v>
      </c>
      <c r="L35" s="9">
        <f t="shared" si="1"/>
        <v>0</v>
      </c>
      <c r="M35" s="9"/>
      <c r="N35" s="9"/>
      <c r="O35" s="9">
        <f t="shared" si="2"/>
        <v>0</v>
      </c>
      <c r="P35" s="9"/>
      <c r="Q35" s="9"/>
      <c r="R35" s="9">
        <f t="shared" si="3"/>
        <v>0</v>
      </c>
      <c r="S35" s="9"/>
      <c r="T35" s="9"/>
      <c r="U35" s="9">
        <f t="shared" si="4"/>
        <v>400000</v>
      </c>
      <c r="V35" s="9">
        <v>400000</v>
      </c>
      <c r="W35" s="9"/>
      <c r="X35" s="9">
        <f t="shared" si="5"/>
        <v>0</v>
      </c>
      <c r="Y35" s="9"/>
      <c r="Z35" s="9"/>
      <c r="AA35" s="10">
        <f t="shared" si="6"/>
        <v>0</v>
      </c>
      <c r="AB35" s="11">
        <v>45881</v>
      </c>
    </row>
    <row r="36" spans="1:28" ht="15.75" x14ac:dyDescent="0.25">
      <c r="A36" s="32">
        <v>45885</v>
      </c>
      <c r="B36" s="33" t="s">
        <v>902</v>
      </c>
      <c r="C36" s="33"/>
      <c r="D36" s="33" t="s">
        <v>31</v>
      </c>
      <c r="E36" s="33" t="s">
        <v>372</v>
      </c>
      <c r="F36" s="33">
        <v>9</v>
      </c>
      <c r="G36" s="33" t="s">
        <v>33</v>
      </c>
      <c r="H36" s="33">
        <v>250000</v>
      </c>
      <c r="I36" s="5">
        <f t="shared" si="0"/>
        <v>2250000</v>
      </c>
      <c r="J36" s="37" t="s">
        <v>34</v>
      </c>
      <c r="K36" s="33"/>
      <c r="L36" s="9">
        <f t="shared" si="1"/>
        <v>0</v>
      </c>
      <c r="M36" s="9"/>
      <c r="N36" s="9"/>
      <c r="O36" s="9">
        <f t="shared" si="2"/>
        <v>0</v>
      </c>
      <c r="P36" s="9"/>
      <c r="Q36" s="9"/>
      <c r="R36" s="9">
        <f t="shared" si="3"/>
        <v>0</v>
      </c>
      <c r="S36" s="9"/>
      <c r="T36" s="9"/>
      <c r="U36" s="9">
        <f t="shared" si="4"/>
        <v>2500000</v>
      </c>
      <c r="V36" s="9">
        <v>2500000</v>
      </c>
      <c r="W36" s="9"/>
      <c r="X36" s="9">
        <f t="shared" si="5"/>
        <v>0</v>
      </c>
      <c r="Y36" s="9"/>
      <c r="Z36" s="9"/>
      <c r="AA36" s="10">
        <f t="shared" si="6"/>
        <v>-250000</v>
      </c>
      <c r="AB36" s="11">
        <v>45884</v>
      </c>
    </row>
    <row r="37" spans="1:28" ht="15.75" x14ac:dyDescent="0.25">
      <c r="A37" s="32">
        <v>45894</v>
      </c>
      <c r="B37" s="33" t="s">
        <v>67</v>
      </c>
      <c r="C37" s="33"/>
      <c r="D37" s="33" t="s">
        <v>41</v>
      </c>
      <c r="E37" s="33" t="s">
        <v>293</v>
      </c>
      <c r="F37" s="33">
        <v>240</v>
      </c>
      <c r="G37" s="33" t="s">
        <v>74</v>
      </c>
      <c r="H37" s="33">
        <v>65000</v>
      </c>
      <c r="I37" s="5">
        <f t="shared" si="0"/>
        <v>15600000</v>
      </c>
      <c r="J37" s="82" t="s">
        <v>38</v>
      </c>
      <c r="K37" s="130" t="s">
        <v>1137</v>
      </c>
      <c r="L37" s="9">
        <f t="shared" si="1"/>
        <v>0</v>
      </c>
      <c r="M37" s="9"/>
      <c r="N37" s="9"/>
      <c r="O37" s="9">
        <f t="shared" si="2"/>
        <v>5200000</v>
      </c>
      <c r="P37" s="9">
        <v>5200000</v>
      </c>
      <c r="Q37" s="9"/>
      <c r="R37" s="9">
        <f t="shared" si="3"/>
        <v>0</v>
      </c>
      <c r="S37" s="9"/>
      <c r="T37" s="9"/>
      <c r="U37" s="9">
        <f t="shared" si="4"/>
        <v>0</v>
      </c>
      <c r="V37" s="9"/>
      <c r="W37" s="9"/>
      <c r="X37" s="9">
        <f t="shared" si="5"/>
        <v>0</v>
      </c>
      <c r="Y37" s="9"/>
      <c r="Z37" s="9"/>
      <c r="AA37" s="10">
        <f t="shared" si="6"/>
        <v>10400000</v>
      </c>
      <c r="AB37" s="11">
        <v>45973</v>
      </c>
    </row>
    <row r="38" spans="1:28" ht="15.75" x14ac:dyDescent="0.25">
      <c r="A38" s="32">
        <v>45902</v>
      </c>
      <c r="B38" s="33" t="s">
        <v>222</v>
      </c>
      <c r="C38" s="33"/>
      <c r="D38" s="33" t="s">
        <v>41</v>
      </c>
      <c r="E38" s="33" t="s">
        <v>98</v>
      </c>
      <c r="F38" s="33">
        <v>23</v>
      </c>
      <c r="G38" s="33" t="s">
        <v>51</v>
      </c>
      <c r="H38" s="33">
        <v>43000</v>
      </c>
      <c r="I38" s="5">
        <f t="shared" si="0"/>
        <v>989000</v>
      </c>
      <c r="J38" s="37" t="s">
        <v>34</v>
      </c>
      <c r="K38" s="33"/>
      <c r="L38" s="9">
        <f t="shared" si="1"/>
        <v>0</v>
      </c>
      <c r="M38" s="9"/>
      <c r="N38" s="9"/>
      <c r="O38" s="9">
        <f t="shared" si="2"/>
        <v>0</v>
      </c>
      <c r="P38" s="9"/>
      <c r="Q38" s="9"/>
      <c r="R38" s="9">
        <f t="shared" si="3"/>
        <v>0</v>
      </c>
      <c r="S38" s="9"/>
      <c r="T38" s="9"/>
      <c r="U38" s="9">
        <f t="shared" si="4"/>
        <v>1053000</v>
      </c>
      <c r="V38" s="9">
        <v>1053000</v>
      </c>
      <c r="W38" s="9"/>
      <c r="X38" s="9">
        <f t="shared" si="5"/>
        <v>0</v>
      </c>
      <c r="Y38" s="9"/>
      <c r="Z38" s="9"/>
      <c r="AA38" s="10">
        <f t="shared" si="6"/>
        <v>-64000</v>
      </c>
      <c r="AB38" s="11">
        <v>45902</v>
      </c>
    </row>
    <row r="39" spans="1:28" ht="15.75" x14ac:dyDescent="0.25">
      <c r="A39" s="32">
        <v>45904</v>
      </c>
      <c r="B39" s="33" t="s">
        <v>492</v>
      </c>
      <c r="C39" s="33"/>
      <c r="D39" s="33" t="s">
        <v>31</v>
      </c>
      <c r="E39" s="33" t="s">
        <v>98</v>
      </c>
      <c r="F39" s="21">
        <v>45.2</v>
      </c>
      <c r="G39" s="33" t="s">
        <v>51</v>
      </c>
      <c r="H39" s="21">
        <v>43000</v>
      </c>
      <c r="I39" s="5">
        <f t="shared" si="0"/>
        <v>1943600.0000000002</v>
      </c>
      <c r="J39" s="82" t="s">
        <v>43</v>
      </c>
      <c r="K39" s="129" t="s">
        <v>1116</v>
      </c>
      <c r="L39" s="9">
        <f t="shared" si="1"/>
        <v>1874600</v>
      </c>
      <c r="M39" s="9">
        <v>1874600</v>
      </c>
      <c r="N39" s="9"/>
      <c r="O39" s="9">
        <f t="shared" si="2"/>
        <v>0</v>
      </c>
      <c r="P39" s="9"/>
      <c r="Q39" s="9"/>
      <c r="R39" s="9">
        <f t="shared" si="3"/>
        <v>0</v>
      </c>
      <c r="S39" s="9"/>
      <c r="T39" s="9"/>
      <c r="U39" s="9">
        <f t="shared" si="4"/>
        <v>0</v>
      </c>
      <c r="V39" s="9"/>
      <c r="W39" s="9"/>
      <c r="X39" s="9">
        <f t="shared" si="5"/>
        <v>0</v>
      </c>
      <c r="Y39" s="9"/>
      <c r="Z39" s="9"/>
      <c r="AA39" s="10">
        <f t="shared" si="6"/>
        <v>69000.000000000233</v>
      </c>
      <c r="AB39" s="11">
        <v>45939</v>
      </c>
    </row>
    <row r="40" spans="1:28" ht="15.75" x14ac:dyDescent="0.25">
      <c r="A40" s="32">
        <v>45904</v>
      </c>
      <c r="B40" s="33" t="s">
        <v>141</v>
      </c>
      <c r="C40" s="33"/>
      <c r="D40" s="33" t="s">
        <v>31</v>
      </c>
      <c r="E40" s="33" t="s">
        <v>95</v>
      </c>
      <c r="F40" s="33">
        <v>10400</v>
      </c>
      <c r="G40" s="33" t="s">
        <v>29</v>
      </c>
      <c r="H40" s="33">
        <v>3800</v>
      </c>
      <c r="I40" s="5">
        <f t="shared" si="0"/>
        <v>39520000</v>
      </c>
      <c r="J40" s="37" t="s">
        <v>241</v>
      </c>
      <c r="K40" s="90" t="s">
        <v>1153</v>
      </c>
      <c r="L40" s="9">
        <f t="shared" si="1"/>
        <v>32686000</v>
      </c>
      <c r="M40" s="9">
        <v>32686000</v>
      </c>
      <c r="N40" s="9"/>
      <c r="O40" s="9">
        <f t="shared" si="2"/>
        <v>6834000</v>
      </c>
      <c r="P40" s="9">
        <v>6834000</v>
      </c>
      <c r="Q40" s="9"/>
      <c r="R40" s="9">
        <f t="shared" si="3"/>
        <v>0</v>
      </c>
      <c r="S40" s="9"/>
      <c r="T40" s="9"/>
      <c r="U40" s="9">
        <f t="shared" si="4"/>
        <v>0</v>
      </c>
      <c r="V40" s="9"/>
      <c r="W40" s="9"/>
      <c r="X40" s="9">
        <f t="shared" si="5"/>
        <v>0</v>
      </c>
      <c r="Y40" s="9"/>
      <c r="Z40" s="9"/>
      <c r="AA40" s="10">
        <f t="shared" si="6"/>
        <v>0</v>
      </c>
      <c r="AB40" s="11">
        <v>45974</v>
      </c>
    </row>
    <row r="41" spans="1:28" ht="15.75" x14ac:dyDescent="0.25">
      <c r="A41" s="32">
        <v>45904</v>
      </c>
      <c r="B41" s="33" t="s">
        <v>141</v>
      </c>
      <c r="C41" s="33"/>
      <c r="D41" s="33" t="s">
        <v>31</v>
      </c>
      <c r="E41" s="33" t="s">
        <v>98</v>
      </c>
      <c r="F41" s="33">
        <v>182.4</v>
      </c>
      <c r="G41" s="33" t="s">
        <v>51</v>
      </c>
      <c r="H41" s="33">
        <v>43000</v>
      </c>
      <c r="I41" s="5">
        <f t="shared" si="0"/>
        <v>7843200</v>
      </c>
      <c r="J41" s="37" t="s">
        <v>240</v>
      </c>
      <c r="K41" s="90" t="s">
        <v>1120</v>
      </c>
      <c r="L41" s="9">
        <f t="shared" si="1"/>
        <v>0</v>
      </c>
      <c r="M41" s="9"/>
      <c r="N41" s="9"/>
      <c r="O41" s="9">
        <f t="shared" si="2"/>
        <v>7843200</v>
      </c>
      <c r="P41" s="9">
        <v>7843200</v>
      </c>
      <c r="Q41" s="9"/>
      <c r="R41" s="9">
        <f t="shared" si="3"/>
        <v>0</v>
      </c>
      <c r="S41" s="9"/>
      <c r="T41" s="9"/>
      <c r="U41" s="9">
        <f t="shared" si="4"/>
        <v>0</v>
      </c>
      <c r="V41" s="9"/>
      <c r="W41" s="9"/>
      <c r="X41" s="9">
        <f t="shared" si="5"/>
        <v>0</v>
      </c>
      <c r="Y41" s="9"/>
      <c r="Z41" s="9"/>
      <c r="AA41" s="10">
        <f t="shared" si="6"/>
        <v>0</v>
      </c>
      <c r="AB41" s="11">
        <v>45974</v>
      </c>
    </row>
    <row r="42" spans="1:28" ht="15.75" x14ac:dyDescent="0.25">
      <c r="A42" s="32">
        <v>45904</v>
      </c>
      <c r="B42" s="33" t="s">
        <v>141</v>
      </c>
      <c r="C42" s="33"/>
      <c r="D42" s="33" t="s">
        <v>31</v>
      </c>
      <c r="E42" s="33" t="s">
        <v>468</v>
      </c>
      <c r="F42" s="33">
        <v>32</v>
      </c>
      <c r="G42" s="33" t="s">
        <v>51</v>
      </c>
      <c r="H42" s="33">
        <v>43000</v>
      </c>
      <c r="I42" s="5">
        <f t="shared" si="0"/>
        <v>1376000</v>
      </c>
      <c r="J42" s="37" t="s">
        <v>240</v>
      </c>
      <c r="K42" s="90" t="s">
        <v>1120</v>
      </c>
      <c r="L42" s="9">
        <f t="shared" si="1"/>
        <v>0</v>
      </c>
      <c r="M42" s="9"/>
      <c r="N42" s="9"/>
      <c r="O42" s="9">
        <f t="shared" si="2"/>
        <v>1376000</v>
      </c>
      <c r="P42" s="9">
        <v>1376000</v>
      </c>
      <c r="Q42" s="9"/>
      <c r="R42" s="9">
        <f t="shared" si="3"/>
        <v>0</v>
      </c>
      <c r="S42" s="9"/>
      <c r="T42" s="9"/>
      <c r="U42" s="9">
        <f t="shared" si="4"/>
        <v>0</v>
      </c>
      <c r="V42" s="9"/>
      <c r="W42" s="9"/>
      <c r="X42" s="9">
        <f t="shared" si="5"/>
        <v>0</v>
      </c>
      <c r="Y42" s="9"/>
      <c r="Z42" s="9"/>
      <c r="AA42" s="10">
        <f t="shared" si="6"/>
        <v>0</v>
      </c>
      <c r="AB42" s="11">
        <v>45974</v>
      </c>
    </row>
    <row r="43" spans="1:28" ht="15.75" x14ac:dyDescent="0.25">
      <c r="A43" s="32">
        <v>45904</v>
      </c>
      <c r="B43" s="33" t="s">
        <v>141</v>
      </c>
      <c r="C43" s="33"/>
      <c r="D43" s="33" t="s">
        <v>31</v>
      </c>
      <c r="E43" s="33" t="s">
        <v>467</v>
      </c>
      <c r="F43" s="33">
        <v>34.200000000000003</v>
      </c>
      <c r="G43" s="33" t="s">
        <v>51</v>
      </c>
      <c r="H43" s="33">
        <v>43000</v>
      </c>
      <c r="I43" s="5">
        <f t="shared" si="0"/>
        <v>1470600.0000000002</v>
      </c>
      <c r="J43" s="37" t="s">
        <v>240</v>
      </c>
      <c r="K43" s="90" t="s">
        <v>1120</v>
      </c>
      <c r="L43" s="9">
        <f t="shared" si="1"/>
        <v>0</v>
      </c>
      <c r="M43" s="9"/>
      <c r="N43" s="9"/>
      <c r="O43" s="9">
        <f t="shared" si="2"/>
        <v>1470600</v>
      </c>
      <c r="P43" s="9">
        <v>1470600</v>
      </c>
      <c r="Q43" s="9"/>
      <c r="R43" s="9">
        <f t="shared" si="3"/>
        <v>0</v>
      </c>
      <c r="S43" s="9"/>
      <c r="T43" s="9"/>
      <c r="U43" s="9">
        <f t="shared" si="4"/>
        <v>0</v>
      </c>
      <c r="V43" s="9"/>
      <c r="W43" s="9"/>
      <c r="X43" s="9">
        <f t="shared" si="5"/>
        <v>0</v>
      </c>
      <c r="Y43" s="9"/>
      <c r="Z43" s="9"/>
      <c r="AA43" s="10">
        <f t="shared" si="6"/>
        <v>2.3283064365386963E-10</v>
      </c>
      <c r="AB43" s="11">
        <v>45974</v>
      </c>
    </row>
    <row r="44" spans="1:28" ht="15.75" x14ac:dyDescent="0.25">
      <c r="A44" s="32">
        <v>45904</v>
      </c>
      <c r="B44" s="33" t="s">
        <v>141</v>
      </c>
      <c r="C44" s="33"/>
      <c r="D44" s="33" t="s">
        <v>31</v>
      </c>
      <c r="E44" s="33" t="s">
        <v>407</v>
      </c>
      <c r="F44" s="33">
        <v>16</v>
      </c>
      <c r="G44" s="33" t="s">
        <v>33</v>
      </c>
      <c r="H44" s="33">
        <v>300000</v>
      </c>
      <c r="I44" s="5">
        <f t="shared" si="0"/>
        <v>4800000</v>
      </c>
      <c r="J44" s="37" t="s">
        <v>240</v>
      </c>
      <c r="K44" s="90" t="s">
        <v>1120</v>
      </c>
      <c r="L44" s="9">
        <f t="shared" si="1"/>
        <v>0</v>
      </c>
      <c r="M44" s="9"/>
      <c r="N44" s="9"/>
      <c r="O44" s="9">
        <f t="shared" si="2"/>
        <v>4800000</v>
      </c>
      <c r="P44" s="9">
        <v>4800000</v>
      </c>
      <c r="Q44" s="9"/>
      <c r="R44" s="9">
        <f t="shared" si="3"/>
        <v>0</v>
      </c>
      <c r="S44" s="9"/>
      <c r="T44" s="9"/>
      <c r="U44" s="9">
        <f t="shared" si="4"/>
        <v>0</v>
      </c>
      <c r="V44" s="9"/>
      <c r="W44" s="9"/>
      <c r="X44" s="9">
        <f t="shared" si="5"/>
        <v>0</v>
      </c>
      <c r="Y44" s="9"/>
      <c r="Z44" s="9"/>
      <c r="AA44" s="10">
        <f t="shared" si="6"/>
        <v>0</v>
      </c>
      <c r="AB44" s="11">
        <v>45974</v>
      </c>
    </row>
    <row r="45" spans="1:28" ht="15.75" x14ac:dyDescent="0.25">
      <c r="A45" s="32">
        <v>45904</v>
      </c>
      <c r="B45" s="33" t="s">
        <v>141</v>
      </c>
      <c r="C45" s="33"/>
      <c r="D45" s="33" t="s">
        <v>31</v>
      </c>
      <c r="E45" s="33" t="s">
        <v>774</v>
      </c>
      <c r="F45" s="33">
        <v>16</v>
      </c>
      <c r="G45" s="33" t="s">
        <v>33</v>
      </c>
      <c r="H45" s="33">
        <v>300000</v>
      </c>
      <c r="I45" s="5">
        <f t="shared" si="0"/>
        <v>4800000</v>
      </c>
      <c r="J45" s="37" t="s">
        <v>240</v>
      </c>
      <c r="K45" s="90" t="s">
        <v>1120</v>
      </c>
      <c r="L45" s="9">
        <f t="shared" si="1"/>
        <v>0</v>
      </c>
      <c r="M45" s="9"/>
      <c r="N45" s="9"/>
      <c r="O45" s="9">
        <f t="shared" si="2"/>
        <v>4800000</v>
      </c>
      <c r="P45" s="9">
        <v>4800000</v>
      </c>
      <c r="Q45" s="9"/>
      <c r="R45" s="9">
        <f t="shared" si="3"/>
        <v>0</v>
      </c>
      <c r="S45" s="9"/>
      <c r="T45" s="9"/>
      <c r="U45" s="9">
        <f t="shared" si="4"/>
        <v>0</v>
      </c>
      <c r="V45" s="9"/>
      <c r="W45" s="9"/>
      <c r="X45" s="9">
        <f t="shared" si="5"/>
        <v>0</v>
      </c>
      <c r="Y45" s="9"/>
      <c r="Z45" s="9"/>
      <c r="AA45" s="10">
        <f t="shared" si="6"/>
        <v>0</v>
      </c>
      <c r="AB45" s="11">
        <v>45974</v>
      </c>
    </row>
    <row r="46" spans="1:28" ht="15.75" x14ac:dyDescent="0.25">
      <c r="A46" s="32">
        <v>45904</v>
      </c>
      <c r="B46" s="33" t="s">
        <v>141</v>
      </c>
      <c r="C46" s="33"/>
      <c r="D46" s="33" t="s">
        <v>31</v>
      </c>
      <c r="E46" s="33" t="s">
        <v>86</v>
      </c>
      <c r="F46" s="33">
        <v>75</v>
      </c>
      <c r="G46" s="33" t="s">
        <v>51</v>
      </c>
      <c r="H46" s="33">
        <v>125000</v>
      </c>
      <c r="I46" s="5">
        <f t="shared" si="0"/>
        <v>9375000</v>
      </c>
      <c r="J46" s="37" t="s">
        <v>240</v>
      </c>
      <c r="K46" s="90" t="s">
        <v>1120</v>
      </c>
      <c r="L46" s="9">
        <f t="shared" si="1"/>
        <v>0</v>
      </c>
      <c r="M46" s="9"/>
      <c r="N46" s="9"/>
      <c r="O46" s="9">
        <f t="shared" si="2"/>
        <v>9375000</v>
      </c>
      <c r="P46" s="9">
        <v>9375000</v>
      </c>
      <c r="Q46" s="9"/>
      <c r="R46" s="9">
        <f t="shared" si="3"/>
        <v>0</v>
      </c>
      <c r="S46" s="9"/>
      <c r="T46" s="9"/>
      <c r="U46" s="9">
        <f t="shared" si="4"/>
        <v>0</v>
      </c>
      <c r="V46" s="9"/>
      <c r="W46" s="9"/>
      <c r="X46" s="9">
        <f t="shared" si="5"/>
        <v>0</v>
      </c>
      <c r="Y46" s="9"/>
      <c r="Z46" s="9"/>
      <c r="AA46" s="10">
        <f t="shared" si="6"/>
        <v>0</v>
      </c>
      <c r="AB46" s="11">
        <v>45974</v>
      </c>
    </row>
    <row r="47" spans="1:28" ht="15.75" x14ac:dyDescent="0.25">
      <c r="A47" s="32">
        <v>45904</v>
      </c>
      <c r="B47" s="33" t="s">
        <v>141</v>
      </c>
      <c r="C47" s="33"/>
      <c r="D47" s="33" t="s">
        <v>31</v>
      </c>
      <c r="E47" s="33" t="s">
        <v>587</v>
      </c>
      <c r="F47" s="33">
        <v>40</v>
      </c>
      <c r="G47" s="33" t="s">
        <v>51</v>
      </c>
      <c r="H47" s="33">
        <v>200000</v>
      </c>
      <c r="I47" s="5">
        <f t="shared" si="0"/>
        <v>8000000</v>
      </c>
      <c r="J47" s="37" t="s">
        <v>240</v>
      </c>
      <c r="K47" s="90" t="s">
        <v>1120</v>
      </c>
      <c r="L47" s="9">
        <f t="shared" si="1"/>
        <v>0</v>
      </c>
      <c r="M47" s="9"/>
      <c r="N47" s="9"/>
      <c r="O47" s="9">
        <f t="shared" si="2"/>
        <v>8000000</v>
      </c>
      <c r="P47" s="9">
        <v>8000000</v>
      </c>
      <c r="Q47" s="9"/>
      <c r="R47" s="9">
        <f t="shared" si="3"/>
        <v>0</v>
      </c>
      <c r="S47" s="9"/>
      <c r="T47" s="9"/>
      <c r="U47" s="9">
        <f t="shared" si="4"/>
        <v>0</v>
      </c>
      <c r="V47" s="9"/>
      <c r="W47" s="9"/>
      <c r="X47" s="9">
        <f t="shared" si="5"/>
        <v>0</v>
      </c>
      <c r="Y47" s="9"/>
      <c r="Z47" s="9"/>
      <c r="AA47" s="10">
        <f t="shared" si="6"/>
        <v>0</v>
      </c>
      <c r="AB47" s="11">
        <v>45974</v>
      </c>
    </row>
    <row r="48" spans="1:28" ht="15.75" x14ac:dyDescent="0.25">
      <c r="A48" s="32">
        <v>45905</v>
      </c>
      <c r="B48" s="33" t="s">
        <v>549</v>
      </c>
      <c r="C48" s="33"/>
      <c r="D48" s="33" t="s">
        <v>31</v>
      </c>
      <c r="E48" s="33" t="s">
        <v>467</v>
      </c>
      <c r="F48" s="33">
        <v>50.2</v>
      </c>
      <c r="G48" s="33" t="s">
        <v>51</v>
      </c>
      <c r="H48" s="33">
        <v>42000</v>
      </c>
      <c r="I48" s="5">
        <f t="shared" si="0"/>
        <v>2108400</v>
      </c>
      <c r="J48" s="37" t="s">
        <v>34</v>
      </c>
      <c r="K48" s="33"/>
      <c r="L48" s="9">
        <f t="shared" si="1"/>
        <v>0</v>
      </c>
      <c r="M48" s="9"/>
      <c r="N48" s="9"/>
      <c r="O48" s="9">
        <f t="shared" si="2"/>
        <v>0</v>
      </c>
      <c r="P48" s="9"/>
      <c r="Q48" s="9"/>
      <c r="R48" s="9">
        <f t="shared" si="3"/>
        <v>0</v>
      </c>
      <c r="S48" s="9"/>
      <c r="T48" s="9"/>
      <c r="U48" s="9">
        <f t="shared" si="4"/>
        <v>2142000</v>
      </c>
      <c r="V48" s="9">
        <v>2142000</v>
      </c>
      <c r="W48" s="9"/>
      <c r="X48" s="9">
        <f t="shared" si="5"/>
        <v>0</v>
      </c>
      <c r="Y48" s="9"/>
      <c r="Z48" s="9"/>
      <c r="AA48" s="10">
        <f t="shared" si="6"/>
        <v>-33600</v>
      </c>
      <c r="AB48" s="11">
        <v>45905</v>
      </c>
    </row>
    <row r="49" spans="1:28" ht="15.75" x14ac:dyDescent="0.25">
      <c r="A49" s="32">
        <v>45908</v>
      </c>
      <c r="B49" s="33" t="s">
        <v>895</v>
      </c>
      <c r="C49" s="33"/>
      <c r="D49" s="33" t="s">
        <v>31</v>
      </c>
      <c r="E49" s="33" t="s">
        <v>135</v>
      </c>
      <c r="F49" s="33">
        <v>28.5</v>
      </c>
      <c r="G49" s="33" t="s">
        <v>51</v>
      </c>
      <c r="H49" s="33">
        <v>43000</v>
      </c>
      <c r="I49" s="5">
        <f t="shared" si="0"/>
        <v>1225500</v>
      </c>
      <c r="J49" s="37" t="s">
        <v>34</v>
      </c>
      <c r="K49" s="33"/>
      <c r="L49" s="9">
        <f t="shared" si="1"/>
        <v>0</v>
      </c>
      <c r="M49" s="9"/>
      <c r="N49" s="9"/>
      <c r="O49" s="9">
        <f t="shared" si="2"/>
        <v>1257500</v>
      </c>
      <c r="P49" s="9">
        <v>1257500</v>
      </c>
      <c r="Q49" s="9"/>
      <c r="R49" s="9">
        <f t="shared" si="3"/>
        <v>0</v>
      </c>
      <c r="S49" s="9"/>
      <c r="T49" s="9"/>
      <c r="U49" s="9">
        <f t="shared" si="4"/>
        <v>0</v>
      </c>
      <c r="V49" s="9"/>
      <c r="W49" s="9"/>
      <c r="X49" s="9">
        <f t="shared" si="5"/>
        <v>0</v>
      </c>
      <c r="Y49" s="9"/>
      <c r="Z49" s="9"/>
      <c r="AA49" s="10">
        <f t="shared" si="6"/>
        <v>-32000</v>
      </c>
      <c r="AB49" s="11">
        <v>45908</v>
      </c>
    </row>
    <row r="50" spans="1:28" ht="15.75" x14ac:dyDescent="0.25">
      <c r="A50" s="32">
        <v>45910</v>
      </c>
      <c r="B50" s="33" t="s">
        <v>509</v>
      </c>
      <c r="C50" s="33"/>
      <c r="D50" s="33" t="s">
        <v>31</v>
      </c>
      <c r="E50" s="33" t="s">
        <v>263</v>
      </c>
      <c r="F50" s="33">
        <v>4000</v>
      </c>
      <c r="G50" s="81" t="s">
        <v>29</v>
      </c>
      <c r="H50" s="33">
        <v>1505</v>
      </c>
      <c r="I50" s="5">
        <f t="shared" si="0"/>
        <v>6020000</v>
      </c>
      <c r="J50" s="37" t="s">
        <v>240</v>
      </c>
      <c r="K50" s="90" t="s">
        <v>1137</v>
      </c>
      <c r="L50" s="9">
        <f t="shared" si="1"/>
        <v>0</v>
      </c>
      <c r="M50" s="9"/>
      <c r="N50" s="9"/>
      <c r="O50" s="9">
        <f t="shared" si="2"/>
        <v>6020000</v>
      </c>
      <c r="P50" s="9">
        <v>5000000</v>
      </c>
      <c r="Q50" s="9">
        <v>1020000</v>
      </c>
      <c r="R50" s="9">
        <f t="shared" si="3"/>
        <v>0</v>
      </c>
      <c r="S50" s="9"/>
      <c r="T50" s="9"/>
      <c r="U50" s="9">
        <f t="shared" si="4"/>
        <v>0</v>
      </c>
      <c r="V50" s="9"/>
      <c r="W50" s="9"/>
      <c r="X50" s="9">
        <f t="shared" si="5"/>
        <v>0</v>
      </c>
      <c r="Y50" s="9"/>
      <c r="Z50" s="9"/>
      <c r="AA50" s="10">
        <f t="shared" si="6"/>
        <v>0</v>
      </c>
      <c r="AB50" s="11">
        <v>45971</v>
      </c>
    </row>
    <row r="51" spans="1:28" ht="15.75" x14ac:dyDescent="0.25">
      <c r="A51" s="32">
        <v>45910</v>
      </c>
      <c r="B51" s="33" t="s">
        <v>509</v>
      </c>
      <c r="C51" s="33"/>
      <c r="D51" s="33" t="s">
        <v>31</v>
      </c>
      <c r="E51" s="33" t="s">
        <v>224</v>
      </c>
      <c r="F51" s="33">
        <v>1000</v>
      </c>
      <c r="G51" s="81" t="s">
        <v>29</v>
      </c>
      <c r="H51" s="33">
        <v>1790</v>
      </c>
      <c r="I51" s="5">
        <f t="shared" si="0"/>
        <v>1790000</v>
      </c>
      <c r="J51" s="37" t="s">
        <v>240</v>
      </c>
      <c r="K51" s="90" t="s">
        <v>1137</v>
      </c>
      <c r="L51" s="9">
        <f t="shared" si="1"/>
        <v>0</v>
      </c>
      <c r="M51" s="9"/>
      <c r="N51" s="9"/>
      <c r="O51" s="9">
        <f t="shared" si="2"/>
        <v>1790000</v>
      </c>
      <c r="P51" s="9">
        <v>1790000</v>
      </c>
      <c r="Q51" s="9"/>
      <c r="R51" s="9">
        <f t="shared" si="3"/>
        <v>0</v>
      </c>
      <c r="S51" s="9"/>
      <c r="T51" s="9"/>
      <c r="U51" s="9">
        <f t="shared" si="4"/>
        <v>0</v>
      </c>
      <c r="V51" s="9"/>
      <c r="W51" s="9"/>
      <c r="X51" s="9">
        <f t="shared" si="5"/>
        <v>0</v>
      </c>
      <c r="Y51" s="9"/>
      <c r="Z51" s="9"/>
      <c r="AA51" s="10">
        <f t="shared" si="6"/>
        <v>0</v>
      </c>
      <c r="AB51" s="11">
        <v>45971</v>
      </c>
    </row>
    <row r="52" spans="1:28" ht="15.75" x14ac:dyDescent="0.25">
      <c r="A52" s="32">
        <v>45915</v>
      </c>
      <c r="B52" s="33" t="s">
        <v>141</v>
      </c>
      <c r="C52" s="33"/>
      <c r="D52" s="33" t="s">
        <v>31</v>
      </c>
      <c r="E52" s="33" t="s">
        <v>95</v>
      </c>
      <c r="F52" s="33">
        <v>10400</v>
      </c>
      <c r="G52" s="33" t="s">
        <v>29</v>
      </c>
      <c r="H52" s="33">
        <v>3800</v>
      </c>
      <c r="I52" s="5">
        <f t="shared" si="0"/>
        <v>39520000</v>
      </c>
      <c r="J52" s="37" t="s">
        <v>241</v>
      </c>
      <c r="K52" s="90" t="s">
        <v>1161</v>
      </c>
      <c r="L52" s="9">
        <f t="shared" si="1"/>
        <v>34018800</v>
      </c>
      <c r="M52" s="9">
        <v>34018800</v>
      </c>
      <c r="N52" s="9"/>
      <c r="O52" s="9">
        <f t="shared" si="2"/>
        <v>5501200</v>
      </c>
      <c r="P52" s="9">
        <v>5501200</v>
      </c>
      <c r="Q52" s="9"/>
      <c r="R52" s="9">
        <f t="shared" si="3"/>
        <v>0</v>
      </c>
      <c r="S52" s="9"/>
      <c r="T52" s="9"/>
      <c r="U52" s="9">
        <f t="shared" si="4"/>
        <v>0</v>
      </c>
      <c r="V52" s="9"/>
      <c r="W52" s="9"/>
      <c r="X52" s="9">
        <f t="shared" si="5"/>
        <v>0</v>
      </c>
      <c r="Y52" s="9"/>
      <c r="Z52" s="9"/>
      <c r="AA52" s="10">
        <f t="shared" si="6"/>
        <v>0</v>
      </c>
      <c r="AB52" s="11">
        <v>45989</v>
      </c>
    </row>
    <row r="53" spans="1:28" ht="15.75" x14ac:dyDescent="0.25">
      <c r="A53" s="32">
        <v>45915</v>
      </c>
      <c r="B53" s="33" t="s">
        <v>154</v>
      </c>
      <c r="C53" s="33"/>
      <c r="D53" s="33" t="s">
        <v>31</v>
      </c>
      <c r="E53" s="33" t="s">
        <v>91</v>
      </c>
      <c r="F53" s="33">
        <v>3200</v>
      </c>
      <c r="G53" s="33" t="s">
        <v>29</v>
      </c>
      <c r="H53" s="33">
        <v>4000</v>
      </c>
      <c r="I53" s="5">
        <f t="shared" si="0"/>
        <v>12800000</v>
      </c>
      <c r="J53" s="34" t="s">
        <v>38</v>
      </c>
      <c r="K53" s="130" t="s">
        <v>1137</v>
      </c>
      <c r="L53" s="9">
        <f t="shared" si="1"/>
        <v>0</v>
      </c>
      <c r="M53" s="9"/>
      <c r="N53" s="9"/>
      <c r="O53" s="9">
        <f t="shared" si="2"/>
        <v>2165000</v>
      </c>
      <c r="P53" s="9">
        <v>2165000</v>
      </c>
      <c r="Q53" s="9"/>
      <c r="R53" s="9">
        <f t="shared" si="3"/>
        <v>0</v>
      </c>
      <c r="S53" s="9"/>
      <c r="T53" s="9"/>
      <c r="U53" s="9">
        <f t="shared" si="4"/>
        <v>0</v>
      </c>
      <c r="V53" s="9"/>
      <c r="W53" s="9"/>
      <c r="X53" s="9">
        <f t="shared" si="5"/>
        <v>0</v>
      </c>
      <c r="Y53" s="9"/>
      <c r="Z53" s="9"/>
      <c r="AA53" s="10">
        <f t="shared" si="6"/>
        <v>10635000</v>
      </c>
      <c r="AB53" s="11">
        <v>45954</v>
      </c>
    </row>
    <row r="54" spans="1:28" ht="15.75" x14ac:dyDescent="0.25">
      <c r="A54" s="32">
        <v>45915</v>
      </c>
      <c r="B54" s="33" t="s">
        <v>723</v>
      </c>
      <c r="C54" s="33"/>
      <c r="D54" s="33" t="s">
        <v>41</v>
      </c>
      <c r="E54" s="33" t="s">
        <v>86</v>
      </c>
      <c r="F54" s="33">
        <v>25</v>
      </c>
      <c r="G54" s="33" t="s">
        <v>51</v>
      </c>
      <c r="H54" s="33">
        <v>120000</v>
      </c>
      <c r="I54" s="5">
        <f t="shared" si="0"/>
        <v>3000000</v>
      </c>
      <c r="J54" s="82" t="s">
        <v>43</v>
      </c>
      <c r="K54" s="33"/>
      <c r="L54" s="9">
        <f t="shared" si="1"/>
        <v>2990000</v>
      </c>
      <c r="M54" s="9">
        <v>2990000</v>
      </c>
      <c r="N54" s="9"/>
      <c r="O54" s="9">
        <f t="shared" si="2"/>
        <v>0</v>
      </c>
      <c r="P54" s="9"/>
      <c r="Q54" s="9"/>
      <c r="R54" s="9">
        <f t="shared" si="3"/>
        <v>0</v>
      </c>
      <c r="S54" s="9"/>
      <c r="T54" s="9"/>
      <c r="U54" s="9">
        <f t="shared" si="4"/>
        <v>0</v>
      </c>
      <c r="V54" s="9"/>
      <c r="W54" s="9"/>
      <c r="X54" s="9">
        <f t="shared" si="5"/>
        <v>0</v>
      </c>
      <c r="Y54" s="9"/>
      <c r="Z54" s="9"/>
      <c r="AA54" s="10">
        <f t="shared" si="6"/>
        <v>10000</v>
      </c>
      <c r="AB54" s="11">
        <v>45915</v>
      </c>
    </row>
    <row r="55" spans="1:28" ht="15.75" x14ac:dyDescent="0.25">
      <c r="A55" s="32">
        <v>45916</v>
      </c>
      <c r="B55" s="33" t="s">
        <v>182</v>
      </c>
      <c r="C55" s="33"/>
      <c r="D55" s="33" t="s">
        <v>41</v>
      </c>
      <c r="E55" s="33" t="s">
        <v>98</v>
      </c>
      <c r="F55" s="33">
        <v>45.3</v>
      </c>
      <c r="G55" s="33" t="s">
        <v>51</v>
      </c>
      <c r="H55" s="33">
        <v>45000</v>
      </c>
      <c r="I55" s="5">
        <f t="shared" si="0"/>
        <v>2038499.9999999998</v>
      </c>
      <c r="J55" s="37" t="s">
        <v>240</v>
      </c>
      <c r="K55" s="66"/>
      <c r="L55" s="9">
        <f t="shared" si="1"/>
        <v>0</v>
      </c>
      <c r="M55" s="9"/>
      <c r="N55" s="9"/>
      <c r="O55" s="9">
        <f t="shared" si="2"/>
        <v>2038500</v>
      </c>
      <c r="P55" s="9">
        <v>2038500</v>
      </c>
      <c r="Q55" s="9"/>
      <c r="R55" s="9">
        <f t="shared" si="3"/>
        <v>0</v>
      </c>
      <c r="S55" s="9"/>
      <c r="T55" s="9"/>
      <c r="U55" s="9">
        <f t="shared" si="4"/>
        <v>0</v>
      </c>
      <c r="V55" s="9"/>
      <c r="W55" s="9"/>
      <c r="X55" s="9">
        <f t="shared" si="5"/>
        <v>0</v>
      </c>
      <c r="Y55" s="9"/>
      <c r="Z55" s="9"/>
      <c r="AA55" s="10">
        <f t="shared" si="6"/>
        <v>-2.3283064365386963E-10</v>
      </c>
      <c r="AB55" s="11">
        <v>45973</v>
      </c>
    </row>
    <row r="56" spans="1:28" ht="15.75" x14ac:dyDescent="0.25">
      <c r="A56" s="32">
        <v>45917</v>
      </c>
      <c r="B56" s="33" t="s">
        <v>509</v>
      </c>
      <c r="C56" s="33"/>
      <c r="D56" s="33" t="s">
        <v>31</v>
      </c>
      <c r="E56" s="33" t="s">
        <v>224</v>
      </c>
      <c r="F56" s="33">
        <v>5250</v>
      </c>
      <c r="G56" s="33" t="s">
        <v>29</v>
      </c>
      <c r="H56" s="33">
        <v>1790</v>
      </c>
      <c r="I56" s="5">
        <f t="shared" si="0"/>
        <v>9397500</v>
      </c>
      <c r="J56" s="89" t="s">
        <v>240</v>
      </c>
      <c r="K56" s="90" t="s">
        <v>1163</v>
      </c>
      <c r="L56" s="9">
        <f t="shared" si="1"/>
        <v>0</v>
      </c>
      <c r="M56" s="9"/>
      <c r="N56" s="9"/>
      <c r="O56" s="9">
        <f t="shared" si="2"/>
        <v>9397500</v>
      </c>
      <c r="P56" s="9">
        <v>5190000</v>
      </c>
      <c r="Q56" s="9">
        <v>4207500</v>
      </c>
      <c r="R56" s="9">
        <f t="shared" si="3"/>
        <v>0</v>
      </c>
      <c r="S56" s="9"/>
      <c r="T56" s="9"/>
      <c r="U56" s="9">
        <f t="shared" si="4"/>
        <v>0</v>
      </c>
      <c r="V56" s="9"/>
      <c r="W56" s="9"/>
      <c r="X56" s="9">
        <f t="shared" si="5"/>
        <v>0</v>
      </c>
      <c r="Y56" s="9"/>
      <c r="Z56" s="9"/>
      <c r="AA56" s="10">
        <f t="shared" si="6"/>
        <v>0</v>
      </c>
      <c r="AB56" s="11">
        <v>45972</v>
      </c>
    </row>
    <row r="57" spans="1:28" ht="15.75" x14ac:dyDescent="0.25">
      <c r="A57" s="32">
        <v>45920</v>
      </c>
      <c r="B57" s="33" t="s">
        <v>1194</v>
      </c>
      <c r="C57" s="33"/>
      <c r="D57" s="33" t="s">
        <v>41</v>
      </c>
      <c r="E57" s="33" t="s">
        <v>102</v>
      </c>
      <c r="F57" s="33">
        <v>4</v>
      </c>
      <c r="G57" s="33" t="s">
        <v>74</v>
      </c>
      <c r="H57" s="33">
        <v>65000</v>
      </c>
      <c r="I57" s="5">
        <f t="shared" si="0"/>
        <v>260000</v>
      </c>
      <c r="J57" s="37" t="s">
        <v>241</v>
      </c>
      <c r="K57" s="33"/>
      <c r="L57" s="9">
        <f t="shared" si="1"/>
        <v>30000</v>
      </c>
      <c r="M57" s="9">
        <v>30000</v>
      </c>
      <c r="N57" s="9"/>
      <c r="O57" s="9">
        <f t="shared" si="2"/>
        <v>0</v>
      </c>
      <c r="P57" s="9"/>
      <c r="Q57" s="9"/>
      <c r="R57" s="9">
        <f t="shared" si="3"/>
        <v>0</v>
      </c>
      <c r="S57" s="9"/>
      <c r="T57" s="9"/>
      <c r="U57" s="9">
        <f t="shared" si="4"/>
        <v>230000</v>
      </c>
      <c r="V57" s="9">
        <v>230000</v>
      </c>
      <c r="W57" s="9"/>
      <c r="X57" s="9">
        <f t="shared" si="5"/>
        <v>0</v>
      </c>
      <c r="Y57" s="9"/>
      <c r="Z57" s="9"/>
      <c r="AA57" s="10">
        <f t="shared" si="6"/>
        <v>0</v>
      </c>
      <c r="AB57" s="11">
        <v>45975</v>
      </c>
    </row>
    <row r="58" spans="1:28" ht="15.75" x14ac:dyDescent="0.25">
      <c r="A58" s="32">
        <v>45920</v>
      </c>
      <c r="B58" s="33" t="s">
        <v>141</v>
      </c>
      <c r="C58" s="33"/>
      <c r="D58" s="33" t="s">
        <v>31</v>
      </c>
      <c r="E58" s="33" t="s">
        <v>468</v>
      </c>
      <c r="F58" s="33">
        <v>79.5</v>
      </c>
      <c r="G58" s="33" t="s">
        <v>51</v>
      </c>
      <c r="H58" s="33">
        <v>43000</v>
      </c>
      <c r="I58" s="5">
        <f t="shared" si="0"/>
        <v>3418500</v>
      </c>
      <c r="J58" s="37" t="s">
        <v>241</v>
      </c>
      <c r="K58" s="90" t="s">
        <v>1161</v>
      </c>
      <c r="L58" s="9">
        <f t="shared" si="1"/>
        <v>3418500</v>
      </c>
      <c r="M58" s="9">
        <v>3418500</v>
      </c>
      <c r="N58" s="9"/>
      <c r="O58" s="9">
        <f t="shared" si="2"/>
        <v>0</v>
      </c>
      <c r="P58" s="9"/>
      <c r="Q58" s="9"/>
      <c r="R58" s="9">
        <f t="shared" si="3"/>
        <v>0</v>
      </c>
      <c r="S58" s="9"/>
      <c r="T58" s="9"/>
      <c r="U58" s="9">
        <f t="shared" si="4"/>
        <v>0</v>
      </c>
      <c r="V58" s="9"/>
      <c r="W58" s="9"/>
      <c r="X58" s="9">
        <f t="shared" si="5"/>
        <v>0</v>
      </c>
      <c r="Y58" s="9"/>
      <c r="Z58" s="9"/>
      <c r="AA58" s="10">
        <f t="shared" si="6"/>
        <v>0</v>
      </c>
      <c r="AB58" s="11">
        <v>45989</v>
      </c>
    </row>
    <row r="59" spans="1:28" ht="15.75" x14ac:dyDescent="0.25">
      <c r="A59" s="32">
        <v>45920</v>
      </c>
      <c r="B59" s="33" t="s">
        <v>141</v>
      </c>
      <c r="C59" s="33"/>
      <c r="D59" s="33" t="s">
        <v>31</v>
      </c>
      <c r="E59" s="33" t="s">
        <v>467</v>
      </c>
      <c r="F59" s="33">
        <v>84.3</v>
      </c>
      <c r="G59" s="33" t="s">
        <v>51</v>
      </c>
      <c r="H59" s="33">
        <v>43000</v>
      </c>
      <c r="I59" s="5">
        <f t="shared" si="0"/>
        <v>3624900</v>
      </c>
      <c r="J59" s="37" t="s">
        <v>241</v>
      </c>
      <c r="K59" s="90" t="s">
        <v>1161</v>
      </c>
      <c r="L59" s="9">
        <f t="shared" si="1"/>
        <v>3624900</v>
      </c>
      <c r="M59" s="9">
        <v>3624900</v>
      </c>
      <c r="N59" s="9"/>
      <c r="O59" s="9">
        <f t="shared" si="2"/>
        <v>0</v>
      </c>
      <c r="P59" s="9"/>
      <c r="Q59" s="9"/>
      <c r="R59" s="9">
        <f t="shared" si="3"/>
        <v>0</v>
      </c>
      <c r="S59" s="9"/>
      <c r="T59" s="9"/>
      <c r="U59" s="9">
        <f t="shared" si="4"/>
        <v>0</v>
      </c>
      <c r="V59" s="9"/>
      <c r="W59" s="9"/>
      <c r="X59" s="9">
        <f t="shared" si="5"/>
        <v>0</v>
      </c>
      <c r="Y59" s="9"/>
      <c r="Z59" s="9"/>
      <c r="AA59" s="10">
        <f t="shared" si="6"/>
        <v>0</v>
      </c>
      <c r="AB59" s="11">
        <v>45989</v>
      </c>
    </row>
    <row r="60" spans="1:28" ht="15.75" x14ac:dyDescent="0.25">
      <c r="A60" s="32">
        <v>45920</v>
      </c>
      <c r="B60" s="33" t="s">
        <v>141</v>
      </c>
      <c r="C60" s="33"/>
      <c r="D60" s="33" t="s">
        <v>31</v>
      </c>
      <c r="E60" s="33" t="s">
        <v>98</v>
      </c>
      <c r="F60" s="33">
        <v>68.5</v>
      </c>
      <c r="G60" s="33" t="s">
        <v>51</v>
      </c>
      <c r="H60" s="33">
        <v>43000</v>
      </c>
      <c r="I60" s="5">
        <f t="shared" si="0"/>
        <v>2945500</v>
      </c>
      <c r="J60" s="37" t="s">
        <v>241</v>
      </c>
      <c r="K60" s="90" t="s">
        <v>1161</v>
      </c>
      <c r="L60" s="9">
        <f t="shared" si="1"/>
        <v>2945500</v>
      </c>
      <c r="M60" s="9">
        <v>2945500</v>
      </c>
      <c r="N60" s="9"/>
      <c r="O60" s="9">
        <f t="shared" si="2"/>
        <v>0</v>
      </c>
      <c r="P60" s="9"/>
      <c r="Q60" s="9"/>
      <c r="R60" s="9">
        <f t="shared" si="3"/>
        <v>0</v>
      </c>
      <c r="S60" s="9"/>
      <c r="T60" s="9"/>
      <c r="U60" s="9">
        <f t="shared" si="4"/>
        <v>0</v>
      </c>
      <c r="V60" s="9"/>
      <c r="W60" s="9"/>
      <c r="X60" s="9">
        <f t="shared" si="5"/>
        <v>0</v>
      </c>
      <c r="Y60" s="9"/>
      <c r="Z60" s="9"/>
      <c r="AA60" s="10">
        <f t="shared" si="6"/>
        <v>0</v>
      </c>
      <c r="AB60" s="11">
        <v>45989</v>
      </c>
    </row>
    <row r="61" spans="1:28" ht="15.75" x14ac:dyDescent="0.25">
      <c r="A61" s="32">
        <v>45920</v>
      </c>
      <c r="B61" s="33" t="s">
        <v>141</v>
      </c>
      <c r="C61" s="33"/>
      <c r="D61" s="33" t="s">
        <v>31</v>
      </c>
      <c r="E61" s="33" t="s">
        <v>85</v>
      </c>
      <c r="F61" s="33">
        <v>63.7</v>
      </c>
      <c r="G61" s="33" t="s">
        <v>51</v>
      </c>
      <c r="H61" s="33">
        <v>43000</v>
      </c>
      <c r="I61" s="5">
        <f t="shared" si="0"/>
        <v>2739100</v>
      </c>
      <c r="J61" s="37" t="s">
        <v>241</v>
      </c>
      <c r="K61" s="90" t="s">
        <v>1161</v>
      </c>
      <c r="L61" s="9">
        <f t="shared" si="1"/>
        <v>2739100</v>
      </c>
      <c r="M61" s="9">
        <v>2739100</v>
      </c>
      <c r="N61" s="9"/>
      <c r="O61" s="9">
        <f t="shared" si="2"/>
        <v>0</v>
      </c>
      <c r="P61" s="9"/>
      <c r="Q61" s="9"/>
      <c r="R61" s="9">
        <f t="shared" si="3"/>
        <v>0</v>
      </c>
      <c r="S61" s="9"/>
      <c r="T61" s="9"/>
      <c r="U61" s="9">
        <f t="shared" si="4"/>
        <v>0</v>
      </c>
      <c r="V61" s="9"/>
      <c r="W61" s="9"/>
      <c r="X61" s="9">
        <f t="shared" si="5"/>
        <v>0</v>
      </c>
      <c r="Y61" s="9"/>
      <c r="Z61" s="9"/>
      <c r="AA61" s="10">
        <f t="shared" si="6"/>
        <v>0</v>
      </c>
      <c r="AB61" s="11">
        <v>45989</v>
      </c>
    </row>
    <row r="62" spans="1:28" ht="15.75" x14ac:dyDescent="0.25">
      <c r="A62" s="32">
        <v>45920</v>
      </c>
      <c r="B62" s="33" t="s">
        <v>141</v>
      </c>
      <c r="C62" s="33"/>
      <c r="D62" s="33" t="s">
        <v>31</v>
      </c>
      <c r="E62" s="33" t="s">
        <v>423</v>
      </c>
      <c r="F62" s="33">
        <v>67.3</v>
      </c>
      <c r="G62" s="33" t="s">
        <v>51</v>
      </c>
      <c r="H62" s="33">
        <v>43000</v>
      </c>
      <c r="I62" s="5">
        <f t="shared" si="0"/>
        <v>2893900</v>
      </c>
      <c r="J62" s="37" t="s">
        <v>241</v>
      </c>
      <c r="K62" s="90" t="s">
        <v>1161</v>
      </c>
      <c r="L62" s="9">
        <f t="shared" si="1"/>
        <v>2893900</v>
      </c>
      <c r="M62" s="9">
        <v>2893900</v>
      </c>
      <c r="N62" s="9"/>
      <c r="O62" s="9">
        <f t="shared" si="2"/>
        <v>0</v>
      </c>
      <c r="P62" s="9"/>
      <c r="Q62" s="9"/>
      <c r="R62" s="9">
        <f t="shared" si="3"/>
        <v>0</v>
      </c>
      <c r="S62" s="9"/>
      <c r="T62" s="9"/>
      <c r="U62" s="9">
        <f t="shared" si="4"/>
        <v>0</v>
      </c>
      <c r="V62" s="9"/>
      <c r="W62" s="9"/>
      <c r="X62" s="9">
        <f t="shared" si="5"/>
        <v>0</v>
      </c>
      <c r="Y62" s="9"/>
      <c r="Z62" s="9"/>
      <c r="AA62" s="10">
        <f t="shared" si="6"/>
        <v>0</v>
      </c>
      <c r="AB62" s="11">
        <v>45989</v>
      </c>
    </row>
    <row r="63" spans="1:28" ht="15.75" x14ac:dyDescent="0.25">
      <c r="A63" s="32">
        <v>45920</v>
      </c>
      <c r="B63" s="33" t="s">
        <v>141</v>
      </c>
      <c r="C63" s="33"/>
      <c r="D63" s="33" t="s">
        <v>31</v>
      </c>
      <c r="E63" s="33" t="s">
        <v>235</v>
      </c>
      <c r="F63" s="33">
        <v>30</v>
      </c>
      <c r="G63" s="33" t="s">
        <v>51</v>
      </c>
      <c r="H63" s="33">
        <v>90000</v>
      </c>
      <c r="I63" s="5">
        <f t="shared" si="0"/>
        <v>2700000</v>
      </c>
      <c r="J63" s="37" t="s">
        <v>241</v>
      </c>
      <c r="K63" s="90" t="s">
        <v>1161</v>
      </c>
      <c r="L63" s="9">
        <f t="shared" si="1"/>
        <v>2700000</v>
      </c>
      <c r="M63" s="9">
        <v>2700000</v>
      </c>
      <c r="N63" s="9"/>
      <c r="O63" s="9">
        <f t="shared" si="2"/>
        <v>0</v>
      </c>
      <c r="P63" s="9"/>
      <c r="Q63" s="9"/>
      <c r="R63" s="9">
        <f t="shared" si="3"/>
        <v>0</v>
      </c>
      <c r="S63" s="9"/>
      <c r="T63" s="9"/>
      <c r="U63" s="9">
        <f t="shared" si="4"/>
        <v>0</v>
      </c>
      <c r="V63" s="9"/>
      <c r="W63" s="9"/>
      <c r="X63" s="9">
        <f t="shared" si="5"/>
        <v>0</v>
      </c>
      <c r="Y63" s="9"/>
      <c r="Z63" s="9"/>
      <c r="AA63" s="10">
        <f t="shared" si="6"/>
        <v>0</v>
      </c>
      <c r="AB63" s="11">
        <v>45989</v>
      </c>
    </row>
    <row r="64" spans="1:28" ht="15.75" x14ac:dyDescent="0.25">
      <c r="A64" s="32">
        <v>45922</v>
      </c>
      <c r="B64" s="33" t="s">
        <v>217</v>
      </c>
      <c r="C64" s="33"/>
      <c r="D64" s="33" t="s">
        <v>41</v>
      </c>
      <c r="E64" s="33" t="s">
        <v>1169</v>
      </c>
      <c r="F64" s="33">
        <v>20800</v>
      </c>
      <c r="G64" s="33" t="s">
        <v>29</v>
      </c>
      <c r="H64" s="33">
        <v>1000</v>
      </c>
      <c r="I64" s="5">
        <f t="shared" si="0"/>
        <v>20800000</v>
      </c>
      <c r="J64" s="37" t="s">
        <v>240</v>
      </c>
      <c r="K64" s="90" t="s">
        <v>1170</v>
      </c>
      <c r="L64" s="9">
        <f t="shared" si="1"/>
        <v>13400000</v>
      </c>
      <c r="M64" s="9">
        <v>2400000</v>
      </c>
      <c r="N64" s="9">
        <v>11000000</v>
      </c>
      <c r="O64" s="9">
        <f t="shared" si="2"/>
        <v>7400000</v>
      </c>
      <c r="P64" s="9">
        <v>3555000</v>
      </c>
      <c r="Q64" s="9">
        <v>3845000</v>
      </c>
      <c r="R64" s="9">
        <f t="shared" si="3"/>
        <v>0</v>
      </c>
      <c r="S64" s="9"/>
      <c r="T64" s="9"/>
      <c r="U64" s="9">
        <f t="shared" si="4"/>
        <v>0</v>
      </c>
      <c r="V64" s="9"/>
      <c r="W64" s="9"/>
      <c r="X64" s="9">
        <f t="shared" si="5"/>
        <v>0</v>
      </c>
      <c r="Y64" s="9"/>
      <c r="Z64" s="9"/>
      <c r="AA64" s="10">
        <f t="shared" si="6"/>
        <v>0</v>
      </c>
      <c r="AB64" s="11">
        <v>45979</v>
      </c>
    </row>
    <row r="65" spans="1:28" ht="15.75" x14ac:dyDescent="0.25">
      <c r="A65" s="32">
        <v>45923</v>
      </c>
      <c r="B65" s="33" t="s">
        <v>133</v>
      </c>
      <c r="C65" s="33"/>
      <c r="D65" s="33" t="s">
        <v>31</v>
      </c>
      <c r="E65" s="33" t="s">
        <v>86</v>
      </c>
      <c r="F65" s="33">
        <v>200</v>
      </c>
      <c r="G65" s="33" t="s">
        <v>51</v>
      </c>
      <c r="H65" s="33">
        <v>82000</v>
      </c>
      <c r="I65" s="5">
        <f t="shared" si="0"/>
        <v>16400000</v>
      </c>
      <c r="J65" s="82" t="s">
        <v>38</v>
      </c>
      <c r="K65" s="130" t="s">
        <v>1177</v>
      </c>
      <c r="L65" s="9">
        <f t="shared" si="1"/>
        <v>0</v>
      </c>
      <c r="M65" s="9"/>
      <c r="N65" s="9"/>
      <c r="O65" s="9">
        <f t="shared" si="2"/>
        <v>0</v>
      </c>
      <c r="P65" s="9"/>
      <c r="Q65" s="9"/>
      <c r="R65" s="9">
        <f t="shared" si="3"/>
        <v>0</v>
      </c>
      <c r="S65" s="9"/>
      <c r="T65" s="9"/>
      <c r="U65" s="9">
        <f t="shared" si="4"/>
        <v>0</v>
      </c>
      <c r="V65" s="9"/>
      <c r="W65" s="9"/>
      <c r="X65" s="9">
        <f t="shared" si="5"/>
        <v>0</v>
      </c>
      <c r="Y65" s="9"/>
      <c r="Z65" s="9"/>
      <c r="AA65" s="10">
        <f t="shared" si="6"/>
        <v>16400000</v>
      </c>
      <c r="AB65" s="11"/>
    </row>
    <row r="66" spans="1:28" ht="15.75" x14ac:dyDescent="0.25">
      <c r="A66" s="32">
        <v>45923</v>
      </c>
      <c r="B66" s="33" t="s">
        <v>133</v>
      </c>
      <c r="C66" s="33"/>
      <c r="D66" s="33" t="s">
        <v>31</v>
      </c>
      <c r="E66" s="33" t="s">
        <v>423</v>
      </c>
      <c r="F66" s="33">
        <v>138.6</v>
      </c>
      <c r="G66" s="33" t="s">
        <v>51</v>
      </c>
      <c r="H66" s="33">
        <v>43000</v>
      </c>
      <c r="I66" s="5">
        <f t="shared" ref="I66:I129" si="7">F66*H66</f>
        <v>5959800</v>
      </c>
      <c r="J66" s="82" t="s">
        <v>38</v>
      </c>
      <c r="K66" s="130" t="s">
        <v>1177</v>
      </c>
      <c r="L66" s="9">
        <f t="shared" ref="L66:L129" si="8">M66+N66</f>
        <v>0</v>
      </c>
      <c r="M66" s="9"/>
      <c r="N66" s="9"/>
      <c r="O66" s="9">
        <f t="shared" ref="O66:O129" si="9">P66+Q66</f>
        <v>0</v>
      </c>
      <c r="P66" s="9"/>
      <c r="Q66" s="9"/>
      <c r="R66" s="9">
        <f t="shared" ref="R66:R129" si="10">S66+T66</f>
        <v>0</v>
      </c>
      <c r="S66" s="9"/>
      <c r="T66" s="9"/>
      <c r="U66" s="9">
        <f t="shared" ref="U66:U129" si="11">V66+W66</f>
        <v>0</v>
      </c>
      <c r="V66" s="9"/>
      <c r="W66" s="9"/>
      <c r="X66" s="9">
        <f t="shared" ref="X66:X129" si="12">Y66+Z66</f>
        <v>0</v>
      </c>
      <c r="Y66" s="9"/>
      <c r="Z66" s="9"/>
      <c r="AA66" s="10">
        <f t="shared" ref="AA66:AA129" si="13">C66+I66-L66-O66-U66-X66-R66</f>
        <v>5959800</v>
      </c>
      <c r="AB66" s="11"/>
    </row>
    <row r="67" spans="1:28" ht="15.75" x14ac:dyDescent="0.25">
      <c r="A67" s="32">
        <v>45923</v>
      </c>
      <c r="B67" s="33" t="s">
        <v>133</v>
      </c>
      <c r="C67" s="33"/>
      <c r="D67" s="33" t="s">
        <v>31</v>
      </c>
      <c r="E67" s="33" t="s">
        <v>85</v>
      </c>
      <c r="F67" s="33">
        <v>95.9</v>
      </c>
      <c r="G67" s="33" t="s">
        <v>51</v>
      </c>
      <c r="H67" s="33">
        <v>43000</v>
      </c>
      <c r="I67" s="5">
        <f t="shared" si="7"/>
        <v>4123700.0000000005</v>
      </c>
      <c r="J67" s="82" t="s">
        <v>38</v>
      </c>
      <c r="K67" s="130" t="s">
        <v>1177</v>
      </c>
      <c r="L67" s="9">
        <f t="shared" si="8"/>
        <v>0</v>
      </c>
      <c r="M67" s="9"/>
      <c r="N67" s="9"/>
      <c r="O67" s="9">
        <f t="shared" si="9"/>
        <v>0</v>
      </c>
      <c r="P67" s="9"/>
      <c r="Q67" s="9"/>
      <c r="R67" s="9">
        <f t="shared" si="10"/>
        <v>0</v>
      </c>
      <c r="S67" s="9"/>
      <c r="T67" s="9"/>
      <c r="U67" s="9">
        <f t="shared" si="11"/>
        <v>0</v>
      </c>
      <c r="V67" s="9"/>
      <c r="W67" s="9"/>
      <c r="X67" s="9">
        <f t="shared" si="12"/>
        <v>0</v>
      </c>
      <c r="Y67" s="9"/>
      <c r="Z67" s="9"/>
      <c r="AA67" s="10">
        <f t="shared" si="13"/>
        <v>4123700.0000000005</v>
      </c>
      <c r="AB67" s="11"/>
    </row>
    <row r="68" spans="1:28" ht="15.75" x14ac:dyDescent="0.25">
      <c r="A68" s="32">
        <v>45923</v>
      </c>
      <c r="B68" s="33" t="s">
        <v>35</v>
      </c>
      <c r="C68" s="33"/>
      <c r="D68" s="33" t="s">
        <v>41</v>
      </c>
      <c r="E68" s="33" t="s">
        <v>1173</v>
      </c>
      <c r="F68" s="33">
        <v>632</v>
      </c>
      <c r="G68" s="33" t="s">
        <v>51</v>
      </c>
      <c r="H68" s="33">
        <v>14300</v>
      </c>
      <c r="I68" s="5">
        <f t="shared" si="7"/>
        <v>9037600</v>
      </c>
      <c r="J68" s="82" t="s">
        <v>38</v>
      </c>
      <c r="K68" s="107" t="s">
        <v>1179</v>
      </c>
      <c r="L68" s="9">
        <f t="shared" si="8"/>
        <v>5185000</v>
      </c>
      <c r="M68" s="9">
        <v>5185000</v>
      </c>
      <c r="N68" s="9"/>
      <c r="O68" s="9">
        <f t="shared" si="9"/>
        <v>0</v>
      </c>
      <c r="P68" s="9"/>
      <c r="Q68" s="9"/>
      <c r="R68" s="9">
        <f t="shared" si="10"/>
        <v>0</v>
      </c>
      <c r="S68" s="9"/>
      <c r="T68" s="9"/>
      <c r="U68" s="9">
        <f t="shared" si="11"/>
        <v>0</v>
      </c>
      <c r="V68" s="9"/>
      <c r="W68" s="9"/>
      <c r="X68" s="9">
        <f t="shared" si="12"/>
        <v>0</v>
      </c>
      <c r="Y68" s="9"/>
      <c r="Z68" s="9"/>
      <c r="AA68" s="10">
        <f t="shared" si="13"/>
        <v>3852600</v>
      </c>
      <c r="AB68" s="11">
        <v>45929</v>
      </c>
    </row>
    <row r="69" spans="1:28" ht="15.75" x14ac:dyDescent="0.25">
      <c r="A69" s="32">
        <v>45923</v>
      </c>
      <c r="B69" s="33" t="s">
        <v>261</v>
      </c>
      <c r="C69" s="33"/>
      <c r="D69" s="33" t="s">
        <v>31</v>
      </c>
      <c r="E69" s="33" t="s">
        <v>297</v>
      </c>
      <c r="F69" s="33">
        <v>8000</v>
      </c>
      <c r="G69" s="33" t="s">
        <v>29</v>
      </c>
      <c r="H69" s="33">
        <v>1900</v>
      </c>
      <c r="I69" s="5">
        <f t="shared" si="7"/>
        <v>15200000</v>
      </c>
      <c r="J69" s="82" t="s">
        <v>38</v>
      </c>
      <c r="K69" s="107" t="s">
        <v>1153</v>
      </c>
      <c r="L69" s="9">
        <f t="shared" si="8"/>
        <v>0</v>
      </c>
      <c r="M69" s="9"/>
      <c r="N69" s="9"/>
      <c r="O69" s="9">
        <f t="shared" si="9"/>
        <v>0</v>
      </c>
      <c r="P69" s="9"/>
      <c r="Q69" s="9"/>
      <c r="R69" s="9">
        <f t="shared" si="10"/>
        <v>0</v>
      </c>
      <c r="S69" s="9"/>
      <c r="T69" s="9"/>
      <c r="U69" s="9">
        <f t="shared" si="11"/>
        <v>0</v>
      </c>
      <c r="V69" s="9"/>
      <c r="W69" s="9"/>
      <c r="X69" s="9">
        <f t="shared" si="12"/>
        <v>0</v>
      </c>
      <c r="Y69" s="9"/>
      <c r="Z69" s="9"/>
      <c r="AA69" s="10">
        <f t="shared" si="13"/>
        <v>15200000</v>
      </c>
      <c r="AB69" s="11"/>
    </row>
    <row r="70" spans="1:28" ht="15.75" x14ac:dyDescent="0.25">
      <c r="A70" s="32">
        <v>45926</v>
      </c>
      <c r="B70" s="33" t="s">
        <v>370</v>
      </c>
      <c r="C70" s="33"/>
      <c r="D70" s="33" t="s">
        <v>41</v>
      </c>
      <c r="E70" s="33" t="s">
        <v>774</v>
      </c>
      <c r="F70" s="33">
        <v>4</v>
      </c>
      <c r="G70" s="33" t="s">
        <v>33</v>
      </c>
      <c r="H70" s="33">
        <v>300000</v>
      </c>
      <c r="I70" s="5">
        <f t="shared" si="7"/>
        <v>1200000</v>
      </c>
      <c r="J70" s="37" t="s">
        <v>240</v>
      </c>
      <c r="K70" s="90" t="s">
        <v>1184</v>
      </c>
      <c r="L70" s="9">
        <f t="shared" si="8"/>
        <v>0</v>
      </c>
      <c r="M70" s="9"/>
      <c r="N70" s="9"/>
      <c r="O70" s="9">
        <f t="shared" si="9"/>
        <v>1200000</v>
      </c>
      <c r="P70" s="9">
        <v>1200000</v>
      </c>
      <c r="Q70" s="9"/>
      <c r="R70" s="9">
        <f t="shared" si="10"/>
        <v>0</v>
      </c>
      <c r="S70" s="9"/>
      <c r="T70" s="9"/>
      <c r="U70" s="9">
        <f t="shared" si="11"/>
        <v>0</v>
      </c>
      <c r="V70" s="9"/>
      <c r="W70" s="9"/>
      <c r="X70" s="9">
        <f t="shared" si="12"/>
        <v>0</v>
      </c>
      <c r="Y70" s="9"/>
      <c r="Z70" s="9"/>
      <c r="AA70" s="10">
        <f t="shared" si="13"/>
        <v>0</v>
      </c>
      <c r="AB70" s="11">
        <v>45972</v>
      </c>
    </row>
    <row r="71" spans="1:28" ht="15.75" x14ac:dyDescent="0.25">
      <c r="A71" s="32">
        <v>45927</v>
      </c>
      <c r="B71" s="33" t="s">
        <v>768</v>
      </c>
      <c r="C71" s="33"/>
      <c r="D71" s="33" t="s">
        <v>41</v>
      </c>
      <c r="E71" s="33" t="s">
        <v>61</v>
      </c>
      <c r="F71" s="33">
        <v>5</v>
      </c>
      <c r="G71" s="33" t="s">
        <v>25</v>
      </c>
      <c r="H71" s="33">
        <v>44000</v>
      </c>
      <c r="I71" s="5">
        <f t="shared" si="7"/>
        <v>220000</v>
      </c>
      <c r="J71" s="37" t="s">
        <v>241</v>
      </c>
      <c r="K71" s="33"/>
      <c r="L71" s="9">
        <f t="shared" si="8"/>
        <v>100000</v>
      </c>
      <c r="M71" s="9">
        <v>100000</v>
      </c>
      <c r="N71" s="9"/>
      <c r="O71" s="9">
        <f t="shared" si="9"/>
        <v>0</v>
      </c>
      <c r="P71" s="9"/>
      <c r="Q71" s="9"/>
      <c r="R71" s="9">
        <f t="shared" si="10"/>
        <v>0</v>
      </c>
      <c r="S71" s="9"/>
      <c r="T71" s="9"/>
      <c r="U71" s="9">
        <f t="shared" si="11"/>
        <v>120000</v>
      </c>
      <c r="V71" s="9">
        <v>120000</v>
      </c>
      <c r="W71" s="9"/>
      <c r="X71" s="9">
        <f t="shared" si="12"/>
        <v>0</v>
      </c>
      <c r="Y71" s="9"/>
      <c r="Z71" s="9"/>
      <c r="AA71" s="10">
        <f t="shared" si="13"/>
        <v>0</v>
      </c>
      <c r="AB71" s="11">
        <v>45987</v>
      </c>
    </row>
    <row r="72" spans="1:28" ht="15.75" x14ac:dyDescent="0.25">
      <c r="A72" s="32">
        <v>45927</v>
      </c>
      <c r="B72" s="33" t="s">
        <v>53</v>
      </c>
      <c r="C72" s="33"/>
      <c r="D72" s="33" t="s">
        <v>31</v>
      </c>
      <c r="E72" s="33" t="s">
        <v>95</v>
      </c>
      <c r="F72" s="33">
        <v>4000</v>
      </c>
      <c r="G72" s="33" t="s">
        <v>29</v>
      </c>
      <c r="H72" s="33">
        <v>3800</v>
      </c>
      <c r="I72" s="5">
        <f t="shared" si="7"/>
        <v>15200000</v>
      </c>
      <c r="J72" s="37" t="s">
        <v>240</v>
      </c>
      <c r="K72" s="90" t="s">
        <v>1170</v>
      </c>
      <c r="L72" s="9">
        <f t="shared" si="8"/>
        <v>0</v>
      </c>
      <c r="M72" s="9"/>
      <c r="N72" s="9"/>
      <c r="O72" s="9">
        <f t="shared" si="9"/>
        <v>15200000</v>
      </c>
      <c r="P72" s="9">
        <v>15200000</v>
      </c>
      <c r="Q72" s="9"/>
      <c r="R72" s="9">
        <f t="shared" si="10"/>
        <v>0</v>
      </c>
      <c r="S72" s="9"/>
      <c r="T72" s="9"/>
      <c r="U72" s="9">
        <f t="shared" si="11"/>
        <v>0</v>
      </c>
      <c r="V72" s="9"/>
      <c r="W72" s="9"/>
      <c r="X72" s="9">
        <f t="shared" si="12"/>
        <v>0</v>
      </c>
      <c r="Y72" s="9"/>
      <c r="Z72" s="9"/>
      <c r="AA72" s="10">
        <f t="shared" si="13"/>
        <v>0</v>
      </c>
      <c r="AB72" s="11">
        <v>45968</v>
      </c>
    </row>
    <row r="73" spans="1:28" ht="15.75" x14ac:dyDescent="0.25">
      <c r="A73" s="32">
        <v>45929</v>
      </c>
      <c r="B73" s="33" t="s">
        <v>1185</v>
      </c>
      <c r="C73" s="33"/>
      <c r="D73" s="33" t="s">
        <v>31</v>
      </c>
      <c r="E73" s="33" t="s">
        <v>139</v>
      </c>
      <c r="F73" s="33">
        <v>4</v>
      </c>
      <c r="G73" s="33" t="s">
        <v>23</v>
      </c>
      <c r="H73" s="33">
        <v>400000</v>
      </c>
      <c r="I73" s="5">
        <f t="shared" si="7"/>
        <v>1600000</v>
      </c>
      <c r="J73" s="82" t="s">
        <v>38</v>
      </c>
      <c r="K73" s="107" t="s">
        <v>1148</v>
      </c>
      <c r="L73" s="9">
        <f t="shared" si="8"/>
        <v>0</v>
      </c>
      <c r="M73" s="9"/>
      <c r="N73" s="9"/>
      <c r="O73" s="9">
        <f t="shared" si="9"/>
        <v>0</v>
      </c>
      <c r="P73" s="9"/>
      <c r="Q73" s="9"/>
      <c r="R73" s="9">
        <f t="shared" si="10"/>
        <v>0</v>
      </c>
      <c r="S73" s="9"/>
      <c r="T73" s="9"/>
      <c r="U73" s="9">
        <f t="shared" si="11"/>
        <v>0</v>
      </c>
      <c r="V73" s="9"/>
      <c r="W73" s="9"/>
      <c r="X73" s="9">
        <f t="shared" si="12"/>
        <v>0</v>
      </c>
      <c r="Y73" s="9"/>
      <c r="Z73" s="9"/>
      <c r="AA73" s="10">
        <f t="shared" si="13"/>
        <v>1600000</v>
      </c>
      <c r="AB73" s="11"/>
    </row>
    <row r="74" spans="1:28" ht="15.75" x14ac:dyDescent="0.25">
      <c r="A74" s="32">
        <v>45929</v>
      </c>
      <c r="B74" s="33" t="s">
        <v>1185</v>
      </c>
      <c r="C74" s="33"/>
      <c r="D74" s="33" t="s">
        <v>31</v>
      </c>
      <c r="E74" s="33" t="s">
        <v>166</v>
      </c>
      <c r="F74" s="33">
        <v>2</v>
      </c>
      <c r="G74" s="33" t="s">
        <v>23</v>
      </c>
      <c r="H74" s="33">
        <v>400000</v>
      </c>
      <c r="I74" s="5">
        <f t="shared" si="7"/>
        <v>800000</v>
      </c>
      <c r="J74" s="82" t="s">
        <v>38</v>
      </c>
      <c r="K74" s="107" t="s">
        <v>1148</v>
      </c>
      <c r="L74" s="9">
        <f t="shared" si="8"/>
        <v>0</v>
      </c>
      <c r="M74" s="9"/>
      <c r="N74" s="9"/>
      <c r="O74" s="9">
        <f t="shared" si="9"/>
        <v>0</v>
      </c>
      <c r="P74" s="9"/>
      <c r="Q74" s="9"/>
      <c r="R74" s="9">
        <f t="shared" si="10"/>
        <v>0</v>
      </c>
      <c r="S74" s="9"/>
      <c r="T74" s="9"/>
      <c r="U74" s="9">
        <f t="shared" si="11"/>
        <v>0</v>
      </c>
      <c r="V74" s="9"/>
      <c r="W74" s="9"/>
      <c r="X74" s="9">
        <f t="shared" si="12"/>
        <v>0</v>
      </c>
      <c r="Y74" s="9"/>
      <c r="Z74" s="9"/>
      <c r="AA74" s="10">
        <f t="shared" si="13"/>
        <v>800000</v>
      </c>
      <c r="AB74" s="11"/>
    </row>
    <row r="75" spans="1:28" ht="15.75" x14ac:dyDescent="0.25">
      <c r="A75" s="32">
        <v>45929</v>
      </c>
      <c r="B75" s="33" t="s">
        <v>252</v>
      </c>
      <c r="C75" s="33"/>
      <c r="D75" s="33" t="s">
        <v>31</v>
      </c>
      <c r="E75" s="33" t="s">
        <v>95</v>
      </c>
      <c r="F75" s="33">
        <v>15600</v>
      </c>
      <c r="G75" s="33" t="s">
        <v>29</v>
      </c>
      <c r="H75" s="33">
        <v>3900</v>
      </c>
      <c r="I75" s="5">
        <f t="shared" si="7"/>
        <v>60840000</v>
      </c>
      <c r="J75" s="82" t="s">
        <v>43</v>
      </c>
      <c r="K75" s="107" t="s">
        <v>1186</v>
      </c>
      <c r="L75" s="9">
        <f t="shared" si="8"/>
        <v>9950000</v>
      </c>
      <c r="M75" s="9">
        <v>9950000</v>
      </c>
      <c r="N75" s="9"/>
      <c r="O75" s="9">
        <f t="shared" si="9"/>
        <v>0</v>
      </c>
      <c r="P75" s="9"/>
      <c r="Q75" s="9"/>
      <c r="R75" s="9">
        <f t="shared" si="10"/>
        <v>0</v>
      </c>
      <c r="S75" s="9"/>
      <c r="T75" s="9"/>
      <c r="U75" s="9">
        <f t="shared" si="11"/>
        <v>21921555</v>
      </c>
      <c r="V75" s="9">
        <v>6066555</v>
      </c>
      <c r="W75" s="9">
        <v>15855000</v>
      </c>
      <c r="X75" s="9">
        <f t="shared" si="12"/>
        <v>0</v>
      </c>
      <c r="Y75" s="9"/>
      <c r="Z75" s="9"/>
      <c r="AA75" s="10">
        <f t="shared" si="13"/>
        <v>28968445</v>
      </c>
      <c r="AB75" s="11">
        <v>45964</v>
      </c>
    </row>
    <row r="76" spans="1:28" ht="15.75" x14ac:dyDescent="0.25">
      <c r="A76" s="32">
        <v>45930</v>
      </c>
      <c r="B76" s="33" t="s">
        <v>35</v>
      </c>
      <c r="C76" s="33"/>
      <c r="D76" s="33" t="s">
        <v>41</v>
      </c>
      <c r="E76" s="33" t="s">
        <v>1188</v>
      </c>
      <c r="F76" s="33">
        <v>644</v>
      </c>
      <c r="G76" s="33" t="s">
        <v>51</v>
      </c>
      <c r="H76" s="33">
        <v>14300</v>
      </c>
      <c r="I76" s="5">
        <f t="shared" si="7"/>
        <v>9209200</v>
      </c>
      <c r="J76" s="82" t="s">
        <v>43</v>
      </c>
      <c r="K76" s="107" t="s">
        <v>1179</v>
      </c>
      <c r="L76" s="9">
        <f t="shared" si="8"/>
        <v>0</v>
      </c>
      <c r="M76" s="9"/>
      <c r="N76" s="9"/>
      <c r="O76" s="9">
        <f t="shared" si="9"/>
        <v>0</v>
      </c>
      <c r="P76" s="9"/>
      <c r="Q76" s="9"/>
      <c r="R76" s="9">
        <f t="shared" si="10"/>
        <v>0</v>
      </c>
      <c r="S76" s="9"/>
      <c r="T76" s="9"/>
      <c r="U76" s="9">
        <f t="shared" si="11"/>
        <v>0</v>
      </c>
      <c r="V76" s="9"/>
      <c r="W76" s="9"/>
      <c r="X76" s="9">
        <f t="shared" si="12"/>
        <v>0</v>
      </c>
      <c r="Y76" s="9"/>
      <c r="Z76" s="9"/>
      <c r="AA76" s="10">
        <f t="shared" si="13"/>
        <v>9209200</v>
      </c>
      <c r="AB76" s="11"/>
    </row>
    <row r="77" spans="1:28" ht="15.75" x14ac:dyDescent="0.25">
      <c r="A77" s="39">
        <v>45930</v>
      </c>
      <c r="B77" s="33" t="s">
        <v>154</v>
      </c>
      <c r="C77" s="33"/>
      <c r="D77" s="33" t="s">
        <v>31</v>
      </c>
      <c r="E77" s="33" t="s">
        <v>91</v>
      </c>
      <c r="F77" s="33">
        <v>3200</v>
      </c>
      <c r="G77" s="33" t="s">
        <v>29</v>
      </c>
      <c r="H77" s="33">
        <v>4000</v>
      </c>
      <c r="I77" s="5">
        <f t="shared" si="7"/>
        <v>12800000</v>
      </c>
      <c r="J77" s="82" t="s">
        <v>38</v>
      </c>
      <c r="K77" s="130" t="s">
        <v>1170</v>
      </c>
      <c r="L77" s="9">
        <f t="shared" si="8"/>
        <v>0</v>
      </c>
      <c r="M77" s="9"/>
      <c r="N77" s="9"/>
      <c r="O77" s="9">
        <f t="shared" si="9"/>
        <v>0</v>
      </c>
      <c r="P77" s="9"/>
      <c r="Q77" s="9"/>
      <c r="R77" s="9">
        <f t="shared" si="10"/>
        <v>0</v>
      </c>
      <c r="S77" s="9"/>
      <c r="T77" s="9"/>
      <c r="U77" s="9">
        <f t="shared" si="11"/>
        <v>0</v>
      </c>
      <c r="V77" s="9"/>
      <c r="W77" s="9"/>
      <c r="X77" s="9">
        <f t="shared" si="12"/>
        <v>0</v>
      </c>
      <c r="Y77" s="9"/>
      <c r="Z77" s="9"/>
      <c r="AA77" s="10">
        <f t="shared" si="13"/>
        <v>12800000</v>
      </c>
      <c r="AB77" s="11"/>
    </row>
    <row r="78" spans="1:28" ht="15.75" x14ac:dyDescent="0.25">
      <c r="A78" s="39">
        <v>45930</v>
      </c>
      <c r="B78" s="33" t="s">
        <v>154</v>
      </c>
      <c r="C78" s="33"/>
      <c r="D78" s="33" t="s">
        <v>31</v>
      </c>
      <c r="E78" s="33" t="s">
        <v>707</v>
      </c>
      <c r="F78" s="33">
        <v>2000</v>
      </c>
      <c r="G78" s="33" t="s">
        <v>29</v>
      </c>
      <c r="H78" s="33">
        <v>4000</v>
      </c>
      <c r="I78" s="5">
        <f t="shared" si="7"/>
        <v>8000000</v>
      </c>
      <c r="J78" s="82" t="s">
        <v>38</v>
      </c>
      <c r="K78" s="130" t="s">
        <v>1170</v>
      </c>
      <c r="L78" s="9">
        <f t="shared" si="8"/>
        <v>0</v>
      </c>
      <c r="M78" s="9"/>
      <c r="N78" s="9"/>
      <c r="O78" s="9">
        <f t="shared" si="9"/>
        <v>0</v>
      </c>
      <c r="P78" s="9"/>
      <c r="Q78" s="9"/>
      <c r="R78" s="9">
        <f t="shared" si="10"/>
        <v>0</v>
      </c>
      <c r="S78" s="9"/>
      <c r="T78" s="9"/>
      <c r="U78" s="9">
        <f t="shared" si="11"/>
        <v>0</v>
      </c>
      <c r="V78" s="9"/>
      <c r="W78" s="9"/>
      <c r="X78" s="9">
        <f t="shared" si="12"/>
        <v>0</v>
      </c>
      <c r="Y78" s="9"/>
      <c r="Z78" s="9"/>
      <c r="AA78" s="10">
        <f t="shared" si="13"/>
        <v>8000000</v>
      </c>
      <c r="AB78" s="11"/>
    </row>
    <row r="79" spans="1:28" ht="16.5" thickBot="1" x14ac:dyDescent="0.3">
      <c r="A79" s="61">
        <v>45930</v>
      </c>
      <c r="B79" s="62" t="s">
        <v>133</v>
      </c>
      <c r="C79" s="62"/>
      <c r="D79" s="62" t="s">
        <v>41</v>
      </c>
      <c r="E79" s="62" t="s">
        <v>110</v>
      </c>
      <c r="F79" s="62">
        <v>5200</v>
      </c>
      <c r="G79" s="62" t="s">
        <v>29</v>
      </c>
      <c r="H79" s="62">
        <v>1900</v>
      </c>
      <c r="I79" s="133">
        <f t="shared" si="7"/>
        <v>9880000</v>
      </c>
      <c r="J79" s="112" t="s">
        <v>38</v>
      </c>
      <c r="K79" s="151" t="s">
        <v>1177</v>
      </c>
      <c r="L79" s="97">
        <f t="shared" si="8"/>
        <v>0</v>
      </c>
      <c r="M79" s="97"/>
      <c r="N79" s="97"/>
      <c r="O79" s="97">
        <f t="shared" si="9"/>
        <v>0</v>
      </c>
      <c r="P79" s="97"/>
      <c r="Q79" s="97"/>
      <c r="R79" s="97">
        <f t="shared" si="10"/>
        <v>0</v>
      </c>
      <c r="S79" s="97"/>
      <c r="T79" s="97"/>
      <c r="U79" s="97">
        <f t="shared" si="11"/>
        <v>0</v>
      </c>
      <c r="V79" s="97"/>
      <c r="W79" s="97"/>
      <c r="X79" s="97">
        <f t="shared" si="12"/>
        <v>0</v>
      </c>
      <c r="Y79" s="97"/>
      <c r="Z79" s="97"/>
      <c r="AA79" s="98">
        <f t="shared" si="13"/>
        <v>9880000</v>
      </c>
      <c r="AB79" s="99"/>
    </row>
    <row r="80" spans="1:28" ht="15.75" x14ac:dyDescent="0.25">
      <c r="A80" s="39">
        <v>45932</v>
      </c>
      <c r="B80" s="35" t="s">
        <v>305</v>
      </c>
      <c r="C80" s="35"/>
      <c r="D80" s="35" t="s">
        <v>31</v>
      </c>
      <c r="E80" s="35" t="s">
        <v>73</v>
      </c>
      <c r="F80" s="35">
        <v>20</v>
      </c>
      <c r="G80" s="35" t="s">
        <v>74</v>
      </c>
      <c r="H80" s="35">
        <v>50000</v>
      </c>
      <c r="I80" s="134">
        <f t="shared" si="7"/>
        <v>1000000</v>
      </c>
      <c r="J80" s="37" t="s">
        <v>240</v>
      </c>
      <c r="K80" s="116" t="s">
        <v>1179</v>
      </c>
      <c r="L80" s="92">
        <f t="shared" si="8"/>
        <v>0</v>
      </c>
      <c r="M80" s="92"/>
      <c r="N80" s="92"/>
      <c r="O80" s="92">
        <f t="shared" si="9"/>
        <v>1000000</v>
      </c>
      <c r="P80" s="92">
        <v>1000000</v>
      </c>
      <c r="Q80" s="92"/>
      <c r="R80" s="92">
        <f t="shared" si="10"/>
        <v>0</v>
      </c>
      <c r="S80" s="92"/>
      <c r="T80" s="92"/>
      <c r="U80" s="92">
        <f t="shared" si="11"/>
        <v>0</v>
      </c>
      <c r="V80" s="92"/>
      <c r="W80" s="92"/>
      <c r="X80" s="92">
        <f t="shared" si="12"/>
        <v>0</v>
      </c>
      <c r="Y80" s="92"/>
      <c r="Z80" s="92"/>
      <c r="AA80" s="93">
        <f t="shared" si="13"/>
        <v>0</v>
      </c>
      <c r="AB80" s="94">
        <v>45986</v>
      </c>
    </row>
    <row r="81" spans="1:28" ht="15.75" x14ac:dyDescent="0.25">
      <c r="A81" s="39">
        <v>45932</v>
      </c>
      <c r="B81" s="33" t="s">
        <v>141</v>
      </c>
      <c r="C81" s="33"/>
      <c r="D81" s="33" t="s">
        <v>31</v>
      </c>
      <c r="E81" s="33" t="s">
        <v>136</v>
      </c>
      <c r="F81" s="33">
        <v>48.5</v>
      </c>
      <c r="G81" s="33" t="s">
        <v>51</v>
      </c>
      <c r="H81" s="33">
        <v>43000</v>
      </c>
      <c r="I81" s="5">
        <f t="shared" si="7"/>
        <v>2085500</v>
      </c>
      <c r="J81" s="37" t="s">
        <v>241</v>
      </c>
      <c r="K81" s="90" t="s">
        <v>1186</v>
      </c>
      <c r="L81" s="9">
        <f t="shared" si="8"/>
        <v>2085500</v>
      </c>
      <c r="M81" s="9">
        <v>2085500</v>
      </c>
      <c r="N81" s="9"/>
      <c r="O81" s="9">
        <f t="shared" si="9"/>
        <v>0</v>
      </c>
      <c r="P81" s="9"/>
      <c r="Q81" s="9"/>
      <c r="R81" s="9">
        <f t="shared" si="10"/>
        <v>0</v>
      </c>
      <c r="S81" s="9"/>
      <c r="T81" s="9"/>
      <c r="U81" s="9">
        <f t="shared" si="11"/>
        <v>0</v>
      </c>
      <c r="V81" s="9"/>
      <c r="W81" s="9"/>
      <c r="X81" s="9">
        <f t="shared" si="12"/>
        <v>0</v>
      </c>
      <c r="Y81" s="9"/>
      <c r="Z81" s="9"/>
      <c r="AA81" s="10">
        <f t="shared" si="13"/>
        <v>0</v>
      </c>
      <c r="AB81" s="11">
        <v>45989</v>
      </c>
    </row>
    <row r="82" spans="1:28" ht="15.75" x14ac:dyDescent="0.25">
      <c r="A82" s="39">
        <v>45932</v>
      </c>
      <c r="B82" s="33" t="s">
        <v>141</v>
      </c>
      <c r="C82" s="33"/>
      <c r="D82" s="33" t="s">
        <v>31</v>
      </c>
      <c r="E82" s="33" t="s">
        <v>98</v>
      </c>
      <c r="F82" s="33">
        <v>92.6</v>
      </c>
      <c r="G82" s="33" t="s">
        <v>51</v>
      </c>
      <c r="H82" s="33">
        <v>43000</v>
      </c>
      <c r="I82" s="5">
        <f t="shared" si="7"/>
        <v>3981799.9999999995</v>
      </c>
      <c r="J82" s="37" t="s">
        <v>241</v>
      </c>
      <c r="K82" s="90" t="s">
        <v>1186</v>
      </c>
      <c r="L82" s="9">
        <f t="shared" si="8"/>
        <v>3981800</v>
      </c>
      <c r="M82" s="9">
        <v>3981800</v>
      </c>
      <c r="N82" s="9"/>
      <c r="O82" s="9">
        <f t="shared" si="9"/>
        <v>0</v>
      </c>
      <c r="P82" s="9"/>
      <c r="Q82" s="9"/>
      <c r="R82" s="9">
        <f t="shared" si="10"/>
        <v>0</v>
      </c>
      <c r="S82" s="9"/>
      <c r="T82" s="9"/>
      <c r="U82" s="9">
        <f t="shared" si="11"/>
        <v>0</v>
      </c>
      <c r="V82" s="9"/>
      <c r="W82" s="9"/>
      <c r="X82" s="9">
        <f t="shared" si="12"/>
        <v>0</v>
      </c>
      <c r="Y82" s="9"/>
      <c r="Z82" s="9"/>
      <c r="AA82" s="10">
        <f t="shared" si="13"/>
        <v>-4.6566128730773926E-10</v>
      </c>
      <c r="AB82" s="11">
        <v>45989</v>
      </c>
    </row>
    <row r="83" spans="1:28" ht="15.75" x14ac:dyDescent="0.25">
      <c r="A83" s="39">
        <v>45932</v>
      </c>
      <c r="B83" s="33" t="s">
        <v>141</v>
      </c>
      <c r="C83" s="33"/>
      <c r="D83" s="33" t="s">
        <v>31</v>
      </c>
      <c r="E83" s="33" t="s">
        <v>407</v>
      </c>
      <c r="F83" s="33">
        <v>16</v>
      </c>
      <c r="G83" s="33" t="s">
        <v>33</v>
      </c>
      <c r="H83" s="33">
        <v>300000</v>
      </c>
      <c r="I83" s="5">
        <f t="shared" si="7"/>
        <v>4800000</v>
      </c>
      <c r="J83" s="37" t="s">
        <v>241</v>
      </c>
      <c r="K83" s="90" t="s">
        <v>1186</v>
      </c>
      <c r="L83" s="9">
        <f t="shared" si="8"/>
        <v>4800000</v>
      </c>
      <c r="M83" s="9">
        <v>4800000</v>
      </c>
      <c r="N83" s="9"/>
      <c r="O83" s="9">
        <f t="shared" si="9"/>
        <v>0</v>
      </c>
      <c r="P83" s="9"/>
      <c r="Q83" s="9"/>
      <c r="R83" s="9">
        <f t="shared" si="10"/>
        <v>0</v>
      </c>
      <c r="S83" s="9"/>
      <c r="T83" s="9"/>
      <c r="U83" s="9">
        <f t="shared" si="11"/>
        <v>0</v>
      </c>
      <c r="V83" s="9"/>
      <c r="W83" s="9"/>
      <c r="X83" s="9">
        <f t="shared" si="12"/>
        <v>0</v>
      </c>
      <c r="Y83" s="9"/>
      <c r="Z83" s="9"/>
      <c r="AA83" s="10">
        <f t="shared" si="13"/>
        <v>0</v>
      </c>
      <c r="AB83" s="11">
        <v>45989</v>
      </c>
    </row>
    <row r="84" spans="1:28" ht="15.75" x14ac:dyDescent="0.25">
      <c r="A84" s="39">
        <v>45932</v>
      </c>
      <c r="B84" s="33" t="s">
        <v>141</v>
      </c>
      <c r="C84" s="33"/>
      <c r="D84" s="33" t="s">
        <v>31</v>
      </c>
      <c r="E84" s="33" t="s">
        <v>774</v>
      </c>
      <c r="F84" s="33">
        <v>16</v>
      </c>
      <c r="G84" s="33" t="s">
        <v>33</v>
      </c>
      <c r="H84" s="33">
        <v>300000</v>
      </c>
      <c r="I84" s="5">
        <f t="shared" si="7"/>
        <v>4800000</v>
      </c>
      <c r="J84" s="37" t="s">
        <v>241</v>
      </c>
      <c r="K84" s="90" t="s">
        <v>1186</v>
      </c>
      <c r="L84" s="9">
        <f t="shared" si="8"/>
        <v>4800000</v>
      </c>
      <c r="M84" s="9">
        <v>4800000</v>
      </c>
      <c r="N84" s="9"/>
      <c r="O84" s="9">
        <f t="shared" si="9"/>
        <v>0</v>
      </c>
      <c r="P84" s="9"/>
      <c r="Q84" s="9"/>
      <c r="R84" s="9">
        <f t="shared" si="10"/>
        <v>0</v>
      </c>
      <c r="S84" s="9"/>
      <c r="T84" s="9"/>
      <c r="U84" s="9">
        <f t="shared" si="11"/>
        <v>0</v>
      </c>
      <c r="V84" s="9"/>
      <c r="W84" s="9"/>
      <c r="X84" s="9">
        <f t="shared" si="12"/>
        <v>0</v>
      </c>
      <c r="Y84" s="9"/>
      <c r="Z84" s="9"/>
      <c r="AA84" s="10">
        <f t="shared" si="13"/>
        <v>0</v>
      </c>
      <c r="AB84" s="11">
        <v>45989</v>
      </c>
    </row>
    <row r="85" spans="1:28" ht="15.75" x14ac:dyDescent="0.25">
      <c r="A85" s="39">
        <v>45932</v>
      </c>
      <c r="B85" s="33" t="s">
        <v>141</v>
      </c>
      <c r="C85" s="33"/>
      <c r="D85" s="33" t="s">
        <v>31</v>
      </c>
      <c r="E85" s="33" t="s">
        <v>156</v>
      </c>
      <c r="F85" s="33">
        <v>10</v>
      </c>
      <c r="G85" s="33" t="s">
        <v>23</v>
      </c>
      <c r="H85" s="33">
        <v>400000</v>
      </c>
      <c r="I85" s="5">
        <f t="shared" si="7"/>
        <v>4000000</v>
      </c>
      <c r="J85" s="37" t="s">
        <v>241</v>
      </c>
      <c r="K85" s="90" t="s">
        <v>1186</v>
      </c>
      <c r="L85" s="9">
        <f t="shared" si="8"/>
        <v>4000000</v>
      </c>
      <c r="M85" s="9">
        <v>4000000</v>
      </c>
      <c r="N85" s="9"/>
      <c r="O85" s="9">
        <f t="shared" si="9"/>
        <v>0</v>
      </c>
      <c r="P85" s="9"/>
      <c r="Q85" s="9"/>
      <c r="R85" s="9">
        <f t="shared" si="10"/>
        <v>0</v>
      </c>
      <c r="S85" s="9"/>
      <c r="T85" s="9"/>
      <c r="U85" s="9">
        <f t="shared" si="11"/>
        <v>0</v>
      </c>
      <c r="V85" s="9"/>
      <c r="W85" s="9"/>
      <c r="X85" s="9">
        <f t="shared" si="12"/>
        <v>0</v>
      </c>
      <c r="Y85" s="9"/>
      <c r="Z85" s="9"/>
      <c r="AA85" s="10">
        <f t="shared" si="13"/>
        <v>0</v>
      </c>
      <c r="AB85" s="11">
        <v>45989</v>
      </c>
    </row>
    <row r="86" spans="1:28" ht="15.75" x14ac:dyDescent="0.25">
      <c r="A86" s="39">
        <v>45932</v>
      </c>
      <c r="B86" s="33" t="s">
        <v>141</v>
      </c>
      <c r="C86" s="33"/>
      <c r="D86" s="33" t="s">
        <v>31</v>
      </c>
      <c r="E86" s="33" t="s">
        <v>95</v>
      </c>
      <c r="F86" s="33">
        <v>5200</v>
      </c>
      <c r="G86" s="33" t="s">
        <v>29</v>
      </c>
      <c r="H86" s="33">
        <v>3800</v>
      </c>
      <c r="I86" s="5">
        <f t="shared" si="7"/>
        <v>19760000</v>
      </c>
      <c r="J86" s="82" t="s">
        <v>43</v>
      </c>
      <c r="K86" s="130" t="s">
        <v>1186</v>
      </c>
      <c r="L86" s="9">
        <f t="shared" si="8"/>
        <v>11292000</v>
      </c>
      <c r="M86" s="9">
        <v>11292000</v>
      </c>
      <c r="N86" s="9"/>
      <c r="O86" s="9">
        <f t="shared" si="9"/>
        <v>0</v>
      </c>
      <c r="P86" s="9"/>
      <c r="Q86" s="9"/>
      <c r="R86" s="9">
        <f t="shared" si="10"/>
        <v>0</v>
      </c>
      <c r="S86" s="9"/>
      <c r="T86" s="9"/>
      <c r="U86" s="9">
        <f t="shared" si="11"/>
        <v>0</v>
      </c>
      <c r="V86" s="9"/>
      <c r="W86" s="9"/>
      <c r="X86" s="9">
        <f t="shared" si="12"/>
        <v>0</v>
      </c>
      <c r="Y86" s="9"/>
      <c r="Z86" s="9"/>
      <c r="AA86" s="10">
        <f t="shared" si="13"/>
        <v>8468000</v>
      </c>
      <c r="AB86" s="11">
        <v>45989</v>
      </c>
    </row>
    <row r="87" spans="1:28" ht="15.75" x14ac:dyDescent="0.25">
      <c r="A87" s="39">
        <v>45932</v>
      </c>
      <c r="B87" s="33" t="s">
        <v>141</v>
      </c>
      <c r="C87" s="33"/>
      <c r="D87" s="33" t="s">
        <v>31</v>
      </c>
      <c r="E87" s="33" t="s">
        <v>235</v>
      </c>
      <c r="F87" s="33">
        <v>40</v>
      </c>
      <c r="G87" s="33" t="s">
        <v>51</v>
      </c>
      <c r="H87" s="33">
        <v>90000</v>
      </c>
      <c r="I87" s="5">
        <f t="shared" si="7"/>
        <v>3600000</v>
      </c>
      <c r="J87" s="82" t="s">
        <v>43</v>
      </c>
      <c r="K87" s="107" t="s">
        <v>1186</v>
      </c>
      <c r="L87" s="9">
        <f t="shared" si="8"/>
        <v>0</v>
      </c>
      <c r="M87" s="9"/>
      <c r="N87" s="9"/>
      <c r="O87" s="9">
        <f t="shared" si="9"/>
        <v>0</v>
      </c>
      <c r="P87" s="9"/>
      <c r="Q87" s="9"/>
      <c r="R87" s="9">
        <f t="shared" si="10"/>
        <v>0</v>
      </c>
      <c r="S87" s="9"/>
      <c r="T87" s="9"/>
      <c r="U87" s="9">
        <f t="shared" si="11"/>
        <v>0</v>
      </c>
      <c r="V87" s="9"/>
      <c r="W87" s="9"/>
      <c r="X87" s="9">
        <f t="shared" si="12"/>
        <v>0</v>
      </c>
      <c r="Y87" s="9"/>
      <c r="Z87" s="9"/>
      <c r="AA87" s="10">
        <f t="shared" si="13"/>
        <v>3600000</v>
      </c>
      <c r="AB87" s="11"/>
    </row>
    <row r="88" spans="1:28" ht="15.75" x14ac:dyDescent="0.25">
      <c r="A88" s="39">
        <v>45932</v>
      </c>
      <c r="B88" s="33" t="s">
        <v>141</v>
      </c>
      <c r="C88" s="33"/>
      <c r="D88" s="33" t="s">
        <v>31</v>
      </c>
      <c r="E88" s="33" t="s">
        <v>237</v>
      </c>
      <c r="F88" s="33">
        <v>40</v>
      </c>
      <c r="G88" s="33" t="s">
        <v>51</v>
      </c>
      <c r="H88" s="33">
        <v>90000</v>
      </c>
      <c r="I88" s="5">
        <f t="shared" si="7"/>
        <v>3600000</v>
      </c>
      <c r="J88" s="82" t="s">
        <v>43</v>
      </c>
      <c r="K88" s="107" t="s">
        <v>1186</v>
      </c>
      <c r="L88" s="9">
        <f t="shared" si="8"/>
        <v>0</v>
      </c>
      <c r="M88" s="9"/>
      <c r="N88" s="9"/>
      <c r="O88" s="9">
        <f t="shared" si="9"/>
        <v>0</v>
      </c>
      <c r="P88" s="9"/>
      <c r="Q88" s="9"/>
      <c r="R88" s="9">
        <f t="shared" si="10"/>
        <v>0</v>
      </c>
      <c r="S88" s="9"/>
      <c r="T88" s="9"/>
      <c r="U88" s="9">
        <f t="shared" si="11"/>
        <v>0</v>
      </c>
      <c r="V88" s="9"/>
      <c r="W88" s="9"/>
      <c r="X88" s="9">
        <f t="shared" si="12"/>
        <v>0</v>
      </c>
      <c r="Y88" s="9"/>
      <c r="Z88" s="9"/>
      <c r="AA88" s="10">
        <f t="shared" si="13"/>
        <v>3600000</v>
      </c>
      <c r="AB88" s="11"/>
    </row>
    <row r="89" spans="1:28" ht="15.75" x14ac:dyDescent="0.25">
      <c r="A89" s="39">
        <v>45932</v>
      </c>
      <c r="B89" s="33" t="s">
        <v>141</v>
      </c>
      <c r="C89" s="33"/>
      <c r="D89" s="33" t="s">
        <v>31</v>
      </c>
      <c r="E89" s="33" t="s">
        <v>234</v>
      </c>
      <c r="F89" s="33">
        <v>40</v>
      </c>
      <c r="G89" s="33" t="s">
        <v>51</v>
      </c>
      <c r="H89" s="33">
        <v>90000</v>
      </c>
      <c r="I89" s="5">
        <f t="shared" si="7"/>
        <v>3600000</v>
      </c>
      <c r="J89" s="82" t="s">
        <v>43</v>
      </c>
      <c r="K89" s="107" t="s">
        <v>1186</v>
      </c>
      <c r="L89" s="9">
        <f t="shared" si="8"/>
        <v>0</v>
      </c>
      <c r="M89" s="9"/>
      <c r="N89" s="9"/>
      <c r="O89" s="9">
        <f t="shared" si="9"/>
        <v>0</v>
      </c>
      <c r="P89" s="9"/>
      <c r="Q89" s="9"/>
      <c r="R89" s="9">
        <f t="shared" si="10"/>
        <v>0</v>
      </c>
      <c r="S89" s="9"/>
      <c r="T89" s="9"/>
      <c r="U89" s="9">
        <f t="shared" si="11"/>
        <v>0</v>
      </c>
      <c r="V89" s="9"/>
      <c r="W89" s="9"/>
      <c r="X89" s="9">
        <f t="shared" si="12"/>
        <v>0</v>
      </c>
      <c r="Y89" s="9"/>
      <c r="Z89" s="9"/>
      <c r="AA89" s="10">
        <f t="shared" si="13"/>
        <v>3600000</v>
      </c>
      <c r="AB89" s="11"/>
    </row>
    <row r="90" spans="1:28" ht="15.75" x14ac:dyDescent="0.25">
      <c r="A90" s="39">
        <v>45932</v>
      </c>
      <c r="B90" s="33" t="s">
        <v>141</v>
      </c>
      <c r="C90" s="33"/>
      <c r="D90" s="33" t="s">
        <v>31</v>
      </c>
      <c r="E90" s="33" t="s">
        <v>78</v>
      </c>
      <c r="F90" s="33">
        <v>40</v>
      </c>
      <c r="G90" s="33" t="s">
        <v>51</v>
      </c>
      <c r="H90" s="33">
        <v>82000</v>
      </c>
      <c r="I90" s="5">
        <f t="shared" si="7"/>
        <v>3280000</v>
      </c>
      <c r="J90" s="82" t="s">
        <v>43</v>
      </c>
      <c r="K90" s="107" t="s">
        <v>1186</v>
      </c>
      <c r="L90" s="9">
        <f t="shared" si="8"/>
        <v>0</v>
      </c>
      <c r="M90" s="9"/>
      <c r="N90" s="9"/>
      <c r="O90" s="9">
        <f t="shared" si="9"/>
        <v>0</v>
      </c>
      <c r="P90" s="9"/>
      <c r="Q90" s="9"/>
      <c r="R90" s="9">
        <f t="shared" si="10"/>
        <v>0</v>
      </c>
      <c r="S90" s="9"/>
      <c r="T90" s="9"/>
      <c r="U90" s="9">
        <f t="shared" si="11"/>
        <v>0</v>
      </c>
      <c r="V90" s="9"/>
      <c r="W90" s="9"/>
      <c r="X90" s="9">
        <f t="shared" si="12"/>
        <v>0</v>
      </c>
      <c r="Y90" s="9"/>
      <c r="Z90" s="9"/>
      <c r="AA90" s="10">
        <f t="shared" si="13"/>
        <v>3280000</v>
      </c>
      <c r="AB90" s="11"/>
    </row>
    <row r="91" spans="1:28" ht="15.75" x14ac:dyDescent="0.25">
      <c r="A91" s="39">
        <v>45933</v>
      </c>
      <c r="B91" s="33" t="s">
        <v>112</v>
      </c>
      <c r="C91" s="33"/>
      <c r="D91" s="33" t="s">
        <v>31</v>
      </c>
      <c r="E91" s="33" t="s">
        <v>99</v>
      </c>
      <c r="F91" s="33">
        <v>4</v>
      </c>
      <c r="G91" s="33" t="s">
        <v>25</v>
      </c>
      <c r="H91" s="33">
        <v>480000</v>
      </c>
      <c r="I91" s="5">
        <f t="shared" si="7"/>
        <v>1920000</v>
      </c>
      <c r="J91" s="41" t="s">
        <v>240</v>
      </c>
      <c r="K91" s="90" t="s">
        <v>1190</v>
      </c>
      <c r="L91" s="9">
        <f t="shared" si="8"/>
        <v>0</v>
      </c>
      <c r="M91" s="9"/>
      <c r="N91" s="9"/>
      <c r="O91" s="9">
        <f t="shared" si="9"/>
        <v>1920000</v>
      </c>
      <c r="P91" s="9">
        <v>1920000</v>
      </c>
      <c r="Q91" s="9"/>
      <c r="R91" s="9">
        <f t="shared" si="10"/>
        <v>0</v>
      </c>
      <c r="S91" s="9"/>
      <c r="T91" s="9"/>
      <c r="U91" s="9">
        <f t="shared" si="11"/>
        <v>0</v>
      </c>
      <c r="V91" s="9"/>
      <c r="W91" s="9"/>
      <c r="X91" s="9">
        <f t="shared" si="12"/>
        <v>0</v>
      </c>
      <c r="Y91" s="9"/>
      <c r="Z91" s="9"/>
      <c r="AA91" s="10">
        <f t="shared" si="13"/>
        <v>0</v>
      </c>
      <c r="AB91" s="11">
        <v>45989</v>
      </c>
    </row>
    <row r="92" spans="1:28" ht="15.75" x14ac:dyDescent="0.25">
      <c r="A92" s="39">
        <v>45933</v>
      </c>
      <c r="B92" s="33" t="s">
        <v>391</v>
      </c>
      <c r="C92" s="33"/>
      <c r="D92" s="33" t="s">
        <v>41</v>
      </c>
      <c r="E92" s="33" t="s">
        <v>73</v>
      </c>
      <c r="F92" s="33">
        <v>20</v>
      </c>
      <c r="G92" s="33" t="s">
        <v>74</v>
      </c>
      <c r="H92" s="33">
        <v>50000</v>
      </c>
      <c r="I92" s="5">
        <f t="shared" si="7"/>
        <v>1000000</v>
      </c>
      <c r="J92" s="85" t="s">
        <v>43</v>
      </c>
      <c r="K92" s="130" t="s">
        <v>1190</v>
      </c>
      <c r="L92" s="9">
        <f t="shared" si="8"/>
        <v>385000</v>
      </c>
      <c r="M92" s="9">
        <v>385000</v>
      </c>
      <c r="N92" s="9"/>
      <c r="O92" s="9">
        <f t="shared" si="9"/>
        <v>0</v>
      </c>
      <c r="P92" s="9"/>
      <c r="Q92" s="9"/>
      <c r="R92" s="9">
        <f t="shared" si="10"/>
        <v>0</v>
      </c>
      <c r="S92" s="9"/>
      <c r="T92" s="9"/>
      <c r="U92" s="9">
        <f t="shared" si="11"/>
        <v>0</v>
      </c>
      <c r="V92" s="9"/>
      <c r="W92" s="9"/>
      <c r="X92" s="9">
        <f t="shared" si="12"/>
        <v>0</v>
      </c>
      <c r="Y92" s="9"/>
      <c r="Z92" s="9"/>
      <c r="AA92" s="10">
        <f t="shared" si="13"/>
        <v>615000</v>
      </c>
      <c r="AB92" s="11">
        <v>45955</v>
      </c>
    </row>
    <row r="93" spans="1:28" ht="15.75" x14ac:dyDescent="0.25">
      <c r="A93" s="39">
        <v>45933</v>
      </c>
      <c r="B93" s="33" t="s">
        <v>391</v>
      </c>
      <c r="C93" s="33"/>
      <c r="D93" s="33" t="s">
        <v>41</v>
      </c>
      <c r="E93" s="33" t="s">
        <v>102</v>
      </c>
      <c r="F93" s="33">
        <v>12</v>
      </c>
      <c r="G93" s="33" t="s">
        <v>74</v>
      </c>
      <c r="H93" s="33">
        <v>65000</v>
      </c>
      <c r="I93" s="5">
        <f t="shared" si="7"/>
        <v>780000</v>
      </c>
      <c r="J93" s="85" t="s">
        <v>38</v>
      </c>
      <c r="K93" s="130" t="s">
        <v>1190</v>
      </c>
      <c r="L93" s="9">
        <f t="shared" si="8"/>
        <v>0</v>
      </c>
      <c r="M93" s="9"/>
      <c r="N93" s="9"/>
      <c r="O93" s="9">
        <f t="shared" si="9"/>
        <v>0</v>
      </c>
      <c r="P93" s="9"/>
      <c r="Q93" s="9"/>
      <c r="R93" s="9">
        <f t="shared" si="10"/>
        <v>0</v>
      </c>
      <c r="S93" s="9"/>
      <c r="T93" s="9"/>
      <c r="U93" s="9">
        <f t="shared" si="11"/>
        <v>0</v>
      </c>
      <c r="V93" s="9"/>
      <c r="W93" s="9"/>
      <c r="X93" s="9">
        <f t="shared" si="12"/>
        <v>0</v>
      </c>
      <c r="Y93" s="9"/>
      <c r="Z93" s="9"/>
      <c r="AA93" s="10">
        <f t="shared" si="13"/>
        <v>780000</v>
      </c>
      <c r="AB93" s="11"/>
    </row>
    <row r="94" spans="1:28" ht="15.75" x14ac:dyDescent="0.25">
      <c r="A94" s="32">
        <v>45933</v>
      </c>
      <c r="B94" s="33" t="s">
        <v>141</v>
      </c>
      <c r="C94" s="33"/>
      <c r="D94" s="33" t="s">
        <v>31</v>
      </c>
      <c r="E94" s="33" t="s">
        <v>95</v>
      </c>
      <c r="F94" s="21">
        <v>5200</v>
      </c>
      <c r="G94" s="33" t="s">
        <v>29</v>
      </c>
      <c r="H94" s="33">
        <v>3800</v>
      </c>
      <c r="I94" s="5">
        <f t="shared" si="7"/>
        <v>19760000</v>
      </c>
      <c r="J94" s="82" t="s">
        <v>43</v>
      </c>
      <c r="K94" s="107" t="s">
        <v>1186</v>
      </c>
      <c r="L94" s="9">
        <f t="shared" si="8"/>
        <v>0</v>
      </c>
      <c r="M94" s="9"/>
      <c r="N94" s="9"/>
      <c r="O94" s="9">
        <f t="shared" si="9"/>
        <v>0</v>
      </c>
      <c r="P94" s="9"/>
      <c r="Q94" s="9"/>
      <c r="R94" s="9">
        <f t="shared" si="10"/>
        <v>0</v>
      </c>
      <c r="S94" s="9"/>
      <c r="T94" s="9"/>
      <c r="U94" s="9">
        <f t="shared" si="11"/>
        <v>0</v>
      </c>
      <c r="V94" s="9"/>
      <c r="W94" s="9"/>
      <c r="X94" s="9">
        <f t="shared" si="12"/>
        <v>0</v>
      </c>
      <c r="Y94" s="9"/>
      <c r="Z94" s="9"/>
      <c r="AA94" s="10">
        <f t="shared" si="13"/>
        <v>19760000</v>
      </c>
      <c r="AB94" s="11"/>
    </row>
    <row r="95" spans="1:28" ht="15.75" x14ac:dyDescent="0.25">
      <c r="A95" s="39">
        <v>45934</v>
      </c>
      <c r="B95" s="33" t="s">
        <v>133</v>
      </c>
      <c r="C95" s="33"/>
      <c r="D95" s="33" t="s">
        <v>31</v>
      </c>
      <c r="E95" s="33" t="s">
        <v>110</v>
      </c>
      <c r="F95" s="33">
        <v>5000</v>
      </c>
      <c r="G95" s="33" t="s">
        <v>29</v>
      </c>
      <c r="H95" s="33">
        <v>1900</v>
      </c>
      <c r="I95" s="5">
        <f t="shared" si="7"/>
        <v>9500000</v>
      </c>
      <c r="J95" s="82" t="s">
        <v>38</v>
      </c>
      <c r="K95" s="145" t="s">
        <v>1186</v>
      </c>
      <c r="L95" s="9">
        <f t="shared" si="8"/>
        <v>0</v>
      </c>
      <c r="M95" s="9"/>
      <c r="N95" s="9"/>
      <c r="O95" s="9">
        <f t="shared" si="9"/>
        <v>0</v>
      </c>
      <c r="P95" s="9"/>
      <c r="Q95" s="9"/>
      <c r="R95" s="9">
        <f t="shared" si="10"/>
        <v>0</v>
      </c>
      <c r="S95" s="9"/>
      <c r="T95" s="9"/>
      <c r="U95" s="9">
        <f t="shared" si="11"/>
        <v>0</v>
      </c>
      <c r="V95" s="9"/>
      <c r="W95" s="9"/>
      <c r="X95" s="9">
        <f t="shared" si="12"/>
        <v>0</v>
      </c>
      <c r="Y95" s="9"/>
      <c r="Z95" s="9"/>
      <c r="AA95" s="10">
        <f t="shared" si="13"/>
        <v>9500000</v>
      </c>
      <c r="AB95" s="11"/>
    </row>
    <row r="96" spans="1:28" ht="15.75" x14ac:dyDescent="0.25">
      <c r="A96" s="39">
        <v>45934</v>
      </c>
      <c r="B96" s="33" t="s">
        <v>358</v>
      </c>
      <c r="C96" s="33"/>
      <c r="D96" s="33" t="s">
        <v>31</v>
      </c>
      <c r="E96" s="33" t="s">
        <v>407</v>
      </c>
      <c r="F96" s="33">
        <v>12</v>
      </c>
      <c r="G96" s="33" t="s">
        <v>33</v>
      </c>
      <c r="H96" s="33">
        <v>290000</v>
      </c>
      <c r="I96" s="5">
        <f t="shared" si="7"/>
        <v>3480000</v>
      </c>
      <c r="J96" s="37" t="s">
        <v>240</v>
      </c>
      <c r="K96" s="21" t="s">
        <v>1170</v>
      </c>
      <c r="L96" s="9">
        <f t="shared" si="8"/>
        <v>0</v>
      </c>
      <c r="M96" s="9"/>
      <c r="N96" s="9"/>
      <c r="O96" s="9">
        <f t="shared" si="9"/>
        <v>3480000</v>
      </c>
      <c r="P96" s="9">
        <v>3480000</v>
      </c>
      <c r="Q96" s="9"/>
      <c r="R96" s="9">
        <f t="shared" si="10"/>
        <v>0</v>
      </c>
      <c r="S96" s="9"/>
      <c r="T96" s="9"/>
      <c r="U96" s="9">
        <f t="shared" si="11"/>
        <v>0</v>
      </c>
      <c r="V96" s="9"/>
      <c r="W96" s="9"/>
      <c r="X96" s="9">
        <f t="shared" si="12"/>
        <v>0</v>
      </c>
      <c r="Y96" s="9"/>
      <c r="Z96" s="9"/>
      <c r="AA96" s="10">
        <f t="shared" si="13"/>
        <v>0</v>
      </c>
      <c r="AB96" s="11">
        <v>45945</v>
      </c>
    </row>
    <row r="97" spans="1:28" ht="15.75" x14ac:dyDescent="0.25">
      <c r="A97" s="39">
        <v>45936</v>
      </c>
      <c r="B97" s="33" t="s">
        <v>370</v>
      </c>
      <c r="C97" s="33"/>
      <c r="D97" s="33" t="s">
        <v>41</v>
      </c>
      <c r="E97" s="33" t="s">
        <v>407</v>
      </c>
      <c r="F97" s="33">
        <v>8</v>
      </c>
      <c r="G97" s="33" t="s">
        <v>33</v>
      </c>
      <c r="H97" s="33">
        <v>300000</v>
      </c>
      <c r="I97" s="5">
        <f t="shared" si="7"/>
        <v>2400000</v>
      </c>
      <c r="J97" s="37" t="s">
        <v>240</v>
      </c>
      <c r="K97" s="90" t="s">
        <v>1161</v>
      </c>
      <c r="L97" s="9">
        <f t="shared" si="8"/>
        <v>0</v>
      </c>
      <c r="M97" s="9"/>
      <c r="N97" s="9"/>
      <c r="O97" s="9">
        <f t="shared" si="9"/>
        <v>2400000</v>
      </c>
      <c r="P97" s="9">
        <v>2400000</v>
      </c>
      <c r="Q97" s="9"/>
      <c r="R97" s="9">
        <f t="shared" si="10"/>
        <v>0</v>
      </c>
      <c r="S97" s="9"/>
      <c r="T97" s="9"/>
      <c r="U97" s="9">
        <f t="shared" si="11"/>
        <v>0</v>
      </c>
      <c r="V97" s="9"/>
      <c r="W97" s="9"/>
      <c r="X97" s="9">
        <f t="shared" si="12"/>
        <v>0</v>
      </c>
      <c r="Y97" s="9"/>
      <c r="Z97" s="9"/>
      <c r="AA97" s="10">
        <f t="shared" si="13"/>
        <v>0</v>
      </c>
      <c r="AB97" s="11">
        <v>45972</v>
      </c>
    </row>
    <row r="98" spans="1:28" ht="15.75" x14ac:dyDescent="0.25">
      <c r="A98" s="39">
        <v>45936</v>
      </c>
      <c r="B98" s="33" t="s">
        <v>370</v>
      </c>
      <c r="C98" s="33"/>
      <c r="D98" s="33" t="s">
        <v>41</v>
      </c>
      <c r="E98" s="33" t="s">
        <v>774</v>
      </c>
      <c r="F98" s="33">
        <v>4</v>
      </c>
      <c r="G98" s="33" t="s">
        <v>33</v>
      </c>
      <c r="H98" s="33">
        <v>300000</v>
      </c>
      <c r="I98" s="5">
        <f t="shared" si="7"/>
        <v>1200000</v>
      </c>
      <c r="J98" s="37" t="s">
        <v>240</v>
      </c>
      <c r="K98" s="90" t="s">
        <v>1161</v>
      </c>
      <c r="L98" s="9">
        <f t="shared" si="8"/>
        <v>0</v>
      </c>
      <c r="M98" s="9"/>
      <c r="N98" s="9"/>
      <c r="O98" s="9">
        <f t="shared" si="9"/>
        <v>1200000</v>
      </c>
      <c r="P98" s="9">
        <v>1200000</v>
      </c>
      <c r="Q98" s="9"/>
      <c r="R98" s="9">
        <f t="shared" si="10"/>
        <v>0</v>
      </c>
      <c r="S98" s="9"/>
      <c r="T98" s="9"/>
      <c r="U98" s="9">
        <f t="shared" si="11"/>
        <v>0</v>
      </c>
      <c r="V98" s="9"/>
      <c r="W98" s="9"/>
      <c r="X98" s="9">
        <f t="shared" si="12"/>
        <v>0</v>
      </c>
      <c r="Y98" s="9"/>
      <c r="Z98" s="9"/>
      <c r="AA98" s="10">
        <f t="shared" si="13"/>
        <v>0</v>
      </c>
      <c r="AB98" s="11">
        <v>45972</v>
      </c>
    </row>
    <row r="99" spans="1:28" ht="15.75" x14ac:dyDescent="0.25">
      <c r="A99" s="39">
        <v>45937</v>
      </c>
      <c r="B99" s="33" t="s">
        <v>217</v>
      </c>
      <c r="C99" s="33"/>
      <c r="D99" s="33" t="s">
        <v>41</v>
      </c>
      <c r="E99" s="33" t="s">
        <v>1169</v>
      </c>
      <c r="F99" s="33">
        <v>15800</v>
      </c>
      <c r="G99" s="33" t="s">
        <v>29</v>
      </c>
      <c r="H99" s="33">
        <v>1000</v>
      </c>
      <c r="I99" s="5">
        <f t="shared" si="7"/>
        <v>15800000</v>
      </c>
      <c r="J99" s="37" t="s">
        <v>240</v>
      </c>
      <c r="K99" s="90" t="s">
        <v>1187</v>
      </c>
      <c r="L99" s="9">
        <f t="shared" si="8"/>
        <v>0</v>
      </c>
      <c r="M99" s="9"/>
      <c r="N99" s="9"/>
      <c r="O99" s="9">
        <f t="shared" si="9"/>
        <v>15800000</v>
      </c>
      <c r="P99" s="9">
        <v>15800000</v>
      </c>
      <c r="Q99" s="9"/>
      <c r="R99" s="9">
        <f t="shared" si="10"/>
        <v>0</v>
      </c>
      <c r="S99" s="9"/>
      <c r="T99" s="9"/>
      <c r="U99" s="9">
        <f t="shared" si="11"/>
        <v>0</v>
      </c>
      <c r="V99" s="9"/>
      <c r="W99" s="9"/>
      <c r="X99" s="9">
        <f t="shared" si="12"/>
        <v>0</v>
      </c>
      <c r="Y99" s="9"/>
      <c r="Z99" s="9"/>
      <c r="AA99" s="10">
        <f t="shared" si="13"/>
        <v>0</v>
      </c>
      <c r="AB99" s="11">
        <v>45979</v>
      </c>
    </row>
    <row r="100" spans="1:28" ht="15.75" x14ac:dyDescent="0.25">
      <c r="A100" s="39">
        <v>45937</v>
      </c>
      <c r="B100" s="33" t="s">
        <v>217</v>
      </c>
      <c r="C100" s="33"/>
      <c r="D100" s="33" t="s">
        <v>41</v>
      </c>
      <c r="E100" s="33" t="s">
        <v>945</v>
      </c>
      <c r="F100" s="33">
        <v>2400</v>
      </c>
      <c r="G100" s="33" t="s">
        <v>29</v>
      </c>
      <c r="H100" s="33">
        <v>2000</v>
      </c>
      <c r="I100" s="5">
        <f t="shared" si="7"/>
        <v>4800000</v>
      </c>
      <c r="J100" s="37" t="s">
        <v>240</v>
      </c>
      <c r="K100" s="90" t="s">
        <v>1187</v>
      </c>
      <c r="L100" s="9">
        <f t="shared" si="8"/>
        <v>0</v>
      </c>
      <c r="M100" s="9"/>
      <c r="N100" s="9"/>
      <c r="O100" s="9">
        <f t="shared" si="9"/>
        <v>4800000</v>
      </c>
      <c r="P100" s="9">
        <v>4800000</v>
      </c>
      <c r="Q100" s="9"/>
      <c r="R100" s="9">
        <f t="shared" si="10"/>
        <v>0</v>
      </c>
      <c r="S100" s="9"/>
      <c r="T100" s="9"/>
      <c r="U100" s="9">
        <f t="shared" si="11"/>
        <v>0</v>
      </c>
      <c r="V100" s="9"/>
      <c r="W100" s="9"/>
      <c r="X100" s="9">
        <f t="shared" si="12"/>
        <v>0</v>
      </c>
      <c r="Y100" s="9"/>
      <c r="Z100" s="9"/>
      <c r="AA100" s="10">
        <f t="shared" si="13"/>
        <v>0</v>
      </c>
      <c r="AB100" s="11">
        <v>45979</v>
      </c>
    </row>
    <row r="101" spans="1:28" ht="15.75" x14ac:dyDescent="0.25">
      <c r="A101" s="39">
        <v>45937</v>
      </c>
      <c r="B101" s="33" t="s">
        <v>217</v>
      </c>
      <c r="C101" s="33"/>
      <c r="D101" s="33" t="s">
        <v>41</v>
      </c>
      <c r="E101" s="33" t="s">
        <v>235</v>
      </c>
      <c r="F101" s="33">
        <v>2.5</v>
      </c>
      <c r="G101" s="33" t="s">
        <v>51</v>
      </c>
      <c r="H101" s="33">
        <v>90000</v>
      </c>
      <c r="I101" s="5">
        <f t="shared" si="7"/>
        <v>225000</v>
      </c>
      <c r="J101" s="37" t="s">
        <v>240</v>
      </c>
      <c r="K101" s="90" t="s">
        <v>1187</v>
      </c>
      <c r="L101" s="9">
        <f t="shared" si="8"/>
        <v>0</v>
      </c>
      <c r="M101" s="9"/>
      <c r="N101" s="9"/>
      <c r="O101" s="9">
        <f t="shared" si="9"/>
        <v>225000</v>
      </c>
      <c r="P101" s="9">
        <v>225000</v>
      </c>
      <c r="Q101" s="9"/>
      <c r="R101" s="9">
        <f t="shared" si="10"/>
        <v>0</v>
      </c>
      <c r="S101" s="9"/>
      <c r="T101" s="9"/>
      <c r="U101" s="9">
        <f t="shared" si="11"/>
        <v>0</v>
      </c>
      <c r="V101" s="9"/>
      <c r="W101" s="9"/>
      <c r="X101" s="9">
        <f t="shared" si="12"/>
        <v>0</v>
      </c>
      <c r="Y101" s="9"/>
      <c r="Z101" s="9"/>
      <c r="AA101" s="10">
        <f t="shared" si="13"/>
        <v>0</v>
      </c>
      <c r="AB101" s="11">
        <v>45979</v>
      </c>
    </row>
    <row r="102" spans="1:28" ht="15.75" x14ac:dyDescent="0.25">
      <c r="A102" s="39">
        <v>45937</v>
      </c>
      <c r="B102" s="33" t="s">
        <v>217</v>
      </c>
      <c r="C102" s="33"/>
      <c r="D102" s="33" t="s">
        <v>41</v>
      </c>
      <c r="E102" s="33" t="s">
        <v>237</v>
      </c>
      <c r="F102" s="33">
        <v>2.5</v>
      </c>
      <c r="G102" s="33" t="s">
        <v>51</v>
      </c>
      <c r="H102" s="33">
        <v>90000</v>
      </c>
      <c r="I102" s="5">
        <f t="shared" si="7"/>
        <v>225000</v>
      </c>
      <c r="J102" s="37" t="s">
        <v>240</v>
      </c>
      <c r="K102" s="90" t="s">
        <v>1187</v>
      </c>
      <c r="L102" s="9">
        <f t="shared" si="8"/>
        <v>0</v>
      </c>
      <c r="M102" s="9"/>
      <c r="N102" s="9"/>
      <c r="O102" s="9">
        <f t="shared" si="9"/>
        <v>225000</v>
      </c>
      <c r="P102" s="9">
        <v>225000</v>
      </c>
      <c r="Q102" s="9"/>
      <c r="R102" s="9">
        <f t="shared" si="10"/>
        <v>0</v>
      </c>
      <c r="S102" s="9"/>
      <c r="T102" s="9"/>
      <c r="U102" s="9">
        <f t="shared" si="11"/>
        <v>0</v>
      </c>
      <c r="V102" s="9"/>
      <c r="W102" s="9"/>
      <c r="X102" s="9">
        <f t="shared" si="12"/>
        <v>0</v>
      </c>
      <c r="Y102" s="9"/>
      <c r="Z102" s="9"/>
      <c r="AA102" s="10">
        <f t="shared" si="13"/>
        <v>0</v>
      </c>
      <c r="AB102" s="11">
        <v>45979</v>
      </c>
    </row>
    <row r="103" spans="1:28" ht="15.75" x14ac:dyDescent="0.25">
      <c r="A103" s="39">
        <v>45937</v>
      </c>
      <c r="B103" s="33" t="s">
        <v>217</v>
      </c>
      <c r="C103" s="33"/>
      <c r="D103" s="33" t="s">
        <v>41</v>
      </c>
      <c r="E103" s="33" t="s">
        <v>102</v>
      </c>
      <c r="F103" s="33">
        <v>4</v>
      </c>
      <c r="G103" s="33" t="s">
        <v>74</v>
      </c>
      <c r="H103" s="33">
        <v>65000</v>
      </c>
      <c r="I103" s="5">
        <f t="shared" si="7"/>
        <v>260000</v>
      </c>
      <c r="J103" s="37" t="s">
        <v>240</v>
      </c>
      <c r="K103" s="90" t="s">
        <v>1187</v>
      </c>
      <c r="L103" s="9">
        <f t="shared" si="8"/>
        <v>0</v>
      </c>
      <c r="M103" s="9"/>
      <c r="N103" s="9"/>
      <c r="O103" s="9">
        <f t="shared" si="9"/>
        <v>260000</v>
      </c>
      <c r="P103" s="9">
        <v>260000</v>
      </c>
      <c r="Q103" s="9"/>
      <c r="R103" s="9">
        <f t="shared" si="10"/>
        <v>0</v>
      </c>
      <c r="S103" s="9"/>
      <c r="T103" s="9"/>
      <c r="U103" s="9">
        <f t="shared" si="11"/>
        <v>0</v>
      </c>
      <c r="V103" s="9"/>
      <c r="W103" s="9"/>
      <c r="X103" s="9">
        <f t="shared" si="12"/>
        <v>0</v>
      </c>
      <c r="Y103" s="9"/>
      <c r="Z103" s="9"/>
      <c r="AA103" s="10">
        <f t="shared" si="13"/>
        <v>0</v>
      </c>
      <c r="AB103" s="11">
        <v>45979</v>
      </c>
    </row>
    <row r="104" spans="1:28" ht="15.75" x14ac:dyDescent="0.25">
      <c r="A104" s="39">
        <v>45937</v>
      </c>
      <c r="B104" s="33" t="s">
        <v>232</v>
      </c>
      <c r="C104" s="33"/>
      <c r="D104" s="33" t="s">
        <v>1069</v>
      </c>
      <c r="E104" s="33" t="s">
        <v>95</v>
      </c>
      <c r="F104" s="33">
        <v>5200</v>
      </c>
      <c r="G104" s="33" t="s">
        <v>29</v>
      </c>
      <c r="H104" s="33">
        <v>3500</v>
      </c>
      <c r="I104" s="5">
        <f t="shared" si="7"/>
        <v>18200000</v>
      </c>
      <c r="J104" s="82" t="s">
        <v>38</v>
      </c>
      <c r="K104" s="107" t="s">
        <v>1186</v>
      </c>
      <c r="L104" s="9">
        <f t="shared" si="8"/>
        <v>0</v>
      </c>
      <c r="M104" s="9"/>
      <c r="N104" s="9"/>
      <c r="O104" s="9">
        <f t="shared" si="9"/>
        <v>0</v>
      </c>
      <c r="P104" s="9"/>
      <c r="Q104" s="9"/>
      <c r="R104" s="9">
        <f t="shared" si="10"/>
        <v>0</v>
      </c>
      <c r="S104" s="9"/>
      <c r="T104" s="9"/>
      <c r="U104" s="9">
        <f t="shared" si="11"/>
        <v>0</v>
      </c>
      <c r="V104" s="9"/>
      <c r="W104" s="9"/>
      <c r="X104" s="9">
        <f t="shared" si="12"/>
        <v>0</v>
      </c>
      <c r="Y104" s="9"/>
      <c r="Z104" s="9"/>
      <c r="AA104" s="10">
        <f t="shared" si="13"/>
        <v>18200000</v>
      </c>
      <c r="AB104" s="11"/>
    </row>
    <row r="105" spans="1:28" ht="15.75" x14ac:dyDescent="0.25">
      <c r="A105" s="39">
        <v>45937</v>
      </c>
      <c r="B105" s="33" t="s">
        <v>217</v>
      </c>
      <c r="C105" s="33"/>
      <c r="D105" s="33" t="s">
        <v>41</v>
      </c>
      <c r="E105" s="33" t="s">
        <v>122</v>
      </c>
      <c r="F105" s="33">
        <v>1</v>
      </c>
      <c r="G105" s="33" t="s">
        <v>51</v>
      </c>
      <c r="H105" s="33">
        <v>70000</v>
      </c>
      <c r="I105" s="5">
        <f t="shared" si="7"/>
        <v>70000</v>
      </c>
      <c r="J105" s="37" t="s">
        <v>240</v>
      </c>
      <c r="K105" s="90" t="s">
        <v>1187</v>
      </c>
      <c r="L105" s="9">
        <f t="shared" si="8"/>
        <v>0</v>
      </c>
      <c r="M105" s="9"/>
      <c r="N105" s="9"/>
      <c r="O105" s="9">
        <f t="shared" si="9"/>
        <v>70000</v>
      </c>
      <c r="P105" s="9">
        <v>70000</v>
      </c>
      <c r="Q105" s="9"/>
      <c r="R105" s="9">
        <f t="shared" si="10"/>
        <v>0</v>
      </c>
      <c r="S105" s="9"/>
      <c r="T105" s="9"/>
      <c r="U105" s="9">
        <f t="shared" si="11"/>
        <v>0</v>
      </c>
      <c r="V105" s="9"/>
      <c r="W105" s="9"/>
      <c r="X105" s="9">
        <f t="shared" si="12"/>
        <v>0</v>
      </c>
      <c r="Y105" s="9"/>
      <c r="Z105" s="9"/>
      <c r="AA105" s="10">
        <f t="shared" si="13"/>
        <v>0</v>
      </c>
      <c r="AB105" s="11">
        <v>45979</v>
      </c>
    </row>
    <row r="106" spans="1:28" ht="15.75" x14ac:dyDescent="0.25">
      <c r="A106" s="39">
        <v>45938</v>
      </c>
      <c r="B106" s="35" t="s">
        <v>161</v>
      </c>
      <c r="C106" s="35"/>
      <c r="D106" s="35" t="s">
        <v>1069</v>
      </c>
      <c r="E106" s="35" t="s">
        <v>73</v>
      </c>
      <c r="F106" s="35">
        <v>10</v>
      </c>
      <c r="G106" s="35" t="s">
        <v>74</v>
      </c>
      <c r="H106" s="35">
        <v>50000</v>
      </c>
      <c r="I106" s="5">
        <f t="shared" si="7"/>
        <v>500000</v>
      </c>
      <c r="J106" s="41" t="s">
        <v>241</v>
      </c>
      <c r="K106" s="116" t="s">
        <v>1170</v>
      </c>
      <c r="L106" s="9">
        <f t="shared" si="8"/>
        <v>402500</v>
      </c>
      <c r="M106" s="92">
        <v>402500</v>
      </c>
      <c r="N106" s="92"/>
      <c r="O106" s="9">
        <f t="shared" si="9"/>
        <v>0</v>
      </c>
      <c r="P106" s="92"/>
      <c r="Q106" s="92"/>
      <c r="R106" s="9">
        <f t="shared" si="10"/>
        <v>0</v>
      </c>
      <c r="S106" s="92"/>
      <c r="T106" s="92"/>
      <c r="U106" s="9">
        <f t="shared" si="11"/>
        <v>97500</v>
      </c>
      <c r="V106" s="92">
        <v>97500</v>
      </c>
      <c r="W106" s="92"/>
      <c r="X106" s="9">
        <f t="shared" si="12"/>
        <v>0</v>
      </c>
      <c r="Y106" s="92"/>
      <c r="Z106" s="92"/>
      <c r="AA106" s="10">
        <f t="shared" si="13"/>
        <v>0</v>
      </c>
      <c r="AB106" s="94">
        <v>45962</v>
      </c>
    </row>
    <row r="107" spans="1:28" ht="15.75" x14ac:dyDescent="0.25">
      <c r="A107" s="39">
        <v>45938</v>
      </c>
      <c r="B107" s="35" t="s">
        <v>161</v>
      </c>
      <c r="C107" s="33"/>
      <c r="D107" s="35" t="s">
        <v>1069</v>
      </c>
      <c r="E107" s="33" t="s">
        <v>130</v>
      </c>
      <c r="F107" s="33">
        <v>10</v>
      </c>
      <c r="G107" s="33" t="s">
        <v>74</v>
      </c>
      <c r="H107" s="33">
        <v>50000</v>
      </c>
      <c r="I107" s="5">
        <f t="shared" si="7"/>
        <v>500000</v>
      </c>
      <c r="J107" s="37" t="s">
        <v>241</v>
      </c>
      <c r="K107" s="116" t="s">
        <v>1170</v>
      </c>
      <c r="L107" s="9">
        <f t="shared" si="8"/>
        <v>500000</v>
      </c>
      <c r="M107" s="9">
        <v>500000</v>
      </c>
      <c r="N107" s="9"/>
      <c r="O107" s="9">
        <f t="shared" si="9"/>
        <v>0</v>
      </c>
      <c r="P107" s="9"/>
      <c r="Q107" s="9"/>
      <c r="R107" s="9">
        <f t="shared" si="10"/>
        <v>0</v>
      </c>
      <c r="S107" s="9"/>
      <c r="T107" s="9"/>
      <c r="U107" s="9">
        <f t="shared" si="11"/>
        <v>0</v>
      </c>
      <c r="V107" s="9"/>
      <c r="W107" s="9"/>
      <c r="X107" s="9">
        <f t="shared" si="12"/>
        <v>0</v>
      </c>
      <c r="Y107" s="9"/>
      <c r="Z107" s="9"/>
      <c r="AA107" s="10">
        <f t="shared" si="13"/>
        <v>0</v>
      </c>
      <c r="AB107" s="11">
        <v>45962</v>
      </c>
    </row>
    <row r="108" spans="1:28" ht="15.75" x14ac:dyDescent="0.25">
      <c r="A108" s="39">
        <v>45938</v>
      </c>
      <c r="B108" s="35" t="s">
        <v>161</v>
      </c>
      <c r="C108" s="33"/>
      <c r="D108" s="35" t="s">
        <v>1069</v>
      </c>
      <c r="E108" s="33" t="s">
        <v>552</v>
      </c>
      <c r="F108" s="33">
        <v>2</v>
      </c>
      <c r="G108" s="33" t="s">
        <v>33</v>
      </c>
      <c r="H108" s="33">
        <v>450000</v>
      </c>
      <c r="I108" s="5">
        <f t="shared" si="7"/>
        <v>900000</v>
      </c>
      <c r="J108" s="37" t="s">
        <v>241</v>
      </c>
      <c r="K108" s="116" t="s">
        <v>1170</v>
      </c>
      <c r="L108" s="9">
        <f t="shared" si="8"/>
        <v>900000</v>
      </c>
      <c r="M108" s="9">
        <v>900000</v>
      </c>
      <c r="N108" s="9"/>
      <c r="O108" s="9">
        <f t="shared" si="9"/>
        <v>0</v>
      </c>
      <c r="P108" s="9"/>
      <c r="Q108" s="9"/>
      <c r="R108" s="9">
        <f t="shared" si="10"/>
        <v>0</v>
      </c>
      <c r="S108" s="9"/>
      <c r="T108" s="9"/>
      <c r="U108" s="9">
        <f t="shared" si="11"/>
        <v>0</v>
      </c>
      <c r="V108" s="9"/>
      <c r="W108" s="9"/>
      <c r="X108" s="9">
        <f t="shared" si="12"/>
        <v>0</v>
      </c>
      <c r="Y108" s="9"/>
      <c r="Z108" s="9"/>
      <c r="AA108" s="10">
        <f t="shared" si="13"/>
        <v>0</v>
      </c>
      <c r="AB108" s="11">
        <v>45962</v>
      </c>
    </row>
    <row r="109" spans="1:28" ht="15.75" x14ac:dyDescent="0.25">
      <c r="A109" s="39">
        <v>45938</v>
      </c>
      <c r="B109" s="35" t="s">
        <v>909</v>
      </c>
      <c r="C109" s="33"/>
      <c r="D109" s="33" t="s">
        <v>31</v>
      </c>
      <c r="E109" s="33" t="s">
        <v>224</v>
      </c>
      <c r="F109" s="33">
        <v>250</v>
      </c>
      <c r="G109" s="33" t="s">
        <v>29</v>
      </c>
      <c r="H109" s="33">
        <v>1790</v>
      </c>
      <c r="I109" s="5">
        <f t="shared" si="7"/>
        <v>447500</v>
      </c>
      <c r="J109" s="37" t="s">
        <v>34</v>
      </c>
      <c r="K109" s="33"/>
      <c r="L109" s="9">
        <f t="shared" si="8"/>
        <v>0</v>
      </c>
      <c r="M109" s="9"/>
      <c r="N109" s="9"/>
      <c r="O109" s="9">
        <f t="shared" si="9"/>
        <v>657000</v>
      </c>
      <c r="P109" s="9">
        <v>657000</v>
      </c>
      <c r="Q109" s="9"/>
      <c r="R109" s="9">
        <f t="shared" si="10"/>
        <v>0</v>
      </c>
      <c r="S109" s="9"/>
      <c r="T109" s="9"/>
      <c r="U109" s="9">
        <f t="shared" si="11"/>
        <v>0</v>
      </c>
      <c r="V109" s="9"/>
      <c r="W109" s="9"/>
      <c r="X109" s="9">
        <f t="shared" si="12"/>
        <v>0</v>
      </c>
      <c r="Y109" s="9"/>
      <c r="Z109" s="9"/>
      <c r="AA109" s="10">
        <f t="shared" si="13"/>
        <v>-209500</v>
      </c>
      <c r="AB109" s="11">
        <v>45938</v>
      </c>
    </row>
    <row r="110" spans="1:28" ht="15.75" x14ac:dyDescent="0.25">
      <c r="A110" s="39">
        <v>45938</v>
      </c>
      <c r="B110" s="33" t="s">
        <v>217</v>
      </c>
      <c r="C110" s="33"/>
      <c r="D110" s="33" t="s">
        <v>41</v>
      </c>
      <c r="E110" s="33" t="s">
        <v>85</v>
      </c>
      <c r="F110" s="33">
        <v>29.7</v>
      </c>
      <c r="G110" s="33" t="s">
        <v>51</v>
      </c>
      <c r="H110" s="33">
        <v>43000</v>
      </c>
      <c r="I110" s="5">
        <f t="shared" si="7"/>
        <v>1277100</v>
      </c>
      <c r="J110" s="37" t="s">
        <v>240</v>
      </c>
      <c r="K110" s="90" t="s">
        <v>1177</v>
      </c>
      <c r="L110" s="9">
        <f t="shared" si="8"/>
        <v>0</v>
      </c>
      <c r="M110" s="9"/>
      <c r="N110" s="9"/>
      <c r="O110" s="9">
        <f t="shared" si="9"/>
        <v>1277100</v>
      </c>
      <c r="P110" s="9">
        <v>1277100</v>
      </c>
      <c r="Q110" s="9"/>
      <c r="R110" s="9">
        <f t="shared" si="10"/>
        <v>0</v>
      </c>
      <c r="S110" s="9"/>
      <c r="T110" s="9"/>
      <c r="U110" s="9">
        <f t="shared" si="11"/>
        <v>0</v>
      </c>
      <c r="V110" s="9"/>
      <c r="W110" s="9"/>
      <c r="X110" s="9">
        <f t="shared" si="12"/>
        <v>0</v>
      </c>
      <c r="Y110" s="9"/>
      <c r="Z110" s="9"/>
      <c r="AA110" s="10">
        <f t="shared" si="13"/>
        <v>0</v>
      </c>
      <c r="AB110" s="11">
        <v>45979</v>
      </c>
    </row>
    <row r="111" spans="1:28" ht="15.75" x14ac:dyDescent="0.25">
      <c r="A111" s="39">
        <v>45938</v>
      </c>
      <c r="B111" s="33" t="s">
        <v>217</v>
      </c>
      <c r="C111" s="33"/>
      <c r="D111" s="33" t="s">
        <v>41</v>
      </c>
      <c r="E111" s="33" t="s">
        <v>362</v>
      </c>
      <c r="F111" s="33">
        <v>15.1</v>
      </c>
      <c r="G111" s="33" t="s">
        <v>51</v>
      </c>
      <c r="H111" s="33">
        <v>43000</v>
      </c>
      <c r="I111" s="5">
        <f t="shared" si="7"/>
        <v>649300</v>
      </c>
      <c r="J111" s="37" t="s">
        <v>240</v>
      </c>
      <c r="K111" s="90" t="s">
        <v>1177</v>
      </c>
      <c r="L111" s="9">
        <f t="shared" si="8"/>
        <v>0</v>
      </c>
      <c r="M111" s="9"/>
      <c r="N111" s="9"/>
      <c r="O111" s="9">
        <f t="shared" si="9"/>
        <v>649300</v>
      </c>
      <c r="P111" s="9">
        <v>649300</v>
      </c>
      <c r="Q111" s="9"/>
      <c r="R111" s="9">
        <f t="shared" si="10"/>
        <v>0</v>
      </c>
      <c r="S111" s="9"/>
      <c r="T111" s="9"/>
      <c r="U111" s="9">
        <f t="shared" si="11"/>
        <v>0</v>
      </c>
      <c r="V111" s="9"/>
      <c r="W111" s="9"/>
      <c r="X111" s="9">
        <f t="shared" si="12"/>
        <v>0</v>
      </c>
      <c r="Y111" s="9"/>
      <c r="Z111" s="9"/>
      <c r="AA111" s="10">
        <f t="shared" si="13"/>
        <v>0</v>
      </c>
      <c r="AB111" s="11">
        <v>45979</v>
      </c>
    </row>
    <row r="112" spans="1:28" ht="15.75" x14ac:dyDescent="0.25">
      <c r="A112" s="39">
        <v>45938</v>
      </c>
      <c r="B112" s="33" t="s">
        <v>217</v>
      </c>
      <c r="C112" s="33"/>
      <c r="D112" s="33" t="s">
        <v>41</v>
      </c>
      <c r="E112" s="33" t="s">
        <v>237</v>
      </c>
      <c r="F112" s="33">
        <v>2.5</v>
      </c>
      <c r="G112" s="33" t="s">
        <v>51</v>
      </c>
      <c r="H112" s="33">
        <v>90000</v>
      </c>
      <c r="I112" s="5">
        <f t="shared" si="7"/>
        <v>225000</v>
      </c>
      <c r="J112" s="37" t="s">
        <v>240</v>
      </c>
      <c r="K112" s="90" t="s">
        <v>1177</v>
      </c>
      <c r="L112" s="9">
        <f t="shared" si="8"/>
        <v>0</v>
      </c>
      <c r="M112" s="9"/>
      <c r="N112" s="9"/>
      <c r="O112" s="9">
        <f t="shared" si="9"/>
        <v>225000</v>
      </c>
      <c r="P112" s="9">
        <v>225000</v>
      </c>
      <c r="Q112" s="9"/>
      <c r="R112" s="9">
        <f t="shared" si="10"/>
        <v>0</v>
      </c>
      <c r="S112" s="9"/>
      <c r="T112" s="9"/>
      <c r="U112" s="9">
        <f t="shared" si="11"/>
        <v>0</v>
      </c>
      <c r="V112" s="9"/>
      <c r="W112" s="9"/>
      <c r="X112" s="9">
        <f t="shared" si="12"/>
        <v>0</v>
      </c>
      <c r="Y112" s="9"/>
      <c r="Z112" s="9"/>
      <c r="AA112" s="10">
        <f t="shared" si="13"/>
        <v>0</v>
      </c>
      <c r="AB112" s="11">
        <v>45979</v>
      </c>
    </row>
    <row r="113" spans="1:28" ht="15.75" x14ac:dyDescent="0.25">
      <c r="A113" s="39">
        <v>45938</v>
      </c>
      <c r="B113" s="33" t="s">
        <v>217</v>
      </c>
      <c r="C113" s="33"/>
      <c r="D113" s="33" t="s">
        <v>41</v>
      </c>
      <c r="E113" s="33" t="s">
        <v>224</v>
      </c>
      <c r="F113" s="33">
        <v>500</v>
      </c>
      <c r="G113" s="33" t="s">
        <v>29</v>
      </c>
      <c r="H113" s="33">
        <v>1700</v>
      </c>
      <c r="I113" s="5">
        <f t="shared" si="7"/>
        <v>850000</v>
      </c>
      <c r="J113" s="37" t="s">
        <v>240</v>
      </c>
      <c r="K113" s="90" t="s">
        <v>1177</v>
      </c>
      <c r="L113" s="9">
        <f t="shared" si="8"/>
        <v>0</v>
      </c>
      <c r="M113" s="9"/>
      <c r="N113" s="9"/>
      <c r="O113" s="9">
        <f t="shared" si="9"/>
        <v>850000</v>
      </c>
      <c r="P113" s="9">
        <v>850000</v>
      </c>
      <c r="Q113" s="9"/>
      <c r="R113" s="9">
        <f t="shared" si="10"/>
        <v>0</v>
      </c>
      <c r="S113" s="9"/>
      <c r="T113" s="9"/>
      <c r="U113" s="9">
        <f t="shared" si="11"/>
        <v>0</v>
      </c>
      <c r="V113" s="9"/>
      <c r="W113" s="9"/>
      <c r="X113" s="9">
        <f t="shared" si="12"/>
        <v>0</v>
      </c>
      <c r="Y113" s="9"/>
      <c r="Z113" s="9"/>
      <c r="AA113" s="10">
        <f t="shared" si="13"/>
        <v>0</v>
      </c>
      <c r="AB113" s="11">
        <v>45979</v>
      </c>
    </row>
    <row r="114" spans="1:28" ht="15.75" x14ac:dyDescent="0.25">
      <c r="A114" s="39">
        <v>45938</v>
      </c>
      <c r="B114" s="33" t="s">
        <v>217</v>
      </c>
      <c r="C114" s="33"/>
      <c r="D114" s="33" t="s">
        <v>41</v>
      </c>
      <c r="E114" s="33" t="s">
        <v>130</v>
      </c>
      <c r="F114" s="33">
        <v>10</v>
      </c>
      <c r="G114" s="33" t="s">
        <v>74</v>
      </c>
      <c r="H114" s="33">
        <v>50000</v>
      </c>
      <c r="I114" s="5">
        <f t="shared" si="7"/>
        <v>500000</v>
      </c>
      <c r="J114" s="37" t="s">
        <v>240</v>
      </c>
      <c r="K114" s="90" t="s">
        <v>1177</v>
      </c>
      <c r="L114" s="9">
        <f t="shared" si="8"/>
        <v>0</v>
      </c>
      <c r="M114" s="9"/>
      <c r="N114" s="9"/>
      <c r="O114" s="9">
        <f t="shared" si="9"/>
        <v>500000</v>
      </c>
      <c r="P114" s="9">
        <v>500000</v>
      </c>
      <c r="Q114" s="9"/>
      <c r="R114" s="9">
        <f t="shared" si="10"/>
        <v>0</v>
      </c>
      <c r="S114" s="9"/>
      <c r="T114" s="9"/>
      <c r="U114" s="9">
        <f t="shared" si="11"/>
        <v>0</v>
      </c>
      <c r="V114" s="9"/>
      <c r="W114" s="9"/>
      <c r="X114" s="9">
        <f t="shared" si="12"/>
        <v>0</v>
      </c>
      <c r="Y114" s="9"/>
      <c r="Z114" s="9"/>
      <c r="AA114" s="10">
        <f t="shared" si="13"/>
        <v>0</v>
      </c>
      <c r="AB114" s="11">
        <v>45979</v>
      </c>
    </row>
    <row r="115" spans="1:28" ht="15.75" x14ac:dyDescent="0.25">
      <c r="A115" s="39">
        <v>45939</v>
      </c>
      <c r="B115" s="33" t="s">
        <v>96</v>
      </c>
      <c r="C115" s="33"/>
      <c r="D115" s="35" t="s">
        <v>41</v>
      </c>
      <c r="E115" s="33" t="s">
        <v>190</v>
      </c>
      <c r="F115" s="33">
        <v>210</v>
      </c>
      <c r="G115" s="33" t="s">
        <v>51</v>
      </c>
      <c r="H115" s="33">
        <v>42000</v>
      </c>
      <c r="I115" s="5">
        <f t="shared" si="7"/>
        <v>8820000</v>
      </c>
      <c r="J115" s="37" t="s">
        <v>240</v>
      </c>
      <c r="K115" s="33" t="s">
        <v>1186</v>
      </c>
      <c r="L115" s="9">
        <f t="shared" si="8"/>
        <v>0</v>
      </c>
      <c r="M115" s="9"/>
      <c r="N115" s="9"/>
      <c r="O115" s="9">
        <f t="shared" si="9"/>
        <v>8820000</v>
      </c>
      <c r="P115" s="9">
        <v>8820000</v>
      </c>
      <c r="Q115" s="9"/>
      <c r="R115" s="9">
        <f t="shared" si="10"/>
        <v>0</v>
      </c>
      <c r="S115" s="9"/>
      <c r="T115" s="9"/>
      <c r="U115" s="9">
        <f t="shared" si="11"/>
        <v>0</v>
      </c>
      <c r="V115" s="9"/>
      <c r="W115" s="9"/>
      <c r="X115" s="9">
        <f t="shared" si="12"/>
        <v>0</v>
      </c>
      <c r="Y115" s="9"/>
      <c r="Z115" s="9"/>
      <c r="AA115" s="10">
        <f t="shared" si="13"/>
        <v>0</v>
      </c>
      <c r="AB115" s="11">
        <v>45965</v>
      </c>
    </row>
    <row r="116" spans="1:28" ht="15.75" x14ac:dyDescent="0.25">
      <c r="A116" s="39">
        <v>45939</v>
      </c>
      <c r="B116" s="33" t="s">
        <v>96</v>
      </c>
      <c r="C116" s="33"/>
      <c r="D116" s="35" t="s">
        <v>41</v>
      </c>
      <c r="E116" s="33" t="s">
        <v>426</v>
      </c>
      <c r="F116" s="33">
        <v>30</v>
      </c>
      <c r="G116" s="33" t="s">
        <v>51</v>
      </c>
      <c r="H116" s="33">
        <v>54000</v>
      </c>
      <c r="I116" s="5">
        <f t="shared" si="7"/>
        <v>1620000</v>
      </c>
      <c r="J116" s="37" t="s">
        <v>240</v>
      </c>
      <c r="K116" s="33" t="s">
        <v>1186</v>
      </c>
      <c r="L116" s="9">
        <f t="shared" si="8"/>
        <v>0</v>
      </c>
      <c r="M116" s="9"/>
      <c r="N116" s="9"/>
      <c r="O116" s="9">
        <f t="shared" si="9"/>
        <v>1620000</v>
      </c>
      <c r="P116" s="9">
        <v>1180000</v>
      </c>
      <c r="Q116" s="9">
        <v>440000</v>
      </c>
      <c r="R116" s="9">
        <f t="shared" si="10"/>
        <v>0</v>
      </c>
      <c r="S116" s="9"/>
      <c r="T116" s="9"/>
      <c r="U116" s="9">
        <f t="shared" si="11"/>
        <v>0</v>
      </c>
      <c r="V116" s="9"/>
      <c r="W116" s="9"/>
      <c r="X116" s="9">
        <f t="shared" si="12"/>
        <v>0</v>
      </c>
      <c r="Y116" s="9"/>
      <c r="Z116" s="9"/>
      <c r="AA116" s="10">
        <f t="shared" si="13"/>
        <v>0</v>
      </c>
      <c r="AB116" s="11">
        <v>45971</v>
      </c>
    </row>
    <row r="117" spans="1:28" ht="15.75" x14ac:dyDescent="0.25">
      <c r="A117" s="39">
        <v>45939</v>
      </c>
      <c r="B117" s="33" t="s">
        <v>329</v>
      </c>
      <c r="C117" s="33"/>
      <c r="D117" s="33" t="s">
        <v>1069</v>
      </c>
      <c r="E117" s="33" t="s">
        <v>205</v>
      </c>
      <c r="F117" s="33">
        <v>100</v>
      </c>
      <c r="G117" s="81" t="s">
        <v>51</v>
      </c>
      <c r="H117" s="33">
        <v>115000</v>
      </c>
      <c r="I117" s="5">
        <f t="shared" si="7"/>
        <v>11500000</v>
      </c>
      <c r="J117" s="82" t="s">
        <v>38</v>
      </c>
      <c r="K117" s="107" t="s">
        <v>1186</v>
      </c>
      <c r="L117" s="9">
        <f t="shared" si="8"/>
        <v>0</v>
      </c>
      <c r="M117" s="9"/>
      <c r="N117" s="9"/>
      <c r="O117" s="9">
        <f t="shared" si="9"/>
        <v>1083000</v>
      </c>
      <c r="P117" s="9">
        <v>1083000</v>
      </c>
      <c r="Q117" s="9"/>
      <c r="R117" s="9">
        <f t="shared" si="10"/>
        <v>0</v>
      </c>
      <c r="S117" s="9"/>
      <c r="T117" s="9"/>
      <c r="U117" s="9">
        <f t="shared" si="11"/>
        <v>0</v>
      </c>
      <c r="V117" s="9"/>
      <c r="W117" s="9"/>
      <c r="X117" s="9">
        <f t="shared" si="12"/>
        <v>0</v>
      </c>
      <c r="Y117" s="9"/>
      <c r="Z117" s="9"/>
      <c r="AA117" s="10">
        <f t="shared" si="13"/>
        <v>10417000</v>
      </c>
      <c r="AB117" s="11">
        <v>45939</v>
      </c>
    </row>
    <row r="118" spans="1:28" ht="15.75" x14ac:dyDescent="0.25">
      <c r="A118" s="39">
        <v>45939</v>
      </c>
      <c r="B118" s="33" t="s">
        <v>1192</v>
      </c>
      <c r="C118" s="33"/>
      <c r="D118" s="33" t="s">
        <v>41</v>
      </c>
      <c r="E118" s="33" t="s">
        <v>110</v>
      </c>
      <c r="F118" s="33">
        <v>800</v>
      </c>
      <c r="G118" s="33" t="s">
        <v>29</v>
      </c>
      <c r="H118" s="33">
        <v>2000</v>
      </c>
      <c r="I118" s="5">
        <f t="shared" si="7"/>
        <v>1600000</v>
      </c>
      <c r="J118" s="82" t="s">
        <v>38</v>
      </c>
      <c r="K118" s="107" t="s">
        <v>1161</v>
      </c>
      <c r="L118" s="9">
        <f t="shared" si="8"/>
        <v>0</v>
      </c>
      <c r="M118" s="9"/>
      <c r="N118" s="9"/>
      <c r="O118" s="9">
        <f t="shared" si="9"/>
        <v>0</v>
      </c>
      <c r="P118" s="9"/>
      <c r="Q118" s="9"/>
      <c r="R118" s="9">
        <f t="shared" si="10"/>
        <v>0</v>
      </c>
      <c r="S118" s="9"/>
      <c r="T118" s="9"/>
      <c r="U118" s="9">
        <f t="shared" si="11"/>
        <v>0</v>
      </c>
      <c r="V118" s="9"/>
      <c r="W118" s="9"/>
      <c r="X118" s="9">
        <f t="shared" si="12"/>
        <v>0</v>
      </c>
      <c r="Y118" s="9"/>
      <c r="Z118" s="9"/>
      <c r="AA118" s="10">
        <f t="shared" si="13"/>
        <v>1600000</v>
      </c>
      <c r="AB118" s="11"/>
    </row>
    <row r="119" spans="1:28" ht="15.75" x14ac:dyDescent="0.25">
      <c r="A119" s="39">
        <v>45940</v>
      </c>
      <c r="B119" s="35" t="s">
        <v>217</v>
      </c>
      <c r="C119" s="33"/>
      <c r="D119" s="33" t="s">
        <v>41</v>
      </c>
      <c r="E119" s="33" t="s">
        <v>1150</v>
      </c>
      <c r="F119" s="33">
        <v>2.5</v>
      </c>
      <c r="G119" s="33" t="s">
        <v>51</v>
      </c>
      <c r="H119" s="33">
        <v>90000</v>
      </c>
      <c r="I119" s="5">
        <f t="shared" si="7"/>
        <v>225000</v>
      </c>
      <c r="J119" s="37" t="s">
        <v>240</v>
      </c>
      <c r="K119" s="90" t="s">
        <v>1177</v>
      </c>
      <c r="L119" s="9">
        <f t="shared" si="8"/>
        <v>0</v>
      </c>
      <c r="M119" s="9"/>
      <c r="N119" s="9"/>
      <c r="O119" s="9">
        <f t="shared" si="9"/>
        <v>225000</v>
      </c>
      <c r="P119" s="9">
        <v>225000</v>
      </c>
      <c r="Q119" s="9"/>
      <c r="R119" s="9">
        <f t="shared" si="10"/>
        <v>0</v>
      </c>
      <c r="S119" s="9"/>
      <c r="T119" s="9"/>
      <c r="U119" s="9">
        <f t="shared" si="11"/>
        <v>0</v>
      </c>
      <c r="V119" s="9"/>
      <c r="W119" s="9"/>
      <c r="X119" s="9">
        <f t="shared" si="12"/>
        <v>0</v>
      </c>
      <c r="Y119" s="9"/>
      <c r="Z119" s="9"/>
      <c r="AA119" s="10">
        <f t="shared" si="13"/>
        <v>0</v>
      </c>
      <c r="AB119" s="11">
        <v>45979</v>
      </c>
    </row>
    <row r="120" spans="1:28" ht="15.75" x14ac:dyDescent="0.25">
      <c r="A120" s="39">
        <v>45940</v>
      </c>
      <c r="B120" s="35" t="s">
        <v>217</v>
      </c>
      <c r="C120" s="33"/>
      <c r="D120" s="33" t="s">
        <v>41</v>
      </c>
      <c r="E120" s="33" t="s">
        <v>237</v>
      </c>
      <c r="F120" s="33">
        <v>2.5</v>
      </c>
      <c r="G120" s="33" t="s">
        <v>51</v>
      </c>
      <c r="H120" s="33">
        <v>90000</v>
      </c>
      <c r="I120" s="5">
        <f t="shared" si="7"/>
        <v>225000</v>
      </c>
      <c r="J120" s="37" t="s">
        <v>240</v>
      </c>
      <c r="K120" s="90" t="s">
        <v>1177</v>
      </c>
      <c r="L120" s="9">
        <f t="shared" si="8"/>
        <v>0</v>
      </c>
      <c r="M120" s="9"/>
      <c r="N120" s="9"/>
      <c r="O120" s="9">
        <f t="shared" si="9"/>
        <v>225000</v>
      </c>
      <c r="P120" s="9">
        <v>225000</v>
      </c>
      <c r="Q120" s="9"/>
      <c r="R120" s="9">
        <f t="shared" si="10"/>
        <v>0</v>
      </c>
      <c r="S120" s="9"/>
      <c r="T120" s="9"/>
      <c r="U120" s="9">
        <f t="shared" si="11"/>
        <v>0</v>
      </c>
      <c r="V120" s="9"/>
      <c r="W120" s="9"/>
      <c r="X120" s="9">
        <f t="shared" si="12"/>
        <v>0</v>
      </c>
      <c r="Y120" s="9"/>
      <c r="Z120" s="9"/>
      <c r="AA120" s="10">
        <f t="shared" si="13"/>
        <v>0</v>
      </c>
      <c r="AB120" s="11">
        <v>45979</v>
      </c>
    </row>
    <row r="121" spans="1:28" ht="15.75" x14ac:dyDescent="0.25">
      <c r="A121" s="39">
        <v>45940</v>
      </c>
      <c r="B121" s="35" t="s">
        <v>217</v>
      </c>
      <c r="C121" s="35"/>
      <c r="D121" s="33" t="s">
        <v>41</v>
      </c>
      <c r="E121" s="35" t="s">
        <v>235</v>
      </c>
      <c r="F121" s="35">
        <v>2.5</v>
      </c>
      <c r="G121" s="35" t="s">
        <v>51</v>
      </c>
      <c r="H121" s="35">
        <v>90000</v>
      </c>
      <c r="I121" s="5">
        <f t="shared" si="7"/>
        <v>225000</v>
      </c>
      <c r="J121" s="37" t="s">
        <v>240</v>
      </c>
      <c r="K121" s="90" t="s">
        <v>1177</v>
      </c>
      <c r="L121" s="9">
        <f t="shared" si="8"/>
        <v>0</v>
      </c>
      <c r="M121" s="9"/>
      <c r="N121" s="9"/>
      <c r="O121" s="9">
        <f t="shared" si="9"/>
        <v>225000</v>
      </c>
      <c r="P121" s="9">
        <v>225000</v>
      </c>
      <c r="Q121" s="9"/>
      <c r="R121" s="9">
        <f t="shared" si="10"/>
        <v>0</v>
      </c>
      <c r="S121" s="9"/>
      <c r="T121" s="9"/>
      <c r="U121" s="9">
        <f t="shared" si="11"/>
        <v>0</v>
      </c>
      <c r="V121" s="9"/>
      <c r="W121" s="9"/>
      <c r="X121" s="9">
        <f t="shared" si="12"/>
        <v>0</v>
      </c>
      <c r="Y121" s="9"/>
      <c r="Z121" s="9"/>
      <c r="AA121" s="10">
        <f t="shared" si="13"/>
        <v>0</v>
      </c>
      <c r="AB121" s="11">
        <v>45979</v>
      </c>
    </row>
    <row r="122" spans="1:28" ht="15.75" x14ac:dyDescent="0.25">
      <c r="A122" s="39">
        <v>45943</v>
      </c>
      <c r="B122" s="33" t="s">
        <v>305</v>
      </c>
      <c r="C122" s="33"/>
      <c r="D122" s="33" t="s">
        <v>1069</v>
      </c>
      <c r="E122" s="33" t="s">
        <v>73</v>
      </c>
      <c r="F122" s="33">
        <v>10</v>
      </c>
      <c r="G122" s="33" t="s">
        <v>74</v>
      </c>
      <c r="H122" s="33">
        <v>50000</v>
      </c>
      <c r="I122" s="5">
        <f t="shared" si="7"/>
        <v>500000</v>
      </c>
      <c r="J122" s="37" t="s">
        <v>240</v>
      </c>
      <c r="K122" s="90" t="s">
        <v>1187</v>
      </c>
      <c r="L122" s="9">
        <f t="shared" si="8"/>
        <v>0</v>
      </c>
      <c r="M122" s="9"/>
      <c r="N122" s="9"/>
      <c r="O122" s="9">
        <f t="shared" si="9"/>
        <v>500000</v>
      </c>
      <c r="P122" s="9">
        <v>500000</v>
      </c>
      <c r="Q122" s="9"/>
      <c r="R122" s="9">
        <f t="shared" si="10"/>
        <v>0</v>
      </c>
      <c r="S122" s="9"/>
      <c r="T122" s="9"/>
      <c r="U122" s="9">
        <f t="shared" si="11"/>
        <v>0</v>
      </c>
      <c r="V122" s="9"/>
      <c r="W122" s="9"/>
      <c r="X122" s="9">
        <f t="shared" si="12"/>
        <v>0</v>
      </c>
      <c r="Y122" s="9"/>
      <c r="Z122" s="9"/>
      <c r="AA122" s="10">
        <f t="shared" si="13"/>
        <v>0</v>
      </c>
      <c r="AB122" s="11">
        <v>45986</v>
      </c>
    </row>
    <row r="123" spans="1:28" ht="15.75" x14ac:dyDescent="0.25">
      <c r="A123" s="39">
        <v>45943</v>
      </c>
      <c r="B123" s="33" t="s">
        <v>305</v>
      </c>
      <c r="C123" s="33"/>
      <c r="D123" s="33" t="s">
        <v>1069</v>
      </c>
      <c r="E123" s="33" t="s">
        <v>45</v>
      </c>
      <c r="F123" s="33">
        <v>25</v>
      </c>
      <c r="G123" s="33" t="s">
        <v>51</v>
      </c>
      <c r="H123" s="33">
        <v>180000</v>
      </c>
      <c r="I123" s="5">
        <f t="shared" si="7"/>
        <v>4500000</v>
      </c>
      <c r="J123" s="37" t="s">
        <v>240</v>
      </c>
      <c r="K123" s="90" t="s">
        <v>1187</v>
      </c>
      <c r="L123" s="9">
        <f t="shared" si="8"/>
        <v>0</v>
      </c>
      <c r="M123" s="9"/>
      <c r="N123" s="9"/>
      <c r="O123" s="9">
        <f t="shared" si="9"/>
        <v>4500000</v>
      </c>
      <c r="P123" s="9">
        <v>4500000</v>
      </c>
      <c r="Q123" s="9"/>
      <c r="R123" s="9">
        <f t="shared" si="10"/>
        <v>0</v>
      </c>
      <c r="S123" s="9"/>
      <c r="T123" s="9"/>
      <c r="U123" s="9">
        <f t="shared" si="11"/>
        <v>0</v>
      </c>
      <c r="V123" s="9"/>
      <c r="W123" s="9"/>
      <c r="X123" s="9">
        <f t="shared" si="12"/>
        <v>0</v>
      </c>
      <c r="Y123" s="9"/>
      <c r="Z123" s="9"/>
      <c r="AA123" s="10">
        <f t="shared" si="13"/>
        <v>0</v>
      </c>
      <c r="AB123" s="11">
        <v>45986</v>
      </c>
    </row>
    <row r="124" spans="1:28" ht="15.75" x14ac:dyDescent="0.25">
      <c r="A124" s="39">
        <v>45944</v>
      </c>
      <c r="B124" s="35" t="s">
        <v>164</v>
      </c>
      <c r="C124" s="35"/>
      <c r="D124" s="35" t="s">
        <v>41</v>
      </c>
      <c r="E124" s="35" t="s">
        <v>95</v>
      </c>
      <c r="F124" s="35">
        <v>5200</v>
      </c>
      <c r="G124" s="35" t="s">
        <v>29</v>
      </c>
      <c r="H124" s="35">
        <v>3700</v>
      </c>
      <c r="I124" s="5">
        <f t="shared" si="7"/>
        <v>19240000</v>
      </c>
      <c r="J124" s="41" t="s">
        <v>240</v>
      </c>
      <c r="K124" s="116" t="s">
        <v>1211</v>
      </c>
      <c r="L124" s="9">
        <f t="shared" si="8"/>
        <v>0</v>
      </c>
      <c r="M124" s="92"/>
      <c r="N124" s="92"/>
      <c r="O124" s="9">
        <f t="shared" si="9"/>
        <v>19240000</v>
      </c>
      <c r="P124" s="92">
        <v>19240000</v>
      </c>
      <c r="Q124" s="92"/>
      <c r="R124" s="9">
        <f t="shared" si="10"/>
        <v>0</v>
      </c>
      <c r="S124" s="92"/>
      <c r="T124" s="92"/>
      <c r="U124" s="9">
        <f t="shared" si="11"/>
        <v>0</v>
      </c>
      <c r="V124" s="92"/>
      <c r="W124" s="92"/>
      <c r="X124" s="9">
        <f t="shared" si="12"/>
        <v>0</v>
      </c>
      <c r="Y124" s="92"/>
      <c r="Z124" s="92"/>
      <c r="AA124" s="10">
        <f t="shared" si="13"/>
        <v>0</v>
      </c>
      <c r="AB124" s="94">
        <v>45986</v>
      </c>
    </row>
    <row r="125" spans="1:28" ht="15.75" x14ac:dyDescent="0.25">
      <c r="A125" s="39">
        <v>45944</v>
      </c>
      <c r="B125" s="33" t="s">
        <v>161</v>
      </c>
      <c r="C125" s="33"/>
      <c r="D125" s="33" t="s">
        <v>1069</v>
      </c>
      <c r="E125" s="33" t="s">
        <v>86</v>
      </c>
      <c r="F125" s="33">
        <v>25</v>
      </c>
      <c r="G125" s="33" t="s">
        <v>51</v>
      </c>
      <c r="H125" s="33">
        <v>95000</v>
      </c>
      <c r="I125" s="5">
        <f t="shared" si="7"/>
        <v>2375000</v>
      </c>
      <c r="J125" s="37" t="s">
        <v>240</v>
      </c>
      <c r="K125" s="90" t="s">
        <v>1212</v>
      </c>
      <c r="L125" s="9">
        <f t="shared" si="8"/>
        <v>1997500</v>
      </c>
      <c r="M125" s="9">
        <v>1997500</v>
      </c>
      <c r="N125" s="9"/>
      <c r="O125" s="9">
        <f t="shared" si="9"/>
        <v>0</v>
      </c>
      <c r="P125" s="9"/>
      <c r="Q125" s="9"/>
      <c r="R125" s="9">
        <f t="shared" si="10"/>
        <v>377500</v>
      </c>
      <c r="S125" s="9">
        <v>377500</v>
      </c>
      <c r="T125" s="9"/>
      <c r="U125" s="9">
        <f t="shared" si="11"/>
        <v>0</v>
      </c>
      <c r="V125" s="9"/>
      <c r="W125" s="9"/>
      <c r="X125" s="9">
        <f t="shared" si="12"/>
        <v>0</v>
      </c>
      <c r="Y125" s="9"/>
      <c r="Z125" s="9"/>
      <c r="AA125" s="10">
        <f t="shared" si="13"/>
        <v>0</v>
      </c>
      <c r="AB125" s="11">
        <v>45974</v>
      </c>
    </row>
    <row r="126" spans="1:28" ht="15.75" x14ac:dyDescent="0.25">
      <c r="A126" s="39">
        <v>45944</v>
      </c>
      <c r="B126" s="33" t="s">
        <v>161</v>
      </c>
      <c r="C126" s="35"/>
      <c r="D126" s="33" t="s">
        <v>1069</v>
      </c>
      <c r="E126" s="35" t="s">
        <v>95</v>
      </c>
      <c r="F126" s="35">
        <v>300</v>
      </c>
      <c r="G126" s="35" t="s">
        <v>29</v>
      </c>
      <c r="H126" s="35">
        <v>3600</v>
      </c>
      <c r="I126" s="5">
        <f t="shared" si="7"/>
        <v>1080000</v>
      </c>
      <c r="J126" s="82" t="s">
        <v>38</v>
      </c>
      <c r="K126" s="107" t="s">
        <v>1212</v>
      </c>
      <c r="L126" s="9">
        <f t="shared" si="8"/>
        <v>0</v>
      </c>
      <c r="M126" s="9"/>
      <c r="N126" s="9"/>
      <c r="O126" s="9">
        <f t="shared" si="9"/>
        <v>0</v>
      </c>
      <c r="P126" s="9"/>
      <c r="Q126" s="9"/>
      <c r="R126" s="9">
        <f t="shared" si="10"/>
        <v>0</v>
      </c>
      <c r="S126" s="9"/>
      <c r="T126" s="9"/>
      <c r="U126" s="9">
        <f t="shared" si="11"/>
        <v>0</v>
      </c>
      <c r="V126" s="9"/>
      <c r="W126" s="9"/>
      <c r="X126" s="9">
        <f t="shared" si="12"/>
        <v>0</v>
      </c>
      <c r="Y126" s="9"/>
      <c r="Z126" s="9"/>
      <c r="AA126" s="10">
        <f t="shared" si="13"/>
        <v>1080000</v>
      </c>
      <c r="AB126" s="11">
        <v>45974</v>
      </c>
    </row>
    <row r="127" spans="1:28" ht="15.75" x14ac:dyDescent="0.25">
      <c r="A127" s="39">
        <v>45944</v>
      </c>
      <c r="B127" s="33" t="s">
        <v>219</v>
      </c>
      <c r="C127" s="33"/>
      <c r="D127" s="33" t="s">
        <v>31</v>
      </c>
      <c r="E127" s="33" t="s">
        <v>945</v>
      </c>
      <c r="F127" s="33">
        <v>2000</v>
      </c>
      <c r="G127" s="33" t="s">
        <v>29</v>
      </c>
      <c r="H127" s="33">
        <v>1900</v>
      </c>
      <c r="I127" s="5">
        <f t="shared" si="7"/>
        <v>3800000</v>
      </c>
      <c r="J127" s="37" t="s">
        <v>240</v>
      </c>
      <c r="K127" s="90" t="s">
        <v>1212</v>
      </c>
      <c r="L127" s="9">
        <f t="shared" si="8"/>
        <v>0</v>
      </c>
      <c r="M127" s="9"/>
      <c r="N127" s="9"/>
      <c r="O127" s="9">
        <f t="shared" si="9"/>
        <v>3800000</v>
      </c>
      <c r="P127" s="9">
        <v>3800000</v>
      </c>
      <c r="Q127" s="9"/>
      <c r="R127" s="9">
        <f t="shared" si="10"/>
        <v>0</v>
      </c>
      <c r="S127" s="9"/>
      <c r="T127" s="9"/>
      <c r="U127" s="9">
        <f t="shared" si="11"/>
        <v>0</v>
      </c>
      <c r="V127" s="9"/>
      <c r="W127" s="9"/>
      <c r="X127" s="9">
        <f t="shared" si="12"/>
        <v>0</v>
      </c>
      <c r="Y127" s="9"/>
      <c r="Z127" s="9"/>
      <c r="AA127" s="10">
        <f t="shared" si="13"/>
        <v>0</v>
      </c>
      <c r="AB127" s="11">
        <v>45975</v>
      </c>
    </row>
    <row r="128" spans="1:28" ht="15.75" x14ac:dyDescent="0.25">
      <c r="A128" s="39">
        <v>45945</v>
      </c>
      <c r="B128" s="33" t="s">
        <v>112</v>
      </c>
      <c r="C128" s="33"/>
      <c r="D128" s="35" t="s">
        <v>31</v>
      </c>
      <c r="E128" s="33" t="s">
        <v>148</v>
      </c>
      <c r="F128" s="33">
        <v>100</v>
      </c>
      <c r="G128" s="33" t="s">
        <v>51</v>
      </c>
      <c r="H128" s="33">
        <v>60000</v>
      </c>
      <c r="I128" s="5">
        <f t="shared" si="7"/>
        <v>6000000</v>
      </c>
      <c r="J128" s="37" t="s">
        <v>34</v>
      </c>
      <c r="K128" s="33" t="s">
        <v>1187</v>
      </c>
      <c r="L128" s="9">
        <f t="shared" si="8"/>
        <v>0</v>
      </c>
      <c r="M128" s="9"/>
      <c r="N128" s="9"/>
      <c r="O128" s="9">
        <f t="shared" si="9"/>
        <v>7120000</v>
      </c>
      <c r="P128" s="9">
        <v>7120000</v>
      </c>
      <c r="Q128" s="9"/>
      <c r="R128" s="9">
        <f t="shared" si="10"/>
        <v>0</v>
      </c>
      <c r="S128" s="9"/>
      <c r="T128" s="9"/>
      <c r="U128" s="9">
        <f t="shared" si="11"/>
        <v>0</v>
      </c>
      <c r="V128" s="9"/>
      <c r="W128" s="9"/>
      <c r="X128" s="9">
        <f t="shared" si="12"/>
        <v>0</v>
      </c>
      <c r="Y128" s="9"/>
      <c r="Z128" s="9"/>
      <c r="AA128" s="10">
        <f t="shared" si="13"/>
        <v>-1120000</v>
      </c>
      <c r="AB128" s="11">
        <v>45952</v>
      </c>
    </row>
    <row r="129" spans="1:28" ht="15.75" x14ac:dyDescent="0.25">
      <c r="A129" s="39">
        <v>45945</v>
      </c>
      <c r="B129" s="35" t="s">
        <v>217</v>
      </c>
      <c r="C129" s="35"/>
      <c r="D129" s="35" t="s">
        <v>41</v>
      </c>
      <c r="E129" s="35" t="s">
        <v>945</v>
      </c>
      <c r="F129" s="35">
        <v>2000</v>
      </c>
      <c r="G129" s="35" t="s">
        <v>29</v>
      </c>
      <c r="H129" s="35">
        <v>2000</v>
      </c>
      <c r="I129" s="5">
        <f t="shared" si="7"/>
        <v>4000000</v>
      </c>
      <c r="J129" s="37" t="s">
        <v>240</v>
      </c>
      <c r="K129" s="116" t="s">
        <v>1177</v>
      </c>
      <c r="L129" s="9">
        <f t="shared" si="8"/>
        <v>0</v>
      </c>
      <c r="M129" s="9"/>
      <c r="N129" s="9"/>
      <c r="O129" s="9">
        <f t="shared" si="9"/>
        <v>4000000</v>
      </c>
      <c r="P129" s="9">
        <v>4000000</v>
      </c>
      <c r="Q129" s="9"/>
      <c r="R129" s="9">
        <f t="shared" si="10"/>
        <v>0</v>
      </c>
      <c r="S129" s="9"/>
      <c r="T129" s="9"/>
      <c r="U129" s="9">
        <f t="shared" si="11"/>
        <v>0</v>
      </c>
      <c r="V129" s="9"/>
      <c r="W129" s="9"/>
      <c r="X129" s="9">
        <f t="shared" si="12"/>
        <v>0</v>
      </c>
      <c r="Y129" s="9"/>
      <c r="Z129" s="9"/>
      <c r="AA129" s="10">
        <f t="shared" si="13"/>
        <v>0</v>
      </c>
      <c r="AB129" s="11">
        <v>45979</v>
      </c>
    </row>
    <row r="130" spans="1:28" ht="15.75" x14ac:dyDescent="0.25">
      <c r="A130" s="39">
        <v>45945</v>
      </c>
      <c r="B130" s="35" t="s">
        <v>217</v>
      </c>
      <c r="C130" s="35"/>
      <c r="D130" s="35" t="s">
        <v>41</v>
      </c>
      <c r="E130" s="35" t="s">
        <v>224</v>
      </c>
      <c r="F130" s="35">
        <v>1500</v>
      </c>
      <c r="G130" s="35" t="s">
        <v>29</v>
      </c>
      <c r="H130" s="35">
        <v>1700</v>
      </c>
      <c r="I130" s="5">
        <f t="shared" ref="I130:I190" si="14">F130*H130</f>
        <v>2550000</v>
      </c>
      <c r="J130" s="37" t="s">
        <v>240</v>
      </c>
      <c r="K130" s="116" t="s">
        <v>1177</v>
      </c>
      <c r="L130" s="9">
        <f t="shared" ref="L130:L190" si="15">M130+N130</f>
        <v>0</v>
      </c>
      <c r="M130" s="9"/>
      <c r="N130" s="9"/>
      <c r="O130" s="9">
        <f t="shared" ref="O130:O190" si="16">P130+Q130</f>
        <v>2550000</v>
      </c>
      <c r="P130" s="9">
        <v>2550000</v>
      </c>
      <c r="Q130" s="9"/>
      <c r="R130" s="9">
        <f t="shared" ref="R130:R190" si="17">S130+T130</f>
        <v>0</v>
      </c>
      <c r="S130" s="9"/>
      <c r="T130" s="9"/>
      <c r="U130" s="9">
        <f t="shared" ref="U130:U190" si="18">V130+W130</f>
        <v>0</v>
      </c>
      <c r="V130" s="9"/>
      <c r="W130" s="9"/>
      <c r="X130" s="9">
        <f t="shared" ref="X130:X190" si="19">Y130+Z130</f>
        <v>0</v>
      </c>
      <c r="Y130" s="9"/>
      <c r="Z130" s="9"/>
      <c r="AA130" s="10">
        <f t="shared" ref="AA130:AA190" si="20">C130+I130-L130-O130-U130-X130-R130</f>
        <v>0</v>
      </c>
      <c r="AB130" s="11">
        <v>45979</v>
      </c>
    </row>
    <row r="131" spans="1:28" ht="15.75" x14ac:dyDescent="0.25">
      <c r="A131" s="39">
        <v>45945</v>
      </c>
      <c r="B131" s="35" t="s">
        <v>217</v>
      </c>
      <c r="C131" s="33"/>
      <c r="D131" s="35" t="s">
        <v>41</v>
      </c>
      <c r="E131" s="33" t="s">
        <v>148</v>
      </c>
      <c r="F131" s="33">
        <v>20</v>
      </c>
      <c r="G131" s="33" t="s">
        <v>51</v>
      </c>
      <c r="H131" s="33">
        <v>55000</v>
      </c>
      <c r="I131" s="5">
        <f t="shared" si="14"/>
        <v>1100000</v>
      </c>
      <c r="J131" s="34" t="s">
        <v>38</v>
      </c>
      <c r="K131" s="108" t="s">
        <v>1177</v>
      </c>
      <c r="L131" s="9">
        <f t="shared" si="15"/>
        <v>0</v>
      </c>
      <c r="M131" s="9"/>
      <c r="N131" s="9"/>
      <c r="O131" s="9">
        <f t="shared" si="16"/>
        <v>625100</v>
      </c>
      <c r="P131" s="9">
        <v>625100</v>
      </c>
      <c r="Q131" s="9"/>
      <c r="R131" s="9">
        <f t="shared" si="17"/>
        <v>0</v>
      </c>
      <c r="S131" s="9"/>
      <c r="T131" s="9"/>
      <c r="U131" s="9">
        <f t="shared" si="18"/>
        <v>0</v>
      </c>
      <c r="V131" s="9"/>
      <c r="W131" s="9"/>
      <c r="X131" s="9">
        <f t="shared" si="19"/>
        <v>0</v>
      </c>
      <c r="Y131" s="9"/>
      <c r="Z131" s="9"/>
      <c r="AA131" s="10">
        <f t="shared" si="20"/>
        <v>474900</v>
      </c>
      <c r="AB131" s="11">
        <v>45979</v>
      </c>
    </row>
    <row r="132" spans="1:28" ht="15.75" x14ac:dyDescent="0.25">
      <c r="A132" s="39">
        <v>45946</v>
      </c>
      <c r="B132" s="33" t="s">
        <v>40</v>
      </c>
      <c r="C132" s="33"/>
      <c r="D132" s="33" t="s">
        <v>31</v>
      </c>
      <c r="E132" s="33" t="s">
        <v>294</v>
      </c>
      <c r="F132" s="33">
        <v>3</v>
      </c>
      <c r="G132" s="33" t="s">
        <v>33</v>
      </c>
      <c r="H132" s="33">
        <v>220000</v>
      </c>
      <c r="I132" s="5">
        <f t="shared" si="14"/>
        <v>660000</v>
      </c>
      <c r="J132" s="89" t="s">
        <v>241</v>
      </c>
      <c r="K132" s="33"/>
      <c r="L132" s="9">
        <f t="shared" si="15"/>
        <v>410000</v>
      </c>
      <c r="M132" s="9">
        <v>410000</v>
      </c>
      <c r="N132" s="9"/>
      <c r="O132" s="9">
        <f t="shared" si="16"/>
        <v>0</v>
      </c>
      <c r="P132" s="9"/>
      <c r="Q132" s="9"/>
      <c r="R132" s="9">
        <f t="shared" si="17"/>
        <v>0</v>
      </c>
      <c r="S132" s="9"/>
      <c r="T132" s="9"/>
      <c r="U132" s="9">
        <f t="shared" si="18"/>
        <v>250000</v>
      </c>
      <c r="V132" s="9">
        <v>250000</v>
      </c>
      <c r="W132" s="9"/>
      <c r="X132" s="9">
        <f t="shared" si="19"/>
        <v>0</v>
      </c>
      <c r="Y132" s="9"/>
      <c r="Z132" s="9"/>
      <c r="AA132" s="10">
        <f t="shared" si="20"/>
        <v>0</v>
      </c>
      <c r="AB132" s="11">
        <v>45946</v>
      </c>
    </row>
    <row r="133" spans="1:28" ht="15.75" x14ac:dyDescent="0.25">
      <c r="A133" s="39">
        <v>45946</v>
      </c>
      <c r="B133" s="33" t="s">
        <v>478</v>
      </c>
      <c r="C133" s="33"/>
      <c r="D133" s="33" t="s">
        <v>31</v>
      </c>
      <c r="E133" s="33" t="s">
        <v>187</v>
      </c>
      <c r="F133" s="33">
        <v>1</v>
      </c>
      <c r="G133" s="33" t="s">
        <v>23</v>
      </c>
      <c r="H133" s="33">
        <v>400000</v>
      </c>
      <c r="I133" s="5">
        <f t="shared" si="14"/>
        <v>400000</v>
      </c>
      <c r="J133" s="37" t="s">
        <v>240</v>
      </c>
      <c r="K133" s="90" t="s">
        <v>1187</v>
      </c>
      <c r="L133" s="9">
        <f t="shared" si="15"/>
        <v>0</v>
      </c>
      <c r="M133" s="9"/>
      <c r="N133" s="9"/>
      <c r="O133" s="9">
        <f t="shared" si="16"/>
        <v>400000</v>
      </c>
      <c r="P133" s="9">
        <v>400000</v>
      </c>
      <c r="Q133" s="9"/>
      <c r="R133" s="9">
        <f t="shared" si="17"/>
        <v>0</v>
      </c>
      <c r="S133" s="9"/>
      <c r="T133" s="9"/>
      <c r="U133" s="9">
        <f t="shared" si="18"/>
        <v>0</v>
      </c>
      <c r="V133" s="9"/>
      <c r="W133" s="9"/>
      <c r="X133" s="9">
        <f t="shared" si="19"/>
        <v>0</v>
      </c>
      <c r="Y133" s="9"/>
      <c r="Z133" s="9"/>
      <c r="AA133" s="10">
        <f t="shared" si="20"/>
        <v>0</v>
      </c>
      <c r="AB133" s="11">
        <v>45972</v>
      </c>
    </row>
    <row r="134" spans="1:28" ht="15.75" x14ac:dyDescent="0.25">
      <c r="A134" s="32">
        <v>45946</v>
      </c>
      <c r="B134" s="33" t="s">
        <v>478</v>
      </c>
      <c r="C134" s="33"/>
      <c r="D134" s="33" t="s">
        <v>31</v>
      </c>
      <c r="E134" s="33" t="s">
        <v>167</v>
      </c>
      <c r="F134" s="33">
        <v>1</v>
      </c>
      <c r="G134" s="33" t="s">
        <v>23</v>
      </c>
      <c r="H134" s="33">
        <v>400000</v>
      </c>
      <c r="I134" s="5">
        <f t="shared" si="14"/>
        <v>400000</v>
      </c>
      <c r="J134" s="37" t="s">
        <v>240</v>
      </c>
      <c r="K134" s="90" t="s">
        <v>1187</v>
      </c>
      <c r="L134" s="9">
        <f t="shared" si="15"/>
        <v>0</v>
      </c>
      <c r="M134" s="9"/>
      <c r="N134" s="9"/>
      <c r="O134" s="9">
        <f t="shared" si="16"/>
        <v>400000</v>
      </c>
      <c r="P134" s="9">
        <v>400000</v>
      </c>
      <c r="Q134" s="9"/>
      <c r="R134" s="9">
        <f t="shared" si="17"/>
        <v>0</v>
      </c>
      <c r="S134" s="9"/>
      <c r="T134" s="9"/>
      <c r="U134" s="9">
        <f t="shared" si="18"/>
        <v>0</v>
      </c>
      <c r="V134" s="9"/>
      <c r="W134" s="9"/>
      <c r="X134" s="9">
        <f t="shared" si="19"/>
        <v>0</v>
      </c>
      <c r="Y134" s="9"/>
      <c r="Z134" s="9"/>
      <c r="AA134" s="10">
        <f t="shared" si="20"/>
        <v>0</v>
      </c>
      <c r="AB134" s="11">
        <v>45972</v>
      </c>
    </row>
    <row r="135" spans="1:28" ht="15.75" x14ac:dyDescent="0.25">
      <c r="A135" s="39">
        <v>45946</v>
      </c>
      <c r="B135" s="33" t="s">
        <v>961</v>
      </c>
      <c r="C135" s="33"/>
      <c r="D135" s="33" t="s">
        <v>31</v>
      </c>
      <c r="E135" s="33" t="s">
        <v>70</v>
      </c>
      <c r="F135" s="33">
        <v>1300</v>
      </c>
      <c r="G135" s="33" t="s">
        <v>29</v>
      </c>
      <c r="H135" s="33">
        <v>2719</v>
      </c>
      <c r="I135" s="5">
        <f t="shared" si="14"/>
        <v>3534700</v>
      </c>
      <c r="J135" s="89" t="s">
        <v>241</v>
      </c>
      <c r="K135" s="90" t="s">
        <v>1187</v>
      </c>
      <c r="L135" s="9">
        <f t="shared" si="15"/>
        <v>3534700</v>
      </c>
      <c r="M135" s="9">
        <v>3534700</v>
      </c>
      <c r="N135" s="9"/>
      <c r="O135" s="9">
        <f t="shared" si="16"/>
        <v>0</v>
      </c>
      <c r="P135" s="9"/>
      <c r="Q135" s="9"/>
      <c r="R135" s="9">
        <f t="shared" si="17"/>
        <v>0</v>
      </c>
      <c r="S135" s="9"/>
      <c r="T135" s="9"/>
      <c r="U135" s="9">
        <f t="shared" si="18"/>
        <v>0</v>
      </c>
      <c r="V135" s="9"/>
      <c r="W135" s="9"/>
      <c r="X135" s="9">
        <f t="shared" si="19"/>
        <v>0</v>
      </c>
      <c r="Y135" s="9"/>
      <c r="Z135" s="9"/>
      <c r="AA135" s="10">
        <f t="shared" si="20"/>
        <v>0</v>
      </c>
      <c r="AB135" s="11">
        <v>45973</v>
      </c>
    </row>
    <row r="136" spans="1:28" ht="15.75" x14ac:dyDescent="0.25">
      <c r="A136" s="39">
        <v>45946</v>
      </c>
      <c r="B136" s="33" t="s">
        <v>458</v>
      </c>
      <c r="C136" s="33"/>
      <c r="D136" s="33"/>
      <c r="E136" s="33" t="s">
        <v>98</v>
      </c>
      <c r="F136" s="33">
        <v>292.10000000000002</v>
      </c>
      <c r="G136" s="33" t="s">
        <v>51</v>
      </c>
      <c r="H136" s="33"/>
      <c r="I136" s="5">
        <f t="shared" si="14"/>
        <v>0</v>
      </c>
      <c r="J136" s="155"/>
      <c r="K136" s="33"/>
      <c r="L136" s="9">
        <f t="shared" si="15"/>
        <v>0</v>
      </c>
      <c r="M136" s="9"/>
      <c r="N136" s="9"/>
      <c r="O136" s="9">
        <f t="shared" si="16"/>
        <v>0</v>
      </c>
      <c r="P136" s="9"/>
      <c r="Q136" s="9"/>
      <c r="R136" s="9">
        <f t="shared" si="17"/>
        <v>0</v>
      </c>
      <c r="S136" s="9"/>
      <c r="T136" s="9"/>
      <c r="U136" s="9">
        <f t="shared" si="18"/>
        <v>0</v>
      </c>
      <c r="V136" s="9"/>
      <c r="W136" s="9"/>
      <c r="X136" s="9">
        <f t="shared" si="19"/>
        <v>0</v>
      </c>
      <c r="Y136" s="9"/>
      <c r="Z136" s="9"/>
      <c r="AA136" s="10">
        <f t="shared" si="20"/>
        <v>0</v>
      </c>
      <c r="AB136" s="11"/>
    </row>
    <row r="137" spans="1:28" ht="15.75" x14ac:dyDescent="0.25">
      <c r="A137" s="39">
        <v>45947</v>
      </c>
      <c r="B137" s="35" t="s">
        <v>96</v>
      </c>
      <c r="C137" s="35"/>
      <c r="D137" s="35" t="s">
        <v>31</v>
      </c>
      <c r="E137" s="35" t="s">
        <v>190</v>
      </c>
      <c r="F137" s="35">
        <v>300</v>
      </c>
      <c r="G137" s="35" t="s">
        <v>51</v>
      </c>
      <c r="H137" s="35">
        <v>42000</v>
      </c>
      <c r="I137" s="5">
        <f t="shared" si="14"/>
        <v>12600000</v>
      </c>
      <c r="J137" s="164" t="s">
        <v>240</v>
      </c>
      <c r="K137" s="35" t="s">
        <v>1217</v>
      </c>
      <c r="L137" s="9">
        <f t="shared" si="15"/>
        <v>0</v>
      </c>
      <c r="M137" s="92"/>
      <c r="N137" s="92"/>
      <c r="O137" s="9">
        <f t="shared" si="16"/>
        <v>12600000</v>
      </c>
      <c r="P137" s="92">
        <v>9560000</v>
      </c>
      <c r="Q137" s="92">
        <v>3040000</v>
      </c>
      <c r="R137" s="9">
        <f t="shared" si="17"/>
        <v>0</v>
      </c>
      <c r="S137" s="92"/>
      <c r="T137" s="92"/>
      <c r="U137" s="9">
        <f t="shared" si="18"/>
        <v>0</v>
      </c>
      <c r="V137" s="92"/>
      <c r="W137" s="92"/>
      <c r="X137" s="9">
        <f t="shared" si="19"/>
        <v>0</v>
      </c>
      <c r="Y137" s="92"/>
      <c r="Z137" s="92"/>
      <c r="AA137" s="10">
        <f t="shared" si="20"/>
        <v>0</v>
      </c>
      <c r="AB137" s="94">
        <v>45979</v>
      </c>
    </row>
    <row r="138" spans="1:28" ht="15.75" x14ac:dyDescent="0.25">
      <c r="A138" s="39">
        <v>45947</v>
      </c>
      <c r="B138" s="35" t="s">
        <v>96</v>
      </c>
      <c r="C138" s="33"/>
      <c r="D138" s="33" t="s">
        <v>31</v>
      </c>
      <c r="E138" s="33" t="s">
        <v>426</v>
      </c>
      <c r="F138" s="33">
        <v>90</v>
      </c>
      <c r="G138" s="33" t="s">
        <v>51</v>
      </c>
      <c r="H138" s="33">
        <v>54000</v>
      </c>
      <c r="I138" s="5">
        <f t="shared" si="14"/>
        <v>4860000</v>
      </c>
      <c r="J138" s="89" t="s">
        <v>240</v>
      </c>
      <c r="K138" s="90" t="s">
        <v>1217</v>
      </c>
      <c r="L138" s="9">
        <f t="shared" si="15"/>
        <v>0</v>
      </c>
      <c r="M138" s="9"/>
      <c r="N138" s="9"/>
      <c r="O138" s="9">
        <f t="shared" si="16"/>
        <v>4860000</v>
      </c>
      <c r="P138" s="9">
        <v>1960000</v>
      </c>
      <c r="Q138" s="9">
        <v>2900000</v>
      </c>
      <c r="R138" s="9">
        <f t="shared" si="17"/>
        <v>0</v>
      </c>
      <c r="S138" s="9"/>
      <c r="T138" s="9"/>
      <c r="U138" s="9">
        <f t="shared" si="18"/>
        <v>0</v>
      </c>
      <c r="V138" s="9"/>
      <c r="W138" s="9"/>
      <c r="X138" s="9">
        <f t="shared" si="19"/>
        <v>0</v>
      </c>
      <c r="Y138" s="9"/>
      <c r="Z138" s="9"/>
      <c r="AA138" s="10">
        <f t="shared" si="20"/>
        <v>0</v>
      </c>
      <c r="AB138" s="11">
        <v>45985</v>
      </c>
    </row>
    <row r="139" spans="1:28" ht="15.75" x14ac:dyDescent="0.25">
      <c r="A139" s="39">
        <v>45948</v>
      </c>
      <c r="B139" s="33" t="s">
        <v>478</v>
      </c>
      <c r="C139" s="33"/>
      <c r="D139" s="35" t="s">
        <v>31</v>
      </c>
      <c r="E139" s="33" t="s">
        <v>945</v>
      </c>
      <c r="F139" s="33">
        <v>200</v>
      </c>
      <c r="G139" s="33" t="s">
        <v>29</v>
      </c>
      <c r="H139" s="33">
        <v>1900</v>
      </c>
      <c r="I139" s="5">
        <f t="shared" si="14"/>
        <v>380000</v>
      </c>
      <c r="J139" s="37" t="s">
        <v>240</v>
      </c>
      <c r="K139" s="90" t="s">
        <v>1212</v>
      </c>
      <c r="L139" s="9">
        <f t="shared" si="15"/>
        <v>0</v>
      </c>
      <c r="M139" s="9"/>
      <c r="N139" s="9"/>
      <c r="O139" s="9">
        <f t="shared" si="16"/>
        <v>380000</v>
      </c>
      <c r="P139" s="9">
        <v>380000</v>
      </c>
      <c r="Q139" s="9"/>
      <c r="R139" s="9">
        <f t="shared" si="17"/>
        <v>0</v>
      </c>
      <c r="S139" s="9"/>
      <c r="T139" s="9"/>
      <c r="U139" s="9">
        <f t="shared" si="18"/>
        <v>0</v>
      </c>
      <c r="V139" s="9"/>
      <c r="W139" s="9"/>
      <c r="X139" s="9">
        <f t="shared" si="19"/>
        <v>0</v>
      </c>
      <c r="Y139" s="9"/>
      <c r="Z139" s="9"/>
      <c r="AA139" s="10">
        <f t="shared" si="20"/>
        <v>0</v>
      </c>
      <c r="AB139" s="11">
        <v>45972</v>
      </c>
    </row>
    <row r="140" spans="1:28" ht="15.75" x14ac:dyDescent="0.25">
      <c r="A140" s="39">
        <v>45948</v>
      </c>
      <c r="B140" s="33" t="s">
        <v>141</v>
      </c>
      <c r="C140" s="33"/>
      <c r="D140" s="33" t="s">
        <v>1069</v>
      </c>
      <c r="E140" s="33" t="s">
        <v>95</v>
      </c>
      <c r="F140" s="33">
        <v>10400</v>
      </c>
      <c r="G140" s="33" t="s">
        <v>29</v>
      </c>
      <c r="H140" s="33">
        <v>3800</v>
      </c>
      <c r="I140" s="5">
        <f t="shared" si="14"/>
        <v>39520000</v>
      </c>
      <c r="J140" s="82" t="s">
        <v>43</v>
      </c>
      <c r="K140" s="130" t="s">
        <v>1219</v>
      </c>
      <c r="L140" s="9">
        <f t="shared" si="15"/>
        <v>0</v>
      </c>
      <c r="M140" s="9"/>
      <c r="N140" s="9"/>
      <c r="O140" s="9">
        <f t="shared" si="16"/>
        <v>0</v>
      </c>
      <c r="P140" s="9"/>
      <c r="Q140" s="9"/>
      <c r="R140" s="9">
        <f t="shared" si="17"/>
        <v>0</v>
      </c>
      <c r="S140" s="9"/>
      <c r="T140" s="9"/>
      <c r="U140" s="9">
        <f t="shared" si="18"/>
        <v>0</v>
      </c>
      <c r="V140" s="9"/>
      <c r="W140" s="9"/>
      <c r="X140" s="9">
        <f t="shared" si="19"/>
        <v>0</v>
      </c>
      <c r="Y140" s="9"/>
      <c r="Z140" s="9"/>
      <c r="AA140" s="10">
        <f t="shared" si="20"/>
        <v>39520000</v>
      </c>
      <c r="AB140" s="11"/>
    </row>
    <row r="141" spans="1:28" ht="15.75" x14ac:dyDescent="0.25">
      <c r="A141" s="39">
        <v>45948</v>
      </c>
      <c r="B141" s="33" t="s">
        <v>141</v>
      </c>
      <c r="C141" s="33"/>
      <c r="D141" s="33" t="s">
        <v>1069</v>
      </c>
      <c r="E141" s="33" t="s">
        <v>407</v>
      </c>
      <c r="F141" s="33">
        <v>24</v>
      </c>
      <c r="G141" s="33" t="s">
        <v>33</v>
      </c>
      <c r="H141" s="33">
        <v>300000</v>
      </c>
      <c r="I141" s="5">
        <f t="shared" si="14"/>
        <v>7200000</v>
      </c>
      <c r="J141" s="82" t="s">
        <v>43</v>
      </c>
      <c r="K141" s="130" t="s">
        <v>1219</v>
      </c>
      <c r="L141" s="9">
        <f t="shared" si="15"/>
        <v>0</v>
      </c>
      <c r="M141" s="9"/>
      <c r="N141" s="9"/>
      <c r="O141" s="9">
        <f t="shared" si="16"/>
        <v>0</v>
      </c>
      <c r="P141" s="9"/>
      <c r="Q141" s="9"/>
      <c r="R141" s="9">
        <f t="shared" si="17"/>
        <v>0</v>
      </c>
      <c r="S141" s="9"/>
      <c r="T141" s="9"/>
      <c r="U141" s="9">
        <f t="shared" si="18"/>
        <v>0</v>
      </c>
      <c r="V141" s="9"/>
      <c r="W141" s="9"/>
      <c r="X141" s="9">
        <f t="shared" si="19"/>
        <v>0</v>
      </c>
      <c r="Y141" s="9"/>
      <c r="Z141" s="9"/>
      <c r="AA141" s="10">
        <f t="shared" si="20"/>
        <v>7200000</v>
      </c>
      <c r="AB141" s="11"/>
    </row>
    <row r="142" spans="1:28" ht="15.75" x14ac:dyDescent="0.25">
      <c r="A142" s="32">
        <v>45948</v>
      </c>
      <c r="B142" s="33" t="s">
        <v>141</v>
      </c>
      <c r="C142" s="33"/>
      <c r="D142" s="33" t="s">
        <v>1069</v>
      </c>
      <c r="E142" s="33" t="s">
        <v>98</v>
      </c>
      <c r="F142" s="33">
        <v>136</v>
      </c>
      <c r="G142" s="33" t="s">
        <v>51</v>
      </c>
      <c r="H142" s="33">
        <v>43000</v>
      </c>
      <c r="I142" s="5">
        <f t="shared" si="14"/>
        <v>5848000</v>
      </c>
      <c r="J142" s="82" t="s">
        <v>43</v>
      </c>
      <c r="K142" s="130" t="s">
        <v>1219</v>
      </c>
      <c r="L142" s="9">
        <f t="shared" si="15"/>
        <v>0</v>
      </c>
      <c r="M142" s="9"/>
      <c r="N142" s="9"/>
      <c r="O142" s="9">
        <f t="shared" si="16"/>
        <v>0</v>
      </c>
      <c r="P142" s="9"/>
      <c r="Q142" s="9"/>
      <c r="R142" s="9">
        <f t="shared" si="17"/>
        <v>0</v>
      </c>
      <c r="S142" s="9"/>
      <c r="T142" s="9"/>
      <c r="U142" s="9">
        <f t="shared" si="18"/>
        <v>0</v>
      </c>
      <c r="V142" s="9"/>
      <c r="W142" s="9"/>
      <c r="X142" s="9">
        <f t="shared" si="19"/>
        <v>0</v>
      </c>
      <c r="Y142" s="9"/>
      <c r="Z142" s="9"/>
      <c r="AA142" s="10">
        <f t="shared" si="20"/>
        <v>5848000</v>
      </c>
      <c r="AB142" s="11"/>
    </row>
    <row r="143" spans="1:28" ht="15.75" x14ac:dyDescent="0.25">
      <c r="A143" s="39">
        <v>45948</v>
      </c>
      <c r="B143" s="33" t="s">
        <v>141</v>
      </c>
      <c r="C143" s="33"/>
      <c r="D143" s="33" t="s">
        <v>1069</v>
      </c>
      <c r="E143" s="33" t="s">
        <v>86</v>
      </c>
      <c r="F143" s="33">
        <v>75</v>
      </c>
      <c r="G143" s="33" t="s">
        <v>51</v>
      </c>
      <c r="H143" s="33">
        <v>125000</v>
      </c>
      <c r="I143" s="5">
        <f t="shared" si="14"/>
        <v>9375000</v>
      </c>
      <c r="J143" s="82" t="s">
        <v>43</v>
      </c>
      <c r="K143" s="130" t="s">
        <v>1219</v>
      </c>
      <c r="L143" s="9">
        <f t="shared" si="15"/>
        <v>0</v>
      </c>
      <c r="M143" s="9"/>
      <c r="N143" s="9"/>
      <c r="O143" s="9">
        <f t="shared" si="16"/>
        <v>0</v>
      </c>
      <c r="P143" s="9"/>
      <c r="Q143" s="9"/>
      <c r="R143" s="9">
        <f t="shared" si="17"/>
        <v>0</v>
      </c>
      <c r="S143" s="9"/>
      <c r="T143" s="9"/>
      <c r="U143" s="9">
        <f t="shared" si="18"/>
        <v>0</v>
      </c>
      <c r="V143" s="9"/>
      <c r="W143" s="9"/>
      <c r="X143" s="9">
        <f t="shared" si="19"/>
        <v>0</v>
      </c>
      <c r="Y143" s="9"/>
      <c r="Z143" s="9"/>
      <c r="AA143" s="10">
        <f t="shared" si="20"/>
        <v>9375000</v>
      </c>
      <c r="AB143" s="11"/>
    </row>
    <row r="144" spans="1:28" ht="15.75" x14ac:dyDescent="0.25">
      <c r="A144" s="39">
        <v>45950</v>
      </c>
      <c r="B144" s="33" t="s">
        <v>258</v>
      </c>
      <c r="C144" s="33"/>
      <c r="D144" s="35" t="s">
        <v>31</v>
      </c>
      <c r="E144" s="33" t="s">
        <v>185</v>
      </c>
      <c r="F144" s="33">
        <v>20800</v>
      </c>
      <c r="G144" s="33" t="s">
        <v>29</v>
      </c>
      <c r="H144" s="33">
        <v>900</v>
      </c>
      <c r="I144" s="5">
        <f t="shared" si="14"/>
        <v>18720000</v>
      </c>
      <c r="J144" s="37" t="s">
        <v>240</v>
      </c>
      <c r="K144" s="33" t="s">
        <v>1217</v>
      </c>
      <c r="L144" s="9">
        <f t="shared" si="15"/>
        <v>0</v>
      </c>
      <c r="M144" s="9"/>
      <c r="N144" s="9"/>
      <c r="O144" s="9">
        <f t="shared" si="16"/>
        <v>18720000</v>
      </c>
      <c r="P144" s="9">
        <v>18720000</v>
      </c>
      <c r="Q144" s="9"/>
      <c r="R144" s="9">
        <f t="shared" si="17"/>
        <v>0</v>
      </c>
      <c r="S144" s="9"/>
      <c r="T144" s="9"/>
      <c r="U144" s="9">
        <f t="shared" si="18"/>
        <v>0</v>
      </c>
      <c r="V144" s="9"/>
      <c r="W144" s="9"/>
      <c r="X144" s="9">
        <f t="shared" si="19"/>
        <v>0</v>
      </c>
      <c r="Y144" s="9"/>
      <c r="Z144" s="9"/>
      <c r="AA144" s="10">
        <f t="shared" si="20"/>
        <v>0</v>
      </c>
      <c r="AB144" s="11">
        <v>45975</v>
      </c>
    </row>
    <row r="145" spans="1:28" ht="15.75" x14ac:dyDescent="0.25">
      <c r="A145" s="39">
        <v>45950</v>
      </c>
      <c r="B145" s="33" t="s">
        <v>258</v>
      </c>
      <c r="C145" s="33"/>
      <c r="D145" s="35" t="s">
        <v>31</v>
      </c>
      <c r="E145" s="33" t="s">
        <v>45</v>
      </c>
      <c r="F145" s="33">
        <v>50</v>
      </c>
      <c r="G145" s="33" t="s">
        <v>51</v>
      </c>
      <c r="H145" s="33">
        <v>180000</v>
      </c>
      <c r="I145" s="5">
        <f t="shared" si="14"/>
        <v>9000000</v>
      </c>
      <c r="J145" s="37" t="s">
        <v>240</v>
      </c>
      <c r="K145" s="33" t="s">
        <v>1217</v>
      </c>
      <c r="L145" s="9">
        <f t="shared" si="15"/>
        <v>0</v>
      </c>
      <c r="M145" s="9"/>
      <c r="N145" s="9"/>
      <c r="O145" s="9">
        <f t="shared" si="16"/>
        <v>9000000</v>
      </c>
      <c r="P145" s="9">
        <v>9000000</v>
      </c>
      <c r="Q145" s="9"/>
      <c r="R145" s="9">
        <f t="shared" si="17"/>
        <v>0</v>
      </c>
      <c r="S145" s="9"/>
      <c r="T145" s="9"/>
      <c r="U145" s="9">
        <f t="shared" si="18"/>
        <v>0</v>
      </c>
      <c r="V145" s="9"/>
      <c r="W145" s="9"/>
      <c r="X145" s="9">
        <f t="shared" si="19"/>
        <v>0</v>
      </c>
      <c r="Y145" s="9"/>
      <c r="Z145" s="9"/>
      <c r="AA145" s="10">
        <f t="shared" si="20"/>
        <v>0</v>
      </c>
      <c r="AB145" s="11">
        <v>45975</v>
      </c>
    </row>
    <row r="146" spans="1:28" ht="15.75" x14ac:dyDescent="0.25">
      <c r="A146" s="39">
        <v>45950</v>
      </c>
      <c r="B146" s="33" t="s">
        <v>258</v>
      </c>
      <c r="C146" s="33"/>
      <c r="D146" s="35" t="s">
        <v>31</v>
      </c>
      <c r="E146" s="33" t="s">
        <v>86</v>
      </c>
      <c r="F146" s="33">
        <v>250</v>
      </c>
      <c r="G146" s="33" t="s">
        <v>51</v>
      </c>
      <c r="H146" s="33">
        <v>105000</v>
      </c>
      <c r="I146" s="5">
        <f t="shared" si="14"/>
        <v>26250000</v>
      </c>
      <c r="J146" s="37" t="s">
        <v>240</v>
      </c>
      <c r="K146" s="90" t="s">
        <v>1217</v>
      </c>
      <c r="L146" s="9">
        <f t="shared" si="15"/>
        <v>0</v>
      </c>
      <c r="M146" s="9"/>
      <c r="N146" s="9"/>
      <c r="O146" s="9">
        <f t="shared" si="16"/>
        <v>26250000</v>
      </c>
      <c r="P146" s="9">
        <v>22280000</v>
      </c>
      <c r="Q146" s="9">
        <v>3970000</v>
      </c>
      <c r="R146" s="9">
        <f t="shared" si="17"/>
        <v>0</v>
      </c>
      <c r="S146" s="9"/>
      <c r="T146" s="9"/>
      <c r="U146" s="9">
        <f t="shared" si="18"/>
        <v>0</v>
      </c>
      <c r="V146" s="9"/>
      <c r="W146" s="9"/>
      <c r="X146" s="9">
        <f t="shared" si="19"/>
        <v>0</v>
      </c>
      <c r="Y146" s="9"/>
      <c r="Z146" s="9"/>
      <c r="AA146" s="10">
        <f t="shared" si="20"/>
        <v>0</v>
      </c>
      <c r="AB146" s="11">
        <v>45982</v>
      </c>
    </row>
    <row r="147" spans="1:28" ht="15.75" x14ac:dyDescent="0.25">
      <c r="A147" s="39">
        <v>45950</v>
      </c>
      <c r="B147" s="35" t="s">
        <v>207</v>
      </c>
      <c r="C147" s="35"/>
      <c r="D147" s="35" t="s">
        <v>41</v>
      </c>
      <c r="E147" s="35" t="s">
        <v>110</v>
      </c>
      <c r="F147" s="35">
        <v>2000</v>
      </c>
      <c r="G147" s="35" t="s">
        <v>29</v>
      </c>
      <c r="H147" s="35">
        <v>1900</v>
      </c>
      <c r="I147" s="5">
        <f t="shared" si="14"/>
        <v>3800000</v>
      </c>
      <c r="J147" s="37" t="s">
        <v>241</v>
      </c>
      <c r="K147" s="33" t="s">
        <v>1212</v>
      </c>
      <c r="L147" s="9">
        <f t="shared" si="15"/>
        <v>0</v>
      </c>
      <c r="M147" s="9"/>
      <c r="N147" s="9"/>
      <c r="O147" s="9">
        <f t="shared" si="16"/>
        <v>0</v>
      </c>
      <c r="P147" s="9"/>
      <c r="Q147" s="9"/>
      <c r="R147" s="9">
        <f t="shared" si="17"/>
        <v>0</v>
      </c>
      <c r="S147" s="9"/>
      <c r="T147" s="9"/>
      <c r="U147" s="9">
        <f t="shared" si="18"/>
        <v>3800000</v>
      </c>
      <c r="V147" s="9">
        <v>1100000</v>
      </c>
      <c r="W147" s="9">
        <v>2700000</v>
      </c>
      <c r="X147" s="9">
        <f t="shared" si="19"/>
        <v>0</v>
      </c>
      <c r="Y147" s="9"/>
      <c r="Z147" s="9"/>
      <c r="AA147" s="10">
        <f t="shared" si="20"/>
        <v>0</v>
      </c>
      <c r="AB147" s="11">
        <v>45967</v>
      </c>
    </row>
    <row r="148" spans="1:28" ht="15.75" x14ac:dyDescent="0.25">
      <c r="A148" s="39">
        <v>45950</v>
      </c>
      <c r="B148" s="33" t="s">
        <v>663</v>
      </c>
      <c r="C148" s="33"/>
      <c r="D148" s="33" t="s">
        <v>31</v>
      </c>
      <c r="E148" s="33" t="s">
        <v>86</v>
      </c>
      <c r="F148" s="33">
        <v>25</v>
      </c>
      <c r="G148" s="33" t="s">
        <v>51</v>
      </c>
      <c r="H148" s="33">
        <v>95400</v>
      </c>
      <c r="I148" s="5">
        <f t="shared" si="14"/>
        <v>2385000</v>
      </c>
      <c r="J148" s="82" t="s">
        <v>38</v>
      </c>
      <c r="K148" s="107" t="s">
        <v>1177</v>
      </c>
      <c r="L148" s="9">
        <f t="shared" si="15"/>
        <v>0</v>
      </c>
      <c r="M148" s="9"/>
      <c r="N148" s="9"/>
      <c r="O148" s="9">
        <f t="shared" si="16"/>
        <v>1370000</v>
      </c>
      <c r="P148" s="9">
        <f>1140000+230000</f>
        <v>1370000</v>
      </c>
      <c r="Q148" s="9"/>
      <c r="R148" s="9">
        <f t="shared" si="17"/>
        <v>0</v>
      </c>
      <c r="S148" s="9"/>
      <c r="T148" s="9"/>
      <c r="U148" s="9">
        <f t="shared" si="18"/>
        <v>0</v>
      </c>
      <c r="V148" s="9"/>
      <c r="W148" s="9"/>
      <c r="X148" s="9">
        <f t="shared" si="19"/>
        <v>0</v>
      </c>
      <c r="Y148" s="9"/>
      <c r="Z148" s="9"/>
      <c r="AA148" s="10">
        <f t="shared" si="20"/>
        <v>1015000</v>
      </c>
      <c r="AB148" s="11">
        <v>45991</v>
      </c>
    </row>
    <row r="149" spans="1:28" ht="15.75" x14ac:dyDescent="0.25">
      <c r="A149" s="39">
        <v>45950</v>
      </c>
      <c r="B149" s="33" t="s">
        <v>219</v>
      </c>
      <c r="C149" s="33"/>
      <c r="D149" s="33" t="s">
        <v>31</v>
      </c>
      <c r="E149" s="33" t="s">
        <v>442</v>
      </c>
      <c r="F149" s="33">
        <v>1</v>
      </c>
      <c r="G149" s="33" t="s">
        <v>138</v>
      </c>
      <c r="H149" s="33">
        <v>1200000</v>
      </c>
      <c r="I149" s="5">
        <f t="shared" si="14"/>
        <v>1200000</v>
      </c>
      <c r="J149" s="37" t="s">
        <v>240</v>
      </c>
      <c r="K149" s="90" t="s">
        <v>1223</v>
      </c>
      <c r="L149" s="9">
        <f t="shared" si="15"/>
        <v>0</v>
      </c>
      <c r="M149" s="9"/>
      <c r="N149" s="9"/>
      <c r="O149" s="9">
        <f t="shared" si="16"/>
        <v>1200000</v>
      </c>
      <c r="P149" s="9">
        <v>1200000</v>
      </c>
      <c r="Q149" s="9"/>
      <c r="R149" s="9">
        <f t="shared" si="17"/>
        <v>0</v>
      </c>
      <c r="S149" s="9"/>
      <c r="T149" s="9"/>
      <c r="U149" s="9">
        <f t="shared" si="18"/>
        <v>0</v>
      </c>
      <c r="V149" s="9"/>
      <c r="W149" s="9"/>
      <c r="X149" s="9">
        <f t="shared" si="19"/>
        <v>0</v>
      </c>
      <c r="Y149" s="9"/>
      <c r="Z149" s="9"/>
      <c r="AA149" s="10">
        <f t="shared" si="20"/>
        <v>0</v>
      </c>
      <c r="AB149" s="11">
        <v>45975</v>
      </c>
    </row>
    <row r="150" spans="1:28" ht="15.75" x14ac:dyDescent="0.25">
      <c r="A150" s="39">
        <v>45950</v>
      </c>
      <c r="B150" s="33" t="s">
        <v>561</v>
      </c>
      <c r="C150" s="33"/>
      <c r="D150" s="33" t="s">
        <v>31</v>
      </c>
      <c r="E150" s="33" t="s">
        <v>160</v>
      </c>
      <c r="F150" s="33">
        <v>1</v>
      </c>
      <c r="G150" s="33" t="s">
        <v>29</v>
      </c>
      <c r="H150" s="33">
        <v>95000</v>
      </c>
      <c r="I150" s="5">
        <f t="shared" si="14"/>
        <v>95000</v>
      </c>
      <c r="J150" s="82" t="s">
        <v>43</v>
      </c>
      <c r="K150" s="33"/>
      <c r="L150" s="9">
        <f t="shared" si="15"/>
        <v>0</v>
      </c>
      <c r="M150" s="9"/>
      <c r="N150" s="9"/>
      <c r="O150" s="9">
        <f t="shared" si="16"/>
        <v>0</v>
      </c>
      <c r="P150" s="9"/>
      <c r="Q150" s="9"/>
      <c r="R150" s="9">
        <f t="shared" si="17"/>
        <v>0</v>
      </c>
      <c r="S150" s="9"/>
      <c r="T150" s="9"/>
      <c r="U150" s="9">
        <f t="shared" si="18"/>
        <v>75000</v>
      </c>
      <c r="V150" s="9">
        <v>75000</v>
      </c>
      <c r="W150" s="9"/>
      <c r="X150" s="9">
        <f t="shared" si="19"/>
        <v>0</v>
      </c>
      <c r="Y150" s="9"/>
      <c r="Z150" s="9"/>
      <c r="AA150" s="10">
        <f t="shared" si="20"/>
        <v>20000</v>
      </c>
      <c r="AB150" s="11">
        <v>45950</v>
      </c>
    </row>
    <row r="151" spans="1:28" ht="15.75" x14ac:dyDescent="0.25">
      <c r="A151" s="39">
        <v>45950</v>
      </c>
      <c r="B151" s="33" t="s">
        <v>53</v>
      </c>
      <c r="C151" s="33"/>
      <c r="D151" s="33" t="s">
        <v>31</v>
      </c>
      <c r="E151" s="33" t="s">
        <v>91</v>
      </c>
      <c r="F151" s="33">
        <v>1000</v>
      </c>
      <c r="G151" s="33" t="s">
        <v>29</v>
      </c>
      <c r="H151" s="33">
        <v>3800</v>
      </c>
      <c r="I151" s="5">
        <f t="shared" si="14"/>
        <v>3800000</v>
      </c>
      <c r="J151" s="82" t="s">
        <v>38</v>
      </c>
      <c r="K151" s="107" t="s">
        <v>1223</v>
      </c>
      <c r="L151" s="9">
        <f t="shared" si="15"/>
        <v>0</v>
      </c>
      <c r="M151" s="9"/>
      <c r="N151" s="9"/>
      <c r="O151" s="9">
        <f t="shared" si="16"/>
        <v>0</v>
      </c>
      <c r="P151" s="9"/>
      <c r="Q151" s="9"/>
      <c r="R151" s="9">
        <f t="shared" si="17"/>
        <v>0</v>
      </c>
      <c r="S151" s="9"/>
      <c r="T151" s="9"/>
      <c r="U151" s="9">
        <f t="shared" si="18"/>
        <v>0</v>
      </c>
      <c r="V151" s="9"/>
      <c r="W151" s="9"/>
      <c r="X151" s="9">
        <f t="shared" si="19"/>
        <v>0</v>
      </c>
      <c r="Y151" s="9"/>
      <c r="Z151" s="9"/>
      <c r="AA151" s="10">
        <f t="shared" si="20"/>
        <v>3800000</v>
      </c>
      <c r="AB151" s="11"/>
    </row>
    <row r="152" spans="1:28" ht="15.75" x14ac:dyDescent="0.25">
      <c r="A152" s="39">
        <v>45951</v>
      </c>
      <c r="B152" s="33" t="s">
        <v>147</v>
      </c>
      <c r="C152" s="33"/>
      <c r="D152" s="35" t="s">
        <v>31</v>
      </c>
      <c r="E152" s="33" t="s">
        <v>148</v>
      </c>
      <c r="F152" s="33">
        <v>300</v>
      </c>
      <c r="G152" s="33" t="s">
        <v>51</v>
      </c>
      <c r="H152" s="33">
        <v>60000</v>
      </c>
      <c r="I152" s="5">
        <f t="shared" si="14"/>
        <v>18000000</v>
      </c>
      <c r="J152" s="37" t="s">
        <v>240</v>
      </c>
      <c r="K152" s="33" t="s">
        <v>1224</v>
      </c>
      <c r="L152" s="9">
        <f t="shared" si="15"/>
        <v>0</v>
      </c>
      <c r="M152" s="9"/>
      <c r="N152" s="9"/>
      <c r="O152" s="9">
        <f t="shared" si="16"/>
        <v>18000000</v>
      </c>
      <c r="P152" s="9">
        <v>18000000</v>
      </c>
      <c r="Q152" s="9"/>
      <c r="R152" s="9">
        <f t="shared" si="17"/>
        <v>0</v>
      </c>
      <c r="S152" s="9"/>
      <c r="T152" s="9"/>
      <c r="U152" s="9">
        <f t="shared" si="18"/>
        <v>0</v>
      </c>
      <c r="V152" s="9"/>
      <c r="W152" s="9"/>
      <c r="X152" s="9">
        <f t="shared" si="19"/>
        <v>0</v>
      </c>
      <c r="Y152" s="9"/>
      <c r="Z152" s="9"/>
      <c r="AA152" s="10">
        <f t="shared" si="20"/>
        <v>0</v>
      </c>
      <c r="AB152" s="11">
        <v>45971</v>
      </c>
    </row>
    <row r="153" spans="1:28" ht="15.75" x14ac:dyDescent="0.25">
      <c r="A153" s="39">
        <v>45951</v>
      </c>
      <c r="B153" s="33" t="s">
        <v>105</v>
      </c>
      <c r="C153" s="33"/>
      <c r="D153" s="33" t="s">
        <v>31</v>
      </c>
      <c r="E153" s="33" t="s">
        <v>148</v>
      </c>
      <c r="F153" s="33">
        <v>40</v>
      </c>
      <c r="G153" s="33" t="s">
        <v>51</v>
      </c>
      <c r="H153" s="33">
        <v>57000</v>
      </c>
      <c r="I153" s="5">
        <f t="shared" si="14"/>
        <v>2280000</v>
      </c>
      <c r="J153" s="37" t="s">
        <v>241</v>
      </c>
      <c r="K153" s="90" t="s">
        <v>1225</v>
      </c>
      <c r="L153" s="9">
        <f t="shared" si="15"/>
        <v>0</v>
      </c>
      <c r="M153" s="9"/>
      <c r="N153" s="9"/>
      <c r="O153" s="9">
        <f t="shared" si="16"/>
        <v>0</v>
      </c>
      <c r="P153" s="9"/>
      <c r="Q153" s="9"/>
      <c r="R153" s="9">
        <f t="shared" si="17"/>
        <v>0</v>
      </c>
      <c r="S153" s="9"/>
      <c r="T153" s="9"/>
      <c r="U153" s="9">
        <f t="shared" si="18"/>
        <v>2280000</v>
      </c>
      <c r="V153" s="9">
        <v>2280000</v>
      </c>
      <c r="W153" s="9"/>
      <c r="X153" s="9">
        <f t="shared" si="19"/>
        <v>0</v>
      </c>
      <c r="Y153" s="9"/>
      <c r="Z153" s="9"/>
      <c r="AA153" s="10">
        <f t="shared" si="20"/>
        <v>0</v>
      </c>
      <c r="AB153" s="11">
        <v>45980</v>
      </c>
    </row>
    <row r="154" spans="1:28" ht="15.75" x14ac:dyDescent="0.25">
      <c r="A154" s="39">
        <v>45951</v>
      </c>
      <c r="B154" s="33" t="s">
        <v>329</v>
      </c>
      <c r="C154" s="33"/>
      <c r="D154" s="33" t="s">
        <v>31</v>
      </c>
      <c r="E154" s="33" t="s">
        <v>80</v>
      </c>
      <c r="F154" s="33">
        <v>1</v>
      </c>
      <c r="G154" s="33" t="s">
        <v>23</v>
      </c>
      <c r="H154" s="33">
        <v>1200000</v>
      </c>
      <c r="I154" s="5">
        <f t="shared" si="14"/>
        <v>1200000</v>
      </c>
      <c r="J154" s="82" t="s">
        <v>38</v>
      </c>
      <c r="K154" s="107" t="s">
        <v>1186</v>
      </c>
      <c r="L154" s="9">
        <f t="shared" si="15"/>
        <v>0</v>
      </c>
      <c r="M154" s="9"/>
      <c r="N154" s="9"/>
      <c r="O154" s="9">
        <f t="shared" si="16"/>
        <v>0</v>
      </c>
      <c r="P154" s="9"/>
      <c r="Q154" s="9"/>
      <c r="R154" s="9">
        <f t="shared" si="17"/>
        <v>0</v>
      </c>
      <c r="S154" s="9"/>
      <c r="T154" s="9"/>
      <c r="U154" s="9">
        <f t="shared" si="18"/>
        <v>0</v>
      </c>
      <c r="V154" s="9"/>
      <c r="W154" s="9"/>
      <c r="X154" s="9">
        <f t="shared" si="19"/>
        <v>0</v>
      </c>
      <c r="Y154" s="9"/>
      <c r="Z154" s="9"/>
      <c r="AA154" s="10">
        <f t="shared" si="20"/>
        <v>1200000</v>
      </c>
      <c r="AB154" s="11"/>
    </row>
    <row r="155" spans="1:28" ht="15.75" x14ac:dyDescent="0.25">
      <c r="A155" s="39">
        <v>45952</v>
      </c>
      <c r="B155" s="33" t="s">
        <v>258</v>
      </c>
      <c r="C155" s="33"/>
      <c r="D155" s="35" t="s">
        <v>31</v>
      </c>
      <c r="E155" s="33" t="s">
        <v>155</v>
      </c>
      <c r="F155" s="33">
        <v>2500</v>
      </c>
      <c r="G155" s="33" t="s">
        <v>29</v>
      </c>
      <c r="H155" s="33">
        <v>3600</v>
      </c>
      <c r="I155" s="5">
        <f t="shared" si="14"/>
        <v>9000000</v>
      </c>
      <c r="J155" s="37" t="s">
        <v>240</v>
      </c>
      <c r="K155" s="90" t="s">
        <v>1217</v>
      </c>
      <c r="L155" s="9">
        <f t="shared" si="15"/>
        <v>0</v>
      </c>
      <c r="M155" s="9"/>
      <c r="N155" s="9"/>
      <c r="O155" s="9">
        <f t="shared" si="16"/>
        <v>9000000</v>
      </c>
      <c r="P155" s="9">
        <v>9000000</v>
      </c>
      <c r="Q155" s="9"/>
      <c r="R155" s="9">
        <f t="shared" si="17"/>
        <v>0</v>
      </c>
      <c r="S155" s="9"/>
      <c r="T155" s="9"/>
      <c r="U155" s="9">
        <f t="shared" si="18"/>
        <v>0</v>
      </c>
      <c r="V155" s="9"/>
      <c r="W155" s="9"/>
      <c r="X155" s="9">
        <f t="shared" si="19"/>
        <v>0</v>
      </c>
      <c r="Y155" s="9"/>
      <c r="Z155" s="9"/>
      <c r="AA155" s="10">
        <f t="shared" si="20"/>
        <v>0</v>
      </c>
      <c r="AB155" s="11">
        <v>45982</v>
      </c>
    </row>
    <row r="156" spans="1:28" ht="15.75" x14ac:dyDescent="0.25">
      <c r="A156" s="32">
        <v>45952</v>
      </c>
      <c r="B156" s="33" t="s">
        <v>154</v>
      </c>
      <c r="C156" s="33"/>
      <c r="D156" s="33" t="s">
        <v>31</v>
      </c>
      <c r="E156" s="33" t="s">
        <v>73</v>
      </c>
      <c r="F156" s="33">
        <v>30</v>
      </c>
      <c r="G156" s="33" t="s">
        <v>74</v>
      </c>
      <c r="H156" s="33">
        <v>50000</v>
      </c>
      <c r="I156" s="5">
        <f t="shared" si="14"/>
        <v>1500000</v>
      </c>
      <c r="J156" s="82" t="s">
        <v>38</v>
      </c>
      <c r="K156" s="107" t="s">
        <v>1228</v>
      </c>
      <c r="L156" s="9">
        <f t="shared" si="15"/>
        <v>0</v>
      </c>
      <c r="M156" s="9"/>
      <c r="N156" s="9"/>
      <c r="O156" s="9">
        <f t="shared" si="16"/>
        <v>0</v>
      </c>
      <c r="P156" s="9"/>
      <c r="Q156" s="9"/>
      <c r="R156" s="9">
        <f t="shared" si="17"/>
        <v>0</v>
      </c>
      <c r="S156" s="9"/>
      <c r="T156" s="9"/>
      <c r="U156" s="9">
        <f t="shared" si="18"/>
        <v>0</v>
      </c>
      <c r="V156" s="9"/>
      <c r="W156" s="9"/>
      <c r="X156" s="9">
        <f t="shared" si="19"/>
        <v>0</v>
      </c>
      <c r="Y156" s="9"/>
      <c r="Z156" s="9"/>
      <c r="AA156" s="10">
        <f t="shared" si="20"/>
        <v>1500000</v>
      </c>
      <c r="AB156" s="11"/>
    </row>
    <row r="157" spans="1:28" ht="15.75" x14ac:dyDescent="0.25">
      <c r="A157" s="39">
        <v>45952</v>
      </c>
      <c r="B157" s="33" t="s">
        <v>154</v>
      </c>
      <c r="C157" s="33"/>
      <c r="D157" s="35" t="s">
        <v>31</v>
      </c>
      <c r="E157" s="33" t="s">
        <v>102</v>
      </c>
      <c r="F157" s="33">
        <v>20</v>
      </c>
      <c r="G157" s="33" t="s">
        <v>74</v>
      </c>
      <c r="H157" s="33">
        <v>65000</v>
      </c>
      <c r="I157" s="5">
        <f t="shared" si="14"/>
        <v>1300000</v>
      </c>
      <c r="J157" s="82" t="s">
        <v>38</v>
      </c>
      <c r="K157" s="107" t="s">
        <v>1228</v>
      </c>
      <c r="L157" s="9">
        <f t="shared" si="15"/>
        <v>0</v>
      </c>
      <c r="M157" s="9"/>
      <c r="N157" s="9"/>
      <c r="O157" s="9">
        <f t="shared" si="16"/>
        <v>0</v>
      </c>
      <c r="P157" s="9"/>
      <c r="Q157" s="9"/>
      <c r="R157" s="9">
        <f t="shared" si="17"/>
        <v>0</v>
      </c>
      <c r="S157" s="9"/>
      <c r="T157" s="9"/>
      <c r="U157" s="9">
        <f t="shared" si="18"/>
        <v>0</v>
      </c>
      <c r="V157" s="9"/>
      <c r="W157" s="9"/>
      <c r="X157" s="9">
        <f t="shared" si="19"/>
        <v>0</v>
      </c>
      <c r="Y157" s="9"/>
      <c r="Z157" s="9"/>
      <c r="AA157" s="10">
        <f t="shared" si="20"/>
        <v>1300000</v>
      </c>
      <c r="AB157" s="11"/>
    </row>
    <row r="158" spans="1:28" ht="15.75" x14ac:dyDescent="0.25">
      <c r="A158" s="39">
        <v>45952</v>
      </c>
      <c r="B158" s="33" t="s">
        <v>154</v>
      </c>
      <c r="C158" s="33"/>
      <c r="D158" s="35" t="s">
        <v>31</v>
      </c>
      <c r="E158" s="33" t="s">
        <v>122</v>
      </c>
      <c r="F158" s="33">
        <v>10</v>
      </c>
      <c r="G158" s="33" t="s">
        <v>51</v>
      </c>
      <c r="H158" s="33">
        <v>70000</v>
      </c>
      <c r="I158" s="5">
        <f t="shared" si="14"/>
        <v>700000</v>
      </c>
      <c r="J158" s="82" t="s">
        <v>38</v>
      </c>
      <c r="K158" s="107" t="s">
        <v>1228</v>
      </c>
      <c r="L158" s="9">
        <f t="shared" si="15"/>
        <v>0</v>
      </c>
      <c r="M158" s="9"/>
      <c r="N158" s="9"/>
      <c r="O158" s="9">
        <f t="shared" si="16"/>
        <v>0</v>
      </c>
      <c r="P158" s="9"/>
      <c r="Q158" s="9"/>
      <c r="R158" s="9">
        <f t="shared" si="17"/>
        <v>0</v>
      </c>
      <c r="S158" s="9"/>
      <c r="T158" s="9"/>
      <c r="U158" s="9">
        <f t="shared" si="18"/>
        <v>0</v>
      </c>
      <c r="V158" s="9"/>
      <c r="W158" s="9"/>
      <c r="X158" s="9">
        <f t="shared" si="19"/>
        <v>0</v>
      </c>
      <c r="Y158" s="9"/>
      <c r="Z158" s="9"/>
      <c r="AA158" s="10">
        <f t="shared" si="20"/>
        <v>700000</v>
      </c>
      <c r="AB158" s="11"/>
    </row>
    <row r="159" spans="1:28" ht="15.75" x14ac:dyDescent="0.25">
      <c r="A159" s="39">
        <v>45952</v>
      </c>
      <c r="B159" s="33" t="s">
        <v>154</v>
      </c>
      <c r="C159" s="33"/>
      <c r="D159" s="35" t="s">
        <v>31</v>
      </c>
      <c r="E159" s="33" t="s">
        <v>156</v>
      </c>
      <c r="F159" s="33">
        <v>3</v>
      </c>
      <c r="G159" s="33" t="s">
        <v>23</v>
      </c>
      <c r="H159" s="33">
        <v>400000</v>
      </c>
      <c r="I159" s="5">
        <f t="shared" si="14"/>
        <v>1200000</v>
      </c>
      <c r="J159" s="82" t="s">
        <v>38</v>
      </c>
      <c r="K159" s="107" t="s">
        <v>1228</v>
      </c>
      <c r="L159" s="9">
        <f t="shared" si="15"/>
        <v>0</v>
      </c>
      <c r="M159" s="9"/>
      <c r="N159" s="9"/>
      <c r="O159" s="9">
        <f t="shared" si="16"/>
        <v>0</v>
      </c>
      <c r="P159" s="9"/>
      <c r="Q159" s="9"/>
      <c r="R159" s="9">
        <f t="shared" si="17"/>
        <v>0</v>
      </c>
      <c r="S159" s="9"/>
      <c r="T159" s="9"/>
      <c r="U159" s="9">
        <f t="shared" si="18"/>
        <v>0</v>
      </c>
      <c r="V159" s="9"/>
      <c r="W159" s="9"/>
      <c r="X159" s="9">
        <f t="shared" si="19"/>
        <v>0</v>
      </c>
      <c r="Y159" s="9"/>
      <c r="Z159" s="9"/>
      <c r="AA159" s="10">
        <f t="shared" si="20"/>
        <v>1200000</v>
      </c>
      <c r="AB159" s="11"/>
    </row>
    <row r="160" spans="1:28" ht="15.75" x14ac:dyDescent="0.25">
      <c r="A160" s="39">
        <v>45952</v>
      </c>
      <c r="B160" s="33" t="s">
        <v>121</v>
      </c>
      <c r="C160" s="33"/>
      <c r="D160" s="33" t="s">
        <v>1069</v>
      </c>
      <c r="E160" s="33" t="s">
        <v>190</v>
      </c>
      <c r="F160" s="33">
        <v>120</v>
      </c>
      <c r="G160" s="33" t="s">
        <v>51</v>
      </c>
      <c r="H160" s="33">
        <v>42000</v>
      </c>
      <c r="I160" s="5">
        <f t="shared" si="14"/>
        <v>5040000</v>
      </c>
      <c r="J160" s="37" t="s">
        <v>240</v>
      </c>
      <c r="K160" s="90" t="s">
        <v>1223</v>
      </c>
      <c r="L160" s="9">
        <f t="shared" si="15"/>
        <v>0</v>
      </c>
      <c r="M160" s="9"/>
      <c r="N160" s="9"/>
      <c r="O160" s="9">
        <f t="shared" si="16"/>
        <v>5040000</v>
      </c>
      <c r="P160" s="9">
        <v>5040000</v>
      </c>
      <c r="Q160" s="9"/>
      <c r="R160" s="9">
        <f t="shared" si="17"/>
        <v>0</v>
      </c>
      <c r="S160" s="9"/>
      <c r="T160" s="9"/>
      <c r="U160" s="9">
        <f t="shared" si="18"/>
        <v>0</v>
      </c>
      <c r="V160" s="9"/>
      <c r="W160" s="9"/>
      <c r="X160" s="9">
        <f t="shared" si="19"/>
        <v>0</v>
      </c>
      <c r="Y160" s="9"/>
      <c r="Z160" s="9"/>
      <c r="AA160" s="10">
        <f t="shared" si="20"/>
        <v>0</v>
      </c>
      <c r="AB160" s="11">
        <v>45972</v>
      </c>
    </row>
    <row r="161" spans="1:28" ht="15.75" x14ac:dyDescent="0.25">
      <c r="A161" s="39">
        <v>45952</v>
      </c>
      <c r="B161" s="33" t="s">
        <v>121</v>
      </c>
      <c r="C161" s="33"/>
      <c r="D161" s="33" t="s">
        <v>1069</v>
      </c>
      <c r="E161" s="33" t="s">
        <v>426</v>
      </c>
      <c r="F161" s="33">
        <v>60</v>
      </c>
      <c r="G161" s="33" t="s">
        <v>51</v>
      </c>
      <c r="H161" s="33">
        <v>55000</v>
      </c>
      <c r="I161" s="5">
        <f t="shared" si="14"/>
        <v>3300000</v>
      </c>
      <c r="J161" s="37" t="s">
        <v>240</v>
      </c>
      <c r="K161" s="90" t="s">
        <v>1223</v>
      </c>
      <c r="L161" s="9">
        <f t="shared" si="15"/>
        <v>0</v>
      </c>
      <c r="M161" s="9"/>
      <c r="N161" s="9"/>
      <c r="O161" s="9">
        <f t="shared" si="16"/>
        <v>3300000</v>
      </c>
      <c r="P161" s="9">
        <v>3300000</v>
      </c>
      <c r="Q161" s="9"/>
      <c r="R161" s="9">
        <f t="shared" si="17"/>
        <v>0</v>
      </c>
      <c r="S161" s="9"/>
      <c r="T161" s="9"/>
      <c r="U161" s="9">
        <f t="shared" si="18"/>
        <v>0</v>
      </c>
      <c r="V161" s="9"/>
      <c r="W161" s="9"/>
      <c r="X161" s="9">
        <f t="shared" si="19"/>
        <v>0</v>
      </c>
      <c r="Y161" s="9"/>
      <c r="Z161" s="9"/>
      <c r="AA161" s="10">
        <f t="shared" si="20"/>
        <v>0</v>
      </c>
      <c r="AB161" s="11">
        <v>45972</v>
      </c>
    </row>
    <row r="162" spans="1:28" ht="15.75" x14ac:dyDescent="0.25">
      <c r="A162" s="39">
        <v>45953</v>
      </c>
      <c r="B162" s="35" t="s">
        <v>194</v>
      </c>
      <c r="C162" s="35"/>
      <c r="D162" s="35" t="s">
        <v>31</v>
      </c>
      <c r="E162" s="35" t="s">
        <v>228</v>
      </c>
      <c r="F162" s="35">
        <v>1</v>
      </c>
      <c r="G162" s="35" t="s">
        <v>138</v>
      </c>
      <c r="H162" s="35">
        <v>1200000</v>
      </c>
      <c r="I162" s="5">
        <f t="shared" si="14"/>
        <v>1200000</v>
      </c>
      <c r="J162" s="41" t="s">
        <v>34</v>
      </c>
      <c r="K162" s="35"/>
      <c r="L162" s="9">
        <f t="shared" si="15"/>
        <v>0</v>
      </c>
      <c r="M162" s="92"/>
      <c r="N162" s="92"/>
      <c r="O162" s="9">
        <f t="shared" si="16"/>
        <v>153968000</v>
      </c>
      <c r="P162" s="92">
        <f>88291000+65677000</f>
        <v>153968000</v>
      </c>
      <c r="Q162" s="92"/>
      <c r="R162" s="9">
        <f t="shared" si="17"/>
        <v>0</v>
      </c>
      <c r="S162" s="92"/>
      <c r="T162" s="92"/>
      <c r="U162" s="9">
        <f t="shared" si="18"/>
        <v>0</v>
      </c>
      <c r="V162" s="92"/>
      <c r="W162" s="92"/>
      <c r="X162" s="9">
        <f t="shared" si="19"/>
        <v>0</v>
      </c>
      <c r="Y162" s="92"/>
      <c r="Z162" s="92"/>
      <c r="AA162" s="10">
        <f t="shared" si="20"/>
        <v>-152768000</v>
      </c>
      <c r="AB162" s="94">
        <v>45978</v>
      </c>
    </row>
    <row r="163" spans="1:28" ht="15.75" x14ac:dyDescent="0.25">
      <c r="A163" s="39">
        <v>45953</v>
      </c>
      <c r="B163" s="33" t="s">
        <v>162</v>
      </c>
      <c r="C163" s="33"/>
      <c r="D163" s="35" t="s">
        <v>1069</v>
      </c>
      <c r="E163" s="33" t="s">
        <v>110</v>
      </c>
      <c r="F163" s="33">
        <v>10400</v>
      </c>
      <c r="G163" s="33" t="s">
        <v>29</v>
      </c>
      <c r="H163" s="33">
        <v>1850</v>
      </c>
      <c r="I163" s="5">
        <f t="shared" si="14"/>
        <v>19240000</v>
      </c>
      <c r="J163" s="37" t="s">
        <v>240</v>
      </c>
      <c r="K163" s="90" t="s">
        <v>1232</v>
      </c>
      <c r="L163" s="9">
        <f t="shared" si="15"/>
        <v>0</v>
      </c>
      <c r="M163" s="9"/>
      <c r="N163" s="9"/>
      <c r="O163" s="9">
        <f t="shared" si="16"/>
        <v>0</v>
      </c>
      <c r="P163" s="9"/>
      <c r="Q163" s="9"/>
      <c r="R163" s="9">
        <f t="shared" si="17"/>
        <v>19240000</v>
      </c>
      <c r="S163" s="9">
        <f>5130000+5130000+5130000</f>
        <v>15390000</v>
      </c>
      <c r="T163" s="9">
        <v>3850000</v>
      </c>
      <c r="U163" s="9">
        <f t="shared" si="18"/>
        <v>0</v>
      </c>
      <c r="V163" s="9"/>
      <c r="W163" s="9"/>
      <c r="X163" s="9">
        <f t="shared" si="19"/>
        <v>0</v>
      </c>
      <c r="Y163" s="9"/>
      <c r="Z163" s="9"/>
      <c r="AA163" s="10">
        <f t="shared" si="20"/>
        <v>0</v>
      </c>
      <c r="AB163" s="11">
        <v>45989</v>
      </c>
    </row>
    <row r="164" spans="1:28" ht="15.75" x14ac:dyDescent="0.25">
      <c r="A164" s="39">
        <v>45953</v>
      </c>
      <c r="B164" s="33" t="s">
        <v>219</v>
      </c>
      <c r="C164" s="33"/>
      <c r="D164" s="33" t="s">
        <v>31</v>
      </c>
      <c r="E164" s="33" t="s">
        <v>228</v>
      </c>
      <c r="F164" s="33">
        <v>1</v>
      </c>
      <c r="G164" s="33" t="s">
        <v>138</v>
      </c>
      <c r="H164" s="33">
        <v>1200000</v>
      </c>
      <c r="I164" s="5">
        <f t="shared" si="14"/>
        <v>1200000</v>
      </c>
      <c r="J164" s="37" t="s">
        <v>240</v>
      </c>
      <c r="K164" s="90" t="s">
        <v>1223</v>
      </c>
      <c r="L164" s="9">
        <f t="shared" si="15"/>
        <v>0</v>
      </c>
      <c r="M164" s="9"/>
      <c r="N164" s="9"/>
      <c r="O164" s="9">
        <f t="shared" si="16"/>
        <v>1200000</v>
      </c>
      <c r="P164" s="9">
        <v>1200000</v>
      </c>
      <c r="Q164" s="9"/>
      <c r="R164" s="9">
        <f t="shared" si="17"/>
        <v>0</v>
      </c>
      <c r="S164" s="9"/>
      <c r="T164" s="9"/>
      <c r="U164" s="9">
        <f t="shared" si="18"/>
        <v>0</v>
      </c>
      <c r="V164" s="9"/>
      <c r="W164" s="9"/>
      <c r="X164" s="9">
        <f t="shared" si="19"/>
        <v>0</v>
      </c>
      <c r="Y164" s="9"/>
      <c r="Z164" s="9"/>
      <c r="AA164" s="10">
        <f t="shared" si="20"/>
        <v>0</v>
      </c>
      <c r="AB164" s="11">
        <v>45975</v>
      </c>
    </row>
    <row r="165" spans="1:28" ht="15.75" x14ac:dyDescent="0.25">
      <c r="A165" s="39">
        <v>45953</v>
      </c>
      <c r="B165" s="33" t="s">
        <v>566</v>
      </c>
      <c r="C165" s="33"/>
      <c r="D165" s="33" t="s">
        <v>1069</v>
      </c>
      <c r="E165" s="33" t="s">
        <v>95</v>
      </c>
      <c r="F165" s="33">
        <v>17800</v>
      </c>
      <c r="G165" s="33" t="s">
        <v>29</v>
      </c>
      <c r="H165" s="33">
        <v>3900</v>
      </c>
      <c r="I165" s="5">
        <f t="shared" si="14"/>
        <v>69420000</v>
      </c>
      <c r="J165" s="82" t="s">
        <v>43</v>
      </c>
      <c r="K165" s="130" t="s">
        <v>1219</v>
      </c>
      <c r="L165" s="9">
        <f t="shared" si="15"/>
        <v>30000000</v>
      </c>
      <c r="M165" s="9">
        <v>30000000</v>
      </c>
      <c r="N165" s="9"/>
      <c r="O165" s="9">
        <f t="shared" si="16"/>
        <v>0</v>
      </c>
      <c r="P165" s="9"/>
      <c r="Q165" s="9"/>
      <c r="R165" s="9">
        <f t="shared" si="17"/>
        <v>0</v>
      </c>
      <c r="S165" s="9"/>
      <c r="T165" s="9"/>
      <c r="U165" s="9">
        <f t="shared" si="18"/>
        <v>0</v>
      </c>
      <c r="V165" s="9"/>
      <c r="W165" s="9"/>
      <c r="X165" s="9">
        <f t="shared" si="19"/>
        <v>0</v>
      </c>
      <c r="Y165" s="9"/>
      <c r="Z165" s="9"/>
      <c r="AA165" s="10">
        <f t="shared" si="20"/>
        <v>39420000</v>
      </c>
      <c r="AB165" s="11">
        <v>45990</v>
      </c>
    </row>
    <row r="166" spans="1:28" ht="15.75" x14ac:dyDescent="0.25">
      <c r="A166" s="39">
        <v>45954</v>
      </c>
      <c r="B166" s="35" t="s">
        <v>53</v>
      </c>
      <c r="C166" s="35"/>
      <c r="D166" s="35" t="s">
        <v>31</v>
      </c>
      <c r="E166" s="35" t="s">
        <v>95</v>
      </c>
      <c r="F166" s="35">
        <v>4000</v>
      </c>
      <c r="G166" s="35" t="s">
        <v>29</v>
      </c>
      <c r="H166" s="35">
        <v>3800</v>
      </c>
      <c r="I166" s="5">
        <f t="shared" si="14"/>
        <v>15200000</v>
      </c>
      <c r="J166" s="82" t="s">
        <v>38</v>
      </c>
      <c r="K166" s="108" t="s">
        <v>1228</v>
      </c>
      <c r="L166" s="9">
        <f t="shared" si="15"/>
        <v>0</v>
      </c>
      <c r="M166" s="9"/>
      <c r="N166" s="9"/>
      <c r="O166" s="9">
        <f t="shared" si="16"/>
        <v>0</v>
      </c>
      <c r="P166" s="9"/>
      <c r="Q166" s="9"/>
      <c r="R166" s="9">
        <f t="shared" si="17"/>
        <v>0</v>
      </c>
      <c r="S166" s="9"/>
      <c r="T166" s="9"/>
      <c r="U166" s="9">
        <f t="shared" si="18"/>
        <v>0</v>
      </c>
      <c r="V166" s="9"/>
      <c r="W166" s="9"/>
      <c r="X166" s="9">
        <f t="shared" si="19"/>
        <v>0</v>
      </c>
      <c r="Y166" s="9"/>
      <c r="Z166" s="9"/>
      <c r="AA166" s="10">
        <f t="shared" si="20"/>
        <v>15200000</v>
      </c>
      <c r="AB166" s="11"/>
    </row>
    <row r="167" spans="1:28" ht="15.75" x14ac:dyDescent="0.25">
      <c r="A167" s="39">
        <v>45954</v>
      </c>
      <c r="B167" s="33" t="s">
        <v>154</v>
      </c>
      <c r="C167" s="33"/>
      <c r="D167" s="33" t="s">
        <v>31</v>
      </c>
      <c r="E167" s="33" t="s">
        <v>86</v>
      </c>
      <c r="F167" s="33">
        <v>50</v>
      </c>
      <c r="G167" s="33" t="s">
        <v>51</v>
      </c>
      <c r="H167" s="33">
        <v>125000</v>
      </c>
      <c r="I167" s="5">
        <f t="shared" si="14"/>
        <v>6250000</v>
      </c>
      <c r="J167" s="82" t="s">
        <v>38</v>
      </c>
      <c r="K167" s="107" t="s">
        <v>1228</v>
      </c>
      <c r="L167" s="9">
        <f t="shared" si="15"/>
        <v>0</v>
      </c>
      <c r="M167" s="9"/>
      <c r="N167" s="9"/>
      <c r="O167" s="9">
        <f t="shared" si="16"/>
        <v>0</v>
      </c>
      <c r="P167" s="9"/>
      <c r="Q167" s="9"/>
      <c r="R167" s="9">
        <f t="shared" si="17"/>
        <v>0</v>
      </c>
      <c r="S167" s="9"/>
      <c r="T167" s="9"/>
      <c r="U167" s="9">
        <f t="shared" si="18"/>
        <v>0</v>
      </c>
      <c r="V167" s="9"/>
      <c r="W167" s="9"/>
      <c r="X167" s="9">
        <f t="shared" si="19"/>
        <v>0</v>
      </c>
      <c r="Y167" s="9"/>
      <c r="Z167" s="9"/>
      <c r="AA167" s="10">
        <f t="shared" si="20"/>
        <v>6250000</v>
      </c>
      <c r="AB167" s="11"/>
    </row>
    <row r="168" spans="1:28" ht="15.75" x14ac:dyDescent="0.25">
      <c r="A168" s="39">
        <v>45954</v>
      </c>
      <c r="B168" s="33" t="s">
        <v>258</v>
      </c>
      <c r="C168" s="33"/>
      <c r="D168" s="33" t="s">
        <v>31</v>
      </c>
      <c r="E168" s="33" t="s">
        <v>110</v>
      </c>
      <c r="F168" s="33">
        <v>10400</v>
      </c>
      <c r="G168" s="33" t="s">
        <v>29</v>
      </c>
      <c r="H168" s="33">
        <v>1800</v>
      </c>
      <c r="I168" s="5">
        <f t="shared" si="14"/>
        <v>18720000</v>
      </c>
      <c r="J168" s="37" t="s">
        <v>240</v>
      </c>
      <c r="K168" s="90" t="s">
        <v>1217</v>
      </c>
      <c r="L168" s="9">
        <f t="shared" si="15"/>
        <v>0</v>
      </c>
      <c r="M168" s="9"/>
      <c r="N168" s="9"/>
      <c r="O168" s="9">
        <f t="shared" si="16"/>
        <v>18720000</v>
      </c>
      <c r="P168" s="9">
        <v>18720000</v>
      </c>
      <c r="Q168" s="9"/>
      <c r="R168" s="9">
        <f t="shared" si="17"/>
        <v>0</v>
      </c>
      <c r="S168" s="9"/>
      <c r="T168" s="9"/>
      <c r="U168" s="9">
        <f t="shared" si="18"/>
        <v>0</v>
      </c>
      <c r="V168" s="9"/>
      <c r="W168" s="9"/>
      <c r="X168" s="9">
        <f t="shared" si="19"/>
        <v>0</v>
      </c>
      <c r="Y168" s="9"/>
      <c r="Z168" s="9"/>
      <c r="AA168" s="10">
        <f t="shared" si="20"/>
        <v>0</v>
      </c>
      <c r="AB168" s="11">
        <v>45982</v>
      </c>
    </row>
    <row r="169" spans="1:28" ht="15.75" x14ac:dyDescent="0.25">
      <c r="A169" s="39">
        <v>45954</v>
      </c>
      <c r="B169" s="33" t="s">
        <v>258</v>
      </c>
      <c r="C169" s="33"/>
      <c r="D169" s="33" t="s">
        <v>31</v>
      </c>
      <c r="E169" s="33" t="s">
        <v>185</v>
      </c>
      <c r="F169" s="33">
        <v>20800</v>
      </c>
      <c r="G169" s="33" t="s">
        <v>29</v>
      </c>
      <c r="H169" s="33">
        <v>900</v>
      </c>
      <c r="I169" s="5">
        <f t="shared" si="14"/>
        <v>18720000</v>
      </c>
      <c r="J169" s="82" t="s">
        <v>38</v>
      </c>
      <c r="K169" s="107" t="s">
        <v>1217</v>
      </c>
      <c r="L169" s="9">
        <f t="shared" si="15"/>
        <v>0</v>
      </c>
      <c r="M169" s="9"/>
      <c r="N169" s="9"/>
      <c r="O169" s="9">
        <f t="shared" si="16"/>
        <v>18310000</v>
      </c>
      <c r="P169" s="9">
        <v>18310000</v>
      </c>
      <c r="Q169" s="9"/>
      <c r="R169" s="9">
        <f t="shared" si="17"/>
        <v>0</v>
      </c>
      <c r="S169" s="9"/>
      <c r="T169" s="9"/>
      <c r="U169" s="9">
        <f t="shared" si="18"/>
        <v>0</v>
      </c>
      <c r="V169" s="9"/>
      <c r="W169" s="9"/>
      <c r="X169" s="9">
        <f t="shared" si="19"/>
        <v>0</v>
      </c>
      <c r="Y169" s="9"/>
      <c r="Z169" s="9"/>
      <c r="AA169" s="10">
        <f t="shared" si="20"/>
        <v>410000</v>
      </c>
      <c r="AB169" s="11">
        <v>45982</v>
      </c>
    </row>
    <row r="170" spans="1:28" ht="15.75" x14ac:dyDescent="0.25">
      <c r="A170" s="39">
        <v>45954</v>
      </c>
      <c r="B170" s="33" t="s">
        <v>219</v>
      </c>
      <c r="C170" s="33"/>
      <c r="D170" s="33" t="s">
        <v>31</v>
      </c>
      <c r="E170" s="33" t="s">
        <v>903</v>
      </c>
      <c r="F170" s="33">
        <v>2</v>
      </c>
      <c r="G170" s="33" t="s">
        <v>138</v>
      </c>
      <c r="H170" s="33">
        <v>1200000</v>
      </c>
      <c r="I170" s="5">
        <f t="shared" si="14"/>
        <v>2400000</v>
      </c>
      <c r="J170" s="37" t="s">
        <v>240</v>
      </c>
      <c r="K170" s="90" t="s">
        <v>1228</v>
      </c>
      <c r="L170" s="9">
        <f t="shared" si="15"/>
        <v>0</v>
      </c>
      <c r="M170" s="9"/>
      <c r="N170" s="9"/>
      <c r="O170" s="9">
        <f t="shared" si="16"/>
        <v>2400000</v>
      </c>
      <c r="P170" s="9">
        <v>2400000</v>
      </c>
      <c r="Q170" s="9"/>
      <c r="R170" s="9">
        <f t="shared" si="17"/>
        <v>0</v>
      </c>
      <c r="S170" s="9"/>
      <c r="T170" s="9"/>
      <c r="U170" s="9">
        <f t="shared" si="18"/>
        <v>0</v>
      </c>
      <c r="V170" s="9"/>
      <c r="W170" s="9"/>
      <c r="X170" s="9">
        <f t="shared" si="19"/>
        <v>0</v>
      </c>
      <c r="Y170" s="9"/>
      <c r="Z170" s="9"/>
      <c r="AA170" s="10">
        <f t="shared" si="20"/>
        <v>0</v>
      </c>
      <c r="AB170" s="11">
        <v>45975</v>
      </c>
    </row>
    <row r="171" spans="1:28" ht="15.75" x14ac:dyDescent="0.25">
      <c r="A171" s="39">
        <v>45954</v>
      </c>
      <c r="B171" s="33" t="s">
        <v>96</v>
      </c>
      <c r="C171" s="33"/>
      <c r="D171" s="33" t="s">
        <v>31</v>
      </c>
      <c r="E171" s="33" t="s">
        <v>190</v>
      </c>
      <c r="F171" s="33">
        <v>300</v>
      </c>
      <c r="G171" s="33" t="s">
        <v>51</v>
      </c>
      <c r="H171" s="33">
        <v>42000</v>
      </c>
      <c r="I171" s="5">
        <f t="shared" si="14"/>
        <v>12600000</v>
      </c>
      <c r="J171" s="37" t="s">
        <v>240</v>
      </c>
      <c r="K171" s="90" t="s">
        <v>1217</v>
      </c>
      <c r="L171" s="9">
        <f t="shared" si="15"/>
        <v>0</v>
      </c>
      <c r="M171" s="9"/>
      <c r="N171" s="9"/>
      <c r="O171" s="9">
        <f t="shared" si="16"/>
        <v>12600000</v>
      </c>
      <c r="P171" s="9">
        <v>5100000</v>
      </c>
      <c r="Q171" s="9">
        <v>7500000</v>
      </c>
      <c r="R171" s="9">
        <f t="shared" si="17"/>
        <v>0</v>
      </c>
      <c r="S171" s="9"/>
      <c r="T171" s="9"/>
      <c r="U171" s="9">
        <f t="shared" si="18"/>
        <v>0</v>
      </c>
      <c r="V171" s="9"/>
      <c r="W171" s="9"/>
      <c r="X171" s="9">
        <f t="shared" si="19"/>
        <v>0</v>
      </c>
      <c r="Y171" s="9"/>
      <c r="Z171" s="9"/>
      <c r="AA171" s="10">
        <f t="shared" si="20"/>
        <v>0</v>
      </c>
      <c r="AB171" s="11">
        <v>45986</v>
      </c>
    </row>
    <row r="172" spans="1:28" ht="15.75" x14ac:dyDescent="0.25">
      <c r="A172" s="39">
        <v>45955</v>
      </c>
      <c r="B172" s="33" t="s">
        <v>492</v>
      </c>
      <c r="C172" s="33"/>
      <c r="D172" s="33" t="s">
        <v>31</v>
      </c>
      <c r="E172" s="33" t="s">
        <v>45</v>
      </c>
      <c r="F172" s="33">
        <v>25</v>
      </c>
      <c r="G172" s="33" t="s">
        <v>51</v>
      </c>
      <c r="H172" s="33">
        <v>155000</v>
      </c>
      <c r="I172" s="5">
        <f t="shared" si="14"/>
        <v>3875000</v>
      </c>
      <c r="J172" s="82" t="s">
        <v>43</v>
      </c>
      <c r="K172" s="107" t="s">
        <v>1186</v>
      </c>
      <c r="L172" s="9">
        <f t="shared" si="15"/>
        <v>0</v>
      </c>
      <c r="M172" s="9"/>
      <c r="N172" s="9"/>
      <c r="O172" s="9">
        <f t="shared" si="16"/>
        <v>0</v>
      </c>
      <c r="P172" s="9"/>
      <c r="Q172" s="9"/>
      <c r="R172" s="9">
        <f t="shared" si="17"/>
        <v>0</v>
      </c>
      <c r="S172" s="9"/>
      <c r="T172" s="9"/>
      <c r="U172" s="9">
        <f t="shared" si="18"/>
        <v>0</v>
      </c>
      <c r="V172" s="9"/>
      <c r="W172" s="9"/>
      <c r="X172" s="9">
        <f t="shared" si="19"/>
        <v>0</v>
      </c>
      <c r="Y172" s="9"/>
      <c r="Z172" s="9"/>
      <c r="AA172" s="10">
        <f t="shared" si="20"/>
        <v>3875000</v>
      </c>
      <c r="AB172" s="11"/>
    </row>
    <row r="173" spans="1:28" ht="15.75" x14ac:dyDescent="0.25">
      <c r="A173" s="39">
        <v>45955</v>
      </c>
      <c r="B173" s="33" t="s">
        <v>35</v>
      </c>
      <c r="C173" s="33"/>
      <c r="D173" s="33" t="s">
        <v>31</v>
      </c>
      <c r="E173" s="33" t="s">
        <v>86</v>
      </c>
      <c r="F173" s="33">
        <v>25</v>
      </c>
      <c r="G173" s="33" t="s">
        <v>51</v>
      </c>
      <c r="H173" s="33">
        <v>125000</v>
      </c>
      <c r="I173" s="5">
        <f t="shared" si="14"/>
        <v>3125000</v>
      </c>
      <c r="J173" s="82" t="s">
        <v>43</v>
      </c>
      <c r="K173" s="107" t="s">
        <v>1186</v>
      </c>
      <c r="L173" s="9">
        <f t="shared" si="15"/>
        <v>0</v>
      </c>
      <c r="M173" s="9"/>
      <c r="N173" s="9"/>
      <c r="O173" s="9">
        <f t="shared" si="16"/>
        <v>0</v>
      </c>
      <c r="P173" s="9"/>
      <c r="Q173" s="9"/>
      <c r="R173" s="9">
        <f t="shared" si="17"/>
        <v>0</v>
      </c>
      <c r="S173" s="9"/>
      <c r="T173" s="9"/>
      <c r="U173" s="9">
        <f t="shared" si="18"/>
        <v>0</v>
      </c>
      <c r="V173" s="9"/>
      <c r="W173" s="9"/>
      <c r="X173" s="9">
        <f t="shared" si="19"/>
        <v>0</v>
      </c>
      <c r="Y173" s="9"/>
      <c r="Z173" s="9"/>
      <c r="AA173" s="10">
        <f t="shared" si="20"/>
        <v>3125000</v>
      </c>
      <c r="AB173" s="11"/>
    </row>
    <row r="174" spans="1:28" ht="15.75" x14ac:dyDescent="0.25">
      <c r="A174" s="39">
        <v>45955</v>
      </c>
      <c r="B174" s="33" t="s">
        <v>1096</v>
      </c>
      <c r="C174" s="33"/>
      <c r="D174" s="33" t="s">
        <v>31</v>
      </c>
      <c r="E174" s="33" t="s">
        <v>45</v>
      </c>
      <c r="F174" s="33">
        <v>25</v>
      </c>
      <c r="G174" s="33" t="s">
        <v>51</v>
      </c>
      <c r="H174" s="33">
        <v>155000</v>
      </c>
      <c r="I174" s="5">
        <f t="shared" si="14"/>
        <v>3875000</v>
      </c>
      <c r="J174" s="41" t="s">
        <v>241</v>
      </c>
      <c r="K174" s="90" t="s">
        <v>1186</v>
      </c>
      <c r="L174" s="9">
        <f t="shared" si="15"/>
        <v>1800000</v>
      </c>
      <c r="M174" s="9">
        <v>1800000</v>
      </c>
      <c r="N174" s="9"/>
      <c r="O174" s="9">
        <f t="shared" si="16"/>
        <v>0</v>
      </c>
      <c r="P174" s="9"/>
      <c r="Q174" s="9"/>
      <c r="R174" s="9">
        <f t="shared" si="17"/>
        <v>0</v>
      </c>
      <c r="S174" s="9"/>
      <c r="T174" s="9"/>
      <c r="U174" s="9">
        <f t="shared" si="18"/>
        <v>2075000</v>
      </c>
      <c r="V174" s="9">
        <v>2000000</v>
      </c>
      <c r="W174" s="9">
        <v>75000</v>
      </c>
      <c r="X174" s="9">
        <f t="shared" si="19"/>
        <v>0</v>
      </c>
      <c r="Y174" s="9"/>
      <c r="Z174" s="9"/>
      <c r="AA174" s="10">
        <f t="shared" si="20"/>
        <v>0</v>
      </c>
      <c r="AB174" s="11">
        <v>45985</v>
      </c>
    </row>
    <row r="175" spans="1:28" ht="15.75" x14ac:dyDescent="0.25">
      <c r="A175" s="39">
        <v>45955</v>
      </c>
      <c r="B175" s="33" t="s">
        <v>359</v>
      </c>
      <c r="C175" s="33"/>
      <c r="D175" s="33" t="s">
        <v>31</v>
      </c>
      <c r="E175" s="33" t="s">
        <v>297</v>
      </c>
      <c r="F175" s="33">
        <v>2200</v>
      </c>
      <c r="G175" s="33" t="s">
        <v>29</v>
      </c>
      <c r="H175" s="33">
        <v>1750</v>
      </c>
      <c r="I175" s="5">
        <f t="shared" si="14"/>
        <v>3850000</v>
      </c>
      <c r="J175" s="41" t="s">
        <v>241</v>
      </c>
      <c r="K175" s="90" t="s">
        <v>1186</v>
      </c>
      <c r="L175" s="9">
        <f t="shared" si="15"/>
        <v>0</v>
      </c>
      <c r="M175" s="9"/>
      <c r="N175" s="9"/>
      <c r="O175" s="9">
        <f t="shared" si="16"/>
        <v>0</v>
      </c>
      <c r="P175" s="9"/>
      <c r="Q175" s="9"/>
      <c r="R175" s="9">
        <f t="shared" si="17"/>
        <v>350000</v>
      </c>
      <c r="S175" s="9">
        <v>350000</v>
      </c>
      <c r="T175" s="9"/>
      <c r="U175" s="9">
        <f t="shared" si="18"/>
        <v>3500000</v>
      </c>
      <c r="V175" s="9">
        <v>3500000</v>
      </c>
      <c r="W175" s="9"/>
      <c r="X175" s="9">
        <f t="shared" si="19"/>
        <v>0</v>
      </c>
      <c r="Y175" s="9"/>
      <c r="Z175" s="9"/>
      <c r="AA175" s="10">
        <f t="shared" si="20"/>
        <v>0</v>
      </c>
      <c r="AB175" s="11">
        <v>45980</v>
      </c>
    </row>
    <row r="176" spans="1:28" ht="15.75" x14ac:dyDescent="0.25">
      <c r="A176" s="39">
        <v>45957</v>
      </c>
      <c r="B176" s="35" t="s">
        <v>191</v>
      </c>
      <c r="C176" s="35"/>
      <c r="D176" s="35" t="s">
        <v>31</v>
      </c>
      <c r="E176" s="35" t="s">
        <v>185</v>
      </c>
      <c r="F176" s="35">
        <v>6000</v>
      </c>
      <c r="G176" s="35" t="s">
        <v>29</v>
      </c>
      <c r="H176" s="35">
        <v>875</v>
      </c>
      <c r="I176" s="5">
        <f t="shared" si="14"/>
        <v>5250000</v>
      </c>
      <c r="J176" s="41" t="s">
        <v>241</v>
      </c>
      <c r="K176" s="35" t="s">
        <v>1239</v>
      </c>
      <c r="L176" s="9">
        <f t="shared" si="15"/>
        <v>5249000</v>
      </c>
      <c r="M176" s="9">
        <v>2260000</v>
      </c>
      <c r="N176" s="9">
        <v>2989000</v>
      </c>
      <c r="O176" s="9">
        <f t="shared" si="16"/>
        <v>0</v>
      </c>
      <c r="P176" s="9"/>
      <c r="Q176" s="9"/>
      <c r="R176" s="9">
        <f t="shared" si="17"/>
        <v>0</v>
      </c>
      <c r="S176" s="9"/>
      <c r="T176" s="9"/>
      <c r="U176" s="9">
        <f t="shared" si="18"/>
        <v>1000</v>
      </c>
      <c r="V176" s="9">
        <v>1000</v>
      </c>
      <c r="W176" s="9"/>
      <c r="X176" s="9">
        <f t="shared" si="19"/>
        <v>0</v>
      </c>
      <c r="Y176" s="9"/>
      <c r="Z176" s="9"/>
      <c r="AA176" s="10">
        <f t="shared" si="20"/>
        <v>0</v>
      </c>
      <c r="AB176" s="11">
        <v>45966</v>
      </c>
    </row>
    <row r="177" spans="1:28" ht="15.75" x14ac:dyDescent="0.25">
      <c r="A177" s="39">
        <v>45957</v>
      </c>
      <c r="B177" s="33" t="s">
        <v>402</v>
      </c>
      <c r="C177" s="33"/>
      <c r="D177" s="35" t="s">
        <v>31</v>
      </c>
      <c r="E177" s="33" t="s">
        <v>774</v>
      </c>
      <c r="F177" s="33">
        <v>3</v>
      </c>
      <c r="G177" s="33" t="s">
        <v>33</v>
      </c>
      <c r="H177" s="33">
        <v>300000</v>
      </c>
      <c r="I177" s="5">
        <f t="shared" si="14"/>
        <v>900000</v>
      </c>
      <c r="J177" s="37" t="s">
        <v>240</v>
      </c>
      <c r="K177" s="90" t="s">
        <v>1239</v>
      </c>
      <c r="L177" s="9">
        <f t="shared" si="15"/>
        <v>0</v>
      </c>
      <c r="M177" s="9"/>
      <c r="N177" s="9"/>
      <c r="O177" s="9">
        <f t="shared" si="16"/>
        <v>900000</v>
      </c>
      <c r="P177" s="9">
        <v>900000</v>
      </c>
      <c r="Q177" s="9"/>
      <c r="R177" s="9">
        <f t="shared" si="17"/>
        <v>0</v>
      </c>
      <c r="S177" s="9"/>
      <c r="T177" s="9"/>
      <c r="U177" s="9">
        <f t="shared" si="18"/>
        <v>0</v>
      </c>
      <c r="V177" s="9"/>
      <c r="W177" s="9"/>
      <c r="X177" s="9">
        <f t="shared" si="19"/>
        <v>0</v>
      </c>
      <c r="Y177" s="9"/>
      <c r="Z177" s="9"/>
      <c r="AA177" s="10">
        <f t="shared" si="20"/>
        <v>0</v>
      </c>
      <c r="AB177" s="11">
        <v>45967</v>
      </c>
    </row>
    <row r="178" spans="1:28" ht="15.75" x14ac:dyDescent="0.25">
      <c r="A178" s="39">
        <v>45958</v>
      </c>
      <c r="B178" s="33" t="s">
        <v>217</v>
      </c>
      <c r="C178" s="33"/>
      <c r="D178" s="35" t="s">
        <v>31</v>
      </c>
      <c r="E178" s="33" t="s">
        <v>237</v>
      </c>
      <c r="F178" s="33">
        <v>5</v>
      </c>
      <c r="G178" s="33" t="s">
        <v>51</v>
      </c>
      <c r="H178" s="33">
        <v>90000</v>
      </c>
      <c r="I178" s="5">
        <f t="shared" si="14"/>
        <v>450000</v>
      </c>
      <c r="J178" s="41" t="s">
        <v>241</v>
      </c>
      <c r="K178" s="33" t="s">
        <v>1217</v>
      </c>
      <c r="L178" s="9">
        <f t="shared" si="15"/>
        <v>359900</v>
      </c>
      <c r="M178" s="9">
        <v>359900</v>
      </c>
      <c r="N178" s="9"/>
      <c r="O178" s="9">
        <f t="shared" si="16"/>
        <v>90100</v>
      </c>
      <c r="P178" s="9">
        <v>90100</v>
      </c>
      <c r="Q178" s="9"/>
      <c r="R178" s="9">
        <f t="shared" si="17"/>
        <v>0</v>
      </c>
      <c r="S178" s="9"/>
      <c r="T178" s="9"/>
      <c r="U178" s="9">
        <f t="shared" si="18"/>
        <v>0</v>
      </c>
      <c r="V178" s="9"/>
      <c r="W178" s="9"/>
      <c r="X178" s="9">
        <f t="shared" si="19"/>
        <v>0</v>
      </c>
      <c r="Y178" s="9"/>
      <c r="Z178" s="9"/>
      <c r="AA178" s="10">
        <f t="shared" si="20"/>
        <v>0</v>
      </c>
      <c r="AB178" s="11">
        <v>45967</v>
      </c>
    </row>
    <row r="179" spans="1:28" ht="15.75" x14ac:dyDescent="0.25">
      <c r="A179" s="39">
        <v>45958</v>
      </c>
      <c r="B179" s="33" t="s">
        <v>217</v>
      </c>
      <c r="C179" s="33"/>
      <c r="D179" s="35" t="s">
        <v>31</v>
      </c>
      <c r="E179" s="33" t="s">
        <v>235</v>
      </c>
      <c r="F179" s="33">
        <v>5</v>
      </c>
      <c r="G179" s="33" t="s">
        <v>51</v>
      </c>
      <c r="H179" s="33">
        <v>90000</v>
      </c>
      <c r="I179" s="5">
        <f t="shared" si="14"/>
        <v>450000</v>
      </c>
      <c r="J179" s="41" t="s">
        <v>241</v>
      </c>
      <c r="K179" s="33" t="s">
        <v>1217</v>
      </c>
      <c r="L179" s="9">
        <f t="shared" si="15"/>
        <v>450000</v>
      </c>
      <c r="M179" s="9">
        <v>450000</v>
      </c>
      <c r="N179" s="9"/>
      <c r="O179" s="9">
        <f t="shared" si="16"/>
        <v>0</v>
      </c>
      <c r="P179" s="9"/>
      <c r="Q179" s="9"/>
      <c r="R179" s="9">
        <f t="shared" si="17"/>
        <v>0</v>
      </c>
      <c r="S179" s="9"/>
      <c r="T179" s="9"/>
      <c r="U179" s="9">
        <f t="shared" si="18"/>
        <v>0</v>
      </c>
      <c r="V179" s="9"/>
      <c r="W179" s="9"/>
      <c r="X179" s="9">
        <f t="shared" si="19"/>
        <v>0</v>
      </c>
      <c r="Y179" s="9"/>
      <c r="Z179" s="9"/>
      <c r="AA179" s="10">
        <f t="shared" si="20"/>
        <v>0</v>
      </c>
      <c r="AB179" s="11">
        <v>45967</v>
      </c>
    </row>
    <row r="180" spans="1:28" ht="15.75" x14ac:dyDescent="0.25">
      <c r="A180" s="39">
        <v>45958</v>
      </c>
      <c r="B180" s="33" t="s">
        <v>217</v>
      </c>
      <c r="C180" s="33"/>
      <c r="D180" s="35" t="s">
        <v>31</v>
      </c>
      <c r="E180" s="33" t="s">
        <v>234</v>
      </c>
      <c r="F180" s="33">
        <v>5</v>
      </c>
      <c r="G180" s="33" t="s">
        <v>51</v>
      </c>
      <c r="H180" s="33">
        <v>90000</v>
      </c>
      <c r="I180" s="5">
        <f t="shared" si="14"/>
        <v>450000</v>
      </c>
      <c r="J180" s="41" t="s">
        <v>241</v>
      </c>
      <c r="K180" s="33" t="s">
        <v>1217</v>
      </c>
      <c r="L180" s="9">
        <f t="shared" si="15"/>
        <v>450000</v>
      </c>
      <c r="M180" s="9">
        <v>450000</v>
      </c>
      <c r="N180" s="9"/>
      <c r="O180" s="9">
        <f t="shared" si="16"/>
        <v>0</v>
      </c>
      <c r="P180" s="9"/>
      <c r="Q180" s="9"/>
      <c r="R180" s="9">
        <f t="shared" si="17"/>
        <v>0</v>
      </c>
      <c r="S180" s="9"/>
      <c r="T180" s="9"/>
      <c r="U180" s="9">
        <f t="shared" si="18"/>
        <v>0</v>
      </c>
      <c r="V180" s="9"/>
      <c r="W180" s="9"/>
      <c r="X180" s="9">
        <f t="shared" si="19"/>
        <v>0</v>
      </c>
      <c r="Y180" s="9"/>
      <c r="Z180" s="9"/>
      <c r="AA180" s="10">
        <f t="shared" si="20"/>
        <v>0</v>
      </c>
      <c r="AB180" s="11">
        <v>45967</v>
      </c>
    </row>
    <row r="181" spans="1:28" ht="15.75" x14ac:dyDescent="0.25">
      <c r="A181" s="39">
        <v>45958</v>
      </c>
      <c r="B181" s="33" t="s">
        <v>217</v>
      </c>
      <c r="C181" s="33"/>
      <c r="D181" s="35" t="s">
        <v>31</v>
      </c>
      <c r="E181" s="33" t="s">
        <v>310</v>
      </c>
      <c r="F181" s="33">
        <v>5</v>
      </c>
      <c r="G181" s="33" t="s">
        <v>51</v>
      </c>
      <c r="H181" s="33">
        <v>86000</v>
      </c>
      <c r="I181" s="5">
        <f t="shared" si="14"/>
        <v>430000</v>
      </c>
      <c r="J181" s="41" t="s">
        <v>241</v>
      </c>
      <c r="K181" s="33" t="s">
        <v>1217</v>
      </c>
      <c r="L181" s="9">
        <f t="shared" si="15"/>
        <v>430000</v>
      </c>
      <c r="M181" s="9">
        <v>430000</v>
      </c>
      <c r="N181" s="9"/>
      <c r="O181" s="9">
        <f t="shared" si="16"/>
        <v>0</v>
      </c>
      <c r="P181" s="9"/>
      <c r="Q181" s="9"/>
      <c r="R181" s="9">
        <f t="shared" si="17"/>
        <v>0</v>
      </c>
      <c r="S181" s="9"/>
      <c r="T181" s="9"/>
      <c r="U181" s="9">
        <f t="shared" si="18"/>
        <v>0</v>
      </c>
      <c r="V181" s="9"/>
      <c r="W181" s="9"/>
      <c r="X181" s="9">
        <f t="shared" si="19"/>
        <v>0</v>
      </c>
      <c r="Y181" s="9"/>
      <c r="Z181" s="9"/>
      <c r="AA181" s="10">
        <f t="shared" si="20"/>
        <v>0</v>
      </c>
      <c r="AB181" s="11">
        <v>45967</v>
      </c>
    </row>
    <row r="182" spans="1:28" ht="15.75" x14ac:dyDescent="0.25">
      <c r="A182" s="39">
        <v>45958</v>
      </c>
      <c r="B182" s="33" t="s">
        <v>219</v>
      </c>
      <c r="C182" s="33"/>
      <c r="D182" s="35" t="s">
        <v>31</v>
      </c>
      <c r="E182" s="33" t="s">
        <v>110</v>
      </c>
      <c r="F182" s="33">
        <v>10400</v>
      </c>
      <c r="G182" s="33" t="s">
        <v>29</v>
      </c>
      <c r="H182" s="33">
        <v>1900</v>
      </c>
      <c r="I182" s="5">
        <f t="shared" si="14"/>
        <v>19760000</v>
      </c>
      <c r="J182" s="41" t="s">
        <v>240</v>
      </c>
      <c r="K182" s="33" t="s">
        <v>1217</v>
      </c>
      <c r="L182" s="9">
        <f t="shared" si="15"/>
        <v>0</v>
      </c>
      <c r="M182" s="9"/>
      <c r="N182" s="9"/>
      <c r="O182" s="9">
        <f t="shared" si="16"/>
        <v>19760000</v>
      </c>
      <c r="P182" s="9">
        <v>19760000</v>
      </c>
      <c r="Q182" s="9"/>
      <c r="R182" s="9">
        <f t="shared" si="17"/>
        <v>0</v>
      </c>
      <c r="S182" s="9"/>
      <c r="T182" s="9"/>
      <c r="U182" s="9">
        <f t="shared" si="18"/>
        <v>0</v>
      </c>
      <c r="V182" s="9"/>
      <c r="W182" s="9"/>
      <c r="X182" s="9">
        <f t="shared" si="19"/>
        <v>0</v>
      </c>
      <c r="Y182" s="9"/>
      <c r="Z182" s="9"/>
      <c r="AA182" s="10">
        <f t="shared" si="20"/>
        <v>0</v>
      </c>
      <c r="AB182" s="11">
        <v>45975</v>
      </c>
    </row>
    <row r="183" spans="1:28" ht="15.75" x14ac:dyDescent="0.25">
      <c r="A183" s="39">
        <v>45958</v>
      </c>
      <c r="B183" s="33" t="s">
        <v>370</v>
      </c>
      <c r="C183" s="33"/>
      <c r="D183" s="33" t="s">
        <v>31</v>
      </c>
      <c r="E183" s="33" t="s">
        <v>467</v>
      </c>
      <c r="F183" s="33">
        <v>17.5</v>
      </c>
      <c r="G183" s="33" t="s">
        <v>51</v>
      </c>
      <c r="H183" s="33">
        <v>43000</v>
      </c>
      <c r="I183" s="5">
        <f t="shared" si="14"/>
        <v>752500</v>
      </c>
      <c r="J183" s="41" t="s">
        <v>240</v>
      </c>
      <c r="K183" s="33" t="s">
        <v>1239</v>
      </c>
      <c r="L183" s="9">
        <f t="shared" si="15"/>
        <v>0</v>
      </c>
      <c r="M183" s="9"/>
      <c r="N183" s="9"/>
      <c r="O183" s="9">
        <f t="shared" si="16"/>
        <v>752500</v>
      </c>
      <c r="P183" s="9">
        <v>752500</v>
      </c>
      <c r="Q183" s="9"/>
      <c r="R183" s="9">
        <f t="shared" si="17"/>
        <v>0</v>
      </c>
      <c r="S183" s="9"/>
      <c r="T183" s="9"/>
      <c r="U183" s="9">
        <f t="shared" si="18"/>
        <v>0</v>
      </c>
      <c r="V183" s="9"/>
      <c r="W183" s="9"/>
      <c r="X183" s="9">
        <f t="shared" si="19"/>
        <v>0</v>
      </c>
      <c r="Y183" s="9"/>
      <c r="Z183" s="9"/>
      <c r="AA183" s="10">
        <f t="shared" si="20"/>
        <v>0</v>
      </c>
      <c r="AB183" s="11">
        <v>45964</v>
      </c>
    </row>
    <row r="184" spans="1:28" ht="15.75" x14ac:dyDescent="0.25">
      <c r="A184" s="39">
        <v>45958</v>
      </c>
      <c r="B184" s="33" t="s">
        <v>370</v>
      </c>
      <c r="C184" s="33"/>
      <c r="D184" s="33" t="s">
        <v>31</v>
      </c>
      <c r="E184" s="33" t="s">
        <v>110</v>
      </c>
      <c r="F184" s="33">
        <v>400</v>
      </c>
      <c r="G184" s="33" t="s">
        <v>29</v>
      </c>
      <c r="H184" s="33">
        <v>1900</v>
      </c>
      <c r="I184" s="5">
        <f t="shared" si="14"/>
        <v>760000</v>
      </c>
      <c r="J184" s="41" t="s">
        <v>240</v>
      </c>
      <c r="K184" s="90" t="s">
        <v>1239</v>
      </c>
      <c r="L184" s="9">
        <f t="shared" si="15"/>
        <v>0</v>
      </c>
      <c r="M184" s="9"/>
      <c r="N184" s="9"/>
      <c r="O184" s="9">
        <f t="shared" si="16"/>
        <v>760000</v>
      </c>
      <c r="P184" s="9">
        <v>597500</v>
      </c>
      <c r="Q184" s="9">
        <v>162500</v>
      </c>
      <c r="R184" s="9">
        <f t="shared" si="17"/>
        <v>0</v>
      </c>
      <c r="S184" s="9"/>
      <c r="T184" s="9"/>
      <c r="U184" s="9">
        <f t="shared" si="18"/>
        <v>0</v>
      </c>
      <c r="V184" s="9"/>
      <c r="W184" s="9"/>
      <c r="X184" s="9">
        <f t="shared" si="19"/>
        <v>0</v>
      </c>
      <c r="Y184" s="9"/>
      <c r="Z184" s="9"/>
      <c r="AA184" s="10">
        <f t="shared" si="20"/>
        <v>0</v>
      </c>
      <c r="AB184" s="11">
        <v>45971</v>
      </c>
    </row>
    <row r="185" spans="1:28" ht="15.75" x14ac:dyDescent="0.25">
      <c r="A185" s="39">
        <v>45959</v>
      </c>
      <c r="B185" s="33" t="s">
        <v>191</v>
      </c>
      <c r="C185" s="33"/>
      <c r="D185" s="33" t="s">
        <v>31</v>
      </c>
      <c r="E185" s="33" t="s">
        <v>294</v>
      </c>
      <c r="F185" s="33">
        <v>2</v>
      </c>
      <c r="G185" s="33" t="s">
        <v>33</v>
      </c>
      <c r="H185" s="33">
        <v>230000</v>
      </c>
      <c r="I185" s="5">
        <f t="shared" si="14"/>
        <v>460000</v>
      </c>
      <c r="J185" s="37" t="s">
        <v>241</v>
      </c>
      <c r="K185" s="33" t="s">
        <v>1223</v>
      </c>
      <c r="L185" s="9">
        <f t="shared" si="15"/>
        <v>460000</v>
      </c>
      <c r="M185" s="9">
        <v>460000</v>
      </c>
      <c r="N185" s="9"/>
      <c r="O185" s="9">
        <f t="shared" si="16"/>
        <v>0</v>
      </c>
      <c r="P185" s="9"/>
      <c r="Q185" s="9"/>
      <c r="R185" s="9">
        <f t="shared" si="17"/>
        <v>0</v>
      </c>
      <c r="S185" s="9"/>
      <c r="T185" s="9"/>
      <c r="U185" s="9">
        <f t="shared" si="18"/>
        <v>0</v>
      </c>
      <c r="V185" s="9"/>
      <c r="W185" s="9"/>
      <c r="X185" s="9">
        <f t="shared" si="19"/>
        <v>0</v>
      </c>
      <c r="Y185" s="9"/>
      <c r="Z185" s="9"/>
      <c r="AA185" s="10">
        <f t="shared" si="20"/>
        <v>0</v>
      </c>
      <c r="AB185" s="11">
        <v>45964</v>
      </c>
    </row>
    <row r="186" spans="1:28" ht="15.75" x14ac:dyDescent="0.25">
      <c r="A186" s="39">
        <v>45959</v>
      </c>
      <c r="B186" s="33" t="s">
        <v>191</v>
      </c>
      <c r="C186" s="33"/>
      <c r="D186" s="33" t="s">
        <v>31</v>
      </c>
      <c r="E186" s="33" t="s">
        <v>361</v>
      </c>
      <c r="F186" s="33">
        <v>1</v>
      </c>
      <c r="G186" s="33" t="s">
        <v>33</v>
      </c>
      <c r="H186" s="33">
        <v>230000</v>
      </c>
      <c r="I186" s="5">
        <f t="shared" si="14"/>
        <v>230000</v>
      </c>
      <c r="J186" s="37" t="s">
        <v>241</v>
      </c>
      <c r="K186" s="33" t="s">
        <v>1223</v>
      </c>
      <c r="L186" s="9">
        <f t="shared" si="15"/>
        <v>230000</v>
      </c>
      <c r="M186" s="9">
        <v>230000</v>
      </c>
      <c r="N186" s="9"/>
      <c r="O186" s="9">
        <f t="shared" si="16"/>
        <v>0</v>
      </c>
      <c r="P186" s="9"/>
      <c r="Q186" s="9"/>
      <c r="R186" s="9">
        <f t="shared" si="17"/>
        <v>0</v>
      </c>
      <c r="S186" s="9"/>
      <c r="T186" s="9"/>
      <c r="U186" s="9">
        <f t="shared" si="18"/>
        <v>0</v>
      </c>
      <c r="V186" s="9"/>
      <c r="W186" s="9"/>
      <c r="X186" s="9">
        <f t="shared" si="19"/>
        <v>0</v>
      </c>
      <c r="Y186" s="9"/>
      <c r="Z186" s="9"/>
      <c r="AA186" s="10">
        <f t="shared" si="20"/>
        <v>0</v>
      </c>
      <c r="AB186" s="11">
        <v>45964</v>
      </c>
    </row>
    <row r="187" spans="1:28" ht="15.75" x14ac:dyDescent="0.25">
      <c r="A187" s="39">
        <v>45959</v>
      </c>
      <c r="B187" s="33" t="s">
        <v>191</v>
      </c>
      <c r="C187" s="33"/>
      <c r="D187" s="33" t="s">
        <v>31</v>
      </c>
      <c r="E187" s="33" t="s">
        <v>64</v>
      </c>
      <c r="F187" s="33">
        <v>7</v>
      </c>
      <c r="G187" s="33" t="s">
        <v>33</v>
      </c>
      <c r="H187" s="33">
        <v>150000</v>
      </c>
      <c r="I187" s="5">
        <f t="shared" si="14"/>
        <v>1050000</v>
      </c>
      <c r="J187" s="37" t="s">
        <v>241</v>
      </c>
      <c r="K187" s="33" t="s">
        <v>1223</v>
      </c>
      <c r="L187" s="9">
        <f t="shared" si="15"/>
        <v>1050000</v>
      </c>
      <c r="M187" s="9">
        <v>1050000</v>
      </c>
      <c r="N187" s="9"/>
      <c r="O187" s="9">
        <f t="shared" si="16"/>
        <v>0</v>
      </c>
      <c r="P187" s="9"/>
      <c r="Q187" s="9"/>
      <c r="R187" s="9">
        <f t="shared" si="17"/>
        <v>0</v>
      </c>
      <c r="S187" s="9"/>
      <c r="T187" s="9"/>
      <c r="U187" s="9">
        <f t="shared" si="18"/>
        <v>0</v>
      </c>
      <c r="V187" s="9"/>
      <c r="W187" s="9"/>
      <c r="X187" s="9">
        <f t="shared" si="19"/>
        <v>0</v>
      </c>
      <c r="Y187" s="9"/>
      <c r="Z187" s="9"/>
      <c r="AA187" s="10">
        <f t="shared" si="20"/>
        <v>0</v>
      </c>
      <c r="AB187" s="11">
        <v>45964</v>
      </c>
    </row>
    <row r="188" spans="1:28" ht="15.75" x14ac:dyDescent="0.25">
      <c r="A188" s="39">
        <v>45959</v>
      </c>
      <c r="B188" s="33" t="s">
        <v>191</v>
      </c>
      <c r="C188" s="33"/>
      <c r="D188" s="33" t="s">
        <v>31</v>
      </c>
      <c r="E188" s="33" t="s">
        <v>73</v>
      </c>
      <c r="F188" s="33">
        <v>10</v>
      </c>
      <c r="G188" s="33" t="s">
        <v>74</v>
      </c>
      <c r="H188" s="33">
        <v>50000</v>
      </c>
      <c r="I188" s="5">
        <f t="shared" si="14"/>
        <v>500000</v>
      </c>
      <c r="J188" s="37" t="s">
        <v>241</v>
      </c>
      <c r="K188" s="33" t="s">
        <v>1223</v>
      </c>
      <c r="L188" s="9">
        <f t="shared" si="15"/>
        <v>500000</v>
      </c>
      <c r="M188" s="9">
        <v>500000</v>
      </c>
      <c r="N188" s="9"/>
      <c r="O188" s="9">
        <f t="shared" si="16"/>
        <v>0</v>
      </c>
      <c r="P188" s="9"/>
      <c r="Q188" s="9"/>
      <c r="R188" s="9">
        <f t="shared" si="17"/>
        <v>0</v>
      </c>
      <c r="S188" s="9"/>
      <c r="T188" s="9"/>
      <c r="U188" s="9">
        <f t="shared" si="18"/>
        <v>0</v>
      </c>
      <c r="V188" s="9"/>
      <c r="W188" s="9"/>
      <c r="X188" s="9">
        <f t="shared" si="19"/>
        <v>0</v>
      </c>
      <c r="Y188" s="9"/>
      <c r="Z188" s="9"/>
      <c r="AA188" s="10">
        <f t="shared" si="20"/>
        <v>0</v>
      </c>
      <c r="AB188" s="11">
        <v>45964</v>
      </c>
    </row>
    <row r="189" spans="1:28" ht="15.75" x14ac:dyDescent="0.25">
      <c r="A189" s="39">
        <v>45959</v>
      </c>
      <c r="B189" s="33" t="s">
        <v>191</v>
      </c>
      <c r="C189" s="33"/>
      <c r="D189" s="33" t="s">
        <v>31</v>
      </c>
      <c r="E189" s="33" t="s">
        <v>130</v>
      </c>
      <c r="F189" s="33">
        <v>10</v>
      </c>
      <c r="G189" s="33" t="s">
        <v>74</v>
      </c>
      <c r="H189" s="33">
        <v>50000</v>
      </c>
      <c r="I189" s="5">
        <f t="shared" si="14"/>
        <v>500000</v>
      </c>
      <c r="J189" s="37" t="s">
        <v>241</v>
      </c>
      <c r="K189" s="33" t="s">
        <v>1223</v>
      </c>
      <c r="L189" s="9">
        <f t="shared" si="15"/>
        <v>500000</v>
      </c>
      <c r="M189" s="9">
        <v>500000</v>
      </c>
      <c r="N189" s="9"/>
      <c r="O189" s="9">
        <f t="shared" si="16"/>
        <v>0</v>
      </c>
      <c r="P189" s="9"/>
      <c r="Q189" s="9"/>
      <c r="R189" s="9">
        <f t="shared" si="17"/>
        <v>0</v>
      </c>
      <c r="S189" s="9"/>
      <c r="T189" s="9"/>
      <c r="U189" s="9">
        <f t="shared" si="18"/>
        <v>0</v>
      </c>
      <c r="V189" s="9"/>
      <c r="W189" s="9"/>
      <c r="X189" s="9">
        <f t="shared" si="19"/>
        <v>0</v>
      </c>
      <c r="Y189" s="9"/>
      <c r="Z189" s="9"/>
      <c r="AA189" s="10">
        <f t="shared" si="20"/>
        <v>0</v>
      </c>
      <c r="AB189" s="11">
        <v>45964</v>
      </c>
    </row>
    <row r="190" spans="1:28" ht="15.75" x14ac:dyDescent="0.25">
      <c r="A190" s="39">
        <v>45959</v>
      </c>
      <c r="B190" s="33" t="s">
        <v>219</v>
      </c>
      <c r="C190" s="33"/>
      <c r="D190" s="33" t="s">
        <v>31</v>
      </c>
      <c r="E190" s="33" t="s">
        <v>945</v>
      </c>
      <c r="F190" s="33">
        <v>200</v>
      </c>
      <c r="G190" s="35" t="s">
        <v>29</v>
      </c>
      <c r="H190" s="33">
        <v>1900</v>
      </c>
      <c r="I190" s="5">
        <f t="shared" si="14"/>
        <v>380000</v>
      </c>
      <c r="J190" s="37" t="s">
        <v>240</v>
      </c>
      <c r="K190" s="90" t="s">
        <v>1228</v>
      </c>
      <c r="L190" s="9">
        <f t="shared" si="15"/>
        <v>0</v>
      </c>
      <c r="M190" s="9"/>
      <c r="N190" s="9"/>
      <c r="O190" s="9">
        <f t="shared" si="16"/>
        <v>380000</v>
      </c>
      <c r="P190" s="9">
        <v>380000</v>
      </c>
      <c r="Q190" s="9"/>
      <c r="R190" s="9">
        <f t="shared" si="17"/>
        <v>0</v>
      </c>
      <c r="S190" s="9"/>
      <c r="T190" s="9"/>
      <c r="U190" s="9">
        <f t="shared" si="18"/>
        <v>0</v>
      </c>
      <c r="V190" s="9"/>
      <c r="W190" s="9"/>
      <c r="X190" s="9">
        <f t="shared" si="19"/>
        <v>0</v>
      </c>
      <c r="Y190" s="9"/>
      <c r="Z190" s="9"/>
      <c r="AA190" s="10">
        <f t="shared" si="20"/>
        <v>0</v>
      </c>
      <c r="AB190" s="11">
        <v>45975</v>
      </c>
    </row>
    <row r="191" spans="1:28" ht="15.75" x14ac:dyDescent="0.25">
      <c r="A191" s="39">
        <v>45960</v>
      </c>
      <c r="B191" s="33" t="s">
        <v>53</v>
      </c>
      <c r="C191" s="33"/>
      <c r="D191" s="35" t="s">
        <v>31</v>
      </c>
      <c r="E191" s="33" t="s">
        <v>91</v>
      </c>
      <c r="F191" s="33">
        <v>1000</v>
      </c>
      <c r="G191" s="33" t="s">
        <v>29</v>
      </c>
      <c r="H191" s="33">
        <v>3800</v>
      </c>
      <c r="I191" s="5">
        <f t="shared" ref="I191:I254" si="21">F191*H191</f>
        <v>3800000</v>
      </c>
      <c r="J191" s="82" t="s">
        <v>38</v>
      </c>
      <c r="K191" s="130" t="s">
        <v>1242</v>
      </c>
      <c r="L191" s="9">
        <f t="shared" ref="L191:L246" si="22">M191+N191</f>
        <v>0</v>
      </c>
      <c r="M191" s="9"/>
      <c r="N191" s="9"/>
      <c r="O191" s="9">
        <f t="shared" ref="O191:O206" si="23">P191+Q191</f>
        <v>0</v>
      </c>
      <c r="P191" s="9"/>
      <c r="Q191" s="9"/>
      <c r="R191" s="9">
        <f t="shared" ref="R191:R206" si="24">S191+T191</f>
        <v>0</v>
      </c>
      <c r="S191" s="9"/>
      <c r="T191" s="9"/>
      <c r="U191" s="9">
        <f t="shared" ref="U191:U206" si="25">V191+W191</f>
        <v>0</v>
      </c>
      <c r="V191" s="9"/>
      <c r="W191" s="9"/>
      <c r="X191" s="9">
        <f t="shared" ref="X191:X206" si="26">Y191+Z191</f>
        <v>0</v>
      </c>
      <c r="Y191" s="9"/>
      <c r="Z191" s="9"/>
      <c r="AA191" s="10">
        <f t="shared" ref="AA191:AA245" si="27">C191+I191-L191-O191-U191-X191-R191</f>
        <v>3800000</v>
      </c>
      <c r="AB191" s="11"/>
    </row>
    <row r="192" spans="1:28" ht="15.75" x14ac:dyDescent="0.25">
      <c r="A192" s="39">
        <v>45960</v>
      </c>
      <c r="B192" s="33" t="s">
        <v>35</v>
      </c>
      <c r="C192" s="33"/>
      <c r="D192" s="35" t="s">
        <v>31</v>
      </c>
      <c r="E192" s="33" t="s">
        <v>675</v>
      </c>
      <c r="F192" s="33">
        <v>1</v>
      </c>
      <c r="G192" s="33" t="s">
        <v>51</v>
      </c>
      <c r="H192" s="33"/>
      <c r="I192" s="5">
        <f t="shared" si="21"/>
        <v>0</v>
      </c>
      <c r="J192" s="82" t="s">
        <v>43</v>
      </c>
      <c r="K192" s="33" t="s">
        <v>1241</v>
      </c>
      <c r="L192" s="9">
        <f t="shared" si="22"/>
        <v>0</v>
      </c>
      <c r="M192" s="9"/>
      <c r="N192" s="9"/>
      <c r="O192" s="9">
        <f t="shared" si="23"/>
        <v>0</v>
      </c>
      <c r="P192" s="9"/>
      <c r="Q192" s="9"/>
      <c r="R192" s="9">
        <f t="shared" si="24"/>
        <v>0</v>
      </c>
      <c r="S192" s="9"/>
      <c r="T192" s="9"/>
      <c r="U192" s="9">
        <f t="shared" si="25"/>
        <v>0</v>
      </c>
      <c r="V192" s="9"/>
      <c r="W192" s="9"/>
      <c r="X192" s="9">
        <f t="shared" si="26"/>
        <v>0</v>
      </c>
      <c r="Y192" s="9"/>
      <c r="Z192" s="9"/>
      <c r="AA192" s="10">
        <f t="shared" si="27"/>
        <v>0</v>
      </c>
      <c r="AB192" s="11"/>
    </row>
    <row r="193" spans="1:28" ht="15.75" x14ac:dyDescent="0.25">
      <c r="A193" s="39">
        <v>45960</v>
      </c>
      <c r="B193" s="33" t="s">
        <v>674</v>
      </c>
      <c r="C193" s="33"/>
      <c r="D193" s="35" t="s">
        <v>31</v>
      </c>
      <c r="E193" s="33" t="s">
        <v>136</v>
      </c>
      <c r="F193" s="33">
        <v>24.5</v>
      </c>
      <c r="G193" s="33" t="s">
        <v>51</v>
      </c>
      <c r="H193" s="33">
        <v>43000</v>
      </c>
      <c r="I193" s="5">
        <f t="shared" si="21"/>
        <v>1053500</v>
      </c>
      <c r="J193" s="37" t="s">
        <v>240</v>
      </c>
      <c r="K193" s="33"/>
      <c r="L193" s="9">
        <f t="shared" si="22"/>
        <v>0</v>
      </c>
      <c r="M193" s="9"/>
      <c r="N193" s="9"/>
      <c r="O193" s="9">
        <f t="shared" si="23"/>
        <v>1053500</v>
      </c>
      <c r="P193" s="9">
        <v>795000</v>
      </c>
      <c r="Q193" s="9">
        <v>258500</v>
      </c>
      <c r="R193" s="9">
        <f t="shared" si="24"/>
        <v>0</v>
      </c>
      <c r="S193" s="9"/>
      <c r="T193" s="9"/>
      <c r="U193" s="9">
        <f t="shared" si="25"/>
        <v>0</v>
      </c>
      <c r="V193" s="9"/>
      <c r="W193" s="9"/>
      <c r="X193" s="9">
        <f t="shared" si="26"/>
        <v>0</v>
      </c>
      <c r="Y193" s="9"/>
      <c r="Z193" s="9"/>
      <c r="AA193" s="10">
        <f t="shared" si="27"/>
        <v>0</v>
      </c>
      <c r="AB193" s="11">
        <v>45971</v>
      </c>
    </row>
    <row r="194" spans="1:28" ht="15.75" x14ac:dyDescent="0.25">
      <c r="A194" s="39">
        <v>45960</v>
      </c>
      <c r="B194" s="33" t="s">
        <v>141</v>
      </c>
      <c r="C194" s="33"/>
      <c r="D194" s="35" t="s">
        <v>31</v>
      </c>
      <c r="E194" s="33" t="s">
        <v>95</v>
      </c>
      <c r="F194" s="33">
        <v>10400</v>
      </c>
      <c r="G194" s="33" t="s">
        <v>29</v>
      </c>
      <c r="H194" s="33">
        <v>3800</v>
      </c>
      <c r="I194" s="5">
        <f t="shared" si="21"/>
        <v>39520000</v>
      </c>
      <c r="J194" s="82" t="s">
        <v>43</v>
      </c>
      <c r="K194" s="130" t="s">
        <v>1242</v>
      </c>
      <c r="L194" s="9">
        <f t="shared" si="22"/>
        <v>0</v>
      </c>
      <c r="M194" s="9"/>
      <c r="N194" s="9"/>
      <c r="O194" s="9">
        <f t="shared" si="23"/>
        <v>0</v>
      </c>
      <c r="P194" s="9"/>
      <c r="Q194" s="9"/>
      <c r="R194" s="9">
        <f t="shared" si="24"/>
        <v>0</v>
      </c>
      <c r="S194" s="9"/>
      <c r="T194" s="9"/>
      <c r="U194" s="9">
        <f t="shared" si="25"/>
        <v>0</v>
      </c>
      <c r="V194" s="9"/>
      <c r="W194" s="9"/>
      <c r="X194" s="9">
        <f t="shared" si="26"/>
        <v>0</v>
      </c>
      <c r="Y194" s="9"/>
      <c r="Z194" s="9"/>
      <c r="AA194" s="10">
        <f t="shared" si="27"/>
        <v>39520000</v>
      </c>
      <c r="AB194" s="11"/>
    </row>
    <row r="195" spans="1:28" ht="15.75" x14ac:dyDescent="0.25">
      <c r="A195" s="39">
        <v>45960</v>
      </c>
      <c r="B195" s="33" t="s">
        <v>141</v>
      </c>
      <c r="C195" s="33"/>
      <c r="D195" s="35" t="s">
        <v>31</v>
      </c>
      <c r="E195" s="33" t="s">
        <v>156</v>
      </c>
      <c r="F195" s="33">
        <v>10</v>
      </c>
      <c r="G195" s="33" t="s">
        <v>23</v>
      </c>
      <c r="H195" s="33">
        <v>400000</v>
      </c>
      <c r="I195" s="5">
        <f t="shared" si="21"/>
        <v>4000000</v>
      </c>
      <c r="J195" s="82" t="s">
        <v>43</v>
      </c>
      <c r="K195" s="130" t="s">
        <v>1242</v>
      </c>
      <c r="L195" s="9">
        <f t="shared" si="22"/>
        <v>0</v>
      </c>
      <c r="M195" s="9"/>
      <c r="N195" s="9"/>
      <c r="O195" s="9">
        <f t="shared" si="23"/>
        <v>0</v>
      </c>
      <c r="P195" s="9"/>
      <c r="Q195" s="9"/>
      <c r="R195" s="9">
        <f t="shared" si="24"/>
        <v>0</v>
      </c>
      <c r="S195" s="9"/>
      <c r="T195" s="9"/>
      <c r="U195" s="9">
        <f t="shared" si="25"/>
        <v>0</v>
      </c>
      <c r="V195" s="9"/>
      <c r="W195" s="9"/>
      <c r="X195" s="9">
        <f t="shared" si="26"/>
        <v>0</v>
      </c>
      <c r="Y195" s="9"/>
      <c r="Z195" s="9"/>
      <c r="AA195" s="10">
        <f t="shared" si="27"/>
        <v>4000000</v>
      </c>
      <c r="AB195" s="11"/>
    </row>
    <row r="196" spans="1:28" ht="15.75" x14ac:dyDescent="0.25">
      <c r="A196" s="39">
        <v>45961</v>
      </c>
      <c r="B196" s="35" t="s">
        <v>478</v>
      </c>
      <c r="C196" s="35"/>
      <c r="D196" s="35" t="s">
        <v>31</v>
      </c>
      <c r="E196" s="35" t="s">
        <v>915</v>
      </c>
      <c r="F196" s="35">
        <v>12.3</v>
      </c>
      <c r="G196" s="35" t="s">
        <v>51</v>
      </c>
      <c r="H196" s="35">
        <v>200000</v>
      </c>
      <c r="I196" s="5">
        <f t="shared" si="21"/>
        <v>2460000</v>
      </c>
      <c r="J196" s="82" t="s">
        <v>38</v>
      </c>
      <c r="K196" s="108" t="s">
        <v>1223</v>
      </c>
      <c r="L196" s="9">
        <f t="shared" si="22"/>
        <v>0</v>
      </c>
      <c r="M196" s="92"/>
      <c r="N196" s="92"/>
      <c r="O196" s="9">
        <f t="shared" si="23"/>
        <v>2080000</v>
      </c>
      <c r="P196" s="92">
        <v>2080000</v>
      </c>
      <c r="Q196" s="92"/>
      <c r="R196" s="9">
        <f t="shared" si="24"/>
        <v>0</v>
      </c>
      <c r="S196" s="92"/>
      <c r="T196" s="92"/>
      <c r="U196" s="9">
        <f t="shared" si="25"/>
        <v>0</v>
      </c>
      <c r="V196" s="92"/>
      <c r="W196" s="92"/>
      <c r="X196" s="9">
        <f t="shared" si="26"/>
        <v>0</v>
      </c>
      <c r="Y196" s="92"/>
      <c r="Z196" s="92"/>
      <c r="AA196" s="10">
        <f t="shared" si="27"/>
        <v>380000</v>
      </c>
      <c r="AB196" s="94">
        <v>45972</v>
      </c>
    </row>
    <row r="197" spans="1:28" ht="15.75" x14ac:dyDescent="0.25">
      <c r="A197" s="39">
        <v>45961</v>
      </c>
      <c r="B197" s="33" t="s">
        <v>191</v>
      </c>
      <c r="C197" s="33"/>
      <c r="D197" s="35" t="s">
        <v>31</v>
      </c>
      <c r="E197" s="33" t="s">
        <v>64</v>
      </c>
      <c r="F197" s="33">
        <v>15</v>
      </c>
      <c r="G197" s="33" t="s">
        <v>33</v>
      </c>
      <c r="H197" s="33">
        <v>150000</v>
      </c>
      <c r="I197" s="5">
        <f t="shared" si="21"/>
        <v>2250000</v>
      </c>
      <c r="J197" s="37" t="s">
        <v>241</v>
      </c>
      <c r="K197" s="116" t="s">
        <v>1223</v>
      </c>
      <c r="L197" s="9">
        <f t="shared" si="22"/>
        <v>2250000</v>
      </c>
      <c r="M197" s="9">
        <v>2011000</v>
      </c>
      <c r="N197" s="9">
        <v>239000</v>
      </c>
      <c r="O197" s="9">
        <f t="shared" si="23"/>
        <v>0</v>
      </c>
      <c r="P197" s="9"/>
      <c r="Q197" s="9"/>
      <c r="R197" s="9">
        <f t="shared" si="24"/>
        <v>0</v>
      </c>
      <c r="S197" s="9"/>
      <c r="T197" s="9"/>
      <c r="U197" s="9">
        <f t="shared" si="25"/>
        <v>0</v>
      </c>
      <c r="V197" s="9"/>
      <c r="W197" s="9"/>
      <c r="X197" s="9">
        <f t="shared" si="26"/>
        <v>0</v>
      </c>
      <c r="Y197" s="9"/>
      <c r="Z197" s="9"/>
      <c r="AA197" s="10">
        <f t="shared" si="27"/>
        <v>0</v>
      </c>
      <c r="AB197" s="11">
        <v>45971</v>
      </c>
    </row>
    <row r="198" spans="1:28" ht="15.75" x14ac:dyDescent="0.25">
      <c r="A198" s="39">
        <v>45961</v>
      </c>
      <c r="B198" s="33" t="s">
        <v>258</v>
      </c>
      <c r="C198" s="33"/>
      <c r="D198" s="35" t="s">
        <v>31</v>
      </c>
      <c r="E198" s="33" t="s">
        <v>102</v>
      </c>
      <c r="F198" s="33">
        <v>24</v>
      </c>
      <c r="G198" s="33" t="s">
        <v>74</v>
      </c>
      <c r="H198" s="33">
        <v>65000</v>
      </c>
      <c r="I198" s="5">
        <f t="shared" si="21"/>
        <v>1560000</v>
      </c>
      <c r="J198" s="82" t="s">
        <v>38</v>
      </c>
      <c r="K198" s="107" t="s">
        <v>1217</v>
      </c>
      <c r="L198" s="9">
        <f t="shared" si="22"/>
        <v>0</v>
      </c>
      <c r="M198" s="9"/>
      <c r="N198" s="9"/>
      <c r="O198" s="9">
        <f t="shared" si="23"/>
        <v>0</v>
      </c>
      <c r="P198" s="9"/>
      <c r="Q198" s="9"/>
      <c r="R198" s="9">
        <f t="shared" si="24"/>
        <v>0</v>
      </c>
      <c r="S198" s="9"/>
      <c r="T198" s="9"/>
      <c r="U198" s="9">
        <f t="shared" si="25"/>
        <v>0</v>
      </c>
      <c r="V198" s="9"/>
      <c r="W198" s="9"/>
      <c r="X198" s="9">
        <f t="shared" si="26"/>
        <v>0</v>
      </c>
      <c r="Y198" s="9"/>
      <c r="Z198" s="9"/>
      <c r="AA198" s="10">
        <f t="shared" si="27"/>
        <v>1560000</v>
      </c>
      <c r="AB198" s="11"/>
    </row>
    <row r="199" spans="1:28" ht="15.75" x14ac:dyDescent="0.25">
      <c r="A199" s="39">
        <v>45961</v>
      </c>
      <c r="B199" s="33" t="s">
        <v>258</v>
      </c>
      <c r="C199" s="33"/>
      <c r="D199" s="35" t="s">
        <v>31</v>
      </c>
      <c r="E199" s="33" t="s">
        <v>61</v>
      </c>
      <c r="F199" s="33">
        <v>20</v>
      </c>
      <c r="G199" s="33" t="s">
        <v>74</v>
      </c>
      <c r="H199" s="33">
        <v>45000</v>
      </c>
      <c r="I199" s="5">
        <f t="shared" si="21"/>
        <v>900000</v>
      </c>
      <c r="J199" s="82" t="s">
        <v>38</v>
      </c>
      <c r="K199" s="107" t="s">
        <v>1217</v>
      </c>
      <c r="L199" s="9">
        <f t="shared" si="22"/>
        <v>0</v>
      </c>
      <c r="M199" s="9"/>
      <c r="N199" s="9"/>
      <c r="O199" s="9">
        <f t="shared" si="23"/>
        <v>0</v>
      </c>
      <c r="P199" s="9"/>
      <c r="Q199" s="9"/>
      <c r="R199" s="9">
        <f t="shared" si="24"/>
        <v>0</v>
      </c>
      <c r="S199" s="9"/>
      <c r="T199" s="9"/>
      <c r="U199" s="9">
        <f t="shared" si="25"/>
        <v>0</v>
      </c>
      <c r="V199" s="9"/>
      <c r="W199" s="9"/>
      <c r="X199" s="9">
        <f t="shared" si="26"/>
        <v>0</v>
      </c>
      <c r="Y199" s="9"/>
      <c r="Z199" s="9"/>
      <c r="AA199" s="10">
        <f t="shared" si="27"/>
        <v>900000</v>
      </c>
      <c r="AB199" s="11"/>
    </row>
    <row r="200" spans="1:28" ht="15.75" x14ac:dyDescent="0.25">
      <c r="A200" s="39">
        <v>45961</v>
      </c>
      <c r="B200" s="33" t="s">
        <v>332</v>
      </c>
      <c r="C200" s="33"/>
      <c r="D200" s="35" t="s">
        <v>31</v>
      </c>
      <c r="E200" s="33" t="s">
        <v>235</v>
      </c>
      <c r="F200" s="33">
        <v>5</v>
      </c>
      <c r="G200" s="33" t="s">
        <v>51</v>
      </c>
      <c r="H200" s="33">
        <v>90000</v>
      </c>
      <c r="I200" s="5">
        <f t="shared" si="21"/>
        <v>450000</v>
      </c>
      <c r="J200" s="37" t="s">
        <v>240</v>
      </c>
      <c r="K200" s="90" t="s">
        <v>1245</v>
      </c>
      <c r="L200" s="9">
        <f t="shared" si="22"/>
        <v>0</v>
      </c>
      <c r="M200" s="9"/>
      <c r="N200" s="9"/>
      <c r="O200" s="9">
        <f t="shared" si="23"/>
        <v>450000</v>
      </c>
      <c r="P200" s="9">
        <v>450000</v>
      </c>
      <c r="Q200" s="9"/>
      <c r="R200" s="9">
        <f t="shared" si="24"/>
        <v>0</v>
      </c>
      <c r="S200" s="9"/>
      <c r="T200" s="9"/>
      <c r="U200" s="9">
        <f t="shared" si="25"/>
        <v>0</v>
      </c>
      <c r="V200" s="9"/>
      <c r="W200" s="9"/>
      <c r="X200" s="9">
        <f t="shared" si="26"/>
        <v>0</v>
      </c>
      <c r="Y200" s="9"/>
      <c r="Z200" s="9"/>
      <c r="AA200" s="10">
        <f t="shared" si="27"/>
        <v>0</v>
      </c>
      <c r="AB200" s="11">
        <v>45968</v>
      </c>
    </row>
    <row r="201" spans="1:28" ht="15.75" x14ac:dyDescent="0.25">
      <c r="A201" s="39">
        <v>45961</v>
      </c>
      <c r="B201" s="33" t="s">
        <v>332</v>
      </c>
      <c r="C201" s="33"/>
      <c r="D201" s="35" t="s">
        <v>31</v>
      </c>
      <c r="E201" s="33" t="s">
        <v>77</v>
      </c>
      <c r="F201" s="33">
        <v>2.5</v>
      </c>
      <c r="G201" s="33" t="s">
        <v>51</v>
      </c>
      <c r="H201" s="33">
        <v>82000</v>
      </c>
      <c r="I201" s="5">
        <f t="shared" si="21"/>
        <v>205000</v>
      </c>
      <c r="J201" s="37" t="s">
        <v>240</v>
      </c>
      <c r="K201" s="90" t="s">
        <v>1245</v>
      </c>
      <c r="L201" s="9">
        <f t="shared" si="22"/>
        <v>0</v>
      </c>
      <c r="M201" s="9"/>
      <c r="N201" s="9"/>
      <c r="O201" s="9">
        <f t="shared" si="23"/>
        <v>205000</v>
      </c>
      <c r="P201" s="9">
        <v>205000</v>
      </c>
      <c r="Q201" s="9"/>
      <c r="R201" s="9">
        <f t="shared" si="24"/>
        <v>0</v>
      </c>
      <c r="S201" s="9"/>
      <c r="T201" s="9"/>
      <c r="U201" s="9">
        <f t="shared" si="25"/>
        <v>0</v>
      </c>
      <c r="V201" s="9"/>
      <c r="W201" s="9"/>
      <c r="X201" s="9">
        <f t="shared" si="26"/>
        <v>0</v>
      </c>
      <c r="Y201" s="9"/>
      <c r="Z201" s="9"/>
      <c r="AA201" s="10">
        <f t="shared" si="27"/>
        <v>0</v>
      </c>
      <c r="AB201" s="11">
        <v>45968</v>
      </c>
    </row>
    <row r="202" spans="1:28" ht="15.75" x14ac:dyDescent="0.25">
      <c r="A202" s="39">
        <v>45961</v>
      </c>
      <c r="B202" s="33" t="s">
        <v>332</v>
      </c>
      <c r="C202" s="33"/>
      <c r="D202" s="35" t="s">
        <v>31</v>
      </c>
      <c r="E202" s="33" t="s">
        <v>675</v>
      </c>
      <c r="F202" s="33">
        <v>1</v>
      </c>
      <c r="G202" s="33" t="s">
        <v>51</v>
      </c>
      <c r="H202" s="33">
        <v>135000</v>
      </c>
      <c r="I202" s="5">
        <f t="shared" si="21"/>
        <v>135000</v>
      </c>
      <c r="J202" s="37" t="s">
        <v>240</v>
      </c>
      <c r="K202" s="90" t="s">
        <v>1245</v>
      </c>
      <c r="L202" s="9">
        <f t="shared" si="22"/>
        <v>0</v>
      </c>
      <c r="M202" s="9"/>
      <c r="N202" s="9"/>
      <c r="O202" s="9">
        <f t="shared" si="23"/>
        <v>135000</v>
      </c>
      <c r="P202" s="9">
        <v>135000</v>
      </c>
      <c r="Q202" s="9"/>
      <c r="R202" s="9">
        <f t="shared" si="24"/>
        <v>0</v>
      </c>
      <c r="S202" s="9"/>
      <c r="T202" s="9"/>
      <c r="U202" s="9">
        <f t="shared" si="25"/>
        <v>0</v>
      </c>
      <c r="V202" s="9"/>
      <c r="W202" s="9"/>
      <c r="X202" s="9">
        <f t="shared" si="26"/>
        <v>0</v>
      </c>
      <c r="Y202" s="9"/>
      <c r="Z202" s="9"/>
      <c r="AA202" s="10">
        <f t="shared" si="27"/>
        <v>0</v>
      </c>
      <c r="AB202" s="11">
        <v>45968</v>
      </c>
    </row>
    <row r="203" spans="1:28" ht="15.75" x14ac:dyDescent="0.25">
      <c r="A203" s="32">
        <v>45961</v>
      </c>
      <c r="B203" s="33" t="s">
        <v>170</v>
      </c>
      <c r="C203" s="33"/>
      <c r="D203" s="33" t="s">
        <v>31</v>
      </c>
      <c r="E203" s="33" t="s">
        <v>468</v>
      </c>
      <c r="F203" s="33">
        <v>16</v>
      </c>
      <c r="G203" s="33" t="s">
        <v>51</v>
      </c>
      <c r="H203" s="33">
        <v>43000</v>
      </c>
      <c r="I203" s="5">
        <f t="shared" si="21"/>
        <v>688000</v>
      </c>
      <c r="J203" s="37" t="s">
        <v>241</v>
      </c>
      <c r="K203" s="33" t="s">
        <v>1245</v>
      </c>
      <c r="L203" s="9">
        <f t="shared" si="22"/>
        <v>0</v>
      </c>
      <c r="M203" s="9"/>
      <c r="N203" s="9"/>
      <c r="O203" s="9">
        <f t="shared" si="23"/>
        <v>0</v>
      </c>
      <c r="P203" s="9"/>
      <c r="Q203" s="9"/>
      <c r="R203" s="9">
        <f t="shared" si="24"/>
        <v>0</v>
      </c>
      <c r="S203" s="9"/>
      <c r="T203" s="9"/>
      <c r="U203" s="9">
        <f t="shared" si="25"/>
        <v>688000</v>
      </c>
      <c r="V203" s="9">
        <v>688000</v>
      </c>
      <c r="W203" s="9"/>
      <c r="X203" s="9">
        <f t="shared" si="26"/>
        <v>0</v>
      </c>
      <c r="Y203" s="9"/>
      <c r="Z203" s="9"/>
      <c r="AA203" s="10">
        <f t="shared" si="27"/>
        <v>0</v>
      </c>
      <c r="AB203" s="11">
        <v>45964</v>
      </c>
    </row>
    <row r="204" spans="1:28" ht="15.75" x14ac:dyDescent="0.25">
      <c r="A204" s="39">
        <v>45961</v>
      </c>
      <c r="B204" s="33" t="s">
        <v>170</v>
      </c>
      <c r="C204" s="33"/>
      <c r="D204" s="35" t="s">
        <v>31</v>
      </c>
      <c r="E204" s="33" t="s">
        <v>110</v>
      </c>
      <c r="F204" s="33">
        <v>800</v>
      </c>
      <c r="G204" s="33" t="s">
        <v>29</v>
      </c>
      <c r="H204" s="33">
        <v>1900</v>
      </c>
      <c r="I204" s="5">
        <f t="shared" si="21"/>
        <v>1520000</v>
      </c>
      <c r="J204" s="37" t="s">
        <v>241</v>
      </c>
      <c r="K204" s="33" t="s">
        <v>1245</v>
      </c>
      <c r="L204" s="9">
        <f t="shared" si="22"/>
        <v>0</v>
      </c>
      <c r="M204" s="9"/>
      <c r="N204" s="9"/>
      <c r="O204" s="9">
        <f t="shared" si="23"/>
        <v>0</v>
      </c>
      <c r="P204" s="9"/>
      <c r="Q204" s="9"/>
      <c r="R204" s="9">
        <f t="shared" si="24"/>
        <v>0</v>
      </c>
      <c r="S204" s="9"/>
      <c r="T204" s="9"/>
      <c r="U204" s="9">
        <f t="shared" si="25"/>
        <v>1520000</v>
      </c>
      <c r="V204" s="9">
        <v>1020000</v>
      </c>
      <c r="W204" s="9">
        <v>500000</v>
      </c>
      <c r="X204" s="9">
        <f t="shared" si="26"/>
        <v>0</v>
      </c>
      <c r="Y204" s="9"/>
      <c r="Z204" s="9"/>
      <c r="AA204" s="10">
        <f t="shared" si="27"/>
        <v>0</v>
      </c>
      <c r="AB204" s="11">
        <v>45966</v>
      </c>
    </row>
    <row r="205" spans="1:28" ht="15.75" x14ac:dyDescent="0.25">
      <c r="A205" s="39">
        <v>45961</v>
      </c>
      <c r="B205" s="33" t="s">
        <v>170</v>
      </c>
      <c r="C205" s="33"/>
      <c r="D205" s="35" t="s">
        <v>31</v>
      </c>
      <c r="E205" s="33" t="s">
        <v>457</v>
      </c>
      <c r="F205" s="33">
        <v>1</v>
      </c>
      <c r="G205" s="33" t="s">
        <v>51</v>
      </c>
      <c r="H205" s="33">
        <v>300000</v>
      </c>
      <c r="I205" s="5">
        <f t="shared" si="21"/>
        <v>300000</v>
      </c>
      <c r="J205" s="37" t="s">
        <v>241</v>
      </c>
      <c r="K205" s="33" t="s">
        <v>1245</v>
      </c>
      <c r="L205" s="9">
        <f t="shared" si="22"/>
        <v>0</v>
      </c>
      <c r="M205" s="9"/>
      <c r="N205" s="9"/>
      <c r="O205" s="9">
        <f t="shared" si="23"/>
        <v>0</v>
      </c>
      <c r="P205" s="9"/>
      <c r="Q205" s="9"/>
      <c r="R205" s="9">
        <f t="shared" si="24"/>
        <v>0</v>
      </c>
      <c r="S205" s="9"/>
      <c r="T205" s="9"/>
      <c r="U205" s="9">
        <f t="shared" si="25"/>
        <v>300000</v>
      </c>
      <c r="V205" s="9">
        <v>300000</v>
      </c>
      <c r="W205" s="9"/>
      <c r="X205" s="9">
        <f t="shared" si="26"/>
        <v>0</v>
      </c>
      <c r="Y205" s="9"/>
      <c r="Z205" s="9"/>
      <c r="AA205" s="10">
        <f t="shared" si="27"/>
        <v>0</v>
      </c>
      <c r="AB205" s="11">
        <v>45964</v>
      </c>
    </row>
    <row r="206" spans="1:28" ht="16.5" thickBot="1" x14ac:dyDescent="0.3">
      <c r="A206" s="61">
        <v>45961</v>
      </c>
      <c r="B206" s="62" t="s">
        <v>640</v>
      </c>
      <c r="C206" s="62"/>
      <c r="D206" s="104" t="s">
        <v>31</v>
      </c>
      <c r="E206" s="62" t="s">
        <v>160</v>
      </c>
      <c r="F206" s="62">
        <v>8</v>
      </c>
      <c r="G206" s="62" t="s">
        <v>25</v>
      </c>
      <c r="H206" s="62">
        <v>95000</v>
      </c>
      <c r="I206" s="133">
        <f t="shared" si="21"/>
        <v>760000</v>
      </c>
      <c r="J206" s="63" t="s">
        <v>34</v>
      </c>
      <c r="K206" s="62"/>
      <c r="L206" s="97">
        <f t="shared" si="22"/>
        <v>0</v>
      </c>
      <c r="M206" s="97"/>
      <c r="N206" s="97"/>
      <c r="O206" s="97">
        <f t="shared" si="23"/>
        <v>1460000</v>
      </c>
      <c r="P206" s="97">
        <v>1460000</v>
      </c>
      <c r="Q206" s="97"/>
      <c r="R206" s="97">
        <f t="shared" si="24"/>
        <v>0</v>
      </c>
      <c r="S206" s="97"/>
      <c r="T206" s="97"/>
      <c r="U206" s="97">
        <f t="shared" si="25"/>
        <v>0</v>
      </c>
      <c r="V206" s="97"/>
      <c r="W206" s="97"/>
      <c r="X206" s="97">
        <f t="shared" si="26"/>
        <v>0</v>
      </c>
      <c r="Y206" s="97"/>
      <c r="Z206" s="97"/>
      <c r="AA206" s="98">
        <f t="shared" si="27"/>
        <v>-700000</v>
      </c>
      <c r="AB206" s="99">
        <v>45953</v>
      </c>
    </row>
    <row r="207" spans="1:28" ht="15.75" x14ac:dyDescent="0.25">
      <c r="A207" s="32">
        <v>45964</v>
      </c>
      <c r="B207" s="33" t="s">
        <v>186</v>
      </c>
      <c r="C207" s="33"/>
      <c r="D207" s="33" t="s">
        <v>31</v>
      </c>
      <c r="E207" s="33" t="s">
        <v>64</v>
      </c>
      <c r="F207" s="33">
        <v>3</v>
      </c>
      <c r="G207" s="33" t="s">
        <v>33</v>
      </c>
      <c r="H207" s="33">
        <v>150000</v>
      </c>
      <c r="I207" s="134">
        <f t="shared" si="21"/>
        <v>450000</v>
      </c>
      <c r="J207" s="37" t="s">
        <v>241</v>
      </c>
      <c r="K207" s="33"/>
      <c r="L207" s="92">
        <f t="shared" si="22"/>
        <v>0</v>
      </c>
      <c r="M207" s="9"/>
      <c r="N207" s="9"/>
      <c r="O207" s="92">
        <f t="shared" ref="O207" si="28">P207+Q207</f>
        <v>0</v>
      </c>
      <c r="P207" s="9"/>
      <c r="Q207" s="9"/>
      <c r="R207" s="92">
        <f t="shared" ref="R207" si="29">S207+T207</f>
        <v>0</v>
      </c>
      <c r="S207" s="9"/>
      <c r="T207" s="9"/>
      <c r="U207" s="92">
        <f t="shared" ref="U207" si="30">V207+W207</f>
        <v>450000</v>
      </c>
      <c r="V207" s="9">
        <v>450000</v>
      </c>
      <c r="W207" s="9"/>
      <c r="X207" s="92">
        <f t="shared" ref="X207" si="31">Y207+Z207</f>
        <v>0</v>
      </c>
      <c r="Y207" s="9"/>
      <c r="Z207" s="9"/>
      <c r="AA207" s="93">
        <f t="shared" si="27"/>
        <v>0</v>
      </c>
      <c r="AB207" s="11">
        <v>45962</v>
      </c>
    </row>
    <row r="208" spans="1:28" ht="15.75" x14ac:dyDescent="0.25">
      <c r="A208" s="32">
        <v>45964</v>
      </c>
      <c r="B208" s="33" t="s">
        <v>723</v>
      </c>
      <c r="C208" s="33"/>
      <c r="D208" s="33" t="s">
        <v>31</v>
      </c>
      <c r="E208" s="33" t="s">
        <v>86</v>
      </c>
      <c r="F208" s="33">
        <v>25</v>
      </c>
      <c r="G208" s="33" t="s">
        <v>51</v>
      </c>
      <c r="H208" s="33">
        <v>120000</v>
      </c>
      <c r="I208" s="5">
        <f t="shared" si="21"/>
        <v>3000000</v>
      </c>
      <c r="J208" s="37" t="s">
        <v>241</v>
      </c>
      <c r="K208" s="33"/>
      <c r="L208" s="9">
        <f t="shared" si="22"/>
        <v>3000000</v>
      </c>
      <c r="M208" s="9">
        <v>3000000</v>
      </c>
      <c r="N208" s="9"/>
      <c r="O208" s="9">
        <f t="shared" ref="O208:O246" si="32">P208+Q208</f>
        <v>0</v>
      </c>
      <c r="P208" s="9"/>
      <c r="Q208" s="9"/>
      <c r="R208" s="9">
        <f t="shared" ref="R208:R246" si="33">S208+T208</f>
        <v>0</v>
      </c>
      <c r="S208" s="9"/>
      <c r="T208" s="9"/>
      <c r="U208" s="9">
        <f t="shared" ref="U208:U246" si="34">V208+W208</f>
        <v>0</v>
      </c>
      <c r="V208" s="9"/>
      <c r="W208" s="9"/>
      <c r="X208" s="9">
        <f t="shared" ref="X208:X246" si="35">Y208+Z208</f>
        <v>0</v>
      </c>
      <c r="Y208" s="9"/>
      <c r="Z208" s="9"/>
      <c r="AA208" s="10">
        <f t="shared" si="27"/>
        <v>0</v>
      </c>
      <c r="AB208" s="11">
        <v>45962</v>
      </c>
    </row>
    <row r="209" spans="1:28" ht="15.75" x14ac:dyDescent="0.25">
      <c r="A209" s="32">
        <v>45964</v>
      </c>
      <c r="B209" s="33" t="s">
        <v>332</v>
      </c>
      <c r="C209" s="33"/>
      <c r="D209" s="33" t="s">
        <v>31</v>
      </c>
      <c r="E209" s="33" t="s">
        <v>748</v>
      </c>
      <c r="F209" s="33">
        <v>2</v>
      </c>
      <c r="G209" s="33" t="s">
        <v>51</v>
      </c>
      <c r="H209" s="33">
        <v>150000</v>
      </c>
      <c r="I209" s="5">
        <f t="shared" si="21"/>
        <v>300000</v>
      </c>
      <c r="J209" s="37" t="s">
        <v>240</v>
      </c>
      <c r="K209" s="90" t="s">
        <v>1223</v>
      </c>
      <c r="L209" s="9">
        <f t="shared" si="22"/>
        <v>0</v>
      </c>
      <c r="M209" s="9"/>
      <c r="N209" s="9"/>
      <c r="O209" s="9">
        <f t="shared" si="32"/>
        <v>300000</v>
      </c>
      <c r="P209" s="9">
        <v>300000</v>
      </c>
      <c r="Q209" s="9"/>
      <c r="R209" s="9">
        <f t="shared" si="33"/>
        <v>0</v>
      </c>
      <c r="S209" s="9"/>
      <c r="T209" s="9"/>
      <c r="U209" s="9">
        <f t="shared" si="34"/>
        <v>0</v>
      </c>
      <c r="V209" s="9"/>
      <c r="W209" s="9"/>
      <c r="X209" s="9">
        <f t="shared" si="35"/>
        <v>0</v>
      </c>
      <c r="Y209" s="9"/>
      <c r="Z209" s="9"/>
      <c r="AA209" s="10">
        <f t="shared" si="27"/>
        <v>0</v>
      </c>
      <c r="AB209" s="11">
        <v>45968</v>
      </c>
    </row>
    <row r="210" spans="1:28" ht="15.75" x14ac:dyDescent="0.25">
      <c r="A210" s="32">
        <v>45964</v>
      </c>
      <c r="B210" s="33" t="s">
        <v>332</v>
      </c>
      <c r="C210" s="33"/>
      <c r="D210" s="33" t="s">
        <v>31</v>
      </c>
      <c r="E210" s="33" t="s">
        <v>77</v>
      </c>
      <c r="F210" s="33">
        <v>2.5</v>
      </c>
      <c r="G210" s="33" t="s">
        <v>51</v>
      </c>
      <c r="H210" s="33">
        <v>82000</v>
      </c>
      <c r="I210" s="5">
        <f t="shared" si="21"/>
        <v>205000</v>
      </c>
      <c r="J210" s="37" t="s">
        <v>240</v>
      </c>
      <c r="K210" s="90" t="s">
        <v>1223</v>
      </c>
      <c r="L210" s="9">
        <f t="shared" si="22"/>
        <v>0</v>
      </c>
      <c r="M210" s="9"/>
      <c r="N210" s="9"/>
      <c r="O210" s="9">
        <f t="shared" si="32"/>
        <v>205000</v>
      </c>
      <c r="P210" s="9">
        <v>205000</v>
      </c>
      <c r="Q210" s="9"/>
      <c r="R210" s="9">
        <f t="shared" si="33"/>
        <v>0</v>
      </c>
      <c r="S210" s="9"/>
      <c r="T210" s="9"/>
      <c r="U210" s="9">
        <f t="shared" si="34"/>
        <v>0</v>
      </c>
      <c r="V210" s="9"/>
      <c r="W210" s="9"/>
      <c r="X210" s="9">
        <f t="shared" si="35"/>
        <v>0</v>
      </c>
      <c r="Y210" s="9"/>
      <c r="Z210" s="9"/>
      <c r="AA210" s="10">
        <f t="shared" si="27"/>
        <v>0</v>
      </c>
      <c r="AB210" s="11">
        <v>45968</v>
      </c>
    </row>
    <row r="211" spans="1:28" ht="15.75" x14ac:dyDescent="0.25">
      <c r="A211" s="32">
        <v>45964</v>
      </c>
      <c r="B211" s="33" t="s">
        <v>161</v>
      </c>
      <c r="C211" s="33"/>
      <c r="D211" s="33" t="s">
        <v>31</v>
      </c>
      <c r="E211" s="33" t="s">
        <v>135</v>
      </c>
      <c r="F211" s="33">
        <v>28.9</v>
      </c>
      <c r="G211" s="33" t="s">
        <v>51</v>
      </c>
      <c r="H211" s="33">
        <v>43000</v>
      </c>
      <c r="I211" s="5">
        <f t="shared" si="21"/>
        <v>1242700</v>
      </c>
      <c r="J211" s="37" t="s">
        <v>240</v>
      </c>
      <c r="K211" s="90" t="s">
        <v>1228</v>
      </c>
      <c r="L211" s="9">
        <f t="shared" si="22"/>
        <v>0</v>
      </c>
      <c r="M211" s="9"/>
      <c r="N211" s="9"/>
      <c r="O211" s="9">
        <f t="shared" si="32"/>
        <v>0</v>
      </c>
      <c r="P211" s="9"/>
      <c r="Q211" s="9"/>
      <c r="R211" s="9">
        <f t="shared" si="33"/>
        <v>1242700</v>
      </c>
      <c r="S211" s="9">
        <v>1242700</v>
      </c>
      <c r="T211" s="9"/>
      <c r="U211" s="9">
        <f t="shared" si="34"/>
        <v>0</v>
      </c>
      <c r="V211" s="9"/>
      <c r="W211" s="9"/>
      <c r="X211" s="9">
        <f t="shared" si="35"/>
        <v>0</v>
      </c>
      <c r="Y211" s="9"/>
      <c r="Z211" s="9"/>
      <c r="AA211" s="10">
        <f t="shared" si="27"/>
        <v>0</v>
      </c>
      <c r="AB211" s="11">
        <v>1311</v>
      </c>
    </row>
    <row r="212" spans="1:28" ht="15.75" x14ac:dyDescent="0.25">
      <c r="A212" s="32">
        <v>45964</v>
      </c>
      <c r="B212" s="33" t="s">
        <v>161</v>
      </c>
      <c r="C212" s="35"/>
      <c r="D212" s="33" t="s">
        <v>31</v>
      </c>
      <c r="E212" s="35" t="s">
        <v>64</v>
      </c>
      <c r="F212" s="35">
        <v>5</v>
      </c>
      <c r="G212" s="33" t="s">
        <v>33</v>
      </c>
      <c r="H212" s="35">
        <v>150000</v>
      </c>
      <c r="I212" s="5">
        <f t="shared" si="21"/>
        <v>750000</v>
      </c>
      <c r="J212" s="37" t="s">
        <v>240</v>
      </c>
      <c r="K212" s="90" t="s">
        <v>1228</v>
      </c>
      <c r="L212" s="9">
        <f t="shared" si="22"/>
        <v>0</v>
      </c>
      <c r="M212" s="9"/>
      <c r="N212" s="9"/>
      <c r="O212" s="9">
        <f t="shared" si="32"/>
        <v>0</v>
      </c>
      <c r="P212" s="9"/>
      <c r="Q212" s="9"/>
      <c r="R212" s="9">
        <f t="shared" si="33"/>
        <v>750000</v>
      </c>
      <c r="S212" s="9">
        <v>750000</v>
      </c>
      <c r="T212" s="9"/>
      <c r="U212" s="9">
        <f t="shared" si="34"/>
        <v>0</v>
      </c>
      <c r="V212" s="9"/>
      <c r="W212" s="9"/>
      <c r="X212" s="9">
        <f t="shared" si="35"/>
        <v>0</v>
      </c>
      <c r="Y212" s="9"/>
      <c r="Z212" s="9"/>
      <c r="AA212" s="10">
        <f t="shared" si="27"/>
        <v>0</v>
      </c>
      <c r="AB212" s="11">
        <v>45974</v>
      </c>
    </row>
    <row r="213" spans="1:28" ht="15.75" x14ac:dyDescent="0.25">
      <c r="A213" s="32">
        <v>45964</v>
      </c>
      <c r="B213" s="33" t="s">
        <v>191</v>
      </c>
      <c r="C213" s="33"/>
      <c r="D213" s="33" t="s">
        <v>31</v>
      </c>
      <c r="E213" s="35" t="s">
        <v>185</v>
      </c>
      <c r="F213" s="33">
        <v>5000</v>
      </c>
      <c r="G213" s="33" t="s">
        <v>29</v>
      </c>
      <c r="H213" s="33">
        <v>875</v>
      </c>
      <c r="I213" s="5">
        <f t="shared" si="21"/>
        <v>4375000</v>
      </c>
      <c r="J213" s="37" t="s">
        <v>241</v>
      </c>
      <c r="K213" s="90" t="s">
        <v>1228</v>
      </c>
      <c r="L213" s="9">
        <f t="shared" si="22"/>
        <v>4375000</v>
      </c>
      <c r="M213" s="9">
        <v>4375000</v>
      </c>
      <c r="N213" s="9"/>
      <c r="O213" s="9">
        <f t="shared" si="32"/>
        <v>0</v>
      </c>
      <c r="P213" s="9"/>
      <c r="Q213" s="9"/>
      <c r="R213" s="9">
        <f t="shared" si="33"/>
        <v>0</v>
      </c>
      <c r="S213" s="9"/>
      <c r="T213" s="9"/>
      <c r="U213" s="9">
        <f t="shared" si="34"/>
        <v>0</v>
      </c>
      <c r="V213" s="9"/>
      <c r="W213" s="9"/>
      <c r="X213" s="9">
        <f t="shared" si="35"/>
        <v>0</v>
      </c>
      <c r="Y213" s="9"/>
      <c r="Z213" s="9"/>
      <c r="AA213" s="10">
        <f t="shared" si="27"/>
        <v>0</v>
      </c>
      <c r="AB213" s="11">
        <v>45971</v>
      </c>
    </row>
    <row r="214" spans="1:28" ht="15.75" x14ac:dyDescent="0.25">
      <c r="A214" s="32">
        <v>45964</v>
      </c>
      <c r="B214" s="33" t="s">
        <v>170</v>
      </c>
      <c r="C214" s="33"/>
      <c r="D214" s="33" t="s">
        <v>31</v>
      </c>
      <c r="E214" s="33" t="s">
        <v>64</v>
      </c>
      <c r="F214" s="33">
        <v>2</v>
      </c>
      <c r="G214" s="33" t="s">
        <v>33</v>
      </c>
      <c r="H214" s="33">
        <v>150000</v>
      </c>
      <c r="I214" s="5">
        <f t="shared" si="21"/>
        <v>300000</v>
      </c>
      <c r="J214" s="37" t="s">
        <v>241</v>
      </c>
      <c r="K214" s="33"/>
      <c r="L214" s="9">
        <f t="shared" si="22"/>
        <v>300000</v>
      </c>
      <c r="M214" s="9">
        <v>300000</v>
      </c>
      <c r="N214" s="9"/>
      <c r="O214" s="9">
        <f t="shared" si="32"/>
        <v>0</v>
      </c>
      <c r="P214" s="9"/>
      <c r="Q214" s="9"/>
      <c r="R214" s="9">
        <f t="shared" si="33"/>
        <v>0</v>
      </c>
      <c r="S214" s="9"/>
      <c r="T214" s="9"/>
      <c r="U214" s="9">
        <f t="shared" si="34"/>
        <v>0</v>
      </c>
      <c r="V214" s="9"/>
      <c r="W214" s="9"/>
      <c r="X214" s="9">
        <f t="shared" si="35"/>
        <v>0</v>
      </c>
      <c r="Y214" s="9"/>
      <c r="Z214" s="9"/>
      <c r="AA214" s="10">
        <f t="shared" si="27"/>
        <v>0</v>
      </c>
      <c r="AB214" s="11">
        <v>45962</v>
      </c>
    </row>
    <row r="215" spans="1:28" ht="15.75" x14ac:dyDescent="0.25">
      <c r="A215" s="32">
        <v>45964</v>
      </c>
      <c r="B215" s="33" t="s">
        <v>170</v>
      </c>
      <c r="C215" s="33"/>
      <c r="D215" s="33" t="s">
        <v>31</v>
      </c>
      <c r="E215" s="33" t="s">
        <v>32</v>
      </c>
      <c r="F215" s="33">
        <v>1</v>
      </c>
      <c r="G215" s="33" t="s">
        <v>33</v>
      </c>
      <c r="H215" s="33">
        <v>150000</v>
      </c>
      <c r="I215" s="5">
        <f t="shared" si="21"/>
        <v>150000</v>
      </c>
      <c r="J215" s="37" t="s">
        <v>241</v>
      </c>
      <c r="K215" s="33"/>
      <c r="L215" s="9">
        <f t="shared" si="22"/>
        <v>150000</v>
      </c>
      <c r="M215" s="9">
        <v>150000</v>
      </c>
      <c r="N215" s="9"/>
      <c r="O215" s="9">
        <f t="shared" si="32"/>
        <v>0</v>
      </c>
      <c r="P215" s="9"/>
      <c r="Q215" s="9"/>
      <c r="R215" s="9">
        <f t="shared" si="33"/>
        <v>0</v>
      </c>
      <c r="S215" s="9"/>
      <c r="T215" s="9"/>
      <c r="U215" s="9">
        <f t="shared" si="34"/>
        <v>0</v>
      </c>
      <c r="V215" s="9"/>
      <c r="W215" s="9"/>
      <c r="X215" s="9">
        <f t="shared" si="35"/>
        <v>0</v>
      </c>
      <c r="Y215" s="9"/>
      <c r="Z215" s="9"/>
      <c r="AA215" s="10">
        <f t="shared" si="27"/>
        <v>0</v>
      </c>
      <c r="AB215" s="11">
        <v>45962</v>
      </c>
    </row>
    <row r="216" spans="1:28" ht="15.75" x14ac:dyDescent="0.25">
      <c r="A216" s="32">
        <v>45964</v>
      </c>
      <c r="B216" s="33" t="s">
        <v>332</v>
      </c>
      <c r="C216" s="33"/>
      <c r="D216" s="33" t="s">
        <v>31</v>
      </c>
      <c r="E216" s="33" t="s">
        <v>468</v>
      </c>
      <c r="F216" s="33">
        <v>80.2</v>
      </c>
      <c r="G216" s="33" t="s">
        <v>51</v>
      </c>
      <c r="H216" s="33">
        <v>43150</v>
      </c>
      <c r="I216" s="5">
        <f t="shared" si="21"/>
        <v>3460630</v>
      </c>
      <c r="J216" s="37" t="s">
        <v>240</v>
      </c>
      <c r="K216" s="90" t="s">
        <v>1223</v>
      </c>
      <c r="L216" s="9">
        <f t="shared" si="22"/>
        <v>0</v>
      </c>
      <c r="M216" s="9"/>
      <c r="N216" s="9"/>
      <c r="O216" s="9">
        <f t="shared" si="32"/>
        <v>3460630</v>
      </c>
      <c r="P216" s="9">
        <v>155000</v>
      </c>
      <c r="Q216" s="9">
        <v>3305630</v>
      </c>
      <c r="R216" s="9">
        <f t="shared" si="33"/>
        <v>0</v>
      </c>
      <c r="S216" s="9"/>
      <c r="T216" s="9"/>
      <c r="U216" s="9">
        <f t="shared" si="34"/>
        <v>0</v>
      </c>
      <c r="V216" s="9"/>
      <c r="W216" s="9"/>
      <c r="X216" s="9">
        <f t="shared" si="35"/>
        <v>0</v>
      </c>
      <c r="Y216" s="9"/>
      <c r="Z216" s="9"/>
      <c r="AA216" s="10">
        <f t="shared" si="27"/>
        <v>0</v>
      </c>
      <c r="AB216" s="11">
        <v>45968</v>
      </c>
    </row>
    <row r="217" spans="1:28" ht="15.75" x14ac:dyDescent="0.25">
      <c r="A217" s="32">
        <v>45964</v>
      </c>
      <c r="B217" s="35" t="s">
        <v>1154</v>
      </c>
      <c r="C217" s="35"/>
      <c r="D217" s="33" t="s">
        <v>31</v>
      </c>
      <c r="E217" s="35" t="s">
        <v>73</v>
      </c>
      <c r="F217" s="35">
        <v>10</v>
      </c>
      <c r="G217" s="35" t="s">
        <v>74</v>
      </c>
      <c r="H217" s="35">
        <v>50000</v>
      </c>
      <c r="I217" s="5">
        <f t="shared" si="21"/>
        <v>500000</v>
      </c>
      <c r="J217" s="37" t="s">
        <v>241</v>
      </c>
      <c r="K217" s="35"/>
      <c r="L217" s="9">
        <f t="shared" si="22"/>
        <v>0</v>
      </c>
      <c r="M217" s="9"/>
      <c r="N217" s="9"/>
      <c r="O217" s="9">
        <f t="shared" si="32"/>
        <v>0</v>
      </c>
      <c r="P217" s="9"/>
      <c r="Q217" s="9"/>
      <c r="R217" s="9">
        <f t="shared" si="33"/>
        <v>0</v>
      </c>
      <c r="S217" s="9"/>
      <c r="T217" s="9"/>
      <c r="U217" s="9">
        <f t="shared" si="34"/>
        <v>500000</v>
      </c>
      <c r="V217" s="9">
        <v>500000</v>
      </c>
      <c r="W217" s="9"/>
      <c r="X217" s="9">
        <f t="shared" si="35"/>
        <v>0</v>
      </c>
      <c r="Y217" s="9"/>
      <c r="Z217" s="9"/>
      <c r="AA217" s="10">
        <f t="shared" si="27"/>
        <v>0</v>
      </c>
      <c r="AB217" s="11">
        <v>45964</v>
      </c>
    </row>
    <row r="218" spans="1:28" ht="15.75" x14ac:dyDescent="0.25">
      <c r="A218" s="32">
        <v>45964</v>
      </c>
      <c r="B218" s="35" t="s">
        <v>121</v>
      </c>
      <c r="C218" s="33"/>
      <c r="D218" s="33" t="s">
        <v>31</v>
      </c>
      <c r="E218" s="33" t="s">
        <v>98</v>
      </c>
      <c r="F218" s="33">
        <v>44</v>
      </c>
      <c r="G218" s="35" t="s">
        <v>51</v>
      </c>
      <c r="H218" s="33">
        <v>43000</v>
      </c>
      <c r="I218" s="5">
        <f t="shared" si="21"/>
        <v>1892000</v>
      </c>
      <c r="J218" s="37" t="s">
        <v>240</v>
      </c>
      <c r="K218" s="90" t="s">
        <v>1228</v>
      </c>
      <c r="L218" s="9">
        <f t="shared" si="22"/>
        <v>0</v>
      </c>
      <c r="M218" s="9"/>
      <c r="N218" s="9"/>
      <c r="O218" s="9">
        <f t="shared" si="32"/>
        <v>1892000</v>
      </c>
      <c r="P218" s="9">
        <v>1892000</v>
      </c>
      <c r="Q218" s="9"/>
      <c r="R218" s="9">
        <f t="shared" si="33"/>
        <v>0</v>
      </c>
      <c r="S218" s="9"/>
      <c r="T218" s="9"/>
      <c r="U218" s="9">
        <f t="shared" si="34"/>
        <v>0</v>
      </c>
      <c r="V218" s="9"/>
      <c r="W218" s="9"/>
      <c r="X218" s="9">
        <f t="shared" si="35"/>
        <v>0</v>
      </c>
      <c r="Y218" s="9"/>
      <c r="Z218" s="9"/>
      <c r="AA218" s="10">
        <f t="shared" si="27"/>
        <v>0</v>
      </c>
      <c r="AB218" s="11">
        <v>45972</v>
      </c>
    </row>
    <row r="219" spans="1:28" ht="15.75" x14ac:dyDescent="0.25">
      <c r="A219" s="32">
        <v>45964</v>
      </c>
      <c r="B219" s="33" t="s">
        <v>1135</v>
      </c>
      <c r="C219" s="33"/>
      <c r="D219" s="35" t="s">
        <v>31</v>
      </c>
      <c r="E219" s="33" t="s">
        <v>295</v>
      </c>
      <c r="F219" s="33">
        <v>2</v>
      </c>
      <c r="G219" s="33" t="s">
        <v>33</v>
      </c>
      <c r="H219" s="33">
        <v>230000</v>
      </c>
      <c r="I219" s="5">
        <f t="shared" si="21"/>
        <v>460000</v>
      </c>
      <c r="J219" s="37" t="s">
        <v>241</v>
      </c>
      <c r="K219" s="33"/>
      <c r="L219" s="9">
        <f t="shared" si="22"/>
        <v>0</v>
      </c>
      <c r="M219" s="9"/>
      <c r="N219" s="9"/>
      <c r="O219" s="9">
        <f t="shared" si="32"/>
        <v>0</v>
      </c>
      <c r="P219" s="9"/>
      <c r="Q219" s="9"/>
      <c r="R219" s="9">
        <f t="shared" si="33"/>
        <v>0</v>
      </c>
      <c r="S219" s="9"/>
      <c r="T219" s="9"/>
      <c r="U219" s="9">
        <f t="shared" si="34"/>
        <v>460000</v>
      </c>
      <c r="V219" s="9">
        <v>460000</v>
      </c>
      <c r="W219" s="9"/>
      <c r="X219" s="9">
        <f t="shared" si="35"/>
        <v>0</v>
      </c>
      <c r="Y219" s="9"/>
      <c r="Z219" s="9"/>
      <c r="AA219" s="10">
        <f t="shared" si="27"/>
        <v>0</v>
      </c>
      <c r="AB219" s="11">
        <v>45964</v>
      </c>
    </row>
    <row r="220" spans="1:28" ht="15.75" x14ac:dyDescent="0.25">
      <c r="A220" s="32">
        <v>45964</v>
      </c>
      <c r="B220" s="33" t="s">
        <v>391</v>
      </c>
      <c r="C220" s="33"/>
      <c r="D220" s="35" t="s">
        <v>41</v>
      </c>
      <c r="E220" s="33" t="s">
        <v>73</v>
      </c>
      <c r="F220" s="33">
        <v>40</v>
      </c>
      <c r="G220" s="33" t="s">
        <v>74</v>
      </c>
      <c r="H220" s="33">
        <v>50000</v>
      </c>
      <c r="I220" s="5">
        <f t="shared" si="21"/>
        <v>2000000</v>
      </c>
      <c r="J220" s="37" t="s">
        <v>241</v>
      </c>
      <c r="K220" s="90" t="s">
        <v>1223</v>
      </c>
      <c r="L220" s="9">
        <f t="shared" si="22"/>
        <v>0</v>
      </c>
      <c r="M220" s="9"/>
      <c r="N220" s="9"/>
      <c r="O220" s="9">
        <f t="shared" si="32"/>
        <v>0</v>
      </c>
      <c r="P220" s="9"/>
      <c r="Q220" s="9"/>
      <c r="R220" s="9">
        <f t="shared" si="33"/>
        <v>0</v>
      </c>
      <c r="S220" s="9"/>
      <c r="T220" s="9"/>
      <c r="U220" s="9">
        <f t="shared" si="34"/>
        <v>2000000</v>
      </c>
      <c r="V220" s="9">
        <v>2000000</v>
      </c>
      <c r="W220" s="9"/>
      <c r="X220" s="9">
        <f t="shared" si="35"/>
        <v>0</v>
      </c>
      <c r="Y220" s="9"/>
      <c r="Z220" s="9"/>
      <c r="AA220" s="10">
        <f t="shared" si="27"/>
        <v>0</v>
      </c>
      <c r="AB220" s="11">
        <v>45968</v>
      </c>
    </row>
    <row r="221" spans="1:28" ht="15.75" x14ac:dyDescent="0.25">
      <c r="A221" s="32">
        <v>45964</v>
      </c>
      <c r="B221" s="33" t="s">
        <v>170</v>
      </c>
      <c r="C221" s="33"/>
      <c r="D221" s="35" t="s">
        <v>31</v>
      </c>
      <c r="E221" s="33" t="s">
        <v>468</v>
      </c>
      <c r="F221" s="33">
        <v>15.9</v>
      </c>
      <c r="G221" s="33" t="s">
        <v>51</v>
      </c>
      <c r="H221" s="33">
        <v>43000</v>
      </c>
      <c r="I221" s="5">
        <f t="shared" si="21"/>
        <v>683700</v>
      </c>
      <c r="J221" s="37" t="s">
        <v>241</v>
      </c>
      <c r="K221" s="33" t="s">
        <v>1228</v>
      </c>
      <c r="L221" s="9">
        <f t="shared" si="22"/>
        <v>0</v>
      </c>
      <c r="M221" s="9"/>
      <c r="N221" s="9"/>
      <c r="O221" s="9">
        <f t="shared" si="32"/>
        <v>0</v>
      </c>
      <c r="P221" s="9"/>
      <c r="Q221" s="9"/>
      <c r="R221" s="9">
        <f t="shared" si="33"/>
        <v>0</v>
      </c>
      <c r="S221" s="9"/>
      <c r="T221" s="9"/>
      <c r="U221" s="9">
        <f t="shared" si="34"/>
        <v>683700</v>
      </c>
      <c r="V221" s="9">
        <v>683700</v>
      </c>
      <c r="W221" s="9"/>
      <c r="X221" s="9">
        <f t="shared" si="35"/>
        <v>0</v>
      </c>
      <c r="Y221" s="9"/>
      <c r="Z221" s="9"/>
      <c r="AA221" s="10">
        <f t="shared" si="27"/>
        <v>0</v>
      </c>
      <c r="AB221" s="11">
        <v>45966</v>
      </c>
    </row>
    <row r="222" spans="1:28" ht="15.75" x14ac:dyDescent="0.25">
      <c r="A222" s="32">
        <v>45964</v>
      </c>
      <c r="B222" s="33" t="s">
        <v>170</v>
      </c>
      <c r="C222" s="33"/>
      <c r="D222" s="35" t="s">
        <v>31</v>
      </c>
      <c r="E222" s="33" t="s">
        <v>64</v>
      </c>
      <c r="F222" s="33">
        <v>2</v>
      </c>
      <c r="G222" s="33" t="s">
        <v>33</v>
      </c>
      <c r="H222" s="33">
        <v>150000</v>
      </c>
      <c r="I222" s="5">
        <f t="shared" si="21"/>
        <v>300000</v>
      </c>
      <c r="J222" s="37" t="s">
        <v>241</v>
      </c>
      <c r="K222" s="33" t="s">
        <v>1228</v>
      </c>
      <c r="L222" s="9">
        <f t="shared" si="22"/>
        <v>0</v>
      </c>
      <c r="M222" s="9"/>
      <c r="N222" s="9"/>
      <c r="O222" s="9">
        <f t="shared" si="32"/>
        <v>0</v>
      </c>
      <c r="P222" s="9"/>
      <c r="Q222" s="9"/>
      <c r="R222" s="9">
        <f t="shared" si="33"/>
        <v>0</v>
      </c>
      <c r="S222" s="9"/>
      <c r="T222" s="9"/>
      <c r="U222" s="9">
        <f t="shared" si="34"/>
        <v>300000</v>
      </c>
      <c r="V222" s="9">
        <v>300000</v>
      </c>
      <c r="W222" s="9"/>
      <c r="X222" s="9">
        <f t="shared" si="35"/>
        <v>0</v>
      </c>
      <c r="Y222" s="9"/>
      <c r="Z222" s="9"/>
      <c r="AA222" s="10">
        <f t="shared" si="27"/>
        <v>0</v>
      </c>
      <c r="AB222" s="11">
        <v>45966</v>
      </c>
    </row>
    <row r="223" spans="1:28" ht="15.75" x14ac:dyDescent="0.25">
      <c r="A223" s="32">
        <v>45964</v>
      </c>
      <c r="B223" s="33" t="s">
        <v>170</v>
      </c>
      <c r="C223" s="33"/>
      <c r="D223" s="35" t="s">
        <v>31</v>
      </c>
      <c r="E223" s="33" t="s">
        <v>32</v>
      </c>
      <c r="F223" s="33">
        <v>2</v>
      </c>
      <c r="G223" s="33" t="s">
        <v>33</v>
      </c>
      <c r="H223" s="33">
        <v>150000</v>
      </c>
      <c r="I223" s="5">
        <f t="shared" si="21"/>
        <v>300000</v>
      </c>
      <c r="J223" s="37" t="s">
        <v>241</v>
      </c>
      <c r="K223" s="33" t="s">
        <v>1228</v>
      </c>
      <c r="L223" s="9">
        <f t="shared" si="22"/>
        <v>150000</v>
      </c>
      <c r="M223" s="9">
        <v>150000</v>
      </c>
      <c r="N223" s="9"/>
      <c r="O223" s="9">
        <f t="shared" si="32"/>
        <v>0</v>
      </c>
      <c r="P223" s="9"/>
      <c r="Q223" s="9"/>
      <c r="R223" s="9">
        <f t="shared" si="33"/>
        <v>0</v>
      </c>
      <c r="S223" s="9"/>
      <c r="T223" s="9"/>
      <c r="U223" s="9">
        <f t="shared" si="34"/>
        <v>150000</v>
      </c>
      <c r="V223" s="9">
        <v>150000</v>
      </c>
      <c r="W223" s="9"/>
      <c r="X223" s="9">
        <f t="shared" si="35"/>
        <v>0</v>
      </c>
      <c r="Y223" s="9"/>
      <c r="Z223" s="9"/>
      <c r="AA223" s="10">
        <f t="shared" si="27"/>
        <v>0</v>
      </c>
      <c r="AB223" s="11">
        <v>45966</v>
      </c>
    </row>
    <row r="224" spans="1:28" ht="15.75" x14ac:dyDescent="0.25">
      <c r="A224" s="32">
        <v>45964</v>
      </c>
      <c r="B224" s="33" t="s">
        <v>370</v>
      </c>
      <c r="C224" s="33"/>
      <c r="D224" s="35" t="s">
        <v>31</v>
      </c>
      <c r="E224" s="33" t="s">
        <v>915</v>
      </c>
      <c r="F224" s="33">
        <v>57.9</v>
      </c>
      <c r="G224" s="33" t="s">
        <v>51</v>
      </c>
      <c r="H224" s="33">
        <v>210000</v>
      </c>
      <c r="I224" s="5">
        <f t="shared" si="21"/>
        <v>12159000</v>
      </c>
      <c r="J224" s="37" t="s">
        <v>240</v>
      </c>
      <c r="K224" s="33"/>
      <c r="L224" s="9">
        <f t="shared" si="22"/>
        <v>0</v>
      </c>
      <c r="M224" s="9"/>
      <c r="N224" s="9"/>
      <c r="O224" s="9">
        <f t="shared" si="32"/>
        <v>12159000</v>
      </c>
      <c r="P224" s="9">
        <v>12159000</v>
      </c>
      <c r="Q224" s="9"/>
      <c r="R224" s="9">
        <f t="shared" si="33"/>
        <v>0</v>
      </c>
      <c r="S224" s="9"/>
      <c r="T224" s="9"/>
      <c r="U224" s="9">
        <f t="shared" si="34"/>
        <v>0</v>
      </c>
      <c r="V224" s="9"/>
      <c r="W224" s="9"/>
      <c r="X224" s="9">
        <f t="shared" si="35"/>
        <v>0</v>
      </c>
      <c r="Y224" s="9"/>
      <c r="Z224" s="9"/>
      <c r="AA224" s="10">
        <f t="shared" si="27"/>
        <v>0</v>
      </c>
      <c r="AB224" s="11">
        <v>45964</v>
      </c>
    </row>
    <row r="225" spans="1:28" ht="15.75" x14ac:dyDescent="0.25">
      <c r="A225" s="32">
        <v>45964</v>
      </c>
      <c r="B225" s="33" t="s">
        <v>252</v>
      </c>
      <c r="C225" s="33"/>
      <c r="D225" s="35" t="s">
        <v>31</v>
      </c>
      <c r="E225" s="33" t="s">
        <v>95</v>
      </c>
      <c r="F225" s="33">
        <v>15600</v>
      </c>
      <c r="G225" s="33" t="s">
        <v>29</v>
      </c>
      <c r="H225" s="33">
        <v>3900</v>
      </c>
      <c r="I225" s="5">
        <f t="shared" si="21"/>
        <v>60840000</v>
      </c>
      <c r="J225" s="82" t="s">
        <v>43</v>
      </c>
      <c r="K225" s="33" t="s">
        <v>1248</v>
      </c>
      <c r="L225" s="9">
        <f t="shared" si="22"/>
        <v>0</v>
      </c>
      <c r="M225" s="9"/>
      <c r="N225" s="9"/>
      <c r="O225" s="9">
        <f t="shared" si="32"/>
        <v>0</v>
      </c>
      <c r="P225" s="9"/>
      <c r="Q225" s="9"/>
      <c r="R225" s="9">
        <f t="shared" si="33"/>
        <v>0</v>
      </c>
      <c r="S225" s="9"/>
      <c r="T225" s="9"/>
      <c r="U225" s="9">
        <f t="shared" si="34"/>
        <v>0</v>
      </c>
      <c r="V225" s="9"/>
      <c r="W225" s="9"/>
      <c r="X225" s="9">
        <f t="shared" si="35"/>
        <v>0</v>
      </c>
      <c r="Y225" s="9"/>
      <c r="Z225" s="9"/>
      <c r="AA225" s="10">
        <f t="shared" si="27"/>
        <v>60840000</v>
      </c>
      <c r="AB225" s="11"/>
    </row>
    <row r="226" spans="1:28" ht="15.75" x14ac:dyDescent="0.25">
      <c r="A226" s="32">
        <v>45964</v>
      </c>
      <c r="B226" s="33" t="s">
        <v>252</v>
      </c>
      <c r="C226" s="33"/>
      <c r="D226" s="35" t="s">
        <v>31</v>
      </c>
      <c r="E226" s="33" t="s">
        <v>155</v>
      </c>
      <c r="F226" s="33">
        <v>1400</v>
      </c>
      <c r="G226" s="33" t="s">
        <v>29</v>
      </c>
      <c r="H226" s="33">
        <v>3900</v>
      </c>
      <c r="I226" s="5">
        <f t="shared" si="21"/>
        <v>5460000</v>
      </c>
      <c r="J226" s="82" t="s">
        <v>43</v>
      </c>
      <c r="K226" s="33" t="s">
        <v>1248</v>
      </c>
      <c r="L226" s="9">
        <f t="shared" si="22"/>
        <v>0</v>
      </c>
      <c r="M226" s="9"/>
      <c r="N226" s="9"/>
      <c r="O226" s="9">
        <f t="shared" si="32"/>
        <v>0</v>
      </c>
      <c r="P226" s="9"/>
      <c r="Q226" s="9"/>
      <c r="R226" s="9">
        <f t="shared" si="33"/>
        <v>0</v>
      </c>
      <c r="S226" s="9"/>
      <c r="T226" s="9"/>
      <c r="U226" s="9">
        <f t="shared" si="34"/>
        <v>0</v>
      </c>
      <c r="V226" s="9"/>
      <c r="W226" s="9"/>
      <c r="X226" s="9">
        <f t="shared" si="35"/>
        <v>0</v>
      </c>
      <c r="Y226" s="9"/>
      <c r="Z226" s="9"/>
      <c r="AA226" s="10">
        <f t="shared" si="27"/>
        <v>5460000</v>
      </c>
      <c r="AB226" s="11"/>
    </row>
    <row r="227" spans="1:28" ht="15.75" x14ac:dyDescent="0.25">
      <c r="A227" s="32">
        <v>45964</v>
      </c>
      <c r="B227" s="33" t="s">
        <v>252</v>
      </c>
      <c r="C227" s="33"/>
      <c r="D227" s="35" t="s">
        <v>31</v>
      </c>
      <c r="E227" s="33" t="s">
        <v>130</v>
      </c>
      <c r="F227" s="33">
        <v>40</v>
      </c>
      <c r="G227" s="33" t="s">
        <v>74</v>
      </c>
      <c r="H227" s="33">
        <v>50000</v>
      </c>
      <c r="I227" s="5">
        <f t="shared" si="21"/>
        <v>2000000</v>
      </c>
      <c r="J227" s="82" t="s">
        <v>43</v>
      </c>
      <c r="K227" s="33" t="s">
        <v>1248</v>
      </c>
      <c r="L227" s="9">
        <f t="shared" si="22"/>
        <v>0</v>
      </c>
      <c r="M227" s="9"/>
      <c r="N227" s="9"/>
      <c r="O227" s="9">
        <f t="shared" si="32"/>
        <v>0</v>
      </c>
      <c r="P227" s="9"/>
      <c r="Q227" s="9"/>
      <c r="R227" s="9">
        <f t="shared" si="33"/>
        <v>0</v>
      </c>
      <c r="S227" s="9"/>
      <c r="T227" s="9"/>
      <c r="U227" s="9">
        <f t="shared" si="34"/>
        <v>0</v>
      </c>
      <c r="V227" s="9"/>
      <c r="W227" s="9"/>
      <c r="X227" s="9">
        <f t="shared" si="35"/>
        <v>0</v>
      </c>
      <c r="Y227" s="9"/>
      <c r="Z227" s="9"/>
      <c r="AA227" s="10">
        <f t="shared" si="27"/>
        <v>2000000</v>
      </c>
      <c r="AB227" s="11"/>
    </row>
    <row r="228" spans="1:28" ht="15.75" x14ac:dyDescent="0.25">
      <c r="A228" s="32">
        <v>45964</v>
      </c>
      <c r="B228" s="33" t="s">
        <v>252</v>
      </c>
      <c r="C228" s="33"/>
      <c r="D228" s="35" t="s">
        <v>31</v>
      </c>
      <c r="E228" s="33" t="s">
        <v>73</v>
      </c>
      <c r="F228" s="33">
        <v>40</v>
      </c>
      <c r="G228" s="33" t="s">
        <v>74</v>
      </c>
      <c r="H228" s="33">
        <v>50000</v>
      </c>
      <c r="I228" s="5">
        <f t="shared" si="21"/>
        <v>2000000</v>
      </c>
      <c r="J228" s="82" t="s">
        <v>43</v>
      </c>
      <c r="K228" s="33" t="s">
        <v>1248</v>
      </c>
      <c r="L228" s="9">
        <f t="shared" si="22"/>
        <v>0</v>
      </c>
      <c r="M228" s="9"/>
      <c r="N228" s="9"/>
      <c r="O228" s="9">
        <f t="shared" si="32"/>
        <v>0</v>
      </c>
      <c r="P228" s="9"/>
      <c r="Q228" s="9"/>
      <c r="R228" s="9">
        <f t="shared" si="33"/>
        <v>0</v>
      </c>
      <c r="S228" s="9"/>
      <c r="T228" s="9"/>
      <c r="U228" s="9">
        <f t="shared" si="34"/>
        <v>0</v>
      </c>
      <c r="V228" s="9"/>
      <c r="W228" s="9"/>
      <c r="X228" s="9">
        <f t="shared" si="35"/>
        <v>0</v>
      </c>
      <c r="Y228" s="9"/>
      <c r="Z228" s="9"/>
      <c r="AA228" s="10">
        <f t="shared" si="27"/>
        <v>2000000</v>
      </c>
      <c r="AB228" s="11"/>
    </row>
    <row r="229" spans="1:28" ht="15.75" x14ac:dyDescent="0.25">
      <c r="A229" s="32">
        <v>45964</v>
      </c>
      <c r="B229" s="33" t="s">
        <v>252</v>
      </c>
      <c r="C229" s="33"/>
      <c r="D229" s="33" t="s">
        <v>31</v>
      </c>
      <c r="E229" s="33" t="s">
        <v>328</v>
      </c>
      <c r="F229" s="33">
        <v>25</v>
      </c>
      <c r="G229" s="33" t="s">
        <v>51</v>
      </c>
      <c r="H229" s="33">
        <v>125000</v>
      </c>
      <c r="I229" s="5">
        <f t="shared" si="21"/>
        <v>3125000</v>
      </c>
      <c r="J229" s="82" t="s">
        <v>43</v>
      </c>
      <c r="K229" s="33" t="s">
        <v>1248</v>
      </c>
      <c r="L229" s="9">
        <f t="shared" si="22"/>
        <v>0</v>
      </c>
      <c r="M229" s="9"/>
      <c r="N229" s="9"/>
      <c r="O229" s="9">
        <f t="shared" si="32"/>
        <v>0</v>
      </c>
      <c r="P229" s="9"/>
      <c r="Q229" s="9"/>
      <c r="R229" s="9">
        <f t="shared" si="33"/>
        <v>0</v>
      </c>
      <c r="S229" s="9"/>
      <c r="T229" s="9"/>
      <c r="U229" s="9">
        <f t="shared" si="34"/>
        <v>0</v>
      </c>
      <c r="V229" s="9"/>
      <c r="W229" s="9"/>
      <c r="X229" s="9">
        <f t="shared" si="35"/>
        <v>0</v>
      </c>
      <c r="Y229" s="9"/>
      <c r="Z229" s="9"/>
      <c r="AA229" s="10">
        <f t="shared" si="27"/>
        <v>3125000</v>
      </c>
      <c r="AB229" s="11"/>
    </row>
    <row r="230" spans="1:28" ht="15.75" x14ac:dyDescent="0.25">
      <c r="A230" s="32">
        <v>45964</v>
      </c>
      <c r="B230" s="33" t="s">
        <v>252</v>
      </c>
      <c r="C230" s="33"/>
      <c r="D230" s="33" t="s">
        <v>31</v>
      </c>
      <c r="E230" s="33" t="s">
        <v>439</v>
      </c>
      <c r="F230" s="33">
        <v>1.06</v>
      </c>
      <c r="G230" s="33" t="s">
        <v>178</v>
      </c>
      <c r="H230" s="33">
        <v>1150000</v>
      </c>
      <c r="I230" s="5">
        <f t="shared" si="21"/>
        <v>1219000</v>
      </c>
      <c r="J230" s="82" t="s">
        <v>43</v>
      </c>
      <c r="K230" s="33" t="s">
        <v>1248</v>
      </c>
      <c r="L230" s="9">
        <f t="shared" si="22"/>
        <v>0</v>
      </c>
      <c r="M230" s="9"/>
      <c r="N230" s="9"/>
      <c r="O230" s="9">
        <f t="shared" si="32"/>
        <v>0</v>
      </c>
      <c r="P230" s="9"/>
      <c r="Q230" s="9"/>
      <c r="R230" s="9">
        <f t="shared" si="33"/>
        <v>0</v>
      </c>
      <c r="S230" s="9"/>
      <c r="T230" s="9"/>
      <c r="U230" s="9">
        <f t="shared" si="34"/>
        <v>0</v>
      </c>
      <c r="V230" s="9"/>
      <c r="W230" s="9"/>
      <c r="X230" s="9">
        <f t="shared" si="35"/>
        <v>0</v>
      </c>
      <c r="Y230" s="9"/>
      <c r="Z230" s="9"/>
      <c r="AA230" s="10">
        <f t="shared" si="27"/>
        <v>1219000</v>
      </c>
      <c r="AB230" s="11"/>
    </row>
    <row r="231" spans="1:28" ht="15.75" x14ac:dyDescent="0.25">
      <c r="A231" s="32">
        <v>45964</v>
      </c>
      <c r="B231" s="33" t="s">
        <v>252</v>
      </c>
      <c r="C231" s="33"/>
      <c r="D231" s="33" t="s">
        <v>31</v>
      </c>
      <c r="E231" s="33" t="s">
        <v>403</v>
      </c>
      <c r="F231" s="33">
        <v>1</v>
      </c>
      <c r="G231" s="33" t="s">
        <v>25</v>
      </c>
      <c r="H231" s="33">
        <v>75000</v>
      </c>
      <c r="I231" s="5">
        <f t="shared" si="21"/>
        <v>75000</v>
      </c>
      <c r="J231" s="82" t="s">
        <v>43</v>
      </c>
      <c r="K231" s="33" t="s">
        <v>1248</v>
      </c>
      <c r="L231" s="9">
        <f t="shared" si="22"/>
        <v>0</v>
      </c>
      <c r="M231" s="9"/>
      <c r="N231" s="9"/>
      <c r="O231" s="9">
        <f t="shared" si="32"/>
        <v>0</v>
      </c>
      <c r="P231" s="9"/>
      <c r="Q231" s="9"/>
      <c r="R231" s="9">
        <f t="shared" si="33"/>
        <v>0</v>
      </c>
      <c r="S231" s="9"/>
      <c r="T231" s="9"/>
      <c r="U231" s="9">
        <f t="shared" si="34"/>
        <v>0</v>
      </c>
      <c r="V231" s="9"/>
      <c r="W231" s="9"/>
      <c r="X231" s="9">
        <f t="shared" si="35"/>
        <v>0</v>
      </c>
      <c r="Y231" s="9"/>
      <c r="Z231" s="9"/>
      <c r="AA231" s="10">
        <f t="shared" si="27"/>
        <v>75000</v>
      </c>
      <c r="AB231" s="11"/>
    </row>
    <row r="232" spans="1:28" ht="15.75" x14ac:dyDescent="0.25">
      <c r="A232" s="32">
        <v>45964</v>
      </c>
      <c r="B232" s="33" t="s">
        <v>252</v>
      </c>
      <c r="C232" s="33"/>
      <c r="D232" s="33" t="s">
        <v>31</v>
      </c>
      <c r="E232" s="33" t="s">
        <v>160</v>
      </c>
      <c r="F232" s="33">
        <v>1</v>
      </c>
      <c r="G232" s="33" t="s">
        <v>25</v>
      </c>
      <c r="H232" s="33">
        <v>95000</v>
      </c>
      <c r="I232" s="5">
        <f t="shared" si="21"/>
        <v>95000</v>
      </c>
      <c r="J232" s="82" t="s">
        <v>43</v>
      </c>
      <c r="K232" s="33" t="s">
        <v>1248</v>
      </c>
      <c r="L232" s="9">
        <f t="shared" si="22"/>
        <v>0</v>
      </c>
      <c r="M232" s="9"/>
      <c r="N232" s="9"/>
      <c r="O232" s="9">
        <f t="shared" si="32"/>
        <v>0</v>
      </c>
      <c r="P232" s="9"/>
      <c r="Q232" s="9"/>
      <c r="R232" s="9">
        <f t="shared" si="33"/>
        <v>0</v>
      </c>
      <c r="S232" s="9"/>
      <c r="T232" s="9"/>
      <c r="U232" s="9">
        <f t="shared" si="34"/>
        <v>0</v>
      </c>
      <c r="V232" s="9"/>
      <c r="W232" s="9"/>
      <c r="X232" s="9">
        <f t="shared" si="35"/>
        <v>0</v>
      </c>
      <c r="Y232" s="9"/>
      <c r="Z232" s="9"/>
      <c r="AA232" s="10">
        <f t="shared" si="27"/>
        <v>95000</v>
      </c>
      <c r="AB232" s="11"/>
    </row>
    <row r="233" spans="1:28" ht="15.75" x14ac:dyDescent="0.25">
      <c r="A233" s="32">
        <v>45964</v>
      </c>
      <c r="B233" s="33" t="s">
        <v>92</v>
      </c>
      <c r="C233" s="33"/>
      <c r="D233" s="33" t="s">
        <v>31</v>
      </c>
      <c r="E233" s="33" t="s">
        <v>91</v>
      </c>
      <c r="F233" s="33">
        <v>600</v>
      </c>
      <c r="G233" s="33" t="s">
        <v>29</v>
      </c>
      <c r="H233" s="33">
        <v>4000</v>
      </c>
      <c r="I233" s="5">
        <f t="shared" si="21"/>
        <v>2400000</v>
      </c>
      <c r="J233" s="37" t="s">
        <v>241</v>
      </c>
      <c r="K233" s="33"/>
      <c r="L233" s="9">
        <f t="shared" si="22"/>
        <v>1167000</v>
      </c>
      <c r="M233" s="9">
        <v>1167000</v>
      </c>
      <c r="N233" s="9"/>
      <c r="O233" s="9">
        <f t="shared" si="32"/>
        <v>1233000</v>
      </c>
      <c r="P233" s="9">
        <v>1233000</v>
      </c>
      <c r="Q233" s="9"/>
      <c r="R233" s="9">
        <f t="shared" si="33"/>
        <v>0</v>
      </c>
      <c r="S233" s="9"/>
      <c r="T233" s="9"/>
      <c r="U233" s="9">
        <f t="shared" si="34"/>
        <v>0</v>
      </c>
      <c r="V233" s="9"/>
      <c r="W233" s="9"/>
      <c r="X233" s="9">
        <f t="shared" si="35"/>
        <v>0</v>
      </c>
      <c r="Y233" s="9"/>
      <c r="Z233" s="9"/>
      <c r="AA233" s="10">
        <f t="shared" si="27"/>
        <v>0</v>
      </c>
      <c r="AB233" s="11">
        <v>45964</v>
      </c>
    </row>
    <row r="234" spans="1:28" ht="15.75" x14ac:dyDescent="0.25">
      <c r="A234" s="32">
        <v>45964</v>
      </c>
      <c r="B234" s="33" t="s">
        <v>1061</v>
      </c>
      <c r="C234" s="33"/>
      <c r="D234" s="33" t="s">
        <v>31</v>
      </c>
      <c r="E234" s="33" t="s">
        <v>523</v>
      </c>
      <c r="F234" s="33">
        <v>2</v>
      </c>
      <c r="G234" s="33" t="s">
        <v>25</v>
      </c>
      <c r="H234" s="33">
        <v>700000</v>
      </c>
      <c r="I234" s="5">
        <f t="shared" si="21"/>
        <v>1400000</v>
      </c>
      <c r="J234" s="37" t="s">
        <v>241</v>
      </c>
      <c r="K234" s="33"/>
      <c r="L234" s="9">
        <f t="shared" si="22"/>
        <v>0</v>
      </c>
      <c r="M234" s="9"/>
      <c r="N234" s="9"/>
      <c r="O234" s="9">
        <f t="shared" si="32"/>
        <v>0</v>
      </c>
      <c r="P234" s="9"/>
      <c r="Q234" s="9"/>
      <c r="R234" s="9">
        <f t="shared" si="33"/>
        <v>0</v>
      </c>
      <c r="S234" s="9"/>
      <c r="T234" s="9"/>
      <c r="U234" s="9">
        <f t="shared" si="34"/>
        <v>1400000</v>
      </c>
      <c r="V234" s="9">
        <v>1400000</v>
      </c>
      <c r="W234" s="9"/>
      <c r="X234" s="9">
        <f t="shared" si="35"/>
        <v>0</v>
      </c>
      <c r="Y234" s="9"/>
      <c r="Z234" s="9"/>
      <c r="AA234" s="10">
        <f t="shared" si="27"/>
        <v>0</v>
      </c>
      <c r="AB234" s="11">
        <v>45964</v>
      </c>
    </row>
    <row r="235" spans="1:28" ht="15.75" x14ac:dyDescent="0.25">
      <c r="A235" s="32">
        <v>45964</v>
      </c>
      <c r="B235" s="33" t="s">
        <v>231</v>
      </c>
      <c r="C235" s="33"/>
      <c r="D235" s="33"/>
      <c r="E235" s="33" t="s">
        <v>1114</v>
      </c>
      <c r="F235" s="33">
        <v>26.3</v>
      </c>
      <c r="G235" s="33" t="s">
        <v>51</v>
      </c>
      <c r="H235" s="33"/>
      <c r="I235" s="5">
        <f t="shared" si="21"/>
        <v>0</v>
      </c>
      <c r="J235" s="83" t="s">
        <v>26</v>
      </c>
      <c r="K235" s="33"/>
      <c r="L235" s="9">
        <f t="shared" si="22"/>
        <v>0</v>
      </c>
      <c r="M235" s="9"/>
      <c r="N235" s="9"/>
      <c r="O235" s="9">
        <f t="shared" si="32"/>
        <v>0</v>
      </c>
      <c r="P235" s="9"/>
      <c r="Q235" s="9"/>
      <c r="R235" s="9">
        <f t="shared" si="33"/>
        <v>0</v>
      </c>
      <c r="S235" s="9"/>
      <c r="T235" s="9"/>
      <c r="U235" s="9">
        <f t="shared" si="34"/>
        <v>0</v>
      </c>
      <c r="V235" s="9"/>
      <c r="W235" s="9"/>
      <c r="X235" s="9">
        <f t="shared" si="35"/>
        <v>0</v>
      </c>
      <c r="Y235" s="9"/>
      <c r="Z235" s="9"/>
      <c r="AA235" s="10">
        <f t="shared" si="27"/>
        <v>0</v>
      </c>
      <c r="AB235" s="11"/>
    </row>
    <row r="236" spans="1:28" ht="15.75" x14ac:dyDescent="0.25">
      <c r="A236" s="32">
        <v>45964</v>
      </c>
      <c r="B236" s="33" t="s">
        <v>231</v>
      </c>
      <c r="C236" s="33"/>
      <c r="D236" s="33"/>
      <c r="E236" s="33" t="s">
        <v>1113</v>
      </c>
      <c r="F236" s="33">
        <v>62.1</v>
      </c>
      <c r="G236" s="33" t="s">
        <v>51</v>
      </c>
      <c r="H236" s="33"/>
      <c r="I236" s="5">
        <f t="shared" si="21"/>
        <v>0</v>
      </c>
      <c r="J236" s="83" t="s">
        <v>26</v>
      </c>
      <c r="K236" s="33"/>
      <c r="L236" s="9">
        <f t="shared" si="22"/>
        <v>0</v>
      </c>
      <c r="M236" s="9"/>
      <c r="N236" s="9"/>
      <c r="O236" s="9">
        <f t="shared" si="32"/>
        <v>0</v>
      </c>
      <c r="P236" s="9"/>
      <c r="Q236" s="9"/>
      <c r="R236" s="9">
        <f t="shared" si="33"/>
        <v>0</v>
      </c>
      <c r="S236" s="9"/>
      <c r="T236" s="9"/>
      <c r="U236" s="9">
        <f t="shared" si="34"/>
        <v>0</v>
      </c>
      <c r="V236" s="9"/>
      <c r="W236" s="9"/>
      <c r="X236" s="9">
        <f t="shared" si="35"/>
        <v>0</v>
      </c>
      <c r="Y236" s="9"/>
      <c r="Z236" s="9"/>
      <c r="AA236" s="10">
        <f t="shared" si="27"/>
        <v>0</v>
      </c>
      <c r="AB236" s="11"/>
    </row>
    <row r="237" spans="1:28" ht="15.75" x14ac:dyDescent="0.25">
      <c r="A237" s="32">
        <v>45964</v>
      </c>
      <c r="B237" s="33" t="s">
        <v>231</v>
      </c>
      <c r="C237" s="33"/>
      <c r="D237" s="33"/>
      <c r="E237" s="33" t="s">
        <v>632</v>
      </c>
      <c r="F237" s="33">
        <v>80.2</v>
      </c>
      <c r="G237" s="33" t="s">
        <v>51</v>
      </c>
      <c r="H237" s="33"/>
      <c r="I237" s="5">
        <f t="shared" si="21"/>
        <v>0</v>
      </c>
      <c r="J237" s="83" t="s">
        <v>26</v>
      </c>
      <c r="K237" s="33"/>
      <c r="L237" s="9">
        <f t="shared" si="22"/>
        <v>0</v>
      </c>
      <c r="M237" s="9"/>
      <c r="N237" s="9"/>
      <c r="O237" s="9">
        <f t="shared" si="32"/>
        <v>0</v>
      </c>
      <c r="P237" s="9"/>
      <c r="Q237" s="9"/>
      <c r="R237" s="9">
        <f t="shared" si="33"/>
        <v>0</v>
      </c>
      <c r="S237" s="9"/>
      <c r="T237" s="9"/>
      <c r="U237" s="9">
        <f t="shared" si="34"/>
        <v>0</v>
      </c>
      <c r="V237" s="9"/>
      <c r="W237" s="9"/>
      <c r="X237" s="9">
        <f t="shared" si="35"/>
        <v>0</v>
      </c>
      <c r="Y237" s="9"/>
      <c r="Z237" s="9"/>
      <c r="AA237" s="10">
        <f t="shared" si="27"/>
        <v>0</v>
      </c>
      <c r="AB237" s="11"/>
    </row>
    <row r="238" spans="1:28" ht="15.75" x14ac:dyDescent="0.25">
      <c r="A238" s="32">
        <v>45964</v>
      </c>
      <c r="B238" s="33" t="s">
        <v>231</v>
      </c>
      <c r="C238" s="33"/>
      <c r="D238" s="33"/>
      <c r="E238" s="33" t="s">
        <v>304</v>
      </c>
      <c r="F238" s="33">
        <v>65.900000000000006</v>
      </c>
      <c r="G238" s="33" t="s">
        <v>51</v>
      </c>
      <c r="H238" s="33"/>
      <c r="I238" s="5">
        <f t="shared" si="21"/>
        <v>0</v>
      </c>
      <c r="J238" s="83" t="s">
        <v>26</v>
      </c>
      <c r="K238" s="33"/>
      <c r="L238" s="9">
        <f t="shared" si="22"/>
        <v>0</v>
      </c>
      <c r="M238" s="9"/>
      <c r="N238" s="9"/>
      <c r="O238" s="9">
        <f t="shared" si="32"/>
        <v>0</v>
      </c>
      <c r="P238" s="9"/>
      <c r="Q238" s="9"/>
      <c r="R238" s="9">
        <f t="shared" si="33"/>
        <v>0</v>
      </c>
      <c r="S238" s="9"/>
      <c r="T238" s="9"/>
      <c r="U238" s="9">
        <f t="shared" si="34"/>
        <v>0</v>
      </c>
      <c r="V238" s="9"/>
      <c r="W238" s="9"/>
      <c r="X238" s="9">
        <f t="shared" si="35"/>
        <v>0</v>
      </c>
      <c r="Y238" s="9"/>
      <c r="Z238" s="9"/>
      <c r="AA238" s="10">
        <f t="shared" si="27"/>
        <v>0</v>
      </c>
      <c r="AB238" s="11"/>
    </row>
    <row r="239" spans="1:28" ht="15.75" x14ac:dyDescent="0.25">
      <c r="A239" s="32">
        <v>45964</v>
      </c>
      <c r="B239" s="33" t="s">
        <v>231</v>
      </c>
      <c r="C239" s="33"/>
      <c r="D239" s="33"/>
      <c r="E239" s="33" t="s">
        <v>468</v>
      </c>
      <c r="F239" s="33">
        <v>15.9</v>
      </c>
      <c r="G239" s="33" t="s">
        <v>51</v>
      </c>
      <c r="H239" s="33"/>
      <c r="I239" s="5">
        <f t="shared" si="21"/>
        <v>0</v>
      </c>
      <c r="J239" s="83" t="s">
        <v>26</v>
      </c>
      <c r="K239" s="33"/>
      <c r="L239" s="9">
        <f t="shared" si="22"/>
        <v>0</v>
      </c>
      <c r="M239" s="9"/>
      <c r="N239" s="9"/>
      <c r="O239" s="9">
        <f t="shared" si="32"/>
        <v>0</v>
      </c>
      <c r="P239" s="9"/>
      <c r="Q239" s="9"/>
      <c r="R239" s="9">
        <f t="shared" si="33"/>
        <v>0</v>
      </c>
      <c r="S239" s="9"/>
      <c r="T239" s="9"/>
      <c r="U239" s="9">
        <f t="shared" si="34"/>
        <v>0</v>
      </c>
      <c r="V239" s="9"/>
      <c r="W239" s="9"/>
      <c r="X239" s="9">
        <f t="shared" si="35"/>
        <v>0</v>
      </c>
      <c r="Y239" s="9"/>
      <c r="Z239" s="9"/>
      <c r="AA239" s="10">
        <f t="shared" si="27"/>
        <v>0</v>
      </c>
      <c r="AB239" s="11"/>
    </row>
    <row r="240" spans="1:28" ht="15.75" x14ac:dyDescent="0.25">
      <c r="A240" s="32">
        <v>45964</v>
      </c>
      <c r="B240" s="33" t="s">
        <v>231</v>
      </c>
      <c r="C240" s="33"/>
      <c r="D240" s="33"/>
      <c r="E240" s="33" t="s">
        <v>143</v>
      </c>
      <c r="F240" s="33">
        <v>27</v>
      </c>
      <c r="G240" s="33" t="s">
        <v>51</v>
      </c>
      <c r="H240" s="33"/>
      <c r="I240" s="5">
        <f t="shared" si="21"/>
        <v>0</v>
      </c>
      <c r="J240" s="83" t="s">
        <v>26</v>
      </c>
      <c r="K240" s="33"/>
      <c r="L240" s="9">
        <f t="shared" si="22"/>
        <v>0</v>
      </c>
      <c r="M240" s="9"/>
      <c r="N240" s="9"/>
      <c r="O240" s="9">
        <f t="shared" si="32"/>
        <v>0</v>
      </c>
      <c r="P240" s="9"/>
      <c r="Q240" s="9"/>
      <c r="R240" s="9">
        <f t="shared" si="33"/>
        <v>0</v>
      </c>
      <c r="S240" s="9"/>
      <c r="T240" s="9"/>
      <c r="U240" s="9">
        <f t="shared" si="34"/>
        <v>0</v>
      </c>
      <c r="V240" s="9"/>
      <c r="W240" s="9"/>
      <c r="X240" s="9">
        <f t="shared" si="35"/>
        <v>0</v>
      </c>
      <c r="Y240" s="9"/>
      <c r="Z240" s="9"/>
      <c r="AA240" s="10">
        <f t="shared" si="27"/>
        <v>0</v>
      </c>
      <c r="AB240" s="11"/>
    </row>
    <row r="241" spans="1:28" ht="15.75" x14ac:dyDescent="0.25">
      <c r="A241" s="32">
        <v>45964</v>
      </c>
      <c r="B241" s="33" t="s">
        <v>231</v>
      </c>
      <c r="C241" s="33"/>
      <c r="D241" s="33"/>
      <c r="E241" s="33" t="s">
        <v>127</v>
      </c>
      <c r="F241" s="33">
        <v>39.9</v>
      </c>
      <c r="G241" s="33" t="s">
        <v>51</v>
      </c>
      <c r="H241" s="33"/>
      <c r="I241" s="5">
        <f t="shared" si="21"/>
        <v>0</v>
      </c>
      <c r="J241" s="83" t="s">
        <v>26</v>
      </c>
      <c r="K241" s="33"/>
      <c r="L241" s="9">
        <f t="shared" si="22"/>
        <v>0</v>
      </c>
      <c r="M241" s="9"/>
      <c r="N241" s="9"/>
      <c r="O241" s="9">
        <f t="shared" si="32"/>
        <v>0</v>
      </c>
      <c r="P241" s="9"/>
      <c r="Q241" s="9"/>
      <c r="R241" s="9">
        <f t="shared" si="33"/>
        <v>0</v>
      </c>
      <c r="S241" s="9"/>
      <c r="T241" s="9"/>
      <c r="U241" s="9">
        <f t="shared" si="34"/>
        <v>0</v>
      </c>
      <c r="V241" s="9"/>
      <c r="W241" s="9"/>
      <c r="X241" s="9">
        <f t="shared" si="35"/>
        <v>0</v>
      </c>
      <c r="Y241" s="9"/>
      <c r="Z241" s="9"/>
      <c r="AA241" s="10">
        <f t="shared" si="27"/>
        <v>0</v>
      </c>
      <c r="AB241" s="11"/>
    </row>
    <row r="242" spans="1:28" ht="15.75" x14ac:dyDescent="0.25">
      <c r="A242" s="32">
        <v>45964</v>
      </c>
      <c r="B242" s="33" t="s">
        <v>231</v>
      </c>
      <c r="C242" s="33"/>
      <c r="D242" s="33"/>
      <c r="E242" s="33" t="s">
        <v>1247</v>
      </c>
      <c r="F242" s="33">
        <v>66.3</v>
      </c>
      <c r="G242" s="33" t="s">
        <v>51</v>
      </c>
      <c r="H242" s="33"/>
      <c r="I242" s="5">
        <f t="shared" si="21"/>
        <v>0</v>
      </c>
      <c r="J242" s="83" t="s">
        <v>26</v>
      </c>
      <c r="K242" s="33"/>
      <c r="L242" s="9">
        <f t="shared" si="22"/>
        <v>0</v>
      </c>
      <c r="M242" s="9"/>
      <c r="N242" s="9"/>
      <c r="O242" s="9">
        <f t="shared" si="32"/>
        <v>0</v>
      </c>
      <c r="P242" s="9"/>
      <c r="Q242" s="9"/>
      <c r="R242" s="9">
        <f t="shared" si="33"/>
        <v>0</v>
      </c>
      <c r="S242" s="9"/>
      <c r="T242" s="9"/>
      <c r="U242" s="9">
        <f t="shared" si="34"/>
        <v>0</v>
      </c>
      <c r="V242" s="9"/>
      <c r="W242" s="9"/>
      <c r="X242" s="9">
        <f t="shared" si="35"/>
        <v>0</v>
      </c>
      <c r="Y242" s="9"/>
      <c r="Z242" s="9"/>
      <c r="AA242" s="10">
        <f t="shared" si="27"/>
        <v>0</v>
      </c>
      <c r="AB242" s="11"/>
    </row>
    <row r="243" spans="1:28" ht="15.75" x14ac:dyDescent="0.25">
      <c r="A243" s="32">
        <v>45964</v>
      </c>
      <c r="B243" s="33" t="s">
        <v>231</v>
      </c>
      <c r="C243" s="33"/>
      <c r="D243" s="33"/>
      <c r="E243" s="33" t="s">
        <v>135</v>
      </c>
      <c r="F243" s="33">
        <v>202.4</v>
      </c>
      <c r="G243" s="33" t="s">
        <v>51</v>
      </c>
      <c r="H243" s="33"/>
      <c r="I243" s="5">
        <f t="shared" si="21"/>
        <v>0</v>
      </c>
      <c r="J243" s="83" t="s">
        <v>26</v>
      </c>
      <c r="K243" s="33"/>
      <c r="L243" s="9">
        <f t="shared" si="22"/>
        <v>0</v>
      </c>
      <c r="M243" s="9"/>
      <c r="N243" s="9"/>
      <c r="O243" s="9">
        <f t="shared" si="32"/>
        <v>0</v>
      </c>
      <c r="P243" s="9"/>
      <c r="Q243" s="9"/>
      <c r="R243" s="9">
        <f t="shared" si="33"/>
        <v>0</v>
      </c>
      <c r="S243" s="9"/>
      <c r="T243" s="9"/>
      <c r="U243" s="9">
        <f t="shared" si="34"/>
        <v>0</v>
      </c>
      <c r="V243" s="9"/>
      <c r="W243" s="9"/>
      <c r="X243" s="9">
        <f t="shared" si="35"/>
        <v>0</v>
      </c>
      <c r="Y243" s="9"/>
      <c r="Z243" s="9"/>
      <c r="AA243" s="10">
        <f t="shared" si="27"/>
        <v>0</v>
      </c>
      <c r="AB243" s="11"/>
    </row>
    <row r="244" spans="1:28" ht="15.75" x14ac:dyDescent="0.25">
      <c r="A244" s="32">
        <v>45964</v>
      </c>
      <c r="B244" s="33" t="s">
        <v>231</v>
      </c>
      <c r="C244" s="33"/>
      <c r="D244" s="33"/>
      <c r="E244" s="33" t="s">
        <v>362</v>
      </c>
      <c r="F244" s="33">
        <v>58.7</v>
      </c>
      <c r="G244" s="33" t="s">
        <v>51</v>
      </c>
      <c r="H244" s="33"/>
      <c r="I244" s="5">
        <f t="shared" si="21"/>
        <v>0</v>
      </c>
      <c r="J244" s="83" t="s">
        <v>26</v>
      </c>
      <c r="K244" s="33"/>
      <c r="L244" s="9">
        <f t="shared" si="22"/>
        <v>0</v>
      </c>
      <c r="M244" s="9"/>
      <c r="N244" s="9"/>
      <c r="O244" s="9">
        <f t="shared" si="32"/>
        <v>0</v>
      </c>
      <c r="P244" s="9"/>
      <c r="Q244" s="9"/>
      <c r="R244" s="9">
        <f t="shared" si="33"/>
        <v>0</v>
      </c>
      <c r="S244" s="9"/>
      <c r="T244" s="9"/>
      <c r="U244" s="9">
        <f t="shared" si="34"/>
        <v>0</v>
      </c>
      <c r="V244" s="9"/>
      <c r="W244" s="9"/>
      <c r="X244" s="9">
        <f t="shared" si="35"/>
        <v>0</v>
      </c>
      <c r="Y244" s="9"/>
      <c r="Z244" s="9"/>
      <c r="AA244" s="10">
        <f t="shared" si="27"/>
        <v>0</v>
      </c>
      <c r="AB244" s="11"/>
    </row>
    <row r="245" spans="1:28" ht="15.75" x14ac:dyDescent="0.25">
      <c r="A245" s="32">
        <v>45964</v>
      </c>
      <c r="B245" s="33" t="s">
        <v>231</v>
      </c>
      <c r="C245" s="33"/>
      <c r="D245" s="33"/>
      <c r="E245" s="33" t="s">
        <v>150</v>
      </c>
      <c r="F245" s="33">
        <v>19.5</v>
      </c>
      <c r="G245" s="33" t="s">
        <v>51</v>
      </c>
      <c r="H245" s="33"/>
      <c r="I245" s="5">
        <f t="shared" si="21"/>
        <v>0</v>
      </c>
      <c r="J245" s="83" t="s">
        <v>26</v>
      </c>
      <c r="K245" s="33"/>
      <c r="L245" s="9">
        <f t="shared" si="22"/>
        <v>0</v>
      </c>
      <c r="M245" s="9"/>
      <c r="N245" s="9"/>
      <c r="O245" s="9">
        <f t="shared" si="32"/>
        <v>0</v>
      </c>
      <c r="P245" s="9"/>
      <c r="Q245" s="9"/>
      <c r="R245" s="9">
        <f t="shared" si="33"/>
        <v>0</v>
      </c>
      <c r="S245" s="9"/>
      <c r="T245" s="9"/>
      <c r="U245" s="9">
        <f t="shared" si="34"/>
        <v>0</v>
      </c>
      <c r="V245" s="9"/>
      <c r="W245" s="9"/>
      <c r="X245" s="9">
        <f t="shared" si="35"/>
        <v>0</v>
      </c>
      <c r="Y245" s="9"/>
      <c r="Z245" s="9"/>
      <c r="AA245" s="10">
        <f t="shared" si="27"/>
        <v>0</v>
      </c>
      <c r="AB245" s="11"/>
    </row>
    <row r="246" spans="1:28" ht="16.5" thickBot="1" x14ac:dyDescent="0.3">
      <c r="A246" s="95">
        <v>45964</v>
      </c>
      <c r="B246" s="62" t="s">
        <v>191</v>
      </c>
      <c r="C246" s="62"/>
      <c r="D246" s="62" t="s">
        <v>31</v>
      </c>
      <c r="E246" s="62" t="s">
        <v>150</v>
      </c>
      <c r="F246" s="62">
        <v>19.600000000000001</v>
      </c>
      <c r="G246" s="62" t="s">
        <v>51</v>
      </c>
      <c r="H246" s="62">
        <v>43000</v>
      </c>
      <c r="I246" s="133">
        <f t="shared" si="21"/>
        <v>842800.00000000012</v>
      </c>
      <c r="J246" s="63" t="s">
        <v>241</v>
      </c>
      <c r="K246" s="117" t="s">
        <v>1228</v>
      </c>
      <c r="L246" s="97">
        <f t="shared" si="22"/>
        <v>842800</v>
      </c>
      <c r="M246" s="97">
        <v>386000</v>
      </c>
      <c r="N246" s="97">
        <v>456800</v>
      </c>
      <c r="O246" s="97">
        <f t="shared" si="32"/>
        <v>0</v>
      </c>
      <c r="P246" s="97"/>
      <c r="Q246" s="97"/>
      <c r="R246" s="97">
        <f t="shared" si="33"/>
        <v>0</v>
      </c>
      <c r="S246" s="97"/>
      <c r="T246" s="97"/>
      <c r="U246" s="97">
        <f t="shared" si="34"/>
        <v>0</v>
      </c>
      <c r="V246" s="97"/>
      <c r="W246" s="97"/>
      <c r="X246" s="97">
        <f t="shared" si="35"/>
        <v>0</v>
      </c>
      <c r="Y246" s="97"/>
      <c r="Z246" s="97"/>
      <c r="AA246" s="98">
        <f t="shared" ref="AA246:AA247" si="36">C246+I246-L246-O246-U246-X246-R246</f>
        <v>1.1641532182693481E-10</v>
      </c>
      <c r="AB246" s="99">
        <v>45973</v>
      </c>
    </row>
    <row r="247" spans="1:28" ht="15.75" x14ac:dyDescent="0.25">
      <c r="A247" s="39">
        <v>45965</v>
      </c>
      <c r="B247" s="35" t="s">
        <v>472</v>
      </c>
      <c r="C247" s="35"/>
      <c r="D247" s="35" t="s">
        <v>41</v>
      </c>
      <c r="E247" s="35" t="s">
        <v>73</v>
      </c>
      <c r="F247" s="35">
        <v>30</v>
      </c>
      <c r="G247" s="35" t="s">
        <v>74</v>
      </c>
      <c r="H247" s="35">
        <v>50000</v>
      </c>
      <c r="I247" s="5">
        <f t="shared" si="21"/>
        <v>1500000</v>
      </c>
      <c r="J247" s="41" t="s">
        <v>240</v>
      </c>
      <c r="K247" s="35"/>
      <c r="L247" s="9">
        <f t="shared" ref="L247" si="37">M247+N247</f>
        <v>0</v>
      </c>
      <c r="M247" s="9"/>
      <c r="N247" s="9"/>
      <c r="O247" s="9">
        <f t="shared" ref="O247" si="38">P247+Q247</f>
        <v>1500000</v>
      </c>
      <c r="P247" s="9">
        <v>1500000</v>
      </c>
      <c r="Q247" s="9"/>
      <c r="R247" s="9">
        <f t="shared" ref="R247" si="39">S247+T247</f>
        <v>0</v>
      </c>
      <c r="S247" s="9"/>
      <c r="T247" s="9"/>
      <c r="U247" s="9">
        <f t="shared" ref="U247" si="40">V247+W247</f>
        <v>0</v>
      </c>
      <c r="V247" s="9"/>
      <c r="W247" s="9"/>
      <c r="X247" s="9">
        <f t="shared" ref="X247" si="41">Y247+Z247</f>
        <v>0</v>
      </c>
      <c r="Y247" s="9"/>
      <c r="Z247" s="9"/>
      <c r="AA247" s="10">
        <f t="shared" si="36"/>
        <v>0</v>
      </c>
      <c r="AB247" s="11">
        <v>45964</v>
      </c>
    </row>
    <row r="248" spans="1:28" ht="15.75" x14ac:dyDescent="0.25">
      <c r="A248" s="39">
        <v>45965</v>
      </c>
      <c r="B248" s="35" t="s">
        <v>472</v>
      </c>
      <c r="C248" s="35"/>
      <c r="D248" s="35" t="s">
        <v>41</v>
      </c>
      <c r="E248" s="35" t="s">
        <v>130</v>
      </c>
      <c r="F248" s="35">
        <v>30</v>
      </c>
      <c r="G248" s="35" t="s">
        <v>74</v>
      </c>
      <c r="H248" s="35">
        <v>50000</v>
      </c>
      <c r="I248" s="5">
        <f t="shared" si="21"/>
        <v>1500000</v>
      </c>
      <c r="J248" s="37" t="s">
        <v>240</v>
      </c>
      <c r="K248" s="35"/>
      <c r="L248" s="9">
        <f t="shared" ref="L248:L294" si="42">M248+N248</f>
        <v>0</v>
      </c>
      <c r="M248" s="9"/>
      <c r="N248" s="9"/>
      <c r="O248" s="9">
        <f t="shared" ref="O248:O294" si="43">P248+Q248</f>
        <v>1500000</v>
      </c>
      <c r="P248" s="9">
        <v>1500000</v>
      </c>
      <c r="Q248" s="9"/>
      <c r="R248" s="9">
        <f t="shared" ref="R248:R294" si="44">S248+T248</f>
        <v>0</v>
      </c>
      <c r="S248" s="9"/>
      <c r="T248" s="9"/>
      <c r="U248" s="9">
        <f t="shared" ref="U248:U294" si="45">V248+W248</f>
        <v>0</v>
      </c>
      <c r="V248" s="9"/>
      <c r="W248" s="9"/>
      <c r="X248" s="9">
        <f t="shared" ref="X248:X294" si="46">Y248+Z248</f>
        <v>0</v>
      </c>
      <c r="Y248" s="9"/>
      <c r="Z248" s="9"/>
      <c r="AA248" s="10">
        <f t="shared" ref="AA248:AA294" si="47">C248+I248-L248-O248-U248-X248-R248</f>
        <v>0</v>
      </c>
      <c r="AB248" s="11">
        <v>45964</v>
      </c>
    </row>
    <row r="249" spans="1:28" ht="15.75" x14ac:dyDescent="0.25">
      <c r="A249" s="39">
        <v>45965</v>
      </c>
      <c r="B249" s="35" t="s">
        <v>472</v>
      </c>
      <c r="C249" s="33"/>
      <c r="D249" s="35" t="s">
        <v>41</v>
      </c>
      <c r="E249" s="33" t="s">
        <v>102</v>
      </c>
      <c r="F249" s="33">
        <v>4</v>
      </c>
      <c r="G249" s="33" t="s">
        <v>74</v>
      </c>
      <c r="H249" s="33">
        <v>65000</v>
      </c>
      <c r="I249" s="5">
        <f t="shared" si="21"/>
        <v>260000</v>
      </c>
      <c r="J249" s="37" t="s">
        <v>240</v>
      </c>
      <c r="K249" s="33"/>
      <c r="L249" s="9">
        <f t="shared" si="42"/>
        <v>0</v>
      </c>
      <c r="M249" s="9"/>
      <c r="N249" s="9"/>
      <c r="O249" s="9">
        <f t="shared" si="43"/>
        <v>260000</v>
      </c>
      <c r="P249" s="9">
        <v>260000</v>
      </c>
      <c r="Q249" s="9"/>
      <c r="R249" s="9">
        <f t="shared" si="44"/>
        <v>0</v>
      </c>
      <c r="S249" s="9"/>
      <c r="T249" s="9"/>
      <c r="U249" s="9">
        <f t="shared" si="45"/>
        <v>0</v>
      </c>
      <c r="V249" s="9"/>
      <c r="W249" s="9"/>
      <c r="X249" s="9">
        <f t="shared" si="46"/>
        <v>0</v>
      </c>
      <c r="Y249" s="9"/>
      <c r="Z249" s="9"/>
      <c r="AA249" s="10">
        <f t="shared" si="47"/>
        <v>0</v>
      </c>
      <c r="AB249" s="11">
        <v>45964</v>
      </c>
    </row>
    <row r="250" spans="1:28" ht="15.75" x14ac:dyDescent="0.25">
      <c r="A250" s="39">
        <v>45965</v>
      </c>
      <c r="B250" s="35" t="s">
        <v>472</v>
      </c>
      <c r="C250" s="33"/>
      <c r="D250" s="35" t="s">
        <v>41</v>
      </c>
      <c r="E250" s="33" t="s">
        <v>480</v>
      </c>
      <c r="F250" s="33">
        <v>20</v>
      </c>
      <c r="G250" s="33" t="s">
        <v>25</v>
      </c>
      <c r="H250" s="33">
        <v>25000</v>
      </c>
      <c r="I250" s="5">
        <f t="shared" si="21"/>
        <v>500000</v>
      </c>
      <c r="J250" s="37" t="s">
        <v>240</v>
      </c>
      <c r="K250" s="33"/>
      <c r="L250" s="9">
        <f t="shared" si="42"/>
        <v>0</v>
      </c>
      <c r="M250" s="9"/>
      <c r="N250" s="9"/>
      <c r="O250" s="9">
        <f t="shared" si="43"/>
        <v>500000</v>
      </c>
      <c r="P250" s="9">
        <v>500000</v>
      </c>
      <c r="Q250" s="9"/>
      <c r="R250" s="9">
        <f t="shared" si="44"/>
        <v>0</v>
      </c>
      <c r="S250" s="9"/>
      <c r="T250" s="9"/>
      <c r="U250" s="9">
        <f t="shared" si="45"/>
        <v>0</v>
      </c>
      <c r="V250" s="9"/>
      <c r="W250" s="9"/>
      <c r="X250" s="9">
        <f t="shared" si="46"/>
        <v>0</v>
      </c>
      <c r="Y250" s="9"/>
      <c r="Z250" s="9"/>
      <c r="AA250" s="10">
        <f t="shared" si="47"/>
        <v>0</v>
      </c>
      <c r="AB250" s="11">
        <v>45964</v>
      </c>
    </row>
    <row r="251" spans="1:28" ht="15.75" x14ac:dyDescent="0.25">
      <c r="A251" s="39">
        <v>45965</v>
      </c>
      <c r="B251" s="35" t="s">
        <v>472</v>
      </c>
      <c r="C251" s="33"/>
      <c r="D251" s="35" t="s">
        <v>41</v>
      </c>
      <c r="E251" s="33" t="s">
        <v>122</v>
      </c>
      <c r="F251" s="33">
        <v>4</v>
      </c>
      <c r="G251" s="33" t="s">
        <v>51</v>
      </c>
      <c r="H251" s="33">
        <v>70000</v>
      </c>
      <c r="I251" s="5">
        <f t="shared" si="21"/>
        <v>280000</v>
      </c>
      <c r="J251" s="37" t="s">
        <v>240</v>
      </c>
      <c r="K251" s="33"/>
      <c r="L251" s="9">
        <f t="shared" si="42"/>
        <v>0</v>
      </c>
      <c r="M251" s="9"/>
      <c r="N251" s="9"/>
      <c r="O251" s="9">
        <f t="shared" si="43"/>
        <v>280000</v>
      </c>
      <c r="P251" s="9">
        <v>280000</v>
      </c>
      <c r="Q251" s="9"/>
      <c r="R251" s="9">
        <f t="shared" si="44"/>
        <v>0</v>
      </c>
      <c r="S251" s="9"/>
      <c r="T251" s="9"/>
      <c r="U251" s="9">
        <f t="shared" si="45"/>
        <v>0</v>
      </c>
      <c r="V251" s="9"/>
      <c r="W251" s="9"/>
      <c r="X251" s="9">
        <f t="shared" si="46"/>
        <v>0</v>
      </c>
      <c r="Y251" s="9"/>
      <c r="Z251" s="9"/>
      <c r="AA251" s="10">
        <f t="shared" si="47"/>
        <v>0</v>
      </c>
      <c r="AB251" s="11">
        <v>45964</v>
      </c>
    </row>
    <row r="252" spans="1:28" ht="15.75" x14ac:dyDescent="0.25">
      <c r="A252" s="39">
        <v>45965</v>
      </c>
      <c r="B252" s="33" t="s">
        <v>371</v>
      </c>
      <c r="C252" s="33"/>
      <c r="D252" s="33" t="s">
        <v>31</v>
      </c>
      <c r="E252" s="33" t="s">
        <v>407</v>
      </c>
      <c r="F252" s="33">
        <v>80</v>
      </c>
      <c r="G252" s="33" t="s">
        <v>33</v>
      </c>
      <c r="H252" s="33">
        <v>275000</v>
      </c>
      <c r="I252" s="5">
        <f t="shared" si="21"/>
        <v>22000000</v>
      </c>
      <c r="J252" s="37" t="s">
        <v>241</v>
      </c>
      <c r="K252" s="33"/>
      <c r="L252" s="9">
        <f t="shared" si="42"/>
        <v>22000000</v>
      </c>
      <c r="M252" s="9">
        <v>22000000</v>
      </c>
      <c r="N252" s="9"/>
      <c r="O252" s="9">
        <f t="shared" si="43"/>
        <v>0</v>
      </c>
      <c r="P252" s="9"/>
      <c r="Q252" s="9"/>
      <c r="R252" s="9">
        <f t="shared" si="44"/>
        <v>0</v>
      </c>
      <c r="S252" s="9"/>
      <c r="T252" s="9"/>
      <c r="U252" s="9">
        <f t="shared" si="45"/>
        <v>0</v>
      </c>
      <c r="V252" s="9"/>
      <c r="W252" s="9"/>
      <c r="X252" s="9">
        <f t="shared" si="46"/>
        <v>0</v>
      </c>
      <c r="Y252" s="9"/>
      <c r="Z252" s="9"/>
      <c r="AA252" s="10">
        <f t="shared" si="47"/>
        <v>0</v>
      </c>
      <c r="AB252" s="11">
        <v>45965</v>
      </c>
    </row>
    <row r="253" spans="1:28" ht="15.75" x14ac:dyDescent="0.25">
      <c r="A253" s="39">
        <v>45965</v>
      </c>
      <c r="B253" s="33" t="s">
        <v>663</v>
      </c>
      <c r="C253" s="33"/>
      <c r="D253" s="33" t="s">
        <v>31</v>
      </c>
      <c r="E253" s="33" t="s">
        <v>86</v>
      </c>
      <c r="F253" s="33">
        <v>25</v>
      </c>
      <c r="G253" s="33" t="s">
        <v>51</v>
      </c>
      <c r="H253" s="33">
        <v>95400</v>
      </c>
      <c r="I253" s="5">
        <f t="shared" si="21"/>
        <v>2385000</v>
      </c>
      <c r="J253" s="41" t="s">
        <v>240</v>
      </c>
      <c r="K253" s="33"/>
      <c r="L253" s="9">
        <f t="shared" si="42"/>
        <v>0</v>
      </c>
      <c r="M253" s="9"/>
      <c r="N253" s="9"/>
      <c r="O253" s="9">
        <f t="shared" si="43"/>
        <v>2385000</v>
      </c>
      <c r="P253" s="9">
        <v>2385000</v>
      </c>
      <c r="Q253" s="9"/>
      <c r="R253" s="9">
        <f t="shared" si="44"/>
        <v>0</v>
      </c>
      <c r="S253" s="9"/>
      <c r="T253" s="9"/>
      <c r="U253" s="9">
        <f t="shared" si="45"/>
        <v>0</v>
      </c>
      <c r="V253" s="9"/>
      <c r="W253" s="9"/>
      <c r="X253" s="9">
        <f t="shared" si="46"/>
        <v>0</v>
      </c>
      <c r="Y253" s="9"/>
      <c r="Z253" s="9"/>
      <c r="AA253" s="10">
        <f t="shared" si="47"/>
        <v>0</v>
      </c>
      <c r="AB253" s="11">
        <v>45960</v>
      </c>
    </row>
    <row r="254" spans="1:28" ht="15.75" x14ac:dyDescent="0.25">
      <c r="A254" s="39">
        <v>45965</v>
      </c>
      <c r="B254" s="33" t="s">
        <v>217</v>
      </c>
      <c r="C254" s="33"/>
      <c r="D254" s="33" t="s">
        <v>41</v>
      </c>
      <c r="E254" s="33" t="s">
        <v>102</v>
      </c>
      <c r="F254" s="33">
        <v>4</v>
      </c>
      <c r="G254" s="33" t="s">
        <v>74</v>
      </c>
      <c r="H254" s="33">
        <v>65000</v>
      </c>
      <c r="I254" s="5">
        <f t="shared" si="21"/>
        <v>260000</v>
      </c>
      <c r="J254" s="37" t="s">
        <v>241</v>
      </c>
      <c r="K254" s="33" t="s">
        <v>1217</v>
      </c>
      <c r="L254" s="9">
        <f t="shared" si="42"/>
        <v>260000</v>
      </c>
      <c r="M254" s="9">
        <v>260000</v>
      </c>
      <c r="N254" s="9"/>
      <c r="O254" s="9">
        <f t="shared" si="43"/>
        <v>0</v>
      </c>
      <c r="P254" s="9"/>
      <c r="Q254" s="9"/>
      <c r="R254" s="9">
        <f t="shared" si="44"/>
        <v>0</v>
      </c>
      <c r="S254" s="9"/>
      <c r="T254" s="9"/>
      <c r="U254" s="9">
        <f t="shared" si="45"/>
        <v>0</v>
      </c>
      <c r="V254" s="9"/>
      <c r="W254" s="9"/>
      <c r="X254" s="9">
        <f t="shared" si="46"/>
        <v>0</v>
      </c>
      <c r="Y254" s="9"/>
      <c r="Z254" s="9"/>
      <c r="AA254" s="10">
        <f t="shared" si="47"/>
        <v>0</v>
      </c>
      <c r="AB254" s="11">
        <v>45967</v>
      </c>
    </row>
    <row r="255" spans="1:28" ht="15.75" x14ac:dyDescent="0.25">
      <c r="A255" s="39">
        <v>45965</v>
      </c>
      <c r="B255" s="33" t="s">
        <v>217</v>
      </c>
      <c r="C255" s="33"/>
      <c r="D255" s="33" t="s">
        <v>41</v>
      </c>
      <c r="E255" s="33" t="s">
        <v>235</v>
      </c>
      <c r="F255" s="33">
        <v>2.5</v>
      </c>
      <c r="G255" s="33" t="s">
        <v>51</v>
      </c>
      <c r="H255" s="33">
        <v>90000</v>
      </c>
      <c r="I255" s="5">
        <f t="shared" ref="I255:I318" si="48">F255*H255</f>
        <v>225000</v>
      </c>
      <c r="J255" s="37" t="s">
        <v>241</v>
      </c>
      <c r="K255" s="33" t="s">
        <v>1217</v>
      </c>
      <c r="L255" s="9">
        <f t="shared" si="42"/>
        <v>225000</v>
      </c>
      <c r="M255" s="9">
        <v>225000</v>
      </c>
      <c r="N255" s="9"/>
      <c r="O255" s="9">
        <f t="shared" si="43"/>
        <v>0</v>
      </c>
      <c r="P255" s="9"/>
      <c r="Q255" s="9"/>
      <c r="R255" s="9">
        <f t="shared" si="44"/>
        <v>0</v>
      </c>
      <c r="S255" s="9"/>
      <c r="T255" s="9"/>
      <c r="U255" s="9">
        <f t="shared" si="45"/>
        <v>0</v>
      </c>
      <c r="V255" s="9"/>
      <c r="W255" s="9"/>
      <c r="X255" s="9">
        <f t="shared" si="46"/>
        <v>0</v>
      </c>
      <c r="Y255" s="9"/>
      <c r="Z255" s="9"/>
      <c r="AA255" s="10">
        <f t="shared" si="47"/>
        <v>0</v>
      </c>
      <c r="AB255" s="11">
        <v>45967</v>
      </c>
    </row>
    <row r="256" spans="1:28" ht="15.75" x14ac:dyDescent="0.25">
      <c r="A256" s="39">
        <v>45965</v>
      </c>
      <c r="B256" s="33" t="s">
        <v>217</v>
      </c>
      <c r="C256" s="33"/>
      <c r="D256" s="33" t="s">
        <v>41</v>
      </c>
      <c r="E256" s="33" t="s">
        <v>945</v>
      </c>
      <c r="F256" s="33">
        <v>3000</v>
      </c>
      <c r="G256" s="33" t="s">
        <v>29</v>
      </c>
      <c r="H256" s="33">
        <v>2000</v>
      </c>
      <c r="I256" s="5">
        <f t="shared" si="48"/>
        <v>6000000</v>
      </c>
      <c r="J256" s="82" t="s">
        <v>43</v>
      </c>
      <c r="K256" s="107" t="s">
        <v>1217</v>
      </c>
      <c r="L256" s="9">
        <f t="shared" si="42"/>
        <v>3370100</v>
      </c>
      <c r="M256" s="9">
        <v>2825100</v>
      </c>
      <c r="N256" s="9">
        <v>545000</v>
      </c>
      <c r="O256" s="9">
        <f t="shared" si="43"/>
        <v>0</v>
      </c>
      <c r="P256" s="9"/>
      <c r="Q256" s="9"/>
      <c r="R256" s="9">
        <f t="shared" si="44"/>
        <v>0</v>
      </c>
      <c r="S256" s="9"/>
      <c r="T256" s="9"/>
      <c r="U256" s="9">
        <f t="shared" si="45"/>
        <v>0</v>
      </c>
      <c r="V256" s="9"/>
      <c r="W256" s="9"/>
      <c r="X256" s="9">
        <f t="shared" si="46"/>
        <v>0</v>
      </c>
      <c r="Y256" s="9"/>
      <c r="Z256" s="9"/>
      <c r="AA256" s="10">
        <f t="shared" si="47"/>
        <v>2629900</v>
      </c>
      <c r="AB256" s="11">
        <v>45990</v>
      </c>
    </row>
    <row r="257" spans="1:28" ht="15.75" x14ac:dyDescent="0.25">
      <c r="A257" s="32">
        <v>45965</v>
      </c>
      <c r="B257" s="33" t="s">
        <v>217</v>
      </c>
      <c r="C257" s="33"/>
      <c r="D257" s="33" t="s">
        <v>41</v>
      </c>
      <c r="E257" s="33" t="s">
        <v>148</v>
      </c>
      <c r="F257" s="33">
        <v>20</v>
      </c>
      <c r="G257" s="33" t="s">
        <v>51</v>
      </c>
      <c r="H257" s="33">
        <v>55000</v>
      </c>
      <c r="I257" s="5">
        <f t="shared" si="48"/>
        <v>1100000</v>
      </c>
      <c r="J257" s="82" t="s">
        <v>43</v>
      </c>
      <c r="K257" s="107" t="s">
        <v>1217</v>
      </c>
      <c r="L257" s="9">
        <f t="shared" si="42"/>
        <v>0</v>
      </c>
      <c r="M257" s="9"/>
      <c r="N257" s="9"/>
      <c r="O257" s="9">
        <f t="shared" si="43"/>
        <v>0</v>
      </c>
      <c r="P257" s="9"/>
      <c r="Q257" s="9"/>
      <c r="R257" s="9">
        <f t="shared" si="44"/>
        <v>0</v>
      </c>
      <c r="S257" s="9"/>
      <c r="T257" s="9"/>
      <c r="U257" s="9">
        <f t="shared" si="45"/>
        <v>0</v>
      </c>
      <c r="V257" s="9"/>
      <c r="W257" s="9"/>
      <c r="X257" s="9">
        <f t="shared" si="46"/>
        <v>0</v>
      </c>
      <c r="Y257" s="9"/>
      <c r="Z257" s="9"/>
      <c r="AA257" s="10">
        <f t="shared" si="47"/>
        <v>1100000</v>
      </c>
      <c r="AB257" s="11"/>
    </row>
    <row r="258" spans="1:28" ht="15.75" x14ac:dyDescent="0.25">
      <c r="A258" s="32">
        <v>45965</v>
      </c>
      <c r="B258" s="35" t="s">
        <v>633</v>
      </c>
      <c r="C258" s="35"/>
      <c r="D258" s="33" t="s">
        <v>31</v>
      </c>
      <c r="E258" s="35" t="s">
        <v>148</v>
      </c>
      <c r="F258" s="35">
        <v>20</v>
      </c>
      <c r="G258" s="35" t="s">
        <v>51</v>
      </c>
      <c r="H258" s="35">
        <v>57000</v>
      </c>
      <c r="I258" s="5">
        <f t="shared" si="48"/>
        <v>1140000</v>
      </c>
      <c r="J258" s="37" t="s">
        <v>241</v>
      </c>
      <c r="K258" s="35"/>
      <c r="L258" s="9">
        <f t="shared" si="42"/>
        <v>1140000</v>
      </c>
      <c r="M258" s="9">
        <v>1140000</v>
      </c>
      <c r="N258" s="9"/>
      <c r="O258" s="9">
        <f t="shared" si="43"/>
        <v>0</v>
      </c>
      <c r="P258" s="9"/>
      <c r="Q258" s="9"/>
      <c r="R258" s="9">
        <f t="shared" si="44"/>
        <v>0</v>
      </c>
      <c r="S258" s="9"/>
      <c r="T258" s="9"/>
      <c r="U258" s="9">
        <f t="shared" si="45"/>
        <v>0</v>
      </c>
      <c r="V258" s="9"/>
      <c r="W258" s="9"/>
      <c r="X258" s="9">
        <f t="shared" si="46"/>
        <v>0</v>
      </c>
      <c r="Y258" s="9"/>
      <c r="Z258" s="9"/>
      <c r="AA258" s="10">
        <f t="shared" si="47"/>
        <v>0</v>
      </c>
      <c r="AB258" s="11">
        <v>45965</v>
      </c>
    </row>
    <row r="259" spans="1:28" ht="15.75" x14ac:dyDescent="0.25">
      <c r="A259" s="32">
        <v>45965</v>
      </c>
      <c r="B259" s="35" t="s">
        <v>1140</v>
      </c>
      <c r="C259" s="35"/>
      <c r="D259" s="33" t="s">
        <v>31</v>
      </c>
      <c r="E259" s="35" t="s">
        <v>64</v>
      </c>
      <c r="F259" s="35">
        <v>1</v>
      </c>
      <c r="G259" s="35" t="s">
        <v>33</v>
      </c>
      <c r="H259" s="35">
        <v>150000</v>
      </c>
      <c r="I259" s="5">
        <f t="shared" si="48"/>
        <v>150000</v>
      </c>
      <c r="J259" s="41" t="s">
        <v>241</v>
      </c>
      <c r="K259" s="35"/>
      <c r="L259" s="9">
        <f t="shared" si="42"/>
        <v>0</v>
      </c>
      <c r="M259" s="9"/>
      <c r="N259" s="9"/>
      <c r="O259" s="9">
        <f t="shared" si="43"/>
        <v>0</v>
      </c>
      <c r="P259" s="9"/>
      <c r="Q259" s="9"/>
      <c r="R259" s="9">
        <f t="shared" si="44"/>
        <v>0</v>
      </c>
      <c r="S259" s="9"/>
      <c r="T259" s="9"/>
      <c r="U259" s="9">
        <f t="shared" si="45"/>
        <v>150000</v>
      </c>
      <c r="V259" s="9">
        <v>150000</v>
      </c>
      <c r="W259" s="9"/>
      <c r="X259" s="9">
        <f t="shared" si="46"/>
        <v>0</v>
      </c>
      <c r="Y259" s="9"/>
      <c r="Z259" s="9"/>
      <c r="AA259" s="10">
        <f t="shared" si="47"/>
        <v>0</v>
      </c>
      <c r="AB259" s="11">
        <v>45965</v>
      </c>
    </row>
    <row r="260" spans="1:28" ht="15.75" x14ac:dyDescent="0.25">
      <c r="A260" s="32">
        <v>45965</v>
      </c>
      <c r="B260" s="33" t="s">
        <v>35</v>
      </c>
      <c r="C260" s="33"/>
      <c r="D260" s="33" t="s">
        <v>31</v>
      </c>
      <c r="E260" s="33" t="s">
        <v>166</v>
      </c>
      <c r="F260" s="33">
        <v>1</v>
      </c>
      <c r="G260" s="33" t="s">
        <v>1249</v>
      </c>
      <c r="H260" s="33">
        <v>400000</v>
      </c>
      <c r="I260" s="5">
        <f t="shared" si="48"/>
        <v>400000</v>
      </c>
      <c r="J260" s="41" t="s">
        <v>241</v>
      </c>
      <c r="K260" s="33"/>
      <c r="L260" s="9">
        <f t="shared" si="42"/>
        <v>0</v>
      </c>
      <c r="M260" s="9"/>
      <c r="N260" s="9"/>
      <c r="O260" s="9">
        <f t="shared" si="43"/>
        <v>0</v>
      </c>
      <c r="P260" s="9"/>
      <c r="Q260" s="9"/>
      <c r="R260" s="9">
        <f t="shared" si="44"/>
        <v>0</v>
      </c>
      <c r="S260" s="9"/>
      <c r="T260" s="9"/>
      <c r="U260" s="9">
        <f t="shared" si="45"/>
        <v>400000</v>
      </c>
      <c r="V260" s="9">
        <v>400000</v>
      </c>
      <c r="W260" s="9"/>
      <c r="X260" s="9">
        <f t="shared" si="46"/>
        <v>0</v>
      </c>
      <c r="Y260" s="9"/>
      <c r="Z260" s="9"/>
      <c r="AA260" s="10">
        <f t="shared" si="47"/>
        <v>0</v>
      </c>
      <c r="AB260" s="11">
        <v>45965</v>
      </c>
    </row>
    <row r="261" spans="1:28" ht="15.75" x14ac:dyDescent="0.25">
      <c r="A261" s="32">
        <v>45965</v>
      </c>
      <c r="B261" s="33" t="s">
        <v>189</v>
      </c>
      <c r="C261" s="33"/>
      <c r="D261" s="33" t="s">
        <v>31</v>
      </c>
      <c r="E261" s="33" t="s">
        <v>110</v>
      </c>
      <c r="F261" s="33">
        <v>2000</v>
      </c>
      <c r="G261" s="33" t="s">
        <v>29</v>
      </c>
      <c r="H261" s="33">
        <v>1800</v>
      </c>
      <c r="I261" s="5">
        <f t="shared" si="48"/>
        <v>3600000</v>
      </c>
      <c r="J261" s="37" t="s">
        <v>241</v>
      </c>
      <c r="K261" s="33"/>
      <c r="L261" s="9">
        <f t="shared" si="42"/>
        <v>400000</v>
      </c>
      <c r="M261" s="9">
        <v>400000</v>
      </c>
      <c r="N261" s="9"/>
      <c r="O261" s="9">
        <f t="shared" si="43"/>
        <v>0</v>
      </c>
      <c r="P261" s="9"/>
      <c r="Q261" s="9"/>
      <c r="R261" s="9">
        <f t="shared" si="44"/>
        <v>3200000</v>
      </c>
      <c r="S261" s="9">
        <v>3200000</v>
      </c>
      <c r="T261" s="9"/>
      <c r="U261" s="9">
        <f t="shared" si="45"/>
        <v>0</v>
      </c>
      <c r="V261" s="9"/>
      <c r="W261" s="9"/>
      <c r="X261" s="9">
        <f t="shared" si="46"/>
        <v>0</v>
      </c>
      <c r="Y261" s="9"/>
      <c r="Z261" s="9"/>
      <c r="AA261" s="10">
        <f t="shared" si="47"/>
        <v>0</v>
      </c>
      <c r="AB261" s="11">
        <v>45974</v>
      </c>
    </row>
    <row r="262" spans="1:28" ht="15.75" x14ac:dyDescent="0.25">
      <c r="A262" s="32">
        <v>45965</v>
      </c>
      <c r="B262" s="33" t="s">
        <v>631</v>
      </c>
      <c r="C262" s="33"/>
      <c r="D262" s="33" t="s">
        <v>31</v>
      </c>
      <c r="E262" s="33" t="s">
        <v>135</v>
      </c>
      <c r="F262" s="33">
        <v>28.9</v>
      </c>
      <c r="G262" s="33" t="s">
        <v>51</v>
      </c>
      <c r="H262" s="33">
        <v>43000</v>
      </c>
      <c r="I262" s="5">
        <f t="shared" si="48"/>
        <v>1242700</v>
      </c>
      <c r="J262" s="37" t="s">
        <v>241</v>
      </c>
      <c r="K262" s="33"/>
      <c r="L262" s="9">
        <f t="shared" si="42"/>
        <v>1242700</v>
      </c>
      <c r="M262" s="9">
        <v>1242700</v>
      </c>
      <c r="N262" s="9"/>
      <c r="O262" s="9">
        <f t="shared" si="43"/>
        <v>0</v>
      </c>
      <c r="P262" s="9"/>
      <c r="Q262" s="9"/>
      <c r="R262" s="9">
        <f t="shared" si="44"/>
        <v>0</v>
      </c>
      <c r="S262" s="9"/>
      <c r="T262" s="9"/>
      <c r="U262" s="9">
        <f t="shared" si="45"/>
        <v>0</v>
      </c>
      <c r="V262" s="9"/>
      <c r="W262" s="9"/>
      <c r="X262" s="9">
        <f t="shared" si="46"/>
        <v>0</v>
      </c>
      <c r="Y262" s="9"/>
      <c r="Z262" s="9"/>
      <c r="AA262" s="10">
        <f t="shared" si="47"/>
        <v>0</v>
      </c>
      <c r="AB262" s="11">
        <v>45965</v>
      </c>
    </row>
    <row r="263" spans="1:28" ht="15.75" x14ac:dyDescent="0.25">
      <c r="A263" s="32">
        <v>45965</v>
      </c>
      <c r="B263" s="33" t="s">
        <v>406</v>
      </c>
      <c r="C263" s="33"/>
      <c r="D263" s="33" t="s">
        <v>31</v>
      </c>
      <c r="E263" s="33" t="s">
        <v>95</v>
      </c>
      <c r="F263" s="33">
        <v>300</v>
      </c>
      <c r="G263" s="33" t="s">
        <v>29</v>
      </c>
      <c r="H263" s="33">
        <v>3800</v>
      </c>
      <c r="I263" s="5">
        <f t="shared" si="48"/>
        <v>1140000</v>
      </c>
      <c r="J263" s="37" t="s">
        <v>241</v>
      </c>
      <c r="K263" s="33"/>
      <c r="L263" s="9">
        <f t="shared" si="42"/>
        <v>380000</v>
      </c>
      <c r="M263" s="9">
        <v>380000</v>
      </c>
      <c r="N263" s="9"/>
      <c r="O263" s="9">
        <f t="shared" si="43"/>
        <v>0</v>
      </c>
      <c r="P263" s="9"/>
      <c r="Q263" s="9"/>
      <c r="R263" s="9">
        <f t="shared" si="44"/>
        <v>0</v>
      </c>
      <c r="S263" s="9"/>
      <c r="T263" s="9"/>
      <c r="U263" s="9">
        <f t="shared" si="45"/>
        <v>0</v>
      </c>
      <c r="V263" s="9"/>
      <c r="W263" s="9"/>
      <c r="X263" s="9">
        <f t="shared" si="46"/>
        <v>760000</v>
      </c>
      <c r="Y263" s="9">
        <v>760000</v>
      </c>
      <c r="Z263" s="9"/>
      <c r="AA263" s="10">
        <f t="shared" si="47"/>
        <v>0</v>
      </c>
      <c r="AB263" s="11">
        <v>45965</v>
      </c>
    </row>
    <row r="264" spans="1:28" ht="15.75" x14ac:dyDescent="0.25">
      <c r="A264" s="32">
        <v>45965</v>
      </c>
      <c r="B264" s="33" t="s">
        <v>1250</v>
      </c>
      <c r="C264" s="33"/>
      <c r="D264" s="33" t="s">
        <v>41</v>
      </c>
      <c r="E264" s="33" t="s">
        <v>102</v>
      </c>
      <c r="F264" s="43">
        <v>2</v>
      </c>
      <c r="G264" s="33" t="s">
        <v>74</v>
      </c>
      <c r="H264" s="33">
        <v>65000</v>
      </c>
      <c r="I264" s="5">
        <f t="shared" si="48"/>
        <v>130000</v>
      </c>
      <c r="J264" s="37" t="s">
        <v>241</v>
      </c>
      <c r="K264" s="33"/>
      <c r="L264" s="9">
        <f t="shared" si="42"/>
        <v>130000</v>
      </c>
      <c r="M264" s="9">
        <v>130000</v>
      </c>
      <c r="N264" s="9"/>
      <c r="O264" s="9">
        <f t="shared" si="43"/>
        <v>0</v>
      </c>
      <c r="P264" s="9"/>
      <c r="Q264" s="9"/>
      <c r="R264" s="9">
        <f t="shared" si="44"/>
        <v>0</v>
      </c>
      <c r="S264" s="9"/>
      <c r="T264" s="9"/>
      <c r="U264" s="9">
        <f t="shared" si="45"/>
        <v>0</v>
      </c>
      <c r="V264" s="9"/>
      <c r="W264" s="9"/>
      <c r="X264" s="9">
        <f t="shared" si="46"/>
        <v>0</v>
      </c>
      <c r="Y264" s="9"/>
      <c r="Z264" s="9"/>
      <c r="AA264" s="10">
        <f t="shared" si="47"/>
        <v>0</v>
      </c>
      <c r="AB264" s="11">
        <v>45965</v>
      </c>
    </row>
    <row r="265" spans="1:28" ht="15.75" x14ac:dyDescent="0.25">
      <c r="A265" s="32">
        <v>45965</v>
      </c>
      <c r="B265" s="33" t="s">
        <v>1250</v>
      </c>
      <c r="C265" s="33"/>
      <c r="D265" s="33" t="s">
        <v>41</v>
      </c>
      <c r="E265" s="33" t="s">
        <v>612</v>
      </c>
      <c r="F265" s="33">
        <v>1</v>
      </c>
      <c r="G265" s="33" t="s">
        <v>25</v>
      </c>
      <c r="H265" s="33">
        <v>250000</v>
      </c>
      <c r="I265" s="5">
        <f t="shared" si="48"/>
        <v>250000</v>
      </c>
      <c r="J265" s="37" t="s">
        <v>241</v>
      </c>
      <c r="K265" s="33"/>
      <c r="L265" s="9">
        <f t="shared" si="42"/>
        <v>250000</v>
      </c>
      <c r="M265" s="9">
        <v>250000</v>
      </c>
      <c r="N265" s="9"/>
      <c r="O265" s="9">
        <f t="shared" si="43"/>
        <v>0</v>
      </c>
      <c r="P265" s="9"/>
      <c r="Q265" s="9"/>
      <c r="R265" s="9">
        <f t="shared" si="44"/>
        <v>0</v>
      </c>
      <c r="S265" s="9"/>
      <c r="T265" s="9"/>
      <c r="U265" s="9">
        <f t="shared" si="45"/>
        <v>0</v>
      </c>
      <c r="V265" s="9"/>
      <c r="W265" s="9"/>
      <c r="X265" s="9">
        <f t="shared" si="46"/>
        <v>0</v>
      </c>
      <c r="Y265" s="9"/>
      <c r="Z265" s="9"/>
      <c r="AA265" s="10">
        <f t="shared" si="47"/>
        <v>0</v>
      </c>
      <c r="AB265" s="11">
        <v>45965</v>
      </c>
    </row>
    <row r="266" spans="1:28" ht="15.75" x14ac:dyDescent="0.25">
      <c r="A266" s="32">
        <v>45965</v>
      </c>
      <c r="B266" s="33" t="s">
        <v>1250</v>
      </c>
      <c r="C266" s="33"/>
      <c r="D266" s="33" t="s">
        <v>41</v>
      </c>
      <c r="E266" s="33" t="s">
        <v>262</v>
      </c>
      <c r="F266" s="33">
        <v>1</v>
      </c>
      <c r="G266" s="33" t="s">
        <v>51</v>
      </c>
      <c r="H266" s="33">
        <v>135000</v>
      </c>
      <c r="I266" s="5">
        <f t="shared" si="48"/>
        <v>135000</v>
      </c>
      <c r="J266" s="37" t="s">
        <v>241</v>
      </c>
      <c r="K266" s="33"/>
      <c r="L266" s="9">
        <f t="shared" si="42"/>
        <v>135000</v>
      </c>
      <c r="M266" s="9">
        <v>135000</v>
      </c>
      <c r="N266" s="9"/>
      <c r="O266" s="9">
        <f t="shared" si="43"/>
        <v>0</v>
      </c>
      <c r="P266" s="9"/>
      <c r="Q266" s="9"/>
      <c r="R266" s="9">
        <f t="shared" si="44"/>
        <v>0</v>
      </c>
      <c r="S266" s="9"/>
      <c r="T266" s="9"/>
      <c r="U266" s="9">
        <f t="shared" si="45"/>
        <v>0</v>
      </c>
      <c r="V266" s="9"/>
      <c r="W266" s="9"/>
      <c r="X266" s="9">
        <f t="shared" si="46"/>
        <v>0</v>
      </c>
      <c r="Y266" s="9"/>
      <c r="Z266" s="9"/>
      <c r="AA266" s="10">
        <f t="shared" si="47"/>
        <v>0</v>
      </c>
      <c r="AB266" s="11">
        <v>45965</v>
      </c>
    </row>
    <row r="267" spans="1:28" ht="15.75" x14ac:dyDescent="0.25">
      <c r="A267" s="32">
        <v>45965</v>
      </c>
      <c r="B267" s="33" t="s">
        <v>1250</v>
      </c>
      <c r="C267" s="33"/>
      <c r="D267" s="33" t="s">
        <v>41</v>
      </c>
      <c r="E267" s="33" t="s">
        <v>235</v>
      </c>
      <c r="F267" s="33">
        <v>2.5</v>
      </c>
      <c r="G267" s="33" t="s">
        <v>51</v>
      </c>
      <c r="H267" s="33">
        <v>90000</v>
      </c>
      <c r="I267" s="5">
        <f t="shared" si="48"/>
        <v>225000</v>
      </c>
      <c r="J267" s="37" t="s">
        <v>241</v>
      </c>
      <c r="K267" s="33"/>
      <c r="L267" s="9">
        <f t="shared" si="42"/>
        <v>225000</v>
      </c>
      <c r="M267" s="9">
        <v>225000</v>
      </c>
      <c r="N267" s="9"/>
      <c r="O267" s="9">
        <f t="shared" si="43"/>
        <v>0</v>
      </c>
      <c r="P267" s="9"/>
      <c r="Q267" s="9"/>
      <c r="R267" s="9">
        <f t="shared" si="44"/>
        <v>0</v>
      </c>
      <c r="S267" s="9"/>
      <c r="T267" s="9"/>
      <c r="U267" s="9">
        <f t="shared" si="45"/>
        <v>0</v>
      </c>
      <c r="V267" s="9"/>
      <c r="W267" s="9"/>
      <c r="X267" s="9">
        <f t="shared" si="46"/>
        <v>0</v>
      </c>
      <c r="Y267" s="9"/>
      <c r="Z267" s="9"/>
      <c r="AA267" s="10">
        <f t="shared" si="47"/>
        <v>0</v>
      </c>
      <c r="AB267" s="11">
        <v>45965</v>
      </c>
    </row>
    <row r="268" spans="1:28" ht="15.75" x14ac:dyDescent="0.25">
      <c r="A268" s="32">
        <v>45965</v>
      </c>
      <c r="B268" s="33" t="s">
        <v>1250</v>
      </c>
      <c r="C268" s="33"/>
      <c r="D268" s="33" t="s">
        <v>41</v>
      </c>
      <c r="E268" s="33" t="s">
        <v>1085</v>
      </c>
      <c r="F268" s="33">
        <v>1</v>
      </c>
      <c r="G268" s="33" t="s">
        <v>29</v>
      </c>
      <c r="H268" s="33">
        <v>35000</v>
      </c>
      <c r="I268" s="5">
        <f t="shared" si="48"/>
        <v>35000</v>
      </c>
      <c r="J268" s="37" t="s">
        <v>241</v>
      </c>
      <c r="K268" s="33"/>
      <c r="L268" s="9">
        <f t="shared" si="42"/>
        <v>35000</v>
      </c>
      <c r="M268" s="9">
        <v>35000</v>
      </c>
      <c r="N268" s="9"/>
      <c r="O268" s="9">
        <f t="shared" si="43"/>
        <v>0</v>
      </c>
      <c r="P268" s="9"/>
      <c r="Q268" s="9"/>
      <c r="R268" s="9">
        <f t="shared" si="44"/>
        <v>0</v>
      </c>
      <c r="S268" s="9"/>
      <c r="T268" s="9"/>
      <c r="U268" s="9">
        <f t="shared" si="45"/>
        <v>0</v>
      </c>
      <c r="V268" s="9"/>
      <c r="W268" s="9"/>
      <c r="X268" s="9">
        <f t="shared" si="46"/>
        <v>0</v>
      </c>
      <c r="Y268" s="9"/>
      <c r="Z268" s="9"/>
      <c r="AA268" s="10">
        <f t="shared" si="47"/>
        <v>0</v>
      </c>
      <c r="AB268" s="11">
        <v>45965</v>
      </c>
    </row>
    <row r="269" spans="1:28" ht="15.75" x14ac:dyDescent="0.25">
      <c r="A269" s="32">
        <v>45965</v>
      </c>
      <c r="B269" s="33" t="s">
        <v>258</v>
      </c>
      <c r="C269" s="33"/>
      <c r="D269" s="33" t="s">
        <v>31</v>
      </c>
      <c r="E269" s="33" t="s">
        <v>185</v>
      </c>
      <c r="F269" s="33">
        <v>20800</v>
      </c>
      <c r="G269" s="33" t="s">
        <v>29</v>
      </c>
      <c r="H269" s="33">
        <v>900</v>
      </c>
      <c r="I269" s="5">
        <f t="shared" si="48"/>
        <v>18720000</v>
      </c>
      <c r="J269" s="85" t="s">
        <v>38</v>
      </c>
      <c r="K269" s="107" t="s">
        <v>1217</v>
      </c>
      <c r="L269" s="9">
        <f t="shared" si="42"/>
        <v>0</v>
      </c>
      <c r="M269" s="9"/>
      <c r="N269" s="9"/>
      <c r="O269" s="9">
        <f t="shared" si="43"/>
        <v>0</v>
      </c>
      <c r="P269" s="9"/>
      <c r="Q269" s="9"/>
      <c r="R269" s="9">
        <f t="shared" si="44"/>
        <v>0</v>
      </c>
      <c r="S269" s="9"/>
      <c r="T269" s="9"/>
      <c r="U269" s="9">
        <f t="shared" si="45"/>
        <v>0</v>
      </c>
      <c r="V269" s="9"/>
      <c r="W269" s="9"/>
      <c r="X269" s="9">
        <f t="shared" si="46"/>
        <v>0</v>
      </c>
      <c r="Y269" s="9"/>
      <c r="Z269" s="9"/>
      <c r="AA269" s="10">
        <f t="shared" si="47"/>
        <v>18720000</v>
      </c>
      <c r="AB269" s="11"/>
    </row>
    <row r="270" spans="1:28" ht="15.75" x14ac:dyDescent="0.25">
      <c r="A270" s="32">
        <v>45965</v>
      </c>
      <c r="B270" s="33" t="s">
        <v>258</v>
      </c>
      <c r="C270" s="33"/>
      <c r="D270" s="33" t="s">
        <v>31</v>
      </c>
      <c r="E270" s="33" t="s">
        <v>1251</v>
      </c>
      <c r="F270" s="33">
        <v>4</v>
      </c>
      <c r="G270" s="33" t="s">
        <v>33</v>
      </c>
      <c r="H270" s="33">
        <v>230000</v>
      </c>
      <c r="I270" s="5">
        <f t="shared" si="48"/>
        <v>920000</v>
      </c>
      <c r="J270" s="85" t="s">
        <v>38</v>
      </c>
      <c r="K270" s="107" t="s">
        <v>1217</v>
      </c>
      <c r="L270" s="9">
        <f t="shared" si="42"/>
        <v>0</v>
      </c>
      <c r="M270" s="9"/>
      <c r="N270" s="9"/>
      <c r="O270" s="9">
        <f t="shared" si="43"/>
        <v>0</v>
      </c>
      <c r="P270" s="9"/>
      <c r="Q270" s="9"/>
      <c r="R270" s="9">
        <f t="shared" si="44"/>
        <v>0</v>
      </c>
      <c r="S270" s="9"/>
      <c r="T270" s="9"/>
      <c r="U270" s="9">
        <f t="shared" si="45"/>
        <v>0</v>
      </c>
      <c r="V270" s="9"/>
      <c r="W270" s="9"/>
      <c r="X270" s="9">
        <f t="shared" si="46"/>
        <v>0</v>
      </c>
      <c r="Y270" s="9"/>
      <c r="Z270" s="9"/>
      <c r="AA270" s="10">
        <f t="shared" si="47"/>
        <v>920000</v>
      </c>
      <c r="AB270" s="11"/>
    </row>
    <row r="271" spans="1:28" ht="15.75" x14ac:dyDescent="0.25">
      <c r="A271" s="32">
        <v>45965</v>
      </c>
      <c r="B271" s="33" t="s">
        <v>1252</v>
      </c>
      <c r="C271" s="33"/>
      <c r="D271" s="33" t="s">
        <v>31</v>
      </c>
      <c r="E271" s="33" t="s">
        <v>175</v>
      </c>
      <c r="F271" s="33">
        <v>2000</v>
      </c>
      <c r="G271" s="33" t="s">
        <v>29</v>
      </c>
      <c r="H271" s="33">
        <v>1700</v>
      </c>
      <c r="I271" s="5">
        <f t="shared" si="48"/>
        <v>3400000</v>
      </c>
      <c r="J271" s="37" t="s">
        <v>240</v>
      </c>
      <c r="K271" s="33"/>
      <c r="L271" s="9">
        <f t="shared" si="42"/>
        <v>0</v>
      </c>
      <c r="M271" s="9"/>
      <c r="N271" s="9"/>
      <c r="O271" s="9">
        <f t="shared" si="43"/>
        <v>3400000</v>
      </c>
      <c r="P271" s="9">
        <v>3400000</v>
      </c>
      <c r="Q271" s="9"/>
      <c r="R271" s="9">
        <f t="shared" si="44"/>
        <v>0</v>
      </c>
      <c r="S271" s="9"/>
      <c r="T271" s="9"/>
      <c r="U271" s="9">
        <f t="shared" si="45"/>
        <v>0</v>
      </c>
      <c r="V271" s="9"/>
      <c r="W271" s="9"/>
      <c r="X271" s="9">
        <f t="shared" si="46"/>
        <v>0</v>
      </c>
      <c r="Y271" s="9"/>
      <c r="Z271" s="9"/>
      <c r="AA271" s="10">
        <f t="shared" si="47"/>
        <v>0</v>
      </c>
      <c r="AB271" s="11">
        <v>45957</v>
      </c>
    </row>
    <row r="272" spans="1:28" ht="15.75" x14ac:dyDescent="0.25">
      <c r="A272" s="32">
        <v>45965</v>
      </c>
      <c r="B272" s="33" t="s">
        <v>258</v>
      </c>
      <c r="C272" s="33"/>
      <c r="D272" s="33" t="s">
        <v>31</v>
      </c>
      <c r="E272" s="33" t="s">
        <v>294</v>
      </c>
      <c r="F272" s="33">
        <v>1</v>
      </c>
      <c r="G272" s="33" t="s">
        <v>33</v>
      </c>
      <c r="H272" s="33">
        <v>230000</v>
      </c>
      <c r="I272" s="5">
        <f t="shared" si="48"/>
        <v>230000</v>
      </c>
      <c r="J272" s="85" t="s">
        <v>38</v>
      </c>
      <c r="K272" s="107" t="s">
        <v>1217</v>
      </c>
      <c r="L272" s="9">
        <f t="shared" si="42"/>
        <v>0</v>
      </c>
      <c r="M272" s="9"/>
      <c r="N272" s="9"/>
      <c r="O272" s="9">
        <f t="shared" si="43"/>
        <v>0</v>
      </c>
      <c r="P272" s="9"/>
      <c r="Q272" s="9"/>
      <c r="R272" s="9">
        <f t="shared" si="44"/>
        <v>0</v>
      </c>
      <c r="S272" s="9"/>
      <c r="T272" s="9"/>
      <c r="U272" s="9">
        <f t="shared" si="45"/>
        <v>0</v>
      </c>
      <c r="V272" s="9"/>
      <c r="W272" s="9"/>
      <c r="X272" s="9">
        <f t="shared" si="46"/>
        <v>0</v>
      </c>
      <c r="Y272" s="9"/>
      <c r="Z272" s="9"/>
      <c r="AA272" s="10">
        <f t="shared" si="47"/>
        <v>230000</v>
      </c>
      <c r="AB272" s="11"/>
    </row>
    <row r="273" spans="1:28" ht="15.75" x14ac:dyDescent="0.25">
      <c r="A273" s="32">
        <v>45965</v>
      </c>
      <c r="B273" s="33" t="s">
        <v>258</v>
      </c>
      <c r="C273" s="33"/>
      <c r="D273" s="33" t="s">
        <v>31</v>
      </c>
      <c r="E273" s="33" t="s">
        <v>361</v>
      </c>
      <c r="F273" s="33">
        <v>1</v>
      </c>
      <c r="G273" s="33" t="s">
        <v>33</v>
      </c>
      <c r="H273" s="33">
        <v>230000</v>
      </c>
      <c r="I273" s="5">
        <f t="shared" si="48"/>
        <v>230000</v>
      </c>
      <c r="J273" s="85" t="s">
        <v>38</v>
      </c>
      <c r="K273" s="107" t="s">
        <v>1217</v>
      </c>
      <c r="L273" s="9">
        <f t="shared" si="42"/>
        <v>0</v>
      </c>
      <c r="M273" s="9"/>
      <c r="N273" s="9"/>
      <c r="O273" s="9">
        <f t="shared" si="43"/>
        <v>0</v>
      </c>
      <c r="P273" s="9"/>
      <c r="Q273" s="9"/>
      <c r="R273" s="9">
        <f t="shared" si="44"/>
        <v>0</v>
      </c>
      <c r="S273" s="9"/>
      <c r="T273" s="9"/>
      <c r="U273" s="9">
        <f t="shared" si="45"/>
        <v>0</v>
      </c>
      <c r="V273" s="9"/>
      <c r="W273" s="9"/>
      <c r="X273" s="9">
        <f t="shared" si="46"/>
        <v>0</v>
      </c>
      <c r="Y273" s="9"/>
      <c r="Z273" s="9"/>
      <c r="AA273" s="10">
        <f t="shared" si="47"/>
        <v>230000</v>
      </c>
      <c r="AB273" s="11"/>
    </row>
    <row r="274" spans="1:28" ht="15.75" x14ac:dyDescent="0.25">
      <c r="A274" s="32">
        <v>45965</v>
      </c>
      <c r="B274" s="33" t="s">
        <v>258</v>
      </c>
      <c r="C274" s="33"/>
      <c r="D274" s="33" t="s">
        <v>31</v>
      </c>
      <c r="E274" s="33" t="s">
        <v>295</v>
      </c>
      <c r="F274" s="33">
        <v>1</v>
      </c>
      <c r="G274" s="33" t="s">
        <v>33</v>
      </c>
      <c r="H274" s="33">
        <v>230000</v>
      </c>
      <c r="I274" s="5">
        <f t="shared" si="48"/>
        <v>230000</v>
      </c>
      <c r="J274" s="85" t="s">
        <v>38</v>
      </c>
      <c r="K274" s="107" t="s">
        <v>1217</v>
      </c>
      <c r="L274" s="9">
        <f t="shared" si="42"/>
        <v>0</v>
      </c>
      <c r="M274" s="9"/>
      <c r="N274" s="9"/>
      <c r="O274" s="9">
        <f t="shared" si="43"/>
        <v>0</v>
      </c>
      <c r="P274" s="9"/>
      <c r="Q274" s="9"/>
      <c r="R274" s="9">
        <f t="shared" si="44"/>
        <v>0</v>
      </c>
      <c r="S274" s="9"/>
      <c r="T274" s="9"/>
      <c r="U274" s="9">
        <f t="shared" si="45"/>
        <v>0</v>
      </c>
      <c r="V274" s="9"/>
      <c r="W274" s="9"/>
      <c r="X274" s="9">
        <f t="shared" si="46"/>
        <v>0</v>
      </c>
      <c r="Y274" s="9"/>
      <c r="Z274" s="9"/>
      <c r="AA274" s="10">
        <f t="shared" si="47"/>
        <v>230000</v>
      </c>
      <c r="AB274" s="11"/>
    </row>
    <row r="275" spans="1:28" ht="15.75" x14ac:dyDescent="0.25">
      <c r="A275" s="32">
        <v>45965</v>
      </c>
      <c r="B275" s="33" t="s">
        <v>258</v>
      </c>
      <c r="C275" s="33"/>
      <c r="D275" s="33" t="s">
        <v>31</v>
      </c>
      <c r="E275" s="33" t="s">
        <v>907</v>
      </c>
      <c r="F275" s="33">
        <v>1</v>
      </c>
      <c r="G275" s="33" t="s">
        <v>33</v>
      </c>
      <c r="H275" s="33">
        <v>330000</v>
      </c>
      <c r="I275" s="5">
        <f t="shared" si="48"/>
        <v>330000</v>
      </c>
      <c r="J275" s="85" t="s">
        <v>38</v>
      </c>
      <c r="K275" s="107" t="s">
        <v>1217</v>
      </c>
      <c r="L275" s="9">
        <f t="shared" si="42"/>
        <v>0</v>
      </c>
      <c r="M275" s="9"/>
      <c r="N275" s="9"/>
      <c r="O275" s="9">
        <f t="shared" si="43"/>
        <v>0</v>
      </c>
      <c r="P275" s="9"/>
      <c r="Q275" s="9"/>
      <c r="R275" s="9">
        <f t="shared" si="44"/>
        <v>0</v>
      </c>
      <c r="S275" s="9"/>
      <c r="T275" s="9"/>
      <c r="U275" s="9">
        <f t="shared" si="45"/>
        <v>0</v>
      </c>
      <c r="V275" s="9"/>
      <c r="W275" s="9"/>
      <c r="X275" s="9">
        <f t="shared" si="46"/>
        <v>0</v>
      </c>
      <c r="Y275" s="9"/>
      <c r="Z275" s="9"/>
      <c r="AA275" s="10">
        <f t="shared" si="47"/>
        <v>330000</v>
      </c>
      <c r="AB275" s="11"/>
    </row>
    <row r="276" spans="1:28" ht="15.75" x14ac:dyDescent="0.25">
      <c r="A276" s="32">
        <v>45965</v>
      </c>
      <c r="B276" s="33" t="s">
        <v>258</v>
      </c>
      <c r="C276" s="33"/>
      <c r="D276" s="33" t="s">
        <v>31</v>
      </c>
      <c r="E276" s="33" t="s">
        <v>617</v>
      </c>
      <c r="F276" s="33">
        <v>1</v>
      </c>
      <c r="G276" s="33" t="s">
        <v>33</v>
      </c>
      <c r="H276" s="33">
        <v>230000</v>
      </c>
      <c r="I276" s="5">
        <f t="shared" si="48"/>
        <v>230000</v>
      </c>
      <c r="J276" s="85" t="s">
        <v>38</v>
      </c>
      <c r="K276" s="107" t="s">
        <v>1217</v>
      </c>
      <c r="L276" s="9">
        <f t="shared" si="42"/>
        <v>0</v>
      </c>
      <c r="M276" s="9"/>
      <c r="N276" s="9"/>
      <c r="O276" s="9">
        <f t="shared" si="43"/>
        <v>0</v>
      </c>
      <c r="P276" s="9"/>
      <c r="Q276" s="9"/>
      <c r="R276" s="9">
        <f t="shared" si="44"/>
        <v>0</v>
      </c>
      <c r="S276" s="9"/>
      <c r="T276" s="9"/>
      <c r="U276" s="9">
        <f t="shared" si="45"/>
        <v>0</v>
      </c>
      <c r="V276" s="9"/>
      <c r="W276" s="9"/>
      <c r="X276" s="9">
        <f t="shared" si="46"/>
        <v>0</v>
      </c>
      <c r="Y276" s="9"/>
      <c r="Z276" s="9"/>
      <c r="AA276" s="10">
        <f t="shared" si="47"/>
        <v>230000</v>
      </c>
      <c r="AB276" s="11"/>
    </row>
    <row r="277" spans="1:28" ht="15.75" x14ac:dyDescent="0.25">
      <c r="A277" s="32">
        <v>45965</v>
      </c>
      <c r="B277" s="33" t="s">
        <v>258</v>
      </c>
      <c r="C277" s="33"/>
      <c r="D277" s="33" t="s">
        <v>31</v>
      </c>
      <c r="E277" s="33" t="s">
        <v>553</v>
      </c>
      <c r="F277" s="21">
        <v>1</v>
      </c>
      <c r="G277" s="33" t="s">
        <v>33</v>
      </c>
      <c r="H277" s="21">
        <v>230000</v>
      </c>
      <c r="I277" s="5">
        <f t="shared" si="48"/>
        <v>230000</v>
      </c>
      <c r="J277" s="85" t="s">
        <v>38</v>
      </c>
      <c r="K277" s="107" t="s">
        <v>1217</v>
      </c>
      <c r="L277" s="9">
        <f t="shared" si="42"/>
        <v>0</v>
      </c>
      <c r="M277" s="9"/>
      <c r="N277" s="9"/>
      <c r="O277" s="9">
        <f t="shared" si="43"/>
        <v>0</v>
      </c>
      <c r="P277" s="9"/>
      <c r="Q277" s="9"/>
      <c r="R277" s="9">
        <f t="shared" si="44"/>
        <v>0</v>
      </c>
      <c r="S277" s="9"/>
      <c r="T277" s="9"/>
      <c r="U277" s="9">
        <f t="shared" si="45"/>
        <v>0</v>
      </c>
      <c r="V277" s="9"/>
      <c r="W277" s="9"/>
      <c r="X277" s="9">
        <f t="shared" si="46"/>
        <v>0</v>
      </c>
      <c r="Y277" s="9"/>
      <c r="Z277" s="9"/>
      <c r="AA277" s="10">
        <f t="shared" si="47"/>
        <v>230000</v>
      </c>
      <c r="AB277" s="11"/>
    </row>
    <row r="278" spans="1:28" ht="15.75" x14ac:dyDescent="0.25">
      <c r="A278" s="32">
        <v>45965</v>
      </c>
      <c r="B278" s="33" t="s">
        <v>258</v>
      </c>
      <c r="C278" s="33"/>
      <c r="D278" s="33" t="s">
        <v>31</v>
      </c>
      <c r="E278" s="33" t="s">
        <v>64</v>
      </c>
      <c r="F278" s="21">
        <v>1</v>
      </c>
      <c r="G278" s="33" t="s">
        <v>33</v>
      </c>
      <c r="H278" s="21">
        <v>150000</v>
      </c>
      <c r="I278" s="5">
        <f t="shared" si="48"/>
        <v>150000</v>
      </c>
      <c r="J278" s="85" t="s">
        <v>38</v>
      </c>
      <c r="K278" s="107" t="s">
        <v>1217</v>
      </c>
      <c r="L278" s="9">
        <f t="shared" si="42"/>
        <v>0</v>
      </c>
      <c r="M278" s="9"/>
      <c r="N278" s="9"/>
      <c r="O278" s="9">
        <f t="shared" si="43"/>
        <v>0</v>
      </c>
      <c r="P278" s="9"/>
      <c r="Q278" s="9"/>
      <c r="R278" s="9">
        <f t="shared" si="44"/>
        <v>0</v>
      </c>
      <c r="S278" s="9"/>
      <c r="T278" s="9"/>
      <c r="U278" s="9">
        <f t="shared" si="45"/>
        <v>0</v>
      </c>
      <c r="V278" s="9"/>
      <c r="W278" s="9"/>
      <c r="X278" s="9">
        <f t="shared" si="46"/>
        <v>0</v>
      </c>
      <c r="Y278" s="9"/>
      <c r="Z278" s="9"/>
      <c r="AA278" s="10">
        <f t="shared" si="47"/>
        <v>150000</v>
      </c>
      <c r="AB278" s="11"/>
    </row>
    <row r="279" spans="1:28" ht="15.75" x14ac:dyDescent="0.25">
      <c r="A279" s="32">
        <v>45965</v>
      </c>
      <c r="B279" s="33" t="s">
        <v>258</v>
      </c>
      <c r="C279" s="35"/>
      <c r="D279" s="33" t="s">
        <v>31</v>
      </c>
      <c r="E279" s="33" t="s">
        <v>32</v>
      </c>
      <c r="F279" s="21">
        <v>1</v>
      </c>
      <c r="G279" s="33" t="s">
        <v>33</v>
      </c>
      <c r="H279" s="40">
        <v>150000</v>
      </c>
      <c r="I279" s="5">
        <f t="shared" si="48"/>
        <v>150000</v>
      </c>
      <c r="J279" s="85" t="s">
        <v>38</v>
      </c>
      <c r="K279" s="107" t="s">
        <v>1217</v>
      </c>
      <c r="L279" s="9">
        <f t="shared" si="42"/>
        <v>0</v>
      </c>
      <c r="M279" s="9"/>
      <c r="N279" s="9"/>
      <c r="O279" s="9">
        <f t="shared" si="43"/>
        <v>0</v>
      </c>
      <c r="P279" s="9"/>
      <c r="Q279" s="9"/>
      <c r="R279" s="9">
        <f t="shared" si="44"/>
        <v>0</v>
      </c>
      <c r="S279" s="9"/>
      <c r="T279" s="9"/>
      <c r="U279" s="9">
        <f t="shared" si="45"/>
        <v>0</v>
      </c>
      <c r="V279" s="9"/>
      <c r="W279" s="9"/>
      <c r="X279" s="9">
        <f t="shared" si="46"/>
        <v>0</v>
      </c>
      <c r="Y279" s="9"/>
      <c r="Z279" s="9"/>
      <c r="AA279" s="10">
        <f t="shared" si="47"/>
        <v>150000</v>
      </c>
      <c r="AB279" s="11"/>
    </row>
    <row r="280" spans="1:28" ht="15.75" x14ac:dyDescent="0.25">
      <c r="A280" s="32">
        <v>45965</v>
      </c>
      <c r="B280" s="33" t="s">
        <v>359</v>
      </c>
      <c r="C280" s="33"/>
      <c r="D280" s="35" t="s">
        <v>41</v>
      </c>
      <c r="E280" s="33" t="s">
        <v>297</v>
      </c>
      <c r="F280" s="21">
        <v>2400</v>
      </c>
      <c r="G280" s="33" t="s">
        <v>29</v>
      </c>
      <c r="H280" s="21">
        <v>1750</v>
      </c>
      <c r="I280" s="5">
        <f t="shared" si="48"/>
        <v>4200000</v>
      </c>
      <c r="J280" s="41" t="s">
        <v>240</v>
      </c>
      <c r="K280" s="21" t="s">
        <v>1228</v>
      </c>
      <c r="L280" s="9">
        <f t="shared" si="42"/>
        <v>0</v>
      </c>
      <c r="M280" s="9"/>
      <c r="N280" s="9"/>
      <c r="O280" s="9">
        <f t="shared" si="43"/>
        <v>0</v>
      </c>
      <c r="P280" s="9"/>
      <c r="Q280" s="9"/>
      <c r="R280" s="9">
        <f t="shared" si="44"/>
        <v>4200000</v>
      </c>
      <c r="S280" s="9">
        <v>4200000</v>
      </c>
      <c r="T280" s="9"/>
      <c r="U280" s="9">
        <f t="shared" si="45"/>
        <v>0</v>
      </c>
      <c r="V280" s="9"/>
      <c r="W280" s="9"/>
      <c r="X280" s="9">
        <f t="shared" si="46"/>
        <v>0</v>
      </c>
      <c r="Y280" s="9"/>
      <c r="Z280" s="9"/>
      <c r="AA280" s="10">
        <f t="shared" si="47"/>
        <v>0</v>
      </c>
      <c r="AB280" s="11">
        <v>45974</v>
      </c>
    </row>
    <row r="281" spans="1:28" ht="15.75" x14ac:dyDescent="0.25">
      <c r="A281" s="32">
        <v>45965</v>
      </c>
      <c r="B281" s="33" t="s">
        <v>359</v>
      </c>
      <c r="C281" s="33"/>
      <c r="D281" s="35" t="s">
        <v>41</v>
      </c>
      <c r="E281" s="33" t="s">
        <v>70</v>
      </c>
      <c r="F281" s="21">
        <v>200</v>
      </c>
      <c r="G281" s="33" t="s">
        <v>29</v>
      </c>
      <c r="H281" s="21">
        <v>2720</v>
      </c>
      <c r="I281" s="5">
        <f t="shared" si="48"/>
        <v>544000</v>
      </c>
      <c r="J281" s="41" t="s">
        <v>240</v>
      </c>
      <c r="K281" s="21" t="s">
        <v>1228</v>
      </c>
      <c r="L281" s="9">
        <f t="shared" si="42"/>
        <v>0</v>
      </c>
      <c r="M281" s="9"/>
      <c r="N281" s="9"/>
      <c r="O281" s="9">
        <f t="shared" si="43"/>
        <v>0</v>
      </c>
      <c r="P281" s="9"/>
      <c r="Q281" s="9"/>
      <c r="R281" s="9">
        <f t="shared" si="44"/>
        <v>544000</v>
      </c>
      <c r="S281" s="9">
        <v>544000</v>
      </c>
      <c r="T281" s="9"/>
      <c r="U281" s="9">
        <f t="shared" si="45"/>
        <v>0</v>
      </c>
      <c r="V281" s="9"/>
      <c r="W281" s="9"/>
      <c r="X281" s="9">
        <f t="shared" si="46"/>
        <v>0</v>
      </c>
      <c r="Y281" s="9"/>
      <c r="Z281" s="9"/>
      <c r="AA281" s="10">
        <f t="shared" si="47"/>
        <v>0</v>
      </c>
      <c r="AB281" s="11">
        <v>45980</v>
      </c>
    </row>
    <row r="282" spans="1:28" ht="15.75" x14ac:dyDescent="0.25">
      <c r="A282" s="32">
        <v>45965</v>
      </c>
      <c r="B282" s="35" t="s">
        <v>312</v>
      </c>
      <c r="C282" s="33"/>
      <c r="D282" s="35" t="s">
        <v>31</v>
      </c>
      <c r="E282" s="33" t="s">
        <v>110</v>
      </c>
      <c r="F282" s="21">
        <v>200</v>
      </c>
      <c r="G282" s="33" t="s">
        <v>29</v>
      </c>
      <c r="H282" s="21">
        <v>1800</v>
      </c>
      <c r="I282" s="5">
        <f t="shared" si="48"/>
        <v>360000</v>
      </c>
      <c r="J282" s="41" t="s">
        <v>240</v>
      </c>
      <c r="K282" s="21" t="s">
        <v>1254</v>
      </c>
      <c r="L282" s="9">
        <f t="shared" si="42"/>
        <v>0</v>
      </c>
      <c r="M282" s="9"/>
      <c r="N282" s="9"/>
      <c r="O282" s="9">
        <f t="shared" si="43"/>
        <v>360000</v>
      </c>
      <c r="P282" s="9">
        <v>360000</v>
      </c>
      <c r="Q282" s="9"/>
      <c r="R282" s="9">
        <f t="shared" si="44"/>
        <v>0</v>
      </c>
      <c r="S282" s="9"/>
      <c r="T282" s="9"/>
      <c r="U282" s="9">
        <f t="shared" si="45"/>
        <v>0</v>
      </c>
      <c r="V282" s="9"/>
      <c r="W282" s="9"/>
      <c r="X282" s="9">
        <f t="shared" si="46"/>
        <v>0</v>
      </c>
      <c r="Y282" s="9"/>
      <c r="Z282" s="9"/>
      <c r="AA282" s="10">
        <f t="shared" si="47"/>
        <v>0</v>
      </c>
      <c r="AB282" s="11">
        <v>45966</v>
      </c>
    </row>
    <row r="283" spans="1:28" ht="15.75" x14ac:dyDescent="0.25">
      <c r="A283" s="32">
        <v>45965</v>
      </c>
      <c r="B283" s="33" t="s">
        <v>1253</v>
      </c>
      <c r="C283" s="33"/>
      <c r="D283" s="33" t="s">
        <v>31</v>
      </c>
      <c r="E283" s="33" t="s">
        <v>166</v>
      </c>
      <c r="F283" s="21">
        <v>1</v>
      </c>
      <c r="G283" s="33" t="s">
        <v>23</v>
      </c>
      <c r="H283" s="21">
        <v>400000</v>
      </c>
      <c r="I283" s="5">
        <f t="shared" si="48"/>
        <v>400000</v>
      </c>
      <c r="J283" s="37" t="s">
        <v>241</v>
      </c>
      <c r="K283" s="21"/>
      <c r="L283" s="9">
        <f t="shared" si="42"/>
        <v>0</v>
      </c>
      <c r="M283" s="9"/>
      <c r="N283" s="9"/>
      <c r="O283" s="9">
        <f t="shared" si="43"/>
        <v>0</v>
      </c>
      <c r="P283" s="9"/>
      <c r="Q283" s="9"/>
      <c r="R283" s="9">
        <f t="shared" si="44"/>
        <v>0</v>
      </c>
      <c r="S283" s="9"/>
      <c r="T283" s="9"/>
      <c r="U283" s="9">
        <f t="shared" si="45"/>
        <v>400000</v>
      </c>
      <c r="V283" s="9">
        <v>400000</v>
      </c>
      <c r="W283" s="9"/>
      <c r="X283" s="9">
        <f t="shared" si="46"/>
        <v>0</v>
      </c>
      <c r="Y283" s="9"/>
      <c r="Z283" s="9"/>
      <c r="AA283" s="10">
        <f t="shared" si="47"/>
        <v>0</v>
      </c>
      <c r="AB283" s="11">
        <v>45965</v>
      </c>
    </row>
    <row r="284" spans="1:28" ht="15.75" x14ac:dyDescent="0.25">
      <c r="A284" s="32">
        <v>45965</v>
      </c>
      <c r="B284" s="33" t="s">
        <v>191</v>
      </c>
      <c r="C284" s="33"/>
      <c r="D284" s="33" t="s">
        <v>31</v>
      </c>
      <c r="E284" s="33" t="s">
        <v>86</v>
      </c>
      <c r="F284" s="21">
        <v>25</v>
      </c>
      <c r="G284" s="33" t="s">
        <v>51</v>
      </c>
      <c r="H284" s="21">
        <v>125000</v>
      </c>
      <c r="I284" s="5">
        <f t="shared" si="48"/>
        <v>3125000</v>
      </c>
      <c r="J284" s="37" t="s">
        <v>241</v>
      </c>
      <c r="K284" s="21" t="s">
        <v>1228</v>
      </c>
      <c r="L284" s="9">
        <f t="shared" si="42"/>
        <v>3125000</v>
      </c>
      <c r="M284" s="9">
        <v>3125000</v>
      </c>
      <c r="N284" s="9"/>
      <c r="O284" s="9">
        <f t="shared" si="43"/>
        <v>0</v>
      </c>
      <c r="P284" s="9"/>
      <c r="Q284" s="9"/>
      <c r="R284" s="9">
        <f t="shared" si="44"/>
        <v>0</v>
      </c>
      <c r="S284" s="9"/>
      <c r="T284" s="9"/>
      <c r="U284" s="9">
        <f t="shared" si="45"/>
        <v>0</v>
      </c>
      <c r="V284" s="9"/>
      <c r="W284" s="9"/>
      <c r="X284" s="9">
        <f t="shared" si="46"/>
        <v>0</v>
      </c>
      <c r="Y284" s="9"/>
      <c r="Z284" s="9"/>
      <c r="AA284" s="10">
        <f t="shared" si="47"/>
        <v>0</v>
      </c>
      <c r="AB284" s="11">
        <v>45973</v>
      </c>
    </row>
    <row r="285" spans="1:28" ht="15.75" x14ac:dyDescent="0.25">
      <c r="A285" s="32">
        <v>45965</v>
      </c>
      <c r="B285" s="33" t="s">
        <v>191</v>
      </c>
      <c r="C285" s="33"/>
      <c r="D285" s="33" t="s">
        <v>31</v>
      </c>
      <c r="E285" s="33" t="s">
        <v>185</v>
      </c>
      <c r="F285" s="21">
        <v>10000</v>
      </c>
      <c r="G285" s="33" t="s">
        <v>29</v>
      </c>
      <c r="H285" s="21">
        <v>875</v>
      </c>
      <c r="I285" s="5">
        <f t="shared" si="48"/>
        <v>8750000</v>
      </c>
      <c r="J285" s="37" t="s">
        <v>241</v>
      </c>
      <c r="K285" s="21" t="s">
        <v>1228</v>
      </c>
      <c r="L285" s="9">
        <f t="shared" si="42"/>
        <v>1419000</v>
      </c>
      <c r="M285" s="9">
        <v>1419000</v>
      </c>
      <c r="N285" s="9"/>
      <c r="O285" s="9">
        <f t="shared" si="43"/>
        <v>0</v>
      </c>
      <c r="P285" s="9"/>
      <c r="Q285" s="9"/>
      <c r="R285" s="9">
        <f t="shared" si="44"/>
        <v>0</v>
      </c>
      <c r="S285" s="9"/>
      <c r="T285" s="9"/>
      <c r="U285" s="9">
        <f t="shared" si="45"/>
        <v>7331000</v>
      </c>
      <c r="V285" s="9">
        <v>4000000</v>
      </c>
      <c r="W285" s="9">
        <v>3331000</v>
      </c>
      <c r="X285" s="9">
        <f t="shared" si="46"/>
        <v>0</v>
      </c>
      <c r="Y285" s="9"/>
      <c r="Z285" s="9"/>
      <c r="AA285" s="10">
        <f t="shared" si="47"/>
        <v>0</v>
      </c>
      <c r="AB285" s="11">
        <v>45979</v>
      </c>
    </row>
    <row r="286" spans="1:28" ht="15.75" x14ac:dyDescent="0.25">
      <c r="A286" s="32">
        <v>45965</v>
      </c>
      <c r="B286" s="33" t="s">
        <v>103</v>
      </c>
      <c r="C286" s="33"/>
      <c r="D286" s="33" t="s">
        <v>31</v>
      </c>
      <c r="E286" s="33" t="s">
        <v>64</v>
      </c>
      <c r="F286" s="21">
        <v>2</v>
      </c>
      <c r="G286" s="33" t="s">
        <v>33</v>
      </c>
      <c r="H286" s="21">
        <v>150000</v>
      </c>
      <c r="I286" s="5">
        <f t="shared" si="48"/>
        <v>300000</v>
      </c>
      <c r="J286" s="82" t="s">
        <v>43</v>
      </c>
      <c r="K286" s="145" t="s">
        <v>1228</v>
      </c>
      <c r="L286" s="9">
        <f t="shared" si="42"/>
        <v>0</v>
      </c>
      <c r="M286" s="9"/>
      <c r="N286" s="9"/>
      <c r="O286" s="9">
        <f t="shared" si="43"/>
        <v>0</v>
      </c>
      <c r="P286" s="9"/>
      <c r="Q286" s="9"/>
      <c r="R286" s="9">
        <f t="shared" si="44"/>
        <v>0</v>
      </c>
      <c r="S286" s="9"/>
      <c r="T286" s="9"/>
      <c r="U286" s="9">
        <f t="shared" si="45"/>
        <v>0</v>
      </c>
      <c r="V286" s="9"/>
      <c r="W286" s="9"/>
      <c r="X286" s="9">
        <f t="shared" si="46"/>
        <v>0</v>
      </c>
      <c r="Y286" s="9"/>
      <c r="Z286" s="9"/>
      <c r="AA286" s="10">
        <f t="shared" si="47"/>
        <v>300000</v>
      </c>
      <c r="AB286" s="11"/>
    </row>
    <row r="287" spans="1:28" ht="15.75" x14ac:dyDescent="0.25">
      <c r="A287" s="32">
        <v>45965</v>
      </c>
      <c r="B287" s="33" t="s">
        <v>254</v>
      </c>
      <c r="C287" s="33"/>
      <c r="D287" s="33" t="s">
        <v>41</v>
      </c>
      <c r="E287" s="33" t="s">
        <v>185</v>
      </c>
      <c r="F287" s="21">
        <v>2200</v>
      </c>
      <c r="G287" s="33" t="s">
        <v>29</v>
      </c>
      <c r="H287" s="33">
        <v>900</v>
      </c>
      <c r="I287" s="5">
        <f t="shared" si="48"/>
        <v>1980000</v>
      </c>
      <c r="J287" s="37" t="s">
        <v>241</v>
      </c>
      <c r="K287" s="21" t="s">
        <v>1254</v>
      </c>
      <c r="L287" s="9">
        <f t="shared" si="42"/>
        <v>0</v>
      </c>
      <c r="M287" s="9"/>
      <c r="N287" s="9"/>
      <c r="O287" s="9">
        <f t="shared" si="43"/>
        <v>0</v>
      </c>
      <c r="P287" s="9"/>
      <c r="Q287" s="9"/>
      <c r="R287" s="9">
        <f t="shared" si="44"/>
        <v>0</v>
      </c>
      <c r="S287" s="9"/>
      <c r="T287" s="9"/>
      <c r="U287" s="9">
        <f t="shared" si="45"/>
        <v>1980000</v>
      </c>
      <c r="V287" s="9">
        <v>1980000</v>
      </c>
      <c r="W287" s="9"/>
      <c r="X287" s="9">
        <f t="shared" si="46"/>
        <v>0</v>
      </c>
      <c r="Y287" s="9"/>
      <c r="Z287" s="9"/>
      <c r="AA287" s="10">
        <f t="shared" si="47"/>
        <v>0</v>
      </c>
      <c r="AB287" s="11">
        <v>45968</v>
      </c>
    </row>
    <row r="288" spans="1:28" ht="15.75" x14ac:dyDescent="0.25">
      <c r="A288" s="32">
        <v>45965</v>
      </c>
      <c r="B288" s="33" t="s">
        <v>254</v>
      </c>
      <c r="C288" s="33"/>
      <c r="D288" s="33" t="s">
        <v>41</v>
      </c>
      <c r="E288" s="33" t="s">
        <v>224</v>
      </c>
      <c r="F288" s="33">
        <v>250</v>
      </c>
      <c r="G288" s="33" t="s">
        <v>29</v>
      </c>
      <c r="H288" s="33">
        <v>1790</v>
      </c>
      <c r="I288" s="5">
        <f t="shared" si="48"/>
        <v>447500</v>
      </c>
      <c r="J288" s="37" t="s">
        <v>241</v>
      </c>
      <c r="K288" s="21" t="s">
        <v>1254</v>
      </c>
      <c r="L288" s="9">
        <f t="shared" si="42"/>
        <v>0</v>
      </c>
      <c r="M288" s="9"/>
      <c r="N288" s="9"/>
      <c r="O288" s="9">
        <f t="shared" si="43"/>
        <v>0</v>
      </c>
      <c r="P288" s="9"/>
      <c r="Q288" s="9"/>
      <c r="R288" s="9">
        <f t="shared" si="44"/>
        <v>0</v>
      </c>
      <c r="S288" s="9"/>
      <c r="T288" s="9"/>
      <c r="U288" s="9">
        <f t="shared" si="45"/>
        <v>447500</v>
      </c>
      <c r="V288" s="9">
        <v>447500</v>
      </c>
      <c r="W288" s="9"/>
      <c r="X288" s="9">
        <f t="shared" si="46"/>
        <v>0</v>
      </c>
      <c r="Y288" s="9"/>
      <c r="Z288" s="9"/>
      <c r="AA288" s="10">
        <f t="shared" si="47"/>
        <v>0</v>
      </c>
      <c r="AB288" s="11">
        <v>45968</v>
      </c>
    </row>
    <row r="289" spans="1:28" ht="15.75" x14ac:dyDescent="0.25">
      <c r="A289" s="32">
        <v>45965</v>
      </c>
      <c r="B289" s="35" t="s">
        <v>141</v>
      </c>
      <c r="C289" s="35"/>
      <c r="D289" s="35" t="s">
        <v>31</v>
      </c>
      <c r="E289" s="35" t="s">
        <v>136</v>
      </c>
      <c r="F289" s="35">
        <v>145.9</v>
      </c>
      <c r="G289" s="35" t="s">
        <v>51</v>
      </c>
      <c r="H289" s="35">
        <v>43000</v>
      </c>
      <c r="I289" s="5">
        <f t="shared" si="48"/>
        <v>6273700</v>
      </c>
      <c r="J289" s="82" t="s">
        <v>43</v>
      </c>
      <c r="K289" s="165" t="s">
        <v>1242</v>
      </c>
      <c r="L289" s="9">
        <f t="shared" si="42"/>
        <v>0</v>
      </c>
      <c r="M289" s="9"/>
      <c r="N289" s="9"/>
      <c r="O289" s="9">
        <f t="shared" si="43"/>
        <v>0</v>
      </c>
      <c r="P289" s="9"/>
      <c r="Q289" s="9"/>
      <c r="R289" s="9">
        <f t="shared" si="44"/>
        <v>0</v>
      </c>
      <c r="S289" s="9"/>
      <c r="T289" s="9"/>
      <c r="U289" s="9">
        <f t="shared" si="45"/>
        <v>0</v>
      </c>
      <c r="V289" s="9"/>
      <c r="W289" s="9"/>
      <c r="X289" s="9">
        <f t="shared" si="46"/>
        <v>0</v>
      </c>
      <c r="Y289" s="9"/>
      <c r="Z289" s="9"/>
      <c r="AA289" s="10">
        <f t="shared" si="47"/>
        <v>6273700</v>
      </c>
      <c r="AB289" s="11"/>
    </row>
    <row r="290" spans="1:28" ht="15.75" x14ac:dyDescent="0.25">
      <c r="A290" s="32">
        <v>45965</v>
      </c>
      <c r="B290" s="35" t="s">
        <v>141</v>
      </c>
      <c r="C290" s="33"/>
      <c r="D290" s="35" t="s">
        <v>31</v>
      </c>
      <c r="E290" s="33" t="s">
        <v>98</v>
      </c>
      <c r="F290" s="33">
        <v>133.9</v>
      </c>
      <c r="G290" s="35" t="s">
        <v>51</v>
      </c>
      <c r="H290" s="33">
        <v>43000</v>
      </c>
      <c r="I290" s="5">
        <f t="shared" si="48"/>
        <v>5757700</v>
      </c>
      <c r="J290" s="82" t="s">
        <v>43</v>
      </c>
      <c r="K290" s="165" t="s">
        <v>1242</v>
      </c>
      <c r="L290" s="9">
        <f t="shared" si="42"/>
        <v>0</v>
      </c>
      <c r="M290" s="9"/>
      <c r="N290" s="9"/>
      <c r="O290" s="9">
        <f t="shared" si="43"/>
        <v>0</v>
      </c>
      <c r="P290" s="9"/>
      <c r="Q290" s="9"/>
      <c r="R290" s="9">
        <f t="shared" si="44"/>
        <v>0</v>
      </c>
      <c r="S290" s="9"/>
      <c r="T290" s="9"/>
      <c r="U290" s="9">
        <f t="shared" si="45"/>
        <v>0</v>
      </c>
      <c r="V290" s="9"/>
      <c r="W290" s="9"/>
      <c r="X290" s="9">
        <f t="shared" si="46"/>
        <v>0</v>
      </c>
      <c r="Y290" s="9"/>
      <c r="Z290" s="9"/>
      <c r="AA290" s="10">
        <f t="shared" si="47"/>
        <v>5757700</v>
      </c>
      <c r="AB290" s="11"/>
    </row>
    <row r="291" spans="1:28" ht="15.75" x14ac:dyDescent="0.25">
      <c r="A291" s="32">
        <v>45965</v>
      </c>
      <c r="B291" s="33" t="s">
        <v>141</v>
      </c>
      <c r="C291" s="33"/>
      <c r="D291" s="33" t="s">
        <v>31</v>
      </c>
      <c r="E291" s="33" t="s">
        <v>587</v>
      </c>
      <c r="F291" s="33">
        <v>60</v>
      </c>
      <c r="G291" s="33" t="s">
        <v>51</v>
      </c>
      <c r="H291" s="33">
        <v>200000</v>
      </c>
      <c r="I291" s="5">
        <f t="shared" si="48"/>
        <v>12000000</v>
      </c>
      <c r="J291" s="82" t="s">
        <v>43</v>
      </c>
      <c r="K291" s="129" t="s">
        <v>1242</v>
      </c>
      <c r="L291" s="9">
        <f t="shared" si="42"/>
        <v>0</v>
      </c>
      <c r="M291" s="9"/>
      <c r="N291" s="9"/>
      <c r="O291" s="9">
        <f t="shared" si="43"/>
        <v>0</v>
      </c>
      <c r="P291" s="9"/>
      <c r="Q291" s="9"/>
      <c r="R291" s="9">
        <f t="shared" si="44"/>
        <v>0</v>
      </c>
      <c r="S291" s="9"/>
      <c r="T291" s="9"/>
      <c r="U291" s="9">
        <f t="shared" si="45"/>
        <v>0</v>
      </c>
      <c r="V291" s="9"/>
      <c r="W291" s="9"/>
      <c r="X291" s="9">
        <f t="shared" si="46"/>
        <v>0</v>
      </c>
      <c r="Y291" s="9"/>
      <c r="Z291" s="9"/>
      <c r="AA291" s="10">
        <f t="shared" si="47"/>
        <v>12000000</v>
      </c>
      <c r="AB291" s="11"/>
    </row>
    <row r="292" spans="1:28" ht="15.75" x14ac:dyDescent="0.25">
      <c r="A292" s="32">
        <v>45965</v>
      </c>
      <c r="B292" s="35" t="s">
        <v>141</v>
      </c>
      <c r="C292" s="33"/>
      <c r="D292" s="35" t="s">
        <v>31</v>
      </c>
      <c r="E292" s="33" t="s">
        <v>407</v>
      </c>
      <c r="F292" s="33">
        <v>16</v>
      </c>
      <c r="G292" s="33" t="s">
        <v>33</v>
      </c>
      <c r="H292" s="33">
        <v>300000</v>
      </c>
      <c r="I292" s="5">
        <f t="shared" si="48"/>
        <v>4800000</v>
      </c>
      <c r="J292" s="82" t="s">
        <v>43</v>
      </c>
      <c r="K292" s="165" t="s">
        <v>1242</v>
      </c>
      <c r="L292" s="9">
        <f t="shared" si="42"/>
        <v>0</v>
      </c>
      <c r="M292" s="9"/>
      <c r="N292" s="9"/>
      <c r="O292" s="9">
        <f t="shared" si="43"/>
        <v>0</v>
      </c>
      <c r="P292" s="9"/>
      <c r="Q292" s="9"/>
      <c r="R292" s="9">
        <f t="shared" si="44"/>
        <v>0</v>
      </c>
      <c r="S292" s="9"/>
      <c r="T292" s="9"/>
      <c r="U292" s="9">
        <f t="shared" si="45"/>
        <v>0</v>
      </c>
      <c r="V292" s="9"/>
      <c r="W292" s="9"/>
      <c r="X292" s="9">
        <f t="shared" si="46"/>
        <v>0</v>
      </c>
      <c r="Y292" s="9"/>
      <c r="Z292" s="9"/>
      <c r="AA292" s="10">
        <f t="shared" si="47"/>
        <v>4800000</v>
      </c>
      <c r="AB292" s="11"/>
    </row>
    <row r="293" spans="1:28" ht="16.5" thickBot="1" x14ac:dyDescent="0.3">
      <c r="A293" s="95">
        <v>45965</v>
      </c>
      <c r="B293" s="104" t="s">
        <v>170</v>
      </c>
      <c r="C293" s="62"/>
      <c r="D293" s="104" t="s">
        <v>31</v>
      </c>
      <c r="E293" s="62" t="s">
        <v>110</v>
      </c>
      <c r="F293" s="62">
        <v>400</v>
      </c>
      <c r="G293" s="62" t="s">
        <v>29</v>
      </c>
      <c r="H293" s="62">
        <v>1900</v>
      </c>
      <c r="I293" s="133">
        <f t="shared" si="48"/>
        <v>760000</v>
      </c>
      <c r="J293" s="63" t="s">
        <v>241</v>
      </c>
      <c r="K293" s="127"/>
      <c r="L293" s="97">
        <f t="shared" si="42"/>
        <v>760000</v>
      </c>
      <c r="M293" s="97">
        <v>760000</v>
      </c>
      <c r="N293" s="97"/>
      <c r="O293" s="97">
        <f t="shared" si="43"/>
        <v>0</v>
      </c>
      <c r="P293" s="97"/>
      <c r="Q293" s="97"/>
      <c r="R293" s="97">
        <f t="shared" si="44"/>
        <v>0</v>
      </c>
      <c r="S293" s="97"/>
      <c r="T293" s="97"/>
      <c r="U293" s="97">
        <f t="shared" si="45"/>
        <v>0</v>
      </c>
      <c r="V293" s="97"/>
      <c r="W293" s="97"/>
      <c r="X293" s="97">
        <f t="shared" si="46"/>
        <v>0</v>
      </c>
      <c r="Y293" s="97"/>
      <c r="Z293" s="97"/>
      <c r="AA293" s="98">
        <f t="shared" si="47"/>
        <v>0</v>
      </c>
      <c r="AB293" s="99">
        <v>45965</v>
      </c>
    </row>
    <row r="294" spans="1:28" ht="15.75" x14ac:dyDescent="0.25">
      <c r="A294" s="39">
        <v>45966</v>
      </c>
      <c r="B294" s="35" t="s">
        <v>345</v>
      </c>
      <c r="C294" s="35"/>
      <c r="D294" s="35" t="s">
        <v>31</v>
      </c>
      <c r="E294" s="35" t="s">
        <v>185</v>
      </c>
      <c r="F294" s="35">
        <v>600</v>
      </c>
      <c r="G294" s="35" t="s">
        <v>29</v>
      </c>
      <c r="H294" s="35">
        <v>1150</v>
      </c>
      <c r="I294" s="35">
        <f t="shared" si="48"/>
        <v>690000</v>
      </c>
      <c r="J294" s="41" t="s">
        <v>241</v>
      </c>
      <c r="K294" s="88"/>
      <c r="L294" s="120">
        <f t="shared" si="42"/>
        <v>0</v>
      </c>
      <c r="M294" s="120"/>
      <c r="N294" s="120"/>
      <c r="O294" s="120">
        <f t="shared" si="43"/>
        <v>0</v>
      </c>
      <c r="P294" s="120"/>
      <c r="Q294" s="120"/>
      <c r="R294" s="120">
        <f t="shared" si="44"/>
        <v>0</v>
      </c>
      <c r="S294" s="120"/>
      <c r="T294" s="120"/>
      <c r="U294" s="120">
        <f t="shared" si="45"/>
        <v>690000</v>
      </c>
      <c r="V294" s="120">
        <v>690000</v>
      </c>
      <c r="W294" s="120"/>
      <c r="X294" s="120">
        <f t="shared" si="46"/>
        <v>0</v>
      </c>
      <c r="Y294" s="120"/>
      <c r="Z294" s="120"/>
      <c r="AA294" s="121">
        <f t="shared" si="47"/>
        <v>0</v>
      </c>
      <c r="AB294" s="122">
        <v>45965</v>
      </c>
    </row>
    <row r="295" spans="1:28" ht="15.75" x14ac:dyDescent="0.25">
      <c r="A295" s="39">
        <v>45966</v>
      </c>
      <c r="B295" s="33" t="s">
        <v>217</v>
      </c>
      <c r="C295" s="33"/>
      <c r="D295" s="33" t="s">
        <v>41</v>
      </c>
      <c r="E295" s="33" t="s">
        <v>945</v>
      </c>
      <c r="F295" s="33">
        <v>3000</v>
      </c>
      <c r="G295" s="35" t="s">
        <v>29</v>
      </c>
      <c r="H295" s="33">
        <v>2000</v>
      </c>
      <c r="I295" s="33">
        <f t="shared" si="48"/>
        <v>6000000</v>
      </c>
      <c r="J295" s="82" t="s">
        <v>43</v>
      </c>
      <c r="K295" s="145" t="s">
        <v>1217</v>
      </c>
      <c r="L295" s="9">
        <f t="shared" ref="L295:L326" si="49">M295+N295</f>
        <v>0</v>
      </c>
      <c r="M295" s="9"/>
      <c r="N295" s="9"/>
      <c r="O295" s="9">
        <f t="shared" ref="O295:O326" si="50">P295+Q295</f>
        <v>0</v>
      </c>
      <c r="P295" s="9"/>
      <c r="Q295" s="9"/>
      <c r="R295" s="9">
        <f t="shared" ref="R295:R326" si="51">S295+T295</f>
        <v>0</v>
      </c>
      <c r="S295" s="9"/>
      <c r="T295" s="9"/>
      <c r="U295" s="9">
        <f t="shared" ref="U295:U326" si="52">V295+W295</f>
        <v>0</v>
      </c>
      <c r="V295" s="9"/>
      <c r="W295" s="9"/>
      <c r="X295" s="9">
        <f t="shared" ref="X295:X326" si="53">Y295+Z295</f>
        <v>0</v>
      </c>
      <c r="Y295" s="9"/>
      <c r="Z295" s="9"/>
      <c r="AA295" s="10">
        <f t="shared" ref="AA295:AA326" si="54">C295+I295-L295-O295-U295-X295-R295</f>
        <v>6000000</v>
      </c>
      <c r="AB295" s="11"/>
    </row>
    <row r="296" spans="1:28" ht="15.75" x14ac:dyDescent="0.25">
      <c r="A296" s="39">
        <v>45966</v>
      </c>
      <c r="B296" s="33" t="s">
        <v>186</v>
      </c>
      <c r="C296" s="33"/>
      <c r="D296" s="33" t="s">
        <v>41</v>
      </c>
      <c r="E296" s="33" t="s">
        <v>45</v>
      </c>
      <c r="F296" s="33">
        <v>25</v>
      </c>
      <c r="G296" s="33" t="s">
        <v>51</v>
      </c>
      <c r="H296" s="33">
        <v>180000</v>
      </c>
      <c r="I296" s="33">
        <f t="shared" si="48"/>
        <v>4500000</v>
      </c>
      <c r="J296" s="37" t="s">
        <v>240</v>
      </c>
      <c r="K296" s="21"/>
      <c r="L296" s="9">
        <f t="shared" si="49"/>
        <v>0</v>
      </c>
      <c r="M296" s="9"/>
      <c r="N296" s="9"/>
      <c r="O296" s="9">
        <f t="shared" si="50"/>
        <v>4500000</v>
      </c>
      <c r="P296" s="9">
        <v>4500000</v>
      </c>
      <c r="Q296" s="9"/>
      <c r="R296" s="9">
        <f t="shared" si="51"/>
        <v>0</v>
      </c>
      <c r="S296" s="9"/>
      <c r="T296" s="9"/>
      <c r="U296" s="9">
        <f t="shared" si="52"/>
        <v>0</v>
      </c>
      <c r="V296" s="9"/>
      <c r="W296" s="9"/>
      <c r="X296" s="9">
        <f t="shared" si="53"/>
        <v>0</v>
      </c>
      <c r="Y296" s="9"/>
      <c r="Z296" s="9"/>
      <c r="AA296" s="10">
        <f t="shared" si="54"/>
        <v>0</v>
      </c>
      <c r="AB296" s="11">
        <v>45967</v>
      </c>
    </row>
    <row r="297" spans="1:28" ht="15.75" x14ac:dyDescent="0.25">
      <c r="A297" s="39">
        <v>45966</v>
      </c>
      <c r="B297" s="33" t="s">
        <v>153</v>
      </c>
      <c r="C297" s="33"/>
      <c r="D297" s="33" t="s">
        <v>41</v>
      </c>
      <c r="E297" s="33" t="s">
        <v>95</v>
      </c>
      <c r="F297" s="33">
        <v>700</v>
      </c>
      <c r="G297" s="33" t="s">
        <v>29</v>
      </c>
      <c r="H297" s="33">
        <v>3800</v>
      </c>
      <c r="I297" s="33">
        <f t="shared" si="48"/>
        <v>2660000</v>
      </c>
      <c r="J297" s="37" t="s">
        <v>240</v>
      </c>
      <c r="K297" s="21" t="s">
        <v>1228</v>
      </c>
      <c r="L297" s="9">
        <f t="shared" si="49"/>
        <v>0</v>
      </c>
      <c r="M297" s="9"/>
      <c r="N297" s="9"/>
      <c r="O297" s="9">
        <f t="shared" si="50"/>
        <v>0</v>
      </c>
      <c r="P297" s="9"/>
      <c r="Q297" s="9"/>
      <c r="R297" s="9">
        <f t="shared" si="51"/>
        <v>2660000</v>
      </c>
      <c r="S297" s="9">
        <v>2660000</v>
      </c>
      <c r="T297" s="9"/>
      <c r="U297" s="9">
        <f t="shared" si="52"/>
        <v>0</v>
      </c>
      <c r="V297" s="9"/>
      <c r="W297" s="9"/>
      <c r="X297" s="9">
        <f t="shared" si="53"/>
        <v>0</v>
      </c>
      <c r="Y297" s="9"/>
      <c r="Z297" s="9"/>
      <c r="AA297" s="10">
        <f t="shared" si="54"/>
        <v>0</v>
      </c>
      <c r="AB297" s="11">
        <v>45979</v>
      </c>
    </row>
    <row r="298" spans="1:28" ht="15.75" x14ac:dyDescent="0.25">
      <c r="A298" s="39">
        <v>45966</v>
      </c>
      <c r="B298" s="33" t="s">
        <v>860</v>
      </c>
      <c r="C298" s="33"/>
      <c r="D298" s="33" t="s">
        <v>41</v>
      </c>
      <c r="E298" s="33" t="s">
        <v>136</v>
      </c>
      <c r="F298" s="33">
        <v>24.1</v>
      </c>
      <c r="G298" s="33" t="s">
        <v>51</v>
      </c>
      <c r="H298" s="33">
        <v>43000</v>
      </c>
      <c r="I298" s="33">
        <f t="shared" si="48"/>
        <v>1036300.0000000001</v>
      </c>
      <c r="J298" s="37" t="s">
        <v>240</v>
      </c>
      <c r="K298" s="66" t="s">
        <v>1254</v>
      </c>
      <c r="L298" s="9">
        <f t="shared" si="49"/>
        <v>0</v>
      </c>
      <c r="M298" s="9"/>
      <c r="N298" s="9"/>
      <c r="O298" s="9">
        <f t="shared" si="50"/>
        <v>1036300</v>
      </c>
      <c r="P298" s="9">
        <v>1036300</v>
      </c>
      <c r="Q298" s="9"/>
      <c r="R298" s="9">
        <f t="shared" si="51"/>
        <v>0</v>
      </c>
      <c r="S298" s="9"/>
      <c r="T298" s="9"/>
      <c r="U298" s="9">
        <f t="shared" si="52"/>
        <v>0</v>
      </c>
      <c r="V298" s="9"/>
      <c r="W298" s="9"/>
      <c r="X298" s="9">
        <f t="shared" si="53"/>
        <v>0</v>
      </c>
      <c r="Y298" s="9"/>
      <c r="Z298" s="9"/>
      <c r="AA298" s="10">
        <f t="shared" si="54"/>
        <v>1.1641532182693481E-10</v>
      </c>
      <c r="AB298" s="11">
        <v>45967</v>
      </c>
    </row>
    <row r="299" spans="1:28" ht="15.75" x14ac:dyDescent="0.25">
      <c r="A299" s="39">
        <v>45966</v>
      </c>
      <c r="B299" s="33" t="s">
        <v>982</v>
      </c>
      <c r="C299" s="33"/>
      <c r="D299" s="33" t="s">
        <v>41</v>
      </c>
      <c r="E299" s="33" t="s">
        <v>95</v>
      </c>
      <c r="F299" s="33">
        <v>500</v>
      </c>
      <c r="G299" s="33" t="s">
        <v>29</v>
      </c>
      <c r="H299" s="33">
        <v>3950</v>
      </c>
      <c r="I299" s="33">
        <f t="shared" si="48"/>
        <v>1975000</v>
      </c>
      <c r="J299" s="37" t="s">
        <v>241</v>
      </c>
      <c r="K299" s="21"/>
      <c r="L299" s="9">
        <f t="shared" si="49"/>
        <v>0</v>
      </c>
      <c r="M299" s="9"/>
      <c r="N299" s="9"/>
      <c r="O299" s="9">
        <f t="shared" si="50"/>
        <v>0</v>
      </c>
      <c r="P299" s="9"/>
      <c r="Q299" s="9"/>
      <c r="R299" s="9">
        <f t="shared" si="51"/>
        <v>0</v>
      </c>
      <c r="S299" s="9"/>
      <c r="T299" s="9"/>
      <c r="U299" s="9">
        <f t="shared" si="52"/>
        <v>1975000</v>
      </c>
      <c r="V299" s="9">
        <v>1975000</v>
      </c>
      <c r="W299" s="9"/>
      <c r="X299" s="9">
        <f t="shared" si="53"/>
        <v>0</v>
      </c>
      <c r="Y299" s="9"/>
      <c r="Z299" s="9"/>
      <c r="AA299" s="10">
        <f t="shared" si="54"/>
        <v>0</v>
      </c>
      <c r="AB299" s="11">
        <v>45966</v>
      </c>
    </row>
    <row r="300" spans="1:28" ht="15.75" x14ac:dyDescent="0.25">
      <c r="A300" s="39">
        <v>45966</v>
      </c>
      <c r="B300" s="33" t="s">
        <v>509</v>
      </c>
      <c r="C300" s="33"/>
      <c r="D300" s="33" t="s">
        <v>41</v>
      </c>
      <c r="E300" s="33" t="s">
        <v>148</v>
      </c>
      <c r="F300" s="33">
        <v>20</v>
      </c>
      <c r="G300" s="33" t="s">
        <v>51</v>
      </c>
      <c r="H300" s="33">
        <v>55000</v>
      </c>
      <c r="I300" s="33">
        <f t="shared" si="48"/>
        <v>1100000</v>
      </c>
      <c r="J300" s="37" t="s">
        <v>240</v>
      </c>
      <c r="K300" s="21" t="s">
        <v>1217</v>
      </c>
      <c r="L300" s="9">
        <f t="shared" si="49"/>
        <v>0</v>
      </c>
      <c r="M300" s="9"/>
      <c r="N300" s="9"/>
      <c r="O300" s="9">
        <f t="shared" si="50"/>
        <v>1100000</v>
      </c>
      <c r="P300" s="9">
        <v>1100000</v>
      </c>
      <c r="Q300" s="9"/>
      <c r="R300" s="9">
        <f t="shared" si="51"/>
        <v>0</v>
      </c>
      <c r="S300" s="9"/>
      <c r="T300" s="9"/>
      <c r="U300" s="9">
        <f t="shared" si="52"/>
        <v>0</v>
      </c>
      <c r="V300" s="9"/>
      <c r="W300" s="9"/>
      <c r="X300" s="9">
        <f t="shared" si="53"/>
        <v>0</v>
      </c>
      <c r="Y300" s="9"/>
      <c r="Z300" s="9"/>
      <c r="AA300" s="10">
        <f t="shared" si="54"/>
        <v>0</v>
      </c>
      <c r="AB300" s="11">
        <v>45974</v>
      </c>
    </row>
    <row r="301" spans="1:28" ht="15.75" x14ac:dyDescent="0.25">
      <c r="A301" s="39">
        <v>45966</v>
      </c>
      <c r="B301" s="33" t="s">
        <v>728</v>
      </c>
      <c r="C301" s="33"/>
      <c r="D301" s="33" t="s">
        <v>41</v>
      </c>
      <c r="E301" s="33" t="s">
        <v>136</v>
      </c>
      <c r="F301" s="33">
        <v>97.4</v>
      </c>
      <c r="G301" s="33" t="s">
        <v>51</v>
      </c>
      <c r="H301" s="33">
        <v>43000</v>
      </c>
      <c r="I301" s="33">
        <f t="shared" si="48"/>
        <v>4188200.0000000005</v>
      </c>
      <c r="J301" s="37" t="s">
        <v>241</v>
      </c>
      <c r="K301" s="21" t="s">
        <v>1228</v>
      </c>
      <c r="L301" s="9">
        <f t="shared" si="49"/>
        <v>0</v>
      </c>
      <c r="M301" s="9"/>
      <c r="N301" s="9"/>
      <c r="O301" s="9">
        <f t="shared" si="50"/>
        <v>0</v>
      </c>
      <c r="P301" s="9"/>
      <c r="Q301" s="9"/>
      <c r="R301" s="9">
        <f t="shared" si="51"/>
        <v>0</v>
      </c>
      <c r="S301" s="9"/>
      <c r="T301" s="9"/>
      <c r="U301" s="9">
        <f t="shared" si="52"/>
        <v>4188200</v>
      </c>
      <c r="V301" s="9">
        <v>3000000</v>
      </c>
      <c r="W301" s="9">
        <v>1188200</v>
      </c>
      <c r="X301" s="9">
        <f t="shared" si="53"/>
        <v>0</v>
      </c>
      <c r="Y301" s="9"/>
      <c r="Z301" s="9"/>
      <c r="AA301" s="10">
        <f t="shared" si="54"/>
        <v>4.6566128730773926E-10</v>
      </c>
      <c r="AB301" s="11">
        <v>45978</v>
      </c>
    </row>
    <row r="302" spans="1:28" ht="15.75" x14ac:dyDescent="0.25">
      <c r="A302" s="39">
        <v>45966</v>
      </c>
      <c r="B302" s="33" t="s">
        <v>370</v>
      </c>
      <c r="C302" s="33"/>
      <c r="D302" s="33" t="s">
        <v>41</v>
      </c>
      <c r="E302" s="33" t="s">
        <v>110</v>
      </c>
      <c r="F302" s="33">
        <v>10400</v>
      </c>
      <c r="G302" s="33" t="s">
        <v>29</v>
      </c>
      <c r="H302" s="33">
        <v>1800</v>
      </c>
      <c r="I302" s="33">
        <f t="shared" si="48"/>
        <v>18720000</v>
      </c>
      <c r="J302" s="82" t="s">
        <v>38</v>
      </c>
      <c r="K302" s="21" t="s">
        <v>1248</v>
      </c>
      <c r="L302" s="9">
        <f t="shared" si="49"/>
        <v>0</v>
      </c>
      <c r="M302" s="9"/>
      <c r="N302" s="9"/>
      <c r="O302" s="9">
        <f t="shared" si="50"/>
        <v>0</v>
      </c>
      <c r="P302" s="9"/>
      <c r="Q302" s="9"/>
      <c r="R302" s="9">
        <f t="shared" si="51"/>
        <v>0</v>
      </c>
      <c r="S302" s="9"/>
      <c r="T302" s="9"/>
      <c r="U302" s="9">
        <f t="shared" si="52"/>
        <v>0</v>
      </c>
      <c r="V302" s="9"/>
      <c r="W302" s="9"/>
      <c r="X302" s="9">
        <f t="shared" si="53"/>
        <v>0</v>
      </c>
      <c r="Y302" s="9"/>
      <c r="Z302" s="9"/>
      <c r="AA302" s="10">
        <f t="shared" si="54"/>
        <v>18720000</v>
      </c>
      <c r="AB302" s="11"/>
    </row>
    <row r="303" spans="1:28" ht="15.75" x14ac:dyDescent="0.25">
      <c r="A303" s="39">
        <v>45966</v>
      </c>
      <c r="B303" s="33" t="s">
        <v>370</v>
      </c>
      <c r="C303" s="35"/>
      <c r="D303" s="33" t="s">
        <v>41</v>
      </c>
      <c r="E303" s="35" t="s">
        <v>85</v>
      </c>
      <c r="F303" s="35">
        <v>124.3</v>
      </c>
      <c r="G303" s="35" t="s">
        <v>51</v>
      </c>
      <c r="H303" s="35">
        <v>41000</v>
      </c>
      <c r="I303" s="33">
        <f t="shared" si="48"/>
        <v>5096300</v>
      </c>
      <c r="J303" s="37" t="s">
        <v>240</v>
      </c>
      <c r="K303" s="40" t="s">
        <v>1228</v>
      </c>
      <c r="L303" s="9">
        <f t="shared" si="49"/>
        <v>0</v>
      </c>
      <c r="M303" s="9"/>
      <c r="N303" s="9"/>
      <c r="O303" s="9">
        <f t="shared" si="50"/>
        <v>5096300</v>
      </c>
      <c r="P303" s="9">
        <v>5096300</v>
      </c>
      <c r="Q303" s="9"/>
      <c r="R303" s="9">
        <f t="shared" si="51"/>
        <v>0</v>
      </c>
      <c r="S303" s="9"/>
      <c r="T303" s="9"/>
      <c r="U303" s="9">
        <f t="shared" si="52"/>
        <v>0</v>
      </c>
      <c r="V303" s="9"/>
      <c r="W303" s="9"/>
      <c r="X303" s="9">
        <f t="shared" si="53"/>
        <v>0</v>
      </c>
      <c r="Y303" s="9"/>
      <c r="Z303" s="9"/>
      <c r="AA303" s="10">
        <f t="shared" si="54"/>
        <v>0</v>
      </c>
      <c r="AB303" s="11">
        <v>45972</v>
      </c>
    </row>
    <row r="304" spans="1:28" ht="15.75" x14ac:dyDescent="0.25">
      <c r="A304" s="39">
        <v>45966</v>
      </c>
      <c r="B304" s="35" t="s">
        <v>92</v>
      </c>
      <c r="C304" s="35"/>
      <c r="D304" s="35" t="s">
        <v>41</v>
      </c>
      <c r="E304" s="35" t="s">
        <v>91</v>
      </c>
      <c r="F304" s="35">
        <v>400</v>
      </c>
      <c r="G304" s="35" t="s">
        <v>29</v>
      </c>
      <c r="H304" s="35">
        <v>4000</v>
      </c>
      <c r="I304" s="33">
        <f t="shared" si="48"/>
        <v>1600000</v>
      </c>
      <c r="J304" s="41" t="s">
        <v>241</v>
      </c>
      <c r="K304" s="40"/>
      <c r="L304" s="9">
        <f t="shared" si="49"/>
        <v>1600000</v>
      </c>
      <c r="M304" s="9">
        <v>1600000</v>
      </c>
      <c r="N304" s="9"/>
      <c r="O304" s="9">
        <f t="shared" si="50"/>
        <v>0</v>
      </c>
      <c r="P304" s="9"/>
      <c r="Q304" s="9"/>
      <c r="R304" s="9">
        <f t="shared" si="51"/>
        <v>0</v>
      </c>
      <c r="S304" s="9"/>
      <c r="T304" s="9"/>
      <c r="U304" s="9">
        <f t="shared" si="52"/>
        <v>0</v>
      </c>
      <c r="V304" s="9"/>
      <c r="W304" s="9"/>
      <c r="X304" s="9">
        <f t="shared" si="53"/>
        <v>0</v>
      </c>
      <c r="Y304" s="9"/>
      <c r="Z304" s="9"/>
      <c r="AA304" s="10">
        <f t="shared" si="54"/>
        <v>0</v>
      </c>
      <c r="AB304" s="11">
        <v>45966</v>
      </c>
    </row>
    <row r="305" spans="1:28" ht="15.75" x14ac:dyDescent="0.25">
      <c r="A305" s="39">
        <v>45966</v>
      </c>
      <c r="B305" s="35" t="s">
        <v>471</v>
      </c>
      <c r="C305" s="33"/>
      <c r="D305" s="33" t="s">
        <v>41</v>
      </c>
      <c r="E305" s="33" t="s">
        <v>102</v>
      </c>
      <c r="F305" s="33">
        <v>2</v>
      </c>
      <c r="G305" s="33" t="s">
        <v>74</v>
      </c>
      <c r="H305" s="33">
        <v>65000</v>
      </c>
      <c r="I305" s="33">
        <f t="shared" si="48"/>
        <v>130000</v>
      </c>
      <c r="J305" s="41" t="s">
        <v>241</v>
      </c>
      <c r="K305" s="21"/>
      <c r="L305" s="9">
        <f t="shared" si="49"/>
        <v>0</v>
      </c>
      <c r="M305" s="9"/>
      <c r="N305" s="9"/>
      <c r="O305" s="9">
        <f t="shared" si="50"/>
        <v>0</v>
      </c>
      <c r="P305" s="9"/>
      <c r="Q305" s="9"/>
      <c r="R305" s="9">
        <f t="shared" si="51"/>
        <v>0</v>
      </c>
      <c r="S305" s="9"/>
      <c r="T305" s="9"/>
      <c r="U305" s="9">
        <f t="shared" si="52"/>
        <v>130000</v>
      </c>
      <c r="V305" s="9">
        <v>130000</v>
      </c>
      <c r="W305" s="9"/>
      <c r="X305" s="9">
        <f t="shared" si="53"/>
        <v>0</v>
      </c>
      <c r="Y305" s="9"/>
      <c r="Z305" s="9"/>
      <c r="AA305" s="10">
        <f t="shared" si="54"/>
        <v>0</v>
      </c>
      <c r="AB305" s="11">
        <v>45966</v>
      </c>
    </row>
    <row r="306" spans="1:28" ht="15.75" x14ac:dyDescent="0.25">
      <c r="A306" s="39">
        <v>45966</v>
      </c>
      <c r="B306" s="33" t="s">
        <v>437</v>
      </c>
      <c r="C306" s="33"/>
      <c r="D306" s="33" t="s">
        <v>41</v>
      </c>
      <c r="E306" s="33" t="s">
        <v>228</v>
      </c>
      <c r="F306" s="33">
        <v>5</v>
      </c>
      <c r="G306" s="33" t="s">
        <v>138</v>
      </c>
      <c r="H306" s="33">
        <v>900000</v>
      </c>
      <c r="I306" s="33">
        <f t="shared" si="48"/>
        <v>4500000</v>
      </c>
      <c r="J306" s="41" t="s">
        <v>240</v>
      </c>
      <c r="K306" s="21"/>
      <c r="L306" s="9">
        <f t="shared" si="49"/>
        <v>0</v>
      </c>
      <c r="M306" s="9"/>
      <c r="N306" s="9"/>
      <c r="O306" s="9">
        <f t="shared" si="50"/>
        <v>4500000</v>
      </c>
      <c r="P306" s="9">
        <v>4500000</v>
      </c>
      <c r="Q306" s="9"/>
      <c r="R306" s="9">
        <f t="shared" si="51"/>
        <v>0</v>
      </c>
      <c r="S306" s="9"/>
      <c r="T306" s="9"/>
      <c r="U306" s="9">
        <f t="shared" si="52"/>
        <v>0</v>
      </c>
      <c r="V306" s="9"/>
      <c r="W306" s="9"/>
      <c r="X306" s="9">
        <f t="shared" si="53"/>
        <v>0</v>
      </c>
      <c r="Y306" s="9"/>
      <c r="Z306" s="9"/>
      <c r="AA306" s="10">
        <f t="shared" si="54"/>
        <v>0</v>
      </c>
      <c r="AB306" s="11">
        <v>45966</v>
      </c>
    </row>
    <row r="307" spans="1:28" ht="15.75" x14ac:dyDescent="0.25">
      <c r="A307" s="39">
        <v>45966</v>
      </c>
      <c r="B307" s="33" t="s">
        <v>437</v>
      </c>
      <c r="C307" s="33"/>
      <c r="D307" s="33" t="s">
        <v>41</v>
      </c>
      <c r="E307" s="33" t="s">
        <v>102</v>
      </c>
      <c r="F307" s="33">
        <v>24</v>
      </c>
      <c r="G307" s="33" t="s">
        <v>74</v>
      </c>
      <c r="H307" s="33">
        <v>65000</v>
      </c>
      <c r="I307" s="33">
        <f t="shared" si="48"/>
        <v>1560000</v>
      </c>
      <c r="J307" s="41" t="s">
        <v>240</v>
      </c>
      <c r="K307" s="21"/>
      <c r="L307" s="9">
        <f t="shared" si="49"/>
        <v>0</v>
      </c>
      <c r="M307" s="9"/>
      <c r="N307" s="9"/>
      <c r="O307" s="9">
        <f t="shared" si="50"/>
        <v>1560000</v>
      </c>
      <c r="P307" s="9">
        <v>1560000</v>
      </c>
      <c r="Q307" s="9"/>
      <c r="R307" s="9">
        <f t="shared" si="51"/>
        <v>0</v>
      </c>
      <c r="S307" s="9"/>
      <c r="T307" s="9"/>
      <c r="U307" s="9">
        <f t="shared" si="52"/>
        <v>0</v>
      </c>
      <c r="V307" s="9"/>
      <c r="W307" s="9"/>
      <c r="X307" s="9">
        <f t="shared" si="53"/>
        <v>0</v>
      </c>
      <c r="Y307" s="9"/>
      <c r="Z307" s="9"/>
      <c r="AA307" s="10">
        <f t="shared" si="54"/>
        <v>0</v>
      </c>
      <c r="AB307" s="11">
        <v>45966</v>
      </c>
    </row>
    <row r="308" spans="1:28" ht="15.75" x14ac:dyDescent="0.25">
      <c r="A308" s="39">
        <v>45966</v>
      </c>
      <c r="B308" s="33" t="s">
        <v>165</v>
      </c>
      <c r="C308" s="33"/>
      <c r="D308" s="33" t="s">
        <v>41</v>
      </c>
      <c r="E308" s="33" t="s">
        <v>328</v>
      </c>
      <c r="F308" s="33">
        <v>25</v>
      </c>
      <c r="G308" s="33" t="s">
        <v>51</v>
      </c>
      <c r="H308" s="33">
        <v>120000</v>
      </c>
      <c r="I308" s="33">
        <f t="shared" si="48"/>
        <v>3000000</v>
      </c>
      <c r="J308" s="41" t="s">
        <v>240</v>
      </c>
      <c r="K308" s="21"/>
      <c r="L308" s="9">
        <f t="shared" si="49"/>
        <v>0</v>
      </c>
      <c r="M308" s="9"/>
      <c r="N308" s="9"/>
      <c r="O308" s="9">
        <f t="shared" si="50"/>
        <v>3000000</v>
      </c>
      <c r="P308" s="9">
        <v>3000000</v>
      </c>
      <c r="Q308" s="9"/>
      <c r="R308" s="9">
        <f t="shared" si="51"/>
        <v>0</v>
      </c>
      <c r="S308" s="9"/>
      <c r="T308" s="9"/>
      <c r="U308" s="9">
        <f t="shared" si="52"/>
        <v>0</v>
      </c>
      <c r="V308" s="9"/>
      <c r="W308" s="9"/>
      <c r="X308" s="9">
        <f t="shared" si="53"/>
        <v>0</v>
      </c>
      <c r="Y308" s="9"/>
      <c r="Z308" s="9"/>
      <c r="AA308" s="10">
        <f t="shared" si="54"/>
        <v>0</v>
      </c>
      <c r="AB308" s="11">
        <v>45966</v>
      </c>
    </row>
    <row r="309" spans="1:28" ht="15.75" x14ac:dyDescent="0.25">
      <c r="A309" s="39">
        <v>45966</v>
      </c>
      <c r="B309" s="33" t="s">
        <v>231</v>
      </c>
      <c r="C309" s="33"/>
      <c r="D309" s="33"/>
      <c r="E309" s="33" t="s">
        <v>482</v>
      </c>
      <c r="F309" s="33">
        <v>62.7</v>
      </c>
      <c r="G309" s="33" t="s">
        <v>51</v>
      </c>
      <c r="H309" s="33"/>
      <c r="I309" s="33">
        <f t="shared" si="48"/>
        <v>0</v>
      </c>
      <c r="J309" s="83" t="s">
        <v>26</v>
      </c>
      <c r="K309" s="21"/>
      <c r="L309" s="9">
        <f t="shared" si="49"/>
        <v>0</v>
      </c>
      <c r="M309" s="9"/>
      <c r="N309" s="9"/>
      <c r="O309" s="9">
        <f t="shared" si="50"/>
        <v>0</v>
      </c>
      <c r="P309" s="9"/>
      <c r="Q309" s="9"/>
      <c r="R309" s="9">
        <f t="shared" si="51"/>
        <v>0</v>
      </c>
      <c r="S309" s="9"/>
      <c r="T309" s="9"/>
      <c r="U309" s="9">
        <f t="shared" si="52"/>
        <v>0</v>
      </c>
      <c r="V309" s="9"/>
      <c r="W309" s="9"/>
      <c r="X309" s="9">
        <f t="shared" si="53"/>
        <v>0</v>
      </c>
      <c r="Y309" s="9"/>
      <c r="Z309" s="9"/>
      <c r="AA309" s="10">
        <f t="shared" si="54"/>
        <v>0</v>
      </c>
      <c r="AB309" s="11"/>
    </row>
    <row r="310" spans="1:28" ht="15.75" x14ac:dyDescent="0.25">
      <c r="A310" s="39">
        <v>45966</v>
      </c>
      <c r="B310" s="33" t="s">
        <v>231</v>
      </c>
      <c r="C310" s="33"/>
      <c r="D310" s="33"/>
      <c r="E310" s="33" t="s">
        <v>181</v>
      </c>
      <c r="F310" s="33">
        <v>35.299999999999997</v>
      </c>
      <c r="G310" s="33" t="s">
        <v>51</v>
      </c>
      <c r="H310" s="33"/>
      <c r="I310" s="33">
        <f t="shared" si="48"/>
        <v>0</v>
      </c>
      <c r="J310" s="83" t="s">
        <v>26</v>
      </c>
      <c r="K310" s="21"/>
      <c r="L310" s="9">
        <f t="shared" si="49"/>
        <v>0</v>
      </c>
      <c r="M310" s="9"/>
      <c r="N310" s="9"/>
      <c r="O310" s="9">
        <f t="shared" si="50"/>
        <v>0</v>
      </c>
      <c r="P310" s="9"/>
      <c r="Q310" s="9"/>
      <c r="R310" s="9">
        <f t="shared" si="51"/>
        <v>0</v>
      </c>
      <c r="S310" s="9"/>
      <c r="T310" s="9"/>
      <c r="U310" s="9">
        <f t="shared" si="52"/>
        <v>0</v>
      </c>
      <c r="V310" s="9"/>
      <c r="W310" s="9"/>
      <c r="X310" s="9">
        <f t="shared" si="53"/>
        <v>0</v>
      </c>
      <c r="Y310" s="9"/>
      <c r="Z310" s="9"/>
      <c r="AA310" s="10">
        <f t="shared" si="54"/>
        <v>0</v>
      </c>
      <c r="AB310" s="11"/>
    </row>
    <row r="311" spans="1:28" ht="15.75" x14ac:dyDescent="0.25">
      <c r="A311" s="39">
        <v>45966</v>
      </c>
      <c r="B311" s="33" t="s">
        <v>231</v>
      </c>
      <c r="C311" s="33"/>
      <c r="D311" s="33"/>
      <c r="E311" s="33" t="s">
        <v>1247</v>
      </c>
      <c r="F311" s="33">
        <v>65.599999999999994</v>
      </c>
      <c r="G311" s="33" t="s">
        <v>51</v>
      </c>
      <c r="H311" s="33"/>
      <c r="I311" s="33">
        <f t="shared" si="48"/>
        <v>0</v>
      </c>
      <c r="J311" s="83" t="s">
        <v>26</v>
      </c>
      <c r="K311" s="21"/>
      <c r="L311" s="9">
        <f t="shared" si="49"/>
        <v>0</v>
      </c>
      <c r="M311" s="9"/>
      <c r="N311" s="9"/>
      <c r="O311" s="9">
        <f t="shared" si="50"/>
        <v>0</v>
      </c>
      <c r="P311" s="9"/>
      <c r="Q311" s="9"/>
      <c r="R311" s="9">
        <f t="shared" si="51"/>
        <v>0</v>
      </c>
      <c r="S311" s="9"/>
      <c r="T311" s="9"/>
      <c r="U311" s="9">
        <f t="shared" si="52"/>
        <v>0</v>
      </c>
      <c r="V311" s="9"/>
      <c r="W311" s="9"/>
      <c r="X311" s="9">
        <f t="shared" si="53"/>
        <v>0</v>
      </c>
      <c r="Y311" s="9"/>
      <c r="Z311" s="9"/>
      <c r="AA311" s="10">
        <f t="shared" si="54"/>
        <v>0</v>
      </c>
      <c r="AB311" s="11"/>
    </row>
    <row r="312" spans="1:28" ht="15.75" x14ac:dyDescent="0.25">
      <c r="A312" s="39">
        <v>45966</v>
      </c>
      <c r="B312" s="33" t="s">
        <v>231</v>
      </c>
      <c r="C312" s="33"/>
      <c r="D312" s="33"/>
      <c r="E312" s="33" t="s">
        <v>344</v>
      </c>
      <c r="F312" s="33">
        <v>27.3</v>
      </c>
      <c r="G312" s="33" t="s">
        <v>51</v>
      </c>
      <c r="H312" s="33"/>
      <c r="I312" s="33">
        <f t="shared" si="48"/>
        <v>0</v>
      </c>
      <c r="J312" s="83" t="s">
        <v>26</v>
      </c>
      <c r="K312" s="21"/>
      <c r="L312" s="9">
        <f t="shared" si="49"/>
        <v>0</v>
      </c>
      <c r="M312" s="9"/>
      <c r="N312" s="9"/>
      <c r="O312" s="9">
        <f t="shared" si="50"/>
        <v>0</v>
      </c>
      <c r="P312" s="9"/>
      <c r="Q312" s="9"/>
      <c r="R312" s="9">
        <f t="shared" si="51"/>
        <v>0</v>
      </c>
      <c r="S312" s="9"/>
      <c r="T312" s="9"/>
      <c r="U312" s="9">
        <f t="shared" si="52"/>
        <v>0</v>
      </c>
      <c r="V312" s="9"/>
      <c r="W312" s="9"/>
      <c r="X312" s="9">
        <f t="shared" si="53"/>
        <v>0</v>
      </c>
      <c r="Y312" s="9"/>
      <c r="Z312" s="9"/>
      <c r="AA312" s="10">
        <f t="shared" si="54"/>
        <v>0</v>
      </c>
      <c r="AB312" s="11"/>
    </row>
    <row r="313" spans="1:28" ht="15.75" x14ac:dyDescent="0.25">
      <c r="A313" s="39">
        <v>45966</v>
      </c>
      <c r="B313" s="33" t="s">
        <v>231</v>
      </c>
      <c r="C313" s="33"/>
      <c r="D313" s="33"/>
      <c r="E313" s="33" t="s">
        <v>143</v>
      </c>
      <c r="F313" s="33">
        <v>54</v>
      </c>
      <c r="G313" s="33" t="s">
        <v>51</v>
      </c>
      <c r="H313" s="33"/>
      <c r="I313" s="33">
        <f t="shared" si="48"/>
        <v>0</v>
      </c>
      <c r="J313" s="83" t="s">
        <v>26</v>
      </c>
      <c r="K313" s="33"/>
      <c r="L313" s="9">
        <f t="shared" si="49"/>
        <v>0</v>
      </c>
      <c r="M313" s="9"/>
      <c r="N313" s="9"/>
      <c r="O313" s="9">
        <f t="shared" si="50"/>
        <v>0</v>
      </c>
      <c r="P313" s="9"/>
      <c r="Q313" s="9"/>
      <c r="R313" s="9">
        <f t="shared" si="51"/>
        <v>0</v>
      </c>
      <c r="S313" s="9"/>
      <c r="T313" s="9"/>
      <c r="U313" s="9">
        <f t="shared" si="52"/>
        <v>0</v>
      </c>
      <c r="V313" s="9"/>
      <c r="W313" s="9"/>
      <c r="X313" s="9">
        <f t="shared" si="53"/>
        <v>0</v>
      </c>
      <c r="Y313" s="9"/>
      <c r="Z313" s="9"/>
      <c r="AA313" s="10">
        <f t="shared" si="54"/>
        <v>0</v>
      </c>
      <c r="AB313" s="11"/>
    </row>
    <row r="314" spans="1:28" ht="15.75" x14ac:dyDescent="0.25">
      <c r="A314" s="39">
        <v>45966</v>
      </c>
      <c r="B314" s="33" t="s">
        <v>231</v>
      </c>
      <c r="C314" s="33"/>
      <c r="D314" s="33"/>
      <c r="E314" s="33" t="s">
        <v>98</v>
      </c>
      <c r="F314" s="33">
        <v>90.5</v>
      </c>
      <c r="G314" s="33" t="s">
        <v>51</v>
      </c>
      <c r="H314" s="33"/>
      <c r="I314" s="33">
        <f t="shared" si="48"/>
        <v>0</v>
      </c>
      <c r="J314" s="83" t="s">
        <v>26</v>
      </c>
      <c r="K314" s="21"/>
      <c r="L314" s="9">
        <f t="shared" si="49"/>
        <v>0</v>
      </c>
      <c r="M314" s="9"/>
      <c r="N314" s="9"/>
      <c r="O314" s="9">
        <f t="shared" si="50"/>
        <v>0</v>
      </c>
      <c r="P314" s="9"/>
      <c r="Q314" s="9"/>
      <c r="R314" s="9">
        <f t="shared" si="51"/>
        <v>0</v>
      </c>
      <c r="S314" s="9"/>
      <c r="T314" s="9"/>
      <c r="U314" s="9">
        <f t="shared" si="52"/>
        <v>0</v>
      </c>
      <c r="V314" s="9"/>
      <c r="W314" s="9"/>
      <c r="X314" s="9">
        <f t="shared" si="53"/>
        <v>0</v>
      </c>
      <c r="Y314" s="9"/>
      <c r="Z314" s="9"/>
      <c r="AA314" s="10">
        <f t="shared" si="54"/>
        <v>0</v>
      </c>
      <c r="AB314" s="11"/>
    </row>
    <row r="315" spans="1:28" ht="15.75" x14ac:dyDescent="0.25">
      <c r="A315" s="32">
        <v>45966</v>
      </c>
      <c r="B315" s="33" t="s">
        <v>231</v>
      </c>
      <c r="C315" s="33"/>
      <c r="D315" s="33"/>
      <c r="E315" s="33" t="s">
        <v>1255</v>
      </c>
      <c r="F315" s="33">
        <v>84.2</v>
      </c>
      <c r="G315" s="33" t="s">
        <v>51</v>
      </c>
      <c r="H315" s="33"/>
      <c r="I315" s="33">
        <f t="shared" si="48"/>
        <v>0</v>
      </c>
      <c r="J315" s="83" t="s">
        <v>26</v>
      </c>
      <c r="K315" s="21"/>
      <c r="L315" s="9">
        <f t="shared" si="49"/>
        <v>0</v>
      </c>
      <c r="M315" s="9"/>
      <c r="N315" s="9"/>
      <c r="O315" s="9">
        <f t="shared" si="50"/>
        <v>0</v>
      </c>
      <c r="P315" s="9"/>
      <c r="Q315" s="9"/>
      <c r="R315" s="9">
        <f t="shared" si="51"/>
        <v>0</v>
      </c>
      <c r="S315" s="9"/>
      <c r="T315" s="9"/>
      <c r="U315" s="9">
        <f t="shared" si="52"/>
        <v>0</v>
      </c>
      <c r="V315" s="9"/>
      <c r="W315" s="9"/>
      <c r="X315" s="9">
        <f t="shared" si="53"/>
        <v>0</v>
      </c>
      <c r="Y315" s="9"/>
      <c r="Z315" s="9"/>
      <c r="AA315" s="10">
        <f t="shared" si="54"/>
        <v>0</v>
      </c>
      <c r="AB315" s="11"/>
    </row>
    <row r="316" spans="1:28" ht="15.75" x14ac:dyDescent="0.25">
      <c r="A316" s="39">
        <v>45966</v>
      </c>
      <c r="B316" s="33" t="s">
        <v>231</v>
      </c>
      <c r="C316" s="33"/>
      <c r="D316" s="33"/>
      <c r="E316" s="33" t="s">
        <v>362</v>
      </c>
      <c r="F316" s="33">
        <v>14.9</v>
      </c>
      <c r="G316" s="33" t="s">
        <v>51</v>
      </c>
      <c r="H316" s="33"/>
      <c r="I316" s="33">
        <f t="shared" si="48"/>
        <v>0</v>
      </c>
      <c r="J316" s="83" t="s">
        <v>26</v>
      </c>
      <c r="K316" s="21"/>
      <c r="L316" s="9">
        <f t="shared" si="49"/>
        <v>0</v>
      </c>
      <c r="M316" s="9"/>
      <c r="N316" s="9"/>
      <c r="O316" s="9">
        <f t="shared" si="50"/>
        <v>0</v>
      </c>
      <c r="P316" s="9"/>
      <c r="Q316" s="9"/>
      <c r="R316" s="9">
        <f t="shared" si="51"/>
        <v>0</v>
      </c>
      <c r="S316" s="9"/>
      <c r="T316" s="9"/>
      <c r="U316" s="9">
        <f t="shared" si="52"/>
        <v>0</v>
      </c>
      <c r="V316" s="9"/>
      <c r="W316" s="9"/>
      <c r="X316" s="9">
        <f t="shared" si="53"/>
        <v>0</v>
      </c>
      <c r="Y316" s="9"/>
      <c r="Z316" s="9"/>
      <c r="AA316" s="10">
        <f t="shared" si="54"/>
        <v>0</v>
      </c>
      <c r="AB316" s="11"/>
    </row>
    <row r="317" spans="1:28" ht="15.75" x14ac:dyDescent="0.25">
      <c r="A317" s="39">
        <v>45966</v>
      </c>
      <c r="B317" s="33" t="s">
        <v>1256</v>
      </c>
      <c r="C317" s="33"/>
      <c r="D317" s="33" t="s">
        <v>41</v>
      </c>
      <c r="E317" s="33" t="s">
        <v>702</v>
      </c>
      <c r="F317" s="33">
        <v>58</v>
      </c>
      <c r="G317" s="33" t="s">
        <v>51</v>
      </c>
      <c r="H317" s="33">
        <v>115000</v>
      </c>
      <c r="I317" s="33">
        <f t="shared" si="48"/>
        <v>6670000</v>
      </c>
      <c r="J317" s="37" t="s">
        <v>241</v>
      </c>
      <c r="K317" s="21"/>
      <c r="L317" s="9">
        <f t="shared" si="49"/>
        <v>0</v>
      </c>
      <c r="M317" s="9"/>
      <c r="N317" s="9"/>
      <c r="O317" s="9">
        <f t="shared" si="50"/>
        <v>0</v>
      </c>
      <c r="P317" s="9"/>
      <c r="Q317" s="9"/>
      <c r="R317" s="9">
        <f t="shared" si="51"/>
        <v>0</v>
      </c>
      <c r="S317" s="9"/>
      <c r="T317" s="9"/>
      <c r="U317" s="9">
        <f t="shared" si="52"/>
        <v>6670000</v>
      </c>
      <c r="V317" s="9">
        <v>6670000</v>
      </c>
      <c r="W317" s="9"/>
      <c r="X317" s="9">
        <f t="shared" si="53"/>
        <v>0</v>
      </c>
      <c r="Y317" s="9"/>
      <c r="Z317" s="9"/>
      <c r="AA317" s="10">
        <f t="shared" si="54"/>
        <v>0</v>
      </c>
      <c r="AB317" s="11">
        <v>45966</v>
      </c>
    </row>
    <row r="318" spans="1:28" ht="15.75" x14ac:dyDescent="0.25">
      <c r="A318" s="39">
        <v>45966</v>
      </c>
      <c r="B318" s="35" t="s">
        <v>121</v>
      </c>
      <c r="C318" s="35"/>
      <c r="D318" s="33" t="s">
        <v>41</v>
      </c>
      <c r="E318" s="35" t="s">
        <v>468</v>
      </c>
      <c r="F318" s="35">
        <v>16.2</v>
      </c>
      <c r="G318" s="35" t="s">
        <v>51</v>
      </c>
      <c r="H318" s="35">
        <v>43000</v>
      </c>
      <c r="I318" s="33">
        <f t="shared" si="48"/>
        <v>696600</v>
      </c>
      <c r="J318" s="37" t="s">
        <v>240</v>
      </c>
      <c r="K318" s="40" t="s">
        <v>1228</v>
      </c>
      <c r="L318" s="9">
        <f t="shared" si="49"/>
        <v>0</v>
      </c>
      <c r="M318" s="9"/>
      <c r="N318" s="9"/>
      <c r="O318" s="9">
        <f t="shared" si="50"/>
        <v>696600</v>
      </c>
      <c r="P318" s="9">
        <v>696600</v>
      </c>
      <c r="Q318" s="9"/>
      <c r="R318" s="9">
        <f t="shared" si="51"/>
        <v>0</v>
      </c>
      <c r="S318" s="9"/>
      <c r="T318" s="9"/>
      <c r="U318" s="9">
        <f t="shared" si="52"/>
        <v>0</v>
      </c>
      <c r="V318" s="9"/>
      <c r="W318" s="9"/>
      <c r="X318" s="9">
        <f t="shared" si="53"/>
        <v>0</v>
      </c>
      <c r="Y318" s="9"/>
      <c r="Z318" s="9"/>
      <c r="AA318" s="10">
        <f t="shared" si="54"/>
        <v>0</v>
      </c>
      <c r="AB318" s="11">
        <v>45972</v>
      </c>
    </row>
    <row r="319" spans="1:28" ht="15.75" x14ac:dyDescent="0.25">
      <c r="A319" s="39">
        <v>45966</v>
      </c>
      <c r="B319" s="35" t="s">
        <v>121</v>
      </c>
      <c r="C319" s="33"/>
      <c r="D319" s="33" t="s">
        <v>41</v>
      </c>
      <c r="E319" s="33" t="s">
        <v>150</v>
      </c>
      <c r="F319" s="33">
        <v>19.7</v>
      </c>
      <c r="G319" s="35" t="s">
        <v>51</v>
      </c>
      <c r="H319" s="33">
        <v>43000</v>
      </c>
      <c r="I319" s="33">
        <f t="shared" ref="I319:I383" si="55">F319*H319</f>
        <v>847100</v>
      </c>
      <c r="J319" s="37" t="s">
        <v>240</v>
      </c>
      <c r="K319" s="40" t="s">
        <v>1228</v>
      </c>
      <c r="L319" s="9">
        <f t="shared" si="49"/>
        <v>0</v>
      </c>
      <c r="M319" s="9"/>
      <c r="N319" s="9"/>
      <c r="O319" s="9">
        <f t="shared" si="50"/>
        <v>847100</v>
      </c>
      <c r="P319" s="9">
        <v>847100</v>
      </c>
      <c r="Q319" s="9"/>
      <c r="R319" s="9">
        <f t="shared" si="51"/>
        <v>0</v>
      </c>
      <c r="S319" s="9"/>
      <c r="T319" s="9"/>
      <c r="U319" s="9">
        <f t="shared" si="52"/>
        <v>0</v>
      </c>
      <c r="V319" s="9"/>
      <c r="W319" s="9"/>
      <c r="X319" s="9">
        <f t="shared" si="53"/>
        <v>0</v>
      </c>
      <c r="Y319" s="9"/>
      <c r="Z319" s="9"/>
      <c r="AA319" s="10">
        <f t="shared" si="54"/>
        <v>0</v>
      </c>
      <c r="AB319" s="11">
        <v>45972</v>
      </c>
    </row>
    <row r="320" spans="1:28" ht="15.75" x14ac:dyDescent="0.25">
      <c r="A320" s="39">
        <v>45966</v>
      </c>
      <c r="B320" s="35" t="s">
        <v>121</v>
      </c>
      <c r="C320" s="33"/>
      <c r="D320" s="33" t="s">
        <v>41</v>
      </c>
      <c r="E320" s="33" t="s">
        <v>110</v>
      </c>
      <c r="F320" s="33">
        <v>2000</v>
      </c>
      <c r="G320" s="33" t="s">
        <v>29</v>
      </c>
      <c r="H320" s="33">
        <v>2000</v>
      </c>
      <c r="I320" s="33">
        <f t="shared" si="55"/>
        <v>4000000</v>
      </c>
      <c r="J320" s="37" t="s">
        <v>240</v>
      </c>
      <c r="K320" s="40" t="s">
        <v>1228</v>
      </c>
      <c r="L320" s="9">
        <f t="shared" si="49"/>
        <v>0</v>
      </c>
      <c r="M320" s="9"/>
      <c r="N320" s="9"/>
      <c r="O320" s="9">
        <f t="shared" si="50"/>
        <v>4000000</v>
      </c>
      <c r="P320" s="9">
        <v>4000000</v>
      </c>
      <c r="Q320" s="9"/>
      <c r="R320" s="9">
        <f t="shared" si="51"/>
        <v>0</v>
      </c>
      <c r="S320" s="9"/>
      <c r="T320" s="9"/>
      <c r="U320" s="9">
        <f t="shared" si="52"/>
        <v>0</v>
      </c>
      <c r="V320" s="9"/>
      <c r="W320" s="9"/>
      <c r="X320" s="9">
        <f t="shared" si="53"/>
        <v>0</v>
      </c>
      <c r="Y320" s="9"/>
      <c r="Z320" s="9"/>
      <c r="AA320" s="10">
        <f t="shared" si="54"/>
        <v>0</v>
      </c>
      <c r="AB320" s="11">
        <v>45972</v>
      </c>
    </row>
    <row r="321" spans="1:28" ht="15.75" x14ac:dyDescent="0.25">
      <c r="A321" s="39">
        <v>45966</v>
      </c>
      <c r="B321" s="33" t="s">
        <v>35</v>
      </c>
      <c r="C321" s="33"/>
      <c r="D321" s="33" t="s">
        <v>41</v>
      </c>
      <c r="E321" s="33" t="s">
        <v>1150</v>
      </c>
      <c r="F321" s="33">
        <v>2.5</v>
      </c>
      <c r="G321" s="33" t="s">
        <v>51</v>
      </c>
      <c r="H321" s="33">
        <v>90000</v>
      </c>
      <c r="I321" s="33">
        <f t="shared" si="55"/>
        <v>225000</v>
      </c>
      <c r="J321" s="37" t="s">
        <v>241</v>
      </c>
      <c r="K321" s="21"/>
      <c r="L321" s="9">
        <f t="shared" si="49"/>
        <v>0</v>
      </c>
      <c r="M321" s="9"/>
      <c r="N321" s="9"/>
      <c r="O321" s="9">
        <f t="shared" si="50"/>
        <v>0</v>
      </c>
      <c r="P321" s="9"/>
      <c r="Q321" s="9"/>
      <c r="R321" s="9">
        <f t="shared" si="51"/>
        <v>0</v>
      </c>
      <c r="S321" s="9"/>
      <c r="T321" s="9"/>
      <c r="U321" s="9">
        <f t="shared" si="52"/>
        <v>225000</v>
      </c>
      <c r="V321" s="9">
        <v>225000</v>
      </c>
      <c r="W321" s="9"/>
      <c r="X321" s="9">
        <f t="shared" si="53"/>
        <v>0</v>
      </c>
      <c r="Y321" s="9"/>
      <c r="Z321" s="9"/>
      <c r="AA321" s="10">
        <f t="shared" si="54"/>
        <v>0</v>
      </c>
      <c r="AB321" s="11">
        <v>45966</v>
      </c>
    </row>
    <row r="322" spans="1:28" ht="15.75" x14ac:dyDescent="0.25">
      <c r="A322" s="39">
        <v>45966</v>
      </c>
      <c r="B322" s="33" t="s">
        <v>35</v>
      </c>
      <c r="C322" s="33"/>
      <c r="D322" s="33" t="s">
        <v>41</v>
      </c>
      <c r="E322" s="33" t="s">
        <v>235</v>
      </c>
      <c r="F322" s="33">
        <v>2.5</v>
      </c>
      <c r="G322" s="33" t="s">
        <v>51</v>
      </c>
      <c r="H322" s="33">
        <v>90000</v>
      </c>
      <c r="I322" s="33">
        <f t="shared" si="55"/>
        <v>225000</v>
      </c>
      <c r="J322" s="37" t="s">
        <v>241</v>
      </c>
      <c r="K322" s="21"/>
      <c r="L322" s="9">
        <f t="shared" si="49"/>
        <v>0</v>
      </c>
      <c r="M322" s="9"/>
      <c r="N322" s="9"/>
      <c r="O322" s="9">
        <f t="shared" si="50"/>
        <v>0</v>
      </c>
      <c r="P322" s="9"/>
      <c r="Q322" s="9"/>
      <c r="R322" s="9">
        <f t="shared" si="51"/>
        <v>0</v>
      </c>
      <c r="S322" s="9"/>
      <c r="T322" s="9"/>
      <c r="U322" s="9">
        <f t="shared" si="52"/>
        <v>225000</v>
      </c>
      <c r="V322" s="9">
        <v>225000</v>
      </c>
      <c r="W322" s="9"/>
      <c r="X322" s="9">
        <f t="shared" si="53"/>
        <v>0</v>
      </c>
      <c r="Y322" s="9"/>
      <c r="Z322" s="9"/>
      <c r="AA322" s="10">
        <f t="shared" si="54"/>
        <v>0</v>
      </c>
      <c r="AB322" s="11">
        <v>45966</v>
      </c>
    </row>
    <row r="323" spans="1:28" ht="15.75" x14ac:dyDescent="0.25">
      <c r="A323" s="32">
        <v>45966</v>
      </c>
      <c r="B323" s="33" t="s">
        <v>35</v>
      </c>
      <c r="C323" s="33"/>
      <c r="D323" s="33" t="s">
        <v>41</v>
      </c>
      <c r="E323" s="33" t="s">
        <v>237</v>
      </c>
      <c r="F323" s="33">
        <v>2.5</v>
      </c>
      <c r="G323" s="33" t="s">
        <v>51</v>
      </c>
      <c r="H323" s="33">
        <v>90000</v>
      </c>
      <c r="I323" s="33">
        <f t="shared" si="55"/>
        <v>225000</v>
      </c>
      <c r="J323" s="37" t="s">
        <v>241</v>
      </c>
      <c r="K323" s="21"/>
      <c r="L323" s="9">
        <f t="shared" si="49"/>
        <v>0</v>
      </c>
      <c r="M323" s="9"/>
      <c r="N323" s="9"/>
      <c r="O323" s="9">
        <f t="shared" si="50"/>
        <v>0</v>
      </c>
      <c r="P323" s="9"/>
      <c r="Q323" s="9"/>
      <c r="R323" s="9">
        <f t="shared" si="51"/>
        <v>0</v>
      </c>
      <c r="S323" s="9"/>
      <c r="T323" s="9"/>
      <c r="U323" s="9">
        <f t="shared" si="52"/>
        <v>225000</v>
      </c>
      <c r="V323" s="9">
        <v>225000</v>
      </c>
      <c r="W323" s="9"/>
      <c r="X323" s="9">
        <f t="shared" si="53"/>
        <v>0</v>
      </c>
      <c r="Y323" s="9"/>
      <c r="Z323" s="9"/>
      <c r="AA323" s="10">
        <f t="shared" si="54"/>
        <v>0</v>
      </c>
      <c r="AB323" s="11">
        <v>45966</v>
      </c>
    </row>
    <row r="324" spans="1:28" ht="15.75" x14ac:dyDescent="0.25">
      <c r="A324" s="39">
        <v>45966</v>
      </c>
      <c r="B324" s="33" t="s">
        <v>35</v>
      </c>
      <c r="C324" s="33"/>
      <c r="D324" s="33" t="s">
        <v>41</v>
      </c>
      <c r="E324" s="33" t="s">
        <v>310</v>
      </c>
      <c r="F324" s="33">
        <v>2.5</v>
      </c>
      <c r="G324" s="33" t="s">
        <v>51</v>
      </c>
      <c r="H324" s="33">
        <v>86000</v>
      </c>
      <c r="I324" s="33">
        <f t="shared" si="55"/>
        <v>215000</v>
      </c>
      <c r="J324" s="37" t="s">
        <v>241</v>
      </c>
      <c r="K324" s="21"/>
      <c r="L324" s="9">
        <f t="shared" si="49"/>
        <v>0</v>
      </c>
      <c r="M324" s="9"/>
      <c r="N324" s="9"/>
      <c r="O324" s="9">
        <f t="shared" si="50"/>
        <v>0</v>
      </c>
      <c r="P324" s="9"/>
      <c r="Q324" s="9"/>
      <c r="R324" s="9">
        <f t="shared" si="51"/>
        <v>0</v>
      </c>
      <c r="S324" s="9"/>
      <c r="T324" s="9"/>
      <c r="U324" s="9">
        <f t="shared" si="52"/>
        <v>215000</v>
      </c>
      <c r="V324" s="9">
        <v>215000</v>
      </c>
      <c r="W324" s="9"/>
      <c r="X324" s="9">
        <f t="shared" si="53"/>
        <v>0</v>
      </c>
      <c r="Y324" s="9"/>
      <c r="Z324" s="9"/>
      <c r="AA324" s="10">
        <f t="shared" si="54"/>
        <v>0</v>
      </c>
      <c r="AB324" s="11">
        <v>45966</v>
      </c>
    </row>
    <row r="325" spans="1:28" ht="15.75" x14ac:dyDescent="0.25">
      <c r="A325" s="39">
        <v>45966</v>
      </c>
      <c r="B325" s="33" t="s">
        <v>109</v>
      </c>
      <c r="C325" s="33"/>
      <c r="D325" s="33" t="s">
        <v>41</v>
      </c>
      <c r="E325" s="33" t="s">
        <v>185</v>
      </c>
      <c r="F325" s="33">
        <v>4000</v>
      </c>
      <c r="G325" s="33" t="s">
        <v>29</v>
      </c>
      <c r="H325" s="33">
        <v>900</v>
      </c>
      <c r="I325" s="33">
        <f t="shared" si="55"/>
        <v>3600000</v>
      </c>
      <c r="J325" s="37" t="s">
        <v>241</v>
      </c>
      <c r="K325" s="21"/>
      <c r="L325" s="9">
        <f t="shared" si="49"/>
        <v>3600000</v>
      </c>
      <c r="M325" s="9">
        <v>3600000</v>
      </c>
      <c r="N325" s="9"/>
      <c r="O325" s="9">
        <f t="shared" si="50"/>
        <v>0</v>
      </c>
      <c r="P325" s="9"/>
      <c r="Q325" s="9"/>
      <c r="R325" s="9">
        <f t="shared" si="51"/>
        <v>0</v>
      </c>
      <c r="S325" s="9"/>
      <c r="T325" s="9"/>
      <c r="U325" s="9">
        <f t="shared" si="52"/>
        <v>0</v>
      </c>
      <c r="V325" s="9"/>
      <c r="W325" s="9"/>
      <c r="X325" s="9">
        <f t="shared" si="53"/>
        <v>0</v>
      </c>
      <c r="Y325" s="9"/>
      <c r="Z325" s="9"/>
      <c r="AA325" s="10">
        <f t="shared" si="54"/>
        <v>0</v>
      </c>
      <c r="AB325" s="11">
        <v>45966</v>
      </c>
    </row>
    <row r="326" spans="1:28" ht="16.5" thickBot="1" x14ac:dyDescent="0.3">
      <c r="A326" s="61">
        <v>45966</v>
      </c>
      <c r="B326" s="62" t="s">
        <v>170</v>
      </c>
      <c r="C326" s="62"/>
      <c r="D326" s="62" t="s">
        <v>41</v>
      </c>
      <c r="E326" s="62" t="s">
        <v>468</v>
      </c>
      <c r="F326" s="62">
        <v>16.100000000000001</v>
      </c>
      <c r="G326" s="62" t="s">
        <v>51</v>
      </c>
      <c r="H326" s="62">
        <v>43000</v>
      </c>
      <c r="I326" s="62">
        <f t="shared" si="55"/>
        <v>692300.00000000012</v>
      </c>
      <c r="J326" s="63" t="s">
        <v>241</v>
      </c>
      <c r="K326" s="102"/>
      <c r="L326" s="97">
        <f t="shared" si="49"/>
        <v>692300</v>
      </c>
      <c r="M326" s="97">
        <v>692300</v>
      </c>
      <c r="N326" s="97"/>
      <c r="O326" s="97">
        <f t="shared" si="50"/>
        <v>0</v>
      </c>
      <c r="P326" s="97"/>
      <c r="Q326" s="97"/>
      <c r="R326" s="97">
        <f t="shared" si="51"/>
        <v>0</v>
      </c>
      <c r="S326" s="97"/>
      <c r="T326" s="97"/>
      <c r="U326" s="97">
        <f t="shared" si="52"/>
        <v>0</v>
      </c>
      <c r="V326" s="97"/>
      <c r="W326" s="97"/>
      <c r="X326" s="97">
        <f t="shared" si="53"/>
        <v>0</v>
      </c>
      <c r="Y326" s="97"/>
      <c r="Z326" s="97"/>
      <c r="AA326" s="98">
        <f t="shared" si="54"/>
        <v>1.1641532182693481E-10</v>
      </c>
      <c r="AB326" s="99">
        <v>45971</v>
      </c>
    </row>
    <row r="327" spans="1:28" ht="15.75" x14ac:dyDescent="0.25">
      <c r="A327" s="39">
        <v>45967</v>
      </c>
      <c r="B327" s="35" t="s">
        <v>836</v>
      </c>
      <c r="C327" s="35"/>
      <c r="D327" s="35" t="s">
        <v>41</v>
      </c>
      <c r="E327" s="35" t="s">
        <v>187</v>
      </c>
      <c r="F327" s="35">
        <v>2</v>
      </c>
      <c r="G327" s="35" t="s">
        <v>23</v>
      </c>
      <c r="H327" s="35">
        <v>400000</v>
      </c>
      <c r="I327" s="128">
        <f t="shared" si="55"/>
        <v>800000</v>
      </c>
      <c r="J327" s="37" t="s">
        <v>240</v>
      </c>
      <c r="K327" s="116" t="s">
        <v>1258</v>
      </c>
      <c r="L327" s="120">
        <f t="shared" ref="L327" si="56">M327+N327</f>
        <v>0</v>
      </c>
      <c r="M327" s="120"/>
      <c r="N327" s="120"/>
      <c r="O327" s="120">
        <f t="shared" ref="O327" si="57">P327+Q327</f>
        <v>800000</v>
      </c>
      <c r="P327" s="120">
        <v>800000</v>
      </c>
      <c r="Q327" s="120"/>
      <c r="R327" s="120">
        <f t="shared" ref="R327" si="58">S327+T327</f>
        <v>0</v>
      </c>
      <c r="S327" s="120"/>
      <c r="T327" s="120"/>
      <c r="U327" s="120">
        <f t="shared" ref="U327" si="59">V327+W327</f>
        <v>0</v>
      </c>
      <c r="V327" s="120"/>
      <c r="W327" s="120"/>
      <c r="X327" s="120">
        <f t="shared" ref="X327" si="60">Y327+Z327</f>
        <v>0</v>
      </c>
      <c r="Y327" s="120"/>
      <c r="Z327" s="120"/>
      <c r="AA327" s="121">
        <f t="shared" ref="AA327" si="61">C327+I327-L327-O327-U327-X327-R327</f>
        <v>0</v>
      </c>
      <c r="AB327" s="122">
        <v>45971</v>
      </c>
    </row>
    <row r="328" spans="1:28" ht="15.75" x14ac:dyDescent="0.25">
      <c r="A328" s="39">
        <v>45967</v>
      </c>
      <c r="B328" s="33" t="s">
        <v>499</v>
      </c>
      <c r="C328" s="33"/>
      <c r="D328" s="35" t="s">
        <v>41</v>
      </c>
      <c r="E328" s="33" t="s">
        <v>187</v>
      </c>
      <c r="F328" s="33">
        <v>1</v>
      </c>
      <c r="G328" s="33" t="s">
        <v>23</v>
      </c>
      <c r="H328" s="33">
        <v>400000</v>
      </c>
      <c r="I328" s="33">
        <f t="shared" si="55"/>
        <v>400000</v>
      </c>
      <c r="J328" s="37" t="s">
        <v>241</v>
      </c>
      <c r="K328" s="116" t="s">
        <v>1258</v>
      </c>
      <c r="L328" s="9">
        <f t="shared" ref="L328:L350" si="62">M328+N328</f>
        <v>0</v>
      </c>
      <c r="M328" s="9"/>
      <c r="N328" s="9"/>
      <c r="O328" s="9">
        <f t="shared" ref="O328:O350" si="63">P328+Q328</f>
        <v>0</v>
      </c>
      <c r="P328" s="9"/>
      <c r="Q328" s="9"/>
      <c r="R328" s="9">
        <f t="shared" ref="R328:R350" si="64">S328+T328</f>
        <v>0</v>
      </c>
      <c r="S328" s="9"/>
      <c r="T328" s="9"/>
      <c r="U328" s="9">
        <f t="shared" ref="U328:U350" si="65">V328+W328</f>
        <v>400000</v>
      </c>
      <c r="V328" s="9">
        <v>400000</v>
      </c>
      <c r="W328" s="9"/>
      <c r="X328" s="9">
        <f t="shared" ref="X328:X350" si="66">Y328+Z328</f>
        <v>0</v>
      </c>
      <c r="Y328" s="9"/>
      <c r="Z328" s="9"/>
      <c r="AA328" s="10">
        <f t="shared" ref="AA328:AA350" si="67">C328+I328-L328-O328-U328-X328-R328</f>
        <v>0</v>
      </c>
      <c r="AB328" s="11">
        <v>45969</v>
      </c>
    </row>
    <row r="329" spans="1:28" ht="15.75" x14ac:dyDescent="0.25">
      <c r="A329" s="39">
        <v>45967</v>
      </c>
      <c r="B329" s="33" t="s">
        <v>499</v>
      </c>
      <c r="C329" s="33"/>
      <c r="D329" s="35" t="s">
        <v>41</v>
      </c>
      <c r="E329" s="33" t="s">
        <v>167</v>
      </c>
      <c r="F329" s="33">
        <v>1</v>
      </c>
      <c r="G329" s="33" t="s">
        <v>23</v>
      </c>
      <c r="H329" s="33">
        <v>400000</v>
      </c>
      <c r="I329" s="33">
        <f t="shared" si="55"/>
        <v>400000</v>
      </c>
      <c r="J329" s="37" t="s">
        <v>241</v>
      </c>
      <c r="K329" s="116" t="s">
        <v>1258</v>
      </c>
      <c r="L329" s="9">
        <f t="shared" si="62"/>
        <v>0</v>
      </c>
      <c r="M329" s="9"/>
      <c r="N329" s="9"/>
      <c r="O329" s="9">
        <f t="shared" si="63"/>
        <v>0</v>
      </c>
      <c r="P329" s="9"/>
      <c r="Q329" s="9"/>
      <c r="R329" s="9">
        <f t="shared" si="64"/>
        <v>0</v>
      </c>
      <c r="S329" s="9"/>
      <c r="T329" s="9"/>
      <c r="U329" s="9">
        <f t="shared" si="65"/>
        <v>400000</v>
      </c>
      <c r="V329" s="9">
        <v>400000</v>
      </c>
      <c r="W329" s="9"/>
      <c r="X329" s="9">
        <f t="shared" si="66"/>
        <v>0</v>
      </c>
      <c r="Y329" s="9"/>
      <c r="Z329" s="9"/>
      <c r="AA329" s="10">
        <f t="shared" si="67"/>
        <v>0</v>
      </c>
      <c r="AB329" s="11">
        <v>45979</v>
      </c>
    </row>
    <row r="330" spans="1:28" ht="15.75" x14ac:dyDescent="0.25">
      <c r="A330" s="39">
        <v>45967</v>
      </c>
      <c r="B330" s="33" t="s">
        <v>371</v>
      </c>
      <c r="C330" s="33"/>
      <c r="D330" s="35" t="s">
        <v>41</v>
      </c>
      <c r="E330" s="33" t="s">
        <v>407</v>
      </c>
      <c r="F330" s="33">
        <v>45</v>
      </c>
      <c r="G330" s="33" t="s">
        <v>33</v>
      </c>
      <c r="H330" s="33">
        <v>275000</v>
      </c>
      <c r="I330" s="33">
        <f t="shared" si="55"/>
        <v>12375000</v>
      </c>
      <c r="J330" s="37" t="s">
        <v>241</v>
      </c>
      <c r="K330" s="33" t="s">
        <v>1228</v>
      </c>
      <c r="L330" s="9">
        <f t="shared" si="62"/>
        <v>12375000</v>
      </c>
      <c r="M330" s="9">
        <v>2000000</v>
      </c>
      <c r="N330" s="9">
        <v>10375000</v>
      </c>
      <c r="O330" s="9">
        <f t="shared" si="63"/>
        <v>0</v>
      </c>
      <c r="P330" s="9"/>
      <c r="Q330" s="9"/>
      <c r="R330" s="9">
        <f t="shared" si="64"/>
        <v>0</v>
      </c>
      <c r="S330" s="9"/>
      <c r="T330" s="9"/>
      <c r="U330" s="9">
        <f t="shared" si="65"/>
        <v>0</v>
      </c>
      <c r="V330" s="9"/>
      <c r="W330" s="9"/>
      <c r="X330" s="9">
        <f t="shared" si="66"/>
        <v>0</v>
      </c>
      <c r="Y330" s="9"/>
      <c r="Z330" s="9"/>
      <c r="AA330" s="10">
        <f t="shared" si="67"/>
        <v>0</v>
      </c>
      <c r="AB330" s="11">
        <v>45971</v>
      </c>
    </row>
    <row r="331" spans="1:28" ht="15.75" x14ac:dyDescent="0.25">
      <c r="A331" s="39">
        <v>45967</v>
      </c>
      <c r="B331" s="33" t="s">
        <v>568</v>
      </c>
      <c r="C331" s="33"/>
      <c r="D331" s="35" t="s">
        <v>41</v>
      </c>
      <c r="E331" s="33" t="s">
        <v>552</v>
      </c>
      <c r="F331" s="33">
        <v>35</v>
      </c>
      <c r="G331" s="33" t="s">
        <v>33</v>
      </c>
      <c r="H331" s="33">
        <v>450000</v>
      </c>
      <c r="I331" s="33">
        <f t="shared" si="55"/>
        <v>15750000</v>
      </c>
      <c r="J331" s="37" t="s">
        <v>240</v>
      </c>
      <c r="K331" s="90" t="s">
        <v>1228</v>
      </c>
      <c r="L331" s="9">
        <f t="shared" si="62"/>
        <v>0</v>
      </c>
      <c r="M331" s="9"/>
      <c r="N331" s="9"/>
      <c r="O331" s="9">
        <f t="shared" si="63"/>
        <v>15750000</v>
      </c>
      <c r="P331" s="9">
        <v>15750000</v>
      </c>
      <c r="Q331" s="9"/>
      <c r="R331" s="9">
        <f t="shared" si="64"/>
        <v>0</v>
      </c>
      <c r="S331" s="9"/>
      <c r="T331" s="9"/>
      <c r="U331" s="9">
        <f t="shared" si="65"/>
        <v>0</v>
      </c>
      <c r="V331" s="9"/>
      <c r="W331" s="9"/>
      <c r="X331" s="9">
        <f t="shared" si="66"/>
        <v>0</v>
      </c>
      <c r="Y331" s="9"/>
      <c r="Z331" s="9"/>
      <c r="AA331" s="10">
        <f t="shared" si="67"/>
        <v>0</v>
      </c>
      <c r="AB331" s="11">
        <v>45971</v>
      </c>
    </row>
    <row r="332" spans="1:28" ht="15.75" x14ac:dyDescent="0.25">
      <c r="A332" s="39">
        <v>45967</v>
      </c>
      <c r="B332" s="33" t="s">
        <v>1135</v>
      </c>
      <c r="C332" s="33"/>
      <c r="D332" s="35" t="s">
        <v>41</v>
      </c>
      <c r="E332" s="33" t="s">
        <v>295</v>
      </c>
      <c r="F332" s="33">
        <v>1</v>
      </c>
      <c r="G332" s="33" t="s">
        <v>33</v>
      </c>
      <c r="H332" s="33">
        <v>230000</v>
      </c>
      <c r="I332" s="33">
        <f t="shared" si="55"/>
        <v>230000</v>
      </c>
      <c r="J332" s="37" t="s">
        <v>241</v>
      </c>
      <c r="K332" s="116" t="s">
        <v>1258</v>
      </c>
      <c r="L332" s="9">
        <f t="shared" si="62"/>
        <v>0</v>
      </c>
      <c r="M332" s="9"/>
      <c r="N332" s="9"/>
      <c r="O332" s="9">
        <f t="shared" si="63"/>
        <v>0</v>
      </c>
      <c r="P332" s="9"/>
      <c r="Q332" s="9"/>
      <c r="R332" s="9">
        <f t="shared" si="64"/>
        <v>0</v>
      </c>
      <c r="S332" s="9"/>
      <c r="T332" s="9"/>
      <c r="U332" s="9">
        <f t="shared" si="65"/>
        <v>230000</v>
      </c>
      <c r="V332" s="9">
        <v>230000</v>
      </c>
      <c r="W332" s="9"/>
      <c r="X332" s="9">
        <f t="shared" si="66"/>
        <v>0</v>
      </c>
      <c r="Y332" s="9"/>
      <c r="Z332" s="9"/>
      <c r="AA332" s="10">
        <f t="shared" si="67"/>
        <v>0</v>
      </c>
      <c r="AB332" s="11">
        <v>45967</v>
      </c>
    </row>
    <row r="333" spans="1:28" ht="15.75" x14ac:dyDescent="0.25">
      <c r="A333" s="39">
        <v>45967</v>
      </c>
      <c r="B333" s="33" t="s">
        <v>1243</v>
      </c>
      <c r="C333" s="33"/>
      <c r="D333" s="35" t="s">
        <v>41</v>
      </c>
      <c r="E333" s="33" t="s">
        <v>938</v>
      </c>
      <c r="F333" s="33">
        <v>205</v>
      </c>
      <c r="G333" s="33" t="s">
        <v>25</v>
      </c>
      <c r="H333" s="33">
        <v>3100</v>
      </c>
      <c r="I333" s="33">
        <f t="shared" si="55"/>
        <v>635500</v>
      </c>
      <c r="J333" s="37" t="s">
        <v>240</v>
      </c>
      <c r="K333" s="33"/>
      <c r="L333" s="9">
        <f t="shared" si="62"/>
        <v>0</v>
      </c>
      <c r="M333" s="9"/>
      <c r="N333" s="9"/>
      <c r="O333" s="9">
        <f t="shared" si="63"/>
        <v>635500</v>
      </c>
      <c r="P333" s="9">
        <v>635500</v>
      </c>
      <c r="Q333" s="9"/>
      <c r="R333" s="9">
        <f t="shared" si="64"/>
        <v>0</v>
      </c>
      <c r="S333" s="9"/>
      <c r="T333" s="9"/>
      <c r="U333" s="9">
        <f t="shared" si="65"/>
        <v>0</v>
      </c>
      <c r="V333" s="9"/>
      <c r="W333" s="9"/>
      <c r="X333" s="9">
        <f t="shared" si="66"/>
        <v>0</v>
      </c>
      <c r="Y333" s="9"/>
      <c r="Z333" s="9"/>
      <c r="AA333" s="10">
        <f t="shared" si="67"/>
        <v>0</v>
      </c>
      <c r="AB333" s="11">
        <v>45967</v>
      </c>
    </row>
    <row r="334" spans="1:28" ht="15.75" x14ac:dyDescent="0.25">
      <c r="A334" s="39">
        <v>45967</v>
      </c>
      <c r="B334" s="33" t="s">
        <v>251</v>
      </c>
      <c r="C334" s="33"/>
      <c r="D334" s="35" t="s">
        <v>41</v>
      </c>
      <c r="E334" s="33" t="s">
        <v>297</v>
      </c>
      <c r="F334" s="33">
        <v>1200</v>
      </c>
      <c r="G334" s="33" t="s">
        <v>29</v>
      </c>
      <c r="H334" s="33">
        <v>2000</v>
      </c>
      <c r="I334" s="33">
        <f t="shared" si="55"/>
        <v>2400000</v>
      </c>
      <c r="J334" s="37" t="s">
        <v>240</v>
      </c>
      <c r="K334" s="33"/>
      <c r="L334" s="9">
        <f t="shared" si="62"/>
        <v>0</v>
      </c>
      <c r="M334" s="9"/>
      <c r="N334" s="9"/>
      <c r="O334" s="9">
        <f t="shared" si="63"/>
        <v>2400000</v>
      </c>
      <c r="P334" s="9">
        <v>2400000</v>
      </c>
      <c r="Q334" s="9"/>
      <c r="R334" s="9">
        <f t="shared" si="64"/>
        <v>0</v>
      </c>
      <c r="S334" s="9"/>
      <c r="T334" s="9"/>
      <c r="U334" s="9">
        <f t="shared" si="65"/>
        <v>0</v>
      </c>
      <c r="V334" s="9"/>
      <c r="W334" s="9"/>
      <c r="X334" s="9">
        <f t="shared" si="66"/>
        <v>0</v>
      </c>
      <c r="Y334" s="9"/>
      <c r="Z334" s="9"/>
      <c r="AA334" s="10">
        <f t="shared" si="67"/>
        <v>0</v>
      </c>
      <c r="AB334" s="11">
        <v>45967</v>
      </c>
    </row>
    <row r="335" spans="1:28" ht="15.75" x14ac:dyDescent="0.25">
      <c r="A335" s="39">
        <v>45967</v>
      </c>
      <c r="B335" s="33" t="s">
        <v>219</v>
      </c>
      <c r="C335" s="33"/>
      <c r="D335" s="35" t="s">
        <v>41</v>
      </c>
      <c r="E335" s="33" t="s">
        <v>945</v>
      </c>
      <c r="F335" s="33">
        <v>1800</v>
      </c>
      <c r="G335" s="33" t="s">
        <v>29</v>
      </c>
      <c r="H335" s="33">
        <v>1900</v>
      </c>
      <c r="I335" s="33">
        <f t="shared" si="55"/>
        <v>3420000</v>
      </c>
      <c r="J335" s="37" t="s">
        <v>240</v>
      </c>
      <c r="K335" s="33" t="s">
        <v>1217</v>
      </c>
      <c r="L335" s="9">
        <f t="shared" si="62"/>
        <v>0</v>
      </c>
      <c r="M335" s="9"/>
      <c r="N335" s="9"/>
      <c r="O335" s="9">
        <f t="shared" si="63"/>
        <v>3420000</v>
      </c>
      <c r="P335" s="9">
        <v>3420000</v>
      </c>
      <c r="Q335" s="9"/>
      <c r="R335" s="9">
        <f t="shared" si="64"/>
        <v>0</v>
      </c>
      <c r="S335" s="9"/>
      <c r="T335" s="9"/>
      <c r="U335" s="9">
        <f t="shared" si="65"/>
        <v>0</v>
      </c>
      <c r="V335" s="9"/>
      <c r="W335" s="9"/>
      <c r="X335" s="9">
        <f t="shared" si="66"/>
        <v>0</v>
      </c>
      <c r="Y335" s="9"/>
      <c r="Z335" s="9"/>
      <c r="AA335" s="10">
        <f t="shared" si="67"/>
        <v>0</v>
      </c>
      <c r="AB335" s="11">
        <v>45975</v>
      </c>
    </row>
    <row r="336" spans="1:28" ht="15.75" x14ac:dyDescent="0.25">
      <c r="A336" s="39">
        <v>45967</v>
      </c>
      <c r="B336" s="33" t="s">
        <v>307</v>
      </c>
      <c r="C336" s="33"/>
      <c r="D336" s="35" t="s">
        <v>41</v>
      </c>
      <c r="E336" s="33" t="s">
        <v>166</v>
      </c>
      <c r="F336" s="33">
        <v>1</v>
      </c>
      <c r="G336" s="33" t="s">
        <v>23</v>
      </c>
      <c r="H336" s="33">
        <v>400000</v>
      </c>
      <c r="I336" s="33">
        <f t="shared" si="55"/>
        <v>400000</v>
      </c>
      <c r="J336" s="37" t="s">
        <v>240</v>
      </c>
      <c r="K336" s="90" t="s">
        <v>1258</v>
      </c>
      <c r="L336" s="9">
        <f t="shared" si="62"/>
        <v>0</v>
      </c>
      <c r="M336" s="9"/>
      <c r="N336" s="9"/>
      <c r="O336" s="9">
        <f t="shared" si="63"/>
        <v>0</v>
      </c>
      <c r="P336" s="9"/>
      <c r="Q336" s="9"/>
      <c r="R336" s="9">
        <f t="shared" si="64"/>
        <v>400000</v>
      </c>
      <c r="S336" s="9">
        <v>400000</v>
      </c>
      <c r="T336" s="9"/>
      <c r="U336" s="9">
        <f t="shared" si="65"/>
        <v>0</v>
      </c>
      <c r="V336" s="9"/>
      <c r="W336" s="9"/>
      <c r="X336" s="9">
        <f t="shared" si="66"/>
        <v>0</v>
      </c>
      <c r="Y336" s="9"/>
      <c r="Z336" s="9"/>
      <c r="AA336" s="10">
        <f t="shared" si="67"/>
        <v>0</v>
      </c>
      <c r="AB336" s="11">
        <v>45971</v>
      </c>
    </row>
    <row r="337" spans="1:28" ht="15.75" x14ac:dyDescent="0.25">
      <c r="A337" s="39">
        <v>45967</v>
      </c>
      <c r="B337" s="33" t="s">
        <v>210</v>
      </c>
      <c r="C337" s="33"/>
      <c r="D337" s="35" t="s">
        <v>41</v>
      </c>
      <c r="E337" s="33" t="s">
        <v>102</v>
      </c>
      <c r="F337" s="33">
        <v>24</v>
      </c>
      <c r="G337" s="33" t="s">
        <v>74</v>
      </c>
      <c r="H337" s="33">
        <v>65000</v>
      </c>
      <c r="I337" s="33">
        <f t="shared" si="55"/>
        <v>1560000</v>
      </c>
      <c r="J337" s="37" t="s">
        <v>241</v>
      </c>
      <c r="K337" s="33"/>
      <c r="L337" s="9">
        <f t="shared" si="62"/>
        <v>0</v>
      </c>
      <c r="M337" s="9"/>
      <c r="N337" s="9"/>
      <c r="O337" s="9">
        <f t="shared" si="63"/>
        <v>0</v>
      </c>
      <c r="P337" s="9"/>
      <c r="Q337" s="9"/>
      <c r="R337" s="9">
        <f t="shared" si="64"/>
        <v>0</v>
      </c>
      <c r="S337" s="9"/>
      <c r="T337" s="9"/>
      <c r="U337" s="9">
        <f t="shared" si="65"/>
        <v>1560000</v>
      </c>
      <c r="V337" s="9">
        <v>1560000</v>
      </c>
      <c r="W337" s="9"/>
      <c r="X337" s="9">
        <f t="shared" si="66"/>
        <v>0</v>
      </c>
      <c r="Y337" s="9"/>
      <c r="Z337" s="9"/>
      <c r="AA337" s="10">
        <f t="shared" si="67"/>
        <v>0</v>
      </c>
      <c r="AB337" s="11">
        <v>45967</v>
      </c>
    </row>
    <row r="338" spans="1:28" ht="15.75" x14ac:dyDescent="0.25">
      <c r="A338" s="39">
        <v>45967</v>
      </c>
      <c r="B338" s="33" t="s">
        <v>217</v>
      </c>
      <c r="C338" s="33"/>
      <c r="D338" s="35" t="s">
        <v>41</v>
      </c>
      <c r="E338" s="33" t="s">
        <v>945</v>
      </c>
      <c r="F338" s="33">
        <v>1600</v>
      </c>
      <c r="G338" s="33" t="s">
        <v>29</v>
      </c>
      <c r="H338" s="33">
        <v>2000</v>
      </c>
      <c r="I338" s="33">
        <f t="shared" si="55"/>
        <v>3200000</v>
      </c>
      <c r="J338" s="37" t="s">
        <v>241</v>
      </c>
      <c r="K338" s="33"/>
      <c r="L338" s="9">
        <f t="shared" si="62"/>
        <v>3200000</v>
      </c>
      <c r="M338" s="9">
        <v>3200000</v>
      </c>
      <c r="N338" s="9"/>
      <c r="O338" s="9">
        <f t="shared" si="63"/>
        <v>0</v>
      </c>
      <c r="P338" s="9"/>
      <c r="Q338" s="9"/>
      <c r="R338" s="9">
        <f t="shared" si="64"/>
        <v>0</v>
      </c>
      <c r="S338" s="9"/>
      <c r="T338" s="9"/>
      <c r="U338" s="9">
        <f t="shared" si="65"/>
        <v>0</v>
      </c>
      <c r="V338" s="9"/>
      <c r="W338" s="9"/>
      <c r="X338" s="9">
        <f t="shared" si="66"/>
        <v>0</v>
      </c>
      <c r="Y338" s="9"/>
      <c r="Z338" s="9"/>
      <c r="AA338" s="10">
        <f t="shared" si="67"/>
        <v>0</v>
      </c>
      <c r="AB338" s="11">
        <v>45968</v>
      </c>
    </row>
    <row r="339" spans="1:28" ht="15.75" x14ac:dyDescent="0.25">
      <c r="A339" s="39">
        <v>45967</v>
      </c>
      <c r="B339" s="33" t="s">
        <v>566</v>
      </c>
      <c r="C339" s="33"/>
      <c r="D339" s="35" t="s">
        <v>41</v>
      </c>
      <c r="E339" s="33" t="s">
        <v>160</v>
      </c>
      <c r="F339" s="33">
        <v>10</v>
      </c>
      <c r="G339" s="33" t="s">
        <v>29</v>
      </c>
      <c r="H339" s="33">
        <v>95000</v>
      </c>
      <c r="I339" s="33">
        <f t="shared" si="55"/>
        <v>950000</v>
      </c>
      <c r="J339" s="82" t="s">
        <v>43</v>
      </c>
      <c r="K339" s="107" t="s">
        <v>1217</v>
      </c>
      <c r="L339" s="9">
        <f t="shared" si="62"/>
        <v>0</v>
      </c>
      <c r="M339" s="9"/>
      <c r="N339" s="9"/>
      <c r="O339" s="9">
        <f t="shared" si="63"/>
        <v>0</v>
      </c>
      <c r="P339" s="9"/>
      <c r="Q339" s="9"/>
      <c r="R339" s="9">
        <f t="shared" si="64"/>
        <v>0</v>
      </c>
      <c r="S339" s="9"/>
      <c r="T339" s="9"/>
      <c r="U339" s="9">
        <f t="shared" si="65"/>
        <v>0</v>
      </c>
      <c r="V339" s="9"/>
      <c r="W339" s="9"/>
      <c r="X339" s="9">
        <f t="shared" si="66"/>
        <v>0</v>
      </c>
      <c r="Y339" s="9"/>
      <c r="Z339" s="9"/>
      <c r="AA339" s="10">
        <f t="shared" si="67"/>
        <v>950000</v>
      </c>
      <c r="AB339" s="11"/>
    </row>
    <row r="340" spans="1:28" ht="15.75" x14ac:dyDescent="0.25">
      <c r="A340" s="39">
        <v>45967</v>
      </c>
      <c r="B340" s="33" t="s">
        <v>566</v>
      </c>
      <c r="C340" s="33"/>
      <c r="D340" s="35" t="s">
        <v>41</v>
      </c>
      <c r="E340" s="33" t="s">
        <v>179</v>
      </c>
      <c r="F340" s="33">
        <v>10</v>
      </c>
      <c r="G340" s="33" t="s">
        <v>29</v>
      </c>
      <c r="H340" s="33">
        <v>65000</v>
      </c>
      <c r="I340" s="33">
        <f t="shared" si="55"/>
        <v>650000</v>
      </c>
      <c r="J340" s="82" t="s">
        <v>43</v>
      </c>
      <c r="K340" s="107" t="s">
        <v>1217</v>
      </c>
      <c r="L340" s="9">
        <f t="shared" si="62"/>
        <v>0</v>
      </c>
      <c r="M340" s="9"/>
      <c r="N340" s="9"/>
      <c r="O340" s="9">
        <f t="shared" si="63"/>
        <v>0</v>
      </c>
      <c r="P340" s="9"/>
      <c r="Q340" s="9"/>
      <c r="R340" s="9">
        <f t="shared" si="64"/>
        <v>0</v>
      </c>
      <c r="S340" s="9"/>
      <c r="T340" s="9"/>
      <c r="U340" s="9">
        <f t="shared" si="65"/>
        <v>0</v>
      </c>
      <c r="V340" s="9"/>
      <c r="W340" s="9"/>
      <c r="X340" s="9">
        <f t="shared" si="66"/>
        <v>0</v>
      </c>
      <c r="Y340" s="9"/>
      <c r="Z340" s="9"/>
      <c r="AA340" s="10">
        <f t="shared" si="67"/>
        <v>650000</v>
      </c>
      <c r="AB340" s="11"/>
    </row>
    <row r="341" spans="1:28" ht="15.75" x14ac:dyDescent="0.25">
      <c r="A341" s="39">
        <v>45967</v>
      </c>
      <c r="B341" s="33" t="s">
        <v>1257</v>
      </c>
      <c r="C341" s="33"/>
      <c r="D341" s="35" t="s">
        <v>41</v>
      </c>
      <c r="E341" s="33" t="s">
        <v>224</v>
      </c>
      <c r="F341" s="33">
        <v>3500</v>
      </c>
      <c r="G341" s="33" t="s">
        <v>29</v>
      </c>
      <c r="H341" s="33">
        <v>1700</v>
      </c>
      <c r="I341" s="33">
        <f t="shared" si="55"/>
        <v>5950000</v>
      </c>
      <c r="J341" s="37" t="s">
        <v>240</v>
      </c>
      <c r="K341" s="33"/>
      <c r="L341" s="9">
        <f t="shared" si="62"/>
        <v>0</v>
      </c>
      <c r="M341" s="9"/>
      <c r="N341" s="9"/>
      <c r="O341" s="9">
        <f t="shared" si="63"/>
        <v>5950000</v>
      </c>
      <c r="P341" s="9">
        <v>5950000</v>
      </c>
      <c r="Q341" s="9"/>
      <c r="R341" s="9">
        <f t="shared" si="64"/>
        <v>0</v>
      </c>
      <c r="S341" s="9"/>
      <c r="T341" s="9"/>
      <c r="U341" s="9">
        <f t="shared" si="65"/>
        <v>0</v>
      </c>
      <c r="V341" s="9"/>
      <c r="W341" s="9"/>
      <c r="X341" s="9">
        <f t="shared" si="66"/>
        <v>0</v>
      </c>
      <c r="Y341" s="9"/>
      <c r="Z341" s="9"/>
      <c r="AA341" s="10">
        <f t="shared" si="67"/>
        <v>0</v>
      </c>
      <c r="AB341" s="11">
        <v>45967</v>
      </c>
    </row>
    <row r="342" spans="1:28" ht="15.75" x14ac:dyDescent="0.25">
      <c r="A342" s="39">
        <v>45967</v>
      </c>
      <c r="B342" s="33" t="s">
        <v>317</v>
      </c>
      <c r="C342" s="33"/>
      <c r="D342" s="35" t="s">
        <v>41</v>
      </c>
      <c r="E342" s="33" t="s">
        <v>28</v>
      </c>
      <c r="F342" s="33">
        <v>200</v>
      </c>
      <c r="G342" s="33" t="s">
        <v>29</v>
      </c>
      <c r="H342" s="33">
        <v>2700</v>
      </c>
      <c r="I342" s="33">
        <f t="shared" si="55"/>
        <v>540000</v>
      </c>
      <c r="J342" s="37" t="s">
        <v>240</v>
      </c>
      <c r="K342" s="33"/>
      <c r="L342" s="9">
        <f t="shared" si="62"/>
        <v>0</v>
      </c>
      <c r="M342" s="9"/>
      <c r="N342" s="9"/>
      <c r="O342" s="9">
        <f t="shared" si="63"/>
        <v>540000</v>
      </c>
      <c r="P342" s="9">
        <v>540000</v>
      </c>
      <c r="Q342" s="9"/>
      <c r="R342" s="9">
        <f t="shared" si="64"/>
        <v>0</v>
      </c>
      <c r="S342" s="9"/>
      <c r="T342" s="9"/>
      <c r="U342" s="9">
        <f t="shared" si="65"/>
        <v>0</v>
      </c>
      <c r="V342" s="9"/>
      <c r="W342" s="9"/>
      <c r="X342" s="9">
        <f t="shared" si="66"/>
        <v>0</v>
      </c>
      <c r="Y342" s="9"/>
      <c r="Z342" s="9"/>
      <c r="AA342" s="10">
        <f t="shared" si="67"/>
        <v>0</v>
      </c>
      <c r="AB342" s="11">
        <v>45967</v>
      </c>
    </row>
    <row r="343" spans="1:28" ht="15.75" x14ac:dyDescent="0.25">
      <c r="A343" s="39">
        <v>45967</v>
      </c>
      <c r="B343" s="33" t="s">
        <v>317</v>
      </c>
      <c r="C343" s="33"/>
      <c r="D343" s="35" t="s">
        <v>41</v>
      </c>
      <c r="E343" s="33" t="s">
        <v>945</v>
      </c>
      <c r="F343" s="33">
        <v>400</v>
      </c>
      <c r="G343" s="33" t="s">
        <v>29</v>
      </c>
      <c r="H343" s="33">
        <v>2000</v>
      </c>
      <c r="I343" s="33">
        <f t="shared" si="55"/>
        <v>800000</v>
      </c>
      <c r="J343" s="37" t="s">
        <v>240</v>
      </c>
      <c r="K343" s="33"/>
      <c r="L343" s="9">
        <f t="shared" si="62"/>
        <v>0</v>
      </c>
      <c r="M343" s="9"/>
      <c r="N343" s="9"/>
      <c r="O343" s="9">
        <f t="shared" si="63"/>
        <v>800000</v>
      </c>
      <c r="P343" s="9">
        <v>800000</v>
      </c>
      <c r="Q343" s="9"/>
      <c r="R343" s="9">
        <f t="shared" si="64"/>
        <v>0</v>
      </c>
      <c r="S343" s="9"/>
      <c r="T343" s="9"/>
      <c r="U343" s="9">
        <f t="shared" si="65"/>
        <v>0</v>
      </c>
      <c r="V343" s="9"/>
      <c r="W343" s="9"/>
      <c r="X343" s="9">
        <f t="shared" si="66"/>
        <v>0</v>
      </c>
      <c r="Y343" s="9"/>
      <c r="Z343" s="9"/>
      <c r="AA343" s="10">
        <f t="shared" si="67"/>
        <v>0</v>
      </c>
      <c r="AB343" s="11">
        <v>45967</v>
      </c>
    </row>
    <row r="344" spans="1:28" ht="15.75" x14ac:dyDescent="0.25">
      <c r="A344" s="39">
        <v>45967</v>
      </c>
      <c r="B344" s="33" t="s">
        <v>1201</v>
      </c>
      <c r="C344" s="33"/>
      <c r="D344" s="35" t="s">
        <v>41</v>
      </c>
      <c r="E344" s="33" t="s">
        <v>293</v>
      </c>
      <c r="F344" s="33">
        <v>60</v>
      </c>
      <c r="G344" s="33" t="s">
        <v>74</v>
      </c>
      <c r="H344" s="33">
        <v>50000</v>
      </c>
      <c r="I344" s="33">
        <f t="shared" si="55"/>
        <v>3000000</v>
      </c>
      <c r="J344" s="37" t="s">
        <v>240</v>
      </c>
      <c r="K344" s="90" t="s">
        <v>1259</v>
      </c>
      <c r="L344" s="9">
        <f t="shared" si="62"/>
        <v>0</v>
      </c>
      <c r="M344" s="9"/>
      <c r="N344" s="9"/>
      <c r="O344" s="9">
        <f t="shared" si="63"/>
        <v>3000000</v>
      </c>
      <c r="P344" s="9">
        <v>3000000</v>
      </c>
      <c r="Q344" s="9"/>
      <c r="R344" s="9">
        <f t="shared" si="64"/>
        <v>0</v>
      </c>
      <c r="S344" s="9"/>
      <c r="T344" s="9"/>
      <c r="U344" s="9">
        <f t="shared" si="65"/>
        <v>0</v>
      </c>
      <c r="V344" s="9"/>
      <c r="W344" s="9"/>
      <c r="X344" s="9">
        <f t="shared" si="66"/>
        <v>0</v>
      </c>
      <c r="Y344" s="9"/>
      <c r="Z344" s="9"/>
      <c r="AA344" s="10">
        <f t="shared" si="67"/>
        <v>0</v>
      </c>
      <c r="AB344" s="11">
        <v>45971</v>
      </c>
    </row>
    <row r="345" spans="1:28" ht="15.75" x14ac:dyDescent="0.25">
      <c r="A345" s="39">
        <v>45967</v>
      </c>
      <c r="B345" s="33" t="s">
        <v>492</v>
      </c>
      <c r="C345" s="33"/>
      <c r="D345" s="35" t="s">
        <v>41</v>
      </c>
      <c r="E345" s="33" t="s">
        <v>98</v>
      </c>
      <c r="F345" s="33">
        <v>44.9</v>
      </c>
      <c r="G345" s="33" t="s">
        <v>51</v>
      </c>
      <c r="H345" s="33">
        <v>43000</v>
      </c>
      <c r="I345" s="33">
        <f t="shared" si="55"/>
        <v>1930700</v>
      </c>
      <c r="J345" s="37" t="s">
        <v>241</v>
      </c>
      <c r="K345" s="33"/>
      <c r="L345" s="9">
        <f t="shared" si="62"/>
        <v>1930700</v>
      </c>
      <c r="M345" s="9">
        <v>1930700</v>
      </c>
      <c r="N345" s="9"/>
      <c r="O345" s="9">
        <f t="shared" si="63"/>
        <v>0</v>
      </c>
      <c r="P345" s="9"/>
      <c r="Q345" s="9"/>
      <c r="R345" s="9">
        <f t="shared" si="64"/>
        <v>0</v>
      </c>
      <c r="S345" s="9"/>
      <c r="T345" s="9"/>
      <c r="U345" s="9">
        <f t="shared" si="65"/>
        <v>0</v>
      </c>
      <c r="V345" s="9"/>
      <c r="W345" s="9"/>
      <c r="X345" s="9">
        <f t="shared" si="66"/>
        <v>0</v>
      </c>
      <c r="Y345" s="9"/>
      <c r="Z345" s="9"/>
      <c r="AA345" s="10">
        <f t="shared" si="67"/>
        <v>0</v>
      </c>
      <c r="AB345" s="11">
        <v>45967</v>
      </c>
    </row>
    <row r="346" spans="1:28" ht="15.75" x14ac:dyDescent="0.25">
      <c r="A346" s="39">
        <v>45967</v>
      </c>
      <c r="B346" s="33" t="s">
        <v>492</v>
      </c>
      <c r="C346" s="33"/>
      <c r="D346" s="35" t="s">
        <v>41</v>
      </c>
      <c r="E346" s="33" t="s">
        <v>150</v>
      </c>
      <c r="F346" s="33">
        <v>19.5</v>
      </c>
      <c r="G346" s="33" t="s">
        <v>51</v>
      </c>
      <c r="H346" s="33">
        <v>43000</v>
      </c>
      <c r="I346" s="33">
        <f t="shared" si="55"/>
        <v>838500</v>
      </c>
      <c r="J346" s="82" t="s">
        <v>43</v>
      </c>
      <c r="K346" s="33"/>
      <c r="L346" s="9">
        <f t="shared" si="62"/>
        <v>459300</v>
      </c>
      <c r="M346" s="9">
        <v>459300</v>
      </c>
      <c r="N346" s="9"/>
      <c r="O346" s="9">
        <f t="shared" si="63"/>
        <v>0</v>
      </c>
      <c r="P346" s="9"/>
      <c r="Q346" s="9"/>
      <c r="R346" s="9">
        <f t="shared" si="64"/>
        <v>0</v>
      </c>
      <c r="S346" s="9"/>
      <c r="T346" s="9"/>
      <c r="U346" s="9">
        <f t="shared" si="65"/>
        <v>0</v>
      </c>
      <c r="V346" s="9"/>
      <c r="W346" s="9"/>
      <c r="X346" s="9">
        <f t="shared" si="66"/>
        <v>0</v>
      </c>
      <c r="Y346" s="9"/>
      <c r="Z346" s="9"/>
      <c r="AA346" s="10">
        <f t="shared" si="67"/>
        <v>379200</v>
      </c>
      <c r="AB346" s="11">
        <v>45967</v>
      </c>
    </row>
    <row r="347" spans="1:28" ht="15.75" x14ac:dyDescent="0.25">
      <c r="A347" s="32">
        <v>45967</v>
      </c>
      <c r="B347" s="33" t="s">
        <v>358</v>
      </c>
      <c r="C347" s="33"/>
      <c r="D347" s="33" t="s">
        <v>41</v>
      </c>
      <c r="E347" s="33" t="s">
        <v>468</v>
      </c>
      <c r="F347" s="33">
        <v>16.2</v>
      </c>
      <c r="G347" s="33" t="s">
        <v>51</v>
      </c>
      <c r="H347" s="33">
        <v>43000</v>
      </c>
      <c r="I347" s="33">
        <f t="shared" si="55"/>
        <v>696600</v>
      </c>
      <c r="J347" s="37" t="s">
        <v>240</v>
      </c>
      <c r="K347" s="33"/>
      <c r="L347" s="9">
        <f t="shared" si="62"/>
        <v>0</v>
      </c>
      <c r="M347" s="9"/>
      <c r="N347" s="9"/>
      <c r="O347" s="9">
        <f t="shared" si="63"/>
        <v>696600</v>
      </c>
      <c r="P347" s="9">
        <v>696600</v>
      </c>
      <c r="Q347" s="9"/>
      <c r="R347" s="9">
        <f t="shared" si="64"/>
        <v>0</v>
      </c>
      <c r="S347" s="9"/>
      <c r="T347" s="9"/>
      <c r="U347" s="9">
        <f t="shared" si="65"/>
        <v>0</v>
      </c>
      <c r="V347" s="9"/>
      <c r="W347" s="9"/>
      <c r="X347" s="9">
        <f t="shared" si="66"/>
        <v>0</v>
      </c>
      <c r="Y347" s="9"/>
      <c r="Z347" s="9"/>
      <c r="AA347" s="10">
        <f t="shared" si="67"/>
        <v>0</v>
      </c>
      <c r="AB347" s="11">
        <v>45945</v>
      </c>
    </row>
    <row r="348" spans="1:28" ht="15.75" x14ac:dyDescent="0.25">
      <c r="A348" s="39">
        <v>45967</v>
      </c>
      <c r="B348" s="35" t="s">
        <v>369</v>
      </c>
      <c r="C348" s="33"/>
      <c r="D348" s="35" t="s">
        <v>41</v>
      </c>
      <c r="E348" s="33" t="s">
        <v>233</v>
      </c>
      <c r="F348" s="33">
        <v>4</v>
      </c>
      <c r="G348" s="33" t="s">
        <v>138</v>
      </c>
      <c r="H348" s="33">
        <v>900000</v>
      </c>
      <c r="I348" s="33">
        <f t="shared" si="55"/>
        <v>3600000</v>
      </c>
      <c r="J348" s="37" t="s">
        <v>240</v>
      </c>
      <c r="K348" s="90" t="s">
        <v>1259</v>
      </c>
      <c r="L348" s="9">
        <f t="shared" si="62"/>
        <v>0</v>
      </c>
      <c r="M348" s="9"/>
      <c r="N348" s="9"/>
      <c r="O348" s="9">
        <f t="shared" si="63"/>
        <v>3600000</v>
      </c>
      <c r="P348" s="9">
        <v>1000000</v>
      </c>
      <c r="Q348" s="9">
        <v>2600000</v>
      </c>
      <c r="R348" s="9">
        <f t="shared" si="64"/>
        <v>0</v>
      </c>
      <c r="S348" s="9"/>
      <c r="T348" s="9"/>
      <c r="U348" s="9">
        <f t="shared" si="65"/>
        <v>0</v>
      </c>
      <c r="V348" s="9"/>
      <c r="W348" s="9"/>
      <c r="X348" s="9">
        <f t="shared" si="66"/>
        <v>0</v>
      </c>
      <c r="Y348" s="9"/>
      <c r="Z348" s="9"/>
      <c r="AA348" s="10">
        <f t="shared" si="67"/>
        <v>0</v>
      </c>
      <c r="AB348" s="11">
        <v>45974</v>
      </c>
    </row>
    <row r="349" spans="1:28" ht="16.5" thickBot="1" x14ac:dyDescent="0.3">
      <c r="A349" s="61">
        <v>45967</v>
      </c>
      <c r="B349" s="62" t="s">
        <v>370</v>
      </c>
      <c r="C349" s="62"/>
      <c r="D349" s="104" t="s">
        <v>41</v>
      </c>
      <c r="E349" s="62" t="s">
        <v>64</v>
      </c>
      <c r="F349" s="62">
        <v>10</v>
      </c>
      <c r="G349" s="62" t="s">
        <v>33</v>
      </c>
      <c r="H349" s="62">
        <v>150000</v>
      </c>
      <c r="I349" s="62">
        <f t="shared" si="55"/>
        <v>1500000</v>
      </c>
      <c r="J349" s="63" t="s">
        <v>240</v>
      </c>
      <c r="K349" s="117" t="s">
        <v>1228</v>
      </c>
      <c r="L349" s="97">
        <f t="shared" si="62"/>
        <v>0</v>
      </c>
      <c r="M349" s="97"/>
      <c r="N349" s="97"/>
      <c r="O349" s="97">
        <f t="shared" si="63"/>
        <v>1500000</v>
      </c>
      <c r="P349" s="97">
        <v>1500000</v>
      </c>
      <c r="Q349" s="97"/>
      <c r="R349" s="97">
        <f t="shared" si="64"/>
        <v>0</v>
      </c>
      <c r="S349" s="97"/>
      <c r="T349" s="97"/>
      <c r="U349" s="97">
        <f t="shared" si="65"/>
        <v>0</v>
      </c>
      <c r="V349" s="97"/>
      <c r="W349" s="97"/>
      <c r="X349" s="97">
        <f t="shared" si="66"/>
        <v>0</v>
      </c>
      <c r="Y349" s="97"/>
      <c r="Z349" s="97"/>
      <c r="AA349" s="98">
        <f t="shared" si="67"/>
        <v>0</v>
      </c>
      <c r="AB349" s="99">
        <v>45972</v>
      </c>
    </row>
    <row r="350" spans="1:28" ht="15.75" x14ac:dyDescent="0.25">
      <c r="A350" s="39">
        <v>45968</v>
      </c>
      <c r="B350" s="35" t="s">
        <v>358</v>
      </c>
      <c r="C350" s="35"/>
      <c r="D350" s="35" t="s">
        <v>41</v>
      </c>
      <c r="E350" s="35" t="s">
        <v>468</v>
      </c>
      <c r="F350" s="35">
        <v>15.7</v>
      </c>
      <c r="G350" s="35" t="s">
        <v>51</v>
      </c>
      <c r="H350" s="35">
        <v>43000</v>
      </c>
      <c r="I350" s="128">
        <f t="shared" si="55"/>
        <v>675100</v>
      </c>
      <c r="J350" s="41" t="s">
        <v>240</v>
      </c>
      <c r="K350" s="35"/>
      <c r="L350" s="120">
        <f t="shared" si="62"/>
        <v>0</v>
      </c>
      <c r="M350" s="120"/>
      <c r="N350" s="120"/>
      <c r="O350" s="120">
        <f t="shared" si="63"/>
        <v>675100</v>
      </c>
      <c r="P350" s="120">
        <v>675100</v>
      </c>
      <c r="Q350" s="120"/>
      <c r="R350" s="120">
        <f t="shared" si="64"/>
        <v>0</v>
      </c>
      <c r="S350" s="120"/>
      <c r="T350" s="120"/>
      <c r="U350" s="120">
        <f t="shared" si="65"/>
        <v>0</v>
      </c>
      <c r="V350" s="120"/>
      <c r="W350" s="120"/>
      <c r="X350" s="120">
        <f t="shared" si="66"/>
        <v>0</v>
      </c>
      <c r="Y350" s="120"/>
      <c r="Z350" s="120"/>
      <c r="AA350" s="121">
        <f t="shared" si="67"/>
        <v>0</v>
      </c>
      <c r="AB350" s="122">
        <v>45945</v>
      </c>
    </row>
    <row r="351" spans="1:28" ht="15.75" x14ac:dyDescent="0.25">
      <c r="A351" s="39">
        <v>45968</v>
      </c>
      <c r="B351" s="35" t="s">
        <v>358</v>
      </c>
      <c r="C351" s="35"/>
      <c r="D351" s="35" t="s">
        <v>41</v>
      </c>
      <c r="E351" s="35" t="s">
        <v>136</v>
      </c>
      <c r="F351" s="35">
        <v>23.7</v>
      </c>
      <c r="G351" s="35" t="s">
        <v>51</v>
      </c>
      <c r="H351" s="35">
        <v>43000</v>
      </c>
      <c r="I351" s="33">
        <f t="shared" si="55"/>
        <v>1019100</v>
      </c>
      <c r="J351" s="41" t="s">
        <v>240</v>
      </c>
      <c r="K351" s="35"/>
      <c r="L351" s="9">
        <f t="shared" ref="L351:L381" si="68">M351+N351</f>
        <v>0</v>
      </c>
      <c r="M351" s="9"/>
      <c r="N351" s="9"/>
      <c r="O351" s="9">
        <f t="shared" ref="O351:O381" si="69">P351+Q351</f>
        <v>1019100</v>
      </c>
      <c r="P351" s="9">
        <v>1019100</v>
      </c>
      <c r="Q351" s="9"/>
      <c r="R351" s="9">
        <f t="shared" ref="R351:R381" si="70">S351+T351</f>
        <v>0</v>
      </c>
      <c r="S351" s="9"/>
      <c r="T351" s="9"/>
      <c r="U351" s="9">
        <f t="shared" ref="U351:U381" si="71">V351+W351</f>
        <v>0</v>
      </c>
      <c r="V351" s="9"/>
      <c r="W351" s="9"/>
      <c r="X351" s="9">
        <f t="shared" ref="X351:X381" si="72">Y351+Z351</f>
        <v>0</v>
      </c>
      <c r="Y351" s="9"/>
      <c r="Z351" s="9"/>
      <c r="AA351" s="10">
        <f t="shared" ref="AA351:AA381" si="73">C351+I351-L351-O351-U351-X351-R351</f>
        <v>0</v>
      </c>
      <c r="AB351" s="11">
        <v>45945</v>
      </c>
    </row>
    <row r="352" spans="1:28" ht="15.75" x14ac:dyDescent="0.25">
      <c r="A352" s="39">
        <v>45968</v>
      </c>
      <c r="B352" s="35" t="s">
        <v>243</v>
      </c>
      <c r="C352" s="33"/>
      <c r="D352" s="35" t="s">
        <v>41</v>
      </c>
      <c r="E352" s="33" t="s">
        <v>213</v>
      </c>
      <c r="F352" s="33">
        <v>125</v>
      </c>
      <c r="G352" s="33" t="s">
        <v>29</v>
      </c>
      <c r="H352" s="33">
        <v>2640</v>
      </c>
      <c r="I352" s="33">
        <f t="shared" si="55"/>
        <v>330000</v>
      </c>
      <c r="J352" s="41" t="s">
        <v>241</v>
      </c>
      <c r="K352" s="33"/>
      <c r="L352" s="9">
        <f t="shared" si="68"/>
        <v>0</v>
      </c>
      <c r="M352" s="9"/>
      <c r="N352" s="9"/>
      <c r="O352" s="9">
        <f t="shared" si="69"/>
        <v>0</v>
      </c>
      <c r="P352" s="9"/>
      <c r="Q352" s="9"/>
      <c r="R352" s="9">
        <f t="shared" si="70"/>
        <v>0</v>
      </c>
      <c r="S352" s="9"/>
      <c r="T352" s="9"/>
      <c r="U352" s="9">
        <f t="shared" si="71"/>
        <v>330000</v>
      </c>
      <c r="V352" s="9">
        <v>330000</v>
      </c>
      <c r="W352" s="9"/>
      <c r="X352" s="9">
        <f t="shared" si="72"/>
        <v>0</v>
      </c>
      <c r="Y352" s="9"/>
      <c r="Z352" s="9"/>
      <c r="AA352" s="10">
        <f t="shared" si="73"/>
        <v>0</v>
      </c>
      <c r="AB352" s="11">
        <v>45968</v>
      </c>
    </row>
    <row r="353" spans="1:28" ht="15.75" x14ac:dyDescent="0.25">
      <c r="A353" s="39">
        <v>45968</v>
      </c>
      <c r="B353" s="35" t="s">
        <v>489</v>
      </c>
      <c r="C353" s="33"/>
      <c r="D353" s="35" t="s">
        <v>41</v>
      </c>
      <c r="E353" s="33" t="s">
        <v>102</v>
      </c>
      <c r="F353" s="33">
        <v>4</v>
      </c>
      <c r="G353" s="33" t="s">
        <v>74</v>
      </c>
      <c r="H353" s="33">
        <v>65000</v>
      </c>
      <c r="I353" s="33">
        <f t="shared" si="55"/>
        <v>260000</v>
      </c>
      <c r="J353" s="41" t="s">
        <v>241</v>
      </c>
      <c r="K353" s="33"/>
      <c r="L353" s="9">
        <f t="shared" si="68"/>
        <v>260000</v>
      </c>
      <c r="M353" s="9">
        <v>260000</v>
      </c>
      <c r="N353" s="9"/>
      <c r="O353" s="9">
        <f t="shared" si="69"/>
        <v>0</v>
      </c>
      <c r="P353" s="9"/>
      <c r="Q353" s="9"/>
      <c r="R353" s="9">
        <f t="shared" si="70"/>
        <v>0</v>
      </c>
      <c r="S353" s="9"/>
      <c r="T353" s="9"/>
      <c r="U353" s="9">
        <f t="shared" si="71"/>
        <v>0</v>
      </c>
      <c r="V353" s="9"/>
      <c r="W353" s="9"/>
      <c r="X353" s="9">
        <f t="shared" si="72"/>
        <v>0</v>
      </c>
      <c r="Y353" s="9"/>
      <c r="Z353" s="9"/>
      <c r="AA353" s="10">
        <f t="shared" si="73"/>
        <v>0</v>
      </c>
      <c r="AB353" s="11">
        <v>45968</v>
      </c>
    </row>
    <row r="354" spans="1:28" ht="15.75" x14ac:dyDescent="0.25">
      <c r="A354" s="39">
        <v>45968</v>
      </c>
      <c r="B354" s="33" t="s">
        <v>332</v>
      </c>
      <c r="C354" s="33"/>
      <c r="D354" s="35" t="s">
        <v>41</v>
      </c>
      <c r="E354" s="33" t="s">
        <v>675</v>
      </c>
      <c r="F354" s="33">
        <v>4</v>
      </c>
      <c r="G354" s="33" t="s">
        <v>51</v>
      </c>
      <c r="H354" s="33">
        <v>135000</v>
      </c>
      <c r="I354" s="33">
        <f t="shared" si="55"/>
        <v>540000</v>
      </c>
      <c r="J354" s="37" t="s">
        <v>240</v>
      </c>
      <c r="K354" s="33"/>
      <c r="L354" s="9">
        <f t="shared" si="68"/>
        <v>0</v>
      </c>
      <c r="M354" s="9"/>
      <c r="N354" s="9"/>
      <c r="O354" s="9">
        <f t="shared" si="69"/>
        <v>540000</v>
      </c>
      <c r="P354" s="9">
        <v>540000</v>
      </c>
      <c r="Q354" s="9"/>
      <c r="R354" s="9">
        <f t="shared" si="70"/>
        <v>0</v>
      </c>
      <c r="S354" s="9"/>
      <c r="T354" s="9"/>
      <c r="U354" s="9">
        <f t="shared" si="71"/>
        <v>0</v>
      </c>
      <c r="V354" s="9"/>
      <c r="W354" s="9"/>
      <c r="X354" s="9">
        <f t="shared" si="72"/>
        <v>0</v>
      </c>
      <c r="Y354" s="9"/>
      <c r="Z354" s="9"/>
      <c r="AA354" s="10">
        <f t="shared" si="73"/>
        <v>0</v>
      </c>
      <c r="AB354" s="11">
        <v>45968</v>
      </c>
    </row>
    <row r="355" spans="1:28" ht="15.75" x14ac:dyDescent="0.25">
      <c r="A355" s="39">
        <v>45968</v>
      </c>
      <c r="B355" s="33" t="s">
        <v>147</v>
      </c>
      <c r="C355" s="33"/>
      <c r="D355" s="35" t="s">
        <v>41</v>
      </c>
      <c r="E355" s="33" t="s">
        <v>148</v>
      </c>
      <c r="F355" s="33">
        <v>300</v>
      </c>
      <c r="G355" s="33" t="s">
        <v>51</v>
      </c>
      <c r="H355" s="33">
        <v>60000</v>
      </c>
      <c r="I355" s="33">
        <f t="shared" si="55"/>
        <v>18000000</v>
      </c>
      <c r="J355" s="82" t="s">
        <v>38</v>
      </c>
      <c r="K355" s="33" t="s">
        <v>1261</v>
      </c>
      <c r="L355" s="9">
        <f t="shared" si="68"/>
        <v>0</v>
      </c>
      <c r="M355" s="9"/>
      <c r="N355" s="9"/>
      <c r="O355" s="9">
        <f t="shared" si="69"/>
        <v>0</v>
      </c>
      <c r="P355" s="9"/>
      <c r="Q355" s="9"/>
      <c r="R355" s="9">
        <f t="shared" si="70"/>
        <v>0</v>
      </c>
      <c r="S355" s="9"/>
      <c r="T355" s="9"/>
      <c r="U355" s="9">
        <f t="shared" si="71"/>
        <v>0</v>
      </c>
      <c r="V355" s="9"/>
      <c r="W355" s="9"/>
      <c r="X355" s="9">
        <f t="shared" si="72"/>
        <v>0</v>
      </c>
      <c r="Y355" s="9"/>
      <c r="Z355" s="9"/>
      <c r="AA355" s="10">
        <f t="shared" si="73"/>
        <v>18000000</v>
      </c>
      <c r="AB355" s="11"/>
    </row>
    <row r="356" spans="1:28" ht="15.75" x14ac:dyDescent="0.25">
      <c r="A356" s="39">
        <v>45968</v>
      </c>
      <c r="B356" s="33" t="s">
        <v>1194</v>
      </c>
      <c r="C356" s="33"/>
      <c r="D356" s="35" t="s">
        <v>41</v>
      </c>
      <c r="E356" s="33" t="s">
        <v>945</v>
      </c>
      <c r="F356" s="33">
        <v>4000</v>
      </c>
      <c r="G356" s="33" t="s">
        <v>29</v>
      </c>
      <c r="H356" s="33">
        <v>2000</v>
      </c>
      <c r="I356" s="33">
        <f t="shared" si="55"/>
        <v>8000000</v>
      </c>
      <c r="J356" s="37" t="s">
        <v>241</v>
      </c>
      <c r="K356" s="90" t="s">
        <v>1211</v>
      </c>
      <c r="L356" s="9">
        <f t="shared" si="68"/>
        <v>4576500</v>
      </c>
      <c r="M356" s="9">
        <v>3376500</v>
      </c>
      <c r="N356" s="9">
        <v>1200000</v>
      </c>
      <c r="O356" s="9">
        <f t="shared" si="69"/>
        <v>3423500</v>
      </c>
      <c r="P356" s="9">
        <v>3423500</v>
      </c>
      <c r="Q356" s="9"/>
      <c r="R356" s="9">
        <f t="shared" si="70"/>
        <v>0</v>
      </c>
      <c r="S356" s="9"/>
      <c r="T356" s="9"/>
      <c r="U356" s="9">
        <f t="shared" si="71"/>
        <v>0</v>
      </c>
      <c r="V356" s="9"/>
      <c r="W356" s="9"/>
      <c r="X356" s="9">
        <f t="shared" si="72"/>
        <v>0</v>
      </c>
      <c r="Y356" s="9"/>
      <c r="Z356" s="9"/>
      <c r="AA356" s="10">
        <f t="shared" si="73"/>
        <v>0</v>
      </c>
      <c r="AB356" s="11">
        <v>45979</v>
      </c>
    </row>
    <row r="357" spans="1:28" ht="15.75" x14ac:dyDescent="0.25">
      <c r="A357" s="39">
        <v>45968</v>
      </c>
      <c r="B357" s="33" t="s">
        <v>1194</v>
      </c>
      <c r="C357" s="33"/>
      <c r="D357" s="35" t="s">
        <v>41</v>
      </c>
      <c r="E357" s="33" t="s">
        <v>122</v>
      </c>
      <c r="F357" s="33">
        <v>2</v>
      </c>
      <c r="G357" s="33" t="s">
        <v>51</v>
      </c>
      <c r="H357" s="33">
        <v>70000</v>
      </c>
      <c r="I357" s="33">
        <f t="shared" si="55"/>
        <v>140000</v>
      </c>
      <c r="J357" s="37" t="s">
        <v>241</v>
      </c>
      <c r="K357" s="33" t="s">
        <v>1211</v>
      </c>
      <c r="L357" s="9">
        <f t="shared" si="68"/>
        <v>140000</v>
      </c>
      <c r="M357" s="9">
        <v>140000</v>
      </c>
      <c r="N357" s="9"/>
      <c r="O357" s="9">
        <f t="shared" si="69"/>
        <v>0</v>
      </c>
      <c r="P357" s="9"/>
      <c r="Q357" s="9"/>
      <c r="R357" s="9">
        <f t="shared" si="70"/>
        <v>0</v>
      </c>
      <c r="S357" s="9"/>
      <c r="T357" s="9"/>
      <c r="U357" s="9">
        <f t="shared" si="71"/>
        <v>0</v>
      </c>
      <c r="V357" s="9"/>
      <c r="W357" s="9"/>
      <c r="X357" s="9">
        <f t="shared" si="72"/>
        <v>0</v>
      </c>
      <c r="Y357" s="9"/>
      <c r="Z357" s="9"/>
      <c r="AA357" s="10">
        <f t="shared" si="73"/>
        <v>0</v>
      </c>
      <c r="AB357" s="11">
        <v>45975</v>
      </c>
    </row>
    <row r="358" spans="1:28" ht="15.75" x14ac:dyDescent="0.25">
      <c r="A358" s="39">
        <v>45968</v>
      </c>
      <c r="B358" s="33" t="s">
        <v>1194</v>
      </c>
      <c r="C358" s="33"/>
      <c r="D358" s="35" t="s">
        <v>41</v>
      </c>
      <c r="E358" s="33" t="s">
        <v>235</v>
      </c>
      <c r="F358" s="33">
        <v>5</v>
      </c>
      <c r="G358" s="33" t="s">
        <v>51</v>
      </c>
      <c r="H358" s="33">
        <v>90000</v>
      </c>
      <c r="I358" s="33">
        <f t="shared" si="55"/>
        <v>450000</v>
      </c>
      <c r="J358" s="37" t="s">
        <v>241</v>
      </c>
      <c r="K358" s="33" t="s">
        <v>1211</v>
      </c>
      <c r="L358" s="9">
        <f t="shared" si="68"/>
        <v>450000</v>
      </c>
      <c r="M358" s="9">
        <v>450000</v>
      </c>
      <c r="N358" s="9"/>
      <c r="O358" s="9">
        <f t="shared" si="69"/>
        <v>0</v>
      </c>
      <c r="P358" s="9"/>
      <c r="Q358" s="9"/>
      <c r="R358" s="9">
        <f t="shared" si="70"/>
        <v>0</v>
      </c>
      <c r="S358" s="9"/>
      <c r="T358" s="9"/>
      <c r="U358" s="9">
        <f t="shared" si="71"/>
        <v>0</v>
      </c>
      <c r="V358" s="9"/>
      <c r="W358" s="9"/>
      <c r="X358" s="9">
        <f t="shared" si="72"/>
        <v>0</v>
      </c>
      <c r="Y358" s="9"/>
      <c r="Z358" s="9"/>
      <c r="AA358" s="10">
        <f t="shared" si="73"/>
        <v>0</v>
      </c>
      <c r="AB358" s="11">
        <v>45975</v>
      </c>
    </row>
    <row r="359" spans="1:28" ht="15.75" x14ac:dyDescent="0.25">
      <c r="A359" s="39">
        <v>45968</v>
      </c>
      <c r="B359" s="33" t="s">
        <v>1194</v>
      </c>
      <c r="C359" s="35"/>
      <c r="D359" s="35" t="s">
        <v>41</v>
      </c>
      <c r="E359" s="35" t="s">
        <v>237</v>
      </c>
      <c r="F359" s="35">
        <v>5</v>
      </c>
      <c r="G359" s="35" t="s">
        <v>51</v>
      </c>
      <c r="H359" s="35">
        <v>90000</v>
      </c>
      <c r="I359" s="33">
        <f t="shared" si="55"/>
        <v>450000</v>
      </c>
      <c r="J359" s="37" t="s">
        <v>241</v>
      </c>
      <c r="K359" s="33" t="s">
        <v>1211</v>
      </c>
      <c r="L359" s="9">
        <f t="shared" si="68"/>
        <v>450000</v>
      </c>
      <c r="M359" s="9">
        <v>450000</v>
      </c>
      <c r="N359" s="9"/>
      <c r="O359" s="9">
        <f t="shared" si="69"/>
        <v>0</v>
      </c>
      <c r="P359" s="9"/>
      <c r="Q359" s="9"/>
      <c r="R359" s="9">
        <f t="shared" si="70"/>
        <v>0</v>
      </c>
      <c r="S359" s="9"/>
      <c r="T359" s="9"/>
      <c r="U359" s="9">
        <f t="shared" si="71"/>
        <v>0</v>
      </c>
      <c r="V359" s="9"/>
      <c r="W359" s="9"/>
      <c r="X359" s="9">
        <f t="shared" si="72"/>
        <v>0</v>
      </c>
      <c r="Y359" s="9"/>
      <c r="Z359" s="9"/>
      <c r="AA359" s="10">
        <f t="shared" si="73"/>
        <v>0</v>
      </c>
      <c r="AB359" s="11">
        <v>45975</v>
      </c>
    </row>
    <row r="360" spans="1:28" ht="15.75" x14ac:dyDescent="0.25">
      <c r="A360" s="39">
        <v>45968</v>
      </c>
      <c r="B360" s="33" t="s">
        <v>1194</v>
      </c>
      <c r="C360" s="33"/>
      <c r="D360" s="35" t="s">
        <v>41</v>
      </c>
      <c r="E360" s="33" t="s">
        <v>1150</v>
      </c>
      <c r="F360" s="33">
        <v>5</v>
      </c>
      <c r="G360" s="33" t="s">
        <v>51</v>
      </c>
      <c r="H360" s="33">
        <v>90000</v>
      </c>
      <c r="I360" s="33">
        <f t="shared" si="55"/>
        <v>450000</v>
      </c>
      <c r="J360" s="37" t="s">
        <v>241</v>
      </c>
      <c r="K360" s="33" t="s">
        <v>1211</v>
      </c>
      <c r="L360" s="9">
        <f t="shared" si="68"/>
        <v>450000</v>
      </c>
      <c r="M360" s="9">
        <v>450000</v>
      </c>
      <c r="N360" s="9"/>
      <c r="O360" s="9">
        <f t="shared" si="69"/>
        <v>0</v>
      </c>
      <c r="P360" s="9"/>
      <c r="Q360" s="9"/>
      <c r="R360" s="9">
        <f t="shared" si="70"/>
        <v>0</v>
      </c>
      <c r="S360" s="9"/>
      <c r="T360" s="9"/>
      <c r="U360" s="9">
        <f t="shared" si="71"/>
        <v>0</v>
      </c>
      <c r="V360" s="9"/>
      <c r="W360" s="9"/>
      <c r="X360" s="9">
        <f t="shared" si="72"/>
        <v>0</v>
      </c>
      <c r="Y360" s="9"/>
      <c r="Z360" s="9"/>
      <c r="AA360" s="10">
        <f t="shared" si="73"/>
        <v>0</v>
      </c>
      <c r="AB360" s="11">
        <v>45975</v>
      </c>
    </row>
    <row r="361" spans="1:28" ht="15.75" x14ac:dyDescent="0.25">
      <c r="A361" s="39">
        <v>45968</v>
      </c>
      <c r="B361" s="33" t="s">
        <v>1194</v>
      </c>
      <c r="C361" s="33"/>
      <c r="D361" s="35" t="s">
        <v>41</v>
      </c>
      <c r="E361" s="33" t="s">
        <v>310</v>
      </c>
      <c r="F361" s="33">
        <v>2.5</v>
      </c>
      <c r="G361" s="33" t="s">
        <v>51</v>
      </c>
      <c r="H361" s="33">
        <v>86000</v>
      </c>
      <c r="I361" s="33">
        <f t="shared" si="55"/>
        <v>215000</v>
      </c>
      <c r="J361" s="37" t="s">
        <v>241</v>
      </c>
      <c r="K361" s="33" t="s">
        <v>1211</v>
      </c>
      <c r="L361" s="9">
        <f t="shared" si="68"/>
        <v>215000</v>
      </c>
      <c r="M361" s="9">
        <v>215000</v>
      </c>
      <c r="N361" s="9"/>
      <c r="O361" s="9">
        <f t="shared" si="69"/>
        <v>0</v>
      </c>
      <c r="P361" s="9"/>
      <c r="Q361" s="9"/>
      <c r="R361" s="9">
        <f t="shared" si="70"/>
        <v>0</v>
      </c>
      <c r="S361" s="9"/>
      <c r="T361" s="9"/>
      <c r="U361" s="9">
        <f t="shared" si="71"/>
        <v>0</v>
      </c>
      <c r="V361" s="9"/>
      <c r="W361" s="9"/>
      <c r="X361" s="9">
        <f t="shared" si="72"/>
        <v>0</v>
      </c>
      <c r="Y361" s="9"/>
      <c r="Z361" s="9"/>
      <c r="AA361" s="10">
        <f t="shared" si="73"/>
        <v>0</v>
      </c>
      <c r="AB361" s="11">
        <v>45975</v>
      </c>
    </row>
    <row r="362" spans="1:28" ht="15.75" x14ac:dyDescent="0.25">
      <c r="A362" s="39">
        <v>45968</v>
      </c>
      <c r="B362" s="33" t="s">
        <v>1194</v>
      </c>
      <c r="C362" s="33"/>
      <c r="D362" s="35" t="s">
        <v>41</v>
      </c>
      <c r="E362" s="33" t="s">
        <v>130</v>
      </c>
      <c r="F362" s="33">
        <v>10</v>
      </c>
      <c r="G362" s="33" t="s">
        <v>74</v>
      </c>
      <c r="H362" s="33">
        <v>50000</v>
      </c>
      <c r="I362" s="33">
        <f t="shared" si="55"/>
        <v>500000</v>
      </c>
      <c r="J362" s="37" t="s">
        <v>241</v>
      </c>
      <c r="K362" s="33" t="s">
        <v>1211</v>
      </c>
      <c r="L362" s="9">
        <f t="shared" si="68"/>
        <v>500000</v>
      </c>
      <c r="M362" s="9">
        <v>500000</v>
      </c>
      <c r="N362" s="9"/>
      <c r="O362" s="9">
        <f t="shared" si="69"/>
        <v>0</v>
      </c>
      <c r="P362" s="9"/>
      <c r="Q362" s="9"/>
      <c r="R362" s="9">
        <f t="shared" si="70"/>
        <v>0</v>
      </c>
      <c r="S362" s="9"/>
      <c r="T362" s="9"/>
      <c r="U362" s="9">
        <f t="shared" si="71"/>
        <v>0</v>
      </c>
      <c r="V362" s="9"/>
      <c r="W362" s="9"/>
      <c r="X362" s="9">
        <f t="shared" si="72"/>
        <v>0</v>
      </c>
      <c r="Y362" s="9"/>
      <c r="Z362" s="9"/>
      <c r="AA362" s="10">
        <f t="shared" si="73"/>
        <v>0</v>
      </c>
      <c r="AB362" s="11">
        <v>45975</v>
      </c>
    </row>
    <row r="363" spans="1:28" ht="15.75" x14ac:dyDescent="0.25">
      <c r="A363" s="39">
        <v>45968</v>
      </c>
      <c r="B363" s="33" t="s">
        <v>1194</v>
      </c>
      <c r="C363" s="33"/>
      <c r="D363" s="35" t="s">
        <v>41</v>
      </c>
      <c r="E363" s="33" t="s">
        <v>362</v>
      </c>
      <c r="F363" s="33">
        <v>13.5</v>
      </c>
      <c r="G363" s="33" t="s">
        <v>51</v>
      </c>
      <c r="H363" s="33">
        <v>43000</v>
      </c>
      <c r="I363" s="33">
        <f t="shared" si="55"/>
        <v>580500</v>
      </c>
      <c r="J363" s="37" t="s">
        <v>241</v>
      </c>
      <c r="K363" s="33" t="s">
        <v>1211</v>
      </c>
      <c r="L363" s="9">
        <f t="shared" si="68"/>
        <v>580500</v>
      </c>
      <c r="M363" s="9">
        <v>580500</v>
      </c>
      <c r="N363" s="9"/>
      <c r="O363" s="9">
        <f t="shared" si="69"/>
        <v>0</v>
      </c>
      <c r="P363" s="9"/>
      <c r="Q363" s="9"/>
      <c r="R363" s="9">
        <f t="shared" si="70"/>
        <v>0</v>
      </c>
      <c r="S363" s="9"/>
      <c r="T363" s="9"/>
      <c r="U363" s="9">
        <f t="shared" si="71"/>
        <v>0</v>
      </c>
      <c r="V363" s="9"/>
      <c r="W363" s="9"/>
      <c r="X363" s="9">
        <f t="shared" si="72"/>
        <v>0</v>
      </c>
      <c r="Y363" s="9"/>
      <c r="Z363" s="9"/>
      <c r="AA363" s="10">
        <f t="shared" si="73"/>
        <v>0</v>
      </c>
      <c r="AB363" s="11">
        <v>45975</v>
      </c>
    </row>
    <row r="364" spans="1:28" ht="15.75" x14ac:dyDescent="0.25">
      <c r="A364" s="39">
        <v>45968</v>
      </c>
      <c r="B364" s="33" t="s">
        <v>1040</v>
      </c>
      <c r="C364" s="33"/>
      <c r="D364" s="35" t="s">
        <v>41</v>
      </c>
      <c r="E364" s="33" t="s">
        <v>110</v>
      </c>
      <c r="F364" s="33">
        <v>1400</v>
      </c>
      <c r="G364" s="33" t="s">
        <v>29</v>
      </c>
      <c r="H364" s="33">
        <v>2000</v>
      </c>
      <c r="I364" s="33">
        <f t="shared" si="55"/>
        <v>2800000</v>
      </c>
      <c r="J364" s="41" t="s">
        <v>240</v>
      </c>
      <c r="K364" s="33"/>
      <c r="L364" s="9">
        <f t="shared" si="68"/>
        <v>0</v>
      </c>
      <c r="M364" s="9"/>
      <c r="N364" s="9"/>
      <c r="O364" s="9">
        <f t="shared" si="69"/>
        <v>2800000</v>
      </c>
      <c r="P364" s="9">
        <v>2800000</v>
      </c>
      <c r="Q364" s="9"/>
      <c r="R364" s="9">
        <f t="shared" si="70"/>
        <v>0</v>
      </c>
      <c r="S364" s="9"/>
      <c r="T364" s="9"/>
      <c r="U364" s="9">
        <f t="shared" si="71"/>
        <v>0</v>
      </c>
      <c r="V364" s="9"/>
      <c r="W364" s="9"/>
      <c r="X364" s="9">
        <f t="shared" si="72"/>
        <v>0</v>
      </c>
      <c r="Y364" s="9"/>
      <c r="Z364" s="9"/>
      <c r="AA364" s="10">
        <f t="shared" si="73"/>
        <v>0</v>
      </c>
      <c r="AB364" s="11">
        <v>45968</v>
      </c>
    </row>
    <row r="365" spans="1:28" ht="15.75" x14ac:dyDescent="0.25">
      <c r="A365" s="39">
        <v>45968</v>
      </c>
      <c r="B365" s="33" t="s">
        <v>92</v>
      </c>
      <c r="C365" s="33"/>
      <c r="D365" s="35" t="s">
        <v>41</v>
      </c>
      <c r="E365" s="33" t="s">
        <v>297</v>
      </c>
      <c r="F365" s="33">
        <v>1200</v>
      </c>
      <c r="G365" s="33" t="s">
        <v>29</v>
      </c>
      <c r="H365" s="33">
        <v>1850</v>
      </c>
      <c r="I365" s="33">
        <f t="shared" si="55"/>
        <v>2220000</v>
      </c>
      <c r="J365" s="41" t="s">
        <v>241</v>
      </c>
      <c r="K365" s="33"/>
      <c r="L365" s="9">
        <f t="shared" si="68"/>
        <v>2220000</v>
      </c>
      <c r="M365" s="9">
        <v>2220000</v>
      </c>
      <c r="N365" s="9"/>
      <c r="O365" s="9">
        <f t="shared" si="69"/>
        <v>0</v>
      </c>
      <c r="P365" s="9"/>
      <c r="Q365" s="9"/>
      <c r="R365" s="9">
        <f t="shared" si="70"/>
        <v>0</v>
      </c>
      <c r="S365" s="9"/>
      <c r="T365" s="9"/>
      <c r="U365" s="9">
        <f t="shared" si="71"/>
        <v>0</v>
      </c>
      <c r="V365" s="9"/>
      <c r="W365" s="9"/>
      <c r="X365" s="9">
        <f t="shared" si="72"/>
        <v>0</v>
      </c>
      <c r="Y365" s="9"/>
      <c r="Z365" s="9"/>
      <c r="AA365" s="10">
        <f t="shared" si="73"/>
        <v>0</v>
      </c>
      <c r="AB365" s="11">
        <v>45968</v>
      </c>
    </row>
    <row r="366" spans="1:28" ht="15.75" x14ac:dyDescent="0.25">
      <c r="A366" s="39">
        <v>45968</v>
      </c>
      <c r="B366" s="33" t="s">
        <v>191</v>
      </c>
      <c r="C366" s="33"/>
      <c r="D366" s="35" t="s">
        <v>41</v>
      </c>
      <c r="E366" s="33" t="s">
        <v>185</v>
      </c>
      <c r="F366" s="33">
        <v>5000</v>
      </c>
      <c r="G366" s="33" t="s">
        <v>29</v>
      </c>
      <c r="H366" s="33">
        <v>875</v>
      </c>
      <c r="I366" s="33">
        <f t="shared" si="55"/>
        <v>4375000</v>
      </c>
      <c r="J366" s="37" t="s">
        <v>241</v>
      </c>
      <c r="K366" s="90" t="s">
        <v>1217</v>
      </c>
      <c r="L366" s="9">
        <f t="shared" si="68"/>
        <v>0</v>
      </c>
      <c r="M366" s="9"/>
      <c r="N366" s="9"/>
      <c r="O366" s="9">
        <f t="shared" si="69"/>
        <v>0</v>
      </c>
      <c r="P366" s="9"/>
      <c r="Q366" s="9"/>
      <c r="R366" s="9">
        <f t="shared" si="70"/>
        <v>0</v>
      </c>
      <c r="S366" s="9"/>
      <c r="T366" s="9"/>
      <c r="U366" s="9">
        <f t="shared" si="71"/>
        <v>4375000</v>
      </c>
      <c r="V366" s="9">
        <v>4375000</v>
      </c>
      <c r="W366" s="9"/>
      <c r="X366" s="9">
        <f t="shared" si="72"/>
        <v>0</v>
      </c>
      <c r="Y366" s="9"/>
      <c r="Z366" s="9"/>
      <c r="AA366" s="10">
        <f t="shared" si="73"/>
        <v>0</v>
      </c>
      <c r="AB366" s="11">
        <v>45979</v>
      </c>
    </row>
    <row r="367" spans="1:28" ht="15.75" x14ac:dyDescent="0.25">
      <c r="A367" s="39">
        <v>45968</v>
      </c>
      <c r="B367" s="33" t="s">
        <v>161</v>
      </c>
      <c r="C367" s="33"/>
      <c r="D367" s="35" t="s">
        <v>41</v>
      </c>
      <c r="E367" s="33" t="s">
        <v>86</v>
      </c>
      <c r="F367" s="33">
        <v>25</v>
      </c>
      <c r="G367" s="33" t="s">
        <v>51</v>
      </c>
      <c r="H367" s="33">
        <v>95000</v>
      </c>
      <c r="I367" s="33">
        <f t="shared" si="55"/>
        <v>2375000</v>
      </c>
      <c r="J367" s="37" t="s">
        <v>240</v>
      </c>
      <c r="K367" s="33" t="s">
        <v>1217</v>
      </c>
      <c r="L367" s="9">
        <f t="shared" si="68"/>
        <v>0</v>
      </c>
      <c r="M367" s="9"/>
      <c r="N367" s="9"/>
      <c r="O367" s="9">
        <f t="shared" si="69"/>
        <v>0</v>
      </c>
      <c r="P367" s="9"/>
      <c r="Q367" s="9"/>
      <c r="R367" s="9">
        <f t="shared" si="70"/>
        <v>2375000</v>
      </c>
      <c r="S367" s="9">
        <v>2375000</v>
      </c>
      <c r="T367" s="9"/>
      <c r="U367" s="9">
        <f t="shared" si="71"/>
        <v>0</v>
      </c>
      <c r="V367" s="9"/>
      <c r="W367" s="9"/>
      <c r="X367" s="9">
        <f t="shared" si="72"/>
        <v>0</v>
      </c>
      <c r="Y367" s="9"/>
      <c r="Z367" s="9"/>
      <c r="AA367" s="10">
        <f t="shared" si="73"/>
        <v>0</v>
      </c>
      <c r="AB367" s="11">
        <v>45974</v>
      </c>
    </row>
    <row r="368" spans="1:28" ht="15.75" x14ac:dyDescent="0.25">
      <c r="A368" s="39">
        <v>45968</v>
      </c>
      <c r="B368" s="33" t="s">
        <v>161</v>
      </c>
      <c r="C368" s="33"/>
      <c r="D368" s="35" t="s">
        <v>41</v>
      </c>
      <c r="E368" s="33" t="s">
        <v>64</v>
      </c>
      <c r="F368" s="33">
        <v>5</v>
      </c>
      <c r="G368" s="33" t="s">
        <v>33</v>
      </c>
      <c r="H368" s="33">
        <v>150000</v>
      </c>
      <c r="I368" s="33">
        <f t="shared" si="55"/>
        <v>750000</v>
      </c>
      <c r="J368" s="37" t="s">
        <v>241</v>
      </c>
      <c r="K368" s="33" t="s">
        <v>1217</v>
      </c>
      <c r="L368" s="9">
        <f t="shared" si="68"/>
        <v>0</v>
      </c>
      <c r="M368" s="9"/>
      <c r="N368" s="9"/>
      <c r="O368" s="9">
        <f t="shared" si="69"/>
        <v>0</v>
      </c>
      <c r="P368" s="9"/>
      <c r="Q368" s="9"/>
      <c r="R368" s="9">
        <f t="shared" si="70"/>
        <v>750000</v>
      </c>
      <c r="S368" s="9">
        <v>750000</v>
      </c>
      <c r="T368" s="9"/>
      <c r="U368" s="9">
        <f t="shared" si="71"/>
        <v>0</v>
      </c>
      <c r="V368" s="9"/>
      <c r="W368" s="9"/>
      <c r="X368" s="9">
        <f t="shared" si="72"/>
        <v>0</v>
      </c>
      <c r="Y368" s="9"/>
      <c r="Z368" s="9"/>
      <c r="AA368" s="10">
        <f t="shared" si="73"/>
        <v>0</v>
      </c>
      <c r="AB368" s="11">
        <v>45974</v>
      </c>
    </row>
    <row r="369" spans="1:28" ht="15.75" x14ac:dyDescent="0.25">
      <c r="A369" s="39">
        <v>45968</v>
      </c>
      <c r="B369" s="33" t="s">
        <v>96</v>
      </c>
      <c r="C369" s="33"/>
      <c r="D369" s="35" t="s">
        <v>41</v>
      </c>
      <c r="E369" s="33" t="s">
        <v>190</v>
      </c>
      <c r="F369" s="33">
        <v>300</v>
      </c>
      <c r="G369" s="33" t="s">
        <v>51</v>
      </c>
      <c r="H369" s="33">
        <v>42000</v>
      </c>
      <c r="I369" s="33">
        <f t="shared" si="55"/>
        <v>12600000</v>
      </c>
      <c r="J369" s="82" t="s">
        <v>38</v>
      </c>
      <c r="K369" s="33" t="s">
        <v>1262</v>
      </c>
      <c r="L369" s="9">
        <f t="shared" si="68"/>
        <v>0</v>
      </c>
      <c r="M369" s="9"/>
      <c r="N369" s="9"/>
      <c r="O369" s="9">
        <f t="shared" si="69"/>
        <v>0</v>
      </c>
      <c r="P369" s="9"/>
      <c r="Q369" s="9"/>
      <c r="R369" s="9">
        <f t="shared" si="70"/>
        <v>0</v>
      </c>
      <c r="S369" s="9"/>
      <c r="T369" s="9"/>
      <c r="U369" s="9">
        <f t="shared" si="71"/>
        <v>0</v>
      </c>
      <c r="V369" s="9"/>
      <c r="W369" s="9"/>
      <c r="X369" s="9">
        <f t="shared" si="72"/>
        <v>0</v>
      </c>
      <c r="Y369" s="9"/>
      <c r="Z369" s="9"/>
      <c r="AA369" s="10">
        <f t="shared" si="73"/>
        <v>12600000</v>
      </c>
      <c r="AB369" s="11"/>
    </row>
    <row r="370" spans="1:28" ht="15.75" x14ac:dyDescent="0.25">
      <c r="A370" s="39">
        <v>45968</v>
      </c>
      <c r="B370" s="33" t="s">
        <v>258</v>
      </c>
      <c r="C370" s="33"/>
      <c r="D370" s="35" t="s">
        <v>41</v>
      </c>
      <c r="E370" s="33" t="s">
        <v>143</v>
      </c>
      <c r="F370" s="33">
        <v>293.5</v>
      </c>
      <c r="G370" s="33" t="s">
        <v>51</v>
      </c>
      <c r="H370" s="33">
        <v>42000</v>
      </c>
      <c r="I370" s="33">
        <f t="shared" si="55"/>
        <v>12327000</v>
      </c>
      <c r="J370" s="82" t="s">
        <v>38</v>
      </c>
      <c r="K370" s="33" t="s">
        <v>1248</v>
      </c>
      <c r="L370" s="9">
        <f t="shared" si="68"/>
        <v>0</v>
      </c>
      <c r="M370" s="9"/>
      <c r="N370" s="9"/>
      <c r="O370" s="9">
        <f t="shared" si="69"/>
        <v>0</v>
      </c>
      <c r="P370" s="9"/>
      <c r="Q370" s="9"/>
      <c r="R370" s="9">
        <f t="shared" si="70"/>
        <v>0</v>
      </c>
      <c r="S370" s="9"/>
      <c r="T370" s="9"/>
      <c r="U370" s="9">
        <f t="shared" si="71"/>
        <v>0</v>
      </c>
      <c r="V370" s="9"/>
      <c r="W370" s="9"/>
      <c r="X370" s="9">
        <f t="shared" si="72"/>
        <v>0</v>
      </c>
      <c r="Y370" s="9"/>
      <c r="Z370" s="9"/>
      <c r="AA370" s="10">
        <f t="shared" si="73"/>
        <v>12327000</v>
      </c>
      <c r="AB370" s="11"/>
    </row>
    <row r="371" spans="1:28" ht="15.75" x14ac:dyDescent="0.25">
      <c r="A371" s="39">
        <v>45968</v>
      </c>
      <c r="B371" s="33" t="s">
        <v>151</v>
      </c>
      <c r="C371" s="33"/>
      <c r="D371" s="35" t="s">
        <v>41</v>
      </c>
      <c r="E371" s="33" t="s">
        <v>136</v>
      </c>
      <c r="F371" s="33">
        <v>24.4</v>
      </c>
      <c r="G371" s="33" t="s">
        <v>51</v>
      </c>
      <c r="H371" s="33">
        <v>43000</v>
      </c>
      <c r="I371" s="33">
        <f t="shared" si="55"/>
        <v>1049200</v>
      </c>
      <c r="J371" s="82" t="s">
        <v>43</v>
      </c>
      <c r="K371" s="107" t="s">
        <v>1228</v>
      </c>
      <c r="L371" s="9">
        <f t="shared" si="68"/>
        <v>0</v>
      </c>
      <c r="M371" s="9"/>
      <c r="N371" s="9"/>
      <c r="O371" s="9">
        <f t="shared" si="69"/>
        <v>0</v>
      </c>
      <c r="P371" s="9"/>
      <c r="Q371" s="9"/>
      <c r="R371" s="9">
        <f t="shared" si="70"/>
        <v>0</v>
      </c>
      <c r="S371" s="9"/>
      <c r="T371" s="9"/>
      <c r="U371" s="9">
        <f t="shared" si="71"/>
        <v>0</v>
      </c>
      <c r="V371" s="9"/>
      <c r="W371" s="9"/>
      <c r="X371" s="9">
        <f t="shared" si="72"/>
        <v>0</v>
      </c>
      <c r="Y371" s="9"/>
      <c r="Z371" s="9"/>
      <c r="AA371" s="10">
        <f t="shared" si="73"/>
        <v>1049200</v>
      </c>
      <c r="AB371" s="11"/>
    </row>
    <row r="372" spans="1:28" ht="15.75" x14ac:dyDescent="0.25">
      <c r="A372" s="39">
        <v>45968</v>
      </c>
      <c r="B372" s="33" t="s">
        <v>151</v>
      </c>
      <c r="C372" s="33"/>
      <c r="D372" s="35" t="s">
        <v>41</v>
      </c>
      <c r="E372" s="33" t="s">
        <v>135</v>
      </c>
      <c r="F372" s="33">
        <v>29.4</v>
      </c>
      <c r="G372" s="33" t="s">
        <v>51</v>
      </c>
      <c r="H372" s="33">
        <v>43000</v>
      </c>
      <c r="I372" s="33">
        <f t="shared" si="55"/>
        <v>1264200</v>
      </c>
      <c r="J372" s="82" t="s">
        <v>43</v>
      </c>
      <c r="K372" s="107" t="s">
        <v>1228</v>
      </c>
      <c r="L372" s="9">
        <f t="shared" si="68"/>
        <v>0</v>
      </c>
      <c r="M372" s="9"/>
      <c r="N372" s="9"/>
      <c r="O372" s="9">
        <f t="shared" si="69"/>
        <v>0</v>
      </c>
      <c r="P372" s="9"/>
      <c r="Q372" s="9"/>
      <c r="R372" s="9">
        <f t="shared" si="70"/>
        <v>0</v>
      </c>
      <c r="S372" s="9"/>
      <c r="T372" s="9"/>
      <c r="U372" s="9">
        <f t="shared" si="71"/>
        <v>0</v>
      </c>
      <c r="V372" s="9"/>
      <c r="W372" s="9"/>
      <c r="X372" s="9">
        <f t="shared" si="72"/>
        <v>0</v>
      </c>
      <c r="Y372" s="9"/>
      <c r="Z372" s="9"/>
      <c r="AA372" s="10">
        <f t="shared" si="73"/>
        <v>1264200</v>
      </c>
      <c r="AB372" s="11"/>
    </row>
    <row r="373" spans="1:28" ht="15.75" x14ac:dyDescent="0.25">
      <c r="A373" s="39">
        <v>45968</v>
      </c>
      <c r="B373" s="33" t="s">
        <v>1260</v>
      </c>
      <c r="C373" s="33"/>
      <c r="D373" s="35" t="s">
        <v>41</v>
      </c>
      <c r="E373" s="33" t="s">
        <v>429</v>
      </c>
      <c r="F373" s="33">
        <v>2</v>
      </c>
      <c r="G373" s="33" t="s">
        <v>25</v>
      </c>
      <c r="H373" s="33">
        <v>700000</v>
      </c>
      <c r="I373" s="33">
        <f t="shared" si="55"/>
        <v>1400000</v>
      </c>
      <c r="J373" s="37" t="s">
        <v>241</v>
      </c>
      <c r="K373" s="33"/>
      <c r="L373" s="9">
        <f t="shared" si="68"/>
        <v>0</v>
      </c>
      <c r="M373" s="9"/>
      <c r="N373" s="9"/>
      <c r="O373" s="9">
        <f t="shared" si="69"/>
        <v>0</v>
      </c>
      <c r="P373" s="9"/>
      <c r="Q373" s="9"/>
      <c r="R373" s="9">
        <f t="shared" si="70"/>
        <v>0</v>
      </c>
      <c r="S373" s="9"/>
      <c r="T373" s="9"/>
      <c r="U373" s="9">
        <f t="shared" si="71"/>
        <v>1400000</v>
      </c>
      <c r="V373" s="9">
        <v>1400000</v>
      </c>
      <c r="W373" s="9"/>
      <c r="X373" s="9">
        <f t="shared" si="72"/>
        <v>0</v>
      </c>
      <c r="Y373" s="9"/>
      <c r="Z373" s="9"/>
      <c r="AA373" s="10">
        <f t="shared" si="73"/>
        <v>0</v>
      </c>
      <c r="AB373" s="11">
        <v>45968</v>
      </c>
    </row>
    <row r="374" spans="1:28" ht="15.75" x14ac:dyDescent="0.25">
      <c r="A374" s="39">
        <v>45968</v>
      </c>
      <c r="B374" s="33" t="s">
        <v>231</v>
      </c>
      <c r="C374" s="33"/>
      <c r="D374" s="33"/>
      <c r="E374" s="33" t="s">
        <v>143</v>
      </c>
      <c r="F374" s="33">
        <v>27</v>
      </c>
      <c r="G374" s="33" t="s">
        <v>51</v>
      </c>
      <c r="H374" s="33"/>
      <c r="I374" s="33">
        <f t="shared" si="55"/>
        <v>0</v>
      </c>
      <c r="J374" s="83" t="s">
        <v>26</v>
      </c>
      <c r="K374" s="33"/>
      <c r="L374" s="9">
        <f t="shared" si="68"/>
        <v>0</v>
      </c>
      <c r="M374" s="9"/>
      <c r="N374" s="9"/>
      <c r="O374" s="9">
        <f t="shared" si="69"/>
        <v>0</v>
      </c>
      <c r="P374" s="9"/>
      <c r="Q374" s="9"/>
      <c r="R374" s="9">
        <f t="shared" si="70"/>
        <v>0</v>
      </c>
      <c r="S374" s="9"/>
      <c r="T374" s="9"/>
      <c r="U374" s="9">
        <f t="shared" si="71"/>
        <v>0</v>
      </c>
      <c r="V374" s="9"/>
      <c r="W374" s="9"/>
      <c r="X374" s="9">
        <f t="shared" si="72"/>
        <v>0</v>
      </c>
      <c r="Y374" s="9"/>
      <c r="Z374" s="9"/>
      <c r="AA374" s="10">
        <f t="shared" si="73"/>
        <v>0</v>
      </c>
      <c r="AB374" s="11"/>
    </row>
    <row r="375" spans="1:28" ht="15.75" x14ac:dyDescent="0.25">
      <c r="A375" s="39">
        <v>45968</v>
      </c>
      <c r="B375" s="33" t="s">
        <v>231</v>
      </c>
      <c r="C375" s="33"/>
      <c r="D375" s="33"/>
      <c r="E375" s="33" t="s">
        <v>150</v>
      </c>
      <c r="F375" s="33">
        <v>19.5</v>
      </c>
      <c r="G375" s="33" t="s">
        <v>51</v>
      </c>
      <c r="H375" s="33"/>
      <c r="I375" s="33">
        <f t="shared" si="55"/>
        <v>0</v>
      </c>
      <c r="J375" s="83" t="s">
        <v>26</v>
      </c>
      <c r="K375" s="33"/>
      <c r="L375" s="9">
        <f t="shared" si="68"/>
        <v>0</v>
      </c>
      <c r="M375" s="9"/>
      <c r="N375" s="9"/>
      <c r="O375" s="9">
        <f t="shared" si="69"/>
        <v>0</v>
      </c>
      <c r="P375" s="9"/>
      <c r="Q375" s="9"/>
      <c r="R375" s="9">
        <f t="shared" si="70"/>
        <v>0</v>
      </c>
      <c r="S375" s="9"/>
      <c r="T375" s="9"/>
      <c r="U375" s="9">
        <f t="shared" si="71"/>
        <v>0</v>
      </c>
      <c r="V375" s="9"/>
      <c r="W375" s="9"/>
      <c r="X375" s="9">
        <f t="shared" si="72"/>
        <v>0</v>
      </c>
      <c r="Y375" s="9"/>
      <c r="Z375" s="9"/>
      <c r="AA375" s="10">
        <f t="shared" si="73"/>
        <v>0</v>
      </c>
      <c r="AB375" s="11"/>
    </row>
    <row r="376" spans="1:28" ht="15.75" x14ac:dyDescent="0.25">
      <c r="A376" s="39">
        <v>45968</v>
      </c>
      <c r="B376" s="33" t="s">
        <v>231</v>
      </c>
      <c r="C376" s="33"/>
      <c r="D376" s="33"/>
      <c r="E376" s="33" t="s">
        <v>85</v>
      </c>
      <c r="F376" s="33">
        <v>64.5</v>
      </c>
      <c r="G376" s="33" t="s">
        <v>51</v>
      </c>
      <c r="H376" s="33"/>
      <c r="I376" s="33">
        <f t="shared" si="55"/>
        <v>0</v>
      </c>
      <c r="J376" s="83" t="s">
        <v>26</v>
      </c>
      <c r="K376" s="33"/>
      <c r="L376" s="9">
        <f t="shared" si="68"/>
        <v>0</v>
      </c>
      <c r="M376" s="9"/>
      <c r="N376" s="9"/>
      <c r="O376" s="9">
        <f t="shared" si="69"/>
        <v>0</v>
      </c>
      <c r="P376" s="9"/>
      <c r="Q376" s="9"/>
      <c r="R376" s="9">
        <f t="shared" si="70"/>
        <v>0</v>
      </c>
      <c r="S376" s="9"/>
      <c r="T376" s="9"/>
      <c r="U376" s="9">
        <f t="shared" si="71"/>
        <v>0</v>
      </c>
      <c r="V376" s="9"/>
      <c r="W376" s="9"/>
      <c r="X376" s="9">
        <f t="shared" si="72"/>
        <v>0</v>
      </c>
      <c r="Y376" s="9"/>
      <c r="Z376" s="9"/>
      <c r="AA376" s="10">
        <f t="shared" si="73"/>
        <v>0</v>
      </c>
      <c r="AB376" s="11"/>
    </row>
    <row r="377" spans="1:28" ht="15.75" x14ac:dyDescent="0.25">
      <c r="A377" s="39">
        <v>45968</v>
      </c>
      <c r="B377" s="33" t="s">
        <v>231</v>
      </c>
      <c r="C377" s="33"/>
      <c r="D377" s="33"/>
      <c r="E377" s="33" t="s">
        <v>136</v>
      </c>
      <c r="F377" s="33">
        <v>97.5</v>
      </c>
      <c r="G377" s="33" t="s">
        <v>51</v>
      </c>
      <c r="H377" s="33"/>
      <c r="I377" s="33">
        <f t="shared" si="55"/>
        <v>0</v>
      </c>
      <c r="J377" s="83" t="s">
        <v>26</v>
      </c>
      <c r="K377" s="33"/>
      <c r="L377" s="9">
        <f t="shared" si="68"/>
        <v>0</v>
      </c>
      <c r="M377" s="9"/>
      <c r="N377" s="9"/>
      <c r="O377" s="9">
        <f t="shared" si="69"/>
        <v>0</v>
      </c>
      <c r="P377" s="9"/>
      <c r="Q377" s="9"/>
      <c r="R377" s="9">
        <f t="shared" si="70"/>
        <v>0</v>
      </c>
      <c r="S377" s="9"/>
      <c r="T377" s="9"/>
      <c r="U377" s="9">
        <f t="shared" si="71"/>
        <v>0</v>
      </c>
      <c r="V377" s="9"/>
      <c r="W377" s="9"/>
      <c r="X377" s="9">
        <f t="shared" si="72"/>
        <v>0</v>
      </c>
      <c r="Y377" s="9"/>
      <c r="Z377" s="9"/>
      <c r="AA377" s="10">
        <f t="shared" si="73"/>
        <v>0</v>
      </c>
      <c r="AB377" s="11"/>
    </row>
    <row r="378" spans="1:28" ht="15.75" x14ac:dyDescent="0.25">
      <c r="A378" s="32">
        <v>45968</v>
      </c>
      <c r="B378" s="33" t="s">
        <v>231</v>
      </c>
      <c r="C378" s="33"/>
      <c r="D378" s="33"/>
      <c r="E378" s="33" t="s">
        <v>362</v>
      </c>
      <c r="F378" s="33">
        <v>14.3</v>
      </c>
      <c r="G378" s="33" t="s">
        <v>51</v>
      </c>
      <c r="H378" s="33"/>
      <c r="I378" s="33">
        <f t="shared" si="55"/>
        <v>0</v>
      </c>
      <c r="J378" s="83" t="s">
        <v>26</v>
      </c>
      <c r="K378" s="33"/>
      <c r="L378" s="9">
        <f t="shared" si="68"/>
        <v>0</v>
      </c>
      <c r="M378" s="9"/>
      <c r="N378" s="9"/>
      <c r="O378" s="9">
        <f t="shared" si="69"/>
        <v>0</v>
      </c>
      <c r="P378" s="9"/>
      <c r="Q378" s="9"/>
      <c r="R378" s="9">
        <f t="shared" si="70"/>
        <v>0</v>
      </c>
      <c r="S378" s="9"/>
      <c r="T378" s="9"/>
      <c r="U378" s="9">
        <f t="shared" si="71"/>
        <v>0</v>
      </c>
      <c r="V378" s="9"/>
      <c r="W378" s="9"/>
      <c r="X378" s="9">
        <f t="shared" si="72"/>
        <v>0</v>
      </c>
      <c r="Y378" s="9"/>
      <c r="Z378" s="9"/>
      <c r="AA378" s="10">
        <f t="shared" si="73"/>
        <v>0</v>
      </c>
      <c r="AB378" s="11"/>
    </row>
    <row r="379" spans="1:28" ht="15.75" x14ac:dyDescent="0.25">
      <c r="A379" s="39">
        <v>45968</v>
      </c>
      <c r="B379" s="33" t="s">
        <v>231</v>
      </c>
      <c r="C379" s="33"/>
      <c r="D379" s="33"/>
      <c r="E379" s="33" t="s">
        <v>632</v>
      </c>
      <c r="F379" s="33">
        <v>107.4</v>
      </c>
      <c r="G379" s="33" t="s">
        <v>51</v>
      </c>
      <c r="H379" s="33"/>
      <c r="I379" s="33">
        <f t="shared" si="55"/>
        <v>0</v>
      </c>
      <c r="J379" s="83" t="s">
        <v>26</v>
      </c>
      <c r="K379" s="33"/>
      <c r="L379" s="9">
        <f t="shared" si="68"/>
        <v>0</v>
      </c>
      <c r="M379" s="9"/>
      <c r="N379" s="9"/>
      <c r="O379" s="9">
        <f t="shared" si="69"/>
        <v>0</v>
      </c>
      <c r="P379" s="9"/>
      <c r="Q379" s="9"/>
      <c r="R379" s="9">
        <f t="shared" si="70"/>
        <v>0</v>
      </c>
      <c r="S379" s="9"/>
      <c r="T379" s="9"/>
      <c r="U379" s="9">
        <f t="shared" si="71"/>
        <v>0</v>
      </c>
      <c r="V379" s="9"/>
      <c r="W379" s="9"/>
      <c r="X379" s="9">
        <f t="shared" si="72"/>
        <v>0</v>
      </c>
      <c r="Y379" s="9"/>
      <c r="Z379" s="9"/>
      <c r="AA379" s="10">
        <f t="shared" si="73"/>
        <v>0</v>
      </c>
      <c r="AB379" s="11"/>
    </row>
    <row r="380" spans="1:28" ht="15.75" x14ac:dyDescent="0.25">
      <c r="A380" s="39">
        <v>45968</v>
      </c>
      <c r="B380" s="33" t="s">
        <v>231</v>
      </c>
      <c r="C380" s="33"/>
      <c r="D380" s="33"/>
      <c r="E380" s="33" t="s">
        <v>1255</v>
      </c>
      <c r="F380" s="33">
        <v>28</v>
      </c>
      <c r="G380" s="33" t="s">
        <v>51</v>
      </c>
      <c r="H380" s="33"/>
      <c r="I380" s="33">
        <f t="shared" si="55"/>
        <v>0</v>
      </c>
      <c r="J380" s="83" t="s">
        <v>26</v>
      </c>
      <c r="K380" s="33"/>
      <c r="L380" s="9">
        <f t="shared" si="68"/>
        <v>0</v>
      </c>
      <c r="M380" s="9"/>
      <c r="N380" s="9"/>
      <c r="O380" s="9">
        <f t="shared" si="69"/>
        <v>0</v>
      </c>
      <c r="P380" s="9"/>
      <c r="Q380" s="9"/>
      <c r="R380" s="9">
        <f t="shared" si="70"/>
        <v>0</v>
      </c>
      <c r="S380" s="9"/>
      <c r="T380" s="9"/>
      <c r="U380" s="9">
        <f t="shared" si="71"/>
        <v>0</v>
      </c>
      <c r="V380" s="9"/>
      <c r="W380" s="9"/>
      <c r="X380" s="9">
        <f t="shared" si="72"/>
        <v>0</v>
      </c>
      <c r="Y380" s="9"/>
      <c r="Z380" s="9"/>
      <c r="AA380" s="10">
        <f t="shared" si="73"/>
        <v>0</v>
      </c>
      <c r="AB380" s="11"/>
    </row>
    <row r="381" spans="1:28" ht="16.5" thickBot="1" x14ac:dyDescent="0.3">
      <c r="A381" s="61">
        <v>45968</v>
      </c>
      <c r="B381" s="62" t="s">
        <v>231</v>
      </c>
      <c r="C381" s="104"/>
      <c r="D381" s="62"/>
      <c r="E381" s="104" t="s">
        <v>482</v>
      </c>
      <c r="F381" s="62">
        <v>62.9</v>
      </c>
      <c r="G381" s="104" t="s">
        <v>51</v>
      </c>
      <c r="H381" s="104"/>
      <c r="I381" s="62">
        <f t="shared" si="55"/>
        <v>0</v>
      </c>
      <c r="J381" s="101" t="s">
        <v>26</v>
      </c>
      <c r="K381" s="104"/>
      <c r="L381" s="97">
        <f t="shared" si="68"/>
        <v>0</v>
      </c>
      <c r="M381" s="97"/>
      <c r="N381" s="97"/>
      <c r="O381" s="97">
        <f t="shared" si="69"/>
        <v>0</v>
      </c>
      <c r="P381" s="97"/>
      <c r="Q381" s="97"/>
      <c r="R381" s="97">
        <f t="shared" si="70"/>
        <v>0</v>
      </c>
      <c r="S381" s="97"/>
      <c r="T381" s="97"/>
      <c r="U381" s="97">
        <f t="shared" si="71"/>
        <v>0</v>
      </c>
      <c r="V381" s="97"/>
      <c r="W381" s="97"/>
      <c r="X381" s="97">
        <f t="shared" si="72"/>
        <v>0</v>
      </c>
      <c r="Y381" s="97"/>
      <c r="Z381" s="97"/>
      <c r="AA381" s="98">
        <f t="shared" si="73"/>
        <v>0</v>
      </c>
      <c r="AB381" s="99"/>
    </row>
    <row r="382" spans="1:28" ht="15.75" x14ac:dyDescent="0.25">
      <c r="A382" s="39">
        <v>45969</v>
      </c>
      <c r="B382" s="35" t="s">
        <v>701</v>
      </c>
      <c r="C382" s="35"/>
      <c r="D382" s="35" t="s">
        <v>41</v>
      </c>
      <c r="E382" s="35" t="s">
        <v>110</v>
      </c>
      <c r="F382" s="35">
        <v>1200</v>
      </c>
      <c r="G382" s="35" t="s">
        <v>29</v>
      </c>
      <c r="H382" s="35">
        <v>1900</v>
      </c>
      <c r="I382" s="128">
        <f t="shared" si="55"/>
        <v>2280000</v>
      </c>
      <c r="J382" s="37" t="s">
        <v>240</v>
      </c>
      <c r="K382" s="35" t="s">
        <v>1264</v>
      </c>
      <c r="L382" s="120">
        <f t="shared" ref="L382" si="74">M382+N382</f>
        <v>0</v>
      </c>
      <c r="M382" s="120"/>
      <c r="N382" s="120"/>
      <c r="O382" s="120">
        <f t="shared" ref="O382" si="75">P382+Q382</f>
        <v>2280000</v>
      </c>
      <c r="P382" s="120">
        <v>2280000</v>
      </c>
      <c r="Q382" s="120"/>
      <c r="R382" s="120">
        <f t="shared" ref="R382" si="76">S382+T382</f>
        <v>0</v>
      </c>
      <c r="S382" s="120"/>
      <c r="T382" s="120"/>
      <c r="U382" s="120">
        <f t="shared" ref="U382" si="77">V382+W382</f>
        <v>0</v>
      </c>
      <c r="V382" s="120"/>
      <c r="W382" s="120"/>
      <c r="X382" s="120">
        <f t="shared" ref="X382" si="78">Y382+Z382</f>
        <v>0</v>
      </c>
      <c r="Y382" s="120"/>
      <c r="Z382" s="120"/>
      <c r="AA382" s="121">
        <f t="shared" ref="AA382" si="79">C382+I382-L382-O382-U382-X382-R382</f>
        <v>0</v>
      </c>
      <c r="AB382" s="122">
        <v>45971</v>
      </c>
    </row>
    <row r="383" spans="1:28" ht="15.75" x14ac:dyDescent="0.25">
      <c r="A383" s="39">
        <v>45969</v>
      </c>
      <c r="B383" s="35" t="s">
        <v>999</v>
      </c>
      <c r="C383" s="33"/>
      <c r="D383" s="33" t="s">
        <v>41</v>
      </c>
      <c r="E383" s="33" t="s">
        <v>64</v>
      </c>
      <c r="F383" s="57">
        <v>1</v>
      </c>
      <c r="G383" s="33" t="s">
        <v>33</v>
      </c>
      <c r="H383" s="33">
        <v>150000</v>
      </c>
      <c r="I383" s="33">
        <f t="shared" si="55"/>
        <v>150000</v>
      </c>
      <c r="J383" s="37" t="s">
        <v>241</v>
      </c>
      <c r="K383" s="35"/>
      <c r="L383" s="9">
        <f t="shared" ref="L383:L404" si="80">M383+N383</f>
        <v>0</v>
      </c>
      <c r="M383" s="9"/>
      <c r="N383" s="9"/>
      <c r="O383" s="9">
        <f t="shared" ref="O383:O404" si="81">P383+Q383</f>
        <v>0</v>
      </c>
      <c r="P383" s="9"/>
      <c r="Q383" s="9"/>
      <c r="R383" s="9">
        <f t="shared" ref="R383:R404" si="82">S383+T383</f>
        <v>0</v>
      </c>
      <c r="S383" s="9"/>
      <c r="T383" s="9"/>
      <c r="U383" s="9">
        <f t="shared" ref="U383:U404" si="83">V383+W383</f>
        <v>150000</v>
      </c>
      <c r="V383" s="9">
        <v>150000</v>
      </c>
      <c r="W383" s="9"/>
      <c r="X383" s="9">
        <f t="shared" ref="X383:X404" si="84">Y383+Z383</f>
        <v>0</v>
      </c>
      <c r="Y383" s="9"/>
      <c r="Z383" s="9"/>
      <c r="AA383" s="10">
        <f t="shared" ref="AA383:AA404" si="85">C383+I383-L383-O383-U383-X383-R383</f>
        <v>0</v>
      </c>
      <c r="AB383" s="11">
        <v>45968</v>
      </c>
    </row>
    <row r="384" spans="1:28" ht="15.75" x14ac:dyDescent="0.25">
      <c r="A384" s="39">
        <v>45969</v>
      </c>
      <c r="B384" s="33" t="s">
        <v>186</v>
      </c>
      <c r="C384" s="33"/>
      <c r="D384" s="33" t="s">
        <v>41</v>
      </c>
      <c r="E384" s="33" t="s">
        <v>166</v>
      </c>
      <c r="F384" s="33">
        <v>2</v>
      </c>
      <c r="G384" s="33" t="s">
        <v>23</v>
      </c>
      <c r="H384" s="33">
        <v>400000</v>
      </c>
      <c r="I384" s="33">
        <f t="shared" ref="I384:I446" si="86">F384*H384</f>
        <v>800000</v>
      </c>
      <c r="J384" s="37" t="s">
        <v>240</v>
      </c>
      <c r="K384" s="33" t="s">
        <v>1217</v>
      </c>
      <c r="L384" s="9">
        <f t="shared" si="80"/>
        <v>0</v>
      </c>
      <c r="M384" s="9"/>
      <c r="N384" s="9"/>
      <c r="O384" s="9">
        <f t="shared" si="81"/>
        <v>800000</v>
      </c>
      <c r="P384" s="9">
        <v>800000</v>
      </c>
      <c r="Q384" s="9"/>
      <c r="R384" s="9">
        <f t="shared" si="82"/>
        <v>0</v>
      </c>
      <c r="S384" s="9"/>
      <c r="T384" s="9"/>
      <c r="U384" s="9">
        <f t="shared" si="83"/>
        <v>0</v>
      </c>
      <c r="V384" s="9"/>
      <c r="W384" s="9"/>
      <c r="X384" s="9">
        <f t="shared" si="84"/>
        <v>0</v>
      </c>
      <c r="Y384" s="9"/>
      <c r="Z384" s="9"/>
      <c r="AA384" s="10">
        <f t="shared" si="85"/>
        <v>0</v>
      </c>
      <c r="AB384" s="11">
        <v>45972</v>
      </c>
    </row>
    <row r="385" spans="1:28" ht="15.75" x14ac:dyDescent="0.25">
      <c r="A385" s="39">
        <v>45969</v>
      </c>
      <c r="B385" s="33" t="s">
        <v>186</v>
      </c>
      <c r="C385" s="33"/>
      <c r="D385" s="33" t="s">
        <v>41</v>
      </c>
      <c r="E385" s="33" t="s">
        <v>187</v>
      </c>
      <c r="F385" s="33">
        <v>1</v>
      </c>
      <c r="G385" s="33" t="s">
        <v>23</v>
      </c>
      <c r="H385" s="33">
        <v>400000</v>
      </c>
      <c r="I385" s="33">
        <f t="shared" si="86"/>
        <v>400000</v>
      </c>
      <c r="J385" s="37" t="s">
        <v>240</v>
      </c>
      <c r="K385" s="33" t="s">
        <v>1217</v>
      </c>
      <c r="L385" s="9">
        <f t="shared" si="80"/>
        <v>0</v>
      </c>
      <c r="M385" s="9"/>
      <c r="N385" s="9"/>
      <c r="O385" s="9">
        <f t="shared" si="81"/>
        <v>400000</v>
      </c>
      <c r="P385" s="9">
        <v>400000</v>
      </c>
      <c r="Q385" s="9"/>
      <c r="R385" s="9">
        <f t="shared" si="82"/>
        <v>0</v>
      </c>
      <c r="S385" s="9"/>
      <c r="T385" s="9"/>
      <c r="U385" s="9">
        <f t="shared" si="83"/>
        <v>0</v>
      </c>
      <c r="V385" s="9"/>
      <c r="W385" s="9"/>
      <c r="X385" s="9">
        <f t="shared" si="84"/>
        <v>0</v>
      </c>
      <c r="Y385" s="9"/>
      <c r="Z385" s="9"/>
      <c r="AA385" s="10">
        <f t="shared" si="85"/>
        <v>0</v>
      </c>
      <c r="AB385" s="11">
        <v>45972</v>
      </c>
    </row>
    <row r="386" spans="1:28" ht="15.75" x14ac:dyDescent="0.25">
      <c r="A386" s="39">
        <v>45969</v>
      </c>
      <c r="B386" s="33" t="s">
        <v>247</v>
      </c>
      <c r="C386" s="33"/>
      <c r="D386" s="33" t="s">
        <v>41</v>
      </c>
      <c r="E386" s="33" t="s">
        <v>155</v>
      </c>
      <c r="F386" s="33">
        <v>1500</v>
      </c>
      <c r="G386" s="33" t="s">
        <v>29</v>
      </c>
      <c r="H386" s="33">
        <v>3850</v>
      </c>
      <c r="I386" s="33">
        <f t="shared" si="86"/>
        <v>5775000</v>
      </c>
      <c r="J386" s="37" t="s">
        <v>241</v>
      </c>
      <c r="K386" s="33" t="s">
        <v>1265</v>
      </c>
      <c r="L386" s="9">
        <f t="shared" si="80"/>
        <v>5775000</v>
      </c>
      <c r="M386" s="9">
        <v>5775000</v>
      </c>
      <c r="N386" s="9"/>
      <c r="O386" s="9">
        <f t="shared" si="81"/>
        <v>0</v>
      </c>
      <c r="P386" s="9"/>
      <c r="Q386" s="9"/>
      <c r="R386" s="9">
        <f t="shared" si="82"/>
        <v>0</v>
      </c>
      <c r="S386" s="9"/>
      <c r="T386" s="9"/>
      <c r="U386" s="9">
        <f t="shared" si="83"/>
        <v>0</v>
      </c>
      <c r="V386" s="9"/>
      <c r="W386" s="9"/>
      <c r="X386" s="9">
        <f t="shared" si="84"/>
        <v>0</v>
      </c>
      <c r="Y386" s="9"/>
      <c r="Z386" s="9"/>
      <c r="AA386" s="10">
        <f t="shared" si="85"/>
        <v>0</v>
      </c>
      <c r="AB386" s="11">
        <v>45975</v>
      </c>
    </row>
    <row r="387" spans="1:28" ht="15.75" x14ac:dyDescent="0.25">
      <c r="A387" s="39">
        <v>45969</v>
      </c>
      <c r="B387" s="33" t="s">
        <v>332</v>
      </c>
      <c r="C387" s="33"/>
      <c r="D387" s="33" t="s">
        <v>41</v>
      </c>
      <c r="E387" s="33" t="s">
        <v>468</v>
      </c>
      <c r="F387" s="33">
        <v>95.7</v>
      </c>
      <c r="G387" s="33" t="s">
        <v>51</v>
      </c>
      <c r="H387" s="33">
        <v>43000</v>
      </c>
      <c r="I387" s="33">
        <f t="shared" si="86"/>
        <v>4115100</v>
      </c>
      <c r="J387" s="82" t="s">
        <v>38</v>
      </c>
      <c r="K387" s="107" t="s">
        <v>1265</v>
      </c>
      <c r="L387" s="9">
        <f t="shared" si="80"/>
        <v>0</v>
      </c>
      <c r="M387" s="9"/>
      <c r="N387" s="9"/>
      <c r="O387" s="9">
        <f t="shared" si="81"/>
        <v>3000000</v>
      </c>
      <c r="P387" s="9">
        <v>3000000</v>
      </c>
      <c r="Q387" s="9"/>
      <c r="R387" s="9">
        <f t="shared" si="82"/>
        <v>0</v>
      </c>
      <c r="S387" s="9"/>
      <c r="T387" s="9"/>
      <c r="U387" s="9">
        <f t="shared" si="83"/>
        <v>0</v>
      </c>
      <c r="V387" s="9"/>
      <c r="W387" s="9"/>
      <c r="X387" s="9">
        <f t="shared" si="84"/>
        <v>0</v>
      </c>
      <c r="Y387" s="9"/>
      <c r="Z387" s="9"/>
      <c r="AA387" s="10">
        <f t="shared" si="85"/>
        <v>1115100</v>
      </c>
      <c r="AB387" s="11">
        <v>45982</v>
      </c>
    </row>
    <row r="388" spans="1:28" ht="15.75" x14ac:dyDescent="0.25">
      <c r="A388" s="39">
        <v>45969</v>
      </c>
      <c r="B388" s="33" t="s">
        <v>545</v>
      </c>
      <c r="C388" s="33"/>
      <c r="D388" s="33"/>
      <c r="E388" s="33" t="s">
        <v>45</v>
      </c>
      <c r="F388" s="33">
        <v>25</v>
      </c>
      <c r="G388" s="33" t="s">
        <v>51</v>
      </c>
      <c r="H388" s="33"/>
      <c r="I388" s="33">
        <f t="shared" si="86"/>
        <v>0</v>
      </c>
      <c r="J388" s="83" t="s">
        <v>26</v>
      </c>
      <c r="K388" s="33"/>
      <c r="L388" s="9">
        <f t="shared" si="80"/>
        <v>0</v>
      </c>
      <c r="M388" s="9"/>
      <c r="N388" s="9"/>
      <c r="O388" s="9">
        <f t="shared" si="81"/>
        <v>0</v>
      </c>
      <c r="P388" s="9"/>
      <c r="Q388" s="9"/>
      <c r="R388" s="9">
        <f t="shared" si="82"/>
        <v>0</v>
      </c>
      <c r="S388" s="9"/>
      <c r="T388" s="9"/>
      <c r="U388" s="9">
        <f t="shared" si="83"/>
        <v>0</v>
      </c>
      <c r="V388" s="9"/>
      <c r="W388" s="9"/>
      <c r="X388" s="9">
        <f t="shared" si="84"/>
        <v>0</v>
      </c>
      <c r="Y388" s="9"/>
      <c r="Z388" s="9"/>
      <c r="AA388" s="10">
        <f t="shared" si="85"/>
        <v>0</v>
      </c>
      <c r="AB388" s="11"/>
    </row>
    <row r="389" spans="1:28" ht="15.75" x14ac:dyDescent="0.25">
      <c r="A389" s="39">
        <v>45969</v>
      </c>
      <c r="B389" s="33" t="s">
        <v>231</v>
      </c>
      <c r="C389" s="33"/>
      <c r="D389" s="33"/>
      <c r="E389" s="33" t="s">
        <v>98</v>
      </c>
      <c r="F389" s="33">
        <v>73</v>
      </c>
      <c r="G389" s="33" t="s">
        <v>51</v>
      </c>
      <c r="H389" s="33"/>
      <c r="I389" s="33">
        <f t="shared" si="86"/>
        <v>0</v>
      </c>
      <c r="J389" s="83" t="s">
        <v>26</v>
      </c>
      <c r="K389" s="33"/>
      <c r="L389" s="9">
        <f t="shared" si="80"/>
        <v>0</v>
      </c>
      <c r="M389" s="9"/>
      <c r="N389" s="9"/>
      <c r="O389" s="9">
        <f t="shared" si="81"/>
        <v>0</v>
      </c>
      <c r="P389" s="9"/>
      <c r="Q389" s="9"/>
      <c r="R389" s="9">
        <f t="shared" si="82"/>
        <v>0</v>
      </c>
      <c r="S389" s="9"/>
      <c r="T389" s="9"/>
      <c r="U389" s="9">
        <f t="shared" si="83"/>
        <v>0</v>
      </c>
      <c r="V389" s="9"/>
      <c r="W389" s="9"/>
      <c r="X389" s="9">
        <f t="shared" si="84"/>
        <v>0</v>
      </c>
      <c r="Y389" s="9"/>
      <c r="Z389" s="9"/>
      <c r="AA389" s="10">
        <f t="shared" si="85"/>
        <v>0</v>
      </c>
      <c r="AB389" s="11"/>
    </row>
    <row r="390" spans="1:28" ht="15.75" x14ac:dyDescent="0.25">
      <c r="A390" s="39">
        <v>45969</v>
      </c>
      <c r="B390" s="33" t="s">
        <v>231</v>
      </c>
      <c r="C390" s="35"/>
      <c r="D390" s="35"/>
      <c r="E390" s="35" t="s">
        <v>344</v>
      </c>
      <c r="F390" s="35">
        <v>28.4</v>
      </c>
      <c r="G390" s="35" t="s">
        <v>51</v>
      </c>
      <c r="H390" s="35"/>
      <c r="I390" s="33">
        <f t="shared" si="86"/>
        <v>0</v>
      </c>
      <c r="J390" s="83" t="s">
        <v>26</v>
      </c>
      <c r="K390" s="35"/>
      <c r="L390" s="9">
        <f t="shared" si="80"/>
        <v>0</v>
      </c>
      <c r="M390" s="9"/>
      <c r="N390" s="9"/>
      <c r="O390" s="9">
        <f t="shared" si="81"/>
        <v>0</v>
      </c>
      <c r="P390" s="9"/>
      <c r="Q390" s="9"/>
      <c r="R390" s="9">
        <f t="shared" si="82"/>
        <v>0</v>
      </c>
      <c r="S390" s="9"/>
      <c r="T390" s="9"/>
      <c r="U390" s="9">
        <f t="shared" si="83"/>
        <v>0</v>
      </c>
      <c r="V390" s="9"/>
      <c r="W390" s="9"/>
      <c r="X390" s="9">
        <f t="shared" si="84"/>
        <v>0</v>
      </c>
      <c r="Y390" s="9"/>
      <c r="Z390" s="9"/>
      <c r="AA390" s="10">
        <f t="shared" si="85"/>
        <v>0</v>
      </c>
      <c r="AB390" s="11"/>
    </row>
    <row r="391" spans="1:28" ht="15.75" x14ac:dyDescent="0.25">
      <c r="A391" s="39">
        <v>45969</v>
      </c>
      <c r="B391" s="33" t="s">
        <v>231</v>
      </c>
      <c r="C391" s="33"/>
      <c r="D391" s="35"/>
      <c r="E391" s="33" t="s">
        <v>632</v>
      </c>
      <c r="F391" s="33">
        <v>26.8</v>
      </c>
      <c r="G391" s="33" t="s">
        <v>51</v>
      </c>
      <c r="H391" s="33"/>
      <c r="I391" s="33">
        <f t="shared" si="86"/>
        <v>0</v>
      </c>
      <c r="J391" s="83" t="s">
        <v>26</v>
      </c>
      <c r="K391" s="33"/>
      <c r="L391" s="9">
        <f t="shared" si="80"/>
        <v>0</v>
      </c>
      <c r="M391" s="9"/>
      <c r="N391" s="9"/>
      <c r="O391" s="9">
        <f t="shared" si="81"/>
        <v>0</v>
      </c>
      <c r="P391" s="9"/>
      <c r="Q391" s="9"/>
      <c r="R391" s="9">
        <f t="shared" si="82"/>
        <v>0</v>
      </c>
      <c r="S391" s="9"/>
      <c r="T391" s="9"/>
      <c r="U391" s="9">
        <f t="shared" si="83"/>
        <v>0</v>
      </c>
      <c r="V391" s="9"/>
      <c r="W391" s="9"/>
      <c r="X391" s="9">
        <f t="shared" si="84"/>
        <v>0</v>
      </c>
      <c r="Y391" s="9"/>
      <c r="Z391" s="9"/>
      <c r="AA391" s="10">
        <f t="shared" si="85"/>
        <v>0</v>
      </c>
      <c r="AB391" s="11"/>
    </row>
    <row r="392" spans="1:28" ht="15.75" x14ac:dyDescent="0.25">
      <c r="A392" s="39">
        <v>45969</v>
      </c>
      <c r="B392" s="33" t="s">
        <v>231</v>
      </c>
      <c r="C392" s="33"/>
      <c r="D392" s="35"/>
      <c r="E392" s="33" t="s">
        <v>423</v>
      </c>
      <c r="F392" s="78">
        <v>34.200000000000003</v>
      </c>
      <c r="G392" s="33" t="s">
        <v>51</v>
      </c>
      <c r="H392" s="33"/>
      <c r="I392" s="33">
        <f t="shared" si="86"/>
        <v>0</v>
      </c>
      <c r="J392" s="83" t="s">
        <v>26</v>
      </c>
      <c r="K392" s="35"/>
      <c r="L392" s="9">
        <f t="shared" si="80"/>
        <v>0</v>
      </c>
      <c r="M392" s="9"/>
      <c r="N392" s="9"/>
      <c r="O392" s="9">
        <f t="shared" si="81"/>
        <v>0</v>
      </c>
      <c r="P392" s="9"/>
      <c r="Q392" s="9"/>
      <c r="R392" s="9">
        <f t="shared" si="82"/>
        <v>0</v>
      </c>
      <c r="S392" s="9"/>
      <c r="T392" s="9"/>
      <c r="U392" s="9">
        <f t="shared" si="83"/>
        <v>0</v>
      </c>
      <c r="V392" s="9"/>
      <c r="W392" s="9"/>
      <c r="X392" s="9">
        <f t="shared" si="84"/>
        <v>0</v>
      </c>
      <c r="Y392" s="9"/>
      <c r="Z392" s="9"/>
      <c r="AA392" s="10">
        <f t="shared" si="85"/>
        <v>0</v>
      </c>
      <c r="AB392" s="11"/>
    </row>
    <row r="393" spans="1:28" ht="15.75" x14ac:dyDescent="0.25">
      <c r="A393" s="39">
        <v>45969</v>
      </c>
      <c r="B393" s="33" t="s">
        <v>231</v>
      </c>
      <c r="C393" s="33"/>
      <c r="D393" s="35"/>
      <c r="E393" s="33" t="s">
        <v>1113</v>
      </c>
      <c r="F393" s="33">
        <v>62.2</v>
      </c>
      <c r="G393" s="33" t="s">
        <v>51</v>
      </c>
      <c r="H393" s="33"/>
      <c r="I393" s="33">
        <f t="shared" si="86"/>
        <v>0</v>
      </c>
      <c r="J393" s="83" t="s">
        <v>26</v>
      </c>
      <c r="K393" s="35"/>
      <c r="L393" s="9">
        <f t="shared" si="80"/>
        <v>0</v>
      </c>
      <c r="M393" s="9"/>
      <c r="N393" s="9"/>
      <c r="O393" s="9">
        <f t="shared" si="81"/>
        <v>0</v>
      </c>
      <c r="P393" s="9"/>
      <c r="Q393" s="9"/>
      <c r="R393" s="9">
        <f t="shared" si="82"/>
        <v>0</v>
      </c>
      <c r="S393" s="9"/>
      <c r="T393" s="9"/>
      <c r="U393" s="9">
        <f t="shared" si="83"/>
        <v>0</v>
      </c>
      <c r="V393" s="9"/>
      <c r="W393" s="9"/>
      <c r="X393" s="9">
        <f t="shared" si="84"/>
        <v>0</v>
      </c>
      <c r="Y393" s="9"/>
      <c r="Z393" s="9"/>
      <c r="AA393" s="10">
        <f t="shared" si="85"/>
        <v>0</v>
      </c>
      <c r="AB393" s="11"/>
    </row>
    <row r="394" spans="1:28" ht="15.75" x14ac:dyDescent="0.25">
      <c r="A394" s="39">
        <v>45969</v>
      </c>
      <c r="B394" s="33" t="s">
        <v>231</v>
      </c>
      <c r="C394" s="33"/>
      <c r="D394" s="35"/>
      <c r="E394" s="33" t="s">
        <v>1247</v>
      </c>
      <c r="F394" s="33">
        <v>33.1</v>
      </c>
      <c r="G394" s="33" t="s">
        <v>51</v>
      </c>
      <c r="H394" s="33"/>
      <c r="I394" s="33">
        <f t="shared" si="86"/>
        <v>0</v>
      </c>
      <c r="J394" s="83" t="s">
        <v>26</v>
      </c>
      <c r="K394" s="33"/>
      <c r="L394" s="9">
        <f t="shared" si="80"/>
        <v>0</v>
      </c>
      <c r="M394" s="9"/>
      <c r="N394" s="9"/>
      <c r="O394" s="9">
        <f t="shared" si="81"/>
        <v>0</v>
      </c>
      <c r="P394" s="9"/>
      <c r="Q394" s="9"/>
      <c r="R394" s="9">
        <f t="shared" si="82"/>
        <v>0</v>
      </c>
      <c r="S394" s="9"/>
      <c r="T394" s="9"/>
      <c r="U394" s="9">
        <f t="shared" si="83"/>
        <v>0</v>
      </c>
      <c r="V394" s="9"/>
      <c r="W394" s="9"/>
      <c r="X394" s="9">
        <f t="shared" si="84"/>
        <v>0</v>
      </c>
      <c r="Y394" s="9"/>
      <c r="Z394" s="9"/>
      <c r="AA394" s="10">
        <f t="shared" si="85"/>
        <v>0</v>
      </c>
      <c r="AB394" s="11"/>
    </row>
    <row r="395" spans="1:28" ht="15.75" x14ac:dyDescent="0.25">
      <c r="A395" s="39">
        <v>45969</v>
      </c>
      <c r="B395" s="33" t="s">
        <v>231</v>
      </c>
      <c r="C395" s="33"/>
      <c r="D395" s="35"/>
      <c r="E395" s="33" t="s">
        <v>181</v>
      </c>
      <c r="F395" s="33">
        <v>34.9</v>
      </c>
      <c r="G395" s="33" t="s">
        <v>51</v>
      </c>
      <c r="H395" s="33"/>
      <c r="I395" s="33">
        <f t="shared" si="86"/>
        <v>0</v>
      </c>
      <c r="J395" s="83" t="s">
        <v>26</v>
      </c>
      <c r="K395" s="33"/>
      <c r="L395" s="9">
        <f t="shared" si="80"/>
        <v>0</v>
      </c>
      <c r="M395" s="9"/>
      <c r="N395" s="9"/>
      <c r="O395" s="9">
        <f t="shared" si="81"/>
        <v>0</v>
      </c>
      <c r="P395" s="9"/>
      <c r="Q395" s="9"/>
      <c r="R395" s="9">
        <f t="shared" si="82"/>
        <v>0</v>
      </c>
      <c r="S395" s="9"/>
      <c r="T395" s="9"/>
      <c r="U395" s="9">
        <f t="shared" si="83"/>
        <v>0</v>
      </c>
      <c r="V395" s="9"/>
      <c r="W395" s="9"/>
      <c r="X395" s="9">
        <f t="shared" si="84"/>
        <v>0</v>
      </c>
      <c r="Y395" s="9"/>
      <c r="Z395" s="9"/>
      <c r="AA395" s="10">
        <f t="shared" si="85"/>
        <v>0</v>
      </c>
      <c r="AB395" s="11"/>
    </row>
    <row r="396" spans="1:28" ht="15.75" x14ac:dyDescent="0.25">
      <c r="A396" s="39">
        <v>45969</v>
      </c>
      <c r="B396" s="33" t="s">
        <v>48</v>
      </c>
      <c r="C396" s="33"/>
      <c r="D396" s="35" t="s">
        <v>41</v>
      </c>
      <c r="E396" s="33" t="s">
        <v>102</v>
      </c>
      <c r="F396" s="33">
        <v>12</v>
      </c>
      <c r="G396" s="33" t="s">
        <v>74</v>
      </c>
      <c r="H396" s="33">
        <v>65000</v>
      </c>
      <c r="I396" s="33">
        <f t="shared" si="86"/>
        <v>780000</v>
      </c>
      <c r="J396" s="37" t="s">
        <v>240</v>
      </c>
      <c r="K396" s="33"/>
      <c r="L396" s="9">
        <f t="shared" si="80"/>
        <v>0</v>
      </c>
      <c r="M396" s="9"/>
      <c r="N396" s="9"/>
      <c r="O396" s="9">
        <f t="shared" si="81"/>
        <v>780000</v>
      </c>
      <c r="P396" s="9">
        <v>780000</v>
      </c>
      <c r="Q396" s="9"/>
      <c r="R396" s="9">
        <f t="shared" si="82"/>
        <v>0</v>
      </c>
      <c r="S396" s="9"/>
      <c r="T396" s="9"/>
      <c r="U396" s="9">
        <f t="shared" si="83"/>
        <v>0</v>
      </c>
      <c r="V396" s="9"/>
      <c r="W396" s="9"/>
      <c r="X396" s="9">
        <f t="shared" si="84"/>
        <v>0</v>
      </c>
      <c r="Y396" s="9"/>
      <c r="Z396" s="9"/>
      <c r="AA396" s="10">
        <f t="shared" si="85"/>
        <v>0</v>
      </c>
      <c r="AB396" s="11">
        <v>45943</v>
      </c>
    </row>
    <row r="397" spans="1:28" ht="15.75" x14ac:dyDescent="0.25">
      <c r="A397" s="39">
        <v>45969</v>
      </c>
      <c r="B397" s="33" t="s">
        <v>208</v>
      </c>
      <c r="C397" s="33"/>
      <c r="D397" s="35" t="s">
        <v>41</v>
      </c>
      <c r="E397" s="33" t="s">
        <v>166</v>
      </c>
      <c r="F397" s="33">
        <v>10</v>
      </c>
      <c r="G397" s="33" t="s">
        <v>23</v>
      </c>
      <c r="H397" s="33">
        <v>400000</v>
      </c>
      <c r="I397" s="33">
        <f t="shared" si="86"/>
        <v>4000000</v>
      </c>
      <c r="J397" s="37" t="s">
        <v>240</v>
      </c>
      <c r="K397" s="90" t="s">
        <v>1217</v>
      </c>
      <c r="L397" s="9">
        <f t="shared" si="80"/>
        <v>0</v>
      </c>
      <c r="M397" s="9"/>
      <c r="N397" s="9"/>
      <c r="O397" s="9">
        <f t="shared" si="81"/>
        <v>4000000</v>
      </c>
      <c r="P397" s="9">
        <v>4000000</v>
      </c>
      <c r="Q397" s="9"/>
      <c r="R397" s="9">
        <f t="shared" si="82"/>
        <v>0</v>
      </c>
      <c r="S397" s="9"/>
      <c r="T397" s="9"/>
      <c r="U397" s="9">
        <f t="shared" si="83"/>
        <v>0</v>
      </c>
      <c r="V397" s="9"/>
      <c r="W397" s="9"/>
      <c r="X397" s="9">
        <f t="shared" si="84"/>
        <v>0</v>
      </c>
      <c r="Y397" s="9"/>
      <c r="Z397" s="9"/>
      <c r="AA397" s="10">
        <f t="shared" si="85"/>
        <v>0</v>
      </c>
      <c r="AB397" s="11">
        <v>45979</v>
      </c>
    </row>
    <row r="398" spans="1:28" ht="15.75" x14ac:dyDescent="0.25">
      <c r="A398" s="39">
        <v>45969</v>
      </c>
      <c r="B398" s="33" t="s">
        <v>208</v>
      </c>
      <c r="C398" s="33"/>
      <c r="D398" s="35" t="s">
        <v>41</v>
      </c>
      <c r="E398" s="33" t="s">
        <v>726</v>
      </c>
      <c r="F398" s="33">
        <v>10</v>
      </c>
      <c r="G398" s="33" t="s">
        <v>23</v>
      </c>
      <c r="H398" s="33">
        <v>400000</v>
      </c>
      <c r="I398" s="33">
        <f t="shared" si="86"/>
        <v>4000000</v>
      </c>
      <c r="J398" s="37" t="s">
        <v>240</v>
      </c>
      <c r="K398" s="90" t="s">
        <v>1217</v>
      </c>
      <c r="L398" s="9">
        <f t="shared" si="80"/>
        <v>0</v>
      </c>
      <c r="M398" s="9"/>
      <c r="N398" s="9"/>
      <c r="O398" s="9">
        <f t="shared" si="81"/>
        <v>4000000</v>
      </c>
      <c r="P398" s="9">
        <v>4000000</v>
      </c>
      <c r="Q398" s="9"/>
      <c r="R398" s="9">
        <f t="shared" si="82"/>
        <v>0</v>
      </c>
      <c r="S398" s="9"/>
      <c r="T398" s="9"/>
      <c r="U398" s="9">
        <f t="shared" si="83"/>
        <v>0</v>
      </c>
      <c r="V398" s="9"/>
      <c r="W398" s="9"/>
      <c r="X398" s="9">
        <f t="shared" si="84"/>
        <v>0</v>
      </c>
      <c r="Y398" s="9"/>
      <c r="Z398" s="9"/>
      <c r="AA398" s="10">
        <f t="shared" si="85"/>
        <v>0</v>
      </c>
      <c r="AB398" s="11">
        <v>45979</v>
      </c>
    </row>
    <row r="399" spans="1:28" ht="15.75" x14ac:dyDescent="0.25">
      <c r="A399" s="39">
        <v>45969</v>
      </c>
      <c r="B399" s="33" t="s">
        <v>663</v>
      </c>
      <c r="C399" s="33"/>
      <c r="D399" s="35" t="s">
        <v>41</v>
      </c>
      <c r="E399" s="33" t="s">
        <v>86</v>
      </c>
      <c r="F399" s="33">
        <v>25</v>
      </c>
      <c r="G399" s="33" t="s">
        <v>51</v>
      </c>
      <c r="H399" s="33">
        <v>95400</v>
      </c>
      <c r="I399" s="33">
        <f t="shared" si="86"/>
        <v>2385000</v>
      </c>
      <c r="J399" s="37" t="s">
        <v>240</v>
      </c>
      <c r="K399" s="33"/>
      <c r="L399" s="9">
        <f t="shared" si="80"/>
        <v>0</v>
      </c>
      <c r="M399" s="9"/>
      <c r="N399" s="9"/>
      <c r="O399" s="9">
        <f t="shared" si="81"/>
        <v>2385000</v>
      </c>
      <c r="P399" s="9">
        <v>2385000</v>
      </c>
      <c r="Q399" s="9"/>
      <c r="R399" s="9">
        <f t="shared" si="82"/>
        <v>0</v>
      </c>
      <c r="S399" s="9"/>
      <c r="T399" s="9"/>
      <c r="U399" s="9">
        <f t="shared" si="83"/>
        <v>0</v>
      </c>
      <c r="V399" s="9"/>
      <c r="W399" s="9"/>
      <c r="X399" s="9">
        <f t="shared" si="84"/>
        <v>0</v>
      </c>
      <c r="Y399" s="9"/>
      <c r="Z399" s="9"/>
      <c r="AA399" s="10">
        <f t="shared" si="85"/>
        <v>0</v>
      </c>
      <c r="AB399" s="11">
        <v>45960</v>
      </c>
    </row>
    <row r="400" spans="1:28" ht="15.75" x14ac:dyDescent="0.25">
      <c r="A400" s="39">
        <v>45969</v>
      </c>
      <c r="B400" s="33" t="s">
        <v>663</v>
      </c>
      <c r="C400" s="35"/>
      <c r="D400" s="35" t="s">
        <v>41</v>
      </c>
      <c r="E400" s="35" t="s">
        <v>1095</v>
      </c>
      <c r="F400" s="35">
        <v>20</v>
      </c>
      <c r="G400" s="35" t="s">
        <v>51</v>
      </c>
      <c r="H400" s="35">
        <v>63000</v>
      </c>
      <c r="I400" s="33">
        <f t="shared" si="86"/>
        <v>1260000</v>
      </c>
      <c r="J400" s="82" t="s">
        <v>38</v>
      </c>
      <c r="K400" s="35"/>
      <c r="L400" s="9">
        <f t="shared" si="80"/>
        <v>0</v>
      </c>
      <c r="M400" s="9"/>
      <c r="N400" s="9"/>
      <c r="O400" s="9">
        <f t="shared" si="81"/>
        <v>0</v>
      </c>
      <c r="P400" s="9"/>
      <c r="Q400" s="9"/>
      <c r="R400" s="9">
        <f t="shared" si="82"/>
        <v>0</v>
      </c>
      <c r="S400" s="9"/>
      <c r="T400" s="9"/>
      <c r="U400" s="9">
        <f t="shared" si="83"/>
        <v>0</v>
      </c>
      <c r="V400" s="9"/>
      <c r="W400" s="9"/>
      <c r="X400" s="9">
        <f t="shared" si="84"/>
        <v>0</v>
      </c>
      <c r="Y400" s="9"/>
      <c r="Z400" s="9"/>
      <c r="AA400" s="10">
        <f t="shared" si="85"/>
        <v>1260000</v>
      </c>
      <c r="AB400" s="11"/>
    </row>
    <row r="401" spans="1:28" ht="15.75" x14ac:dyDescent="0.25">
      <c r="A401" s="32">
        <v>45969</v>
      </c>
      <c r="B401" s="33" t="s">
        <v>170</v>
      </c>
      <c r="C401" s="33"/>
      <c r="D401" s="33" t="s">
        <v>41</v>
      </c>
      <c r="E401" s="33" t="s">
        <v>64</v>
      </c>
      <c r="F401" s="33">
        <v>2</v>
      </c>
      <c r="G401" s="33" t="s">
        <v>33</v>
      </c>
      <c r="H401" s="33">
        <v>150000</v>
      </c>
      <c r="I401" s="33">
        <f t="shared" si="86"/>
        <v>300000</v>
      </c>
      <c r="J401" s="37" t="s">
        <v>241</v>
      </c>
      <c r="K401" s="33"/>
      <c r="L401" s="9">
        <f t="shared" si="80"/>
        <v>300000</v>
      </c>
      <c r="M401" s="9">
        <v>300000</v>
      </c>
      <c r="N401" s="9"/>
      <c r="O401" s="9">
        <f t="shared" si="81"/>
        <v>0</v>
      </c>
      <c r="P401" s="9"/>
      <c r="Q401" s="9"/>
      <c r="R401" s="9">
        <f t="shared" si="82"/>
        <v>0</v>
      </c>
      <c r="S401" s="9"/>
      <c r="T401" s="9"/>
      <c r="U401" s="9">
        <f t="shared" si="83"/>
        <v>0</v>
      </c>
      <c r="V401" s="9"/>
      <c r="W401" s="9"/>
      <c r="X401" s="9">
        <f t="shared" si="84"/>
        <v>0</v>
      </c>
      <c r="Y401" s="9"/>
      <c r="Z401" s="9"/>
      <c r="AA401" s="10">
        <f t="shared" si="85"/>
        <v>0</v>
      </c>
      <c r="AB401" s="11">
        <v>45969</v>
      </c>
    </row>
    <row r="402" spans="1:28" ht="15.75" x14ac:dyDescent="0.25">
      <c r="A402" s="39">
        <v>45969</v>
      </c>
      <c r="B402" s="33" t="s">
        <v>776</v>
      </c>
      <c r="C402" s="33"/>
      <c r="D402" s="35" t="s">
        <v>41</v>
      </c>
      <c r="E402" s="33" t="s">
        <v>310</v>
      </c>
      <c r="F402" s="33">
        <v>2.5</v>
      </c>
      <c r="G402" s="33" t="s">
        <v>51</v>
      </c>
      <c r="H402" s="33">
        <v>80000</v>
      </c>
      <c r="I402" s="33">
        <f t="shared" si="86"/>
        <v>200000</v>
      </c>
      <c r="J402" s="37" t="s">
        <v>241</v>
      </c>
      <c r="K402" s="33"/>
      <c r="L402" s="9">
        <f t="shared" si="80"/>
        <v>0</v>
      </c>
      <c r="M402" s="9"/>
      <c r="N402" s="9"/>
      <c r="O402" s="9">
        <f t="shared" si="81"/>
        <v>0</v>
      </c>
      <c r="P402" s="9"/>
      <c r="Q402" s="9"/>
      <c r="R402" s="9">
        <f t="shared" si="82"/>
        <v>0</v>
      </c>
      <c r="S402" s="9"/>
      <c r="T402" s="9"/>
      <c r="U402" s="9">
        <f t="shared" si="83"/>
        <v>200000</v>
      </c>
      <c r="V402" s="9">
        <v>200000</v>
      </c>
      <c r="W402" s="9"/>
      <c r="X402" s="9">
        <f t="shared" si="84"/>
        <v>0</v>
      </c>
      <c r="Y402" s="9"/>
      <c r="Z402" s="9"/>
      <c r="AA402" s="10">
        <f t="shared" si="85"/>
        <v>0</v>
      </c>
      <c r="AB402" s="11">
        <v>45969</v>
      </c>
    </row>
    <row r="403" spans="1:28" ht="15.75" x14ac:dyDescent="0.25">
      <c r="A403" s="39">
        <v>45969</v>
      </c>
      <c r="B403" s="33" t="s">
        <v>776</v>
      </c>
      <c r="C403" s="33"/>
      <c r="D403" s="35" t="s">
        <v>41</v>
      </c>
      <c r="E403" s="33" t="s">
        <v>311</v>
      </c>
      <c r="F403" s="33">
        <v>2.5</v>
      </c>
      <c r="G403" s="33" t="s">
        <v>51</v>
      </c>
      <c r="H403" s="33">
        <v>80000</v>
      </c>
      <c r="I403" s="33">
        <f t="shared" si="86"/>
        <v>200000</v>
      </c>
      <c r="J403" s="37" t="s">
        <v>241</v>
      </c>
      <c r="K403" s="33"/>
      <c r="L403" s="9">
        <f t="shared" si="80"/>
        <v>0</v>
      </c>
      <c r="M403" s="9"/>
      <c r="N403" s="9"/>
      <c r="O403" s="9">
        <f t="shared" si="81"/>
        <v>0</v>
      </c>
      <c r="P403" s="9"/>
      <c r="Q403" s="9"/>
      <c r="R403" s="9">
        <f t="shared" si="82"/>
        <v>0</v>
      </c>
      <c r="S403" s="9"/>
      <c r="T403" s="9"/>
      <c r="U403" s="9">
        <f t="shared" si="83"/>
        <v>200000</v>
      </c>
      <c r="V403" s="9">
        <v>200000</v>
      </c>
      <c r="W403" s="9"/>
      <c r="X403" s="9">
        <f t="shared" si="84"/>
        <v>0</v>
      </c>
      <c r="Y403" s="9"/>
      <c r="Z403" s="9"/>
      <c r="AA403" s="10">
        <f t="shared" si="85"/>
        <v>0</v>
      </c>
      <c r="AB403" s="11">
        <v>45969</v>
      </c>
    </row>
    <row r="404" spans="1:28" ht="16.5" thickBot="1" x14ac:dyDescent="0.3">
      <c r="A404" s="61">
        <v>45969</v>
      </c>
      <c r="B404" s="62" t="s">
        <v>1263</v>
      </c>
      <c r="C404" s="62"/>
      <c r="D404" s="62" t="s">
        <v>41</v>
      </c>
      <c r="E404" s="62" t="s">
        <v>166</v>
      </c>
      <c r="F404" s="62">
        <v>1</v>
      </c>
      <c r="G404" s="62" t="s">
        <v>23</v>
      </c>
      <c r="H404" s="62">
        <v>400000</v>
      </c>
      <c r="I404" s="62">
        <f t="shared" si="86"/>
        <v>400000</v>
      </c>
      <c r="J404" s="63" t="s">
        <v>241</v>
      </c>
      <c r="K404" s="62"/>
      <c r="L404" s="97">
        <f t="shared" si="80"/>
        <v>0</v>
      </c>
      <c r="M404" s="97"/>
      <c r="N404" s="97"/>
      <c r="O404" s="97">
        <f t="shared" si="81"/>
        <v>0</v>
      </c>
      <c r="P404" s="97"/>
      <c r="Q404" s="97"/>
      <c r="R404" s="97">
        <f t="shared" si="82"/>
        <v>0</v>
      </c>
      <c r="S404" s="97"/>
      <c r="T404" s="97"/>
      <c r="U404" s="97">
        <f t="shared" si="83"/>
        <v>400000</v>
      </c>
      <c r="V404" s="97">
        <v>400000</v>
      </c>
      <c r="W404" s="97"/>
      <c r="X404" s="97">
        <f t="shared" si="84"/>
        <v>0</v>
      </c>
      <c r="Y404" s="97"/>
      <c r="Z404" s="97"/>
      <c r="AA404" s="98">
        <f t="shared" si="85"/>
        <v>0</v>
      </c>
      <c r="AB404" s="99">
        <v>45969</v>
      </c>
    </row>
    <row r="405" spans="1:28" ht="15.75" x14ac:dyDescent="0.25">
      <c r="A405" s="39">
        <v>45971</v>
      </c>
      <c r="B405" s="35" t="s">
        <v>406</v>
      </c>
      <c r="C405" s="35"/>
      <c r="D405" s="35" t="s">
        <v>41</v>
      </c>
      <c r="E405" s="35" t="s">
        <v>95</v>
      </c>
      <c r="F405" s="35">
        <v>600</v>
      </c>
      <c r="G405" s="35" t="s">
        <v>29</v>
      </c>
      <c r="H405" s="35">
        <v>3800</v>
      </c>
      <c r="I405" s="128">
        <f t="shared" si="86"/>
        <v>2280000</v>
      </c>
      <c r="J405" s="41" t="s">
        <v>241</v>
      </c>
      <c r="K405" s="35"/>
      <c r="L405" s="9">
        <f t="shared" ref="L405" si="87">M405+N405</f>
        <v>2280000</v>
      </c>
      <c r="M405" s="9">
        <v>2280000</v>
      </c>
      <c r="N405" s="9"/>
      <c r="O405" s="9">
        <f t="shared" ref="O405" si="88">P405+Q405</f>
        <v>0</v>
      </c>
      <c r="P405" s="9"/>
      <c r="Q405" s="9"/>
      <c r="R405" s="9">
        <f t="shared" ref="R405" si="89">S405+T405</f>
        <v>0</v>
      </c>
      <c r="S405" s="9"/>
      <c r="T405" s="9"/>
      <c r="U405" s="9">
        <f t="shared" ref="U405" si="90">V405+W405</f>
        <v>0</v>
      </c>
      <c r="V405" s="9"/>
      <c r="W405" s="9"/>
      <c r="X405" s="9">
        <f t="shared" ref="X405" si="91">Y405+Z405</f>
        <v>0</v>
      </c>
      <c r="Y405" s="9"/>
      <c r="Z405" s="9"/>
      <c r="AA405" s="10">
        <f t="shared" ref="AA405" si="92">C405+I405-L405-O405-U405-X405-R405</f>
        <v>0</v>
      </c>
      <c r="AB405" s="11">
        <v>45971</v>
      </c>
    </row>
    <row r="406" spans="1:28" ht="15.75" x14ac:dyDescent="0.25">
      <c r="A406" s="39">
        <v>45971</v>
      </c>
      <c r="B406" s="33" t="s">
        <v>1157</v>
      </c>
      <c r="C406" s="33"/>
      <c r="D406" s="35" t="s">
        <v>41</v>
      </c>
      <c r="E406" s="33" t="s">
        <v>303</v>
      </c>
      <c r="F406" s="33">
        <v>20</v>
      </c>
      <c r="G406" s="33" t="s">
        <v>74</v>
      </c>
      <c r="H406" s="33">
        <v>45000</v>
      </c>
      <c r="I406" s="33">
        <f t="shared" si="86"/>
        <v>900000</v>
      </c>
      <c r="J406" s="41" t="s">
        <v>241</v>
      </c>
      <c r="K406" s="33"/>
      <c r="L406" s="9">
        <f t="shared" ref="L406:L431" si="93">M406+N406</f>
        <v>900000</v>
      </c>
      <c r="M406" s="9">
        <v>900000</v>
      </c>
      <c r="N406" s="9"/>
      <c r="O406" s="9">
        <f t="shared" ref="O406:O431" si="94">P406+Q406</f>
        <v>0</v>
      </c>
      <c r="P406" s="9"/>
      <c r="Q406" s="9"/>
      <c r="R406" s="9">
        <f t="shared" ref="R406:R431" si="95">S406+T406</f>
        <v>0</v>
      </c>
      <c r="S406" s="9"/>
      <c r="T406" s="9"/>
      <c r="U406" s="9">
        <f t="shared" ref="U406:U431" si="96">V406+W406</f>
        <v>0</v>
      </c>
      <c r="V406" s="9"/>
      <c r="W406" s="9"/>
      <c r="X406" s="9">
        <f t="shared" ref="X406:X431" si="97">Y406+Z406</f>
        <v>0</v>
      </c>
      <c r="Y406" s="9"/>
      <c r="Z406" s="9"/>
      <c r="AA406" s="10">
        <f t="shared" ref="AA406:AA431" si="98">C406+I406-L406-O406-U406-X406-R406</f>
        <v>0</v>
      </c>
      <c r="AB406" s="11">
        <v>45971</v>
      </c>
    </row>
    <row r="407" spans="1:28" ht="15.75" x14ac:dyDescent="0.25">
      <c r="A407" s="39">
        <v>45971</v>
      </c>
      <c r="B407" s="33" t="s">
        <v>960</v>
      </c>
      <c r="C407" s="33"/>
      <c r="D407" s="35" t="s">
        <v>41</v>
      </c>
      <c r="E407" s="33" t="s">
        <v>110</v>
      </c>
      <c r="F407" s="33">
        <v>2000</v>
      </c>
      <c r="G407" s="33" t="s">
        <v>29</v>
      </c>
      <c r="H407" s="33">
        <v>2000</v>
      </c>
      <c r="I407" s="33">
        <f t="shared" si="86"/>
        <v>4000000</v>
      </c>
      <c r="J407" s="37" t="s">
        <v>240</v>
      </c>
      <c r="K407" s="33"/>
      <c r="L407" s="9">
        <f t="shared" si="93"/>
        <v>0</v>
      </c>
      <c r="M407" s="9"/>
      <c r="N407" s="9"/>
      <c r="O407" s="9">
        <f t="shared" si="94"/>
        <v>0</v>
      </c>
      <c r="P407" s="9"/>
      <c r="Q407" s="9"/>
      <c r="R407" s="9">
        <f t="shared" si="95"/>
        <v>3000000</v>
      </c>
      <c r="S407" s="9">
        <v>3000000</v>
      </c>
      <c r="T407" s="9"/>
      <c r="U407" s="9">
        <f t="shared" si="96"/>
        <v>1000000</v>
      </c>
      <c r="V407" s="9">
        <v>1000000</v>
      </c>
      <c r="W407" s="9"/>
      <c r="X407" s="9">
        <f t="shared" si="97"/>
        <v>0</v>
      </c>
      <c r="Y407" s="9"/>
      <c r="Z407" s="9"/>
      <c r="AA407" s="10">
        <f t="shared" si="98"/>
        <v>0</v>
      </c>
      <c r="AB407" s="11">
        <v>45971</v>
      </c>
    </row>
    <row r="408" spans="1:28" ht="15.75" x14ac:dyDescent="0.25">
      <c r="A408" s="39">
        <v>45971</v>
      </c>
      <c r="B408" s="33" t="s">
        <v>800</v>
      </c>
      <c r="C408" s="33"/>
      <c r="D408" s="35" t="s">
        <v>41</v>
      </c>
      <c r="E408" s="33" t="s">
        <v>148</v>
      </c>
      <c r="F408" s="33">
        <v>20</v>
      </c>
      <c r="G408" s="81" t="s">
        <v>51</v>
      </c>
      <c r="H408" s="33">
        <v>60000</v>
      </c>
      <c r="I408" s="33">
        <f t="shared" si="86"/>
        <v>1200000</v>
      </c>
      <c r="J408" s="41" t="s">
        <v>240</v>
      </c>
      <c r="K408" s="33"/>
      <c r="L408" s="9">
        <f t="shared" si="93"/>
        <v>0</v>
      </c>
      <c r="M408" s="9"/>
      <c r="N408" s="9"/>
      <c r="O408" s="9">
        <f t="shared" si="94"/>
        <v>1200000</v>
      </c>
      <c r="P408" s="9">
        <v>1200000</v>
      </c>
      <c r="Q408" s="9"/>
      <c r="R408" s="9">
        <f t="shared" si="95"/>
        <v>0</v>
      </c>
      <c r="S408" s="9"/>
      <c r="T408" s="9"/>
      <c r="U408" s="9">
        <f t="shared" si="96"/>
        <v>0</v>
      </c>
      <c r="V408" s="9"/>
      <c r="W408" s="9"/>
      <c r="X408" s="9">
        <f t="shared" si="97"/>
        <v>0</v>
      </c>
      <c r="Y408" s="9"/>
      <c r="Z408" s="9"/>
      <c r="AA408" s="10">
        <f t="shared" si="98"/>
        <v>0</v>
      </c>
      <c r="AB408" s="11">
        <v>45971</v>
      </c>
    </row>
    <row r="409" spans="1:28" ht="15.75" x14ac:dyDescent="0.25">
      <c r="A409" s="39">
        <v>45971</v>
      </c>
      <c r="B409" s="33" t="s">
        <v>48</v>
      </c>
      <c r="C409" s="33"/>
      <c r="D409" s="35" t="s">
        <v>41</v>
      </c>
      <c r="E409" s="33" t="s">
        <v>136</v>
      </c>
      <c r="F409" s="33">
        <v>23.8</v>
      </c>
      <c r="G409" s="81" t="s">
        <v>51</v>
      </c>
      <c r="H409" s="33">
        <v>43000</v>
      </c>
      <c r="I409" s="33">
        <f t="shared" si="86"/>
        <v>1023400</v>
      </c>
      <c r="J409" s="37" t="s">
        <v>240</v>
      </c>
      <c r="K409" s="33"/>
      <c r="L409" s="9">
        <f t="shared" si="93"/>
        <v>0</v>
      </c>
      <c r="M409" s="9"/>
      <c r="N409" s="9"/>
      <c r="O409" s="9">
        <f t="shared" si="94"/>
        <v>1023400</v>
      </c>
      <c r="P409" s="9">
        <v>1023400</v>
      </c>
      <c r="Q409" s="9"/>
      <c r="R409" s="9">
        <f t="shared" si="95"/>
        <v>0</v>
      </c>
      <c r="S409" s="9"/>
      <c r="T409" s="9"/>
      <c r="U409" s="9">
        <f t="shared" si="96"/>
        <v>0</v>
      </c>
      <c r="V409" s="9"/>
      <c r="W409" s="9"/>
      <c r="X409" s="9">
        <f t="shared" si="97"/>
        <v>0</v>
      </c>
      <c r="Y409" s="9"/>
      <c r="Z409" s="9"/>
      <c r="AA409" s="10">
        <f t="shared" si="98"/>
        <v>0</v>
      </c>
      <c r="AB409" s="11">
        <v>45972</v>
      </c>
    </row>
    <row r="410" spans="1:28" ht="15.75" x14ac:dyDescent="0.25">
      <c r="A410" s="39">
        <v>45971</v>
      </c>
      <c r="B410" s="33" t="s">
        <v>260</v>
      </c>
      <c r="C410" s="33"/>
      <c r="D410" s="35" t="s">
        <v>41</v>
      </c>
      <c r="E410" s="33" t="s">
        <v>80</v>
      </c>
      <c r="F410" s="33">
        <v>4</v>
      </c>
      <c r="G410" s="81" t="s">
        <v>23</v>
      </c>
      <c r="H410" s="33">
        <v>1100000</v>
      </c>
      <c r="I410" s="33">
        <f t="shared" si="86"/>
        <v>4400000</v>
      </c>
      <c r="J410" s="37" t="s">
        <v>241</v>
      </c>
      <c r="K410" s="33"/>
      <c r="L410" s="9">
        <f t="shared" si="93"/>
        <v>4400000</v>
      </c>
      <c r="M410" s="9">
        <v>4400000</v>
      </c>
      <c r="N410" s="9"/>
      <c r="O410" s="9">
        <f t="shared" si="94"/>
        <v>0</v>
      </c>
      <c r="P410" s="9"/>
      <c r="Q410" s="9"/>
      <c r="R410" s="9">
        <f t="shared" si="95"/>
        <v>0</v>
      </c>
      <c r="S410" s="9"/>
      <c r="T410" s="9"/>
      <c r="U410" s="9">
        <f t="shared" si="96"/>
        <v>0</v>
      </c>
      <c r="V410" s="9"/>
      <c r="W410" s="9"/>
      <c r="X410" s="9">
        <f t="shared" si="97"/>
        <v>0</v>
      </c>
      <c r="Y410" s="9"/>
      <c r="Z410" s="9"/>
      <c r="AA410" s="10">
        <f t="shared" si="98"/>
        <v>0</v>
      </c>
      <c r="AB410" s="11">
        <v>45971</v>
      </c>
    </row>
    <row r="411" spans="1:28" ht="15.75" x14ac:dyDescent="0.25">
      <c r="A411" s="39">
        <v>45971</v>
      </c>
      <c r="B411" s="33" t="s">
        <v>370</v>
      </c>
      <c r="C411" s="33"/>
      <c r="D411" s="35" t="s">
        <v>41</v>
      </c>
      <c r="E411" s="33" t="s">
        <v>915</v>
      </c>
      <c r="F411" s="33">
        <v>61.5</v>
      </c>
      <c r="G411" s="81" t="s">
        <v>51</v>
      </c>
      <c r="H411" s="33">
        <v>210000</v>
      </c>
      <c r="I411" s="33">
        <f t="shared" si="86"/>
        <v>12915000</v>
      </c>
      <c r="J411" s="37" t="s">
        <v>240</v>
      </c>
      <c r="K411" s="33"/>
      <c r="L411" s="9">
        <f t="shared" si="93"/>
        <v>0</v>
      </c>
      <c r="M411" s="9"/>
      <c r="N411" s="9"/>
      <c r="O411" s="9">
        <f t="shared" si="94"/>
        <v>12915000</v>
      </c>
      <c r="P411" s="9">
        <v>12915000</v>
      </c>
      <c r="Q411" s="9"/>
      <c r="R411" s="9">
        <f t="shared" si="95"/>
        <v>0</v>
      </c>
      <c r="S411" s="9"/>
      <c r="T411" s="9"/>
      <c r="U411" s="9">
        <f t="shared" si="96"/>
        <v>0</v>
      </c>
      <c r="V411" s="9"/>
      <c r="W411" s="9"/>
      <c r="X411" s="9">
        <f t="shared" si="97"/>
        <v>0</v>
      </c>
      <c r="Y411" s="9"/>
      <c r="Z411" s="9"/>
      <c r="AA411" s="10">
        <f t="shared" si="98"/>
        <v>0</v>
      </c>
      <c r="AB411" s="11">
        <v>45971</v>
      </c>
    </row>
    <row r="412" spans="1:28" ht="15.75" x14ac:dyDescent="0.25">
      <c r="A412" s="39">
        <v>45971</v>
      </c>
      <c r="B412" s="33" t="s">
        <v>370</v>
      </c>
      <c r="C412" s="33"/>
      <c r="D412" s="35" t="s">
        <v>41</v>
      </c>
      <c r="E412" s="33" t="s">
        <v>98</v>
      </c>
      <c r="F412" s="33">
        <v>23.1</v>
      </c>
      <c r="G412" s="81" t="s">
        <v>51</v>
      </c>
      <c r="H412" s="33">
        <v>41000</v>
      </c>
      <c r="I412" s="33">
        <f t="shared" si="86"/>
        <v>947100.00000000012</v>
      </c>
      <c r="J412" s="37" t="s">
        <v>240</v>
      </c>
      <c r="K412" s="33"/>
      <c r="L412" s="9">
        <f t="shared" si="93"/>
        <v>0</v>
      </c>
      <c r="M412" s="9"/>
      <c r="N412" s="9"/>
      <c r="O412" s="9">
        <f t="shared" si="94"/>
        <v>947100</v>
      </c>
      <c r="P412" s="9">
        <v>947100</v>
      </c>
      <c r="Q412" s="9"/>
      <c r="R412" s="9">
        <f t="shared" si="95"/>
        <v>0</v>
      </c>
      <c r="S412" s="9"/>
      <c r="T412" s="9"/>
      <c r="U412" s="9">
        <f t="shared" si="96"/>
        <v>0</v>
      </c>
      <c r="V412" s="9"/>
      <c r="W412" s="9"/>
      <c r="X412" s="9">
        <f t="shared" si="97"/>
        <v>0</v>
      </c>
      <c r="Y412" s="9"/>
      <c r="Z412" s="9"/>
      <c r="AA412" s="10">
        <f t="shared" si="98"/>
        <v>1.1641532182693481E-10</v>
      </c>
      <c r="AB412" s="11">
        <v>45972</v>
      </c>
    </row>
    <row r="413" spans="1:28" ht="15.75" x14ac:dyDescent="0.25">
      <c r="A413" s="39">
        <v>45971</v>
      </c>
      <c r="B413" s="33" t="s">
        <v>189</v>
      </c>
      <c r="C413" s="33"/>
      <c r="D413" s="35" t="s">
        <v>41</v>
      </c>
      <c r="E413" s="33" t="s">
        <v>110</v>
      </c>
      <c r="F413" s="33">
        <v>600</v>
      </c>
      <c r="G413" s="81" t="s">
        <v>29</v>
      </c>
      <c r="H413" s="33">
        <v>1800</v>
      </c>
      <c r="I413" s="33">
        <f t="shared" si="86"/>
        <v>1080000</v>
      </c>
      <c r="J413" s="37" t="s">
        <v>241</v>
      </c>
      <c r="K413" s="33"/>
      <c r="L413" s="9">
        <f t="shared" si="93"/>
        <v>1080000</v>
      </c>
      <c r="M413" s="9">
        <v>1080000</v>
      </c>
      <c r="N413" s="9"/>
      <c r="O413" s="9">
        <f t="shared" si="94"/>
        <v>0</v>
      </c>
      <c r="P413" s="9"/>
      <c r="Q413" s="9"/>
      <c r="R413" s="9">
        <f t="shared" si="95"/>
        <v>0</v>
      </c>
      <c r="S413" s="9"/>
      <c r="T413" s="9"/>
      <c r="U413" s="9">
        <f t="shared" si="96"/>
        <v>0</v>
      </c>
      <c r="V413" s="9"/>
      <c r="W413" s="9"/>
      <c r="X413" s="9">
        <f t="shared" si="97"/>
        <v>0</v>
      </c>
      <c r="Y413" s="9"/>
      <c r="Z413" s="9"/>
      <c r="AA413" s="10">
        <f t="shared" si="98"/>
        <v>0</v>
      </c>
      <c r="AB413" s="11">
        <v>45971</v>
      </c>
    </row>
    <row r="414" spans="1:28" ht="15.75" x14ac:dyDescent="0.25">
      <c r="A414" s="39">
        <v>45971</v>
      </c>
      <c r="B414" s="33" t="s">
        <v>189</v>
      </c>
      <c r="C414" s="33"/>
      <c r="D414" s="35" t="s">
        <v>41</v>
      </c>
      <c r="E414" s="33" t="s">
        <v>95</v>
      </c>
      <c r="F414" s="33">
        <v>100</v>
      </c>
      <c r="G414" s="81" t="s">
        <v>29</v>
      </c>
      <c r="H414" s="33">
        <v>3600</v>
      </c>
      <c r="I414" s="33">
        <f t="shared" si="86"/>
        <v>360000</v>
      </c>
      <c r="J414" s="37" t="s">
        <v>241</v>
      </c>
      <c r="K414" s="33"/>
      <c r="L414" s="9">
        <f t="shared" si="93"/>
        <v>360000</v>
      </c>
      <c r="M414" s="9">
        <v>360000</v>
      </c>
      <c r="N414" s="9"/>
      <c r="O414" s="9">
        <f t="shared" si="94"/>
        <v>0</v>
      </c>
      <c r="P414" s="9"/>
      <c r="Q414" s="9"/>
      <c r="R414" s="9">
        <f t="shared" si="95"/>
        <v>0</v>
      </c>
      <c r="S414" s="9"/>
      <c r="T414" s="9"/>
      <c r="U414" s="9">
        <f t="shared" si="96"/>
        <v>0</v>
      </c>
      <c r="V414" s="9"/>
      <c r="W414" s="9"/>
      <c r="X414" s="9">
        <f t="shared" si="97"/>
        <v>0</v>
      </c>
      <c r="Y414" s="9"/>
      <c r="Z414" s="9"/>
      <c r="AA414" s="10">
        <f t="shared" si="98"/>
        <v>0</v>
      </c>
      <c r="AB414" s="11">
        <v>45971</v>
      </c>
    </row>
    <row r="415" spans="1:28" ht="15.75" x14ac:dyDescent="0.25">
      <c r="A415" s="39">
        <v>45971</v>
      </c>
      <c r="B415" s="33" t="s">
        <v>264</v>
      </c>
      <c r="C415" s="33"/>
      <c r="D415" s="35" t="s">
        <v>41</v>
      </c>
      <c r="E415" s="33" t="s">
        <v>185</v>
      </c>
      <c r="F415" s="33">
        <v>1200</v>
      </c>
      <c r="G415" s="81" t="s">
        <v>29</v>
      </c>
      <c r="H415" s="33">
        <v>1150</v>
      </c>
      <c r="I415" s="33">
        <f t="shared" si="86"/>
        <v>1380000</v>
      </c>
      <c r="J415" s="37" t="s">
        <v>240</v>
      </c>
      <c r="K415" s="33"/>
      <c r="L415" s="9">
        <f t="shared" si="93"/>
        <v>0</v>
      </c>
      <c r="M415" s="9"/>
      <c r="N415" s="9"/>
      <c r="O415" s="9">
        <f t="shared" si="94"/>
        <v>1380000</v>
      </c>
      <c r="P415" s="9">
        <v>1380000</v>
      </c>
      <c r="Q415" s="9"/>
      <c r="R415" s="9">
        <f t="shared" si="95"/>
        <v>0</v>
      </c>
      <c r="S415" s="9"/>
      <c r="T415" s="9"/>
      <c r="U415" s="9">
        <f t="shared" si="96"/>
        <v>0</v>
      </c>
      <c r="V415" s="9"/>
      <c r="W415" s="9"/>
      <c r="X415" s="9">
        <f t="shared" si="97"/>
        <v>0</v>
      </c>
      <c r="Y415" s="9"/>
      <c r="Z415" s="9"/>
      <c r="AA415" s="10">
        <f t="shared" si="98"/>
        <v>0</v>
      </c>
      <c r="AB415" s="11">
        <v>45971</v>
      </c>
    </row>
    <row r="416" spans="1:28" ht="15.75" x14ac:dyDescent="0.25">
      <c r="A416" s="39">
        <v>45971</v>
      </c>
      <c r="B416" s="33" t="s">
        <v>247</v>
      </c>
      <c r="C416" s="33"/>
      <c r="D416" s="35" t="s">
        <v>41</v>
      </c>
      <c r="E416" s="33" t="s">
        <v>148</v>
      </c>
      <c r="F416" s="33">
        <v>40</v>
      </c>
      <c r="G416" s="81" t="s">
        <v>51</v>
      </c>
      <c r="H416" s="33">
        <v>60000</v>
      </c>
      <c r="I416" s="33">
        <f t="shared" si="86"/>
        <v>2400000</v>
      </c>
      <c r="J416" s="37" t="s">
        <v>240</v>
      </c>
      <c r="K416" s="141" t="s">
        <v>1264</v>
      </c>
      <c r="L416" s="9">
        <f t="shared" si="93"/>
        <v>0</v>
      </c>
      <c r="M416" s="9"/>
      <c r="N416" s="9"/>
      <c r="O416" s="9">
        <f t="shared" si="94"/>
        <v>0</v>
      </c>
      <c r="P416" s="9"/>
      <c r="Q416" s="9"/>
      <c r="R416" s="9">
        <f t="shared" si="95"/>
        <v>2400000</v>
      </c>
      <c r="S416" s="9">
        <v>1200000</v>
      </c>
      <c r="T416" s="9">
        <v>1200000</v>
      </c>
      <c r="U416" s="9">
        <f t="shared" si="96"/>
        <v>0</v>
      </c>
      <c r="V416" s="9"/>
      <c r="W416" s="9"/>
      <c r="X416" s="9">
        <f t="shared" si="97"/>
        <v>0</v>
      </c>
      <c r="Y416" s="9"/>
      <c r="Z416" s="9"/>
      <c r="AA416" s="10">
        <f t="shared" si="98"/>
        <v>0</v>
      </c>
      <c r="AB416" s="11">
        <v>45987</v>
      </c>
    </row>
    <row r="417" spans="1:28" ht="15.75" x14ac:dyDescent="0.25">
      <c r="A417" s="39">
        <v>45971</v>
      </c>
      <c r="B417" s="33" t="s">
        <v>232</v>
      </c>
      <c r="C417" s="33"/>
      <c r="D417" s="35" t="s">
        <v>41</v>
      </c>
      <c r="E417" s="33" t="s">
        <v>137</v>
      </c>
      <c r="F417" s="33">
        <v>2</v>
      </c>
      <c r="G417" s="81" t="s">
        <v>138</v>
      </c>
      <c r="H417" s="33">
        <v>900000</v>
      </c>
      <c r="I417" s="33">
        <f t="shared" si="86"/>
        <v>1800000</v>
      </c>
      <c r="J417" s="82" t="s">
        <v>38</v>
      </c>
      <c r="K417" s="107" t="s">
        <v>1217</v>
      </c>
      <c r="L417" s="9">
        <f t="shared" si="93"/>
        <v>0</v>
      </c>
      <c r="M417" s="9"/>
      <c r="N417" s="9"/>
      <c r="O417" s="9">
        <f t="shared" si="94"/>
        <v>0</v>
      </c>
      <c r="P417" s="9"/>
      <c r="Q417" s="9"/>
      <c r="R417" s="9">
        <f t="shared" si="95"/>
        <v>0</v>
      </c>
      <c r="S417" s="9"/>
      <c r="T417" s="9"/>
      <c r="U417" s="9">
        <f t="shared" si="96"/>
        <v>0</v>
      </c>
      <c r="V417" s="9"/>
      <c r="W417" s="9"/>
      <c r="X417" s="9">
        <f t="shared" si="97"/>
        <v>0</v>
      </c>
      <c r="Y417" s="9"/>
      <c r="Z417" s="9"/>
      <c r="AA417" s="10">
        <f t="shared" si="98"/>
        <v>1800000</v>
      </c>
      <c r="AB417" s="11"/>
    </row>
    <row r="418" spans="1:28" ht="15.75" x14ac:dyDescent="0.25">
      <c r="A418" s="39">
        <v>45971</v>
      </c>
      <c r="B418" s="33" t="s">
        <v>170</v>
      </c>
      <c r="C418" s="33"/>
      <c r="D418" s="35" t="s">
        <v>41</v>
      </c>
      <c r="E418" s="33" t="s">
        <v>73</v>
      </c>
      <c r="F418" s="33">
        <v>10</v>
      </c>
      <c r="G418" s="81" t="s">
        <v>74</v>
      </c>
      <c r="H418" s="33">
        <v>50000</v>
      </c>
      <c r="I418" s="33">
        <f t="shared" si="86"/>
        <v>500000</v>
      </c>
      <c r="J418" s="37" t="s">
        <v>241</v>
      </c>
      <c r="K418" s="33"/>
      <c r="L418" s="9">
        <f t="shared" si="93"/>
        <v>500000</v>
      </c>
      <c r="M418" s="9">
        <v>500000</v>
      </c>
      <c r="N418" s="9"/>
      <c r="O418" s="9">
        <f t="shared" si="94"/>
        <v>0</v>
      </c>
      <c r="P418" s="9"/>
      <c r="Q418" s="9"/>
      <c r="R418" s="9">
        <f t="shared" si="95"/>
        <v>0</v>
      </c>
      <c r="S418" s="9"/>
      <c r="T418" s="9"/>
      <c r="U418" s="9">
        <f t="shared" si="96"/>
        <v>0</v>
      </c>
      <c r="V418" s="9"/>
      <c r="W418" s="9"/>
      <c r="X418" s="9">
        <f t="shared" si="97"/>
        <v>0</v>
      </c>
      <c r="Y418" s="9"/>
      <c r="Z418" s="9"/>
      <c r="AA418" s="10">
        <f t="shared" si="98"/>
        <v>0</v>
      </c>
      <c r="AB418" s="11">
        <v>45973</v>
      </c>
    </row>
    <row r="419" spans="1:28" ht="15.75" x14ac:dyDescent="0.25">
      <c r="A419" s="39">
        <v>45971</v>
      </c>
      <c r="B419" s="33" t="s">
        <v>170</v>
      </c>
      <c r="C419" s="33"/>
      <c r="D419" s="35" t="s">
        <v>41</v>
      </c>
      <c r="E419" s="33" t="s">
        <v>467</v>
      </c>
      <c r="F419" s="33">
        <v>17.100000000000001</v>
      </c>
      <c r="G419" s="33" t="s">
        <v>51</v>
      </c>
      <c r="H419" s="33">
        <v>43000</v>
      </c>
      <c r="I419" s="33">
        <f t="shared" si="86"/>
        <v>735300.00000000012</v>
      </c>
      <c r="J419" s="37" t="s">
        <v>241</v>
      </c>
      <c r="K419" s="33"/>
      <c r="L419" s="9">
        <f t="shared" si="93"/>
        <v>475000</v>
      </c>
      <c r="M419" s="9">
        <v>475000</v>
      </c>
      <c r="N419" s="9"/>
      <c r="O419" s="9">
        <f t="shared" si="94"/>
        <v>0</v>
      </c>
      <c r="P419" s="9"/>
      <c r="Q419" s="9"/>
      <c r="R419" s="9">
        <f t="shared" si="95"/>
        <v>0</v>
      </c>
      <c r="S419" s="9"/>
      <c r="T419" s="9"/>
      <c r="U419" s="9">
        <f t="shared" si="96"/>
        <v>260300</v>
      </c>
      <c r="V419" s="9">
        <v>260300</v>
      </c>
      <c r="W419" s="9"/>
      <c r="X419" s="9">
        <f t="shared" si="97"/>
        <v>0</v>
      </c>
      <c r="Y419" s="9"/>
      <c r="Z419" s="9"/>
      <c r="AA419" s="10">
        <f t="shared" si="98"/>
        <v>1.1641532182693481E-10</v>
      </c>
      <c r="AB419" s="11">
        <v>45973</v>
      </c>
    </row>
    <row r="420" spans="1:28" ht="15.75" x14ac:dyDescent="0.25">
      <c r="A420" s="39">
        <v>45971</v>
      </c>
      <c r="B420" s="33" t="s">
        <v>170</v>
      </c>
      <c r="C420" s="33"/>
      <c r="D420" s="35" t="s">
        <v>41</v>
      </c>
      <c r="E420" s="33" t="s">
        <v>64</v>
      </c>
      <c r="F420" s="33">
        <v>1</v>
      </c>
      <c r="G420" s="33" t="s">
        <v>33</v>
      </c>
      <c r="H420" s="33">
        <v>150000</v>
      </c>
      <c r="I420" s="33">
        <f t="shared" si="86"/>
        <v>150000</v>
      </c>
      <c r="J420" s="37" t="s">
        <v>241</v>
      </c>
      <c r="K420" s="33"/>
      <c r="L420" s="9">
        <f t="shared" si="93"/>
        <v>0</v>
      </c>
      <c r="M420" s="9"/>
      <c r="N420" s="9"/>
      <c r="O420" s="9">
        <f t="shared" si="94"/>
        <v>0</v>
      </c>
      <c r="P420" s="9"/>
      <c r="Q420" s="9"/>
      <c r="R420" s="9">
        <f t="shared" si="95"/>
        <v>0</v>
      </c>
      <c r="S420" s="9"/>
      <c r="T420" s="9"/>
      <c r="U420" s="9">
        <f t="shared" si="96"/>
        <v>150000</v>
      </c>
      <c r="V420" s="9">
        <v>150000</v>
      </c>
      <c r="W420" s="9"/>
      <c r="X420" s="9">
        <f t="shared" si="97"/>
        <v>0</v>
      </c>
      <c r="Y420" s="9"/>
      <c r="Z420" s="9"/>
      <c r="AA420" s="10">
        <f t="shared" si="98"/>
        <v>0</v>
      </c>
      <c r="AB420" s="11">
        <v>45973</v>
      </c>
    </row>
    <row r="421" spans="1:28" ht="15.75" x14ac:dyDescent="0.25">
      <c r="A421" s="39">
        <v>45971</v>
      </c>
      <c r="B421" s="33" t="s">
        <v>170</v>
      </c>
      <c r="C421" s="33"/>
      <c r="D421" s="35" t="s">
        <v>41</v>
      </c>
      <c r="E421" s="33" t="s">
        <v>407</v>
      </c>
      <c r="F421" s="33">
        <v>1</v>
      </c>
      <c r="G421" s="33" t="s">
        <v>33</v>
      </c>
      <c r="H421" s="33">
        <v>300000</v>
      </c>
      <c r="I421" s="33">
        <f t="shared" si="86"/>
        <v>300000</v>
      </c>
      <c r="J421" s="37" t="s">
        <v>241</v>
      </c>
      <c r="K421" s="33"/>
      <c r="L421" s="9">
        <f t="shared" si="93"/>
        <v>0</v>
      </c>
      <c r="M421" s="9"/>
      <c r="N421" s="9"/>
      <c r="O421" s="9">
        <f t="shared" si="94"/>
        <v>0</v>
      </c>
      <c r="P421" s="9"/>
      <c r="Q421" s="9"/>
      <c r="R421" s="9">
        <f t="shared" si="95"/>
        <v>0</v>
      </c>
      <c r="S421" s="9"/>
      <c r="T421" s="9"/>
      <c r="U421" s="9">
        <f t="shared" si="96"/>
        <v>300000</v>
      </c>
      <c r="V421" s="9">
        <v>300000</v>
      </c>
      <c r="W421" s="9"/>
      <c r="X421" s="9">
        <f t="shared" si="97"/>
        <v>0</v>
      </c>
      <c r="Y421" s="9"/>
      <c r="Z421" s="9"/>
      <c r="AA421" s="10">
        <f t="shared" si="98"/>
        <v>0</v>
      </c>
      <c r="AB421" s="11">
        <v>45973</v>
      </c>
    </row>
    <row r="422" spans="1:28" ht="15.75" x14ac:dyDescent="0.25">
      <c r="A422" s="39">
        <v>45971</v>
      </c>
      <c r="B422" s="33" t="s">
        <v>170</v>
      </c>
      <c r="C422" s="33"/>
      <c r="D422" s="35" t="s">
        <v>41</v>
      </c>
      <c r="E422" s="33" t="s">
        <v>32</v>
      </c>
      <c r="F422" s="33">
        <v>1</v>
      </c>
      <c r="G422" s="33" t="s">
        <v>33</v>
      </c>
      <c r="H422" s="33">
        <v>150000</v>
      </c>
      <c r="I422" s="33">
        <f t="shared" si="86"/>
        <v>150000</v>
      </c>
      <c r="J422" s="37" t="s">
        <v>241</v>
      </c>
      <c r="K422" s="33"/>
      <c r="L422" s="9">
        <f t="shared" si="93"/>
        <v>0</v>
      </c>
      <c r="M422" s="9"/>
      <c r="N422" s="9"/>
      <c r="O422" s="9">
        <f t="shared" si="94"/>
        <v>0</v>
      </c>
      <c r="P422" s="9"/>
      <c r="Q422" s="9"/>
      <c r="R422" s="9">
        <f t="shared" si="95"/>
        <v>0</v>
      </c>
      <c r="S422" s="9"/>
      <c r="T422" s="9"/>
      <c r="U422" s="9">
        <f t="shared" si="96"/>
        <v>150000</v>
      </c>
      <c r="V422" s="9">
        <v>150000</v>
      </c>
      <c r="W422" s="9"/>
      <c r="X422" s="9">
        <f t="shared" si="97"/>
        <v>0</v>
      </c>
      <c r="Y422" s="9"/>
      <c r="Z422" s="9"/>
      <c r="AA422" s="10">
        <f t="shared" si="98"/>
        <v>0</v>
      </c>
      <c r="AB422" s="11">
        <v>45973</v>
      </c>
    </row>
    <row r="423" spans="1:28" ht="15.75" x14ac:dyDescent="0.25">
      <c r="A423" s="39">
        <v>45971</v>
      </c>
      <c r="B423" s="33" t="s">
        <v>170</v>
      </c>
      <c r="C423" s="35"/>
      <c r="D423" s="35" t="s">
        <v>41</v>
      </c>
      <c r="E423" s="35" t="s">
        <v>122</v>
      </c>
      <c r="F423" s="35">
        <v>2</v>
      </c>
      <c r="G423" s="35" t="s">
        <v>51</v>
      </c>
      <c r="H423" s="35">
        <v>70000</v>
      </c>
      <c r="I423" s="33">
        <f t="shared" si="86"/>
        <v>140000</v>
      </c>
      <c r="J423" s="37" t="s">
        <v>241</v>
      </c>
      <c r="K423" s="35"/>
      <c r="L423" s="9">
        <f t="shared" si="93"/>
        <v>0</v>
      </c>
      <c r="M423" s="9"/>
      <c r="N423" s="9"/>
      <c r="O423" s="9">
        <f t="shared" si="94"/>
        <v>0</v>
      </c>
      <c r="P423" s="9"/>
      <c r="Q423" s="9"/>
      <c r="R423" s="9">
        <f t="shared" si="95"/>
        <v>0</v>
      </c>
      <c r="S423" s="9"/>
      <c r="T423" s="9"/>
      <c r="U423" s="9">
        <f t="shared" si="96"/>
        <v>140000</v>
      </c>
      <c r="V423" s="9">
        <v>140000</v>
      </c>
      <c r="W423" s="9"/>
      <c r="X423" s="9">
        <f t="shared" si="97"/>
        <v>0</v>
      </c>
      <c r="Y423" s="9"/>
      <c r="Z423" s="9"/>
      <c r="AA423" s="10">
        <f t="shared" si="98"/>
        <v>0</v>
      </c>
      <c r="AB423" s="11">
        <v>45973</v>
      </c>
    </row>
    <row r="424" spans="1:28" ht="15.75" x14ac:dyDescent="0.25">
      <c r="A424" s="39">
        <v>45971</v>
      </c>
      <c r="B424" s="35" t="s">
        <v>1256</v>
      </c>
      <c r="C424" s="35"/>
      <c r="D424" s="35" t="s">
        <v>41</v>
      </c>
      <c r="E424" s="35" t="s">
        <v>702</v>
      </c>
      <c r="F424" s="35">
        <v>57.1</v>
      </c>
      <c r="G424" s="35" t="s">
        <v>51</v>
      </c>
      <c r="H424" s="35">
        <v>114800</v>
      </c>
      <c r="I424" s="33">
        <f t="shared" si="86"/>
        <v>6555080</v>
      </c>
      <c r="J424" s="37" t="s">
        <v>240</v>
      </c>
      <c r="K424" s="35"/>
      <c r="L424" s="9">
        <f t="shared" si="93"/>
        <v>0</v>
      </c>
      <c r="M424" s="9"/>
      <c r="N424" s="9"/>
      <c r="O424" s="9">
        <f t="shared" si="94"/>
        <v>0</v>
      </c>
      <c r="P424" s="9"/>
      <c r="Q424" s="9"/>
      <c r="R424" s="9">
        <f t="shared" si="95"/>
        <v>6555080</v>
      </c>
      <c r="S424" s="9">
        <v>6555080</v>
      </c>
      <c r="T424" s="9"/>
      <c r="U424" s="9">
        <f t="shared" si="96"/>
        <v>0</v>
      </c>
      <c r="V424" s="9"/>
      <c r="W424" s="9"/>
      <c r="X424" s="9">
        <f t="shared" si="97"/>
        <v>0</v>
      </c>
      <c r="Y424" s="9"/>
      <c r="Z424" s="9"/>
      <c r="AA424" s="10">
        <f t="shared" si="98"/>
        <v>0</v>
      </c>
      <c r="AB424" s="11">
        <v>45971</v>
      </c>
    </row>
    <row r="425" spans="1:28" ht="15.75" x14ac:dyDescent="0.25">
      <c r="A425" s="39">
        <v>45971</v>
      </c>
      <c r="B425" s="35" t="s">
        <v>645</v>
      </c>
      <c r="C425" s="33"/>
      <c r="D425" s="35" t="s">
        <v>41</v>
      </c>
      <c r="E425" s="35" t="s">
        <v>64</v>
      </c>
      <c r="F425" s="33">
        <v>5</v>
      </c>
      <c r="G425" s="33" t="s">
        <v>33</v>
      </c>
      <c r="H425" s="33">
        <v>150000</v>
      </c>
      <c r="I425" s="33">
        <f t="shared" si="86"/>
        <v>750000</v>
      </c>
      <c r="J425" s="37" t="s">
        <v>240</v>
      </c>
      <c r="K425" s="33"/>
      <c r="L425" s="9">
        <f t="shared" si="93"/>
        <v>0</v>
      </c>
      <c r="M425" s="9"/>
      <c r="N425" s="9"/>
      <c r="O425" s="9">
        <f t="shared" si="94"/>
        <v>750000</v>
      </c>
      <c r="P425" s="9">
        <v>750000</v>
      </c>
      <c r="Q425" s="9"/>
      <c r="R425" s="9">
        <f t="shared" si="95"/>
        <v>0</v>
      </c>
      <c r="S425" s="9"/>
      <c r="T425" s="9"/>
      <c r="U425" s="9">
        <f t="shared" si="96"/>
        <v>0</v>
      </c>
      <c r="V425" s="9"/>
      <c r="W425" s="9"/>
      <c r="X425" s="9">
        <f t="shared" si="97"/>
        <v>0</v>
      </c>
      <c r="Y425" s="9"/>
      <c r="Z425" s="9"/>
      <c r="AA425" s="10">
        <f t="shared" si="98"/>
        <v>0</v>
      </c>
      <c r="AB425" s="11">
        <v>45967</v>
      </c>
    </row>
    <row r="426" spans="1:28" ht="15.75" x14ac:dyDescent="0.25">
      <c r="A426" s="39">
        <v>45971</v>
      </c>
      <c r="B426" s="35" t="s">
        <v>374</v>
      </c>
      <c r="C426" s="33"/>
      <c r="D426" s="35" t="s">
        <v>41</v>
      </c>
      <c r="E426" s="33" t="s">
        <v>122</v>
      </c>
      <c r="F426" s="33">
        <v>20</v>
      </c>
      <c r="G426" s="33" t="s">
        <v>51</v>
      </c>
      <c r="H426" s="33">
        <v>70000</v>
      </c>
      <c r="I426" s="33">
        <f t="shared" si="86"/>
        <v>1400000</v>
      </c>
      <c r="J426" s="37" t="s">
        <v>240</v>
      </c>
      <c r="K426" s="33"/>
      <c r="L426" s="9">
        <f t="shared" si="93"/>
        <v>0</v>
      </c>
      <c r="M426" s="9"/>
      <c r="N426" s="9"/>
      <c r="O426" s="9">
        <f t="shared" si="94"/>
        <v>1400000</v>
      </c>
      <c r="P426" s="9">
        <v>1400000</v>
      </c>
      <c r="Q426" s="9"/>
      <c r="R426" s="9">
        <f t="shared" si="95"/>
        <v>0</v>
      </c>
      <c r="S426" s="9"/>
      <c r="T426" s="9"/>
      <c r="U426" s="9">
        <f t="shared" si="96"/>
        <v>0</v>
      </c>
      <c r="V426" s="9"/>
      <c r="W426" s="9"/>
      <c r="X426" s="9">
        <f t="shared" si="97"/>
        <v>0</v>
      </c>
      <c r="Y426" s="9"/>
      <c r="Z426" s="9"/>
      <c r="AA426" s="10">
        <f t="shared" si="98"/>
        <v>0</v>
      </c>
      <c r="AB426" s="11">
        <v>45972</v>
      </c>
    </row>
    <row r="427" spans="1:28" ht="15.75" x14ac:dyDescent="0.25">
      <c r="A427" s="39">
        <v>45971</v>
      </c>
      <c r="B427" s="33" t="s">
        <v>348</v>
      </c>
      <c r="C427" s="33"/>
      <c r="D427" s="35" t="s">
        <v>41</v>
      </c>
      <c r="E427" s="33" t="s">
        <v>102</v>
      </c>
      <c r="F427" s="33">
        <v>24</v>
      </c>
      <c r="G427" s="33" t="s">
        <v>51</v>
      </c>
      <c r="H427" s="33">
        <v>65000</v>
      </c>
      <c r="I427" s="33">
        <f t="shared" si="86"/>
        <v>1560000</v>
      </c>
      <c r="J427" s="37" t="s">
        <v>240</v>
      </c>
      <c r="K427" s="33"/>
      <c r="L427" s="9">
        <f t="shared" si="93"/>
        <v>0</v>
      </c>
      <c r="M427" s="9"/>
      <c r="N427" s="9"/>
      <c r="O427" s="9">
        <f t="shared" si="94"/>
        <v>1560000</v>
      </c>
      <c r="P427" s="9">
        <v>1560000</v>
      </c>
      <c r="Q427" s="9"/>
      <c r="R427" s="9">
        <f t="shared" si="95"/>
        <v>0</v>
      </c>
      <c r="S427" s="9"/>
      <c r="T427" s="9"/>
      <c r="U427" s="9">
        <f t="shared" si="96"/>
        <v>0</v>
      </c>
      <c r="V427" s="9"/>
      <c r="W427" s="9"/>
      <c r="X427" s="9">
        <f t="shared" si="97"/>
        <v>0</v>
      </c>
      <c r="Y427" s="9"/>
      <c r="Z427" s="9"/>
      <c r="AA427" s="10">
        <f t="shared" si="98"/>
        <v>0</v>
      </c>
      <c r="AB427" s="11">
        <v>45971</v>
      </c>
    </row>
    <row r="428" spans="1:28" ht="15.75" x14ac:dyDescent="0.25">
      <c r="A428" s="32">
        <v>45971</v>
      </c>
      <c r="B428" s="33" t="s">
        <v>141</v>
      </c>
      <c r="C428" s="33"/>
      <c r="D428" s="33" t="s">
        <v>41</v>
      </c>
      <c r="E428" s="33" t="s">
        <v>95</v>
      </c>
      <c r="F428" s="33">
        <v>10400</v>
      </c>
      <c r="G428" s="33" t="s">
        <v>29</v>
      </c>
      <c r="H428" s="33">
        <v>3800</v>
      </c>
      <c r="I428" s="33">
        <f t="shared" si="86"/>
        <v>39520000</v>
      </c>
      <c r="J428" s="82" t="s">
        <v>43</v>
      </c>
      <c r="K428" s="33" t="s">
        <v>1266</v>
      </c>
      <c r="L428" s="9">
        <f t="shared" si="93"/>
        <v>0</v>
      </c>
      <c r="M428" s="9"/>
      <c r="N428" s="9"/>
      <c r="O428" s="9">
        <f t="shared" si="94"/>
        <v>0</v>
      </c>
      <c r="P428" s="9"/>
      <c r="Q428" s="9"/>
      <c r="R428" s="9">
        <f t="shared" si="95"/>
        <v>0</v>
      </c>
      <c r="S428" s="9"/>
      <c r="T428" s="9"/>
      <c r="U428" s="9">
        <f t="shared" si="96"/>
        <v>0</v>
      </c>
      <c r="V428" s="9"/>
      <c r="W428" s="9"/>
      <c r="X428" s="9">
        <f t="shared" si="97"/>
        <v>0</v>
      </c>
      <c r="Y428" s="9"/>
      <c r="Z428" s="9"/>
      <c r="AA428" s="10">
        <f t="shared" si="98"/>
        <v>39520000</v>
      </c>
      <c r="AB428" s="11"/>
    </row>
    <row r="429" spans="1:28" ht="15.75" x14ac:dyDescent="0.25">
      <c r="A429" s="39">
        <v>45971</v>
      </c>
      <c r="B429" s="33" t="s">
        <v>141</v>
      </c>
      <c r="C429" s="33"/>
      <c r="D429" s="35" t="s">
        <v>41</v>
      </c>
      <c r="E429" s="33" t="s">
        <v>102</v>
      </c>
      <c r="F429" s="33">
        <v>12</v>
      </c>
      <c r="G429" s="33" t="s">
        <v>51</v>
      </c>
      <c r="H429" s="33">
        <v>65000</v>
      </c>
      <c r="I429" s="33">
        <f t="shared" si="86"/>
        <v>780000</v>
      </c>
      <c r="J429" s="82" t="s">
        <v>43</v>
      </c>
      <c r="K429" s="33" t="s">
        <v>1266</v>
      </c>
      <c r="L429" s="9">
        <f t="shared" si="93"/>
        <v>0</v>
      </c>
      <c r="M429" s="9"/>
      <c r="N429" s="9"/>
      <c r="O429" s="9">
        <f t="shared" si="94"/>
        <v>0</v>
      </c>
      <c r="P429" s="9"/>
      <c r="Q429" s="9"/>
      <c r="R429" s="9">
        <f t="shared" si="95"/>
        <v>0</v>
      </c>
      <c r="S429" s="9"/>
      <c r="T429" s="9"/>
      <c r="U429" s="9">
        <f t="shared" si="96"/>
        <v>0</v>
      </c>
      <c r="V429" s="9"/>
      <c r="W429" s="9"/>
      <c r="X429" s="9">
        <f t="shared" si="97"/>
        <v>0</v>
      </c>
      <c r="Y429" s="9"/>
      <c r="Z429" s="9"/>
      <c r="AA429" s="10">
        <f t="shared" si="98"/>
        <v>780000</v>
      </c>
      <c r="AB429" s="11"/>
    </row>
    <row r="430" spans="1:28" ht="16.5" thickBot="1" x14ac:dyDescent="0.3">
      <c r="A430" s="61">
        <v>45971</v>
      </c>
      <c r="B430" s="104" t="s">
        <v>358</v>
      </c>
      <c r="C430" s="62"/>
      <c r="D430" s="104" t="s">
        <v>41</v>
      </c>
      <c r="E430" s="62" t="s">
        <v>407</v>
      </c>
      <c r="F430" s="62">
        <v>4</v>
      </c>
      <c r="G430" s="62" t="s">
        <v>33</v>
      </c>
      <c r="H430" s="62">
        <v>290000</v>
      </c>
      <c r="I430" s="62">
        <f t="shared" si="86"/>
        <v>1160000</v>
      </c>
      <c r="J430" s="63" t="s">
        <v>241</v>
      </c>
      <c r="K430" s="62" t="s">
        <v>1217</v>
      </c>
      <c r="L430" s="97">
        <f t="shared" si="93"/>
        <v>0</v>
      </c>
      <c r="M430" s="97"/>
      <c r="N430" s="97"/>
      <c r="O430" s="97">
        <f t="shared" si="94"/>
        <v>145200</v>
      </c>
      <c r="P430" s="97">
        <v>145200</v>
      </c>
      <c r="Q430" s="97"/>
      <c r="R430" s="97">
        <f t="shared" si="95"/>
        <v>1014800</v>
      </c>
      <c r="S430" s="97">
        <v>1014800</v>
      </c>
      <c r="T430" s="97"/>
      <c r="U430" s="97">
        <f t="shared" si="96"/>
        <v>0</v>
      </c>
      <c r="V430" s="97"/>
      <c r="W430" s="97"/>
      <c r="X430" s="97">
        <f t="shared" si="97"/>
        <v>0</v>
      </c>
      <c r="Y430" s="97"/>
      <c r="Z430" s="97"/>
      <c r="AA430" s="98">
        <f t="shared" si="98"/>
        <v>0</v>
      </c>
      <c r="AB430" s="99">
        <v>45975</v>
      </c>
    </row>
    <row r="431" spans="1:28" ht="15.75" x14ac:dyDescent="0.25">
      <c r="A431" s="39">
        <v>45972</v>
      </c>
      <c r="B431" s="35" t="s">
        <v>614</v>
      </c>
      <c r="C431" s="35"/>
      <c r="D431" s="35" t="s">
        <v>41</v>
      </c>
      <c r="E431" s="35" t="s">
        <v>99</v>
      </c>
      <c r="F431" s="35">
        <v>4</v>
      </c>
      <c r="G431" s="35" t="s">
        <v>25</v>
      </c>
      <c r="H431" s="35">
        <v>480000</v>
      </c>
      <c r="I431" s="128">
        <f t="shared" si="86"/>
        <v>1920000</v>
      </c>
      <c r="J431" s="41" t="s">
        <v>240</v>
      </c>
      <c r="K431" s="35" t="s">
        <v>1211</v>
      </c>
      <c r="L431" s="9">
        <f t="shared" si="93"/>
        <v>0</v>
      </c>
      <c r="M431" s="9"/>
      <c r="N431" s="9"/>
      <c r="O431" s="9">
        <f t="shared" si="94"/>
        <v>0</v>
      </c>
      <c r="P431" s="9"/>
      <c r="Q431" s="9"/>
      <c r="R431" s="9">
        <f t="shared" si="95"/>
        <v>1920000</v>
      </c>
      <c r="S431" s="9">
        <v>1920000</v>
      </c>
      <c r="T431" s="9"/>
      <c r="U431" s="9">
        <f t="shared" si="96"/>
        <v>0</v>
      </c>
      <c r="V431" s="9"/>
      <c r="W431" s="9"/>
      <c r="X431" s="9">
        <f t="shared" si="97"/>
        <v>0</v>
      </c>
      <c r="Y431" s="9"/>
      <c r="Z431" s="9"/>
      <c r="AA431" s="10">
        <f t="shared" si="98"/>
        <v>0</v>
      </c>
      <c r="AB431" s="11">
        <v>45974</v>
      </c>
    </row>
    <row r="432" spans="1:28" ht="15.75" x14ac:dyDescent="0.25">
      <c r="A432" s="39">
        <v>45972</v>
      </c>
      <c r="B432" s="33" t="s">
        <v>488</v>
      </c>
      <c r="C432" s="33"/>
      <c r="D432" s="35" t="s">
        <v>41</v>
      </c>
      <c r="E432" s="33" t="s">
        <v>185</v>
      </c>
      <c r="F432" s="33">
        <v>2000</v>
      </c>
      <c r="G432" s="33" t="s">
        <v>29</v>
      </c>
      <c r="H432" s="33">
        <v>900</v>
      </c>
      <c r="I432" s="33">
        <f t="shared" si="86"/>
        <v>1800000</v>
      </c>
      <c r="J432" s="37" t="s">
        <v>241</v>
      </c>
      <c r="K432" s="33"/>
      <c r="L432" s="9">
        <f t="shared" ref="L432:L454" si="99">M432+N432</f>
        <v>0</v>
      </c>
      <c r="M432" s="9"/>
      <c r="N432" s="9"/>
      <c r="O432" s="9">
        <f t="shared" ref="O432:O454" si="100">P432+Q432</f>
        <v>0</v>
      </c>
      <c r="P432" s="9"/>
      <c r="Q432" s="9"/>
      <c r="R432" s="9">
        <f t="shared" ref="R432:R454" si="101">S432+T432</f>
        <v>0</v>
      </c>
      <c r="S432" s="9"/>
      <c r="T432" s="9"/>
      <c r="U432" s="9">
        <f t="shared" ref="U432:U454" si="102">V432+W432</f>
        <v>1800000</v>
      </c>
      <c r="V432" s="9">
        <v>1800000</v>
      </c>
      <c r="W432" s="9"/>
      <c r="X432" s="9">
        <f t="shared" ref="X432:X454" si="103">Y432+Z432</f>
        <v>0</v>
      </c>
      <c r="Y432" s="9"/>
      <c r="Z432" s="9"/>
      <c r="AA432" s="10">
        <f t="shared" ref="AA432:AA454" si="104">C432+I432-L432-O432-U432-X432-R432</f>
        <v>0</v>
      </c>
      <c r="AB432" s="11">
        <v>45972</v>
      </c>
    </row>
    <row r="433" spans="1:28" ht="15.75" x14ac:dyDescent="0.25">
      <c r="A433" s="39">
        <v>45972</v>
      </c>
      <c r="B433" s="33" t="s">
        <v>53</v>
      </c>
      <c r="C433" s="33"/>
      <c r="D433" s="35" t="s">
        <v>41</v>
      </c>
      <c r="E433" s="33" t="s">
        <v>297</v>
      </c>
      <c r="F433" s="33">
        <v>2000</v>
      </c>
      <c r="G433" s="33" t="s">
        <v>29</v>
      </c>
      <c r="H433" s="33">
        <v>1900</v>
      </c>
      <c r="I433" s="33">
        <f t="shared" si="86"/>
        <v>3800000</v>
      </c>
      <c r="J433" s="37" t="s">
        <v>240</v>
      </c>
      <c r="K433" s="33" t="s">
        <v>1262</v>
      </c>
      <c r="L433" s="9">
        <f t="shared" si="99"/>
        <v>0</v>
      </c>
      <c r="M433" s="9"/>
      <c r="N433" s="9"/>
      <c r="O433" s="9">
        <f t="shared" si="100"/>
        <v>3800000</v>
      </c>
      <c r="P433" s="9">
        <v>3800000</v>
      </c>
      <c r="Q433" s="9"/>
      <c r="R433" s="9">
        <f t="shared" si="101"/>
        <v>0</v>
      </c>
      <c r="S433" s="9"/>
      <c r="T433" s="9"/>
      <c r="U433" s="9">
        <f t="shared" si="102"/>
        <v>0</v>
      </c>
      <c r="V433" s="9"/>
      <c r="W433" s="9"/>
      <c r="X433" s="9">
        <f t="shared" si="103"/>
        <v>0</v>
      </c>
      <c r="Y433" s="9"/>
      <c r="Z433" s="9"/>
      <c r="AA433" s="10">
        <f t="shared" si="104"/>
        <v>0</v>
      </c>
      <c r="AB433" s="11">
        <v>45988</v>
      </c>
    </row>
    <row r="434" spans="1:28" ht="15.75" x14ac:dyDescent="0.25">
      <c r="A434" s="39">
        <v>45972</v>
      </c>
      <c r="B434" s="33" t="s">
        <v>543</v>
      </c>
      <c r="C434" s="33"/>
      <c r="D434" s="35" t="s">
        <v>41</v>
      </c>
      <c r="E434" s="33" t="s">
        <v>95</v>
      </c>
      <c r="F434" s="33">
        <v>2100</v>
      </c>
      <c r="G434" s="33" t="s">
        <v>29</v>
      </c>
      <c r="H434" s="33">
        <v>3600</v>
      </c>
      <c r="I434" s="33">
        <f t="shared" si="86"/>
        <v>7560000</v>
      </c>
      <c r="J434" s="41" t="s">
        <v>240</v>
      </c>
      <c r="K434" s="33"/>
      <c r="L434" s="9">
        <f t="shared" si="99"/>
        <v>0</v>
      </c>
      <c r="M434" s="9"/>
      <c r="N434" s="9"/>
      <c r="O434" s="9">
        <f t="shared" si="100"/>
        <v>7560000</v>
      </c>
      <c r="P434" s="9">
        <v>7560000</v>
      </c>
      <c r="Q434" s="9"/>
      <c r="R434" s="9">
        <f t="shared" si="101"/>
        <v>0</v>
      </c>
      <c r="S434" s="9"/>
      <c r="T434" s="9"/>
      <c r="U434" s="9">
        <f t="shared" si="102"/>
        <v>0</v>
      </c>
      <c r="V434" s="9"/>
      <c r="W434" s="9"/>
      <c r="X434" s="9">
        <f t="shared" si="103"/>
        <v>0</v>
      </c>
      <c r="Y434" s="9"/>
      <c r="Z434" s="9"/>
      <c r="AA434" s="10">
        <f t="shared" si="104"/>
        <v>0</v>
      </c>
      <c r="AB434" s="11">
        <v>45972</v>
      </c>
    </row>
    <row r="435" spans="1:28" ht="15.75" x14ac:dyDescent="0.25">
      <c r="A435" s="39">
        <v>45972</v>
      </c>
      <c r="B435" s="33" t="s">
        <v>543</v>
      </c>
      <c r="C435" s="33"/>
      <c r="D435" s="35" t="s">
        <v>41</v>
      </c>
      <c r="E435" s="33" t="s">
        <v>155</v>
      </c>
      <c r="F435" s="33">
        <v>100</v>
      </c>
      <c r="G435" s="33" t="s">
        <v>29</v>
      </c>
      <c r="H435" s="33">
        <v>3600</v>
      </c>
      <c r="I435" s="33">
        <f t="shared" si="86"/>
        <v>360000</v>
      </c>
      <c r="J435" s="41" t="s">
        <v>240</v>
      </c>
      <c r="K435" s="33"/>
      <c r="L435" s="9">
        <f t="shared" si="99"/>
        <v>0</v>
      </c>
      <c r="M435" s="9"/>
      <c r="N435" s="9"/>
      <c r="O435" s="9">
        <f t="shared" si="100"/>
        <v>360000</v>
      </c>
      <c r="P435" s="9">
        <v>360000</v>
      </c>
      <c r="Q435" s="9"/>
      <c r="R435" s="9">
        <f t="shared" si="101"/>
        <v>0</v>
      </c>
      <c r="S435" s="9"/>
      <c r="T435" s="9"/>
      <c r="U435" s="9">
        <f t="shared" si="102"/>
        <v>0</v>
      </c>
      <c r="V435" s="9"/>
      <c r="W435" s="9"/>
      <c r="X435" s="9">
        <f t="shared" si="103"/>
        <v>0</v>
      </c>
      <c r="Y435" s="9"/>
      <c r="Z435" s="9"/>
      <c r="AA435" s="10">
        <f t="shared" si="104"/>
        <v>0</v>
      </c>
      <c r="AB435" s="11">
        <v>45972</v>
      </c>
    </row>
    <row r="436" spans="1:28" ht="15.75" x14ac:dyDescent="0.25">
      <c r="A436" s="39">
        <v>45972</v>
      </c>
      <c r="B436" s="33" t="s">
        <v>345</v>
      </c>
      <c r="C436" s="33"/>
      <c r="D436" s="35" t="s">
        <v>41</v>
      </c>
      <c r="E436" s="33" t="s">
        <v>185</v>
      </c>
      <c r="F436" s="33">
        <v>600</v>
      </c>
      <c r="G436" s="33" t="s">
        <v>29</v>
      </c>
      <c r="H436" s="33">
        <v>1150</v>
      </c>
      <c r="I436" s="33">
        <f t="shared" si="86"/>
        <v>690000</v>
      </c>
      <c r="J436" s="41" t="s">
        <v>240</v>
      </c>
      <c r="K436" s="33"/>
      <c r="L436" s="9">
        <f t="shared" si="99"/>
        <v>0</v>
      </c>
      <c r="M436" s="9"/>
      <c r="N436" s="9"/>
      <c r="O436" s="9">
        <f t="shared" si="100"/>
        <v>0</v>
      </c>
      <c r="P436" s="9"/>
      <c r="Q436" s="9"/>
      <c r="R436" s="9">
        <f t="shared" si="101"/>
        <v>690000</v>
      </c>
      <c r="S436" s="9">
        <v>690000</v>
      </c>
      <c r="T436" s="9"/>
      <c r="U436" s="9">
        <f t="shared" si="102"/>
        <v>0</v>
      </c>
      <c r="V436" s="9"/>
      <c r="W436" s="9"/>
      <c r="X436" s="9">
        <f t="shared" si="103"/>
        <v>0</v>
      </c>
      <c r="Y436" s="9"/>
      <c r="Z436" s="9"/>
      <c r="AA436" s="10">
        <f t="shared" si="104"/>
        <v>0</v>
      </c>
      <c r="AB436" s="11">
        <v>45971</v>
      </c>
    </row>
    <row r="437" spans="1:28" ht="15.75" x14ac:dyDescent="0.25">
      <c r="A437" s="39">
        <v>45972</v>
      </c>
      <c r="B437" s="33" t="s">
        <v>92</v>
      </c>
      <c r="C437" s="33"/>
      <c r="D437" s="35" t="s">
        <v>41</v>
      </c>
      <c r="E437" s="33" t="s">
        <v>297</v>
      </c>
      <c r="F437" s="33">
        <v>1600</v>
      </c>
      <c r="G437" s="33" t="s">
        <v>29</v>
      </c>
      <c r="H437" s="33">
        <v>1850</v>
      </c>
      <c r="I437" s="33">
        <f t="shared" si="86"/>
        <v>2960000</v>
      </c>
      <c r="J437" s="37" t="s">
        <v>241</v>
      </c>
      <c r="K437" s="33"/>
      <c r="L437" s="9">
        <f t="shared" si="99"/>
        <v>2960000</v>
      </c>
      <c r="M437" s="9">
        <v>2960000</v>
      </c>
      <c r="N437" s="9"/>
      <c r="O437" s="9">
        <f t="shared" si="100"/>
        <v>0</v>
      </c>
      <c r="P437" s="9"/>
      <c r="Q437" s="9"/>
      <c r="R437" s="9">
        <f t="shared" si="101"/>
        <v>0</v>
      </c>
      <c r="S437" s="9"/>
      <c r="T437" s="9"/>
      <c r="U437" s="9">
        <f t="shared" si="102"/>
        <v>0</v>
      </c>
      <c r="V437" s="9"/>
      <c r="W437" s="9"/>
      <c r="X437" s="9">
        <f t="shared" si="103"/>
        <v>0</v>
      </c>
      <c r="Y437" s="9"/>
      <c r="Z437" s="9"/>
      <c r="AA437" s="10">
        <f t="shared" si="104"/>
        <v>0</v>
      </c>
      <c r="AB437" s="11">
        <v>45972</v>
      </c>
    </row>
    <row r="438" spans="1:28" ht="15.75" x14ac:dyDescent="0.25">
      <c r="A438" s="39">
        <v>45972</v>
      </c>
      <c r="B438" s="35" t="s">
        <v>314</v>
      </c>
      <c r="C438" s="35"/>
      <c r="D438" s="35" t="s">
        <v>41</v>
      </c>
      <c r="E438" s="35" t="s">
        <v>137</v>
      </c>
      <c r="F438" s="35">
        <v>2</v>
      </c>
      <c r="G438" s="35" t="s">
        <v>138</v>
      </c>
      <c r="H438" s="35">
        <v>900000</v>
      </c>
      <c r="I438" s="33">
        <f t="shared" si="86"/>
        <v>1800000</v>
      </c>
      <c r="J438" s="37" t="s">
        <v>240</v>
      </c>
      <c r="K438" s="35"/>
      <c r="L438" s="9">
        <f t="shared" si="99"/>
        <v>0</v>
      </c>
      <c r="M438" s="9"/>
      <c r="N438" s="9"/>
      <c r="O438" s="9">
        <f t="shared" si="100"/>
        <v>1800000</v>
      </c>
      <c r="P438" s="9">
        <v>1800000</v>
      </c>
      <c r="Q438" s="9"/>
      <c r="R438" s="9">
        <f t="shared" si="101"/>
        <v>0</v>
      </c>
      <c r="S438" s="9"/>
      <c r="T438" s="9"/>
      <c r="U438" s="9">
        <f t="shared" si="102"/>
        <v>0</v>
      </c>
      <c r="V438" s="9"/>
      <c r="W438" s="9"/>
      <c r="X438" s="9">
        <f t="shared" si="103"/>
        <v>0</v>
      </c>
      <c r="Y438" s="9"/>
      <c r="Z438" s="9"/>
      <c r="AA438" s="10">
        <f t="shared" si="104"/>
        <v>0</v>
      </c>
      <c r="AB438" s="11">
        <v>45971</v>
      </c>
    </row>
    <row r="439" spans="1:28" ht="15.75" x14ac:dyDescent="0.25">
      <c r="A439" s="39">
        <v>45972</v>
      </c>
      <c r="B439" s="35" t="s">
        <v>314</v>
      </c>
      <c r="C439" s="33"/>
      <c r="D439" s="35" t="s">
        <v>41</v>
      </c>
      <c r="E439" s="33" t="s">
        <v>233</v>
      </c>
      <c r="F439" s="33">
        <v>3</v>
      </c>
      <c r="G439" s="33" t="s">
        <v>138</v>
      </c>
      <c r="H439" s="33">
        <v>900000</v>
      </c>
      <c r="I439" s="33">
        <f t="shared" si="86"/>
        <v>2700000</v>
      </c>
      <c r="J439" s="37" t="s">
        <v>240</v>
      </c>
      <c r="K439" s="33"/>
      <c r="L439" s="9">
        <f t="shared" si="99"/>
        <v>0</v>
      </c>
      <c r="M439" s="9"/>
      <c r="N439" s="9"/>
      <c r="O439" s="9">
        <f t="shared" si="100"/>
        <v>2700000</v>
      </c>
      <c r="P439" s="9">
        <v>2700000</v>
      </c>
      <c r="Q439" s="9"/>
      <c r="R439" s="9">
        <f t="shared" si="101"/>
        <v>0</v>
      </c>
      <c r="S439" s="9"/>
      <c r="T439" s="9"/>
      <c r="U439" s="9">
        <f t="shared" si="102"/>
        <v>0</v>
      </c>
      <c r="V439" s="9"/>
      <c r="W439" s="9"/>
      <c r="X439" s="9">
        <f t="shared" si="103"/>
        <v>0</v>
      </c>
      <c r="Y439" s="9"/>
      <c r="Z439" s="9"/>
      <c r="AA439" s="10">
        <f t="shared" si="104"/>
        <v>0</v>
      </c>
      <c r="AB439" s="11">
        <v>45971</v>
      </c>
    </row>
    <row r="440" spans="1:28" ht="15.75" x14ac:dyDescent="0.25">
      <c r="A440" s="39">
        <v>45972</v>
      </c>
      <c r="B440" s="35" t="s">
        <v>35</v>
      </c>
      <c r="C440" s="33"/>
      <c r="D440" s="35" t="s">
        <v>41</v>
      </c>
      <c r="E440" s="33" t="s">
        <v>235</v>
      </c>
      <c r="F440" s="33">
        <v>2.5</v>
      </c>
      <c r="G440" s="33" t="s">
        <v>51</v>
      </c>
      <c r="H440" s="33">
        <v>90000</v>
      </c>
      <c r="I440" s="33">
        <f t="shared" si="86"/>
        <v>225000</v>
      </c>
      <c r="J440" s="37" t="s">
        <v>241</v>
      </c>
      <c r="K440" s="33"/>
      <c r="L440" s="9">
        <f t="shared" si="99"/>
        <v>0</v>
      </c>
      <c r="M440" s="9"/>
      <c r="N440" s="9"/>
      <c r="O440" s="9">
        <f t="shared" si="100"/>
        <v>0</v>
      </c>
      <c r="P440" s="9"/>
      <c r="Q440" s="9"/>
      <c r="R440" s="9">
        <f t="shared" si="101"/>
        <v>0</v>
      </c>
      <c r="S440" s="9"/>
      <c r="T440" s="9"/>
      <c r="U440" s="9">
        <f t="shared" si="102"/>
        <v>225000</v>
      </c>
      <c r="V440" s="9">
        <v>225000</v>
      </c>
      <c r="W440" s="9"/>
      <c r="X440" s="9">
        <f t="shared" si="103"/>
        <v>0</v>
      </c>
      <c r="Y440" s="9"/>
      <c r="Z440" s="9"/>
      <c r="AA440" s="10">
        <f t="shared" si="104"/>
        <v>0</v>
      </c>
      <c r="AB440" s="11">
        <v>45972</v>
      </c>
    </row>
    <row r="441" spans="1:28" ht="15.75" x14ac:dyDescent="0.25">
      <c r="A441" s="39">
        <v>45972</v>
      </c>
      <c r="B441" s="35" t="s">
        <v>35</v>
      </c>
      <c r="C441" s="33"/>
      <c r="D441" s="35" t="s">
        <v>41</v>
      </c>
      <c r="E441" s="33" t="s">
        <v>237</v>
      </c>
      <c r="F441" s="33">
        <v>2.5</v>
      </c>
      <c r="G441" s="33" t="s">
        <v>51</v>
      </c>
      <c r="H441" s="33">
        <v>90000</v>
      </c>
      <c r="I441" s="33">
        <f t="shared" si="86"/>
        <v>225000</v>
      </c>
      <c r="J441" s="37" t="s">
        <v>241</v>
      </c>
      <c r="K441" s="33"/>
      <c r="L441" s="9">
        <f t="shared" si="99"/>
        <v>0</v>
      </c>
      <c r="M441" s="9"/>
      <c r="N441" s="9"/>
      <c r="O441" s="9">
        <f t="shared" si="100"/>
        <v>0</v>
      </c>
      <c r="P441" s="9"/>
      <c r="Q441" s="9"/>
      <c r="R441" s="9">
        <f t="shared" si="101"/>
        <v>0</v>
      </c>
      <c r="S441" s="9"/>
      <c r="T441" s="9"/>
      <c r="U441" s="9">
        <f t="shared" si="102"/>
        <v>225000</v>
      </c>
      <c r="V441" s="9">
        <v>225000</v>
      </c>
      <c r="W441" s="9"/>
      <c r="X441" s="9">
        <f t="shared" si="103"/>
        <v>0</v>
      </c>
      <c r="Y441" s="9"/>
      <c r="Z441" s="9"/>
      <c r="AA441" s="10">
        <f t="shared" si="104"/>
        <v>0</v>
      </c>
      <c r="AB441" s="11">
        <v>45972</v>
      </c>
    </row>
    <row r="442" spans="1:28" ht="15.75" x14ac:dyDescent="0.25">
      <c r="A442" s="39">
        <v>45972</v>
      </c>
      <c r="B442" s="35" t="s">
        <v>35</v>
      </c>
      <c r="C442" s="33"/>
      <c r="D442" s="35" t="s">
        <v>41</v>
      </c>
      <c r="E442" s="33" t="s">
        <v>234</v>
      </c>
      <c r="F442" s="33">
        <v>2.5</v>
      </c>
      <c r="G442" s="33" t="s">
        <v>51</v>
      </c>
      <c r="H442" s="33">
        <v>90000</v>
      </c>
      <c r="I442" s="33">
        <f t="shared" si="86"/>
        <v>225000</v>
      </c>
      <c r="J442" s="37" t="s">
        <v>241</v>
      </c>
      <c r="K442" s="33"/>
      <c r="L442" s="9">
        <f t="shared" si="99"/>
        <v>0</v>
      </c>
      <c r="M442" s="9"/>
      <c r="N442" s="9"/>
      <c r="O442" s="9">
        <f t="shared" si="100"/>
        <v>0</v>
      </c>
      <c r="P442" s="9"/>
      <c r="Q442" s="9"/>
      <c r="R442" s="9">
        <f t="shared" si="101"/>
        <v>0</v>
      </c>
      <c r="S442" s="9"/>
      <c r="T442" s="9"/>
      <c r="U442" s="9">
        <f t="shared" si="102"/>
        <v>225000</v>
      </c>
      <c r="V442" s="9">
        <v>225000</v>
      </c>
      <c r="W442" s="9"/>
      <c r="X442" s="9">
        <f t="shared" si="103"/>
        <v>0</v>
      </c>
      <c r="Y442" s="9"/>
      <c r="Z442" s="9"/>
      <c r="AA442" s="10">
        <f t="shared" si="104"/>
        <v>0</v>
      </c>
      <c r="AB442" s="11">
        <v>45972</v>
      </c>
    </row>
    <row r="443" spans="1:28" ht="15.75" x14ac:dyDescent="0.25">
      <c r="A443" s="39">
        <v>45972</v>
      </c>
      <c r="B443" s="35" t="s">
        <v>982</v>
      </c>
      <c r="C443" s="33"/>
      <c r="D443" s="35" t="s">
        <v>41</v>
      </c>
      <c r="E443" s="33" t="s">
        <v>91</v>
      </c>
      <c r="F443" s="33">
        <v>500</v>
      </c>
      <c r="G443" s="33" t="s">
        <v>29</v>
      </c>
      <c r="H443" s="33">
        <v>3950</v>
      </c>
      <c r="I443" s="33">
        <f t="shared" si="86"/>
        <v>1975000</v>
      </c>
      <c r="J443" s="37" t="s">
        <v>241</v>
      </c>
      <c r="K443" s="33"/>
      <c r="L443" s="9">
        <f t="shared" si="99"/>
        <v>0</v>
      </c>
      <c r="M443" s="9"/>
      <c r="N443" s="9"/>
      <c r="O443" s="9">
        <f t="shared" si="100"/>
        <v>0</v>
      </c>
      <c r="P443" s="9"/>
      <c r="Q443" s="9"/>
      <c r="R443" s="9">
        <f t="shared" si="101"/>
        <v>0</v>
      </c>
      <c r="S443" s="9"/>
      <c r="T443" s="9"/>
      <c r="U443" s="9">
        <f t="shared" si="102"/>
        <v>1975000</v>
      </c>
      <c r="V443" s="9">
        <v>1975000</v>
      </c>
      <c r="W443" s="9"/>
      <c r="X443" s="9">
        <f t="shared" si="103"/>
        <v>0</v>
      </c>
      <c r="Y443" s="9"/>
      <c r="Z443" s="9"/>
      <c r="AA443" s="10">
        <f t="shared" si="104"/>
        <v>0</v>
      </c>
      <c r="AB443" s="11">
        <v>45972</v>
      </c>
    </row>
    <row r="444" spans="1:28" ht="15.75" x14ac:dyDescent="0.25">
      <c r="A444" s="39">
        <v>45972</v>
      </c>
      <c r="B444" s="35" t="s">
        <v>406</v>
      </c>
      <c r="C444" s="33"/>
      <c r="D444" s="35" t="s">
        <v>41</v>
      </c>
      <c r="E444" s="33" t="s">
        <v>95</v>
      </c>
      <c r="F444" s="33">
        <v>300</v>
      </c>
      <c r="G444" s="33" t="s">
        <v>29</v>
      </c>
      <c r="H444" s="33">
        <v>3800</v>
      </c>
      <c r="I444" s="33">
        <f t="shared" si="86"/>
        <v>1140000</v>
      </c>
      <c r="J444" s="37" t="s">
        <v>241</v>
      </c>
      <c r="K444" s="33"/>
      <c r="L444" s="9">
        <f t="shared" si="99"/>
        <v>0</v>
      </c>
      <c r="M444" s="9"/>
      <c r="N444" s="9"/>
      <c r="O444" s="9">
        <f t="shared" si="100"/>
        <v>0</v>
      </c>
      <c r="P444" s="9"/>
      <c r="Q444" s="9"/>
      <c r="R444" s="9">
        <f t="shared" si="101"/>
        <v>0</v>
      </c>
      <c r="S444" s="9"/>
      <c r="T444" s="9"/>
      <c r="U444" s="9">
        <f t="shared" si="102"/>
        <v>1140000</v>
      </c>
      <c r="V444" s="9">
        <v>1140000</v>
      </c>
      <c r="W444" s="9"/>
      <c r="X444" s="9">
        <f t="shared" si="103"/>
        <v>0</v>
      </c>
      <c r="Y444" s="9"/>
      <c r="Z444" s="9"/>
      <c r="AA444" s="10">
        <f t="shared" si="104"/>
        <v>0</v>
      </c>
      <c r="AB444" s="11">
        <v>45972</v>
      </c>
    </row>
    <row r="445" spans="1:28" ht="15.75" x14ac:dyDescent="0.25">
      <c r="A445" s="39">
        <v>45972</v>
      </c>
      <c r="B445" s="33" t="s">
        <v>173</v>
      </c>
      <c r="C445" s="33"/>
      <c r="D445" s="35" t="s">
        <v>41</v>
      </c>
      <c r="E445" s="33" t="s">
        <v>726</v>
      </c>
      <c r="F445" s="33">
        <v>1</v>
      </c>
      <c r="G445" s="33" t="s">
        <v>23</v>
      </c>
      <c r="H445" s="33">
        <v>400000</v>
      </c>
      <c r="I445" s="33">
        <f t="shared" si="86"/>
        <v>400000</v>
      </c>
      <c r="J445" s="37" t="s">
        <v>1218</v>
      </c>
      <c r="K445" s="33"/>
      <c r="L445" s="9">
        <f t="shared" si="99"/>
        <v>0</v>
      </c>
      <c r="M445" s="9"/>
      <c r="N445" s="9"/>
      <c r="O445" s="9">
        <f t="shared" si="100"/>
        <v>0</v>
      </c>
      <c r="P445" s="9"/>
      <c r="Q445" s="9"/>
      <c r="R445" s="9">
        <f t="shared" si="101"/>
        <v>0</v>
      </c>
      <c r="S445" s="9"/>
      <c r="T445" s="9"/>
      <c r="U445" s="9">
        <f t="shared" si="102"/>
        <v>0</v>
      </c>
      <c r="V445" s="9"/>
      <c r="W445" s="9"/>
      <c r="X445" s="9">
        <f t="shared" si="103"/>
        <v>400000</v>
      </c>
      <c r="Y445" s="9">
        <v>400000</v>
      </c>
      <c r="Z445" s="9"/>
      <c r="AA445" s="10">
        <f t="shared" si="104"/>
        <v>0</v>
      </c>
      <c r="AB445" s="11">
        <v>45972</v>
      </c>
    </row>
    <row r="446" spans="1:28" ht="15.75" x14ac:dyDescent="0.25">
      <c r="A446" s="39">
        <v>45972</v>
      </c>
      <c r="B446" s="33" t="s">
        <v>402</v>
      </c>
      <c r="C446" s="33"/>
      <c r="D446" s="35" t="s">
        <v>41</v>
      </c>
      <c r="E446" s="33" t="s">
        <v>774</v>
      </c>
      <c r="F446" s="33">
        <v>2</v>
      </c>
      <c r="G446" s="33" t="s">
        <v>33</v>
      </c>
      <c r="H446" s="33">
        <v>300000</v>
      </c>
      <c r="I446" s="33">
        <f t="shared" si="86"/>
        <v>600000</v>
      </c>
      <c r="J446" s="37" t="s">
        <v>240</v>
      </c>
      <c r="K446" s="33" t="s">
        <v>1217</v>
      </c>
      <c r="L446" s="9">
        <f t="shared" si="99"/>
        <v>0</v>
      </c>
      <c r="M446" s="9"/>
      <c r="N446" s="9"/>
      <c r="O446" s="9">
        <f t="shared" si="100"/>
        <v>600000</v>
      </c>
      <c r="P446" s="9">
        <v>600000</v>
      </c>
      <c r="Q446" s="9"/>
      <c r="R446" s="9">
        <f t="shared" si="101"/>
        <v>0</v>
      </c>
      <c r="S446" s="9"/>
      <c r="T446" s="9"/>
      <c r="U446" s="9">
        <f t="shared" si="102"/>
        <v>0</v>
      </c>
      <c r="V446" s="9"/>
      <c r="W446" s="9"/>
      <c r="X446" s="9">
        <f t="shared" si="103"/>
        <v>0</v>
      </c>
      <c r="Y446" s="9"/>
      <c r="Z446" s="9"/>
      <c r="AA446" s="10">
        <f t="shared" si="104"/>
        <v>0</v>
      </c>
      <c r="AB446" s="11">
        <v>45973</v>
      </c>
    </row>
    <row r="447" spans="1:28" ht="15.75" x14ac:dyDescent="0.25">
      <c r="A447" s="39">
        <v>45972</v>
      </c>
      <c r="B447" s="33" t="s">
        <v>402</v>
      </c>
      <c r="C447" s="33"/>
      <c r="D447" s="35" t="s">
        <v>41</v>
      </c>
      <c r="E447" s="33" t="s">
        <v>235</v>
      </c>
      <c r="F447" s="33">
        <v>5</v>
      </c>
      <c r="G447" s="33" t="s">
        <v>51</v>
      </c>
      <c r="H447" s="33">
        <v>90000</v>
      </c>
      <c r="I447" s="33">
        <f t="shared" ref="I447:I510" si="105">F447*H447</f>
        <v>450000</v>
      </c>
      <c r="J447" s="37" t="s">
        <v>240</v>
      </c>
      <c r="K447" s="33" t="s">
        <v>1217</v>
      </c>
      <c r="L447" s="9">
        <f t="shared" si="99"/>
        <v>0</v>
      </c>
      <c r="M447" s="9"/>
      <c r="N447" s="9"/>
      <c r="O447" s="9">
        <f t="shared" si="100"/>
        <v>450000</v>
      </c>
      <c r="P447" s="9">
        <v>450000</v>
      </c>
      <c r="Q447" s="9"/>
      <c r="R447" s="9">
        <f t="shared" si="101"/>
        <v>0</v>
      </c>
      <c r="S447" s="9"/>
      <c r="T447" s="9"/>
      <c r="U447" s="9">
        <f t="shared" si="102"/>
        <v>0</v>
      </c>
      <c r="V447" s="9"/>
      <c r="W447" s="9"/>
      <c r="X447" s="9">
        <f t="shared" si="103"/>
        <v>0</v>
      </c>
      <c r="Y447" s="9"/>
      <c r="Z447" s="9"/>
      <c r="AA447" s="10">
        <f t="shared" si="104"/>
        <v>0</v>
      </c>
      <c r="AB447" s="11">
        <v>45973</v>
      </c>
    </row>
    <row r="448" spans="1:28" ht="15.75" x14ac:dyDescent="0.25">
      <c r="A448" s="39">
        <v>45972</v>
      </c>
      <c r="B448" s="33" t="s">
        <v>210</v>
      </c>
      <c r="C448" s="33"/>
      <c r="D448" s="35" t="s">
        <v>41</v>
      </c>
      <c r="E448" s="33" t="s">
        <v>122</v>
      </c>
      <c r="F448" s="33">
        <v>10</v>
      </c>
      <c r="G448" s="33" t="s">
        <v>51</v>
      </c>
      <c r="H448" s="33">
        <v>70000</v>
      </c>
      <c r="I448" s="33">
        <f t="shared" si="105"/>
        <v>700000</v>
      </c>
      <c r="J448" s="37" t="s">
        <v>241</v>
      </c>
      <c r="K448" s="33" t="s">
        <v>1217</v>
      </c>
      <c r="L448" s="9">
        <f t="shared" si="99"/>
        <v>0</v>
      </c>
      <c r="M448" s="9"/>
      <c r="N448" s="9"/>
      <c r="O448" s="9">
        <f t="shared" si="100"/>
        <v>0</v>
      </c>
      <c r="P448" s="9"/>
      <c r="Q448" s="9"/>
      <c r="R448" s="9">
        <f t="shared" si="101"/>
        <v>0</v>
      </c>
      <c r="S448" s="9"/>
      <c r="T448" s="9"/>
      <c r="U448" s="9">
        <f t="shared" si="102"/>
        <v>700000</v>
      </c>
      <c r="V448" s="9">
        <v>700000</v>
      </c>
      <c r="W448" s="9"/>
      <c r="X448" s="9">
        <f t="shared" si="103"/>
        <v>0</v>
      </c>
      <c r="Y448" s="9"/>
      <c r="Z448" s="9"/>
      <c r="AA448" s="10">
        <f t="shared" si="104"/>
        <v>0</v>
      </c>
      <c r="AB448" s="11">
        <v>45972</v>
      </c>
    </row>
    <row r="449" spans="1:28" ht="15.75" x14ac:dyDescent="0.25">
      <c r="A449" s="39">
        <v>45972</v>
      </c>
      <c r="B449" s="33" t="s">
        <v>191</v>
      </c>
      <c r="C449" s="33"/>
      <c r="D449" s="35" t="s">
        <v>41</v>
      </c>
      <c r="E449" s="33" t="s">
        <v>185</v>
      </c>
      <c r="F449" s="33">
        <v>6000</v>
      </c>
      <c r="G449" s="33" t="s">
        <v>29</v>
      </c>
      <c r="H449" s="33">
        <v>875</v>
      </c>
      <c r="I449" s="33">
        <f t="shared" si="105"/>
        <v>5250000</v>
      </c>
      <c r="J449" s="37" t="s">
        <v>241</v>
      </c>
      <c r="K449" s="33" t="s">
        <v>1219</v>
      </c>
      <c r="L449" s="9">
        <f t="shared" si="99"/>
        <v>3956000</v>
      </c>
      <c r="M449" s="9">
        <v>3956000</v>
      </c>
      <c r="N449" s="9"/>
      <c r="O449" s="9">
        <f t="shared" si="100"/>
        <v>0</v>
      </c>
      <c r="P449" s="9"/>
      <c r="Q449" s="9"/>
      <c r="R449" s="9">
        <f t="shared" si="101"/>
        <v>0</v>
      </c>
      <c r="S449" s="9"/>
      <c r="T449" s="9"/>
      <c r="U449" s="9">
        <f t="shared" si="102"/>
        <v>1294000</v>
      </c>
      <c r="V449" s="9">
        <v>1294000</v>
      </c>
      <c r="W449" s="9"/>
      <c r="X449" s="9">
        <f t="shared" si="103"/>
        <v>0</v>
      </c>
      <c r="Y449" s="9"/>
      <c r="Z449" s="9"/>
      <c r="AA449" s="10">
        <f t="shared" si="104"/>
        <v>0</v>
      </c>
      <c r="AB449" s="11">
        <v>45981</v>
      </c>
    </row>
    <row r="450" spans="1:28" ht="15.75" x14ac:dyDescent="0.25">
      <c r="A450" s="32">
        <v>45972</v>
      </c>
      <c r="B450" s="33" t="s">
        <v>258</v>
      </c>
      <c r="C450" s="33"/>
      <c r="D450" s="33" t="s">
        <v>41</v>
      </c>
      <c r="E450" s="33" t="s">
        <v>185</v>
      </c>
      <c r="F450" s="33">
        <v>20800</v>
      </c>
      <c r="G450" s="33" t="s">
        <v>29</v>
      </c>
      <c r="H450" s="33">
        <v>900</v>
      </c>
      <c r="I450" s="33">
        <f t="shared" si="105"/>
        <v>18720000</v>
      </c>
      <c r="J450" s="82" t="s">
        <v>38</v>
      </c>
      <c r="K450" s="33" t="s">
        <v>1262</v>
      </c>
      <c r="L450" s="9">
        <f t="shared" si="99"/>
        <v>0</v>
      </c>
      <c r="M450" s="9"/>
      <c r="N450" s="9"/>
      <c r="O450" s="9">
        <f t="shared" si="100"/>
        <v>0</v>
      </c>
      <c r="P450" s="9"/>
      <c r="Q450" s="9"/>
      <c r="R450" s="9">
        <f t="shared" si="101"/>
        <v>0</v>
      </c>
      <c r="S450" s="9"/>
      <c r="T450" s="9"/>
      <c r="U450" s="9">
        <f t="shared" si="102"/>
        <v>0</v>
      </c>
      <c r="V450" s="9"/>
      <c r="W450" s="9"/>
      <c r="X450" s="9">
        <f t="shared" si="103"/>
        <v>0</v>
      </c>
      <c r="Y450" s="9"/>
      <c r="Z450" s="9"/>
      <c r="AA450" s="10">
        <f t="shared" si="104"/>
        <v>18720000</v>
      </c>
      <c r="AB450" s="11"/>
    </row>
    <row r="451" spans="1:28" ht="15.75" x14ac:dyDescent="0.25">
      <c r="A451" s="39">
        <v>45972</v>
      </c>
      <c r="B451" s="33" t="s">
        <v>258</v>
      </c>
      <c r="C451" s="33"/>
      <c r="D451" s="35" t="s">
        <v>41</v>
      </c>
      <c r="E451" s="33" t="s">
        <v>99</v>
      </c>
      <c r="F451" s="33">
        <v>6</v>
      </c>
      <c r="G451" s="33" t="s">
        <v>25</v>
      </c>
      <c r="H451" s="33">
        <v>480000</v>
      </c>
      <c r="I451" s="33">
        <f t="shared" si="105"/>
        <v>2880000</v>
      </c>
      <c r="J451" s="82" t="s">
        <v>38</v>
      </c>
      <c r="K451" s="33" t="s">
        <v>1262</v>
      </c>
      <c r="L451" s="9">
        <f t="shared" si="99"/>
        <v>0</v>
      </c>
      <c r="M451" s="9"/>
      <c r="N451" s="9"/>
      <c r="O451" s="9">
        <f t="shared" si="100"/>
        <v>0</v>
      </c>
      <c r="P451" s="9"/>
      <c r="Q451" s="9"/>
      <c r="R451" s="9">
        <f t="shared" si="101"/>
        <v>0</v>
      </c>
      <c r="S451" s="9"/>
      <c r="T451" s="9"/>
      <c r="U451" s="9">
        <f t="shared" si="102"/>
        <v>0</v>
      </c>
      <c r="V451" s="9"/>
      <c r="W451" s="9"/>
      <c r="X451" s="9">
        <f t="shared" si="103"/>
        <v>0</v>
      </c>
      <c r="Y451" s="9"/>
      <c r="Z451" s="9"/>
      <c r="AA451" s="10">
        <f t="shared" si="104"/>
        <v>2880000</v>
      </c>
      <c r="AB451" s="11"/>
    </row>
    <row r="452" spans="1:28" ht="15.75" x14ac:dyDescent="0.25">
      <c r="A452" s="39">
        <v>45972</v>
      </c>
      <c r="B452" s="33" t="s">
        <v>728</v>
      </c>
      <c r="C452" s="35"/>
      <c r="D452" s="35" t="s">
        <v>41</v>
      </c>
      <c r="E452" s="35" t="s">
        <v>135</v>
      </c>
      <c r="F452" s="35">
        <v>28.9</v>
      </c>
      <c r="G452" s="35" t="s">
        <v>51</v>
      </c>
      <c r="H452" s="35">
        <v>43000</v>
      </c>
      <c r="I452" s="33">
        <f t="shared" si="105"/>
        <v>1242700</v>
      </c>
      <c r="J452" s="37" t="s">
        <v>241</v>
      </c>
      <c r="K452" s="35" t="s">
        <v>1219</v>
      </c>
      <c r="L452" s="9">
        <f t="shared" si="99"/>
        <v>0</v>
      </c>
      <c r="M452" s="9"/>
      <c r="N452" s="9"/>
      <c r="O452" s="9">
        <f t="shared" si="100"/>
        <v>0</v>
      </c>
      <c r="P452" s="9"/>
      <c r="Q452" s="9"/>
      <c r="R452" s="9">
        <f t="shared" si="101"/>
        <v>0</v>
      </c>
      <c r="S452" s="9"/>
      <c r="T452" s="9"/>
      <c r="U452" s="9">
        <f t="shared" si="102"/>
        <v>1242700</v>
      </c>
      <c r="V452" s="9">
        <v>1242700</v>
      </c>
      <c r="W452" s="9"/>
      <c r="X452" s="9">
        <f t="shared" si="103"/>
        <v>0</v>
      </c>
      <c r="Y452" s="9"/>
      <c r="Z452" s="9"/>
      <c r="AA452" s="10">
        <f t="shared" si="104"/>
        <v>0</v>
      </c>
      <c r="AB452" s="11">
        <v>45978</v>
      </c>
    </row>
    <row r="453" spans="1:28" ht="16.5" thickBot="1" x14ac:dyDescent="0.3">
      <c r="A453" s="95">
        <v>45972</v>
      </c>
      <c r="B453" s="62" t="s">
        <v>982</v>
      </c>
      <c r="C453" s="62"/>
      <c r="D453" s="62" t="s">
        <v>41</v>
      </c>
      <c r="E453" s="62" t="s">
        <v>407</v>
      </c>
      <c r="F453" s="62">
        <v>3</v>
      </c>
      <c r="G453" s="62" t="s">
        <v>33</v>
      </c>
      <c r="H453" s="62">
        <v>300000</v>
      </c>
      <c r="I453" s="62">
        <f t="shared" si="105"/>
        <v>900000</v>
      </c>
      <c r="J453" s="63" t="s">
        <v>241</v>
      </c>
      <c r="K453" s="62"/>
      <c r="L453" s="97">
        <f t="shared" si="99"/>
        <v>0</v>
      </c>
      <c r="M453" s="97"/>
      <c r="N453" s="97"/>
      <c r="O453" s="97">
        <f t="shared" si="100"/>
        <v>0</v>
      </c>
      <c r="P453" s="97"/>
      <c r="Q453" s="97"/>
      <c r="R453" s="97">
        <f t="shared" si="101"/>
        <v>0</v>
      </c>
      <c r="S453" s="97"/>
      <c r="T453" s="97"/>
      <c r="U453" s="97">
        <f t="shared" si="102"/>
        <v>900000</v>
      </c>
      <c r="V453" s="97">
        <v>900000</v>
      </c>
      <c r="W453" s="97"/>
      <c r="X453" s="97">
        <f t="shared" si="103"/>
        <v>0</v>
      </c>
      <c r="Y453" s="97"/>
      <c r="Z453" s="97"/>
      <c r="AA453" s="98">
        <f t="shared" si="104"/>
        <v>0</v>
      </c>
      <c r="AB453" s="99">
        <v>45971</v>
      </c>
    </row>
    <row r="454" spans="1:28" ht="15.75" x14ac:dyDescent="0.25">
      <c r="A454" s="39">
        <v>45973</v>
      </c>
      <c r="B454" s="35" t="s">
        <v>87</v>
      </c>
      <c r="C454" s="35"/>
      <c r="D454" s="35" t="s">
        <v>41</v>
      </c>
      <c r="E454" s="35" t="s">
        <v>407</v>
      </c>
      <c r="F454" s="35">
        <v>1</v>
      </c>
      <c r="G454" s="35" t="s">
        <v>33</v>
      </c>
      <c r="H454" s="35">
        <v>300000</v>
      </c>
      <c r="I454" s="128">
        <f t="shared" si="105"/>
        <v>300000</v>
      </c>
      <c r="J454" s="37" t="s">
        <v>241</v>
      </c>
      <c r="K454" s="35"/>
      <c r="L454" s="120">
        <f t="shared" si="99"/>
        <v>0</v>
      </c>
      <c r="M454" s="120"/>
      <c r="N454" s="120"/>
      <c r="O454" s="120">
        <f t="shared" si="100"/>
        <v>0</v>
      </c>
      <c r="P454" s="120"/>
      <c r="Q454" s="120"/>
      <c r="R454" s="120">
        <f t="shared" si="101"/>
        <v>0</v>
      </c>
      <c r="S454" s="120"/>
      <c r="T454" s="120"/>
      <c r="U454" s="120">
        <f t="shared" si="102"/>
        <v>300000</v>
      </c>
      <c r="V454" s="120">
        <v>300000</v>
      </c>
      <c r="W454" s="120"/>
      <c r="X454" s="120">
        <f t="shared" si="103"/>
        <v>0</v>
      </c>
      <c r="Y454" s="120"/>
      <c r="Z454" s="120"/>
      <c r="AA454" s="121">
        <f t="shared" si="104"/>
        <v>0</v>
      </c>
      <c r="AB454" s="122">
        <v>45973</v>
      </c>
    </row>
    <row r="455" spans="1:28" ht="15.75" x14ac:dyDescent="0.25">
      <c r="A455" s="39">
        <v>45973</v>
      </c>
      <c r="B455" s="35" t="s">
        <v>87</v>
      </c>
      <c r="C455" s="33"/>
      <c r="D455" s="35" t="s">
        <v>41</v>
      </c>
      <c r="E455" s="33" t="s">
        <v>774</v>
      </c>
      <c r="F455" s="33">
        <v>1</v>
      </c>
      <c r="G455" s="33" t="s">
        <v>33</v>
      </c>
      <c r="H455" s="33">
        <v>300000</v>
      </c>
      <c r="I455" s="33">
        <f t="shared" si="105"/>
        <v>300000</v>
      </c>
      <c r="J455" s="37" t="s">
        <v>241</v>
      </c>
      <c r="K455" s="33"/>
      <c r="L455" s="9">
        <f t="shared" ref="L455:L475" si="106">M455+N455</f>
        <v>0</v>
      </c>
      <c r="M455" s="9"/>
      <c r="N455" s="9"/>
      <c r="O455" s="9">
        <f t="shared" ref="O455:O475" si="107">P455+Q455</f>
        <v>0</v>
      </c>
      <c r="P455" s="9"/>
      <c r="Q455" s="9"/>
      <c r="R455" s="9">
        <f t="shared" ref="R455:R475" si="108">S455+T455</f>
        <v>0</v>
      </c>
      <c r="S455" s="9"/>
      <c r="T455" s="9"/>
      <c r="U455" s="9">
        <f t="shared" ref="U455:U475" si="109">V455+W455</f>
        <v>300000</v>
      </c>
      <c r="V455" s="9">
        <v>300000</v>
      </c>
      <c r="W455" s="9"/>
      <c r="X455" s="9">
        <f t="shared" ref="X455:X475" si="110">Y455+Z455</f>
        <v>0</v>
      </c>
      <c r="Y455" s="9"/>
      <c r="Z455" s="9"/>
      <c r="AA455" s="10">
        <f t="shared" ref="AA455:AA475" si="111">C455+I455-L455-O455-U455-X455-R455</f>
        <v>0</v>
      </c>
      <c r="AB455" s="11">
        <v>45973</v>
      </c>
    </row>
    <row r="456" spans="1:28" ht="15.75" x14ac:dyDescent="0.25">
      <c r="A456" s="39">
        <v>45973</v>
      </c>
      <c r="B456" s="35" t="s">
        <v>264</v>
      </c>
      <c r="C456" s="35"/>
      <c r="D456" s="35" t="s">
        <v>41</v>
      </c>
      <c r="E456" s="35" t="s">
        <v>185</v>
      </c>
      <c r="F456" s="35">
        <v>1200</v>
      </c>
      <c r="G456" s="35" t="s">
        <v>29</v>
      </c>
      <c r="H456" s="35">
        <v>1150</v>
      </c>
      <c r="I456" s="33">
        <f t="shared" si="105"/>
        <v>1380000</v>
      </c>
      <c r="J456" s="41" t="s">
        <v>240</v>
      </c>
      <c r="K456" s="35"/>
      <c r="L456" s="9">
        <f t="shared" si="106"/>
        <v>0</v>
      </c>
      <c r="M456" s="9"/>
      <c r="N456" s="9"/>
      <c r="O456" s="9">
        <f t="shared" si="107"/>
        <v>1380000</v>
      </c>
      <c r="P456" s="9">
        <v>1380000</v>
      </c>
      <c r="Q456" s="9"/>
      <c r="R456" s="9">
        <f t="shared" si="108"/>
        <v>0</v>
      </c>
      <c r="S456" s="9"/>
      <c r="T456" s="9"/>
      <c r="U456" s="9">
        <f t="shared" si="109"/>
        <v>0</v>
      </c>
      <c r="V456" s="9"/>
      <c r="W456" s="9"/>
      <c r="X456" s="9">
        <f t="shared" si="110"/>
        <v>0</v>
      </c>
      <c r="Y456" s="9"/>
      <c r="Z456" s="9"/>
      <c r="AA456" s="10">
        <f t="shared" si="111"/>
        <v>0</v>
      </c>
      <c r="AB456" s="11">
        <v>45973</v>
      </c>
    </row>
    <row r="457" spans="1:28" ht="15.75" x14ac:dyDescent="0.25">
      <c r="A457" s="39">
        <v>45973</v>
      </c>
      <c r="B457" s="35" t="s">
        <v>151</v>
      </c>
      <c r="C457" s="33"/>
      <c r="D457" s="35" t="s">
        <v>41</v>
      </c>
      <c r="E457" s="33" t="s">
        <v>177</v>
      </c>
      <c r="F457" s="33">
        <v>1.19</v>
      </c>
      <c r="G457" s="35" t="s">
        <v>178</v>
      </c>
      <c r="H457" s="33">
        <v>660000</v>
      </c>
      <c r="I457" s="33">
        <f t="shared" si="105"/>
        <v>785400</v>
      </c>
      <c r="J457" s="82" t="s">
        <v>38</v>
      </c>
      <c r="K457" s="107" t="s">
        <v>1217</v>
      </c>
      <c r="L457" s="9">
        <f t="shared" si="106"/>
        <v>0</v>
      </c>
      <c r="M457" s="9"/>
      <c r="N457" s="9"/>
      <c r="O457" s="9">
        <f t="shared" si="107"/>
        <v>0</v>
      </c>
      <c r="P457" s="9"/>
      <c r="Q457" s="9"/>
      <c r="R457" s="9">
        <f t="shared" si="108"/>
        <v>0</v>
      </c>
      <c r="S457" s="9"/>
      <c r="T457" s="9"/>
      <c r="U457" s="9">
        <f t="shared" si="109"/>
        <v>0</v>
      </c>
      <c r="V457" s="9"/>
      <c r="W457" s="9"/>
      <c r="X457" s="9">
        <f t="shared" si="110"/>
        <v>0</v>
      </c>
      <c r="Y457" s="9"/>
      <c r="Z457" s="9"/>
      <c r="AA457" s="10">
        <f t="shared" si="111"/>
        <v>785400</v>
      </c>
      <c r="AB457" s="11"/>
    </row>
    <row r="458" spans="1:28" ht="15.75" x14ac:dyDescent="0.25">
      <c r="A458" s="39">
        <v>45973</v>
      </c>
      <c r="B458" s="35" t="s">
        <v>191</v>
      </c>
      <c r="C458" s="33"/>
      <c r="D458" s="35" t="s">
        <v>41</v>
      </c>
      <c r="E458" s="33" t="s">
        <v>61</v>
      </c>
      <c r="F458" s="33">
        <v>5</v>
      </c>
      <c r="G458" s="35" t="s">
        <v>25</v>
      </c>
      <c r="H458" s="33">
        <v>45000</v>
      </c>
      <c r="I458" s="33">
        <f t="shared" si="105"/>
        <v>225000</v>
      </c>
      <c r="J458" s="37" t="s">
        <v>241</v>
      </c>
      <c r="K458" s="33" t="s">
        <v>1219</v>
      </c>
      <c r="L458" s="9">
        <f t="shared" si="106"/>
        <v>225000</v>
      </c>
      <c r="M458" s="9">
        <v>225000</v>
      </c>
      <c r="N458" s="9"/>
      <c r="O458" s="9">
        <f t="shared" si="107"/>
        <v>0</v>
      </c>
      <c r="P458" s="9"/>
      <c r="Q458" s="9"/>
      <c r="R458" s="9">
        <f t="shared" si="108"/>
        <v>0</v>
      </c>
      <c r="S458" s="9"/>
      <c r="T458" s="9"/>
      <c r="U458" s="9">
        <f t="shared" si="109"/>
        <v>0</v>
      </c>
      <c r="V458" s="9"/>
      <c r="W458" s="9"/>
      <c r="X458" s="9">
        <f t="shared" si="110"/>
        <v>0</v>
      </c>
      <c r="Y458" s="9"/>
      <c r="Z458" s="9"/>
      <c r="AA458" s="10">
        <f t="shared" si="111"/>
        <v>0</v>
      </c>
      <c r="AB458" s="11">
        <v>45981</v>
      </c>
    </row>
    <row r="459" spans="1:28" ht="15.75" x14ac:dyDescent="0.25">
      <c r="A459" s="39">
        <v>45973</v>
      </c>
      <c r="B459" s="35" t="s">
        <v>488</v>
      </c>
      <c r="C459" s="35"/>
      <c r="D459" s="35" t="s">
        <v>41</v>
      </c>
      <c r="E459" s="35" t="s">
        <v>110</v>
      </c>
      <c r="F459" s="35">
        <v>3400</v>
      </c>
      <c r="G459" s="35" t="s">
        <v>29</v>
      </c>
      <c r="H459" s="35">
        <v>1800</v>
      </c>
      <c r="I459" s="33">
        <f t="shared" si="105"/>
        <v>6120000</v>
      </c>
      <c r="J459" s="37" t="s">
        <v>241</v>
      </c>
      <c r="K459" s="35"/>
      <c r="L459" s="9">
        <f t="shared" si="106"/>
        <v>0</v>
      </c>
      <c r="M459" s="9"/>
      <c r="N459" s="9"/>
      <c r="O459" s="9">
        <f t="shared" si="107"/>
        <v>0</v>
      </c>
      <c r="P459" s="9"/>
      <c r="Q459" s="9"/>
      <c r="R459" s="9">
        <f t="shared" si="108"/>
        <v>0</v>
      </c>
      <c r="S459" s="9"/>
      <c r="T459" s="9"/>
      <c r="U459" s="9">
        <f t="shared" si="109"/>
        <v>6120000</v>
      </c>
      <c r="V459" s="9">
        <v>6120000</v>
      </c>
      <c r="W459" s="9"/>
      <c r="X459" s="9">
        <f t="shared" si="110"/>
        <v>0</v>
      </c>
      <c r="Y459" s="9"/>
      <c r="Z459" s="9"/>
      <c r="AA459" s="10">
        <f t="shared" si="111"/>
        <v>0</v>
      </c>
      <c r="AB459" s="11">
        <v>45973</v>
      </c>
    </row>
    <row r="460" spans="1:28" ht="15.75" x14ac:dyDescent="0.25">
      <c r="A460" s="39">
        <v>45973</v>
      </c>
      <c r="B460" s="33" t="s">
        <v>402</v>
      </c>
      <c r="C460" s="33"/>
      <c r="D460" s="35" t="s">
        <v>41</v>
      </c>
      <c r="E460" s="33" t="s">
        <v>945</v>
      </c>
      <c r="F460" s="33">
        <v>400</v>
      </c>
      <c r="G460" s="35" t="s">
        <v>29</v>
      </c>
      <c r="H460" s="33">
        <v>2000</v>
      </c>
      <c r="I460" s="33">
        <f t="shared" si="105"/>
        <v>800000</v>
      </c>
      <c r="J460" s="41" t="s">
        <v>240</v>
      </c>
      <c r="K460" s="33"/>
      <c r="L460" s="9">
        <f t="shared" si="106"/>
        <v>0</v>
      </c>
      <c r="M460" s="9"/>
      <c r="N460" s="9"/>
      <c r="O460" s="9">
        <f t="shared" si="107"/>
        <v>800000</v>
      </c>
      <c r="P460" s="9">
        <v>800000</v>
      </c>
      <c r="Q460" s="9"/>
      <c r="R460" s="9">
        <f t="shared" si="108"/>
        <v>0</v>
      </c>
      <c r="S460" s="9"/>
      <c r="T460" s="9"/>
      <c r="U460" s="9">
        <f t="shared" si="109"/>
        <v>0</v>
      </c>
      <c r="V460" s="9"/>
      <c r="W460" s="9"/>
      <c r="X460" s="9">
        <f t="shared" si="110"/>
        <v>0</v>
      </c>
      <c r="Y460" s="9"/>
      <c r="Z460" s="9"/>
      <c r="AA460" s="10">
        <f t="shared" si="111"/>
        <v>0</v>
      </c>
      <c r="AB460" s="11">
        <v>45973</v>
      </c>
    </row>
    <row r="461" spans="1:28" ht="15.75" x14ac:dyDescent="0.25">
      <c r="A461" s="39">
        <v>45973</v>
      </c>
      <c r="B461" s="33" t="s">
        <v>402</v>
      </c>
      <c r="C461" s="33"/>
      <c r="D461" s="35" t="s">
        <v>41</v>
      </c>
      <c r="E461" s="33" t="s">
        <v>110</v>
      </c>
      <c r="F461" s="33">
        <v>200</v>
      </c>
      <c r="G461" s="35" t="s">
        <v>29</v>
      </c>
      <c r="H461" s="33">
        <v>2000</v>
      </c>
      <c r="I461" s="33">
        <f t="shared" si="105"/>
        <v>400000</v>
      </c>
      <c r="J461" s="41" t="s">
        <v>240</v>
      </c>
      <c r="K461" s="33"/>
      <c r="L461" s="9">
        <f t="shared" si="106"/>
        <v>0</v>
      </c>
      <c r="M461" s="9"/>
      <c r="N461" s="9"/>
      <c r="O461" s="9">
        <f t="shared" si="107"/>
        <v>400000</v>
      </c>
      <c r="P461" s="9">
        <v>400000</v>
      </c>
      <c r="Q461" s="9"/>
      <c r="R461" s="9">
        <f t="shared" si="108"/>
        <v>0</v>
      </c>
      <c r="S461" s="9"/>
      <c r="T461" s="9"/>
      <c r="U461" s="9">
        <f t="shared" si="109"/>
        <v>0</v>
      </c>
      <c r="V461" s="9"/>
      <c r="W461" s="9"/>
      <c r="X461" s="9">
        <f t="shared" si="110"/>
        <v>0</v>
      </c>
      <c r="Y461" s="9"/>
      <c r="Z461" s="9"/>
      <c r="AA461" s="10">
        <f t="shared" si="111"/>
        <v>0</v>
      </c>
      <c r="AB461" s="11">
        <v>45973</v>
      </c>
    </row>
    <row r="462" spans="1:28" ht="15.75" x14ac:dyDescent="0.25">
      <c r="A462" s="39">
        <v>45973</v>
      </c>
      <c r="B462" s="33" t="s">
        <v>307</v>
      </c>
      <c r="C462" s="33"/>
      <c r="D462" s="35" t="s">
        <v>41</v>
      </c>
      <c r="E462" s="33" t="s">
        <v>61</v>
      </c>
      <c r="F462" s="33">
        <v>2</v>
      </c>
      <c r="G462" s="33" t="s">
        <v>25</v>
      </c>
      <c r="H462" s="33">
        <v>45000</v>
      </c>
      <c r="I462" s="33">
        <f t="shared" si="105"/>
        <v>90000</v>
      </c>
      <c r="J462" s="41" t="s">
        <v>240</v>
      </c>
      <c r="K462" s="33" t="s">
        <v>1267</v>
      </c>
      <c r="L462" s="9">
        <f t="shared" si="106"/>
        <v>0</v>
      </c>
      <c r="M462" s="9"/>
      <c r="N462" s="9"/>
      <c r="O462" s="9">
        <f t="shared" si="107"/>
        <v>0</v>
      </c>
      <c r="P462" s="9"/>
      <c r="Q462" s="9"/>
      <c r="R462" s="9">
        <f t="shared" si="108"/>
        <v>90000</v>
      </c>
      <c r="S462" s="9">
        <v>90000</v>
      </c>
      <c r="T462" s="9"/>
      <c r="U462" s="9">
        <f t="shared" si="109"/>
        <v>0</v>
      </c>
      <c r="V462" s="9"/>
      <c r="W462" s="9"/>
      <c r="X462" s="9">
        <f t="shared" si="110"/>
        <v>0</v>
      </c>
      <c r="Y462" s="9"/>
      <c r="Z462" s="9"/>
      <c r="AA462" s="10">
        <f t="shared" si="111"/>
        <v>0</v>
      </c>
      <c r="AB462" s="11">
        <v>45974</v>
      </c>
    </row>
    <row r="463" spans="1:28" ht="15.75" x14ac:dyDescent="0.25">
      <c r="A463" s="39">
        <v>45973</v>
      </c>
      <c r="B463" s="33" t="s">
        <v>1135</v>
      </c>
      <c r="C463" s="33"/>
      <c r="D463" s="35" t="s">
        <v>41</v>
      </c>
      <c r="E463" s="33" t="s">
        <v>32</v>
      </c>
      <c r="F463" s="33">
        <v>2</v>
      </c>
      <c r="G463" s="33" t="s">
        <v>33</v>
      </c>
      <c r="H463" s="33">
        <v>150000</v>
      </c>
      <c r="I463" s="33">
        <f t="shared" si="105"/>
        <v>300000</v>
      </c>
      <c r="J463" s="37" t="s">
        <v>241</v>
      </c>
      <c r="K463" s="33"/>
      <c r="L463" s="9">
        <f t="shared" si="106"/>
        <v>0</v>
      </c>
      <c r="M463" s="9"/>
      <c r="N463" s="9"/>
      <c r="O463" s="9">
        <f t="shared" si="107"/>
        <v>0</v>
      </c>
      <c r="P463" s="9"/>
      <c r="Q463" s="9"/>
      <c r="R463" s="9">
        <f t="shared" si="108"/>
        <v>0</v>
      </c>
      <c r="S463" s="9"/>
      <c r="T463" s="9"/>
      <c r="U463" s="9">
        <f t="shared" si="109"/>
        <v>300000</v>
      </c>
      <c r="V463" s="9">
        <v>300000</v>
      </c>
      <c r="W463" s="9"/>
      <c r="X463" s="9">
        <f t="shared" si="110"/>
        <v>0</v>
      </c>
      <c r="Y463" s="9"/>
      <c r="Z463" s="9"/>
      <c r="AA463" s="10">
        <f t="shared" si="111"/>
        <v>0</v>
      </c>
      <c r="AB463" s="11">
        <v>45973</v>
      </c>
    </row>
    <row r="464" spans="1:28" ht="15.75" x14ac:dyDescent="0.25">
      <c r="A464" s="39">
        <v>45973</v>
      </c>
      <c r="B464" s="33" t="s">
        <v>92</v>
      </c>
      <c r="C464" s="33"/>
      <c r="D464" s="35" t="s">
        <v>41</v>
      </c>
      <c r="E464" s="33" t="s">
        <v>297</v>
      </c>
      <c r="F464" s="33">
        <v>1000</v>
      </c>
      <c r="G464" s="33" t="s">
        <v>29</v>
      </c>
      <c r="H464" s="33">
        <v>1850</v>
      </c>
      <c r="I464" s="33">
        <f t="shared" si="105"/>
        <v>1850000</v>
      </c>
      <c r="J464" s="37" t="s">
        <v>241</v>
      </c>
      <c r="K464" s="33"/>
      <c r="L464" s="9">
        <f t="shared" si="106"/>
        <v>1850000</v>
      </c>
      <c r="M464" s="9">
        <v>1850000</v>
      </c>
      <c r="N464" s="9"/>
      <c r="O464" s="9">
        <f t="shared" si="107"/>
        <v>0</v>
      </c>
      <c r="P464" s="9"/>
      <c r="Q464" s="9"/>
      <c r="R464" s="9">
        <f t="shared" si="108"/>
        <v>0</v>
      </c>
      <c r="S464" s="9"/>
      <c r="T464" s="9"/>
      <c r="U464" s="9">
        <f t="shared" si="109"/>
        <v>0</v>
      </c>
      <c r="V464" s="9"/>
      <c r="W464" s="9"/>
      <c r="X464" s="9">
        <f t="shared" si="110"/>
        <v>0</v>
      </c>
      <c r="Y464" s="9"/>
      <c r="Z464" s="9"/>
      <c r="AA464" s="10">
        <f t="shared" si="111"/>
        <v>0</v>
      </c>
      <c r="AB464" s="11">
        <v>45973</v>
      </c>
    </row>
    <row r="465" spans="1:28" ht="15.75" x14ac:dyDescent="0.25">
      <c r="A465" s="39">
        <v>45973</v>
      </c>
      <c r="B465" s="33" t="s">
        <v>369</v>
      </c>
      <c r="C465" s="33"/>
      <c r="D465" s="35" t="s">
        <v>41</v>
      </c>
      <c r="E465" s="33" t="s">
        <v>315</v>
      </c>
      <c r="F465" s="33">
        <v>400</v>
      </c>
      <c r="G465" s="33" t="s">
        <v>29</v>
      </c>
      <c r="H465" s="33">
        <v>5400</v>
      </c>
      <c r="I465" s="33">
        <f t="shared" si="105"/>
        <v>2160000</v>
      </c>
      <c r="J465" s="37" t="s">
        <v>240</v>
      </c>
      <c r="K465" s="33" t="s">
        <v>1267</v>
      </c>
      <c r="L465" s="9">
        <f t="shared" si="106"/>
        <v>0</v>
      </c>
      <c r="M465" s="9"/>
      <c r="N465" s="9"/>
      <c r="O465" s="9">
        <f t="shared" si="107"/>
        <v>2160000</v>
      </c>
      <c r="P465" s="9">
        <v>2160000</v>
      </c>
      <c r="Q465" s="9"/>
      <c r="R465" s="9">
        <f t="shared" si="108"/>
        <v>0</v>
      </c>
      <c r="S465" s="9"/>
      <c r="T465" s="9"/>
      <c r="U465" s="9">
        <f t="shared" si="109"/>
        <v>0</v>
      </c>
      <c r="V465" s="9"/>
      <c r="W465" s="9"/>
      <c r="X465" s="9">
        <f t="shared" si="110"/>
        <v>0</v>
      </c>
      <c r="Y465" s="9"/>
      <c r="Z465" s="9"/>
      <c r="AA465" s="10">
        <f t="shared" si="111"/>
        <v>0</v>
      </c>
      <c r="AB465" s="11">
        <v>45974</v>
      </c>
    </row>
    <row r="466" spans="1:28" ht="15.75" x14ac:dyDescent="0.25">
      <c r="A466" s="39">
        <v>45973</v>
      </c>
      <c r="B466" s="33" t="s">
        <v>170</v>
      </c>
      <c r="C466" s="33"/>
      <c r="D466" s="35" t="s">
        <v>41</v>
      </c>
      <c r="E466" s="33" t="s">
        <v>102</v>
      </c>
      <c r="F466" s="33">
        <v>4</v>
      </c>
      <c r="G466" s="33" t="s">
        <v>74</v>
      </c>
      <c r="H466" s="33">
        <v>65000</v>
      </c>
      <c r="I466" s="33">
        <f t="shared" si="105"/>
        <v>260000</v>
      </c>
      <c r="J466" s="37" t="s">
        <v>241</v>
      </c>
      <c r="K466" s="33"/>
      <c r="L466" s="9">
        <f t="shared" si="106"/>
        <v>260000</v>
      </c>
      <c r="M466" s="9">
        <v>260000</v>
      </c>
      <c r="N466" s="9"/>
      <c r="O466" s="9">
        <f t="shared" si="107"/>
        <v>0</v>
      </c>
      <c r="P466" s="9"/>
      <c r="Q466" s="9"/>
      <c r="R466" s="9">
        <f t="shared" si="108"/>
        <v>0</v>
      </c>
      <c r="S466" s="9"/>
      <c r="T466" s="9"/>
      <c r="U466" s="9">
        <f t="shared" si="109"/>
        <v>0</v>
      </c>
      <c r="V466" s="9"/>
      <c r="W466" s="9"/>
      <c r="X466" s="9">
        <f t="shared" si="110"/>
        <v>0</v>
      </c>
      <c r="Y466" s="9"/>
      <c r="Z466" s="9"/>
      <c r="AA466" s="10">
        <f t="shared" si="111"/>
        <v>0</v>
      </c>
      <c r="AB466" s="11">
        <v>45973</v>
      </c>
    </row>
    <row r="467" spans="1:28" ht="15.75" x14ac:dyDescent="0.25">
      <c r="A467" s="39">
        <v>45973</v>
      </c>
      <c r="B467" s="33" t="s">
        <v>170</v>
      </c>
      <c r="C467" s="33"/>
      <c r="D467" s="35" t="s">
        <v>41</v>
      </c>
      <c r="E467" s="33" t="s">
        <v>407</v>
      </c>
      <c r="F467" s="33">
        <v>2</v>
      </c>
      <c r="G467" s="33" t="s">
        <v>33</v>
      </c>
      <c r="H467" s="33">
        <v>300000</v>
      </c>
      <c r="I467" s="33">
        <f t="shared" si="105"/>
        <v>600000</v>
      </c>
      <c r="J467" s="37" t="s">
        <v>241</v>
      </c>
      <c r="K467" s="33"/>
      <c r="L467" s="9">
        <f t="shared" si="106"/>
        <v>600000</v>
      </c>
      <c r="M467" s="9">
        <v>600000</v>
      </c>
      <c r="N467" s="9"/>
      <c r="O467" s="9">
        <f t="shared" si="107"/>
        <v>0</v>
      </c>
      <c r="P467" s="9"/>
      <c r="Q467" s="9"/>
      <c r="R467" s="9">
        <f t="shared" si="108"/>
        <v>0</v>
      </c>
      <c r="S467" s="9"/>
      <c r="T467" s="9"/>
      <c r="U467" s="9">
        <f t="shared" si="109"/>
        <v>0</v>
      </c>
      <c r="V467" s="9"/>
      <c r="W467" s="9"/>
      <c r="X467" s="9">
        <f t="shared" si="110"/>
        <v>0</v>
      </c>
      <c r="Y467" s="9"/>
      <c r="Z467" s="9"/>
      <c r="AA467" s="10">
        <f t="shared" si="111"/>
        <v>0</v>
      </c>
      <c r="AB467" s="11">
        <v>45973</v>
      </c>
    </row>
    <row r="468" spans="1:28" ht="15.75" x14ac:dyDescent="0.25">
      <c r="A468" s="39">
        <v>45973</v>
      </c>
      <c r="B468" s="33" t="s">
        <v>189</v>
      </c>
      <c r="C468" s="33"/>
      <c r="D468" s="35" t="s">
        <v>41</v>
      </c>
      <c r="E468" s="33" t="s">
        <v>110</v>
      </c>
      <c r="F468" s="33">
        <v>800</v>
      </c>
      <c r="G468" s="33" t="s">
        <v>29</v>
      </c>
      <c r="H468" s="33">
        <v>1800</v>
      </c>
      <c r="I468" s="33">
        <f t="shared" si="105"/>
        <v>1440000</v>
      </c>
      <c r="J468" s="37" t="s">
        <v>241</v>
      </c>
      <c r="K468" s="33"/>
      <c r="L468" s="9">
        <f t="shared" si="106"/>
        <v>1440000</v>
      </c>
      <c r="M468" s="9">
        <v>1440000</v>
      </c>
      <c r="N468" s="9"/>
      <c r="O468" s="9">
        <f t="shared" si="107"/>
        <v>0</v>
      </c>
      <c r="P468" s="9"/>
      <c r="Q468" s="9"/>
      <c r="R468" s="9">
        <f t="shared" si="108"/>
        <v>0</v>
      </c>
      <c r="S468" s="9"/>
      <c r="T468" s="9"/>
      <c r="U468" s="9">
        <f t="shared" si="109"/>
        <v>0</v>
      </c>
      <c r="V468" s="9"/>
      <c r="W468" s="9"/>
      <c r="X468" s="9">
        <f t="shared" si="110"/>
        <v>0</v>
      </c>
      <c r="Y468" s="9"/>
      <c r="Z468" s="9"/>
      <c r="AA468" s="10">
        <f t="shared" si="111"/>
        <v>0</v>
      </c>
      <c r="AB468" s="11">
        <v>45973</v>
      </c>
    </row>
    <row r="469" spans="1:28" ht="15.75" x14ac:dyDescent="0.25">
      <c r="A469" s="39">
        <v>45973</v>
      </c>
      <c r="B469" s="33" t="s">
        <v>492</v>
      </c>
      <c r="C469" s="33"/>
      <c r="D469" s="35" t="s">
        <v>41</v>
      </c>
      <c r="E469" s="33" t="s">
        <v>183</v>
      </c>
      <c r="F469" s="33">
        <v>4</v>
      </c>
      <c r="G469" s="33" t="s">
        <v>25</v>
      </c>
      <c r="H469" s="33">
        <v>850000</v>
      </c>
      <c r="I469" s="33">
        <f t="shared" si="105"/>
        <v>3400000</v>
      </c>
      <c r="J469" s="37" t="s">
        <v>241</v>
      </c>
      <c r="K469" s="33"/>
      <c r="L469" s="9">
        <f t="shared" si="106"/>
        <v>3400000</v>
      </c>
      <c r="M469" s="9">
        <v>3400000</v>
      </c>
      <c r="N469" s="9"/>
      <c r="O469" s="9">
        <f t="shared" si="107"/>
        <v>0</v>
      </c>
      <c r="P469" s="9"/>
      <c r="Q469" s="9"/>
      <c r="R469" s="9">
        <f t="shared" si="108"/>
        <v>0</v>
      </c>
      <c r="S469" s="9"/>
      <c r="T469" s="9"/>
      <c r="U469" s="9">
        <f t="shared" si="109"/>
        <v>0</v>
      </c>
      <c r="V469" s="9"/>
      <c r="W469" s="9"/>
      <c r="X469" s="9">
        <f t="shared" si="110"/>
        <v>0</v>
      </c>
      <c r="Y469" s="9"/>
      <c r="Z469" s="9"/>
      <c r="AA469" s="10">
        <f t="shared" si="111"/>
        <v>0</v>
      </c>
      <c r="AB469" s="11">
        <v>45973</v>
      </c>
    </row>
    <row r="470" spans="1:28" ht="15.75" x14ac:dyDescent="0.25">
      <c r="A470" s="32">
        <v>45973</v>
      </c>
      <c r="B470" s="33" t="s">
        <v>492</v>
      </c>
      <c r="C470" s="33"/>
      <c r="D470" s="33" t="s">
        <v>41</v>
      </c>
      <c r="E470" s="33" t="s">
        <v>480</v>
      </c>
      <c r="F470" s="33">
        <v>10</v>
      </c>
      <c r="G470" s="33" t="s">
        <v>25</v>
      </c>
      <c r="H470" s="33">
        <v>25000</v>
      </c>
      <c r="I470" s="33">
        <f t="shared" si="105"/>
        <v>250000</v>
      </c>
      <c r="J470" s="37" t="s">
        <v>241</v>
      </c>
      <c r="K470" s="33"/>
      <c r="L470" s="9">
        <f t="shared" si="106"/>
        <v>250000</v>
      </c>
      <c r="M470" s="9">
        <v>250000</v>
      </c>
      <c r="N470" s="9"/>
      <c r="O470" s="9">
        <f t="shared" si="107"/>
        <v>0</v>
      </c>
      <c r="P470" s="9"/>
      <c r="Q470" s="9"/>
      <c r="R470" s="9">
        <f t="shared" si="108"/>
        <v>0</v>
      </c>
      <c r="S470" s="9"/>
      <c r="T470" s="9"/>
      <c r="U470" s="9">
        <f t="shared" si="109"/>
        <v>0</v>
      </c>
      <c r="V470" s="9"/>
      <c r="W470" s="9"/>
      <c r="X470" s="9">
        <f t="shared" si="110"/>
        <v>0</v>
      </c>
      <c r="Y470" s="9"/>
      <c r="Z470" s="9"/>
      <c r="AA470" s="10">
        <f t="shared" si="111"/>
        <v>0</v>
      </c>
      <c r="AB470" s="11">
        <v>45973</v>
      </c>
    </row>
    <row r="471" spans="1:28" ht="15.75" x14ac:dyDescent="0.25">
      <c r="A471" s="39">
        <v>45973</v>
      </c>
      <c r="B471" s="33" t="s">
        <v>186</v>
      </c>
      <c r="C471" s="33"/>
      <c r="D471" s="35" t="s">
        <v>41</v>
      </c>
      <c r="E471" s="33" t="s">
        <v>86</v>
      </c>
      <c r="F471" s="33">
        <v>25</v>
      </c>
      <c r="G471" s="33" t="s">
        <v>51</v>
      </c>
      <c r="H471" s="33">
        <v>125000</v>
      </c>
      <c r="I471" s="33">
        <f t="shared" si="105"/>
        <v>3125000</v>
      </c>
      <c r="J471" s="37" t="s">
        <v>240</v>
      </c>
      <c r="K471" s="33" t="s">
        <v>1217</v>
      </c>
      <c r="L471" s="9">
        <f t="shared" si="106"/>
        <v>0</v>
      </c>
      <c r="M471" s="9"/>
      <c r="N471" s="9"/>
      <c r="O471" s="9">
        <f t="shared" si="107"/>
        <v>3125000</v>
      </c>
      <c r="P471" s="9">
        <v>3125000</v>
      </c>
      <c r="Q471" s="9"/>
      <c r="R471" s="9">
        <f t="shared" si="108"/>
        <v>0</v>
      </c>
      <c r="S471" s="9"/>
      <c r="T471" s="9"/>
      <c r="U471" s="9">
        <f t="shared" si="109"/>
        <v>0</v>
      </c>
      <c r="V471" s="9"/>
      <c r="W471" s="9"/>
      <c r="X471" s="9">
        <f t="shared" si="110"/>
        <v>0</v>
      </c>
      <c r="Y471" s="9"/>
      <c r="Z471" s="9"/>
      <c r="AA471" s="10">
        <f t="shared" si="111"/>
        <v>0</v>
      </c>
      <c r="AB471" s="11">
        <v>45978</v>
      </c>
    </row>
    <row r="472" spans="1:28" ht="15.75" x14ac:dyDescent="0.25">
      <c r="A472" s="39">
        <v>45973</v>
      </c>
      <c r="B472" s="35" t="s">
        <v>231</v>
      </c>
      <c r="C472" s="35"/>
      <c r="D472" s="35"/>
      <c r="E472" s="35" t="s">
        <v>136</v>
      </c>
      <c r="F472" s="35">
        <v>48.5</v>
      </c>
      <c r="G472" s="35" t="s">
        <v>51</v>
      </c>
      <c r="H472" s="35"/>
      <c r="I472" s="33">
        <f t="shared" si="105"/>
        <v>0</v>
      </c>
      <c r="J472" s="83" t="s">
        <v>26</v>
      </c>
      <c r="K472" s="35"/>
      <c r="L472" s="9">
        <f t="shared" si="106"/>
        <v>0</v>
      </c>
      <c r="M472" s="9"/>
      <c r="N472" s="9"/>
      <c r="O472" s="9">
        <f t="shared" si="107"/>
        <v>0</v>
      </c>
      <c r="P472" s="9"/>
      <c r="Q472" s="9"/>
      <c r="R472" s="9">
        <f t="shared" si="108"/>
        <v>0</v>
      </c>
      <c r="S472" s="9"/>
      <c r="T472" s="9"/>
      <c r="U472" s="9">
        <f t="shared" si="109"/>
        <v>0</v>
      </c>
      <c r="V472" s="9"/>
      <c r="W472" s="9"/>
      <c r="X472" s="9">
        <f t="shared" si="110"/>
        <v>0</v>
      </c>
      <c r="Y472" s="9"/>
      <c r="Z472" s="9"/>
      <c r="AA472" s="10">
        <f t="shared" si="111"/>
        <v>0</v>
      </c>
      <c r="AB472" s="11"/>
    </row>
    <row r="473" spans="1:28" ht="15.75" x14ac:dyDescent="0.25">
      <c r="A473" s="39">
        <v>45973</v>
      </c>
      <c r="B473" s="35" t="s">
        <v>231</v>
      </c>
      <c r="C473" s="33"/>
      <c r="D473" s="33"/>
      <c r="E473" s="33" t="s">
        <v>98</v>
      </c>
      <c r="F473" s="33">
        <v>45.4</v>
      </c>
      <c r="G473" s="33" t="s">
        <v>51</v>
      </c>
      <c r="H473" s="33"/>
      <c r="I473" s="33">
        <f t="shared" si="105"/>
        <v>0</v>
      </c>
      <c r="J473" s="83" t="s">
        <v>26</v>
      </c>
      <c r="K473" s="33"/>
      <c r="L473" s="9">
        <f t="shared" si="106"/>
        <v>0</v>
      </c>
      <c r="M473" s="9"/>
      <c r="N473" s="9"/>
      <c r="O473" s="9">
        <f t="shared" si="107"/>
        <v>0</v>
      </c>
      <c r="P473" s="9"/>
      <c r="Q473" s="9"/>
      <c r="R473" s="9">
        <f t="shared" si="108"/>
        <v>0</v>
      </c>
      <c r="S473" s="9"/>
      <c r="T473" s="9"/>
      <c r="U473" s="9">
        <f t="shared" si="109"/>
        <v>0</v>
      </c>
      <c r="V473" s="9"/>
      <c r="W473" s="9"/>
      <c r="X473" s="9">
        <f t="shared" si="110"/>
        <v>0</v>
      </c>
      <c r="Y473" s="9"/>
      <c r="Z473" s="9"/>
      <c r="AA473" s="10">
        <f t="shared" si="111"/>
        <v>0</v>
      </c>
      <c r="AB473" s="11"/>
    </row>
    <row r="474" spans="1:28" ht="15.75" x14ac:dyDescent="0.25">
      <c r="A474" s="32">
        <v>45973</v>
      </c>
      <c r="B474" s="33" t="s">
        <v>231</v>
      </c>
      <c r="C474" s="33"/>
      <c r="D474" s="33"/>
      <c r="E474" s="33" t="s">
        <v>143</v>
      </c>
      <c r="F474" s="33">
        <v>27.1</v>
      </c>
      <c r="G474" s="33" t="s">
        <v>51</v>
      </c>
      <c r="H474" s="33"/>
      <c r="I474" s="33">
        <f t="shared" si="105"/>
        <v>0</v>
      </c>
      <c r="J474" s="83" t="s">
        <v>26</v>
      </c>
      <c r="K474" s="33"/>
      <c r="L474" s="9">
        <f t="shared" si="106"/>
        <v>0</v>
      </c>
      <c r="M474" s="9"/>
      <c r="N474" s="9"/>
      <c r="O474" s="9">
        <f t="shared" si="107"/>
        <v>0</v>
      </c>
      <c r="P474" s="9"/>
      <c r="Q474" s="9"/>
      <c r="R474" s="9">
        <f t="shared" si="108"/>
        <v>0</v>
      </c>
      <c r="S474" s="9"/>
      <c r="T474" s="9"/>
      <c r="U474" s="9">
        <f t="shared" si="109"/>
        <v>0</v>
      </c>
      <c r="V474" s="9"/>
      <c r="W474" s="9"/>
      <c r="X474" s="9">
        <f t="shared" si="110"/>
        <v>0</v>
      </c>
      <c r="Y474" s="9"/>
      <c r="Z474" s="9"/>
      <c r="AA474" s="10">
        <f t="shared" si="111"/>
        <v>0</v>
      </c>
      <c r="AB474" s="11"/>
    </row>
    <row r="475" spans="1:28" ht="16.5" thickBot="1" x14ac:dyDescent="0.3">
      <c r="A475" s="61">
        <v>45973</v>
      </c>
      <c r="B475" s="104" t="s">
        <v>231</v>
      </c>
      <c r="C475" s="62"/>
      <c r="D475" s="62"/>
      <c r="E475" s="62" t="s">
        <v>344</v>
      </c>
      <c r="F475" s="62">
        <v>55.7</v>
      </c>
      <c r="G475" s="62" t="s">
        <v>51</v>
      </c>
      <c r="H475" s="62"/>
      <c r="I475" s="62">
        <f t="shared" si="105"/>
        <v>0</v>
      </c>
      <c r="J475" s="101" t="s">
        <v>26</v>
      </c>
      <c r="K475" s="62"/>
      <c r="L475" s="97">
        <f t="shared" si="106"/>
        <v>0</v>
      </c>
      <c r="M475" s="97"/>
      <c r="N475" s="97"/>
      <c r="O475" s="97">
        <f t="shared" si="107"/>
        <v>0</v>
      </c>
      <c r="P475" s="97"/>
      <c r="Q475" s="97"/>
      <c r="R475" s="97">
        <f t="shared" si="108"/>
        <v>0</v>
      </c>
      <c r="S475" s="97"/>
      <c r="T475" s="97"/>
      <c r="U475" s="97">
        <f t="shared" si="109"/>
        <v>0</v>
      </c>
      <c r="V475" s="97"/>
      <c r="W475" s="97"/>
      <c r="X475" s="97">
        <f t="shared" si="110"/>
        <v>0</v>
      </c>
      <c r="Y475" s="97"/>
      <c r="Z475" s="97"/>
      <c r="AA475" s="98">
        <f t="shared" si="111"/>
        <v>0</v>
      </c>
      <c r="AB475" s="99"/>
    </row>
    <row r="476" spans="1:28" ht="15.75" x14ac:dyDescent="0.25">
      <c r="A476" s="39">
        <v>45974</v>
      </c>
      <c r="B476" s="35" t="s">
        <v>422</v>
      </c>
      <c r="C476" s="35"/>
      <c r="D476" s="35" t="s">
        <v>41</v>
      </c>
      <c r="E476" s="35" t="s">
        <v>91</v>
      </c>
      <c r="F476" s="35">
        <v>2500</v>
      </c>
      <c r="G476" s="35" t="s">
        <v>29</v>
      </c>
      <c r="H476" s="35">
        <v>3800</v>
      </c>
      <c r="I476" s="128">
        <f t="shared" si="105"/>
        <v>9500000</v>
      </c>
      <c r="J476" s="41" t="s">
        <v>240</v>
      </c>
      <c r="K476" s="35"/>
      <c r="L476" s="120">
        <f t="shared" ref="L476" si="112">M476+N476</f>
        <v>0</v>
      </c>
      <c r="M476" s="120"/>
      <c r="N476" s="120"/>
      <c r="O476" s="120">
        <f t="shared" ref="O476" si="113">P476+Q476</f>
        <v>9500000</v>
      </c>
      <c r="P476" s="120">
        <v>9500000</v>
      </c>
      <c r="Q476" s="120"/>
      <c r="R476" s="120">
        <f t="shared" ref="R476" si="114">S476+T476</f>
        <v>0</v>
      </c>
      <c r="S476" s="120"/>
      <c r="T476" s="120"/>
      <c r="U476" s="120">
        <f t="shared" ref="U476" si="115">V476+W476</f>
        <v>0</v>
      </c>
      <c r="V476" s="120"/>
      <c r="W476" s="120"/>
      <c r="X476" s="120">
        <f t="shared" ref="X476" si="116">Y476+Z476</f>
        <v>0</v>
      </c>
      <c r="Y476" s="120"/>
      <c r="Z476" s="120"/>
      <c r="AA476" s="121">
        <f t="shared" ref="AA476" si="117">C476+I476-L476-O476-U476-X476-R476</f>
        <v>0</v>
      </c>
      <c r="AB476" s="122">
        <v>45974</v>
      </c>
    </row>
    <row r="477" spans="1:28" ht="15.75" x14ac:dyDescent="0.25">
      <c r="A477" s="39">
        <v>45974</v>
      </c>
      <c r="B477" s="33" t="s">
        <v>202</v>
      </c>
      <c r="C477" s="33"/>
      <c r="D477" s="35" t="s">
        <v>41</v>
      </c>
      <c r="E477" s="33" t="s">
        <v>95</v>
      </c>
      <c r="F477" s="33">
        <v>1000</v>
      </c>
      <c r="G477" s="35" t="s">
        <v>29</v>
      </c>
      <c r="H477" s="33">
        <v>3600</v>
      </c>
      <c r="I477" s="33">
        <f t="shared" si="105"/>
        <v>3600000</v>
      </c>
      <c r="J477" s="37" t="s">
        <v>240</v>
      </c>
      <c r="K477" s="33"/>
      <c r="L477" s="9">
        <f t="shared" ref="L477:L499" si="118">M477+N477</f>
        <v>0</v>
      </c>
      <c r="M477" s="9"/>
      <c r="N477" s="9"/>
      <c r="O477" s="9">
        <f t="shared" ref="O477:O499" si="119">P477+Q477</f>
        <v>3600000</v>
      </c>
      <c r="P477" s="9">
        <v>3600000</v>
      </c>
      <c r="Q477" s="9"/>
      <c r="R477" s="9">
        <f t="shared" ref="R477:R499" si="120">S477+T477</f>
        <v>0</v>
      </c>
      <c r="S477" s="9"/>
      <c r="T477" s="9"/>
      <c r="U477" s="9">
        <f t="shared" ref="U477:U499" si="121">V477+W477</f>
        <v>0</v>
      </c>
      <c r="V477" s="9"/>
      <c r="W477" s="9"/>
      <c r="X477" s="9">
        <f t="shared" ref="X477:X499" si="122">Y477+Z477</f>
        <v>0</v>
      </c>
      <c r="Y477" s="9"/>
      <c r="Z477" s="9"/>
      <c r="AA477" s="10">
        <f t="shared" ref="AA477:AA499" si="123">C477+I477-L477-O477-U477-X477-R477</f>
        <v>0</v>
      </c>
      <c r="AB477" s="11">
        <v>45973</v>
      </c>
    </row>
    <row r="478" spans="1:28" ht="15.75" x14ac:dyDescent="0.25">
      <c r="A478" s="39">
        <v>45974</v>
      </c>
      <c r="B478" s="33" t="s">
        <v>202</v>
      </c>
      <c r="C478" s="33"/>
      <c r="D478" s="35" t="s">
        <v>41</v>
      </c>
      <c r="E478" s="33" t="s">
        <v>155</v>
      </c>
      <c r="F478" s="33">
        <v>1000</v>
      </c>
      <c r="G478" s="35" t="s">
        <v>29</v>
      </c>
      <c r="H478" s="33">
        <v>3600</v>
      </c>
      <c r="I478" s="33">
        <f t="shared" si="105"/>
        <v>3600000</v>
      </c>
      <c r="J478" s="37" t="s">
        <v>240</v>
      </c>
      <c r="K478" s="33"/>
      <c r="L478" s="9">
        <f t="shared" si="118"/>
        <v>0</v>
      </c>
      <c r="M478" s="9"/>
      <c r="N478" s="9"/>
      <c r="O478" s="9">
        <f t="shared" si="119"/>
        <v>3600000</v>
      </c>
      <c r="P478" s="9">
        <v>3600000</v>
      </c>
      <c r="Q478" s="9"/>
      <c r="R478" s="9">
        <f t="shared" si="120"/>
        <v>0</v>
      </c>
      <c r="S478" s="9"/>
      <c r="T478" s="9"/>
      <c r="U478" s="9">
        <f t="shared" si="121"/>
        <v>0</v>
      </c>
      <c r="V478" s="9"/>
      <c r="W478" s="9"/>
      <c r="X478" s="9">
        <f t="shared" si="122"/>
        <v>0</v>
      </c>
      <c r="Y478" s="9"/>
      <c r="Z478" s="9"/>
      <c r="AA478" s="10">
        <f t="shared" si="123"/>
        <v>0</v>
      </c>
      <c r="AB478" s="11">
        <v>45973</v>
      </c>
    </row>
    <row r="479" spans="1:28" ht="15.75" x14ac:dyDescent="0.25">
      <c r="A479" s="39">
        <v>45974</v>
      </c>
      <c r="B479" s="35" t="s">
        <v>253</v>
      </c>
      <c r="C479" s="35"/>
      <c r="D479" s="35" t="s">
        <v>41</v>
      </c>
      <c r="E479" s="35" t="s">
        <v>166</v>
      </c>
      <c r="F479" s="35">
        <v>1</v>
      </c>
      <c r="G479" s="35" t="s">
        <v>23</v>
      </c>
      <c r="H479" s="35">
        <v>400000</v>
      </c>
      <c r="I479" s="33">
        <f t="shared" si="105"/>
        <v>400000</v>
      </c>
      <c r="J479" s="37" t="s">
        <v>241</v>
      </c>
      <c r="K479" s="35"/>
      <c r="L479" s="9">
        <f t="shared" si="118"/>
        <v>400000</v>
      </c>
      <c r="M479" s="9">
        <v>400000</v>
      </c>
      <c r="N479" s="9"/>
      <c r="O479" s="9">
        <f t="shared" si="119"/>
        <v>0</v>
      </c>
      <c r="P479" s="9"/>
      <c r="Q479" s="9"/>
      <c r="R479" s="9">
        <f t="shared" si="120"/>
        <v>0</v>
      </c>
      <c r="S479" s="9"/>
      <c r="T479" s="9"/>
      <c r="U479" s="9">
        <f t="shared" si="121"/>
        <v>0</v>
      </c>
      <c r="V479" s="9"/>
      <c r="W479" s="9"/>
      <c r="X479" s="9">
        <f t="shared" si="122"/>
        <v>0</v>
      </c>
      <c r="Y479" s="9"/>
      <c r="Z479" s="9"/>
      <c r="AA479" s="10">
        <f t="shared" si="123"/>
        <v>0</v>
      </c>
      <c r="AB479" s="11">
        <v>45974</v>
      </c>
    </row>
    <row r="480" spans="1:28" ht="15.75" x14ac:dyDescent="0.25">
      <c r="A480" s="39">
        <v>45974</v>
      </c>
      <c r="B480" s="33" t="s">
        <v>701</v>
      </c>
      <c r="C480" s="33"/>
      <c r="D480" s="35" t="s">
        <v>41</v>
      </c>
      <c r="E480" s="33" t="s">
        <v>110</v>
      </c>
      <c r="F480" s="33">
        <v>1200</v>
      </c>
      <c r="G480" s="35" t="s">
        <v>23</v>
      </c>
      <c r="H480" s="33">
        <v>1900</v>
      </c>
      <c r="I480" s="33">
        <f t="shared" si="105"/>
        <v>2280000</v>
      </c>
      <c r="J480" s="37" t="s">
        <v>240</v>
      </c>
      <c r="K480" s="33" t="s">
        <v>1211</v>
      </c>
      <c r="L480" s="9">
        <f t="shared" si="118"/>
        <v>0</v>
      </c>
      <c r="M480" s="9"/>
      <c r="N480" s="9"/>
      <c r="O480" s="9">
        <f t="shared" si="119"/>
        <v>2280000</v>
      </c>
      <c r="P480" s="9">
        <v>2280000</v>
      </c>
      <c r="Q480" s="9"/>
      <c r="R480" s="9">
        <f t="shared" si="120"/>
        <v>0</v>
      </c>
      <c r="S480" s="9"/>
      <c r="T480" s="9"/>
      <c r="U480" s="9">
        <f t="shared" si="121"/>
        <v>0</v>
      </c>
      <c r="V480" s="9"/>
      <c r="W480" s="9"/>
      <c r="X480" s="9">
        <f t="shared" si="122"/>
        <v>0</v>
      </c>
      <c r="Y480" s="9"/>
      <c r="Z480" s="9"/>
      <c r="AA480" s="10">
        <f t="shared" si="123"/>
        <v>0</v>
      </c>
      <c r="AB480" s="11">
        <v>45975</v>
      </c>
    </row>
    <row r="481" spans="1:28" ht="15.75" x14ac:dyDescent="0.25">
      <c r="A481" s="39">
        <v>45974</v>
      </c>
      <c r="B481" s="33" t="s">
        <v>412</v>
      </c>
      <c r="C481" s="33"/>
      <c r="D481" s="35" t="s">
        <v>41</v>
      </c>
      <c r="E481" s="33" t="s">
        <v>102</v>
      </c>
      <c r="F481" s="33">
        <v>2</v>
      </c>
      <c r="G481" s="33" t="s">
        <v>74</v>
      </c>
      <c r="H481" s="33">
        <v>65000</v>
      </c>
      <c r="I481" s="33">
        <f t="shared" si="105"/>
        <v>130000</v>
      </c>
      <c r="J481" s="37" t="s">
        <v>241</v>
      </c>
      <c r="K481" s="33"/>
      <c r="L481" s="9">
        <f t="shared" si="118"/>
        <v>130000</v>
      </c>
      <c r="M481" s="9">
        <v>130000</v>
      </c>
      <c r="N481" s="9"/>
      <c r="O481" s="9">
        <f t="shared" si="119"/>
        <v>0</v>
      </c>
      <c r="P481" s="9"/>
      <c r="Q481" s="9"/>
      <c r="R481" s="9">
        <f t="shared" si="120"/>
        <v>0</v>
      </c>
      <c r="S481" s="9"/>
      <c r="T481" s="9"/>
      <c r="U481" s="9">
        <f t="shared" si="121"/>
        <v>0</v>
      </c>
      <c r="V481" s="9"/>
      <c r="W481" s="9"/>
      <c r="X481" s="9">
        <f t="shared" si="122"/>
        <v>0</v>
      </c>
      <c r="Y481" s="9"/>
      <c r="Z481" s="9"/>
      <c r="AA481" s="10">
        <f t="shared" si="123"/>
        <v>0</v>
      </c>
      <c r="AB481" s="11">
        <v>45974</v>
      </c>
    </row>
    <row r="482" spans="1:28" ht="15.75" x14ac:dyDescent="0.25">
      <c r="A482" s="39">
        <v>45974</v>
      </c>
      <c r="B482" s="33" t="s">
        <v>412</v>
      </c>
      <c r="C482" s="35"/>
      <c r="D482" s="35" t="s">
        <v>41</v>
      </c>
      <c r="E482" s="35" t="s">
        <v>122</v>
      </c>
      <c r="F482" s="35">
        <v>1</v>
      </c>
      <c r="G482" s="35" t="s">
        <v>51</v>
      </c>
      <c r="H482" s="35">
        <v>70000</v>
      </c>
      <c r="I482" s="33">
        <f t="shared" si="105"/>
        <v>70000</v>
      </c>
      <c r="J482" s="37" t="s">
        <v>241</v>
      </c>
      <c r="K482" s="35"/>
      <c r="L482" s="9">
        <f t="shared" si="118"/>
        <v>70000</v>
      </c>
      <c r="M482" s="9">
        <v>70000</v>
      </c>
      <c r="N482" s="9"/>
      <c r="O482" s="9">
        <f t="shared" si="119"/>
        <v>0</v>
      </c>
      <c r="P482" s="9"/>
      <c r="Q482" s="9"/>
      <c r="R482" s="9">
        <f t="shared" si="120"/>
        <v>0</v>
      </c>
      <c r="S482" s="9"/>
      <c r="T482" s="9"/>
      <c r="U482" s="9">
        <f t="shared" si="121"/>
        <v>0</v>
      </c>
      <c r="V482" s="9"/>
      <c r="W482" s="9"/>
      <c r="X482" s="9">
        <f t="shared" si="122"/>
        <v>0</v>
      </c>
      <c r="Y482" s="9"/>
      <c r="Z482" s="9"/>
      <c r="AA482" s="10">
        <f t="shared" si="123"/>
        <v>0</v>
      </c>
      <c r="AB482" s="11">
        <v>45974</v>
      </c>
    </row>
    <row r="483" spans="1:28" ht="15.75" x14ac:dyDescent="0.25">
      <c r="A483" s="39">
        <v>45974</v>
      </c>
      <c r="B483" s="33" t="s">
        <v>412</v>
      </c>
      <c r="C483" s="33"/>
      <c r="D483" s="35" t="s">
        <v>41</v>
      </c>
      <c r="E483" s="33" t="s">
        <v>166</v>
      </c>
      <c r="F483" s="33">
        <v>1</v>
      </c>
      <c r="G483" s="33" t="s">
        <v>23</v>
      </c>
      <c r="H483" s="33">
        <v>390000</v>
      </c>
      <c r="I483" s="33">
        <f t="shared" si="105"/>
        <v>390000</v>
      </c>
      <c r="J483" s="37" t="s">
        <v>241</v>
      </c>
      <c r="K483" s="33"/>
      <c r="L483" s="9">
        <f t="shared" si="118"/>
        <v>390000</v>
      </c>
      <c r="M483" s="9">
        <v>390000</v>
      </c>
      <c r="N483" s="9"/>
      <c r="O483" s="9">
        <f t="shared" si="119"/>
        <v>0</v>
      </c>
      <c r="P483" s="9"/>
      <c r="Q483" s="9"/>
      <c r="R483" s="9">
        <f t="shared" si="120"/>
        <v>0</v>
      </c>
      <c r="S483" s="9"/>
      <c r="T483" s="9"/>
      <c r="U483" s="9">
        <f t="shared" si="121"/>
        <v>0</v>
      </c>
      <c r="V483" s="9"/>
      <c r="W483" s="9"/>
      <c r="X483" s="9">
        <f t="shared" si="122"/>
        <v>0</v>
      </c>
      <c r="Y483" s="9"/>
      <c r="Z483" s="9"/>
      <c r="AA483" s="10">
        <f t="shared" si="123"/>
        <v>0</v>
      </c>
      <c r="AB483" s="11">
        <v>45974</v>
      </c>
    </row>
    <row r="484" spans="1:28" ht="15.75" x14ac:dyDescent="0.25">
      <c r="A484" s="39">
        <v>45974</v>
      </c>
      <c r="B484" s="33" t="s">
        <v>48</v>
      </c>
      <c r="C484" s="33"/>
      <c r="D484" s="35" t="s">
        <v>41</v>
      </c>
      <c r="E484" s="33" t="s">
        <v>175</v>
      </c>
      <c r="F484" s="33">
        <v>300</v>
      </c>
      <c r="G484" s="33" t="s">
        <v>25</v>
      </c>
      <c r="H484" s="33">
        <v>3500</v>
      </c>
      <c r="I484" s="33">
        <f t="shared" si="105"/>
        <v>1050000</v>
      </c>
      <c r="J484" s="37" t="s">
        <v>240</v>
      </c>
      <c r="K484" s="33"/>
      <c r="L484" s="9">
        <f t="shared" si="118"/>
        <v>0</v>
      </c>
      <c r="M484" s="9"/>
      <c r="N484" s="9"/>
      <c r="O484" s="9">
        <f t="shared" si="119"/>
        <v>1050000</v>
      </c>
      <c r="P484" s="9">
        <v>1050000</v>
      </c>
      <c r="Q484" s="9"/>
      <c r="R484" s="9">
        <f t="shared" si="120"/>
        <v>0</v>
      </c>
      <c r="S484" s="9"/>
      <c r="T484" s="9"/>
      <c r="U484" s="9">
        <f t="shared" si="121"/>
        <v>0</v>
      </c>
      <c r="V484" s="9"/>
      <c r="W484" s="9"/>
      <c r="X484" s="9">
        <f t="shared" si="122"/>
        <v>0</v>
      </c>
      <c r="Y484" s="9"/>
      <c r="Z484" s="9"/>
      <c r="AA484" s="10">
        <f t="shared" si="123"/>
        <v>0</v>
      </c>
      <c r="AB484" s="11">
        <v>45972</v>
      </c>
    </row>
    <row r="485" spans="1:28" ht="15.75" x14ac:dyDescent="0.25">
      <c r="A485" s="39">
        <v>45974</v>
      </c>
      <c r="B485" s="33" t="s">
        <v>193</v>
      </c>
      <c r="C485" s="33"/>
      <c r="D485" s="35" t="s">
        <v>41</v>
      </c>
      <c r="E485" s="33" t="s">
        <v>315</v>
      </c>
      <c r="F485" s="33">
        <v>2000</v>
      </c>
      <c r="G485" s="33" t="s">
        <v>29</v>
      </c>
      <c r="H485" s="33">
        <v>5400</v>
      </c>
      <c r="I485" s="33">
        <f t="shared" si="105"/>
        <v>10800000</v>
      </c>
      <c r="J485" s="37" t="s">
        <v>240</v>
      </c>
      <c r="K485" s="33"/>
      <c r="L485" s="9">
        <f t="shared" si="118"/>
        <v>0</v>
      </c>
      <c r="M485" s="9"/>
      <c r="N485" s="9"/>
      <c r="O485" s="9">
        <f t="shared" si="119"/>
        <v>10800000</v>
      </c>
      <c r="P485" s="9">
        <v>10800000</v>
      </c>
      <c r="Q485" s="9"/>
      <c r="R485" s="9">
        <f t="shared" si="120"/>
        <v>0</v>
      </c>
      <c r="S485" s="9"/>
      <c r="T485" s="9"/>
      <c r="U485" s="9">
        <f t="shared" si="121"/>
        <v>0</v>
      </c>
      <c r="V485" s="9"/>
      <c r="W485" s="9"/>
      <c r="X485" s="9">
        <f t="shared" si="122"/>
        <v>0</v>
      </c>
      <c r="Y485" s="9"/>
      <c r="Z485" s="9"/>
      <c r="AA485" s="10">
        <f t="shared" si="123"/>
        <v>0</v>
      </c>
      <c r="AB485" s="11">
        <v>45974</v>
      </c>
    </row>
    <row r="486" spans="1:28" ht="15.75" x14ac:dyDescent="0.25">
      <c r="A486" s="39">
        <v>45974</v>
      </c>
      <c r="B486" s="33" t="s">
        <v>191</v>
      </c>
      <c r="C486" s="33"/>
      <c r="D486" s="35" t="s">
        <v>41</v>
      </c>
      <c r="E486" s="33" t="s">
        <v>185</v>
      </c>
      <c r="F486" s="33">
        <v>5000</v>
      </c>
      <c r="G486" s="33" t="s">
        <v>29</v>
      </c>
      <c r="H486" s="33">
        <v>875</v>
      </c>
      <c r="I486" s="33">
        <f t="shared" si="105"/>
        <v>4375000</v>
      </c>
      <c r="J486" s="37" t="s">
        <v>241</v>
      </c>
      <c r="K486" s="90" t="s">
        <v>1219</v>
      </c>
      <c r="L486" s="9">
        <f t="shared" si="118"/>
        <v>4375000</v>
      </c>
      <c r="M486" s="9">
        <v>819000</v>
      </c>
      <c r="N486" s="9">
        <v>3556000</v>
      </c>
      <c r="O486" s="9">
        <f t="shared" si="119"/>
        <v>0</v>
      </c>
      <c r="P486" s="9"/>
      <c r="Q486" s="9"/>
      <c r="R486" s="9">
        <f t="shared" si="120"/>
        <v>0</v>
      </c>
      <c r="S486" s="9"/>
      <c r="T486" s="9"/>
      <c r="U486" s="9">
        <f t="shared" si="121"/>
        <v>0</v>
      </c>
      <c r="V486" s="9"/>
      <c r="W486" s="9"/>
      <c r="X486" s="9">
        <f t="shared" si="122"/>
        <v>0</v>
      </c>
      <c r="Y486" s="9"/>
      <c r="Z486" s="9"/>
      <c r="AA486" s="10">
        <f t="shared" si="123"/>
        <v>0</v>
      </c>
      <c r="AB486" s="11">
        <v>45986</v>
      </c>
    </row>
    <row r="487" spans="1:28" ht="15.75" x14ac:dyDescent="0.25">
      <c r="A487" s="39">
        <v>45974</v>
      </c>
      <c r="B487" s="33" t="s">
        <v>317</v>
      </c>
      <c r="C487" s="33"/>
      <c r="D487" s="35" t="s">
        <v>41</v>
      </c>
      <c r="E487" s="33" t="s">
        <v>123</v>
      </c>
      <c r="F487" s="33">
        <v>20</v>
      </c>
      <c r="G487" s="33" t="s">
        <v>51</v>
      </c>
      <c r="H487" s="33">
        <v>100000</v>
      </c>
      <c r="I487" s="33">
        <f t="shared" si="105"/>
        <v>2000000</v>
      </c>
      <c r="J487" s="37" t="s">
        <v>1218</v>
      </c>
      <c r="K487" s="33"/>
      <c r="L487" s="9">
        <f t="shared" si="118"/>
        <v>0</v>
      </c>
      <c r="M487" s="9"/>
      <c r="N487" s="9"/>
      <c r="O487" s="9">
        <f t="shared" si="119"/>
        <v>0</v>
      </c>
      <c r="P487" s="9"/>
      <c r="Q487" s="9"/>
      <c r="R487" s="9">
        <f t="shared" si="120"/>
        <v>0</v>
      </c>
      <c r="S487" s="9"/>
      <c r="T487" s="9"/>
      <c r="U487" s="9">
        <f t="shared" si="121"/>
        <v>0</v>
      </c>
      <c r="V487" s="9"/>
      <c r="W487" s="9"/>
      <c r="X487" s="9">
        <f t="shared" si="122"/>
        <v>2000000</v>
      </c>
      <c r="Y487" s="9">
        <v>2000000</v>
      </c>
      <c r="Z487" s="9"/>
      <c r="AA487" s="10">
        <f t="shared" si="123"/>
        <v>0</v>
      </c>
      <c r="AB487" s="11">
        <v>45974</v>
      </c>
    </row>
    <row r="488" spans="1:28" ht="15.75" x14ac:dyDescent="0.25">
      <c r="A488" s="39">
        <v>45974</v>
      </c>
      <c r="B488" s="33" t="s">
        <v>189</v>
      </c>
      <c r="C488" s="33"/>
      <c r="D488" s="35" t="s">
        <v>41</v>
      </c>
      <c r="E488" s="33" t="s">
        <v>110</v>
      </c>
      <c r="F488" s="33">
        <v>1200</v>
      </c>
      <c r="G488" s="33" t="s">
        <v>29</v>
      </c>
      <c r="H488" s="33">
        <v>1800</v>
      </c>
      <c r="I488" s="33">
        <f t="shared" si="105"/>
        <v>2160000</v>
      </c>
      <c r="J488" s="37" t="s">
        <v>241</v>
      </c>
      <c r="K488" s="33"/>
      <c r="L488" s="9">
        <f t="shared" si="118"/>
        <v>2160000</v>
      </c>
      <c r="M488" s="9">
        <v>2160000</v>
      </c>
      <c r="N488" s="9"/>
      <c r="O488" s="9">
        <f t="shared" si="119"/>
        <v>0</v>
      </c>
      <c r="P488" s="9"/>
      <c r="Q488" s="9"/>
      <c r="R488" s="9">
        <f t="shared" si="120"/>
        <v>0</v>
      </c>
      <c r="S488" s="9"/>
      <c r="T488" s="9"/>
      <c r="U488" s="9">
        <f t="shared" si="121"/>
        <v>0</v>
      </c>
      <c r="V488" s="9"/>
      <c r="W488" s="9"/>
      <c r="X488" s="9">
        <f t="shared" si="122"/>
        <v>0</v>
      </c>
      <c r="Y488" s="9"/>
      <c r="Z488" s="9"/>
      <c r="AA488" s="10">
        <f t="shared" si="123"/>
        <v>0</v>
      </c>
      <c r="AB488" s="11">
        <v>45974</v>
      </c>
    </row>
    <row r="489" spans="1:28" ht="15.75" x14ac:dyDescent="0.25">
      <c r="A489" s="39">
        <v>45974</v>
      </c>
      <c r="B489" s="33" t="s">
        <v>505</v>
      </c>
      <c r="C489" s="33"/>
      <c r="D489" s="35" t="s">
        <v>41</v>
      </c>
      <c r="E489" s="33" t="s">
        <v>423</v>
      </c>
      <c r="F489" s="33">
        <v>34.6</v>
      </c>
      <c r="G489" s="33" t="s">
        <v>51</v>
      </c>
      <c r="H489" s="33">
        <v>43000</v>
      </c>
      <c r="I489" s="33">
        <f t="shared" si="105"/>
        <v>1487800</v>
      </c>
      <c r="J489" s="37" t="s">
        <v>241</v>
      </c>
      <c r="K489" s="33"/>
      <c r="L489" s="9">
        <f t="shared" si="118"/>
        <v>0</v>
      </c>
      <c r="M489" s="9"/>
      <c r="N489" s="9"/>
      <c r="O489" s="9">
        <f t="shared" si="119"/>
        <v>0</v>
      </c>
      <c r="P489" s="9"/>
      <c r="Q489" s="9"/>
      <c r="R489" s="9">
        <f t="shared" si="120"/>
        <v>0</v>
      </c>
      <c r="S489" s="9"/>
      <c r="T489" s="9"/>
      <c r="U489" s="9">
        <f t="shared" si="121"/>
        <v>1487800</v>
      </c>
      <c r="V489" s="9">
        <v>1487800</v>
      </c>
      <c r="W489" s="9"/>
      <c r="X489" s="9">
        <f t="shared" si="122"/>
        <v>0</v>
      </c>
      <c r="Y489" s="9"/>
      <c r="Z489" s="9"/>
      <c r="AA489" s="10">
        <f t="shared" si="123"/>
        <v>0</v>
      </c>
      <c r="AB489" s="11">
        <v>45974</v>
      </c>
    </row>
    <row r="490" spans="1:28" ht="15.75" x14ac:dyDescent="0.25">
      <c r="A490" s="39">
        <v>45974</v>
      </c>
      <c r="B490" s="33" t="s">
        <v>217</v>
      </c>
      <c r="C490" s="33"/>
      <c r="D490" s="35" t="s">
        <v>41</v>
      </c>
      <c r="E490" s="33" t="s">
        <v>155</v>
      </c>
      <c r="F490" s="33">
        <v>500</v>
      </c>
      <c r="G490" s="33" t="s">
        <v>29</v>
      </c>
      <c r="H490" s="33">
        <v>4000</v>
      </c>
      <c r="I490" s="33">
        <f t="shared" si="105"/>
        <v>2000000</v>
      </c>
      <c r="J490" s="34" t="s">
        <v>43</v>
      </c>
      <c r="K490" s="33" t="s">
        <v>1262</v>
      </c>
      <c r="L490" s="9">
        <f t="shared" si="118"/>
        <v>0</v>
      </c>
      <c r="M490" s="9"/>
      <c r="N490" s="9"/>
      <c r="O490" s="9">
        <f t="shared" si="119"/>
        <v>0</v>
      </c>
      <c r="P490" s="9"/>
      <c r="Q490" s="9"/>
      <c r="R490" s="9">
        <f t="shared" si="120"/>
        <v>0</v>
      </c>
      <c r="S490" s="9"/>
      <c r="T490" s="9"/>
      <c r="U490" s="9">
        <f t="shared" si="121"/>
        <v>0</v>
      </c>
      <c r="V490" s="9"/>
      <c r="W490" s="9"/>
      <c r="X490" s="9">
        <f t="shared" si="122"/>
        <v>0</v>
      </c>
      <c r="Y490" s="9"/>
      <c r="Z490" s="9"/>
      <c r="AA490" s="10">
        <f t="shared" si="123"/>
        <v>2000000</v>
      </c>
      <c r="AB490" s="11"/>
    </row>
    <row r="491" spans="1:28" ht="15.75" x14ac:dyDescent="0.25">
      <c r="A491" s="39">
        <v>45974</v>
      </c>
      <c r="B491" s="33" t="s">
        <v>217</v>
      </c>
      <c r="C491" s="33"/>
      <c r="D491" s="35" t="s">
        <v>41</v>
      </c>
      <c r="E491" s="33" t="s">
        <v>310</v>
      </c>
      <c r="F491" s="33">
        <v>2.5</v>
      </c>
      <c r="G491" s="33" t="s">
        <v>51</v>
      </c>
      <c r="H491" s="33">
        <v>86000</v>
      </c>
      <c r="I491" s="33">
        <f t="shared" si="105"/>
        <v>215000</v>
      </c>
      <c r="J491" s="34" t="s">
        <v>43</v>
      </c>
      <c r="K491" s="33" t="s">
        <v>1262</v>
      </c>
      <c r="L491" s="9">
        <f t="shared" si="118"/>
        <v>0</v>
      </c>
      <c r="M491" s="9"/>
      <c r="N491" s="9"/>
      <c r="O491" s="9">
        <f t="shared" si="119"/>
        <v>0</v>
      </c>
      <c r="P491" s="9"/>
      <c r="Q491" s="9"/>
      <c r="R491" s="9">
        <f t="shared" si="120"/>
        <v>0</v>
      </c>
      <c r="S491" s="9"/>
      <c r="T491" s="9"/>
      <c r="U491" s="9">
        <f t="shared" si="121"/>
        <v>0</v>
      </c>
      <c r="V491" s="9"/>
      <c r="W491" s="9"/>
      <c r="X491" s="9">
        <f t="shared" si="122"/>
        <v>0</v>
      </c>
      <c r="Y491" s="9"/>
      <c r="Z491" s="9"/>
      <c r="AA491" s="10">
        <f t="shared" si="123"/>
        <v>215000</v>
      </c>
      <c r="AB491" s="11"/>
    </row>
    <row r="492" spans="1:28" ht="15.75" x14ac:dyDescent="0.25">
      <c r="A492" s="39">
        <v>45974</v>
      </c>
      <c r="B492" s="33" t="s">
        <v>217</v>
      </c>
      <c r="C492" s="33"/>
      <c r="D492" s="35" t="s">
        <v>41</v>
      </c>
      <c r="E492" s="33" t="s">
        <v>237</v>
      </c>
      <c r="F492" s="33">
        <v>2.5</v>
      </c>
      <c r="G492" s="33" t="s">
        <v>51</v>
      </c>
      <c r="H492" s="33">
        <v>90000</v>
      </c>
      <c r="I492" s="33">
        <f t="shared" si="105"/>
        <v>225000</v>
      </c>
      <c r="J492" s="34" t="s">
        <v>43</v>
      </c>
      <c r="K492" s="33" t="s">
        <v>1262</v>
      </c>
      <c r="L492" s="9">
        <f t="shared" si="118"/>
        <v>0</v>
      </c>
      <c r="M492" s="9"/>
      <c r="N492" s="9"/>
      <c r="O492" s="9">
        <f t="shared" si="119"/>
        <v>0</v>
      </c>
      <c r="P492" s="9"/>
      <c r="Q492" s="9"/>
      <c r="R492" s="9">
        <f t="shared" si="120"/>
        <v>0</v>
      </c>
      <c r="S492" s="9"/>
      <c r="T492" s="9"/>
      <c r="U492" s="9">
        <f t="shared" si="121"/>
        <v>0</v>
      </c>
      <c r="V492" s="9"/>
      <c r="W492" s="9"/>
      <c r="X492" s="9">
        <f t="shared" si="122"/>
        <v>0</v>
      </c>
      <c r="Y492" s="9"/>
      <c r="Z492" s="9"/>
      <c r="AA492" s="10">
        <f t="shared" si="123"/>
        <v>225000</v>
      </c>
      <c r="AB492" s="11"/>
    </row>
    <row r="493" spans="1:28" ht="15.75" x14ac:dyDescent="0.25">
      <c r="A493" s="39">
        <v>45974</v>
      </c>
      <c r="B493" s="33" t="s">
        <v>217</v>
      </c>
      <c r="C493" s="33"/>
      <c r="D493" s="35" t="s">
        <v>41</v>
      </c>
      <c r="E493" s="33" t="s">
        <v>99</v>
      </c>
      <c r="F493" s="33">
        <v>2</v>
      </c>
      <c r="G493" s="33" t="s">
        <v>25</v>
      </c>
      <c r="H493" s="33">
        <v>480000</v>
      </c>
      <c r="I493" s="33">
        <f t="shared" si="105"/>
        <v>960000</v>
      </c>
      <c r="J493" s="34" t="s">
        <v>43</v>
      </c>
      <c r="K493" s="33" t="s">
        <v>1262</v>
      </c>
      <c r="L493" s="9">
        <f t="shared" si="118"/>
        <v>0</v>
      </c>
      <c r="M493" s="9"/>
      <c r="N493" s="9"/>
      <c r="O493" s="9">
        <f t="shared" si="119"/>
        <v>0</v>
      </c>
      <c r="P493" s="9"/>
      <c r="Q493" s="9"/>
      <c r="R493" s="9">
        <f t="shared" si="120"/>
        <v>0</v>
      </c>
      <c r="S493" s="9"/>
      <c r="T493" s="9"/>
      <c r="U493" s="9">
        <f t="shared" si="121"/>
        <v>0</v>
      </c>
      <c r="V493" s="9"/>
      <c r="W493" s="9"/>
      <c r="X493" s="9">
        <f t="shared" si="122"/>
        <v>0</v>
      </c>
      <c r="Y493" s="9"/>
      <c r="Z493" s="9"/>
      <c r="AA493" s="10">
        <f t="shared" si="123"/>
        <v>960000</v>
      </c>
      <c r="AB493" s="11"/>
    </row>
    <row r="494" spans="1:28" ht="15.75" x14ac:dyDescent="0.25">
      <c r="A494" s="39">
        <v>45974</v>
      </c>
      <c r="B494" s="33" t="s">
        <v>217</v>
      </c>
      <c r="C494" s="33"/>
      <c r="D494" s="35" t="s">
        <v>41</v>
      </c>
      <c r="E494" s="33" t="s">
        <v>160</v>
      </c>
      <c r="F494" s="33">
        <v>1</v>
      </c>
      <c r="G494" s="33" t="s">
        <v>25</v>
      </c>
      <c r="H494" s="33">
        <v>95000</v>
      </c>
      <c r="I494" s="33">
        <f t="shared" si="105"/>
        <v>95000</v>
      </c>
      <c r="J494" s="34" t="s">
        <v>43</v>
      </c>
      <c r="K494" s="33" t="s">
        <v>1262</v>
      </c>
      <c r="L494" s="9">
        <f t="shared" si="118"/>
        <v>0</v>
      </c>
      <c r="M494" s="9"/>
      <c r="N494" s="9"/>
      <c r="O494" s="9">
        <f t="shared" si="119"/>
        <v>0</v>
      </c>
      <c r="P494" s="9"/>
      <c r="Q494" s="9"/>
      <c r="R494" s="9">
        <f t="shared" si="120"/>
        <v>0</v>
      </c>
      <c r="S494" s="9"/>
      <c r="T494" s="9"/>
      <c r="U494" s="9">
        <f t="shared" si="121"/>
        <v>0</v>
      </c>
      <c r="V494" s="9"/>
      <c r="W494" s="9"/>
      <c r="X494" s="9">
        <f t="shared" si="122"/>
        <v>0</v>
      </c>
      <c r="Y494" s="9"/>
      <c r="Z494" s="9"/>
      <c r="AA494" s="10">
        <f t="shared" si="123"/>
        <v>95000</v>
      </c>
      <c r="AB494" s="11"/>
    </row>
    <row r="495" spans="1:28" ht="15.75" x14ac:dyDescent="0.25">
      <c r="A495" s="32">
        <v>45974</v>
      </c>
      <c r="B495" s="33" t="s">
        <v>217</v>
      </c>
      <c r="C495" s="33"/>
      <c r="D495" s="33" t="s">
        <v>41</v>
      </c>
      <c r="E495" s="33" t="s">
        <v>403</v>
      </c>
      <c r="F495" s="33">
        <v>1</v>
      </c>
      <c r="G495" s="33" t="s">
        <v>25</v>
      </c>
      <c r="H495" s="33">
        <v>75000</v>
      </c>
      <c r="I495" s="33">
        <f t="shared" si="105"/>
        <v>75000</v>
      </c>
      <c r="J495" s="34" t="s">
        <v>43</v>
      </c>
      <c r="K495" s="33" t="s">
        <v>1262</v>
      </c>
      <c r="L495" s="9">
        <f t="shared" si="118"/>
        <v>0</v>
      </c>
      <c r="M495" s="9"/>
      <c r="N495" s="9"/>
      <c r="O495" s="9">
        <f t="shared" si="119"/>
        <v>0</v>
      </c>
      <c r="P495" s="9"/>
      <c r="Q495" s="9"/>
      <c r="R495" s="9">
        <f t="shared" si="120"/>
        <v>0</v>
      </c>
      <c r="S495" s="9"/>
      <c r="T495" s="9"/>
      <c r="U495" s="9">
        <f t="shared" si="121"/>
        <v>0</v>
      </c>
      <c r="V495" s="9"/>
      <c r="W495" s="9"/>
      <c r="X495" s="9">
        <f t="shared" si="122"/>
        <v>0</v>
      </c>
      <c r="Y495" s="9"/>
      <c r="Z495" s="9"/>
      <c r="AA495" s="10">
        <f t="shared" si="123"/>
        <v>75000</v>
      </c>
      <c r="AB495" s="11"/>
    </row>
    <row r="496" spans="1:28" ht="15.75" x14ac:dyDescent="0.25">
      <c r="A496" s="39">
        <v>45974</v>
      </c>
      <c r="B496" s="33" t="s">
        <v>823</v>
      </c>
      <c r="C496" s="35"/>
      <c r="D496" s="35" t="s">
        <v>41</v>
      </c>
      <c r="E496" s="35" t="s">
        <v>1036</v>
      </c>
      <c r="F496" s="35">
        <v>6</v>
      </c>
      <c r="G496" s="35" t="s">
        <v>51</v>
      </c>
      <c r="H496" s="35">
        <v>280000</v>
      </c>
      <c r="I496" s="33">
        <f t="shared" si="105"/>
        <v>1680000</v>
      </c>
      <c r="J496" s="37" t="s">
        <v>240</v>
      </c>
      <c r="K496" s="35"/>
      <c r="L496" s="9">
        <f t="shared" si="118"/>
        <v>0</v>
      </c>
      <c r="M496" s="9"/>
      <c r="N496" s="9"/>
      <c r="O496" s="9">
        <f t="shared" si="119"/>
        <v>1680000</v>
      </c>
      <c r="P496" s="9">
        <v>1680000</v>
      </c>
      <c r="Q496" s="9"/>
      <c r="R496" s="9">
        <f t="shared" si="120"/>
        <v>0</v>
      </c>
      <c r="S496" s="9"/>
      <c r="T496" s="9"/>
      <c r="U496" s="9">
        <f t="shared" si="121"/>
        <v>0</v>
      </c>
      <c r="V496" s="9"/>
      <c r="W496" s="9"/>
      <c r="X496" s="9">
        <f t="shared" si="122"/>
        <v>0</v>
      </c>
      <c r="Y496" s="9"/>
      <c r="Z496" s="9"/>
      <c r="AA496" s="10">
        <f t="shared" si="123"/>
        <v>0</v>
      </c>
      <c r="AB496" s="11">
        <v>45974</v>
      </c>
    </row>
    <row r="497" spans="1:28" ht="15.75" x14ac:dyDescent="0.25">
      <c r="A497" s="39">
        <v>45974</v>
      </c>
      <c r="B497" s="33" t="s">
        <v>48</v>
      </c>
      <c r="C497" s="33"/>
      <c r="D497" s="35" t="s">
        <v>41</v>
      </c>
      <c r="E497" s="33" t="s">
        <v>150</v>
      </c>
      <c r="F497" s="33">
        <v>20</v>
      </c>
      <c r="G497" s="35" t="s">
        <v>51</v>
      </c>
      <c r="H497" s="33">
        <v>43000</v>
      </c>
      <c r="I497" s="33">
        <f t="shared" si="105"/>
        <v>860000</v>
      </c>
      <c r="J497" s="37" t="s">
        <v>240</v>
      </c>
      <c r="K497" s="146" t="s">
        <v>1211</v>
      </c>
      <c r="L497" s="9">
        <f t="shared" si="118"/>
        <v>0</v>
      </c>
      <c r="M497" s="9"/>
      <c r="N497" s="9"/>
      <c r="O497" s="9">
        <f t="shared" si="119"/>
        <v>860000</v>
      </c>
      <c r="P497" s="9">
        <v>860000</v>
      </c>
      <c r="Q497" s="9"/>
      <c r="R497" s="9">
        <f t="shared" si="120"/>
        <v>0</v>
      </c>
      <c r="S497" s="9"/>
      <c r="T497" s="9"/>
      <c r="U497" s="9">
        <f t="shared" si="121"/>
        <v>0</v>
      </c>
      <c r="V497" s="9"/>
      <c r="W497" s="9"/>
      <c r="X497" s="9">
        <f t="shared" si="122"/>
        <v>0</v>
      </c>
      <c r="Y497" s="9"/>
      <c r="Z497" s="9"/>
      <c r="AA497" s="10">
        <f t="shared" si="123"/>
        <v>0</v>
      </c>
      <c r="AB497" s="11">
        <v>45975</v>
      </c>
    </row>
    <row r="498" spans="1:28" ht="16.5" thickBot="1" x14ac:dyDescent="0.3">
      <c r="A498" s="61">
        <v>45974</v>
      </c>
      <c r="B498" s="62" t="s">
        <v>48</v>
      </c>
      <c r="C498" s="62"/>
      <c r="D498" s="104" t="s">
        <v>41</v>
      </c>
      <c r="E498" s="62" t="s">
        <v>344</v>
      </c>
      <c r="F498" s="62">
        <v>27.7</v>
      </c>
      <c r="G498" s="62" t="s">
        <v>51</v>
      </c>
      <c r="H498" s="62">
        <v>43000</v>
      </c>
      <c r="I498" s="62">
        <f t="shared" si="105"/>
        <v>1191100</v>
      </c>
      <c r="J498" s="63" t="s">
        <v>240</v>
      </c>
      <c r="K498" s="62" t="s">
        <v>1211</v>
      </c>
      <c r="L498" s="97">
        <f t="shared" si="118"/>
        <v>0</v>
      </c>
      <c r="M498" s="97"/>
      <c r="N498" s="97"/>
      <c r="O498" s="97">
        <f t="shared" si="119"/>
        <v>1191100</v>
      </c>
      <c r="P498" s="97">
        <v>1191100</v>
      </c>
      <c r="Q498" s="97"/>
      <c r="R498" s="97">
        <f t="shared" si="120"/>
        <v>0</v>
      </c>
      <c r="S498" s="97"/>
      <c r="T498" s="97"/>
      <c r="U498" s="97">
        <f t="shared" si="121"/>
        <v>0</v>
      </c>
      <c r="V498" s="97"/>
      <c r="W498" s="97"/>
      <c r="X498" s="97">
        <f t="shared" si="122"/>
        <v>0</v>
      </c>
      <c r="Y498" s="97"/>
      <c r="Z498" s="97"/>
      <c r="AA498" s="98">
        <f t="shared" si="123"/>
        <v>0</v>
      </c>
      <c r="AB498" s="99">
        <v>45975</v>
      </c>
    </row>
    <row r="499" spans="1:28" ht="15.75" x14ac:dyDescent="0.25">
      <c r="A499" s="39">
        <v>45975</v>
      </c>
      <c r="B499" s="35" t="s">
        <v>1192</v>
      </c>
      <c r="C499" s="35"/>
      <c r="D499" s="35" t="s">
        <v>41</v>
      </c>
      <c r="E499" s="35" t="s">
        <v>426</v>
      </c>
      <c r="F499" s="35">
        <v>30</v>
      </c>
      <c r="G499" s="35" t="s">
        <v>51</v>
      </c>
      <c r="H499" s="35">
        <v>55000</v>
      </c>
      <c r="I499" s="128">
        <f t="shared" si="105"/>
        <v>1650000</v>
      </c>
      <c r="J499" s="34" t="s">
        <v>38</v>
      </c>
      <c r="K499" s="108" t="s">
        <v>1268</v>
      </c>
      <c r="L499" s="120">
        <f t="shared" si="118"/>
        <v>0</v>
      </c>
      <c r="M499" s="120"/>
      <c r="N499" s="120"/>
      <c r="O499" s="120">
        <f t="shared" si="119"/>
        <v>0</v>
      </c>
      <c r="P499" s="120"/>
      <c r="Q499" s="120"/>
      <c r="R499" s="120">
        <f t="shared" si="120"/>
        <v>0</v>
      </c>
      <c r="S499" s="120"/>
      <c r="T499" s="120"/>
      <c r="U499" s="120">
        <f t="shared" si="121"/>
        <v>0</v>
      </c>
      <c r="V499" s="120"/>
      <c r="W499" s="120"/>
      <c r="X499" s="120">
        <f t="shared" si="122"/>
        <v>0</v>
      </c>
      <c r="Y499" s="120"/>
      <c r="Z499" s="120"/>
      <c r="AA499" s="121">
        <f t="shared" si="123"/>
        <v>1650000</v>
      </c>
      <c r="AB499" s="122"/>
    </row>
    <row r="500" spans="1:28" ht="15.75" x14ac:dyDescent="0.25">
      <c r="A500" s="39">
        <v>45975</v>
      </c>
      <c r="B500" s="33" t="s">
        <v>258</v>
      </c>
      <c r="C500" s="33"/>
      <c r="D500" s="35" t="s">
        <v>41</v>
      </c>
      <c r="E500" s="33" t="s">
        <v>185</v>
      </c>
      <c r="F500" s="33">
        <v>20800</v>
      </c>
      <c r="G500" s="33" t="s">
        <v>29</v>
      </c>
      <c r="H500" s="33">
        <v>900</v>
      </c>
      <c r="I500" s="33">
        <f t="shared" si="105"/>
        <v>18720000</v>
      </c>
      <c r="J500" s="34" t="s">
        <v>38</v>
      </c>
      <c r="K500" s="33" t="s">
        <v>1262</v>
      </c>
      <c r="L500" s="9">
        <f t="shared" ref="L500:L513" si="124">M500+N500</f>
        <v>0</v>
      </c>
      <c r="M500" s="9"/>
      <c r="N500" s="9"/>
      <c r="O500" s="9">
        <f t="shared" ref="O500:O513" si="125">P500+Q500</f>
        <v>0</v>
      </c>
      <c r="P500" s="9"/>
      <c r="Q500" s="9"/>
      <c r="R500" s="9">
        <f t="shared" ref="R500:R513" si="126">S500+T500</f>
        <v>0</v>
      </c>
      <c r="S500" s="9"/>
      <c r="T500" s="9"/>
      <c r="U500" s="9">
        <f t="shared" ref="U500:U513" si="127">V500+W500</f>
        <v>0</v>
      </c>
      <c r="V500" s="9"/>
      <c r="W500" s="9"/>
      <c r="X500" s="9">
        <f t="shared" ref="X500:X513" si="128">Y500+Z500</f>
        <v>0</v>
      </c>
      <c r="Y500" s="9"/>
      <c r="Z500" s="9"/>
      <c r="AA500" s="10">
        <f t="shared" ref="AA500:AA513" si="129">C500+I500-L500-O500-U500-X500-R500</f>
        <v>18720000</v>
      </c>
      <c r="AB500" s="11"/>
    </row>
    <row r="501" spans="1:28" ht="15.75" x14ac:dyDescent="0.25">
      <c r="A501" s="39">
        <v>45975</v>
      </c>
      <c r="B501" s="33" t="s">
        <v>258</v>
      </c>
      <c r="C501" s="33"/>
      <c r="D501" s="35" t="s">
        <v>41</v>
      </c>
      <c r="E501" s="33" t="s">
        <v>407</v>
      </c>
      <c r="F501" s="33">
        <v>10</v>
      </c>
      <c r="G501" s="33" t="s">
        <v>33</v>
      </c>
      <c r="H501" s="33">
        <v>300000</v>
      </c>
      <c r="I501" s="33">
        <f t="shared" si="105"/>
        <v>3000000</v>
      </c>
      <c r="J501" s="34" t="s">
        <v>38</v>
      </c>
      <c r="K501" s="33" t="s">
        <v>1262</v>
      </c>
      <c r="L501" s="9">
        <f t="shared" si="124"/>
        <v>0</v>
      </c>
      <c r="M501" s="9"/>
      <c r="N501" s="9"/>
      <c r="O501" s="9">
        <f t="shared" si="125"/>
        <v>0</v>
      </c>
      <c r="P501" s="9"/>
      <c r="Q501" s="9"/>
      <c r="R501" s="9">
        <f t="shared" si="126"/>
        <v>0</v>
      </c>
      <c r="S501" s="9"/>
      <c r="T501" s="9"/>
      <c r="U501" s="9">
        <f t="shared" si="127"/>
        <v>0</v>
      </c>
      <c r="V501" s="9"/>
      <c r="W501" s="9"/>
      <c r="X501" s="9">
        <f t="shared" si="128"/>
        <v>0</v>
      </c>
      <c r="Y501" s="9"/>
      <c r="Z501" s="9"/>
      <c r="AA501" s="10">
        <f t="shared" si="129"/>
        <v>3000000</v>
      </c>
      <c r="AB501" s="11"/>
    </row>
    <row r="502" spans="1:28" ht="15.75" x14ac:dyDescent="0.25">
      <c r="A502" s="39">
        <v>45975</v>
      </c>
      <c r="B502" s="33" t="s">
        <v>258</v>
      </c>
      <c r="C502" s="33"/>
      <c r="D502" s="35" t="s">
        <v>41</v>
      </c>
      <c r="E502" s="33" t="s">
        <v>139</v>
      </c>
      <c r="F502" s="33">
        <v>20</v>
      </c>
      <c r="G502" s="33" t="s">
        <v>23</v>
      </c>
      <c r="H502" s="33">
        <v>400000</v>
      </c>
      <c r="I502" s="33">
        <f t="shared" si="105"/>
        <v>8000000</v>
      </c>
      <c r="J502" s="34" t="s">
        <v>38</v>
      </c>
      <c r="K502" s="33" t="s">
        <v>1262</v>
      </c>
      <c r="L502" s="9">
        <f t="shared" si="124"/>
        <v>0</v>
      </c>
      <c r="M502" s="9"/>
      <c r="N502" s="9"/>
      <c r="O502" s="9">
        <f t="shared" si="125"/>
        <v>0</v>
      </c>
      <c r="P502" s="9"/>
      <c r="Q502" s="9"/>
      <c r="R502" s="9">
        <f t="shared" si="126"/>
        <v>0</v>
      </c>
      <c r="S502" s="9"/>
      <c r="T502" s="9"/>
      <c r="U502" s="9">
        <f t="shared" si="127"/>
        <v>0</v>
      </c>
      <c r="V502" s="9"/>
      <c r="W502" s="9"/>
      <c r="X502" s="9">
        <f t="shared" si="128"/>
        <v>0</v>
      </c>
      <c r="Y502" s="9"/>
      <c r="Z502" s="9"/>
      <c r="AA502" s="10">
        <f t="shared" si="129"/>
        <v>8000000</v>
      </c>
      <c r="AB502" s="11"/>
    </row>
    <row r="503" spans="1:28" ht="15.75" x14ac:dyDescent="0.25">
      <c r="A503" s="39">
        <v>45975</v>
      </c>
      <c r="B503" s="33" t="s">
        <v>258</v>
      </c>
      <c r="C503" s="33"/>
      <c r="D503" s="35" t="s">
        <v>41</v>
      </c>
      <c r="E503" s="33" t="s">
        <v>429</v>
      </c>
      <c r="F503" s="33">
        <v>4</v>
      </c>
      <c r="G503" s="33" t="s">
        <v>25</v>
      </c>
      <c r="H503" s="33">
        <v>700000</v>
      </c>
      <c r="I503" s="33">
        <f t="shared" si="105"/>
        <v>2800000</v>
      </c>
      <c r="J503" s="34" t="s">
        <v>38</v>
      </c>
      <c r="K503" s="33" t="s">
        <v>1262</v>
      </c>
      <c r="L503" s="9">
        <f t="shared" si="124"/>
        <v>0</v>
      </c>
      <c r="M503" s="9"/>
      <c r="N503" s="9"/>
      <c r="O503" s="9">
        <f t="shared" si="125"/>
        <v>0</v>
      </c>
      <c r="P503" s="9"/>
      <c r="Q503" s="9"/>
      <c r="R503" s="9">
        <f t="shared" si="126"/>
        <v>0</v>
      </c>
      <c r="S503" s="9"/>
      <c r="T503" s="9"/>
      <c r="U503" s="9">
        <f t="shared" si="127"/>
        <v>0</v>
      </c>
      <c r="V503" s="9"/>
      <c r="W503" s="9"/>
      <c r="X503" s="9">
        <f t="shared" si="128"/>
        <v>0</v>
      </c>
      <c r="Y503" s="9"/>
      <c r="Z503" s="9"/>
      <c r="AA503" s="10">
        <f t="shared" si="129"/>
        <v>2800000</v>
      </c>
      <c r="AB503" s="11"/>
    </row>
    <row r="504" spans="1:28" ht="15.75" x14ac:dyDescent="0.25">
      <c r="A504" s="39">
        <v>45975</v>
      </c>
      <c r="B504" s="33" t="s">
        <v>141</v>
      </c>
      <c r="C504" s="33"/>
      <c r="D504" s="35" t="s">
        <v>41</v>
      </c>
      <c r="E504" s="33" t="s">
        <v>95</v>
      </c>
      <c r="F504" s="33">
        <v>15600</v>
      </c>
      <c r="G504" s="33" t="s">
        <v>29</v>
      </c>
      <c r="H504" s="33">
        <v>3800</v>
      </c>
      <c r="I504" s="33">
        <f t="shared" si="105"/>
        <v>59280000</v>
      </c>
      <c r="J504" s="34" t="s">
        <v>43</v>
      </c>
      <c r="K504" s="33" t="s">
        <v>1248</v>
      </c>
      <c r="L504" s="9">
        <f t="shared" si="124"/>
        <v>0</v>
      </c>
      <c r="M504" s="9"/>
      <c r="N504" s="9"/>
      <c r="O504" s="9">
        <f t="shared" si="125"/>
        <v>0</v>
      </c>
      <c r="P504" s="9"/>
      <c r="Q504" s="9"/>
      <c r="R504" s="9">
        <f t="shared" si="126"/>
        <v>0</v>
      </c>
      <c r="S504" s="9"/>
      <c r="T504" s="9"/>
      <c r="U504" s="9">
        <f t="shared" si="127"/>
        <v>0</v>
      </c>
      <c r="V504" s="9"/>
      <c r="W504" s="9"/>
      <c r="X504" s="9">
        <f t="shared" si="128"/>
        <v>0</v>
      </c>
      <c r="Y504" s="9"/>
      <c r="Z504" s="9"/>
      <c r="AA504" s="10">
        <f t="shared" si="129"/>
        <v>59280000</v>
      </c>
      <c r="AB504" s="11"/>
    </row>
    <row r="505" spans="1:28" ht="15.75" x14ac:dyDescent="0.25">
      <c r="A505" s="39">
        <v>45975</v>
      </c>
      <c r="B505" s="33" t="s">
        <v>217</v>
      </c>
      <c r="C505" s="33"/>
      <c r="D505" s="35" t="s">
        <v>41</v>
      </c>
      <c r="E505" s="33" t="s">
        <v>945</v>
      </c>
      <c r="F505" s="33">
        <v>1000</v>
      </c>
      <c r="G505" s="33" t="s">
        <v>29</v>
      </c>
      <c r="H505" s="33">
        <v>2000</v>
      </c>
      <c r="I505" s="33">
        <f t="shared" si="105"/>
        <v>2000000</v>
      </c>
      <c r="J505" s="34" t="s">
        <v>38</v>
      </c>
      <c r="K505" s="130" t="s">
        <v>1242</v>
      </c>
      <c r="L505" s="9">
        <f t="shared" si="124"/>
        <v>0</v>
      </c>
      <c r="M505" s="9"/>
      <c r="N505" s="9"/>
      <c r="O505" s="9">
        <f t="shared" si="125"/>
        <v>0</v>
      </c>
      <c r="P505" s="9"/>
      <c r="Q505" s="9"/>
      <c r="R505" s="9">
        <f t="shared" si="126"/>
        <v>0</v>
      </c>
      <c r="S505" s="9"/>
      <c r="T505" s="9"/>
      <c r="U505" s="9">
        <f t="shared" si="127"/>
        <v>0</v>
      </c>
      <c r="V505" s="9"/>
      <c r="W505" s="9"/>
      <c r="X505" s="9">
        <f t="shared" si="128"/>
        <v>0</v>
      </c>
      <c r="Y505" s="9"/>
      <c r="Z505" s="9"/>
      <c r="AA505" s="10">
        <f t="shared" si="129"/>
        <v>2000000</v>
      </c>
      <c r="AB505" s="11"/>
    </row>
    <row r="506" spans="1:28" ht="15.75" x14ac:dyDescent="0.25">
      <c r="A506" s="39">
        <v>45975</v>
      </c>
      <c r="B506" s="33" t="s">
        <v>217</v>
      </c>
      <c r="C506" s="33"/>
      <c r="D506" s="35" t="s">
        <v>41</v>
      </c>
      <c r="E506" s="33" t="s">
        <v>467</v>
      </c>
      <c r="F506" s="33">
        <v>33.6</v>
      </c>
      <c r="G506" s="33" t="s">
        <v>51</v>
      </c>
      <c r="H506" s="33">
        <v>43000</v>
      </c>
      <c r="I506" s="33">
        <f t="shared" si="105"/>
        <v>1444800</v>
      </c>
      <c r="J506" s="34" t="s">
        <v>38</v>
      </c>
      <c r="K506" s="130" t="s">
        <v>1242</v>
      </c>
      <c r="L506" s="9">
        <f t="shared" si="124"/>
        <v>0</v>
      </c>
      <c r="M506" s="9"/>
      <c r="N506" s="9"/>
      <c r="O506" s="9">
        <f t="shared" si="125"/>
        <v>0</v>
      </c>
      <c r="P506" s="9"/>
      <c r="Q506" s="9"/>
      <c r="R506" s="9">
        <f t="shared" si="126"/>
        <v>0</v>
      </c>
      <c r="S506" s="9"/>
      <c r="T506" s="9"/>
      <c r="U506" s="9">
        <f t="shared" si="127"/>
        <v>0</v>
      </c>
      <c r="V506" s="9"/>
      <c r="W506" s="9"/>
      <c r="X506" s="9">
        <f t="shared" si="128"/>
        <v>0</v>
      </c>
      <c r="Y506" s="9"/>
      <c r="Z506" s="9"/>
      <c r="AA506" s="10">
        <f t="shared" si="129"/>
        <v>1444800</v>
      </c>
      <c r="AB506" s="11"/>
    </row>
    <row r="507" spans="1:28" ht="15.75" x14ac:dyDescent="0.25">
      <c r="A507" s="39">
        <v>45975</v>
      </c>
      <c r="B507" s="33" t="s">
        <v>170</v>
      </c>
      <c r="C507" s="33"/>
      <c r="D507" s="35" t="s">
        <v>41</v>
      </c>
      <c r="E507" s="33" t="s">
        <v>407</v>
      </c>
      <c r="F507" s="33">
        <v>1</v>
      </c>
      <c r="G507" s="33" t="s">
        <v>33</v>
      </c>
      <c r="H507" s="33">
        <v>300000</v>
      </c>
      <c r="I507" s="33">
        <f t="shared" si="105"/>
        <v>300000</v>
      </c>
      <c r="J507" s="37" t="s">
        <v>241</v>
      </c>
      <c r="K507" s="33"/>
      <c r="L507" s="9">
        <f t="shared" si="124"/>
        <v>300000</v>
      </c>
      <c r="M507" s="9">
        <v>300000</v>
      </c>
      <c r="N507" s="9"/>
      <c r="O507" s="9">
        <f t="shared" si="125"/>
        <v>0</v>
      </c>
      <c r="P507" s="9"/>
      <c r="Q507" s="9"/>
      <c r="R507" s="9">
        <f t="shared" si="126"/>
        <v>0</v>
      </c>
      <c r="S507" s="9"/>
      <c r="T507" s="9"/>
      <c r="U507" s="9">
        <f t="shared" si="127"/>
        <v>0</v>
      </c>
      <c r="V507" s="9"/>
      <c r="W507" s="9"/>
      <c r="X507" s="9">
        <f t="shared" si="128"/>
        <v>0</v>
      </c>
      <c r="Y507" s="9"/>
      <c r="Z507" s="9"/>
      <c r="AA507" s="10">
        <f t="shared" si="129"/>
        <v>0</v>
      </c>
      <c r="AB507" s="11">
        <v>45975</v>
      </c>
    </row>
    <row r="508" spans="1:28" ht="15.75" x14ac:dyDescent="0.25">
      <c r="A508" s="39">
        <v>45975</v>
      </c>
      <c r="B508" s="33" t="s">
        <v>217</v>
      </c>
      <c r="C508" s="33"/>
      <c r="D508" s="35" t="s">
        <v>41</v>
      </c>
      <c r="E508" s="33" t="s">
        <v>110</v>
      </c>
      <c r="F508" s="33">
        <v>2600</v>
      </c>
      <c r="G508" s="33" t="s">
        <v>29</v>
      </c>
      <c r="H508" s="33">
        <v>2000</v>
      </c>
      <c r="I508" s="33">
        <f t="shared" si="105"/>
        <v>5200000</v>
      </c>
      <c r="J508" s="34" t="s">
        <v>38</v>
      </c>
      <c r="K508" s="130" t="s">
        <v>1242</v>
      </c>
      <c r="L508" s="9">
        <f t="shared" si="124"/>
        <v>0</v>
      </c>
      <c r="M508" s="9"/>
      <c r="N508" s="9"/>
      <c r="O508" s="9">
        <f t="shared" si="125"/>
        <v>0</v>
      </c>
      <c r="P508" s="9"/>
      <c r="Q508" s="9"/>
      <c r="R508" s="9">
        <f t="shared" si="126"/>
        <v>0</v>
      </c>
      <c r="S508" s="9"/>
      <c r="T508" s="9"/>
      <c r="U508" s="9">
        <f t="shared" si="127"/>
        <v>0</v>
      </c>
      <c r="V508" s="9"/>
      <c r="W508" s="9"/>
      <c r="X508" s="9">
        <f t="shared" si="128"/>
        <v>0</v>
      </c>
      <c r="Y508" s="9"/>
      <c r="Z508" s="9"/>
      <c r="AA508" s="10">
        <f t="shared" si="129"/>
        <v>5200000</v>
      </c>
      <c r="AB508" s="11"/>
    </row>
    <row r="509" spans="1:28" ht="15.75" x14ac:dyDescent="0.25">
      <c r="A509" s="32">
        <v>45975</v>
      </c>
      <c r="B509" s="33" t="s">
        <v>370</v>
      </c>
      <c r="C509" s="33"/>
      <c r="D509" s="33" t="s">
        <v>41</v>
      </c>
      <c r="E509" s="33" t="s">
        <v>85</v>
      </c>
      <c r="F509" s="33">
        <v>127</v>
      </c>
      <c r="G509" s="33" t="s">
        <v>51</v>
      </c>
      <c r="H509" s="33">
        <v>41000</v>
      </c>
      <c r="I509" s="33">
        <f t="shared" si="105"/>
        <v>5207000</v>
      </c>
      <c r="J509" s="37" t="s">
        <v>240</v>
      </c>
      <c r="K509" s="33" t="s">
        <v>1219</v>
      </c>
      <c r="L509" s="9">
        <f t="shared" si="124"/>
        <v>0</v>
      </c>
      <c r="M509" s="9"/>
      <c r="N509" s="9"/>
      <c r="O509" s="9">
        <f t="shared" si="125"/>
        <v>5207000</v>
      </c>
      <c r="P509" s="9">
        <v>5207000</v>
      </c>
      <c r="Q509" s="9"/>
      <c r="R509" s="9">
        <f t="shared" si="126"/>
        <v>0</v>
      </c>
      <c r="S509" s="9"/>
      <c r="T509" s="9"/>
      <c r="U509" s="9">
        <f t="shared" si="127"/>
        <v>0</v>
      </c>
      <c r="V509" s="9"/>
      <c r="W509" s="9"/>
      <c r="X509" s="9">
        <f t="shared" si="128"/>
        <v>0</v>
      </c>
      <c r="Y509" s="9"/>
      <c r="Z509" s="9"/>
      <c r="AA509" s="10">
        <f t="shared" si="129"/>
        <v>0</v>
      </c>
      <c r="AB509" s="11">
        <v>45980</v>
      </c>
    </row>
    <row r="510" spans="1:28" ht="15.75" x14ac:dyDescent="0.25">
      <c r="A510" s="32">
        <v>45975</v>
      </c>
      <c r="B510" s="33" t="s">
        <v>990</v>
      </c>
      <c r="C510" s="33"/>
      <c r="D510" s="33" t="s">
        <v>41</v>
      </c>
      <c r="E510" s="33" t="s">
        <v>235</v>
      </c>
      <c r="F510" s="33">
        <v>10</v>
      </c>
      <c r="G510" s="33" t="s">
        <v>51</v>
      </c>
      <c r="H510" s="33">
        <v>90000</v>
      </c>
      <c r="I510" s="33">
        <f t="shared" si="105"/>
        <v>900000</v>
      </c>
      <c r="J510" s="37" t="s">
        <v>240</v>
      </c>
      <c r="K510" s="33"/>
      <c r="L510" s="9">
        <f t="shared" si="124"/>
        <v>0</v>
      </c>
      <c r="M510" s="9"/>
      <c r="N510" s="9"/>
      <c r="O510" s="9">
        <f t="shared" si="125"/>
        <v>900000</v>
      </c>
      <c r="P510" s="9">
        <v>900000</v>
      </c>
      <c r="Q510" s="9"/>
      <c r="R510" s="9">
        <f t="shared" si="126"/>
        <v>0</v>
      </c>
      <c r="S510" s="9"/>
      <c r="T510" s="9"/>
      <c r="U510" s="9">
        <f t="shared" si="127"/>
        <v>0</v>
      </c>
      <c r="V510" s="9"/>
      <c r="W510" s="9"/>
      <c r="X510" s="9">
        <f t="shared" si="128"/>
        <v>0</v>
      </c>
      <c r="Y510" s="9"/>
      <c r="Z510" s="9"/>
      <c r="AA510" s="10">
        <f t="shared" si="129"/>
        <v>0</v>
      </c>
      <c r="AB510" s="11">
        <v>45975</v>
      </c>
    </row>
    <row r="511" spans="1:28" ht="15.75" x14ac:dyDescent="0.25">
      <c r="A511" s="32">
        <v>45975</v>
      </c>
      <c r="B511" s="33" t="s">
        <v>990</v>
      </c>
      <c r="C511" s="33"/>
      <c r="D511" s="33" t="s">
        <v>41</v>
      </c>
      <c r="E511" s="33" t="s">
        <v>102</v>
      </c>
      <c r="F511" s="33">
        <v>4</v>
      </c>
      <c r="G511" s="33" t="s">
        <v>74</v>
      </c>
      <c r="H511" s="33">
        <v>65000</v>
      </c>
      <c r="I511" s="33">
        <f t="shared" ref="I511:I574" si="130">F511*H511</f>
        <v>260000</v>
      </c>
      <c r="J511" s="37" t="s">
        <v>34</v>
      </c>
      <c r="K511" s="33"/>
      <c r="L511" s="9">
        <f t="shared" si="124"/>
        <v>0</v>
      </c>
      <c r="M511" s="9"/>
      <c r="N511" s="9"/>
      <c r="O511" s="9">
        <f t="shared" si="125"/>
        <v>660000</v>
      </c>
      <c r="P511" s="9">
        <v>660000</v>
      </c>
      <c r="Q511" s="9"/>
      <c r="R511" s="9">
        <f t="shared" si="126"/>
        <v>0</v>
      </c>
      <c r="S511" s="9"/>
      <c r="T511" s="9"/>
      <c r="U511" s="9">
        <f t="shared" si="127"/>
        <v>0</v>
      </c>
      <c r="V511" s="9"/>
      <c r="W511" s="9"/>
      <c r="X511" s="9">
        <f t="shared" si="128"/>
        <v>0</v>
      </c>
      <c r="Y511" s="9"/>
      <c r="Z511" s="9"/>
      <c r="AA511" s="10">
        <f t="shared" si="129"/>
        <v>-400000</v>
      </c>
      <c r="AB511" s="11">
        <v>45975</v>
      </c>
    </row>
    <row r="512" spans="1:28" ht="16.5" thickBot="1" x14ac:dyDescent="0.3">
      <c r="A512" s="95">
        <v>45975</v>
      </c>
      <c r="B512" s="104" t="s">
        <v>170</v>
      </c>
      <c r="C512" s="104"/>
      <c r="D512" s="62" t="s">
        <v>41</v>
      </c>
      <c r="E512" s="104" t="s">
        <v>468</v>
      </c>
      <c r="F512" s="104">
        <v>16.2</v>
      </c>
      <c r="G512" s="104" t="s">
        <v>51</v>
      </c>
      <c r="H512" s="104">
        <v>43200</v>
      </c>
      <c r="I512" s="62">
        <f t="shared" si="130"/>
        <v>699840</v>
      </c>
      <c r="J512" s="63" t="s">
        <v>241</v>
      </c>
      <c r="K512" s="104"/>
      <c r="L512" s="97">
        <f t="shared" si="124"/>
        <v>699840</v>
      </c>
      <c r="M512" s="97">
        <v>699840</v>
      </c>
      <c r="N512" s="97"/>
      <c r="O512" s="97">
        <f t="shared" si="125"/>
        <v>0</v>
      </c>
      <c r="P512" s="97"/>
      <c r="Q512" s="97"/>
      <c r="R512" s="97">
        <f t="shared" si="126"/>
        <v>0</v>
      </c>
      <c r="S512" s="97"/>
      <c r="T512" s="97"/>
      <c r="U512" s="97">
        <f t="shared" si="127"/>
        <v>0</v>
      </c>
      <c r="V512" s="97"/>
      <c r="W512" s="97"/>
      <c r="X512" s="97">
        <f t="shared" si="128"/>
        <v>0</v>
      </c>
      <c r="Y512" s="97"/>
      <c r="Z512" s="97"/>
      <c r="AA512" s="98">
        <f t="shared" si="129"/>
        <v>0</v>
      </c>
      <c r="AB512" s="99">
        <v>45975</v>
      </c>
    </row>
    <row r="513" spans="1:28" ht="15.75" x14ac:dyDescent="0.25">
      <c r="A513" s="39">
        <v>45976</v>
      </c>
      <c r="B513" s="35" t="s">
        <v>307</v>
      </c>
      <c r="C513" s="35"/>
      <c r="D513" s="35" t="s">
        <v>41</v>
      </c>
      <c r="E513" s="35" t="s">
        <v>102</v>
      </c>
      <c r="F513" s="35">
        <v>4</v>
      </c>
      <c r="G513" s="35" t="s">
        <v>74</v>
      </c>
      <c r="H513" s="35">
        <v>65000</v>
      </c>
      <c r="I513" s="128">
        <f t="shared" si="130"/>
        <v>260000</v>
      </c>
      <c r="J513" s="41" t="s">
        <v>240</v>
      </c>
      <c r="K513" s="35"/>
      <c r="L513" s="120">
        <f t="shared" si="124"/>
        <v>0</v>
      </c>
      <c r="M513" s="120"/>
      <c r="N513" s="120"/>
      <c r="O513" s="120">
        <f t="shared" si="125"/>
        <v>0</v>
      </c>
      <c r="P513" s="120"/>
      <c r="Q513" s="120"/>
      <c r="R513" s="120">
        <f t="shared" si="126"/>
        <v>260000</v>
      </c>
      <c r="S513" s="120">
        <v>260000</v>
      </c>
      <c r="T513" s="120"/>
      <c r="U513" s="120">
        <f t="shared" si="127"/>
        <v>0</v>
      </c>
      <c r="V513" s="120"/>
      <c r="W513" s="120"/>
      <c r="X513" s="120">
        <f t="shared" si="128"/>
        <v>0</v>
      </c>
      <c r="Y513" s="120"/>
      <c r="Z513" s="120"/>
      <c r="AA513" s="121">
        <f t="shared" si="129"/>
        <v>0</v>
      </c>
      <c r="AB513" s="122">
        <v>45976</v>
      </c>
    </row>
    <row r="514" spans="1:28" ht="15.75" x14ac:dyDescent="0.25">
      <c r="A514" s="39">
        <v>45976</v>
      </c>
      <c r="B514" s="33" t="s">
        <v>191</v>
      </c>
      <c r="C514" s="33"/>
      <c r="D514" s="35" t="s">
        <v>41</v>
      </c>
      <c r="E514" s="33" t="s">
        <v>185</v>
      </c>
      <c r="F514" s="33">
        <v>6000</v>
      </c>
      <c r="G514" s="33" t="s">
        <v>29</v>
      </c>
      <c r="H514" s="33">
        <v>875</v>
      </c>
      <c r="I514" s="33">
        <f t="shared" si="130"/>
        <v>5250000</v>
      </c>
      <c r="J514" s="37" t="s">
        <v>241</v>
      </c>
      <c r="K514" s="90" t="s">
        <v>1219</v>
      </c>
      <c r="L514" s="9">
        <f t="shared" ref="L514:L526" si="131">M514+N514</f>
        <v>1444000</v>
      </c>
      <c r="M514" s="9">
        <v>1444000</v>
      </c>
      <c r="N514" s="9"/>
      <c r="O514" s="9">
        <f t="shared" ref="O514:O526" si="132">P514+Q514</f>
        <v>0</v>
      </c>
      <c r="P514" s="9"/>
      <c r="Q514" s="9"/>
      <c r="R514" s="9">
        <f t="shared" ref="R514:R526" si="133">S514+T514</f>
        <v>0</v>
      </c>
      <c r="S514" s="9"/>
      <c r="T514" s="9"/>
      <c r="U514" s="9">
        <f t="shared" ref="U514:U526" si="134">V514+W514</f>
        <v>3806000</v>
      </c>
      <c r="V514" s="9">
        <v>3806000</v>
      </c>
      <c r="W514" s="9"/>
      <c r="X514" s="9">
        <f t="shared" ref="X514:X526" si="135">Y514+Z514</f>
        <v>0</v>
      </c>
      <c r="Y514" s="9"/>
      <c r="Z514" s="9"/>
      <c r="AA514" s="10">
        <f t="shared" ref="AA514:AA526" si="136">C514+I514-L514-O514-U514-X514-R514</f>
        <v>0</v>
      </c>
      <c r="AB514" s="11">
        <v>45986</v>
      </c>
    </row>
    <row r="515" spans="1:28" ht="15.75" x14ac:dyDescent="0.25">
      <c r="A515" s="39">
        <v>45976</v>
      </c>
      <c r="B515" s="35" t="s">
        <v>162</v>
      </c>
      <c r="C515" s="35"/>
      <c r="D515" s="35" t="s">
        <v>41</v>
      </c>
      <c r="E515" s="35" t="s">
        <v>110</v>
      </c>
      <c r="F515" s="35">
        <v>10400</v>
      </c>
      <c r="G515" s="35" t="s">
        <v>29</v>
      </c>
      <c r="H515" s="35">
        <v>1850</v>
      </c>
      <c r="I515" s="33">
        <f t="shared" si="130"/>
        <v>19240000</v>
      </c>
      <c r="J515" s="34" t="s">
        <v>38</v>
      </c>
      <c r="K515" s="35" t="s">
        <v>1271</v>
      </c>
      <c r="L515" s="9">
        <f t="shared" si="131"/>
        <v>0</v>
      </c>
      <c r="M515" s="9"/>
      <c r="N515" s="9"/>
      <c r="O515" s="9">
        <f t="shared" si="132"/>
        <v>0</v>
      </c>
      <c r="P515" s="9"/>
      <c r="Q515" s="9"/>
      <c r="R515" s="9">
        <f t="shared" si="133"/>
        <v>0</v>
      </c>
      <c r="S515" s="9"/>
      <c r="T515" s="9"/>
      <c r="U515" s="9">
        <f t="shared" si="134"/>
        <v>0</v>
      </c>
      <c r="V515" s="9"/>
      <c r="W515" s="9"/>
      <c r="X515" s="9">
        <f t="shared" si="135"/>
        <v>0</v>
      </c>
      <c r="Y515" s="9"/>
      <c r="Z515" s="9"/>
      <c r="AA515" s="10">
        <f t="shared" si="136"/>
        <v>19240000</v>
      </c>
      <c r="AB515" s="11"/>
    </row>
    <row r="516" spans="1:28" ht="15.75" x14ac:dyDescent="0.25">
      <c r="A516" s="39">
        <v>45976</v>
      </c>
      <c r="B516" s="35" t="s">
        <v>406</v>
      </c>
      <c r="C516" s="35"/>
      <c r="D516" s="35" t="s">
        <v>41</v>
      </c>
      <c r="E516" s="35" t="s">
        <v>95</v>
      </c>
      <c r="F516" s="35">
        <v>400</v>
      </c>
      <c r="G516" s="35" t="s">
        <v>29</v>
      </c>
      <c r="H516" s="35">
        <v>3800</v>
      </c>
      <c r="I516" s="33">
        <f t="shared" si="130"/>
        <v>1520000</v>
      </c>
      <c r="J516" s="37" t="s">
        <v>241</v>
      </c>
      <c r="K516" s="35"/>
      <c r="L516" s="9">
        <f t="shared" si="131"/>
        <v>0</v>
      </c>
      <c r="M516" s="9"/>
      <c r="N516" s="9"/>
      <c r="O516" s="9">
        <f t="shared" si="132"/>
        <v>0</v>
      </c>
      <c r="P516" s="9"/>
      <c r="Q516" s="9"/>
      <c r="R516" s="9">
        <f t="shared" si="133"/>
        <v>0</v>
      </c>
      <c r="S516" s="9"/>
      <c r="T516" s="9"/>
      <c r="U516" s="9">
        <f t="shared" si="134"/>
        <v>1520000</v>
      </c>
      <c r="V516" s="9">
        <v>1520000</v>
      </c>
      <c r="W516" s="9"/>
      <c r="X516" s="9">
        <f t="shared" si="135"/>
        <v>0</v>
      </c>
      <c r="Y516" s="9"/>
      <c r="Z516" s="9"/>
      <c r="AA516" s="10">
        <f t="shared" si="136"/>
        <v>0</v>
      </c>
      <c r="AB516" s="11">
        <v>45976</v>
      </c>
    </row>
    <row r="517" spans="1:28" ht="15.75" x14ac:dyDescent="0.25">
      <c r="A517" s="39">
        <v>45976</v>
      </c>
      <c r="B517" s="35" t="s">
        <v>53</v>
      </c>
      <c r="C517" s="33"/>
      <c r="D517" s="35" t="s">
        <v>41</v>
      </c>
      <c r="E517" s="33" t="s">
        <v>95</v>
      </c>
      <c r="F517" s="33">
        <v>4000</v>
      </c>
      <c r="G517" s="35" t="s">
        <v>29</v>
      </c>
      <c r="H517" s="33">
        <v>3800</v>
      </c>
      <c r="I517" s="33">
        <f t="shared" si="130"/>
        <v>15200000</v>
      </c>
      <c r="J517" s="34" t="s">
        <v>38</v>
      </c>
      <c r="K517" s="33" t="s">
        <v>1262</v>
      </c>
      <c r="L517" s="9">
        <f t="shared" si="131"/>
        <v>0</v>
      </c>
      <c r="M517" s="9"/>
      <c r="N517" s="9"/>
      <c r="O517" s="9">
        <f t="shared" si="132"/>
        <v>0</v>
      </c>
      <c r="P517" s="9"/>
      <c r="Q517" s="9"/>
      <c r="R517" s="9">
        <f t="shared" si="133"/>
        <v>0</v>
      </c>
      <c r="S517" s="9"/>
      <c r="T517" s="9"/>
      <c r="U517" s="9">
        <f t="shared" si="134"/>
        <v>0</v>
      </c>
      <c r="V517" s="9"/>
      <c r="W517" s="9"/>
      <c r="X517" s="9">
        <f t="shared" si="135"/>
        <v>0</v>
      </c>
      <c r="Y517" s="9"/>
      <c r="Z517" s="9"/>
      <c r="AA517" s="10">
        <f t="shared" si="136"/>
        <v>15200000</v>
      </c>
      <c r="AB517" s="11"/>
    </row>
    <row r="518" spans="1:28" ht="15.75" x14ac:dyDescent="0.25">
      <c r="A518" s="39">
        <v>45976</v>
      </c>
      <c r="B518" s="35" t="s">
        <v>1269</v>
      </c>
      <c r="C518" s="33"/>
      <c r="D518" s="35" t="s">
        <v>41</v>
      </c>
      <c r="E518" s="33" t="s">
        <v>148</v>
      </c>
      <c r="F518" s="33">
        <v>100</v>
      </c>
      <c r="G518" s="33" t="s">
        <v>51</v>
      </c>
      <c r="H518" s="33">
        <v>55000</v>
      </c>
      <c r="I518" s="33">
        <f t="shared" si="130"/>
        <v>5500000</v>
      </c>
      <c r="J518" s="37" t="s">
        <v>240</v>
      </c>
      <c r="K518" s="33"/>
      <c r="L518" s="9">
        <f t="shared" si="131"/>
        <v>0</v>
      </c>
      <c r="M518" s="9"/>
      <c r="N518" s="9"/>
      <c r="O518" s="9">
        <f t="shared" si="132"/>
        <v>0</v>
      </c>
      <c r="P518" s="9"/>
      <c r="Q518" s="9"/>
      <c r="R518" s="9">
        <f t="shared" si="133"/>
        <v>5500000</v>
      </c>
      <c r="S518" s="9">
        <v>5500000</v>
      </c>
      <c r="T518" s="9"/>
      <c r="U518" s="9">
        <f t="shared" si="134"/>
        <v>0</v>
      </c>
      <c r="V518" s="9"/>
      <c r="W518" s="9"/>
      <c r="X518" s="9">
        <f t="shared" si="135"/>
        <v>0</v>
      </c>
      <c r="Y518" s="9"/>
      <c r="Z518" s="9"/>
      <c r="AA518" s="10">
        <f t="shared" si="136"/>
        <v>0</v>
      </c>
      <c r="AB518" s="11">
        <v>45976</v>
      </c>
    </row>
    <row r="519" spans="1:28" ht="15.75" x14ac:dyDescent="0.25">
      <c r="A519" s="39">
        <v>45976</v>
      </c>
      <c r="B519" s="35" t="s">
        <v>161</v>
      </c>
      <c r="C519" s="33"/>
      <c r="D519" s="35" t="s">
        <v>41</v>
      </c>
      <c r="E519" s="33" t="s">
        <v>407</v>
      </c>
      <c r="F519" s="33">
        <v>5</v>
      </c>
      <c r="G519" s="33" t="s">
        <v>33</v>
      </c>
      <c r="H519" s="33">
        <v>300000</v>
      </c>
      <c r="I519" s="33">
        <f t="shared" si="130"/>
        <v>1500000</v>
      </c>
      <c r="J519" s="34" t="s">
        <v>43</v>
      </c>
      <c r="K519" s="130" t="s">
        <v>1242</v>
      </c>
      <c r="L519" s="9">
        <f t="shared" si="131"/>
        <v>0</v>
      </c>
      <c r="M519" s="9"/>
      <c r="N519" s="9"/>
      <c r="O519" s="9">
        <f t="shared" si="132"/>
        <v>0</v>
      </c>
      <c r="P519" s="9"/>
      <c r="Q519" s="9"/>
      <c r="R519" s="9">
        <f t="shared" si="133"/>
        <v>6000</v>
      </c>
      <c r="S519" s="9">
        <v>6000</v>
      </c>
      <c r="T519" s="9"/>
      <c r="U519" s="9">
        <f t="shared" si="134"/>
        <v>0</v>
      </c>
      <c r="V519" s="9"/>
      <c r="W519" s="9"/>
      <c r="X519" s="9">
        <f t="shared" si="135"/>
        <v>0</v>
      </c>
      <c r="Y519" s="9"/>
      <c r="Z519" s="9"/>
      <c r="AA519" s="10">
        <f t="shared" si="136"/>
        <v>1494000</v>
      </c>
      <c r="AB519" s="11"/>
    </row>
    <row r="520" spans="1:28" ht="15.75" x14ac:dyDescent="0.25">
      <c r="A520" s="39">
        <v>45976</v>
      </c>
      <c r="B520" s="33" t="s">
        <v>164</v>
      </c>
      <c r="C520" s="33"/>
      <c r="D520" s="35" t="s">
        <v>41</v>
      </c>
      <c r="E520" s="33" t="s">
        <v>95</v>
      </c>
      <c r="F520" s="33">
        <v>5200</v>
      </c>
      <c r="G520" s="33" t="s">
        <v>29</v>
      </c>
      <c r="H520" s="33">
        <v>3700</v>
      </c>
      <c r="I520" s="33">
        <f t="shared" si="130"/>
        <v>19240000</v>
      </c>
      <c r="J520" s="34" t="s">
        <v>38</v>
      </c>
      <c r="K520" s="66" t="s">
        <v>1271</v>
      </c>
      <c r="L520" s="9">
        <f t="shared" si="131"/>
        <v>0</v>
      </c>
      <c r="M520" s="9"/>
      <c r="N520" s="9"/>
      <c r="O520" s="9">
        <f t="shared" si="132"/>
        <v>0</v>
      </c>
      <c r="P520" s="9"/>
      <c r="Q520" s="9"/>
      <c r="R520" s="9">
        <f t="shared" si="133"/>
        <v>0</v>
      </c>
      <c r="S520" s="9"/>
      <c r="T520" s="9"/>
      <c r="U520" s="9">
        <f t="shared" si="134"/>
        <v>0</v>
      </c>
      <c r="V520" s="9"/>
      <c r="W520" s="9"/>
      <c r="X520" s="9">
        <f t="shared" si="135"/>
        <v>0</v>
      </c>
      <c r="Y520" s="9"/>
      <c r="Z520" s="9"/>
      <c r="AA520" s="10">
        <f t="shared" si="136"/>
        <v>19240000</v>
      </c>
      <c r="AB520" s="11"/>
    </row>
    <row r="521" spans="1:28" ht="15.75" x14ac:dyDescent="0.25">
      <c r="A521" s="39">
        <v>45976</v>
      </c>
      <c r="B521" s="33" t="s">
        <v>1270</v>
      </c>
      <c r="C521" s="33"/>
      <c r="D521" s="35" t="s">
        <v>41</v>
      </c>
      <c r="E521" s="33" t="s">
        <v>1098</v>
      </c>
      <c r="F521" s="33">
        <v>1400</v>
      </c>
      <c r="G521" s="33" t="s">
        <v>29</v>
      </c>
      <c r="H521" s="33">
        <v>2000</v>
      </c>
      <c r="I521" s="33">
        <f t="shared" si="130"/>
        <v>2800000</v>
      </c>
      <c r="J521" s="37" t="s">
        <v>241</v>
      </c>
      <c r="K521" s="66"/>
      <c r="L521" s="9">
        <f t="shared" si="131"/>
        <v>0</v>
      </c>
      <c r="M521" s="9"/>
      <c r="N521" s="9"/>
      <c r="O521" s="9">
        <f t="shared" si="132"/>
        <v>0</v>
      </c>
      <c r="P521" s="9"/>
      <c r="Q521" s="9"/>
      <c r="R521" s="9">
        <f t="shared" si="133"/>
        <v>0</v>
      </c>
      <c r="S521" s="9"/>
      <c r="T521" s="9"/>
      <c r="U521" s="9">
        <f t="shared" si="134"/>
        <v>2800000</v>
      </c>
      <c r="V521" s="9">
        <v>2800000</v>
      </c>
      <c r="W521" s="9"/>
      <c r="X521" s="9">
        <f t="shared" si="135"/>
        <v>0</v>
      </c>
      <c r="Y521" s="9"/>
      <c r="Z521" s="9"/>
      <c r="AA521" s="10">
        <f t="shared" si="136"/>
        <v>0</v>
      </c>
      <c r="AB521" s="11">
        <v>45976</v>
      </c>
    </row>
    <row r="522" spans="1:28" ht="15.75" x14ac:dyDescent="0.25">
      <c r="A522" s="39">
        <v>45976</v>
      </c>
      <c r="B522" s="33" t="s">
        <v>317</v>
      </c>
      <c r="C522" s="33"/>
      <c r="D522" s="35" t="s">
        <v>41</v>
      </c>
      <c r="E522" s="33" t="s">
        <v>28</v>
      </c>
      <c r="F522" s="33">
        <v>1000</v>
      </c>
      <c r="G522" s="33" t="s">
        <v>29</v>
      </c>
      <c r="H522" s="33">
        <v>2700</v>
      </c>
      <c r="I522" s="33">
        <f t="shared" si="130"/>
        <v>2700000</v>
      </c>
      <c r="J522" s="37" t="s">
        <v>240</v>
      </c>
      <c r="K522" s="66"/>
      <c r="L522" s="9">
        <f t="shared" si="131"/>
        <v>0</v>
      </c>
      <c r="M522" s="9"/>
      <c r="N522" s="9"/>
      <c r="O522" s="9">
        <f t="shared" si="132"/>
        <v>2700000</v>
      </c>
      <c r="P522" s="9">
        <v>2700000</v>
      </c>
      <c r="Q522" s="9"/>
      <c r="R522" s="9">
        <f t="shared" si="133"/>
        <v>0</v>
      </c>
      <c r="S522" s="9"/>
      <c r="T522" s="9"/>
      <c r="U522" s="9">
        <f t="shared" si="134"/>
        <v>0</v>
      </c>
      <c r="V522" s="9"/>
      <c r="W522" s="9"/>
      <c r="X522" s="9">
        <f t="shared" si="135"/>
        <v>0</v>
      </c>
      <c r="Y522" s="9"/>
      <c r="Z522" s="9"/>
      <c r="AA522" s="10">
        <f t="shared" si="136"/>
        <v>0</v>
      </c>
      <c r="AB522" s="11">
        <v>45975</v>
      </c>
    </row>
    <row r="523" spans="1:28" ht="15.75" x14ac:dyDescent="0.25">
      <c r="A523" s="39">
        <v>45976</v>
      </c>
      <c r="B523" s="35" t="s">
        <v>48</v>
      </c>
      <c r="C523" s="35"/>
      <c r="D523" s="35" t="s">
        <v>41</v>
      </c>
      <c r="E523" s="35" t="s">
        <v>98</v>
      </c>
      <c r="F523" s="35">
        <v>22.2</v>
      </c>
      <c r="G523" s="35" t="s">
        <v>51</v>
      </c>
      <c r="H523" s="35">
        <v>43000</v>
      </c>
      <c r="I523" s="33">
        <f t="shared" si="130"/>
        <v>954600</v>
      </c>
      <c r="J523" s="37" t="s">
        <v>240</v>
      </c>
      <c r="K523" s="88" t="s">
        <v>1268</v>
      </c>
      <c r="L523" s="9">
        <f t="shared" si="131"/>
        <v>0</v>
      </c>
      <c r="M523" s="9"/>
      <c r="N523" s="9"/>
      <c r="O523" s="9">
        <f t="shared" si="132"/>
        <v>954600</v>
      </c>
      <c r="P523" s="9">
        <v>954600</v>
      </c>
      <c r="Q523" s="9"/>
      <c r="R523" s="9">
        <f t="shared" si="133"/>
        <v>0</v>
      </c>
      <c r="S523" s="9"/>
      <c r="T523" s="9"/>
      <c r="U523" s="9">
        <f t="shared" si="134"/>
        <v>0</v>
      </c>
      <c r="V523" s="9"/>
      <c r="W523" s="9"/>
      <c r="X523" s="9">
        <f t="shared" si="135"/>
        <v>0</v>
      </c>
      <c r="Y523" s="9"/>
      <c r="Z523" s="9"/>
      <c r="AA523" s="10">
        <f t="shared" si="136"/>
        <v>0</v>
      </c>
      <c r="AB523" s="11">
        <v>45978</v>
      </c>
    </row>
    <row r="524" spans="1:28" ht="15.75" x14ac:dyDescent="0.25">
      <c r="A524" s="32">
        <v>45976</v>
      </c>
      <c r="B524" s="33" t="s">
        <v>776</v>
      </c>
      <c r="C524" s="33"/>
      <c r="D524" s="33" t="s">
        <v>41</v>
      </c>
      <c r="E524" s="33" t="s">
        <v>310</v>
      </c>
      <c r="F524" s="33">
        <v>2.5</v>
      </c>
      <c r="G524" s="33" t="s">
        <v>51</v>
      </c>
      <c r="H524" s="33">
        <v>86000</v>
      </c>
      <c r="I524" s="33">
        <f t="shared" si="130"/>
        <v>215000</v>
      </c>
      <c r="J524" s="37" t="s">
        <v>241</v>
      </c>
      <c r="K524" s="88" t="s">
        <v>1268</v>
      </c>
      <c r="L524" s="9">
        <f t="shared" si="131"/>
        <v>0</v>
      </c>
      <c r="M524" s="9"/>
      <c r="N524" s="9"/>
      <c r="O524" s="9">
        <f t="shared" si="132"/>
        <v>0</v>
      </c>
      <c r="P524" s="9"/>
      <c r="Q524" s="9"/>
      <c r="R524" s="9">
        <f t="shared" si="133"/>
        <v>215000</v>
      </c>
      <c r="S524" s="9">
        <v>215000</v>
      </c>
      <c r="T524" s="9"/>
      <c r="U524" s="9">
        <f t="shared" si="134"/>
        <v>0</v>
      </c>
      <c r="V524" s="9"/>
      <c r="W524" s="9"/>
      <c r="X524" s="9">
        <f t="shared" si="135"/>
        <v>0</v>
      </c>
      <c r="Y524" s="9"/>
      <c r="Z524" s="9"/>
      <c r="AA524" s="10">
        <f t="shared" si="136"/>
        <v>0</v>
      </c>
      <c r="AB524" s="11">
        <v>45978</v>
      </c>
    </row>
    <row r="525" spans="1:28" ht="16.5" thickBot="1" x14ac:dyDescent="0.3">
      <c r="A525" s="61">
        <v>45976</v>
      </c>
      <c r="B525" s="62" t="s">
        <v>776</v>
      </c>
      <c r="C525" s="62"/>
      <c r="D525" s="104" t="s">
        <v>41</v>
      </c>
      <c r="E525" s="62" t="s">
        <v>235</v>
      </c>
      <c r="F525" s="62">
        <v>2.5</v>
      </c>
      <c r="G525" s="62" t="s">
        <v>51</v>
      </c>
      <c r="H525" s="62">
        <v>90000</v>
      </c>
      <c r="I525" s="62">
        <f t="shared" si="130"/>
        <v>225000</v>
      </c>
      <c r="J525" s="63" t="s">
        <v>241</v>
      </c>
      <c r="K525" s="127" t="s">
        <v>1268</v>
      </c>
      <c r="L525" s="97">
        <f t="shared" si="131"/>
        <v>0</v>
      </c>
      <c r="M525" s="97"/>
      <c r="N525" s="97"/>
      <c r="O525" s="97">
        <f t="shared" si="132"/>
        <v>0</v>
      </c>
      <c r="P525" s="97"/>
      <c r="Q525" s="97"/>
      <c r="R525" s="97">
        <f t="shared" si="133"/>
        <v>225000</v>
      </c>
      <c r="S525" s="97">
        <v>225000</v>
      </c>
      <c r="T525" s="97"/>
      <c r="U525" s="97">
        <f t="shared" si="134"/>
        <v>0</v>
      </c>
      <c r="V525" s="97"/>
      <c r="W525" s="97"/>
      <c r="X525" s="97">
        <f t="shared" si="135"/>
        <v>0</v>
      </c>
      <c r="Y525" s="97"/>
      <c r="Z525" s="97"/>
      <c r="AA525" s="98">
        <f t="shared" si="136"/>
        <v>0</v>
      </c>
      <c r="AB525" s="99">
        <v>45978</v>
      </c>
    </row>
    <row r="526" spans="1:28" ht="15.75" x14ac:dyDescent="0.25">
      <c r="A526" s="39">
        <v>45978</v>
      </c>
      <c r="B526" s="35" t="s">
        <v>231</v>
      </c>
      <c r="C526" s="35"/>
      <c r="D526" s="35"/>
      <c r="E526" s="35" t="s">
        <v>1000</v>
      </c>
      <c r="F526" s="35">
        <v>43.1</v>
      </c>
      <c r="G526" s="35" t="s">
        <v>51</v>
      </c>
      <c r="H526" s="35"/>
      <c r="I526" s="33">
        <f t="shared" si="130"/>
        <v>0</v>
      </c>
      <c r="J526" s="83" t="s">
        <v>26</v>
      </c>
      <c r="K526" s="88"/>
      <c r="L526" s="56">
        <f t="shared" si="131"/>
        <v>0</v>
      </c>
      <c r="M526" s="56"/>
      <c r="N526" s="56"/>
      <c r="O526" s="56">
        <f t="shared" si="132"/>
        <v>0</v>
      </c>
      <c r="P526" s="56"/>
      <c r="Q526" s="56"/>
      <c r="R526" s="56">
        <f t="shared" si="133"/>
        <v>0</v>
      </c>
      <c r="S526" s="56"/>
      <c r="T526" s="56"/>
      <c r="U526" s="56">
        <f t="shared" si="134"/>
        <v>0</v>
      </c>
      <c r="V526" s="56"/>
      <c r="W526" s="56"/>
      <c r="X526" s="56">
        <f t="shared" si="135"/>
        <v>0</v>
      </c>
      <c r="Y526" s="56"/>
      <c r="Z526" s="56"/>
      <c r="AA526" s="156">
        <f t="shared" si="136"/>
        <v>0</v>
      </c>
      <c r="AB526" s="157"/>
    </row>
    <row r="527" spans="1:28" ht="15.75" x14ac:dyDescent="0.25">
      <c r="A527" s="39">
        <v>45978</v>
      </c>
      <c r="B527" s="35" t="s">
        <v>231</v>
      </c>
      <c r="C527" s="35"/>
      <c r="D527" s="35"/>
      <c r="E527" s="35" t="s">
        <v>344</v>
      </c>
      <c r="F527" s="35">
        <v>28</v>
      </c>
      <c r="G527" s="35" t="s">
        <v>51</v>
      </c>
      <c r="H527" s="35"/>
      <c r="I527" s="33">
        <f t="shared" si="130"/>
        <v>0</v>
      </c>
      <c r="J527" s="83" t="s">
        <v>26</v>
      </c>
      <c r="K527" s="35"/>
      <c r="L527" s="56">
        <f t="shared" ref="L527:L561" si="137">M527+N527</f>
        <v>0</v>
      </c>
      <c r="M527" s="56"/>
      <c r="N527" s="56"/>
      <c r="O527" s="56">
        <f t="shared" ref="O527:O561" si="138">P527+Q527</f>
        <v>0</v>
      </c>
      <c r="P527" s="56"/>
      <c r="Q527" s="56"/>
      <c r="R527" s="56">
        <f t="shared" ref="R527:R561" si="139">S527+T527</f>
        <v>0</v>
      </c>
      <c r="S527" s="56"/>
      <c r="T527" s="56"/>
      <c r="U527" s="56">
        <f t="shared" ref="U527:U561" si="140">V527+W527</f>
        <v>0</v>
      </c>
      <c r="V527" s="56"/>
      <c r="W527" s="56"/>
      <c r="X527" s="56">
        <f t="shared" ref="X527:X561" si="141">Y527+Z527</f>
        <v>0</v>
      </c>
      <c r="Y527" s="56"/>
      <c r="Z527" s="56"/>
      <c r="AA527" s="156">
        <f t="shared" ref="AA527:AA561" si="142">C527+I527-L527-O527-U527-X527-R527</f>
        <v>0</v>
      </c>
      <c r="AB527" s="157"/>
    </row>
    <row r="528" spans="1:28" ht="15.75" x14ac:dyDescent="0.25">
      <c r="A528" s="39">
        <v>45978</v>
      </c>
      <c r="B528" s="35" t="s">
        <v>231</v>
      </c>
      <c r="C528" s="33"/>
      <c r="D528" s="35"/>
      <c r="E528" s="33" t="s">
        <v>423</v>
      </c>
      <c r="F528" s="33">
        <v>69.3</v>
      </c>
      <c r="G528" s="33" t="s">
        <v>51</v>
      </c>
      <c r="H528" s="33"/>
      <c r="I528" s="33">
        <f t="shared" si="130"/>
        <v>0</v>
      </c>
      <c r="J528" s="83" t="s">
        <v>26</v>
      </c>
      <c r="K528" s="33"/>
      <c r="L528" s="56">
        <f t="shared" si="137"/>
        <v>0</v>
      </c>
      <c r="M528" s="56"/>
      <c r="N528" s="56"/>
      <c r="O528" s="56">
        <f t="shared" si="138"/>
        <v>0</v>
      </c>
      <c r="P528" s="56"/>
      <c r="Q528" s="56"/>
      <c r="R528" s="56">
        <f t="shared" si="139"/>
        <v>0</v>
      </c>
      <c r="S528" s="56"/>
      <c r="T528" s="56"/>
      <c r="U528" s="56">
        <f t="shared" si="140"/>
        <v>0</v>
      </c>
      <c r="V528" s="56"/>
      <c r="W528" s="56"/>
      <c r="X528" s="56">
        <f t="shared" si="141"/>
        <v>0</v>
      </c>
      <c r="Y528" s="56"/>
      <c r="Z528" s="56"/>
      <c r="AA528" s="156">
        <f t="shared" si="142"/>
        <v>0</v>
      </c>
      <c r="AB528" s="157"/>
    </row>
    <row r="529" spans="1:28" ht="15.75" x14ac:dyDescent="0.25">
      <c r="A529" s="39">
        <v>45978</v>
      </c>
      <c r="B529" s="35" t="s">
        <v>231</v>
      </c>
      <c r="C529" s="33"/>
      <c r="D529" s="35"/>
      <c r="E529" s="33" t="s">
        <v>482</v>
      </c>
      <c r="F529" s="33">
        <v>31.1</v>
      </c>
      <c r="G529" s="33" t="s">
        <v>51</v>
      </c>
      <c r="H529" s="33"/>
      <c r="I529" s="33">
        <f t="shared" si="130"/>
        <v>0</v>
      </c>
      <c r="J529" s="83" t="s">
        <v>26</v>
      </c>
      <c r="K529" s="33"/>
      <c r="L529" s="56">
        <f t="shared" si="137"/>
        <v>0</v>
      </c>
      <c r="M529" s="56"/>
      <c r="N529" s="56"/>
      <c r="O529" s="56">
        <f t="shared" si="138"/>
        <v>0</v>
      </c>
      <c r="P529" s="56"/>
      <c r="Q529" s="56"/>
      <c r="R529" s="56">
        <f t="shared" si="139"/>
        <v>0</v>
      </c>
      <c r="S529" s="56"/>
      <c r="T529" s="56"/>
      <c r="U529" s="56">
        <f t="shared" si="140"/>
        <v>0</v>
      </c>
      <c r="V529" s="56"/>
      <c r="W529" s="56"/>
      <c r="X529" s="56">
        <f t="shared" si="141"/>
        <v>0</v>
      </c>
      <c r="Y529" s="56"/>
      <c r="Z529" s="56"/>
      <c r="AA529" s="156">
        <f t="shared" si="142"/>
        <v>0</v>
      </c>
      <c r="AB529" s="157"/>
    </row>
    <row r="530" spans="1:28" ht="15.75" x14ac:dyDescent="0.25">
      <c r="A530" s="39">
        <v>45978</v>
      </c>
      <c r="B530" s="35" t="s">
        <v>231</v>
      </c>
      <c r="C530" s="33"/>
      <c r="D530" s="35"/>
      <c r="E530" s="33" t="s">
        <v>135</v>
      </c>
      <c r="F530" s="33">
        <v>85.8</v>
      </c>
      <c r="G530" s="33" t="s">
        <v>51</v>
      </c>
      <c r="H530" s="33"/>
      <c r="I530" s="33">
        <f t="shared" si="130"/>
        <v>0</v>
      </c>
      <c r="J530" s="83" t="s">
        <v>26</v>
      </c>
      <c r="K530" s="33"/>
      <c r="L530" s="56">
        <f t="shared" si="137"/>
        <v>0</v>
      </c>
      <c r="M530" s="56"/>
      <c r="N530" s="56"/>
      <c r="O530" s="56">
        <f t="shared" si="138"/>
        <v>0</v>
      </c>
      <c r="P530" s="56"/>
      <c r="Q530" s="56"/>
      <c r="R530" s="56">
        <f t="shared" si="139"/>
        <v>0</v>
      </c>
      <c r="S530" s="56"/>
      <c r="T530" s="56"/>
      <c r="U530" s="56">
        <f t="shared" si="140"/>
        <v>0</v>
      </c>
      <c r="V530" s="56"/>
      <c r="W530" s="56"/>
      <c r="X530" s="56">
        <f t="shared" si="141"/>
        <v>0</v>
      </c>
      <c r="Y530" s="56"/>
      <c r="Z530" s="56"/>
      <c r="AA530" s="156">
        <f t="shared" si="142"/>
        <v>0</v>
      </c>
      <c r="AB530" s="157"/>
    </row>
    <row r="531" spans="1:28" ht="15.75" x14ac:dyDescent="0.25">
      <c r="A531" s="39">
        <v>45978</v>
      </c>
      <c r="B531" s="35" t="s">
        <v>231</v>
      </c>
      <c r="C531" s="33"/>
      <c r="D531" s="33"/>
      <c r="E531" s="33" t="s">
        <v>143</v>
      </c>
      <c r="F531" s="33">
        <v>81.400000000000006</v>
      </c>
      <c r="G531" s="33" t="s">
        <v>51</v>
      </c>
      <c r="H531" s="33"/>
      <c r="I531" s="33">
        <f t="shared" si="130"/>
        <v>0</v>
      </c>
      <c r="J531" s="83" t="s">
        <v>26</v>
      </c>
      <c r="K531" s="33"/>
      <c r="L531" s="56">
        <f t="shared" si="137"/>
        <v>0</v>
      </c>
      <c r="M531" s="56"/>
      <c r="N531" s="56"/>
      <c r="O531" s="56">
        <f t="shared" si="138"/>
        <v>0</v>
      </c>
      <c r="P531" s="56"/>
      <c r="Q531" s="56"/>
      <c r="R531" s="56">
        <f t="shared" si="139"/>
        <v>0</v>
      </c>
      <c r="S531" s="56"/>
      <c r="T531" s="56"/>
      <c r="U531" s="56">
        <f t="shared" si="140"/>
        <v>0</v>
      </c>
      <c r="V531" s="56"/>
      <c r="W531" s="56"/>
      <c r="X531" s="56">
        <f t="shared" si="141"/>
        <v>0</v>
      </c>
      <c r="Y531" s="56"/>
      <c r="Z531" s="56"/>
      <c r="AA531" s="156">
        <f t="shared" si="142"/>
        <v>0</v>
      </c>
      <c r="AB531" s="157"/>
    </row>
    <row r="532" spans="1:28" ht="15.75" x14ac:dyDescent="0.25">
      <c r="A532" s="39">
        <v>45978</v>
      </c>
      <c r="B532" s="35" t="s">
        <v>231</v>
      </c>
      <c r="C532" s="33"/>
      <c r="D532" s="33"/>
      <c r="E532" s="33" t="s">
        <v>98</v>
      </c>
      <c r="F532" s="33">
        <v>22.7</v>
      </c>
      <c r="G532" s="33" t="s">
        <v>51</v>
      </c>
      <c r="H532" s="33"/>
      <c r="I532" s="33">
        <f t="shared" si="130"/>
        <v>0</v>
      </c>
      <c r="J532" s="83" t="s">
        <v>26</v>
      </c>
      <c r="K532" s="33"/>
      <c r="L532" s="56">
        <f t="shared" si="137"/>
        <v>0</v>
      </c>
      <c r="M532" s="56"/>
      <c r="N532" s="56"/>
      <c r="O532" s="56">
        <f t="shared" si="138"/>
        <v>0</v>
      </c>
      <c r="P532" s="56"/>
      <c r="Q532" s="56"/>
      <c r="R532" s="56">
        <f t="shared" si="139"/>
        <v>0</v>
      </c>
      <c r="S532" s="56"/>
      <c r="T532" s="56"/>
      <c r="U532" s="56">
        <f t="shared" si="140"/>
        <v>0</v>
      </c>
      <c r="V532" s="56"/>
      <c r="W532" s="56"/>
      <c r="X532" s="56">
        <f t="shared" si="141"/>
        <v>0</v>
      </c>
      <c r="Y532" s="56"/>
      <c r="Z532" s="56"/>
      <c r="AA532" s="156">
        <f t="shared" si="142"/>
        <v>0</v>
      </c>
      <c r="AB532" s="157"/>
    </row>
    <row r="533" spans="1:28" ht="15.75" x14ac:dyDescent="0.25">
      <c r="A533" s="39">
        <v>45978</v>
      </c>
      <c r="B533" s="35" t="s">
        <v>231</v>
      </c>
      <c r="C533" s="33"/>
      <c r="D533" s="33"/>
      <c r="E533" s="33" t="s">
        <v>136</v>
      </c>
      <c r="F533" s="33">
        <v>48.1</v>
      </c>
      <c r="G533" s="33" t="s">
        <v>51</v>
      </c>
      <c r="H533" s="33"/>
      <c r="I533" s="33">
        <f t="shared" si="130"/>
        <v>0</v>
      </c>
      <c r="J533" s="83" t="s">
        <v>26</v>
      </c>
      <c r="K533" s="33"/>
      <c r="L533" s="56">
        <f t="shared" si="137"/>
        <v>0</v>
      </c>
      <c r="M533" s="56"/>
      <c r="N533" s="56"/>
      <c r="O533" s="56">
        <f t="shared" si="138"/>
        <v>0</v>
      </c>
      <c r="P533" s="56"/>
      <c r="Q533" s="56"/>
      <c r="R533" s="56">
        <f t="shared" si="139"/>
        <v>0</v>
      </c>
      <c r="S533" s="56"/>
      <c r="T533" s="56"/>
      <c r="U533" s="56">
        <f t="shared" si="140"/>
        <v>0</v>
      </c>
      <c r="V533" s="56"/>
      <c r="W533" s="56"/>
      <c r="X533" s="56">
        <f t="shared" si="141"/>
        <v>0</v>
      </c>
      <c r="Y533" s="56"/>
      <c r="Z533" s="56"/>
      <c r="AA533" s="156">
        <f t="shared" si="142"/>
        <v>0</v>
      </c>
      <c r="AB533" s="157"/>
    </row>
    <row r="534" spans="1:28" ht="15.75" x14ac:dyDescent="0.25">
      <c r="A534" s="39">
        <v>45978</v>
      </c>
      <c r="B534" s="35" t="s">
        <v>231</v>
      </c>
      <c r="C534" s="33"/>
      <c r="D534" s="33"/>
      <c r="E534" s="33" t="s">
        <v>632</v>
      </c>
      <c r="F534" s="33">
        <v>26.7</v>
      </c>
      <c r="G534" s="33" t="s">
        <v>51</v>
      </c>
      <c r="H534" s="33"/>
      <c r="I534" s="33">
        <f t="shared" si="130"/>
        <v>0</v>
      </c>
      <c r="J534" s="83" t="s">
        <v>26</v>
      </c>
      <c r="K534" s="33"/>
      <c r="L534" s="56">
        <f t="shared" si="137"/>
        <v>0</v>
      </c>
      <c r="M534" s="56"/>
      <c r="N534" s="56"/>
      <c r="O534" s="56">
        <f t="shared" si="138"/>
        <v>0</v>
      </c>
      <c r="P534" s="56"/>
      <c r="Q534" s="56"/>
      <c r="R534" s="56">
        <f t="shared" si="139"/>
        <v>0</v>
      </c>
      <c r="S534" s="56"/>
      <c r="T534" s="56"/>
      <c r="U534" s="56">
        <f t="shared" si="140"/>
        <v>0</v>
      </c>
      <c r="V534" s="56"/>
      <c r="W534" s="56"/>
      <c r="X534" s="56">
        <f t="shared" si="141"/>
        <v>0</v>
      </c>
      <c r="Y534" s="56"/>
      <c r="Z534" s="56"/>
      <c r="AA534" s="156">
        <f t="shared" si="142"/>
        <v>0</v>
      </c>
      <c r="AB534" s="157"/>
    </row>
    <row r="535" spans="1:28" ht="15.75" x14ac:dyDescent="0.25">
      <c r="A535" s="39">
        <v>45978</v>
      </c>
      <c r="B535" s="33" t="s">
        <v>701</v>
      </c>
      <c r="C535" s="33"/>
      <c r="D535" s="33" t="s">
        <v>41</v>
      </c>
      <c r="E535" s="33" t="s">
        <v>110</v>
      </c>
      <c r="F535" s="33">
        <v>2600</v>
      </c>
      <c r="G535" s="33" t="s">
        <v>29</v>
      </c>
      <c r="H535" s="33">
        <v>1900</v>
      </c>
      <c r="I535" s="33">
        <f t="shared" si="130"/>
        <v>4940000</v>
      </c>
      <c r="J535" s="37" t="s">
        <v>240</v>
      </c>
      <c r="K535" s="33" t="s">
        <v>1219</v>
      </c>
      <c r="L535" s="56">
        <f t="shared" si="137"/>
        <v>0</v>
      </c>
      <c r="M535" s="56"/>
      <c r="N535" s="56"/>
      <c r="O535" s="56">
        <f t="shared" si="138"/>
        <v>4940000</v>
      </c>
      <c r="P535" s="56">
        <v>4940000</v>
      </c>
      <c r="Q535" s="56"/>
      <c r="R535" s="56">
        <f t="shared" si="139"/>
        <v>0</v>
      </c>
      <c r="S535" s="56"/>
      <c r="T535" s="56"/>
      <c r="U535" s="56">
        <f t="shared" si="140"/>
        <v>0</v>
      </c>
      <c r="V535" s="56"/>
      <c r="W535" s="56"/>
      <c r="X535" s="56">
        <f t="shared" si="141"/>
        <v>0</v>
      </c>
      <c r="Y535" s="56"/>
      <c r="Z535" s="56"/>
      <c r="AA535" s="156">
        <f t="shared" si="142"/>
        <v>0</v>
      </c>
      <c r="AB535" s="157">
        <v>45981</v>
      </c>
    </row>
    <row r="536" spans="1:28" ht="15.75" x14ac:dyDescent="0.25">
      <c r="A536" s="39">
        <v>45978</v>
      </c>
      <c r="B536" s="33" t="s">
        <v>1272</v>
      </c>
      <c r="C536" s="33"/>
      <c r="D536" s="33" t="s">
        <v>41</v>
      </c>
      <c r="E536" s="33" t="s">
        <v>148</v>
      </c>
      <c r="F536" s="33">
        <v>40</v>
      </c>
      <c r="G536" s="33" t="s">
        <v>51</v>
      </c>
      <c r="H536" s="33">
        <v>60000</v>
      </c>
      <c r="I536" s="33">
        <f t="shared" si="130"/>
        <v>2400000</v>
      </c>
      <c r="J536" s="37" t="s">
        <v>241</v>
      </c>
      <c r="K536" s="33"/>
      <c r="L536" s="56">
        <f t="shared" si="137"/>
        <v>2400000</v>
      </c>
      <c r="M536" s="56">
        <v>2400000</v>
      </c>
      <c r="N536" s="56"/>
      <c r="O536" s="56">
        <f t="shared" si="138"/>
        <v>0</v>
      </c>
      <c r="P536" s="56"/>
      <c r="Q536" s="56"/>
      <c r="R536" s="56">
        <f t="shared" si="139"/>
        <v>0</v>
      </c>
      <c r="S536" s="56"/>
      <c r="T536" s="56"/>
      <c r="U536" s="56">
        <f t="shared" si="140"/>
        <v>0</v>
      </c>
      <c r="V536" s="56"/>
      <c r="W536" s="56"/>
      <c r="X536" s="56">
        <f t="shared" si="141"/>
        <v>0</v>
      </c>
      <c r="Y536" s="56"/>
      <c r="Z536" s="56"/>
      <c r="AA536" s="156">
        <f t="shared" si="142"/>
        <v>0</v>
      </c>
      <c r="AB536" s="157">
        <v>45978</v>
      </c>
    </row>
    <row r="537" spans="1:28" ht="15.75" x14ac:dyDescent="0.25">
      <c r="A537" s="39">
        <v>45978</v>
      </c>
      <c r="B537" s="33" t="s">
        <v>728</v>
      </c>
      <c r="C537" s="33"/>
      <c r="D537" s="33" t="s">
        <v>41</v>
      </c>
      <c r="E537" s="33" t="s">
        <v>136</v>
      </c>
      <c r="F537" s="33">
        <v>72.5</v>
      </c>
      <c r="G537" s="33" t="s">
        <v>51</v>
      </c>
      <c r="H537" s="33">
        <v>43000</v>
      </c>
      <c r="I537" s="33">
        <f t="shared" si="130"/>
        <v>3117500</v>
      </c>
      <c r="J537" s="37" t="s">
        <v>240</v>
      </c>
      <c r="K537" s="33" t="s">
        <v>1273</v>
      </c>
      <c r="L537" s="56">
        <f t="shared" si="137"/>
        <v>0</v>
      </c>
      <c r="M537" s="56"/>
      <c r="N537" s="56"/>
      <c r="O537" s="56">
        <f t="shared" si="138"/>
        <v>0</v>
      </c>
      <c r="P537" s="56"/>
      <c r="Q537" s="56"/>
      <c r="R537" s="56">
        <f t="shared" si="139"/>
        <v>3117500</v>
      </c>
      <c r="S537" s="56">
        <v>3117500</v>
      </c>
      <c r="T537" s="56"/>
      <c r="U537" s="56">
        <f t="shared" si="140"/>
        <v>0</v>
      </c>
      <c r="V537" s="56"/>
      <c r="W537" s="56"/>
      <c r="X537" s="56">
        <f t="shared" si="141"/>
        <v>0</v>
      </c>
      <c r="Y537" s="56"/>
      <c r="Z537" s="56"/>
      <c r="AA537" s="156">
        <f t="shared" si="142"/>
        <v>0</v>
      </c>
      <c r="AB537" s="157">
        <v>45979</v>
      </c>
    </row>
    <row r="538" spans="1:28" ht="15.75" x14ac:dyDescent="0.25">
      <c r="A538" s="39">
        <v>45978</v>
      </c>
      <c r="B538" s="33" t="s">
        <v>728</v>
      </c>
      <c r="C538" s="33"/>
      <c r="D538" s="33" t="s">
        <v>41</v>
      </c>
      <c r="E538" s="33" t="s">
        <v>423</v>
      </c>
      <c r="F538" s="33">
        <v>33.700000000000003</v>
      </c>
      <c r="G538" s="33" t="s">
        <v>51</v>
      </c>
      <c r="H538" s="33">
        <v>43000</v>
      </c>
      <c r="I538" s="33">
        <f t="shared" si="130"/>
        <v>1449100.0000000002</v>
      </c>
      <c r="J538" s="37" t="s">
        <v>240</v>
      </c>
      <c r="K538" s="33" t="s">
        <v>1273</v>
      </c>
      <c r="L538" s="56">
        <f t="shared" si="137"/>
        <v>0</v>
      </c>
      <c r="M538" s="56"/>
      <c r="N538" s="56"/>
      <c r="O538" s="56">
        <f t="shared" si="138"/>
        <v>0</v>
      </c>
      <c r="P538" s="56"/>
      <c r="Q538" s="56"/>
      <c r="R538" s="56">
        <f t="shared" si="139"/>
        <v>1449100</v>
      </c>
      <c r="S538" s="56">
        <v>1449100</v>
      </c>
      <c r="T538" s="56"/>
      <c r="U538" s="56">
        <f t="shared" si="140"/>
        <v>0</v>
      </c>
      <c r="V538" s="56"/>
      <c r="W538" s="56"/>
      <c r="X538" s="56">
        <f t="shared" si="141"/>
        <v>0</v>
      </c>
      <c r="Y538" s="56"/>
      <c r="Z538" s="56"/>
      <c r="AA538" s="156">
        <f t="shared" si="142"/>
        <v>0</v>
      </c>
      <c r="AB538" s="157">
        <v>45979</v>
      </c>
    </row>
    <row r="539" spans="1:28" ht="15.75" x14ac:dyDescent="0.25">
      <c r="A539" s="39">
        <v>45978</v>
      </c>
      <c r="B539" s="33" t="s">
        <v>728</v>
      </c>
      <c r="C539" s="33"/>
      <c r="D539" s="33" t="s">
        <v>41</v>
      </c>
      <c r="E539" s="33" t="s">
        <v>726</v>
      </c>
      <c r="F539" s="43">
        <v>2</v>
      </c>
      <c r="G539" s="33" t="s">
        <v>23</v>
      </c>
      <c r="H539" s="33">
        <v>400000</v>
      </c>
      <c r="I539" s="33">
        <f t="shared" si="130"/>
        <v>800000</v>
      </c>
      <c r="J539" s="37" t="s">
        <v>240</v>
      </c>
      <c r="K539" s="33" t="s">
        <v>1273</v>
      </c>
      <c r="L539" s="56">
        <f t="shared" si="137"/>
        <v>0</v>
      </c>
      <c r="M539" s="56"/>
      <c r="N539" s="56"/>
      <c r="O539" s="56">
        <f t="shared" si="138"/>
        <v>0</v>
      </c>
      <c r="P539" s="56"/>
      <c r="Q539" s="56"/>
      <c r="R539" s="56">
        <f t="shared" si="139"/>
        <v>800000</v>
      </c>
      <c r="S539" s="56">
        <v>800000</v>
      </c>
      <c r="T539" s="56"/>
      <c r="U539" s="56">
        <f t="shared" si="140"/>
        <v>0</v>
      </c>
      <c r="V539" s="56"/>
      <c r="W539" s="56"/>
      <c r="X539" s="56">
        <f t="shared" si="141"/>
        <v>0</v>
      </c>
      <c r="Y539" s="56"/>
      <c r="Z539" s="56"/>
      <c r="AA539" s="156">
        <f t="shared" si="142"/>
        <v>0</v>
      </c>
      <c r="AB539" s="157">
        <v>45979</v>
      </c>
    </row>
    <row r="540" spans="1:28" ht="15.75" x14ac:dyDescent="0.25">
      <c r="A540" s="39">
        <v>45978</v>
      </c>
      <c r="B540" s="33" t="s">
        <v>543</v>
      </c>
      <c r="C540" s="33"/>
      <c r="D540" s="33" t="s">
        <v>41</v>
      </c>
      <c r="E540" s="33" t="s">
        <v>155</v>
      </c>
      <c r="F540" s="33">
        <v>200</v>
      </c>
      <c r="G540" s="33" t="s">
        <v>29</v>
      </c>
      <c r="H540" s="33">
        <v>3600</v>
      </c>
      <c r="I540" s="33">
        <f t="shared" si="130"/>
        <v>720000</v>
      </c>
      <c r="J540" s="37" t="s">
        <v>240</v>
      </c>
      <c r="K540" s="33"/>
      <c r="L540" s="56">
        <f t="shared" si="137"/>
        <v>0</v>
      </c>
      <c r="M540" s="56"/>
      <c r="N540" s="56"/>
      <c r="O540" s="56">
        <f t="shared" si="138"/>
        <v>720000</v>
      </c>
      <c r="P540" s="56">
        <v>720000</v>
      </c>
      <c r="Q540" s="56"/>
      <c r="R540" s="56">
        <f t="shared" si="139"/>
        <v>0</v>
      </c>
      <c r="S540" s="56"/>
      <c r="T540" s="56"/>
      <c r="U540" s="56">
        <f t="shared" si="140"/>
        <v>0</v>
      </c>
      <c r="V540" s="56"/>
      <c r="W540" s="56"/>
      <c r="X540" s="56">
        <f t="shared" si="141"/>
        <v>0</v>
      </c>
      <c r="Y540" s="56"/>
      <c r="Z540" s="56"/>
      <c r="AA540" s="156">
        <f t="shared" si="142"/>
        <v>0</v>
      </c>
      <c r="AB540" s="157">
        <v>45978</v>
      </c>
    </row>
    <row r="541" spans="1:28" ht="15.75" x14ac:dyDescent="0.25">
      <c r="A541" s="39">
        <v>45978</v>
      </c>
      <c r="B541" s="33" t="s">
        <v>383</v>
      </c>
      <c r="C541" s="33"/>
      <c r="D541" s="33" t="s">
        <v>41</v>
      </c>
      <c r="E541" s="33" t="s">
        <v>235</v>
      </c>
      <c r="F541" s="33">
        <v>2.5</v>
      </c>
      <c r="G541" s="33" t="s">
        <v>51</v>
      </c>
      <c r="H541" s="33">
        <v>90000</v>
      </c>
      <c r="I541" s="33">
        <f t="shared" si="130"/>
        <v>225000</v>
      </c>
      <c r="J541" s="37" t="s">
        <v>240</v>
      </c>
      <c r="K541" s="90" t="s">
        <v>1219</v>
      </c>
      <c r="L541" s="56">
        <f t="shared" si="137"/>
        <v>0</v>
      </c>
      <c r="M541" s="56"/>
      <c r="N541" s="56"/>
      <c r="O541" s="56">
        <f t="shared" si="138"/>
        <v>225000</v>
      </c>
      <c r="P541" s="56">
        <v>225000</v>
      </c>
      <c r="Q541" s="56"/>
      <c r="R541" s="56">
        <f t="shared" si="139"/>
        <v>0</v>
      </c>
      <c r="S541" s="56"/>
      <c r="T541" s="56"/>
      <c r="U541" s="56">
        <f t="shared" si="140"/>
        <v>0</v>
      </c>
      <c r="V541" s="56"/>
      <c r="W541" s="56"/>
      <c r="X541" s="56">
        <f t="shared" si="141"/>
        <v>0</v>
      </c>
      <c r="Y541" s="56"/>
      <c r="Z541" s="56"/>
      <c r="AA541" s="156">
        <f t="shared" si="142"/>
        <v>0</v>
      </c>
      <c r="AB541" s="157">
        <v>45986</v>
      </c>
    </row>
    <row r="542" spans="1:28" ht="15.75" x14ac:dyDescent="0.25">
      <c r="A542" s="39">
        <v>45978</v>
      </c>
      <c r="B542" s="33" t="s">
        <v>383</v>
      </c>
      <c r="C542" s="33"/>
      <c r="D542" s="33" t="s">
        <v>41</v>
      </c>
      <c r="E542" s="33" t="s">
        <v>234</v>
      </c>
      <c r="F542" s="33">
        <v>2.5</v>
      </c>
      <c r="G542" s="33" t="s">
        <v>51</v>
      </c>
      <c r="H542" s="33">
        <v>90000</v>
      </c>
      <c r="I542" s="33">
        <f t="shared" si="130"/>
        <v>225000</v>
      </c>
      <c r="J542" s="37" t="s">
        <v>240</v>
      </c>
      <c r="K542" s="90" t="s">
        <v>1219</v>
      </c>
      <c r="L542" s="56">
        <f t="shared" si="137"/>
        <v>0</v>
      </c>
      <c r="M542" s="56"/>
      <c r="N542" s="56"/>
      <c r="O542" s="56">
        <f t="shared" si="138"/>
        <v>225000</v>
      </c>
      <c r="P542" s="56">
        <v>225000</v>
      </c>
      <c r="Q542" s="56"/>
      <c r="R542" s="56">
        <f t="shared" si="139"/>
        <v>0</v>
      </c>
      <c r="S542" s="56"/>
      <c r="T542" s="56"/>
      <c r="U542" s="56">
        <f t="shared" si="140"/>
        <v>0</v>
      </c>
      <c r="V542" s="56"/>
      <c r="W542" s="56"/>
      <c r="X542" s="56">
        <f t="shared" si="141"/>
        <v>0</v>
      </c>
      <c r="Y542" s="56"/>
      <c r="Z542" s="56"/>
      <c r="AA542" s="156">
        <f t="shared" si="142"/>
        <v>0</v>
      </c>
      <c r="AB542" s="157">
        <v>45986</v>
      </c>
    </row>
    <row r="543" spans="1:28" ht="15.75" x14ac:dyDescent="0.25">
      <c r="A543" s="39">
        <v>45978</v>
      </c>
      <c r="B543" s="33" t="s">
        <v>383</v>
      </c>
      <c r="C543" s="33"/>
      <c r="D543" s="33" t="s">
        <v>41</v>
      </c>
      <c r="E543" s="33" t="s">
        <v>237</v>
      </c>
      <c r="F543" s="33">
        <v>2.5</v>
      </c>
      <c r="G543" s="33" t="s">
        <v>51</v>
      </c>
      <c r="H543" s="33">
        <v>90000</v>
      </c>
      <c r="I543" s="33">
        <f t="shared" si="130"/>
        <v>225000</v>
      </c>
      <c r="J543" s="37" t="s">
        <v>240</v>
      </c>
      <c r="K543" s="90" t="s">
        <v>1219</v>
      </c>
      <c r="L543" s="56">
        <f t="shared" si="137"/>
        <v>0</v>
      </c>
      <c r="M543" s="56"/>
      <c r="N543" s="56"/>
      <c r="O543" s="56">
        <f t="shared" si="138"/>
        <v>225000</v>
      </c>
      <c r="P543" s="56">
        <v>225000</v>
      </c>
      <c r="Q543" s="56"/>
      <c r="R543" s="56">
        <f t="shared" si="139"/>
        <v>0</v>
      </c>
      <c r="S543" s="56"/>
      <c r="T543" s="56"/>
      <c r="U543" s="56">
        <f t="shared" si="140"/>
        <v>0</v>
      </c>
      <c r="V543" s="56"/>
      <c r="W543" s="56"/>
      <c r="X543" s="56">
        <f t="shared" si="141"/>
        <v>0</v>
      </c>
      <c r="Y543" s="56"/>
      <c r="Z543" s="56"/>
      <c r="AA543" s="156">
        <f t="shared" si="142"/>
        <v>0</v>
      </c>
      <c r="AB543" s="157">
        <v>45986</v>
      </c>
    </row>
    <row r="544" spans="1:28" ht="15.75" x14ac:dyDescent="0.25">
      <c r="A544" s="39">
        <v>45978</v>
      </c>
      <c r="B544" s="33" t="s">
        <v>383</v>
      </c>
      <c r="C544" s="33"/>
      <c r="D544" s="33" t="s">
        <v>41</v>
      </c>
      <c r="E544" s="33" t="s">
        <v>310</v>
      </c>
      <c r="F544" s="33">
        <v>2.5</v>
      </c>
      <c r="G544" s="33" t="s">
        <v>51</v>
      </c>
      <c r="H544" s="33">
        <v>86000</v>
      </c>
      <c r="I544" s="33">
        <f t="shared" si="130"/>
        <v>215000</v>
      </c>
      <c r="J544" s="37" t="s">
        <v>240</v>
      </c>
      <c r="K544" s="90" t="s">
        <v>1219</v>
      </c>
      <c r="L544" s="56">
        <f t="shared" si="137"/>
        <v>0</v>
      </c>
      <c r="M544" s="56"/>
      <c r="N544" s="56"/>
      <c r="O544" s="56">
        <f t="shared" si="138"/>
        <v>215000</v>
      </c>
      <c r="P544" s="56">
        <v>215000</v>
      </c>
      <c r="Q544" s="56"/>
      <c r="R544" s="56">
        <f t="shared" si="139"/>
        <v>0</v>
      </c>
      <c r="S544" s="56"/>
      <c r="T544" s="56"/>
      <c r="U544" s="56">
        <f t="shared" si="140"/>
        <v>0</v>
      </c>
      <c r="V544" s="56"/>
      <c r="W544" s="56"/>
      <c r="X544" s="56">
        <f t="shared" si="141"/>
        <v>0</v>
      </c>
      <c r="Y544" s="56"/>
      <c r="Z544" s="56"/>
      <c r="AA544" s="156">
        <f t="shared" si="142"/>
        <v>0</v>
      </c>
      <c r="AB544" s="157">
        <v>45986</v>
      </c>
    </row>
    <row r="545" spans="1:28" ht="15.75" x14ac:dyDescent="0.25">
      <c r="A545" s="39">
        <v>45978</v>
      </c>
      <c r="B545" s="33" t="s">
        <v>383</v>
      </c>
      <c r="C545" s="33"/>
      <c r="D545" s="33" t="s">
        <v>41</v>
      </c>
      <c r="E545" s="33" t="s">
        <v>110</v>
      </c>
      <c r="F545" s="33">
        <v>600</v>
      </c>
      <c r="G545" s="33" t="s">
        <v>29</v>
      </c>
      <c r="H545" s="33">
        <v>2000</v>
      </c>
      <c r="I545" s="33">
        <f t="shared" si="130"/>
        <v>1200000</v>
      </c>
      <c r="J545" s="37" t="s">
        <v>240</v>
      </c>
      <c r="K545" s="90" t="s">
        <v>1219</v>
      </c>
      <c r="L545" s="56">
        <f t="shared" si="137"/>
        <v>0</v>
      </c>
      <c r="M545" s="56"/>
      <c r="N545" s="56"/>
      <c r="O545" s="56">
        <f t="shared" si="138"/>
        <v>1200000</v>
      </c>
      <c r="P545" s="56">
        <v>1200000</v>
      </c>
      <c r="Q545" s="56"/>
      <c r="R545" s="56">
        <f t="shared" si="139"/>
        <v>0</v>
      </c>
      <c r="S545" s="56"/>
      <c r="T545" s="56"/>
      <c r="U545" s="56">
        <f t="shared" si="140"/>
        <v>0</v>
      </c>
      <c r="V545" s="56"/>
      <c r="W545" s="56"/>
      <c r="X545" s="56">
        <f t="shared" si="141"/>
        <v>0</v>
      </c>
      <c r="Y545" s="56"/>
      <c r="Z545" s="56"/>
      <c r="AA545" s="156">
        <f t="shared" si="142"/>
        <v>0</v>
      </c>
      <c r="AB545" s="157">
        <v>45986</v>
      </c>
    </row>
    <row r="546" spans="1:28" ht="15.75" x14ac:dyDescent="0.25">
      <c r="A546" s="39">
        <v>45978</v>
      </c>
      <c r="B546" s="33" t="s">
        <v>383</v>
      </c>
      <c r="C546" s="33"/>
      <c r="D546" s="33" t="s">
        <v>41</v>
      </c>
      <c r="E546" s="33" t="s">
        <v>407</v>
      </c>
      <c r="F546" s="33">
        <v>1</v>
      </c>
      <c r="G546" s="33" t="s">
        <v>33</v>
      </c>
      <c r="H546" s="33">
        <v>300000</v>
      </c>
      <c r="I546" s="33">
        <f t="shared" si="130"/>
        <v>300000</v>
      </c>
      <c r="J546" s="37" t="s">
        <v>240</v>
      </c>
      <c r="K546" s="90" t="s">
        <v>1219</v>
      </c>
      <c r="L546" s="56">
        <f t="shared" si="137"/>
        <v>0</v>
      </c>
      <c r="M546" s="56"/>
      <c r="N546" s="56"/>
      <c r="O546" s="56">
        <f t="shared" si="138"/>
        <v>300000</v>
      </c>
      <c r="P546" s="56">
        <v>300000</v>
      </c>
      <c r="Q546" s="56"/>
      <c r="R546" s="56">
        <f t="shared" si="139"/>
        <v>0</v>
      </c>
      <c r="S546" s="56"/>
      <c r="T546" s="56"/>
      <c r="U546" s="56">
        <f t="shared" si="140"/>
        <v>0</v>
      </c>
      <c r="V546" s="56"/>
      <c r="W546" s="56"/>
      <c r="X546" s="56">
        <f t="shared" si="141"/>
        <v>0</v>
      </c>
      <c r="Y546" s="56"/>
      <c r="Z546" s="56"/>
      <c r="AA546" s="156">
        <f t="shared" si="142"/>
        <v>0</v>
      </c>
      <c r="AB546" s="157">
        <v>45986</v>
      </c>
    </row>
    <row r="547" spans="1:28" ht="15.75" x14ac:dyDescent="0.25">
      <c r="A547" s="39">
        <v>45978</v>
      </c>
      <c r="B547" s="33" t="s">
        <v>383</v>
      </c>
      <c r="C547" s="33"/>
      <c r="D547" s="33" t="s">
        <v>41</v>
      </c>
      <c r="E547" s="33" t="s">
        <v>102</v>
      </c>
      <c r="F547" s="33">
        <v>2</v>
      </c>
      <c r="G547" s="33" t="s">
        <v>33</v>
      </c>
      <c r="H547" s="33">
        <v>65000</v>
      </c>
      <c r="I547" s="33">
        <f t="shared" si="130"/>
        <v>130000</v>
      </c>
      <c r="J547" s="37" t="s">
        <v>240</v>
      </c>
      <c r="K547" s="90" t="s">
        <v>1219</v>
      </c>
      <c r="L547" s="56">
        <f t="shared" si="137"/>
        <v>0</v>
      </c>
      <c r="M547" s="56"/>
      <c r="N547" s="56"/>
      <c r="O547" s="56">
        <f t="shared" si="138"/>
        <v>130000</v>
      </c>
      <c r="P547" s="56">
        <v>130000</v>
      </c>
      <c r="Q547" s="56"/>
      <c r="R547" s="56">
        <f t="shared" si="139"/>
        <v>0</v>
      </c>
      <c r="S547" s="56"/>
      <c r="T547" s="56"/>
      <c r="U547" s="56">
        <f t="shared" si="140"/>
        <v>0</v>
      </c>
      <c r="V547" s="56"/>
      <c r="W547" s="56"/>
      <c r="X547" s="56">
        <f t="shared" si="141"/>
        <v>0</v>
      </c>
      <c r="Y547" s="56"/>
      <c r="Z547" s="56"/>
      <c r="AA547" s="156">
        <f t="shared" si="142"/>
        <v>0</v>
      </c>
      <c r="AB547" s="157">
        <v>45986</v>
      </c>
    </row>
    <row r="548" spans="1:28" ht="15.75" x14ac:dyDescent="0.25">
      <c r="A548" s="39">
        <v>45978</v>
      </c>
      <c r="B548" s="33" t="s">
        <v>345</v>
      </c>
      <c r="C548" s="33"/>
      <c r="D548" s="33" t="s">
        <v>41</v>
      </c>
      <c r="E548" s="33" t="s">
        <v>110</v>
      </c>
      <c r="F548" s="33">
        <v>1000</v>
      </c>
      <c r="G548" s="33" t="s">
        <v>29</v>
      </c>
      <c r="H548" s="33">
        <v>2000</v>
      </c>
      <c r="I548" s="33">
        <f t="shared" si="130"/>
        <v>2000000</v>
      </c>
      <c r="J548" s="37" t="s">
        <v>240</v>
      </c>
      <c r="K548" s="33"/>
      <c r="L548" s="56">
        <f t="shared" si="137"/>
        <v>0</v>
      </c>
      <c r="M548" s="56"/>
      <c r="N548" s="56"/>
      <c r="O548" s="56">
        <f t="shared" si="138"/>
        <v>0</v>
      </c>
      <c r="P548" s="56"/>
      <c r="Q548" s="56"/>
      <c r="R548" s="56">
        <f t="shared" si="139"/>
        <v>2000000</v>
      </c>
      <c r="S548" s="56">
        <v>2000000</v>
      </c>
      <c r="T548" s="56"/>
      <c r="U548" s="56">
        <f t="shared" si="140"/>
        <v>0</v>
      </c>
      <c r="V548" s="56"/>
      <c r="W548" s="56"/>
      <c r="X548" s="56">
        <f t="shared" si="141"/>
        <v>0</v>
      </c>
      <c r="Y548" s="56"/>
      <c r="Z548" s="56"/>
      <c r="AA548" s="156">
        <f t="shared" si="142"/>
        <v>0</v>
      </c>
      <c r="AB548" s="157">
        <v>45978</v>
      </c>
    </row>
    <row r="549" spans="1:28" ht="15.75" x14ac:dyDescent="0.25">
      <c r="A549" s="39">
        <v>45978</v>
      </c>
      <c r="B549" s="33" t="s">
        <v>109</v>
      </c>
      <c r="C549" s="33"/>
      <c r="D549" s="33" t="s">
        <v>41</v>
      </c>
      <c r="E549" s="33" t="s">
        <v>110</v>
      </c>
      <c r="F549" s="33">
        <v>2000</v>
      </c>
      <c r="G549" s="33" t="s">
        <v>29</v>
      </c>
      <c r="H549" s="33">
        <v>1750</v>
      </c>
      <c r="I549" s="33">
        <f t="shared" si="130"/>
        <v>3500000</v>
      </c>
      <c r="J549" s="37" t="s">
        <v>241</v>
      </c>
      <c r="K549" s="33"/>
      <c r="L549" s="56">
        <f t="shared" si="137"/>
        <v>3500000</v>
      </c>
      <c r="M549" s="56">
        <v>3500000</v>
      </c>
      <c r="N549" s="56"/>
      <c r="O549" s="56">
        <f t="shared" si="138"/>
        <v>0</v>
      </c>
      <c r="P549" s="56"/>
      <c r="Q549" s="56"/>
      <c r="R549" s="56">
        <f t="shared" si="139"/>
        <v>0</v>
      </c>
      <c r="S549" s="56"/>
      <c r="T549" s="56"/>
      <c r="U549" s="56">
        <f t="shared" si="140"/>
        <v>0</v>
      </c>
      <c r="V549" s="56"/>
      <c r="W549" s="56"/>
      <c r="X549" s="56">
        <f t="shared" si="141"/>
        <v>0</v>
      </c>
      <c r="Y549" s="56"/>
      <c r="Z549" s="56"/>
      <c r="AA549" s="156">
        <f t="shared" si="142"/>
        <v>0</v>
      </c>
      <c r="AB549" s="157">
        <v>45978</v>
      </c>
    </row>
    <row r="550" spans="1:28" ht="15.75" x14ac:dyDescent="0.25">
      <c r="A550" s="32">
        <v>45978</v>
      </c>
      <c r="B550" s="33" t="s">
        <v>1233</v>
      </c>
      <c r="C550" s="33"/>
      <c r="D550" s="33" t="s">
        <v>41</v>
      </c>
      <c r="E550" s="33" t="s">
        <v>123</v>
      </c>
      <c r="F550" s="33">
        <v>10</v>
      </c>
      <c r="G550" s="33" t="s">
        <v>51</v>
      </c>
      <c r="H550" s="33">
        <v>100000</v>
      </c>
      <c r="I550" s="33">
        <f t="shared" si="130"/>
        <v>1000000</v>
      </c>
      <c r="J550" s="37" t="s">
        <v>241</v>
      </c>
      <c r="K550" s="33"/>
      <c r="L550" s="56">
        <f t="shared" si="137"/>
        <v>0</v>
      </c>
      <c r="M550" s="56"/>
      <c r="N550" s="56"/>
      <c r="O550" s="56">
        <f t="shared" si="138"/>
        <v>0</v>
      </c>
      <c r="P550" s="56"/>
      <c r="Q550" s="56"/>
      <c r="R550" s="56">
        <f t="shared" si="139"/>
        <v>0</v>
      </c>
      <c r="S550" s="56"/>
      <c r="T550" s="56"/>
      <c r="U550" s="56">
        <f t="shared" si="140"/>
        <v>1000000</v>
      </c>
      <c r="V550" s="56">
        <v>1000000</v>
      </c>
      <c r="W550" s="56"/>
      <c r="X550" s="56">
        <f t="shared" si="141"/>
        <v>0</v>
      </c>
      <c r="Y550" s="56"/>
      <c r="Z550" s="56"/>
      <c r="AA550" s="156">
        <f t="shared" si="142"/>
        <v>0</v>
      </c>
      <c r="AB550" s="157">
        <v>45978</v>
      </c>
    </row>
    <row r="551" spans="1:28" ht="15.75" x14ac:dyDescent="0.25">
      <c r="A551" s="39">
        <v>45978</v>
      </c>
      <c r="B551" s="33" t="s">
        <v>153</v>
      </c>
      <c r="C551" s="33"/>
      <c r="D551" s="33" t="s">
        <v>41</v>
      </c>
      <c r="E551" s="33" t="s">
        <v>95</v>
      </c>
      <c r="F551" s="33">
        <v>500</v>
      </c>
      <c r="G551" s="33" t="s">
        <v>29</v>
      </c>
      <c r="H551" s="33">
        <v>3800</v>
      </c>
      <c r="I551" s="33">
        <f t="shared" si="130"/>
        <v>1900000</v>
      </c>
      <c r="J551" s="37" t="s">
        <v>240</v>
      </c>
      <c r="K551" s="33"/>
      <c r="L551" s="56">
        <f t="shared" si="137"/>
        <v>0</v>
      </c>
      <c r="M551" s="56"/>
      <c r="N551" s="56"/>
      <c r="O551" s="56">
        <f t="shared" si="138"/>
        <v>0</v>
      </c>
      <c r="P551" s="56"/>
      <c r="Q551" s="56"/>
      <c r="R551" s="56">
        <f t="shared" si="139"/>
        <v>1900000</v>
      </c>
      <c r="S551" s="56">
        <v>1900000</v>
      </c>
      <c r="T551" s="56"/>
      <c r="U551" s="56">
        <f t="shared" si="140"/>
        <v>0</v>
      </c>
      <c r="V551" s="56"/>
      <c r="W551" s="56"/>
      <c r="X551" s="56">
        <f t="shared" si="141"/>
        <v>0</v>
      </c>
      <c r="Y551" s="56"/>
      <c r="Z551" s="56"/>
      <c r="AA551" s="156">
        <f t="shared" si="142"/>
        <v>0</v>
      </c>
      <c r="AB551" s="157">
        <v>45979</v>
      </c>
    </row>
    <row r="552" spans="1:28" ht="15.75" x14ac:dyDescent="0.25">
      <c r="A552" s="39">
        <v>45978</v>
      </c>
      <c r="B552" s="33" t="s">
        <v>509</v>
      </c>
      <c r="C552" s="33"/>
      <c r="D552" s="33" t="s">
        <v>41</v>
      </c>
      <c r="E552" s="33" t="s">
        <v>148</v>
      </c>
      <c r="F552" s="33">
        <v>20</v>
      </c>
      <c r="G552" s="33" t="s">
        <v>51</v>
      </c>
      <c r="H552" s="33">
        <v>55000</v>
      </c>
      <c r="I552" s="33">
        <f t="shared" si="130"/>
        <v>1100000</v>
      </c>
      <c r="J552" s="37" t="s">
        <v>241</v>
      </c>
      <c r="K552" s="33"/>
      <c r="L552" s="56">
        <f t="shared" si="137"/>
        <v>1100000</v>
      </c>
      <c r="M552" s="56">
        <v>1100000</v>
      </c>
      <c r="N552" s="56"/>
      <c r="O552" s="56">
        <f t="shared" si="138"/>
        <v>0</v>
      </c>
      <c r="P552" s="56"/>
      <c r="Q552" s="56"/>
      <c r="R552" s="56">
        <f t="shared" si="139"/>
        <v>0</v>
      </c>
      <c r="S552" s="56"/>
      <c r="T552" s="56"/>
      <c r="U552" s="56">
        <f t="shared" si="140"/>
        <v>0</v>
      </c>
      <c r="V552" s="56"/>
      <c r="W552" s="56"/>
      <c r="X552" s="56">
        <f t="shared" si="141"/>
        <v>0</v>
      </c>
      <c r="Y552" s="56"/>
      <c r="Z552" s="56"/>
      <c r="AA552" s="156">
        <f t="shared" si="142"/>
        <v>0</v>
      </c>
      <c r="AB552" s="157">
        <v>45978</v>
      </c>
    </row>
    <row r="553" spans="1:28" ht="15.75" x14ac:dyDescent="0.25">
      <c r="A553" s="39">
        <v>45978</v>
      </c>
      <c r="B553" s="33" t="s">
        <v>539</v>
      </c>
      <c r="C553" s="33"/>
      <c r="D553" s="33" t="s">
        <v>41</v>
      </c>
      <c r="E553" s="33" t="s">
        <v>407</v>
      </c>
      <c r="F553" s="33">
        <v>18</v>
      </c>
      <c r="G553" s="33" t="s">
        <v>33</v>
      </c>
      <c r="H553" s="33">
        <v>300000</v>
      </c>
      <c r="I553" s="33">
        <f t="shared" si="130"/>
        <v>5400000</v>
      </c>
      <c r="J553" s="37" t="s">
        <v>240</v>
      </c>
      <c r="K553" s="33"/>
      <c r="L553" s="56">
        <f t="shared" si="137"/>
        <v>0</v>
      </c>
      <c r="M553" s="56"/>
      <c r="N553" s="56"/>
      <c r="O553" s="56">
        <f t="shared" si="138"/>
        <v>5400000</v>
      </c>
      <c r="P553" s="56">
        <v>5400000</v>
      </c>
      <c r="Q553" s="56"/>
      <c r="R553" s="56">
        <f t="shared" si="139"/>
        <v>0</v>
      </c>
      <c r="S553" s="56"/>
      <c r="T553" s="56"/>
      <c r="U553" s="56">
        <f t="shared" si="140"/>
        <v>0</v>
      </c>
      <c r="V553" s="56"/>
      <c r="W553" s="56"/>
      <c r="X553" s="56">
        <f t="shared" si="141"/>
        <v>0</v>
      </c>
      <c r="Y553" s="56"/>
      <c r="Z553" s="56"/>
      <c r="AA553" s="156">
        <f t="shared" si="142"/>
        <v>0</v>
      </c>
      <c r="AB553" s="157">
        <v>45978</v>
      </c>
    </row>
    <row r="554" spans="1:28" ht="15.75" x14ac:dyDescent="0.25">
      <c r="A554" s="39">
        <v>45978</v>
      </c>
      <c r="B554" s="35" t="s">
        <v>982</v>
      </c>
      <c r="C554" s="35"/>
      <c r="D554" s="33" t="s">
        <v>41</v>
      </c>
      <c r="E554" s="35" t="s">
        <v>297</v>
      </c>
      <c r="F554" s="35">
        <v>2400</v>
      </c>
      <c r="G554" s="35" t="s">
        <v>29</v>
      </c>
      <c r="H554" s="35">
        <v>1975</v>
      </c>
      <c r="I554" s="33">
        <f t="shared" si="130"/>
        <v>4740000</v>
      </c>
      <c r="J554" s="37" t="s">
        <v>241</v>
      </c>
      <c r="K554" s="35"/>
      <c r="L554" s="56">
        <f t="shared" si="137"/>
        <v>0</v>
      </c>
      <c r="M554" s="56"/>
      <c r="N554" s="56"/>
      <c r="O554" s="56">
        <f t="shared" si="138"/>
        <v>0</v>
      </c>
      <c r="P554" s="56"/>
      <c r="Q554" s="56"/>
      <c r="R554" s="56">
        <f t="shared" si="139"/>
        <v>0</v>
      </c>
      <c r="S554" s="56"/>
      <c r="T554" s="56"/>
      <c r="U554" s="56">
        <f t="shared" si="140"/>
        <v>4740000</v>
      </c>
      <c r="V554" s="56">
        <v>4740000</v>
      </c>
      <c r="W554" s="56"/>
      <c r="X554" s="56">
        <f t="shared" si="141"/>
        <v>0</v>
      </c>
      <c r="Y554" s="56"/>
      <c r="Z554" s="56"/>
      <c r="AA554" s="156">
        <f t="shared" si="142"/>
        <v>0</v>
      </c>
      <c r="AB554" s="157">
        <v>45978</v>
      </c>
    </row>
    <row r="555" spans="1:28" ht="15.75" x14ac:dyDescent="0.25">
      <c r="A555" s="39">
        <v>45978</v>
      </c>
      <c r="B555" s="33" t="s">
        <v>1197</v>
      </c>
      <c r="C555" s="33"/>
      <c r="D555" s="33" t="s">
        <v>41</v>
      </c>
      <c r="E555" s="33" t="s">
        <v>1198</v>
      </c>
      <c r="F555" s="33">
        <v>103.8</v>
      </c>
      <c r="G555" s="33" t="s">
        <v>51</v>
      </c>
      <c r="H555" s="33">
        <v>100000</v>
      </c>
      <c r="I555" s="33">
        <f t="shared" si="130"/>
        <v>10380000</v>
      </c>
      <c r="J555" s="37" t="s">
        <v>240</v>
      </c>
      <c r="K555" s="33"/>
      <c r="L555" s="56">
        <f t="shared" si="137"/>
        <v>0</v>
      </c>
      <c r="M555" s="56"/>
      <c r="N555" s="56"/>
      <c r="O555" s="56">
        <f t="shared" si="138"/>
        <v>10380000</v>
      </c>
      <c r="P555" s="56">
        <v>10380000</v>
      </c>
      <c r="Q555" s="56"/>
      <c r="R555" s="56">
        <f t="shared" si="139"/>
        <v>0</v>
      </c>
      <c r="S555" s="56"/>
      <c r="T555" s="56"/>
      <c r="U555" s="56">
        <f t="shared" si="140"/>
        <v>0</v>
      </c>
      <c r="V555" s="56"/>
      <c r="W555" s="56"/>
      <c r="X555" s="56">
        <f t="shared" si="141"/>
        <v>0</v>
      </c>
      <c r="Y555" s="56"/>
      <c r="Z555" s="56"/>
      <c r="AA555" s="156">
        <f t="shared" si="142"/>
        <v>0</v>
      </c>
      <c r="AB555" s="157">
        <v>45973</v>
      </c>
    </row>
    <row r="556" spans="1:28" ht="15.75" x14ac:dyDescent="0.25">
      <c r="A556" s="39">
        <v>45978</v>
      </c>
      <c r="B556" s="33" t="s">
        <v>1157</v>
      </c>
      <c r="C556" s="35"/>
      <c r="D556" s="33" t="s">
        <v>41</v>
      </c>
      <c r="E556" s="35" t="s">
        <v>102</v>
      </c>
      <c r="F556" s="35">
        <v>4</v>
      </c>
      <c r="G556" s="35" t="s">
        <v>74</v>
      </c>
      <c r="H556" s="35">
        <v>65000</v>
      </c>
      <c r="I556" s="33">
        <f t="shared" si="130"/>
        <v>260000</v>
      </c>
      <c r="J556" s="37" t="s">
        <v>241</v>
      </c>
      <c r="K556" s="35"/>
      <c r="L556" s="56">
        <f t="shared" si="137"/>
        <v>260000</v>
      </c>
      <c r="M556" s="56">
        <v>260000</v>
      </c>
      <c r="N556" s="56"/>
      <c r="O556" s="56">
        <f t="shared" si="138"/>
        <v>0</v>
      </c>
      <c r="P556" s="56"/>
      <c r="Q556" s="56"/>
      <c r="R556" s="56">
        <f t="shared" si="139"/>
        <v>0</v>
      </c>
      <c r="S556" s="56"/>
      <c r="T556" s="56"/>
      <c r="U556" s="56">
        <f t="shared" si="140"/>
        <v>0</v>
      </c>
      <c r="V556" s="56"/>
      <c r="W556" s="56"/>
      <c r="X556" s="56">
        <f t="shared" si="141"/>
        <v>0</v>
      </c>
      <c r="Y556" s="56"/>
      <c r="Z556" s="56"/>
      <c r="AA556" s="156">
        <f t="shared" si="142"/>
        <v>0</v>
      </c>
      <c r="AB556" s="157">
        <v>45978</v>
      </c>
    </row>
    <row r="557" spans="1:28" ht="15.75" x14ac:dyDescent="0.25">
      <c r="A557" s="39">
        <v>45978</v>
      </c>
      <c r="B557" s="33" t="s">
        <v>217</v>
      </c>
      <c r="C557" s="33"/>
      <c r="D557" s="33" t="s">
        <v>41</v>
      </c>
      <c r="E557" s="35" t="s">
        <v>235</v>
      </c>
      <c r="F557" s="33">
        <v>2.5</v>
      </c>
      <c r="G557" s="33" t="s">
        <v>51</v>
      </c>
      <c r="H557" s="33">
        <v>90000</v>
      </c>
      <c r="I557" s="33">
        <f t="shared" si="130"/>
        <v>225000</v>
      </c>
      <c r="J557" s="34" t="s">
        <v>43</v>
      </c>
      <c r="K557" s="130" t="s">
        <v>1242</v>
      </c>
      <c r="L557" s="56">
        <f t="shared" si="137"/>
        <v>0</v>
      </c>
      <c r="M557" s="56"/>
      <c r="N557" s="56"/>
      <c r="O557" s="56">
        <f t="shared" si="138"/>
        <v>0</v>
      </c>
      <c r="P557" s="56"/>
      <c r="Q557" s="56"/>
      <c r="R557" s="56">
        <f t="shared" si="139"/>
        <v>0</v>
      </c>
      <c r="S557" s="56"/>
      <c r="T557" s="56"/>
      <c r="U557" s="56">
        <f t="shared" si="140"/>
        <v>0</v>
      </c>
      <c r="V557" s="56"/>
      <c r="W557" s="56"/>
      <c r="X557" s="56">
        <f t="shared" si="141"/>
        <v>0</v>
      </c>
      <c r="Y557" s="56"/>
      <c r="Z557" s="56"/>
      <c r="AA557" s="156">
        <f t="shared" si="142"/>
        <v>225000</v>
      </c>
      <c r="AB557" s="157"/>
    </row>
    <row r="558" spans="1:28" ht="15.75" x14ac:dyDescent="0.25">
      <c r="A558" s="32">
        <v>45978</v>
      </c>
      <c r="B558" s="33" t="s">
        <v>217</v>
      </c>
      <c r="C558" s="33"/>
      <c r="D558" s="33" t="s">
        <v>41</v>
      </c>
      <c r="E558" s="33" t="s">
        <v>1150</v>
      </c>
      <c r="F558" s="33">
        <v>2.5</v>
      </c>
      <c r="G558" s="33" t="s">
        <v>51</v>
      </c>
      <c r="H558" s="33">
        <v>90000</v>
      </c>
      <c r="I558" s="33">
        <f t="shared" si="130"/>
        <v>225000</v>
      </c>
      <c r="J558" s="34" t="s">
        <v>43</v>
      </c>
      <c r="K558" s="130" t="s">
        <v>1242</v>
      </c>
      <c r="L558" s="56">
        <f t="shared" si="137"/>
        <v>0</v>
      </c>
      <c r="M558" s="56"/>
      <c r="N558" s="56"/>
      <c r="O558" s="56">
        <f t="shared" si="138"/>
        <v>0</v>
      </c>
      <c r="P558" s="56"/>
      <c r="Q558" s="56"/>
      <c r="R558" s="56">
        <f t="shared" si="139"/>
        <v>0</v>
      </c>
      <c r="S558" s="56"/>
      <c r="T558" s="56"/>
      <c r="U558" s="56">
        <f t="shared" si="140"/>
        <v>0</v>
      </c>
      <c r="V558" s="56"/>
      <c r="W558" s="56"/>
      <c r="X558" s="56">
        <f t="shared" si="141"/>
        <v>0</v>
      </c>
      <c r="Y558" s="56"/>
      <c r="Z558" s="56"/>
      <c r="AA558" s="156">
        <f t="shared" si="142"/>
        <v>225000</v>
      </c>
      <c r="AB558" s="157"/>
    </row>
    <row r="559" spans="1:28" ht="15.75" x14ac:dyDescent="0.25">
      <c r="A559" s="39">
        <v>45978</v>
      </c>
      <c r="B559" s="33" t="s">
        <v>217</v>
      </c>
      <c r="C559" s="33"/>
      <c r="D559" s="33" t="s">
        <v>41</v>
      </c>
      <c r="E559" s="33" t="s">
        <v>310</v>
      </c>
      <c r="F559" s="33">
        <v>2.5</v>
      </c>
      <c r="G559" s="33" t="s">
        <v>51</v>
      </c>
      <c r="H559" s="33">
        <v>86000</v>
      </c>
      <c r="I559" s="33">
        <f t="shared" si="130"/>
        <v>215000</v>
      </c>
      <c r="J559" s="34" t="s">
        <v>43</v>
      </c>
      <c r="K559" s="130" t="s">
        <v>1242</v>
      </c>
      <c r="L559" s="56">
        <f t="shared" si="137"/>
        <v>0</v>
      </c>
      <c r="M559" s="56"/>
      <c r="N559" s="56"/>
      <c r="O559" s="56">
        <f t="shared" si="138"/>
        <v>0</v>
      </c>
      <c r="P559" s="56"/>
      <c r="Q559" s="56"/>
      <c r="R559" s="56">
        <f t="shared" si="139"/>
        <v>0</v>
      </c>
      <c r="S559" s="56"/>
      <c r="T559" s="56"/>
      <c r="U559" s="56">
        <f t="shared" si="140"/>
        <v>0</v>
      </c>
      <c r="V559" s="56"/>
      <c r="W559" s="56"/>
      <c r="X559" s="56">
        <f t="shared" si="141"/>
        <v>0</v>
      </c>
      <c r="Y559" s="56"/>
      <c r="Z559" s="56"/>
      <c r="AA559" s="156">
        <f t="shared" si="142"/>
        <v>215000</v>
      </c>
      <c r="AB559" s="157"/>
    </row>
    <row r="560" spans="1:28" ht="15.75" x14ac:dyDescent="0.25">
      <c r="A560" s="39">
        <v>45978</v>
      </c>
      <c r="B560" s="33" t="s">
        <v>217</v>
      </c>
      <c r="C560" s="33"/>
      <c r="D560" s="33" t="s">
        <v>41</v>
      </c>
      <c r="E560" s="33" t="s">
        <v>311</v>
      </c>
      <c r="F560" s="33">
        <v>2.5</v>
      </c>
      <c r="G560" s="33" t="s">
        <v>51</v>
      </c>
      <c r="H560" s="33">
        <v>86000</v>
      </c>
      <c r="I560" s="33">
        <f t="shared" si="130"/>
        <v>215000</v>
      </c>
      <c r="J560" s="34" t="s">
        <v>43</v>
      </c>
      <c r="K560" s="130" t="s">
        <v>1242</v>
      </c>
      <c r="L560" s="56">
        <f t="shared" si="137"/>
        <v>0</v>
      </c>
      <c r="M560" s="56"/>
      <c r="N560" s="56"/>
      <c r="O560" s="56">
        <f t="shared" si="138"/>
        <v>0</v>
      </c>
      <c r="P560" s="56"/>
      <c r="Q560" s="56"/>
      <c r="R560" s="56">
        <f t="shared" si="139"/>
        <v>0</v>
      </c>
      <c r="S560" s="56"/>
      <c r="T560" s="56"/>
      <c r="U560" s="56">
        <f t="shared" si="140"/>
        <v>0</v>
      </c>
      <c r="V560" s="56"/>
      <c r="W560" s="56"/>
      <c r="X560" s="56">
        <f t="shared" si="141"/>
        <v>0</v>
      </c>
      <c r="Y560" s="56"/>
      <c r="Z560" s="56"/>
      <c r="AA560" s="156">
        <f t="shared" si="142"/>
        <v>215000</v>
      </c>
      <c r="AB560" s="157"/>
    </row>
    <row r="561" spans="1:28" ht="16.5" thickBot="1" x14ac:dyDescent="0.3">
      <c r="A561" s="61">
        <v>45978</v>
      </c>
      <c r="B561" s="62" t="s">
        <v>217</v>
      </c>
      <c r="C561" s="62"/>
      <c r="D561" s="62" t="s">
        <v>41</v>
      </c>
      <c r="E561" s="62" t="s">
        <v>102</v>
      </c>
      <c r="F561" s="62">
        <v>2</v>
      </c>
      <c r="G561" s="62" t="s">
        <v>74</v>
      </c>
      <c r="H561" s="62">
        <v>65000</v>
      </c>
      <c r="I561" s="62">
        <f t="shared" si="130"/>
        <v>130000</v>
      </c>
      <c r="J561" s="126" t="s">
        <v>43</v>
      </c>
      <c r="K561" s="151" t="s">
        <v>1242</v>
      </c>
      <c r="L561" s="158">
        <f t="shared" si="137"/>
        <v>0</v>
      </c>
      <c r="M561" s="158"/>
      <c r="N561" s="158"/>
      <c r="O561" s="158">
        <f t="shared" si="138"/>
        <v>0</v>
      </c>
      <c r="P561" s="158"/>
      <c r="Q561" s="158"/>
      <c r="R561" s="158">
        <f t="shared" si="139"/>
        <v>0</v>
      </c>
      <c r="S561" s="158"/>
      <c r="T561" s="158"/>
      <c r="U561" s="158">
        <f t="shared" si="140"/>
        <v>0</v>
      </c>
      <c r="V561" s="158"/>
      <c r="W561" s="158"/>
      <c r="X561" s="158">
        <f t="shared" si="141"/>
        <v>0</v>
      </c>
      <c r="Y561" s="158"/>
      <c r="Z561" s="158"/>
      <c r="AA561" s="159">
        <f t="shared" si="142"/>
        <v>130000</v>
      </c>
      <c r="AB561" s="160"/>
    </row>
    <row r="562" spans="1:28" ht="15.75" x14ac:dyDescent="0.25">
      <c r="A562" s="39">
        <v>45979</v>
      </c>
      <c r="B562" s="35" t="s">
        <v>141</v>
      </c>
      <c r="C562" s="35"/>
      <c r="D562" s="35" t="s">
        <v>41</v>
      </c>
      <c r="E562" s="35" t="s">
        <v>407</v>
      </c>
      <c r="F562" s="35">
        <v>16</v>
      </c>
      <c r="G562" s="35" t="s">
        <v>33</v>
      </c>
      <c r="H562" s="35">
        <v>300000</v>
      </c>
      <c r="I562" s="128">
        <f t="shared" si="130"/>
        <v>4800000</v>
      </c>
      <c r="J562" s="154" t="s">
        <v>43</v>
      </c>
      <c r="K562" s="35" t="s">
        <v>1271</v>
      </c>
      <c r="L562" s="161">
        <f t="shared" ref="L562" si="143">M562+N562</f>
        <v>0</v>
      </c>
      <c r="M562" s="161"/>
      <c r="N562" s="161"/>
      <c r="O562" s="161">
        <f t="shared" ref="O562" si="144">P562+Q562</f>
        <v>0</v>
      </c>
      <c r="P562" s="161"/>
      <c r="Q562" s="161"/>
      <c r="R562" s="161">
        <f t="shared" ref="R562" si="145">S562+T562</f>
        <v>0</v>
      </c>
      <c r="S562" s="161"/>
      <c r="T562" s="161"/>
      <c r="U562" s="161">
        <f t="shared" ref="U562" si="146">V562+W562</f>
        <v>0</v>
      </c>
      <c r="V562" s="161"/>
      <c r="W562" s="161"/>
      <c r="X562" s="161">
        <f t="shared" ref="X562" si="147">Y562+Z562</f>
        <v>0</v>
      </c>
      <c r="Y562" s="161"/>
      <c r="Z562" s="161"/>
      <c r="AA562" s="162">
        <f t="shared" ref="AA562" si="148">C562+I562-L562-O562-U562-X562-R562</f>
        <v>4800000</v>
      </c>
      <c r="AB562" s="163"/>
    </row>
    <row r="563" spans="1:28" ht="15.75" x14ac:dyDescent="0.25">
      <c r="A563" s="39">
        <v>45979</v>
      </c>
      <c r="B563" s="35" t="s">
        <v>141</v>
      </c>
      <c r="C563" s="33"/>
      <c r="D563" s="35" t="s">
        <v>41</v>
      </c>
      <c r="E563" s="33" t="s">
        <v>86</v>
      </c>
      <c r="F563" s="33">
        <v>50</v>
      </c>
      <c r="G563" s="33" t="s">
        <v>51</v>
      </c>
      <c r="H563" s="33">
        <v>125000</v>
      </c>
      <c r="I563" s="33">
        <f t="shared" si="130"/>
        <v>6250000</v>
      </c>
      <c r="J563" s="164" t="s">
        <v>240</v>
      </c>
      <c r="K563" s="35" t="s">
        <v>1271</v>
      </c>
      <c r="L563" s="56">
        <f t="shared" ref="L563:L601" si="149">M563+N563</f>
        <v>0</v>
      </c>
      <c r="M563" s="56"/>
      <c r="N563" s="56"/>
      <c r="O563" s="56">
        <f t="shared" ref="O563:O601" si="150">P563+Q563</f>
        <v>6250000</v>
      </c>
      <c r="P563" s="56">
        <v>6250000</v>
      </c>
      <c r="Q563" s="56"/>
      <c r="R563" s="56">
        <f t="shared" ref="R563:R601" si="151">S563+T563</f>
        <v>0</v>
      </c>
      <c r="S563" s="56"/>
      <c r="T563" s="56"/>
      <c r="U563" s="56">
        <f t="shared" ref="U563:U601" si="152">V563+W563</f>
        <v>0</v>
      </c>
      <c r="V563" s="56"/>
      <c r="W563" s="56"/>
      <c r="X563" s="56">
        <f t="shared" ref="X563:X601" si="153">Y563+Z563</f>
        <v>0</v>
      </c>
      <c r="Y563" s="56"/>
      <c r="Z563" s="56"/>
      <c r="AA563" s="156">
        <f t="shared" ref="AA563:AA601" si="154">C563+I563-L563-O563-U563-X563-R563</f>
        <v>0</v>
      </c>
      <c r="AB563" s="157">
        <v>45979</v>
      </c>
    </row>
    <row r="564" spans="1:28" ht="15.75" x14ac:dyDescent="0.25">
      <c r="A564" s="39">
        <v>45979</v>
      </c>
      <c r="B564" s="35" t="s">
        <v>141</v>
      </c>
      <c r="C564" s="33"/>
      <c r="D564" s="35" t="s">
        <v>41</v>
      </c>
      <c r="E564" s="33" t="s">
        <v>136</v>
      </c>
      <c r="F564" s="33">
        <v>194</v>
      </c>
      <c r="G564" s="33" t="s">
        <v>51</v>
      </c>
      <c r="H564" s="33">
        <v>43000</v>
      </c>
      <c r="I564" s="33">
        <f t="shared" si="130"/>
        <v>8342000</v>
      </c>
      <c r="J564" s="164" t="s">
        <v>240</v>
      </c>
      <c r="K564" s="35" t="s">
        <v>1271</v>
      </c>
      <c r="L564" s="56">
        <f t="shared" si="149"/>
        <v>0</v>
      </c>
      <c r="M564" s="56"/>
      <c r="N564" s="56"/>
      <c r="O564" s="56">
        <f t="shared" si="150"/>
        <v>8342000</v>
      </c>
      <c r="P564" s="56">
        <v>8342000</v>
      </c>
      <c r="Q564" s="56"/>
      <c r="R564" s="56">
        <f t="shared" si="151"/>
        <v>0</v>
      </c>
      <c r="S564" s="56"/>
      <c r="T564" s="56"/>
      <c r="U564" s="56">
        <f t="shared" si="152"/>
        <v>0</v>
      </c>
      <c r="V564" s="56"/>
      <c r="W564" s="56"/>
      <c r="X564" s="56">
        <f t="shared" si="153"/>
        <v>0</v>
      </c>
      <c r="Y564" s="56"/>
      <c r="Z564" s="56"/>
      <c r="AA564" s="156">
        <f t="shared" si="154"/>
        <v>0</v>
      </c>
      <c r="AB564" s="157">
        <v>45979</v>
      </c>
    </row>
    <row r="565" spans="1:28" ht="15.75" x14ac:dyDescent="0.25">
      <c r="A565" s="39">
        <v>45979</v>
      </c>
      <c r="B565" s="35" t="s">
        <v>141</v>
      </c>
      <c r="C565" s="33"/>
      <c r="D565" s="35" t="s">
        <v>41</v>
      </c>
      <c r="E565" s="33" t="s">
        <v>98</v>
      </c>
      <c r="F565" s="33">
        <v>181.5</v>
      </c>
      <c r="G565" s="33" t="s">
        <v>51</v>
      </c>
      <c r="H565" s="33">
        <v>43000</v>
      </c>
      <c r="I565" s="33">
        <f t="shared" si="130"/>
        <v>7804500</v>
      </c>
      <c r="J565" s="154" t="s">
        <v>38</v>
      </c>
      <c r="K565" s="35" t="s">
        <v>1271</v>
      </c>
      <c r="L565" s="56">
        <f t="shared" si="149"/>
        <v>0</v>
      </c>
      <c r="M565" s="56"/>
      <c r="N565" s="56"/>
      <c r="O565" s="56">
        <f t="shared" si="150"/>
        <v>5408000</v>
      </c>
      <c r="P565" s="56">
        <v>5408000</v>
      </c>
      <c r="Q565" s="56"/>
      <c r="R565" s="56">
        <f t="shared" si="151"/>
        <v>0</v>
      </c>
      <c r="S565" s="56"/>
      <c r="T565" s="56"/>
      <c r="U565" s="56">
        <f t="shared" si="152"/>
        <v>0</v>
      </c>
      <c r="V565" s="56"/>
      <c r="W565" s="56"/>
      <c r="X565" s="56">
        <f t="shared" si="153"/>
        <v>0</v>
      </c>
      <c r="Y565" s="56"/>
      <c r="Z565" s="56"/>
      <c r="AA565" s="156">
        <f t="shared" si="154"/>
        <v>2396500</v>
      </c>
      <c r="AB565" s="157">
        <v>45979</v>
      </c>
    </row>
    <row r="566" spans="1:28" ht="15.75" x14ac:dyDescent="0.25">
      <c r="A566" s="39">
        <v>45979</v>
      </c>
      <c r="B566" s="33" t="s">
        <v>121</v>
      </c>
      <c r="C566" s="33"/>
      <c r="D566" s="35" t="s">
        <v>41</v>
      </c>
      <c r="E566" s="33" t="s">
        <v>527</v>
      </c>
      <c r="F566" s="33">
        <v>2</v>
      </c>
      <c r="G566" s="33" t="s">
        <v>51</v>
      </c>
      <c r="H566" s="33">
        <v>165000</v>
      </c>
      <c r="I566" s="33">
        <f t="shared" si="130"/>
        <v>330000</v>
      </c>
      <c r="J566" s="164" t="s">
        <v>240</v>
      </c>
      <c r="K566" s="33" t="s">
        <v>1276</v>
      </c>
      <c r="L566" s="56">
        <f t="shared" si="149"/>
        <v>0</v>
      </c>
      <c r="M566" s="56"/>
      <c r="N566" s="56"/>
      <c r="O566" s="56">
        <f t="shared" si="150"/>
        <v>330000</v>
      </c>
      <c r="P566" s="56">
        <v>330000</v>
      </c>
      <c r="Q566" s="56"/>
      <c r="R566" s="56">
        <f t="shared" si="151"/>
        <v>0</v>
      </c>
      <c r="S566" s="56"/>
      <c r="T566" s="56"/>
      <c r="U566" s="56">
        <f t="shared" si="152"/>
        <v>0</v>
      </c>
      <c r="V566" s="56"/>
      <c r="W566" s="56"/>
      <c r="X566" s="56">
        <f t="shared" si="153"/>
        <v>0</v>
      </c>
      <c r="Y566" s="56"/>
      <c r="Z566" s="56"/>
      <c r="AA566" s="156">
        <f t="shared" si="154"/>
        <v>0</v>
      </c>
      <c r="AB566" s="157">
        <v>45982</v>
      </c>
    </row>
    <row r="567" spans="1:28" ht="15.75" x14ac:dyDescent="0.25">
      <c r="A567" s="39">
        <v>45979</v>
      </c>
      <c r="B567" s="33" t="s">
        <v>121</v>
      </c>
      <c r="C567" s="33"/>
      <c r="D567" s="35" t="s">
        <v>41</v>
      </c>
      <c r="E567" s="33" t="s">
        <v>899</v>
      </c>
      <c r="F567" s="33">
        <v>2</v>
      </c>
      <c r="G567" s="33" t="s">
        <v>51</v>
      </c>
      <c r="H567" s="33">
        <v>155000</v>
      </c>
      <c r="I567" s="33">
        <f t="shared" si="130"/>
        <v>310000</v>
      </c>
      <c r="J567" s="164" t="s">
        <v>240</v>
      </c>
      <c r="K567" s="33" t="s">
        <v>1276</v>
      </c>
      <c r="L567" s="56">
        <f t="shared" si="149"/>
        <v>0</v>
      </c>
      <c r="M567" s="56"/>
      <c r="N567" s="56"/>
      <c r="O567" s="56">
        <f t="shared" si="150"/>
        <v>310000</v>
      </c>
      <c r="P567" s="56">
        <v>310000</v>
      </c>
      <c r="Q567" s="56"/>
      <c r="R567" s="56">
        <f t="shared" si="151"/>
        <v>0</v>
      </c>
      <c r="S567" s="56"/>
      <c r="T567" s="56"/>
      <c r="U567" s="56">
        <f t="shared" si="152"/>
        <v>0</v>
      </c>
      <c r="V567" s="56"/>
      <c r="W567" s="56"/>
      <c r="X567" s="56">
        <f t="shared" si="153"/>
        <v>0</v>
      </c>
      <c r="Y567" s="56"/>
      <c r="Z567" s="56"/>
      <c r="AA567" s="156">
        <f t="shared" si="154"/>
        <v>0</v>
      </c>
      <c r="AB567" s="157">
        <v>45982</v>
      </c>
    </row>
    <row r="568" spans="1:28" ht="15.75" x14ac:dyDescent="0.25">
      <c r="A568" s="39">
        <v>45979</v>
      </c>
      <c r="B568" s="33" t="s">
        <v>121</v>
      </c>
      <c r="C568" s="33"/>
      <c r="D568" s="35" t="s">
        <v>41</v>
      </c>
      <c r="E568" s="33" t="s">
        <v>190</v>
      </c>
      <c r="F568" s="33">
        <v>90</v>
      </c>
      <c r="G568" s="33" t="s">
        <v>51</v>
      </c>
      <c r="H568" s="33">
        <v>42000</v>
      </c>
      <c r="I568" s="33">
        <f t="shared" si="130"/>
        <v>3780000</v>
      </c>
      <c r="J568" s="164" t="s">
        <v>240</v>
      </c>
      <c r="K568" s="33" t="s">
        <v>1276</v>
      </c>
      <c r="L568" s="56">
        <f t="shared" si="149"/>
        <v>0</v>
      </c>
      <c r="M568" s="56"/>
      <c r="N568" s="56"/>
      <c r="O568" s="56">
        <f t="shared" si="150"/>
        <v>3780000</v>
      </c>
      <c r="P568" s="56">
        <v>3780000</v>
      </c>
      <c r="Q568" s="56"/>
      <c r="R568" s="56">
        <f t="shared" si="151"/>
        <v>0</v>
      </c>
      <c r="S568" s="56"/>
      <c r="T568" s="56"/>
      <c r="U568" s="56">
        <f t="shared" si="152"/>
        <v>0</v>
      </c>
      <c r="V568" s="56"/>
      <c r="W568" s="56"/>
      <c r="X568" s="56">
        <f t="shared" si="153"/>
        <v>0</v>
      </c>
      <c r="Y568" s="56"/>
      <c r="Z568" s="56"/>
      <c r="AA568" s="156">
        <f t="shared" si="154"/>
        <v>0</v>
      </c>
      <c r="AB568" s="157">
        <v>45982</v>
      </c>
    </row>
    <row r="569" spans="1:28" ht="15.75" x14ac:dyDescent="0.25">
      <c r="A569" s="39">
        <v>45979</v>
      </c>
      <c r="B569" s="33" t="s">
        <v>488</v>
      </c>
      <c r="C569" s="33"/>
      <c r="D569" s="35" t="s">
        <v>41</v>
      </c>
      <c r="E569" s="33" t="s">
        <v>110</v>
      </c>
      <c r="F569" s="33">
        <v>3400</v>
      </c>
      <c r="G569" s="33" t="s">
        <v>29</v>
      </c>
      <c r="H569" s="33">
        <v>1800</v>
      </c>
      <c r="I569" s="33">
        <f t="shared" si="130"/>
        <v>6120000</v>
      </c>
      <c r="J569" s="164" t="s">
        <v>240</v>
      </c>
      <c r="K569" s="33"/>
      <c r="L569" s="56">
        <f t="shared" si="149"/>
        <v>0</v>
      </c>
      <c r="M569" s="56"/>
      <c r="N569" s="56"/>
      <c r="O569" s="56">
        <f t="shared" si="150"/>
        <v>6120000</v>
      </c>
      <c r="P569" s="56">
        <v>6120000</v>
      </c>
      <c r="Q569" s="56"/>
      <c r="R569" s="56">
        <f t="shared" si="151"/>
        <v>0</v>
      </c>
      <c r="S569" s="56"/>
      <c r="T569" s="56"/>
      <c r="U569" s="56">
        <f t="shared" si="152"/>
        <v>0</v>
      </c>
      <c r="V569" s="56"/>
      <c r="W569" s="56"/>
      <c r="X569" s="56">
        <f t="shared" si="153"/>
        <v>0</v>
      </c>
      <c r="Y569" s="56"/>
      <c r="Z569" s="56"/>
      <c r="AA569" s="156">
        <f t="shared" si="154"/>
        <v>0</v>
      </c>
      <c r="AB569" s="157">
        <v>45979</v>
      </c>
    </row>
    <row r="570" spans="1:28" ht="15.75" x14ac:dyDescent="0.25">
      <c r="A570" s="39">
        <v>45979</v>
      </c>
      <c r="B570" s="180" t="s">
        <v>500</v>
      </c>
      <c r="C570" s="180"/>
      <c r="D570" s="181" t="s">
        <v>41</v>
      </c>
      <c r="E570" s="180" t="s">
        <v>963</v>
      </c>
      <c r="F570" s="180">
        <v>50</v>
      </c>
      <c r="G570" s="180" t="s">
        <v>25</v>
      </c>
      <c r="H570" s="180">
        <v>40000</v>
      </c>
      <c r="I570" s="180">
        <f t="shared" si="130"/>
        <v>2000000</v>
      </c>
      <c r="J570" s="182" t="s">
        <v>241</v>
      </c>
      <c r="K570" s="183" t="s">
        <v>1324</v>
      </c>
      <c r="L570" s="184">
        <f t="shared" si="149"/>
        <v>0</v>
      </c>
      <c r="M570" s="184"/>
      <c r="N570" s="184"/>
      <c r="O570" s="184">
        <f t="shared" si="150"/>
        <v>0</v>
      </c>
      <c r="P570" s="184"/>
      <c r="Q570" s="184"/>
      <c r="R570" s="184">
        <f t="shared" si="151"/>
        <v>0</v>
      </c>
      <c r="S570" s="184"/>
      <c r="T570" s="184"/>
      <c r="U570" s="184">
        <f t="shared" si="152"/>
        <v>2000000</v>
      </c>
      <c r="V570" s="184">
        <v>2000000</v>
      </c>
      <c r="W570" s="184"/>
      <c r="X570" s="184">
        <f t="shared" si="153"/>
        <v>0</v>
      </c>
      <c r="Y570" s="184"/>
      <c r="Z570" s="184"/>
      <c r="AA570" s="185">
        <f t="shared" si="154"/>
        <v>0</v>
      </c>
      <c r="AB570" s="157">
        <v>45979</v>
      </c>
    </row>
    <row r="571" spans="1:28" ht="15.75" x14ac:dyDescent="0.25">
      <c r="A571" s="39">
        <v>45979</v>
      </c>
      <c r="B571" s="33" t="s">
        <v>207</v>
      </c>
      <c r="C571" s="33"/>
      <c r="D571" s="35" t="s">
        <v>41</v>
      </c>
      <c r="E571" s="33" t="s">
        <v>110</v>
      </c>
      <c r="F571" s="33">
        <v>2000</v>
      </c>
      <c r="G571" s="33" t="s">
        <v>29</v>
      </c>
      <c r="H571" s="33">
        <v>1950</v>
      </c>
      <c r="I571" s="33">
        <f t="shared" si="130"/>
        <v>3900000</v>
      </c>
      <c r="J571" s="164" t="s">
        <v>34</v>
      </c>
      <c r="K571" s="141" t="s">
        <v>1219</v>
      </c>
      <c r="L571" s="56">
        <f t="shared" si="149"/>
        <v>0</v>
      </c>
      <c r="M571" s="56"/>
      <c r="N571" s="56"/>
      <c r="O571" s="56">
        <f t="shared" si="150"/>
        <v>0</v>
      </c>
      <c r="P571" s="56"/>
      <c r="Q571" s="56"/>
      <c r="R571" s="56">
        <f t="shared" si="151"/>
        <v>0</v>
      </c>
      <c r="S571" s="56"/>
      <c r="T571" s="56"/>
      <c r="U571" s="56">
        <f t="shared" si="152"/>
        <v>4100000</v>
      </c>
      <c r="V571" s="56">
        <f>200000+2700000</f>
        <v>2900000</v>
      </c>
      <c r="W571" s="56">
        <f>400000+800000</f>
        <v>1200000</v>
      </c>
      <c r="X571" s="56">
        <f t="shared" si="153"/>
        <v>0</v>
      </c>
      <c r="Y571" s="56"/>
      <c r="Z571" s="56"/>
      <c r="AA571" s="156">
        <f t="shared" si="154"/>
        <v>-200000</v>
      </c>
      <c r="AB571" s="157">
        <v>45981</v>
      </c>
    </row>
    <row r="572" spans="1:28" ht="15.75" x14ac:dyDescent="0.25">
      <c r="A572" s="39">
        <v>45979</v>
      </c>
      <c r="B572" s="33" t="s">
        <v>920</v>
      </c>
      <c r="C572" s="33"/>
      <c r="D572" s="35" t="s">
        <v>41</v>
      </c>
      <c r="E572" s="33" t="s">
        <v>166</v>
      </c>
      <c r="F572" s="33">
        <v>1</v>
      </c>
      <c r="G572" s="33" t="s">
        <v>23</v>
      </c>
      <c r="H572" s="33">
        <v>400000</v>
      </c>
      <c r="I572" s="33">
        <f t="shared" si="130"/>
        <v>400000</v>
      </c>
      <c r="J572" s="37" t="s">
        <v>241</v>
      </c>
      <c r="K572" s="33"/>
      <c r="L572" s="56">
        <f t="shared" si="149"/>
        <v>400000</v>
      </c>
      <c r="M572" s="56">
        <v>400000</v>
      </c>
      <c r="N572" s="56"/>
      <c r="O572" s="56">
        <f t="shared" si="150"/>
        <v>0</v>
      </c>
      <c r="P572" s="56"/>
      <c r="Q572" s="56"/>
      <c r="R572" s="56">
        <f t="shared" si="151"/>
        <v>0</v>
      </c>
      <c r="S572" s="56"/>
      <c r="T572" s="56"/>
      <c r="U572" s="56">
        <f t="shared" si="152"/>
        <v>0</v>
      </c>
      <c r="V572" s="56"/>
      <c r="W572" s="56"/>
      <c r="X572" s="56">
        <f t="shared" si="153"/>
        <v>0</v>
      </c>
      <c r="Y572" s="56"/>
      <c r="Z572" s="56"/>
      <c r="AA572" s="156">
        <f t="shared" si="154"/>
        <v>0</v>
      </c>
      <c r="AB572" s="157">
        <v>45979</v>
      </c>
    </row>
    <row r="573" spans="1:28" ht="15.75" x14ac:dyDescent="0.25">
      <c r="A573" s="39">
        <v>45979</v>
      </c>
      <c r="B573" s="33" t="s">
        <v>189</v>
      </c>
      <c r="C573" s="33"/>
      <c r="D573" s="35" t="s">
        <v>41</v>
      </c>
      <c r="E573" s="33" t="s">
        <v>110</v>
      </c>
      <c r="F573" s="33">
        <v>1600</v>
      </c>
      <c r="G573" s="33" t="s">
        <v>29</v>
      </c>
      <c r="H573" s="33">
        <v>1800</v>
      </c>
      <c r="I573" s="33">
        <f t="shared" si="130"/>
        <v>2880000</v>
      </c>
      <c r="J573" s="37" t="s">
        <v>241</v>
      </c>
      <c r="K573" s="33"/>
      <c r="L573" s="56">
        <f t="shared" si="149"/>
        <v>0</v>
      </c>
      <c r="M573" s="56"/>
      <c r="N573" s="56"/>
      <c r="O573" s="56">
        <f t="shared" si="150"/>
        <v>0</v>
      </c>
      <c r="P573" s="56"/>
      <c r="Q573" s="56"/>
      <c r="R573" s="56">
        <f t="shared" si="151"/>
        <v>2880000</v>
      </c>
      <c r="S573" s="56">
        <v>2880000</v>
      </c>
      <c r="T573" s="56"/>
      <c r="U573" s="56">
        <f t="shared" si="152"/>
        <v>0</v>
      </c>
      <c r="V573" s="56"/>
      <c r="W573" s="56"/>
      <c r="X573" s="56">
        <f t="shared" si="153"/>
        <v>0</v>
      </c>
      <c r="Y573" s="56"/>
      <c r="Z573" s="56"/>
      <c r="AA573" s="156">
        <f t="shared" si="154"/>
        <v>0</v>
      </c>
      <c r="AB573" s="157">
        <v>45979</v>
      </c>
    </row>
    <row r="574" spans="1:28" ht="15.75" x14ac:dyDescent="0.25">
      <c r="A574" s="32">
        <v>45979</v>
      </c>
      <c r="B574" s="33" t="s">
        <v>1135</v>
      </c>
      <c r="C574" s="33"/>
      <c r="D574" s="35" t="s">
        <v>41</v>
      </c>
      <c r="E574" s="33" t="s">
        <v>32</v>
      </c>
      <c r="F574" s="33">
        <v>2</v>
      </c>
      <c r="G574" s="33" t="s">
        <v>33</v>
      </c>
      <c r="H574" s="33">
        <v>150000</v>
      </c>
      <c r="I574" s="33">
        <f t="shared" si="130"/>
        <v>300000</v>
      </c>
      <c r="J574" s="37" t="s">
        <v>241</v>
      </c>
      <c r="K574" s="33"/>
      <c r="L574" s="56">
        <f t="shared" si="149"/>
        <v>0</v>
      </c>
      <c r="M574" s="56"/>
      <c r="N574" s="56"/>
      <c r="O574" s="56">
        <f t="shared" si="150"/>
        <v>0</v>
      </c>
      <c r="P574" s="56"/>
      <c r="Q574" s="56"/>
      <c r="R574" s="56">
        <f t="shared" si="151"/>
        <v>0</v>
      </c>
      <c r="S574" s="56"/>
      <c r="T574" s="56"/>
      <c r="U574" s="56">
        <f t="shared" si="152"/>
        <v>300000</v>
      </c>
      <c r="V574" s="56">
        <v>300000</v>
      </c>
      <c r="W574" s="56"/>
      <c r="X574" s="56">
        <f t="shared" si="153"/>
        <v>0</v>
      </c>
      <c r="Y574" s="56"/>
      <c r="Z574" s="56"/>
      <c r="AA574" s="156">
        <f t="shared" si="154"/>
        <v>0</v>
      </c>
      <c r="AB574" s="157">
        <v>45979</v>
      </c>
    </row>
    <row r="575" spans="1:28" ht="15.75" x14ac:dyDescent="0.25">
      <c r="A575" s="32">
        <v>45979</v>
      </c>
      <c r="B575" s="33" t="s">
        <v>332</v>
      </c>
      <c r="C575" s="33"/>
      <c r="D575" s="35" t="s">
        <v>41</v>
      </c>
      <c r="E575" s="33" t="s">
        <v>150</v>
      </c>
      <c r="F575" s="33">
        <v>95.5</v>
      </c>
      <c r="G575" s="33" t="s">
        <v>51</v>
      </c>
      <c r="H575" s="33">
        <v>43000</v>
      </c>
      <c r="I575" s="33">
        <f t="shared" ref="I575:I638" si="155">F575*H575</f>
        <v>4106500</v>
      </c>
      <c r="J575" s="154" t="s">
        <v>38</v>
      </c>
      <c r="K575" s="130" t="s">
        <v>1219</v>
      </c>
      <c r="L575" s="56">
        <f t="shared" si="149"/>
        <v>0</v>
      </c>
      <c r="M575" s="56"/>
      <c r="N575" s="56"/>
      <c r="O575" s="56">
        <f t="shared" si="150"/>
        <v>0</v>
      </c>
      <c r="P575" s="56"/>
      <c r="Q575" s="56"/>
      <c r="R575" s="56">
        <f t="shared" si="151"/>
        <v>0</v>
      </c>
      <c r="S575" s="56"/>
      <c r="T575" s="56"/>
      <c r="U575" s="56">
        <f t="shared" si="152"/>
        <v>0</v>
      </c>
      <c r="V575" s="56"/>
      <c r="W575" s="56"/>
      <c r="X575" s="56">
        <f t="shared" si="153"/>
        <v>0</v>
      </c>
      <c r="Y575" s="56"/>
      <c r="Z575" s="56"/>
      <c r="AA575" s="156">
        <f t="shared" si="154"/>
        <v>4106500</v>
      </c>
      <c r="AB575" s="157"/>
    </row>
    <row r="576" spans="1:28" ht="15.75" x14ac:dyDescent="0.25">
      <c r="A576" s="32">
        <v>45979</v>
      </c>
      <c r="B576" s="35" t="s">
        <v>1185</v>
      </c>
      <c r="C576" s="35"/>
      <c r="D576" s="35" t="s">
        <v>41</v>
      </c>
      <c r="E576" s="35" t="s">
        <v>235</v>
      </c>
      <c r="F576" s="35">
        <v>2.5</v>
      </c>
      <c r="G576" s="35" t="s">
        <v>51</v>
      </c>
      <c r="H576" s="35">
        <v>90000</v>
      </c>
      <c r="I576" s="33">
        <f t="shared" si="155"/>
        <v>225000</v>
      </c>
      <c r="J576" s="41" t="s">
        <v>241</v>
      </c>
      <c r="K576" s="35"/>
      <c r="L576" s="56">
        <f t="shared" si="149"/>
        <v>225000</v>
      </c>
      <c r="M576" s="56">
        <v>225000</v>
      </c>
      <c r="N576" s="56"/>
      <c r="O576" s="56">
        <f t="shared" si="150"/>
        <v>0</v>
      </c>
      <c r="P576" s="56"/>
      <c r="Q576" s="56"/>
      <c r="R576" s="56">
        <f t="shared" si="151"/>
        <v>0</v>
      </c>
      <c r="S576" s="56"/>
      <c r="T576" s="56"/>
      <c r="U576" s="56">
        <f t="shared" si="152"/>
        <v>0</v>
      </c>
      <c r="V576" s="56"/>
      <c r="W576" s="56"/>
      <c r="X576" s="56">
        <f t="shared" si="153"/>
        <v>0</v>
      </c>
      <c r="Y576" s="56"/>
      <c r="Z576" s="56"/>
      <c r="AA576" s="156">
        <f t="shared" si="154"/>
        <v>0</v>
      </c>
      <c r="AB576" s="157">
        <v>45979</v>
      </c>
    </row>
    <row r="577" spans="1:28" ht="15.75" x14ac:dyDescent="0.25">
      <c r="A577" s="32">
        <v>45979</v>
      </c>
      <c r="B577" s="33" t="s">
        <v>369</v>
      </c>
      <c r="C577" s="33"/>
      <c r="D577" s="35" t="s">
        <v>41</v>
      </c>
      <c r="E577" s="33" t="s">
        <v>315</v>
      </c>
      <c r="F577" s="33">
        <v>200</v>
      </c>
      <c r="G577" s="33" t="s">
        <v>29</v>
      </c>
      <c r="H577" s="33">
        <v>5400</v>
      </c>
      <c r="I577" s="33">
        <f t="shared" si="155"/>
        <v>1080000</v>
      </c>
      <c r="J577" s="37" t="s">
        <v>240</v>
      </c>
      <c r="K577" s="33"/>
      <c r="L577" s="56">
        <f t="shared" si="149"/>
        <v>0</v>
      </c>
      <c r="M577" s="56"/>
      <c r="N577" s="56"/>
      <c r="O577" s="56">
        <f t="shared" si="150"/>
        <v>1080000</v>
      </c>
      <c r="P577" s="56">
        <v>1080000</v>
      </c>
      <c r="Q577" s="56"/>
      <c r="R577" s="56">
        <f t="shared" si="151"/>
        <v>0</v>
      </c>
      <c r="S577" s="56"/>
      <c r="T577" s="56"/>
      <c r="U577" s="56">
        <f t="shared" si="152"/>
        <v>0</v>
      </c>
      <c r="V577" s="56"/>
      <c r="W577" s="56"/>
      <c r="X577" s="56">
        <f t="shared" si="153"/>
        <v>0</v>
      </c>
      <c r="Y577" s="56"/>
      <c r="Z577" s="56"/>
      <c r="AA577" s="156">
        <f t="shared" si="154"/>
        <v>0</v>
      </c>
      <c r="AB577" s="157">
        <v>45979</v>
      </c>
    </row>
    <row r="578" spans="1:28" ht="15.75" x14ac:dyDescent="0.25">
      <c r="A578" s="32">
        <v>45979</v>
      </c>
      <c r="B578" s="33" t="s">
        <v>402</v>
      </c>
      <c r="C578" s="33"/>
      <c r="D578" s="35" t="s">
        <v>41</v>
      </c>
      <c r="E578" s="33" t="s">
        <v>110</v>
      </c>
      <c r="F578" s="33">
        <v>800</v>
      </c>
      <c r="G578" s="33" t="s">
        <v>29</v>
      </c>
      <c r="H578" s="33">
        <v>2000</v>
      </c>
      <c r="I578" s="33">
        <f t="shared" si="155"/>
        <v>1600000</v>
      </c>
      <c r="J578" s="37" t="s">
        <v>240</v>
      </c>
      <c r="K578" s="90" t="s">
        <v>1277</v>
      </c>
      <c r="L578" s="56">
        <f t="shared" si="149"/>
        <v>0</v>
      </c>
      <c r="M578" s="56"/>
      <c r="N578" s="56"/>
      <c r="O578" s="56">
        <f t="shared" si="150"/>
        <v>1600000</v>
      </c>
      <c r="P578" s="56">
        <v>1600000</v>
      </c>
      <c r="Q578" s="56"/>
      <c r="R578" s="56">
        <f t="shared" si="151"/>
        <v>0</v>
      </c>
      <c r="S578" s="56"/>
      <c r="T578" s="56"/>
      <c r="U578" s="56">
        <f t="shared" si="152"/>
        <v>0</v>
      </c>
      <c r="V578" s="56"/>
      <c r="W578" s="56"/>
      <c r="X578" s="56">
        <f t="shared" si="153"/>
        <v>0</v>
      </c>
      <c r="Y578" s="56"/>
      <c r="Z578" s="56"/>
      <c r="AA578" s="156">
        <f t="shared" si="154"/>
        <v>0</v>
      </c>
      <c r="AB578" s="157">
        <v>45985</v>
      </c>
    </row>
    <row r="579" spans="1:28" ht="15.75" x14ac:dyDescent="0.25">
      <c r="A579" s="32">
        <v>45979</v>
      </c>
      <c r="B579" s="33" t="s">
        <v>920</v>
      </c>
      <c r="C579" s="33"/>
      <c r="D579" s="35" t="s">
        <v>41</v>
      </c>
      <c r="E579" s="33" t="s">
        <v>407</v>
      </c>
      <c r="F579" s="33">
        <v>8</v>
      </c>
      <c r="G579" s="33" t="s">
        <v>33</v>
      </c>
      <c r="H579" s="33">
        <v>300000</v>
      </c>
      <c r="I579" s="33">
        <f t="shared" si="155"/>
        <v>2400000</v>
      </c>
      <c r="J579" s="37" t="s">
        <v>241</v>
      </c>
      <c r="K579" s="33"/>
      <c r="L579" s="56">
        <f t="shared" si="149"/>
        <v>2400000</v>
      </c>
      <c r="M579" s="56">
        <v>2400000</v>
      </c>
      <c r="N579" s="56"/>
      <c r="O579" s="56">
        <f t="shared" si="150"/>
        <v>0</v>
      </c>
      <c r="P579" s="56"/>
      <c r="Q579" s="56"/>
      <c r="R579" s="56">
        <f t="shared" si="151"/>
        <v>0</v>
      </c>
      <c r="S579" s="56"/>
      <c r="T579" s="56"/>
      <c r="U579" s="56">
        <f t="shared" si="152"/>
        <v>0</v>
      </c>
      <c r="V579" s="56"/>
      <c r="W579" s="56"/>
      <c r="X579" s="56">
        <f t="shared" si="153"/>
        <v>0</v>
      </c>
      <c r="Y579" s="56"/>
      <c r="Z579" s="56"/>
      <c r="AA579" s="156">
        <f t="shared" si="154"/>
        <v>0</v>
      </c>
      <c r="AB579" s="157">
        <v>45979</v>
      </c>
    </row>
    <row r="580" spans="1:28" ht="15.75" x14ac:dyDescent="0.25">
      <c r="A580" s="32">
        <v>45979</v>
      </c>
      <c r="B580" s="33" t="s">
        <v>35</v>
      </c>
      <c r="C580" s="33"/>
      <c r="D580" s="35" t="s">
        <v>41</v>
      </c>
      <c r="E580" s="33" t="s">
        <v>166</v>
      </c>
      <c r="F580" s="33">
        <v>1</v>
      </c>
      <c r="G580" s="33" t="s">
        <v>23</v>
      </c>
      <c r="H580" s="33">
        <v>400000</v>
      </c>
      <c r="I580" s="33">
        <f t="shared" si="155"/>
        <v>400000</v>
      </c>
      <c r="J580" s="37" t="s">
        <v>241</v>
      </c>
      <c r="K580" s="33"/>
      <c r="L580" s="56">
        <f t="shared" si="149"/>
        <v>0</v>
      </c>
      <c r="M580" s="56"/>
      <c r="N580" s="56"/>
      <c r="O580" s="56">
        <f t="shared" si="150"/>
        <v>0</v>
      </c>
      <c r="P580" s="56"/>
      <c r="Q580" s="56"/>
      <c r="R580" s="56">
        <f t="shared" si="151"/>
        <v>0</v>
      </c>
      <c r="S580" s="56"/>
      <c r="T580" s="56"/>
      <c r="U580" s="56">
        <f t="shared" si="152"/>
        <v>400000</v>
      </c>
      <c r="V580" s="56">
        <v>400000</v>
      </c>
      <c r="W580" s="56"/>
      <c r="X580" s="56">
        <f t="shared" si="153"/>
        <v>0</v>
      </c>
      <c r="Y580" s="56"/>
      <c r="Z580" s="56"/>
      <c r="AA580" s="156">
        <f t="shared" si="154"/>
        <v>0</v>
      </c>
      <c r="AB580" s="157">
        <v>45979</v>
      </c>
    </row>
    <row r="581" spans="1:28" ht="15.75" x14ac:dyDescent="0.25">
      <c r="A581" s="32">
        <v>45979</v>
      </c>
      <c r="B581" s="33" t="s">
        <v>1274</v>
      </c>
      <c r="C581" s="33"/>
      <c r="D581" s="35" t="s">
        <v>41</v>
      </c>
      <c r="E581" s="33" t="s">
        <v>102</v>
      </c>
      <c r="F581" s="33">
        <v>2</v>
      </c>
      <c r="G581" s="33" t="s">
        <v>74</v>
      </c>
      <c r="H581" s="33">
        <v>65000</v>
      </c>
      <c r="I581" s="33">
        <f t="shared" si="155"/>
        <v>130000</v>
      </c>
      <c r="J581" s="37" t="s">
        <v>241</v>
      </c>
      <c r="K581" s="33"/>
      <c r="L581" s="56">
        <f t="shared" si="149"/>
        <v>130000</v>
      </c>
      <c r="M581" s="56">
        <v>130000</v>
      </c>
      <c r="N581" s="56"/>
      <c r="O581" s="56">
        <f t="shared" si="150"/>
        <v>0</v>
      </c>
      <c r="P581" s="56"/>
      <c r="Q581" s="56"/>
      <c r="R581" s="56">
        <f t="shared" si="151"/>
        <v>0</v>
      </c>
      <c r="S581" s="56"/>
      <c r="T581" s="56"/>
      <c r="U581" s="56">
        <f t="shared" si="152"/>
        <v>0</v>
      </c>
      <c r="V581" s="56"/>
      <c r="W581" s="56"/>
      <c r="X581" s="56">
        <f t="shared" si="153"/>
        <v>0</v>
      </c>
      <c r="Y581" s="56"/>
      <c r="Z581" s="56"/>
      <c r="AA581" s="156">
        <f t="shared" si="154"/>
        <v>0</v>
      </c>
      <c r="AB581" s="157">
        <v>45979</v>
      </c>
    </row>
    <row r="582" spans="1:28" ht="15.75" x14ac:dyDescent="0.25">
      <c r="A582" s="32">
        <v>45979</v>
      </c>
      <c r="B582" s="33" t="s">
        <v>374</v>
      </c>
      <c r="C582" s="33"/>
      <c r="D582" s="35" t="s">
        <v>41</v>
      </c>
      <c r="E582" s="33" t="s">
        <v>80</v>
      </c>
      <c r="F582" s="33">
        <v>8</v>
      </c>
      <c r="G582" s="33" t="s">
        <v>23</v>
      </c>
      <c r="H582" s="33">
        <v>1125000</v>
      </c>
      <c r="I582" s="33">
        <f t="shared" si="155"/>
        <v>9000000</v>
      </c>
      <c r="J582" s="37" t="s">
        <v>240</v>
      </c>
      <c r="K582" s="33"/>
      <c r="L582" s="56">
        <f t="shared" si="149"/>
        <v>0</v>
      </c>
      <c r="M582" s="56"/>
      <c r="N582" s="56"/>
      <c r="O582" s="56">
        <f t="shared" si="150"/>
        <v>9000000</v>
      </c>
      <c r="P582" s="56">
        <v>9000000</v>
      </c>
      <c r="Q582" s="56"/>
      <c r="R582" s="56">
        <f t="shared" si="151"/>
        <v>0</v>
      </c>
      <c r="S582" s="56"/>
      <c r="T582" s="56"/>
      <c r="U582" s="56">
        <f t="shared" si="152"/>
        <v>0</v>
      </c>
      <c r="V582" s="56"/>
      <c r="W582" s="56"/>
      <c r="X582" s="56">
        <f t="shared" si="153"/>
        <v>0</v>
      </c>
      <c r="Y582" s="56"/>
      <c r="Z582" s="56"/>
      <c r="AA582" s="156">
        <f t="shared" si="154"/>
        <v>0</v>
      </c>
      <c r="AB582" s="157">
        <v>45979</v>
      </c>
    </row>
    <row r="583" spans="1:28" ht="15.75" x14ac:dyDescent="0.25">
      <c r="A583" s="32">
        <v>45979</v>
      </c>
      <c r="B583" s="33" t="s">
        <v>221</v>
      </c>
      <c r="C583" s="33"/>
      <c r="D583" s="35" t="s">
        <v>41</v>
      </c>
      <c r="E583" s="33" t="s">
        <v>177</v>
      </c>
      <c r="F583" s="33">
        <v>2.5</v>
      </c>
      <c r="G583" s="33" t="s">
        <v>178</v>
      </c>
      <c r="H583" s="33">
        <v>660000</v>
      </c>
      <c r="I583" s="33">
        <f t="shared" si="155"/>
        <v>1650000</v>
      </c>
      <c r="J583" s="82" t="s">
        <v>38</v>
      </c>
      <c r="K583" s="130" t="s">
        <v>1219</v>
      </c>
      <c r="L583" s="56">
        <f t="shared" si="149"/>
        <v>0</v>
      </c>
      <c r="M583" s="56"/>
      <c r="N583" s="56"/>
      <c r="O583" s="56">
        <f t="shared" si="150"/>
        <v>0</v>
      </c>
      <c r="P583" s="56"/>
      <c r="Q583" s="56"/>
      <c r="R583" s="56">
        <f t="shared" si="151"/>
        <v>0</v>
      </c>
      <c r="S583" s="56"/>
      <c r="T583" s="56"/>
      <c r="U583" s="56">
        <f t="shared" si="152"/>
        <v>0</v>
      </c>
      <c r="V583" s="56"/>
      <c r="W583" s="56"/>
      <c r="X583" s="56">
        <f t="shared" si="153"/>
        <v>0</v>
      </c>
      <c r="Y583" s="56"/>
      <c r="Z583" s="56"/>
      <c r="AA583" s="156">
        <f t="shared" si="154"/>
        <v>1650000</v>
      </c>
      <c r="AB583" s="157"/>
    </row>
    <row r="584" spans="1:28" ht="15.75" x14ac:dyDescent="0.25">
      <c r="A584" s="32">
        <v>45979</v>
      </c>
      <c r="B584" s="33" t="s">
        <v>221</v>
      </c>
      <c r="C584" s="33"/>
      <c r="D584" s="35" t="s">
        <v>41</v>
      </c>
      <c r="E584" s="33" t="s">
        <v>122</v>
      </c>
      <c r="F584" s="33">
        <v>10</v>
      </c>
      <c r="G584" s="33" t="s">
        <v>51</v>
      </c>
      <c r="H584" s="33">
        <v>70000</v>
      </c>
      <c r="I584" s="33">
        <f t="shared" si="155"/>
        <v>700000</v>
      </c>
      <c r="J584" s="82" t="s">
        <v>38</v>
      </c>
      <c r="K584" s="130" t="s">
        <v>1219</v>
      </c>
      <c r="L584" s="56">
        <f t="shared" si="149"/>
        <v>0</v>
      </c>
      <c r="M584" s="56"/>
      <c r="N584" s="56"/>
      <c r="O584" s="56">
        <f t="shared" si="150"/>
        <v>0</v>
      </c>
      <c r="P584" s="56"/>
      <c r="Q584" s="56"/>
      <c r="R584" s="56">
        <f t="shared" si="151"/>
        <v>0</v>
      </c>
      <c r="S584" s="56"/>
      <c r="T584" s="56"/>
      <c r="U584" s="56">
        <f t="shared" si="152"/>
        <v>0</v>
      </c>
      <c r="V584" s="56"/>
      <c r="W584" s="56"/>
      <c r="X584" s="56">
        <f t="shared" si="153"/>
        <v>0</v>
      </c>
      <c r="Y584" s="56"/>
      <c r="Z584" s="56"/>
      <c r="AA584" s="156">
        <f t="shared" si="154"/>
        <v>700000</v>
      </c>
      <c r="AB584" s="157"/>
    </row>
    <row r="585" spans="1:28" ht="15.75" x14ac:dyDescent="0.25">
      <c r="A585" s="32">
        <v>45979</v>
      </c>
      <c r="B585" s="33" t="s">
        <v>221</v>
      </c>
      <c r="C585" s="33"/>
      <c r="D585" s="35" t="s">
        <v>41</v>
      </c>
      <c r="E585" s="33" t="s">
        <v>166</v>
      </c>
      <c r="F585" s="33">
        <v>2</v>
      </c>
      <c r="G585" s="33" t="s">
        <v>23</v>
      </c>
      <c r="H585" s="33">
        <v>400000</v>
      </c>
      <c r="I585" s="33">
        <f t="shared" si="155"/>
        <v>800000</v>
      </c>
      <c r="J585" s="82" t="s">
        <v>38</v>
      </c>
      <c r="K585" s="130" t="s">
        <v>1219</v>
      </c>
      <c r="L585" s="56">
        <f t="shared" si="149"/>
        <v>0</v>
      </c>
      <c r="M585" s="56"/>
      <c r="N585" s="56"/>
      <c r="O585" s="56">
        <f t="shared" si="150"/>
        <v>0</v>
      </c>
      <c r="P585" s="56"/>
      <c r="Q585" s="56"/>
      <c r="R585" s="56">
        <f t="shared" si="151"/>
        <v>0</v>
      </c>
      <c r="S585" s="56"/>
      <c r="T585" s="56"/>
      <c r="U585" s="56">
        <f t="shared" si="152"/>
        <v>0</v>
      </c>
      <c r="V585" s="56"/>
      <c r="W585" s="56"/>
      <c r="X585" s="56">
        <f t="shared" si="153"/>
        <v>0</v>
      </c>
      <c r="Y585" s="56"/>
      <c r="Z585" s="56"/>
      <c r="AA585" s="156">
        <f t="shared" si="154"/>
        <v>800000</v>
      </c>
      <c r="AB585" s="157"/>
    </row>
    <row r="586" spans="1:28" ht="15.75" x14ac:dyDescent="0.25">
      <c r="A586" s="32">
        <v>45979</v>
      </c>
      <c r="B586" s="33" t="s">
        <v>221</v>
      </c>
      <c r="C586" s="33"/>
      <c r="D586" s="35" t="s">
        <v>41</v>
      </c>
      <c r="E586" s="33" t="s">
        <v>102</v>
      </c>
      <c r="F586" s="33">
        <v>12</v>
      </c>
      <c r="G586" s="33" t="s">
        <v>74</v>
      </c>
      <c r="H586" s="33">
        <v>65000</v>
      </c>
      <c r="I586" s="33">
        <f t="shared" si="155"/>
        <v>780000</v>
      </c>
      <c r="J586" s="82" t="s">
        <v>38</v>
      </c>
      <c r="K586" s="130" t="s">
        <v>1219</v>
      </c>
      <c r="L586" s="56">
        <f t="shared" si="149"/>
        <v>0</v>
      </c>
      <c r="M586" s="56"/>
      <c r="N586" s="56"/>
      <c r="O586" s="56">
        <f t="shared" si="150"/>
        <v>0</v>
      </c>
      <c r="P586" s="56"/>
      <c r="Q586" s="56"/>
      <c r="R586" s="56">
        <f t="shared" si="151"/>
        <v>0</v>
      </c>
      <c r="S586" s="56"/>
      <c r="T586" s="56"/>
      <c r="U586" s="56">
        <f t="shared" si="152"/>
        <v>0</v>
      </c>
      <c r="V586" s="56"/>
      <c r="W586" s="56"/>
      <c r="X586" s="56">
        <f t="shared" si="153"/>
        <v>0</v>
      </c>
      <c r="Y586" s="56"/>
      <c r="Z586" s="56"/>
      <c r="AA586" s="156">
        <f t="shared" si="154"/>
        <v>780000</v>
      </c>
      <c r="AB586" s="157"/>
    </row>
    <row r="587" spans="1:28" ht="15.75" x14ac:dyDescent="0.25">
      <c r="A587" s="32">
        <v>45979</v>
      </c>
      <c r="B587" s="33" t="s">
        <v>221</v>
      </c>
      <c r="C587" s="33"/>
      <c r="D587" s="35" t="s">
        <v>41</v>
      </c>
      <c r="E587" s="33" t="s">
        <v>480</v>
      </c>
      <c r="F587" s="33">
        <v>10</v>
      </c>
      <c r="G587" s="33" t="s">
        <v>25</v>
      </c>
      <c r="H587" s="33">
        <v>25000</v>
      </c>
      <c r="I587" s="33">
        <f t="shared" si="155"/>
        <v>250000</v>
      </c>
      <c r="J587" s="82" t="s">
        <v>38</v>
      </c>
      <c r="K587" s="130" t="s">
        <v>1219</v>
      </c>
      <c r="L587" s="56">
        <f t="shared" si="149"/>
        <v>0</v>
      </c>
      <c r="M587" s="56"/>
      <c r="N587" s="56"/>
      <c r="O587" s="56">
        <f t="shared" si="150"/>
        <v>0</v>
      </c>
      <c r="P587" s="56"/>
      <c r="Q587" s="56"/>
      <c r="R587" s="56">
        <f t="shared" si="151"/>
        <v>0</v>
      </c>
      <c r="S587" s="56"/>
      <c r="T587" s="56"/>
      <c r="U587" s="56">
        <f t="shared" si="152"/>
        <v>0</v>
      </c>
      <c r="V587" s="56"/>
      <c r="W587" s="56"/>
      <c r="X587" s="56">
        <f t="shared" si="153"/>
        <v>0</v>
      </c>
      <c r="Y587" s="56"/>
      <c r="Z587" s="56"/>
      <c r="AA587" s="156">
        <f t="shared" si="154"/>
        <v>250000</v>
      </c>
      <c r="AB587" s="157"/>
    </row>
    <row r="588" spans="1:28" ht="15.75" x14ac:dyDescent="0.25">
      <c r="A588" s="32">
        <v>45979</v>
      </c>
      <c r="B588" s="33" t="s">
        <v>258</v>
      </c>
      <c r="C588" s="33"/>
      <c r="D588" s="35" t="s">
        <v>41</v>
      </c>
      <c r="E588" s="33" t="s">
        <v>467</v>
      </c>
      <c r="F588" s="33">
        <v>83.7</v>
      </c>
      <c r="G588" s="33" t="s">
        <v>51</v>
      </c>
      <c r="H588" s="33">
        <v>42000</v>
      </c>
      <c r="I588" s="33">
        <f t="shared" si="155"/>
        <v>3515400</v>
      </c>
      <c r="J588" s="82" t="s">
        <v>38</v>
      </c>
      <c r="K588" s="33" t="s">
        <v>1248</v>
      </c>
      <c r="L588" s="56">
        <f t="shared" si="149"/>
        <v>0</v>
      </c>
      <c r="M588" s="56"/>
      <c r="N588" s="56"/>
      <c r="O588" s="56">
        <f t="shared" si="150"/>
        <v>0</v>
      </c>
      <c r="P588" s="56"/>
      <c r="Q588" s="56"/>
      <c r="R588" s="56">
        <f t="shared" si="151"/>
        <v>0</v>
      </c>
      <c r="S588" s="56"/>
      <c r="T588" s="56"/>
      <c r="U588" s="56">
        <f t="shared" si="152"/>
        <v>0</v>
      </c>
      <c r="V588" s="56"/>
      <c r="W588" s="56"/>
      <c r="X588" s="56">
        <f t="shared" si="153"/>
        <v>0</v>
      </c>
      <c r="Y588" s="56"/>
      <c r="Z588" s="56"/>
      <c r="AA588" s="156">
        <f t="shared" si="154"/>
        <v>3515400</v>
      </c>
      <c r="AB588" s="157"/>
    </row>
    <row r="589" spans="1:28" ht="15.75" x14ac:dyDescent="0.25">
      <c r="A589" s="32">
        <v>45979</v>
      </c>
      <c r="B589" s="33" t="s">
        <v>258</v>
      </c>
      <c r="C589" s="33"/>
      <c r="D589" s="35" t="s">
        <v>41</v>
      </c>
      <c r="E589" s="33" t="s">
        <v>136</v>
      </c>
      <c r="F589" s="33">
        <v>120.7</v>
      </c>
      <c r="G589" s="33" t="s">
        <v>51</v>
      </c>
      <c r="H589" s="33">
        <v>42000</v>
      </c>
      <c r="I589" s="33">
        <f t="shared" si="155"/>
        <v>5069400</v>
      </c>
      <c r="J589" s="82" t="s">
        <v>38</v>
      </c>
      <c r="K589" s="33" t="s">
        <v>1248</v>
      </c>
      <c r="L589" s="56">
        <f t="shared" si="149"/>
        <v>0</v>
      </c>
      <c r="M589" s="56"/>
      <c r="N589" s="56"/>
      <c r="O589" s="56">
        <f t="shared" si="150"/>
        <v>0</v>
      </c>
      <c r="P589" s="56"/>
      <c r="Q589" s="56"/>
      <c r="R589" s="56">
        <f t="shared" si="151"/>
        <v>0</v>
      </c>
      <c r="S589" s="56"/>
      <c r="T589" s="56"/>
      <c r="U589" s="56">
        <f t="shared" si="152"/>
        <v>0</v>
      </c>
      <c r="V589" s="56"/>
      <c r="W589" s="56"/>
      <c r="X589" s="56">
        <f t="shared" si="153"/>
        <v>0</v>
      </c>
      <c r="Y589" s="56"/>
      <c r="Z589" s="56"/>
      <c r="AA589" s="156">
        <f t="shared" si="154"/>
        <v>5069400</v>
      </c>
      <c r="AB589" s="157"/>
    </row>
    <row r="590" spans="1:28" ht="15.75" x14ac:dyDescent="0.25">
      <c r="A590" s="32">
        <v>45979</v>
      </c>
      <c r="B590" s="33" t="s">
        <v>258</v>
      </c>
      <c r="C590" s="33"/>
      <c r="D590" s="35" t="s">
        <v>41</v>
      </c>
      <c r="E590" s="33" t="s">
        <v>135</v>
      </c>
      <c r="F590" s="33">
        <v>58.8</v>
      </c>
      <c r="G590" s="33" t="s">
        <v>51</v>
      </c>
      <c r="H590" s="33">
        <v>42000</v>
      </c>
      <c r="I590" s="33">
        <f t="shared" si="155"/>
        <v>2469600</v>
      </c>
      <c r="J590" s="82" t="s">
        <v>38</v>
      </c>
      <c r="K590" s="33" t="s">
        <v>1248</v>
      </c>
      <c r="L590" s="56">
        <f t="shared" si="149"/>
        <v>0</v>
      </c>
      <c r="M590" s="56"/>
      <c r="N590" s="56"/>
      <c r="O590" s="56">
        <f t="shared" si="150"/>
        <v>0</v>
      </c>
      <c r="P590" s="56"/>
      <c r="Q590" s="56"/>
      <c r="R590" s="56">
        <f t="shared" si="151"/>
        <v>0</v>
      </c>
      <c r="S590" s="56"/>
      <c r="T590" s="56"/>
      <c r="U590" s="56">
        <f t="shared" si="152"/>
        <v>0</v>
      </c>
      <c r="V590" s="56"/>
      <c r="W590" s="56"/>
      <c r="X590" s="56">
        <f t="shared" si="153"/>
        <v>0</v>
      </c>
      <c r="Y590" s="56"/>
      <c r="Z590" s="56"/>
      <c r="AA590" s="156">
        <f t="shared" si="154"/>
        <v>2469600</v>
      </c>
      <c r="AB590" s="157"/>
    </row>
    <row r="591" spans="1:28" ht="15.75" x14ac:dyDescent="0.25">
      <c r="A591" s="32">
        <v>45979</v>
      </c>
      <c r="B591" s="33" t="s">
        <v>258</v>
      </c>
      <c r="C591" s="33"/>
      <c r="D591" s="35" t="s">
        <v>41</v>
      </c>
      <c r="E591" s="33" t="s">
        <v>423</v>
      </c>
      <c r="F591" s="33">
        <v>67.900000000000006</v>
      </c>
      <c r="G591" s="33" t="s">
        <v>51</v>
      </c>
      <c r="H591" s="33">
        <v>42000</v>
      </c>
      <c r="I591" s="33">
        <f t="shared" si="155"/>
        <v>2851800.0000000005</v>
      </c>
      <c r="J591" s="82" t="s">
        <v>38</v>
      </c>
      <c r="K591" s="33" t="s">
        <v>1248</v>
      </c>
      <c r="L591" s="56">
        <f t="shared" si="149"/>
        <v>0</v>
      </c>
      <c r="M591" s="56"/>
      <c r="N591" s="56"/>
      <c r="O591" s="56">
        <f t="shared" si="150"/>
        <v>0</v>
      </c>
      <c r="P591" s="56"/>
      <c r="Q591" s="56"/>
      <c r="R591" s="56">
        <f t="shared" si="151"/>
        <v>0</v>
      </c>
      <c r="S591" s="56"/>
      <c r="T591" s="56"/>
      <c r="U591" s="56">
        <f t="shared" si="152"/>
        <v>0</v>
      </c>
      <c r="V591" s="56"/>
      <c r="W591" s="56"/>
      <c r="X591" s="56">
        <f t="shared" si="153"/>
        <v>0</v>
      </c>
      <c r="Y591" s="56"/>
      <c r="Z591" s="56"/>
      <c r="AA591" s="156">
        <f t="shared" si="154"/>
        <v>2851800.0000000005</v>
      </c>
      <c r="AB591" s="157"/>
    </row>
    <row r="592" spans="1:28" ht="15.75" x14ac:dyDescent="0.25">
      <c r="A592" s="32">
        <v>45979</v>
      </c>
      <c r="B592" s="33" t="s">
        <v>258</v>
      </c>
      <c r="C592" s="33"/>
      <c r="D592" s="35" t="s">
        <v>41</v>
      </c>
      <c r="E592" s="33" t="s">
        <v>98</v>
      </c>
      <c r="F592" s="33">
        <v>113.9</v>
      </c>
      <c r="G592" s="33" t="s">
        <v>51</v>
      </c>
      <c r="H592" s="33">
        <v>42000</v>
      </c>
      <c r="I592" s="33">
        <f t="shared" si="155"/>
        <v>4783800</v>
      </c>
      <c r="J592" s="82" t="s">
        <v>38</v>
      </c>
      <c r="K592" s="33" t="s">
        <v>1248</v>
      </c>
      <c r="L592" s="56">
        <f t="shared" si="149"/>
        <v>0</v>
      </c>
      <c r="M592" s="56"/>
      <c r="N592" s="56"/>
      <c r="O592" s="56">
        <f t="shared" si="150"/>
        <v>0</v>
      </c>
      <c r="P592" s="56"/>
      <c r="Q592" s="56"/>
      <c r="R592" s="56">
        <f t="shared" si="151"/>
        <v>0</v>
      </c>
      <c r="S592" s="56"/>
      <c r="T592" s="56"/>
      <c r="U592" s="56">
        <f t="shared" si="152"/>
        <v>0</v>
      </c>
      <c r="V592" s="56"/>
      <c r="W592" s="56"/>
      <c r="X592" s="56">
        <f t="shared" si="153"/>
        <v>0</v>
      </c>
      <c r="Y592" s="56"/>
      <c r="Z592" s="56"/>
      <c r="AA592" s="156">
        <f t="shared" si="154"/>
        <v>4783800</v>
      </c>
      <c r="AB592" s="157"/>
    </row>
    <row r="593" spans="1:28" ht="15.75" x14ac:dyDescent="0.25">
      <c r="A593" s="32">
        <v>45979</v>
      </c>
      <c r="B593" s="33" t="s">
        <v>258</v>
      </c>
      <c r="C593" s="33"/>
      <c r="D593" s="35" t="s">
        <v>41</v>
      </c>
      <c r="E593" s="33" t="s">
        <v>143</v>
      </c>
      <c r="F593" s="33">
        <v>81.400000000000006</v>
      </c>
      <c r="G593" s="33" t="s">
        <v>51</v>
      </c>
      <c r="H593" s="33">
        <v>42000</v>
      </c>
      <c r="I593" s="33">
        <f t="shared" si="155"/>
        <v>3418800.0000000005</v>
      </c>
      <c r="J593" s="82" t="s">
        <v>38</v>
      </c>
      <c r="K593" s="33" t="s">
        <v>1248</v>
      </c>
      <c r="L593" s="56">
        <f t="shared" si="149"/>
        <v>0</v>
      </c>
      <c r="M593" s="56"/>
      <c r="N593" s="56"/>
      <c r="O593" s="56">
        <f t="shared" si="150"/>
        <v>0</v>
      </c>
      <c r="P593" s="56"/>
      <c r="Q593" s="56"/>
      <c r="R593" s="56">
        <f t="shared" si="151"/>
        <v>0</v>
      </c>
      <c r="S593" s="56"/>
      <c r="T593" s="56"/>
      <c r="U593" s="56">
        <f t="shared" si="152"/>
        <v>0</v>
      </c>
      <c r="V593" s="56"/>
      <c r="W593" s="56"/>
      <c r="X593" s="56">
        <f t="shared" si="153"/>
        <v>0</v>
      </c>
      <c r="Y593" s="56"/>
      <c r="Z593" s="56"/>
      <c r="AA593" s="156">
        <f t="shared" si="154"/>
        <v>3418800.0000000005</v>
      </c>
      <c r="AB593" s="157"/>
    </row>
    <row r="594" spans="1:28" ht="15.75" x14ac:dyDescent="0.25">
      <c r="A594" s="32">
        <v>45979</v>
      </c>
      <c r="B594" s="33" t="s">
        <v>161</v>
      </c>
      <c r="C594" s="33"/>
      <c r="D594" s="35" t="s">
        <v>41</v>
      </c>
      <c r="E594" s="33" t="s">
        <v>407</v>
      </c>
      <c r="F594" s="33">
        <v>13</v>
      </c>
      <c r="G594" s="33" t="s">
        <v>33</v>
      </c>
      <c r="H594" s="33">
        <v>300000</v>
      </c>
      <c r="I594" s="33">
        <f t="shared" si="155"/>
        <v>3900000</v>
      </c>
      <c r="J594" s="37" t="s">
        <v>241</v>
      </c>
      <c r="K594" s="33"/>
      <c r="L594" s="56">
        <f t="shared" si="149"/>
        <v>3900000</v>
      </c>
      <c r="M594" s="56">
        <v>3900000</v>
      </c>
      <c r="N594" s="56"/>
      <c r="O594" s="56">
        <f t="shared" si="150"/>
        <v>0</v>
      </c>
      <c r="P594" s="56"/>
      <c r="Q594" s="56"/>
      <c r="R594" s="56">
        <f t="shared" si="151"/>
        <v>0</v>
      </c>
      <c r="S594" s="56"/>
      <c r="T594" s="56"/>
      <c r="U594" s="56">
        <f t="shared" si="152"/>
        <v>0</v>
      </c>
      <c r="V594" s="56"/>
      <c r="W594" s="56"/>
      <c r="X594" s="56">
        <f t="shared" si="153"/>
        <v>0</v>
      </c>
      <c r="Y594" s="56"/>
      <c r="Z594" s="56"/>
      <c r="AA594" s="156">
        <f t="shared" si="154"/>
        <v>0</v>
      </c>
      <c r="AB594" s="157">
        <v>45979</v>
      </c>
    </row>
    <row r="595" spans="1:28" ht="15.75" x14ac:dyDescent="0.25">
      <c r="A595" s="32">
        <v>45979</v>
      </c>
      <c r="B595" s="33" t="s">
        <v>217</v>
      </c>
      <c r="C595" s="33"/>
      <c r="D595" s="35" t="s">
        <v>41</v>
      </c>
      <c r="E595" s="33" t="s">
        <v>945</v>
      </c>
      <c r="F595" s="33">
        <v>10400</v>
      </c>
      <c r="G595" s="33" t="s">
        <v>29</v>
      </c>
      <c r="H595" s="33">
        <v>2000</v>
      </c>
      <c r="I595" s="33">
        <f t="shared" si="155"/>
        <v>20800000</v>
      </c>
      <c r="J595" s="82" t="s">
        <v>38</v>
      </c>
      <c r="K595" s="33" t="s">
        <v>1248</v>
      </c>
      <c r="L595" s="56">
        <f t="shared" si="149"/>
        <v>0</v>
      </c>
      <c r="M595" s="56"/>
      <c r="N595" s="56"/>
      <c r="O595" s="56">
        <f t="shared" si="150"/>
        <v>0</v>
      </c>
      <c r="P595" s="56"/>
      <c r="Q595" s="56"/>
      <c r="R595" s="56">
        <f t="shared" si="151"/>
        <v>0</v>
      </c>
      <c r="S595" s="56"/>
      <c r="T595" s="56"/>
      <c r="U595" s="56">
        <f t="shared" si="152"/>
        <v>0</v>
      </c>
      <c r="V595" s="56"/>
      <c r="W595" s="56"/>
      <c r="X595" s="56">
        <f t="shared" si="153"/>
        <v>0</v>
      </c>
      <c r="Y595" s="56"/>
      <c r="Z595" s="56"/>
      <c r="AA595" s="156">
        <f t="shared" si="154"/>
        <v>20800000</v>
      </c>
      <c r="AB595" s="157"/>
    </row>
    <row r="596" spans="1:28" ht="15.75" x14ac:dyDescent="0.25">
      <c r="A596" s="32">
        <v>45979</v>
      </c>
      <c r="B596" s="33" t="s">
        <v>48</v>
      </c>
      <c r="C596" s="33"/>
      <c r="D596" s="33" t="s">
        <v>41</v>
      </c>
      <c r="E596" s="33" t="s">
        <v>468</v>
      </c>
      <c r="F596" s="33">
        <v>16.399999999999999</v>
      </c>
      <c r="G596" s="33" t="s">
        <v>51</v>
      </c>
      <c r="H596" s="33">
        <v>43000</v>
      </c>
      <c r="I596" s="33">
        <f t="shared" si="155"/>
        <v>705199.99999999988</v>
      </c>
      <c r="J596" s="37" t="s">
        <v>240</v>
      </c>
      <c r="K596" s="33"/>
      <c r="L596" s="56">
        <f t="shared" si="149"/>
        <v>0</v>
      </c>
      <c r="M596" s="56"/>
      <c r="N596" s="56"/>
      <c r="O596" s="56">
        <f t="shared" si="150"/>
        <v>705200</v>
      </c>
      <c r="P596" s="56">
        <v>705200</v>
      </c>
      <c r="Q596" s="56"/>
      <c r="R596" s="56">
        <f t="shared" si="151"/>
        <v>0</v>
      </c>
      <c r="S596" s="56"/>
      <c r="T596" s="56"/>
      <c r="U596" s="56">
        <f t="shared" si="152"/>
        <v>0</v>
      </c>
      <c r="V596" s="56"/>
      <c r="W596" s="56"/>
      <c r="X596" s="56">
        <f t="shared" si="153"/>
        <v>0</v>
      </c>
      <c r="Y596" s="56"/>
      <c r="Z596" s="56"/>
      <c r="AA596" s="156">
        <f t="shared" si="154"/>
        <v>-1.1641532182693481E-10</v>
      </c>
      <c r="AB596" s="157">
        <v>45979</v>
      </c>
    </row>
    <row r="597" spans="1:28" ht="15.75" x14ac:dyDescent="0.25">
      <c r="A597" s="32">
        <v>45979</v>
      </c>
      <c r="B597" s="33" t="s">
        <v>48</v>
      </c>
      <c r="C597" s="33"/>
      <c r="D597" s="35" t="s">
        <v>41</v>
      </c>
      <c r="E597" s="33" t="s">
        <v>567</v>
      </c>
      <c r="F597" s="33">
        <v>29.8</v>
      </c>
      <c r="G597" s="33" t="s">
        <v>51</v>
      </c>
      <c r="H597" s="33">
        <v>43000</v>
      </c>
      <c r="I597" s="33">
        <f t="shared" si="155"/>
        <v>1281400</v>
      </c>
      <c r="J597" s="37" t="s">
        <v>240</v>
      </c>
      <c r="K597" s="33"/>
      <c r="L597" s="56">
        <f t="shared" si="149"/>
        <v>0</v>
      </c>
      <c r="M597" s="56"/>
      <c r="N597" s="56"/>
      <c r="O597" s="56">
        <f t="shared" si="150"/>
        <v>1281400</v>
      </c>
      <c r="P597" s="56">
        <v>1281400</v>
      </c>
      <c r="Q597" s="56"/>
      <c r="R597" s="56">
        <f t="shared" si="151"/>
        <v>0</v>
      </c>
      <c r="S597" s="56"/>
      <c r="T597" s="56"/>
      <c r="U597" s="56">
        <f t="shared" si="152"/>
        <v>0</v>
      </c>
      <c r="V597" s="56"/>
      <c r="W597" s="56"/>
      <c r="X597" s="56">
        <f t="shared" si="153"/>
        <v>0</v>
      </c>
      <c r="Y597" s="56"/>
      <c r="Z597" s="56"/>
      <c r="AA597" s="156">
        <f t="shared" si="154"/>
        <v>0</v>
      </c>
      <c r="AB597" s="157">
        <v>45979</v>
      </c>
    </row>
    <row r="598" spans="1:28" ht="15.75" x14ac:dyDescent="0.25">
      <c r="A598" s="32">
        <v>45979</v>
      </c>
      <c r="B598" s="33" t="s">
        <v>231</v>
      </c>
      <c r="C598" s="33"/>
      <c r="D598" s="33"/>
      <c r="E598" s="33" t="s">
        <v>143</v>
      </c>
      <c r="F598" s="33">
        <v>81.8</v>
      </c>
      <c r="G598" s="33" t="s">
        <v>51</v>
      </c>
      <c r="H598" s="33"/>
      <c r="I598" s="33">
        <f t="shared" si="155"/>
        <v>0</v>
      </c>
      <c r="J598" s="83" t="s">
        <v>26</v>
      </c>
      <c r="K598" s="33"/>
      <c r="L598" s="56">
        <f t="shared" si="149"/>
        <v>0</v>
      </c>
      <c r="M598" s="56"/>
      <c r="N598" s="56"/>
      <c r="O598" s="56">
        <f t="shared" si="150"/>
        <v>0</v>
      </c>
      <c r="P598" s="56"/>
      <c r="Q598" s="56"/>
      <c r="R598" s="56">
        <f t="shared" si="151"/>
        <v>0</v>
      </c>
      <c r="S598" s="56"/>
      <c r="T598" s="56"/>
      <c r="U598" s="56">
        <f t="shared" si="152"/>
        <v>0</v>
      </c>
      <c r="V598" s="56"/>
      <c r="W598" s="56"/>
      <c r="X598" s="56">
        <f t="shared" si="153"/>
        <v>0</v>
      </c>
      <c r="Y598" s="56"/>
      <c r="Z598" s="56"/>
      <c r="AA598" s="156">
        <f t="shared" si="154"/>
        <v>0</v>
      </c>
      <c r="AB598" s="157"/>
    </row>
    <row r="599" spans="1:28" ht="15.75" x14ac:dyDescent="0.25">
      <c r="A599" s="32">
        <v>45979</v>
      </c>
      <c r="B599" s="33" t="s">
        <v>231</v>
      </c>
      <c r="C599" s="33"/>
      <c r="D599" s="33"/>
      <c r="E599" s="33" t="s">
        <v>1114</v>
      </c>
      <c r="F599" s="33">
        <v>26.3</v>
      </c>
      <c r="G599" s="33" t="s">
        <v>51</v>
      </c>
      <c r="H599" s="33"/>
      <c r="I599" s="33">
        <f t="shared" si="155"/>
        <v>0</v>
      </c>
      <c r="J599" s="83" t="s">
        <v>26</v>
      </c>
      <c r="K599" s="33"/>
      <c r="L599" s="56">
        <f t="shared" si="149"/>
        <v>0</v>
      </c>
      <c r="M599" s="56"/>
      <c r="N599" s="56"/>
      <c r="O599" s="56">
        <f t="shared" si="150"/>
        <v>0</v>
      </c>
      <c r="P599" s="56"/>
      <c r="Q599" s="56"/>
      <c r="R599" s="56">
        <f t="shared" si="151"/>
        <v>0</v>
      </c>
      <c r="S599" s="56"/>
      <c r="T599" s="56"/>
      <c r="U599" s="56">
        <f t="shared" si="152"/>
        <v>0</v>
      </c>
      <c r="V599" s="56"/>
      <c r="W599" s="56"/>
      <c r="X599" s="56">
        <f t="shared" si="153"/>
        <v>0</v>
      </c>
      <c r="Y599" s="56"/>
      <c r="Z599" s="56"/>
      <c r="AA599" s="156">
        <f t="shared" si="154"/>
        <v>0</v>
      </c>
      <c r="AB599" s="157"/>
    </row>
    <row r="600" spans="1:28" ht="15.75" x14ac:dyDescent="0.25">
      <c r="A600" s="32">
        <v>45979</v>
      </c>
      <c r="B600" s="35" t="s">
        <v>545</v>
      </c>
      <c r="C600" s="35"/>
      <c r="D600" s="35"/>
      <c r="E600" s="35" t="s">
        <v>45</v>
      </c>
      <c r="F600" s="35">
        <v>25</v>
      </c>
      <c r="G600" s="35" t="s">
        <v>51</v>
      </c>
      <c r="H600" s="35"/>
      <c r="I600" s="33">
        <f t="shared" si="155"/>
        <v>0</v>
      </c>
      <c r="J600" s="83" t="s">
        <v>26</v>
      </c>
      <c r="K600" s="35"/>
      <c r="L600" s="56">
        <f t="shared" si="149"/>
        <v>0</v>
      </c>
      <c r="M600" s="56"/>
      <c r="N600" s="56"/>
      <c r="O600" s="56">
        <f t="shared" si="150"/>
        <v>0</v>
      </c>
      <c r="P600" s="56"/>
      <c r="Q600" s="56"/>
      <c r="R600" s="56">
        <f t="shared" si="151"/>
        <v>0</v>
      </c>
      <c r="S600" s="56"/>
      <c r="T600" s="56"/>
      <c r="U600" s="56">
        <f t="shared" si="152"/>
        <v>0</v>
      </c>
      <c r="V600" s="56"/>
      <c r="W600" s="56"/>
      <c r="X600" s="56">
        <f t="shared" si="153"/>
        <v>0</v>
      </c>
      <c r="Y600" s="56"/>
      <c r="Z600" s="56"/>
      <c r="AA600" s="156">
        <f t="shared" si="154"/>
        <v>0</v>
      </c>
      <c r="AB600" s="157"/>
    </row>
    <row r="601" spans="1:28" ht="15.75" x14ac:dyDescent="0.25">
      <c r="A601" s="32">
        <v>45979</v>
      </c>
      <c r="B601" s="33" t="s">
        <v>1275</v>
      </c>
      <c r="C601" s="33"/>
      <c r="D601" s="35" t="s">
        <v>41</v>
      </c>
      <c r="E601" s="33" t="s">
        <v>361</v>
      </c>
      <c r="F601" s="33">
        <v>1</v>
      </c>
      <c r="G601" s="33" t="s">
        <v>33</v>
      </c>
      <c r="H601" s="33">
        <v>230000</v>
      </c>
      <c r="I601" s="33">
        <f t="shared" si="155"/>
        <v>230000</v>
      </c>
      <c r="J601" s="37" t="s">
        <v>240</v>
      </c>
      <c r="K601" s="90" t="s">
        <v>1277</v>
      </c>
      <c r="L601" s="56">
        <f t="shared" si="149"/>
        <v>0</v>
      </c>
      <c r="M601" s="56"/>
      <c r="N601" s="56"/>
      <c r="O601" s="56">
        <f t="shared" si="150"/>
        <v>230000</v>
      </c>
      <c r="P601" s="56">
        <v>230000</v>
      </c>
      <c r="Q601" s="56"/>
      <c r="R601" s="56">
        <f t="shared" si="151"/>
        <v>0</v>
      </c>
      <c r="S601" s="56"/>
      <c r="T601" s="56"/>
      <c r="U601" s="56">
        <f t="shared" si="152"/>
        <v>0</v>
      </c>
      <c r="V601" s="56"/>
      <c r="W601" s="56"/>
      <c r="X601" s="56">
        <f t="shared" si="153"/>
        <v>0</v>
      </c>
      <c r="Y601" s="56"/>
      <c r="Z601" s="56"/>
      <c r="AA601" s="156">
        <f t="shared" si="154"/>
        <v>0</v>
      </c>
      <c r="AB601" s="157">
        <v>45987</v>
      </c>
    </row>
    <row r="602" spans="1:28" ht="16.5" thickBot="1" x14ac:dyDescent="0.3">
      <c r="A602" s="61">
        <v>45979</v>
      </c>
      <c r="B602" s="104" t="s">
        <v>189</v>
      </c>
      <c r="C602" s="104"/>
      <c r="D602" s="104" t="s">
        <v>41</v>
      </c>
      <c r="E602" s="104" t="s">
        <v>110</v>
      </c>
      <c r="F602" s="104">
        <v>1600</v>
      </c>
      <c r="G602" s="104" t="s">
        <v>29</v>
      </c>
      <c r="H602" s="104">
        <v>1800</v>
      </c>
      <c r="I602" s="62">
        <f t="shared" si="155"/>
        <v>2880000</v>
      </c>
      <c r="J602" s="100" t="s">
        <v>241</v>
      </c>
      <c r="K602" s="104"/>
      <c r="L602" s="158">
        <f t="shared" ref="L602:L603" si="156">M602+N602</f>
        <v>2880000</v>
      </c>
      <c r="M602" s="158">
        <v>2880000</v>
      </c>
      <c r="N602" s="158"/>
      <c r="O602" s="158">
        <f t="shared" ref="O602:O603" si="157">P602+Q602</f>
        <v>0</v>
      </c>
      <c r="P602" s="158"/>
      <c r="Q602" s="158"/>
      <c r="R602" s="158">
        <f t="shared" ref="R602:R603" si="158">S602+T602</f>
        <v>0</v>
      </c>
      <c r="S602" s="158"/>
      <c r="T602" s="158"/>
      <c r="U602" s="158">
        <f t="shared" ref="U602:U603" si="159">V602+W602</f>
        <v>0</v>
      </c>
      <c r="V602" s="158"/>
      <c r="W602" s="158"/>
      <c r="X602" s="158">
        <f t="shared" ref="X602:X603" si="160">Y602+Z602</f>
        <v>0</v>
      </c>
      <c r="Y602" s="158"/>
      <c r="Z602" s="158"/>
      <c r="AA602" s="159">
        <f t="shared" ref="AA602:AA603" si="161">C602+I602-L602-O602-U602-X602-R602</f>
        <v>0</v>
      </c>
      <c r="AB602" s="160">
        <v>45979</v>
      </c>
    </row>
    <row r="603" spans="1:28" ht="15.75" x14ac:dyDescent="0.25">
      <c r="A603" s="39">
        <v>45980</v>
      </c>
      <c r="B603" s="35" t="s">
        <v>317</v>
      </c>
      <c r="C603" s="35"/>
      <c r="D603" s="35" t="s">
        <v>41</v>
      </c>
      <c r="E603" s="35" t="s">
        <v>28</v>
      </c>
      <c r="F603" s="35">
        <v>1000</v>
      </c>
      <c r="G603" s="35" t="s">
        <v>29</v>
      </c>
      <c r="H603" s="35">
        <v>2700</v>
      </c>
      <c r="I603" s="128">
        <f t="shared" si="155"/>
        <v>2700000</v>
      </c>
      <c r="J603" s="41" t="s">
        <v>240</v>
      </c>
      <c r="K603" s="35" t="s">
        <v>1219</v>
      </c>
      <c r="L603" s="161">
        <f t="shared" si="156"/>
        <v>0</v>
      </c>
      <c r="M603" s="161"/>
      <c r="N603" s="161"/>
      <c r="O603" s="161">
        <f t="shared" si="157"/>
        <v>2700000</v>
      </c>
      <c r="P603" s="161">
        <v>2700000</v>
      </c>
      <c r="Q603" s="161"/>
      <c r="R603" s="161">
        <f t="shared" si="158"/>
        <v>0</v>
      </c>
      <c r="S603" s="161"/>
      <c r="T603" s="161"/>
      <c r="U603" s="161">
        <f t="shared" si="159"/>
        <v>0</v>
      </c>
      <c r="V603" s="161"/>
      <c r="W603" s="161"/>
      <c r="X603" s="161">
        <f t="shared" si="160"/>
        <v>0</v>
      </c>
      <c r="Y603" s="161"/>
      <c r="Z603" s="161"/>
      <c r="AA603" s="162">
        <f t="shared" si="161"/>
        <v>0</v>
      </c>
      <c r="AB603" s="163">
        <v>45981</v>
      </c>
    </row>
    <row r="604" spans="1:28" ht="15.75" x14ac:dyDescent="0.25">
      <c r="A604" s="39">
        <v>45980</v>
      </c>
      <c r="B604" s="35" t="s">
        <v>302</v>
      </c>
      <c r="C604" s="35"/>
      <c r="D604" s="35" t="s">
        <v>41</v>
      </c>
      <c r="E604" s="35" t="s">
        <v>102</v>
      </c>
      <c r="F604" s="35">
        <v>36</v>
      </c>
      <c r="G604" s="35" t="s">
        <v>74</v>
      </c>
      <c r="H604" s="35">
        <v>65000</v>
      </c>
      <c r="I604" s="33">
        <f t="shared" si="155"/>
        <v>2340000</v>
      </c>
      <c r="J604" s="37" t="s">
        <v>241</v>
      </c>
      <c r="K604" s="35" t="s">
        <v>1219</v>
      </c>
      <c r="L604" s="56">
        <f t="shared" ref="L604:L617" si="162">M604+N604</f>
        <v>2340000</v>
      </c>
      <c r="M604" s="56">
        <v>2340000</v>
      </c>
      <c r="N604" s="56"/>
      <c r="O604" s="56">
        <f t="shared" ref="O604:O617" si="163">P604+Q604</f>
        <v>0</v>
      </c>
      <c r="P604" s="56"/>
      <c r="Q604" s="56"/>
      <c r="R604" s="56">
        <f t="shared" ref="R604:R617" si="164">S604+T604</f>
        <v>0</v>
      </c>
      <c r="S604" s="56"/>
      <c r="T604" s="56"/>
      <c r="U604" s="56">
        <f t="shared" ref="U604:U617" si="165">V604+W604</f>
        <v>0</v>
      </c>
      <c r="V604" s="56"/>
      <c r="W604" s="56"/>
      <c r="X604" s="56">
        <f t="shared" ref="X604:X617" si="166">Y604+Z604</f>
        <v>0</v>
      </c>
      <c r="Y604" s="56"/>
      <c r="Z604" s="56"/>
      <c r="AA604" s="156">
        <f t="shared" ref="AA604:AA617" si="167">C604+I604-L604-O604-U604-X604-R604</f>
        <v>0</v>
      </c>
      <c r="AB604" s="157">
        <v>45981</v>
      </c>
    </row>
    <row r="605" spans="1:28" ht="15.75" x14ac:dyDescent="0.25">
      <c r="A605" s="39">
        <v>45980</v>
      </c>
      <c r="B605" s="35" t="s">
        <v>189</v>
      </c>
      <c r="C605" s="33"/>
      <c r="D605" s="35" t="s">
        <v>41</v>
      </c>
      <c r="E605" s="33" t="s">
        <v>110</v>
      </c>
      <c r="F605" s="33">
        <v>200</v>
      </c>
      <c r="G605" s="33" t="s">
        <v>29</v>
      </c>
      <c r="H605" s="33">
        <v>1800</v>
      </c>
      <c r="I605" s="33">
        <f t="shared" si="155"/>
        <v>360000</v>
      </c>
      <c r="J605" s="37" t="s">
        <v>241</v>
      </c>
      <c r="K605" s="33"/>
      <c r="L605" s="56">
        <f t="shared" si="162"/>
        <v>360000</v>
      </c>
      <c r="M605" s="56">
        <v>360000</v>
      </c>
      <c r="N605" s="56"/>
      <c r="O605" s="56">
        <f t="shared" si="163"/>
        <v>0</v>
      </c>
      <c r="P605" s="56"/>
      <c r="Q605" s="56"/>
      <c r="R605" s="56">
        <f t="shared" si="164"/>
        <v>0</v>
      </c>
      <c r="S605" s="56"/>
      <c r="T605" s="56"/>
      <c r="U605" s="56">
        <f t="shared" si="165"/>
        <v>0</v>
      </c>
      <c r="V605" s="56"/>
      <c r="W605" s="56"/>
      <c r="X605" s="56">
        <f t="shared" si="166"/>
        <v>0</v>
      </c>
      <c r="Y605" s="56"/>
      <c r="Z605" s="56"/>
      <c r="AA605" s="156">
        <f t="shared" si="167"/>
        <v>0</v>
      </c>
      <c r="AB605" s="157">
        <v>45980</v>
      </c>
    </row>
    <row r="606" spans="1:28" ht="15.75" x14ac:dyDescent="0.25">
      <c r="A606" s="39">
        <v>45980</v>
      </c>
      <c r="B606" s="35" t="s">
        <v>397</v>
      </c>
      <c r="C606" s="33"/>
      <c r="D606" s="35" t="s">
        <v>41</v>
      </c>
      <c r="E606" s="33" t="s">
        <v>80</v>
      </c>
      <c r="F606" s="33">
        <v>17</v>
      </c>
      <c r="G606" s="33" t="s">
        <v>23</v>
      </c>
      <c r="H606" s="33">
        <v>1125000</v>
      </c>
      <c r="I606" s="33">
        <f t="shared" si="155"/>
        <v>19125000</v>
      </c>
      <c r="J606" s="37" t="s">
        <v>240</v>
      </c>
      <c r="K606" s="33"/>
      <c r="L606" s="56">
        <f t="shared" si="162"/>
        <v>0</v>
      </c>
      <c r="M606" s="56"/>
      <c r="N606" s="56"/>
      <c r="O606" s="56">
        <f t="shared" si="163"/>
        <v>19125000</v>
      </c>
      <c r="P606" s="56">
        <v>19125000</v>
      </c>
      <c r="Q606" s="56"/>
      <c r="R606" s="56">
        <f t="shared" si="164"/>
        <v>0</v>
      </c>
      <c r="S606" s="56"/>
      <c r="T606" s="56"/>
      <c r="U606" s="56">
        <f t="shared" si="165"/>
        <v>0</v>
      </c>
      <c r="V606" s="56"/>
      <c r="W606" s="56"/>
      <c r="X606" s="56">
        <f t="shared" si="166"/>
        <v>0</v>
      </c>
      <c r="Y606" s="56"/>
      <c r="Z606" s="56"/>
      <c r="AA606" s="156">
        <f t="shared" si="167"/>
        <v>0</v>
      </c>
      <c r="AB606" s="157">
        <v>45980</v>
      </c>
    </row>
    <row r="607" spans="1:28" ht="15.75" x14ac:dyDescent="0.25">
      <c r="A607" s="39">
        <v>45980</v>
      </c>
      <c r="B607" s="35" t="s">
        <v>92</v>
      </c>
      <c r="C607" s="33"/>
      <c r="D607" s="35" t="s">
        <v>41</v>
      </c>
      <c r="E607" s="33" t="s">
        <v>297</v>
      </c>
      <c r="F607" s="33">
        <v>600</v>
      </c>
      <c r="G607" s="33" t="s">
        <v>29</v>
      </c>
      <c r="H607" s="33">
        <v>1850</v>
      </c>
      <c r="I607" s="33">
        <f t="shared" si="155"/>
        <v>1110000</v>
      </c>
      <c r="J607" s="37" t="s">
        <v>241</v>
      </c>
      <c r="K607" s="33"/>
      <c r="L607" s="56">
        <f t="shared" si="162"/>
        <v>1110000</v>
      </c>
      <c r="M607" s="56">
        <v>1110000</v>
      </c>
      <c r="N607" s="56"/>
      <c r="O607" s="56">
        <f t="shared" si="163"/>
        <v>0</v>
      </c>
      <c r="P607" s="56"/>
      <c r="Q607" s="56"/>
      <c r="R607" s="56">
        <f t="shared" si="164"/>
        <v>0</v>
      </c>
      <c r="S607" s="56"/>
      <c r="T607" s="56"/>
      <c r="U607" s="56">
        <f t="shared" si="165"/>
        <v>0</v>
      </c>
      <c r="V607" s="56"/>
      <c r="W607" s="56"/>
      <c r="X607" s="56">
        <f t="shared" si="166"/>
        <v>0</v>
      </c>
      <c r="Y607" s="56"/>
      <c r="Z607" s="56"/>
      <c r="AA607" s="156">
        <f t="shared" si="167"/>
        <v>0</v>
      </c>
      <c r="AB607" s="157">
        <v>45980</v>
      </c>
    </row>
    <row r="608" spans="1:28" ht="15.75" x14ac:dyDescent="0.25">
      <c r="A608" s="39">
        <v>45980</v>
      </c>
      <c r="B608" s="35" t="s">
        <v>927</v>
      </c>
      <c r="C608" s="33"/>
      <c r="D608" s="33" t="s">
        <v>41</v>
      </c>
      <c r="E608" s="33" t="s">
        <v>228</v>
      </c>
      <c r="F608" s="33">
        <v>1</v>
      </c>
      <c r="G608" s="33" t="s">
        <v>779</v>
      </c>
      <c r="H608" s="33">
        <v>900000</v>
      </c>
      <c r="I608" s="33">
        <f t="shared" si="155"/>
        <v>900000</v>
      </c>
      <c r="J608" s="37" t="s">
        <v>240</v>
      </c>
      <c r="K608" s="33"/>
      <c r="L608" s="56">
        <f t="shared" si="162"/>
        <v>0</v>
      </c>
      <c r="M608" s="56"/>
      <c r="N608" s="56"/>
      <c r="O608" s="56">
        <f t="shared" si="163"/>
        <v>900000</v>
      </c>
      <c r="P608" s="56">
        <v>900000</v>
      </c>
      <c r="Q608" s="56"/>
      <c r="R608" s="56">
        <f t="shared" si="164"/>
        <v>0</v>
      </c>
      <c r="S608" s="56"/>
      <c r="T608" s="56"/>
      <c r="U608" s="56">
        <f t="shared" si="165"/>
        <v>0</v>
      </c>
      <c r="V608" s="56"/>
      <c r="W608" s="56"/>
      <c r="X608" s="56">
        <f t="shared" si="166"/>
        <v>0</v>
      </c>
      <c r="Y608" s="56"/>
      <c r="Z608" s="56"/>
      <c r="AA608" s="156">
        <f t="shared" si="167"/>
        <v>0</v>
      </c>
      <c r="AB608" s="157">
        <v>45980</v>
      </c>
    </row>
    <row r="609" spans="1:28" ht="15.75" x14ac:dyDescent="0.25">
      <c r="A609" s="39">
        <v>45980</v>
      </c>
      <c r="B609" s="33" t="s">
        <v>543</v>
      </c>
      <c r="C609" s="33"/>
      <c r="D609" s="33" t="s">
        <v>41</v>
      </c>
      <c r="E609" s="33" t="s">
        <v>938</v>
      </c>
      <c r="F609" s="33">
        <v>200</v>
      </c>
      <c r="G609" s="33" t="s">
        <v>25</v>
      </c>
      <c r="H609" s="33">
        <v>3100</v>
      </c>
      <c r="I609" s="33">
        <f t="shared" si="155"/>
        <v>620000</v>
      </c>
      <c r="J609" s="37" t="s">
        <v>240</v>
      </c>
      <c r="K609" s="33"/>
      <c r="L609" s="56">
        <f t="shared" si="162"/>
        <v>0</v>
      </c>
      <c r="M609" s="56"/>
      <c r="N609" s="56"/>
      <c r="O609" s="56">
        <f t="shared" si="163"/>
        <v>0</v>
      </c>
      <c r="P609" s="56"/>
      <c r="Q609" s="56"/>
      <c r="R609" s="56">
        <f t="shared" si="164"/>
        <v>620000</v>
      </c>
      <c r="S609" s="56">
        <v>620000</v>
      </c>
      <c r="T609" s="56"/>
      <c r="U609" s="56">
        <f t="shared" si="165"/>
        <v>0</v>
      </c>
      <c r="V609" s="56"/>
      <c r="W609" s="56"/>
      <c r="X609" s="56">
        <f t="shared" si="166"/>
        <v>0</v>
      </c>
      <c r="Y609" s="56"/>
      <c r="Z609" s="56"/>
      <c r="AA609" s="156">
        <f t="shared" si="167"/>
        <v>0</v>
      </c>
      <c r="AB609" s="157">
        <v>45980</v>
      </c>
    </row>
    <row r="610" spans="1:28" ht="15.75" x14ac:dyDescent="0.25">
      <c r="A610" s="39">
        <v>45980</v>
      </c>
      <c r="B610" s="33" t="s">
        <v>243</v>
      </c>
      <c r="C610" s="33"/>
      <c r="D610" s="33" t="s">
        <v>41</v>
      </c>
      <c r="E610" s="33" t="s">
        <v>185</v>
      </c>
      <c r="F610" s="33">
        <v>1000</v>
      </c>
      <c r="G610" s="33" t="s">
        <v>29</v>
      </c>
      <c r="H610" s="33">
        <v>1000</v>
      </c>
      <c r="I610" s="33">
        <f t="shared" si="155"/>
        <v>1000000</v>
      </c>
      <c r="J610" s="37" t="s">
        <v>240</v>
      </c>
      <c r="K610" s="33"/>
      <c r="L610" s="56">
        <f t="shared" si="162"/>
        <v>0</v>
      </c>
      <c r="M610" s="56"/>
      <c r="N610" s="56"/>
      <c r="O610" s="56">
        <f t="shared" si="163"/>
        <v>0</v>
      </c>
      <c r="P610" s="56"/>
      <c r="Q610" s="56"/>
      <c r="R610" s="56">
        <f t="shared" si="164"/>
        <v>1000000</v>
      </c>
      <c r="S610" s="56">
        <v>1000000</v>
      </c>
      <c r="T610" s="56"/>
      <c r="U610" s="56">
        <f t="shared" si="165"/>
        <v>0</v>
      </c>
      <c r="V610" s="56"/>
      <c r="W610" s="56"/>
      <c r="X610" s="56">
        <f t="shared" si="166"/>
        <v>0</v>
      </c>
      <c r="Y610" s="56"/>
      <c r="Z610" s="56"/>
      <c r="AA610" s="156">
        <f t="shared" si="167"/>
        <v>0</v>
      </c>
      <c r="AB610" s="157">
        <v>45980</v>
      </c>
    </row>
    <row r="611" spans="1:28" ht="15.75" x14ac:dyDescent="0.25">
      <c r="A611" s="39">
        <v>45980</v>
      </c>
      <c r="B611" s="33" t="s">
        <v>191</v>
      </c>
      <c r="C611" s="33"/>
      <c r="D611" s="33" t="s">
        <v>41</v>
      </c>
      <c r="E611" s="33" t="s">
        <v>150</v>
      </c>
      <c r="F611" s="33">
        <v>19.899999999999999</v>
      </c>
      <c r="G611" s="33" t="s">
        <v>51</v>
      </c>
      <c r="H611" s="33">
        <v>43000</v>
      </c>
      <c r="I611" s="33">
        <f t="shared" si="155"/>
        <v>855699.99999999988</v>
      </c>
      <c r="J611" s="37" t="s">
        <v>241</v>
      </c>
      <c r="K611" s="33" t="s">
        <v>1262</v>
      </c>
      <c r="L611" s="56">
        <f t="shared" si="162"/>
        <v>0</v>
      </c>
      <c r="M611" s="56"/>
      <c r="N611" s="56"/>
      <c r="O611" s="56">
        <f t="shared" si="163"/>
        <v>0</v>
      </c>
      <c r="P611" s="56"/>
      <c r="Q611" s="56"/>
      <c r="R611" s="56">
        <f t="shared" si="164"/>
        <v>0</v>
      </c>
      <c r="S611" s="56"/>
      <c r="T611" s="56"/>
      <c r="U611" s="56">
        <f t="shared" si="165"/>
        <v>855700</v>
      </c>
      <c r="V611" s="56">
        <v>855700</v>
      </c>
      <c r="W611" s="56"/>
      <c r="X611" s="56">
        <f t="shared" si="166"/>
        <v>0</v>
      </c>
      <c r="Y611" s="56"/>
      <c r="Z611" s="56"/>
      <c r="AA611" s="156">
        <f t="shared" si="167"/>
        <v>-1.1641532182693481E-10</v>
      </c>
      <c r="AB611" s="157">
        <v>45986</v>
      </c>
    </row>
    <row r="612" spans="1:28" ht="15.75" x14ac:dyDescent="0.25">
      <c r="A612" s="39">
        <v>45980</v>
      </c>
      <c r="B612" s="33" t="s">
        <v>191</v>
      </c>
      <c r="C612" s="33"/>
      <c r="D612" s="33" t="s">
        <v>41</v>
      </c>
      <c r="E612" s="33" t="s">
        <v>468</v>
      </c>
      <c r="F612" s="33">
        <v>16.3</v>
      </c>
      <c r="G612" s="33" t="s">
        <v>51</v>
      </c>
      <c r="H612" s="33">
        <v>43000</v>
      </c>
      <c r="I612" s="33">
        <f t="shared" si="155"/>
        <v>700900</v>
      </c>
      <c r="J612" s="82" t="s">
        <v>43</v>
      </c>
      <c r="K612" s="33" t="s">
        <v>1262</v>
      </c>
      <c r="L612" s="56">
        <f t="shared" si="162"/>
        <v>0</v>
      </c>
      <c r="M612" s="56"/>
      <c r="N612" s="56"/>
      <c r="O612" s="56">
        <f t="shared" si="163"/>
        <v>0</v>
      </c>
      <c r="P612" s="56"/>
      <c r="Q612" s="56"/>
      <c r="R612" s="56">
        <f t="shared" si="164"/>
        <v>0</v>
      </c>
      <c r="S612" s="56"/>
      <c r="T612" s="56"/>
      <c r="U612" s="56">
        <f t="shared" si="165"/>
        <v>338300</v>
      </c>
      <c r="V612" s="56">
        <v>338300</v>
      </c>
      <c r="W612" s="56"/>
      <c r="X612" s="56">
        <f t="shared" si="166"/>
        <v>0</v>
      </c>
      <c r="Y612" s="56"/>
      <c r="Z612" s="56"/>
      <c r="AA612" s="156">
        <f t="shared" si="167"/>
        <v>362600</v>
      </c>
      <c r="AB612" s="157">
        <v>45986</v>
      </c>
    </row>
    <row r="613" spans="1:28" ht="15.75" x14ac:dyDescent="0.25">
      <c r="A613" s="39">
        <v>45980</v>
      </c>
      <c r="B613" s="33" t="s">
        <v>191</v>
      </c>
      <c r="C613" s="33"/>
      <c r="D613" s="33" t="s">
        <v>41</v>
      </c>
      <c r="E613" s="33" t="s">
        <v>32</v>
      </c>
      <c r="F613" s="33">
        <v>8</v>
      </c>
      <c r="G613" s="33" t="s">
        <v>33</v>
      </c>
      <c r="H613" s="33">
        <v>150000</v>
      </c>
      <c r="I613" s="33">
        <f t="shared" si="155"/>
        <v>1200000</v>
      </c>
      <c r="J613" s="82" t="s">
        <v>43</v>
      </c>
      <c r="K613" s="33" t="s">
        <v>1262</v>
      </c>
      <c r="L613" s="56">
        <f t="shared" si="162"/>
        <v>0</v>
      </c>
      <c r="M613" s="56"/>
      <c r="N613" s="56"/>
      <c r="O613" s="56">
        <f t="shared" si="163"/>
        <v>0</v>
      </c>
      <c r="P613" s="56"/>
      <c r="Q613" s="56"/>
      <c r="R613" s="56">
        <f t="shared" si="164"/>
        <v>0</v>
      </c>
      <c r="S613" s="56"/>
      <c r="T613" s="56"/>
      <c r="U613" s="56">
        <f t="shared" si="165"/>
        <v>0</v>
      </c>
      <c r="V613" s="56"/>
      <c r="W613" s="56"/>
      <c r="X613" s="56">
        <f t="shared" si="166"/>
        <v>0</v>
      </c>
      <c r="Y613" s="56"/>
      <c r="Z613" s="56"/>
      <c r="AA613" s="156">
        <f t="shared" si="167"/>
        <v>1200000</v>
      </c>
      <c r="AB613" s="157"/>
    </row>
    <row r="614" spans="1:28" ht="15.75" x14ac:dyDescent="0.25">
      <c r="A614" s="32">
        <v>45980</v>
      </c>
      <c r="B614" s="33" t="s">
        <v>191</v>
      </c>
      <c r="C614" s="33"/>
      <c r="D614" s="33" t="s">
        <v>41</v>
      </c>
      <c r="E614" s="33" t="s">
        <v>294</v>
      </c>
      <c r="F614" s="33">
        <v>2</v>
      </c>
      <c r="G614" s="33" t="s">
        <v>33</v>
      </c>
      <c r="H614" s="33">
        <v>230000</v>
      </c>
      <c r="I614" s="33">
        <f t="shared" si="155"/>
        <v>460000</v>
      </c>
      <c r="J614" s="82" t="s">
        <v>43</v>
      </c>
      <c r="K614" s="33" t="s">
        <v>1262</v>
      </c>
      <c r="L614" s="56">
        <f t="shared" si="162"/>
        <v>0</v>
      </c>
      <c r="M614" s="56"/>
      <c r="N614" s="56"/>
      <c r="O614" s="56">
        <f t="shared" si="163"/>
        <v>0</v>
      </c>
      <c r="P614" s="56"/>
      <c r="Q614" s="56"/>
      <c r="R614" s="56">
        <f t="shared" si="164"/>
        <v>0</v>
      </c>
      <c r="S614" s="56"/>
      <c r="T614" s="56"/>
      <c r="U614" s="56">
        <f t="shared" si="165"/>
        <v>0</v>
      </c>
      <c r="V614" s="56"/>
      <c r="W614" s="56"/>
      <c r="X614" s="56">
        <f t="shared" si="166"/>
        <v>0</v>
      </c>
      <c r="Y614" s="56"/>
      <c r="Z614" s="56"/>
      <c r="AA614" s="156">
        <f t="shared" si="167"/>
        <v>460000</v>
      </c>
      <c r="AB614" s="157"/>
    </row>
    <row r="615" spans="1:28" ht="15.75" x14ac:dyDescent="0.25">
      <c r="A615" s="39">
        <v>45980</v>
      </c>
      <c r="B615" s="33" t="s">
        <v>191</v>
      </c>
      <c r="C615" s="33"/>
      <c r="D615" s="33" t="s">
        <v>41</v>
      </c>
      <c r="E615" s="33" t="s">
        <v>185</v>
      </c>
      <c r="F615" s="33">
        <v>6000</v>
      </c>
      <c r="G615" s="33" t="s">
        <v>29</v>
      </c>
      <c r="H615" s="33">
        <v>875</v>
      </c>
      <c r="I615" s="33">
        <f t="shared" si="155"/>
        <v>5250000</v>
      </c>
      <c r="J615" s="82" t="s">
        <v>43</v>
      </c>
      <c r="K615" s="33" t="s">
        <v>1262</v>
      </c>
      <c r="L615" s="56">
        <f t="shared" si="162"/>
        <v>0</v>
      </c>
      <c r="M615" s="56"/>
      <c r="N615" s="56"/>
      <c r="O615" s="56">
        <f t="shared" si="163"/>
        <v>0</v>
      </c>
      <c r="P615" s="56"/>
      <c r="Q615" s="56"/>
      <c r="R615" s="56">
        <f t="shared" si="164"/>
        <v>0</v>
      </c>
      <c r="S615" s="56"/>
      <c r="T615" s="56"/>
      <c r="U615" s="56">
        <f t="shared" si="165"/>
        <v>0</v>
      </c>
      <c r="V615" s="56"/>
      <c r="W615" s="56"/>
      <c r="X615" s="56">
        <f t="shared" si="166"/>
        <v>0</v>
      </c>
      <c r="Y615" s="56"/>
      <c r="Z615" s="56"/>
      <c r="AA615" s="156">
        <f t="shared" si="167"/>
        <v>5250000</v>
      </c>
      <c r="AB615" s="157"/>
    </row>
    <row r="616" spans="1:28" ht="16.5" thickBot="1" x14ac:dyDescent="0.3">
      <c r="A616" s="61">
        <v>45980</v>
      </c>
      <c r="B616" s="62" t="s">
        <v>254</v>
      </c>
      <c r="C616" s="62"/>
      <c r="D616" s="62" t="s">
        <v>41</v>
      </c>
      <c r="E616" s="62" t="s">
        <v>185</v>
      </c>
      <c r="F616" s="62">
        <v>600</v>
      </c>
      <c r="G616" s="62" t="s">
        <v>29</v>
      </c>
      <c r="H616" s="62">
        <v>900</v>
      </c>
      <c r="I616" s="62">
        <f t="shared" si="155"/>
        <v>540000</v>
      </c>
      <c r="J616" s="63" t="s">
        <v>241</v>
      </c>
      <c r="K616" s="62"/>
      <c r="L616" s="158">
        <f t="shared" si="162"/>
        <v>0</v>
      </c>
      <c r="M616" s="158"/>
      <c r="N616" s="158"/>
      <c r="O616" s="158">
        <f t="shared" si="163"/>
        <v>0</v>
      </c>
      <c r="P616" s="158"/>
      <c r="Q616" s="158"/>
      <c r="R616" s="158">
        <f t="shared" si="164"/>
        <v>0</v>
      </c>
      <c r="S616" s="158"/>
      <c r="T616" s="158"/>
      <c r="U616" s="158">
        <f t="shared" si="165"/>
        <v>540000</v>
      </c>
      <c r="V616" s="158">
        <v>540000</v>
      </c>
      <c r="W616" s="158"/>
      <c r="X616" s="158">
        <f t="shared" si="166"/>
        <v>0</v>
      </c>
      <c r="Y616" s="158"/>
      <c r="Z616" s="158"/>
      <c r="AA616" s="159">
        <f t="shared" si="167"/>
        <v>0</v>
      </c>
      <c r="AB616" s="160">
        <v>45980</v>
      </c>
    </row>
    <row r="617" spans="1:28" ht="15.75" x14ac:dyDescent="0.25">
      <c r="A617" s="39">
        <v>45981</v>
      </c>
      <c r="B617" s="35" t="s">
        <v>153</v>
      </c>
      <c r="C617" s="35"/>
      <c r="D617" s="35" t="s">
        <v>41</v>
      </c>
      <c r="E617" s="35" t="s">
        <v>95</v>
      </c>
      <c r="F617" s="35">
        <v>500</v>
      </c>
      <c r="G617" s="35" t="s">
        <v>29</v>
      </c>
      <c r="H617" s="35">
        <v>3800</v>
      </c>
      <c r="I617" s="128">
        <f t="shared" si="155"/>
        <v>1900000</v>
      </c>
      <c r="J617" s="37" t="s">
        <v>240</v>
      </c>
      <c r="K617" s="116" t="s">
        <v>1276</v>
      </c>
      <c r="L617" s="161">
        <f t="shared" si="162"/>
        <v>0</v>
      </c>
      <c r="M617" s="161"/>
      <c r="N617" s="161"/>
      <c r="O617" s="161">
        <f t="shared" si="163"/>
        <v>0</v>
      </c>
      <c r="P617" s="161"/>
      <c r="Q617" s="161"/>
      <c r="R617" s="161">
        <f t="shared" si="164"/>
        <v>1900000</v>
      </c>
      <c r="S617" s="161">
        <v>1900000</v>
      </c>
      <c r="T617" s="161"/>
      <c r="U617" s="161">
        <f t="shared" si="165"/>
        <v>0</v>
      </c>
      <c r="V617" s="161"/>
      <c r="W617" s="161"/>
      <c r="X617" s="161">
        <f t="shared" si="166"/>
        <v>0</v>
      </c>
      <c r="Y617" s="161"/>
      <c r="Z617" s="161"/>
      <c r="AA617" s="162">
        <f t="shared" si="167"/>
        <v>0</v>
      </c>
      <c r="AB617" s="163">
        <v>45987</v>
      </c>
    </row>
    <row r="618" spans="1:28" ht="15.75" x14ac:dyDescent="0.25">
      <c r="A618" s="39">
        <v>45981</v>
      </c>
      <c r="B618" s="33" t="s">
        <v>957</v>
      </c>
      <c r="C618" s="33"/>
      <c r="D618" s="35" t="s">
        <v>41</v>
      </c>
      <c r="E618" s="33" t="s">
        <v>702</v>
      </c>
      <c r="F618" s="33">
        <v>114.6</v>
      </c>
      <c r="G618" s="33" t="s">
        <v>51</v>
      </c>
      <c r="H618" s="33">
        <v>107000</v>
      </c>
      <c r="I618" s="33">
        <f t="shared" si="155"/>
        <v>12262200</v>
      </c>
      <c r="J618" s="37" t="s">
        <v>240</v>
      </c>
      <c r="K618" s="33"/>
      <c r="L618" s="56">
        <f t="shared" ref="L618:L644" si="168">M618+N618</f>
        <v>0</v>
      </c>
      <c r="M618" s="56"/>
      <c r="N618" s="56"/>
      <c r="O618" s="56">
        <f t="shared" ref="O618:O644" si="169">P618+Q618</f>
        <v>0</v>
      </c>
      <c r="P618" s="56"/>
      <c r="Q618" s="56"/>
      <c r="R618" s="56">
        <f t="shared" ref="R618:R644" si="170">S618+T618</f>
        <v>12262200</v>
      </c>
      <c r="S618" s="56">
        <v>12262200</v>
      </c>
      <c r="T618" s="56"/>
      <c r="U618" s="56">
        <f t="shared" ref="U618:U644" si="171">V618+W618</f>
        <v>0</v>
      </c>
      <c r="V618" s="56"/>
      <c r="W618" s="56"/>
      <c r="X618" s="56">
        <f t="shared" ref="X618:X644" si="172">Y618+Z618</f>
        <v>0</v>
      </c>
      <c r="Y618" s="56"/>
      <c r="Z618" s="56"/>
      <c r="AA618" s="156">
        <f t="shared" ref="AA618:AA644" si="173">C618+I618-L618-O618-U618-X618-R618</f>
        <v>0</v>
      </c>
      <c r="AB618" s="157">
        <v>45981</v>
      </c>
    </row>
    <row r="619" spans="1:28" ht="15.75" x14ac:dyDescent="0.25">
      <c r="A619" s="39">
        <v>45981</v>
      </c>
      <c r="B619" s="33" t="s">
        <v>121</v>
      </c>
      <c r="C619" s="33"/>
      <c r="D619" s="35" t="s">
        <v>41</v>
      </c>
      <c r="E619" s="33" t="s">
        <v>98</v>
      </c>
      <c r="F619" s="33">
        <v>22.4</v>
      </c>
      <c r="G619" s="33" t="s">
        <v>51</v>
      </c>
      <c r="H619" s="33">
        <v>43000</v>
      </c>
      <c r="I619" s="33">
        <f t="shared" si="155"/>
        <v>963199.99999999988</v>
      </c>
      <c r="J619" s="37" t="s">
        <v>240</v>
      </c>
      <c r="K619" s="33" t="s">
        <v>1276</v>
      </c>
      <c r="L619" s="56">
        <f t="shared" si="168"/>
        <v>0</v>
      </c>
      <c r="M619" s="56"/>
      <c r="N619" s="56"/>
      <c r="O619" s="56">
        <f t="shared" si="169"/>
        <v>963200</v>
      </c>
      <c r="P619" s="56">
        <v>963200</v>
      </c>
      <c r="Q619" s="56"/>
      <c r="R619" s="56">
        <f t="shared" si="170"/>
        <v>0</v>
      </c>
      <c r="S619" s="56"/>
      <c r="T619" s="56"/>
      <c r="U619" s="56">
        <f t="shared" si="171"/>
        <v>0</v>
      </c>
      <c r="V619" s="56"/>
      <c r="W619" s="56"/>
      <c r="X619" s="56">
        <f t="shared" si="172"/>
        <v>0</v>
      </c>
      <c r="Y619" s="56"/>
      <c r="Z619" s="56"/>
      <c r="AA619" s="156">
        <f t="shared" si="173"/>
        <v>-1.1641532182693481E-10</v>
      </c>
      <c r="AB619" s="157">
        <v>45986</v>
      </c>
    </row>
    <row r="620" spans="1:28" ht="15.75" x14ac:dyDescent="0.25">
      <c r="A620" s="39">
        <v>45981</v>
      </c>
      <c r="B620" s="33" t="s">
        <v>613</v>
      </c>
      <c r="C620" s="33"/>
      <c r="D620" s="35" t="s">
        <v>41</v>
      </c>
      <c r="E620" s="33" t="s">
        <v>294</v>
      </c>
      <c r="F620" s="33">
        <v>1</v>
      </c>
      <c r="G620" s="33" t="s">
        <v>33</v>
      </c>
      <c r="H620" s="33">
        <v>230000</v>
      </c>
      <c r="I620" s="33">
        <f t="shared" si="155"/>
        <v>230000</v>
      </c>
      <c r="J620" s="37" t="s">
        <v>240</v>
      </c>
      <c r="K620" s="33"/>
      <c r="L620" s="56">
        <f t="shared" si="168"/>
        <v>0</v>
      </c>
      <c r="M620" s="56"/>
      <c r="N620" s="56"/>
      <c r="O620" s="56">
        <f t="shared" si="169"/>
        <v>0</v>
      </c>
      <c r="P620" s="56"/>
      <c r="Q620" s="56"/>
      <c r="R620" s="56">
        <f t="shared" si="170"/>
        <v>230000</v>
      </c>
      <c r="S620" s="56">
        <v>230000</v>
      </c>
      <c r="T620" s="56"/>
      <c r="U620" s="56">
        <f t="shared" si="171"/>
        <v>0</v>
      </c>
      <c r="V620" s="56"/>
      <c r="W620" s="56"/>
      <c r="X620" s="56">
        <f t="shared" si="172"/>
        <v>0</v>
      </c>
      <c r="Y620" s="56"/>
      <c r="Z620" s="56"/>
      <c r="AA620" s="156">
        <f t="shared" si="173"/>
        <v>0</v>
      </c>
      <c r="AB620" s="157">
        <v>45981</v>
      </c>
    </row>
    <row r="621" spans="1:28" ht="15.75" x14ac:dyDescent="0.25">
      <c r="A621" s="39">
        <v>45981</v>
      </c>
      <c r="B621" s="33" t="s">
        <v>613</v>
      </c>
      <c r="C621" s="33"/>
      <c r="D621" s="35" t="s">
        <v>41</v>
      </c>
      <c r="E621" s="33" t="s">
        <v>295</v>
      </c>
      <c r="F621" s="33">
        <v>1</v>
      </c>
      <c r="G621" s="33" t="s">
        <v>33</v>
      </c>
      <c r="H621" s="33">
        <v>230000</v>
      </c>
      <c r="I621" s="33">
        <f t="shared" si="155"/>
        <v>230000</v>
      </c>
      <c r="J621" s="37" t="s">
        <v>240</v>
      </c>
      <c r="K621" s="33"/>
      <c r="L621" s="56">
        <f t="shared" si="168"/>
        <v>0</v>
      </c>
      <c r="M621" s="56"/>
      <c r="N621" s="56"/>
      <c r="O621" s="56">
        <f t="shared" si="169"/>
        <v>0</v>
      </c>
      <c r="P621" s="56"/>
      <c r="Q621" s="56"/>
      <c r="R621" s="56">
        <f t="shared" si="170"/>
        <v>230000</v>
      </c>
      <c r="S621" s="56">
        <v>230000</v>
      </c>
      <c r="T621" s="56"/>
      <c r="U621" s="56">
        <f t="shared" si="171"/>
        <v>0</v>
      </c>
      <c r="V621" s="56"/>
      <c r="W621" s="56"/>
      <c r="X621" s="56">
        <f t="shared" si="172"/>
        <v>0</v>
      </c>
      <c r="Y621" s="56"/>
      <c r="Z621" s="56"/>
      <c r="AA621" s="156">
        <f t="shared" si="173"/>
        <v>0</v>
      </c>
      <c r="AB621" s="157">
        <v>45981</v>
      </c>
    </row>
    <row r="622" spans="1:28" ht="15.75" x14ac:dyDescent="0.25">
      <c r="A622" s="39">
        <v>45981</v>
      </c>
      <c r="B622" s="33" t="s">
        <v>613</v>
      </c>
      <c r="C622" s="33"/>
      <c r="D622" s="33" t="s">
        <v>41</v>
      </c>
      <c r="E622" s="33" t="s">
        <v>1251</v>
      </c>
      <c r="F622" s="33">
        <v>1</v>
      </c>
      <c r="G622" s="33" t="s">
        <v>33</v>
      </c>
      <c r="H622" s="33">
        <v>230000</v>
      </c>
      <c r="I622" s="33">
        <f t="shared" si="155"/>
        <v>230000</v>
      </c>
      <c r="J622" s="37" t="s">
        <v>240</v>
      </c>
      <c r="K622" s="33"/>
      <c r="L622" s="56">
        <f t="shared" si="168"/>
        <v>0</v>
      </c>
      <c r="M622" s="56"/>
      <c r="N622" s="56"/>
      <c r="O622" s="56">
        <f t="shared" si="169"/>
        <v>0</v>
      </c>
      <c r="P622" s="56"/>
      <c r="Q622" s="56"/>
      <c r="R622" s="56">
        <f t="shared" si="170"/>
        <v>230000</v>
      </c>
      <c r="S622" s="56">
        <v>230000</v>
      </c>
      <c r="T622" s="56"/>
      <c r="U622" s="56">
        <f t="shared" si="171"/>
        <v>0</v>
      </c>
      <c r="V622" s="56"/>
      <c r="W622" s="56"/>
      <c r="X622" s="56">
        <f t="shared" si="172"/>
        <v>0</v>
      </c>
      <c r="Y622" s="56"/>
      <c r="Z622" s="56"/>
      <c r="AA622" s="156">
        <f t="shared" si="173"/>
        <v>0</v>
      </c>
      <c r="AB622" s="157">
        <v>45981</v>
      </c>
    </row>
    <row r="623" spans="1:28" ht="15.75" x14ac:dyDescent="0.25">
      <c r="A623" s="39">
        <v>45981</v>
      </c>
      <c r="B623" s="33" t="s">
        <v>633</v>
      </c>
      <c r="C623" s="33"/>
      <c r="D623" s="35" t="s">
        <v>41</v>
      </c>
      <c r="E623" s="33" t="s">
        <v>148</v>
      </c>
      <c r="F623" s="33">
        <v>20</v>
      </c>
      <c r="G623" s="33" t="s">
        <v>51</v>
      </c>
      <c r="H623" s="33">
        <v>57000</v>
      </c>
      <c r="I623" s="33">
        <f t="shared" si="155"/>
        <v>1140000</v>
      </c>
      <c r="J623" s="37" t="s">
        <v>241</v>
      </c>
      <c r="K623" s="33"/>
      <c r="L623" s="56">
        <f t="shared" si="168"/>
        <v>0</v>
      </c>
      <c r="M623" s="56"/>
      <c r="N623" s="56"/>
      <c r="O623" s="56">
        <f t="shared" si="169"/>
        <v>0</v>
      </c>
      <c r="P623" s="56"/>
      <c r="Q623" s="56"/>
      <c r="R623" s="56">
        <f t="shared" si="170"/>
        <v>0</v>
      </c>
      <c r="S623" s="56"/>
      <c r="T623" s="56"/>
      <c r="U623" s="56">
        <f t="shared" si="171"/>
        <v>1140000</v>
      </c>
      <c r="V623" s="56">
        <v>1140000</v>
      </c>
      <c r="W623" s="56"/>
      <c r="X623" s="56">
        <f t="shared" si="172"/>
        <v>0</v>
      </c>
      <c r="Y623" s="56"/>
      <c r="Z623" s="56"/>
      <c r="AA623" s="156">
        <f t="shared" si="173"/>
        <v>0</v>
      </c>
      <c r="AB623" s="157">
        <v>45981</v>
      </c>
    </row>
    <row r="624" spans="1:28" ht="15.75" x14ac:dyDescent="0.25">
      <c r="A624" s="39">
        <v>45981</v>
      </c>
      <c r="B624" s="33" t="s">
        <v>904</v>
      </c>
      <c r="C624" s="33"/>
      <c r="D624" s="35" t="s">
        <v>41</v>
      </c>
      <c r="E624" s="33" t="s">
        <v>110</v>
      </c>
      <c r="F624" s="33">
        <v>1000</v>
      </c>
      <c r="G624" s="33" t="s">
        <v>29</v>
      </c>
      <c r="H624" s="33">
        <v>1950</v>
      </c>
      <c r="I624" s="33">
        <f t="shared" si="155"/>
        <v>1950000</v>
      </c>
      <c r="J624" s="37" t="s">
        <v>240</v>
      </c>
      <c r="K624" s="90" t="s">
        <v>1224</v>
      </c>
      <c r="L624" s="56">
        <f t="shared" si="168"/>
        <v>0</v>
      </c>
      <c r="M624" s="56"/>
      <c r="N624" s="56"/>
      <c r="O624" s="56">
        <f t="shared" si="169"/>
        <v>1950000</v>
      </c>
      <c r="P624" s="56">
        <v>1950000</v>
      </c>
      <c r="Q624" s="56"/>
      <c r="R624" s="56">
        <f t="shared" si="170"/>
        <v>0</v>
      </c>
      <c r="S624" s="56"/>
      <c r="T624" s="56"/>
      <c r="U624" s="56">
        <f t="shared" si="171"/>
        <v>0</v>
      </c>
      <c r="V624" s="56"/>
      <c r="W624" s="56"/>
      <c r="X624" s="56">
        <f t="shared" si="172"/>
        <v>0</v>
      </c>
      <c r="Y624" s="56"/>
      <c r="Z624" s="56"/>
      <c r="AA624" s="156">
        <f t="shared" si="173"/>
        <v>0</v>
      </c>
      <c r="AB624" s="157">
        <v>45985</v>
      </c>
    </row>
    <row r="625" spans="1:28" ht="15.75" x14ac:dyDescent="0.25">
      <c r="A625" s="39">
        <v>45981</v>
      </c>
      <c r="B625" s="35" t="s">
        <v>908</v>
      </c>
      <c r="C625" s="35"/>
      <c r="D625" s="35" t="s">
        <v>41</v>
      </c>
      <c r="E625" s="35" t="s">
        <v>228</v>
      </c>
      <c r="F625" s="35">
        <v>1</v>
      </c>
      <c r="G625" s="35" t="s">
        <v>779</v>
      </c>
      <c r="H625" s="35">
        <v>900000</v>
      </c>
      <c r="I625" s="33">
        <f t="shared" si="155"/>
        <v>900000</v>
      </c>
      <c r="J625" s="37" t="s">
        <v>240</v>
      </c>
      <c r="K625" s="35"/>
      <c r="L625" s="56">
        <f t="shared" si="168"/>
        <v>0</v>
      </c>
      <c r="M625" s="56"/>
      <c r="N625" s="56"/>
      <c r="O625" s="56">
        <f t="shared" si="169"/>
        <v>900000</v>
      </c>
      <c r="P625" s="56">
        <v>900000</v>
      </c>
      <c r="Q625" s="56"/>
      <c r="R625" s="56">
        <f t="shared" si="170"/>
        <v>0</v>
      </c>
      <c r="S625" s="56"/>
      <c r="T625" s="56"/>
      <c r="U625" s="56">
        <f t="shared" si="171"/>
        <v>0</v>
      </c>
      <c r="V625" s="56"/>
      <c r="W625" s="56"/>
      <c r="X625" s="56">
        <f t="shared" si="172"/>
        <v>0</v>
      </c>
      <c r="Y625" s="56"/>
      <c r="Z625" s="56"/>
      <c r="AA625" s="156">
        <f t="shared" si="173"/>
        <v>0</v>
      </c>
      <c r="AB625" s="157">
        <v>45981</v>
      </c>
    </row>
    <row r="626" spans="1:28" ht="15.75" x14ac:dyDescent="0.25">
      <c r="A626" s="39">
        <v>45981</v>
      </c>
      <c r="B626" s="33" t="s">
        <v>327</v>
      </c>
      <c r="C626" s="33"/>
      <c r="D626" s="35" t="s">
        <v>41</v>
      </c>
      <c r="E626" s="33" t="s">
        <v>102</v>
      </c>
      <c r="F626" s="33">
        <v>12</v>
      </c>
      <c r="G626" s="33" t="s">
        <v>74</v>
      </c>
      <c r="H626" s="33">
        <v>65000</v>
      </c>
      <c r="I626" s="33">
        <f t="shared" si="155"/>
        <v>780000</v>
      </c>
      <c r="J626" s="37" t="s">
        <v>241</v>
      </c>
      <c r="K626" s="90" t="s">
        <v>1276</v>
      </c>
      <c r="L626" s="56">
        <f t="shared" si="168"/>
        <v>780000</v>
      </c>
      <c r="M626" s="56">
        <v>780000</v>
      </c>
      <c r="N626" s="56"/>
      <c r="O626" s="56">
        <f t="shared" si="169"/>
        <v>0</v>
      </c>
      <c r="P626" s="56"/>
      <c r="Q626" s="56"/>
      <c r="R626" s="56">
        <f t="shared" si="170"/>
        <v>0</v>
      </c>
      <c r="S626" s="56"/>
      <c r="T626" s="56"/>
      <c r="U626" s="56">
        <f t="shared" si="171"/>
        <v>0</v>
      </c>
      <c r="V626" s="56"/>
      <c r="W626" s="56"/>
      <c r="X626" s="56">
        <f t="shared" si="172"/>
        <v>0</v>
      </c>
      <c r="Y626" s="56"/>
      <c r="Z626" s="56"/>
      <c r="AA626" s="156">
        <f t="shared" si="173"/>
        <v>0</v>
      </c>
      <c r="AB626" s="157">
        <v>45986</v>
      </c>
    </row>
    <row r="627" spans="1:28" ht="15.75" x14ac:dyDescent="0.25">
      <c r="A627" s="39">
        <v>45981</v>
      </c>
      <c r="B627" s="33" t="s">
        <v>327</v>
      </c>
      <c r="C627" s="33"/>
      <c r="D627" s="35" t="s">
        <v>41</v>
      </c>
      <c r="E627" s="33" t="s">
        <v>148</v>
      </c>
      <c r="F627" s="33">
        <v>20</v>
      </c>
      <c r="G627" s="33" t="s">
        <v>51</v>
      </c>
      <c r="H627" s="33">
        <v>60000</v>
      </c>
      <c r="I627" s="33">
        <f t="shared" si="155"/>
        <v>1200000</v>
      </c>
      <c r="J627" s="37" t="s">
        <v>241</v>
      </c>
      <c r="K627" s="90" t="s">
        <v>1276</v>
      </c>
      <c r="L627" s="56">
        <f t="shared" si="168"/>
        <v>1200000</v>
      </c>
      <c r="M627" s="56">
        <v>1200000</v>
      </c>
      <c r="N627" s="56"/>
      <c r="O627" s="56">
        <f t="shared" si="169"/>
        <v>0</v>
      </c>
      <c r="P627" s="56"/>
      <c r="Q627" s="56"/>
      <c r="R627" s="56">
        <f t="shared" si="170"/>
        <v>0</v>
      </c>
      <c r="S627" s="56"/>
      <c r="T627" s="56"/>
      <c r="U627" s="56">
        <f t="shared" si="171"/>
        <v>0</v>
      </c>
      <c r="V627" s="56"/>
      <c r="W627" s="56"/>
      <c r="X627" s="56">
        <f t="shared" si="172"/>
        <v>0</v>
      </c>
      <c r="Y627" s="56"/>
      <c r="Z627" s="56"/>
      <c r="AA627" s="156">
        <f t="shared" si="173"/>
        <v>0</v>
      </c>
      <c r="AB627" s="157">
        <v>45986</v>
      </c>
    </row>
    <row r="628" spans="1:28" ht="15.75" x14ac:dyDescent="0.25">
      <c r="A628" s="39">
        <v>45981</v>
      </c>
      <c r="B628" s="33" t="s">
        <v>35</v>
      </c>
      <c r="C628" s="35"/>
      <c r="D628" s="35" t="s">
        <v>41</v>
      </c>
      <c r="E628" s="35" t="s">
        <v>235</v>
      </c>
      <c r="F628" s="35">
        <v>2.5</v>
      </c>
      <c r="G628" s="35" t="s">
        <v>51</v>
      </c>
      <c r="H628" s="35">
        <v>90000</v>
      </c>
      <c r="I628" s="33">
        <f t="shared" si="155"/>
        <v>225000</v>
      </c>
      <c r="J628" s="37" t="s">
        <v>240</v>
      </c>
      <c r="K628" s="35"/>
      <c r="L628" s="56">
        <f t="shared" si="168"/>
        <v>0</v>
      </c>
      <c r="M628" s="56"/>
      <c r="N628" s="56"/>
      <c r="O628" s="56">
        <f t="shared" si="169"/>
        <v>0</v>
      </c>
      <c r="P628" s="56"/>
      <c r="Q628" s="56"/>
      <c r="R628" s="56">
        <f t="shared" si="170"/>
        <v>225000</v>
      </c>
      <c r="S628" s="56">
        <v>225000</v>
      </c>
      <c r="T628" s="56"/>
      <c r="U628" s="56">
        <f t="shared" si="171"/>
        <v>0</v>
      </c>
      <c r="V628" s="56"/>
      <c r="W628" s="56"/>
      <c r="X628" s="56">
        <f t="shared" si="172"/>
        <v>0</v>
      </c>
      <c r="Y628" s="56"/>
      <c r="Z628" s="56"/>
      <c r="AA628" s="156">
        <f t="shared" si="173"/>
        <v>0</v>
      </c>
      <c r="AB628" s="157">
        <v>45981</v>
      </c>
    </row>
    <row r="629" spans="1:28" ht="15.75" x14ac:dyDescent="0.25">
      <c r="A629" s="39">
        <v>45981</v>
      </c>
      <c r="B629" s="33" t="s">
        <v>35</v>
      </c>
      <c r="C629" s="35"/>
      <c r="D629" s="35" t="s">
        <v>41</v>
      </c>
      <c r="E629" s="35" t="s">
        <v>311</v>
      </c>
      <c r="F629" s="35">
        <v>5</v>
      </c>
      <c r="G629" s="35" t="s">
        <v>51</v>
      </c>
      <c r="H629" s="35">
        <v>86000</v>
      </c>
      <c r="I629" s="33">
        <f t="shared" si="155"/>
        <v>430000</v>
      </c>
      <c r="J629" s="37" t="s">
        <v>240</v>
      </c>
      <c r="K629" s="35"/>
      <c r="L629" s="56">
        <f t="shared" si="168"/>
        <v>0</v>
      </c>
      <c r="M629" s="56"/>
      <c r="N629" s="56"/>
      <c r="O629" s="56">
        <f t="shared" si="169"/>
        <v>0</v>
      </c>
      <c r="P629" s="56"/>
      <c r="Q629" s="56"/>
      <c r="R629" s="56">
        <f t="shared" si="170"/>
        <v>430000</v>
      </c>
      <c r="S629" s="56">
        <v>430000</v>
      </c>
      <c r="T629" s="56"/>
      <c r="U629" s="56">
        <f t="shared" si="171"/>
        <v>0</v>
      </c>
      <c r="V629" s="56"/>
      <c r="W629" s="56"/>
      <c r="X629" s="56">
        <f t="shared" si="172"/>
        <v>0</v>
      </c>
      <c r="Y629" s="56"/>
      <c r="Z629" s="56"/>
      <c r="AA629" s="156">
        <f t="shared" si="173"/>
        <v>0</v>
      </c>
      <c r="AB629" s="157">
        <v>45981</v>
      </c>
    </row>
    <row r="630" spans="1:28" ht="15.75" x14ac:dyDescent="0.25">
      <c r="A630" s="39">
        <v>45981</v>
      </c>
      <c r="B630" s="33" t="s">
        <v>35</v>
      </c>
      <c r="C630" s="33"/>
      <c r="D630" s="35" t="s">
        <v>41</v>
      </c>
      <c r="E630" s="35" t="s">
        <v>310</v>
      </c>
      <c r="F630" s="33">
        <v>5</v>
      </c>
      <c r="G630" s="35" t="s">
        <v>51</v>
      </c>
      <c r="H630" s="33">
        <v>86000</v>
      </c>
      <c r="I630" s="33">
        <f t="shared" si="155"/>
        <v>430000</v>
      </c>
      <c r="J630" s="37" t="s">
        <v>240</v>
      </c>
      <c r="K630" s="33"/>
      <c r="L630" s="56">
        <f t="shared" si="168"/>
        <v>0</v>
      </c>
      <c r="M630" s="56"/>
      <c r="N630" s="56"/>
      <c r="O630" s="56">
        <f t="shared" si="169"/>
        <v>0</v>
      </c>
      <c r="P630" s="56"/>
      <c r="Q630" s="56"/>
      <c r="R630" s="56">
        <f t="shared" si="170"/>
        <v>430000</v>
      </c>
      <c r="S630" s="56">
        <v>430000</v>
      </c>
      <c r="T630" s="56"/>
      <c r="U630" s="56">
        <f t="shared" si="171"/>
        <v>0</v>
      </c>
      <c r="V630" s="56"/>
      <c r="W630" s="56"/>
      <c r="X630" s="56">
        <f t="shared" si="172"/>
        <v>0</v>
      </c>
      <c r="Y630" s="56"/>
      <c r="Z630" s="56"/>
      <c r="AA630" s="156">
        <f t="shared" si="173"/>
        <v>0</v>
      </c>
      <c r="AB630" s="157">
        <v>45981</v>
      </c>
    </row>
    <row r="631" spans="1:28" ht="15.75" x14ac:dyDescent="0.25">
      <c r="A631" s="39">
        <v>45981</v>
      </c>
      <c r="B631" s="33" t="s">
        <v>35</v>
      </c>
      <c r="C631" s="33"/>
      <c r="D631" s="35" t="s">
        <v>41</v>
      </c>
      <c r="E631" s="33" t="s">
        <v>309</v>
      </c>
      <c r="F631" s="33">
        <v>5</v>
      </c>
      <c r="G631" s="33" t="s">
        <v>51</v>
      </c>
      <c r="H631" s="33">
        <v>86000</v>
      </c>
      <c r="I631" s="33">
        <f t="shared" si="155"/>
        <v>430000</v>
      </c>
      <c r="J631" s="37" t="s">
        <v>240</v>
      </c>
      <c r="K631" s="33"/>
      <c r="L631" s="56">
        <f t="shared" si="168"/>
        <v>0</v>
      </c>
      <c r="M631" s="56"/>
      <c r="N631" s="56"/>
      <c r="O631" s="56">
        <f t="shared" si="169"/>
        <v>0</v>
      </c>
      <c r="P631" s="56"/>
      <c r="Q631" s="56"/>
      <c r="R631" s="56">
        <f t="shared" si="170"/>
        <v>430000</v>
      </c>
      <c r="S631" s="56">
        <v>430000</v>
      </c>
      <c r="T631" s="56"/>
      <c r="U631" s="56">
        <f t="shared" si="171"/>
        <v>0</v>
      </c>
      <c r="V631" s="56"/>
      <c r="W631" s="56"/>
      <c r="X631" s="56">
        <f t="shared" si="172"/>
        <v>0</v>
      </c>
      <c r="Y631" s="56"/>
      <c r="Z631" s="56"/>
      <c r="AA631" s="156">
        <f t="shared" si="173"/>
        <v>0</v>
      </c>
      <c r="AB631" s="157">
        <v>45981</v>
      </c>
    </row>
    <row r="632" spans="1:28" ht="15.75" x14ac:dyDescent="0.25">
      <c r="A632" s="39">
        <v>45981</v>
      </c>
      <c r="B632" s="35" t="s">
        <v>231</v>
      </c>
      <c r="C632" s="33"/>
      <c r="D632" s="33"/>
      <c r="E632" s="33" t="s">
        <v>482</v>
      </c>
      <c r="F632" s="33">
        <v>31.4</v>
      </c>
      <c r="G632" s="33" t="s">
        <v>51</v>
      </c>
      <c r="H632" s="33"/>
      <c r="I632" s="33">
        <f t="shared" si="155"/>
        <v>0</v>
      </c>
      <c r="J632" s="83" t="s">
        <v>26</v>
      </c>
      <c r="K632" s="33"/>
      <c r="L632" s="56">
        <f t="shared" si="168"/>
        <v>0</v>
      </c>
      <c r="M632" s="56"/>
      <c r="N632" s="56"/>
      <c r="O632" s="56">
        <f t="shared" si="169"/>
        <v>0</v>
      </c>
      <c r="P632" s="56"/>
      <c r="Q632" s="56"/>
      <c r="R632" s="56">
        <f t="shared" si="170"/>
        <v>0</v>
      </c>
      <c r="S632" s="56"/>
      <c r="T632" s="56"/>
      <c r="U632" s="56">
        <f t="shared" si="171"/>
        <v>0</v>
      </c>
      <c r="V632" s="56"/>
      <c r="W632" s="56"/>
      <c r="X632" s="56">
        <f t="shared" si="172"/>
        <v>0</v>
      </c>
      <c r="Y632" s="56"/>
      <c r="Z632" s="56"/>
      <c r="AA632" s="156">
        <f t="shared" si="173"/>
        <v>0</v>
      </c>
      <c r="AB632" s="157"/>
    </row>
    <row r="633" spans="1:28" ht="15.75" x14ac:dyDescent="0.25">
      <c r="A633" s="39">
        <v>45981</v>
      </c>
      <c r="B633" s="35" t="s">
        <v>231</v>
      </c>
      <c r="C633" s="33"/>
      <c r="D633" s="33"/>
      <c r="E633" s="33" t="s">
        <v>632</v>
      </c>
      <c r="F633" s="33">
        <v>27</v>
      </c>
      <c r="G633" s="33" t="s">
        <v>51</v>
      </c>
      <c r="H633" s="33"/>
      <c r="I633" s="33">
        <f t="shared" si="155"/>
        <v>0</v>
      </c>
      <c r="J633" s="83" t="s">
        <v>26</v>
      </c>
      <c r="K633" s="33"/>
      <c r="L633" s="56">
        <f t="shared" si="168"/>
        <v>0</v>
      </c>
      <c r="M633" s="56"/>
      <c r="N633" s="56"/>
      <c r="O633" s="56">
        <f t="shared" si="169"/>
        <v>0</v>
      </c>
      <c r="P633" s="56"/>
      <c r="Q633" s="56"/>
      <c r="R633" s="56">
        <f t="shared" si="170"/>
        <v>0</v>
      </c>
      <c r="S633" s="56"/>
      <c r="T633" s="56"/>
      <c r="U633" s="56">
        <f t="shared" si="171"/>
        <v>0</v>
      </c>
      <c r="V633" s="56"/>
      <c r="W633" s="56"/>
      <c r="X633" s="56">
        <f t="shared" si="172"/>
        <v>0</v>
      </c>
      <c r="Y633" s="56"/>
      <c r="Z633" s="56"/>
      <c r="AA633" s="156">
        <f t="shared" si="173"/>
        <v>0</v>
      </c>
      <c r="AB633" s="157"/>
    </row>
    <row r="634" spans="1:28" ht="15.75" x14ac:dyDescent="0.25">
      <c r="A634" s="39">
        <v>45981</v>
      </c>
      <c r="B634" s="35" t="s">
        <v>231</v>
      </c>
      <c r="C634" s="33"/>
      <c r="D634" s="33"/>
      <c r="E634" s="33" t="s">
        <v>1114</v>
      </c>
      <c r="F634" s="33">
        <v>53.8</v>
      </c>
      <c r="G634" s="33" t="s">
        <v>51</v>
      </c>
      <c r="H634" s="33"/>
      <c r="I634" s="33">
        <f t="shared" si="155"/>
        <v>0</v>
      </c>
      <c r="J634" s="83" t="s">
        <v>26</v>
      </c>
      <c r="K634" s="33"/>
      <c r="L634" s="56">
        <f t="shared" si="168"/>
        <v>0</v>
      </c>
      <c r="M634" s="56"/>
      <c r="N634" s="56"/>
      <c r="O634" s="56">
        <f t="shared" si="169"/>
        <v>0</v>
      </c>
      <c r="P634" s="56"/>
      <c r="Q634" s="56"/>
      <c r="R634" s="56">
        <f t="shared" si="170"/>
        <v>0</v>
      </c>
      <c r="S634" s="56"/>
      <c r="T634" s="56"/>
      <c r="U634" s="56">
        <f t="shared" si="171"/>
        <v>0</v>
      </c>
      <c r="V634" s="56"/>
      <c r="W634" s="56"/>
      <c r="X634" s="56">
        <f t="shared" si="172"/>
        <v>0</v>
      </c>
      <c r="Y634" s="56"/>
      <c r="Z634" s="56"/>
      <c r="AA634" s="156">
        <f t="shared" si="173"/>
        <v>0</v>
      </c>
      <c r="AB634" s="157"/>
    </row>
    <row r="635" spans="1:28" ht="15.75" x14ac:dyDescent="0.25">
      <c r="A635" s="39">
        <v>45981</v>
      </c>
      <c r="B635" s="35" t="s">
        <v>231</v>
      </c>
      <c r="C635" s="33"/>
      <c r="D635" s="33"/>
      <c r="E635" s="33" t="s">
        <v>423</v>
      </c>
      <c r="F635" s="33">
        <v>170.7</v>
      </c>
      <c r="G635" s="33" t="s">
        <v>51</v>
      </c>
      <c r="H635" s="33"/>
      <c r="I635" s="33">
        <f t="shared" si="155"/>
        <v>0</v>
      </c>
      <c r="J635" s="83" t="s">
        <v>26</v>
      </c>
      <c r="K635" s="33"/>
      <c r="L635" s="56">
        <f t="shared" si="168"/>
        <v>0</v>
      </c>
      <c r="M635" s="56"/>
      <c r="N635" s="56"/>
      <c r="O635" s="56">
        <f t="shared" si="169"/>
        <v>0</v>
      </c>
      <c r="P635" s="56"/>
      <c r="Q635" s="56"/>
      <c r="R635" s="56">
        <f t="shared" si="170"/>
        <v>0</v>
      </c>
      <c r="S635" s="56"/>
      <c r="T635" s="56"/>
      <c r="U635" s="56">
        <f t="shared" si="171"/>
        <v>0</v>
      </c>
      <c r="V635" s="56"/>
      <c r="W635" s="56"/>
      <c r="X635" s="56">
        <f t="shared" si="172"/>
        <v>0</v>
      </c>
      <c r="Y635" s="56"/>
      <c r="Z635" s="56"/>
      <c r="AA635" s="156">
        <f t="shared" si="173"/>
        <v>0</v>
      </c>
      <c r="AB635" s="157"/>
    </row>
    <row r="636" spans="1:28" ht="15.75" x14ac:dyDescent="0.25">
      <c r="A636" s="39">
        <v>45981</v>
      </c>
      <c r="B636" s="35" t="s">
        <v>231</v>
      </c>
      <c r="C636" s="33"/>
      <c r="D636" s="33"/>
      <c r="E636" s="33" t="s">
        <v>304</v>
      </c>
      <c r="F636" s="33">
        <v>65.5</v>
      </c>
      <c r="G636" s="33" t="s">
        <v>51</v>
      </c>
      <c r="H636" s="33"/>
      <c r="I636" s="33">
        <f t="shared" si="155"/>
        <v>0</v>
      </c>
      <c r="J636" s="83" t="s">
        <v>26</v>
      </c>
      <c r="K636" s="33"/>
      <c r="L636" s="56">
        <f t="shared" si="168"/>
        <v>0</v>
      </c>
      <c r="M636" s="56"/>
      <c r="N636" s="56"/>
      <c r="O636" s="56">
        <f t="shared" si="169"/>
        <v>0</v>
      </c>
      <c r="P636" s="56"/>
      <c r="Q636" s="56"/>
      <c r="R636" s="56">
        <f t="shared" si="170"/>
        <v>0</v>
      </c>
      <c r="S636" s="56"/>
      <c r="T636" s="56"/>
      <c r="U636" s="56">
        <f t="shared" si="171"/>
        <v>0</v>
      </c>
      <c r="V636" s="56"/>
      <c r="W636" s="56"/>
      <c r="X636" s="56">
        <f t="shared" si="172"/>
        <v>0</v>
      </c>
      <c r="Y636" s="56"/>
      <c r="Z636" s="56"/>
      <c r="AA636" s="156">
        <f t="shared" si="173"/>
        <v>0</v>
      </c>
      <c r="AB636" s="157"/>
    </row>
    <row r="637" spans="1:28" ht="15.75" x14ac:dyDescent="0.25">
      <c r="A637" s="39">
        <v>45981</v>
      </c>
      <c r="B637" s="35" t="s">
        <v>231</v>
      </c>
      <c r="C637" s="33"/>
      <c r="D637" s="33"/>
      <c r="E637" s="33" t="s">
        <v>1247</v>
      </c>
      <c r="F637" s="33">
        <v>33.299999999999997</v>
      </c>
      <c r="G637" s="33" t="s">
        <v>51</v>
      </c>
      <c r="H637" s="33"/>
      <c r="I637" s="33">
        <f t="shared" si="155"/>
        <v>0</v>
      </c>
      <c r="J637" s="83" t="s">
        <v>26</v>
      </c>
      <c r="K637" s="33"/>
      <c r="L637" s="56">
        <f t="shared" si="168"/>
        <v>0</v>
      </c>
      <c r="M637" s="56"/>
      <c r="N637" s="56"/>
      <c r="O637" s="56">
        <f t="shared" si="169"/>
        <v>0</v>
      </c>
      <c r="P637" s="56"/>
      <c r="Q637" s="56"/>
      <c r="R637" s="56">
        <f t="shared" si="170"/>
        <v>0</v>
      </c>
      <c r="S637" s="56"/>
      <c r="T637" s="56"/>
      <c r="U637" s="56">
        <f t="shared" si="171"/>
        <v>0</v>
      </c>
      <c r="V637" s="56"/>
      <c r="W637" s="56"/>
      <c r="X637" s="56">
        <f t="shared" si="172"/>
        <v>0</v>
      </c>
      <c r="Y637" s="56"/>
      <c r="Z637" s="56"/>
      <c r="AA637" s="156">
        <f t="shared" si="173"/>
        <v>0</v>
      </c>
      <c r="AB637" s="157"/>
    </row>
    <row r="638" spans="1:28" ht="15.75" x14ac:dyDescent="0.25">
      <c r="A638" s="39">
        <v>45981</v>
      </c>
      <c r="B638" s="35" t="s">
        <v>231</v>
      </c>
      <c r="C638" s="33"/>
      <c r="D638" s="33"/>
      <c r="E638" s="33" t="s">
        <v>567</v>
      </c>
      <c r="F638" s="33">
        <v>30.5</v>
      </c>
      <c r="G638" s="33" t="s">
        <v>51</v>
      </c>
      <c r="H638" s="33"/>
      <c r="I638" s="33">
        <f t="shared" si="155"/>
        <v>0</v>
      </c>
      <c r="J638" s="83" t="s">
        <v>26</v>
      </c>
      <c r="K638" s="33"/>
      <c r="L638" s="56">
        <f t="shared" si="168"/>
        <v>0</v>
      </c>
      <c r="M638" s="56"/>
      <c r="N638" s="56"/>
      <c r="O638" s="56">
        <f t="shared" si="169"/>
        <v>0</v>
      </c>
      <c r="P638" s="56"/>
      <c r="Q638" s="56"/>
      <c r="R638" s="56">
        <f t="shared" si="170"/>
        <v>0</v>
      </c>
      <c r="S638" s="56"/>
      <c r="T638" s="56"/>
      <c r="U638" s="56">
        <f t="shared" si="171"/>
        <v>0</v>
      </c>
      <c r="V638" s="56"/>
      <c r="W638" s="56"/>
      <c r="X638" s="56">
        <f t="shared" si="172"/>
        <v>0</v>
      </c>
      <c r="Y638" s="56"/>
      <c r="Z638" s="56"/>
      <c r="AA638" s="156">
        <f t="shared" si="173"/>
        <v>0</v>
      </c>
      <c r="AB638" s="157"/>
    </row>
    <row r="639" spans="1:28" ht="15.75" x14ac:dyDescent="0.25">
      <c r="A639" s="39">
        <v>45981</v>
      </c>
      <c r="B639" s="33" t="s">
        <v>109</v>
      </c>
      <c r="C639" s="33"/>
      <c r="D639" s="33" t="s">
        <v>41</v>
      </c>
      <c r="E639" s="33" t="s">
        <v>185</v>
      </c>
      <c r="F639" s="33">
        <v>6000</v>
      </c>
      <c r="G639" s="33" t="s">
        <v>29</v>
      </c>
      <c r="H639" s="33">
        <v>900</v>
      </c>
      <c r="I639" s="33">
        <f t="shared" ref="I639:I702" si="174">F639*H639</f>
        <v>5400000</v>
      </c>
      <c r="J639" s="37" t="s">
        <v>241</v>
      </c>
      <c r="K639" s="33"/>
      <c r="L639" s="56">
        <f t="shared" si="168"/>
        <v>5400000</v>
      </c>
      <c r="M639" s="56">
        <v>5400000</v>
      </c>
      <c r="N639" s="56"/>
      <c r="O639" s="56">
        <f t="shared" si="169"/>
        <v>0</v>
      </c>
      <c r="P639" s="56"/>
      <c r="Q639" s="56"/>
      <c r="R639" s="56">
        <f t="shared" si="170"/>
        <v>0</v>
      </c>
      <c r="S639" s="56"/>
      <c r="T639" s="56"/>
      <c r="U639" s="56">
        <f t="shared" si="171"/>
        <v>0</v>
      </c>
      <c r="V639" s="56"/>
      <c r="W639" s="56"/>
      <c r="X639" s="56">
        <f t="shared" si="172"/>
        <v>0</v>
      </c>
      <c r="Y639" s="56"/>
      <c r="Z639" s="56"/>
      <c r="AA639" s="156">
        <f t="shared" si="173"/>
        <v>0</v>
      </c>
      <c r="AB639" s="157">
        <v>45981</v>
      </c>
    </row>
    <row r="640" spans="1:28" ht="15.75" x14ac:dyDescent="0.25">
      <c r="A640" s="39">
        <v>45981</v>
      </c>
      <c r="B640" s="33" t="s">
        <v>109</v>
      </c>
      <c r="C640" s="33"/>
      <c r="D640" s="33" t="s">
        <v>41</v>
      </c>
      <c r="E640" s="33" t="s">
        <v>310</v>
      </c>
      <c r="F640" s="33">
        <v>10</v>
      </c>
      <c r="G640" s="33" t="s">
        <v>51</v>
      </c>
      <c r="H640" s="33">
        <v>86000</v>
      </c>
      <c r="I640" s="33">
        <f t="shared" si="174"/>
        <v>860000</v>
      </c>
      <c r="J640" s="37" t="s">
        <v>241</v>
      </c>
      <c r="K640" s="33"/>
      <c r="L640" s="56">
        <f t="shared" si="168"/>
        <v>860000</v>
      </c>
      <c r="M640" s="56">
        <v>860000</v>
      </c>
      <c r="N640" s="56"/>
      <c r="O640" s="56">
        <f t="shared" si="169"/>
        <v>0</v>
      </c>
      <c r="P640" s="56"/>
      <c r="Q640" s="56"/>
      <c r="R640" s="56">
        <f t="shared" si="170"/>
        <v>0</v>
      </c>
      <c r="S640" s="56"/>
      <c r="T640" s="56"/>
      <c r="U640" s="56">
        <f t="shared" si="171"/>
        <v>0</v>
      </c>
      <c r="V640" s="56"/>
      <c r="W640" s="56"/>
      <c r="X640" s="56">
        <f t="shared" si="172"/>
        <v>0</v>
      </c>
      <c r="Y640" s="56"/>
      <c r="Z640" s="56"/>
      <c r="AA640" s="156">
        <f t="shared" si="173"/>
        <v>0</v>
      </c>
      <c r="AB640" s="157">
        <v>45981</v>
      </c>
    </row>
    <row r="641" spans="1:28" ht="15.75" x14ac:dyDescent="0.25">
      <c r="A641" s="39">
        <v>45981</v>
      </c>
      <c r="B641" s="33" t="s">
        <v>109</v>
      </c>
      <c r="C641" s="33"/>
      <c r="D641" s="33" t="s">
        <v>41</v>
      </c>
      <c r="E641" s="33" t="s">
        <v>311</v>
      </c>
      <c r="F641" s="33">
        <v>10</v>
      </c>
      <c r="G641" s="33" t="s">
        <v>51</v>
      </c>
      <c r="H641" s="33">
        <v>86000</v>
      </c>
      <c r="I641" s="33">
        <f t="shared" si="174"/>
        <v>860000</v>
      </c>
      <c r="J641" s="37" t="s">
        <v>241</v>
      </c>
      <c r="K641" s="33"/>
      <c r="L641" s="56">
        <f t="shared" si="168"/>
        <v>860000</v>
      </c>
      <c r="M641" s="56">
        <v>860000</v>
      </c>
      <c r="N641" s="56"/>
      <c r="O641" s="56">
        <f t="shared" si="169"/>
        <v>0</v>
      </c>
      <c r="P641" s="56"/>
      <c r="Q641" s="56"/>
      <c r="R641" s="56">
        <f t="shared" si="170"/>
        <v>0</v>
      </c>
      <c r="S641" s="56"/>
      <c r="T641" s="56"/>
      <c r="U641" s="56">
        <f t="shared" si="171"/>
        <v>0</v>
      </c>
      <c r="V641" s="56"/>
      <c r="W641" s="56"/>
      <c r="X641" s="56">
        <f t="shared" si="172"/>
        <v>0</v>
      </c>
      <c r="Y641" s="56"/>
      <c r="Z641" s="56"/>
      <c r="AA641" s="156">
        <f t="shared" si="173"/>
        <v>0</v>
      </c>
      <c r="AB641" s="157">
        <v>45981</v>
      </c>
    </row>
    <row r="642" spans="1:28" ht="15.75" x14ac:dyDescent="0.25">
      <c r="A642" s="32">
        <v>45981</v>
      </c>
      <c r="B642" s="33" t="s">
        <v>109</v>
      </c>
      <c r="C642" s="33"/>
      <c r="D642" s="33" t="s">
        <v>41</v>
      </c>
      <c r="E642" s="33" t="s">
        <v>309</v>
      </c>
      <c r="F642" s="33">
        <v>10</v>
      </c>
      <c r="G642" s="33" t="s">
        <v>51</v>
      </c>
      <c r="H642" s="33">
        <v>86000</v>
      </c>
      <c r="I642" s="33">
        <f t="shared" si="174"/>
        <v>860000</v>
      </c>
      <c r="J642" s="37" t="s">
        <v>241</v>
      </c>
      <c r="K642" s="33"/>
      <c r="L642" s="56">
        <f t="shared" si="168"/>
        <v>860000</v>
      </c>
      <c r="M642" s="56">
        <v>860000</v>
      </c>
      <c r="N642" s="56"/>
      <c r="O642" s="56">
        <f t="shared" si="169"/>
        <v>0</v>
      </c>
      <c r="P642" s="56"/>
      <c r="Q642" s="56"/>
      <c r="R642" s="56">
        <f t="shared" si="170"/>
        <v>0</v>
      </c>
      <c r="S642" s="56"/>
      <c r="T642" s="56"/>
      <c r="U642" s="56">
        <f t="shared" si="171"/>
        <v>0</v>
      </c>
      <c r="V642" s="56"/>
      <c r="W642" s="56"/>
      <c r="X642" s="56">
        <f t="shared" si="172"/>
        <v>0</v>
      </c>
      <c r="Y642" s="56"/>
      <c r="Z642" s="56"/>
      <c r="AA642" s="156">
        <f t="shared" si="173"/>
        <v>0</v>
      </c>
      <c r="AB642" s="157">
        <v>45981</v>
      </c>
    </row>
    <row r="643" spans="1:28" ht="15.75" x14ac:dyDescent="0.25">
      <c r="A643" s="39">
        <v>45981</v>
      </c>
      <c r="B643" s="33" t="s">
        <v>109</v>
      </c>
      <c r="C643" s="33"/>
      <c r="D643" s="33" t="s">
        <v>41</v>
      </c>
      <c r="E643" s="33" t="s">
        <v>122</v>
      </c>
      <c r="F643" s="33">
        <v>2</v>
      </c>
      <c r="G643" s="33" t="s">
        <v>51</v>
      </c>
      <c r="H643" s="33">
        <v>70000</v>
      </c>
      <c r="I643" s="33">
        <f t="shared" si="174"/>
        <v>140000</v>
      </c>
      <c r="J643" s="37" t="s">
        <v>241</v>
      </c>
      <c r="K643" s="33"/>
      <c r="L643" s="56">
        <f t="shared" si="168"/>
        <v>140000</v>
      </c>
      <c r="M643" s="56">
        <v>140000</v>
      </c>
      <c r="N643" s="56"/>
      <c r="O643" s="56">
        <f t="shared" si="169"/>
        <v>0</v>
      </c>
      <c r="P643" s="56"/>
      <c r="Q643" s="56"/>
      <c r="R643" s="56">
        <f t="shared" si="170"/>
        <v>0</v>
      </c>
      <c r="S643" s="56"/>
      <c r="T643" s="56"/>
      <c r="U643" s="56">
        <f t="shared" si="171"/>
        <v>0</v>
      </c>
      <c r="V643" s="56"/>
      <c r="W643" s="56"/>
      <c r="X643" s="56">
        <f t="shared" si="172"/>
        <v>0</v>
      </c>
      <c r="Y643" s="56"/>
      <c r="Z643" s="56"/>
      <c r="AA643" s="156">
        <f t="shared" si="173"/>
        <v>0</v>
      </c>
      <c r="AB643" s="157">
        <v>45981</v>
      </c>
    </row>
    <row r="644" spans="1:28" ht="16.5" thickBot="1" x14ac:dyDescent="0.3">
      <c r="A644" s="61">
        <v>45981</v>
      </c>
      <c r="B644" s="62" t="s">
        <v>247</v>
      </c>
      <c r="C644" s="62"/>
      <c r="D644" s="62" t="s">
        <v>41</v>
      </c>
      <c r="E644" s="62" t="s">
        <v>148</v>
      </c>
      <c r="F644" s="62">
        <v>40</v>
      </c>
      <c r="G644" s="62" t="s">
        <v>51</v>
      </c>
      <c r="H644" s="62">
        <v>60000</v>
      </c>
      <c r="I644" s="62">
        <f t="shared" si="174"/>
        <v>2400000</v>
      </c>
      <c r="J644" s="63" t="s">
        <v>240</v>
      </c>
      <c r="K644" s="62" t="s">
        <v>1276</v>
      </c>
      <c r="L644" s="158">
        <f t="shared" si="168"/>
        <v>0</v>
      </c>
      <c r="M644" s="158"/>
      <c r="N644" s="158"/>
      <c r="O644" s="158">
        <f t="shared" si="169"/>
        <v>0</v>
      </c>
      <c r="P644" s="158"/>
      <c r="Q644" s="158"/>
      <c r="R644" s="158">
        <f t="shared" si="170"/>
        <v>2400000</v>
      </c>
      <c r="S644" s="158">
        <v>2400000</v>
      </c>
      <c r="T644" s="158"/>
      <c r="U644" s="158">
        <f t="shared" si="171"/>
        <v>0</v>
      </c>
      <c r="V644" s="158"/>
      <c r="W644" s="158"/>
      <c r="X644" s="158">
        <f t="shared" si="172"/>
        <v>0</v>
      </c>
      <c r="Y644" s="158"/>
      <c r="Z644" s="158"/>
      <c r="AA644" s="159">
        <f t="shared" si="173"/>
        <v>0</v>
      </c>
      <c r="AB644" s="160">
        <v>45983</v>
      </c>
    </row>
    <row r="645" spans="1:28" ht="15.75" x14ac:dyDescent="0.25">
      <c r="A645" s="39">
        <v>45982</v>
      </c>
      <c r="B645" s="35" t="s">
        <v>1278</v>
      </c>
      <c r="C645" s="35"/>
      <c r="D645" s="35" t="s">
        <v>41</v>
      </c>
      <c r="E645" s="35" t="s">
        <v>224</v>
      </c>
      <c r="F645" s="35">
        <v>250</v>
      </c>
      <c r="G645" s="35" t="s">
        <v>29</v>
      </c>
      <c r="H645" s="35">
        <v>1800</v>
      </c>
      <c r="I645" s="128">
        <f t="shared" si="174"/>
        <v>450000</v>
      </c>
      <c r="J645" s="37" t="s">
        <v>241</v>
      </c>
      <c r="K645" s="35"/>
      <c r="L645" s="161">
        <f t="shared" ref="L645" si="175">M645+N645</f>
        <v>450000</v>
      </c>
      <c r="M645" s="161">
        <v>450000</v>
      </c>
      <c r="N645" s="161"/>
      <c r="O645" s="161">
        <f t="shared" ref="O645" si="176">P645+Q645</f>
        <v>0</v>
      </c>
      <c r="P645" s="161"/>
      <c r="Q645" s="161"/>
      <c r="R645" s="161">
        <f t="shared" ref="R645" si="177">S645+T645</f>
        <v>0</v>
      </c>
      <c r="S645" s="161"/>
      <c r="T645" s="161"/>
      <c r="U645" s="161">
        <f t="shared" ref="U645" si="178">V645+W645</f>
        <v>0</v>
      </c>
      <c r="V645" s="161"/>
      <c r="W645" s="161"/>
      <c r="X645" s="161">
        <f t="shared" ref="X645" si="179">Y645+Z645</f>
        <v>0</v>
      </c>
      <c r="Y645" s="161"/>
      <c r="Z645" s="161"/>
      <c r="AA645" s="162">
        <f t="shared" ref="AA645" si="180">C645+I645-L645-O645-U645-X645-R645</f>
        <v>0</v>
      </c>
      <c r="AB645" s="163">
        <v>45982</v>
      </c>
    </row>
    <row r="646" spans="1:28" ht="15.75" x14ac:dyDescent="0.25">
      <c r="A646" s="39">
        <v>45982</v>
      </c>
      <c r="B646" s="33" t="s">
        <v>332</v>
      </c>
      <c r="C646" s="33"/>
      <c r="D646" s="35" t="s">
        <v>41</v>
      </c>
      <c r="E646" s="33" t="s">
        <v>748</v>
      </c>
      <c r="F646" s="33">
        <v>2</v>
      </c>
      <c r="G646" s="33" t="s">
        <v>51</v>
      </c>
      <c r="H646" s="33">
        <v>150000</v>
      </c>
      <c r="I646" s="33">
        <f t="shared" si="174"/>
        <v>300000</v>
      </c>
      <c r="J646" s="82" t="s">
        <v>38</v>
      </c>
      <c r="K646" s="130" t="s">
        <v>1276</v>
      </c>
      <c r="L646" s="56">
        <f t="shared" ref="L646:L668" si="181">M646+N646</f>
        <v>0</v>
      </c>
      <c r="M646" s="56"/>
      <c r="N646" s="56"/>
      <c r="O646" s="56">
        <f t="shared" ref="O646:O668" si="182">P646+Q646</f>
        <v>0</v>
      </c>
      <c r="P646" s="56"/>
      <c r="Q646" s="56"/>
      <c r="R646" s="56">
        <f t="shared" ref="R646:R668" si="183">S646+T646</f>
        <v>0</v>
      </c>
      <c r="S646" s="56"/>
      <c r="T646" s="56"/>
      <c r="U646" s="56">
        <f t="shared" ref="U646:U668" si="184">V646+W646</f>
        <v>0</v>
      </c>
      <c r="V646" s="56"/>
      <c r="W646" s="56"/>
      <c r="X646" s="56">
        <f t="shared" ref="X646:X668" si="185">Y646+Z646</f>
        <v>0</v>
      </c>
      <c r="Y646" s="56"/>
      <c r="Z646" s="56"/>
      <c r="AA646" s="156">
        <f t="shared" ref="AA646:AA668" si="186">C646+I646-L646-O646-U646-X646-R646</f>
        <v>300000</v>
      </c>
      <c r="AB646" s="157"/>
    </row>
    <row r="647" spans="1:28" ht="15.75" x14ac:dyDescent="0.25">
      <c r="A647" s="39">
        <v>45982</v>
      </c>
      <c r="B647" s="33" t="s">
        <v>332</v>
      </c>
      <c r="C647" s="33"/>
      <c r="D647" s="35" t="s">
        <v>41</v>
      </c>
      <c r="E647" s="33" t="s">
        <v>77</v>
      </c>
      <c r="F647" s="33">
        <v>5</v>
      </c>
      <c r="G647" s="33" t="s">
        <v>51</v>
      </c>
      <c r="H647" s="33">
        <v>82000</v>
      </c>
      <c r="I647" s="33">
        <f t="shared" si="174"/>
        <v>410000</v>
      </c>
      <c r="J647" s="82" t="s">
        <v>38</v>
      </c>
      <c r="K647" s="130" t="s">
        <v>1276</v>
      </c>
      <c r="L647" s="56">
        <f t="shared" si="181"/>
        <v>0</v>
      </c>
      <c r="M647" s="56"/>
      <c r="N647" s="56"/>
      <c r="O647" s="56">
        <f t="shared" si="182"/>
        <v>0</v>
      </c>
      <c r="P647" s="56"/>
      <c r="Q647" s="56"/>
      <c r="R647" s="56">
        <f t="shared" si="183"/>
        <v>0</v>
      </c>
      <c r="S647" s="56"/>
      <c r="T647" s="56"/>
      <c r="U647" s="56">
        <f t="shared" si="184"/>
        <v>0</v>
      </c>
      <c r="V647" s="56"/>
      <c r="W647" s="56"/>
      <c r="X647" s="56">
        <f t="shared" si="185"/>
        <v>0</v>
      </c>
      <c r="Y647" s="56"/>
      <c r="Z647" s="56"/>
      <c r="AA647" s="156">
        <f t="shared" si="186"/>
        <v>410000</v>
      </c>
      <c r="AB647" s="157"/>
    </row>
    <row r="648" spans="1:28" ht="15.75" x14ac:dyDescent="0.25">
      <c r="A648" s="39">
        <v>45982</v>
      </c>
      <c r="B648" s="33" t="s">
        <v>48</v>
      </c>
      <c r="C648" s="33"/>
      <c r="D648" s="35" t="s">
        <v>41</v>
      </c>
      <c r="E648" s="33" t="s">
        <v>98</v>
      </c>
      <c r="F648" s="33">
        <v>23.9</v>
      </c>
      <c r="G648" s="33" t="s">
        <v>51</v>
      </c>
      <c r="H648" s="33">
        <v>43000</v>
      </c>
      <c r="I648" s="33">
        <f t="shared" si="174"/>
        <v>1027699.9999999999</v>
      </c>
      <c r="J648" s="37" t="s">
        <v>240</v>
      </c>
      <c r="K648" s="90" t="s">
        <v>1276</v>
      </c>
      <c r="L648" s="56">
        <f t="shared" si="181"/>
        <v>0</v>
      </c>
      <c r="M648" s="56"/>
      <c r="N648" s="56"/>
      <c r="O648" s="56">
        <f t="shared" si="182"/>
        <v>1027700</v>
      </c>
      <c r="P648" s="56">
        <v>1027700</v>
      </c>
      <c r="Q648" s="56"/>
      <c r="R648" s="56">
        <f t="shared" si="183"/>
        <v>0</v>
      </c>
      <c r="S648" s="56"/>
      <c r="T648" s="56"/>
      <c r="U648" s="56">
        <f t="shared" si="184"/>
        <v>0</v>
      </c>
      <c r="V648" s="56"/>
      <c r="W648" s="56"/>
      <c r="X648" s="56">
        <f t="shared" si="185"/>
        <v>0</v>
      </c>
      <c r="Y648" s="56"/>
      <c r="Z648" s="56"/>
      <c r="AA648" s="156">
        <f t="shared" si="186"/>
        <v>-1.1641532182693481E-10</v>
      </c>
      <c r="AB648" s="157">
        <v>45986</v>
      </c>
    </row>
    <row r="649" spans="1:28" ht="15.75" x14ac:dyDescent="0.25">
      <c r="A649" s="39">
        <v>45982</v>
      </c>
      <c r="B649" s="33" t="s">
        <v>254</v>
      </c>
      <c r="C649" s="33"/>
      <c r="D649" s="35" t="s">
        <v>41</v>
      </c>
      <c r="E649" s="33" t="s">
        <v>185</v>
      </c>
      <c r="F649" s="33">
        <v>8000</v>
      </c>
      <c r="G649" s="33" t="s">
        <v>29</v>
      </c>
      <c r="H649" s="33">
        <v>900</v>
      </c>
      <c r="I649" s="33">
        <f t="shared" si="174"/>
        <v>7200000</v>
      </c>
      <c r="J649" s="37" t="s">
        <v>240</v>
      </c>
      <c r="K649" s="33" t="s">
        <v>1276</v>
      </c>
      <c r="L649" s="56">
        <f t="shared" si="181"/>
        <v>0</v>
      </c>
      <c r="M649" s="56"/>
      <c r="N649" s="56"/>
      <c r="O649" s="56">
        <f t="shared" si="182"/>
        <v>0</v>
      </c>
      <c r="P649" s="56"/>
      <c r="Q649" s="56"/>
      <c r="R649" s="56">
        <f t="shared" si="183"/>
        <v>7200000</v>
      </c>
      <c r="S649" s="56">
        <v>7200000</v>
      </c>
      <c r="T649" s="56"/>
      <c r="U649" s="56">
        <f t="shared" si="184"/>
        <v>0</v>
      </c>
      <c r="V649" s="56"/>
      <c r="W649" s="56"/>
      <c r="X649" s="56">
        <f t="shared" si="185"/>
        <v>0</v>
      </c>
      <c r="Y649" s="56"/>
      <c r="Z649" s="56"/>
      <c r="AA649" s="156">
        <f t="shared" si="186"/>
        <v>0</v>
      </c>
      <c r="AB649" s="157">
        <v>45983</v>
      </c>
    </row>
    <row r="650" spans="1:28" ht="15.75" x14ac:dyDescent="0.25">
      <c r="A650" s="39">
        <v>45982</v>
      </c>
      <c r="B650" s="33" t="s">
        <v>53</v>
      </c>
      <c r="C650" s="33"/>
      <c r="D650" s="35" t="s">
        <v>41</v>
      </c>
      <c r="E650" s="33" t="s">
        <v>45</v>
      </c>
      <c r="F650" s="33">
        <v>10</v>
      </c>
      <c r="G650" s="33" t="s">
        <v>51</v>
      </c>
      <c r="H650" s="33">
        <v>180000</v>
      </c>
      <c r="I650" s="33">
        <f t="shared" si="174"/>
        <v>1800000</v>
      </c>
      <c r="J650" s="82" t="s">
        <v>38</v>
      </c>
      <c r="K650" s="33" t="s">
        <v>1262</v>
      </c>
      <c r="L650" s="56">
        <f t="shared" si="181"/>
        <v>0</v>
      </c>
      <c r="M650" s="56"/>
      <c r="N650" s="56"/>
      <c r="O650" s="56">
        <f t="shared" si="182"/>
        <v>0</v>
      </c>
      <c r="P650" s="56"/>
      <c r="Q650" s="56"/>
      <c r="R650" s="56">
        <f t="shared" si="183"/>
        <v>0</v>
      </c>
      <c r="S650" s="56"/>
      <c r="T650" s="56"/>
      <c r="U650" s="56">
        <f t="shared" si="184"/>
        <v>0</v>
      </c>
      <c r="V650" s="56"/>
      <c r="W650" s="56"/>
      <c r="X650" s="56">
        <f t="shared" si="185"/>
        <v>0</v>
      </c>
      <c r="Y650" s="56"/>
      <c r="Z650" s="56"/>
      <c r="AA650" s="156">
        <f t="shared" si="186"/>
        <v>1800000</v>
      </c>
      <c r="AB650" s="157"/>
    </row>
    <row r="651" spans="1:28" ht="15.75" x14ac:dyDescent="0.25">
      <c r="A651" s="39">
        <v>45982</v>
      </c>
      <c r="B651" s="33" t="s">
        <v>53</v>
      </c>
      <c r="C651" s="33"/>
      <c r="D651" s="35" t="s">
        <v>41</v>
      </c>
      <c r="E651" s="33" t="s">
        <v>73</v>
      </c>
      <c r="F651" s="33">
        <v>10</v>
      </c>
      <c r="G651" s="33" t="s">
        <v>74</v>
      </c>
      <c r="H651" s="33">
        <v>50000</v>
      </c>
      <c r="I651" s="33">
        <f t="shared" si="174"/>
        <v>500000</v>
      </c>
      <c r="J651" s="82" t="s">
        <v>38</v>
      </c>
      <c r="K651" s="33" t="s">
        <v>1262</v>
      </c>
      <c r="L651" s="56">
        <f t="shared" si="181"/>
        <v>0</v>
      </c>
      <c r="M651" s="56"/>
      <c r="N651" s="56"/>
      <c r="O651" s="56">
        <f t="shared" si="182"/>
        <v>0</v>
      </c>
      <c r="P651" s="56"/>
      <c r="Q651" s="56"/>
      <c r="R651" s="56">
        <f t="shared" si="183"/>
        <v>0</v>
      </c>
      <c r="S651" s="56"/>
      <c r="T651" s="56"/>
      <c r="U651" s="56">
        <f t="shared" si="184"/>
        <v>0</v>
      </c>
      <c r="V651" s="56"/>
      <c r="W651" s="56"/>
      <c r="X651" s="56">
        <f t="shared" si="185"/>
        <v>0</v>
      </c>
      <c r="Y651" s="56"/>
      <c r="Z651" s="56"/>
      <c r="AA651" s="156">
        <f t="shared" si="186"/>
        <v>500000</v>
      </c>
      <c r="AB651" s="157"/>
    </row>
    <row r="652" spans="1:28" ht="15.75" x14ac:dyDescent="0.25">
      <c r="A652" s="39">
        <v>45982</v>
      </c>
      <c r="B652" s="33" t="s">
        <v>53</v>
      </c>
      <c r="C652" s="33"/>
      <c r="D652" s="35" t="s">
        <v>41</v>
      </c>
      <c r="E652" s="33" t="s">
        <v>130</v>
      </c>
      <c r="F652" s="33">
        <v>10</v>
      </c>
      <c r="G652" s="33" t="s">
        <v>51</v>
      </c>
      <c r="H652" s="33">
        <v>50000</v>
      </c>
      <c r="I652" s="33">
        <f t="shared" si="174"/>
        <v>500000</v>
      </c>
      <c r="J652" s="82" t="s">
        <v>38</v>
      </c>
      <c r="K652" s="33" t="s">
        <v>1262</v>
      </c>
      <c r="L652" s="56">
        <f t="shared" si="181"/>
        <v>0</v>
      </c>
      <c r="M652" s="56"/>
      <c r="N652" s="56"/>
      <c r="O652" s="56">
        <f t="shared" si="182"/>
        <v>0</v>
      </c>
      <c r="P652" s="56"/>
      <c r="Q652" s="56"/>
      <c r="R652" s="56">
        <f t="shared" si="183"/>
        <v>0</v>
      </c>
      <c r="S652" s="56"/>
      <c r="T652" s="56"/>
      <c r="U652" s="56">
        <f t="shared" si="184"/>
        <v>0</v>
      </c>
      <c r="V652" s="56"/>
      <c r="W652" s="56"/>
      <c r="X652" s="56">
        <f t="shared" si="185"/>
        <v>0</v>
      </c>
      <c r="Y652" s="56"/>
      <c r="Z652" s="56"/>
      <c r="AA652" s="156">
        <f t="shared" si="186"/>
        <v>500000</v>
      </c>
      <c r="AB652" s="157"/>
    </row>
    <row r="653" spans="1:28" ht="15.75" x14ac:dyDescent="0.25">
      <c r="A653" s="39">
        <v>45982</v>
      </c>
      <c r="B653" s="33" t="s">
        <v>189</v>
      </c>
      <c r="C653" s="33"/>
      <c r="D653" s="35" t="s">
        <v>41</v>
      </c>
      <c r="E653" s="33" t="s">
        <v>110</v>
      </c>
      <c r="F653" s="33">
        <v>600</v>
      </c>
      <c r="G653" s="33" t="s">
        <v>29</v>
      </c>
      <c r="H653" s="33">
        <v>1800</v>
      </c>
      <c r="I653" s="33">
        <f t="shared" si="174"/>
        <v>1080000</v>
      </c>
      <c r="J653" s="37" t="s">
        <v>241</v>
      </c>
      <c r="K653" s="33" t="s">
        <v>1273</v>
      </c>
      <c r="L653" s="56">
        <f t="shared" si="181"/>
        <v>1080000</v>
      </c>
      <c r="M653" s="56">
        <v>1080000</v>
      </c>
      <c r="N653" s="56"/>
      <c r="O653" s="56">
        <f t="shared" si="182"/>
        <v>0</v>
      </c>
      <c r="P653" s="56"/>
      <c r="Q653" s="56"/>
      <c r="R653" s="56">
        <f t="shared" si="183"/>
        <v>0</v>
      </c>
      <c r="S653" s="56"/>
      <c r="T653" s="56"/>
      <c r="U653" s="56">
        <f t="shared" si="184"/>
        <v>0</v>
      </c>
      <c r="V653" s="56"/>
      <c r="W653" s="56"/>
      <c r="X653" s="56">
        <f t="shared" si="185"/>
        <v>0</v>
      </c>
      <c r="Y653" s="56"/>
      <c r="Z653" s="56"/>
      <c r="AA653" s="156">
        <f t="shared" si="186"/>
        <v>0</v>
      </c>
      <c r="AB653" s="157">
        <v>45986</v>
      </c>
    </row>
    <row r="654" spans="1:28" ht="15.75" x14ac:dyDescent="0.25">
      <c r="A654" s="39">
        <v>45982</v>
      </c>
      <c r="B654" s="33" t="s">
        <v>314</v>
      </c>
      <c r="C654" s="33"/>
      <c r="D654" s="35" t="s">
        <v>41</v>
      </c>
      <c r="E654" s="33" t="s">
        <v>328</v>
      </c>
      <c r="F654" s="33">
        <v>50</v>
      </c>
      <c r="G654" s="33" t="s">
        <v>51</v>
      </c>
      <c r="H654" s="33">
        <v>125000</v>
      </c>
      <c r="I654" s="33">
        <f t="shared" si="174"/>
        <v>6250000</v>
      </c>
      <c r="J654" s="37" t="s">
        <v>240</v>
      </c>
      <c r="K654" s="33"/>
      <c r="L654" s="56">
        <f t="shared" si="181"/>
        <v>0</v>
      </c>
      <c r="M654" s="56"/>
      <c r="N654" s="56"/>
      <c r="O654" s="56">
        <f t="shared" si="182"/>
        <v>6250000</v>
      </c>
      <c r="P654" s="56">
        <v>6250000</v>
      </c>
      <c r="Q654" s="56"/>
      <c r="R654" s="56">
        <f t="shared" si="183"/>
        <v>0</v>
      </c>
      <c r="S654" s="56"/>
      <c r="T654" s="56"/>
      <c r="U654" s="56">
        <f t="shared" si="184"/>
        <v>0</v>
      </c>
      <c r="V654" s="56"/>
      <c r="W654" s="56"/>
      <c r="X654" s="56">
        <f t="shared" si="185"/>
        <v>0</v>
      </c>
      <c r="Y654" s="56"/>
      <c r="Z654" s="56"/>
      <c r="AA654" s="156">
        <f t="shared" si="186"/>
        <v>0</v>
      </c>
      <c r="AB654" s="157">
        <v>45982</v>
      </c>
    </row>
    <row r="655" spans="1:28" ht="15.75" x14ac:dyDescent="0.25">
      <c r="A655" s="39">
        <v>45982</v>
      </c>
      <c r="B655" s="33" t="s">
        <v>217</v>
      </c>
      <c r="C655" s="33"/>
      <c r="D655" s="35" t="s">
        <v>41</v>
      </c>
      <c r="E655" s="33" t="s">
        <v>311</v>
      </c>
      <c r="F655" s="33">
        <v>2.5</v>
      </c>
      <c r="G655" s="33" t="s">
        <v>51</v>
      </c>
      <c r="H655" s="33">
        <v>86000</v>
      </c>
      <c r="I655" s="33">
        <f t="shared" si="174"/>
        <v>215000</v>
      </c>
      <c r="J655" s="82" t="s">
        <v>43</v>
      </c>
      <c r="K655" s="33" t="s">
        <v>1262</v>
      </c>
      <c r="L655" s="56">
        <f t="shared" si="181"/>
        <v>0</v>
      </c>
      <c r="M655" s="56"/>
      <c r="N655" s="56"/>
      <c r="O655" s="56">
        <f t="shared" si="182"/>
        <v>0</v>
      </c>
      <c r="P655" s="56"/>
      <c r="Q655" s="56"/>
      <c r="R655" s="56">
        <f t="shared" si="183"/>
        <v>0</v>
      </c>
      <c r="S655" s="56"/>
      <c r="T655" s="56"/>
      <c r="U655" s="56">
        <f t="shared" si="184"/>
        <v>0</v>
      </c>
      <c r="V655" s="56"/>
      <c r="W655" s="56"/>
      <c r="X655" s="56">
        <f t="shared" si="185"/>
        <v>0</v>
      </c>
      <c r="Y655" s="56"/>
      <c r="Z655" s="56"/>
      <c r="AA655" s="156">
        <f t="shared" si="186"/>
        <v>215000</v>
      </c>
      <c r="AB655" s="157"/>
    </row>
    <row r="656" spans="1:28" ht="15.75" x14ac:dyDescent="0.25">
      <c r="A656" s="39">
        <v>45982</v>
      </c>
      <c r="B656" s="33" t="s">
        <v>217</v>
      </c>
      <c r="C656" s="33"/>
      <c r="D656" s="35" t="s">
        <v>41</v>
      </c>
      <c r="E656" s="33" t="s">
        <v>235</v>
      </c>
      <c r="F656" s="33">
        <v>2.5</v>
      </c>
      <c r="G656" s="33" t="s">
        <v>51</v>
      </c>
      <c r="H656" s="33">
        <v>90000</v>
      </c>
      <c r="I656" s="33">
        <f t="shared" si="174"/>
        <v>225000</v>
      </c>
      <c r="J656" s="82" t="s">
        <v>43</v>
      </c>
      <c r="K656" s="33" t="s">
        <v>1262</v>
      </c>
      <c r="L656" s="56">
        <f t="shared" si="181"/>
        <v>0</v>
      </c>
      <c r="M656" s="56"/>
      <c r="N656" s="56"/>
      <c r="O656" s="56">
        <f t="shared" si="182"/>
        <v>0</v>
      </c>
      <c r="P656" s="56"/>
      <c r="Q656" s="56"/>
      <c r="R656" s="56">
        <f t="shared" si="183"/>
        <v>0</v>
      </c>
      <c r="S656" s="56"/>
      <c r="T656" s="56"/>
      <c r="U656" s="56">
        <f t="shared" si="184"/>
        <v>0</v>
      </c>
      <c r="V656" s="56"/>
      <c r="W656" s="56"/>
      <c r="X656" s="56">
        <f t="shared" si="185"/>
        <v>0</v>
      </c>
      <c r="Y656" s="56"/>
      <c r="Z656" s="56"/>
      <c r="AA656" s="156">
        <f t="shared" si="186"/>
        <v>225000</v>
      </c>
      <c r="AB656" s="157"/>
    </row>
    <row r="657" spans="1:28" ht="15.75" x14ac:dyDescent="0.25">
      <c r="A657" s="39">
        <v>45982</v>
      </c>
      <c r="B657" s="33" t="s">
        <v>217</v>
      </c>
      <c r="C657" s="35"/>
      <c r="D657" s="35" t="s">
        <v>41</v>
      </c>
      <c r="E657" s="33" t="s">
        <v>102</v>
      </c>
      <c r="F657" s="35">
        <v>2</v>
      </c>
      <c r="G657" s="35" t="s">
        <v>74</v>
      </c>
      <c r="H657" s="35">
        <v>65000</v>
      </c>
      <c r="I657" s="33">
        <f t="shared" si="174"/>
        <v>130000</v>
      </c>
      <c r="J657" s="82" t="s">
        <v>43</v>
      </c>
      <c r="K657" s="33" t="s">
        <v>1262</v>
      </c>
      <c r="L657" s="56">
        <f t="shared" si="181"/>
        <v>0</v>
      </c>
      <c r="M657" s="56"/>
      <c r="N657" s="56"/>
      <c r="O657" s="56">
        <f t="shared" si="182"/>
        <v>0</v>
      </c>
      <c r="P657" s="56"/>
      <c r="Q657" s="56"/>
      <c r="R657" s="56">
        <f t="shared" si="183"/>
        <v>0</v>
      </c>
      <c r="S657" s="56"/>
      <c r="T657" s="56"/>
      <c r="U657" s="56">
        <f t="shared" si="184"/>
        <v>0</v>
      </c>
      <c r="V657" s="56"/>
      <c r="W657" s="56"/>
      <c r="X657" s="56">
        <f t="shared" si="185"/>
        <v>0</v>
      </c>
      <c r="Y657" s="56"/>
      <c r="Z657" s="56"/>
      <c r="AA657" s="156">
        <f t="shared" si="186"/>
        <v>130000</v>
      </c>
      <c r="AB657" s="157"/>
    </row>
    <row r="658" spans="1:28" ht="15.75" x14ac:dyDescent="0.25">
      <c r="A658" s="39">
        <v>45982</v>
      </c>
      <c r="B658" s="35" t="s">
        <v>53</v>
      </c>
      <c r="C658" s="35"/>
      <c r="D658" s="35" t="s">
        <v>41</v>
      </c>
      <c r="E658" s="35" t="s">
        <v>297</v>
      </c>
      <c r="F658" s="35">
        <v>2000</v>
      </c>
      <c r="G658" s="35" t="s">
        <v>29</v>
      </c>
      <c r="H658" s="35">
        <v>1900</v>
      </c>
      <c r="I658" s="33">
        <f t="shared" si="174"/>
        <v>3800000</v>
      </c>
      <c r="J658" s="82" t="s">
        <v>38</v>
      </c>
      <c r="K658" s="35" t="s">
        <v>1262</v>
      </c>
      <c r="L658" s="56">
        <f t="shared" si="181"/>
        <v>0</v>
      </c>
      <c r="M658" s="56"/>
      <c r="N658" s="56"/>
      <c r="O658" s="56">
        <f t="shared" si="182"/>
        <v>0</v>
      </c>
      <c r="P658" s="56"/>
      <c r="Q658" s="56"/>
      <c r="R658" s="56">
        <f t="shared" si="183"/>
        <v>0</v>
      </c>
      <c r="S658" s="56"/>
      <c r="T658" s="56"/>
      <c r="U658" s="56">
        <f t="shared" si="184"/>
        <v>0</v>
      </c>
      <c r="V658" s="56"/>
      <c r="W658" s="56"/>
      <c r="X658" s="56">
        <f t="shared" si="185"/>
        <v>0</v>
      </c>
      <c r="Y658" s="56"/>
      <c r="Z658" s="56"/>
      <c r="AA658" s="156">
        <f t="shared" si="186"/>
        <v>3800000</v>
      </c>
      <c r="AB658" s="157"/>
    </row>
    <row r="659" spans="1:28" ht="15.75" x14ac:dyDescent="0.25">
      <c r="A659" s="39">
        <v>45982</v>
      </c>
      <c r="B659" s="33" t="s">
        <v>951</v>
      </c>
      <c r="C659" s="33"/>
      <c r="D659" s="35" t="s">
        <v>41</v>
      </c>
      <c r="E659" s="33" t="s">
        <v>166</v>
      </c>
      <c r="F659" s="33">
        <v>1</v>
      </c>
      <c r="G659" s="35" t="s">
        <v>23</v>
      </c>
      <c r="H659" s="33">
        <v>400000</v>
      </c>
      <c r="I659" s="33">
        <f t="shared" si="174"/>
        <v>400000</v>
      </c>
      <c r="J659" s="37" t="s">
        <v>241</v>
      </c>
      <c r="K659" s="33"/>
      <c r="L659" s="56">
        <f t="shared" si="181"/>
        <v>0</v>
      </c>
      <c r="M659" s="56"/>
      <c r="N659" s="56"/>
      <c r="O659" s="56">
        <f t="shared" si="182"/>
        <v>0</v>
      </c>
      <c r="P659" s="56"/>
      <c r="Q659" s="56"/>
      <c r="R659" s="56">
        <f t="shared" si="183"/>
        <v>0</v>
      </c>
      <c r="S659" s="56"/>
      <c r="T659" s="56"/>
      <c r="U659" s="56">
        <f t="shared" si="184"/>
        <v>400000</v>
      </c>
      <c r="V659" s="56">
        <v>400000</v>
      </c>
      <c r="W659" s="56"/>
      <c r="X659" s="56">
        <f t="shared" si="185"/>
        <v>0</v>
      </c>
      <c r="Y659" s="56"/>
      <c r="Z659" s="56"/>
      <c r="AA659" s="156">
        <f t="shared" si="186"/>
        <v>0</v>
      </c>
      <c r="AB659" s="157">
        <v>45982</v>
      </c>
    </row>
    <row r="660" spans="1:28" ht="15.75" x14ac:dyDescent="0.25">
      <c r="A660" s="39">
        <v>45982</v>
      </c>
      <c r="B660" s="33" t="s">
        <v>219</v>
      </c>
      <c r="C660" s="33"/>
      <c r="D660" s="35" t="s">
        <v>41</v>
      </c>
      <c r="E660" s="33" t="s">
        <v>228</v>
      </c>
      <c r="F660" s="33">
        <v>1</v>
      </c>
      <c r="G660" s="35" t="s">
        <v>779</v>
      </c>
      <c r="H660" s="33">
        <v>900000</v>
      </c>
      <c r="I660" s="33">
        <f t="shared" si="174"/>
        <v>900000</v>
      </c>
      <c r="J660" s="82" t="s">
        <v>38</v>
      </c>
      <c r="K660" s="33" t="s">
        <v>1248</v>
      </c>
      <c r="L660" s="56">
        <f t="shared" si="181"/>
        <v>0</v>
      </c>
      <c r="M660" s="56"/>
      <c r="N660" s="56"/>
      <c r="O660" s="56">
        <f t="shared" si="182"/>
        <v>0</v>
      </c>
      <c r="P660" s="56"/>
      <c r="Q660" s="56"/>
      <c r="R660" s="56">
        <f t="shared" si="183"/>
        <v>0</v>
      </c>
      <c r="S660" s="56"/>
      <c r="T660" s="56"/>
      <c r="U660" s="56">
        <f t="shared" si="184"/>
        <v>0</v>
      </c>
      <c r="V660" s="56"/>
      <c r="W660" s="56"/>
      <c r="X660" s="56">
        <f t="shared" si="185"/>
        <v>0</v>
      </c>
      <c r="Y660" s="56"/>
      <c r="Z660" s="56"/>
      <c r="AA660" s="156">
        <f t="shared" si="186"/>
        <v>900000</v>
      </c>
      <c r="AB660" s="157"/>
    </row>
    <row r="661" spans="1:28" ht="15.75" x14ac:dyDescent="0.25">
      <c r="A661" s="39">
        <v>45982</v>
      </c>
      <c r="B661" s="33" t="s">
        <v>1279</v>
      </c>
      <c r="C661" s="33"/>
      <c r="D661" s="35" t="s">
        <v>41</v>
      </c>
      <c r="E661" s="33" t="s">
        <v>185</v>
      </c>
      <c r="F661" s="33">
        <v>600</v>
      </c>
      <c r="G661" s="33" t="s">
        <v>29</v>
      </c>
      <c r="H661" s="33">
        <v>1150</v>
      </c>
      <c r="I661" s="33">
        <f t="shared" si="174"/>
        <v>690000</v>
      </c>
      <c r="J661" s="37" t="s">
        <v>240</v>
      </c>
      <c r="K661" s="33"/>
      <c r="L661" s="56">
        <f t="shared" si="181"/>
        <v>0</v>
      </c>
      <c r="M661" s="56"/>
      <c r="N661" s="56"/>
      <c r="O661" s="56">
        <f t="shared" si="182"/>
        <v>0</v>
      </c>
      <c r="P661" s="56"/>
      <c r="Q661" s="56"/>
      <c r="R661" s="56">
        <f t="shared" si="183"/>
        <v>690000</v>
      </c>
      <c r="S661" s="56">
        <v>690000</v>
      </c>
      <c r="T661" s="56"/>
      <c r="U661" s="56">
        <f t="shared" si="184"/>
        <v>0</v>
      </c>
      <c r="V661" s="56"/>
      <c r="W661" s="56"/>
      <c r="X661" s="56">
        <f t="shared" si="185"/>
        <v>0</v>
      </c>
      <c r="Y661" s="56"/>
      <c r="Z661" s="56"/>
      <c r="AA661" s="156">
        <f t="shared" si="186"/>
        <v>0</v>
      </c>
      <c r="AB661" s="157">
        <v>45982</v>
      </c>
    </row>
    <row r="662" spans="1:28" ht="15.75" x14ac:dyDescent="0.25">
      <c r="A662" s="39">
        <v>45982</v>
      </c>
      <c r="B662" s="33" t="s">
        <v>371</v>
      </c>
      <c r="C662" s="33"/>
      <c r="D662" s="35" t="s">
        <v>41</v>
      </c>
      <c r="E662" s="33" t="s">
        <v>155</v>
      </c>
      <c r="F662" s="33">
        <v>1000</v>
      </c>
      <c r="G662" s="33" t="s">
        <v>29</v>
      </c>
      <c r="H662" s="33">
        <v>3800</v>
      </c>
      <c r="I662" s="33">
        <f t="shared" si="174"/>
        <v>3800000</v>
      </c>
      <c r="J662" s="37" t="s">
        <v>241</v>
      </c>
      <c r="K662" s="33" t="s">
        <v>1262</v>
      </c>
      <c r="L662" s="56">
        <f t="shared" si="181"/>
        <v>0</v>
      </c>
      <c r="M662" s="56"/>
      <c r="N662" s="56"/>
      <c r="O662" s="56">
        <f t="shared" si="182"/>
        <v>0</v>
      </c>
      <c r="P662" s="56"/>
      <c r="Q662" s="56"/>
      <c r="R662" s="56">
        <f t="shared" si="183"/>
        <v>0</v>
      </c>
      <c r="S662" s="56"/>
      <c r="T662" s="56"/>
      <c r="U662" s="56">
        <f t="shared" si="184"/>
        <v>3800000</v>
      </c>
      <c r="V662" s="56">
        <v>3800000</v>
      </c>
      <c r="W662" s="56"/>
      <c r="X662" s="56">
        <f t="shared" si="185"/>
        <v>0</v>
      </c>
      <c r="Y662" s="56"/>
      <c r="Z662" s="56"/>
      <c r="AA662" s="156">
        <f t="shared" si="186"/>
        <v>0</v>
      </c>
      <c r="AB662" s="157">
        <v>45986</v>
      </c>
    </row>
    <row r="663" spans="1:28" ht="15.75" x14ac:dyDescent="0.25">
      <c r="A663" s="39">
        <v>45982</v>
      </c>
      <c r="B663" s="33" t="s">
        <v>332</v>
      </c>
      <c r="C663" s="33"/>
      <c r="D663" s="35" t="s">
        <v>41</v>
      </c>
      <c r="E663" s="33" t="s">
        <v>150</v>
      </c>
      <c r="F663" s="33">
        <v>117.9</v>
      </c>
      <c r="G663" s="33" t="s">
        <v>51</v>
      </c>
      <c r="H663" s="33">
        <v>43000</v>
      </c>
      <c r="I663" s="33">
        <f t="shared" si="174"/>
        <v>5069700</v>
      </c>
      <c r="J663" s="82" t="s">
        <v>38</v>
      </c>
      <c r="K663" s="130" t="s">
        <v>1276</v>
      </c>
      <c r="L663" s="56">
        <f t="shared" si="181"/>
        <v>0</v>
      </c>
      <c r="M663" s="56"/>
      <c r="N663" s="56"/>
      <c r="O663" s="56">
        <f t="shared" si="182"/>
        <v>0</v>
      </c>
      <c r="P663" s="56"/>
      <c r="Q663" s="56"/>
      <c r="R663" s="56">
        <f t="shared" si="183"/>
        <v>0</v>
      </c>
      <c r="S663" s="56"/>
      <c r="T663" s="56"/>
      <c r="U663" s="56">
        <f t="shared" si="184"/>
        <v>0</v>
      </c>
      <c r="V663" s="56"/>
      <c r="W663" s="56"/>
      <c r="X663" s="56">
        <f t="shared" si="185"/>
        <v>0</v>
      </c>
      <c r="Y663" s="56"/>
      <c r="Z663" s="56"/>
      <c r="AA663" s="156">
        <f t="shared" si="186"/>
        <v>5069700</v>
      </c>
      <c r="AB663" s="157"/>
    </row>
    <row r="664" spans="1:28" ht="15.75" x14ac:dyDescent="0.25">
      <c r="A664" s="39">
        <v>45982</v>
      </c>
      <c r="B664" s="33" t="s">
        <v>509</v>
      </c>
      <c r="C664" s="33"/>
      <c r="D664" s="35" t="s">
        <v>41</v>
      </c>
      <c r="E664" s="33" t="s">
        <v>148</v>
      </c>
      <c r="F664" s="33">
        <v>20</v>
      </c>
      <c r="G664" s="33" t="s">
        <v>51</v>
      </c>
      <c r="H664" s="33">
        <v>55000</v>
      </c>
      <c r="I664" s="33">
        <f t="shared" si="174"/>
        <v>1100000</v>
      </c>
      <c r="J664" s="82" t="s">
        <v>38</v>
      </c>
      <c r="K664" s="130" t="s">
        <v>1242</v>
      </c>
      <c r="L664" s="56">
        <f t="shared" si="181"/>
        <v>0</v>
      </c>
      <c r="M664" s="56"/>
      <c r="N664" s="56"/>
      <c r="O664" s="56">
        <f t="shared" si="182"/>
        <v>0</v>
      </c>
      <c r="P664" s="56"/>
      <c r="Q664" s="56"/>
      <c r="R664" s="56">
        <f t="shared" si="183"/>
        <v>0</v>
      </c>
      <c r="S664" s="56"/>
      <c r="T664" s="56"/>
      <c r="U664" s="56">
        <f t="shared" si="184"/>
        <v>0</v>
      </c>
      <c r="V664" s="56"/>
      <c r="W664" s="56"/>
      <c r="X664" s="56">
        <f t="shared" si="185"/>
        <v>0</v>
      </c>
      <c r="Y664" s="56"/>
      <c r="Z664" s="56"/>
      <c r="AA664" s="156">
        <f t="shared" si="186"/>
        <v>1100000</v>
      </c>
      <c r="AB664" s="157"/>
    </row>
    <row r="665" spans="1:28" ht="15.75" x14ac:dyDescent="0.25">
      <c r="A665" s="39">
        <v>45982</v>
      </c>
      <c r="B665" s="33" t="s">
        <v>282</v>
      </c>
      <c r="C665" s="33"/>
      <c r="D665" s="35" t="s">
        <v>41</v>
      </c>
      <c r="E665" s="33" t="s">
        <v>45</v>
      </c>
      <c r="F665" s="33">
        <v>25</v>
      </c>
      <c r="G665" s="33" t="s">
        <v>51</v>
      </c>
      <c r="H665" s="33">
        <v>180000</v>
      </c>
      <c r="I665" s="33">
        <f t="shared" si="174"/>
        <v>4500000</v>
      </c>
      <c r="J665" s="37" t="s">
        <v>240</v>
      </c>
      <c r="K665" s="33"/>
      <c r="L665" s="56">
        <f t="shared" si="181"/>
        <v>0</v>
      </c>
      <c r="M665" s="56"/>
      <c r="N665" s="56"/>
      <c r="O665" s="56">
        <f t="shared" si="182"/>
        <v>4500000</v>
      </c>
      <c r="P665" s="56">
        <v>4500000</v>
      </c>
      <c r="Q665" s="56"/>
      <c r="R665" s="56">
        <f t="shared" si="183"/>
        <v>0</v>
      </c>
      <c r="S665" s="56"/>
      <c r="T665" s="56"/>
      <c r="U665" s="56">
        <f t="shared" si="184"/>
        <v>0</v>
      </c>
      <c r="V665" s="56"/>
      <c r="W665" s="56"/>
      <c r="X665" s="56">
        <f t="shared" si="185"/>
        <v>0</v>
      </c>
      <c r="Y665" s="56"/>
      <c r="Z665" s="56"/>
      <c r="AA665" s="156">
        <f t="shared" si="186"/>
        <v>0</v>
      </c>
      <c r="AB665" s="157">
        <v>45982</v>
      </c>
    </row>
    <row r="666" spans="1:28" ht="15.75" x14ac:dyDescent="0.25">
      <c r="A666" s="32">
        <v>45982</v>
      </c>
      <c r="B666" s="33" t="s">
        <v>1135</v>
      </c>
      <c r="C666" s="33"/>
      <c r="D666" s="33" t="s">
        <v>41</v>
      </c>
      <c r="E666" s="33" t="s">
        <v>32</v>
      </c>
      <c r="F666" s="33">
        <v>1</v>
      </c>
      <c r="G666" s="33" t="s">
        <v>33</v>
      </c>
      <c r="H666" s="33">
        <v>150000</v>
      </c>
      <c r="I666" s="33">
        <f t="shared" si="174"/>
        <v>150000</v>
      </c>
      <c r="J666" s="37" t="s">
        <v>241</v>
      </c>
      <c r="K666" s="33"/>
      <c r="L666" s="56">
        <f t="shared" si="181"/>
        <v>0</v>
      </c>
      <c r="M666" s="56"/>
      <c r="N666" s="56"/>
      <c r="O666" s="56">
        <f t="shared" si="182"/>
        <v>0</v>
      </c>
      <c r="P666" s="56"/>
      <c r="Q666" s="56"/>
      <c r="R666" s="56">
        <f t="shared" si="183"/>
        <v>0</v>
      </c>
      <c r="S666" s="56"/>
      <c r="T666" s="56"/>
      <c r="U666" s="56">
        <f t="shared" si="184"/>
        <v>150000</v>
      </c>
      <c r="V666" s="56">
        <v>150000</v>
      </c>
      <c r="W666" s="56"/>
      <c r="X666" s="56">
        <f t="shared" si="185"/>
        <v>0</v>
      </c>
      <c r="Y666" s="56"/>
      <c r="Z666" s="56"/>
      <c r="AA666" s="156">
        <f t="shared" si="186"/>
        <v>0</v>
      </c>
      <c r="AB666" s="157">
        <v>45982</v>
      </c>
    </row>
    <row r="667" spans="1:28" ht="16.5" thickBot="1" x14ac:dyDescent="0.3">
      <c r="A667" s="61">
        <v>45982</v>
      </c>
      <c r="B667" s="62" t="s">
        <v>1135</v>
      </c>
      <c r="C667" s="62"/>
      <c r="D667" s="104" t="s">
        <v>41</v>
      </c>
      <c r="E667" s="62" t="s">
        <v>295</v>
      </c>
      <c r="F667" s="62">
        <v>2</v>
      </c>
      <c r="G667" s="62" t="s">
        <v>33</v>
      </c>
      <c r="H667" s="62">
        <v>230000</v>
      </c>
      <c r="I667" s="62">
        <f t="shared" si="174"/>
        <v>460000</v>
      </c>
      <c r="J667" s="63" t="s">
        <v>241</v>
      </c>
      <c r="K667" s="62"/>
      <c r="L667" s="158">
        <f t="shared" si="181"/>
        <v>0</v>
      </c>
      <c r="M667" s="158"/>
      <c r="N667" s="158"/>
      <c r="O667" s="158">
        <f t="shared" si="182"/>
        <v>0</v>
      </c>
      <c r="P667" s="158"/>
      <c r="Q667" s="158"/>
      <c r="R667" s="158">
        <f t="shared" si="183"/>
        <v>0</v>
      </c>
      <c r="S667" s="158"/>
      <c r="T667" s="158"/>
      <c r="U667" s="158">
        <f t="shared" si="184"/>
        <v>460000</v>
      </c>
      <c r="V667" s="158">
        <v>460000</v>
      </c>
      <c r="W667" s="158"/>
      <c r="X667" s="158">
        <f t="shared" si="185"/>
        <v>0</v>
      </c>
      <c r="Y667" s="158"/>
      <c r="Z667" s="158"/>
      <c r="AA667" s="159">
        <f t="shared" si="186"/>
        <v>0</v>
      </c>
      <c r="AB667" s="160">
        <v>45982</v>
      </c>
    </row>
    <row r="668" spans="1:28" ht="15.75" x14ac:dyDescent="0.25">
      <c r="A668" s="39">
        <v>45983</v>
      </c>
      <c r="B668" s="35" t="s">
        <v>258</v>
      </c>
      <c r="C668" s="35"/>
      <c r="D668" s="35" t="s">
        <v>41</v>
      </c>
      <c r="E668" s="35" t="s">
        <v>185</v>
      </c>
      <c r="F668" s="35">
        <v>41600</v>
      </c>
      <c r="G668" s="35" t="s">
        <v>29</v>
      </c>
      <c r="H668" s="35">
        <v>900</v>
      </c>
      <c r="I668" s="128">
        <f t="shared" si="174"/>
        <v>37440000</v>
      </c>
      <c r="J668" s="82" t="s">
        <v>38</v>
      </c>
      <c r="K668" s="35" t="s">
        <v>1280</v>
      </c>
      <c r="L668" s="161">
        <f t="shared" si="181"/>
        <v>0</v>
      </c>
      <c r="M668" s="161"/>
      <c r="N668" s="161"/>
      <c r="O668" s="161">
        <f t="shared" si="182"/>
        <v>0</v>
      </c>
      <c r="P668" s="161"/>
      <c r="Q668" s="161"/>
      <c r="R668" s="161">
        <f t="shared" si="183"/>
        <v>0</v>
      </c>
      <c r="S668" s="161"/>
      <c r="T668" s="161"/>
      <c r="U668" s="161">
        <f t="shared" si="184"/>
        <v>0</v>
      </c>
      <c r="V668" s="161"/>
      <c r="W668" s="161"/>
      <c r="X668" s="161">
        <f t="shared" si="185"/>
        <v>0</v>
      </c>
      <c r="Y668" s="161"/>
      <c r="Z668" s="161"/>
      <c r="AA668" s="162">
        <f t="shared" si="186"/>
        <v>37440000</v>
      </c>
      <c r="AB668" s="163"/>
    </row>
    <row r="669" spans="1:28" ht="15.75" x14ac:dyDescent="0.25">
      <c r="A669" s="39">
        <v>45983</v>
      </c>
      <c r="B669" s="33" t="s">
        <v>194</v>
      </c>
      <c r="C669" s="33"/>
      <c r="D669" s="35" t="s">
        <v>41</v>
      </c>
      <c r="E669" s="33" t="s">
        <v>95</v>
      </c>
      <c r="F669" s="33">
        <v>5200</v>
      </c>
      <c r="G669" s="35" t="s">
        <v>29</v>
      </c>
      <c r="H669" s="33">
        <v>4000</v>
      </c>
      <c r="I669" s="33">
        <f t="shared" si="174"/>
        <v>20800000</v>
      </c>
      <c r="J669" s="37" t="s">
        <v>240</v>
      </c>
      <c r="K669" s="33"/>
      <c r="L669" s="56">
        <f t="shared" ref="L669:L686" si="187">M669+N669</f>
        <v>0</v>
      </c>
      <c r="M669" s="56"/>
      <c r="N669" s="56"/>
      <c r="O669" s="56">
        <f t="shared" ref="O669:O686" si="188">P669+Q669</f>
        <v>20800000</v>
      </c>
      <c r="P669" s="56">
        <v>20800000</v>
      </c>
      <c r="Q669" s="56"/>
      <c r="R669" s="56">
        <f t="shared" ref="R669:R686" si="189">S669+T669</f>
        <v>0</v>
      </c>
      <c r="S669" s="56"/>
      <c r="T669" s="56"/>
      <c r="U669" s="56">
        <f t="shared" ref="U669:U686" si="190">V669+W669</f>
        <v>0</v>
      </c>
      <c r="V669" s="56"/>
      <c r="W669" s="56"/>
      <c r="X669" s="56">
        <f t="shared" ref="X669:X686" si="191">Y669+Z669</f>
        <v>0</v>
      </c>
      <c r="Y669" s="56"/>
      <c r="Z669" s="56"/>
      <c r="AA669" s="156">
        <f t="shared" ref="AA669:AA686" si="192">C669+I669-L669-O669-U669-X669-R669</f>
        <v>0</v>
      </c>
      <c r="AB669" s="157">
        <v>45978</v>
      </c>
    </row>
    <row r="670" spans="1:28" ht="15.75" x14ac:dyDescent="0.25">
      <c r="A670" s="39">
        <v>45983</v>
      </c>
      <c r="B670" s="33" t="s">
        <v>194</v>
      </c>
      <c r="C670" s="33"/>
      <c r="D670" s="35" t="s">
        <v>41</v>
      </c>
      <c r="E670" s="33" t="s">
        <v>155</v>
      </c>
      <c r="F670" s="33">
        <v>5200</v>
      </c>
      <c r="G670" s="35" t="s">
        <v>29</v>
      </c>
      <c r="H670" s="33">
        <v>4000</v>
      </c>
      <c r="I670" s="33">
        <f t="shared" si="174"/>
        <v>20800000</v>
      </c>
      <c r="J670" s="37" t="s">
        <v>240</v>
      </c>
      <c r="K670" s="33"/>
      <c r="L670" s="56">
        <f t="shared" si="187"/>
        <v>0</v>
      </c>
      <c r="M670" s="56"/>
      <c r="N670" s="56"/>
      <c r="O670" s="56">
        <f t="shared" si="188"/>
        <v>20800000</v>
      </c>
      <c r="P670" s="56">
        <v>20800000</v>
      </c>
      <c r="Q670" s="56"/>
      <c r="R670" s="56">
        <f t="shared" si="189"/>
        <v>0</v>
      </c>
      <c r="S670" s="56"/>
      <c r="T670" s="56"/>
      <c r="U670" s="56">
        <f t="shared" si="190"/>
        <v>0</v>
      </c>
      <c r="V670" s="56"/>
      <c r="W670" s="56"/>
      <c r="X670" s="56">
        <f t="shared" si="191"/>
        <v>0</v>
      </c>
      <c r="Y670" s="56"/>
      <c r="Z670" s="56"/>
      <c r="AA670" s="156">
        <f t="shared" si="192"/>
        <v>0</v>
      </c>
      <c r="AB670" s="157">
        <v>45978</v>
      </c>
    </row>
    <row r="671" spans="1:28" ht="15.75" x14ac:dyDescent="0.25">
      <c r="A671" s="39">
        <v>45983</v>
      </c>
      <c r="B671" s="33" t="s">
        <v>154</v>
      </c>
      <c r="C671" s="33"/>
      <c r="D671" s="35" t="s">
        <v>41</v>
      </c>
      <c r="E671" s="33" t="s">
        <v>156</v>
      </c>
      <c r="F671" s="33">
        <v>4</v>
      </c>
      <c r="G671" s="33" t="s">
        <v>23</v>
      </c>
      <c r="H671" s="33">
        <v>400000</v>
      </c>
      <c r="I671" s="33">
        <f t="shared" si="174"/>
        <v>1600000</v>
      </c>
      <c r="J671" s="82" t="s">
        <v>38</v>
      </c>
      <c r="K671" s="33" t="s">
        <v>1248</v>
      </c>
      <c r="L671" s="56">
        <f t="shared" si="187"/>
        <v>0</v>
      </c>
      <c r="M671" s="56"/>
      <c r="N671" s="56"/>
      <c r="O671" s="56">
        <f t="shared" si="188"/>
        <v>0</v>
      </c>
      <c r="P671" s="56"/>
      <c r="Q671" s="56"/>
      <c r="R671" s="56">
        <f t="shared" si="189"/>
        <v>0</v>
      </c>
      <c r="S671" s="56"/>
      <c r="T671" s="56"/>
      <c r="U671" s="56">
        <f t="shared" si="190"/>
        <v>0</v>
      </c>
      <c r="V671" s="56"/>
      <c r="W671" s="56"/>
      <c r="X671" s="56">
        <f t="shared" si="191"/>
        <v>0</v>
      </c>
      <c r="Y671" s="56"/>
      <c r="Z671" s="56"/>
      <c r="AA671" s="156">
        <f t="shared" si="192"/>
        <v>1600000</v>
      </c>
      <c r="AB671" s="157"/>
    </row>
    <row r="672" spans="1:28" ht="15.75" x14ac:dyDescent="0.25">
      <c r="A672" s="39">
        <v>45983</v>
      </c>
      <c r="B672" s="33" t="s">
        <v>191</v>
      </c>
      <c r="C672" s="33"/>
      <c r="D672" s="35" t="s">
        <v>41</v>
      </c>
      <c r="E672" s="33" t="s">
        <v>394</v>
      </c>
      <c r="F672" s="33">
        <v>2</v>
      </c>
      <c r="G672" s="33" t="s">
        <v>51</v>
      </c>
      <c r="H672" s="33">
        <v>300000</v>
      </c>
      <c r="I672" s="33">
        <f t="shared" si="174"/>
        <v>600000</v>
      </c>
      <c r="J672" s="82" t="s">
        <v>43</v>
      </c>
      <c r="K672" s="33" t="s">
        <v>1262</v>
      </c>
      <c r="L672" s="56">
        <f t="shared" si="187"/>
        <v>0</v>
      </c>
      <c r="M672" s="56"/>
      <c r="N672" s="56"/>
      <c r="O672" s="56">
        <f t="shared" si="188"/>
        <v>0</v>
      </c>
      <c r="P672" s="56"/>
      <c r="Q672" s="56"/>
      <c r="R672" s="56">
        <f t="shared" si="189"/>
        <v>0</v>
      </c>
      <c r="S672" s="56"/>
      <c r="T672" s="56"/>
      <c r="U672" s="56">
        <f t="shared" si="190"/>
        <v>0</v>
      </c>
      <c r="V672" s="56"/>
      <c r="W672" s="56"/>
      <c r="X672" s="56">
        <f t="shared" si="191"/>
        <v>0</v>
      </c>
      <c r="Y672" s="56"/>
      <c r="Z672" s="56"/>
      <c r="AA672" s="156">
        <f t="shared" si="192"/>
        <v>600000</v>
      </c>
      <c r="AB672" s="157"/>
    </row>
    <row r="673" spans="1:28" ht="15.75" x14ac:dyDescent="0.25">
      <c r="A673" s="39">
        <v>45983</v>
      </c>
      <c r="B673" s="33" t="s">
        <v>191</v>
      </c>
      <c r="C673" s="33"/>
      <c r="D673" s="35" t="s">
        <v>41</v>
      </c>
      <c r="E673" s="33" t="s">
        <v>50</v>
      </c>
      <c r="F673" s="33">
        <v>1</v>
      </c>
      <c r="G673" s="33" t="s">
        <v>51</v>
      </c>
      <c r="H673" s="33">
        <v>170000</v>
      </c>
      <c r="I673" s="33">
        <f t="shared" si="174"/>
        <v>170000</v>
      </c>
      <c r="J673" s="82" t="s">
        <v>43</v>
      </c>
      <c r="K673" s="33" t="s">
        <v>1262</v>
      </c>
      <c r="L673" s="56">
        <f t="shared" si="187"/>
        <v>0</v>
      </c>
      <c r="M673" s="56"/>
      <c r="N673" s="56"/>
      <c r="O673" s="56">
        <f t="shared" si="188"/>
        <v>0</v>
      </c>
      <c r="P673" s="56"/>
      <c r="Q673" s="56"/>
      <c r="R673" s="56">
        <f t="shared" si="189"/>
        <v>0</v>
      </c>
      <c r="S673" s="56"/>
      <c r="T673" s="56"/>
      <c r="U673" s="56">
        <f t="shared" si="190"/>
        <v>0</v>
      </c>
      <c r="V673" s="56"/>
      <c r="W673" s="56"/>
      <c r="X673" s="56">
        <f t="shared" si="191"/>
        <v>0</v>
      </c>
      <c r="Y673" s="56"/>
      <c r="Z673" s="56"/>
      <c r="AA673" s="156">
        <f t="shared" si="192"/>
        <v>170000</v>
      </c>
      <c r="AB673" s="157"/>
    </row>
    <row r="674" spans="1:28" ht="15.75" x14ac:dyDescent="0.25">
      <c r="A674" s="39">
        <v>45983</v>
      </c>
      <c r="B674" s="33" t="s">
        <v>824</v>
      </c>
      <c r="C674" s="33"/>
      <c r="D674" s="35" t="s">
        <v>41</v>
      </c>
      <c r="E674" s="33" t="s">
        <v>110</v>
      </c>
      <c r="F674" s="33">
        <v>2000</v>
      </c>
      <c r="G674" s="33" t="s">
        <v>29</v>
      </c>
      <c r="H674" s="33">
        <v>1850</v>
      </c>
      <c r="I674" s="33">
        <f t="shared" si="174"/>
        <v>3700000</v>
      </c>
      <c r="J674" s="37" t="s">
        <v>241</v>
      </c>
      <c r="K674" s="33" t="s">
        <v>1262</v>
      </c>
      <c r="L674" s="56">
        <f t="shared" si="187"/>
        <v>0</v>
      </c>
      <c r="M674" s="56"/>
      <c r="N674" s="56"/>
      <c r="O674" s="56">
        <f t="shared" si="188"/>
        <v>0</v>
      </c>
      <c r="P674" s="56"/>
      <c r="Q674" s="56"/>
      <c r="R674" s="56">
        <f t="shared" si="189"/>
        <v>0</v>
      </c>
      <c r="S674" s="56"/>
      <c r="T674" s="56"/>
      <c r="U674" s="56">
        <f t="shared" si="190"/>
        <v>3700000</v>
      </c>
      <c r="V674" s="56">
        <v>3700000</v>
      </c>
      <c r="W674" s="56"/>
      <c r="X674" s="56">
        <f t="shared" si="191"/>
        <v>0</v>
      </c>
      <c r="Y674" s="56"/>
      <c r="Z674" s="56"/>
      <c r="AA674" s="156">
        <f t="shared" si="192"/>
        <v>0</v>
      </c>
      <c r="AB674" s="157">
        <v>45985</v>
      </c>
    </row>
    <row r="675" spans="1:28" ht="15.75" x14ac:dyDescent="0.25">
      <c r="A675" s="39">
        <v>45983</v>
      </c>
      <c r="B675" s="33" t="s">
        <v>824</v>
      </c>
      <c r="C675" s="33"/>
      <c r="D675" s="35" t="s">
        <v>41</v>
      </c>
      <c r="E675" s="33" t="s">
        <v>945</v>
      </c>
      <c r="F675" s="33">
        <v>3000</v>
      </c>
      <c r="G675" s="33" t="s">
        <v>29</v>
      </c>
      <c r="H675" s="33">
        <v>1850</v>
      </c>
      <c r="I675" s="33">
        <f t="shared" si="174"/>
        <v>5550000</v>
      </c>
      <c r="J675" s="37" t="s">
        <v>241</v>
      </c>
      <c r="K675" s="33" t="s">
        <v>1262</v>
      </c>
      <c r="L675" s="56">
        <f t="shared" si="187"/>
        <v>0</v>
      </c>
      <c r="M675" s="56"/>
      <c r="N675" s="56"/>
      <c r="O675" s="56">
        <f t="shared" si="188"/>
        <v>0</v>
      </c>
      <c r="P675" s="56"/>
      <c r="Q675" s="56"/>
      <c r="R675" s="56">
        <f t="shared" si="189"/>
        <v>0</v>
      </c>
      <c r="S675" s="56"/>
      <c r="T675" s="56"/>
      <c r="U675" s="56">
        <f t="shared" si="190"/>
        <v>5550000</v>
      </c>
      <c r="V675" s="56">
        <v>5550000</v>
      </c>
      <c r="W675" s="56"/>
      <c r="X675" s="56">
        <f t="shared" si="191"/>
        <v>0</v>
      </c>
      <c r="Y675" s="56"/>
      <c r="Z675" s="56"/>
      <c r="AA675" s="156">
        <f t="shared" si="192"/>
        <v>0</v>
      </c>
      <c r="AB675" s="157">
        <v>45985</v>
      </c>
    </row>
    <row r="676" spans="1:28" ht="15.75" x14ac:dyDescent="0.25">
      <c r="A676" s="39">
        <v>45983</v>
      </c>
      <c r="B676" s="33" t="s">
        <v>393</v>
      </c>
      <c r="C676" s="33"/>
      <c r="D676" s="35" t="s">
        <v>41</v>
      </c>
      <c r="E676" s="33" t="s">
        <v>439</v>
      </c>
      <c r="F676" s="33">
        <v>1</v>
      </c>
      <c r="G676" s="33" t="s">
        <v>267</v>
      </c>
      <c r="H676" s="33">
        <v>1150000</v>
      </c>
      <c r="I676" s="33">
        <f t="shared" si="174"/>
        <v>1150000</v>
      </c>
      <c r="J676" s="37" t="s">
        <v>240</v>
      </c>
      <c r="K676" s="33" t="s">
        <v>1262</v>
      </c>
      <c r="L676" s="56">
        <f t="shared" si="187"/>
        <v>0</v>
      </c>
      <c r="M676" s="56"/>
      <c r="N676" s="56"/>
      <c r="O676" s="56">
        <f t="shared" si="188"/>
        <v>1150000</v>
      </c>
      <c r="P676" s="56">
        <v>1150000</v>
      </c>
      <c r="Q676" s="56"/>
      <c r="R676" s="56">
        <f t="shared" si="189"/>
        <v>0</v>
      </c>
      <c r="S676" s="56"/>
      <c r="T676" s="56"/>
      <c r="U676" s="56">
        <f t="shared" si="190"/>
        <v>0</v>
      </c>
      <c r="V676" s="56"/>
      <c r="W676" s="56"/>
      <c r="X676" s="56">
        <f t="shared" si="191"/>
        <v>0</v>
      </c>
      <c r="Y676" s="56"/>
      <c r="Z676" s="56"/>
      <c r="AA676" s="156">
        <f t="shared" si="192"/>
        <v>0</v>
      </c>
      <c r="AB676" s="157">
        <v>45985</v>
      </c>
    </row>
    <row r="677" spans="1:28" ht="15.75" x14ac:dyDescent="0.25">
      <c r="A677" s="39">
        <v>45983</v>
      </c>
      <c r="B677" s="33" t="s">
        <v>414</v>
      </c>
      <c r="C677" s="33"/>
      <c r="D677" s="35" t="s">
        <v>41</v>
      </c>
      <c r="E677" s="33" t="s">
        <v>61</v>
      </c>
      <c r="F677" s="33">
        <v>5</v>
      </c>
      <c r="G677" s="33" t="s">
        <v>25</v>
      </c>
      <c r="H677" s="33">
        <v>45000</v>
      </c>
      <c r="I677" s="33">
        <f t="shared" si="174"/>
        <v>225000</v>
      </c>
      <c r="J677" s="37" t="s">
        <v>241</v>
      </c>
      <c r="K677" s="33"/>
      <c r="L677" s="56">
        <f t="shared" si="187"/>
        <v>0</v>
      </c>
      <c r="M677" s="56"/>
      <c r="N677" s="56"/>
      <c r="O677" s="56">
        <f t="shared" si="188"/>
        <v>0</v>
      </c>
      <c r="P677" s="56"/>
      <c r="Q677" s="56"/>
      <c r="R677" s="56">
        <f t="shared" si="189"/>
        <v>0</v>
      </c>
      <c r="S677" s="56"/>
      <c r="T677" s="56"/>
      <c r="U677" s="56">
        <f t="shared" si="190"/>
        <v>225000</v>
      </c>
      <c r="V677" s="56">
        <v>225000</v>
      </c>
      <c r="W677" s="56"/>
      <c r="X677" s="56">
        <f t="shared" si="191"/>
        <v>0</v>
      </c>
      <c r="Y677" s="56"/>
      <c r="Z677" s="56"/>
      <c r="AA677" s="156">
        <f t="shared" si="192"/>
        <v>0</v>
      </c>
      <c r="AB677" s="157">
        <v>45983</v>
      </c>
    </row>
    <row r="678" spans="1:28" ht="15.75" x14ac:dyDescent="0.25">
      <c r="A678" s="39">
        <v>45983</v>
      </c>
      <c r="B678" s="35" t="s">
        <v>838</v>
      </c>
      <c r="C678" s="35"/>
      <c r="D678" s="35" t="s">
        <v>41</v>
      </c>
      <c r="E678" s="35" t="s">
        <v>110</v>
      </c>
      <c r="F678" s="35">
        <v>1000</v>
      </c>
      <c r="G678" s="35" t="s">
        <v>29</v>
      </c>
      <c r="H678" s="35">
        <v>2000</v>
      </c>
      <c r="I678" s="33">
        <f t="shared" si="174"/>
        <v>2000000</v>
      </c>
      <c r="J678" s="82" t="s">
        <v>38</v>
      </c>
      <c r="K678" s="136" t="s">
        <v>1242</v>
      </c>
      <c r="L678" s="56">
        <f t="shared" si="187"/>
        <v>0</v>
      </c>
      <c r="M678" s="56"/>
      <c r="N678" s="56"/>
      <c r="O678" s="56">
        <f t="shared" si="188"/>
        <v>0</v>
      </c>
      <c r="P678" s="56"/>
      <c r="Q678" s="56"/>
      <c r="R678" s="56">
        <f t="shared" si="189"/>
        <v>0</v>
      </c>
      <c r="S678" s="56"/>
      <c r="T678" s="56"/>
      <c r="U678" s="56">
        <f t="shared" si="190"/>
        <v>0</v>
      </c>
      <c r="V678" s="56"/>
      <c r="W678" s="56"/>
      <c r="X678" s="56">
        <f t="shared" si="191"/>
        <v>0</v>
      </c>
      <c r="Y678" s="56"/>
      <c r="Z678" s="56"/>
      <c r="AA678" s="156">
        <f t="shared" si="192"/>
        <v>2000000</v>
      </c>
      <c r="AB678" s="157"/>
    </row>
    <row r="679" spans="1:28" ht="15.75" x14ac:dyDescent="0.25">
      <c r="A679" s="39">
        <v>45983</v>
      </c>
      <c r="B679" s="35" t="s">
        <v>109</v>
      </c>
      <c r="C679" s="33"/>
      <c r="D679" s="35" t="s">
        <v>41</v>
      </c>
      <c r="E679" s="33" t="s">
        <v>185</v>
      </c>
      <c r="F679" s="33">
        <v>4000</v>
      </c>
      <c r="G679" s="35" t="s">
        <v>29</v>
      </c>
      <c r="H679" s="33">
        <v>900</v>
      </c>
      <c r="I679" s="33">
        <f t="shared" si="174"/>
        <v>3600000</v>
      </c>
      <c r="J679" s="37" t="s">
        <v>241</v>
      </c>
      <c r="K679" s="33"/>
      <c r="L679" s="56">
        <f t="shared" si="187"/>
        <v>3600000</v>
      </c>
      <c r="M679" s="56">
        <v>3600000</v>
      </c>
      <c r="N679" s="56"/>
      <c r="O679" s="56">
        <f t="shared" si="188"/>
        <v>0</v>
      </c>
      <c r="P679" s="56"/>
      <c r="Q679" s="56"/>
      <c r="R679" s="56">
        <f t="shared" si="189"/>
        <v>0</v>
      </c>
      <c r="S679" s="56"/>
      <c r="T679" s="56"/>
      <c r="U679" s="56">
        <f t="shared" si="190"/>
        <v>0</v>
      </c>
      <c r="V679" s="56"/>
      <c r="W679" s="56"/>
      <c r="X679" s="56">
        <f t="shared" si="191"/>
        <v>0</v>
      </c>
      <c r="Y679" s="56"/>
      <c r="Z679" s="56"/>
      <c r="AA679" s="156">
        <f t="shared" si="192"/>
        <v>0</v>
      </c>
      <c r="AB679" s="157">
        <v>45983</v>
      </c>
    </row>
    <row r="680" spans="1:28" ht="15.75" x14ac:dyDescent="0.25">
      <c r="A680" s="39">
        <v>45983</v>
      </c>
      <c r="B680" s="33" t="s">
        <v>170</v>
      </c>
      <c r="C680" s="33"/>
      <c r="D680" s="35" t="s">
        <v>41</v>
      </c>
      <c r="E680" s="33" t="s">
        <v>110</v>
      </c>
      <c r="F680" s="33">
        <v>1400</v>
      </c>
      <c r="G680" s="35" t="s">
        <v>29</v>
      </c>
      <c r="H680" s="33">
        <v>1900</v>
      </c>
      <c r="I680" s="33">
        <f t="shared" si="174"/>
        <v>2660000</v>
      </c>
      <c r="J680" s="37" t="s">
        <v>241</v>
      </c>
      <c r="K680" s="33"/>
      <c r="L680" s="56">
        <f t="shared" si="187"/>
        <v>2660000</v>
      </c>
      <c r="M680" s="56">
        <v>2660000</v>
      </c>
      <c r="N680" s="56"/>
      <c r="O680" s="56">
        <f t="shared" si="188"/>
        <v>0</v>
      </c>
      <c r="P680" s="56"/>
      <c r="Q680" s="56"/>
      <c r="R680" s="56">
        <f t="shared" si="189"/>
        <v>0</v>
      </c>
      <c r="S680" s="56"/>
      <c r="T680" s="56"/>
      <c r="U680" s="56">
        <f t="shared" si="190"/>
        <v>0</v>
      </c>
      <c r="V680" s="56"/>
      <c r="W680" s="56"/>
      <c r="X680" s="56">
        <f t="shared" si="191"/>
        <v>0</v>
      </c>
      <c r="Y680" s="56"/>
      <c r="Z680" s="56"/>
      <c r="AA680" s="156">
        <f t="shared" si="192"/>
        <v>0</v>
      </c>
      <c r="AB680" s="157">
        <v>45983</v>
      </c>
    </row>
    <row r="681" spans="1:28" ht="15.75" x14ac:dyDescent="0.25">
      <c r="A681" s="39">
        <v>45983</v>
      </c>
      <c r="B681" s="33" t="s">
        <v>81</v>
      </c>
      <c r="C681" s="33"/>
      <c r="D681" s="35" t="s">
        <v>41</v>
      </c>
      <c r="E681" s="33" t="s">
        <v>95</v>
      </c>
      <c r="F681" s="33">
        <v>300</v>
      </c>
      <c r="G681" s="35" t="s">
        <v>29</v>
      </c>
      <c r="H681" s="33">
        <v>3900</v>
      </c>
      <c r="I681" s="33">
        <f t="shared" si="174"/>
        <v>1170000</v>
      </c>
      <c r="J681" s="37" t="s">
        <v>241</v>
      </c>
      <c r="K681" s="33"/>
      <c r="L681" s="56">
        <f t="shared" si="187"/>
        <v>0</v>
      </c>
      <c r="M681" s="56"/>
      <c r="N681" s="56"/>
      <c r="O681" s="56">
        <f t="shared" si="188"/>
        <v>0</v>
      </c>
      <c r="P681" s="56"/>
      <c r="Q681" s="56"/>
      <c r="R681" s="56">
        <f t="shared" si="189"/>
        <v>0</v>
      </c>
      <c r="S681" s="56"/>
      <c r="T681" s="56"/>
      <c r="U681" s="56">
        <f t="shared" si="190"/>
        <v>1170000</v>
      </c>
      <c r="V681" s="56">
        <v>1170000</v>
      </c>
      <c r="W681" s="56"/>
      <c r="X681" s="56">
        <f t="shared" si="191"/>
        <v>0</v>
      </c>
      <c r="Y681" s="56"/>
      <c r="Z681" s="56"/>
      <c r="AA681" s="156">
        <f t="shared" si="192"/>
        <v>0</v>
      </c>
      <c r="AB681" s="157">
        <v>45983</v>
      </c>
    </row>
    <row r="682" spans="1:28" ht="15.75" x14ac:dyDescent="0.25">
      <c r="A682" s="39">
        <v>45983</v>
      </c>
      <c r="B682" s="33" t="s">
        <v>252</v>
      </c>
      <c r="C682" s="33"/>
      <c r="D682" s="35" t="s">
        <v>41</v>
      </c>
      <c r="E682" s="33" t="s">
        <v>139</v>
      </c>
      <c r="F682" s="33">
        <v>1</v>
      </c>
      <c r="G682" s="33" t="s">
        <v>23</v>
      </c>
      <c r="H682" s="33">
        <v>400000</v>
      </c>
      <c r="I682" s="33">
        <f t="shared" si="174"/>
        <v>400000</v>
      </c>
      <c r="J682" s="82" t="s">
        <v>43</v>
      </c>
      <c r="K682" s="33" t="s">
        <v>1248</v>
      </c>
      <c r="L682" s="56">
        <f t="shared" si="187"/>
        <v>0</v>
      </c>
      <c r="M682" s="56"/>
      <c r="N682" s="56"/>
      <c r="O682" s="56">
        <f t="shared" si="188"/>
        <v>0</v>
      </c>
      <c r="P682" s="56"/>
      <c r="Q682" s="56"/>
      <c r="R682" s="56">
        <f t="shared" si="189"/>
        <v>0</v>
      </c>
      <c r="S682" s="56"/>
      <c r="T682" s="56"/>
      <c r="U682" s="56">
        <f t="shared" si="190"/>
        <v>0</v>
      </c>
      <c r="V682" s="56"/>
      <c r="W682" s="56"/>
      <c r="X682" s="56">
        <f t="shared" si="191"/>
        <v>0</v>
      </c>
      <c r="Y682" s="56"/>
      <c r="Z682" s="56"/>
      <c r="AA682" s="156">
        <f t="shared" si="192"/>
        <v>400000</v>
      </c>
      <c r="AB682" s="157"/>
    </row>
    <row r="683" spans="1:28" ht="15.75" x14ac:dyDescent="0.25">
      <c r="A683" s="32">
        <v>45983</v>
      </c>
      <c r="B683" s="33" t="s">
        <v>614</v>
      </c>
      <c r="C683" s="33"/>
      <c r="D683" s="33" t="s">
        <v>41</v>
      </c>
      <c r="E683" s="33" t="s">
        <v>98</v>
      </c>
      <c r="F683" s="33">
        <v>133.80000000000001</v>
      </c>
      <c r="G683" s="33" t="s">
        <v>51</v>
      </c>
      <c r="H683" s="33">
        <v>43000</v>
      </c>
      <c r="I683" s="33">
        <f t="shared" si="174"/>
        <v>5753400.0000000009</v>
      </c>
      <c r="J683" s="82" t="s">
        <v>38</v>
      </c>
      <c r="K683" s="33" t="s">
        <v>1248</v>
      </c>
      <c r="L683" s="56">
        <f t="shared" si="187"/>
        <v>0</v>
      </c>
      <c r="M683" s="56"/>
      <c r="N683" s="56"/>
      <c r="O683" s="56">
        <f t="shared" si="188"/>
        <v>0</v>
      </c>
      <c r="P683" s="56"/>
      <c r="Q683" s="56"/>
      <c r="R683" s="56">
        <f t="shared" si="189"/>
        <v>0</v>
      </c>
      <c r="S683" s="56"/>
      <c r="T683" s="56"/>
      <c r="U683" s="56">
        <f t="shared" si="190"/>
        <v>0</v>
      </c>
      <c r="V683" s="56"/>
      <c r="W683" s="56"/>
      <c r="X683" s="56">
        <f t="shared" si="191"/>
        <v>0</v>
      </c>
      <c r="Y683" s="56"/>
      <c r="Z683" s="56"/>
      <c r="AA683" s="156">
        <f t="shared" si="192"/>
        <v>5753400.0000000009</v>
      </c>
      <c r="AB683" s="157"/>
    </row>
    <row r="684" spans="1:28" ht="15.75" x14ac:dyDescent="0.25">
      <c r="A684" s="39">
        <v>45983</v>
      </c>
      <c r="B684" s="33" t="s">
        <v>614</v>
      </c>
      <c r="C684" s="33"/>
      <c r="D684" s="35" t="s">
        <v>41</v>
      </c>
      <c r="E684" s="33" t="s">
        <v>587</v>
      </c>
      <c r="F684" s="33">
        <v>10</v>
      </c>
      <c r="G684" s="33" t="s">
        <v>51</v>
      </c>
      <c r="H684" s="33">
        <v>200000</v>
      </c>
      <c r="I684" s="33">
        <f t="shared" si="174"/>
        <v>2000000</v>
      </c>
      <c r="J684" s="82" t="s">
        <v>38</v>
      </c>
      <c r="K684" s="33" t="s">
        <v>1248</v>
      </c>
      <c r="L684" s="56">
        <f t="shared" si="187"/>
        <v>0</v>
      </c>
      <c r="M684" s="56"/>
      <c r="N684" s="56"/>
      <c r="O684" s="56">
        <f t="shared" si="188"/>
        <v>0</v>
      </c>
      <c r="P684" s="56"/>
      <c r="Q684" s="56"/>
      <c r="R684" s="56">
        <f t="shared" si="189"/>
        <v>0</v>
      </c>
      <c r="S684" s="56"/>
      <c r="T684" s="56"/>
      <c r="U684" s="56">
        <f t="shared" si="190"/>
        <v>0</v>
      </c>
      <c r="V684" s="56"/>
      <c r="W684" s="56"/>
      <c r="X684" s="56">
        <f t="shared" si="191"/>
        <v>0</v>
      </c>
      <c r="Y684" s="56"/>
      <c r="Z684" s="56"/>
      <c r="AA684" s="156">
        <f t="shared" si="192"/>
        <v>2000000</v>
      </c>
      <c r="AB684" s="157"/>
    </row>
    <row r="685" spans="1:28" ht="16.5" thickBot="1" x14ac:dyDescent="0.3">
      <c r="A685" s="61">
        <v>45983</v>
      </c>
      <c r="B685" s="62" t="s">
        <v>614</v>
      </c>
      <c r="C685" s="62"/>
      <c r="D685" s="104" t="s">
        <v>41</v>
      </c>
      <c r="E685" s="62" t="s">
        <v>61</v>
      </c>
      <c r="F685" s="62">
        <v>4</v>
      </c>
      <c r="G685" s="62" t="s">
        <v>25</v>
      </c>
      <c r="H685" s="62">
        <v>45000</v>
      </c>
      <c r="I685" s="62">
        <f t="shared" si="174"/>
        <v>180000</v>
      </c>
      <c r="J685" s="112" t="s">
        <v>38</v>
      </c>
      <c r="K685" s="62" t="s">
        <v>1248</v>
      </c>
      <c r="L685" s="158">
        <f t="shared" si="187"/>
        <v>0</v>
      </c>
      <c r="M685" s="158"/>
      <c r="N685" s="158"/>
      <c r="O685" s="158">
        <f t="shared" si="188"/>
        <v>0</v>
      </c>
      <c r="P685" s="158"/>
      <c r="Q685" s="158"/>
      <c r="R685" s="158">
        <f t="shared" si="189"/>
        <v>0</v>
      </c>
      <c r="S685" s="158"/>
      <c r="T685" s="158"/>
      <c r="U685" s="158">
        <f t="shared" si="190"/>
        <v>0</v>
      </c>
      <c r="V685" s="158"/>
      <c r="W685" s="158"/>
      <c r="X685" s="158">
        <f t="shared" si="191"/>
        <v>0</v>
      </c>
      <c r="Y685" s="158"/>
      <c r="Z685" s="158"/>
      <c r="AA685" s="159">
        <f t="shared" si="192"/>
        <v>180000</v>
      </c>
      <c r="AB685" s="160"/>
    </row>
    <row r="686" spans="1:28" ht="15.75" x14ac:dyDescent="0.25">
      <c r="A686" s="39">
        <v>45985</v>
      </c>
      <c r="B686" s="35" t="s">
        <v>75</v>
      </c>
      <c r="C686" s="35"/>
      <c r="D686" s="35" t="s">
        <v>41</v>
      </c>
      <c r="E686" s="35" t="s">
        <v>1176</v>
      </c>
      <c r="F686" s="35">
        <v>6.5</v>
      </c>
      <c r="G686" s="35" t="s">
        <v>178</v>
      </c>
      <c r="H686" s="35">
        <v>1200000</v>
      </c>
      <c r="I686" s="128">
        <f t="shared" si="174"/>
        <v>7800000</v>
      </c>
      <c r="J686" s="82" t="s">
        <v>38</v>
      </c>
      <c r="K686" s="35"/>
      <c r="L686" s="161">
        <f t="shared" si="187"/>
        <v>0</v>
      </c>
      <c r="M686" s="161"/>
      <c r="N686" s="161"/>
      <c r="O686" s="161">
        <f t="shared" si="188"/>
        <v>0</v>
      </c>
      <c r="P686" s="161"/>
      <c r="Q686" s="161"/>
      <c r="R686" s="161">
        <f t="shared" si="189"/>
        <v>0</v>
      </c>
      <c r="S686" s="161"/>
      <c r="T686" s="161"/>
      <c r="U686" s="161">
        <f t="shared" si="190"/>
        <v>0</v>
      </c>
      <c r="V686" s="161"/>
      <c r="W686" s="161"/>
      <c r="X686" s="161">
        <f t="shared" si="191"/>
        <v>0</v>
      </c>
      <c r="Y686" s="161"/>
      <c r="Z686" s="161"/>
      <c r="AA686" s="162">
        <f t="shared" si="192"/>
        <v>7800000</v>
      </c>
      <c r="AB686" s="163"/>
    </row>
    <row r="687" spans="1:28" ht="15.75" x14ac:dyDescent="0.25">
      <c r="A687" s="39">
        <v>45985</v>
      </c>
      <c r="B687" s="33" t="s">
        <v>238</v>
      </c>
      <c r="C687" s="33"/>
      <c r="D687" s="35" t="s">
        <v>41</v>
      </c>
      <c r="E687" s="33" t="s">
        <v>110</v>
      </c>
      <c r="F687" s="33">
        <v>1000</v>
      </c>
      <c r="G687" s="33" t="s">
        <v>29</v>
      </c>
      <c r="H687" s="33">
        <v>1800</v>
      </c>
      <c r="I687" s="33">
        <f t="shared" si="174"/>
        <v>1800000</v>
      </c>
      <c r="J687" s="37" t="s">
        <v>241</v>
      </c>
      <c r="K687" s="33"/>
      <c r="L687" s="56">
        <f t="shared" ref="L687:L720" si="193">M687+N687</f>
        <v>0</v>
      </c>
      <c r="M687" s="56"/>
      <c r="N687" s="56"/>
      <c r="O687" s="56">
        <f t="shared" ref="O687:O720" si="194">P687+Q687</f>
        <v>0</v>
      </c>
      <c r="P687" s="56"/>
      <c r="Q687" s="56"/>
      <c r="R687" s="56">
        <f t="shared" ref="R687:R720" si="195">S687+T687</f>
        <v>0</v>
      </c>
      <c r="S687" s="56"/>
      <c r="T687" s="56"/>
      <c r="U687" s="56">
        <f t="shared" ref="U687:U720" si="196">V687+W687</f>
        <v>1800000</v>
      </c>
      <c r="V687" s="56">
        <v>1800000</v>
      </c>
      <c r="W687" s="56"/>
      <c r="X687" s="56">
        <f t="shared" ref="X687:X720" si="197">Y687+Z687</f>
        <v>0</v>
      </c>
      <c r="Y687" s="56"/>
      <c r="Z687" s="56"/>
      <c r="AA687" s="156">
        <f t="shared" ref="AA687:AA720" si="198">C687+I687-L687-O687-U687-X687-R687</f>
        <v>0</v>
      </c>
      <c r="AB687" s="157">
        <v>45985</v>
      </c>
    </row>
    <row r="688" spans="1:28" ht="15.75" x14ac:dyDescent="0.25">
      <c r="A688" s="39">
        <v>45985</v>
      </c>
      <c r="B688" s="33" t="s">
        <v>369</v>
      </c>
      <c r="C688" s="33"/>
      <c r="D688" s="35" t="s">
        <v>41</v>
      </c>
      <c r="E688" s="33" t="s">
        <v>228</v>
      </c>
      <c r="F688" s="33">
        <v>1</v>
      </c>
      <c r="G688" s="33" t="s">
        <v>779</v>
      </c>
      <c r="H688" s="33">
        <v>900000</v>
      </c>
      <c r="I688" s="33">
        <f t="shared" si="174"/>
        <v>900000</v>
      </c>
      <c r="J688" s="37" t="s">
        <v>240</v>
      </c>
      <c r="K688" s="33"/>
      <c r="L688" s="56">
        <f t="shared" si="193"/>
        <v>0</v>
      </c>
      <c r="M688" s="56"/>
      <c r="N688" s="56"/>
      <c r="O688" s="56">
        <f t="shared" si="194"/>
        <v>900000</v>
      </c>
      <c r="P688" s="56">
        <v>900000</v>
      </c>
      <c r="Q688" s="56"/>
      <c r="R688" s="56">
        <f t="shared" si="195"/>
        <v>0</v>
      </c>
      <c r="S688" s="56"/>
      <c r="T688" s="56"/>
      <c r="U688" s="56">
        <f t="shared" si="196"/>
        <v>0</v>
      </c>
      <c r="V688" s="56"/>
      <c r="W688" s="56"/>
      <c r="X688" s="56">
        <f t="shared" si="197"/>
        <v>0</v>
      </c>
      <c r="Y688" s="56"/>
      <c r="Z688" s="56"/>
      <c r="AA688" s="156">
        <f t="shared" si="198"/>
        <v>0</v>
      </c>
      <c r="AB688" s="157">
        <v>45985</v>
      </c>
    </row>
    <row r="689" spans="1:28" ht="15.75" x14ac:dyDescent="0.25">
      <c r="A689" s="39">
        <v>45985</v>
      </c>
      <c r="B689" s="33" t="s">
        <v>369</v>
      </c>
      <c r="C689" s="33"/>
      <c r="D689" s="35" t="s">
        <v>41</v>
      </c>
      <c r="E689" s="33" t="s">
        <v>299</v>
      </c>
      <c r="F689" s="33">
        <v>1</v>
      </c>
      <c r="G689" s="33" t="s">
        <v>779</v>
      </c>
      <c r="H689" s="33">
        <v>900000</v>
      </c>
      <c r="I689" s="33">
        <f t="shared" si="174"/>
        <v>900000</v>
      </c>
      <c r="J689" s="37" t="s">
        <v>240</v>
      </c>
      <c r="K689" s="33"/>
      <c r="L689" s="56">
        <f t="shared" si="193"/>
        <v>0</v>
      </c>
      <c r="M689" s="56"/>
      <c r="N689" s="56"/>
      <c r="O689" s="56">
        <f t="shared" si="194"/>
        <v>900000</v>
      </c>
      <c r="P689" s="56">
        <v>900000</v>
      </c>
      <c r="Q689" s="56"/>
      <c r="R689" s="56">
        <f t="shared" si="195"/>
        <v>0</v>
      </c>
      <c r="S689" s="56"/>
      <c r="T689" s="56"/>
      <c r="U689" s="56">
        <f t="shared" si="196"/>
        <v>0</v>
      </c>
      <c r="V689" s="56"/>
      <c r="W689" s="56"/>
      <c r="X689" s="56">
        <f t="shared" si="197"/>
        <v>0</v>
      </c>
      <c r="Y689" s="56"/>
      <c r="Z689" s="56"/>
      <c r="AA689" s="156">
        <f t="shared" si="198"/>
        <v>0</v>
      </c>
      <c r="AB689" s="157">
        <v>45985</v>
      </c>
    </row>
    <row r="690" spans="1:28" ht="15.75" x14ac:dyDescent="0.25">
      <c r="A690" s="39">
        <v>45985</v>
      </c>
      <c r="B690" s="33" t="s">
        <v>1281</v>
      </c>
      <c r="C690" s="33"/>
      <c r="D690" s="33" t="s">
        <v>41</v>
      </c>
      <c r="E690" s="33" t="s">
        <v>70</v>
      </c>
      <c r="F690" s="33">
        <v>300</v>
      </c>
      <c r="G690" s="33" t="s">
        <v>29</v>
      </c>
      <c r="H690" s="33">
        <v>2720</v>
      </c>
      <c r="I690" s="33">
        <f t="shared" si="174"/>
        <v>816000</v>
      </c>
      <c r="J690" s="41" t="s">
        <v>241</v>
      </c>
      <c r="K690" s="33"/>
      <c r="L690" s="56">
        <f t="shared" si="193"/>
        <v>0</v>
      </c>
      <c r="M690" s="56"/>
      <c r="N690" s="56"/>
      <c r="O690" s="56">
        <f t="shared" si="194"/>
        <v>0</v>
      </c>
      <c r="P690" s="56"/>
      <c r="Q690" s="56"/>
      <c r="R690" s="56">
        <f t="shared" si="195"/>
        <v>0</v>
      </c>
      <c r="S690" s="56"/>
      <c r="T690" s="56"/>
      <c r="U690" s="56">
        <f t="shared" si="196"/>
        <v>816000</v>
      </c>
      <c r="V690" s="56">
        <v>816000</v>
      </c>
      <c r="W690" s="56"/>
      <c r="X690" s="56">
        <f t="shared" si="197"/>
        <v>0</v>
      </c>
      <c r="Y690" s="56"/>
      <c r="Z690" s="56"/>
      <c r="AA690" s="156">
        <f t="shared" si="198"/>
        <v>0</v>
      </c>
      <c r="AB690" s="157">
        <v>45982</v>
      </c>
    </row>
    <row r="691" spans="1:28" ht="15.75" x14ac:dyDescent="0.25">
      <c r="A691" s="39">
        <v>45985</v>
      </c>
      <c r="B691" s="33" t="s">
        <v>121</v>
      </c>
      <c r="C691" s="35"/>
      <c r="D691" s="33" t="s">
        <v>41</v>
      </c>
      <c r="E691" s="35" t="s">
        <v>123</v>
      </c>
      <c r="F691" s="35">
        <v>10</v>
      </c>
      <c r="G691" s="35" t="s">
        <v>51</v>
      </c>
      <c r="H691" s="35">
        <v>100000</v>
      </c>
      <c r="I691" s="33">
        <f t="shared" si="174"/>
        <v>1000000</v>
      </c>
      <c r="J691" s="37" t="s">
        <v>240</v>
      </c>
      <c r="K691" s="35"/>
      <c r="L691" s="56">
        <f t="shared" si="193"/>
        <v>0</v>
      </c>
      <c r="M691" s="56"/>
      <c r="N691" s="56"/>
      <c r="O691" s="56">
        <f t="shared" si="194"/>
        <v>1000000</v>
      </c>
      <c r="P691" s="56">
        <v>1000000</v>
      </c>
      <c r="Q691" s="56"/>
      <c r="R691" s="56">
        <f t="shared" si="195"/>
        <v>0</v>
      </c>
      <c r="S691" s="56"/>
      <c r="T691" s="56"/>
      <c r="U691" s="56">
        <f t="shared" si="196"/>
        <v>0</v>
      </c>
      <c r="V691" s="56"/>
      <c r="W691" s="56"/>
      <c r="X691" s="56">
        <f t="shared" si="197"/>
        <v>0</v>
      </c>
      <c r="Y691" s="56"/>
      <c r="Z691" s="56"/>
      <c r="AA691" s="156">
        <f t="shared" si="198"/>
        <v>0</v>
      </c>
      <c r="AB691" s="157">
        <v>45986</v>
      </c>
    </row>
    <row r="692" spans="1:28" ht="15.75" x14ac:dyDescent="0.25">
      <c r="A692" s="39">
        <v>45985</v>
      </c>
      <c r="B692" s="33" t="s">
        <v>92</v>
      </c>
      <c r="C692" s="35"/>
      <c r="D692" s="33" t="s">
        <v>41</v>
      </c>
      <c r="E692" s="35" t="s">
        <v>297</v>
      </c>
      <c r="F692" s="35">
        <v>1200</v>
      </c>
      <c r="G692" s="35" t="s">
        <v>29</v>
      </c>
      <c r="H692" s="35">
        <v>1850</v>
      </c>
      <c r="I692" s="33">
        <f t="shared" si="174"/>
        <v>2220000</v>
      </c>
      <c r="J692" s="41" t="s">
        <v>241</v>
      </c>
      <c r="K692" s="35"/>
      <c r="L692" s="56">
        <f t="shared" si="193"/>
        <v>2220000</v>
      </c>
      <c r="M692" s="56">
        <v>2220000</v>
      </c>
      <c r="N692" s="56"/>
      <c r="O692" s="56">
        <f t="shared" si="194"/>
        <v>0</v>
      </c>
      <c r="P692" s="56"/>
      <c r="Q692" s="56"/>
      <c r="R692" s="56">
        <f t="shared" si="195"/>
        <v>0</v>
      </c>
      <c r="S692" s="56"/>
      <c r="T692" s="56"/>
      <c r="U692" s="56">
        <f t="shared" si="196"/>
        <v>0</v>
      </c>
      <c r="V692" s="56"/>
      <c r="W692" s="56"/>
      <c r="X692" s="56">
        <f t="shared" si="197"/>
        <v>0</v>
      </c>
      <c r="Y692" s="56"/>
      <c r="Z692" s="56"/>
      <c r="AA692" s="156">
        <f t="shared" si="198"/>
        <v>0</v>
      </c>
      <c r="AB692" s="157">
        <v>45985</v>
      </c>
    </row>
    <row r="693" spans="1:28" ht="15.75" x14ac:dyDescent="0.25">
      <c r="A693" s="39">
        <v>45985</v>
      </c>
      <c r="B693" s="33" t="s">
        <v>40</v>
      </c>
      <c r="C693" s="33"/>
      <c r="D693" s="33" t="s">
        <v>41</v>
      </c>
      <c r="E693" s="33" t="s">
        <v>32</v>
      </c>
      <c r="F693" s="33">
        <v>1</v>
      </c>
      <c r="G693" s="33" t="s">
        <v>33</v>
      </c>
      <c r="H693" s="33">
        <v>150000</v>
      </c>
      <c r="I693" s="33">
        <f t="shared" si="174"/>
        <v>150000</v>
      </c>
      <c r="J693" s="41" t="s">
        <v>241</v>
      </c>
      <c r="K693" s="33"/>
      <c r="L693" s="56">
        <f t="shared" si="193"/>
        <v>150000</v>
      </c>
      <c r="M693" s="56">
        <v>150000</v>
      </c>
      <c r="N693" s="56"/>
      <c r="O693" s="56">
        <f t="shared" si="194"/>
        <v>0</v>
      </c>
      <c r="P693" s="56"/>
      <c r="Q693" s="56"/>
      <c r="R693" s="56">
        <f t="shared" si="195"/>
        <v>0</v>
      </c>
      <c r="S693" s="56"/>
      <c r="T693" s="56"/>
      <c r="U693" s="56">
        <f t="shared" si="196"/>
        <v>0</v>
      </c>
      <c r="V693" s="56"/>
      <c r="W693" s="56"/>
      <c r="X693" s="56">
        <f t="shared" si="197"/>
        <v>0</v>
      </c>
      <c r="Y693" s="56"/>
      <c r="Z693" s="56"/>
      <c r="AA693" s="156">
        <f t="shared" si="198"/>
        <v>0</v>
      </c>
      <c r="AB693" s="157">
        <v>45985</v>
      </c>
    </row>
    <row r="694" spans="1:28" ht="15.75" x14ac:dyDescent="0.25">
      <c r="A694" s="39">
        <v>45985</v>
      </c>
      <c r="B694" s="33" t="s">
        <v>1243</v>
      </c>
      <c r="C694" s="33"/>
      <c r="D694" s="33" t="s">
        <v>41</v>
      </c>
      <c r="E694" s="33" t="s">
        <v>175</v>
      </c>
      <c r="F694" s="33">
        <v>500</v>
      </c>
      <c r="G694" s="33" t="s">
        <v>25</v>
      </c>
      <c r="H694" s="33">
        <v>2000</v>
      </c>
      <c r="I694" s="33">
        <f t="shared" si="174"/>
        <v>1000000</v>
      </c>
      <c r="J694" s="41" t="s">
        <v>240</v>
      </c>
      <c r="K694" s="33"/>
      <c r="L694" s="56">
        <f t="shared" si="193"/>
        <v>0</v>
      </c>
      <c r="M694" s="56"/>
      <c r="N694" s="56"/>
      <c r="O694" s="56">
        <f t="shared" si="194"/>
        <v>1000000</v>
      </c>
      <c r="P694" s="56">
        <v>1000000</v>
      </c>
      <c r="Q694" s="56"/>
      <c r="R694" s="56">
        <f t="shared" si="195"/>
        <v>0</v>
      </c>
      <c r="S694" s="56"/>
      <c r="T694" s="56"/>
      <c r="U694" s="56">
        <f t="shared" si="196"/>
        <v>0</v>
      </c>
      <c r="V694" s="56"/>
      <c r="W694" s="56"/>
      <c r="X694" s="56">
        <f t="shared" si="197"/>
        <v>0</v>
      </c>
      <c r="Y694" s="56"/>
      <c r="Z694" s="56"/>
      <c r="AA694" s="156">
        <f t="shared" si="198"/>
        <v>0</v>
      </c>
      <c r="AB694" s="157">
        <v>45985</v>
      </c>
    </row>
    <row r="695" spans="1:28" ht="15.75" x14ac:dyDescent="0.25">
      <c r="A695" s="39">
        <v>45985</v>
      </c>
      <c r="B695" s="33" t="s">
        <v>219</v>
      </c>
      <c r="C695" s="33"/>
      <c r="D695" s="33" t="s">
        <v>41</v>
      </c>
      <c r="E695" s="33" t="s">
        <v>110</v>
      </c>
      <c r="F695" s="33">
        <v>10400</v>
      </c>
      <c r="G695" s="33" t="s">
        <v>29</v>
      </c>
      <c r="H695" s="33">
        <v>1900</v>
      </c>
      <c r="I695" s="33">
        <f t="shared" si="174"/>
        <v>19760000</v>
      </c>
      <c r="J695" s="82" t="s">
        <v>38</v>
      </c>
      <c r="K695" s="33" t="s">
        <v>1283</v>
      </c>
      <c r="L695" s="56">
        <f t="shared" si="193"/>
        <v>0</v>
      </c>
      <c r="M695" s="56"/>
      <c r="N695" s="56"/>
      <c r="O695" s="56">
        <f t="shared" si="194"/>
        <v>0</v>
      </c>
      <c r="P695" s="56"/>
      <c r="Q695" s="56"/>
      <c r="R695" s="56">
        <f t="shared" si="195"/>
        <v>0</v>
      </c>
      <c r="S695" s="56"/>
      <c r="T695" s="56"/>
      <c r="U695" s="56">
        <f t="shared" si="196"/>
        <v>0</v>
      </c>
      <c r="V695" s="56"/>
      <c r="W695" s="56"/>
      <c r="X695" s="56">
        <f t="shared" si="197"/>
        <v>0</v>
      </c>
      <c r="Y695" s="56"/>
      <c r="Z695" s="56"/>
      <c r="AA695" s="156">
        <f t="shared" si="198"/>
        <v>19760000</v>
      </c>
      <c r="AB695" s="157"/>
    </row>
    <row r="696" spans="1:28" ht="15.75" x14ac:dyDescent="0.25">
      <c r="A696" s="39">
        <v>45985</v>
      </c>
      <c r="B696" s="33" t="s">
        <v>161</v>
      </c>
      <c r="C696" s="33"/>
      <c r="D696" s="33" t="s">
        <v>41</v>
      </c>
      <c r="E696" s="33" t="s">
        <v>407</v>
      </c>
      <c r="F696" s="33">
        <v>5</v>
      </c>
      <c r="G696" s="33" t="s">
        <v>33</v>
      </c>
      <c r="H696" s="33">
        <v>300000</v>
      </c>
      <c r="I696" s="33">
        <f t="shared" si="174"/>
        <v>1500000</v>
      </c>
      <c r="J696" s="41" t="s">
        <v>241</v>
      </c>
      <c r="K696" s="33"/>
      <c r="L696" s="56">
        <f t="shared" si="193"/>
        <v>1500000</v>
      </c>
      <c r="M696" s="56">
        <v>1500000</v>
      </c>
      <c r="N696" s="56"/>
      <c r="O696" s="56">
        <f t="shared" si="194"/>
        <v>0</v>
      </c>
      <c r="P696" s="56"/>
      <c r="Q696" s="56"/>
      <c r="R696" s="56">
        <f t="shared" si="195"/>
        <v>0</v>
      </c>
      <c r="S696" s="56"/>
      <c r="T696" s="56"/>
      <c r="U696" s="56">
        <f t="shared" si="196"/>
        <v>0</v>
      </c>
      <c r="V696" s="56"/>
      <c r="W696" s="56"/>
      <c r="X696" s="56">
        <f t="shared" si="197"/>
        <v>0</v>
      </c>
      <c r="Y696" s="56"/>
      <c r="Z696" s="56"/>
      <c r="AA696" s="156">
        <f t="shared" si="198"/>
        <v>0</v>
      </c>
      <c r="AB696" s="157">
        <v>45985</v>
      </c>
    </row>
    <row r="697" spans="1:28" ht="15.75" x14ac:dyDescent="0.25">
      <c r="A697" s="32">
        <v>45985</v>
      </c>
      <c r="B697" s="33" t="s">
        <v>458</v>
      </c>
      <c r="C697" s="33"/>
      <c r="D697" s="33" t="s">
        <v>41</v>
      </c>
      <c r="E697" s="33" t="s">
        <v>567</v>
      </c>
      <c r="F697" s="33">
        <v>150.4</v>
      </c>
      <c r="G697" s="33" t="s">
        <v>51</v>
      </c>
      <c r="H697" s="33"/>
      <c r="I697" s="33">
        <f t="shared" si="174"/>
        <v>0</v>
      </c>
      <c r="J697" s="54"/>
      <c r="K697" s="33"/>
      <c r="L697" s="56">
        <f t="shared" si="193"/>
        <v>0</v>
      </c>
      <c r="M697" s="56"/>
      <c r="N697" s="56"/>
      <c r="O697" s="56">
        <f t="shared" si="194"/>
        <v>0</v>
      </c>
      <c r="P697" s="56"/>
      <c r="Q697" s="56"/>
      <c r="R697" s="56">
        <f t="shared" si="195"/>
        <v>0</v>
      </c>
      <c r="S697" s="56"/>
      <c r="T697" s="56"/>
      <c r="U697" s="56">
        <f t="shared" si="196"/>
        <v>0</v>
      </c>
      <c r="V697" s="56"/>
      <c r="W697" s="56"/>
      <c r="X697" s="56">
        <f t="shared" si="197"/>
        <v>0</v>
      </c>
      <c r="Y697" s="56"/>
      <c r="Z697" s="56"/>
      <c r="AA697" s="156">
        <f t="shared" si="198"/>
        <v>0</v>
      </c>
      <c r="AB697" s="157"/>
    </row>
    <row r="698" spans="1:28" ht="15.75" x14ac:dyDescent="0.25">
      <c r="A698" s="39">
        <v>45985</v>
      </c>
      <c r="B698" s="33" t="s">
        <v>314</v>
      </c>
      <c r="C698" s="33"/>
      <c r="D698" s="33" t="s">
        <v>41</v>
      </c>
      <c r="E698" s="33" t="s">
        <v>175</v>
      </c>
      <c r="F698" s="33">
        <v>2800</v>
      </c>
      <c r="G698" s="33" t="s">
        <v>29</v>
      </c>
      <c r="H698" s="33">
        <v>2000</v>
      </c>
      <c r="I698" s="33">
        <f t="shared" si="174"/>
        <v>5600000</v>
      </c>
      <c r="J698" s="41" t="s">
        <v>240</v>
      </c>
      <c r="K698" s="33"/>
      <c r="L698" s="56">
        <f t="shared" si="193"/>
        <v>0</v>
      </c>
      <c r="M698" s="56"/>
      <c r="N698" s="56"/>
      <c r="O698" s="56">
        <f t="shared" si="194"/>
        <v>5600000</v>
      </c>
      <c r="P698" s="56">
        <v>5600000</v>
      </c>
      <c r="Q698" s="56"/>
      <c r="R698" s="56">
        <f t="shared" si="195"/>
        <v>0</v>
      </c>
      <c r="S698" s="56"/>
      <c r="T698" s="56"/>
      <c r="U698" s="56">
        <f t="shared" si="196"/>
        <v>0</v>
      </c>
      <c r="V698" s="56"/>
      <c r="W698" s="56"/>
      <c r="X698" s="56">
        <f t="shared" si="197"/>
        <v>0</v>
      </c>
      <c r="Y698" s="56"/>
      <c r="Z698" s="56"/>
      <c r="AA698" s="156">
        <f t="shared" si="198"/>
        <v>0</v>
      </c>
      <c r="AB698" s="157">
        <v>45985</v>
      </c>
    </row>
    <row r="699" spans="1:28" ht="15.75" x14ac:dyDescent="0.25">
      <c r="A699" s="39">
        <v>45985</v>
      </c>
      <c r="B699" s="33" t="s">
        <v>936</v>
      </c>
      <c r="C699" s="33"/>
      <c r="D699" s="33" t="s">
        <v>41</v>
      </c>
      <c r="E699" s="33" t="s">
        <v>203</v>
      </c>
      <c r="F699" s="33">
        <v>14.5</v>
      </c>
      <c r="G699" s="33" t="s">
        <v>51</v>
      </c>
      <c r="H699" s="33">
        <v>43000</v>
      </c>
      <c r="I699" s="33">
        <f t="shared" si="174"/>
        <v>623500</v>
      </c>
      <c r="J699" s="41" t="s">
        <v>240</v>
      </c>
      <c r="K699" s="33"/>
      <c r="L699" s="56">
        <f t="shared" si="193"/>
        <v>0</v>
      </c>
      <c r="M699" s="56"/>
      <c r="N699" s="56"/>
      <c r="O699" s="56">
        <f t="shared" si="194"/>
        <v>623500</v>
      </c>
      <c r="P699" s="56">
        <v>623500</v>
      </c>
      <c r="Q699" s="56"/>
      <c r="R699" s="56">
        <f t="shared" si="195"/>
        <v>0</v>
      </c>
      <c r="S699" s="56"/>
      <c r="T699" s="56"/>
      <c r="U699" s="56">
        <f t="shared" si="196"/>
        <v>0</v>
      </c>
      <c r="V699" s="56"/>
      <c r="W699" s="56"/>
      <c r="X699" s="56">
        <f t="shared" si="197"/>
        <v>0</v>
      </c>
      <c r="Y699" s="56"/>
      <c r="Z699" s="56"/>
      <c r="AA699" s="156">
        <f t="shared" si="198"/>
        <v>0</v>
      </c>
      <c r="AB699" s="157">
        <v>45986</v>
      </c>
    </row>
    <row r="700" spans="1:28" ht="15.75" x14ac:dyDescent="0.25">
      <c r="A700" s="39">
        <v>45985</v>
      </c>
      <c r="B700" s="33" t="s">
        <v>936</v>
      </c>
      <c r="C700" s="35"/>
      <c r="D700" s="33" t="s">
        <v>41</v>
      </c>
      <c r="E700" s="35" t="s">
        <v>362</v>
      </c>
      <c r="F700" s="35">
        <v>116</v>
      </c>
      <c r="G700" s="35" t="s">
        <v>51</v>
      </c>
      <c r="H700" s="35">
        <v>43000</v>
      </c>
      <c r="I700" s="33">
        <f t="shared" si="174"/>
        <v>4988000</v>
      </c>
      <c r="J700" s="41" t="s">
        <v>240</v>
      </c>
      <c r="K700" s="35"/>
      <c r="L700" s="56">
        <f t="shared" si="193"/>
        <v>0</v>
      </c>
      <c r="M700" s="56"/>
      <c r="N700" s="56"/>
      <c r="O700" s="56">
        <f t="shared" si="194"/>
        <v>4988000</v>
      </c>
      <c r="P700" s="56">
        <v>4988000</v>
      </c>
      <c r="Q700" s="56"/>
      <c r="R700" s="56">
        <f t="shared" si="195"/>
        <v>0</v>
      </c>
      <c r="S700" s="56"/>
      <c r="T700" s="56"/>
      <c r="U700" s="56">
        <f t="shared" si="196"/>
        <v>0</v>
      </c>
      <c r="V700" s="56"/>
      <c r="W700" s="56"/>
      <c r="X700" s="56">
        <f t="shared" si="197"/>
        <v>0</v>
      </c>
      <c r="Y700" s="56"/>
      <c r="Z700" s="56"/>
      <c r="AA700" s="156">
        <f t="shared" si="198"/>
        <v>0</v>
      </c>
      <c r="AB700" s="157">
        <v>45986</v>
      </c>
    </row>
    <row r="701" spans="1:28" ht="15.75" x14ac:dyDescent="0.25">
      <c r="A701" s="39">
        <v>45985</v>
      </c>
      <c r="B701" s="33" t="s">
        <v>936</v>
      </c>
      <c r="C701" s="33"/>
      <c r="D701" s="33" t="s">
        <v>41</v>
      </c>
      <c r="E701" s="33" t="s">
        <v>467</v>
      </c>
      <c r="F701" s="33">
        <v>34.1</v>
      </c>
      <c r="G701" s="33" t="s">
        <v>51</v>
      </c>
      <c r="H701" s="33">
        <v>43000</v>
      </c>
      <c r="I701" s="33">
        <f t="shared" si="174"/>
        <v>1466300</v>
      </c>
      <c r="J701" s="41" t="s">
        <v>240</v>
      </c>
      <c r="K701" s="33"/>
      <c r="L701" s="56">
        <f t="shared" si="193"/>
        <v>0</v>
      </c>
      <c r="M701" s="56"/>
      <c r="N701" s="56"/>
      <c r="O701" s="56">
        <f t="shared" si="194"/>
        <v>1466300</v>
      </c>
      <c r="P701" s="56">
        <v>1466300</v>
      </c>
      <c r="Q701" s="56"/>
      <c r="R701" s="56">
        <f t="shared" si="195"/>
        <v>0</v>
      </c>
      <c r="S701" s="56"/>
      <c r="T701" s="56"/>
      <c r="U701" s="56">
        <f t="shared" si="196"/>
        <v>0</v>
      </c>
      <c r="V701" s="56"/>
      <c r="W701" s="56"/>
      <c r="X701" s="56">
        <f t="shared" si="197"/>
        <v>0</v>
      </c>
      <c r="Y701" s="56"/>
      <c r="Z701" s="56"/>
      <c r="AA701" s="156">
        <f t="shared" si="198"/>
        <v>0</v>
      </c>
      <c r="AB701" s="157">
        <v>45986</v>
      </c>
    </row>
    <row r="702" spans="1:28" ht="15.75" x14ac:dyDescent="0.25">
      <c r="A702" s="39">
        <v>45985</v>
      </c>
      <c r="B702" s="33" t="s">
        <v>936</v>
      </c>
      <c r="C702" s="33"/>
      <c r="D702" s="33" t="s">
        <v>41</v>
      </c>
      <c r="E702" s="33" t="s">
        <v>148</v>
      </c>
      <c r="F702" s="33">
        <v>160</v>
      </c>
      <c r="G702" s="33" t="s">
        <v>51</v>
      </c>
      <c r="H702" s="33">
        <v>60000</v>
      </c>
      <c r="I702" s="33">
        <f t="shared" si="174"/>
        <v>9600000</v>
      </c>
      <c r="J702" s="41" t="s">
        <v>34</v>
      </c>
      <c r="K702" s="33"/>
      <c r="L702" s="56">
        <f t="shared" si="193"/>
        <v>0</v>
      </c>
      <c r="M702" s="56"/>
      <c r="N702" s="56"/>
      <c r="O702" s="56">
        <f t="shared" si="194"/>
        <v>9633000</v>
      </c>
      <c r="P702" s="56">
        <v>9633000</v>
      </c>
      <c r="Q702" s="56"/>
      <c r="R702" s="56">
        <f t="shared" si="195"/>
        <v>0</v>
      </c>
      <c r="S702" s="56"/>
      <c r="T702" s="56"/>
      <c r="U702" s="56">
        <f t="shared" si="196"/>
        <v>0</v>
      </c>
      <c r="V702" s="56"/>
      <c r="W702" s="56"/>
      <c r="X702" s="56">
        <f t="shared" si="197"/>
        <v>0</v>
      </c>
      <c r="Y702" s="56"/>
      <c r="Z702" s="56"/>
      <c r="AA702" s="156">
        <f t="shared" si="198"/>
        <v>-33000</v>
      </c>
      <c r="AB702" s="157">
        <v>45986</v>
      </c>
    </row>
    <row r="703" spans="1:28" ht="15.75" x14ac:dyDescent="0.25">
      <c r="A703" s="39">
        <v>45985</v>
      </c>
      <c r="B703" s="33" t="s">
        <v>221</v>
      </c>
      <c r="C703" s="33"/>
      <c r="D703" s="33" t="s">
        <v>41</v>
      </c>
      <c r="E703" s="33" t="s">
        <v>175</v>
      </c>
      <c r="F703" s="33">
        <v>3000</v>
      </c>
      <c r="G703" s="33" t="s">
        <v>29</v>
      </c>
      <c r="H703" s="33">
        <v>2000</v>
      </c>
      <c r="I703" s="33">
        <f t="shared" ref="I703:I767" si="199">F703*H703</f>
        <v>6000000</v>
      </c>
      <c r="J703" s="85" t="s">
        <v>38</v>
      </c>
      <c r="K703" s="33" t="s">
        <v>1284</v>
      </c>
      <c r="L703" s="56">
        <f t="shared" si="193"/>
        <v>0</v>
      </c>
      <c r="M703" s="56"/>
      <c r="N703" s="56"/>
      <c r="O703" s="56">
        <f t="shared" si="194"/>
        <v>0</v>
      </c>
      <c r="P703" s="56"/>
      <c r="Q703" s="56"/>
      <c r="R703" s="56">
        <f t="shared" si="195"/>
        <v>0</v>
      </c>
      <c r="S703" s="56"/>
      <c r="T703" s="56"/>
      <c r="U703" s="56">
        <f t="shared" si="196"/>
        <v>0</v>
      </c>
      <c r="V703" s="56"/>
      <c r="W703" s="56"/>
      <c r="X703" s="56">
        <f t="shared" si="197"/>
        <v>0</v>
      </c>
      <c r="Y703" s="56"/>
      <c r="Z703" s="56"/>
      <c r="AA703" s="156">
        <f t="shared" si="198"/>
        <v>6000000</v>
      </c>
      <c r="AB703" s="157"/>
    </row>
    <row r="704" spans="1:28" ht="15.75" x14ac:dyDescent="0.25">
      <c r="A704" s="39">
        <v>45985</v>
      </c>
      <c r="B704" s="33" t="s">
        <v>108</v>
      </c>
      <c r="C704" s="33"/>
      <c r="D704" s="33" t="s">
        <v>41</v>
      </c>
      <c r="E704" s="33" t="s">
        <v>137</v>
      </c>
      <c r="F704" s="33">
        <v>3</v>
      </c>
      <c r="G704" s="33" t="s">
        <v>779</v>
      </c>
      <c r="H704" s="33">
        <v>900000</v>
      </c>
      <c r="I704" s="33">
        <f t="shared" si="199"/>
        <v>2700000</v>
      </c>
      <c r="J704" s="41" t="s">
        <v>240</v>
      </c>
      <c r="K704" s="33"/>
      <c r="L704" s="56">
        <f t="shared" si="193"/>
        <v>0</v>
      </c>
      <c r="M704" s="56"/>
      <c r="N704" s="56"/>
      <c r="O704" s="56">
        <f t="shared" si="194"/>
        <v>2700000</v>
      </c>
      <c r="P704" s="56">
        <v>2700000</v>
      </c>
      <c r="Q704" s="56"/>
      <c r="R704" s="56">
        <f t="shared" si="195"/>
        <v>0</v>
      </c>
      <c r="S704" s="56"/>
      <c r="T704" s="56"/>
      <c r="U704" s="56">
        <f t="shared" si="196"/>
        <v>0</v>
      </c>
      <c r="V704" s="56"/>
      <c r="W704" s="56"/>
      <c r="X704" s="56">
        <f t="shared" si="197"/>
        <v>0</v>
      </c>
      <c r="Y704" s="56"/>
      <c r="Z704" s="56"/>
      <c r="AA704" s="156">
        <f t="shared" si="198"/>
        <v>0</v>
      </c>
      <c r="AB704" s="157">
        <v>45985</v>
      </c>
    </row>
    <row r="705" spans="1:28" ht="15.75" x14ac:dyDescent="0.25">
      <c r="A705" s="39">
        <v>45985</v>
      </c>
      <c r="B705" s="33" t="s">
        <v>108</v>
      </c>
      <c r="C705" s="33"/>
      <c r="D705" s="33" t="s">
        <v>41</v>
      </c>
      <c r="E705" s="33" t="s">
        <v>175</v>
      </c>
      <c r="F705" s="33">
        <v>100</v>
      </c>
      <c r="G705" s="33" t="s">
        <v>25</v>
      </c>
      <c r="H705" s="33">
        <v>2000</v>
      </c>
      <c r="I705" s="33">
        <f t="shared" si="199"/>
        <v>200000</v>
      </c>
      <c r="J705" s="41" t="s">
        <v>240</v>
      </c>
      <c r="K705" s="33" t="s">
        <v>1285</v>
      </c>
      <c r="L705" s="56">
        <f t="shared" si="193"/>
        <v>0</v>
      </c>
      <c r="M705" s="56"/>
      <c r="N705" s="56"/>
      <c r="O705" s="56">
        <f t="shared" si="194"/>
        <v>200000</v>
      </c>
      <c r="P705" s="56">
        <v>200000</v>
      </c>
      <c r="Q705" s="56"/>
      <c r="R705" s="56">
        <f t="shared" si="195"/>
        <v>0</v>
      </c>
      <c r="S705" s="56"/>
      <c r="T705" s="56"/>
      <c r="U705" s="56">
        <f t="shared" si="196"/>
        <v>0</v>
      </c>
      <c r="V705" s="56"/>
      <c r="W705" s="56"/>
      <c r="X705" s="56">
        <f t="shared" si="197"/>
        <v>0</v>
      </c>
      <c r="Y705" s="56"/>
      <c r="Z705" s="56"/>
      <c r="AA705" s="156">
        <f t="shared" si="198"/>
        <v>0</v>
      </c>
      <c r="AB705" s="157">
        <v>45988</v>
      </c>
    </row>
    <row r="706" spans="1:28" ht="15.75" x14ac:dyDescent="0.25">
      <c r="A706" s="39">
        <v>45985</v>
      </c>
      <c r="B706" s="33" t="s">
        <v>937</v>
      </c>
      <c r="C706" s="33"/>
      <c r="D706" s="33" t="s">
        <v>41</v>
      </c>
      <c r="E706" s="33" t="s">
        <v>110</v>
      </c>
      <c r="F706" s="33">
        <v>800</v>
      </c>
      <c r="G706" s="33" t="s">
        <v>29</v>
      </c>
      <c r="H706" s="33">
        <v>1800</v>
      </c>
      <c r="I706" s="33">
        <f t="shared" si="199"/>
        <v>1440000</v>
      </c>
      <c r="J706" s="41" t="s">
        <v>240</v>
      </c>
      <c r="K706" s="33"/>
      <c r="L706" s="56">
        <f t="shared" si="193"/>
        <v>0</v>
      </c>
      <c r="M706" s="56"/>
      <c r="N706" s="56"/>
      <c r="O706" s="56">
        <f t="shared" si="194"/>
        <v>1440000</v>
      </c>
      <c r="P706" s="56">
        <v>1440000</v>
      </c>
      <c r="Q706" s="56"/>
      <c r="R706" s="56">
        <f t="shared" si="195"/>
        <v>0</v>
      </c>
      <c r="S706" s="56"/>
      <c r="T706" s="56"/>
      <c r="U706" s="56">
        <f t="shared" si="196"/>
        <v>0</v>
      </c>
      <c r="V706" s="56"/>
      <c r="W706" s="56"/>
      <c r="X706" s="56">
        <f t="shared" si="197"/>
        <v>0</v>
      </c>
      <c r="Y706" s="56"/>
      <c r="Z706" s="56"/>
      <c r="AA706" s="156">
        <f t="shared" si="198"/>
        <v>0</v>
      </c>
      <c r="AB706" s="157">
        <v>45985</v>
      </c>
    </row>
    <row r="707" spans="1:28" ht="15.75" x14ac:dyDescent="0.25">
      <c r="A707" s="39">
        <v>45985</v>
      </c>
      <c r="B707" s="33" t="s">
        <v>370</v>
      </c>
      <c r="C707" s="33"/>
      <c r="D707" s="33" t="s">
        <v>41</v>
      </c>
      <c r="E707" s="33" t="s">
        <v>85</v>
      </c>
      <c r="F707" s="33">
        <v>192.4</v>
      </c>
      <c r="G707" s="33" t="s">
        <v>51</v>
      </c>
      <c r="H707" s="33">
        <v>41000</v>
      </c>
      <c r="I707" s="33">
        <f t="shared" si="199"/>
        <v>7888400</v>
      </c>
      <c r="J707" s="41" t="s">
        <v>240</v>
      </c>
      <c r="K707" s="33" t="s">
        <v>1284</v>
      </c>
      <c r="L707" s="56">
        <f t="shared" si="193"/>
        <v>0</v>
      </c>
      <c r="M707" s="56"/>
      <c r="N707" s="56"/>
      <c r="O707" s="56">
        <f t="shared" si="194"/>
        <v>7888400</v>
      </c>
      <c r="P707" s="56">
        <v>7888400</v>
      </c>
      <c r="Q707" s="56"/>
      <c r="R707" s="56">
        <f t="shared" si="195"/>
        <v>0</v>
      </c>
      <c r="S707" s="56"/>
      <c r="T707" s="56"/>
      <c r="U707" s="56">
        <f t="shared" si="196"/>
        <v>0</v>
      </c>
      <c r="V707" s="56"/>
      <c r="W707" s="56"/>
      <c r="X707" s="56">
        <f t="shared" si="197"/>
        <v>0</v>
      </c>
      <c r="Y707" s="56"/>
      <c r="Z707" s="56"/>
      <c r="AA707" s="156">
        <f t="shared" si="198"/>
        <v>0</v>
      </c>
      <c r="AB707" s="157">
        <v>45989</v>
      </c>
    </row>
    <row r="708" spans="1:28" ht="15.75" x14ac:dyDescent="0.25">
      <c r="A708" s="39">
        <v>45985</v>
      </c>
      <c r="B708" s="33" t="s">
        <v>191</v>
      </c>
      <c r="C708" s="33"/>
      <c r="D708" s="33" t="s">
        <v>41</v>
      </c>
      <c r="E708" s="33" t="s">
        <v>150</v>
      </c>
      <c r="F708" s="33">
        <v>19.5</v>
      </c>
      <c r="G708" s="33" t="s">
        <v>51</v>
      </c>
      <c r="H708" s="33">
        <v>43000</v>
      </c>
      <c r="I708" s="33">
        <f t="shared" si="199"/>
        <v>838500</v>
      </c>
      <c r="J708" s="82" t="s">
        <v>43</v>
      </c>
      <c r="K708" s="33" t="s">
        <v>1248</v>
      </c>
      <c r="L708" s="56">
        <f t="shared" si="193"/>
        <v>0</v>
      </c>
      <c r="M708" s="56"/>
      <c r="N708" s="56"/>
      <c r="O708" s="56">
        <f t="shared" si="194"/>
        <v>0</v>
      </c>
      <c r="P708" s="56"/>
      <c r="Q708" s="56"/>
      <c r="R708" s="56">
        <f t="shared" si="195"/>
        <v>0</v>
      </c>
      <c r="S708" s="56"/>
      <c r="T708" s="56"/>
      <c r="U708" s="56">
        <f t="shared" si="196"/>
        <v>0</v>
      </c>
      <c r="V708" s="56"/>
      <c r="W708" s="56"/>
      <c r="X708" s="56">
        <f t="shared" si="197"/>
        <v>0</v>
      </c>
      <c r="Y708" s="56"/>
      <c r="Z708" s="56"/>
      <c r="AA708" s="156">
        <f t="shared" si="198"/>
        <v>838500</v>
      </c>
      <c r="AB708" s="157"/>
    </row>
    <row r="709" spans="1:28" ht="15.75" x14ac:dyDescent="0.25">
      <c r="A709" s="39">
        <v>45985</v>
      </c>
      <c r="B709" s="33" t="s">
        <v>191</v>
      </c>
      <c r="C709" s="33"/>
      <c r="D709" s="33" t="s">
        <v>41</v>
      </c>
      <c r="E709" s="33" t="s">
        <v>98</v>
      </c>
      <c r="F709" s="33">
        <v>22.6</v>
      </c>
      <c r="G709" s="33" t="s">
        <v>51</v>
      </c>
      <c r="H709" s="33">
        <v>43000</v>
      </c>
      <c r="I709" s="33">
        <f t="shared" si="199"/>
        <v>971800.00000000012</v>
      </c>
      <c r="J709" s="82" t="s">
        <v>43</v>
      </c>
      <c r="K709" s="33" t="s">
        <v>1248</v>
      </c>
      <c r="L709" s="56">
        <f t="shared" si="193"/>
        <v>0</v>
      </c>
      <c r="M709" s="56"/>
      <c r="N709" s="56"/>
      <c r="O709" s="56">
        <f t="shared" si="194"/>
        <v>0</v>
      </c>
      <c r="P709" s="56"/>
      <c r="Q709" s="56"/>
      <c r="R709" s="56">
        <f t="shared" si="195"/>
        <v>0</v>
      </c>
      <c r="S709" s="56"/>
      <c r="T709" s="56"/>
      <c r="U709" s="56">
        <f t="shared" si="196"/>
        <v>0</v>
      </c>
      <c r="V709" s="56"/>
      <c r="W709" s="56"/>
      <c r="X709" s="56">
        <f t="shared" si="197"/>
        <v>0</v>
      </c>
      <c r="Y709" s="56"/>
      <c r="Z709" s="56"/>
      <c r="AA709" s="156">
        <f t="shared" si="198"/>
        <v>971800.00000000012</v>
      </c>
      <c r="AB709" s="157"/>
    </row>
    <row r="710" spans="1:28" ht="15.75" x14ac:dyDescent="0.25">
      <c r="A710" s="39">
        <v>45985</v>
      </c>
      <c r="B710" s="33" t="s">
        <v>191</v>
      </c>
      <c r="C710" s="33"/>
      <c r="D710" s="33" t="s">
        <v>41</v>
      </c>
      <c r="E710" s="33" t="s">
        <v>185</v>
      </c>
      <c r="F710" s="33">
        <v>6000</v>
      </c>
      <c r="G710" s="33" t="s">
        <v>29</v>
      </c>
      <c r="H710" s="33">
        <v>875</v>
      </c>
      <c r="I710" s="33">
        <f t="shared" si="199"/>
        <v>5250000</v>
      </c>
      <c r="J710" s="82" t="s">
        <v>43</v>
      </c>
      <c r="K710" s="33" t="s">
        <v>1248</v>
      </c>
      <c r="L710" s="56">
        <f t="shared" si="193"/>
        <v>0</v>
      </c>
      <c r="M710" s="56"/>
      <c r="N710" s="56"/>
      <c r="O710" s="56">
        <f t="shared" si="194"/>
        <v>0</v>
      </c>
      <c r="P710" s="56"/>
      <c r="Q710" s="56"/>
      <c r="R710" s="56">
        <f t="shared" si="195"/>
        <v>0</v>
      </c>
      <c r="S710" s="56"/>
      <c r="T710" s="56"/>
      <c r="U710" s="56">
        <f t="shared" si="196"/>
        <v>0</v>
      </c>
      <c r="V710" s="56"/>
      <c r="W710" s="56"/>
      <c r="X710" s="56">
        <f t="shared" si="197"/>
        <v>0</v>
      </c>
      <c r="Y710" s="56"/>
      <c r="Z710" s="56"/>
      <c r="AA710" s="156">
        <f t="shared" si="198"/>
        <v>5250000</v>
      </c>
      <c r="AB710" s="157"/>
    </row>
    <row r="711" spans="1:28" ht="15.75" x14ac:dyDescent="0.25">
      <c r="A711" s="39">
        <v>45985</v>
      </c>
      <c r="B711" s="33" t="s">
        <v>109</v>
      </c>
      <c r="C711" s="33"/>
      <c r="D711" s="33" t="s">
        <v>41</v>
      </c>
      <c r="E711" s="33" t="s">
        <v>130</v>
      </c>
      <c r="F711" s="33">
        <v>10</v>
      </c>
      <c r="G711" s="33" t="s">
        <v>74</v>
      </c>
      <c r="H711" s="33">
        <v>50000</v>
      </c>
      <c r="I711" s="33">
        <f t="shared" si="199"/>
        <v>500000</v>
      </c>
      <c r="J711" s="37" t="s">
        <v>241</v>
      </c>
      <c r="K711" s="33"/>
      <c r="L711" s="56">
        <f t="shared" si="193"/>
        <v>500000</v>
      </c>
      <c r="M711" s="56">
        <v>500000</v>
      </c>
      <c r="N711" s="56"/>
      <c r="O711" s="56">
        <f t="shared" si="194"/>
        <v>0</v>
      </c>
      <c r="P711" s="56"/>
      <c r="Q711" s="56"/>
      <c r="R711" s="56">
        <f t="shared" si="195"/>
        <v>0</v>
      </c>
      <c r="S711" s="56"/>
      <c r="T711" s="56"/>
      <c r="U711" s="56">
        <f t="shared" si="196"/>
        <v>0</v>
      </c>
      <c r="V711" s="56"/>
      <c r="W711" s="56"/>
      <c r="X711" s="56">
        <f t="shared" si="197"/>
        <v>0</v>
      </c>
      <c r="Y711" s="56"/>
      <c r="Z711" s="56"/>
      <c r="AA711" s="156">
        <f t="shared" si="198"/>
        <v>0</v>
      </c>
      <c r="AB711" s="157">
        <v>45985</v>
      </c>
    </row>
    <row r="712" spans="1:28" ht="15.75" x14ac:dyDescent="0.25">
      <c r="A712" s="39">
        <v>45985</v>
      </c>
      <c r="B712" s="33" t="s">
        <v>1282</v>
      </c>
      <c r="C712" s="33"/>
      <c r="D712" s="33" t="s">
        <v>41</v>
      </c>
      <c r="E712" s="33" t="s">
        <v>235</v>
      </c>
      <c r="F712" s="33">
        <v>2.5</v>
      </c>
      <c r="G712" s="33" t="s">
        <v>51</v>
      </c>
      <c r="H712" s="33">
        <v>90000</v>
      </c>
      <c r="I712" s="33">
        <f t="shared" si="199"/>
        <v>225000</v>
      </c>
      <c r="J712" s="37" t="s">
        <v>241</v>
      </c>
      <c r="K712" s="33"/>
      <c r="L712" s="56">
        <f t="shared" si="193"/>
        <v>225000</v>
      </c>
      <c r="M712" s="56">
        <v>225000</v>
      </c>
      <c r="N712" s="56"/>
      <c r="O712" s="56">
        <f t="shared" si="194"/>
        <v>0</v>
      </c>
      <c r="P712" s="56"/>
      <c r="Q712" s="56"/>
      <c r="R712" s="56">
        <f t="shared" si="195"/>
        <v>0</v>
      </c>
      <c r="S712" s="56"/>
      <c r="T712" s="56"/>
      <c r="U712" s="56">
        <f t="shared" si="196"/>
        <v>0</v>
      </c>
      <c r="V712" s="56"/>
      <c r="W712" s="56"/>
      <c r="X712" s="56">
        <f t="shared" si="197"/>
        <v>0</v>
      </c>
      <c r="Y712" s="56"/>
      <c r="Z712" s="56"/>
      <c r="AA712" s="156">
        <f t="shared" si="198"/>
        <v>0</v>
      </c>
      <c r="AB712" s="157">
        <v>45985</v>
      </c>
    </row>
    <row r="713" spans="1:28" ht="15.75" x14ac:dyDescent="0.25">
      <c r="A713" s="39">
        <v>45985</v>
      </c>
      <c r="B713" s="33" t="s">
        <v>231</v>
      </c>
      <c r="C713" s="33"/>
      <c r="D713" s="33"/>
      <c r="E713" s="33" t="s">
        <v>567</v>
      </c>
      <c r="F713" s="33">
        <v>271</v>
      </c>
      <c r="G713" s="33" t="s">
        <v>51</v>
      </c>
      <c r="H713" s="33"/>
      <c r="I713" s="33">
        <f t="shared" si="199"/>
        <v>0</v>
      </c>
      <c r="J713" s="83" t="s">
        <v>26</v>
      </c>
      <c r="K713" s="33"/>
      <c r="L713" s="56">
        <f t="shared" si="193"/>
        <v>0</v>
      </c>
      <c r="M713" s="56"/>
      <c r="N713" s="56"/>
      <c r="O713" s="56">
        <f t="shared" si="194"/>
        <v>0</v>
      </c>
      <c r="P713" s="56"/>
      <c r="Q713" s="56"/>
      <c r="R713" s="56">
        <f t="shared" si="195"/>
        <v>0</v>
      </c>
      <c r="S713" s="56"/>
      <c r="T713" s="56"/>
      <c r="U713" s="56">
        <f t="shared" si="196"/>
        <v>0</v>
      </c>
      <c r="V713" s="56"/>
      <c r="W713" s="56"/>
      <c r="X713" s="56">
        <f t="shared" si="197"/>
        <v>0</v>
      </c>
      <c r="Y713" s="56"/>
      <c r="Z713" s="56"/>
      <c r="AA713" s="156">
        <f t="shared" si="198"/>
        <v>0</v>
      </c>
      <c r="AB713" s="157"/>
    </row>
    <row r="714" spans="1:28" ht="15.75" x14ac:dyDescent="0.25">
      <c r="A714" s="39">
        <v>45985</v>
      </c>
      <c r="B714" s="33" t="s">
        <v>231</v>
      </c>
      <c r="C714" s="35"/>
      <c r="D714" s="35"/>
      <c r="E714" s="35" t="s">
        <v>915</v>
      </c>
      <c r="F714" s="35">
        <v>12.3</v>
      </c>
      <c r="G714" s="35" t="s">
        <v>51</v>
      </c>
      <c r="H714" s="35"/>
      <c r="I714" s="33">
        <f t="shared" si="199"/>
        <v>0</v>
      </c>
      <c r="J714" s="83" t="s">
        <v>26</v>
      </c>
      <c r="K714" s="35"/>
      <c r="L714" s="56">
        <f t="shared" si="193"/>
        <v>0</v>
      </c>
      <c r="M714" s="56"/>
      <c r="N714" s="56"/>
      <c r="O714" s="56">
        <f t="shared" si="194"/>
        <v>0</v>
      </c>
      <c r="P714" s="56"/>
      <c r="Q714" s="56"/>
      <c r="R714" s="56">
        <f t="shared" si="195"/>
        <v>0</v>
      </c>
      <c r="S714" s="56"/>
      <c r="T714" s="56"/>
      <c r="U714" s="56">
        <f t="shared" si="196"/>
        <v>0</v>
      </c>
      <c r="V714" s="56"/>
      <c r="W714" s="56"/>
      <c r="X714" s="56">
        <f t="shared" si="197"/>
        <v>0</v>
      </c>
      <c r="Y714" s="56"/>
      <c r="Z714" s="56"/>
      <c r="AA714" s="156">
        <f t="shared" si="198"/>
        <v>0</v>
      </c>
      <c r="AB714" s="157"/>
    </row>
    <row r="715" spans="1:28" ht="15.75" x14ac:dyDescent="0.25">
      <c r="A715" s="39">
        <v>45985</v>
      </c>
      <c r="B715" s="33" t="s">
        <v>231</v>
      </c>
      <c r="C715" s="33"/>
      <c r="D715" s="35"/>
      <c r="E715" s="33" t="s">
        <v>423</v>
      </c>
      <c r="F715" s="33">
        <v>34.200000000000003</v>
      </c>
      <c r="G715" s="33" t="s">
        <v>51</v>
      </c>
      <c r="H715" s="33"/>
      <c r="I715" s="33">
        <f t="shared" si="199"/>
        <v>0</v>
      </c>
      <c r="J715" s="83" t="s">
        <v>26</v>
      </c>
      <c r="K715" s="33"/>
      <c r="L715" s="56">
        <f t="shared" si="193"/>
        <v>0</v>
      </c>
      <c r="M715" s="56"/>
      <c r="N715" s="56"/>
      <c r="O715" s="56">
        <f t="shared" si="194"/>
        <v>0</v>
      </c>
      <c r="P715" s="56"/>
      <c r="Q715" s="56"/>
      <c r="R715" s="56">
        <f t="shared" si="195"/>
        <v>0</v>
      </c>
      <c r="S715" s="56"/>
      <c r="T715" s="56"/>
      <c r="U715" s="56">
        <f t="shared" si="196"/>
        <v>0</v>
      </c>
      <c r="V715" s="56"/>
      <c r="W715" s="56"/>
      <c r="X715" s="56">
        <f t="shared" si="197"/>
        <v>0</v>
      </c>
      <c r="Y715" s="56"/>
      <c r="Z715" s="56"/>
      <c r="AA715" s="156">
        <f t="shared" si="198"/>
        <v>0</v>
      </c>
      <c r="AB715" s="157"/>
    </row>
    <row r="716" spans="1:28" ht="15.75" x14ac:dyDescent="0.25">
      <c r="A716" s="39">
        <v>45985</v>
      </c>
      <c r="B716" s="33" t="s">
        <v>231</v>
      </c>
      <c r="C716" s="33"/>
      <c r="D716" s="33"/>
      <c r="E716" s="33" t="s">
        <v>85</v>
      </c>
      <c r="F716" s="33">
        <v>63.5</v>
      </c>
      <c r="G716" s="33" t="s">
        <v>51</v>
      </c>
      <c r="H716" s="33"/>
      <c r="I716" s="33">
        <f t="shared" si="199"/>
        <v>0</v>
      </c>
      <c r="J716" s="83" t="s">
        <v>26</v>
      </c>
      <c r="K716" s="33"/>
      <c r="L716" s="56">
        <f t="shared" si="193"/>
        <v>0</v>
      </c>
      <c r="M716" s="56"/>
      <c r="N716" s="56"/>
      <c r="O716" s="56">
        <f t="shared" si="194"/>
        <v>0</v>
      </c>
      <c r="P716" s="56"/>
      <c r="Q716" s="56"/>
      <c r="R716" s="56">
        <f t="shared" si="195"/>
        <v>0</v>
      </c>
      <c r="S716" s="56"/>
      <c r="T716" s="56"/>
      <c r="U716" s="56">
        <f t="shared" si="196"/>
        <v>0</v>
      </c>
      <c r="V716" s="56"/>
      <c r="W716" s="56"/>
      <c r="X716" s="56">
        <f t="shared" si="197"/>
        <v>0</v>
      </c>
      <c r="Y716" s="56"/>
      <c r="Z716" s="56"/>
      <c r="AA716" s="156">
        <f t="shared" si="198"/>
        <v>0</v>
      </c>
      <c r="AB716" s="157"/>
    </row>
    <row r="717" spans="1:28" ht="15.75" x14ac:dyDescent="0.25">
      <c r="A717" s="39">
        <v>45985</v>
      </c>
      <c r="B717" s="33" t="s">
        <v>231</v>
      </c>
      <c r="C717" s="33"/>
      <c r="D717" s="33"/>
      <c r="E717" s="33" t="s">
        <v>1114</v>
      </c>
      <c r="F717" s="33">
        <v>27</v>
      </c>
      <c r="G717" s="33" t="s">
        <v>51</v>
      </c>
      <c r="H717" s="33"/>
      <c r="I717" s="33">
        <f t="shared" si="199"/>
        <v>0</v>
      </c>
      <c r="J717" s="83" t="s">
        <v>26</v>
      </c>
      <c r="K717" s="33"/>
      <c r="L717" s="56">
        <f t="shared" si="193"/>
        <v>0</v>
      </c>
      <c r="M717" s="56"/>
      <c r="N717" s="56"/>
      <c r="O717" s="56">
        <f t="shared" si="194"/>
        <v>0</v>
      </c>
      <c r="P717" s="56"/>
      <c r="Q717" s="56"/>
      <c r="R717" s="56">
        <f t="shared" si="195"/>
        <v>0</v>
      </c>
      <c r="S717" s="56"/>
      <c r="T717" s="56"/>
      <c r="U717" s="56">
        <f t="shared" si="196"/>
        <v>0</v>
      </c>
      <c r="V717" s="56"/>
      <c r="W717" s="56"/>
      <c r="X717" s="56">
        <f t="shared" si="197"/>
        <v>0</v>
      </c>
      <c r="Y717" s="56"/>
      <c r="Z717" s="56"/>
      <c r="AA717" s="156">
        <f t="shared" si="198"/>
        <v>0</v>
      </c>
      <c r="AB717" s="157"/>
    </row>
    <row r="718" spans="1:28" ht="15.75" x14ac:dyDescent="0.25">
      <c r="A718" s="32">
        <v>45985</v>
      </c>
      <c r="B718" s="33" t="s">
        <v>231</v>
      </c>
      <c r="C718" s="33"/>
      <c r="D718" s="33"/>
      <c r="E718" s="33" t="s">
        <v>468</v>
      </c>
      <c r="F718" s="33">
        <v>16.100000000000001</v>
      </c>
      <c r="G718" s="33" t="s">
        <v>51</v>
      </c>
      <c r="H718" s="33"/>
      <c r="I718" s="33">
        <f t="shared" si="199"/>
        <v>0</v>
      </c>
      <c r="J718" s="83" t="s">
        <v>26</v>
      </c>
      <c r="K718" s="33"/>
      <c r="L718" s="56">
        <f t="shared" si="193"/>
        <v>0</v>
      </c>
      <c r="M718" s="56"/>
      <c r="N718" s="56"/>
      <c r="O718" s="56">
        <f t="shared" si="194"/>
        <v>0</v>
      </c>
      <c r="P718" s="56"/>
      <c r="Q718" s="56"/>
      <c r="R718" s="56">
        <f t="shared" si="195"/>
        <v>0</v>
      </c>
      <c r="S718" s="56"/>
      <c r="T718" s="56"/>
      <c r="U718" s="56">
        <f t="shared" si="196"/>
        <v>0</v>
      </c>
      <c r="V718" s="56"/>
      <c r="W718" s="56"/>
      <c r="X718" s="56">
        <f t="shared" si="197"/>
        <v>0</v>
      </c>
      <c r="Y718" s="56"/>
      <c r="Z718" s="56"/>
      <c r="AA718" s="156">
        <f t="shared" si="198"/>
        <v>0</v>
      </c>
      <c r="AB718" s="157"/>
    </row>
    <row r="719" spans="1:28" ht="15.75" x14ac:dyDescent="0.25">
      <c r="A719" s="39">
        <v>45985</v>
      </c>
      <c r="B719" s="33" t="s">
        <v>170</v>
      </c>
      <c r="C719" s="33"/>
      <c r="D719" s="33" t="s">
        <v>41</v>
      </c>
      <c r="E719" s="33" t="s">
        <v>110</v>
      </c>
      <c r="F719" s="33">
        <v>600</v>
      </c>
      <c r="G719" s="33" t="s">
        <v>29</v>
      </c>
      <c r="H719" s="33">
        <v>1900</v>
      </c>
      <c r="I719" s="33">
        <f t="shared" si="199"/>
        <v>1140000</v>
      </c>
      <c r="J719" s="37" t="s">
        <v>241</v>
      </c>
      <c r="K719" s="33"/>
      <c r="L719" s="56">
        <f t="shared" si="193"/>
        <v>1140000</v>
      </c>
      <c r="M719" s="56">
        <v>1140000</v>
      </c>
      <c r="N719" s="56"/>
      <c r="O719" s="56">
        <f t="shared" si="194"/>
        <v>0</v>
      </c>
      <c r="P719" s="56"/>
      <c r="Q719" s="56"/>
      <c r="R719" s="56">
        <f t="shared" si="195"/>
        <v>0</v>
      </c>
      <c r="S719" s="56"/>
      <c r="T719" s="56"/>
      <c r="U719" s="56">
        <f t="shared" si="196"/>
        <v>0</v>
      </c>
      <c r="V719" s="56"/>
      <c r="W719" s="56"/>
      <c r="X719" s="56">
        <f t="shared" si="197"/>
        <v>0</v>
      </c>
      <c r="Y719" s="56"/>
      <c r="Z719" s="56"/>
      <c r="AA719" s="156">
        <f t="shared" si="198"/>
        <v>0</v>
      </c>
      <c r="AB719" s="157">
        <v>45986</v>
      </c>
    </row>
    <row r="720" spans="1:28" ht="16.5" thickBot="1" x14ac:dyDescent="0.3">
      <c r="A720" s="61">
        <v>45985</v>
      </c>
      <c r="B720" s="62" t="s">
        <v>380</v>
      </c>
      <c r="C720" s="62"/>
      <c r="D720" s="62" t="s">
        <v>41</v>
      </c>
      <c r="E720" s="62" t="s">
        <v>224</v>
      </c>
      <c r="F720" s="62">
        <v>750</v>
      </c>
      <c r="G720" s="62" t="s">
        <v>29</v>
      </c>
      <c r="H720" s="62">
        <v>1790</v>
      </c>
      <c r="I720" s="62">
        <f t="shared" si="199"/>
        <v>1342500</v>
      </c>
      <c r="J720" s="100" t="s">
        <v>240</v>
      </c>
      <c r="K720" s="62"/>
      <c r="L720" s="158">
        <f t="shared" si="193"/>
        <v>0</v>
      </c>
      <c r="M720" s="158"/>
      <c r="N720" s="158"/>
      <c r="O720" s="158">
        <f t="shared" si="194"/>
        <v>1342500</v>
      </c>
      <c r="P720" s="158">
        <v>1342500</v>
      </c>
      <c r="Q720" s="158"/>
      <c r="R720" s="158">
        <f t="shared" si="195"/>
        <v>0</v>
      </c>
      <c r="S720" s="158"/>
      <c r="T720" s="158"/>
      <c r="U720" s="158">
        <f t="shared" si="196"/>
        <v>0</v>
      </c>
      <c r="V720" s="158"/>
      <c r="W720" s="158"/>
      <c r="X720" s="158">
        <f t="shared" si="197"/>
        <v>0</v>
      </c>
      <c r="Y720" s="158"/>
      <c r="Z720" s="158"/>
      <c r="AA720" s="159">
        <f t="shared" si="198"/>
        <v>0</v>
      </c>
      <c r="AB720" s="160">
        <v>45985</v>
      </c>
    </row>
    <row r="721" spans="1:28" ht="15.75" x14ac:dyDescent="0.25">
      <c r="A721" s="39">
        <v>45986</v>
      </c>
      <c r="B721" s="35" t="s">
        <v>222</v>
      </c>
      <c r="C721" s="35"/>
      <c r="D721" s="35" t="s">
        <v>41</v>
      </c>
      <c r="E721" s="35" t="s">
        <v>98</v>
      </c>
      <c r="F721" s="35">
        <v>21.6</v>
      </c>
      <c r="G721" s="35" t="s">
        <v>51</v>
      </c>
      <c r="H721" s="35">
        <v>43000</v>
      </c>
      <c r="I721" s="128">
        <f t="shared" si="199"/>
        <v>928800.00000000012</v>
      </c>
      <c r="J721" s="41" t="s">
        <v>240</v>
      </c>
      <c r="K721" s="35"/>
      <c r="L721" s="161">
        <f t="shared" ref="L721" si="200">M721+N721</f>
        <v>0</v>
      </c>
      <c r="M721" s="161"/>
      <c r="N721" s="161"/>
      <c r="O721" s="161">
        <f t="shared" ref="O721" si="201">P721+Q721</f>
        <v>928800</v>
      </c>
      <c r="P721" s="161">
        <v>928800</v>
      </c>
      <c r="Q721" s="161"/>
      <c r="R721" s="161">
        <f t="shared" ref="R721" si="202">S721+T721</f>
        <v>0</v>
      </c>
      <c r="S721" s="161"/>
      <c r="T721" s="161"/>
      <c r="U721" s="161">
        <f t="shared" ref="U721" si="203">V721+W721</f>
        <v>0</v>
      </c>
      <c r="V721" s="161"/>
      <c r="W721" s="161"/>
      <c r="X721" s="161">
        <f t="shared" ref="X721" si="204">Y721+Z721</f>
        <v>0</v>
      </c>
      <c r="Y721" s="161"/>
      <c r="Z721" s="161"/>
      <c r="AA721" s="162">
        <f t="shared" ref="AA721" si="205">C721+I721-L721-O721-U721-X721-R721</f>
        <v>1.1641532182693481E-10</v>
      </c>
      <c r="AB721" s="163">
        <v>45985</v>
      </c>
    </row>
    <row r="722" spans="1:28" ht="15.75" x14ac:dyDescent="0.25">
      <c r="A722" s="39">
        <v>45986</v>
      </c>
      <c r="B722" s="33" t="s">
        <v>1286</v>
      </c>
      <c r="C722" s="33"/>
      <c r="D722" s="35" t="s">
        <v>41</v>
      </c>
      <c r="E722" s="33" t="s">
        <v>467</v>
      </c>
      <c r="F722" s="33">
        <v>34.200000000000003</v>
      </c>
      <c r="G722" s="33" t="s">
        <v>51</v>
      </c>
      <c r="H722" s="33">
        <v>43000</v>
      </c>
      <c r="I722" s="33">
        <f t="shared" si="199"/>
        <v>1470600.0000000002</v>
      </c>
      <c r="J722" s="37" t="s">
        <v>241</v>
      </c>
      <c r="K722" s="33"/>
      <c r="L722" s="56">
        <f t="shared" ref="L722:L751" si="206">M722+N722</f>
        <v>0</v>
      </c>
      <c r="M722" s="56"/>
      <c r="N722" s="56"/>
      <c r="O722" s="56">
        <f t="shared" ref="O722:O751" si="207">P722+Q722</f>
        <v>0</v>
      </c>
      <c r="P722" s="56"/>
      <c r="Q722" s="56"/>
      <c r="R722" s="56">
        <f t="shared" ref="R722:R751" si="208">S722+T722</f>
        <v>0</v>
      </c>
      <c r="S722" s="56"/>
      <c r="T722" s="56"/>
      <c r="U722" s="56">
        <f t="shared" ref="U722:U751" si="209">V722+W722</f>
        <v>1470600</v>
      </c>
      <c r="V722" s="56">
        <v>1470600</v>
      </c>
      <c r="W722" s="56"/>
      <c r="X722" s="56">
        <f t="shared" ref="X722:X751" si="210">Y722+Z722</f>
        <v>0</v>
      </c>
      <c r="Y722" s="56"/>
      <c r="Z722" s="56"/>
      <c r="AA722" s="156">
        <f t="shared" ref="AA722:AA751" si="211">C722+I722-L722-O722-U722-X722-R722</f>
        <v>2.3283064365386963E-10</v>
      </c>
      <c r="AB722" s="157">
        <v>45985</v>
      </c>
    </row>
    <row r="723" spans="1:28" ht="15.75" x14ac:dyDescent="0.25">
      <c r="A723" s="39">
        <v>45986</v>
      </c>
      <c r="B723" s="33" t="s">
        <v>614</v>
      </c>
      <c r="C723" s="33"/>
      <c r="D723" s="35" t="s">
        <v>41</v>
      </c>
      <c r="E723" s="33" t="s">
        <v>423</v>
      </c>
      <c r="F723" s="33">
        <v>34.200000000000003</v>
      </c>
      <c r="G723" s="33" t="s">
        <v>51</v>
      </c>
      <c r="H723" s="33">
        <v>43000</v>
      </c>
      <c r="I723" s="33">
        <f t="shared" si="199"/>
        <v>1470600.0000000002</v>
      </c>
      <c r="J723" s="82" t="s">
        <v>38</v>
      </c>
      <c r="K723" s="33" t="s">
        <v>1284</v>
      </c>
      <c r="L723" s="56">
        <f t="shared" si="206"/>
        <v>0</v>
      </c>
      <c r="M723" s="56"/>
      <c r="N723" s="56"/>
      <c r="O723" s="56">
        <f t="shared" si="207"/>
        <v>0</v>
      </c>
      <c r="P723" s="56"/>
      <c r="Q723" s="56"/>
      <c r="R723" s="56">
        <f t="shared" si="208"/>
        <v>0</v>
      </c>
      <c r="S723" s="56"/>
      <c r="T723" s="56"/>
      <c r="U723" s="56">
        <f t="shared" si="209"/>
        <v>0</v>
      </c>
      <c r="V723" s="56"/>
      <c r="W723" s="56"/>
      <c r="X723" s="56">
        <f t="shared" si="210"/>
        <v>0</v>
      </c>
      <c r="Y723" s="56"/>
      <c r="Z723" s="56"/>
      <c r="AA723" s="156">
        <f t="shared" si="211"/>
        <v>1470600.0000000002</v>
      </c>
      <c r="AB723" s="157"/>
    </row>
    <row r="724" spans="1:28" ht="15.75" x14ac:dyDescent="0.25">
      <c r="A724" s="39">
        <v>45986</v>
      </c>
      <c r="B724" s="33" t="s">
        <v>614</v>
      </c>
      <c r="C724" s="33"/>
      <c r="D724" s="35" t="s">
        <v>41</v>
      </c>
      <c r="E724" s="33" t="s">
        <v>135</v>
      </c>
      <c r="F724" s="33">
        <v>28.4</v>
      </c>
      <c r="G724" s="33" t="s">
        <v>51</v>
      </c>
      <c r="H724" s="33">
        <v>43000</v>
      </c>
      <c r="I724" s="33">
        <f t="shared" si="199"/>
        <v>1221200</v>
      </c>
      <c r="J724" s="82" t="s">
        <v>38</v>
      </c>
      <c r="K724" s="33" t="s">
        <v>1284</v>
      </c>
      <c r="L724" s="56">
        <f t="shared" si="206"/>
        <v>0</v>
      </c>
      <c r="M724" s="56"/>
      <c r="N724" s="56"/>
      <c r="O724" s="56">
        <f t="shared" si="207"/>
        <v>0</v>
      </c>
      <c r="P724" s="56"/>
      <c r="Q724" s="56"/>
      <c r="R724" s="56">
        <f t="shared" si="208"/>
        <v>0</v>
      </c>
      <c r="S724" s="56"/>
      <c r="T724" s="56"/>
      <c r="U724" s="56">
        <f t="shared" si="209"/>
        <v>0</v>
      </c>
      <c r="V724" s="56"/>
      <c r="W724" s="56"/>
      <c r="X724" s="56">
        <f t="shared" si="210"/>
        <v>0</v>
      </c>
      <c r="Y724" s="56"/>
      <c r="Z724" s="56"/>
      <c r="AA724" s="156">
        <f t="shared" si="211"/>
        <v>1221200</v>
      </c>
      <c r="AB724" s="157"/>
    </row>
    <row r="725" spans="1:28" ht="15.75" x14ac:dyDescent="0.25">
      <c r="A725" s="39">
        <v>45986</v>
      </c>
      <c r="B725" s="35">
        <v>777</v>
      </c>
      <c r="C725" s="35"/>
      <c r="D725" s="35" t="s">
        <v>41</v>
      </c>
      <c r="E725" s="35" t="s">
        <v>45</v>
      </c>
      <c r="F725" s="35">
        <v>50</v>
      </c>
      <c r="G725" s="33" t="s">
        <v>51</v>
      </c>
      <c r="H725" s="35">
        <v>152000</v>
      </c>
      <c r="I725" s="33">
        <f t="shared" si="199"/>
        <v>7600000</v>
      </c>
      <c r="J725" s="37" t="s">
        <v>240</v>
      </c>
      <c r="K725" s="35"/>
      <c r="L725" s="56">
        <f t="shared" si="206"/>
        <v>0</v>
      </c>
      <c r="M725" s="56"/>
      <c r="N725" s="56"/>
      <c r="O725" s="56">
        <f t="shared" si="207"/>
        <v>7600000</v>
      </c>
      <c r="P725" s="56">
        <v>7600000</v>
      </c>
      <c r="Q725" s="56"/>
      <c r="R725" s="56">
        <f t="shared" si="208"/>
        <v>0</v>
      </c>
      <c r="S725" s="56"/>
      <c r="T725" s="56"/>
      <c r="U725" s="56">
        <f t="shared" si="209"/>
        <v>0</v>
      </c>
      <c r="V725" s="56"/>
      <c r="W725" s="56"/>
      <c r="X725" s="56">
        <f t="shared" si="210"/>
        <v>0</v>
      </c>
      <c r="Y725" s="56"/>
      <c r="Z725" s="56"/>
      <c r="AA725" s="156">
        <f t="shared" si="211"/>
        <v>0</v>
      </c>
      <c r="AB725" s="157">
        <v>45975</v>
      </c>
    </row>
    <row r="726" spans="1:28" ht="15.75" x14ac:dyDescent="0.25">
      <c r="A726" s="39">
        <v>45986</v>
      </c>
      <c r="B726" s="33" t="s">
        <v>108</v>
      </c>
      <c r="C726" s="33"/>
      <c r="D726" s="35" t="s">
        <v>41</v>
      </c>
      <c r="E726" s="33" t="s">
        <v>91</v>
      </c>
      <c r="F726" s="33">
        <v>1000</v>
      </c>
      <c r="G726" s="33" t="s">
        <v>29</v>
      </c>
      <c r="H726" s="33">
        <v>4000</v>
      </c>
      <c r="I726" s="33">
        <f t="shared" si="199"/>
        <v>4000000</v>
      </c>
      <c r="J726" s="37" t="s">
        <v>240</v>
      </c>
      <c r="K726" s="33"/>
      <c r="L726" s="56">
        <f t="shared" si="206"/>
        <v>0</v>
      </c>
      <c r="M726" s="56"/>
      <c r="N726" s="56"/>
      <c r="O726" s="56">
        <f t="shared" si="207"/>
        <v>4000000</v>
      </c>
      <c r="P726" s="56">
        <v>4000000</v>
      </c>
      <c r="Q726" s="56"/>
      <c r="R726" s="56">
        <f t="shared" si="208"/>
        <v>0</v>
      </c>
      <c r="S726" s="56"/>
      <c r="T726" s="56"/>
      <c r="U726" s="56">
        <f t="shared" si="209"/>
        <v>0</v>
      </c>
      <c r="V726" s="56"/>
      <c r="W726" s="56"/>
      <c r="X726" s="56">
        <f t="shared" si="210"/>
        <v>0</v>
      </c>
      <c r="Y726" s="56"/>
      <c r="Z726" s="56"/>
      <c r="AA726" s="156">
        <f t="shared" si="211"/>
        <v>0</v>
      </c>
      <c r="AB726" s="157">
        <v>45986</v>
      </c>
    </row>
    <row r="727" spans="1:28" ht="15.75" x14ac:dyDescent="0.25">
      <c r="A727" s="39">
        <v>45986</v>
      </c>
      <c r="B727" s="33" t="s">
        <v>217</v>
      </c>
      <c r="C727" s="33"/>
      <c r="D727" s="35" t="s">
        <v>41</v>
      </c>
      <c r="E727" s="33" t="s">
        <v>235</v>
      </c>
      <c r="F727" s="33">
        <v>2.5</v>
      </c>
      <c r="G727" s="33" t="s">
        <v>51</v>
      </c>
      <c r="H727" s="33">
        <v>90000</v>
      </c>
      <c r="I727" s="33">
        <f t="shared" si="199"/>
        <v>225000</v>
      </c>
      <c r="J727" s="82" t="s">
        <v>38</v>
      </c>
      <c r="K727" s="33" t="s">
        <v>1262</v>
      </c>
      <c r="L727" s="56">
        <f t="shared" si="206"/>
        <v>0</v>
      </c>
      <c r="M727" s="56"/>
      <c r="N727" s="56"/>
      <c r="O727" s="56">
        <f t="shared" si="207"/>
        <v>0</v>
      </c>
      <c r="P727" s="56"/>
      <c r="Q727" s="56"/>
      <c r="R727" s="56">
        <f t="shared" si="208"/>
        <v>0</v>
      </c>
      <c r="S727" s="56"/>
      <c r="T727" s="56"/>
      <c r="U727" s="56">
        <f t="shared" si="209"/>
        <v>0</v>
      </c>
      <c r="V727" s="56"/>
      <c r="W727" s="56"/>
      <c r="X727" s="56">
        <f t="shared" si="210"/>
        <v>0</v>
      </c>
      <c r="Y727" s="56"/>
      <c r="Z727" s="56"/>
      <c r="AA727" s="156">
        <f t="shared" si="211"/>
        <v>225000</v>
      </c>
      <c r="AB727" s="157"/>
    </row>
    <row r="728" spans="1:28" ht="15.75" x14ac:dyDescent="0.25">
      <c r="A728" s="39">
        <v>45986</v>
      </c>
      <c r="B728" s="33" t="s">
        <v>217</v>
      </c>
      <c r="C728" s="33"/>
      <c r="D728" s="35" t="s">
        <v>41</v>
      </c>
      <c r="E728" s="33" t="s">
        <v>1150</v>
      </c>
      <c r="F728" s="33">
        <v>2.5</v>
      </c>
      <c r="G728" s="33" t="s">
        <v>51</v>
      </c>
      <c r="H728" s="33">
        <v>90000</v>
      </c>
      <c r="I728" s="33">
        <f t="shared" si="199"/>
        <v>225000</v>
      </c>
      <c r="J728" s="82" t="s">
        <v>38</v>
      </c>
      <c r="K728" s="33" t="s">
        <v>1262</v>
      </c>
      <c r="L728" s="56">
        <f t="shared" si="206"/>
        <v>0</v>
      </c>
      <c r="M728" s="56"/>
      <c r="N728" s="56"/>
      <c r="O728" s="56">
        <f t="shared" si="207"/>
        <v>0</v>
      </c>
      <c r="P728" s="56"/>
      <c r="Q728" s="56"/>
      <c r="R728" s="56">
        <f t="shared" si="208"/>
        <v>0</v>
      </c>
      <c r="S728" s="56"/>
      <c r="T728" s="56"/>
      <c r="U728" s="56">
        <f t="shared" si="209"/>
        <v>0</v>
      </c>
      <c r="V728" s="56"/>
      <c r="W728" s="56"/>
      <c r="X728" s="56">
        <f t="shared" si="210"/>
        <v>0</v>
      </c>
      <c r="Y728" s="56"/>
      <c r="Z728" s="56"/>
      <c r="AA728" s="156">
        <f t="shared" si="211"/>
        <v>225000</v>
      </c>
      <c r="AB728" s="157"/>
    </row>
    <row r="729" spans="1:28" ht="15.75" x14ac:dyDescent="0.25">
      <c r="A729" s="39">
        <v>45986</v>
      </c>
      <c r="B729" s="33" t="s">
        <v>217</v>
      </c>
      <c r="C729" s="33"/>
      <c r="D729" s="35" t="s">
        <v>41</v>
      </c>
      <c r="E729" s="33" t="s">
        <v>310</v>
      </c>
      <c r="F729" s="33">
        <v>2.5</v>
      </c>
      <c r="G729" s="33" t="s">
        <v>51</v>
      </c>
      <c r="H729" s="33">
        <v>86000</v>
      </c>
      <c r="I729" s="33">
        <f t="shared" si="199"/>
        <v>215000</v>
      </c>
      <c r="J729" s="82" t="s">
        <v>38</v>
      </c>
      <c r="K729" s="33" t="s">
        <v>1262</v>
      </c>
      <c r="L729" s="56">
        <f t="shared" si="206"/>
        <v>0</v>
      </c>
      <c r="M729" s="56"/>
      <c r="N729" s="56"/>
      <c r="O729" s="56">
        <f t="shared" si="207"/>
        <v>0</v>
      </c>
      <c r="P729" s="56"/>
      <c r="Q729" s="56"/>
      <c r="R729" s="56">
        <f t="shared" si="208"/>
        <v>0</v>
      </c>
      <c r="S729" s="56"/>
      <c r="T729" s="56"/>
      <c r="U729" s="56">
        <f t="shared" si="209"/>
        <v>0</v>
      </c>
      <c r="V729" s="56"/>
      <c r="W729" s="56"/>
      <c r="X729" s="56">
        <f t="shared" si="210"/>
        <v>0</v>
      </c>
      <c r="Y729" s="56"/>
      <c r="Z729" s="56"/>
      <c r="AA729" s="156">
        <f t="shared" si="211"/>
        <v>215000</v>
      </c>
      <c r="AB729" s="157"/>
    </row>
    <row r="730" spans="1:28" ht="15.75" x14ac:dyDescent="0.25">
      <c r="A730" s="39">
        <v>45986</v>
      </c>
      <c r="B730" s="33" t="s">
        <v>217</v>
      </c>
      <c r="C730" s="33"/>
      <c r="D730" s="35" t="s">
        <v>41</v>
      </c>
      <c r="E730" s="33" t="s">
        <v>311</v>
      </c>
      <c r="F730" s="33">
        <v>2.5</v>
      </c>
      <c r="G730" s="33" t="s">
        <v>51</v>
      </c>
      <c r="H730" s="33">
        <v>86000</v>
      </c>
      <c r="I730" s="33">
        <f t="shared" si="199"/>
        <v>215000</v>
      </c>
      <c r="J730" s="82" t="s">
        <v>38</v>
      </c>
      <c r="K730" s="33" t="s">
        <v>1262</v>
      </c>
      <c r="L730" s="56">
        <f t="shared" si="206"/>
        <v>0</v>
      </c>
      <c r="M730" s="56"/>
      <c r="N730" s="56"/>
      <c r="O730" s="56">
        <f t="shared" si="207"/>
        <v>0</v>
      </c>
      <c r="P730" s="56"/>
      <c r="Q730" s="56"/>
      <c r="R730" s="56">
        <f t="shared" si="208"/>
        <v>0</v>
      </c>
      <c r="S730" s="56"/>
      <c r="T730" s="56"/>
      <c r="U730" s="56">
        <f t="shared" si="209"/>
        <v>0</v>
      </c>
      <c r="V730" s="56"/>
      <c r="W730" s="56"/>
      <c r="X730" s="56">
        <f t="shared" si="210"/>
        <v>0</v>
      </c>
      <c r="Y730" s="56"/>
      <c r="Z730" s="56"/>
      <c r="AA730" s="156">
        <f t="shared" si="211"/>
        <v>215000</v>
      </c>
      <c r="AB730" s="157"/>
    </row>
    <row r="731" spans="1:28" ht="15.75" x14ac:dyDescent="0.25">
      <c r="A731" s="39">
        <v>45986</v>
      </c>
      <c r="B731" s="33" t="s">
        <v>217</v>
      </c>
      <c r="C731" s="33"/>
      <c r="D731" s="33" t="s">
        <v>41</v>
      </c>
      <c r="E731" s="33" t="s">
        <v>135</v>
      </c>
      <c r="F731" s="33">
        <v>29.2</v>
      </c>
      <c r="G731" s="33" t="s">
        <v>51</v>
      </c>
      <c r="H731" s="33">
        <v>43000</v>
      </c>
      <c r="I731" s="33">
        <f t="shared" si="199"/>
        <v>1255600</v>
      </c>
      <c r="J731" s="82" t="s">
        <v>38</v>
      </c>
      <c r="K731" s="33" t="s">
        <v>1262</v>
      </c>
      <c r="L731" s="56">
        <f t="shared" si="206"/>
        <v>0</v>
      </c>
      <c r="M731" s="56"/>
      <c r="N731" s="56"/>
      <c r="O731" s="56">
        <f t="shared" si="207"/>
        <v>0</v>
      </c>
      <c r="P731" s="56"/>
      <c r="Q731" s="56"/>
      <c r="R731" s="56">
        <f t="shared" si="208"/>
        <v>0</v>
      </c>
      <c r="S731" s="56"/>
      <c r="T731" s="56"/>
      <c r="U731" s="56">
        <f t="shared" si="209"/>
        <v>0</v>
      </c>
      <c r="V731" s="56"/>
      <c r="W731" s="56"/>
      <c r="X731" s="56">
        <f t="shared" si="210"/>
        <v>0</v>
      </c>
      <c r="Y731" s="56"/>
      <c r="Z731" s="56"/>
      <c r="AA731" s="156">
        <f t="shared" si="211"/>
        <v>1255600</v>
      </c>
      <c r="AB731" s="157"/>
    </row>
    <row r="732" spans="1:28" ht="15.75" x14ac:dyDescent="0.25">
      <c r="A732" s="39">
        <v>45986</v>
      </c>
      <c r="B732" s="33" t="s">
        <v>147</v>
      </c>
      <c r="C732" s="33"/>
      <c r="D732" s="33" t="s">
        <v>41</v>
      </c>
      <c r="E732" s="33" t="s">
        <v>148</v>
      </c>
      <c r="F732" s="33">
        <v>300</v>
      </c>
      <c r="G732" s="33" t="s">
        <v>51</v>
      </c>
      <c r="H732" s="33">
        <v>60000</v>
      </c>
      <c r="I732" s="33">
        <f t="shared" si="199"/>
        <v>18000000</v>
      </c>
      <c r="J732" s="82" t="s">
        <v>38</v>
      </c>
      <c r="K732" s="33" t="s">
        <v>1288</v>
      </c>
      <c r="L732" s="56">
        <f t="shared" si="206"/>
        <v>0</v>
      </c>
      <c r="M732" s="56"/>
      <c r="N732" s="56"/>
      <c r="O732" s="56">
        <f t="shared" si="207"/>
        <v>0</v>
      </c>
      <c r="P732" s="56"/>
      <c r="Q732" s="56"/>
      <c r="R732" s="56">
        <f t="shared" si="208"/>
        <v>0</v>
      </c>
      <c r="S732" s="56"/>
      <c r="T732" s="56"/>
      <c r="U732" s="56">
        <f t="shared" si="209"/>
        <v>0</v>
      </c>
      <c r="V732" s="56"/>
      <c r="W732" s="56"/>
      <c r="X732" s="56">
        <f t="shared" si="210"/>
        <v>0</v>
      </c>
      <c r="Y732" s="56"/>
      <c r="Z732" s="56"/>
      <c r="AA732" s="156">
        <f t="shared" si="211"/>
        <v>18000000</v>
      </c>
      <c r="AB732" s="157"/>
    </row>
    <row r="733" spans="1:28" ht="15.75" x14ac:dyDescent="0.25">
      <c r="A733" s="39">
        <v>45986</v>
      </c>
      <c r="B733" s="33" t="s">
        <v>1287</v>
      </c>
      <c r="C733" s="35"/>
      <c r="D733" s="35" t="s">
        <v>31</v>
      </c>
      <c r="E733" s="35" t="s">
        <v>102</v>
      </c>
      <c r="F733" s="35">
        <v>2</v>
      </c>
      <c r="G733" s="35" t="s">
        <v>74</v>
      </c>
      <c r="H733" s="35">
        <v>65000</v>
      </c>
      <c r="I733" s="33">
        <f t="shared" si="199"/>
        <v>130000</v>
      </c>
      <c r="J733" s="41" t="s">
        <v>241</v>
      </c>
      <c r="K733" s="35"/>
      <c r="L733" s="56">
        <f t="shared" si="206"/>
        <v>130000</v>
      </c>
      <c r="M733" s="56">
        <v>130000</v>
      </c>
      <c r="N733" s="56"/>
      <c r="O733" s="56">
        <f t="shared" si="207"/>
        <v>0</v>
      </c>
      <c r="P733" s="56"/>
      <c r="Q733" s="56"/>
      <c r="R733" s="56">
        <f t="shared" si="208"/>
        <v>0</v>
      </c>
      <c r="S733" s="56"/>
      <c r="T733" s="56"/>
      <c r="U733" s="56">
        <f t="shared" si="209"/>
        <v>0</v>
      </c>
      <c r="V733" s="56"/>
      <c r="W733" s="56"/>
      <c r="X733" s="56">
        <f t="shared" si="210"/>
        <v>0</v>
      </c>
      <c r="Y733" s="56"/>
      <c r="Z733" s="56"/>
      <c r="AA733" s="156">
        <f t="shared" si="211"/>
        <v>0</v>
      </c>
      <c r="AB733" s="157">
        <v>45986</v>
      </c>
    </row>
    <row r="734" spans="1:28" ht="15.75" x14ac:dyDescent="0.25">
      <c r="A734" s="39">
        <v>45986</v>
      </c>
      <c r="B734" s="33" t="s">
        <v>502</v>
      </c>
      <c r="C734" s="33"/>
      <c r="D734" s="35" t="s">
        <v>41</v>
      </c>
      <c r="E734" s="33" t="s">
        <v>362</v>
      </c>
      <c r="F734" s="33">
        <v>14.6</v>
      </c>
      <c r="G734" s="33" t="s">
        <v>51</v>
      </c>
      <c r="H734" s="33">
        <v>43000</v>
      </c>
      <c r="I734" s="33">
        <f t="shared" si="199"/>
        <v>627800</v>
      </c>
      <c r="J734" s="41" t="s">
        <v>241</v>
      </c>
      <c r="K734" s="33"/>
      <c r="L734" s="56">
        <f t="shared" si="206"/>
        <v>0</v>
      </c>
      <c r="M734" s="56"/>
      <c r="N734" s="56"/>
      <c r="O734" s="56">
        <f t="shared" si="207"/>
        <v>0</v>
      </c>
      <c r="P734" s="56"/>
      <c r="Q734" s="56"/>
      <c r="R734" s="56">
        <f t="shared" si="208"/>
        <v>0</v>
      </c>
      <c r="S734" s="56"/>
      <c r="T734" s="56"/>
      <c r="U734" s="56">
        <f t="shared" si="209"/>
        <v>627800</v>
      </c>
      <c r="V734" s="56">
        <v>627800</v>
      </c>
      <c r="W734" s="56"/>
      <c r="X734" s="56">
        <f t="shared" si="210"/>
        <v>0</v>
      </c>
      <c r="Y734" s="56"/>
      <c r="Z734" s="56"/>
      <c r="AA734" s="156">
        <f t="shared" si="211"/>
        <v>0</v>
      </c>
      <c r="AB734" s="157">
        <v>45986</v>
      </c>
    </row>
    <row r="735" spans="1:28" ht="15.75" x14ac:dyDescent="0.25">
      <c r="A735" s="39">
        <v>45986</v>
      </c>
      <c r="B735" s="33" t="s">
        <v>892</v>
      </c>
      <c r="C735" s="33"/>
      <c r="D735" s="35" t="s">
        <v>41</v>
      </c>
      <c r="E735" s="33" t="s">
        <v>361</v>
      </c>
      <c r="F735" s="33">
        <v>1</v>
      </c>
      <c r="G735" s="33" t="s">
        <v>33</v>
      </c>
      <c r="H735" s="33">
        <v>200000</v>
      </c>
      <c r="I735" s="33">
        <f t="shared" si="199"/>
        <v>200000</v>
      </c>
      <c r="J735" s="41" t="s">
        <v>240</v>
      </c>
      <c r="K735" s="33"/>
      <c r="L735" s="56">
        <f t="shared" si="206"/>
        <v>0</v>
      </c>
      <c r="M735" s="56"/>
      <c r="N735" s="56"/>
      <c r="O735" s="56">
        <f t="shared" si="207"/>
        <v>200000</v>
      </c>
      <c r="P735" s="56">
        <v>200000</v>
      </c>
      <c r="Q735" s="56"/>
      <c r="R735" s="56">
        <f t="shared" si="208"/>
        <v>0</v>
      </c>
      <c r="S735" s="56"/>
      <c r="T735" s="56"/>
      <c r="U735" s="56">
        <f t="shared" si="209"/>
        <v>0</v>
      </c>
      <c r="V735" s="56"/>
      <c r="W735" s="56"/>
      <c r="X735" s="56">
        <f t="shared" si="210"/>
        <v>0</v>
      </c>
      <c r="Y735" s="56"/>
      <c r="Z735" s="56"/>
      <c r="AA735" s="156">
        <f t="shared" si="211"/>
        <v>0</v>
      </c>
      <c r="AB735" s="157">
        <v>45986</v>
      </c>
    </row>
    <row r="736" spans="1:28" ht="15.75" x14ac:dyDescent="0.25">
      <c r="A736" s="39">
        <v>45986</v>
      </c>
      <c r="B736" s="33" t="s">
        <v>892</v>
      </c>
      <c r="C736" s="33"/>
      <c r="D736" s="35" t="s">
        <v>41</v>
      </c>
      <c r="E736" s="33" t="s">
        <v>295</v>
      </c>
      <c r="F736" s="33">
        <v>1</v>
      </c>
      <c r="G736" s="33" t="s">
        <v>33</v>
      </c>
      <c r="H736" s="33">
        <v>200000</v>
      </c>
      <c r="I736" s="33">
        <f t="shared" si="199"/>
        <v>200000</v>
      </c>
      <c r="J736" s="41" t="s">
        <v>240</v>
      </c>
      <c r="K736" s="33"/>
      <c r="L736" s="56">
        <f t="shared" si="206"/>
        <v>0</v>
      </c>
      <c r="M736" s="56"/>
      <c r="N736" s="56"/>
      <c r="O736" s="56">
        <f t="shared" si="207"/>
        <v>200000</v>
      </c>
      <c r="P736" s="56">
        <v>200000</v>
      </c>
      <c r="Q736" s="56"/>
      <c r="R736" s="56">
        <f t="shared" si="208"/>
        <v>0</v>
      </c>
      <c r="S736" s="56"/>
      <c r="T736" s="56"/>
      <c r="U736" s="56">
        <f t="shared" si="209"/>
        <v>0</v>
      </c>
      <c r="V736" s="56"/>
      <c r="W736" s="56"/>
      <c r="X736" s="56">
        <f t="shared" si="210"/>
        <v>0</v>
      </c>
      <c r="Y736" s="56"/>
      <c r="Z736" s="56"/>
      <c r="AA736" s="156">
        <f t="shared" si="211"/>
        <v>0</v>
      </c>
      <c r="AB736" s="157">
        <v>45986</v>
      </c>
    </row>
    <row r="737" spans="1:28" ht="15.75" x14ac:dyDescent="0.25">
      <c r="A737" s="39">
        <v>45986</v>
      </c>
      <c r="B737" s="33" t="s">
        <v>189</v>
      </c>
      <c r="C737" s="33"/>
      <c r="D737" s="33" t="s">
        <v>31</v>
      </c>
      <c r="E737" s="33" t="s">
        <v>110</v>
      </c>
      <c r="F737" s="33">
        <v>1800</v>
      </c>
      <c r="G737" s="33" t="s">
        <v>29</v>
      </c>
      <c r="H737" s="33">
        <v>1800</v>
      </c>
      <c r="I737" s="33">
        <f t="shared" si="199"/>
        <v>3240000</v>
      </c>
      <c r="J737" s="41" t="s">
        <v>241</v>
      </c>
      <c r="K737" s="33"/>
      <c r="L737" s="56">
        <f t="shared" si="206"/>
        <v>0</v>
      </c>
      <c r="M737" s="56"/>
      <c r="N737" s="56"/>
      <c r="O737" s="56">
        <f t="shared" si="207"/>
        <v>3240000</v>
      </c>
      <c r="P737" s="56">
        <v>3240000</v>
      </c>
      <c r="Q737" s="56"/>
      <c r="R737" s="56">
        <f t="shared" si="208"/>
        <v>0</v>
      </c>
      <c r="S737" s="56"/>
      <c r="T737" s="56"/>
      <c r="U737" s="56">
        <f t="shared" si="209"/>
        <v>0</v>
      </c>
      <c r="V737" s="56"/>
      <c r="W737" s="56"/>
      <c r="X737" s="56">
        <f t="shared" si="210"/>
        <v>0</v>
      </c>
      <c r="Y737" s="56"/>
      <c r="Z737" s="56"/>
      <c r="AA737" s="156">
        <f t="shared" si="211"/>
        <v>0</v>
      </c>
      <c r="AB737" s="157">
        <v>45986</v>
      </c>
    </row>
    <row r="738" spans="1:28" ht="15.75" x14ac:dyDescent="0.25">
      <c r="A738" s="39">
        <v>45986</v>
      </c>
      <c r="B738" s="33" t="s">
        <v>208</v>
      </c>
      <c r="C738" s="33"/>
      <c r="D738" s="33" t="s">
        <v>31</v>
      </c>
      <c r="E738" s="33" t="s">
        <v>726</v>
      </c>
      <c r="F738" s="33">
        <v>20</v>
      </c>
      <c r="G738" s="33" t="s">
        <v>23</v>
      </c>
      <c r="H738" s="33">
        <v>375000</v>
      </c>
      <c r="I738" s="33">
        <f t="shared" si="199"/>
        <v>7500000</v>
      </c>
      <c r="J738" s="41" t="s">
        <v>240</v>
      </c>
      <c r="K738" s="33"/>
      <c r="L738" s="56">
        <f t="shared" si="206"/>
        <v>0</v>
      </c>
      <c r="M738" s="56"/>
      <c r="N738" s="56"/>
      <c r="O738" s="56">
        <f t="shared" si="207"/>
        <v>7500000</v>
      </c>
      <c r="P738" s="56">
        <v>7500000</v>
      </c>
      <c r="Q738" s="56"/>
      <c r="R738" s="56">
        <f t="shared" si="208"/>
        <v>0</v>
      </c>
      <c r="S738" s="56"/>
      <c r="T738" s="56"/>
      <c r="U738" s="56">
        <f t="shared" si="209"/>
        <v>0</v>
      </c>
      <c r="V738" s="56"/>
      <c r="W738" s="56"/>
      <c r="X738" s="56">
        <f t="shared" si="210"/>
        <v>0</v>
      </c>
      <c r="Y738" s="56"/>
      <c r="Z738" s="56"/>
      <c r="AA738" s="156">
        <f t="shared" si="211"/>
        <v>0</v>
      </c>
      <c r="AB738" s="157">
        <v>45986</v>
      </c>
    </row>
    <row r="739" spans="1:28" ht="15.75" x14ac:dyDescent="0.25">
      <c r="A739" s="39">
        <v>45986</v>
      </c>
      <c r="B739" s="33" t="s">
        <v>208</v>
      </c>
      <c r="C739" s="33"/>
      <c r="D739" s="33" t="s">
        <v>31</v>
      </c>
      <c r="E739" s="33" t="s">
        <v>166</v>
      </c>
      <c r="F739" s="33">
        <v>20</v>
      </c>
      <c r="G739" s="33" t="s">
        <v>23</v>
      </c>
      <c r="H739" s="33">
        <v>375000</v>
      </c>
      <c r="I739" s="33">
        <f t="shared" si="199"/>
        <v>7500000</v>
      </c>
      <c r="J739" s="41" t="s">
        <v>240</v>
      </c>
      <c r="K739" s="33"/>
      <c r="L739" s="56">
        <f t="shared" si="206"/>
        <v>0</v>
      </c>
      <c r="M739" s="56"/>
      <c r="N739" s="56"/>
      <c r="O739" s="56">
        <f t="shared" si="207"/>
        <v>7500000</v>
      </c>
      <c r="P739" s="56">
        <v>7500000</v>
      </c>
      <c r="Q739" s="56"/>
      <c r="R739" s="56">
        <f t="shared" si="208"/>
        <v>0</v>
      </c>
      <c r="S739" s="56"/>
      <c r="T739" s="56"/>
      <c r="U739" s="56">
        <f t="shared" si="209"/>
        <v>0</v>
      </c>
      <c r="V739" s="56"/>
      <c r="W739" s="56"/>
      <c r="X739" s="56">
        <f t="shared" si="210"/>
        <v>0</v>
      </c>
      <c r="Y739" s="56"/>
      <c r="Z739" s="56"/>
      <c r="AA739" s="156">
        <f t="shared" si="211"/>
        <v>0</v>
      </c>
      <c r="AB739" s="157">
        <v>45986</v>
      </c>
    </row>
    <row r="740" spans="1:28" ht="15.75" x14ac:dyDescent="0.25">
      <c r="A740" s="39">
        <v>45986</v>
      </c>
      <c r="B740" s="33" t="s">
        <v>736</v>
      </c>
      <c r="C740" s="33"/>
      <c r="D740" s="33" t="s">
        <v>41</v>
      </c>
      <c r="E740" s="33" t="s">
        <v>166</v>
      </c>
      <c r="F740" s="33">
        <v>2</v>
      </c>
      <c r="G740" s="33" t="s">
        <v>25</v>
      </c>
      <c r="H740" s="33">
        <v>392500</v>
      </c>
      <c r="I740" s="33">
        <f t="shared" si="199"/>
        <v>785000</v>
      </c>
      <c r="J740" s="37" t="s">
        <v>241</v>
      </c>
      <c r="K740" s="33"/>
      <c r="L740" s="56">
        <f t="shared" si="206"/>
        <v>785000</v>
      </c>
      <c r="M740" s="56">
        <v>785000</v>
      </c>
      <c r="N740" s="56"/>
      <c r="O740" s="56">
        <f t="shared" si="207"/>
        <v>0</v>
      </c>
      <c r="P740" s="56"/>
      <c r="Q740" s="56"/>
      <c r="R740" s="56">
        <f t="shared" si="208"/>
        <v>0</v>
      </c>
      <c r="S740" s="56"/>
      <c r="T740" s="56"/>
      <c r="U740" s="56">
        <f t="shared" si="209"/>
        <v>0</v>
      </c>
      <c r="V740" s="56"/>
      <c r="W740" s="56"/>
      <c r="X740" s="56">
        <f t="shared" si="210"/>
        <v>0</v>
      </c>
      <c r="Y740" s="56"/>
      <c r="Z740" s="56"/>
      <c r="AA740" s="156">
        <f t="shared" si="211"/>
        <v>0</v>
      </c>
      <c r="AB740" s="157">
        <v>45986</v>
      </c>
    </row>
    <row r="741" spans="1:28" ht="15.75" x14ac:dyDescent="0.25">
      <c r="A741" s="39">
        <v>45986</v>
      </c>
      <c r="B741" s="35" t="s">
        <v>268</v>
      </c>
      <c r="C741" s="35"/>
      <c r="D741" s="33" t="s">
        <v>41</v>
      </c>
      <c r="E741" s="35" t="s">
        <v>110</v>
      </c>
      <c r="F741" s="35">
        <v>200</v>
      </c>
      <c r="G741" s="35" t="s">
        <v>29</v>
      </c>
      <c r="H741" s="35">
        <v>2000</v>
      </c>
      <c r="I741" s="33">
        <f t="shared" si="199"/>
        <v>400000</v>
      </c>
      <c r="J741" s="37" t="s">
        <v>240</v>
      </c>
      <c r="K741" s="35" t="s">
        <v>1285</v>
      </c>
      <c r="L741" s="56">
        <f t="shared" si="206"/>
        <v>0</v>
      </c>
      <c r="M741" s="56"/>
      <c r="N741" s="56"/>
      <c r="O741" s="56">
        <f t="shared" si="207"/>
        <v>400000</v>
      </c>
      <c r="P741" s="56">
        <v>400000</v>
      </c>
      <c r="Q741" s="56"/>
      <c r="R741" s="56">
        <f t="shared" si="208"/>
        <v>0</v>
      </c>
      <c r="S741" s="56"/>
      <c r="T741" s="56"/>
      <c r="U741" s="56">
        <f t="shared" si="209"/>
        <v>0</v>
      </c>
      <c r="V741" s="56"/>
      <c r="W741" s="56"/>
      <c r="X741" s="56">
        <f t="shared" si="210"/>
        <v>0</v>
      </c>
      <c r="Y741" s="56"/>
      <c r="Z741" s="56"/>
      <c r="AA741" s="156">
        <f t="shared" si="211"/>
        <v>0</v>
      </c>
      <c r="AB741" s="157">
        <v>45987</v>
      </c>
    </row>
    <row r="742" spans="1:28" ht="15.75" x14ac:dyDescent="0.25">
      <c r="A742" s="39">
        <v>45986</v>
      </c>
      <c r="B742" s="35" t="s">
        <v>600</v>
      </c>
      <c r="C742" s="33"/>
      <c r="D742" s="33" t="s">
        <v>31</v>
      </c>
      <c r="E742" s="35" t="s">
        <v>160</v>
      </c>
      <c r="F742" s="33">
        <v>6</v>
      </c>
      <c r="G742" s="33" t="s">
        <v>25</v>
      </c>
      <c r="H742" s="33">
        <v>93000</v>
      </c>
      <c r="I742" s="33">
        <f t="shared" si="199"/>
        <v>558000</v>
      </c>
      <c r="J742" s="37" t="s">
        <v>241</v>
      </c>
      <c r="K742" s="33"/>
      <c r="L742" s="56">
        <f t="shared" si="206"/>
        <v>0</v>
      </c>
      <c r="M742" s="56"/>
      <c r="N742" s="56"/>
      <c r="O742" s="56">
        <f t="shared" si="207"/>
        <v>0</v>
      </c>
      <c r="P742" s="56"/>
      <c r="Q742" s="56"/>
      <c r="R742" s="56">
        <f t="shared" si="208"/>
        <v>0</v>
      </c>
      <c r="S742" s="56"/>
      <c r="T742" s="56"/>
      <c r="U742" s="56">
        <f t="shared" si="209"/>
        <v>558000</v>
      </c>
      <c r="V742" s="56">
        <v>558000</v>
      </c>
      <c r="W742" s="56"/>
      <c r="X742" s="56">
        <f t="shared" si="210"/>
        <v>0</v>
      </c>
      <c r="Y742" s="56"/>
      <c r="Z742" s="56"/>
      <c r="AA742" s="156">
        <f t="shared" si="211"/>
        <v>0</v>
      </c>
      <c r="AB742" s="157">
        <v>45986</v>
      </c>
    </row>
    <row r="743" spans="1:28" ht="15.75" x14ac:dyDescent="0.25">
      <c r="A743" s="39">
        <v>45986</v>
      </c>
      <c r="B743" s="33" t="s">
        <v>821</v>
      </c>
      <c r="C743" s="33"/>
      <c r="D743" s="35" t="s">
        <v>41</v>
      </c>
      <c r="E743" s="33" t="s">
        <v>175</v>
      </c>
      <c r="F743" s="33">
        <v>1000</v>
      </c>
      <c r="G743" s="33" t="s">
        <v>25</v>
      </c>
      <c r="H743" s="33">
        <v>2000</v>
      </c>
      <c r="I743" s="33">
        <f t="shared" si="199"/>
        <v>2000000</v>
      </c>
      <c r="J743" s="37" t="s">
        <v>240</v>
      </c>
      <c r="K743" s="33"/>
      <c r="L743" s="56">
        <f t="shared" si="206"/>
        <v>0</v>
      </c>
      <c r="M743" s="56"/>
      <c r="N743" s="56"/>
      <c r="O743" s="56">
        <f t="shared" si="207"/>
        <v>2000000</v>
      </c>
      <c r="P743" s="56">
        <v>2000000</v>
      </c>
      <c r="Q743" s="56"/>
      <c r="R743" s="56">
        <f t="shared" si="208"/>
        <v>0</v>
      </c>
      <c r="S743" s="56"/>
      <c r="T743" s="56"/>
      <c r="U743" s="56">
        <f t="shared" si="209"/>
        <v>0</v>
      </c>
      <c r="V743" s="56"/>
      <c r="W743" s="56"/>
      <c r="X743" s="56">
        <f t="shared" si="210"/>
        <v>0</v>
      </c>
      <c r="Y743" s="56"/>
      <c r="Z743" s="56"/>
      <c r="AA743" s="156">
        <f t="shared" si="211"/>
        <v>0</v>
      </c>
      <c r="AB743" s="157">
        <v>45982</v>
      </c>
    </row>
    <row r="744" spans="1:28" ht="15.75" x14ac:dyDescent="0.25">
      <c r="A744" s="39">
        <v>45986</v>
      </c>
      <c r="B744" s="33" t="s">
        <v>164</v>
      </c>
      <c r="C744" s="33"/>
      <c r="D744" s="35" t="s">
        <v>41</v>
      </c>
      <c r="E744" s="33" t="s">
        <v>95</v>
      </c>
      <c r="F744" s="33">
        <v>5200</v>
      </c>
      <c r="G744" s="33" t="s">
        <v>29</v>
      </c>
      <c r="H744" s="33">
        <v>3700</v>
      </c>
      <c r="I744" s="33">
        <f t="shared" si="199"/>
        <v>19240000</v>
      </c>
      <c r="J744" s="82" t="s">
        <v>38</v>
      </c>
      <c r="K744" s="33" t="s">
        <v>1283</v>
      </c>
      <c r="L744" s="56">
        <f t="shared" si="206"/>
        <v>0</v>
      </c>
      <c r="M744" s="56"/>
      <c r="N744" s="56"/>
      <c r="O744" s="56">
        <f t="shared" si="207"/>
        <v>0</v>
      </c>
      <c r="P744" s="56"/>
      <c r="Q744" s="56"/>
      <c r="R744" s="56">
        <f t="shared" si="208"/>
        <v>0</v>
      </c>
      <c r="S744" s="56"/>
      <c r="T744" s="56"/>
      <c r="U744" s="56">
        <f t="shared" si="209"/>
        <v>0</v>
      </c>
      <c r="V744" s="56"/>
      <c r="W744" s="56"/>
      <c r="X744" s="56">
        <f t="shared" si="210"/>
        <v>0</v>
      </c>
      <c r="Y744" s="56"/>
      <c r="Z744" s="56"/>
      <c r="AA744" s="156">
        <f t="shared" si="211"/>
        <v>19240000</v>
      </c>
      <c r="AB744" s="157"/>
    </row>
    <row r="745" spans="1:28" ht="15.75" x14ac:dyDescent="0.25">
      <c r="A745" s="39">
        <v>45986</v>
      </c>
      <c r="B745" s="33" t="s">
        <v>724</v>
      </c>
      <c r="C745" s="33"/>
      <c r="D745" s="35" t="s">
        <v>41</v>
      </c>
      <c r="E745" s="33" t="s">
        <v>632</v>
      </c>
      <c r="F745" s="33">
        <v>27</v>
      </c>
      <c r="G745" s="33" t="s">
        <v>51</v>
      </c>
      <c r="H745" s="33">
        <v>43000</v>
      </c>
      <c r="I745" s="33">
        <f t="shared" si="199"/>
        <v>1161000</v>
      </c>
      <c r="J745" s="37" t="s">
        <v>240</v>
      </c>
      <c r="K745" s="33"/>
      <c r="L745" s="56">
        <f t="shared" si="206"/>
        <v>0</v>
      </c>
      <c r="M745" s="56"/>
      <c r="N745" s="56"/>
      <c r="O745" s="56">
        <f t="shared" si="207"/>
        <v>1161000</v>
      </c>
      <c r="P745" s="56">
        <v>1161000</v>
      </c>
      <c r="Q745" s="56"/>
      <c r="R745" s="56">
        <f t="shared" si="208"/>
        <v>0</v>
      </c>
      <c r="S745" s="56"/>
      <c r="T745" s="56"/>
      <c r="U745" s="56">
        <f t="shared" si="209"/>
        <v>0</v>
      </c>
      <c r="V745" s="56"/>
      <c r="W745" s="56"/>
      <c r="X745" s="56">
        <f t="shared" si="210"/>
        <v>0</v>
      </c>
      <c r="Y745" s="56"/>
      <c r="Z745" s="56"/>
      <c r="AA745" s="156">
        <f t="shared" si="211"/>
        <v>0</v>
      </c>
      <c r="AB745" s="157">
        <v>45986</v>
      </c>
    </row>
    <row r="746" spans="1:28" ht="15.75" x14ac:dyDescent="0.25">
      <c r="A746" s="32">
        <v>45986</v>
      </c>
      <c r="B746" s="33" t="s">
        <v>984</v>
      </c>
      <c r="C746" s="33"/>
      <c r="D746" s="33" t="s">
        <v>31</v>
      </c>
      <c r="E746" s="33" t="s">
        <v>798</v>
      </c>
      <c r="F746" s="33">
        <v>4</v>
      </c>
      <c r="G746" s="33" t="s">
        <v>25</v>
      </c>
      <c r="H746" s="33">
        <v>825000</v>
      </c>
      <c r="I746" s="33">
        <f t="shared" si="199"/>
        <v>3300000</v>
      </c>
      <c r="J746" s="37" t="s">
        <v>240</v>
      </c>
      <c r="K746" s="33"/>
      <c r="L746" s="56">
        <f t="shared" si="206"/>
        <v>0</v>
      </c>
      <c r="M746" s="56"/>
      <c r="N746" s="56"/>
      <c r="O746" s="56">
        <f t="shared" si="207"/>
        <v>0</v>
      </c>
      <c r="P746" s="56"/>
      <c r="Q746" s="56"/>
      <c r="R746" s="56">
        <f t="shared" si="208"/>
        <v>3300000</v>
      </c>
      <c r="S746" s="56">
        <v>3300000</v>
      </c>
      <c r="T746" s="56"/>
      <c r="U746" s="56">
        <f t="shared" si="209"/>
        <v>0</v>
      </c>
      <c r="V746" s="56"/>
      <c r="W746" s="56"/>
      <c r="X746" s="56">
        <f t="shared" si="210"/>
        <v>0</v>
      </c>
      <c r="Y746" s="56"/>
      <c r="Z746" s="56"/>
      <c r="AA746" s="156">
        <f t="shared" si="211"/>
        <v>0</v>
      </c>
      <c r="AB746" s="157">
        <v>45986</v>
      </c>
    </row>
    <row r="747" spans="1:28" ht="15.75" x14ac:dyDescent="0.25">
      <c r="A747" s="39">
        <v>45986</v>
      </c>
      <c r="B747" s="33" t="s">
        <v>96</v>
      </c>
      <c r="C747" s="33"/>
      <c r="D747" s="35" t="s">
        <v>41</v>
      </c>
      <c r="E747" s="33" t="s">
        <v>190</v>
      </c>
      <c r="F747" s="33">
        <v>240</v>
      </c>
      <c r="G747" s="33" t="s">
        <v>51</v>
      </c>
      <c r="H747" s="33">
        <v>42000</v>
      </c>
      <c r="I747" s="33">
        <f t="shared" si="199"/>
        <v>10080000</v>
      </c>
      <c r="J747" s="82" t="s">
        <v>38</v>
      </c>
      <c r="K747" s="33" t="s">
        <v>1283</v>
      </c>
      <c r="L747" s="56">
        <f t="shared" si="206"/>
        <v>0</v>
      </c>
      <c r="M747" s="56"/>
      <c r="N747" s="56"/>
      <c r="O747" s="56">
        <f t="shared" si="207"/>
        <v>0</v>
      </c>
      <c r="P747" s="56"/>
      <c r="Q747" s="56"/>
      <c r="R747" s="56">
        <f t="shared" si="208"/>
        <v>0</v>
      </c>
      <c r="S747" s="56"/>
      <c r="T747" s="56"/>
      <c r="U747" s="56">
        <f t="shared" si="209"/>
        <v>0</v>
      </c>
      <c r="V747" s="56"/>
      <c r="W747" s="56"/>
      <c r="X747" s="56">
        <f t="shared" si="210"/>
        <v>0</v>
      </c>
      <c r="Y747" s="56"/>
      <c r="Z747" s="56"/>
      <c r="AA747" s="156">
        <f t="shared" si="211"/>
        <v>10080000</v>
      </c>
      <c r="AB747" s="157"/>
    </row>
    <row r="748" spans="1:28" ht="16.5" thickBot="1" x14ac:dyDescent="0.3">
      <c r="A748" s="61">
        <v>45986</v>
      </c>
      <c r="B748" s="62" t="s">
        <v>380</v>
      </c>
      <c r="C748" s="62"/>
      <c r="D748" s="104" t="s">
        <v>41</v>
      </c>
      <c r="E748" s="62" t="s">
        <v>468</v>
      </c>
      <c r="F748" s="62">
        <v>16.399999999999999</v>
      </c>
      <c r="G748" s="62" t="s">
        <v>51</v>
      </c>
      <c r="H748" s="62">
        <v>43000</v>
      </c>
      <c r="I748" s="62">
        <f t="shared" si="199"/>
        <v>705199.99999999988</v>
      </c>
      <c r="J748" s="63" t="s">
        <v>240</v>
      </c>
      <c r="K748" s="62"/>
      <c r="L748" s="158">
        <f t="shared" si="206"/>
        <v>0</v>
      </c>
      <c r="M748" s="158"/>
      <c r="N748" s="158"/>
      <c r="O748" s="158">
        <f t="shared" si="207"/>
        <v>705200</v>
      </c>
      <c r="P748" s="158">
        <v>705200</v>
      </c>
      <c r="Q748" s="158"/>
      <c r="R748" s="158">
        <f t="shared" si="208"/>
        <v>0</v>
      </c>
      <c r="S748" s="158"/>
      <c r="T748" s="158"/>
      <c r="U748" s="158">
        <f t="shared" si="209"/>
        <v>0</v>
      </c>
      <c r="V748" s="158"/>
      <c r="W748" s="158"/>
      <c r="X748" s="158">
        <f t="shared" si="210"/>
        <v>0</v>
      </c>
      <c r="Y748" s="158"/>
      <c r="Z748" s="158"/>
      <c r="AA748" s="159">
        <f t="shared" si="211"/>
        <v>-1.1641532182693481E-10</v>
      </c>
      <c r="AB748" s="160">
        <v>45986</v>
      </c>
    </row>
    <row r="749" spans="1:28" ht="15.75" x14ac:dyDescent="0.25">
      <c r="A749" s="32">
        <v>45986</v>
      </c>
      <c r="B749" s="59" t="s">
        <v>928</v>
      </c>
      <c r="C749" s="59"/>
      <c r="D749" s="59"/>
      <c r="E749" s="59" t="s">
        <v>468</v>
      </c>
      <c r="F749" s="59"/>
      <c r="G749" s="59" t="s">
        <v>51</v>
      </c>
      <c r="H749" s="59"/>
      <c r="I749" s="59">
        <f t="shared" ref="I749:I750" si="212">F749*H749</f>
        <v>0</v>
      </c>
      <c r="J749" s="37" t="s">
        <v>34</v>
      </c>
      <c r="K749" s="33"/>
      <c r="L749" s="56">
        <f t="shared" si="206"/>
        <v>0</v>
      </c>
      <c r="M749" s="56"/>
      <c r="N749" s="56"/>
      <c r="O749" s="56">
        <f t="shared" si="207"/>
        <v>0</v>
      </c>
      <c r="P749" s="56"/>
      <c r="Q749" s="56"/>
      <c r="R749" s="56">
        <f t="shared" si="208"/>
        <v>500000</v>
      </c>
      <c r="S749" s="56">
        <v>500000</v>
      </c>
      <c r="T749" s="56"/>
      <c r="U749" s="56">
        <f t="shared" si="209"/>
        <v>19500000</v>
      </c>
      <c r="V749" s="56">
        <v>19500000</v>
      </c>
      <c r="W749" s="56"/>
      <c r="X749" s="56">
        <f t="shared" si="210"/>
        <v>0</v>
      </c>
      <c r="Y749" s="56"/>
      <c r="Z749" s="56"/>
      <c r="AA749" s="156">
        <f t="shared" si="211"/>
        <v>-20000000</v>
      </c>
      <c r="AB749" s="157">
        <v>45986</v>
      </c>
    </row>
    <row r="750" spans="1:28" ht="15.75" x14ac:dyDescent="0.25">
      <c r="A750" s="39"/>
      <c r="B750" s="166" t="s">
        <v>1292</v>
      </c>
      <c r="C750" s="166"/>
      <c r="D750" s="166"/>
      <c r="E750" s="166"/>
      <c r="F750" s="166"/>
      <c r="G750" s="166"/>
      <c r="H750" s="166"/>
      <c r="I750" s="59">
        <f t="shared" si="212"/>
        <v>0</v>
      </c>
      <c r="J750" s="37" t="s">
        <v>34</v>
      </c>
      <c r="K750" s="35"/>
      <c r="L750" s="56">
        <f t="shared" ref="L750" si="213">M750+N750</f>
        <v>0</v>
      </c>
      <c r="M750" s="56"/>
      <c r="N750" s="56"/>
      <c r="O750" s="56">
        <f t="shared" ref="O750" si="214">P750+Q750</f>
        <v>3300000</v>
      </c>
      <c r="P750" s="56">
        <v>3300000</v>
      </c>
      <c r="Q750" s="56"/>
      <c r="R750" s="56">
        <f t="shared" ref="R750" si="215">S750+T750</f>
        <v>0</v>
      </c>
      <c r="S750" s="56"/>
      <c r="T750" s="56"/>
      <c r="U750" s="56">
        <f t="shared" ref="U750" si="216">V750+W750</f>
        <v>0</v>
      </c>
      <c r="V750" s="56"/>
      <c r="W750" s="56"/>
      <c r="X750" s="56">
        <f t="shared" ref="X750" si="217">Y750+Z750</f>
        <v>0</v>
      </c>
      <c r="Y750" s="56"/>
      <c r="Z750" s="56"/>
      <c r="AA750" s="156">
        <f t="shared" ref="AA750" si="218">C750+I750-L750-O750-U750-X750-R750</f>
        <v>-3300000</v>
      </c>
      <c r="AB750" s="157">
        <v>45982</v>
      </c>
    </row>
    <row r="751" spans="1:28" ht="15.75" x14ac:dyDescent="0.25">
      <c r="A751" s="39">
        <v>45987</v>
      </c>
      <c r="B751" s="35" t="s">
        <v>1096</v>
      </c>
      <c r="C751" s="35"/>
      <c r="D751" s="35" t="s">
        <v>1069</v>
      </c>
      <c r="E751" s="35" t="s">
        <v>45</v>
      </c>
      <c r="F751" s="35">
        <v>12</v>
      </c>
      <c r="G751" s="35" t="s">
        <v>51</v>
      </c>
      <c r="H751" s="35">
        <v>155000</v>
      </c>
      <c r="I751" s="33">
        <f t="shared" si="199"/>
        <v>1860000</v>
      </c>
      <c r="J751" s="37" t="s">
        <v>241</v>
      </c>
      <c r="K751" s="35"/>
      <c r="L751" s="56">
        <f t="shared" si="206"/>
        <v>0</v>
      </c>
      <c r="M751" s="56"/>
      <c r="N751" s="56"/>
      <c r="O751" s="56">
        <f t="shared" si="207"/>
        <v>0</v>
      </c>
      <c r="P751" s="56"/>
      <c r="Q751" s="56"/>
      <c r="R751" s="56">
        <f t="shared" si="208"/>
        <v>0</v>
      </c>
      <c r="S751" s="56"/>
      <c r="T751" s="56"/>
      <c r="U751" s="56">
        <f t="shared" si="209"/>
        <v>1860000</v>
      </c>
      <c r="V751" s="56">
        <v>1860000</v>
      </c>
      <c r="W751" s="56"/>
      <c r="X751" s="56">
        <f t="shared" si="210"/>
        <v>0</v>
      </c>
      <c r="Y751" s="56"/>
      <c r="Z751" s="56"/>
      <c r="AA751" s="156">
        <f t="shared" si="211"/>
        <v>0</v>
      </c>
      <c r="AB751" s="157">
        <v>45985</v>
      </c>
    </row>
    <row r="752" spans="1:28" ht="15.75" x14ac:dyDescent="0.25">
      <c r="A752" s="39">
        <v>45987</v>
      </c>
      <c r="B752" s="33" t="s">
        <v>153</v>
      </c>
      <c r="C752" s="33"/>
      <c r="D752" s="35" t="s">
        <v>31</v>
      </c>
      <c r="E752" s="33" t="s">
        <v>95</v>
      </c>
      <c r="F752" s="33">
        <v>300</v>
      </c>
      <c r="G752" s="33" t="s">
        <v>29</v>
      </c>
      <c r="H752" s="33">
        <v>3800</v>
      </c>
      <c r="I752" s="33">
        <f t="shared" si="199"/>
        <v>1140000</v>
      </c>
      <c r="J752" s="37" t="s">
        <v>240</v>
      </c>
      <c r="K752" s="33"/>
      <c r="L752" s="56">
        <f t="shared" ref="L752:L781" si="219">M752+N752</f>
        <v>0</v>
      </c>
      <c r="M752" s="56"/>
      <c r="N752" s="56"/>
      <c r="O752" s="56">
        <f t="shared" ref="O752:O781" si="220">P752+Q752</f>
        <v>0</v>
      </c>
      <c r="P752" s="56"/>
      <c r="Q752" s="56"/>
      <c r="R752" s="56">
        <f t="shared" ref="R752:R781" si="221">S752+T752</f>
        <v>1140000</v>
      </c>
      <c r="S752" s="56">
        <v>1140000</v>
      </c>
      <c r="T752" s="56"/>
      <c r="U752" s="56">
        <f t="shared" ref="U752:U781" si="222">V752+W752</f>
        <v>0</v>
      </c>
      <c r="V752" s="56"/>
      <c r="W752" s="56"/>
      <c r="X752" s="56">
        <f t="shared" ref="X752:X781" si="223">Y752+Z752</f>
        <v>0</v>
      </c>
      <c r="Y752" s="56"/>
      <c r="Z752" s="56"/>
      <c r="AA752" s="156">
        <f t="shared" ref="AA752:AA781" si="224">C752+I752-L752-O752-U752-X752-R752</f>
        <v>0</v>
      </c>
      <c r="AB752" s="157">
        <v>45987</v>
      </c>
    </row>
    <row r="753" spans="1:28" ht="15.75" x14ac:dyDescent="0.25">
      <c r="A753" s="39">
        <v>45987</v>
      </c>
      <c r="B753" s="33" t="s">
        <v>189</v>
      </c>
      <c r="C753" s="33"/>
      <c r="D753" s="35" t="s">
        <v>31</v>
      </c>
      <c r="E753" s="33" t="s">
        <v>110</v>
      </c>
      <c r="F753" s="33">
        <v>600</v>
      </c>
      <c r="G753" s="33" t="s">
        <v>29</v>
      </c>
      <c r="H753" s="33">
        <v>1800</v>
      </c>
      <c r="I753" s="33">
        <f t="shared" si="199"/>
        <v>1080000</v>
      </c>
      <c r="J753" s="37" t="s">
        <v>241</v>
      </c>
      <c r="K753" s="33"/>
      <c r="L753" s="56">
        <f t="shared" si="219"/>
        <v>1080000</v>
      </c>
      <c r="M753" s="56">
        <v>1080000</v>
      </c>
      <c r="N753" s="56"/>
      <c r="O753" s="56">
        <f t="shared" si="220"/>
        <v>0</v>
      </c>
      <c r="P753" s="56"/>
      <c r="Q753" s="56"/>
      <c r="R753" s="56">
        <f t="shared" si="221"/>
        <v>0</v>
      </c>
      <c r="S753" s="56"/>
      <c r="T753" s="56"/>
      <c r="U753" s="56">
        <f t="shared" si="222"/>
        <v>0</v>
      </c>
      <c r="V753" s="56"/>
      <c r="W753" s="56"/>
      <c r="X753" s="56">
        <f t="shared" si="223"/>
        <v>0</v>
      </c>
      <c r="Y753" s="56"/>
      <c r="Z753" s="56"/>
      <c r="AA753" s="156">
        <f t="shared" si="224"/>
        <v>0</v>
      </c>
      <c r="AB753" s="157">
        <v>45988</v>
      </c>
    </row>
    <row r="754" spans="1:28" ht="15.75" x14ac:dyDescent="0.25">
      <c r="A754" s="39">
        <v>45987</v>
      </c>
      <c r="B754" s="33" t="s">
        <v>768</v>
      </c>
      <c r="C754" s="33"/>
      <c r="D754" s="35" t="s">
        <v>31</v>
      </c>
      <c r="E754" s="33" t="s">
        <v>177</v>
      </c>
      <c r="F754" s="33">
        <v>1.34</v>
      </c>
      <c r="G754" s="33" t="s">
        <v>178</v>
      </c>
      <c r="H754" s="33">
        <v>670000</v>
      </c>
      <c r="I754" s="33">
        <f t="shared" si="199"/>
        <v>897800</v>
      </c>
      <c r="J754" s="37" t="s">
        <v>241</v>
      </c>
      <c r="K754" s="33"/>
      <c r="L754" s="56">
        <f t="shared" si="219"/>
        <v>897800</v>
      </c>
      <c r="M754" s="56">
        <v>897800</v>
      </c>
      <c r="N754" s="56"/>
      <c r="O754" s="56">
        <f t="shared" si="220"/>
        <v>0</v>
      </c>
      <c r="P754" s="56"/>
      <c r="Q754" s="56"/>
      <c r="R754" s="56">
        <f t="shared" si="221"/>
        <v>0</v>
      </c>
      <c r="S754" s="56"/>
      <c r="T754" s="56"/>
      <c r="U754" s="56">
        <f t="shared" si="222"/>
        <v>0</v>
      </c>
      <c r="V754" s="56"/>
      <c r="W754" s="56"/>
      <c r="X754" s="56">
        <f t="shared" si="223"/>
        <v>0</v>
      </c>
      <c r="Y754" s="56"/>
      <c r="Z754" s="56"/>
      <c r="AA754" s="156">
        <f t="shared" si="224"/>
        <v>0</v>
      </c>
      <c r="AB754" s="157">
        <v>45987</v>
      </c>
    </row>
    <row r="755" spans="1:28" ht="15.75" x14ac:dyDescent="0.25">
      <c r="A755" s="39">
        <v>45987</v>
      </c>
      <c r="B755" s="33" t="s">
        <v>201</v>
      </c>
      <c r="C755" s="33"/>
      <c r="D755" s="35" t="s">
        <v>31</v>
      </c>
      <c r="E755" s="33" t="s">
        <v>102</v>
      </c>
      <c r="F755" s="33">
        <v>60</v>
      </c>
      <c r="G755" s="33" t="s">
        <v>74</v>
      </c>
      <c r="H755" s="33">
        <v>65000</v>
      </c>
      <c r="I755" s="33">
        <f t="shared" si="199"/>
        <v>3900000</v>
      </c>
      <c r="J755" s="82" t="s">
        <v>38</v>
      </c>
      <c r="K755" s="33"/>
      <c r="L755" s="56">
        <f t="shared" si="219"/>
        <v>0</v>
      </c>
      <c r="M755" s="56"/>
      <c r="N755" s="56"/>
      <c r="O755" s="56">
        <f t="shared" si="220"/>
        <v>0</v>
      </c>
      <c r="P755" s="56"/>
      <c r="Q755" s="56"/>
      <c r="R755" s="56">
        <f t="shared" si="221"/>
        <v>0</v>
      </c>
      <c r="S755" s="56"/>
      <c r="T755" s="56"/>
      <c r="U755" s="56">
        <f t="shared" si="222"/>
        <v>0</v>
      </c>
      <c r="V755" s="56"/>
      <c r="W755" s="56"/>
      <c r="X755" s="56">
        <f t="shared" si="223"/>
        <v>0</v>
      </c>
      <c r="Y755" s="56"/>
      <c r="Z755" s="56"/>
      <c r="AA755" s="156">
        <f t="shared" si="224"/>
        <v>3900000</v>
      </c>
      <c r="AB755" s="157"/>
    </row>
    <row r="756" spans="1:28" ht="15.75" x14ac:dyDescent="0.25">
      <c r="A756" s="39">
        <v>45987</v>
      </c>
      <c r="B756" s="33" t="s">
        <v>369</v>
      </c>
      <c r="C756" s="35"/>
      <c r="D756" s="35" t="s">
        <v>31</v>
      </c>
      <c r="E756" s="35" t="s">
        <v>315</v>
      </c>
      <c r="F756" s="35">
        <v>400</v>
      </c>
      <c r="G756" s="35" t="s">
        <v>29</v>
      </c>
      <c r="H756" s="35">
        <v>5400</v>
      </c>
      <c r="I756" s="33">
        <f t="shared" si="199"/>
        <v>2160000</v>
      </c>
      <c r="J756" s="37" t="s">
        <v>240</v>
      </c>
      <c r="K756" s="35"/>
      <c r="L756" s="56">
        <f t="shared" si="219"/>
        <v>0</v>
      </c>
      <c r="M756" s="56"/>
      <c r="N756" s="56"/>
      <c r="O756" s="56">
        <f t="shared" si="220"/>
        <v>2160000</v>
      </c>
      <c r="P756" s="56">
        <v>2160000</v>
      </c>
      <c r="Q756" s="56"/>
      <c r="R756" s="56">
        <f t="shared" si="221"/>
        <v>0</v>
      </c>
      <c r="S756" s="56"/>
      <c r="T756" s="56"/>
      <c r="U756" s="56">
        <f t="shared" si="222"/>
        <v>0</v>
      </c>
      <c r="V756" s="56"/>
      <c r="W756" s="56"/>
      <c r="X756" s="56">
        <f t="shared" si="223"/>
        <v>0</v>
      </c>
      <c r="Y756" s="56"/>
      <c r="Z756" s="56"/>
      <c r="AA756" s="156">
        <f t="shared" si="224"/>
        <v>0</v>
      </c>
      <c r="AB756" s="157">
        <v>45987</v>
      </c>
    </row>
    <row r="757" spans="1:28" ht="15.75" x14ac:dyDescent="0.25">
      <c r="A757" s="39">
        <v>45987</v>
      </c>
      <c r="B757" s="33" t="s">
        <v>676</v>
      </c>
      <c r="C757" s="33"/>
      <c r="D757" s="35" t="s">
        <v>41</v>
      </c>
      <c r="E757" s="33" t="s">
        <v>110</v>
      </c>
      <c r="F757" s="33">
        <v>400</v>
      </c>
      <c r="G757" s="33" t="s">
        <v>29</v>
      </c>
      <c r="H757" s="33">
        <v>1900</v>
      </c>
      <c r="I757" s="33">
        <f t="shared" si="199"/>
        <v>760000</v>
      </c>
      <c r="J757" s="82" t="s">
        <v>38</v>
      </c>
      <c r="K757" s="33"/>
      <c r="L757" s="56">
        <f t="shared" si="219"/>
        <v>0</v>
      </c>
      <c r="M757" s="56"/>
      <c r="N757" s="56"/>
      <c r="O757" s="56">
        <f t="shared" si="220"/>
        <v>0</v>
      </c>
      <c r="P757" s="56"/>
      <c r="Q757" s="56"/>
      <c r="R757" s="56">
        <f t="shared" si="221"/>
        <v>0</v>
      </c>
      <c r="S757" s="56"/>
      <c r="T757" s="56"/>
      <c r="U757" s="56">
        <f t="shared" si="222"/>
        <v>0</v>
      </c>
      <c r="V757" s="56"/>
      <c r="W757" s="56"/>
      <c r="X757" s="56">
        <f t="shared" si="223"/>
        <v>0</v>
      </c>
      <c r="Y757" s="56"/>
      <c r="Z757" s="56"/>
      <c r="AA757" s="156">
        <f t="shared" si="224"/>
        <v>760000</v>
      </c>
      <c r="AB757" s="157"/>
    </row>
    <row r="758" spans="1:28" ht="15.75" x14ac:dyDescent="0.25">
      <c r="A758" s="39">
        <v>45987</v>
      </c>
      <c r="B758" s="33" t="s">
        <v>109</v>
      </c>
      <c r="C758" s="33"/>
      <c r="D758" s="35" t="s">
        <v>31</v>
      </c>
      <c r="E758" s="33" t="s">
        <v>110</v>
      </c>
      <c r="F758" s="33">
        <v>2200</v>
      </c>
      <c r="G758" s="33" t="s">
        <v>29</v>
      </c>
      <c r="H758" s="33">
        <v>1750</v>
      </c>
      <c r="I758" s="33">
        <f t="shared" si="199"/>
        <v>3850000</v>
      </c>
      <c r="J758" s="37" t="s">
        <v>241</v>
      </c>
      <c r="K758" s="33"/>
      <c r="L758" s="56">
        <f t="shared" si="219"/>
        <v>3850000</v>
      </c>
      <c r="M758" s="56">
        <v>3850000</v>
      </c>
      <c r="N758" s="56"/>
      <c r="O758" s="56">
        <f t="shared" si="220"/>
        <v>0</v>
      </c>
      <c r="P758" s="56"/>
      <c r="Q758" s="56"/>
      <c r="R758" s="56">
        <f t="shared" si="221"/>
        <v>0</v>
      </c>
      <c r="S758" s="56"/>
      <c r="T758" s="56"/>
      <c r="U758" s="56">
        <f t="shared" si="222"/>
        <v>0</v>
      </c>
      <c r="V758" s="56"/>
      <c r="W758" s="56"/>
      <c r="X758" s="56">
        <f t="shared" si="223"/>
        <v>0</v>
      </c>
      <c r="Y758" s="56"/>
      <c r="Z758" s="56"/>
      <c r="AA758" s="156">
        <f t="shared" si="224"/>
        <v>0</v>
      </c>
      <c r="AB758" s="157">
        <v>45987</v>
      </c>
    </row>
    <row r="759" spans="1:28" ht="15.75" x14ac:dyDescent="0.25">
      <c r="A759" s="39">
        <v>45987</v>
      </c>
      <c r="B759" s="33" t="s">
        <v>1289</v>
      </c>
      <c r="C759" s="33"/>
      <c r="D759" s="35" t="s">
        <v>41</v>
      </c>
      <c r="E759" s="33" t="s">
        <v>136</v>
      </c>
      <c r="F759" s="33">
        <v>24.3</v>
      </c>
      <c r="G759" s="33" t="s">
        <v>51</v>
      </c>
      <c r="H759" s="33">
        <v>43000</v>
      </c>
      <c r="I759" s="33">
        <f t="shared" si="199"/>
        <v>1044900</v>
      </c>
      <c r="J759" s="37" t="s">
        <v>241</v>
      </c>
      <c r="K759" s="33"/>
      <c r="L759" s="56">
        <f t="shared" si="219"/>
        <v>1044900</v>
      </c>
      <c r="M759" s="56">
        <v>1044900</v>
      </c>
      <c r="N759" s="56"/>
      <c r="O759" s="56">
        <f t="shared" si="220"/>
        <v>0</v>
      </c>
      <c r="P759" s="56"/>
      <c r="Q759" s="56"/>
      <c r="R759" s="56">
        <f t="shared" si="221"/>
        <v>0</v>
      </c>
      <c r="S759" s="56"/>
      <c r="T759" s="56"/>
      <c r="U759" s="56">
        <f t="shared" si="222"/>
        <v>0</v>
      </c>
      <c r="V759" s="56"/>
      <c r="W759" s="56"/>
      <c r="X759" s="56">
        <f t="shared" si="223"/>
        <v>0</v>
      </c>
      <c r="Y759" s="56"/>
      <c r="Z759" s="56"/>
      <c r="AA759" s="156">
        <f t="shared" si="224"/>
        <v>0</v>
      </c>
      <c r="AB759" s="157">
        <v>45989</v>
      </c>
    </row>
    <row r="760" spans="1:28" ht="15.75" x14ac:dyDescent="0.25">
      <c r="A760" s="39">
        <v>45987</v>
      </c>
      <c r="B760" s="33" t="s">
        <v>598</v>
      </c>
      <c r="C760" s="33"/>
      <c r="D760" s="35" t="s">
        <v>31</v>
      </c>
      <c r="E760" s="33" t="s">
        <v>148</v>
      </c>
      <c r="F760" s="33">
        <v>20</v>
      </c>
      <c r="G760" s="33" t="s">
        <v>51</v>
      </c>
      <c r="H760" s="33">
        <v>60000</v>
      </c>
      <c r="I760" s="33">
        <f t="shared" si="199"/>
        <v>1200000</v>
      </c>
      <c r="J760" s="37" t="s">
        <v>241</v>
      </c>
      <c r="K760" s="33"/>
      <c r="L760" s="56">
        <f t="shared" si="219"/>
        <v>0</v>
      </c>
      <c r="M760" s="56"/>
      <c r="N760" s="56"/>
      <c r="O760" s="56">
        <f t="shared" si="220"/>
        <v>0</v>
      </c>
      <c r="P760" s="56"/>
      <c r="Q760" s="56"/>
      <c r="R760" s="56">
        <f t="shared" si="221"/>
        <v>0</v>
      </c>
      <c r="S760" s="56"/>
      <c r="T760" s="56"/>
      <c r="U760" s="56">
        <f t="shared" si="222"/>
        <v>1200000</v>
      </c>
      <c r="V760" s="56">
        <v>1200000</v>
      </c>
      <c r="W760" s="56"/>
      <c r="X760" s="56">
        <f t="shared" si="223"/>
        <v>0</v>
      </c>
      <c r="Y760" s="56"/>
      <c r="Z760" s="56"/>
      <c r="AA760" s="156">
        <f t="shared" si="224"/>
        <v>0</v>
      </c>
      <c r="AB760" s="157">
        <v>45987</v>
      </c>
    </row>
    <row r="761" spans="1:28" ht="15.75" x14ac:dyDescent="0.25">
      <c r="A761" s="39">
        <v>45987</v>
      </c>
      <c r="B761" s="33" t="s">
        <v>735</v>
      </c>
      <c r="C761" s="33"/>
      <c r="D761" s="33" t="s">
        <v>31</v>
      </c>
      <c r="E761" s="33" t="s">
        <v>102</v>
      </c>
      <c r="F761" s="33">
        <v>4</v>
      </c>
      <c r="G761" s="33" t="s">
        <v>74</v>
      </c>
      <c r="H761" s="33">
        <v>65000</v>
      </c>
      <c r="I761" s="33">
        <f t="shared" si="199"/>
        <v>260000</v>
      </c>
      <c r="J761" s="37" t="s">
        <v>240</v>
      </c>
      <c r="K761" s="33"/>
      <c r="L761" s="56">
        <f t="shared" si="219"/>
        <v>0</v>
      </c>
      <c r="M761" s="56"/>
      <c r="N761" s="56"/>
      <c r="O761" s="56">
        <f t="shared" si="220"/>
        <v>260000</v>
      </c>
      <c r="P761" s="56">
        <v>260000</v>
      </c>
      <c r="Q761" s="56"/>
      <c r="R761" s="56">
        <f t="shared" si="221"/>
        <v>0</v>
      </c>
      <c r="S761" s="56"/>
      <c r="T761" s="56"/>
      <c r="U761" s="56">
        <f t="shared" si="222"/>
        <v>0</v>
      </c>
      <c r="V761" s="56"/>
      <c r="W761" s="56"/>
      <c r="X761" s="56">
        <f t="shared" si="223"/>
        <v>0</v>
      </c>
      <c r="Y761" s="56"/>
      <c r="Z761" s="56"/>
      <c r="AA761" s="156">
        <f t="shared" si="224"/>
        <v>0</v>
      </c>
      <c r="AB761" s="157">
        <v>45987</v>
      </c>
    </row>
    <row r="762" spans="1:28" ht="15.75" x14ac:dyDescent="0.25">
      <c r="A762" s="39">
        <v>45987</v>
      </c>
      <c r="B762" s="33" t="s">
        <v>735</v>
      </c>
      <c r="C762" s="33"/>
      <c r="D762" s="33" t="s">
        <v>31</v>
      </c>
      <c r="E762" s="33" t="s">
        <v>73</v>
      </c>
      <c r="F762" s="33">
        <v>10</v>
      </c>
      <c r="G762" s="33" t="s">
        <v>74</v>
      </c>
      <c r="H762" s="33">
        <v>50000</v>
      </c>
      <c r="I762" s="33">
        <f t="shared" si="199"/>
        <v>500000</v>
      </c>
      <c r="J762" s="37" t="s">
        <v>240</v>
      </c>
      <c r="K762" s="33"/>
      <c r="L762" s="56">
        <f t="shared" si="219"/>
        <v>0</v>
      </c>
      <c r="M762" s="56"/>
      <c r="N762" s="56"/>
      <c r="O762" s="56">
        <f t="shared" si="220"/>
        <v>500000</v>
      </c>
      <c r="P762" s="56">
        <v>500000</v>
      </c>
      <c r="Q762" s="56"/>
      <c r="R762" s="56">
        <f t="shared" si="221"/>
        <v>0</v>
      </c>
      <c r="S762" s="56"/>
      <c r="T762" s="56"/>
      <c r="U762" s="56">
        <f t="shared" si="222"/>
        <v>0</v>
      </c>
      <c r="V762" s="56"/>
      <c r="W762" s="56"/>
      <c r="X762" s="56">
        <f t="shared" si="223"/>
        <v>0</v>
      </c>
      <c r="Y762" s="56"/>
      <c r="Z762" s="56"/>
      <c r="AA762" s="156">
        <f t="shared" si="224"/>
        <v>0</v>
      </c>
      <c r="AB762" s="157">
        <v>45987</v>
      </c>
    </row>
    <row r="763" spans="1:28" ht="15.75" x14ac:dyDescent="0.25">
      <c r="A763" s="39">
        <v>45987</v>
      </c>
      <c r="B763" s="33" t="s">
        <v>437</v>
      </c>
      <c r="C763" s="33"/>
      <c r="D763" s="33" t="s">
        <v>31</v>
      </c>
      <c r="E763" s="33" t="s">
        <v>102</v>
      </c>
      <c r="F763" s="33">
        <v>12</v>
      </c>
      <c r="G763" s="33" t="s">
        <v>74</v>
      </c>
      <c r="H763" s="33">
        <v>65000</v>
      </c>
      <c r="I763" s="33">
        <f t="shared" si="199"/>
        <v>780000</v>
      </c>
      <c r="J763" s="37" t="s">
        <v>240</v>
      </c>
      <c r="K763" s="33"/>
      <c r="L763" s="56">
        <f t="shared" si="219"/>
        <v>0</v>
      </c>
      <c r="M763" s="56"/>
      <c r="N763" s="56"/>
      <c r="O763" s="56">
        <f t="shared" si="220"/>
        <v>780000</v>
      </c>
      <c r="P763" s="56">
        <v>780000</v>
      </c>
      <c r="Q763" s="56"/>
      <c r="R763" s="56">
        <f t="shared" si="221"/>
        <v>0</v>
      </c>
      <c r="S763" s="56"/>
      <c r="T763" s="56"/>
      <c r="U763" s="56">
        <f t="shared" si="222"/>
        <v>0</v>
      </c>
      <c r="V763" s="56"/>
      <c r="W763" s="56"/>
      <c r="X763" s="56">
        <f t="shared" si="223"/>
        <v>0</v>
      </c>
      <c r="Y763" s="56"/>
      <c r="Z763" s="56"/>
      <c r="AA763" s="156">
        <f t="shared" si="224"/>
        <v>0</v>
      </c>
      <c r="AB763" s="157">
        <v>45987</v>
      </c>
    </row>
    <row r="764" spans="1:28" ht="15.75" x14ac:dyDescent="0.25">
      <c r="A764" s="39">
        <v>45987</v>
      </c>
      <c r="B764" s="33" t="s">
        <v>437</v>
      </c>
      <c r="C764" s="35"/>
      <c r="D764" s="33" t="s">
        <v>31</v>
      </c>
      <c r="E764" s="35" t="s">
        <v>233</v>
      </c>
      <c r="F764" s="35">
        <v>1</v>
      </c>
      <c r="G764" s="35" t="s">
        <v>779</v>
      </c>
      <c r="H764" s="35">
        <v>900000</v>
      </c>
      <c r="I764" s="33">
        <f t="shared" si="199"/>
        <v>900000</v>
      </c>
      <c r="J764" s="37" t="s">
        <v>240</v>
      </c>
      <c r="K764" s="35"/>
      <c r="L764" s="56">
        <f t="shared" si="219"/>
        <v>0</v>
      </c>
      <c r="M764" s="56"/>
      <c r="N764" s="56"/>
      <c r="O764" s="56">
        <f t="shared" si="220"/>
        <v>900000</v>
      </c>
      <c r="P764" s="56">
        <v>900000</v>
      </c>
      <c r="Q764" s="56"/>
      <c r="R764" s="56">
        <f t="shared" si="221"/>
        <v>0</v>
      </c>
      <c r="S764" s="56"/>
      <c r="T764" s="56"/>
      <c r="U764" s="56">
        <f t="shared" si="222"/>
        <v>0</v>
      </c>
      <c r="V764" s="56"/>
      <c r="W764" s="56"/>
      <c r="X764" s="56">
        <f t="shared" si="223"/>
        <v>0</v>
      </c>
      <c r="Y764" s="56"/>
      <c r="Z764" s="56"/>
      <c r="AA764" s="156">
        <f t="shared" si="224"/>
        <v>0</v>
      </c>
      <c r="AB764" s="157">
        <v>45987</v>
      </c>
    </row>
    <row r="765" spans="1:28" ht="15.75" x14ac:dyDescent="0.25">
      <c r="A765" s="39">
        <v>45987</v>
      </c>
      <c r="B765" s="33" t="s">
        <v>437</v>
      </c>
      <c r="C765" s="33"/>
      <c r="D765" s="33" t="s">
        <v>31</v>
      </c>
      <c r="E765" s="33" t="s">
        <v>61</v>
      </c>
      <c r="F765" s="33">
        <v>25</v>
      </c>
      <c r="G765" s="35" t="s">
        <v>25</v>
      </c>
      <c r="H765" s="33">
        <v>45000</v>
      </c>
      <c r="I765" s="33">
        <f t="shared" si="199"/>
        <v>1125000</v>
      </c>
      <c r="J765" s="37" t="s">
        <v>240</v>
      </c>
      <c r="K765" s="33"/>
      <c r="L765" s="56">
        <f t="shared" si="219"/>
        <v>0</v>
      </c>
      <c r="M765" s="56"/>
      <c r="N765" s="56"/>
      <c r="O765" s="56">
        <f t="shared" si="220"/>
        <v>1125000</v>
      </c>
      <c r="P765" s="56">
        <v>1125000</v>
      </c>
      <c r="Q765" s="56"/>
      <c r="R765" s="56">
        <f t="shared" si="221"/>
        <v>0</v>
      </c>
      <c r="S765" s="56"/>
      <c r="T765" s="56"/>
      <c r="U765" s="56">
        <f t="shared" si="222"/>
        <v>0</v>
      </c>
      <c r="V765" s="56"/>
      <c r="W765" s="56"/>
      <c r="X765" s="56">
        <f t="shared" si="223"/>
        <v>0</v>
      </c>
      <c r="Y765" s="56"/>
      <c r="Z765" s="56"/>
      <c r="AA765" s="156">
        <f t="shared" si="224"/>
        <v>0</v>
      </c>
      <c r="AB765" s="157">
        <v>45987</v>
      </c>
    </row>
    <row r="766" spans="1:28" ht="15.75" x14ac:dyDescent="0.25">
      <c r="A766" s="39">
        <v>45987</v>
      </c>
      <c r="B766" s="33" t="s">
        <v>1290</v>
      </c>
      <c r="C766" s="33"/>
      <c r="D766" s="33" t="s">
        <v>31</v>
      </c>
      <c r="E766" s="33" t="s">
        <v>185</v>
      </c>
      <c r="F766" s="33">
        <v>600</v>
      </c>
      <c r="G766" s="33" t="s">
        <v>29</v>
      </c>
      <c r="H766" s="33">
        <v>1150</v>
      </c>
      <c r="I766" s="33">
        <f t="shared" si="199"/>
        <v>690000</v>
      </c>
      <c r="J766" s="37" t="s">
        <v>241</v>
      </c>
      <c r="K766" s="33"/>
      <c r="L766" s="56">
        <f t="shared" si="219"/>
        <v>690000</v>
      </c>
      <c r="M766" s="56">
        <v>690000</v>
      </c>
      <c r="N766" s="56"/>
      <c r="O766" s="56">
        <f t="shared" si="220"/>
        <v>0</v>
      </c>
      <c r="P766" s="56"/>
      <c r="Q766" s="56"/>
      <c r="R766" s="56">
        <f t="shared" si="221"/>
        <v>0</v>
      </c>
      <c r="S766" s="56"/>
      <c r="T766" s="56"/>
      <c r="U766" s="56">
        <f t="shared" si="222"/>
        <v>0</v>
      </c>
      <c r="V766" s="56"/>
      <c r="W766" s="56"/>
      <c r="X766" s="56">
        <f t="shared" si="223"/>
        <v>0</v>
      </c>
      <c r="Y766" s="56"/>
      <c r="Z766" s="56"/>
      <c r="AA766" s="156">
        <f t="shared" si="224"/>
        <v>0</v>
      </c>
      <c r="AB766" s="157">
        <v>45987</v>
      </c>
    </row>
    <row r="767" spans="1:28" ht="15.75" x14ac:dyDescent="0.25">
      <c r="A767" s="39">
        <v>45987</v>
      </c>
      <c r="B767" s="33" t="s">
        <v>701</v>
      </c>
      <c r="C767" s="33"/>
      <c r="D767" s="33" t="s">
        <v>31</v>
      </c>
      <c r="E767" s="33" t="s">
        <v>110</v>
      </c>
      <c r="F767" s="33">
        <v>1800</v>
      </c>
      <c r="G767" s="33" t="s">
        <v>29</v>
      </c>
      <c r="H767" s="33">
        <v>1900</v>
      </c>
      <c r="I767" s="33">
        <f t="shared" si="199"/>
        <v>3420000</v>
      </c>
      <c r="J767" s="37" t="s">
        <v>240</v>
      </c>
      <c r="K767" s="33"/>
      <c r="L767" s="56">
        <f t="shared" si="219"/>
        <v>0</v>
      </c>
      <c r="M767" s="56"/>
      <c r="N767" s="56"/>
      <c r="O767" s="56">
        <f t="shared" si="220"/>
        <v>3420000</v>
      </c>
      <c r="P767" s="56">
        <v>3420000</v>
      </c>
      <c r="Q767" s="56"/>
      <c r="R767" s="56">
        <f t="shared" si="221"/>
        <v>0</v>
      </c>
      <c r="S767" s="56"/>
      <c r="T767" s="56"/>
      <c r="U767" s="56">
        <f t="shared" si="222"/>
        <v>0</v>
      </c>
      <c r="V767" s="56"/>
      <c r="W767" s="56"/>
      <c r="X767" s="56">
        <f t="shared" si="223"/>
        <v>0</v>
      </c>
      <c r="Y767" s="56"/>
      <c r="Z767" s="56"/>
      <c r="AA767" s="156">
        <f t="shared" si="224"/>
        <v>0</v>
      </c>
      <c r="AB767" s="157">
        <v>45987</v>
      </c>
    </row>
    <row r="768" spans="1:28" ht="15.75" x14ac:dyDescent="0.25">
      <c r="A768" s="39">
        <v>45987</v>
      </c>
      <c r="B768" s="33" t="s">
        <v>231</v>
      </c>
      <c r="C768" s="33"/>
      <c r="D768" s="35"/>
      <c r="E768" s="33" t="s">
        <v>304</v>
      </c>
      <c r="F768" s="33">
        <v>32.9</v>
      </c>
      <c r="G768" s="33" t="s">
        <v>51</v>
      </c>
      <c r="H768" s="33"/>
      <c r="I768" s="33">
        <f t="shared" ref="I768:I815" si="225">F768*H768</f>
        <v>0</v>
      </c>
      <c r="J768" s="83" t="s">
        <v>26</v>
      </c>
      <c r="K768" s="33"/>
      <c r="L768" s="56">
        <f t="shared" si="219"/>
        <v>0</v>
      </c>
      <c r="M768" s="56"/>
      <c r="N768" s="56"/>
      <c r="O768" s="56">
        <f t="shared" si="220"/>
        <v>0</v>
      </c>
      <c r="P768" s="56"/>
      <c r="Q768" s="56"/>
      <c r="R768" s="56">
        <f t="shared" si="221"/>
        <v>0</v>
      </c>
      <c r="S768" s="56"/>
      <c r="T768" s="56"/>
      <c r="U768" s="56">
        <f t="shared" si="222"/>
        <v>0</v>
      </c>
      <c r="V768" s="56"/>
      <c r="W768" s="56"/>
      <c r="X768" s="56">
        <f t="shared" si="223"/>
        <v>0</v>
      </c>
      <c r="Y768" s="56"/>
      <c r="Z768" s="56"/>
      <c r="AA768" s="156">
        <f t="shared" si="224"/>
        <v>0</v>
      </c>
      <c r="AB768" s="157"/>
    </row>
    <row r="769" spans="1:28" ht="15.75" x14ac:dyDescent="0.25">
      <c r="A769" s="39">
        <v>45987</v>
      </c>
      <c r="B769" s="33" t="s">
        <v>231</v>
      </c>
      <c r="C769" s="33"/>
      <c r="D769" s="35"/>
      <c r="E769" s="33" t="s">
        <v>85</v>
      </c>
      <c r="F769" s="33">
        <v>30.6</v>
      </c>
      <c r="G769" s="33" t="s">
        <v>51</v>
      </c>
      <c r="H769" s="33"/>
      <c r="I769" s="33">
        <f t="shared" si="225"/>
        <v>0</v>
      </c>
      <c r="J769" s="83" t="s">
        <v>26</v>
      </c>
      <c r="K769" s="33"/>
      <c r="L769" s="56">
        <f t="shared" si="219"/>
        <v>0</v>
      </c>
      <c r="M769" s="56"/>
      <c r="N769" s="56"/>
      <c r="O769" s="56">
        <f t="shared" si="220"/>
        <v>0</v>
      </c>
      <c r="P769" s="56"/>
      <c r="Q769" s="56"/>
      <c r="R769" s="56">
        <f t="shared" si="221"/>
        <v>0</v>
      </c>
      <c r="S769" s="56"/>
      <c r="T769" s="56"/>
      <c r="U769" s="56">
        <f t="shared" si="222"/>
        <v>0</v>
      </c>
      <c r="V769" s="56"/>
      <c r="W769" s="56"/>
      <c r="X769" s="56">
        <f t="shared" si="223"/>
        <v>0</v>
      </c>
      <c r="Y769" s="56"/>
      <c r="Z769" s="56"/>
      <c r="AA769" s="156">
        <f t="shared" si="224"/>
        <v>0</v>
      </c>
      <c r="AB769" s="157"/>
    </row>
    <row r="770" spans="1:28" ht="15.75" x14ac:dyDescent="0.25">
      <c r="A770" s="39">
        <v>45987</v>
      </c>
      <c r="B770" s="33" t="s">
        <v>231</v>
      </c>
      <c r="C770" s="33"/>
      <c r="D770" s="35"/>
      <c r="E770" s="33" t="s">
        <v>344</v>
      </c>
      <c r="F770" s="33">
        <v>83.7</v>
      </c>
      <c r="G770" s="33" t="s">
        <v>51</v>
      </c>
      <c r="H770" s="33"/>
      <c r="I770" s="33">
        <f t="shared" si="225"/>
        <v>0</v>
      </c>
      <c r="J770" s="83" t="s">
        <v>26</v>
      </c>
      <c r="K770" s="33"/>
      <c r="L770" s="56">
        <f t="shared" si="219"/>
        <v>0</v>
      </c>
      <c r="M770" s="56"/>
      <c r="N770" s="56"/>
      <c r="O770" s="56">
        <f t="shared" si="220"/>
        <v>0</v>
      </c>
      <c r="P770" s="56"/>
      <c r="Q770" s="56"/>
      <c r="R770" s="56">
        <f t="shared" si="221"/>
        <v>0</v>
      </c>
      <c r="S770" s="56"/>
      <c r="T770" s="56"/>
      <c r="U770" s="56">
        <f t="shared" si="222"/>
        <v>0</v>
      </c>
      <c r="V770" s="56"/>
      <c r="W770" s="56"/>
      <c r="X770" s="56">
        <f t="shared" si="223"/>
        <v>0</v>
      </c>
      <c r="Y770" s="56"/>
      <c r="Z770" s="56"/>
      <c r="AA770" s="156">
        <f t="shared" si="224"/>
        <v>0</v>
      </c>
      <c r="AB770" s="157"/>
    </row>
    <row r="771" spans="1:28" ht="15.75" x14ac:dyDescent="0.25">
      <c r="A771" s="39">
        <v>45987</v>
      </c>
      <c r="B771" s="33" t="s">
        <v>231</v>
      </c>
      <c r="C771" s="33"/>
      <c r="D771" s="35"/>
      <c r="E771" s="33" t="s">
        <v>567</v>
      </c>
      <c r="F771" s="33">
        <v>92.6</v>
      </c>
      <c r="G771" s="33" t="s">
        <v>51</v>
      </c>
      <c r="H771" s="33"/>
      <c r="I771" s="33">
        <f t="shared" si="225"/>
        <v>0</v>
      </c>
      <c r="J771" s="83" t="s">
        <v>26</v>
      </c>
      <c r="K771" s="33"/>
      <c r="L771" s="56">
        <f t="shared" si="219"/>
        <v>0</v>
      </c>
      <c r="M771" s="56"/>
      <c r="N771" s="56"/>
      <c r="O771" s="56">
        <f t="shared" si="220"/>
        <v>0</v>
      </c>
      <c r="P771" s="56"/>
      <c r="Q771" s="56"/>
      <c r="R771" s="56">
        <f t="shared" si="221"/>
        <v>0</v>
      </c>
      <c r="S771" s="56"/>
      <c r="T771" s="56"/>
      <c r="U771" s="56">
        <f t="shared" si="222"/>
        <v>0</v>
      </c>
      <c r="V771" s="56"/>
      <c r="W771" s="56"/>
      <c r="X771" s="56">
        <f t="shared" si="223"/>
        <v>0</v>
      </c>
      <c r="Y771" s="56"/>
      <c r="Z771" s="56"/>
      <c r="AA771" s="156">
        <f t="shared" si="224"/>
        <v>0</v>
      </c>
      <c r="AB771" s="157"/>
    </row>
    <row r="772" spans="1:28" ht="15.75" x14ac:dyDescent="0.25">
      <c r="A772" s="39">
        <v>45987</v>
      </c>
      <c r="B772" s="33" t="s">
        <v>231</v>
      </c>
      <c r="C772" s="33"/>
      <c r="D772" s="35"/>
      <c r="E772" s="33" t="s">
        <v>423</v>
      </c>
      <c r="F772" s="33">
        <v>69.099999999999994</v>
      </c>
      <c r="G772" s="33" t="s">
        <v>51</v>
      </c>
      <c r="H772" s="33"/>
      <c r="I772" s="33">
        <f t="shared" si="225"/>
        <v>0</v>
      </c>
      <c r="J772" s="83" t="s">
        <v>26</v>
      </c>
      <c r="K772" s="33"/>
      <c r="L772" s="56">
        <f t="shared" si="219"/>
        <v>0</v>
      </c>
      <c r="M772" s="56"/>
      <c r="N772" s="56"/>
      <c r="O772" s="56">
        <f t="shared" si="220"/>
        <v>0</v>
      </c>
      <c r="P772" s="56"/>
      <c r="Q772" s="56"/>
      <c r="R772" s="56">
        <f t="shared" si="221"/>
        <v>0</v>
      </c>
      <c r="S772" s="56"/>
      <c r="T772" s="56"/>
      <c r="U772" s="56">
        <f t="shared" si="222"/>
        <v>0</v>
      </c>
      <c r="V772" s="56"/>
      <c r="W772" s="56"/>
      <c r="X772" s="56">
        <f t="shared" si="223"/>
        <v>0</v>
      </c>
      <c r="Y772" s="56"/>
      <c r="Z772" s="56"/>
      <c r="AA772" s="156">
        <f t="shared" si="224"/>
        <v>0</v>
      </c>
      <c r="AB772" s="157"/>
    </row>
    <row r="773" spans="1:28" ht="15.75" x14ac:dyDescent="0.25">
      <c r="A773" s="39">
        <v>45987</v>
      </c>
      <c r="B773" s="33" t="s">
        <v>231</v>
      </c>
      <c r="C773" s="33"/>
      <c r="D773" s="35"/>
      <c r="E773" s="33" t="s">
        <v>127</v>
      </c>
      <c r="F773" s="33">
        <v>80.400000000000006</v>
      </c>
      <c r="G773" s="33" t="s">
        <v>51</v>
      </c>
      <c r="H773" s="33"/>
      <c r="I773" s="33">
        <f t="shared" si="225"/>
        <v>0</v>
      </c>
      <c r="J773" s="83" t="s">
        <v>26</v>
      </c>
      <c r="K773" s="33"/>
      <c r="L773" s="56">
        <f t="shared" si="219"/>
        <v>0</v>
      </c>
      <c r="M773" s="56"/>
      <c r="N773" s="56"/>
      <c r="O773" s="56">
        <f t="shared" si="220"/>
        <v>0</v>
      </c>
      <c r="P773" s="56"/>
      <c r="Q773" s="56"/>
      <c r="R773" s="56">
        <f t="shared" si="221"/>
        <v>0</v>
      </c>
      <c r="S773" s="56"/>
      <c r="T773" s="56"/>
      <c r="U773" s="56">
        <f t="shared" si="222"/>
        <v>0</v>
      </c>
      <c r="V773" s="56"/>
      <c r="W773" s="56"/>
      <c r="X773" s="56">
        <f t="shared" si="223"/>
        <v>0</v>
      </c>
      <c r="Y773" s="56"/>
      <c r="Z773" s="56"/>
      <c r="AA773" s="156">
        <f t="shared" si="224"/>
        <v>0</v>
      </c>
      <c r="AB773" s="157"/>
    </row>
    <row r="774" spans="1:28" ht="15.75" x14ac:dyDescent="0.25">
      <c r="A774" s="39">
        <v>45987</v>
      </c>
      <c r="B774" s="33" t="s">
        <v>231</v>
      </c>
      <c r="C774" s="35"/>
      <c r="D774" s="35"/>
      <c r="E774" s="35" t="s">
        <v>98</v>
      </c>
      <c r="F774" s="35">
        <v>89.8</v>
      </c>
      <c r="G774" s="35" t="s">
        <v>51</v>
      </c>
      <c r="H774" s="35"/>
      <c r="I774" s="33">
        <f t="shared" si="225"/>
        <v>0</v>
      </c>
      <c r="J774" s="83" t="s">
        <v>26</v>
      </c>
      <c r="K774" s="35"/>
      <c r="L774" s="56">
        <f t="shared" si="219"/>
        <v>0</v>
      </c>
      <c r="M774" s="56"/>
      <c r="N774" s="56"/>
      <c r="O774" s="56">
        <f t="shared" si="220"/>
        <v>0</v>
      </c>
      <c r="P774" s="56"/>
      <c r="Q774" s="56"/>
      <c r="R774" s="56">
        <f t="shared" si="221"/>
        <v>0</v>
      </c>
      <c r="S774" s="56"/>
      <c r="T774" s="56"/>
      <c r="U774" s="56">
        <f t="shared" si="222"/>
        <v>0</v>
      </c>
      <c r="V774" s="56"/>
      <c r="W774" s="56"/>
      <c r="X774" s="56">
        <f t="shared" si="223"/>
        <v>0</v>
      </c>
      <c r="Y774" s="56"/>
      <c r="Z774" s="56"/>
      <c r="AA774" s="156">
        <f t="shared" si="224"/>
        <v>0</v>
      </c>
      <c r="AB774" s="157"/>
    </row>
    <row r="775" spans="1:28" ht="15.75" x14ac:dyDescent="0.25">
      <c r="A775" s="39">
        <v>45987</v>
      </c>
      <c r="B775" s="33" t="s">
        <v>231</v>
      </c>
      <c r="C775" s="33"/>
      <c r="D775" s="35"/>
      <c r="E775" s="33" t="s">
        <v>1113</v>
      </c>
      <c r="F775" s="33">
        <v>29.8</v>
      </c>
      <c r="G775" s="33" t="s">
        <v>51</v>
      </c>
      <c r="H775" s="33"/>
      <c r="I775" s="33">
        <f t="shared" si="225"/>
        <v>0</v>
      </c>
      <c r="J775" s="83" t="s">
        <v>26</v>
      </c>
      <c r="K775" s="33"/>
      <c r="L775" s="56">
        <f t="shared" si="219"/>
        <v>0</v>
      </c>
      <c r="M775" s="56"/>
      <c r="N775" s="56"/>
      <c r="O775" s="56">
        <f t="shared" si="220"/>
        <v>0</v>
      </c>
      <c r="P775" s="56"/>
      <c r="Q775" s="56"/>
      <c r="R775" s="56">
        <f t="shared" si="221"/>
        <v>0</v>
      </c>
      <c r="S775" s="56"/>
      <c r="T775" s="56"/>
      <c r="U775" s="56">
        <f t="shared" si="222"/>
        <v>0</v>
      </c>
      <c r="V775" s="56"/>
      <c r="W775" s="56"/>
      <c r="X775" s="56">
        <f t="shared" si="223"/>
        <v>0</v>
      </c>
      <c r="Y775" s="56"/>
      <c r="Z775" s="56"/>
      <c r="AA775" s="156">
        <f t="shared" si="224"/>
        <v>0</v>
      </c>
      <c r="AB775" s="157"/>
    </row>
    <row r="776" spans="1:28" ht="15.75" x14ac:dyDescent="0.25">
      <c r="A776" s="39">
        <v>45987</v>
      </c>
      <c r="B776" s="33" t="s">
        <v>191</v>
      </c>
      <c r="C776" s="33"/>
      <c r="D776" s="35" t="s">
        <v>31</v>
      </c>
      <c r="E776" s="33" t="s">
        <v>98</v>
      </c>
      <c r="F776" s="33">
        <v>22.6</v>
      </c>
      <c r="G776" s="33" t="s">
        <v>51</v>
      </c>
      <c r="H776" s="33">
        <v>43000</v>
      </c>
      <c r="I776" s="33">
        <f t="shared" si="225"/>
        <v>971800.00000000012</v>
      </c>
      <c r="J776" s="85" t="s">
        <v>43</v>
      </c>
      <c r="K776" s="33"/>
      <c r="L776" s="56">
        <f t="shared" si="219"/>
        <v>0</v>
      </c>
      <c r="M776" s="56"/>
      <c r="N776" s="56"/>
      <c r="O776" s="56">
        <f t="shared" si="220"/>
        <v>0</v>
      </c>
      <c r="P776" s="56"/>
      <c r="Q776" s="56"/>
      <c r="R776" s="56">
        <f t="shared" si="221"/>
        <v>0</v>
      </c>
      <c r="S776" s="56"/>
      <c r="T776" s="56"/>
      <c r="U776" s="56">
        <f t="shared" si="222"/>
        <v>0</v>
      </c>
      <c r="V776" s="56"/>
      <c r="W776" s="56"/>
      <c r="X776" s="56">
        <f t="shared" si="223"/>
        <v>0</v>
      </c>
      <c r="Y776" s="56"/>
      <c r="Z776" s="56"/>
      <c r="AA776" s="156">
        <f t="shared" si="224"/>
        <v>971800.00000000012</v>
      </c>
      <c r="AB776" s="157"/>
    </row>
    <row r="777" spans="1:28" ht="15.75" x14ac:dyDescent="0.25">
      <c r="A777" s="32">
        <v>45987</v>
      </c>
      <c r="B777" s="33" t="s">
        <v>170</v>
      </c>
      <c r="C777" s="33"/>
      <c r="D777" s="33" t="s">
        <v>31</v>
      </c>
      <c r="E777" s="33" t="s">
        <v>468</v>
      </c>
      <c r="F777" s="33">
        <v>16.3</v>
      </c>
      <c r="G777" s="33" t="s">
        <v>51</v>
      </c>
      <c r="H777" s="33">
        <v>43000</v>
      </c>
      <c r="I777" s="33">
        <f t="shared" si="225"/>
        <v>700900</v>
      </c>
      <c r="J777" s="37" t="s">
        <v>241</v>
      </c>
      <c r="K777" s="33"/>
      <c r="L777" s="56">
        <f t="shared" si="219"/>
        <v>700900</v>
      </c>
      <c r="M777" s="56">
        <v>700900</v>
      </c>
      <c r="N777" s="56"/>
      <c r="O777" s="56">
        <f t="shared" si="220"/>
        <v>0</v>
      </c>
      <c r="P777" s="56"/>
      <c r="Q777" s="56"/>
      <c r="R777" s="56">
        <f t="shared" si="221"/>
        <v>0</v>
      </c>
      <c r="S777" s="56"/>
      <c r="T777" s="56"/>
      <c r="U777" s="56">
        <f t="shared" si="222"/>
        <v>0</v>
      </c>
      <c r="V777" s="56"/>
      <c r="W777" s="56"/>
      <c r="X777" s="56">
        <f t="shared" si="223"/>
        <v>0</v>
      </c>
      <c r="Y777" s="56"/>
      <c r="Z777" s="56"/>
      <c r="AA777" s="156">
        <f t="shared" si="224"/>
        <v>0</v>
      </c>
      <c r="AB777" s="157">
        <v>45987</v>
      </c>
    </row>
    <row r="778" spans="1:28" ht="15.75" x14ac:dyDescent="0.25">
      <c r="A778" s="39">
        <v>45987</v>
      </c>
      <c r="B778" s="33" t="s">
        <v>170</v>
      </c>
      <c r="C778" s="33"/>
      <c r="D778" s="35" t="s">
        <v>31</v>
      </c>
      <c r="E778" s="33" t="s">
        <v>102</v>
      </c>
      <c r="F778" s="33">
        <v>4</v>
      </c>
      <c r="G778" s="33" t="s">
        <v>74</v>
      </c>
      <c r="H778" s="33">
        <v>65000</v>
      </c>
      <c r="I778" s="33">
        <f t="shared" si="225"/>
        <v>260000</v>
      </c>
      <c r="J778" s="85" t="s">
        <v>43</v>
      </c>
      <c r="K778" s="33"/>
      <c r="L778" s="56">
        <f t="shared" si="219"/>
        <v>250000</v>
      </c>
      <c r="M778" s="56">
        <v>250000</v>
      </c>
      <c r="N778" s="56"/>
      <c r="O778" s="56">
        <f t="shared" si="220"/>
        <v>0</v>
      </c>
      <c r="P778" s="56"/>
      <c r="Q778" s="56"/>
      <c r="R778" s="56">
        <f t="shared" si="221"/>
        <v>0</v>
      </c>
      <c r="S778" s="56"/>
      <c r="T778" s="56"/>
      <c r="U778" s="56">
        <f t="shared" si="222"/>
        <v>0</v>
      </c>
      <c r="V778" s="56"/>
      <c r="W778" s="56"/>
      <c r="X778" s="56">
        <f t="shared" si="223"/>
        <v>0</v>
      </c>
      <c r="Y778" s="56"/>
      <c r="Z778" s="56"/>
      <c r="AA778" s="156">
        <f t="shared" si="224"/>
        <v>10000</v>
      </c>
      <c r="AB778" s="157">
        <v>45987</v>
      </c>
    </row>
    <row r="779" spans="1:28" ht="15.75" x14ac:dyDescent="0.25">
      <c r="A779" s="39">
        <v>45987</v>
      </c>
      <c r="B779" s="33" t="s">
        <v>735</v>
      </c>
      <c r="C779" s="33"/>
      <c r="D779" s="35" t="s">
        <v>31</v>
      </c>
      <c r="E779" s="33" t="s">
        <v>110</v>
      </c>
      <c r="F779" s="33">
        <v>200</v>
      </c>
      <c r="G779" s="33" t="s">
        <v>29</v>
      </c>
      <c r="H779" s="33">
        <v>2000</v>
      </c>
      <c r="I779" s="33">
        <f t="shared" si="225"/>
        <v>400000</v>
      </c>
      <c r="J779" s="41" t="s">
        <v>240</v>
      </c>
      <c r="K779" s="33"/>
      <c r="L779" s="56">
        <f t="shared" si="219"/>
        <v>0</v>
      </c>
      <c r="M779" s="56"/>
      <c r="N779" s="56"/>
      <c r="O779" s="56">
        <f t="shared" si="220"/>
        <v>400000</v>
      </c>
      <c r="P779" s="56">
        <v>400000</v>
      </c>
      <c r="Q779" s="56"/>
      <c r="R779" s="56">
        <f t="shared" si="221"/>
        <v>0</v>
      </c>
      <c r="S779" s="56"/>
      <c r="T779" s="56"/>
      <c r="U779" s="56">
        <f t="shared" si="222"/>
        <v>0</v>
      </c>
      <c r="V779" s="56"/>
      <c r="W779" s="56"/>
      <c r="X779" s="56">
        <f t="shared" si="223"/>
        <v>0</v>
      </c>
      <c r="Y779" s="56"/>
      <c r="Z779" s="56"/>
      <c r="AA779" s="156">
        <f t="shared" si="224"/>
        <v>0</v>
      </c>
      <c r="AB779" s="157">
        <v>45987</v>
      </c>
    </row>
    <row r="780" spans="1:28" ht="15.75" x14ac:dyDescent="0.25">
      <c r="A780" s="39">
        <v>45987</v>
      </c>
      <c r="B780" s="33" t="s">
        <v>663</v>
      </c>
      <c r="C780" s="33"/>
      <c r="D780" s="35" t="s">
        <v>41</v>
      </c>
      <c r="E780" s="33" t="s">
        <v>86</v>
      </c>
      <c r="F780" s="33">
        <v>25</v>
      </c>
      <c r="G780" s="33" t="s">
        <v>51</v>
      </c>
      <c r="H780" s="33">
        <v>95400</v>
      </c>
      <c r="I780" s="33">
        <f t="shared" si="225"/>
        <v>2385000</v>
      </c>
      <c r="J780" s="85" t="s">
        <v>38</v>
      </c>
      <c r="K780" s="33"/>
      <c r="L780" s="56">
        <f t="shared" si="219"/>
        <v>0</v>
      </c>
      <c r="M780" s="56"/>
      <c r="N780" s="56"/>
      <c r="O780" s="56">
        <f t="shared" si="220"/>
        <v>0</v>
      </c>
      <c r="P780" s="56"/>
      <c r="Q780" s="56"/>
      <c r="R780" s="56">
        <f t="shared" si="221"/>
        <v>0</v>
      </c>
      <c r="S780" s="56"/>
      <c r="T780" s="56"/>
      <c r="U780" s="56">
        <f t="shared" si="222"/>
        <v>0</v>
      </c>
      <c r="V780" s="56"/>
      <c r="W780" s="56"/>
      <c r="X780" s="56">
        <f t="shared" si="223"/>
        <v>0</v>
      </c>
      <c r="Y780" s="56"/>
      <c r="Z780" s="56"/>
      <c r="AA780" s="156">
        <f t="shared" si="224"/>
        <v>2385000</v>
      </c>
      <c r="AB780" s="157"/>
    </row>
    <row r="781" spans="1:28" ht="16.5" thickBot="1" x14ac:dyDescent="0.3">
      <c r="A781" s="61">
        <v>45987</v>
      </c>
      <c r="B781" s="62" t="s">
        <v>173</v>
      </c>
      <c r="C781" s="62"/>
      <c r="D781" s="104" t="s">
        <v>31</v>
      </c>
      <c r="E781" s="62" t="s">
        <v>123</v>
      </c>
      <c r="F781" s="62">
        <v>10</v>
      </c>
      <c r="G781" s="62" t="s">
        <v>51</v>
      </c>
      <c r="H781" s="62">
        <v>100000</v>
      </c>
      <c r="I781" s="62">
        <f t="shared" si="225"/>
        <v>1000000</v>
      </c>
      <c r="J781" s="106" t="s">
        <v>38</v>
      </c>
      <c r="K781" s="62"/>
      <c r="L781" s="158">
        <f t="shared" si="219"/>
        <v>0</v>
      </c>
      <c r="M781" s="158"/>
      <c r="N781" s="158"/>
      <c r="O781" s="158">
        <f t="shared" si="220"/>
        <v>0</v>
      </c>
      <c r="P781" s="158"/>
      <c r="Q781" s="158"/>
      <c r="R781" s="158">
        <f t="shared" si="221"/>
        <v>0</v>
      </c>
      <c r="S781" s="158"/>
      <c r="T781" s="158"/>
      <c r="U781" s="158">
        <f t="shared" si="222"/>
        <v>0</v>
      </c>
      <c r="V781" s="158"/>
      <c r="W781" s="158"/>
      <c r="X781" s="158">
        <f t="shared" si="223"/>
        <v>0</v>
      </c>
      <c r="Y781" s="158"/>
      <c r="Z781" s="158"/>
      <c r="AA781" s="159">
        <f t="shared" si="224"/>
        <v>1000000</v>
      </c>
      <c r="AB781" s="160"/>
    </row>
    <row r="782" spans="1:28" ht="15.75" x14ac:dyDescent="0.25">
      <c r="A782" s="39">
        <v>45988</v>
      </c>
      <c r="B782" s="35" t="s">
        <v>121</v>
      </c>
      <c r="C782" s="35"/>
      <c r="D782" s="35" t="s">
        <v>41</v>
      </c>
      <c r="E782" s="35" t="s">
        <v>1291</v>
      </c>
      <c r="F782" s="35">
        <v>50</v>
      </c>
      <c r="G782" s="35" t="s">
        <v>25</v>
      </c>
      <c r="H782" s="35"/>
      <c r="I782" s="128">
        <f t="shared" si="225"/>
        <v>0</v>
      </c>
      <c r="J782" s="85" t="s">
        <v>38</v>
      </c>
      <c r="K782" s="35"/>
      <c r="L782" s="161">
        <f t="shared" ref="L782" si="226">M782+N782</f>
        <v>0</v>
      </c>
      <c r="M782" s="161"/>
      <c r="N782" s="161"/>
      <c r="O782" s="161">
        <f t="shared" ref="O782" si="227">P782+Q782</f>
        <v>0</v>
      </c>
      <c r="P782" s="161"/>
      <c r="Q782" s="161"/>
      <c r="R782" s="161">
        <f t="shared" ref="R782" si="228">S782+T782</f>
        <v>0</v>
      </c>
      <c r="S782" s="161"/>
      <c r="T782" s="161"/>
      <c r="U782" s="161">
        <f t="shared" ref="U782" si="229">V782+W782</f>
        <v>0</v>
      </c>
      <c r="V782" s="161"/>
      <c r="W782" s="161"/>
      <c r="X782" s="161">
        <f t="shared" ref="X782" si="230">Y782+Z782</f>
        <v>0</v>
      </c>
      <c r="Y782" s="161"/>
      <c r="Z782" s="161"/>
      <c r="AA782" s="162">
        <f t="shared" ref="AA782" si="231">C782+I782-L782-O782-U782-X782-R782</f>
        <v>0</v>
      </c>
      <c r="AB782" s="163"/>
    </row>
    <row r="783" spans="1:28" ht="15.75" x14ac:dyDescent="0.25">
      <c r="A783" s="39">
        <v>45988</v>
      </c>
      <c r="B783" s="33" t="s">
        <v>92</v>
      </c>
      <c r="C783" s="33"/>
      <c r="D783" s="33" t="s">
        <v>31</v>
      </c>
      <c r="E783" s="33" t="s">
        <v>297</v>
      </c>
      <c r="F783" s="33">
        <v>1800</v>
      </c>
      <c r="G783" s="33" t="s">
        <v>29</v>
      </c>
      <c r="H783" s="33">
        <v>1850</v>
      </c>
      <c r="I783" s="33">
        <f t="shared" si="225"/>
        <v>3330000</v>
      </c>
      <c r="J783" s="37" t="s">
        <v>241</v>
      </c>
      <c r="K783" s="33"/>
      <c r="L783" s="56">
        <f t="shared" ref="L783:L795" si="232">M783+N783</f>
        <v>0</v>
      </c>
      <c r="M783" s="56"/>
      <c r="N783" s="56"/>
      <c r="O783" s="56">
        <f t="shared" ref="O783:O795" si="233">P783+Q783</f>
        <v>0</v>
      </c>
      <c r="P783" s="56"/>
      <c r="Q783" s="56"/>
      <c r="R783" s="56">
        <f t="shared" ref="R783:R795" si="234">S783+T783</f>
        <v>0</v>
      </c>
      <c r="S783" s="56"/>
      <c r="T783" s="56"/>
      <c r="U783" s="56">
        <f t="shared" ref="U783:U795" si="235">V783+W783</f>
        <v>3330000</v>
      </c>
      <c r="V783" s="56">
        <v>3330000</v>
      </c>
      <c r="W783" s="56"/>
      <c r="X783" s="56">
        <f t="shared" ref="X783:X795" si="236">Y783+Z783</f>
        <v>0</v>
      </c>
      <c r="Y783" s="56"/>
      <c r="Z783" s="56"/>
      <c r="AA783" s="156">
        <f t="shared" ref="AA783:AA795" si="237">C783+I783-L783-O783-U783-X783-R783</f>
        <v>0</v>
      </c>
      <c r="AB783" s="157">
        <v>45988</v>
      </c>
    </row>
    <row r="784" spans="1:28" ht="15.75" x14ac:dyDescent="0.25">
      <c r="A784" s="39">
        <v>45988</v>
      </c>
      <c r="B784" s="33" t="s">
        <v>40</v>
      </c>
      <c r="C784" s="33"/>
      <c r="D784" s="33" t="s">
        <v>31</v>
      </c>
      <c r="E784" s="33" t="s">
        <v>110</v>
      </c>
      <c r="F784" s="33">
        <v>600</v>
      </c>
      <c r="G784" s="33" t="s">
        <v>29</v>
      </c>
      <c r="H784" s="33">
        <v>1900</v>
      </c>
      <c r="I784" s="33">
        <f t="shared" si="225"/>
        <v>1140000</v>
      </c>
      <c r="J784" s="37" t="s">
        <v>241</v>
      </c>
      <c r="K784" s="33"/>
      <c r="L784" s="56">
        <f t="shared" si="232"/>
        <v>1140000</v>
      </c>
      <c r="M784" s="56">
        <v>1140000</v>
      </c>
      <c r="N784" s="56"/>
      <c r="O784" s="56">
        <f t="shared" si="233"/>
        <v>0</v>
      </c>
      <c r="P784" s="56"/>
      <c r="Q784" s="56"/>
      <c r="R784" s="56">
        <f t="shared" si="234"/>
        <v>0</v>
      </c>
      <c r="S784" s="56"/>
      <c r="T784" s="56"/>
      <c r="U784" s="56">
        <f t="shared" si="235"/>
        <v>0</v>
      </c>
      <c r="V784" s="56"/>
      <c r="W784" s="56"/>
      <c r="X784" s="56">
        <f t="shared" si="236"/>
        <v>0</v>
      </c>
      <c r="Y784" s="56"/>
      <c r="Z784" s="56"/>
      <c r="AA784" s="156">
        <f t="shared" si="237"/>
        <v>0</v>
      </c>
      <c r="AB784" s="157">
        <v>45988</v>
      </c>
    </row>
    <row r="785" spans="1:28" ht="15.75" x14ac:dyDescent="0.25">
      <c r="A785" s="39">
        <v>45988</v>
      </c>
      <c r="B785" s="33" t="s">
        <v>217</v>
      </c>
      <c r="C785" s="33"/>
      <c r="D785" s="33" t="s">
        <v>41</v>
      </c>
      <c r="E785" s="33" t="s">
        <v>945</v>
      </c>
      <c r="F785" s="33">
        <v>1400</v>
      </c>
      <c r="G785" s="33" t="s">
        <v>29</v>
      </c>
      <c r="H785" s="33">
        <v>2000</v>
      </c>
      <c r="I785" s="33">
        <f t="shared" si="225"/>
        <v>2800000</v>
      </c>
      <c r="J785" s="85" t="s">
        <v>43</v>
      </c>
      <c r="K785" s="33" t="s">
        <v>1262</v>
      </c>
      <c r="L785" s="56">
        <f t="shared" si="232"/>
        <v>0</v>
      </c>
      <c r="M785" s="56"/>
      <c r="N785" s="56"/>
      <c r="O785" s="56">
        <f t="shared" si="233"/>
        <v>0</v>
      </c>
      <c r="P785" s="56"/>
      <c r="Q785" s="56"/>
      <c r="R785" s="56">
        <f t="shared" si="234"/>
        <v>0</v>
      </c>
      <c r="S785" s="56"/>
      <c r="T785" s="56"/>
      <c r="U785" s="56">
        <f t="shared" si="235"/>
        <v>0</v>
      </c>
      <c r="V785" s="56"/>
      <c r="W785" s="56"/>
      <c r="X785" s="56">
        <f t="shared" si="236"/>
        <v>0</v>
      </c>
      <c r="Y785" s="56"/>
      <c r="Z785" s="56"/>
      <c r="AA785" s="156">
        <f t="shared" si="237"/>
        <v>2800000</v>
      </c>
      <c r="AB785" s="157"/>
    </row>
    <row r="786" spans="1:28" ht="15.75" x14ac:dyDescent="0.25">
      <c r="A786" s="39">
        <v>45988</v>
      </c>
      <c r="B786" s="33" t="s">
        <v>217</v>
      </c>
      <c r="C786" s="33"/>
      <c r="D786" s="33" t="s">
        <v>41</v>
      </c>
      <c r="E786" s="33" t="s">
        <v>155</v>
      </c>
      <c r="F786" s="33">
        <v>400</v>
      </c>
      <c r="G786" s="33" t="s">
        <v>29</v>
      </c>
      <c r="H786" s="33">
        <v>4000</v>
      </c>
      <c r="I786" s="33">
        <f t="shared" si="225"/>
        <v>1600000</v>
      </c>
      <c r="J786" s="41" t="s">
        <v>240</v>
      </c>
      <c r="K786" s="33"/>
      <c r="L786" s="56">
        <f t="shared" si="232"/>
        <v>0</v>
      </c>
      <c r="M786" s="56"/>
      <c r="N786" s="56"/>
      <c r="O786" s="56">
        <f t="shared" si="233"/>
        <v>1600000</v>
      </c>
      <c r="P786" s="56">
        <v>1600000</v>
      </c>
      <c r="Q786" s="56"/>
      <c r="R786" s="56">
        <f t="shared" si="234"/>
        <v>0</v>
      </c>
      <c r="S786" s="56"/>
      <c r="T786" s="56"/>
      <c r="U786" s="56">
        <f t="shared" si="235"/>
        <v>0</v>
      </c>
      <c r="V786" s="56"/>
      <c r="W786" s="56"/>
      <c r="X786" s="56">
        <f t="shared" si="236"/>
        <v>0</v>
      </c>
      <c r="Y786" s="56"/>
      <c r="Z786" s="56"/>
      <c r="AA786" s="156">
        <f t="shared" si="237"/>
        <v>0</v>
      </c>
      <c r="AB786" s="157">
        <v>45988</v>
      </c>
    </row>
    <row r="787" spans="1:28" ht="15.75" x14ac:dyDescent="0.25">
      <c r="A787" s="39">
        <v>45988</v>
      </c>
      <c r="B787" s="33" t="s">
        <v>67</v>
      </c>
      <c r="C787" s="33"/>
      <c r="D787" s="33" t="s">
        <v>41</v>
      </c>
      <c r="E787" s="33" t="s">
        <v>68</v>
      </c>
      <c r="F787" s="33">
        <v>100</v>
      </c>
      <c r="G787" s="33" t="s">
        <v>25</v>
      </c>
      <c r="H787" s="33"/>
      <c r="I787" s="33">
        <f t="shared" si="225"/>
        <v>0</v>
      </c>
      <c r="J787" s="85" t="s">
        <v>38</v>
      </c>
      <c r="K787" s="33"/>
      <c r="L787" s="56">
        <f t="shared" si="232"/>
        <v>0</v>
      </c>
      <c r="M787" s="56"/>
      <c r="N787" s="56"/>
      <c r="O787" s="56">
        <f t="shared" si="233"/>
        <v>0</v>
      </c>
      <c r="P787" s="56"/>
      <c r="Q787" s="56"/>
      <c r="R787" s="56">
        <f t="shared" si="234"/>
        <v>0</v>
      </c>
      <c r="S787" s="56"/>
      <c r="T787" s="56"/>
      <c r="U787" s="56">
        <f t="shared" si="235"/>
        <v>0</v>
      </c>
      <c r="V787" s="56"/>
      <c r="W787" s="56"/>
      <c r="X787" s="56">
        <f t="shared" si="236"/>
        <v>0</v>
      </c>
      <c r="Y787" s="56"/>
      <c r="Z787" s="56"/>
      <c r="AA787" s="156">
        <f t="shared" si="237"/>
        <v>0</v>
      </c>
      <c r="AB787" s="157"/>
    </row>
    <row r="788" spans="1:28" ht="15.75" x14ac:dyDescent="0.25">
      <c r="A788" s="39">
        <v>45988</v>
      </c>
      <c r="B788" s="33" t="s">
        <v>67</v>
      </c>
      <c r="C788" s="33"/>
      <c r="D788" s="33" t="s">
        <v>41</v>
      </c>
      <c r="E788" s="33" t="s">
        <v>293</v>
      </c>
      <c r="F788" s="33">
        <v>200</v>
      </c>
      <c r="G788" s="33" t="s">
        <v>74</v>
      </c>
      <c r="H788" s="33">
        <v>65000</v>
      </c>
      <c r="I788" s="33">
        <f t="shared" si="225"/>
        <v>13000000</v>
      </c>
      <c r="J788" s="85" t="s">
        <v>38</v>
      </c>
      <c r="K788" s="33" t="s">
        <v>1283</v>
      </c>
      <c r="L788" s="56">
        <f t="shared" si="232"/>
        <v>0</v>
      </c>
      <c r="M788" s="56"/>
      <c r="N788" s="56"/>
      <c r="O788" s="56">
        <f t="shared" si="233"/>
        <v>0</v>
      </c>
      <c r="P788" s="56"/>
      <c r="Q788" s="56"/>
      <c r="R788" s="56">
        <f t="shared" si="234"/>
        <v>0</v>
      </c>
      <c r="S788" s="56"/>
      <c r="T788" s="56"/>
      <c r="U788" s="56">
        <f t="shared" si="235"/>
        <v>0</v>
      </c>
      <c r="V788" s="56"/>
      <c r="W788" s="56"/>
      <c r="X788" s="56">
        <f t="shared" si="236"/>
        <v>0</v>
      </c>
      <c r="Y788" s="56"/>
      <c r="Z788" s="56"/>
      <c r="AA788" s="156">
        <f t="shared" si="237"/>
        <v>13000000</v>
      </c>
      <c r="AB788" s="157"/>
    </row>
    <row r="789" spans="1:28" ht="15.75" x14ac:dyDescent="0.25">
      <c r="A789" s="39">
        <v>45988</v>
      </c>
      <c r="B789" s="33" t="s">
        <v>489</v>
      </c>
      <c r="C789" s="33"/>
      <c r="D789" s="33" t="s">
        <v>31</v>
      </c>
      <c r="E789" s="33" t="s">
        <v>102</v>
      </c>
      <c r="F789" s="33">
        <v>6</v>
      </c>
      <c r="G789" s="33" t="s">
        <v>74</v>
      </c>
      <c r="H789" s="33">
        <v>65000</v>
      </c>
      <c r="I789" s="33">
        <f t="shared" si="225"/>
        <v>390000</v>
      </c>
      <c r="J789" s="41" t="s">
        <v>241</v>
      </c>
      <c r="K789" s="33"/>
      <c r="L789" s="56">
        <f t="shared" si="232"/>
        <v>390000</v>
      </c>
      <c r="M789" s="56">
        <v>390000</v>
      </c>
      <c r="N789" s="56"/>
      <c r="O789" s="56">
        <f t="shared" si="233"/>
        <v>0</v>
      </c>
      <c r="P789" s="56"/>
      <c r="Q789" s="56"/>
      <c r="R789" s="56">
        <f t="shared" si="234"/>
        <v>0</v>
      </c>
      <c r="S789" s="56"/>
      <c r="T789" s="56"/>
      <c r="U789" s="56">
        <f t="shared" si="235"/>
        <v>0</v>
      </c>
      <c r="V789" s="56"/>
      <c r="W789" s="56"/>
      <c r="X789" s="56">
        <f t="shared" si="236"/>
        <v>0</v>
      </c>
      <c r="Y789" s="56"/>
      <c r="Z789" s="56"/>
      <c r="AA789" s="156">
        <f t="shared" si="237"/>
        <v>0</v>
      </c>
      <c r="AB789" s="157">
        <v>45988</v>
      </c>
    </row>
    <row r="790" spans="1:28" ht="15.75" x14ac:dyDescent="0.25">
      <c r="A790" s="39">
        <v>45988</v>
      </c>
      <c r="B790" s="33" t="s">
        <v>164</v>
      </c>
      <c r="C790" s="33"/>
      <c r="D790" s="33" t="s">
        <v>31</v>
      </c>
      <c r="E790" s="33" t="s">
        <v>228</v>
      </c>
      <c r="F790" s="33">
        <v>1</v>
      </c>
      <c r="G790" s="33" t="s">
        <v>779</v>
      </c>
      <c r="H790" s="33">
        <v>900000</v>
      </c>
      <c r="I790" s="33">
        <f t="shared" si="225"/>
        <v>900000</v>
      </c>
      <c r="J790" s="85" t="s">
        <v>38</v>
      </c>
      <c r="K790" s="33" t="s">
        <v>1266</v>
      </c>
      <c r="L790" s="56">
        <f t="shared" si="232"/>
        <v>0</v>
      </c>
      <c r="M790" s="56"/>
      <c r="N790" s="56"/>
      <c r="O790" s="56">
        <f t="shared" si="233"/>
        <v>0</v>
      </c>
      <c r="P790" s="56"/>
      <c r="Q790" s="56"/>
      <c r="R790" s="56">
        <f t="shared" si="234"/>
        <v>0</v>
      </c>
      <c r="S790" s="56"/>
      <c r="T790" s="56"/>
      <c r="U790" s="56">
        <f t="shared" si="235"/>
        <v>0</v>
      </c>
      <c r="V790" s="56"/>
      <c r="W790" s="56"/>
      <c r="X790" s="56">
        <f t="shared" si="236"/>
        <v>0</v>
      </c>
      <c r="Y790" s="56"/>
      <c r="Z790" s="56"/>
      <c r="AA790" s="156">
        <f t="shared" si="237"/>
        <v>900000</v>
      </c>
      <c r="AB790" s="157"/>
    </row>
    <row r="791" spans="1:28" ht="15.75" x14ac:dyDescent="0.25">
      <c r="A791" s="39">
        <v>45988</v>
      </c>
      <c r="B791" s="33" t="s">
        <v>723</v>
      </c>
      <c r="C791" s="33"/>
      <c r="D791" s="33" t="s">
        <v>41</v>
      </c>
      <c r="E791" s="33" t="s">
        <v>468</v>
      </c>
      <c r="F791" s="33">
        <v>16.3</v>
      </c>
      <c r="G791" s="33" t="s">
        <v>51</v>
      </c>
      <c r="H791" s="33">
        <v>43000</v>
      </c>
      <c r="I791" s="33">
        <f t="shared" si="225"/>
        <v>700900</v>
      </c>
      <c r="J791" s="37" t="s">
        <v>241</v>
      </c>
      <c r="K791" s="33"/>
      <c r="L791" s="56">
        <f t="shared" si="232"/>
        <v>0</v>
      </c>
      <c r="M791" s="56"/>
      <c r="N791" s="56"/>
      <c r="O791" s="56">
        <f t="shared" si="233"/>
        <v>0</v>
      </c>
      <c r="P791" s="56"/>
      <c r="Q791" s="56"/>
      <c r="R791" s="56">
        <f t="shared" si="234"/>
        <v>0</v>
      </c>
      <c r="S791" s="56"/>
      <c r="T791" s="56"/>
      <c r="U791" s="56">
        <f t="shared" si="235"/>
        <v>700900</v>
      </c>
      <c r="V791" s="56">
        <v>700900</v>
      </c>
      <c r="W791" s="56"/>
      <c r="X791" s="56">
        <f t="shared" si="236"/>
        <v>0</v>
      </c>
      <c r="Y791" s="56"/>
      <c r="Z791" s="56"/>
      <c r="AA791" s="156">
        <f t="shared" si="237"/>
        <v>0</v>
      </c>
      <c r="AB791" s="157">
        <v>45988</v>
      </c>
    </row>
    <row r="792" spans="1:28" ht="15.75" x14ac:dyDescent="0.25">
      <c r="A792" s="32">
        <v>45988</v>
      </c>
      <c r="B792" s="33" t="s">
        <v>723</v>
      </c>
      <c r="C792" s="33"/>
      <c r="D792" s="33" t="s">
        <v>41</v>
      </c>
      <c r="E792" s="33" t="s">
        <v>769</v>
      </c>
      <c r="F792" s="33">
        <v>1.5</v>
      </c>
      <c r="G792" s="33" t="s">
        <v>51</v>
      </c>
      <c r="H792" s="33">
        <v>140000</v>
      </c>
      <c r="I792" s="33">
        <f t="shared" si="225"/>
        <v>210000</v>
      </c>
      <c r="J792" s="37" t="s">
        <v>241</v>
      </c>
      <c r="K792" s="33"/>
      <c r="L792" s="56">
        <f t="shared" si="232"/>
        <v>0</v>
      </c>
      <c r="M792" s="56"/>
      <c r="N792" s="56"/>
      <c r="O792" s="56">
        <f t="shared" si="233"/>
        <v>0</v>
      </c>
      <c r="P792" s="56"/>
      <c r="Q792" s="56"/>
      <c r="R792" s="56">
        <f t="shared" si="234"/>
        <v>0</v>
      </c>
      <c r="S792" s="56"/>
      <c r="T792" s="56"/>
      <c r="U792" s="56">
        <f t="shared" si="235"/>
        <v>210000</v>
      </c>
      <c r="V792" s="56">
        <v>210000</v>
      </c>
      <c r="W792" s="56"/>
      <c r="X792" s="56">
        <f t="shared" si="236"/>
        <v>0</v>
      </c>
      <c r="Y792" s="56"/>
      <c r="Z792" s="56"/>
      <c r="AA792" s="156">
        <f t="shared" si="237"/>
        <v>0</v>
      </c>
      <c r="AB792" s="157">
        <v>45988</v>
      </c>
    </row>
    <row r="793" spans="1:28" ht="15.75" x14ac:dyDescent="0.25">
      <c r="A793" s="39">
        <v>45988</v>
      </c>
      <c r="B793" s="35" t="s">
        <v>628</v>
      </c>
      <c r="C793" s="33"/>
      <c r="D793" s="33" t="s">
        <v>31</v>
      </c>
      <c r="E793" s="33" t="s">
        <v>865</v>
      </c>
      <c r="F793" s="33">
        <v>50</v>
      </c>
      <c r="G793" s="33" t="s">
        <v>25</v>
      </c>
      <c r="H793" s="33"/>
      <c r="I793" s="33">
        <f t="shared" si="225"/>
        <v>0</v>
      </c>
      <c r="J793" s="85" t="s">
        <v>38</v>
      </c>
      <c r="K793" s="33"/>
      <c r="L793" s="56">
        <f t="shared" si="232"/>
        <v>0</v>
      </c>
      <c r="M793" s="56"/>
      <c r="N793" s="56"/>
      <c r="O793" s="56">
        <f t="shared" si="233"/>
        <v>0</v>
      </c>
      <c r="P793" s="56"/>
      <c r="Q793" s="56"/>
      <c r="R793" s="56">
        <f t="shared" si="234"/>
        <v>0</v>
      </c>
      <c r="S793" s="56"/>
      <c r="T793" s="56"/>
      <c r="U793" s="56">
        <f t="shared" si="235"/>
        <v>0</v>
      </c>
      <c r="V793" s="56"/>
      <c r="W793" s="56"/>
      <c r="X793" s="56">
        <f t="shared" si="236"/>
        <v>0</v>
      </c>
      <c r="Y793" s="56"/>
      <c r="Z793" s="56"/>
      <c r="AA793" s="156">
        <f t="shared" si="237"/>
        <v>0</v>
      </c>
      <c r="AB793" s="157"/>
    </row>
    <row r="794" spans="1:28" ht="16.5" thickBot="1" x14ac:dyDescent="0.3">
      <c r="A794" s="61">
        <v>45988</v>
      </c>
      <c r="B794" s="104" t="s">
        <v>48</v>
      </c>
      <c r="C794" s="62"/>
      <c r="D794" s="62" t="s">
        <v>41</v>
      </c>
      <c r="E794" s="62" t="s">
        <v>98</v>
      </c>
      <c r="F794" s="62">
        <v>22.4</v>
      </c>
      <c r="G794" s="62" t="s">
        <v>51</v>
      </c>
      <c r="H794" s="62">
        <v>43000</v>
      </c>
      <c r="I794" s="62">
        <f t="shared" si="225"/>
        <v>963199.99999999988</v>
      </c>
      <c r="J794" s="106" t="s">
        <v>38</v>
      </c>
      <c r="K794" s="62" t="s">
        <v>1284</v>
      </c>
      <c r="L794" s="158">
        <f t="shared" si="232"/>
        <v>0</v>
      </c>
      <c r="M794" s="158"/>
      <c r="N794" s="158"/>
      <c r="O794" s="158">
        <f t="shared" si="233"/>
        <v>0</v>
      </c>
      <c r="P794" s="158"/>
      <c r="Q794" s="158"/>
      <c r="R794" s="158">
        <f t="shared" si="234"/>
        <v>0</v>
      </c>
      <c r="S794" s="158"/>
      <c r="T794" s="158"/>
      <c r="U794" s="158">
        <f t="shared" si="235"/>
        <v>0</v>
      </c>
      <c r="V794" s="158"/>
      <c r="W794" s="158"/>
      <c r="X794" s="158">
        <f t="shared" si="236"/>
        <v>0</v>
      </c>
      <c r="Y794" s="158"/>
      <c r="Z794" s="158"/>
      <c r="AA794" s="159">
        <f t="shared" si="237"/>
        <v>963199.99999999988</v>
      </c>
      <c r="AB794" s="160"/>
    </row>
    <row r="795" spans="1:28" ht="15.75" x14ac:dyDescent="0.25">
      <c r="A795" s="39">
        <v>45989</v>
      </c>
      <c r="B795" s="35" t="s">
        <v>317</v>
      </c>
      <c r="C795" s="35"/>
      <c r="D795" s="35" t="s">
        <v>41</v>
      </c>
      <c r="E795" s="35" t="s">
        <v>123</v>
      </c>
      <c r="F795" s="35">
        <v>40</v>
      </c>
      <c r="G795" s="35" t="s">
        <v>51</v>
      </c>
      <c r="H795" s="35">
        <v>100000</v>
      </c>
      <c r="I795" s="128">
        <f t="shared" si="225"/>
        <v>4000000</v>
      </c>
      <c r="J795" s="37" t="s">
        <v>1218</v>
      </c>
      <c r="K795" s="35"/>
      <c r="L795" s="161">
        <f t="shared" si="232"/>
        <v>0</v>
      </c>
      <c r="M795" s="161"/>
      <c r="N795" s="161"/>
      <c r="O795" s="161">
        <f t="shared" si="233"/>
        <v>0</v>
      </c>
      <c r="P795" s="161"/>
      <c r="Q795" s="161"/>
      <c r="R795" s="161">
        <f t="shared" si="234"/>
        <v>0</v>
      </c>
      <c r="S795" s="161"/>
      <c r="T795" s="161"/>
      <c r="U795" s="161">
        <f t="shared" si="235"/>
        <v>0</v>
      </c>
      <c r="V795" s="161"/>
      <c r="W795" s="161"/>
      <c r="X795" s="161">
        <f t="shared" si="236"/>
        <v>4000000</v>
      </c>
      <c r="Y795" s="161">
        <v>4000000</v>
      </c>
      <c r="Z795" s="161"/>
      <c r="AA795" s="162">
        <f t="shared" si="237"/>
        <v>0</v>
      </c>
      <c r="AB795" s="163">
        <v>45989</v>
      </c>
    </row>
    <row r="796" spans="1:28" ht="15.75" x14ac:dyDescent="0.25">
      <c r="A796" s="39">
        <v>45989</v>
      </c>
      <c r="B796" s="35" t="s">
        <v>871</v>
      </c>
      <c r="C796" s="33"/>
      <c r="D796" s="33" t="s">
        <v>31</v>
      </c>
      <c r="E796" s="33" t="s">
        <v>110</v>
      </c>
      <c r="F796" s="33">
        <v>1600</v>
      </c>
      <c r="G796" s="33" t="s">
        <v>29</v>
      </c>
      <c r="H796" s="33">
        <v>2000</v>
      </c>
      <c r="I796" s="33">
        <f t="shared" si="225"/>
        <v>3200000</v>
      </c>
      <c r="J796" s="37" t="s">
        <v>240</v>
      </c>
      <c r="K796" s="33"/>
      <c r="L796" s="56">
        <f t="shared" ref="L796:L802" si="238">M796+N796</f>
        <v>0</v>
      </c>
      <c r="M796" s="56"/>
      <c r="N796" s="56"/>
      <c r="O796" s="56">
        <f t="shared" ref="O796:O802" si="239">P796+Q796</f>
        <v>3200000</v>
      </c>
      <c r="P796" s="56">
        <v>3200000</v>
      </c>
      <c r="Q796" s="56"/>
      <c r="R796" s="56">
        <f t="shared" ref="R796:R802" si="240">S796+T796</f>
        <v>0</v>
      </c>
      <c r="S796" s="56"/>
      <c r="T796" s="56"/>
      <c r="U796" s="56">
        <f t="shared" ref="U796:U802" si="241">V796+W796</f>
        <v>0</v>
      </c>
      <c r="V796" s="56"/>
      <c r="W796" s="56"/>
      <c r="X796" s="56">
        <f t="shared" ref="X796:X802" si="242">Y796+Z796</f>
        <v>0</v>
      </c>
      <c r="Y796" s="56"/>
      <c r="Z796" s="56"/>
      <c r="AA796" s="156">
        <f t="shared" ref="AA796:AA802" si="243">C796+I796-L796-O796-U796-X796-R796</f>
        <v>0</v>
      </c>
      <c r="AB796" s="157">
        <v>45989</v>
      </c>
    </row>
    <row r="797" spans="1:28" ht="15.75" x14ac:dyDescent="0.25">
      <c r="A797" s="39">
        <v>45989</v>
      </c>
      <c r="B797" s="35" t="s">
        <v>92</v>
      </c>
      <c r="C797" s="33"/>
      <c r="D797" s="33" t="s">
        <v>31</v>
      </c>
      <c r="E797" s="33" t="s">
        <v>297</v>
      </c>
      <c r="F797" s="33">
        <v>2400</v>
      </c>
      <c r="G797" s="33" t="s">
        <v>29</v>
      </c>
      <c r="H797" s="33">
        <v>1850</v>
      </c>
      <c r="I797" s="33">
        <f t="shared" si="225"/>
        <v>4440000</v>
      </c>
      <c r="J797" s="37" t="s">
        <v>241</v>
      </c>
      <c r="K797" s="33"/>
      <c r="L797" s="56">
        <f t="shared" si="238"/>
        <v>4440000</v>
      </c>
      <c r="M797" s="56">
        <v>4440000</v>
      </c>
      <c r="N797" s="56"/>
      <c r="O797" s="56">
        <f t="shared" si="239"/>
        <v>0</v>
      </c>
      <c r="P797" s="56"/>
      <c r="Q797" s="56"/>
      <c r="R797" s="56">
        <f t="shared" si="240"/>
        <v>0</v>
      </c>
      <c r="S797" s="56"/>
      <c r="T797" s="56"/>
      <c r="U797" s="56">
        <f t="shared" si="241"/>
        <v>0</v>
      </c>
      <c r="V797" s="56"/>
      <c r="W797" s="56"/>
      <c r="X797" s="56">
        <f t="shared" si="242"/>
        <v>0</v>
      </c>
      <c r="Y797" s="56"/>
      <c r="Z797" s="56"/>
      <c r="AA797" s="156">
        <f t="shared" si="243"/>
        <v>0</v>
      </c>
      <c r="AB797" s="157">
        <v>45989</v>
      </c>
    </row>
    <row r="798" spans="1:28" ht="15.75" x14ac:dyDescent="0.25">
      <c r="A798" s="32">
        <v>45989</v>
      </c>
      <c r="B798" s="33" t="s">
        <v>1135</v>
      </c>
      <c r="C798" s="33"/>
      <c r="D798" s="33" t="s">
        <v>31</v>
      </c>
      <c r="E798" s="33" t="s">
        <v>295</v>
      </c>
      <c r="F798" s="33">
        <v>2</v>
      </c>
      <c r="G798" s="33" t="s">
        <v>33</v>
      </c>
      <c r="H798" s="33">
        <v>230000</v>
      </c>
      <c r="I798" s="33">
        <f t="shared" si="225"/>
        <v>460000</v>
      </c>
      <c r="J798" s="37" t="s">
        <v>241</v>
      </c>
      <c r="K798" s="33"/>
      <c r="L798" s="56">
        <f t="shared" si="238"/>
        <v>0</v>
      </c>
      <c r="M798" s="56"/>
      <c r="N798" s="56"/>
      <c r="O798" s="56">
        <f t="shared" si="239"/>
        <v>0</v>
      </c>
      <c r="P798" s="56"/>
      <c r="Q798" s="56"/>
      <c r="R798" s="56">
        <f t="shared" si="240"/>
        <v>0</v>
      </c>
      <c r="S798" s="56"/>
      <c r="T798" s="56"/>
      <c r="U798" s="56">
        <f t="shared" si="241"/>
        <v>460000</v>
      </c>
      <c r="V798" s="56">
        <v>460000</v>
      </c>
      <c r="W798" s="56"/>
      <c r="X798" s="56">
        <f t="shared" si="242"/>
        <v>0</v>
      </c>
      <c r="Y798" s="56"/>
      <c r="Z798" s="56"/>
      <c r="AA798" s="156">
        <f t="shared" si="243"/>
        <v>0</v>
      </c>
      <c r="AB798" s="157">
        <v>45989</v>
      </c>
    </row>
    <row r="799" spans="1:28" ht="15.75" x14ac:dyDescent="0.25">
      <c r="A799" s="39">
        <v>45989</v>
      </c>
      <c r="B799" s="35" t="s">
        <v>397</v>
      </c>
      <c r="C799" s="33"/>
      <c r="D799" s="33" t="s">
        <v>31</v>
      </c>
      <c r="E799" s="33" t="s">
        <v>122</v>
      </c>
      <c r="F799" s="33">
        <v>6</v>
      </c>
      <c r="G799" s="33" t="s">
        <v>51</v>
      </c>
      <c r="H799" s="33">
        <v>70000</v>
      </c>
      <c r="I799" s="33">
        <f t="shared" si="225"/>
        <v>420000</v>
      </c>
      <c r="J799" s="37" t="s">
        <v>240</v>
      </c>
      <c r="K799" s="33"/>
      <c r="L799" s="56">
        <f t="shared" si="238"/>
        <v>0</v>
      </c>
      <c r="M799" s="56"/>
      <c r="N799" s="56"/>
      <c r="O799" s="56">
        <f t="shared" si="239"/>
        <v>420000</v>
      </c>
      <c r="P799" s="56">
        <v>420000</v>
      </c>
      <c r="Q799" s="56"/>
      <c r="R799" s="56">
        <f t="shared" si="240"/>
        <v>0</v>
      </c>
      <c r="S799" s="56"/>
      <c r="T799" s="56"/>
      <c r="U799" s="56">
        <f t="shared" si="241"/>
        <v>0</v>
      </c>
      <c r="V799" s="56"/>
      <c r="W799" s="56"/>
      <c r="X799" s="56">
        <f t="shared" si="242"/>
        <v>0</v>
      </c>
      <c r="Y799" s="56"/>
      <c r="Z799" s="56"/>
      <c r="AA799" s="156">
        <f t="shared" si="243"/>
        <v>0</v>
      </c>
      <c r="AB799" s="157">
        <v>45988</v>
      </c>
    </row>
    <row r="800" spans="1:28" ht="15.75" x14ac:dyDescent="0.25">
      <c r="A800" s="39">
        <v>45989</v>
      </c>
      <c r="B800" s="35" t="s">
        <v>397</v>
      </c>
      <c r="C800" s="33"/>
      <c r="D800" s="33" t="s">
        <v>31</v>
      </c>
      <c r="E800" s="33" t="s">
        <v>102</v>
      </c>
      <c r="F800" s="33">
        <v>4</v>
      </c>
      <c r="G800" s="33" t="s">
        <v>74</v>
      </c>
      <c r="H800" s="33">
        <v>65000</v>
      </c>
      <c r="I800" s="33">
        <f t="shared" si="225"/>
        <v>260000</v>
      </c>
      <c r="J800" s="37" t="s">
        <v>34</v>
      </c>
      <c r="K800" s="33"/>
      <c r="L800" s="56">
        <f t="shared" si="238"/>
        <v>0</v>
      </c>
      <c r="M800" s="56"/>
      <c r="N800" s="56"/>
      <c r="O800" s="56">
        <f t="shared" si="239"/>
        <v>520000</v>
      </c>
      <c r="P800" s="56">
        <v>520000</v>
      </c>
      <c r="Q800" s="56"/>
      <c r="R800" s="56">
        <f t="shared" si="240"/>
        <v>0</v>
      </c>
      <c r="S800" s="56"/>
      <c r="T800" s="56"/>
      <c r="U800" s="56">
        <f t="shared" si="241"/>
        <v>0</v>
      </c>
      <c r="V800" s="56"/>
      <c r="W800" s="56"/>
      <c r="X800" s="56">
        <f t="shared" si="242"/>
        <v>0</v>
      </c>
      <c r="Y800" s="56"/>
      <c r="Z800" s="56"/>
      <c r="AA800" s="156">
        <f t="shared" si="243"/>
        <v>-260000</v>
      </c>
      <c r="AB800" s="157">
        <v>45988</v>
      </c>
    </row>
    <row r="801" spans="1:28" ht="16.5" thickBot="1" x14ac:dyDescent="0.3">
      <c r="A801" s="61">
        <v>45989</v>
      </c>
      <c r="B801" s="62" t="s">
        <v>701</v>
      </c>
      <c r="C801" s="62"/>
      <c r="D801" s="62" t="s">
        <v>31</v>
      </c>
      <c r="E801" s="62" t="s">
        <v>468</v>
      </c>
      <c r="F801" s="62">
        <v>62.9</v>
      </c>
      <c r="G801" s="62" t="s">
        <v>51</v>
      </c>
      <c r="H801" s="62">
        <v>43000</v>
      </c>
      <c r="I801" s="62">
        <f t="shared" si="225"/>
        <v>2704700</v>
      </c>
      <c r="J801" s="100" t="s">
        <v>240</v>
      </c>
      <c r="K801" s="62"/>
      <c r="L801" s="158">
        <f t="shared" si="238"/>
        <v>0</v>
      </c>
      <c r="M801" s="158"/>
      <c r="N801" s="158"/>
      <c r="O801" s="158">
        <f t="shared" si="239"/>
        <v>2704700</v>
      </c>
      <c r="P801" s="158">
        <v>2704700</v>
      </c>
      <c r="Q801" s="158"/>
      <c r="R801" s="158">
        <f t="shared" si="240"/>
        <v>0</v>
      </c>
      <c r="S801" s="158"/>
      <c r="T801" s="158"/>
      <c r="U801" s="158">
        <f t="shared" si="241"/>
        <v>0</v>
      </c>
      <c r="V801" s="158"/>
      <c r="W801" s="158"/>
      <c r="X801" s="158">
        <f t="shared" si="242"/>
        <v>0</v>
      </c>
      <c r="Y801" s="158"/>
      <c r="Z801" s="158"/>
      <c r="AA801" s="159">
        <f t="shared" si="243"/>
        <v>0</v>
      </c>
      <c r="AB801" s="160">
        <v>45989</v>
      </c>
    </row>
    <row r="802" spans="1:28" ht="15.75" x14ac:dyDescent="0.25">
      <c r="A802" s="39">
        <v>45990</v>
      </c>
      <c r="B802" s="35" t="s">
        <v>371</v>
      </c>
      <c r="C802" s="35"/>
      <c r="D802" s="35" t="s">
        <v>41</v>
      </c>
      <c r="E802" s="35" t="s">
        <v>86</v>
      </c>
      <c r="F802" s="35">
        <v>50</v>
      </c>
      <c r="G802" s="35" t="s">
        <v>51</v>
      </c>
      <c r="H802" s="35">
        <v>78400</v>
      </c>
      <c r="I802" s="128">
        <f t="shared" si="225"/>
        <v>3920000</v>
      </c>
      <c r="J802" s="41" t="s">
        <v>241</v>
      </c>
      <c r="K802" s="35"/>
      <c r="L802" s="161">
        <f t="shared" si="238"/>
        <v>3920000</v>
      </c>
      <c r="M802" s="161">
        <v>3920000</v>
      </c>
      <c r="N802" s="161"/>
      <c r="O802" s="161">
        <f t="shared" si="239"/>
        <v>0</v>
      </c>
      <c r="P802" s="161"/>
      <c r="Q802" s="161"/>
      <c r="R802" s="161">
        <f t="shared" si="240"/>
        <v>0</v>
      </c>
      <c r="S802" s="161"/>
      <c r="T802" s="161"/>
      <c r="U802" s="161">
        <f t="shared" si="241"/>
        <v>0</v>
      </c>
      <c r="V802" s="161"/>
      <c r="W802" s="161"/>
      <c r="X802" s="161">
        <f t="shared" si="242"/>
        <v>0</v>
      </c>
      <c r="Y802" s="161"/>
      <c r="Z802" s="161"/>
      <c r="AA802" s="162">
        <f t="shared" si="243"/>
        <v>0</v>
      </c>
      <c r="AB802" s="163">
        <v>45990</v>
      </c>
    </row>
    <row r="803" spans="1:28" ht="15.75" x14ac:dyDescent="0.25">
      <c r="A803" s="39">
        <v>45990</v>
      </c>
      <c r="B803" s="35" t="s">
        <v>371</v>
      </c>
      <c r="C803" s="33"/>
      <c r="D803" s="35" t="s">
        <v>41</v>
      </c>
      <c r="E803" s="33" t="s">
        <v>155</v>
      </c>
      <c r="F803" s="33">
        <v>1000</v>
      </c>
      <c r="G803" s="33" t="s">
        <v>29</v>
      </c>
      <c r="H803" s="33">
        <v>3800</v>
      </c>
      <c r="I803" s="33">
        <f t="shared" si="225"/>
        <v>3800000</v>
      </c>
      <c r="J803" s="41" t="s">
        <v>241</v>
      </c>
      <c r="K803" s="33"/>
      <c r="L803" s="56">
        <f t="shared" ref="L803:L815" si="244">M803+N803</f>
        <v>3800000</v>
      </c>
      <c r="M803" s="56">
        <v>3800000</v>
      </c>
      <c r="N803" s="56"/>
      <c r="O803" s="56">
        <f t="shared" ref="O803:O815" si="245">P803+Q803</f>
        <v>0</v>
      </c>
      <c r="P803" s="56"/>
      <c r="Q803" s="56"/>
      <c r="R803" s="56">
        <f t="shared" ref="R803:R815" si="246">S803+T803</f>
        <v>0</v>
      </c>
      <c r="S803" s="56"/>
      <c r="T803" s="56"/>
      <c r="U803" s="56">
        <f t="shared" ref="U803:U815" si="247">V803+W803</f>
        <v>0</v>
      </c>
      <c r="V803" s="56"/>
      <c r="W803" s="56"/>
      <c r="X803" s="56">
        <f t="shared" ref="X803:X815" si="248">Y803+Z803</f>
        <v>0</v>
      </c>
      <c r="Y803" s="56"/>
      <c r="Z803" s="56"/>
      <c r="AA803" s="156">
        <f t="shared" ref="AA803:AA815" si="249">C803+I803-L803-O803-U803-X803-R803</f>
        <v>0</v>
      </c>
      <c r="AB803" s="157">
        <v>45990</v>
      </c>
    </row>
    <row r="804" spans="1:28" ht="15.75" x14ac:dyDescent="0.25">
      <c r="A804" s="39">
        <v>45990</v>
      </c>
      <c r="B804" s="33" t="s">
        <v>186</v>
      </c>
      <c r="C804" s="33"/>
      <c r="D804" s="33" t="s">
        <v>31</v>
      </c>
      <c r="E804" s="33" t="s">
        <v>86</v>
      </c>
      <c r="F804" s="33">
        <v>25</v>
      </c>
      <c r="G804" s="33" t="s">
        <v>51</v>
      </c>
      <c r="H804" s="33">
        <v>125000</v>
      </c>
      <c r="I804" s="33">
        <f t="shared" si="225"/>
        <v>3125000</v>
      </c>
      <c r="J804" s="82" t="s">
        <v>38</v>
      </c>
      <c r="K804" s="33" t="s">
        <v>1294</v>
      </c>
      <c r="L804" s="56">
        <f t="shared" si="244"/>
        <v>0</v>
      </c>
      <c r="M804" s="56"/>
      <c r="N804" s="56"/>
      <c r="O804" s="56">
        <f t="shared" si="245"/>
        <v>0</v>
      </c>
      <c r="P804" s="56"/>
      <c r="Q804" s="56"/>
      <c r="R804" s="56">
        <f t="shared" si="246"/>
        <v>0</v>
      </c>
      <c r="S804" s="56"/>
      <c r="T804" s="56"/>
      <c r="U804" s="56">
        <f t="shared" si="247"/>
        <v>0</v>
      </c>
      <c r="V804" s="56"/>
      <c r="W804" s="56"/>
      <c r="X804" s="56">
        <f t="shared" si="248"/>
        <v>0</v>
      </c>
      <c r="Y804" s="56"/>
      <c r="Z804" s="56"/>
      <c r="AA804" s="156">
        <f t="shared" si="249"/>
        <v>3125000</v>
      </c>
      <c r="AB804" s="157"/>
    </row>
    <row r="805" spans="1:28" ht="15.75" x14ac:dyDescent="0.25">
      <c r="A805" s="39">
        <v>45990</v>
      </c>
      <c r="B805" s="33" t="s">
        <v>526</v>
      </c>
      <c r="C805" s="33"/>
      <c r="D805" s="33" t="s">
        <v>31</v>
      </c>
      <c r="E805" s="33" t="s">
        <v>95</v>
      </c>
      <c r="F805" s="33">
        <v>500</v>
      </c>
      <c r="G805" s="33" t="s">
        <v>29</v>
      </c>
      <c r="H805" s="33">
        <v>3800</v>
      </c>
      <c r="I805" s="33">
        <f t="shared" si="225"/>
        <v>1900000</v>
      </c>
      <c r="J805" s="82" t="s">
        <v>38</v>
      </c>
      <c r="K805" s="33" t="s">
        <v>1248</v>
      </c>
      <c r="L805" s="56">
        <f t="shared" si="244"/>
        <v>0</v>
      </c>
      <c r="M805" s="56"/>
      <c r="N805" s="56"/>
      <c r="O805" s="56">
        <f t="shared" si="245"/>
        <v>0</v>
      </c>
      <c r="P805" s="56"/>
      <c r="Q805" s="56"/>
      <c r="R805" s="56">
        <f t="shared" si="246"/>
        <v>0</v>
      </c>
      <c r="S805" s="56"/>
      <c r="T805" s="56"/>
      <c r="U805" s="56">
        <f t="shared" si="247"/>
        <v>0</v>
      </c>
      <c r="V805" s="56"/>
      <c r="W805" s="56"/>
      <c r="X805" s="56">
        <f t="shared" si="248"/>
        <v>0</v>
      </c>
      <c r="Y805" s="56"/>
      <c r="Z805" s="56"/>
      <c r="AA805" s="156">
        <f t="shared" si="249"/>
        <v>1900000</v>
      </c>
      <c r="AB805" s="157"/>
    </row>
    <row r="806" spans="1:28" ht="15.75" x14ac:dyDescent="0.25">
      <c r="A806" s="39">
        <v>45990</v>
      </c>
      <c r="B806" s="33" t="s">
        <v>526</v>
      </c>
      <c r="C806" s="33"/>
      <c r="D806" s="33" t="s">
        <v>31</v>
      </c>
      <c r="E806" s="33" t="s">
        <v>110</v>
      </c>
      <c r="F806" s="33">
        <v>2000</v>
      </c>
      <c r="G806" s="33" t="s">
        <v>29</v>
      </c>
      <c r="H806" s="33">
        <v>1900</v>
      </c>
      <c r="I806" s="33">
        <f t="shared" si="225"/>
        <v>3800000</v>
      </c>
      <c r="J806" s="82" t="s">
        <v>38</v>
      </c>
      <c r="K806" s="33" t="s">
        <v>1248</v>
      </c>
      <c r="L806" s="56">
        <f t="shared" si="244"/>
        <v>0</v>
      </c>
      <c r="M806" s="56"/>
      <c r="N806" s="56"/>
      <c r="O806" s="56">
        <f t="shared" si="245"/>
        <v>0</v>
      </c>
      <c r="P806" s="56"/>
      <c r="Q806" s="56"/>
      <c r="R806" s="56">
        <f t="shared" si="246"/>
        <v>0</v>
      </c>
      <c r="S806" s="56"/>
      <c r="T806" s="56"/>
      <c r="U806" s="56">
        <f t="shared" si="247"/>
        <v>0</v>
      </c>
      <c r="V806" s="56"/>
      <c r="W806" s="56"/>
      <c r="X806" s="56">
        <f t="shared" si="248"/>
        <v>0</v>
      </c>
      <c r="Y806" s="56"/>
      <c r="Z806" s="56"/>
      <c r="AA806" s="156">
        <f t="shared" si="249"/>
        <v>3800000</v>
      </c>
      <c r="AB806" s="157"/>
    </row>
    <row r="807" spans="1:28" ht="15.75" x14ac:dyDescent="0.25">
      <c r="A807" s="39">
        <v>45990</v>
      </c>
      <c r="B807" s="33" t="s">
        <v>53</v>
      </c>
      <c r="C807" s="33"/>
      <c r="D807" s="33" t="s">
        <v>31</v>
      </c>
      <c r="E807" s="33" t="s">
        <v>297</v>
      </c>
      <c r="F807" s="33">
        <v>2000</v>
      </c>
      <c r="G807" s="33" t="s">
        <v>29</v>
      </c>
      <c r="H807" s="33">
        <v>1900</v>
      </c>
      <c r="I807" s="33">
        <f t="shared" si="225"/>
        <v>3800000</v>
      </c>
      <c r="J807" s="82" t="s">
        <v>38</v>
      </c>
      <c r="K807" s="33" t="s">
        <v>1266</v>
      </c>
      <c r="L807" s="56">
        <f t="shared" si="244"/>
        <v>0</v>
      </c>
      <c r="M807" s="56"/>
      <c r="N807" s="56"/>
      <c r="O807" s="56">
        <f t="shared" si="245"/>
        <v>0</v>
      </c>
      <c r="P807" s="56"/>
      <c r="Q807" s="56"/>
      <c r="R807" s="56">
        <f t="shared" si="246"/>
        <v>0</v>
      </c>
      <c r="S807" s="56"/>
      <c r="T807" s="56"/>
      <c r="U807" s="56">
        <f t="shared" si="247"/>
        <v>0</v>
      </c>
      <c r="V807" s="56"/>
      <c r="W807" s="56"/>
      <c r="X807" s="56">
        <f t="shared" si="248"/>
        <v>0</v>
      </c>
      <c r="Y807" s="56"/>
      <c r="Z807" s="56"/>
      <c r="AA807" s="156">
        <f t="shared" si="249"/>
        <v>3800000</v>
      </c>
      <c r="AB807" s="157"/>
    </row>
    <row r="808" spans="1:28" ht="15.75" x14ac:dyDescent="0.25">
      <c r="A808" s="39">
        <v>45990</v>
      </c>
      <c r="B808" s="33" t="s">
        <v>170</v>
      </c>
      <c r="C808" s="33"/>
      <c r="D808" s="33" t="s">
        <v>31</v>
      </c>
      <c r="E808" s="33" t="s">
        <v>110</v>
      </c>
      <c r="F808" s="33">
        <v>800</v>
      </c>
      <c r="G808" s="33" t="s">
        <v>29</v>
      </c>
      <c r="H808" s="33">
        <v>1900</v>
      </c>
      <c r="I808" s="33">
        <f t="shared" si="225"/>
        <v>1520000</v>
      </c>
      <c r="J808" s="41" t="s">
        <v>241</v>
      </c>
      <c r="K808" s="33"/>
      <c r="L808" s="56">
        <f t="shared" si="244"/>
        <v>1520000</v>
      </c>
      <c r="M808" s="56">
        <v>1520000</v>
      </c>
      <c r="N808" s="56"/>
      <c r="O808" s="56">
        <f t="shared" si="245"/>
        <v>0</v>
      </c>
      <c r="P808" s="56"/>
      <c r="Q808" s="56"/>
      <c r="R808" s="56">
        <f t="shared" si="246"/>
        <v>0</v>
      </c>
      <c r="S808" s="56"/>
      <c r="T808" s="56"/>
      <c r="U808" s="56">
        <f t="shared" si="247"/>
        <v>0</v>
      </c>
      <c r="V808" s="56"/>
      <c r="W808" s="56"/>
      <c r="X808" s="56">
        <f t="shared" si="248"/>
        <v>0</v>
      </c>
      <c r="Y808" s="56"/>
      <c r="Z808" s="56"/>
      <c r="AA808" s="156">
        <f t="shared" si="249"/>
        <v>0</v>
      </c>
      <c r="AB808" s="157">
        <v>45990</v>
      </c>
    </row>
    <row r="809" spans="1:28" ht="15.75" x14ac:dyDescent="0.25">
      <c r="A809" s="39">
        <v>45990</v>
      </c>
      <c r="B809" s="33" t="s">
        <v>170</v>
      </c>
      <c r="C809" s="35"/>
      <c r="D809" s="33" t="s">
        <v>31</v>
      </c>
      <c r="E809" s="35" t="s">
        <v>32</v>
      </c>
      <c r="F809" s="35">
        <v>1</v>
      </c>
      <c r="G809" s="35" t="s">
        <v>33</v>
      </c>
      <c r="H809" s="35">
        <v>150000</v>
      </c>
      <c r="I809" s="33">
        <f t="shared" si="225"/>
        <v>150000</v>
      </c>
      <c r="J809" s="41" t="s">
        <v>241</v>
      </c>
      <c r="K809" s="35"/>
      <c r="L809" s="56">
        <f t="shared" si="244"/>
        <v>150000</v>
      </c>
      <c r="M809" s="56">
        <v>150000</v>
      </c>
      <c r="N809" s="56"/>
      <c r="O809" s="56">
        <f t="shared" si="245"/>
        <v>0</v>
      </c>
      <c r="P809" s="56"/>
      <c r="Q809" s="56"/>
      <c r="R809" s="56">
        <f t="shared" si="246"/>
        <v>0</v>
      </c>
      <c r="S809" s="56"/>
      <c r="T809" s="56"/>
      <c r="U809" s="56">
        <f t="shared" si="247"/>
        <v>0</v>
      </c>
      <c r="V809" s="56"/>
      <c r="W809" s="56"/>
      <c r="X809" s="56">
        <f t="shared" si="248"/>
        <v>0</v>
      </c>
      <c r="Y809" s="56"/>
      <c r="Z809" s="56"/>
      <c r="AA809" s="156">
        <f t="shared" si="249"/>
        <v>0</v>
      </c>
      <c r="AB809" s="157">
        <v>45990</v>
      </c>
    </row>
    <row r="810" spans="1:28" ht="15.75" x14ac:dyDescent="0.25">
      <c r="A810" s="39">
        <v>45990</v>
      </c>
      <c r="B810" s="33" t="s">
        <v>1194</v>
      </c>
      <c r="C810" s="33"/>
      <c r="D810" s="33" t="s">
        <v>41</v>
      </c>
      <c r="E810" s="33" t="s">
        <v>155</v>
      </c>
      <c r="F810" s="33">
        <v>1000</v>
      </c>
      <c r="G810" s="35" t="s">
        <v>29</v>
      </c>
      <c r="H810" s="33">
        <v>4000</v>
      </c>
      <c r="I810" s="33">
        <f t="shared" si="225"/>
        <v>4000000</v>
      </c>
      <c r="J810" s="41" t="s">
        <v>241</v>
      </c>
      <c r="K810" s="33"/>
      <c r="L810" s="56">
        <f t="shared" si="244"/>
        <v>4000000</v>
      </c>
      <c r="M810" s="56">
        <v>4000000</v>
      </c>
      <c r="N810" s="56"/>
      <c r="O810" s="56">
        <f t="shared" si="245"/>
        <v>0</v>
      </c>
      <c r="P810" s="56"/>
      <c r="Q810" s="56"/>
      <c r="R810" s="56">
        <f t="shared" si="246"/>
        <v>0</v>
      </c>
      <c r="S810" s="56"/>
      <c r="T810" s="56"/>
      <c r="U810" s="56">
        <f t="shared" si="247"/>
        <v>0</v>
      </c>
      <c r="V810" s="56"/>
      <c r="W810" s="56"/>
      <c r="X810" s="56">
        <f t="shared" si="248"/>
        <v>0</v>
      </c>
      <c r="Y810" s="56"/>
      <c r="Z810" s="56"/>
      <c r="AA810" s="156">
        <f t="shared" si="249"/>
        <v>0</v>
      </c>
      <c r="AB810" s="157">
        <v>45990</v>
      </c>
    </row>
    <row r="811" spans="1:28" ht="15.75" x14ac:dyDescent="0.25">
      <c r="A811" s="39">
        <v>45990</v>
      </c>
      <c r="B811" s="33" t="s">
        <v>1194</v>
      </c>
      <c r="C811" s="33"/>
      <c r="D811" s="33" t="s">
        <v>41</v>
      </c>
      <c r="E811" s="33" t="s">
        <v>310</v>
      </c>
      <c r="F811" s="33">
        <v>2.5</v>
      </c>
      <c r="G811" s="33" t="s">
        <v>51</v>
      </c>
      <c r="H811" s="33">
        <v>86000</v>
      </c>
      <c r="I811" s="33">
        <f t="shared" si="225"/>
        <v>215000</v>
      </c>
      <c r="J811" s="41" t="s">
        <v>241</v>
      </c>
      <c r="K811" s="33"/>
      <c r="L811" s="56">
        <f t="shared" si="244"/>
        <v>215000</v>
      </c>
      <c r="M811" s="56">
        <v>215000</v>
      </c>
      <c r="N811" s="56"/>
      <c r="O811" s="56">
        <f t="shared" si="245"/>
        <v>0</v>
      </c>
      <c r="P811" s="56"/>
      <c r="Q811" s="56"/>
      <c r="R811" s="56">
        <f t="shared" si="246"/>
        <v>0</v>
      </c>
      <c r="S811" s="56"/>
      <c r="T811" s="56"/>
      <c r="U811" s="56">
        <f t="shared" si="247"/>
        <v>0</v>
      </c>
      <c r="V811" s="56"/>
      <c r="W811" s="56"/>
      <c r="X811" s="56">
        <f t="shared" si="248"/>
        <v>0</v>
      </c>
      <c r="Y811" s="56"/>
      <c r="Z811" s="56"/>
      <c r="AA811" s="156">
        <f t="shared" si="249"/>
        <v>0</v>
      </c>
      <c r="AB811" s="157">
        <v>45990</v>
      </c>
    </row>
    <row r="812" spans="1:28" ht="15.75" x14ac:dyDescent="0.25">
      <c r="A812" s="39">
        <v>45990</v>
      </c>
      <c r="B812" s="33" t="s">
        <v>141</v>
      </c>
      <c r="C812" s="33"/>
      <c r="D812" s="33" t="s">
        <v>31</v>
      </c>
      <c r="E812" s="33" t="s">
        <v>95</v>
      </c>
      <c r="F812" s="33">
        <v>10400</v>
      </c>
      <c r="G812" s="33" t="s">
        <v>29</v>
      </c>
      <c r="H812" s="33">
        <v>3800</v>
      </c>
      <c r="I812" s="33">
        <f t="shared" si="225"/>
        <v>39520000</v>
      </c>
      <c r="J812" s="82" t="s">
        <v>43</v>
      </c>
      <c r="K812" s="33" t="s">
        <v>1288</v>
      </c>
      <c r="L812" s="56">
        <f t="shared" si="244"/>
        <v>0</v>
      </c>
      <c r="M812" s="56"/>
      <c r="N812" s="56"/>
      <c r="O812" s="56">
        <f t="shared" si="245"/>
        <v>0</v>
      </c>
      <c r="P812" s="56"/>
      <c r="Q812" s="56"/>
      <c r="R812" s="56">
        <f t="shared" si="246"/>
        <v>0</v>
      </c>
      <c r="S812" s="56"/>
      <c r="T812" s="56"/>
      <c r="U812" s="56">
        <f t="shared" si="247"/>
        <v>0</v>
      </c>
      <c r="V812" s="56"/>
      <c r="W812" s="56"/>
      <c r="X812" s="56">
        <f t="shared" si="248"/>
        <v>0</v>
      </c>
      <c r="Y812" s="56"/>
      <c r="Z812" s="56"/>
      <c r="AA812" s="156">
        <f t="shared" si="249"/>
        <v>39520000</v>
      </c>
      <c r="AB812" s="157"/>
    </row>
    <row r="813" spans="1:28" ht="15.75" x14ac:dyDescent="0.25">
      <c r="A813" s="39">
        <v>45990</v>
      </c>
      <c r="B813" s="33" t="s">
        <v>217</v>
      </c>
      <c r="C813" s="33"/>
      <c r="D813" s="33" t="s">
        <v>41</v>
      </c>
      <c r="E813" s="33" t="s">
        <v>1098</v>
      </c>
      <c r="F813" s="33">
        <v>2600</v>
      </c>
      <c r="G813" s="33" t="s">
        <v>29</v>
      </c>
      <c r="H813" s="33">
        <v>2000</v>
      </c>
      <c r="I813" s="33">
        <f t="shared" si="225"/>
        <v>5200000</v>
      </c>
      <c r="J813" s="82" t="s">
        <v>43</v>
      </c>
      <c r="K813" s="33" t="s">
        <v>1248</v>
      </c>
      <c r="L813" s="56">
        <f t="shared" si="244"/>
        <v>0</v>
      </c>
      <c r="M813" s="56"/>
      <c r="N813" s="56"/>
      <c r="O813" s="56">
        <f t="shared" si="245"/>
        <v>0</v>
      </c>
      <c r="P813" s="56"/>
      <c r="Q813" s="56"/>
      <c r="R813" s="56">
        <f t="shared" si="246"/>
        <v>0</v>
      </c>
      <c r="S813" s="56"/>
      <c r="T813" s="56"/>
      <c r="U813" s="56">
        <f t="shared" si="247"/>
        <v>0</v>
      </c>
      <c r="V813" s="56"/>
      <c r="W813" s="56"/>
      <c r="X813" s="56">
        <f t="shared" si="248"/>
        <v>0</v>
      </c>
      <c r="Y813" s="56"/>
      <c r="Z813" s="56"/>
      <c r="AA813" s="156">
        <f t="shared" si="249"/>
        <v>5200000</v>
      </c>
      <c r="AB813" s="157"/>
    </row>
    <row r="814" spans="1:28" ht="15.75" x14ac:dyDescent="0.25">
      <c r="A814" s="39">
        <v>45990</v>
      </c>
      <c r="B814" s="33" t="s">
        <v>1293</v>
      </c>
      <c r="C814" s="33"/>
      <c r="D814" s="33" t="s">
        <v>31</v>
      </c>
      <c r="E814" s="33" t="s">
        <v>299</v>
      </c>
      <c r="F814" s="33">
        <v>1</v>
      </c>
      <c r="G814" s="33" t="s">
        <v>779</v>
      </c>
      <c r="H814" s="33">
        <v>900000</v>
      </c>
      <c r="I814" s="33">
        <f t="shared" si="225"/>
        <v>900000</v>
      </c>
      <c r="J814" s="82" t="s">
        <v>38</v>
      </c>
      <c r="K814" s="33" t="s">
        <v>1294</v>
      </c>
      <c r="L814" s="56">
        <f t="shared" si="244"/>
        <v>0</v>
      </c>
      <c r="M814" s="56"/>
      <c r="N814" s="56"/>
      <c r="O814" s="56">
        <f t="shared" si="245"/>
        <v>0</v>
      </c>
      <c r="P814" s="56"/>
      <c r="Q814" s="56"/>
      <c r="R814" s="56">
        <f t="shared" si="246"/>
        <v>0</v>
      </c>
      <c r="S814" s="56"/>
      <c r="T814" s="56"/>
      <c r="U814" s="56">
        <f t="shared" si="247"/>
        <v>0</v>
      </c>
      <c r="V814" s="56"/>
      <c r="W814" s="56"/>
      <c r="X814" s="56">
        <f t="shared" si="248"/>
        <v>0</v>
      </c>
      <c r="Y814" s="56"/>
      <c r="Z814" s="56"/>
      <c r="AA814" s="156">
        <f t="shared" si="249"/>
        <v>900000</v>
      </c>
      <c r="AB814" s="157"/>
    </row>
    <row r="815" spans="1:28" ht="16.5" thickBot="1" x14ac:dyDescent="0.3">
      <c r="A815" s="61">
        <v>45990</v>
      </c>
      <c r="B815" s="62" t="s">
        <v>105</v>
      </c>
      <c r="C815" s="62"/>
      <c r="D815" s="62" t="s">
        <v>31</v>
      </c>
      <c r="E815" s="62" t="s">
        <v>122</v>
      </c>
      <c r="F815" s="62">
        <v>10</v>
      </c>
      <c r="G815" s="62" t="s">
        <v>51</v>
      </c>
      <c r="H815" s="62">
        <v>70000</v>
      </c>
      <c r="I815" s="62">
        <f t="shared" si="225"/>
        <v>700000</v>
      </c>
      <c r="J815" s="112" t="s">
        <v>43</v>
      </c>
      <c r="K815" s="62" t="s">
        <v>1248</v>
      </c>
      <c r="L815" s="158">
        <f t="shared" si="244"/>
        <v>0</v>
      </c>
      <c r="M815" s="158"/>
      <c r="N815" s="158"/>
      <c r="O815" s="158">
        <f t="shared" si="245"/>
        <v>0</v>
      </c>
      <c r="P815" s="158"/>
      <c r="Q815" s="158"/>
      <c r="R815" s="158">
        <f t="shared" si="246"/>
        <v>0</v>
      </c>
      <c r="S815" s="158"/>
      <c r="T815" s="158"/>
      <c r="U815" s="158">
        <f t="shared" si="247"/>
        <v>0</v>
      </c>
      <c r="V815" s="158"/>
      <c r="W815" s="158"/>
      <c r="X815" s="158">
        <f t="shared" si="248"/>
        <v>0</v>
      </c>
      <c r="Y815" s="158"/>
      <c r="Z815" s="158"/>
      <c r="AA815" s="159">
        <f t="shared" si="249"/>
        <v>700000</v>
      </c>
      <c r="AB815" s="160"/>
    </row>
  </sheetData>
  <autoFilter ref="A3:AB815"/>
  <mergeCells count="15">
    <mergeCell ref="AB1:AB3"/>
    <mergeCell ref="E2:E3"/>
    <mergeCell ref="F2:F3"/>
    <mergeCell ref="G2:G3"/>
    <mergeCell ref="H2:I2"/>
    <mergeCell ref="L2:N2"/>
    <mergeCell ref="O2:Q2"/>
    <mergeCell ref="R2:T2"/>
    <mergeCell ref="U2:W2"/>
    <mergeCell ref="X2:Z2"/>
    <mergeCell ref="A1:A3"/>
    <mergeCell ref="B1:B3"/>
    <mergeCell ref="E1:I1"/>
    <mergeCell ref="L1:Z1"/>
    <mergeCell ref="C2:C3"/>
  </mergeCells>
  <dataValidations count="106">
    <dataValidation type="list" allowBlank="1" showInputMessage="1" showErrorMessage="1" sqref="D4 D12:D21">
      <formula1>$AC$2:$AC$5</formula1>
    </dataValidation>
    <dataValidation allowBlank="1" showInputMessage="1" sqref="E1:E2 B1 C1:C2 D1:D3 F2 B5:B11 D5:F11 C4:C33"/>
    <dataValidation type="list" allowBlank="1" showInputMessage="1" showErrorMessage="1" sqref="D22:D121 D124:D184">
      <formula1>$AC$2:$AC$7</formula1>
    </dataValidation>
    <dataValidation type="list" allowBlank="1" showInputMessage="1" sqref="D122:D123">
      <formula1>$AC$2:$AC$7</formula1>
    </dataValidation>
    <dataValidation type="list" allowBlank="1" showInputMessage="1" showErrorMessage="1" sqref="E185:E206">
      <formula1>$AB$2:$AB$314</formula1>
    </dataValidation>
    <dataValidation type="list" allowBlank="1" showInputMessage="1" showErrorMessage="1" sqref="C185:C206">
      <formula1>$Z$2:$Z$387</formula1>
    </dataValidation>
    <dataValidation type="list" allowBlank="1" showInputMessage="1" showErrorMessage="1" sqref="E207:E246">
      <formula1>$AB$2:$AB$315</formula1>
    </dataValidation>
    <dataValidation type="list" allowBlank="1" showInputMessage="1" showErrorMessage="1" sqref="E247:E293 E382:E404">
      <formula1>$AB$2:$AB$316</formula1>
    </dataValidation>
    <dataValidation type="list" allowBlank="1" showInputMessage="1" showErrorMessage="1" sqref="E294:E381">
      <formula1>$AB$2:$AB$317</formula1>
    </dataValidation>
    <dataValidation type="list" allowBlank="1" showInputMessage="1" showErrorMessage="1" sqref="E25">
      <formula1>$AB$2:$AB$96</formula1>
    </dataValidation>
    <dataValidation type="list" allowBlank="1" showInputMessage="1" showErrorMessage="1" sqref="E26:E27">
      <formula1>$AB$2:$AB$106</formula1>
    </dataValidation>
    <dataValidation type="list" allowBlank="1" showInputMessage="1" showErrorMessage="1" sqref="E28:E29">
      <formula1>$AB$2:$AB$122</formula1>
    </dataValidation>
    <dataValidation type="list" allowBlank="1" showInputMessage="1" showErrorMessage="1" sqref="E30">
      <formula1>$AB$2:$AB$171</formula1>
    </dataValidation>
    <dataValidation type="list" allowBlank="1" showInputMessage="1" showErrorMessage="1" sqref="E22:E24">
      <formula1>$AB$2:$AB$95</formula1>
    </dataValidation>
    <dataValidation type="list" allowBlank="1" showInputMessage="1" showErrorMessage="1" sqref="E12:E18 E4">
      <formula1>$AB$2:$AB$82</formula1>
    </dataValidation>
    <dataValidation type="list" allowBlank="1" showInputMessage="1" showErrorMessage="1" sqref="E19:E21">
      <formula1>$AB$2:$AB$90</formula1>
    </dataValidation>
    <dataValidation type="list" allowBlank="1" showInputMessage="1" showErrorMessage="1" sqref="E454:E498">
      <formula1>$AB$2:$AB$320</formula1>
    </dataValidation>
    <dataValidation type="list" allowBlank="1" showInputMessage="1" showErrorMessage="1" sqref="B795:B801 B405:B453">
      <formula1>$AA$2:$AA$1550</formula1>
    </dataValidation>
    <dataValidation type="list" allowBlank="1" showInputMessage="1" showErrorMessage="1" sqref="E405:E453">
      <formula1>$AB$2:$AB$319</formula1>
    </dataValidation>
    <dataValidation type="list" allowBlank="1" showInputMessage="1" showErrorMessage="1" sqref="B779:B794 B476:B498">
      <formula1>$AA$2:$AA$1552</formula1>
    </dataValidation>
    <dataValidation type="list" allowBlank="1" showInputMessage="1" showErrorMessage="1" sqref="E99:E108 E110:E184">
      <formula1>$AB$2:$AB$312</formula1>
    </dataValidation>
    <dataValidation type="list" allowBlank="1" showInputMessage="1" sqref="E109">
      <formula1>$AB$2:$AB$312</formula1>
    </dataValidation>
    <dataValidation type="list" allowBlank="1" showInputMessage="1" showErrorMessage="1" sqref="E52:E94">
      <formula1>$AB$2:$AB$310</formula1>
    </dataValidation>
    <dataValidation type="list" allowBlank="1" showInputMessage="1" showErrorMessage="1" sqref="C68:C79">
      <formula1>$Z$2:$Z$383</formula1>
    </dataValidation>
    <dataValidation type="list" allowBlank="1" showInputMessage="1" showErrorMessage="1" sqref="E95:E98">
      <formula1>$AB$2:$AB$311</formula1>
    </dataValidation>
    <dataValidation type="list" allowBlank="1" showInputMessage="1" showErrorMessage="1" sqref="C160:C184">
      <formula1>$Z$2:$Z$385</formula1>
    </dataValidation>
    <dataValidation type="list" allowBlank="1" showInputMessage="1" showErrorMessage="1" sqref="E31">
      <formula1>$AB$2:$AB$213</formula1>
    </dataValidation>
    <dataValidation type="list" allowBlank="1" showInputMessage="1" showErrorMessage="1" sqref="E32">
      <formula1>$AB$2:$AB$215</formula1>
    </dataValidation>
    <dataValidation type="list" allowBlank="1" showInputMessage="1" showErrorMessage="1" sqref="E33">
      <formula1>$AB$2:$AB$220</formula1>
    </dataValidation>
    <dataValidation type="list" allowBlank="1" showInputMessage="1" showErrorMessage="1" sqref="C34">
      <formula1>$Z$2:$Z$377</formula1>
    </dataValidation>
    <dataValidation type="list" allowBlank="1" showInputMessage="1" showErrorMessage="1" sqref="E34">
      <formula1>$AB$2:$AB$296</formula1>
    </dataValidation>
    <dataValidation type="list" allowBlank="1" showInputMessage="1" showErrorMessage="1" sqref="E35">
      <formula1>$AB$2:$AB$300</formula1>
    </dataValidation>
    <dataValidation type="list" allowBlank="1" showInputMessage="1" showErrorMessage="1" sqref="E36">
      <formula1>$AB$2:$AB$305</formula1>
    </dataValidation>
    <dataValidation type="list" allowBlank="1" showInputMessage="1" showErrorMessage="1" sqref="E37">
      <formula1>$AB$2:$AB$307</formula1>
    </dataValidation>
    <dataValidation type="list" allowBlank="1" showInputMessage="1" showErrorMessage="1" sqref="C37">
      <formula1>$Z$2:$Z$381</formula1>
    </dataValidation>
    <dataValidation type="list" allowBlank="1" showInputMessage="1" showErrorMessage="1" sqref="E38:E51">
      <formula1>$AB$2:$AB$308</formula1>
    </dataValidation>
    <dataValidation type="list" allowBlank="1" showInputMessage="1" showErrorMessage="1" sqref="C65:C67">
      <formula1>$Z$2:$Z$493</formula1>
    </dataValidation>
    <dataValidation type="list" allowBlank="1" showInputMessage="1" showErrorMessage="1" sqref="C155:C159">
      <formula1>$Z$2:$Z$495</formula1>
    </dataValidation>
    <dataValidation type="list" allowBlank="1" showInputMessage="1" showErrorMessage="1" sqref="B19">
      <formula1>$AA$2:$AA$742</formula1>
    </dataValidation>
    <dataValidation type="list" allowBlank="1" showInputMessage="1" showErrorMessage="1" sqref="B4">
      <formula1>$AA$2:$AA$598</formula1>
    </dataValidation>
    <dataValidation type="list" allowBlank="1" showInputMessage="1" showErrorMessage="1" sqref="B12:B17">
      <formula1>$AA$2:$AA$599</formula1>
    </dataValidation>
    <dataValidation type="list" allowBlank="1" showInputMessage="1" sqref="B18">
      <formula1>$AA$2:$AA$615</formula1>
    </dataValidation>
    <dataValidation type="list" allowBlank="1" showInputMessage="1" showErrorMessage="1" sqref="C655:C671">
      <formula1>$Z$2:$Z$503</formula1>
    </dataValidation>
    <dataValidation type="list" allowBlank="1" showInputMessage="1" showErrorMessage="1" sqref="C674">
      <formula1>$Z$2:$Z$429</formula1>
    </dataValidation>
    <dataValidation type="list" allowBlank="1" showInputMessage="1" showErrorMessage="1" sqref="C672:C673">
      <formula1>$Z$2:$Z$476</formula1>
    </dataValidation>
    <dataValidation type="list" allowBlank="1" showInputMessage="1" showErrorMessage="1" sqref="B751:B778 B721:B748">
      <formula1>$AA$2:$AA$1555</formula1>
    </dataValidation>
    <dataValidation type="list" allowBlank="1" showInputMessage="1" showErrorMessage="1" sqref="C454:C475 C353:C366 C307:C324">
      <formula1>$Z$2:$Z$902</formula1>
    </dataValidation>
    <dataValidation type="list" allowBlank="1" showInputMessage="1" showErrorMessage="1" sqref="B454:B475 B802:B809">
      <formula1>$AA$2:$AA$1551</formula1>
    </dataValidation>
    <dataValidation type="list" allowBlank="1" showInputMessage="1" showErrorMessage="1" sqref="B191:B206 B122:B123">
      <formula1>$AA$2:$AA$1538</formula1>
    </dataValidation>
    <dataValidation type="list" allowBlank="1" showInputMessage="1" showErrorMessage="1" sqref="B182:B184 B124:B131">
      <formula1>$AA$2:$AA$1539</formula1>
    </dataValidation>
    <dataValidation type="list" allowBlank="1" showInputMessage="1" showErrorMessage="1" sqref="B190 B132:B143">
      <formula1>$AA$2:$AA$1540</formula1>
    </dataValidation>
    <dataValidation type="list" allowBlank="1" showInputMessage="1" showErrorMessage="1" sqref="B178:B181">
      <formula1>$AA$2:$AA$1542</formula1>
    </dataValidation>
    <dataValidation type="list" allowBlank="1" showInputMessage="1" showErrorMessage="1" sqref="D185:D815">
      <formula1>$AC$2:$AC$8</formula1>
    </dataValidation>
    <dataValidation type="list" allowBlank="1" showInputMessage="1" showErrorMessage="1" sqref="B185:B189">
      <formula1>$AA$2:$AA$1543</formula1>
    </dataValidation>
    <dataValidation type="list" allowBlank="1" showInputMessage="1" showErrorMessage="1" sqref="C207:C246 C382:C404">
      <formula1>$Z$2:$Z$898</formula1>
    </dataValidation>
    <dataValidation type="list" allowBlank="1" showInputMessage="1" showErrorMessage="1" sqref="B207:B246">
      <formula1>$AA$2:$AA$1546</formula1>
    </dataValidation>
    <dataValidation type="list" allowBlank="1" showInputMessage="1" showErrorMessage="1" sqref="B247:B326 B382:B404">
      <formula1>$AA$2:$AA$1547</formula1>
    </dataValidation>
    <dataValidation type="list" allowBlank="1" showInputMessage="1" showErrorMessage="1" sqref="C283:C306 C247:C281 C325:C336 C339:C352 C367:C381">
      <formula1>$Z$2:$Z$899</formula1>
    </dataValidation>
    <dataValidation type="list" allowBlank="1" showInputMessage="1" showErrorMessage="1" sqref="B327:B381 B810:B815 B165">
      <formula1>$AA$2:$AA$1548</formula1>
    </dataValidation>
    <dataValidation type="list" allowBlank="1" showInputMessage="1" showErrorMessage="1" sqref="C337:C338">
      <formula1>$Z$2:$Z$900</formula1>
    </dataValidation>
    <dataValidation type="list" allowBlank="1" showInputMessage="1" showErrorMessage="1" sqref="C405:C453">
      <formula1>$Z$2:$Z$901</formula1>
    </dataValidation>
    <dataValidation type="list" allowBlank="1" showInputMessage="1" showErrorMessage="1" sqref="C476:C498">
      <formula1>$Z$2:$Z$903</formula1>
    </dataValidation>
    <dataValidation type="list" allowBlank="1" showInputMessage="1" showErrorMessage="1" sqref="B144:B164 B166:B177">
      <formula1>$AA$2:$AA$1541</formula1>
    </dataValidation>
    <dataValidation type="list" allowBlank="1" showInputMessage="1" showErrorMessage="1" sqref="C132:C134 C35">
      <formula1>$Z$2:$Z$885</formula1>
    </dataValidation>
    <dataValidation type="list" allowBlank="1" showInputMessage="1" showErrorMessage="1" sqref="B37:B51">
      <formula1>$AA$2:$AA$1523</formula1>
    </dataValidation>
    <dataValidation type="list" allowBlank="1" showInputMessage="1" showErrorMessage="1" sqref="C44:C48">
      <formula1>$Z$2:$Z$890</formula1>
    </dataValidation>
    <dataValidation type="list" allowBlank="1" showInputMessage="1" showErrorMessage="1" sqref="C38 C49:C51 C40:C43">
      <formula1>$Z$2:$Z$887</formula1>
    </dataValidation>
    <dataValidation type="list" allowBlank="1" showInputMessage="1" showErrorMessage="1" sqref="B77:B78 B52:B56 B58:B63">
      <formula1>$AA$2:$AA$1528</formula1>
    </dataValidation>
    <dataValidation type="list" allowBlank="1" showInputMessage="1" showErrorMessage="1" sqref="C52:C63">
      <formula1>$Z$2:$Z$891</formula1>
    </dataValidation>
    <dataValidation type="list" allowBlank="1" showInputMessage="1" showErrorMessage="1" sqref="B64">
      <formula1>$AA$2:$AA$1529</formula1>
    </dataValidation>
    <dataValidation type="list" allowBlank="1" showInputMessage="1" showErrorMessage="1" sqref="C64 C80:C94">
      <formula1>$Z$2:$Z$892</formula1>
    </dataValidation>
    <dataValidation type="list" allowBlank="1" showInputMessage="1" showErrorMessage="1" sqref="B65:B75">
      <formula1>$AA$2:$AA$1530</formula1>
    </dataValidation>
    <dataValidation type="list" allowBlank="1" showInputMessage="1" showErrorMessage="1" sqref="B76">
      <formula1>$AA$2:$AA$1531</formula1>
    </dataValidation>
    <dataValidation type="list" allowBlank="1" showInputMessage="1" showErrorMessage="1" sqref="B79">
      <formula1>$AA$2:$AA$1525</formula1>
    </dataValidation>
    <dataValidation type="list" allowBlank="1" showInputMessage="1" showErrorMessage="1" sqref="B80:B90">
      <formula1>$AA$2:$AA$1534</formula1>
    </dataValidation>
    <dataValidation type="list" allowBlank="1" showInputMessage="1" showErrorMessage="1" sqref="B91:B94">
      <formula1>$AA$2:$AA$1535</formula1>
    </dataValidation>
    <dataValidation type="list" allowBlank="1" showInputMessage="1" showErrorMessage="1" sqref="C95:C96">
      <formula1>$Z$2:$Z$893</formula1>
    </dataValidation>
    <dataValidation type="list" allowBlank="1" showInputMessage="1" showErrorMessage="1" sqref="B95:B98">
      <formula1>$AA$2:$AA$1536</formula1>
    </dataValidation>
    <dataValidation type="list" allowBlank="1" showInputMessage="1" showErrorMessage="1" sqref="C97:C98">
      <formula1>$Z$2:$Z$896</formula1>
    </dataValidation>
    <dataValidation type="list" allowBlank="1" showInputMessage="1" showErrorMessage="1" sqref="C99:C102 C108:C109">
      <formula1>$Z$2:$Z$897</formula1>
    </dataValidation>
    <dataValidation type="list" allowBlank="1" showInputMessage="1" showErrorMessage="1" sqref="C103:C107 C135:C154 C110:C131">
      <formula1>$Z$2:$Z$894</formula1>
    </dataValidation>
    <dataValidation type="list" allowBlank="1" showInputMessage="1" showErrorMessage="1" sqref="B99:B121">
      <formula1>$AA$2:$AA$1537</formula1>
    </dataValidation>
    <dataValidation type="list" allowBlank="1" showInputMessage="1" sqref="B57">
      <formula1>$AA$2:$AA$1528</formula1>
    </dataValidation>
    <dataValidation type="list" allowBlank="1" showInputMessage="1" showErrorMessage="1" sqref="B27">
      <formula1>$AA$2:$AA$1106</formula1>
    </dataValidation>
    <dataValidation type="list" allowBlank="1" showInputMessage="1" sqref="B26">
      <formula1>$AA$2:$AA$1097</formula1>
    </dataValidation>
    <dataValidation type="list" allowBlank="1" showInputMessage="1" showErrorMessage="1" sqref="B25">
      <formula1>$AA$2:$AA$974</formula1>
    </dataValidation>
    <dataValidation type="list" allowBlank="1" showInputMessage="1" showErrorMessage="1" sqref="B28:B29">
      <formula1>$AA$2:$AA$1193</formula1>
    </dataValidation>
    <dataValidation type="list" allowBlank="1" showInputMessage="1" sqref="B30">
      <formula1>$AA$2:$AA$1325</formula1>
    </dataValidation>
    <dataValidation type="list" allowBlank="1" showInputMessage="1" showErrorMessage="1" sqref="B31">
      <formula1>$AA$2:$AA$1404</formula1>
    </dataValidation>
    <dataValidation type="list" allowBlank="1" showInputMessage="1" showErrorMessage="1" sqref="B32">
      <formula1>$AA$2:$AA$1405</formula1>
    </dataValidation>
    <dataValidation type="list" allowBlank="1" showInputMessage="1" showErrorMessage="1" sqref="B33">
      <formula1>$AA$2:$AA$1419</formula1>
    </dataValidation>
    <dataValidation type="list" allowBlank="1" showInputMessage="1" showErrorMessage="1" sqref="B34">
      <formula1>$AA$2:$AA$1512</formula1>
    </dataValidation>
    <dataValidation type="list" allowBlank="1" showInputMessage="1" showErrorMessage="1" sqref="B35">
      <formula1>$AA$2:$AA$1517</formula1>
    </dataValidation>
    <dataValidation type="list" allowBlank="1" showInputMessage="1" showErrorMessage="1" sqref="B36">
      <formula1>$AA$2:$AA$1520</formula1>
    </dataValidation>
    <dataValidation type="list" allowBlank="1" showInputMessage="1" showErrorMessage="1" sqref="C36">
      <formula1>$Z$2:$Z$886</formula1>
    </dataValidation>
    <dataValidation type="list" allowBlank="1" showInputMessage="1" sqref="B23:B24">
      <formula1>$AA$2:$AA$940</formula1>
    </dataValidation>
    <dataValidation type="list" allowBlank="1" showInputMessage="1" sqref="B22">
      <formula1>$AA$2:$AA$921</formula1>
    </dataValidation>
    <dataValidation type="list" allowBlank="1" showInputMessage="1" showErrorMessage="1" sqref="B21">
      <formula1>$AA$2:$AA$828</formula1>
    </dataValidation>
    <dataValidation type="list" allowBlank="1" showInputMessage="1" showErrorMessage="1" sqref="B20">
      <formula1>$AA$2:$AA$826</formula1>
    </dataValidation>
    <dataValidation type="list" allowBlank="1" showInputMessage="1" showErrorMessage="1" sqref="B499:B525">
      <formula1>$AA$2:$AA$1553</formula1>
    </dataValidation>
    <dataValidation type="list" allowBlank="1" showInputMessage="1" showErrorMessage="1" sqref="E499:E815">
      <formula1>$AB$2:$AB$321</formula1>
    </dataValidation>
    <dataValidation type="list" allowBlank="1" showInputMessage="1" showErrorMessage="1" sqref="C499:C531 C539:C654">
      <formula1>$Z$2:$Z$904</formula1>
    </dataValidation>
    <dataValidation type="list" allowBlank="1" showInputMessage="1" showErrorMessage="1" sqref="B526:B720">
      <formula1>$AA$2:$AA$1554</formula1>
    </dataValidation>
    <dataValidation type="list" allowBlank="1" showInputMessage="1" showErrorMessage="1" sqref="C532:C538">
      <formula1>$Z$2:$Z$895</formula1>
    </dataValidation>
    <dataValidation type="list" allowBlank="1" showInputMessage="1" showErrorMessage="1" sqref="C675:C815">
      <formula1>$Z$2:$Z$392</formula1>
    </dataValidation>
    <dataValidation type="list" allowBlank="1" showInputMessage="1" sqref="B749:B750">
      <formula1>$AA$2:$AA$1554</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923"/>
  <sheetViews>
    <sheetView tabSelected="1" zoomScale="115" zoomScaleNormal="115" workbookViewId="0">
      <pane xSplit="1" ySplit="3" topLeftCell="B880" activePane="bottomRight" state="frozen"/>
      <selection pane="topRight" activeCell="B1" sqref="B1"/>
      <selection pane="bottomLeft" activeCell="A4" sqref="A4"/>
      <selection pane="bottomRight" activeCell="K887" sqref="K887"/>
    </sheetView>
  </sheetViews>
  <sheetFormatPr defaultRowHeight="15" x14ac:dyDescent="0.25"/>
  <cols>
    <col min="1" max="1" width="11.28515625" bestFit="1" customWidth="1"/>
    <col min="2" max="2" width="25" bestFit="1" customWidth="1"/>
    <col min="3" max="3" width="11.42578125" bestFit="1" customWidth="1"/>
    <col min="4" max="4" width="10.140625" bestFit="1" customWidth="1"/>
    <col min="5" max="5" width="23.42578125" bestFit="1" customWidth="1"/>
    <col min="6" max="6" width="7" bestFit="1" customWidth="1"/>
    <col min="7" max="7" width="7.85546875" bestFit="1" customWidth="1"/>
    <col min="8" max="8" width="21.42578125" customWidth="1"/>
    <col min="9" max="9" width="19" customWidth="1"/>
    <col min="10" max="10" width="21.85546875" customWidth="1"/>
    <col min="11" max="11" width="15.85546875" bestFit="1" customWidth="1"/>
    <col min="12" max="13" width="10.85546875" bestFit="1" customWidth="1"/>
    <col min="14" max="14" width="9.7109375" bestFit="1" customWidth="1"/>
    <col min="15" max="16" width="12" bestFit="1" customWidth="1"/>
    <col min="17" max="17" width="10.85546875" bestFit="1" customWidth="1"/>
    <col min="18" max="18" width="13.42578125" bestFit="1" customWidth="1"/>
    <col min="19" max="19" width="11.7109375" customWidth="1"/>
    <col min="20" max="23" width="10.85546875" bestFit="1" customWidth="1"/>
    <col min="24" max="24" width="13.42578125" bestFit="1" customWidth="1"/>
    <col min="25" max="25" width="11" customWidth="1"/>
    <col min="27" max="27" width="12.5703125" bestFit="1" customWidth="1"/>
    <col min="28" max="28" width="11.28515625" bestFit="1" customWidth="1"/>
  </cols>
  <sheetData>
    <row r="1" spans="1:28" ht="43.15" customHeight="1" x14ac:dyDescent="0.25">
      <c r="A1" s="195" t="s">
        <v>0</v>
      </c>
      <c r="B1" s="198" t="s">
        <v>1</v>
      </c>
      <c r="C1" s="1" t="s">
        <v>1374</v>
      </c>
      <c r="D1" s="1"/>
      <c r="E1" s="189" t="s">
        <v>2</v>
      </c>
      <c r="F1" s="189"/>
      <c r="G1" s="189"/>
      <c r="H1" s="189"/>
      <c r="I1" s="189"/>
      <c r="J1" s="132" t="s">
        <v>3</v>
      </c>
      <c r="K1" s="131" t="s">
        <v>4</v>
      </c>
      <c r="L1" s="194" t="s">
        <v>5</v>
      </c>
      <c r="M1" s="194"/>
      <c r="N1" s="194"/>
      <c r="O1" s="194"/>
      <c r="P1" s="194"/>
      <c r="Q1" s="194"/>
      <c r="R1" s="194"/>
      <c r="S1" s="194"/>
      <c r="T1" s="194"/>
      <c r="U1" s="194"/>
      <c r="V1" s="194"/>
      <c r="W1" s="194"/>
      <c r="X1" s="194"/>
      <c r="Y1" s="194"/>
      <c r="Z1" s="194"/>
      <c r="AA1" s="1" t="s">
        <v>1368</v>
      </c>
      <c r="AB1" s="201" t="s">
        <v>6</v>
      </c>
    </row>
    <row r="2" spans="1:28" ht="14.45" customHeight="1" x14ac:dyDescent="0.25">
      <c r="A2" s="196"/>
      <c r="B2" s="199"/>
      <c r="C2" s="195" t="s">
        <v>7</v>
      </c>
      <c r="D2" s="1"/>
      <c r="E2" s="198" t="s">
        <v>8</v>
      </c>
      <c r="F2" s="198" t="s">
        <v>9</v>
      </c>
      <c r="G2" s="195" t="s">
        <v>10</v>
      </c>
      <c r="H2" s="189" t="s">
        <v>11</v>
      </c>
      <c r="I2" s="189"/>
      <c r="J2" s="132"/>
      <c r="K2" s="131"/>
      <c r="L2" s="193" t="s">
        <v>12</v>
      </c>
      <c r="M2" s="193"/>
      <c r="N2" s="193"/>
      <c r="O2" s="193" t="s">
        <v>13</v>
      </c>
      <c r="P2" s="193"/>
      <c r="Q2" s="193"/>
      <c r="R2" s="193" t="s">
        <v>14</v>
      </c>
      <c r="S2" s="193"/>
      <c r="T2" s="193"/>
      <c r="U2" s="194" t="s">
        <v>15</v>
      </c>
      <c r="V2" s="194"/>
      <c r="W2" s="194"/>
      <c r="X2" s="194" t="s">
        <v>16</v>
      </c>
      <c r="Y2" s="194"/>
      <c r="Z2" s="194"/>
      <c r="AA2" s="195" t="s">
        <v>7</v>
      </c>
      <c r="AB2" s="202"/>
    </row>
    <row r="3" spans="1:28" ht="14.45" customHeight="1" x14ac:dyDescent="0.25">
      <c r="A3" s="197"/>
      <c r="B3" s="200"/>
      <c r="C3" s="197"/>
      <c r="D3" s="1"/>
      <c r="E3" s="200"/>
      <c r="F3" s="200"/>
      <c r="G3" s="197"/>
      <c r="H3" s="2" t="s">
        <v>17</v>
      </c>
      <c r="I3" s="1" t="s">
        <v>18</v>
      </c>
      <c r="J3" s="132"/>
      <c r="K3" s="131"/>
      <c r="L3" s="3" t="s">
        <v>19</v>
      </c>
      <c r="M3" s="187" t="s">
        <v>20</v>
      </c>
      <c r="N3" s="3"/>
      <c r="O3" s="187" t="s">
        <v>19</v>
      </c>
      <c r="P3" s="187" t="s">
        <v>20</v>
      </c>
      <c r="Q3" s="3"/>
      <c r="R3" s="3" t="s">
        <v>19</v>
      </c>
      <c r="S3" s="187" t="s">
        <v>20</v>
      </c>
      <c r="T3" s="3"/>
      <c r="U3" s="3" t="s">
        <v>19</v>
      </c>
      <c r="V3" s="187" t="s">
        <v>20</v>
      </c>
      <c r="W3" s="3"/>
      <c r="X3" s="3" t="s">
        <v>19</v>
      </c>
      <c r="Y3" s="187" t="s">
        <v>20</v>
      </c>
      <c r="Z3" s="3"/>
      <c r="AA3" s="197"/>
      <c r="AB3" s="203"/>
    </row>
    <row r="4" spans="1:28" ht="15.75" x14ac:dyDescent="0.25">
      <c r="A4" s="4">
        <v>43670</v>
      </c>
      <c r="B4" s="5" t="s">
        <v>21</v>
      </c>
      <c r="C4" s="6">
        <v>450000</v>
      </c>
      <c r="D4" s="7"/>
      <c r="E4" s="5" t="s">
        <v>22</v>
      </c>
      <c r="F4" s="5">
        <v>1</v>
      </c>
      <c r="G4" s="5" t="s">
        <v>23</v>
      </c>
      <c r="H4" s="5"/>
      <c r="I4" s="33">
        <f t="shared" ref="I4:I61" si="0">F4*H4</f>
        <v>0</v>
      </c>
      <c r="J4" s="8" t="s">
        <v>24</v>
      </c>
      <c r="K4" s="5"/>
      <c r="L4" s="9">
        <f t="shared" ref="L4" si="1">M4+N4</f>
        <v>0</v>
      </c>
      <c r="M4" s="9"/>
      <c r="N4" s="9"/>
      <c r="O4" s="9">
        <f t="shared" ref="O4" si="2">P4+Q4</f>
        <v>0</v>
      </c>
      <c r="P4" s="9"/>
      <c r="Q4" s="9"/>
      <c r="R4" s="9">
        <f t="shared" ref="R4" si="3">S4+T4</f>
        <v>0</v>
      </c>
      <c r="S4" s="9"/>
      <c r="T4" s="9"/>
      <c r="U4" s="9">
        <f t="shared" ref="U4" si="4">V4+W4</f>
        <v>0</v>
      </c>
      <c r="V4" s="9"/>
      <c r="W4" s="9"/>
      <c r="X4" s="9">
        <f t="shared" ref="X4" si="5">Y4+Z4</f>
        <v>0</v>
      </c>
      <c r="Y4" s="9"/>
      <c r="Z4" s="9"/>
      <c r="AA4" s="10">
        <f>C4+I4-L4-O4-U4-X4-R4</f>
        <v>450000</v>
      </c>
      <c r="AB4" s="11"/>
    </row>
    <row r="5" spans="1:28" ht="15.75" x14ac:dyDescent="0.25">
      <c r="A5" s="12">
        <v>44525</v>
      </c>
      <c r="B5" s="5" t="s">
        <v>27</v>
      </c>
      <c r="C5" s="13">
        <v>4600000</v>
      </c>
      <c r="D5" s="5"/>
      <c r="E5" s="5" t="s">
        <v>28</v>
      </c>
      <c r="F5" s="5">
        <v>2000</v>
      </c>
      <c r="G5" s="5" t="s">
        <v>29</v>
      </c>
      <c r="H5" s="5"/>
      <c r="I5" s="33">
        <f t="shared" si="0"/>
        <v>0</v>
      </c>
      <c r="J5" s="8" t="s">
        <v>24</v>
      </c>
      <c r="K5" s="5"/>
      <c r="L5" s="9">
        <f t="shared" ref="L5:L8" si="6">M5+N5</f>
        <v>0</v>
      </c>
      <c r="M5" s="9"/>
      <c r="N5" s="9"/>
      <c r="O5" s="9">
        <f t="shared" ref="O5:O8" si="7">P5+Q5</f>
        <v>0</v>
      </c>
      <c r="P5" s="9"/>
      <c r="Q5" s="9"/>
      <c r="R5" s="9">
        <f t="shared" ref="R5:R8" si="8">S5+T5</f>
        <v>0</v>
      </c>
      <c r="S5" s="9"/>
      <c r="T5" s="9"/>
      <c r="U5" s="9">
        <f t="shared" ref="U5:U8" si="9">V5+W5</f>
        <v>0</v>
      </c>
      <c r="V5" s="9"/>
      <c r="W5" s="9"/>
      <c r="X5" s="9">
        <f t="shared" ref="X5:X8" si="10">Y5+Z5</f>
        <v>0</v>
      </c>
      <c r="Y5" s="9"/>
      <c r="Z5" s="9"/>
      <c r="AA5" s="10">
        <f t="shared" ref="AA5:AA8" si="11">C5+I5-L5-O5-U5-X5-R5</f>
        <v>4600000</v>
      </c>
      <c r="AB5" s="11"/>
    </row>
    <row r="6" spans="1:28" ht="15.75" x14ac:dyDescent="0.25">
      <c r="A6" s="12">
        <v>45059</v>
      </c>
      <c r="B6" s="5" t="s">
        <v>40</v>
      </c>
      <c r="C6" s="13">
        <v>2640500</v>
      </c>
      <c r="D6" s="5" t="s">
        <v>41</v>
      </c>
      <c r="E6" s="5" t="s">
        <v>42</v>
      </c>
      <c r="F6" s="5">
        <v>1750</v>
      </c>
      <c r="G6" s="5" t="s">
        <v>29</v>
      </c>
      <c r="H6" s="5"/>
      <c r="I6" s="33">
        <f t="shared" si="0"/>
        <v>0</v>
      </c>
      <c r="J6" s="16" t="s">
        <v>43</v>
      </c>
      <c r="K6" s="5"/>
      <c r="L6" s="9">
        <f t="shared" si="6"/>
        <v>0</v>
      </c>
      <c r="M6" s="9"/>
      <c r="N6" s="9"/>
      <c r="O6" s="9">
        <f t="shared" si="7"/>
        <v>0</v>
      </c>
      <c r="P6" s="9"/>
      <c r="Q6" s="9"/>
      <c r="R6" s="9">
        <f t="shared" si="8"/>
        <v>0</v>
      </c>
      <c r="S6" s="9"/>
      <c r="T6" s="9"/>
      <c r="U6" s="9">
        <f t="shared" si="9"/>
        <v>0</v>
      </c>
      <c r="V6" s="9"/>
      <c r="W6" s="9"/>
      <c r="X6" s="9">
        <f t="shared" si="10"/>
        <v>0</v>
      </c>
      <c r="Y6" s="9"/>
      <c r="Z6" s="9"/>
      <c r="AA6" s="10">
        <f t="shared" si="11"/>
        <v>2640500</v>
      </c>
      <c r="AB6" s="11"/>
    </row>
    <row r="7" spans="1:28" ht="15.75" x14ac:dyDescent="0.25">
      <c r="A7" s="12">
        <v>45254</v>
      </c>
      <c r="B7" s="5" t="s">
        <v>46</v>
      </c>
      <c r="C7" s="13">
        <v>166250</v>
      </c>
      <c r="D7" s="5" t="s">
        <v>31</v>
      </c>
      <c r="E7" s="5" t="s">
        <v>47</v>
      </c>
      <c r="F7" s="5">
        <v>18250</v>
      </c>
      <c r="G7" s="5" t="s">
        <v>29</v>
      </c>
      <c r="H7" s="5"/>
      <c r="I7" s="33">
        <f t="shared" si="0"/>
        <v>0</v>
      </c>
      <c r="J7" s="16" t="s">
        <v>43</v>
      </c>
      <c r="K7" s="5"/>
      <c r="L7" s="9">
        <f t="shared" si="6"/>
        <v>0</v>
      </c>
      <c r="M7" s="9"/>
      <c r="N7" s="9"/>
      <c r="O7" s="9">
        <f t="shared" si="7"/>
        <v>0</v>
      </c>
      <c r="P7" s="9"/>
      <c r="Q7" s="9"/>
      <c r="R7" s="9">
        <f t="shared" si="8"/>
        <v>0</v>
      </c>
      <c r="S7" s="9"/>
      <c r="T7" s="9"/>
      <c r="U7" s="9">
        <f t="shared" si="9"/>
        <v>0</v>
      </c>
      <c r="V7" s="9"/>
      <c r="W7" s="9"/>
      <c r="X7" s="9">
        <f t="shared" si="10"/>
        <v>0</v>
      </c>
      <c r="Y7" s="9"/>
      <c r="Z7" s="9"/>
      <c r="AA7" s="10">
        <f t="shared" si="11"/>
        <v>166250</v>
      </c>
      <c r="AB7" s="11"/>
    </row>
    <row r="8" spans="1:28" ht="15.75" x14ac:dyDescent="0.25">
      <c r="A8" s="17">
        <v>45405</v>
      </c>
      <c r="B8" s="20" t="s">
        <v>58</v>
      </c>
      <c r="C8" s="19">
        <v>139800</v>
      </c>
      <c r="D8" s="20" t="s">
        <v>41</v>
      </c>
      <c r="E8" s="20" t="s">
        <v>59</v>
      </c>
      <c r="F8" s="20">
        <v>574</v>
      </c>
      <c r="G8" s="20" t="s">
        <v>51</v>
      </c>
      <c r="H8" s="20"/>
      <c r="I8" s="33">
        <f t="shared" si="0"/>
        <v>0</v>
      </c>
      <c r="J8" s="16" t="s">
        <v>43</v>
      </c>
      <c r="K8" s="5"/>
      <c r="L8" s="9">
        <f t="shared" si="6"/>
        <v>0</v>
      </c>
      <c r="M8" s="9"/>
      <c r="N8" s="9"/>
      <c r="O8" s="9">
        <f t="shared" si="7"/>
        <v>0</v>
      </c>
      <c r="P8" s="9"/>
      <c r="Q8" s="9"/>
      <c r="R8" s="9">
        <f t="shared" si="8"/>
        <v>0</v>
      </c>
      <c r="S8" s="9"/>
      <c r="T8" s="9"/>
      <c r="U8" s="9">
        <f t="shared" si="9"/>
        <v>0</v>
      </c>
      <c r="V8" s="9"/>
      <c r="W8" s="9"/>
      <c r="X8" s="9">
        <f t="shared" si="10"/>
        <v>0</v>
      </c>
      <c r="Y8" s="9"/>
      <c r="Z8" s="9"/>
      <c r="AA8" s="10">
        <f t="shared" si="11"/>
        <v>139800</v>
      </c>
      <c r="AB8" s="11"/>
    </row>
    <row r="9" spans="1:28" ht="15.75" x14ac:dyDescent="0.25">
      <c r="A9" s="17">
        <v>45462</v>
      </c>
      <c r="B9" s="168" t="s">
        <v>60</v>
      </c>
      <c r="C9" s="20">
        <v>-40000</v>
      </c>
      <c r="D9" s="20" t="s">
        <v>41</v>
      </c>
      <c r="E9" s="20" t="s">
        <v>61</v>
      </c>
      <c r="F9" s="20">
        <v>4</v>
      </c>
      <c r="G9" s="20" t="s">
        <v>25</v>
      </c>
      <c r="H9" s="20"/>
      <c r="I9" s="33">
        <f t="shared" si="0"/>
        <v>0</v>
      </c>
      <c r="J9" s="14" t="s">
        <v>34</v>
      </c>
      <c r="K9" s="5"/>
      <c r="L9" s="9">
        <f t="shared" ref="L9:L66" si="12">M9+N9</f>
        <v>0</v>
      </c>
      <c r="M9" s="9"/>
      <c r="N9" s="9"/>
      <c r="O9" s="9">
        <f t="shared" ref="O9:O66" si="13">P9+Q9</f>
        <v>0</v>
      </c>
      <c r="P9" s="9"/>
      <c r="Q9" s="9"/>
      <c r="R9" s="9">
        <f t="shared" ref="R9:R66" si="14">S9+T9</f>
        <v>0</v>
      </c>
      <c r="S9" s="9"/>
      <c r="T9" s="9"/>
      <c r="U9" s="9">
        <f t="shared" ref="U9:U66" si="15">V9+W9</f>
        <v>0</v>
      </c>
      <c r="V9" s="9"/>
      <c r="W9" s="9"/>
      <c r="X9" s="9">
        <f t="shared" ref="X9:X66" si="16">Y9+Z9</f>
        <v>0</v>
      </c>
      <c r="Y9" s="9"/>
      <c r="Z9" s="9"/>
      <c r="AA9" s="10">
        <f t="shared" ref="AA9:AA66" si="17">C9+I9-L9-O9-U9-X9-R9</f>
        <v>-40000</v>
      </c>
      <c r="AB9" s="11">
        <v>45462</v>
      </c>
    </row>
    <row r="10" spans="1:28" ht="15.75" x14ac:dyDescent="0.25">
      <c r="A10" s="17">
        <v>45485</v>
      </c>
      <c r="B10" s="168" t="s">
        <v>67</v>
      </c>
      <c r="C10" s="19">
        <v>-100000</v>
      </c>
      <c r="D10" s="20" t="s">
        <v>41</v>
      </c>
      <c r="E10" s="20" t="s">
        <v>68</v>
      </c>
      <c r="F10" s="20">
        <v>298</v>
      </c>
      <c r="G10" s="20" t="s">
        <v>29</v>
      </c>
      <c r="H10" s="20"/>
      <c r="I10" s="33">
        <f t="shared" si="0"/>
        <v>0</v>
      </c>
      <c r="J10" s="14" t="s">
        <v>34</v>
      </c>
      <c r="K10" s="5"/>
      <c r="L10" s="9">
        <f t="shared" si="12"/>
        <v>0</v>
      </c>
      <c r="M10" s="9"/>
      <c r="N10" s="9"/>
      <c r="O10" s="9">
        <f t="shared" si="13"/>
        <v>0</v>
      </c>
      <c r="P10" s="9"/>
      <c r="Q10" s="9"/>
      <c r="R10" s="9">
        <f t="shared" si="14"/>
        <v>0</v>
      </c>
      <c r="S10" s="9"/>
      <c r="T10" s="9"/>
      <c r="U10" s="9">
        <f t="shared" si="15"/>
        <v>0</v>
      </c>
      <c r="V10" s="9"/>
      <c r="W10" s="9"/>
      <c r="X10" s="9">
        <f t="shared" si="16"/>
        <v>0</v>
      </c>
      <c r="Y10" s="9"/>
      <c r="Z10" s="9"/>
      <c r="AA10" s="10">
        <f t="shared" si="17"/>
        <v>-100000</v>
      </c>
      <c r="AB10" s="11">
        <v>45637</v>
      </c>
    </row>
    <row r="11" spans="1:28" ht="15.75" x14ac:dyDescent="0.25">
      <c r="A11" s="17"/>
      <c r="B11" s="20" t="s">
        <v>114</v>
      </c>
      <c r="C11" s="20">
        <v>784000</v>
      </c>
      <c r="D11" s="20" t="s">
        <v>41</v>
      </c>
      <c r="E11" s="20"/>
      <c r="F11" s="20"/>
      <c r="G11" s="20" t="s">
        <v>51</v>
      </c>
      <c r="H11" s="20"/>
      <c r="I11" s="33">
        <f t="shared" si="0"/>
        <v>0</v>
      </c>
      <c r="J11" s="14" t="s">
        <v>34</v>
      </c>
      <c r="K11" s="5"/>
      <c r="L11" s="9">
        <f t="shared" si="12"/>
        <v>0</v>
      </c>
      <c r="M11" s="9"/>
      <c r="N11" s="9"/>
      <c r="O11" s="9">
        <f t="shared" si="13"/>
        <v>0</v>
      </c>
      <c r="P11" s="9"/>
      <c r="Q11" s="9"/>
      <c r="R11" s="9">
        <f t="shared" si="14"/>
        <v>0</v>
      </c>
      <c r="S11" s="9"/>
      <c r="T11" s="9"/>
      <c r="U11" s="9">
        <f t="shared" si="15"/>
        <v>0</v>
      </c>
      <c r="V11" s="9"/>
      <c r="W11" s="9"/>
      <c r="X11" s="9">
        <f t="shared" si="16"/>
        <v>0</v>
      </c>
      <c r="Y11" s="9"/>
      <c r="Z11" s="9"/>
      <c r="AA11" s="10">
        <f t="shared" si="17"/>
        <v>784000</v>
      </c>
      <c r="AB11" s="11"/>
    </row>
    <row r="12" spans="1:28" ht="15.75" x14ac:dyDescent="0.25">
      <c r="A12" s="12"/>
      <c r="B12" s="5" t="s">
        <v>115</v>
      </c>
      <c r="C12" s="6">
        <v>4940000</v>
      </c>
      <c r="D12" s="7"/>
      <c r="E12" s="5"/>
      <c r="F12" s="5"/>
      <c r="G12" s="5"/>
      <c r="H12" s="5"/>
      <c r="I12" s="33">
        <f t="shared" si="0"/>
        <v>0</v>
      </c>
      <c r="J12" s="8" t="s">
        <v>24</v>
      </c>
      <c r="K12" s="5"/>
      <c r="L12" s="9">
        <f t="shared" si="12"/>
        <v>0</v>
      </c>
      <c r="M12" s="9"/>
      <c r="N12" s="9"/>
      <c r="O12" s="9">
        <f t="shared" si="13"/>
        <v>0</v>
      </c>
      <c r="P12" s="9"/>
      <c r="Q12" s="9"/>
      <c r="R12" s="9">
        <f t="shared" si="14"/>
        <v>0</v>
      </c>
      <c r="S12" s="9"/>
      <c r="T12" s="9"/>
      <c r="U12" s="9">
        <f t="shared" si="15"/>
        <v>0</v>
      </c>
      <c r="V12" s="9"/>
      <c r="W12" s="9"/>
      <c r="X12" s="9">
        <f t="shared" si="16"/>
        <v>0</v>
      </c>
      <c r="Y12" s="9"/>
      <c r="Z12" s="9"/>
      <c r="AA12" s="10">
        <f t="shared" si="17"/>
        <v>4940000</v>
      </c>
      <c r="AB12" s="11">
        <v>45590</v>
      </c>
    </row>
    <row r="13" spans="1:28" ht="15.75" x14ac:dyDescent="0.25">
      <c r="A13" s="12"/>
      <c r="B13" s="148" t="s">
        <v>116</v>
      </c>
      <c r="C13" s="5">
        <v>-240000</v>
      </c>
      <c r="D13" s="5" t="s">
        <v>31</v>
      </c>
      <c r="E13" s="5" t="s">
        <v>117</v>
      </c>
      <c r="F13" s="5">
        <v>307.39999999999998</v>
      </c>
      <c r="G13" s="5" t="s">
        <v>51</v>
      </c>
      <c r="H13" s="5"/>
      <c r="I13" s="33">
        <f t="shared" si="0"/>
        <v>0</v>
      </c>
      <c r="J13" s="14" t="s">
        <v>34</v>
      </c>
      <c r="K13" s="5"/>
      <c r="L13" s="9">
        <f t="shared" si="12"/>
        <v>0</v>
      </c>
      <c r="M13" s="9"/>
      <c r="N13" s="9"/>
      <c r="O13" s="9">
        <f t="shared" si="13"/>
        <v>0</v>
      </c>
      <c r="P13" s="9"/>
      <c r="Q13" s="9"/>
      <c r="R13" s="9">
        <f t="shared" si="14"/>
        <v>0</v>
      </c>
      <c r="S13" s="9"/>
      <c r="T13" s="9"/>
      <c r="U13" s="9">
        <f t="shared" si="15"/>
        <v>0</v>
      </c>
      <c r="V13" s="9"/>
      <c r="W13" s="9"/>
      <c r="X13" s="9">
        <f t="shared" si="16"/>
        <v>0</v>
      </c>
      <c r="Y13" s="9"/>
      <c r="Z13" s="9"/>
      <c r="AA13" s="10">
        <f t="shared" si="17"/>
        <v>-240000</v>
      </c>
      <c r="AB13" s="11"/>
    </row>
    <row r="14" spans="1:28" ht="15.75" x14ac:dyDescent="0.25">
      <c r="A14" s="12"/>
      <c r="B14" s="5" t="s">
        <v>120</v>
      </c>
      <c r="C14" s="6">
        <v>3628</v>
      </c>
      <c r="D14" s="7"/>
      <c r="E14" s="5"/>
      <c r="F14" s="5"/>
      <c r="G14" s="5"/>
      <c r="H14" s="5"/>
      <c r="I14" s="33">
        <f t="shared" si="0"/>
        <v>0</v>
      </c>
      <c r="J14" s="8" t="s">
        <v>24</v>
      </c>
      <c r="K14" s="5"/>
      <c r="L14" s="9">
        <f t="shared" si="12"/>
        <v>0</v>
      </c>
      <c r="M14" s="9"/>
      <c r="N14" s="9"/>
      <c r="O14" s="9">
        <f t="shared" si="13"/>
        <v>0</v>
      </c>
      <c r="P14" s="9"/>
      <c r="Q14" s="9"/>
      <c r="R14" s="9">
        <f t="shared" si="14"/>
        <v>0</v>
      </c>
      <c r="S14" s="9"/>
      <c r="T14" s="9"/>
      <c r="U14" s="9">
        <f t="shared" si="15"/>
        <v>0</v>
      </c>
      <c r="V14" s="9"/>
      <c r="W14" s="9"/>
      <c r="X14" s="9">
        <f t="shared" si="16"/>
        <v>0</v>
      </c>
      <c r="Y14" s="9"/>
      <c r="Z14" s="9"/>
      <c r="AA14" s="10">
        <f t="shared" si="17"/>
        <v>3628</v>
      </c>
      <c r="AB14" s="11"/>
    </row>
    <row r="15" spans="1:28" ht="15.75" x14ac:dyDescent="0.25">
      <c r="A15" s="17"/>
      <c r="B15" s="168" t="s">
        <v>124</v>
      </c>
      <c r="C15" s="20">
        <v>-300000</v>
      </c>
      <c r="D15" s="20"/>
      <c r="E15" s="20"/>
      <c r="F15" s="20"/>
      <c r="G15" s="20"/>
      <c r="H15" s="20"/>
      <c r="I15" s="33">
        <f t="shared" si="0"/>
        <v>0</v>
      </c>
      <c r="J15" s="14" t="s">
        <v>34</v>
      </c>
      <c r="K15" s="20" t="s">
        <v>125</v>
      </c>
      <c r="L15" s="9">
        <f t="shared" si="12"/>
        <v>0</v>
      </c>
      <c r="M15" s="9"/>
      <c r="N15" s="9"/>
      <c r="O15" s="9">
        <f t="shared" si="13"/>
        <v>0</v>
      </c>
      <c r="P15" s="9"/>
      <c r="Q15" s="9"/>
      <c r="R15" s="9">
        <f t="shared" si="14"/>
        <v>0</v>
      </c>
      <c r="S15" s="9"/>
      <c r="T15" s="9"/>
      <c r="U15" s="9">
        <f t="shared" si="15"/>
        <v>0</v>
      </c>
      <c r="V15" s="9"/>
      <c r="W15" s="9"/>
      <c r="X15" s="9">
        <f t="shared" si="16"/>
        <v>0</v>
      </c>
      <c r="Y15" s="9"/>
      <c r="Z15" s="9"/>
      <c r="AA15" s="10">
        <f t="shared" si="17"/>
        <v>-300000</v>
      </c>
      <c r="AB15" s="11">
        <v>45589</v>
      </c>
    </row>
    <row r="16" spans="1:28" ht="15.75" x14ac:dyDescent="0.25">
      <c r="A16" s="26">
        <v>45644</v>
      </c>
      <c r="B16" s="169" t="s">
        <v>165</v>
      </c>
      <c r="C16" s="20">
        <v>-1020000</v>
      </c>
      <c r="D16" s="27" t="s">
        <v>31</v>
      </c>
      <c r="E16" s="20" t="s">
        <v>139</v>
      </c>
      <c r="F16" s="20">
        <v>2</v>
      </c>
      <c r="G16" s="20" t="s">
        <v>23</v>
      </c>
      <c r="H16" s="20"/>
      <c r="I16" s="33">
        <f t="shared" si="0"/>
        <v>0</v>
      </c>
      <c r="J16" s="31" t="s">
        <v>34</v>
      </c>
      <c r="K16" s="20" t="s">
        <v>273</v>
      </c>
      <c r="L16" s="9">
        <f t="shared" si="12"/>
        <v>0</v>
      </c>
      <c r="M16" s="9"/>
      <c r="N16" s="9"/>
      <c r="O16" s="9">
        <f t="shared" si="13"/>
        <v>0</v>
      </c>
      <c r="P16" s="9"/>
      <c r="Q16" s="9"/>
      <c r="R16" s="9">
        <f t="shared" si="14"/>
        <v>0</v>
      </c>
      <c r="S16" s="9"/>
      <c r="T16" s="9"/>
      <c r="U16" s="9">
        <f t="shared" si="15"/>
        <v>0</v>
      </c>
      <c r="V16" s="9"/>
      <c r="W16" s="9"/>
      <c r="X16" s="9">
        <f t="shared" si="16"/>
        <v>0</v>
      </c>
      <c r="Y16" s="9"/>
      <c r="Z16" s="9"/>
      <c r="AA16" s="10">
        <f t="shared" si="17"/>
        <v>-1020000</v>
      </c>
      <c r="AB16" s="11">
        <v>45685</v>
      </c>
    </row>
    <row r="17" spans="1:28" ht="15.75" x14ac:dyDescent="0.25">
      <c r="A17" s="26">
        <v>45646</v>
      </c>
      <c r="B17" s="168" t="s">
        <v>208</v>
      </c>
      <c r="C17" s="20">
        <v>-1354000</v>
      </c>
      <c r="D17" s="27" t="s">
        <v>31</v>
      </c>
      <c r="E17" s="20" t="s">
        <v>184</v>
      </c>
      <c r="F17" s="20">
        <v>49.1</v>
      </c>
      <c r="G17" s="20" t="s">
        <v>51</v>
      </c>
      <c r="H17" s="27"/>
      <c r="I17" s="33">
        <f t="shared" si="0"/>
        <v>0</v>
      </c>
      <c r="J17" s="14" t="s">
        <v>34</v>
      </c>
      <c r="K17" s="20"/>
      <c r="L17" s="9">
        <f t="shared" si="12"/>
        <v>0</v>
      </c>
      <c r="M17" s="9"/>
      <c r="N17" s="9"/>
      <c r="O17" s="9">
        <f t="shared" si="13"/>
        <v>0</v>
      </c>
      <c r="P17" s="9"/>
      <c r="Q17" s="9"/>
      <c r="R17" s="9">
        <f t="shared" si="14"/>
        <v>0</v>
      </c>
      <c r="S17" s="9"/>
      <c r="T17" s="9"/>
      <c r="U17" s="9">
        <f t="shared" si="15"/>
        <v>0</v>
      </c>
      <c r="V17" s="9"/>
      <c r="W17" s="9"/>
      <c r="X17" s="9">
        <f t="shared" si="16"/>
        <v>0</v>
      </c>
      <c r="Y17" s="9"/>
      <c r="Z17" s="9"/>
      <c r="AA17" s="10">
        <f t="shared" si="17"/>
        <v>-1354000</v>
      </c>
      <c r="AB17" s="11">
        <v>45653</v>
      </c>
    </row>
    <row r="18" spans="1:28" ht="15.75" x14ac:dyDescent="0.25">
      <c r="A18" s="32"/>
      <c r="B18" s="33" t="s">
        <v>53</v>
      </c>
      <c r="C18" s="33">
        <v>-1333000</v>
      </c>
      <c r="D18" s="33"/>
      <c r="E18" s="33"/>
      <c r="F18" s="33"/>
      <c r="G18" s="33"/>
      <c r="H18" s="33"/>
      <c r="I18" s="33">
        <f t="shared" si="0"/>
        <v>0</v>
      </c>
      <c r="J18" s="37" t="s">
        <v>34</v>
      </c>
      <c r="K18" s="20" t="s">
        <v>321</v>
      </c>
      <c r="L18" s="9">
        <f t="shared" si="12"/>
        <v>0</v>
      </c>
      <c r="M18" s="9"/>
      <c r="N18" s="9"/>
      <c r="O18" s="9">
        <f t="shared" si="13"/>
        <v>0</v>
      </c>
      <c r="P18" s="9"/>
      <c r="Q18" s="9"/>
      <c r="R18" s="9">
        <f t="shared" si="14"/>
        <v>0</v>
      </c>
      <c r="S18" s="9"/>
      <c r="T18" s="9"/>
      <c r="U18" s="9">
        <f t="shared" si="15"/>
        <v>0</v>
      </c>
      <c r="V18" s="9"/>
      <c r="W18" s="9"/>
      <c r="X18" s="9">
        <f t="shared" si="16"/>
        <v>0</v>
      </c>
      <c r="Y18" s="9"/>
      <c r="Z18" s="9"/>
      <c r="AA18" s="10">
        <f t="shared" si="17"/>
        <v>-1333000</v>
      </c>
      <c r="AB18" s="11">
        <v>45666</v>
      </c>
    </row>
    <row r="19" spans="1:28" ht="15.75" x14ac:dyDescent="0.25">
      <c r="A19" s="39"/>
      <c r="B19" s="33" t="s">
        <v>48</v>
      </c>
      <c r="C19" s="35">
        <v>-39100</v>
      </c>
      <c r="D19" s="35"/>
      <c r="E19" s="35"/>
      <c r="F19" s="35"/>
      <c r="G19" s="33"/>
      <c r="H19" s="35"/>
      <c r="I19" s="33">
        <f t="shared" si="0"/>
        <v>0</v>
      </c>
      <c r="J19" s="37" t="s">
        <v>34</v>
      </c>
      <c r="K19" s="20"/>
      <c r="L19" s="9">
        <f t="shared" si="12"/>
        <v>0</v>
      </c>
      <c r="M19" s="9"/>
      <c r="N19" s="9"/>
      <c r="O19" s="9">
        <f t="shared" si="13"/>
        <v>0</v>
      </c>
      <c r="P19" s="9"/>
      <c r="Q19" s="9"/>
      <c r="R19" s="9">
        <f t="shared" si="14"/>
        <v>0</v>
      </c>
      <c r="S19" s="9"/>
      <c r="T19" s="9"/>
      <c r="U19" s="9">
        <f t="shared" si="15"/>
        <v>0</v>
      </c>
      <c r="V19" s="9"/>
      <c r="W19" s="9"/>
      <c r="X19" s="9">
        <f t="shared" si="16"/>
        <v>0</v>
      </c>
      <c r="Y19" s="9"/>
      <c r="Z19" s="9"/>
      <c r="AA19" s="10">
        <f t="shared" si="17"/>
        <v>-39100</v>
      </c>
      <c r="AB19" s="11">
        <v>45468</v>
      </c>
    </row>
    <row r="20" spans="1:28" ht="15.75" x14ac:dyDescent="0.25">
      <c r="A20" s="32"/>
      <c r="B20" s="33" t="s">
        <v>48</v>
      </c>
      <c r="C20" s="33">
        <v>-818000</v>
      </c>
      <c r="D20" s="33"/>
      <c r="E20" s="33"/>
      <c r="F20" s="33"/>
      <c r="G20" s="33"/>
      <c r="H20" s="33"/>
      <c r="I20" s="33">
        <f t="shared" si="0"/>
        <v>0</v>
      </c>
      <c r="J20" s="37" t="s">
        <v>34</v>
      </c>
      <c r="K20" s="20" t="s">
        <v>498</v>
      </c>
      <c r="L20" s="9">
        <f t="shared" si="12"/>
        <v>0</v>
      </c>
      <c r="M20" s="9"/>
      <c r="N20" s="9"/>
      <c r="O20" s="9">
        <f t="shared" si="13"/>
        <v>0</v>
      </c>
      <c r="P20" s="9"/>
      <c r="Q20" s="9"/>
      <c r="R20" s="9">
        <f t="shared" si="14"/>
        <v>0</v>
      </c>
      <c r="S20" s="9"/>
      <c r="T20" s="9"/>
      <c r="U20" s="9">
        <f t="shared" si="15"/>
        <v>0</v>
      </c>
      <c r="V20" s="9"/>
      <c r="W20" s="9"/>
      <c r="X20" s="9">
        <f t="shared" si="16"/>
        <v>0</v>
      </c>
      <c r="Y20" s="9"/>
      <c r="Z20" s="9"/>
      <c r="AA20" s="10">
        <f t="shared" si="17"/>
        <v>-818000</v>
      </c>
      <c r="AB20" s="11">
        <v>45684</v>
      </c>
    </row>
    <row r="21" spans="1:28" ht="16.5" thickBot="1" x14ac:dyDescent="0.3">
      <c r="A21" s="95">
        <v>45706</v>
      </c>
      <c r="B21" s="62" t="s">
        <v>602</v>
      </c>
      <c r="C21" s="62">
        <v>-50000</v>
      </c>
      <c r="D21" s="62" t="s">
        <v>223</v>
      </c>
      <c r="E21" s="62" t="s">
        <v>64</v>
      </c>
      <c r="F21" s="62">
        <v>4</v>
      </c>
      <c r="G21" s="62" t="s">
        <v>33</v>
      </c>
      <c r="H21" s="62"/>
      <c r="I21" s="62">
        <f t="shared" si="0"/>
        <v>0</v>
      </c>
      <c r="J21" s="63" t="s">
        <v>34</v>
      </c>
      <c r="K21" s="96"/>
      <c r="L21" s="97">
        <f t="shared" si="12"/>
        <v>0</v>
      </c>
      <c r="M21" s="97"/>
      <c r="N21" s="97"/>
      <c r="O21" s="97">
        <f t="shared" si="13"/>
        <v>0</v>
      </c>
      <c r="P21" s="97"/>
      <c r="Q21" s="97"/>
      <c r="R21" s="97">
        <f t="shared" si="14"/>
        <v>0</v>
      </c>
      <c r="S21" s="97"/>
      <c r="T21" s="97"/>
      <c r="U21" s="97">
        <f t="shared" si="15"/>
        <v>0</v>
      </c>
      <c r="V21" s="97"/>
      <c r="W21" s="97"/>
      <c r="X21" s="97">
        <f t="shared" si="16"/>
        <v>0</v>
      </c>
      <c r="Y21" s="97"/>
      <c r="Z21" s="97"/>
      <c r="AA21" s="98">
        <f t="shared" si="17"/>
        <v>-50000</v>
      </c>
      <c r="AB21" s="99">
        <v>45706</v>
      </c>
    </row>
    <row r="22" spans="1:28" ht="15.75" x14ac:dyDescent="0.25">
      <c r="A22" s="39"/>
      <c r="B22" s="35" t="s">
        <v>53</v>
      </c>
      <c r="C22" s="35">
        <v>-566000</v>
      </c>
      <c r="D22" s="35"/>
      <c r="E22" s="35"/>
      <c r="F22" s="35"/>
      <c r="G22" s="35"/>
      <c r="H22" s="35"/>
      <c r="I22" s="35">
        <f t="shared" si="0"/>
        <v>0</v>
      </c>
      <c r="J22" s="41" t="s">
        <v>34</v>
      </c>
      <c r="K22" s="27" t="s">
        <v>321</v>
      </c>
      <c r="L22" s="92">
        <f t="shared" si="12"/>
        <v>0</v>
      </c>
      <c r="M22" s="92"/>
      <c r="N22" s="92"/>
      <c r="O22" s="92">
        <f t="shared" si="13"/>
        <v>0</v>
      </c>
      <c r="P22" s="92"/>
      <c r="Q22" s="92"/>
      <c r="R22" s="92">
        <f t="shared" si="14"/>
        <v>0</v>
      </c>
      <c r="S22" s="92"/>
      <c r="T22" s="92"/>
      <c r="U22" s="92">
        <f t="shared" si="15"/>
        <v>0</v>
      </c>
      <c r="V22" s="92"/>
      <c r="W22" s="92"/>
      <c r="X22" s="92">
        <f t="shared" si="16"/>
        <v>0</v>
      </c>
      <c r="Y22" s="92"/>
      <c r="Z22" s="92"/>
      <c r="AA22" s="93">
        <f t="shared" si="17"/>
        <v>-566000</v>
      </c>
      <c r="AB22" s="94">
        <v>45721</v>
      </c>
    </row>
    <row r="23" spans="1:28" ht="16.5" thickBot="1" x14ac:dyDescent="0.3">
      <c r="A23" s="95">
        <v>45727</v>
      </c>
      <c r="B23" s="62" t="s">
        <v>182</v>
      </c>
      <c r="C23" s="62">
        <v>-4400000</v>
      </c>
      <c r="D23" s="62" t="s">
        <v>41</v>
      </c>
      <c r="E23" s="62" t="s">
        <v>183</v>
      </c>
      <c r="F23" s="62">
        <v>4</v>
      </c>
      <c r="G23" s="62" t="s">
        <v>25</v>
      </c>
      <c r="H23" s="62"/>
      <c r="I23" s="62">
        <f t="shared" si="0"/>
        <v>0</v>
      </c>
      <c r="J23" s="167" t="s">
        <v>34</v>
      </c>
      <c r="K23" s="96"/>
      <c r="L23" s="97">
        <f t="shared" si="12"/>
        <v>0</v>
      </c>
      <c r="M23" s="97"/>
      <c r="N23" s="97"/>
      <c r="O23" s="97">
        <f t="shared" si="13"/>
        <v>0</v>
      </c>
      <c r="P23" s="97"/>
      <c r="Q23" s="97"/>
      <c r="R23" s="97">
        <f t="shared" si="14"/>
        <v>0</v>
      </c>
      <c r="S23" s="97"/>
      <c r="T23" s="97"/>
      <c r="U23" s="97">
        <f t="shared" si="15"/>
        <v>0</v>
      </c>
      <c r="V23" s="97"/>
      <c r="W23" s="97"/>
      <c r="X23" s="97">
        <f t="shared" si="16"/>
        <v>0</v>
      </c>
      <c r="Y23" s="97"/>
      <c r="Z23" s="97"/>
      <c r="AA23" s="98">
        <f t="shared" si="17"/>
        <v>-4400000</v>
      </c>
      <c r="AB23" s="99">
        <v>45693</v>
      </c>
    </row>
    <row r="24" spans="1:28" ht="15.75" x14ac:dyDescent="0.25">
      <c r="A24" s="39">
        <v>45765</v>
      </c>
      <c r="B24" s="35" t="s">
        <v>164</v>
      </c>
      <c r="C24" s="35">
        <v>-520000</v>
      </c>
      <c r="D24" s="35" t="s">
        <v>31</v>
      </c>
      <c r="E24" s="35" t="s">
        <v>95</v>
      </c>
      <c r="F24" s="35">
        <v>5200</v>
      </c>
      <c r="G24" s="35" t="s">
        <v>29</v>
      </c>
      <c r="H24" s="35"/>
      <c r="I24" s="35">
        <f t="shared" si="0"/>
        <v>0</v>
      </c>
      <c r="J24" s="41" t="s">
        <v>34</v>
      </c>
      <c r="K24" s="27"/>
      <c r="L24" s="92">
        <f t="shared" si="12"/>
        <v>0</v>
      </c>
      <c r="M24" s="92"/>
      <c r="N24" s="92"/>
      <c r="O24" s="92">
        <f t="shared" si="13"/>
        <v>0</v>
      </c>
      <c r="P24" s="92"/>
      <c r="Q24" s="92"/>
      <c r="R24" s="92">
        <f t="shared" si="14"/>
        <v>0</v>
      </c>
      <c r="S24" s="92"/>
      <c r="T24" s="92"/>
      <c r="U24" s="92">
        <f t="shared" si="15"/>
        <v>0</v>
      </c>
      <c r="V24" s="92"/>
      <c r="W24" s="92"/>
      <c r="X24" s="92">
        <f t="shared" si="16"/>
        <v>0</v>
      </c>
      <c r="Y24" s="92"/>
      <c r="Z24" s="92"/>
      <c r="AA24" s="93">
        <f t="shared" si="17"/>
        <v>-520000</v>
      </c>
      <c r="AB24" s="94">
        <v>45821</v>
      </c>
    </row>
    <row r="25" spans="1:28" ht="15.75" x14ac:dyDescent="0.25">
      <c r="A25" s="32">
        <v>45813</v>
      </c>
      <c r="B25" s="33" t="s">
        <v>182</v>
      </c>
      <c r="C25" s="33">
        <v>-2700000</v>
      </c>
      <c r="D25" s="33" t="s">
        <v>41</v>
      </c>
      <c r="E25" s="33" t="s">
        <v>293</v>
      </c>
      <c r="F25" s="33">
        <v>200</v>
      </c>
      <c r="G25" s="33" t="s">
        <v>74</v>
      </c>
      <c r="H25" s="33"/>
      <c r="I25" s="33">
        <f t="shared" si="0"/>
        <v>0</v>
      </c>
      <c r="J25" s="14" t="s">
        <v>34</v>
      </c>
      <c r="K25" s="20"/>
      <c r="L25" s="9">
        <f t="shared" si="12"/>
        <v>0</v>
      </c>
      <c r="M25" s="9"/>
      <c r="N25" s="9"/>
      <c r="O25" s="9">
        <f t="shared" si="13"/>
        <v>0</v>
      </c>
      <c r="P25" s="9"/>
      <c r="Q25" s="9"/>
      <c r="R25" s="9">
        <f t="shared" si="14"/>
        <v>0</v>
      </c>
      <c r="S25" s="9"/>
      <c r="T25" s="9"/>
      <c r="U25" s="9">
        <f t="shared" si="15"/>
        <v>0</v>
      </c>
      <c r="V25" s="9"/>
      <c r="W25" s="9"/>
      <c r="X25" s="9">
        <f t="shared" si="16"/>
        <v>0</v>
      </c>
      <c r="Y25" s="9"/>
      <c r="Z25" s="9"/>
      <c r="AA25" s="10">
        <f t="shared" si="17"/>
        <v>-2700000</v>
      </c>
      <c r="AB25" s="11">
        <v>45847</v>
      </c>
    </row>
    <row r="26" spans="1:28" ht="15.75" x14ac:dyDescent="0.25">
      <c r="A26" s="32">
        <v>45817</v>
      </c>
      <c r="B26" s="33" t="s">
        <v>182</v>
      </c>
      <c r="C26" s="33">
        <v>40000000</v>
      </c>
      <c r="D26" s="33" t="s">
        <v>41</v>
      </c>
      <c r="E26" s="33" t="s">
        <v>1001</v>
      </c>
      <c r="F26" s="33">
        <v>1000</v>
      </c>
      <c r="G26" s="33" t="s">
        <v>25</v>
      </c>
      <c r="H26" s="33"/>
      <c r="I26" s="33">
        <f t="shared" si="0"/>
        <v>0</v>
      </c>
      <c r="J26" s="37" t="s">
        <v>34</v>
      </c>
      <c r="K26" s="20"/>
      <c r="L26" s="9">
        <f t="shared" si="12"/>
        <v>0</v>
      </c>
      <c r="M26" s="9"/>
      <c r="N26" s="9"/>
      <c r="O26" s="9">
        <f t="shared" si="13"/>
        <v>49000000</v>
      </c>
      <c r="P26" s="9">
        <v>49000000</v>
      </c>
      <c r="Q26" s="9"/>
      <c r="R26" s="9">
        <f t="shared" si="14"/>
        <v>0</v>
      </c>
      <c r="S26" s="9"/>
      <c r="T26" s="9"/>
      <c r="U26" s="9">
        <f t="shared" si="15"/>
        <v>0</v>
      </c>
      <c r="V26" s="9"/>
      <c r="W26" s="9"/>
      <c r="X26" s="9">
        <f t="shared" si="16"/>
        <v>0</v>
      </c>
      <c r="Y26" s="9"/>
      <c r="Z26" s="9"/>
      <c r="AA26" s="10">
        <f t="shared" si="17"/>
        <v>-9000000</v>
      </c>
      <c r="AB26" s="11">
        <v>45866</v>
      </c>
    </row>
    <row r="27" spans="1:28" ht="16.5" thickBot="1" x14ac:dyDescent="0.3">
      <c r="A27" s="95">
        <v>45834</v>
      </c>
      <c r="B27" s="62" t="s">
        <v>121</v>
      </c>
      <c r="C27" s="62">
        <v>3000000</v>
      </c>
      <c r="D27" s="62" t="s">
        <v>41</v>
      </c>
      <c r="E27" s="62" t="s">
        <v>426</v>
      </c>
      <c r="F27" s="62">
        <v>60</v>
      </c>
      <c r="G27" s="62" t="s">
        <v>51</v>
      </c>
      <c r="H27" s="62"/>
      <c r="I27" s="62">
        <f t="shared" si="0"/>
        <v>0</v>
      </c>
      <c r="J27" s="63" t="s">
        <v>34</v>
      </c>
      <c r="K27" s="62" t="s">
        <v>1008</v>
      </c>
      <c r="L27" s="97">
        <f t="shared" si="12"/>
        <v>0</v>
      </c>
      <c r="M27" s="97"/>
      <c r="N27" s="97"/>
      <c r="O27" s="97">
        <f t="shared" si="13"/>
        <v>3129000</v>
      </c>
      <c r="P27" s="97">
        <v>3000000</v>
      </c>
      <c r="Q27" s="97">
        <v>129000</v>
      </c>
      <c r="R27" s="97">
        <f t="shared" si="14"/>
        <v>0</v>
      </c>
      <c r="S27" s="97"/>
      <c r="T27" s="97"/>
      <c r="U27" s="97">
        <f t="shared" si="15"/>
        <v>0</v>
      </c>
      <c r="V27" s="97"/>
      <c r="W27" s="97"/>
      <c r="X27" s="97">
        <f t="shared" si="16"/>
        <v>0</v>
      </c>
      <c r="Y27" s="97"/>
      <c r="Z27" s="97"/>
      <c r="AA27" s="98">
        <f t="shared" si="17"/>
        <v>-129000</v>
      </c>
      <c r="AB27" s="99">
        <v>45841</v>
      </c>
    </row>
    <row r="28" spans="1:28" ht="16.5" thickBot="1" x14ac:dyDescent="0.3">
      <c r="A28" s="61">
        <v>45866</v>
      </c>
      <c r="B28" s="104" t="s">
        <v>345</v>
      </c>
      <c r="C28" s="104"/>
      <c r="D28" s="104" t="s">
        <v>31</v>
      </c>
      <c r="E28" s="104" t="s">
        <v>197</v>
      </c>
      <c r="F28" s="104">
        <v>125</v>
      </c>
      <c r="G28" s="104" t="s">
        <v>29</v>
      </c>
      <c r="H28" s="170">
        <v>2460</v>
      </c>
      <c r="I28" s="170">
        <f t="shared" si="0"/>
        <v>307500</v>
      </c>
      <c r="J28" s="171" t="s">
        <v>34</v>
      </c>
      <c r="K28" s="170"/>
      <c r="L28" s="172">
        <f t="shared" si="12"/>
        <v>0</v>
      </c>
      <c r="M28" s="172"/>
      <c r="N28" s="172"/>
      <c r="O28" s="172">
        <f t="shared" si="13"/>
        <v>0</v>
      </c>
      <c r="P28" s="172"/>
      <c r="Q28" s="172"/>
      <c r="R28" s="172">
        <f t="shared" si="14"/>
        <v>0</v>
      </c>
      <c r="S28" s="172"/>
      <c r="T28" s="172"/>
      <c r="U28" s="172">
        <f t="shared" si="15"/>
        <v>370000</v>
      </c>
      <c r="V28" s="172">
        <v>370000</v>
      </c>
      <c r="W28" s="172"/>
      <c r="X28" s="172">
        <f t="shared" si="16"/>
        <v>0</v>
      </c>
      <c r="Y28" s="172"/>
      <c r="Z28" s="172"/>
      <c r="AA28" s="173">
        <f t="shared" si="17"/>
        <v>-62500</v>
      </c>
      <c r="AB28" s="174">
        <v>45866</v>
      </c>
    </row>
    <row r="29" spans="1:28" ht="15.75" x14ac:dyDescent="0.25">
      <c r="A29" s="39">
        <v>45885</v>
      </c>
      <c r="B29" s="35" t="s">
        <v>902</v>
      </c>
      <c r="C29" s="35"/>
      <c r="D29" s="35" t="s">
        <v>31</v>
      </c>
      <c r="E29" s="35" t="s">
        <v>372</v>
      </c>
      <c r="F29" s="35">
        <v>9</v>
      </c>
      <c r="G29" s="35" t="s">
        <v>33</v>
      </c>
      <c r="H29" s="128">
        <v>250000</v>
      </c>
      <c r="I29" s="128">
        <f t="shared" si="0"/>
        <v>2250000</v>
      </c>
      <c r="J29" s="119" t="s">
        <v>34</v>
      </c>
      <c r="K29" s="128"/>
      <c r="L29" s="120">
        <f t="shared" si="12"/>
        <v>0</v>
      </c>
      <c r="M29" s="120"/>
      <c r="N29" s="120"/>
      <c r="O29" s="120">
        <f t="shared" si="13"/>
        <v>0</v>
      </c>
      <c r="P29" s="120"/>
      <c r="Q29" s="120"/>
      <c r="R29" s="120">
        <f t="shared" si="14"/>
        <v>0</v>
      </c>
      <c r="S29" s="120"/>
      <c r="T29" s="120"/>
      <c r="U29" s="120">
        <f t="shared" si="15"/>
        <v>2500000</v>
      </c>
      <c r="V29" s="120">
        <v>2500000</v>
      </c>
      <c r="W29" s="120"/>
      <c r="X29" s="120">
        <f t="shared" si="16"/>
        <v>0</v>
      </c>
      <c r="Y29" s="120"/>
      <c r="Z29" s="120"/>
      <c r="AA29" s="121">
        <f t="shared" si="17"/>
        <v>-250000</v>
      </c>
      <c r="AB29" s="122">
        <v>45884</v>
      </c>
    </row>
    <row r="30" spans="1:28" ht="16.5" thickBot="1" x14ac:dyDescent="0.3">
      <c r="A30" s="95">
        <v>45894</v>
      </c>
      <c r="B30" s="62" t="s">
        <v>67</v>
      </c>
      <c r="C30" s="62"/>
      <c r="D30" s="62" t="s">
        <v>41</v>
      </c>
      <c r="E30" s="62" t="s">
        <v>293</v>
      </c>
      <c r="F30" s="62">
        <v>240</v>
      </c>
      <c r="G30" s="62" t="s">
        <v>74</v>
      </c>
      <c r="H30" s="62">
        <v>65000</v>
      </c>
      <c r="I30" s="62">
        <f t="shared" si="0"/>
        <v>15600000</v>
      </c>
      <c r="J30" s="63" t="s">
        <v>240</v>
      </c>
      <c r="K30" s="117" t="s">
        <v>1137</v>
      </c>
      <c r="L30" s="97">
        <f t="shared" si="12"/>
        <v>0</v>
      </c>
      <c r="M30" s="97"/>
      <c r="N30" s="97"/>
      <c r="O30" s="97">
        <f t="shared" si="13"/>
        <v>15600000</v>
      </c>
      <c r="P30" s="97">
        <v>5200000</v>
      </c>
      <c r="Q30" s="97">
        <f>5200000+5200000</f>
        <v>10400000</v>
      </c>
      <c r="R30" s="97">
        <f t="shared" si="14"/>
        <v>0</v>
      </c>
      <c r="S30" s="97"/>
      <c r="T30" s="97"/>
      <c r="U30" s="97">
        <f t="shared" si="15"/>
        <v>0</v>
      </c>
      <c r="V30" s="97"/>
      <c r="W30" s="97"/>
      <c r="X30" s="97">
        <f t="shared" si="16"/>
        <v>0</v>
      </c>
      <c r="Y30" s="97"/>
      <c r="Z30" s="97"/>
      <c r="AA30" s="98">
        <f t="shared" si="17"/>
        <v>0</v>
      </c>
      <c r="AB30" s="99">
        <v>45994</v>
      </c>
    </row>
    <row r="31" spans="1:28" ht="15.75" x14ac:dyDescent="0.25">
      <c r="A31" s="39">
        <v>45902</v>
      </c>
      <c r="B31" s="35" t="s">
        <v>222</v>
      </c>
      <c r="C31" s="35"/>
      <c r="D31" s="35" t="s">
        <v>41</v>
      </c>
      <c r="E31" s="35" t="s">
        <v>98</v>
      </c>
      <c r="F31" s="35">
        <v>23</v>
      </c>
      <c r="G31" s="35" t="s">
        <v>51</v>
      </c>
      <c r="H31" s="35">
        <v>43000</v>
      </c>
      <c r="I31" s="35">
        <f t="shared" si="0"/>
        <v>989000</v>
      </c>
      <c r="J31" s="41" t="s">
        <v>34</v>
      </c>
      <c r="K31" s="35"/>
      <c r="L31" s="92">
        <f t="shared" si="12"/>
        <v>0</v>
      </c>
      <c r="M31" s="92"/>
      <c r="N31" s="92"/>
      <c r="O31" s="92">
        <f t="shared" si="13"/>
        <v>0</v>
      </c>
      <c r="P31" s="92"/>
      <c r="Q31" s="92"/>
      <c r="R31" s="92">
        <f t="shared" si="14"/>
        <v>0</v>
      </c>
      <c r="S31" s="92"/>
      <c r="T31" s="92"/>
      <c r="U31" s="92">
        <f t="shared" si="15"/>
        <v>1053000</v>
      </c>
      <c r="V31" s="92">
        <v>1053000</v>
      </c>
      <c r="W31" s="92"/>
      <c r="X31" s="92">
        <f t="shared" si="16"/>
        <v>0</v>
      </c>
      <c r="Y31" s="92"/>
      <c r="Z31" s="92"/>
      <c r="AA31" s="93">
        <f t="shared" si="17"/>
        <v>-64000</v>
      </c>
      <c r="AB31" s="94">
        <v>45902</v>
      </c>
    </row>
    <row r="32" spans="1:28" ht="15.75" x14ac:dyDescent="0.25">
      <c r="A32" s="32">
        <v>45904</v>
      </c>
      <c r="B32" s="33" t="s">
        <v>492</v>
      </c>
      <c r="C32" s="33"/>
      <c r="D32" s="33" t="s">
        <v>31</v>
      </c>
      <c r="E32" s="33" t="s">
        <v>98</v>
      </c>
      <c r="F32" s="21">
        <v>45.2</v>
      </c>
      <c r="G32" s="33" t="s">
        <v>51</v>
      </c>
      <c r="H32" s="21">
        <v>43000</v>
      </c>
      <c r="I32" s="33">
        <f t="shared" si="0"/>
        <v>1943600.0000000002</v>
      </c>
      <c r="J32" s="82" t="s">
        <v>43</v>
      </c>
      <c r="K32" s="129" t="s">
        <v>1116</v>
      </c>
      <c r="L32" s="9">
        <f t="shared" si="12"/>
        <v>1874600</v>
      </c>
      <c r="M32" s="9">
        <v>1874600</v>
      </c>
      <c r="N32" s="9"/>
      <c r="O32" s="9">
        <f t="shared" si="13"/>
        <v>0</v>
      </c>
      <c r="P32" s="9"/>
      <c r="Q32" s="9"/>
      <c r="R32" s="9">
        <f t="shared" si="14"/>
        <v>0</v>
      </c>
      <c r="S32" s="9"/>
      <c r="T32" s="9"/>
      <c r="U32" s="9">
        <f t="shared" si="15"/>
        <v>0</v>
      </c>
      <c r="V32" s="9"/>
      <c r="W32" s="9"/>
      <c r="X32" s="9">
        <f t="shared" si="16"/>
        <v>0</v>
      </c>
      <c r="Y32" s="9"/>
      <c r="Z32" s="9"/>
      <c r="AA32" s="10">
        <f t="shared" si="17"/>
        <v>69000.000000000233</v>
      </c>
      <c r="AB32" s="11">
        <v>45939</v>
      </c>
    </row>
    <row r="33" spans="1:28" ht="15.75" x14ac:dyDescent="0.25">
      <c r="A33" s="32">
        <v>45905</v>
      </c>
      <c r="B33" s="33" t="s">
        <v>549</v>
      </c>
      <c r="C33" s="33"/>
      <c r="D33" s="33" t="s">
        <v>31</v>
      </c>
      <c r="E33" s="33" t="s">
        <v>467</v>
      </c>
      <c r="F33" s="33">
        <v>50.2</v>
      </c>
      <c r="G33" s="33" t="s">
        <v>51</v>
      </c>
      <c r="H33" s="33">
        <v>42000</v>
      </c>
      <c r="I33" s="33">
        <f t="shared" si="0"/>
        <v>2108400</v>
      </c>
      <c r="J33" s="37" t="s">
        <v>34</v>
      </c>
      <c r="K33" s="33"/>
      <c r="L33" s="9">
        <f t="shared" si="12"/>
        <v>0</v>
      </c>
      <c r="M33" s="9"/>
      <c r="N33" s="9"/>
      <c r="O33" s="9">
        <f t="shared" si="13"/>
        <v>0</v>
      </c>
      <c r="P33" s="9"/>
      <c r="Q33" s="9"/>
      <c r="R33" s="9">
        <f t="shared" si="14"/>
        <v>0</v>
      </c>
      <c r="S33" s="9"/>
      <c r="T33" s="9"/>
      <c r="U33" s="9">
        <f t="shared" si="15"/>
        <v>2142000</v>
      </c>
      <c r="V33" s="9">
        <v>2142000</v>
      </c>
      <c r="W33" s="9"/>
      <c r="X33" s="9">
        <f t="shared" si="16"/>
        <v>0</v>
      </c>
      <c r="Y33" s="9"/>
      <c r="Z33" s="9"/>
      <c r="AA33" s="10">
        <f t="shared" si="17"/>
        <v>-33600</v>
      </c>
      <c r="AB33" s="11">
        <v>45905</v>
      </c>
    </row>
    <row r="34" spans="1:28" ht="15.75" x14ac:dyDescent="0.25">
      <c r="A34" s="32">
        <v>45908</v>
      </c>
      <c r="B34" s="33" t="s">
        <v>895</v>
      </c>
      <c r="C34" s="33"/>
      <c r="D34" s="33" t="s">
        <v>31</v>
      </c>
      <c r="E34" s="33" t="s">
        <v>135</v>
      </c>
      <c r="F34" s="33">
        <v>28.5</v>
      </c>
      <c r="G34" s="33" t="s">
        <v>51</v>
      </c>
      <c r="H34" s="33">
        <v>43000</v>
      </c>
      <c r="I34" s="33">
        <f t="shared" si="0"/>
        <v>1225500</v>
      </c>
      <c r="J34" s="37" t="s">
        <v>34</v>
      </c>
      <c r="K34" s="33"/>
      <c r="L34" s="9">
        <f t="shared" si="12"/>
        <v>0</v>
      </c>
      <c r="M34" s="9"/>
      <c r="N34" s="9"/>
      <c r="O34" s="9">
        <f t="shared" si="13"/>
        <v>1257500</v>
      </c>
      <c r="P34" s="9">
        <v>1257500</v>
      </c>
      <c r="Q34" s="9"/>
      <c r="R34" s="9">
        <f t="shared" si="14"/>
        <v>0</v>
      </c>
      <c r="S34" s="9"/>
      <c r="T34" s="9"/>
      <c r="U34" s="9">
        <f t="shared" si="15"/>
        <v>0</v>
      </c>
      <c r="V34" s="9"/>
      <c r="W34" s="9"/>
      <c r="X34" s="9">
        <f t="shared" si="16"/>
        <v>0</v>
      </c>
      <c r="Y34" s="9"/>
      <c r="Z34" s="9"/>
      <c r="AA34" s="10">
        <f t="shared" si="17"/>
        <v>-32000</v>
      </c>
      <c r="AB34" s="11">
        <v>45908</v>
      </c>
    </row>
    <row r="35" spans="1:28" ht="15.75" x14ac:dyDescent="0.25">
      <c r="A35" s="32">
        <v>45915</v>
      </c>
      <c r="B35" s="33" t="s">
        <v>154</v>
      </c>
      <c r="C35" s="33"/>
      <c r="D35" s="33" t="s">
        <v>31</v>
      </c>
      <c r="E35" s="33" t="s">
        <v>91</v>
      </c>
      <c r="F35" s="33">
        <v>3200</v>
      </c>
      <c r="G35" s="33" t="s">
        <v>29</v>
      </c>
      <c r="H35" s="33">
        <v>4000</v>
      </c>
      <c r="I35" s="33">
        <f t="shared" si="0"/>
        <v>12800000</v>
      </c>
      <c r="J35" s="37" t="s">
        <v>240</v>
      </c>
      <c r="K35" s="90" t="s">
        <v>1137</v>
      </c>
      <c r="L35" s="9">
        <f t="shared" si="12"/>
        <v>0</v>
      </c>
      <c r="M35" s="9"/>
      <c r="N35" s="9"/>
      <c r="O35" s="9">
        <f t="shared" si="13"/>
        <v>12800000</v>
      </c>
      <c r="P35" s="9">
        <v>2165000</v>
      </c>
      <c r="Q35" s="9">
        <f>10000000+635000</f>
        <v>10635000</v>
      </c>
      <c r="R35" s="9">
        <f t="shared" si="14"/>
        <v>0</v>
      </c>
      <c r="S35" s="9"/>
      <c r="T35" s="9"/>
      <c r="U35" s="9">
        <f t="shared" si="15"/>
        <v>0</v>
      </c>
      <c r="V35" s="9"/>
      <c r="W35" s="9"/>
      <c r="X35" s="9">
        <f t="shared" si="16"/>
        <v>0</v>
      </c>
      <c r="Y35" s="9"/>
      <c r="Z35" s="9"/>
      <c r="AA35" s="10">
        <f t="shared" si="17"/>
        <v>0</v>
      </c>
      <c r="AB35" s="11">
        <v>45992</v>
      </c>
    </row>
    <row r="36" spans="1:28" ht="15.75" x14ac:dyDescent="0.25">
      <c r="A36" s="32">
        <v>45915</v>
      </c>
      <c r="B36" s="33" t="s">
        <v>723</v>
      </c>
      <c r="C36" s="33"/>
      <c r="D36" s="33" t="s">
        <v>41</v>
      </c>
      <c r="E36" s="33" t="s">
        <v>86</v>
      </c>
      <c r="F36" s="33">
        <v>25</v>
      </c>
      <c r="G36" s="33" t="s">
        <v>51</v>
      </c>
      <c r="H36" s="33">
        <v>120000</v>
      </c>
      <c r="I36" s="33">
        <f t="shared" si="0"/>
        <v>3000000</v>
      </c>
      <c r="J36" s="82" t="s">
        <v>43</v>
      </c>
      <c r="K36" s="33"/>
      <c r="L36" s="9">
        <f t="shared" si="12"/>
        <v>2990000</v>
      </c>
      <c r="M36" s="9">
        <v>2990000</v>
      </c>
      <c r="N36" s="9"/>
      <c r="O36" s="9">
        <f t="shared" si="13"/>
        <v>0</v>
      </c>
      <c r="P36" s="9"/>
      <c r="Q36" s="9"/>
      <c r="R36" s="9">
        <f t="shared" si="14"/>
        <v>0</v>
      </c>
      <c r="S36" s="9"/>
      <c r="T36" s="9"/>
      <c r="U36" s="9">
        <f t="shared" si="15"/>
        <v>0</v>
      </c>
      <c r="V36" s="9"/>
      <c r="W36" s="9"/>
      <c r="X36" s="9">
        <f t="shared" si="16"/>
        <v>0</v>
      </c>
      <c r="Y36" s="9"/>
      <c r="Z36" s="9"/>
      <c r="AA36" s="10">
        <f t="shared" si="17"/>
        <v>10000</v>
      </c>
      <c r="AB36" s="11">
        <v>45915</v>
      </c>
    </row>
    <row r="37" spans="1:28" ht="15.75" x14ac:dyDescent="0.25">
      <c r="A37" s="32">
        <v>45923</v>
      </c>
      <c r="B37" s="33" t="s">
        <v>133</v>
      </c>
      <c r="C37" s="33"/>
      <c r="D37" s="33" t="s">
        <v>31</v>
      </c>
      <c r="E37" s="33" t="s">
        <v>86</v>
      </c>
      <c r="F37" s="33">
        <v>200</v>
      </c>
      <c r="G37" s="33" t="s">
        <v>51</v>
      </c>
      <c r="H37" s="33">
        <v>82000</v>
      </c>
      <c r="I37" s="33">
        <f t="shared" si="0"/>
        <v>16400000</v>
      </c>
      <c r="J37" s="82" t="s">
        <v>38</v>
      </c>
      <c r="K37" s="130" t="s">
        <v>1177</v>
      </c>
      <c r="L37" s="9">
        <f t="shared" si="12"/>
        <v>0</v>
      </c>
      <c r="M37" s="9"/>
      <c r="N37" s="9"/>
      <c r="O37" s="9">
        <f t="shared" si="13"/>
        <v>0</v>
      </c>
      <c r="P37" s="9"/>
      <c r="Q37" s="9"/>
      <c r="R37" s="9">
        <f t="shared" si="14"/>
        <v>0</v>
      </c>
      <c r="S37" s="9"/>
      <c r="T37" s="9"/>
      <c r="U37" s="9">
        <f t="shared" si="15"/>
        <v>0</v>
      </c>
      <c r="V37" s="9"/>
      <c r="W37" s="9"/>
      <c r="X37" s="9">
        <f t="shared" si="16"/>
        <v>0</v>
      </c>
      <c r="Y37" s="9"/>
      <c r="Z37" s="9"/>
      <c r="AA37" s="10">
        <f t="shared" si="17"/>
        <v>16400000</v>
      </c>
      <c r="AB37" s="11"/>
    </row>
    <row r="38" spans="1:28" ht="15.75" x14ac:dyDescent="0.25">
      <c r="A38" s="32">
        <v>45923</v>
      </c>
      <c r="B38" s="33" t="s">
        <v>133</v>
      </c>
      <c r="C38" s="33"/>
      <c r="D38" s="33" t="s">
        <v>31</v>
      </c>
      <c r="E38" s="33" t="s">
        <v>423</v>
      </c>
      <c r="F38" s="33">
        <v>138.6</v>
      </c>
      <c r="G38" s="33" t="s">
        <v>51</v>
      </c>
      <c r="H38" s="33">
        <v>43000</v>
      </c>
      <c r="I38" s="33">
        <f t="shared" si="0"/>
        <v>5959800</v>
      </c>
      <c r="J38" s="82" t="s">
        <v>38</v>
      </c>
      <c r="K38" s="130" t="s">
        <v>1177</v>
      </c>
      <c r="L38" s="9">
        <f t="shared" si="12"/>
        <v>0</v>
      </c>
      <c r="M38" s="9"/>
      <c r="N38" s="9"/>
      <c r="O38" s="9">
        <f t="shared" si="13"/>
        <v>0</v>
      </c>
      <c r="P38" s="9"/>
      <c r="Q38" s="9"/>
      <c r="R38" s="9">
        <f t="shared" si="14"/>
        <v>0</v>
      </c>
      <c r="S38" s="9"/>
      <c r="T38" s="9"/>
      <c r="U38" s="9">
        <f t="shared" si="15"/>
        <v>0</v>
      </c>
      <c r="V38" s="9"/>
      <c r="W38" s="9"/>
      <c r="X38" s="9">
        <f t="shared" si="16"/>
        <v>0</v>
      </c>
      <c r="Y38" s="9"/>
      <c r="Z38" s="9"/>
      <c r="AA38" s="10">
        <f t="shared" si="17"/>
        <v>5959800</v>
      </c>
      <c r="AB38" s="11"/>
    </row>
    <row r="39" spans="1:28" ht="15.75" x14ac:dyDescent="0.25">
      <c r="A39" s="32">
        <v>45923</v>
      </c>
      <c r="B39" s="33" t="s">
        <v>133</v>
      </c>
      <c r="C39" s="33"/>
      <c r="D39" s="33" t="s">
        <v>31</v>
      </c>
      <c r="E39" s="33" t="s">
        <v>85</v>
      </c>
      <c r="F39" s="33">
        <v>95.9</v>
      </c>
      <c r="G39" s="33" t="s">
        <v>51</v>
      </c>
      <c r="H39" s="33">
        <v>43000</v>
      </c>
      <c r="I39" s="33">
        <f t="shared" si="0"/>
        <v>4123700.0000000005</v>
      </c>
      <c r="J39" s="82" t="s">
        <v>38</v>
      </c>
      <c r="K39" s="130" t="s">
        <v>1177</v>
      </c>
      <c r="L39" s="9">
        <f t="shared" si="12"/>
        <v>0</v>
      </c>
      <c r="M39" s="9"/>
      <c r="N39" s="9"/>
      <c r="O39" s="9">
        <f t="shared" si="13"/>
        <v>0</v>
      </c>
      <c r="P39" s="9"/>
      <c r="Q39" s="9"/>
      <c r="R39" s="9">
        <f t="shared" si="14"/>
        <v>0</v>
      </c>
      <c r="S39" s="9"/>
      <c r="T39" s="9"/>
      <c r="U39" s="9">
        <f t="shared" si="15"/>
        <v>0</v>
      </c>
      <c r="V39" s="9"/>
      <c r="W39" s="9"/>
      <c r="X39" s="9">
        <f t="shared" si="16"/>
        <v>0</v>
      </c>
      <c r="Y39" s="9"/>
      <c r="Z39" s="9"/>
      <c r="AA39" s="10">
        <f t="shared" si="17"/>
        <v>4123700.0000000005</v>
      </c>
      <c r="AB39" s="11"/>
    </row>
    <row r="40" spans="1:28" ht="15.75" x14ac:dyDescent="0.25">
      <c r="A40" s="32">
        <v>45923</v>
      </c>
      <c r="B40" s="33" t="s">
        <v>35</v>
      </c>
      <c r="C40" s="33"/>
      <c r="D40" s="33" t="s">
        <v>41</v>
      </c>
      <c r="E40" s="33" t="s">
        <v>1173</v>
      </c>
      <c r="F40" s="33">
        <v>632</v>
      </c>
      <c r="G40" s="33" t="s">
        <v>51</v>
      </c>
      <c r="H40" s="33">
        <v>14300</v>
      </c>
      <c r="I40" s="33">
        <f t="shared" si="0"/>
        <v>9037600</v>
      </c>
      <c r="J40" s="82" t="s">
        <v>38</v>
      </c>
      <c r="K40" s="107" t="s">
        <v>1179</v>
      </c>
      <c r="L40" s="9">
        <f t="shared" si="12"/>
        <v>5185000</v>
      </c>
      <c r="M40" s="9">
        <v>5185000</v>
      </c>
      <c r="N40" s="9"/>
      <c r="O40" s="9">
        <f t="shared" si="13"/>
        <v>0</v>
      </c>
      <c r="P40" s="9"/>
      <c r="Q40" s="9"/>
      <c r="R40" s="9">
        <f t="shared" si="14"/>
        <v>0</v>
      </c>
      <c r="S40" s="9"/>
      <c r="T40" s="9"/>
      <c r="U40" s="9">
        <f t="shared" si="15"/>
        <v>0</v>
      </c>
      <c r="V40" s="9"/>
      <c r="W40" s="9"/>
      <c r="X40" s="9">
        <f t="shared" si="16"/>
        <v>0</v>
      </c>
      <c r="Y40" s="9"/>
      <c r="Z40" s="9"/>
      <c r="AA40" s="10">
        <f t="shared" si="17"/>
        <v>3852600</v>
      </c>
      <c r="AB40" s="11">
        <v>45929</v>
      </c>
    </row>
    <row r="41" spans="1:28" ht="15.75" x14ac:dyDescent="0.25">
      <c r="A41" s="32">
        <v>45923</v>
      </c>
      <c r="B41" s="33" t="s">
        <v>261</v>
      </c>
      <c r="C41" s="33"/>
      <c r="D41" s="33" t="s">
        <v>31</v>
      </c>
      <c r="E41" s="33" t="s">
        <v>297</v>
      </c>
      <c r="F41" s="33">
        <v>8000</v>
      </c>
      <c r="G41" s="33" t="s">
        <v>29</v>
      </c>
      <c r="H41" s="33">
        <v>1900</v>
      </c>
      <c r="I41" s="33">
        <f t="shared" si="0"/>
        <v>15200000</v>
      </c>
      <c r="J41" s="82" t="s">
        <v>38</v>
      </c>
      <c r="K41" s="107" t="s">
        <v>1153</v>
      </c>
      <c r="L41" s="9">
        <f t="shared" si="12"/>
        <v>0</v>
      </c>
      <c r="M41" s="9"/>
      <c r="N41" s="9"/>
      <c r="O41" s="9">
        <f t="shared" si="13"/>
        <v>0</v>
      </c>
      <c r="P41" s="9"/>
      <c r="Q41" s="9"/>
      <c r="R41" s="9">
        <f t="shared" si="14"/>
        <v>0</v>
      </c>
      <c r="S41" s="9"/>
      <c r="T41" s="9"/>
      <c r="U41" s="9">
        <f t="shared" si="15"/>
        <v>0</v>
      </c>
      <c r="V41" s="9"/>
      <c r="W41" s="9"/>
      <c r="X41" s="9">
        <f t="shared" si="16"/>
        <v>0</v>
      </c>
      <c r="Y41" s="9"/>
      <c r="Z41" s="9"/>
      <c r="AA41" s="10">
        <f t="shared" si="17"/>
        <v>15200000</v>
      </c>
      <c r="AB41" s="11"/>
    </row>
    <row r="42" spans="1:28" ht="15.75" x14ac:dyDescent="0.25">
      <c r="A42" s="32">
        <v>45929</v>
      </c>
      <c r="B42" s="33" t="s">
        <v>1185</v>
      </c>
      <c r="C42" s="33"/>
      <c r="D42" s="33" t="s">
        <v>31</v>
      </c>
      <c r="E42" s="33" t="s">
        <v>139</v>
      </c>
      <c r="F42" s="33">
        <v>4</v>
      </c>
      <c r="G42" s="33" t="s">
        <v>23</v>
      </c>
      <c r="H42" s="33">
        <v>400000</v>
      </c>
      <c r="I42" s="33">
        <f t="shared" si="0"/>
        <v>1600000</v>
      </c>
      <c r="J42" s="37" t="s">
        <v>240</v>
      </c>
      <c r="K42" s="90" t="s">
        <v>1148</v>
      </c>
      <c r="L42" s="9">
        <f t="shared" si="12"/>
        <v>0</v>
      </c>
      <c r="M42" s="9"/>
      <c r="N42" s="9"/>
      <c r="O42" s="9">
        <f t="shared" si="13"/>
        <v>1600000</v>
      </c>
      <c r="P42" s="9">
        <v>1600000</v>
      </c>
      <c r="Q42" s="9"/>
      <c r="R42" s="9">
        <f t="shared" si="14"/>
        <v>0</v>
      </c>
      <c r="S42" s="9"/>
      <c r="T42" s="9"/>
      <c r="U42" s="9">
        <f t="shared" si="15"/>
        <v>0</v>
      </c>
      <c r="V42" s="9"/>
      <c r="W42" s="9"/>
      <c r="X42" s="9">
        <f t="shared" si="16"/>
        <v>0</v>
      </c>
      <c r="Y42" s="9"/>
      <c r="Z42" s="9"/>
      <c r="AA42" s="10">
        <f t="shared" si="17"/>
        <v>0</v>
      </c>
      <c r="AB42" s="11">
        <v>46017</v>
      </c>
    </row>
    <row r="43" spans="1:28" ht="15.75" x14ac:dyDescent="0.25">
      <c r="A43" s="32">
        <v>45929</v>
      </c>
      <c r="B43" s="33" t="s">
        <v>1185</v>
      </c>
      <c r="C43" s="33"/>
      <c r="D43" s="33" t="s">
        <v>31</v>
      </c>
      <c r="E43" s="33" t="s">
        <v>166</v>
      </c>
      <c r="F43" s="33">
        <v>2</v>
      </c>
      <c r="G43" s="33" t="s">
        <v>23</v>
      </c>
      <c r="H43" s="33">
        <v>400000</v>
      </c>
      <c r="I43" s="33">
        <f t="shared" si="0"/>
        <v>800000</v>
      </c>
      <c r="J43" s="37" t="s">
        <v>240</v>
      </c>
      <c r="K43" s="90" t="s">
        <v>1148</v>
      </c>
      <c r="L43" s="9">
        <f t="shared" si="12"/>
        <v>0</v>
      </c>
      <c r="M43" s="9"/>
      <c r="N43" s="9"/>
      <c r="O43" s="9">
        <f t="shared" si="13"/>
        <v>800000</v>
      </c>
      <c r="P43" s="9">
        <v>800000</v>
      </c>
      <c r="Q43" s="9"/>
      <c r="R43" s="9">
        <f t="shared" si="14"/>
        <v>0</v>
      </c>
      <c r="S43" s="9"/>
      <c r="T43" s="9"/>
      <c r="U43" s="9">
        <f t="shared" si="15"/>
        <v>0</v>
      </c>
      <c r="V43" s="9"/>
      <c r="W43" s="9"/>
      <c r="X43" s="9">
        <f t="shared" si="16"/>
        <v>0</v>
      </c>
      <c r="Y43" s="9"/>
      <c r="Z43" s="9"/>
      <c r="AA43" s="10">
        <f t="shared" si="17"/>
        <v>0</v>
      </c>
      <c r="AB43" s="11">
        <v>46017</v>
      </c>
    </row>
    <row r="44" spans="1:28" ht="15.75" x14ac:dyDescent="0.25">
      <c r="A44" s="32">
        <v>45929</v>
      </c>
      <c r="B44" s="33" t="s">
        <v>252</v>
      </c>
      <c r="C44" s="33"/>
      <c r="D44" s="33" t="s">
        <v>31</v>
      </c>
      <c r="E44" s="33" t="s">
        <v>95</v>
      </c>
      <c r="F44" s="33">
        <v>15600</v>
      </c>
      <c r="G44" s="33" t="s">
        <v>29</v>
      </c>
      <c r="H44" s="33">
        <v>3900</v>
      </c>
      <c r="I44" s="33">
        <f t="shared" si="0"/>
        <v>60840000</v>
      </c>
      <c r="J44" s="37" t="s">
        <v>241</v>
      </c>
      <c r="K44" s="90" t="s">
        <v>1186</v>
      </c>
      <c r="L44" s="9">
        <f t="shared" si="12"/>
        <v>9950000</v>
      </c>
      <c r="M44" s="9">
        <v>9950000</v>
      </c>
      <c r="N44" s="9"/>
      <c r="O44" s="9">
        <f t="shared" si="13"/>
        <v>0</v>
      </c>
      <c r="P44" s="9"/>
      <c r="Q44" s="9"/>
      <c r="R44" s="9">
        <f t="shared" si="14"/>
        <v>28968445</v>
      </c>
      <c r="S44" s="9">
        <v>28968445</v>
      </c>
      <c r="T44" s="9"/>
      <c r="U44" s="9">
        <f t="shared" si="15"/>
        <v>21921555</v>
      </c>
      <c r="V44" s="9">
        <v>6066555</v>
      </c>
      <c r="W44" s="9">
        <v>15855000</v>
      </c>
      <c r="X44" s="9">
        <f t="shared" si="16"/>
        <v>0</v>
      </c>
      <c r="Y44" s="9"/>
      <c r="Z44" s="9"/>
      <c r="AA44" s="10">
        <f t="shared" si="17"/>
        <v>0</v>
      </c>
      <c r="AB44" s="11">
        <v>46000</v>
      </c>
    </row>
    <row r="45" spans="1:28" ht="15.75" x14ac:dyDescent="0.25">
      <c r="A45" s="32">
        <v>45930</v>
      </c>
      <c r="B45" s="33" t="s">
        <v>35</v>
      </c>
      <c r="C45" s="33"/>
      <c r="D45" s="33" t="s">
        <v>41</v>
      </c>
      <c r="E45" s="33" t="s">
        <v>1188</v>
      </c>
      <c r="F45" s="33">
        <v>644</v>
      </c>
      <c r="G45" s="33" t="s">
        <v>51</v>
      </c>
      <c r="H45" s="33">
        <v>14300</v>
      </c>
      <c r="I45" s="33">
        <f t="shared" si="0"/>
        <v>9209200</v>
      </c>
      <c r="J45" s="82" t="s">
        <v>43</v>
      </c>
      <c r="K45" s="107" t="s">
        <v>1179</v>
      </c>
      <c r="L45" s="9">
        <f t="shared" si="12"/>
        <v>0</v>
      </c>
      <c r="M45" s="9"/>
      <c r="N45" s="9"/>
      <c r="O45" s="9">
        <f t="shared" si="13"/>
        <v>0</v>
      </c>
      <c r="P45" s="9"/>
      <c r="Q45" s="9"/>
      <c r="R45" s="9">
        <f t="shared" si="14"/>
        <v>0</v>
      </c>
      <c r="S45" s="9"/>
      <c r="T45" s="9"/>
      <c r="U45" s="9">
        <f t="shared" si="15"/>
        <v>0</v>
      </c>
      <c r="V45" s="9"/>
      <c r="W45" s="9"/>
      <c r="X45" s="9">
        <f t="shared" si="16"/>
        <v>0</v>
      </c>
      <c r="Y45" s="9"/>
      <c r="Z45" s="9"/>
      <c r="AA45" s="10">
        <f t="shared" si="17"/>
        <v>9209200</v>
      </c>
      <c r="AB45" s="11"/>
    </row>
    <row r="46" spans="1:28" ht="15.75" x14ac:dyDescent="0.25">
      <c r="A46" s="39">
        <v>45930</v>
      </c>
      <c r="B46" s="33" t="s">
        <v>154</v>
      </c>
      <c r="C46" s="33"/>
      <c r="D46" s="33" t="s">
        <v>31</v>
      </c>
      <c r="E46" s="33" t="s">
        <v>91</v>
      </c>
      <c r="F46" s="33">
        <v>3200</v>
      </c>
      <c r="G46" s="33" t="s">
        <v>29</v>
      </c>
      <c r="H46" s="33">
        <v>4000</v>
      </c>
      <c r="I46" s="33">
        <f t="shared" si="0"/>
        <v>12800000</v>
      </c>
      <c r="J46" s="37" t="s">
        <v>240</v>
      </c>
      <c r="K46" s="90" t="s">
        <v>1170</v>
      </c>
      <c r="L46" s="9">
        <f t="shared" si="12"/>
        <v>0</v>
      </c>
      <c r="M46" s="9"/>
      <c r="N46" s="9"/>
      <c r="O46" s="9">
        <f t="shared" si="13"/>
        <v>12800000</v>
      </c>
      <c r="P46" s="9"/>
      <c r="Q46" s="9">
        <v>12800000</v>
      </c>
      <c r="R46" s="9">
        <f t="shared" si="14"/>
        <v>0</v>
      </c>
      <c r="S46" s="9"/>
      <c r="T46" s="9"/>
      <c r="U46" s="9">
        <f t="shared" si="15"/>
        <v>0</v>
      </c>
      <c r="V46" s="9"/>
      <c r="W46" s="9"/>
      <c r="X46" s="9">
        <f t="shared" si="16"/>
        <v>0</v>
      </c>
      <c r="Y46" s="9"/>
      <c r="Z46" s="9"/>
      <c r="AA46" s="10">
        <f t="shared" si="17"/>
        <v>0</v>
      </c>
      <c r="AB46" s="11">
        <v>46006</v>
      </c>
    </row>
    <row r="47" spans="1:28" ht="15.75" x14ac:dyDescent="0.25">
      <c r="A47" s="39">
        <v>45930</v>
      </c>
      <c r="B47" s="33" t="s">
        <v>154</v>
      </c>
      <c r="C47" s="33"/>
      <c r="D47" s="33" t="s">
        <v>31</v>
      </c>
      <c r="E47" s="33" t="s">
        <v>707</v>
      </c>
      <c r="F47" s="33">
        <v>2000</v>
      </c>
      <c r="G47" s="33" t="s">
        <v>29</v>
      </c>
      <c r="H47" s="33">
        <v>4000</v>
      </c>
      <c r="I47" s="33">
        <f t="shared" si="0"/>
        <v>8000000</v>
      </c>
      <c r="J47" s="82" t="s">
        <v>38</v>
      </c>
      <c r="K47" s="130" t="s">
        <v>1170</v>
      </c>
      <c r="L47" s="9">
        <f t="shared" si="12"/>
        <v>0</v>
      </c>
      <c r="M47" s="9"/>
      <c r="N47" s="9"/>
      <c r="O47" s="9">
        <f t="shared" si="13"/>
        <v>630000</v>
      </c>
      <c r="P47" s="9"/>
      <c r="Q47" s="9">
        <v>630000</v>
      </c>
      <c r="R47" s="9">
        <f t="shared" si="14"/>
        <v>0</v>
      </c>
      <c r="S47" s="9"/>
      <c r="T47" s="9"/>
      <c r="U47" s="9">
        <f t="shared" si="15"/>
        <v>0</v>
      </c>
      <c r="V47" s="9"/>
      <c r="W47" s="9"/>
      <c r="X47" s="9">
        <f t="shared" si="16"/>
        <v>0</v>
      </c>
      <c r="Y47" s="9"/>
      <c r="Z47" s="9"/>
      <c r="AA47" s="10">
        <f t="shared" si="17"/>
        <v>7370000</v>
      </c>
      <c r="AB47" s="11">
        <v>46006</v>
      </c>
    </row>
    <row r="48" spans="1:28" ht="16.5" thickBot="1" x14ac:dyDescent="0.3">
      <c r="A48" s="61">
        <v>45930</v>
      </c>
      <c r="B48" s="62" t="s">
        <v>133</v>
      </c>
      <c r="C48" s="62"/>
      <c r="D48" s="62" t="s">
        <v>41</v>
      </c>
      <c r="E48" s="62" t="s">
        <v>110</v>
      </c>
      <c r="F48" s="62">
        <v>5200</v>
      </c>
      <c r="G48" s="62" t="s">
        <v>29</v>
      </c>
      <c r="H48" s="62">
        <v>1900</v>
      </c>
      <c r="I48" s="62">
        <f t="shared" si="0"/>
        <v>9880000</v>
      </c>
      <c r="J48" s="112" t="s">
        <v>38</v>
      </c>
      <c r="K48" s="151" t="s">
        <v>1177</v>
      </c>
      <c r="L48" s="97">
        <f t="shared" si="12"/>
        <v>0</v>
      </c>
      <c r="M48" s="97"/>
      <c r="N48" s="97"/>
      <c r="O48" s="97">
        <f t="shared" si="13"/>
        <v>0</v>
      </c>
      <c r="P48" s="97"/>
      <c r="Q48" s="97"/>
      <c r="R48" s="97">
        <f t="shared" si="14"/>
        <v>0</v>
      </c>
      <c r="S48" s="97"/>
      <c r="T48" s="97"/>
      <c r="U48" s="97">
        <f t="shared" si="15"/>
        <v>0</v>
      </c>
      <c r="V48" s="97"/>
      <c r="W48" s="97"/>
      <c r="X48" s="97">
        <f t="shared" si="16"/>
        <v>0</v>
      </c>
      <c r="Y48" s="97"/>
      <c r="Z48" s="97"/>
      <c r="AA48" s="98">
        <f t="shared" si="17"/>
        <v>9880000</v>
      </c>
      <c r="AB48" s="99"/>
    </row>
    <row r="49" spans="1:28" ht="15.75" x14ac:dyDescent="0.25">
      <c r="A49" s="39">
        <v>45932</v>
      </c>
      <c r="B49" s="33" t="s">
        <v>141</v>
      </c>
      <c r="C49" s="33"/>
      <c r="D49" s="33" t="s">
        <v>31</v>
      </c>
      <c r="E49" s="33" t="s">
        <v>95</v>
      </c>
      <c r="F49" s="33">
        <v>5200</v>
      </c>
      <c r="G49" s="33" t="s">
        <v>29</v>
      </c>
      <c r="H49" s="35">
        <v>3800</v>
      </c>
      <c r="I49" s="35">
        <f t="shared" si="0"/>
        <v>19760000</v>
      </c>
      <c r="J49" s="41" t="s">
        <v>241</v>
      </c>
      <c r="K49" s="116" t="s">
        <v>1186</v>
      </c>
      <c r="L49" s="92">
        <f t="shared" si="12"/>
        <v>11292000</v>
      </c>
      <c r="M49" s="92">
        <v>11292000</v>
      </c>
      <c r="N49" s="92"/>
      <c r="O49" s="92">
        <f t="shared" si="13"/>
        <v>0</v>
      </c>
      <c r="P49" s="92"/>
      <c r="Q49" s="92"/>
      <c r="R49" s="92">
        <f t="shared" si="14"/>
        <v>8468000</v>
      </c>
      <c r="S49" s="92">
        <v>8468000</v>
      </c>
      <c r="T49" s="92"/>
      <c r="U49" s="92">
        <f t="shared" si="15"/>
        <v>0</v>
      </c>
      <c r="V49" s="92"/>
      <c r="W49" s="92"/>
      <c r="X49" s="92">
        <f t="shared" si="16"/>
        <v>0</v>
      </c>
      <c r="Y49" s="92"/>
      <c r="Z49" s="92"/>
      <c r="AA49" s="93">
        <f t="shared" si="17"/>
        <v>0</v>
      </c>
      <c r="AB49" s="94">
        <v>45994</v>
      </c>
    </row>
    <row r="50" spans="1:28" ht="15.75" x14ac:dyDescent="0.25">
      <c r="A50" s="39">
        <v>45932</v>
      </c>
      <c r="B50" s="33" t="s">
        <v>141</v>
      </c>
      <c r="C50" s="33"/>
      <c r="D50" s="33" t="s">
        <v>31</v>
      </c>
      <c r="E50" s="33" t="s">
        <v>235</v>
      </c>
      <c r="F50" s="33">
        <v>40</v>
      </c>
      <c r="G50" s="33" t="s">
        <v>51</v>
      </c>
      <c r="H50" s="33">
        <v>90000</v>
      </c>
      <c r="I50" s="33">
        <f t="shared" si="0"/>
        <v>3600000</v>
      </c>
      <c r="J50" s="37" t="s">
        <v>241</v>
      </c>
      <c r="K50" s="90" t="s">
        <v>1186</v>
      </c>
      <c r="L50" s="9">
        <f t="shared" si="12"/>
        <v>0</v>
      </c>
      <c r="M50" s="9"/>
      <c r="N50" s="9"/>
      <c r="O50" s="9">
        <f t="shared" si="13"/>
        <v>0</v>
      </c>
      <c r="P50" s="9"/>
      <c r="Q50" s="9"/>
      <c r="R50" s="9">
        <f t="shared" si="14"/>
        <v>3600000</v>
      </c>
      <c r="S50" s="9">
        <v>3600000</v>
      </c>
      <c r="T50" s="9"/>
      <c r="U50" s="9">
        <f t="shared" si="15"/>
        <v>0</v>
      </c>
      <c r="V50" s="9"/>
      <c r="W50" s="9"/>
      <c r="X50" s="9">
        <f t="shared" si="16"/>
        <v>0</v>
      </c>
      <c r="Y50" s="9"/>
      <c r="Z50" s="9"/>
      <c r="AA50" s="10">
        <f t="shared" si="17"/>
        <v>0</v>
      </c>
      <c r="AB50" s="11">
        <v>45994</v>
      </c>
    </row>
    <row r="51" spans="1:28" ht="15.75" x14ac:dyDescent="0.25">
      <c r="A51" s="39">
        <v>45932</v>
      </c>
      <c r="B51" s="33" t="s">
        <v>141</v>
      </c>
      <c r="C51" s="33"/>
      <c r="D51" s="33" t="s">
        <v>31</v>
      </c>
      <c r="E51" s="33" t="s">
        <v>237</v>
      </c>
      <c r="F51" s="33">
        <v>40</v>
      </c>
      <c r="G51" s="33" t="s">
        <v>51</v>
      </c>
      <c r="H51" s="33">
        <v>90000</v>
      </c>
      <c r="I51" s="33">
        <f t="shared" si="0"/>
        <v>3600000</v>
      </c>
      <c r="J51" s="37" t="s">
        <v>241</v>
      </c>
      <c r="K51" s="90" t="s">
        <v>1186</v>
      </c>
      <c r="L51" s="9">
        <f t="shared" si="12"/>
        <v>0</v>
      </c>
      <c r="M51" s="9"/>
      <c r="N51" s="9"/>
      <c r="O51" s="9">
        <f t="shared" si="13"/>
        <v>0</v>
      </c>
      <c r="P51" s="9"/>
      <c r="Q51" s="9"/>
      <c r="R51" s="9">
        <f t="shared" si="14"/>
        <v>3600000</v>
      </c>
      <c r="S51" s="9">
        <v>3600000</v>
      </c>
      <c r="T51" s="9"/>
      <c r="U51" s="9">
        <f t="shared" si="15"/>
        <v>0</v>
      </c>
      <c r="V51" s="9"/>
      <c r="W51" s="9"/>
      <c r="X51" s="9">
        <f t="shared" si="16"/>
        <v>0</v>
      </c>
      <c r="Y51" s="9"/>
      <c r="Z51" s="9"/>
      <c r="AA51" s="10">
        <f t="shared" si="17"/>
        <v>0</v>
      </c>
      <c r="AB51" s="11">
        <v>45994</v>
      </c>
    </row>
    <row r="52" spans="1:28" ht="15.75" x14ac:dyDescent="0.25">
      <c r="A52" s="39">
        <v>45932</v>
      </c>
      <c r="B52" s="33" t="s">
        <v>141</v>
      </c>
      <c r="C52" s="33"/>
      <c r="D52" s="33" t="s">
        <v>31</v>
      </c>
      <c r="E52" s="33" t="s">
        <v>234</v>
      </c>
      <c r="F52" s="33">
        <v>40</v>
      </c>
      <c r="G52" s="33" t="s">
        <v>51</v>
      </c>
      <c r="H52" s="33">
        <v>90000</v>
      </c>
      <c r="I52" s="33">
        <f t="shared" si="0"/>
        <v>3600000</v>
      </c>
      <c r="J52" s="37" t="s">
        <v>241</v>
      </c>
      <c r="K52" s="90" t="s">
        <v>1186</v>
      </c>
      <c r="L52" s="9">
        <f t="shared" si="12"/>
        <v>0</v>
      </c>
      <c r="M52" s="9"/>
      <c r="N52" s="9"/>
      <c r="O52" s="9">
        <f t="shared" si="13"/>
        <v>0</v>
      </c>
      <c r="P52" s="9"/>
      <c r="Q52" s="9"/>
      <c r="R52" s="9">
        <f t="shared" si="14"/>
        <v>3600000</v>
      </c>
      <c r="S52" s="9">
        <v>3600000</v>
      </c>
      <c r="T52" s="9"/>
      <c r="U52" s="9">
        <f t="shared" si="15"/>
        <v>0</v>
      </c>
      <c r="V52" s="9"/>
      <c r="W52" s="9"/>
      <c r="X52" s="9">
        <f t="shared" si="16"/>
        <v>0</v>
      </c>
      <c r="Y52" s="9"/>
      <c r="Z52" s="9"/>
      <c r="AA52" s="10">
        <f t="shared" si="17"/>
        <v>0</v>
      </c>
      <c r="AB52" s="11">
        <v>45994</v>
      </c>
    </row>
    <row r="53" spans="1:28" ht="15.75" x14ac:dyDescent="0.25">
      <c r="A53" s="39">
        <v>45932</v>
      </c>
      <c r="B53" s="33" t="s">
        <v>141</v>
      </c>
      <c r="C53" s="33"/>
      <c r="D53" s="33" t="s">
        <v>31</v>
      </c>
      <c r="E53" s="33" t="s">
        <v>78</v>
      </c>
      <c r="F53" s="33">
        <v>40</v>
      </c>
      <c r="G53" s="33" t="s">
        <v>51</v>
      </c>
      <c r="H53" s="33">
        <v>82000</v>
      </c>
      <c r="I53" s="33">
        <f t="shared" si="0"/>
        <v>3280000</v>
      </c>
      <c r="J53" s="37" t="s">
        <v>241</v>
      </c>
      <c r="K53" s="90" t="s">
        <v>1186</v>
      </c>
      <c r="L53" s="9">
        <f t="shared" si="12"/>
        <v>2548000</v>
      </c>
      <c r="M53" s="9">
        <v>2548000</v>
      </c>
      <c r="N53" s="9"/>
      <c r="O53" s="9">
        <f t="shared" si="13"/>
        <v>0</v>
      </c>
      <c r="P53" s="9"/>
      <c r="Q53" s="9"/>
      <c r="R53" s="9">
        <f t="shared" si="14"/>
        <v>732000</v>
      </c>
      <c r="S53" s="9">
        <v>732000</v>
      </c>
      <c r="T53" s="9"/>
      <c r="U53" s="9">
        <f t="shared" si="15"/>
        <v>0</v>
      </c>
      <c r="V53" s="9"/>
      <c r="W53" s="9"/>
      <c r="X53" s="9">
        <f t="shared" si="16"/>
        <v>0</v>
      </c>
      <c r="Y53" s="9"/>
      <c r="Z53" s="9"/>
      <c r="AA53" s="10">
        <f t="shared" si="17"/>
        <v>0</v>
      </c>
      <c r="AB53" s="11">
        <v>46008</v>
      </c>
    </row>
    <row r="54" spans="1:28" ht="15.75" x14ac:dyDescent="0.25">
      <c r="A54" s="39">
        <v>45933</v>
      </c>
      <c r="B54" s="33" t="s">
        <v>391</v>
      </c>
      <c r="C54" s="33"/>
      <c r="D54" s="33" t="s">
        <v>41</v>
      </c>
      <c r="E54" s="33" t="s">
        <v>73</v>
      </c>
      <c r="F54" s="33">
        <v>20</v>
      </c>
      <c r="G54" s="33" t="s">
        <v>74</v>
      </c>
      <c r="H54" s="33">
        <v>50000</v>
      </c>
      <c r="I54" s="33">
        <f t="shared" si="0"/>
        <v>1000000</v>
      </c>
      <c r="J54" s="41" t="s">
        <v>241</v>
      </c>
      <c r="K54" s="90" t="s">
        <v>1190</v>
      </c>
      <c r="L54" s="9">
        <f t="shared" si="12"/>
        <v>385000</v>
      </c>
      <c r="M54" s="9">
        <v>385000</v>
      </c>
      <c r="N54" s="9"/>
      <c r="O54" s="9">
        <f t="shared" si="13"/>
        <v>0</v>
      </c>
      <c r="P54" s="9"/>
      <c r="Q54" s="9"/>
      <c r="R54" s="9">
        <f t="shared" si="14"/>
        <v>0</v>
      </c>
      <c r="S54" s="9"/>
      <c r="T54" s="9"/>
      <c r="U54" s="9">
        <f t="shared" si="15"/>
        <v>615000</v>
      </c>
      <c r="V54" s="9">
        <v>615000</v>
      </c>
      <c r="W54" s="9"/>
      <c r="X54" s="9">
        <f t="shared" si="16"/>
        <v>0</v>
      </c>
      <c r="Y54" s="9"/>
      <c r="Z54" s="9"/>
      <c r="AA54" s="10">
        <f t="shared" si="17"/>
        <v>0</v>
      </c>
      <c r="AB54" s="11">
        <v>45992</v>
      </c>
    </row>
    <row r="55" spans="1:28" ht="15.75" x14ac:dyDescent="0.25">
      <c r="A55" s="39">
        <v>45933</v>
      </c>
      <c r="B55" s="33" t="s">
        <v>391</v>
      </c>
      <c r="C55" s="33"/>
      <c r="D55" s="33" t="s">
        <v>41</v>
      </c>
      <c r="E55" s="33" t="s">
        <v>102</v>
      </c>
      <c r="F55" s="33">
        <v>12</v>
      </c>
      <c r="G55" s="33" t="s">
        <v>74</v>
      </c>
      <c r="H55" s="33">
        <v>65000</v>
      </c>
      <c r="I55" s="33">
        <f t="shared" si="0"/>
        <v>780000</v>
      </c>
      <c r="J55" s="41" t="s">
        <v>241</v>
      </c>
      <c r="K55" s="90" t="s">
        <v>1190</v>
      </c>
      <c r="L55" s="9">
        <f t="shared" si="12"/>
        <v>0</v>
      </c>
      <c r="M55" s="9"/>
      <c r="N55" s="9"/>
      <c r="O55" s="9">
        <f t="shared" si="13"/>
        <v>0</v>
      </c>
      <c r="P55" s="9"/>
      <c r="Q55" s="9"/>
      <c r="R55" s="9">
        <f t="shared" si="14"/>
        <v>0</v>
      </c>
      <c r="S55" s="9"/>
      <c r="T55" s="9"/>
      <c r="U55" s="9">
        <f t="shared" si="15"/>
        <v>780000</v>
      </c>
      <c r="V55" s="9">
        <v>780000</v>
      </c>
      <c r="W55" s="9"/>
      <c r="X55" s="9">
        <f t="shared" si="16"/>
        <v>0</v>
      </c>
      <c r="Y55" s="9"/>
      <c r="Z55" s="9"/>
      <c r="AA55" s="10">
        <f t="shared" si="17"/>
        <v>0</v>
      </c>
      <c r="AB55" s="11">
        <v>45992</v>
      </c>
    </row>
    <row r="56" spans="1:28" ht="15.75" x14ac:dyDescent="0.25">
      <c r="A56" s="32">
        <v>45933</v>
      </c>
      <c r="B56" s="33" t="s">
        <v>141</v>
      </c>
      <c r="C56" s="33"/>
      <c r="D56" s="33" t="s">
        <v>31</v>
      </c>
      <c r="E56" s="33" t="s">
        <v>95</v>
      </c>
      <c r="F56" s="21">
        <v>5200</v>
      </c>
      <c r="G56" s="33" t="s">
        <v>29</v>
      </c>
      <c r="H56" s="33">
        <v>3800</v>
      </c>
      <c r="I56" s="33">
        <f t="shared" si="0"/>
        <v>19760000</v>
      </c>
      <c r="J56" s="37" t="s">
        <v>241</v>
      </c>
      <c r="K56" s="90" t="s">
        <v>1186</v>
      </c>
      <c r="L56" s="9">
        <f t="shared" si="12"/>
        <v>19760000</v>
      </c>
      <c r="M56" s="9">
        <v>19760000</v>
      </c>
      <c r="N56" s="9"/>
      <c r="O56" s="9">
        <f t="shared" si="13"/>
        <v>0</v>
      </c>
      <c r="P56" s="9"/>
      <c r="Q56" s="9"/>
      <c r="R56" s="9">
        <f t="shared" si="14"/>
        <v>0</v>
      </c>
      <c r="S56" s="9"/>
      <c r="T56" s="9"/>
      <c r="U56" s="9">
        <f t="shared" si="15"/>
        <v>0</v>
      </c>
      <c r="V56" s="9"/>
      <c r="W56" s="9"/>
      <c r="X56" s="9">
        <f t="shared" si="16"/>
        <v>0</v>
      </c>
      <c r="Y56" s="9"/>
      <c r="Z56" s="9"/>
      <c r="AA56" s="10">
        <f t="shared" si="17"/>
        <v>0</v>
      </c>
      <c r="AB56" s="11">
        <v>46008</v>
      </c>
    </row>
    <row r="57" spans="1:28" ht="15.75" x14ac:dyDescent="0.25">
      <c r="A57" s="39">
        <v>45934</v>
      </c>
      <c r="B57" s="33" t="s">
        <v>133</v>
      </c>
      <c r="C57" s="33"/>
      <c r="D57" s="33" t="s">
        <v>31</v>
      </c>
      <c r="E57" s="33" t="s">
        <v>110</v>
      </c>
      <c r="F57" s="33">
        <v>5000</v>
      </c>
      <c r="G57" s="33" t="s">
        <v>29</v>
      </c>
      <c r="H57" s="33">
        <v>1900</v>
      </c>
      <c r="I57" s="33">
        <f t="shared" si="0"/>
        <v>9500000</v>
      </c>
      <c r="J57" s="82" t="s">
        <v>38</v>
      </c>
      <c r="K57" s="145" t="s">
        <v>1186</v>
      </c>
      <c r="L57" s="9">
        <f t="shared" si="12"/>
        <v>0</v>
      </c>
      <c r="M57" s="9"/>
      <c r="N57" s="9"/>
      <c r="O57" s="9">
        <f t="shared" si="13"/>
        <v>0</v>
      </c>
      <c r="P57" s="9"/>
      <c r="Q57" s="9"/>
      <c r="R57" s="9">
        <f t="shared" si="14"/>
        <v>0</v>
      </c>
      <c r="S57" s="9"/>
      <c r="T57" s="9"/>
      <c r="U57" s="9">
        <f t="shared" si="15"/>
        <v>0</v>
      </c>
      <c r="V57" s="9"/>
      <c r="W57" s="9"/>
      <c r="X57" s="9">
        <f t="shared" si="16"/>
        <v>0</v>
      </c>
      <c r="Y57" s="9"/>
      <c r="Z57" s="9"/>
      <c r="AA57" s="10">
        <f t="shared" si="17"/>
        <v>9500000</v>
      </c>
      <c r="AB57" s="11"/>
    </row>
    <row r="58" spans="1:28" ht="15.75" x14ac:dyDescent="0.25">
      <c r="A58" s="39">
        <v>45937</v>
      </c>
      <c r="B58" s="33" t="s">
        <v>232</v>
      </c>
      <c r="C58" s="33"/>
      <c r="D58" s="33" t="s">
        <v>1069</v>
      </c>
      <c r="E58" s="33" t="s">
        <v>95</v>
      </c>
      <c r="F58" s="33">
        <v>5200</v>
      </c>
      <c r="G58" s="33" t="s">
        <v>29</v>
      </c>
      <c r="H58" s="33">
        <v>3500</v>
      </c>
      <c r="I58" s="33">
        <f t="shared" si="0"/>
        <v>18200000</v>
      </c>
      <c r="J58" s="37" t="s">
        <v>240</v>
      </c>
      <c r="K58" s="90" t="s">
        <v>1186</v>
      </c>
      <c r="L58" s="9">
        <f t="shared" si="12"/>
        <v>0</v>
      </c>
      <c r="M58" s="9"/>
      <c r="N58" s="9"/>
      <c r="O58" s="9">
        <f t="shared" si="13"/>
        <v>18200000</v>
      </c>
      <c r="P58" s="9">
        <v>18200000</v>
      </c>
      <c r="Q58" s="9"/>
      <c r="R58" s="9">
        <f t="shared" si="14"/>
        <v>0</v>
      </c>
      <c r="S58" s="9"/>
      <c r="T58" s="9"/>
      <c r="U58" s="9">
        <f t="shared" si="15"/>
        <v>0</v>
      </c>
      <c r="V58" s="9"/>
      <c r="W58" s="9"/>
      <c r="X58" s="9">
        <f t="shared" si="16"/>
        <v>0</v>
      </c>
      <c r="Y58" s="9"/>
      <c r="Z58" s="9"/>
      <c r="AA58" s="10">
        <f t="shared" si="17"/>
        <v>0</v>
      </c>
      <c r="AB58" s="11">
        <v>46006</v>
      </c>
    </row>
    <row r="59" spans="1:28" ht="15.75" x14ac:dyDescent="0.25">
      <c r="A59" s="39">
        <v>45938</v>
      </c>
      <c r="B59" s="35" t="s">
        <v>909</v>
      </c>
      <c r="C59" s="33"/>
      <c r="D59" s="33" t="s">
        <v>31</v>
      </c>
      <c r="E59" s="33" t="s">
        <v>224</v>
      </c>
      <c r="F59" s="33">
        <v>250</v>
      </c>
      <c r="G59" s="33" t="s">
        <v>29</v>
      </c>
      <c r="H59" s="33">
        <v>1790</v>
      </c>
      <c r="I59" s="33">
        <f t="shared" si="0"/>
        <v>447500</v>
      </c>
      <c r="J59" s="37" t="s">
        <v>240</v>
      </c>
      <c r="K59" s="33"/>
      <c r="L59" s="9">
        <f t="shared" si="12"/>
        <v>0</v>
      </c>
      <c r="M59" s="9"/>
      <c r="N59" s="9"/>
      <c r="O59" s="9">
        <f t="shared" si="13"/>
        <v>447500</v>
      </c>
      <c r="P59" s="9">
        <v>447500</v>
      </c>
      <c r="Q59" s="9"/>
      <c r="R59" s="9">
        <f t="shared" si="14"/>
        <v>0</v>
      </c>
      <c r="S59" s="9"/>
      <c r="T59" s="9"/>
      <c r="U59" s="9">
        <f t="shared" si="15"/>
        <v>0</v>
      </c>
      <c r="V59" s="9"/>
      <c r="W59" s="9"/>
      <c r="X59" s="9">
        <f t="shared" si="16"/>
        <v>0</v>
      </c>
      <c r="Y59" s="9"/>
      <c r="Z59" s="9"/>
      <c r="AA59" s="10">
        <f t="shared" si="17"/>
        <v>0</v>
      </c>
      <c r="AB59" s="11">
        <v>45938</v>
      </c>
    </row>
    <row r="60" spans="1:28" ht="15.75" x14ac:dyDescent="0.25">
      <c r="A60" s="39">
        <v>45939</v>
      </c>
      <c r="B60" s="33" t="s">
        <v>329</v>
      </c>
      <c r="C60" s="33"/>
      <c r="D60" s="33" t="s">
        <v>1069</v>
      </c>
      <c r="E60" s="33" t="s">
        <v>205</v>
      </c>
      <c r="F60" s="33">
        <v>100</v>
      </c>
      <c r="G60" s="81" t="s">
        <v>51</v>
      </c>
      <c r="H60" s="33">
        <v>115000</v>
      </c>
      <c r="I60" s="33">
        <f t="shared" si="0"/>
        <v>11500000</v>
      </c>
      <c r="J60" s="37" t="s">
        <v>240</v>
      </c>
      <c r="K60" s="90" t="s">
        <v>1186</v>
      </c>
      <c r="L60" s="9">
        <f t="shared" si="12"/>
        <v>0</v>
      </c>
      <c r="M60" s="9"/>
      <c r="N60" s="9"/>
      <c r="O60" s="9">
        <f t="shared" si="13"/>
        <v>11500000</v>
      </c>
      <c r="P60" s="9">
        <v>1083000</v>
      </c>
      <c r="Q60" s="9">
        <v>10417000</v>
      </c>
      <c r="R60" s="9">
        <f t="shared" si="14"/>
        <v>0</v>
      </c>
      <c r="S60" s="9"/>
      <c r="T60" s="9"/>
      <c r="U60" s="9">
        <f t="shared" si="15"/>
        <v>0</v>
      </c>
      <c r="V60" s="9"/>
      <c r="W60" s="9"/>
      <c r="X60" s="9">
        <f t="shared" si="16"/>
        <v>0</v>
      </c>
      <c r="Y60" s="9"/>
      <c r="Z60" s="9"/>
      <c r="AA60" s="10">
        <f t="shared" si="17"/>
        <v>0</v>
      </c>
      <c r="AB60" s="11">
        <v>46000</v>
      </c>
    </row>
    <row r="61" spans="1:28" ht="15.75" x14ac:dyDescent="0.25">
      <c r="A61" s="39">
        <v>45939</v>
      </c>
      <c r="B61" s="33" t="s">
        <v>1192</v>
      </c>
      <c r="C61" s="33"/>
      <c r="D61" s="33" t="s">
        <v>41</v>
      </c>
      <c r="E61" s="33" t="s">
        <v>110</v>
      </c>
      <c r="F61" s="33">
        <v>800</v>
      </c>
      <c r="G61" s="33" t="s">
        <v>29</v>
      </c>
      <c r="H61" s="33">
        <v>1900</v>
      </c>
      <c r="I61" s="33">
        <f t="shared" si="0"/>
        <v>1520000</v>
      </c>
      <c r="J61" s="37" t="s">
        <v>240</v>
      </c>
      <c r="K61" s="90" t="s">
        <v>1161</v>
      </c>
      <c r="L61" s="9">
        <f t="shared" si="12"/>
        <v>0</v>
      </c>
      <c r="M61" s="9"/>
      <c r="N61" s="9"/>
      <c r="O61" s="9">
        <f t="shared" si="13"/>
        <v>1520000</v>
      </c>
      <c r="P61" s="9">
        <v>1520000</v>
      </c>
      <c r="Q61" s="9"/>
      <c r="R61" s="9">
        <f t="shared" si="14"/>
        <v>0</v>
      </c>
      <c r="S61" s="9"/>
      <c r="T61" s="9"/>
      <c r="U61" s="9">
        <f t="shared" si="15"/>
        <v>0</v>
      </c>
      <c r="V61" s="9"/>
      <c r="W61" s="9"/>
      <c r="X61" s="9">
        <f t="shared" si="16"/>
        <v>0</v>
      </c>
      <c r="Y61" s="9"/>
      <c r="Z61" s="9"/>
      <c r="AA61" s="10">
        <f t="shared" si="17"/>
        <v>0</v>
      </c>
      <c r="AB61" s="11">
        <v>45973</v>
      </c>
    </row>
    <row r="62" spans="1:28" ht="15.75" x14ac:dyDescent="0.25">
      <c r="A62" s="39">
        <v>45944</v>
      </c>
      <c r="B62" s="33" t="s">
        <v>161</v>
      </c>
      <c r="C62" s="35"/>
      <c r="D62" s="33" t="s">
        <v>1069</v>
      </c>
      <c r="E62" s="35" t="s">
        <v>95</v>
      </c>
      <c r="F62" s="35">
        <v>300</v>
      </c>
      <c r="G62" s="35" t="s">
        <v>29</v>
      </c>
      <c r="H62" s="35">
        <v>3600</v>
      </c>
      <c r="I62" s="33">
        <f t="shared" ref="I62:I125" si="18">F62*H62</f>
        <v>1080000</v>
      </c>
      <c r="J62" s="37" t="s">
        <v>240</v>
      </c>
      <c r="K62" s="90" t="s">
        <v>1212</v>
      </c>
      <c r="L62" s="9">
        <f t="shared" si="12"/>
        <v>0</v>
      </c>
      <c r="M62" s="9"/>
      <c r="N62" s="9"/>
      <c r="O62" s="9">
        <f t="shared" si="13"/>
        <v>1080000</v>
      </c>
      <c r="P62" s="9">
        <v>1080000</v>
      </c>
      <c r="Q62" s="9"/>
      <c r="R62" s="9">
        <f t="shared" si="14"/>
        <v>0</v>
      </c>
      <c r="S62" s="9"/>
      <c r="T62" s="9"/>
      <c r="U62" s="9">
        <f t="shared" si="15"/>
        <v>0</v>
      </c>
      <c r="V62" s="9"/>
      <c r="W62" s="9"/>
      <c r="X62" s="9">
        <f t="shared" si="16"/>
        <v>0</v>
      </c>
      <c r="Y62" s="9"/>
      <c r="Z62" s="9"/>
      <c r="AA62" s="10">
        <f t="shared" si="17"/>
        <v>0</v>
      </c>
      <c r="AB62" s="11">
        <v>45993</v>
      </c>
    </row>
    <row r="63" spans="1:28" ht="15.75" x14ac:dyDescent="0.25">
      <c r="A63" s="39">
        <v>45945</v>
      </c>
      <c r="B63" s="33" t="s">
        <v>112</v>
      </c>
      <c r="C63" s="33"/>
      <c r="D63" s="35" t="s">
        <v>31</v>
      </c>
      <c r="E63" s="33" t="s">
        <v>148</v>
      </c>
      <c r="F63" s="33">
        <v>100</v>
      </c>
      <c r="G63" s="33" t="s">
        <v>51</v>
      </c>
      <c r="H63" s="33">
        <v>60000</v>
      </c>
      <c r="I63" s="33">
        <f t="shared" si="18"/>
        <v>6000000</v>
      </c>
      <c r="J63" s="37" t="s">
        <v>34</v>
      </c>
      <c r="K63" s="33" t="s">
        <v>1187</v>
      </c>
      <c r="L63" s="9">
        <f t="shared" si="12"/>
        <v>0</v>
      </c>
      <c r="M63" s="9"/>
      <c r="N63" s="9"/>
      <c r="O63" s="9">
        <f t="shared" si="13"/>
        <v>7120000</v>
      </c>
      <c r="P63" s="9">
        <v>7120000</v>
      </c>
      <c r="Q63" s="9"/>
      <c r="R63" s="9">
        <f t="shared" si="14"/>
        <v>0</v>
      </c>
      <c r="S63" s="9"/>
      <c r="T63" s="9"/>
      <c r="U63" s="9">
        <f t="shared" si="15"/>
        <v>0</v>
      </c>
      <c r="V63" s="9"/>
      <c r="W63" s="9"/>
      <c r="X63" s="9">
        <f t="shared" si="16"/>
        <v>0</v>
      </c>
      <c r="Y63" s="9"/>
      <c r="Z63" s="9"/>
      <c r="AA63" s="10">
        <f t="shared" si="17"/>
        <v>-1120000</v>
      </c>
      <c r="AB63" s="11">
        <v>45952</v>
      </c>
    </row>
    <row r="64" spans="1:28" ht="15.75" x14ac:dyDescent="0.25">
      <c r="A64" s="39">
        <v>45945</v>
      </c>
      <c r="B64" s="35" t="s">
        <v>217</v>
      </c>
      <c r="C64" s="33"/>
      <c r="D64" s="35" t="s">
        <v>41</v>
      </c>
      <c r="E64" s="33" t="s">
        <v>148</v>
      </c>
      <c r="F64" s="33">
        <v>20</v>
      </c>
      <c r="G64" s="33" t="s">
        <v>51</v>
      </c>
      <c r="H64" s="33">
        <v>55000</v>
      </c>
      <c r="I64" s="33">
        <f t="shared" si="18"/>
        <v>1100000</v>
      </c>
      <c r="J64" s="34" t="s">
        <v>38</v>
      </c>
      <c r="K64" s="108" t="s">
        <v>1177</v>
      </c>
      <c r="L64" s="9">
        <f t="shared" si="12"/>
        <v>0</v>
      </c>
      <c r="M64" s="9"/>
      <c r="N64" s="9"/>
      <c r="O64" s="9">
        <f t="shared" si="13"/>
        <v>625100</v>
      </c>
      <c r="P64" s="9">
        <v>625100</v>
      </c>
      <c r="Q64" s="9"/>
      <c r="R64" s="9">
        <f t="shared" si="14"/>
        <v>0</v>
      </c>
      <c r="S64" s="9"/>
      <c r="T64" s="9"/>
      <c r="U64" s="9">
        <f t="shared" si="15"/>
        <v>0</v>
      </c>
      <c r="V64" s="9"/>
      <c r="W64" s="9"/>
      <c r="X64" s="9">
        <f t="shared" si="16"/>
        <v>0</v>
      </c>
      <c r="Y64" s="9"/>
      <c r="Z64" s="9"/>
      <c r="AA64" s="10">
        <f t="shared" si="17"/>
        <v>474900</v>
      </c>
      <c r="AB64" s="11">
        <v>45979</v>
      </c>
    </row>
    <row r="65" spans="1:28" ht="15.75" x14ac:dyDescent="0.25">
      <c r="A65" s="39">
        <v>45948</v>
      </c>
      <c r="B65" s="33" t="s">
        <v>141</v>
      </c>
      <c r="C65" s="33"/>
      <c r="D65" s="33" t="s">
        <v>1069</v>
      </c>
      <c r="E65" s="33" t="s">
        <v>95</v>
      </c>
      <c r="F65" s="33">
        <v>10400</v>
      </c>
      <c r="G65" s="33" t="s">
        <v>29</v>
      </c>
      <c r="H65" s="33">
        <v>3800</v>
      </c>
      <c r="I65" s="33">
        <f t="shared" si="18"/>
        <v>39520000</v>
      </c>
      <c r="J65" s="37" t="s">
        <v>241</v>
      </c>
      <c r="K65" s="90" t="s">
        <v>1219</v>
      </c>
      <c r="L65" s="9">
        <f t="shared" si="12"/>
        <v>39520000</v>
      </c>
      <c r="M65" s="9">
        <v>39520000</v>
      </c>
      <c r="N65" s="9"/>
      <c r="O65" s="9">
        <f t="shared" si="13"/>
        <v>0</v>
      </c>
      <c r="P65" s="9"/>
      <c r="Q65" s="9"/>
      <c r="R65" s="9">
        <f t="shared" si="14"/>
        <v>0</v>
      </c>
      <c r="S65" s="9"/>
      <c r="T65" s="9"/>
      <c r="U65" s="9">
        <f t="shared" si="15"/>
        <v>0</v>
      </c>
      <c r="V65" s="9"/>
      <c r="W65" s="9"/>
      <c r="X65" s="9">
        <f t="shared" si="16"/>
        <v>0</v>
      </c>
      <c r="Y65" s="9"/>
      <c r="Z65" s="9"/>
      <c r="AA65" s="10">
        <f t="shared" si="17"/>
        <v>0</v>
      </c>
      <c r="AB65" s="11">
        <v>46008</v>
      </c>
    </row>
    <row r="66" spans="1:28" ht="15.75" x14ac:dyDescent="0.25">
      <c r="A66" s="39">
        <v>45948</v>
      </c>
      <c r="B66" s="33" t="s">
        <v>141</v>
      </c>
      <c r="C66" s="33"/>
      <c r="D66" s="33" t="s">
        <v>1069</v>
      </c>
      <c r="E66" s="33" t="s">
        <v>407</v>
      </c>
      <c r="F66" s="33">
        <v>24</v>
      </c>
      <c r="G66" s="33" t="s">
        <v>33</v>
      </c>
      <c r="H66" s="33">
        <v>300000</v>
      </c>
      <c r="I66" s="33">
        <f t="shared" si="18"/>
        <v>7200000</v>
      </c>
      <c r="J66" s="37" t="s">
        <v>241</v>
      </c>
      <c r="K66" s="90" t="s">
        <v>1219</v>
      </c>
      <c r="L66" s="9">
        <f t="shared" si="12"/>
        <v>7200000</v>
      </c>
      <c r="M66" s="9">
        <v>7200000</v>
      </c>
      <c r="N66" s="9"/>
      <c r="O66" s="9">
        <f t="shared" si="13"/>
        <v>0</v>
      </c>
      <c r="P66" s="9"/>
      <c r="Q66" s="9"/>
      <c r="R66" s="9">
        <f t="shared" si="14"/>
        <v>0</v>
      </c>
      <c r="S66" s="9"/>
      <c r="T66" s="9"/>
      <c r="U66" s="9">
        <f t="shared" si="15"/>
        <v>0</v>
      </c>
      <c r="V66" s="9"/>
      <c r="W66" s="9"/>
      <c r="X66" s="9">
        <f t="shared" si="16"/>
        <v>0</v>
      </c>
      <c r="Y66" s="9"/>
      <c r="Z66" s="9"/>
      <c r="AA66" s="10">
        <f t="shared" si="17"/>
        <v>0</v>
      </c>
      <c r="AB66" s="11">
        <v>46008</v>
      </c>
    </row>
    <row r="67" spans="1:28" ht="15.75" x14ac:dyDescent="0.25">
      <c r="A67" s="32">
        <v>45948</v>
      </c>
      <c r="B67" s="33" t="s">
        <v>141</v>
      </c>
      <c r="C67" s="33"/>
      <c r="D67" s="33" t="s">
        <v>1069</v>
      </c>
      <c r="E67" s="33" t="s">
        <v>98</v>
      </c>
      <c r="F67" s="33">
        <v>136</v>
      </c>
      <c r="G67" s="33" t="s">
        <v>51</v>
      </c>
      <c r="H67" s="33">
        <v>43000</v>
      </c>
      <c r="I67" s="33">
        <f t="shared" si="18"/>
        <v>5848000</v>
      </c>
      <c r="J67" s="37" t="s">
        <v>241</v>
      </c>
      <c r="K67" s="90" t="s">
        <v>1219</v>
      </c>
      <c r="L67" s="9">
        <f t="shared" ref="L67:L129" si="19">M67+N67</f>
        <v>5848000</v>
      </c>
      <c r="M67" s="9">
        <v>5848000</v>
      </c>
      <c r="N67" s="9"/>
      <c r="O67" s="9">
        <f t="shared" ref="O67:O129" si="20">P67+Q67</f>
        <v>0</v>
      </c>
      <c r="P67" s="9"/>
      <c r="Q67" s="9"/>
      <c r="R67" s="9">
        <f t="shared" ref="R67:R129" si="21">S67+T67</f>
        <v>0</v>
      </c>
      <c r="S67" s="9"/>
      <c r="T67" s="9"/>
      <c r="U67" s="9">
        <f t="shared" ref="U67:U129" si="22">V67+W67</f>
        <v>0</v>
      </c>
      <c r="V67" s="9"/>
      <c r="W67" s="9"/>
      <c r="X67" s="9">
        <f t="shared" ref="X67:X129" si="23">Y67+Z67</f>
        <v>0</v>
      </c>
      <c r="Y67" s="9"/>
      <c r="Z67" s="9"/>
      <c r="AA67" s="10">
        <f t="shared" ref="AA67:AA129" si="24">C67+I67-L67-O67-U67-X67-R67</f>
        <v>0</v>
      </c>
      <c r="AB67" s="11">
        <v>46008</v>
      </c>
    </row>
    <row r="68" spans="1:28" ht="15.75" x14ac:dyDescent="0.25">
      <c r="A68" s="39">
        <v>45948</v>
      </c>
      <c r="B68" s="33" t="s">
        <v>141</v>
      </c>
      <c r="C68" s="33"/>
      <c r="D68" s="33" t="s">
        <v>1069</v>
      </c>
      <c r="E68" s="33" t="s">
        <v>86</v>
      </c>
      <c r="F68" s="33">
        <v>75</v>
      </c>
      <c r="G68" s="33" t="s">
        <v>51</v>
      </c>
      <c r="H68" s="33">
        <v>125000</v>
      </c>
      <c r="I68" s="33">
        <f t="shared" si="18"/>
        <v>9375000</v>
      </c>
      <c r="J68" s="37" t="s">
        <v>241</v>
      </c>
      <c r="K68" s="90" t="s">
        <v>1219</v>
      </c>
      <c r="L68" s="9">
        <f t="shared" si="19"/>
        <v>9375000</v>
      </c>
      <c r="M68" s="9">
        <v>9375000</v>
      </c>
      <c r="N68" s="9"/>
      <c r="O68" s="9">
        <f t="shared" si="20"/>
        <v>0</v>
      </c>
      <c r="P68" s="9"/>
      <c r="Q68" s="9"/>
      <c r="R68" s="9">
        <f t="shared" si="21"/>
        <v>0</v>
      </c>
      <c r="S68" s="9"/>
      <c r="T68" s="9"/>
      <c r="U68" s="9">
        <f t="shared" si="22"/>
        <v>0</v>
      </c>
      <c r="V68" s="9"/>
      <c r="W68" s="9"/>
      <c r="X68" s="9">
        <f t="shared" si="23"/>
        <v>0</v>
      </c>
      <c r="Y68" s="9"/>
      <c r="Z68" s="9"/>
      <c r="AA68" s="10">
        <f t="shared" si="24"/>
        <v>0</v>
      </c>
      <c r="AB68" s="11">
        <v>46008</v>
      </c>
    </row>
    <row r="69" spans="1:28" ht="15.75" x14ac:dyDescent="0.25">
      <c r="A69" s="39">
        <v>45950</v>
      </c>
      <c r="B69" s="33" t="s">
        <v>663</v>
      </c>
      <c r="C69" s="33"/>
      <c r="D69" s="33" t="s">
        <v>31</v>
      </c>
      <c r="E69" s="33" t="s">
        <v>86</v>
      </c>
      <c r="F69" s="33">
        <v>25</v>
      </c>
      <c r="G69" s="33" t="s">
        <v>51</v>
      </c>
      <c r="H69" s="33">
        <v>95400</v>
      </c>
      <c r="I69" s="33">
        <f t="shared" si="18"/>
        <v>2385000</v>
      </c>
      <c r="J69" s="82" t="s">
        <v>38</v>
      </c>
      <c r="K69" s="107" t="s">
        <v>1177</v>
      </c>
      <c r="L69" s="9">
        <f t="shared" si="19"/>
        <v>0</v>
      </c>
      <c r="M69" s="9"/>
      <c r="N69" s="9"/>
      <c r="O69" s="9">
        <f t="shared" si="20"/>
        <v>1370000</v>
      </c>
      <c r="P69" s="9">
        <v>1370000</v>
      </c>
      <c r="Q69" s="9"/>
      <c r="R69" s="9">
        <f t="shared" si="21"/>
        <v>0</v>
      </c>
      <c r="S69" s="9"/>
      <c r="T69" s="9"/>
      <c r="U69" s="9">
        <f t="shared" si="22"/>
        <v>0</v>
      </c>
      <c r="V69" s="9"/>
      <c r="W69" s="9"/>
      <c r="X69" s="9">
        <f t="shared" si="23"/>
        <v>0</v>
      </c>
      <c r="Y69" s="9"/>
      <c r="Z69" s="9"/>
      <c r="AA69" s="10">
        <f t="shared" si="24"/>
        <v>1015000</v>
      </c>
      <c r="AB69" s="11">
        <v>45991</v>
      </c>
    </row>
    <row r="70" spans="1:28" ht="15.75" x14ac:dyDescent="0.25">
      <c r="A70" s="39">
        <v>45950</v>
      </c>
      <c r="B70" s="33" t="s">
        <v>561</v>
      </c>
      <c r="C70" s="33"/>
      <c r="D70" s="33" t="s">
        <v>31</v>
      </c>
      <c r="E70" s="33" t="s">
        <v>160</v>
      </c>
      <c r="F70" s="33">
        <v>1</v>
      </c>
      <c r="G70" s="33" t="s">
        <v>29</v>
      </c>
      <c r="H70" s="33">
        <v>95000</v>
      </c>
      <c r="I70" s="33">
        <f t="shared" si="18"/>
        <v>95000</v>
      </c>
      <c r="J70" s="82" t="s">
        <v>43</v>
      </c>
      <c r="K70" s="33"/>
      <c r="L70" s="9">
        <f t="shared" si="19"/>
        <v>0</v>
      </c>
      <c r="M70" s="9"/>
      <c r="N70" s="9"/>
      <c r="O70" s="9">
        <f t="shared" si="20"/>
        <v>0</v>
      </c>
      <c r="P70" s="9"/>
      <c r="Q70" s="9"/>
      <c r="R70" s="9">
        <f t="shared" si="21"/>
        <v>0</v>
      </c>
      <c r="S70" s="9"/>
      <c r="T70" s="9"/>
      <c r="U70" s="9">
        <f t="shared" si="22"/>
        <v>75000</v>
      </c>
      <c r="V70" s="9">
        <v>75000</v>
      </c>
      <c r="W70" s="9"/>
      <c r="X70" s="9">
        <f t="shared" si="23"/>
        <v>0</v>
      </c>
      <c r="Y70" s="9"/>
      <c r="Z70" s="9"/>
      <c r="AA70" s="10">
        <f t="shared" si="24"/>
        <v>20000</v>
      </c>
      <c r="AB70" s="11">
        <v>45950</v>
      </c>
    </row>
    <row r="71" spans="1:28" ht="15.75" x14ac:dyDescent="0.25">
      <c r="A71" s="39">
        <v>45950</v>
      </c>
      <c r="B71" s="33" t="s">
        <v>53</v>
      </c>
      <c r="C71" s="33"/>
      <c r="D71" s="33" t="s">
        <v>31</v>
      </c>
      <c r="E71" s="33" t="s">
        <v>91</v>
      </c>
      <c r="F71" s="33">
        <v>1000</v>
      </c>
      <c r="G71" s="33" t="s">
        <v>29</v>
      </c>
      <c r="H71" s="33">
        <v>3800</v>
      </c>
      <c r="I71" s="33">
        <f t="shared" si="18"/>
        <v>3800000</v>
      </c>
      <c r="J71" s="37" t="s">
        <v>240</v>
      </c>
      <c r="K71" s="90" t="s">
        <v>1223</v>
      </c>
      <c r="L71" s="9">
        <f t="shared" si="19"/>
        <v>0</v>
      </c>
      <c r="M71" s="9"/>
      <c r="N71" s="9"/>
      <c r="O71" s="9">
        <f t="shared" si="20"/>
        <v>3800000</v>
      </c>
      <c r="P71" s="9">
        <v>3800000</v>
      </c>
      <c r="Q71" s="9"/>
      <c r="R71" s="9">
        <f t="shared" si="21"/>
        <v>0</v>
      </c>
      <c r="S71" s="9"/>
      <c r="T71" s="9"/>
      <c r="U71" s="9">
        <f t="shared" si="22"/>
        <v>0</v>
      </c>
      <c r="V71" s="9"/>
      <c r="W71" s="9"/>
      <c r="X71" s="9">
        <f t="shared" si="23"/>
        <v>0</v>
      </c>
      <c r="Y71" s="9"/>
      <c r="Z71" s="9"/>
      <c r="AA71" s="10">
        <f t="shared" si="24"/>
        <v>0</v>
      </c>
      <c r="AB71" s="11">
        <v>46009</v>
      </c>
    </row>
    <row r="72" spans="1:28" ht="15.75" x14ac:dyDescent="0.25">
      <c r="A72" s="39">
        <v>45951</v>
      </c>
      <c r="B72" s="33" t="s">
        <v>329</v>
      </c>
      <c r="C72" s="33"/>
      <c r="D72" s="33" t="s">
        <v>31</v>
      </c>
      <c r="E72" s="33" t="s">
        <v>80</v>
      </c>
      <c r="F72" s="33">
        <v>1</v>
      </c>
      <c r="G72" s="33" t="s">
        <v>23</v>
      </c>
      <c r="H72" s="33">
        <v>1200000</v>
      </c>
      <c r="I72" s="33">
        <f t="shared" si="18"/>
        <v>1200000</v>
      </c>
      <c r="J72" s="37" t="s">
        <v>240</v>
      </c>
      <c r="K72" s="90" t="s">
        <v>1186</v>
      </c>
      <c r="L72" s="9">
        <f t="shared" si="19"/>
        <v>0</v>
      </c>
      <c r="M72" s="9"/>
      <c r="N72" s="9"/>
      <c r="O72" s="9">
        <f t="shared" si="20"/>
        <v>1200000</v>
      </c>
      <c r="P72" s="9">
        <v>1200000</v>
      </c>
      <c r="Q72" s="9"/>
      <c r="R72" s="9">
        <f t="shared" si="21"/>
        <v>0</v>
      </c>
      <c r="S72" s="9"/>
      <c r="T72" s="9"/>
      <c r="U72" s="9">
        <f t="shared" si="22"/>
        <v>0</v>
      </c>
      <c r="V72" s="9"/>
      <c r="W72" s="9"/>
      <c r="X72" s="9">
        <f t="shared" si="23"/>
        <v>0</v>
      </c>
      <c r="Y72" s="9"/>
      <c r="Z72" s="9"/>
      <c r="AA72" s="10">
        <f t="shared" si="24"/>
        <v>0</v>
      </c>
      <c r="AB72" s="11">
        <v>46000</v>
      </c>
    </row>
    <row r="73" spans="1:28" ht="15.75" x14ac:dyDescent="0.25">
      <c r="A73" s="32">
        <v>45952</v>
      </c>
      <c r="B73" s="33" t="s">
        <v>154</v>
      </c>
      <c r="C73" s="33"/>
      <c r="D73" s="33" t="s">
        <v>31</v>
      </c>
      <c r="E73" s="33" t="s">
        <v>73</v>
      </c>
      <c r="F73" s="33">
        <v>30</v>
      </c>
      <c r="G73" s="33" t="s">
        <v>74</v>
      </c>
      <c r="H73" s="33">
        <v>50000</v>
      </c>
      <c r="I73" s="33">
        <f t="shared" si="18"/>
        <v>1500000</v>
      </c>
      <c r="J73" s="82" t="s">
        <v>38</v>
      </c>
      <c r="K73" s="107" t="s">
        <v>1228</v>
      </c>
      <c r="L73" s="9">
        <f t="shared" si="19"/>
        <v>0</v>
      </c>
      <c r="M73" s="9"/>
      <c r="N73" s="9"/>
      <c r="O73" s="9">
        <f t="shared" si="20"/>
        <v>0</v>
      </c>
      <c r="P73" s="9"/>
      <c r="Q73" s="9"/>
      <c r="R73" s="9">
        <f t="shared" si="21"/>
        <v>0</v>
      </c>
      <c r="S73" s="9"/>
      <c r="T73" s="9"/>
      <c r="U73" s="9">
        <f t="shared" si="22"/>
        <v>0</v>
      </c>
      <c r="V73" s="9"/>
      <c r="W73" s="9"/>
      <c r="X73" s="9">
        <f t="shared" si="23"/>
        <v>0</v>
      </c>
      <c r="Y73" s="9"/>
      <c r="Z73" s="9"/>
      <c r="AA73" s="10">
        <f t="shared" si="24"/>
        <v>1500000</v>
      </c>
      <c r="AB73" s="11"/>
    </row>
    <row r="74" spans="1:28" ht="15.75" x14ac:dyDescent="0.25">
      <c r="A74" s="39">
        <v>45952</v>
      </c>
      <c r="B74" s="33" t="s">
        <v>154</v>
      </c>
      <c r="C74" s="33"/>
      <c r="D74" s="35" t="s">
        <v>31</v>
      </c>
      <c r="E74" s="33" t="s">
        <v>102</v>
      </c>
      <c r="F74" s="33">
        <v>20</v>
      </c>
      <c r="G74" s="33" t="s">
        <v>74</v>
      </c>
      <c r="H74" s="33">
        <v>65000</v>
      </c>
      <c r="I74" s="33">
        <f t="shared" si="18"/>
        <v>1300000</v>
      </c>
      <c r="J74" s="82" t="s">
        <v>38</v>
      </c>
      <c r="K74" s="107" t="s">
        <v>1228</v>
      </c>
      <c r="L74" s="9">
        <f t="shared" si="19"/>
        <v>0</v>
      </c>
      <c r="M74" s="9"/>
      <c r="N74" s="9"/>
      <c r="O74" s="9">
        <f t="shared" si="20"/>
        <v>0</v>
      </c>
      <c r="P74" s="9"/>
      <c r="Q74" s="9"/>
      <c r="R74" s="9">
        <f t="shared" si="21"/>
        <v>0</v>
      </c>
      <c r="S74" s="9"/>
      <c r="T74" s="9"/>
      <c r="U74" s="9">
        <f t="shared" si="22"/>
        <v>0</v>
      </c>
      <c r="V74" s="9"/>
      <c r="W74" s="9"/>
      <c r="X74" s="9">
        <f t="shared" si="23"/>
        <v>0</v>
      </c>
      <c r="Y74" s="9"/>
      <c r="Z74" s="9"/>
      <c r="AA74" s="10">
        <f t="shared" si="24"/>
        <v>1300000</v>
      </c>
      <c r="AB74" s="11"/>
    </row>
    <row r="75" spans="1:28" ht="15.75" x14ac:dyDescent="0.25">
      <c r="A75" s="39">
        <v>45952</v>
      </c>
      <c r="B75" s="33" t="s">
        <v>154</v>
      </c>
      <c r="C75" s="33"/>
      <c r="D75" s="35" t="s">
        <v>31</v>
      </c>
      <c r="E75" s="33" t="s">
        <v>122</v>
      </c>
      <c r="F75" s="33">
        <v>10</v>
      </c>
      <c r="G75" s="33" t="s">
        <v>51</v>
      </c>
      <c r="H75" s="33">
        <v>70000</v>
      </c>
      <c r="I75" s="33">
        <f t="shared" si="18"/>
        <v>700000</v>
      </c>
      <c r="J75" s="82" t="s">
        <v>38</v>
      </c>
      <c r="K75" s="107" t="s">
        <v>1228</v>
      </c>
      <c r="L75" s="9">
        <f t="shared" si="19"/>
        <v>0</v>
      </c>
      <c r="M75" s="9"/>
      <c r="N75" s="9"/>
      <c r="O75" s="9">
        <f t="shared" si="20"/>
        <v>0</v>
      </c>
      <c r="P75" s="9"/>
      <c r="Q75" s="9"/>
      <c r="R75" s="9">
        <f t="shared" si="21"/>
        <v>0</v>
      </c>
      <c r="S75" s="9"/>
      <c r="T75" s="9"/>
      <c r="U75" s="9">
        <f t="shared" si="22"/>
        <v>0</v>
      </c>
      <c r="V75" s="9"/>
      <c r="W75" s="9"/>
      <c r="X75" s="9">
        <f t="shared" si="23"/>
        <v>0</v>
      </c>
      <c r="Y75" s="9"/>
      <c r="Z75" s="9"/>
      <c r="AA75" s="10">
        <f t="shared" si="24"/>
        <v>700000</v>
      </c>
      <c r="AB75" s="11"/>
    </row>
    <row r="76" spans="1:28" ht="15.75" x14ac:dyDescent="0.25">
      <c r="A76" s="39">
        <v>45952</v>
      </c>
      <c r="B76" s="33" t="s">
        <v>154</v>
      </c>
      <c r="C76" s="33"/>
      <c r="D76" s="35" t="s">
        <v>31</v>
      </c>
      <c r="E76" s="33" t="s">
        <v>156</v>
      </c>
      <c r="F76" s="33">
        <v>3</v>
      </c>
      <c r="G76" s="33" t="s">
        <v>23</v>
      </c>
      <c r="H76" s="33">
        <v>400000</v>
      </c>
      <c r="I76" s="33">
        <f t="shared" si="18"/>
        <v>1200000</v>
      </c>
      <c r="J76" s="82" t="s">
        <v>38</v>
      </c>
      <c r="K76" s="107" t="s">
        <v>1228</v>
      </c>
      <c r="L76" s="9">
        <f t="shared" si="19"/>
        <v>0</v>
      </c>
      <c r="M76" s="9"/>
      <c r="N76" s="9"/>
      <c r="O76" s="9">
        <f t="shared" si="20"/>
        <v>0</v>
      </c>
      <c r="P76" s="9"/>
      <c r="Q76" s="9"/>
      <c r="R76" s="9">
        <f t="shared" si="21"/>
        <v>0</v>
      </c>
      <c r="S76" s="9"/>
      <c r="T76" s="9"/>
      <c r="U76" s="9">
        <f t="shared" si="22"/>
        <v>0</v>
      </c>
      <c r="V76" s="9"/>
      <c r="W76" s="9"/>
      <c r="X76" s="9">
        <f t="shared" si="23"/>
        <v>0</v>
      </c>
      <c r="Y76" s="9"/>
      <c r="Z76" s="9"/>
      <c r="AA76" s="10">
        <f t="shared" si="24"/>
        <v>1200000</v>
      </c>
      <c r="AB76" s="11"/>
    </row>
    <row r="77" spans="1:28" ht="15.75" x14ac:dyDescent="0.25">
      <c r="A77" s="39">
        <v>45953</v>
      </c>
      <c r="B77" s="35" t="s">
        <v>194</v>
      </c>
      <c r="C77" s="35"/>
      <c r="D77" s="35" t="s">
        <v>31</v>
      </c>
      <c r="E77" s="35" t="s">
        <v>228</v>
      </c>
      <c r="F77" s="35">
        <v>1</v>
      </c>
      <c r="G77" s="35" t="s">
        <v>138</v>
      </c>
      <c r="H77" s="35">
        <v>1200000</v>
      </c>
      <c r="I77" s="33">
        <f t="shared" si="18"/>
        <v>1200000</v>
      </c>
      <c r="J77" s="41" t="s">
        <v>240</v>
      </c>
      <c r="K77" s="35"/>
      <c r="L77" s="9">
        <f t="shared" si="19"/>
        <v>0</v>
      </c>
      <c r="M77" s="92"/>
      <c r="N77" s="92"/>
      <c r="O77" s="9">
        <f t="shared" si="20"/>
        <v>1200000</v>
      </c>
      <c r="P77" s="92">
        <v>1200000</v>
      </c>
      <c r="Q77" s="92"/>
      <c r="R77" s="9">
        <f t="shared" si="21"/>
        <v>0</v>
      </c>
      <c r="S77" s="92"/>
      <c r="T77" s="92"/>
      <c r="U77" s="9">
        <f t="shared" si="22"/>
        <v>0</v>
      </c>
      <c r="V77" s="92"/>
      <c r="W77" s="92"/>
      <c r="X77" s="9">
        <f t="shared" si="23"/>
        <v>0</v>
      </c>
      <c r="Y77" s="92"/>
      <c r="Z77" s="92"/>
      <c r="AA77" s="10">
        <f t="shared" si="24"/>
        <v>0</v>
      </c>
      <c r="AB77" s="94">
        <v>45978</v>
      </c>
    </row>
    <row r="78" spans="1:28" ht="15.75" x14ac:dyDescent="0.25">
      <c r="A78" s="39">
        <v>45953</v>
      </c>
      <c r="B78" s="33" t="s">
        <v>566</v>
      </c>
      <c r="C78" s="33"/>
      <c r="D78" s="33" t="s">
        <v>1069</v>
      </c>
      <c r="E78" s="33" t="s">
        <v>95</v>
      </c>
      <c r="F78" s="33">
        <v>17800</v>
      </c>
      <c r="G78" s="33" t="s">
        <v>29</v>
      </c>
      <c r="H78" s="33">
        <v>3600</v>
      </c>
      <c r="I78" s="33">
        <f t="shared" si="18"/>
        <v>64080000</v>
      </c>
      <c r="J78" s="37" t="s">
        <v>240</v>
      </c>
      <c r="K78" s="90" t="s">
        <v>1219</v>
      </c>
      <c r="L78" s="9">
        <f t="shared" si="19"/>
        <v>30000000</v>
      </c>
      <c r="M78" s="9">
        <v>30000000</v>
      </c>
      <c r="N78" s="9"/>
      <c r="O78" s="9">
        <f t="shared" si="20"/>
        <v>34080000</v>
      </c>
      <c r="P78" s="9">
        <v>34080000</v>
      </c>
      <c r="Q78" s="9"/>
      <c r="R78" s="9">
        <f t="shared" si="21"/>
        <v>0</v>
      </c>
      <c r="S78" s="9"/>
      <c r="T78" s="9"/>
      <c r="U78" s="9">
        <f t="shared" si="22"/>
        <v>0</v>
      </c>
      <c r="V78" s="9"/>
      <c r="W78" s="9"/>
      <c r="X78" s="9">
        <f t="shared" si="23"/>
        <v>0</v>
      </c>
      <c r="Y78" s="9"/>
      <c r="Z78" s="9"/>
      <c r="AA78" s="10">
        <f t="shared" si="24"/>
        <v>0</v>
      </c>
      <c r="AB78" s="11">
        <v>46015</v>
      </c>
    </row>
    <row r="79" spans="1:28" ht="15.75" x14ac:dyDescent="0.25">
      <c r="A79" s="39">
        <v>45954</v>
      </c>
      <c r="B79" s="35" t="s">
        <v>53</v>
      </c>
      <c r="C79" s="35"/>
      <c r="D79" s="35" t="s">
        <v>31</v>
      </c>
      <c r="E79" s="35" t="s">
        <v>95</v>
      </c>
      <c r="F79" s="35">
        <v>4000</v>
      </c>
      <c r="G79" s="35" t="s">
        <v>29</v>
      </c>
      <c r="H79" s="35">
        <v>3800</v>
      </c>
      <c r="I79" s="33">
        <f t="shared" si="18"/>
        <v>15200000</v>
      </c>
      <c r="J79" s="37" t="s">
        <v>240</v>
      </c>
      <c r="K79" s="116" t="s">
        <v>1228</v>
      </c>
      <c r="L79" s="9">
        <f t="shared" si="19"/>
        <v>0</v>
      </c>
      <c r="M79" s="9"/>
      <c r="N79" s="9"/>
      <c r="O79" s="9">
        <f t="shared" si="20"/>
        <v>15200000</v>
      </c>
      <c r="P79" s="9">
        <v>15200000</v>
      </c>
      <c r="Q79" s="9"/>
      <c r="R79" s="9">
        <f t="shared" si="21"/>
        <v>0</v>
      </c>
      <c r="S79" s="9"/>
      <c r="T79" s="9"/>
      <c r="U79" s="9">
        <f t="shared" si="22"/>
        <v>0</v>
      </c>
      <c r="V79" s="9"/>
      <c r="W79" s="9"/>
      <c r="X79" s="9">
        <f t="shared" si="23"/>
        <v>0</v>
      </c>
      <c r="Y79" s="9"/>
      <c r="Z79" s="9"/>
      <c r="AA79" s="10">
        <f t="shared" si="24"/>
        <v>0</v>
      </c>
      <c r="AB79" s="11">
        <v>46003</v>
      </c>
    </row>
    <row r="80" spans="1:28" ht="15.75" x14ac:dyDescent="0.25">
      <c r="A80" s="39">
        <v>45954</v>
      </c>
      <c r="B80" s="33" t="s">
        <v>154</v>
      </c>
      <c r="C80" s="33"/>
      <c r="D80" s="33" t="s">
        <v>31</v>
      </c>
      <c r="E80" s="33" t="s">
        <v>86</v>
      </c>
      <c r="F80" s="33">
        <v>50</v>
      </c>
      <c r="G80" s="33" t="s">
        <v>51</v>
      </c>
      <c r="H80" s="33">
        <v>125000</v>
      </c>
      <c r="I80" s="33">
        <f t="shared" si="18"/>
        <v>6250000</v>
      </c>
      <c r="J80" s="82" t="s">
        <v>38</v>
      </c>
      <c r="K80" s="107" t="s">
        <v>1228</v>
      </c>
      <c r="L80" s="9">
        <f t="shared" si="19"/>
        <v>0</v>
      </c>
      <c r="M80" s="9"/>
      <c r="N80" s="9"/>
      <c r="O80" s="9">
        <f t="shared" si="20"/>
        <v>0</v>
      </c>
      <c r="P80" s="9"/>
      <c r="Q80" s="9"/>
      <c r="R80" s="9">
        <f t="shared" si="21"/>
        <v>0</v>
      </c>
      <c r="S80" s="9"/>
      <c r="T80" s="9"/>
      <c r="U80" s="9">
        <f t="shared" si="22"/>
        <v>0</v>
      </c>
      <c r="V80" s="9"/>
      <c r="W80" s="9"/>
      <c r="X80" s="9">
        <f t="shared" si="23"/>
        <v>0</v>
      </c>
      <c r="Y80" s="9"/>
      <c r="Z80" s="9"/>
      <c r="AA80" s="10">
        <f t="shared" si="24"/>
        <v>6250000</v>
      </c>
      <c r="AB80" s="11"/>
    </row>
    <row r="81" spans="1:28" ht="15.75" x14ac:dyDescent="0.25">
      <c r="A81" s="39">
        <v>45954</v>
      </c>
      <c r="B81" s="33" t="s">
        <v>258</v>
      </c>
      <c r="C81" s="33"/>
      <c r="D81" s="33" t="s">
        <v>31</v>
      </c>
      <c r="E81" s="33" t="s">
        <v>185</v>
      </c>
      <c r="F81" s="33">
        <v>20800</v>
      </c>
      <c r="G81" s="33" t="s">
        <v>29</v>
      </c>
      <c r="H81" s="33">
        <v>900</v>
      </c>
      <c r="I81" s="33">
        <f t="shared" si="18"/>
        <v>18720000</v>
      </c>
      <c r="J81" s="37" t="s">
        <v>240</v>
      </c>
      <c r="K81" s="90" t="s">
        <v>1217</v>
      </c>
      <c r="L81" s="9">
        <f t="shared" si="19"/>
        <v>410000</v>
      </c>
      <c r="M81" s="9">
        <v>410000</v>
      </c>
      <c r="N81" s="9"/>
      <c r="O81" s="9">
        <f t="shared" si="20"/>
        <v>18310000</v>
      </c>
      <c r="P81" s="9">
        <v>18310000</v>
      </c>
      <c r="Q81" s="9"/>
      <c r="R81" s="9">
        <f t="shared" si="21"/>
        <v>0</v>
      </c>
      <c r="S81" s="9"/>
      <c r="T81" s="9"/>
      <c r="U81" s="9">
        <f t="shared" si="22"/>
        <v>0</v>
      </c>
      <c r="V81" s="9"/>
      <c r="W81" s="9"/>
      <c r="X81" s="9">
        <f t="shared" si="23"/>
        <v>0</v>
      </c>
      <c r="Y81" s="9"/>
      <c r="Z81" s="9"/>
      <c r="AA81" s="10">
        <f t="shared" si="24"/>
        <v>0</v>
      </c>
      <c r="AB81" s="11">
        <v>45982</v>
      </c>
    </row>
    <row r="82" spans="1:28" ht="15.75" x14ac:dyDescent="0.25">
      <c r="A82" s="39">
        <v>45955</v>
      </c>
      <c r="B82" s="33" t="s">
        <v>492</v>
      </c>
      <c r="C82" s="33"/>
      <c r="D82" s="33" t="s">
        <v>31</v>
      </c>
      <c r="E82" s="33" t="s">
        <v>45</v>
      </c>
      <c r="F82" s="33">
        <v>25</v>
      </c>
      <c r="G82" s="33" t="s">
        <v>51</v>
      </c>
      <c r="H82" s="33">
        <v>155000</v>
      </c>
      <c r="I82" s="33">
        <f t="shared" si="18"/>
        <v>3875000</v>
      </c>
      <c r="J82" s="82" t="s">
        <v>43</v>
      </c>
      <c r="K82" s="107" t="s">
        <v>1186</v>
      </c>
      <c r="L82" s="9">
        <f t="shared" si="19"/>
        <v>0</v>
      </c>
      <c r="M82" s="9"/>
      <c r="N82" s="9"/>
      <c r="O82" s="9">
        <f t="shared" si="20"/>
        <v>0</v>
      </c>
      <c r="P82" s="9"/>
      <c r="Q82" s="9"/>
      <c r="R82" s="9">
        <f t="shared" si="21"/>
        <v>0</v>
      </c>
      <c r="S82" s="9"/>
      <c r="T82" s="9"/>
      <c r="U82" s="9">
        <f t="shared" si="22"/>
        <v>0</v>
      </c>
      <c r="V82" s="9"/>
      <c r="W82" s="9"/>
      <c r="X82" s="9">
        <f t="shared" si="23"/>
        <v>0</v>
      </c>
      <c r="Y82" s="9"/>
      <c r="Z82" s="9"/>
      <c r="AA82" s="10">
        <f t="shared" si="24"/>
        <v>3875000</v>
      </c>
      <c r="AB82" s="11"/>
    </row>
    <row r="83" spans="1:28" ht="15.75" x14ac:dyDescent="0.25">
      <c r="A83" s="39">
        <v>45955</v>
      </c>
      <c r="B83" s="33" t="s">
        <v>35</v>
      </c>
      <c r="C83" s="33"/>
      <c r="D83" s="33" t="s">
        <v>31</v>
      </c>
      <c r="E83" s="33" t="s">
        <v>86</v>
      </c>
      <c r="F83" s="33">
        <v>25</v>
      </c>
      <c r="G83" s="33" t="s">
        <v>51</v>
      </c>
      <c r="H83" s="33">
        <v>125000</v>
      </c>
      <c r="I83" s="33">
        <f t="shared" si="18"/>
        <v>3125000</v>
      </c>
      <c r="J83" s="82" t="s">
        <v>43</v>
      </c>
      <c r="K83" s="107" t="s">
        <v>1186</v>
      </c>
      <c r="L83" s="9">
        <f t="shared" si="19"/>
        <v>0</v>
      </c>
      <c r="M83" s="9"/>
      <c r="N83" s="9"/>
      <c r="O83" s="9">
        <f t="shared" si="20"/>
        <v>0</v>
      </c>
      <c r="P83" s="9"/>
      <c r="Q83" s="9"/>
      <c r="R83" s="9">
        <f t="shared" si="21"/>
        <v>0</v>
      </c>
      <c r="S83" s="9"/>
      <c r="T83" s="9"/>
      <c r="U83" s="9">
        <f t="shared" si="22"/>
        <v>0</v>
      </c>
      <c r="V83" s="9"/>
      <c r="W83" s="9"/>
      <c r="X83" s="9">
        <f t="shared" si="23"/>
        <v>0</v>
      </c>
      <c r="Y83" s="9"/>
      <c r="Z83" s="9"/>
      <c r="AA83" s="10">
        <f t="shared" si="24"/>
        <v>3125000</v>
      </c>
      <c r="AB83" s="11"/>
    </row>
    <row r="84" spans="1:28" ht="15.75" x14ac:dyDescent="0.25">
      <c r="A84" s="39">
        <v>45960</v>
      </c>
      <c r="B84" s="33" t="s">
        <v>53</v>
      </c>
      <c r="C84" s="33"/>
      <c r="D84" s="35" t="s">
        <v>31</v>
      </c>
      <c r="E84" s="33" t="s">
        <v>91</v>
      </c>
      <c r="F84" s="33">
        <v>1000</v>
      </c>
      <c r="G84" s="33" t="s">
        <v>29</v>
      </c>
      <c r="H84" s="33">
        <v>3800</v>
      </c>
      <c r="I84" s="33">
        <f t="shared" si="18"/>
        <v>3800000</v>
      </c>
      <c r="J84" s="37" t="s">
        <v>240</v>
      </c>
      <c r="K84" s="90" t="s">
        <v>1242</v>
      </c>
      <c r="L84" s="9">
        <f t="shared" si="19"/>
        <v>0</v>
      </c>
      <c r="M84" s="9"/>
      <c r="N84" s="9"/>
      <c r="O84" s="9">
        <f t="shared" si="20"/>
        <v>3800000</v>
      </c>
      <c r="P84" s="9">
        <v>3800000</v>
      </c>
      <c r="Q84" s="9"/>
      <c r="R84" s="9">
        <f t="shared" si="21"/>
        <v>0</v>
      </c>
      <c r="S84" s="9"/>
      <c r="T84" s="9"/>
      <c r="U84" s="9">
        <f t="shared" si="22"/>
        <v>0</v>
      </c>
      <c r="V84" s="9"/>
      <c r="W84" s="9"/>
      <c r="X84" s="9">
        <f t="shared" si="23"/>
        <v>0</v>
      </c>
      <c r="Y84" s="9"/>
      <c r="Z84" s="9"/>
      <c r="AA84" s="10">
        <f t="shared" si="24"/>
        <v>0</v>
      </c>
      <c r="AB84" s="11">
        <v>46010</v>
      </c>
    </row>
    <row r="85" spans="1:28" ht="15.75" x14ac:dyDescent="0.25">
      <c r="A85" s="39">
        <v>45960</v>
      </c>
      <c r="B85" s="33" t="s">
        <v>35</v>
      </c>
      <c r="C85" s="33"/>
      <c r="D85" s="35" t="s">
        <v>31</v>
      </c>
      <c r="E85" s="33" t="s">
        <v>675</v>
      </c>
      <c r="F85" s="33">
        <v>1</v>
      </c>
      <c r="G85" s="33" t="s">
        <v>51</v>
      </c>
      <c r="H85" s="33"/>
      <c r="I85" s="33">
        <f t="shared" si="18"/>
        <v>0</v>
      </c>
      <c r="J85" s="82" t="s">
        <v>43</v>
      </c>
      <c r="K85" s="33" t="s">
        <v>1241</v>
      </c>
      <c r="L85" s="9">
        <f t="shared" si="19"/>
        <v>0</v>
      </c>
      <c r="M85" s="9"/>
      <c r="N85" s="9"/>
      <c r="O85" s="9">
        <f t="shared" si="20"/>
        <v>0</v>
      </c>
      <c r="P85" s="9"/>
      <c r="Q85" s="9"/>
      <c r="R85" s="9">
        <f t="shared" si="21"/>
        <v>0</v>
      </c>
      <c r="S85" s="9"/>
      <c r="T85" s="9"/>
      <c r="U85" s="9">
        <f t="shared" si="22"/>
        <v>0</v>
      </c>
      <c r="V85" s="9"/>
      <c r="W85" s="9"/>
      <c r="X85" s="9">
        <f t="shared" si="23"/>
        <v>0</v>
      </c>
      <c r="Y85" s="9"/>
      <c r="Z85" s="9"/>
      <c r="AA85" s="10">
        <f t="shared" si="24"/>
        <v>0</v>
      </c>
      <c r="AB85" s="11"/>
    </row>
    <row r="86" spans="1:28" ht="15.75" x14ac:dyDescent="0.25">
      <c r="A86" s="39">
        <v>45960</v>
      </c>
      <c r="B86" s="33" t="s">
        <v>141</v>
      </c>
      <c r="C86" s="33"/>
      <c r="D86" s="35" t="s">
        <v>31</v>
      </c>
      <c r="E86" s="33" t="s">
        <v>95</v>
      </c>
      <c r="F86" s="33">
        <v>10400</v>
      </c>
      <c r="G86" s="33" t="s">
        <v>29</v>
      </c>
      <c r="H86" s="33">
        <v>3800</v>
      </c>
      <c r="I86" s="33">
        <f t="shared" si="18"/>
        <v>39520000</v>
      </c>
      <c r="J86" s="82" t="s">
        <v>43</v>
      </c>
      <c r="K86" s="130" t="s">
        <v>1242</v>
      </c>
      <c r="L86" s="9">
        <f t="shared" si="19"/>
        <v>12949000</v>
      </c>
      <c r="M86" s="9">
        <v>12949000</v>
      </c>
      <c r="N86" s="9"/>
      <c r="O86" s="9">
        <f t="shared" si="20"/>
        <v>0</v>
      </c>
      <c r="P86" s="9"/>
      <c r="Q86" s="9"/>
      <c r="R86" s="9">
        <f t="shared" si="21"/>
        <v>0</v>
      </c>
      <c r="S86" s="9"/>
      <c r="T86" s="9"/>
      <c r="U86" s="9">
        <f t="shared" si="22"/>
        <v>0</v>
      </c>
      <c r="V86" s="9"/>
      <c r="W86" s="9"/>
      <c r="X86" s="9">
        <f t="shared" si="23"/>
        <v>0</v>
      </c>
      <c r="Y86" s="9"/>
      <c r="Z86" s="9"/>
      <c r="AA86" s="10">
        <f t="shared" si="24"/>
        <v>26571000</v>
      </c>
      <c r="AB86" s="11">
        <v>46008</v>
      </c>
    </row>
    <row r="87" spans="1:28" ht="15.75" x14ac:dyDescent="0.25">
      <c r="A87" s="39">
        <v>45960</v>
      </c>
      <c r="B87" s="33" t="s">
        <v>141</v>
      </c>
      <c r="C87" s="33"/>
      <c r="D87" s="35" t="s">
        <v>31</v>
      </c>
      <c r="E87" s="33" t="s">
        <v>156</v>
      </c>
      <c r="F87" s="33">
        <v>10</v>
      </c>
      <c r="G87" s="33" t="s">
        <v>23</v>
      </c>
      <c r="H87" s="33">
        <v>400000</v>
      </c>
      <c r="I87" s="33">
        <f t="shared" si="18"/>
        <v>4000000</v>
      </c>
      <c r="J87" s="82" t="s">
        <v>43</v>
      </c>
      <c r="K87" s="130" t="s">
        <v>1242</v>
      </c>
      <c r="L87" s="9">
        <f t="shared" si="19"/>
        <v>0</v>
      </c>
      <c r="M87" s="9"/>
      <c r="N87" s="9"/>
      <c r="O87" s="9">
        <f t="shared" si="20"/>
        <v>0</v>
      </c>
      <c r="P87" s="9"/>
      <c r="Q87" s="9"/>
      <c r="R87" s="9">
        <f t="shared" si="21"/>
        <v>0</v>
      </c>
      <c r="S87" s="9"/>
      <c r="T87" s="9"/>
      <c r="U87" s="9">
        <f t="shared" si="22"/>
        <v>0</v>
      </c>
      <c r="V87" s="9"/>
      <c r="W87" s="9"/>
      <c r="X87" s="9">
        <f t="shared" si="23"/>
        <v>0</v>
      </c>
      <c r="Y87" s="9"/>
      <c r="Z87" s="9"/>
      <c r="AA87" s="10">
        <f t="shared" si="24"/>
        <v>4000000</v>
      </c>
      <c r="AB87" s="11"/>
    </row>
    <row r="88" spans="1:28" ht="15.75" x14ac:dyDescent="0.25">
      <c r="A88" s="39">
        <v>45961</v>
      </c>
      <c r="B88" s="35" t="s">
        <v>478</v>
      </c>
      <c r="C88" s="35"/>
      <c r="D88" s="35" t="s">
        <v>31</v>
      </c>
      <c r="E88" s="35" t="s">
        <v>915</v>
      </c>
      <c r="F88" s="35">
        <v>12.3</v>
      </c>
      <c r="G88" s="35" t="s">
        <v>51</v>
      </c>
      <c r="H88" s="35">
        <v>200000</v>
      </c>
      <c r="I88" s="33">
        <f t="shared" si="18"/>
        <v>2460000</v>
      </c>
      <c r="J88" s="82" t="s">
        <v>38</v>
      </c>
      <c r="K88" s="108" t="s">
        <v>1223</v>
      </c>
      <c r="L88" s="9">
        <f t="shared" si="19"/>
        <v>0</v>
      </c>
      <c r="M88" s="92"/>
      <c r="N88" s="92"/>
      <c r="O88" s="9">
        <f t="shared" si="20"/>
        <v>2080000</v>
      </c>
      <c r="P88" s="92">
        <v>2080000</v>
      </c>
      <c r="Q88" s="92"/>
      <c r="R88" s="9">
        <f t="shared" si="21"/>
        <v>0</v>
      </c>
      <c r="S88" s="92"/>
      <c r="T88" s="92"/>
      <c r="U88" s="9">
        <f t="shared" si="22"/>
        <v>0</v>
      </c>
      <c r="V88" s="92"/>
      <c r="W88" s="92"/>
      <c r="X88" s="9">
        <f t="shared" si="23"/>
        <v>0</v>
      </c>
      <c r="Y88" s="92"/>
      <c r="Z88" s="92"/>
      <c r="AA88" s="10">
        <f t="shared" si="24"/>
        <v>380000</v>
      </c>
      <c r="AB88" s="94">
        <v>45972</v>
      </c>
    </row>
    <row r="89" spans="1:28" ht="15.75" x14ac:dyDescent="0.25">
      <c r="A89" s="39">
        <v>45961</v>
      </c>
      <c r="B89" s="33" t="s">
        <v>258</v>
      </c>
      <c r="C89" s="33"/>
      <c r="D89" s="35" t="s">
        <v>31</v>
      </c>
      <c r="E89" s="33" t="s">
        <v>102</v>
      </c>
      <c r="F89" s="33">
        <v>24</v>
      </c>
      <c r="G89" s="33" t="s">
        <v>74</v>
      </c>
      <c r="H89" s="33">
        <v>65000</v>
      </c>
      <c r="I89" s="33">
        <f t="shared" si="18"/>
        <v>1560000</v>
      </c>
      <c r="J89" s="37" t="s">
        <v>241</v>
      </c>
      <c r="K89" s="90" t="s">
        <v>1217</v>
      </c>
      <c r="L89" s="9">
        <f t="shared" si="19"/>
        <v>1560000</v>
      </c>
      <c r="M89" s="9">
        <v>1560000</v>
      </c>
      <c r="N89" s="9"/>
      <c r="O89" s="9">
        <f t="shared" si="20"/>
        <v>0</v>
      </c>
      <c r="P89" s="9"/>
      <c r="Q89" s="9"/>
      <c r="R89" s="9">
        <f t="shared" si="21"/>
        <v>0</v>
      </c>
      <c r="S89" s="9"/>
      <c r="T89" s="9"/>
      <c r="U89" s="9">
        <f t="shared" si="22"/>
        <v>0</v>
      </c>
      <c r="V89" s="9"/>
      <c r="W89" s="9"/>
      <c r="X89" s="9">
        <f t="shared" si="23"/>
        <v>0</v>
      </c>
      <c r="Y89" s="9"/>
      <c r="Z89" s="9"/>
      <c r="AA89" s="10">
        <f t="shared" si="24"/>
        <v>0</v>
      </c>
      <c r="AB89" s="11">
        <v>45993</v>
      </c>
    </row>
    <row r="90" spans="1:28" ht="15.75" x14ac:dyDescent="0.25">
      <c r="A90" s="39">
        <v>45961</v>
      </c>
      <c r="B90" s="33" t="s">
        <v>258</v>
      </c>
      <c r="C90" s="33"/>
      <c r="D90" s="35" t="s">
        <v>31</v>
      </c>
      <c r="E90" s="33" t="s">
        <v>61</v>
      </c>
      <c r="F90" s="33">
        <v>20</v>
      </c>
      <c r="G90" s="33" t="s">
        <v>74</v>
      </c>
      <c r="H90" s="33">
        <v>45000</v>
      </c>
      <c r="I90" s="33">
        <f t="shared" si="18"/>
        <v>900000</v>
      </c>
      <c r="J90" s="37" t="s">
        <v>241</v>
      </c>
      <c r="K90" s="90" t="s">
        <v>1217</v>
      </c>
      <c r="L90" s="9">
        <f t="shared" si="19"/>
        <v>900000</v>
      </c>
      <c r="M90" s="9">
        <v>900000</v>
      </c>
      <c r="N90" s="9"/>
      <c r="O90" s="9">
        <f t="shared" si="20"/>
        <v>0</v>
      </c>
      <c r="P90" s="9"/>
      <c r="Q90" s="9"/>
      <c r="R90" s="9">
        <f t="shared" si="21"/>
        <v>0</v>
      </c>
      <c r="S90" s="9"/>
      <c r="T90" s="9"/>
      <c r="U90" s="9">
        <f t="shared" si="22"/>
        <v>0</v>
      </c>
      <c r="V90" s="9"/>
      <c r="W90" s="9"/>
      <c r="X90" s="9">
        <f t="shared" si="23"/>
        <v>0</v>
      </c>
      <c r="Y90" s="9"/>
      <c r="Z90" s="9"/>
      <c r="AA90" s="10">
        <f t="shared" si="24"/>
        <v>0</v>
      </c>
      <c r="AB90" s="11">
        <v>45993</v>
      </c>
    </row>
    <row r="91" spans="1:28" ht="16.5" thickBot="1" x14ac:dyDescent="0.3">
      <c r="A91" s="61">
        <v>45961</v>
      </c>
      <c r="B91" s="62" t="s">
        <v>640</v>
      </c>
      <c r="C91" s="62"/>
      <c r="D91" s="104" t="s">
        <v>31</v>
      </c>
      <c r="E91" s="62" t="s">
        <v>160</v>
      </c>
      <c r="F91" s="62">
        <v>8</v>
      </c>
      <c r="G91" s="62" t="s">
        <v>25</v>
      </c>
      <c r="H91" s="62">
        <v>95000</v>
      </c>
      <c r="I91" s="62">
        <f t="shared" si="18"/>
        <v>760000</v>
      </c>
      <c r="J91" s="63" t="s">
        <v>240</v>
      </c>
      <c r="K91" s="62"/>
      <c r="L91" s="97">
        <f t="shared" si="19"/>
        <v>0</v>
      </c>
      <c r="M91" s="97"/>
      <c r="N91" s="97"/>
      <c r="O91" s="97">
        <f t="shared" si="20"/>
        <v>760000</v>
      </c>
      <c r="P91" s="97">
        <v>760000</v>
      </c>
      <c r="Q91" s="97"/>
      <c r="R91" s="97">
        <f t="shared" si="21"/>
        <v>0</v>
      </c>
      <c r="S91" s="97"/>
      <c r="T91" s="97"/>
      <c r="U91" s="97">
        <f t="shared" si="22"/>
        <v>0</v>
      </c>
      <c r="V91" s="97"/>
      <c r="W91" s="97"/>
      <c r="X91" s="97">
        <f t="shared" si="23"/>
        <v>0</v>
      </c>
      <c r="Y91" s="97"/>
      <c r="Z91" s="97"/>
      <c r="AA91" s="98">
        <f t="shared" si="24"/>
        <v>0</v>
      </c>
      <c r="AB91" s="99">
        <v>45953</v>
      </c>
    </row>
    <row r="92" spans="1:28" ht="15.75" x14ac:dyDescent="0.25">
      <c r="A92" s="32">
        <v>45964</v>
      </c>
      <c r="B92" s="33" t="s">
        <v>252</v>
      </c>
      <c r="C92" s="33"/>
      <c r="D92" s="35" t="s">
        <v>31</v>
      </c>
      <c r="E92" s="33" t="s">
        <v>95</v>
      </c>
      <c r="F92" s="33">
        <v>15600</v>
      </c>
      <c r="G92" s="33" t="s">
        <v>29</v>
      </c>
      <c r="H92" s="35">
        <v>3900</v>
      </c>
      <c r="I92" s="35">
        <f t="shared" si="18"/>
        <v>60840000</v>
      </c>
      <c r="J92" s="85" t="s">
        <v>43</v>
      </c>
      <c r="K92" s="136" t="s">
        <v>1248</v>
      </c>
      <c r="L92" s="92">
        <f t="shared" si="19"/>
        <v>0</v>
      </c>
      <c r="M92" s="92"/>
      <c r="N92" s="92"/>
      <c r="O92" s="92">
        <f t="shared" si="20"/>
        <v>0</v>
      </c>
      <c r="P92" s="92"/>
      <c r="Q92" s="92"/>
      <c r="R92" s="92">
        <f t="shared" si="21"/>
        <v>11031555</v>
      </c>
      <c r="S92" s="92">
        <v>11031555</v>
      </c>
      <c r="T92" s="92"/>
      <c r="U92" s="92">
        <f t="shared" si="22"/>
        <v>0</v>
      </c>
      <c r="V92" s="92"/>
      <c r="W92" s="92"/>
      <c r="X92" s="92">
        <f t="shared" si="23"/>
        <v>0</v>
      </c>
      <c r="Y92" s="92"/>
      <c r="Z92" s="92"/>
      <c r="AA92" s="93">
        <f t="shared" si="24"/>
        <v>49808445</v>
      </c>
      <c r="AB92" s="94">
        <v>46000</v>
      </c>
    </row>
    <row r="93" spans="1:28" ht="15.75" x14ac:dyDescent="0.25">
      <c r="A93" s="32">
        <v>45964</v>
      </c>
      <c r="B93" s="33" t="s">
        <v>252</v>
      </c>
      <c r="C93" s="33"/>
      <c r="D93" s="35" t="s">
        <v>31</v>
      </c>
      <c r="E93" s="33" t="s">
        <v>155</v>
      </c>
      <c r="F93" s="33">
        <v>1400</v>
      </c>
      <c r="G93" s="33" t="s">
        <v>29</v>
      </c>
      <c r="H93" s="33">
        <v>3900</v>
      </c>
      <c r="I93" s="33">
        <f t="shared" si="18"/>
        <v>5460000</v>
      </c>
      <c r="J93" s="82" t="s">
        <v>43</v>
      </c>
      <c r="K93" s="130" t="s">
        <v>1248</v>
      </c>
      <c r="L93" s="9">
        <f t="shared" si="19"/>
        <v>0</v>
      </c>
      <c r="M93" s="9"/>
      <c r="N93" s="9"/>
      <c r="O93" s="9">
        <f t="shared" si="20"/>
        <v>0</v>
      </c>
      <c r="P93" s="9"/>
      <c r="Q93" s="9"/>
      <c r="R93" s="9">
        <f t="shared" si="21"/>
        <v>0</v>
      </c>
      <c r="S93" s="9"/>
      <c r="T93" s="9"/>
      <c r="U93" s="9">
        <f t="shared" si="22"/>
        <v>0</v>
      </c>
      <c r="V93" s="9"/>
      <c r="W93" s="9"/>
      <c r="X93" s="9">
        <f t="shared" si="23"/>
        <v>0</v>
      </c>
      <c r="Y93" s="9"/>
      <c r="Z93" s="9"/>
      <c r="AA93" s="10">
        <f t="shared" si="24"/>
        <v>5460000</v>
      </c>
      <c r="AB93" s="11"/>
    </row>
    <row r="94" spans="1:28" ht="15.75" x14ac:dyDescent="0.25">
      <c r="A94" s="32">
        <v>45964</v>
      </c>
      <c r="B94" s="33" t="s">
        <v>252</v>
      </c>
      <c r="C94" s="33"/>
      <c r="D94" s="35" t="s">
        <v>31</v>
      </c>
      <c r="E94" s="33" t="s">
        <v>130</v>
      </c>
      <c r="F94" s="33">
        <v>40</v>
      </c>
      <c r="G94" s="33" t="s">
        <v>74</v>
      </c>
      <c r="H94" s="33">
        <v>50000</v>
      </c>
      <c r="I94" s="33">
        <f t="shared" si="18"/>
        <v>2000000</v>
      </c>
      <c r="J94" s="82" t="s">
        <v>43</v>
      </c>
      <c r="K94" s="130" t="s">
        <v>1248</v>
      </c>
      <c r="L94" s="9">
        <f t="shared" si="19"/>
        <v>0</v>
      </c>
      <c r="M94" s="9"/>
      <c r="N94" s="9"/>
      <c r="O94" s="9">
        <f t="shared" si="20"/>
        <v>0</v>
      </c>
      <c r="P94" s="9"/>
      <c r="Q94" s="9"/>
      <c r="R94" s="9">
        <f t="shared" si="21"/>
        <v>0</v>
      </c>
      <c r="S94" s="9"/>
      <c r="T94" s="9"/>
      <c r="U94" s="9">
        <f t="shared" si="22"/>
        <v>0</v>
      </c>
      <c r="V94" s="9"/>
      <c r="W94" s="9"/>
      <c r="X94" s="9">
        <f t="shared" si="23"/>
        <v>0</v>
      </c>
      <c r="Y94" s="9"/>
      <c r="Z94" s="9"/>
      <c r="AA94" s="10">
        <f t="shared" si="24"/>
        <v>2000000</v>
      </c>
      <c r="AB94" s="11"/>
    </row>
    <row r="95" spans="1:28" ht="15.75" x14ac:dyDescent="0.25">
      <c r="A95" s="32">
        <v>45964</v>
      </c>
      <c r="B95" s="33" t="s">
        <v>252</v>
      </c>
      <c r="C95" s="33"/>
      <c r="D95" s="35" t="s">
        <v>31</v>
      </c>
      <c r="E95" s="33" t="s">
        <v>73</v>
      </c>
      <c r="F95" s="33">
        <v>40</v>
      </c>
      <c r="G95" s="33" t="s">
        <v>74</v>
      </c>
      <c r="H95" s="33">
        <v>50000</v>
      </c>
      <c r="I95" s="33">
        <f t="shared" si="18"/>
        <v>2000000</v>
      </c>
      <c r="J95" s="82" t="s">
        <v>43</v>
      </c>
      <c r="K95" s="130" t="s">
        <v>1248</v>
      </c>
      <c r="L95" s="9">
        <f t="shared" si="19"/>
        <v>0</v>
      </c>
      <c r="M95" s="9"/>
      <c r="N95" s="9"/>
      <c r="O95" s="9">
        <f t="shared" si="20"/>
        <v>0</v>
      </c>
      <c r="P95" s="9"/>
      <c r="Q95" s="9"/>
      <c r="R95" s="9">
        <f t="shared" si="21"/>
        <v>0</v>
      </c>
      <c r="S95" s="9"/>
      <c r="T95" s="9"/>
      <c r="U95" s="9">
        <f t="shared" si="22"/>
        <v>0</v>
      </c>
      <c r="V95" s="9"/>
      <c r="W95" s="9"/>
      <c r="X95" s="9">
        <f t="shared" si="23"/>
        <v>0</v>
      </c>
      <c r="Y95" s="9"/>
      <c r="Z95" s="9"/>
      <c r="AA95" s="10">
        <f t="shared" si="24"/>
        <v>2000000</v>
      </c>
      <c r="AB95" s="11"/>
    </row>
    <row r="96" spans="1:28" ht="15.75" x14ac:dyDescent="0.25">
      <c r="A96" s="32">
        <v>45964</v>
      </c>
      <c r="B96" s="33" t="s">
        <v>252</v>
      </c>
      <c r="C96" s="33"/>
      <c r="D96" s="33" t="s">
        <v>31</v>
      </c>
      <c r="E96" s="33" t="s">
        <v>328</v>
      </c>
      <c r="F96" s="33">
        <v>25</v>
      </c>
      <c r="G96" s="33" t="s">
        <v>51</v>
      </c>
      <c r="H96" s="33">
        <v>125000</v>
      </c>
      <c r="I96" s="33">
        <f t="shared" si="18"/>
        <v>3125000</v>
      </c>
      <c r="J96" s="82" t="s">
        <v>43</v>
      </c>
      <c r="K96" s="130" t="s">
        <v>1248</v>
      </c>
      <c r="L96" s="9">
        <f t="shared" si="19"/>
        <v>0</v>
      </c>
      <c r="M96" s="9"/>
      <c r="N96" s="9"/>
      <c r="O96" s="9">
        <f t="shared" si="20"/>
        <v>0</v>
      </c>
      <c r="P96" s="9"/>
      <c r="Q96" s="9"/>
      <c r="R96" s="9">
        <f t="shared" si="21"/>
        <v>0</v>
      </c>
      <c r="S96" s="9"/>
      <c r="T96" s="9"/>
      <c r="U96" s="9">
        <f t="shared" si="22"/>
        <v>0</v>
      </c>
      <c r="V96" s="9"/>
      <c r="W96" s="9"/>
      <c r="X96" s="9">
        <f t="shared" si="23"/>
        <v>0</v>
      </c>
      <c r="Y96" s="9"/>
      <c r="Z96" s="9"/>
      <c r="AA96" s="10">
        <f t="shared" si="24"/>
        <v>3125000</v>
      </c>
      <c r="AB96" s="11"/>
    </row>
    <row r="97" spans="1:28" ht="15.75" x14ac:dyDescent="0.25">
      <c r="A97" s="32">
        <v>45964</v>
      </c>
      <c r="B97" s="33" t="s">
        <v>252</v>
      </c>
      <c r="C97" s="33"/>
      <c r="D97" s="33" t="s">
        <v>31</v>
      </c>
      <c r="E97" s="33" t="s">
        <v>439</v>
      </c>
      <c r="F97" s="33">
        <v>1.06</v>
      </c>
      <c r="G97" s="33" t="s">
        <v>178</v>
      </c>
      <c r="H97" s="33">
        <v>1150000</v>
      </c>
      <c r="I97" s="33">
        <f t="shared" si="18"/>
        <v>1219000</v>
      </c>
      <c r="J97" s="82" t="s">
        <v>43</v>
      </c>
      <c r="K97" s="130" t="s">
        <v>1248</v>
      </c>
      <c r="L97" s="9">
        <f t="shared" si="19"/>
        <v>0</v>
      </c>
      <c r="M97" s="9"/>
      <c r="N97" s="9"/>
      <c r="O97" s="9">
        <f t="shared" si="20"/>
        <v>0</v>
      </c>
      <c r="P97" s="9"/>
      <c r="Q97" s="9"/>
      <c r="R97" s="9">
        <f t="shared" si="21"/>
        <v>0</v>
      </c>
      <c r="S97" s="9"/>
      <c r="T97" s="9"/>
      <c r="U97" s="9">
        <f t="shared" si="22"/>
        <v>0</v>
      </c>
      <c r="V97" s="9"/>
      <c r="W97" s="9"/>
      <c r="X97" s="9">
        <f t="shared" si="23"/>
        <v>0</v>
      </c>
      <c r="Y97" s="9"/>
      <c r="Z97" s="9"/>
      <c r="AA97" s="10">
        <f t="shared" si="24"/>
        <v>1219000</v>
      </c>
      <c r="AB97" s="11"/>
    </row>
    <row r="98" spans="1:28" ht="15.75" x14ac:dyDescent="0.25">
      <c r="A98" s="32">
        <v>45964</v>
      </c>
      <c r="B98" s="33" t="s">
        <v>252</v>
      </c>
      <c r="C98" s="33"/>
      <c r="D98" s="33" t="s">
        <v>31</v>
      </c>
      <c r="E98" s="33" t="s">
        <v>403</v>
      </c>
      <c r="F98" s="33">
        <v>1</v>
      </c>
      <c r="G98" s="33" t="s">
        <v>25</v>
      </c>
      <c r="H98" s="33">
        <v>75000</v>
      </c>
      <c r="I98" s="33">
        <f t="shared" si="18"/>
        <v>75000</v>
      </c>
      <c r="J98" s="82" t="s">
        <v>43</v>
      </c>
      <c r="K98" s="130" t="s">
        <v>1248</v>
      </c>
      <c r="L98" s="9">
        <f t="shared" si="19"/>
        <v>0</v>
      </c>
      <c r="M98" s="9"/>
      <c r="N98" s="9"/>
      <c r="O98" s="9">
        <f t="shared" si="20"/>
        <v>0</v>
      </c>
      <c r="P98" s="9"/>
      <c r="Q98" s="9"/>
      <c r="R98" s="9">
        <f t="shared" si="21"/>
        <v>0</v>
      </c>
      <c r="S98" s="9"/>
      <c r="T98" s="9"/>
      <c r="U98" s="9">
        <f t="shared" si="22"/>
        <v>0</v>
      </c>
      <c r="V98" s="9"/>
      <c r="W98" s="9"/>
      <c r="X98" s="9">
        <f t="shared" si="23"/>
        <v>0</v>
      </c>
      <c r="Y98" s="9"/>
      <c r="Z98" s="9"/>
      <c r="AA98" s="10">
        <f t="shared" si="24"/>
        <v>75000</v>
      </c>
      <c r="AB98" s="11"/>
    </row>
    <row r="99" spans="1:28" ht="15.75" x14ac:dyDescent="0.25">
      <c r="A99" s="32">
        <v>45964</v>
      </c>
      <c r="B99" s="33" t="s">
        <v>252</v>
      </c>
      <c r="C99" s="33"/>
      <c r="D99" s="33" t="s">
        <v>31</v>
      </c>
      <c r="E99" s="33" t="s">
        <v>160</v>
      </c>
      <c r="F99" s="33">
        <v>1</v>
      </c>
      <c r="G99" s="33" t="s">
        <v>25</v>
      </c>
      <c r="H99" s="33">
        <v>95000</v>
      </c>
      <c r="I99" s="33">
        <f t="shared" si="18"/>
        <v>95000</v>
      </c>
      <c r="J99" s="82" t="s">
        <v>43</v>
      </c>
      <c r="K99" s="130" t="s">
        <v>1248</v>
      </c>
      <c r="L99" s="9">
        <f t="shared" si="19"/>
        <v>0</v>
      </c>
      <c r="M99" s="9"/>
      <c r="N99" s="9"/>
      <c r="O99" s="9">
        <f t="shared" si="20"/>
        <v>0</v>
      </c>
      <c r="P99" s="9"/>
      <c r="Q99" s="9"/>
      <c r="R99" s="9">
        <f t="shared" si="21"/>
        <v>0</v>
      </c>
      <c r="S99" s="9"/>
      <c r="T99" s="9"/>
      <c r="U99" s="9">
        <f t="shared" si="22"/>
        <v>0</v>
      </c>
      <c r="V99" s="9"/>
      <c r="W99" s="9"/>
      <c r="X99" s="9">
        <f t="shared" si="23"/>
        <v>0</v>
      </c>
      <c r="Y99" s="9"/>
      <c r="Z99" s="9"/>
      <c r="AA99" s="10">
        <f t="shared" si="24"/>
        <v>95000</v>
      </c>
      <c r="AB99" s="11"/>
    </row>
    <row r="100" spans="1:28" ht="15.75" x14ac:dyDescent="0.25">
      <c r="A100" s="39">
        <v>45965</v>
      </c>
      <c r="B100" s="33" t="s">
        <v>217</v>
      </c>
      <c r="C100" s="33"/>
      <c r="D100" s="33" t="s">
        <v>41</v>
      </c>
      <c r="E100" s="33" t="s">
        <v>945</v>
      </c>
      <c r="F100" s="33">
        <v>3000</v>
      </c>
      <c r="G100" s="33" t="s">
        <v>29</v>
      </c>
      <c r="H100" s="33">
        <v>2000</v>
      </c>
      <c r="I100" s="33">
        <f t="shared" si="18"/>
        <v>6000000</v>
      </c>
      <c r="J100" s="37" t="s">
        <v>241</v>
      </c>
      <c r="K100" s="90" t="s">
        <v>1217</v>
      </c>
      <c r="L100" s="9">
        <f t="shared" si="19"/>
        <v>6000000</v>
      </c>
      <c r="M100" s="9">
        <v>2825100</v>
      </c>
      <c r="N100" s="9">
        <f>545000+2629900</f>
        <v>3174900</v>
      </c>
      <c r="O100" s="9">
        <f t="shared" si="20"/>
        <v>0</v>
      </c>
      <c r="P100" s="9"/>
      <c r="Q100" s="9"/>
      <c r="R100" s="9">
        <f t="shared" si="21"/>
        <v>0</v>
      </c>
      <c r="S100" s="9"/>
      <c r="T100" s="9"/>
      <c r="U100" s="9">
        <f t="shared" si="22"/>
        <v>0</v>
      </c>
      <c r="V100" s="9"/>
      <c r="W100" s="9"/>
      <c r="X100" s="9">
        <f t="shared" si="23"/>
        <v>0</v>
      </c>
      <c r="Y100" s="9"/>
      <c r="Z100" s="9"/>
      <c r="AA100" s="10">
        <f t="shared" si="24"/>
        <v>0</v>
      </c>
      <c r="AB100" s="11">
        <v>46015</v>
      </c>
    </row>
    <row r="101" spans="1:28" ht="15.75" x14ac:dyDescent="0.25">
      <c r="A101" s="32">
        <v>45965</v>
      </c>
      <c r="B101" s="33" t="s">
        <v>217</v>
      </c>
      <c r="C101" s="33"/>
      <c r="D101" s="33" t="s">
        <v>41</v>
      </c>
      <c r="E101" s="33" t="s">
        <v>148</v>
      </c>
      <c r="F101" s="33">
        <v>20</v>
      </c>
      <c r="G101" s="33" t="s">
        <v>51</v>
      </c>
      <c r="H101" s="33">
        <v>55000</v>
      </c>
      <c r="I101" s="33">
        <f t="shared" si="18"/>
        <v>1100000</v>
      </c>
      <c r="J101" s="37" t="s">
        <v>241</v>
      </c>
      <c r="K101" s="90" t="s">
        <v>1217</v>
      </c>
      <c r="L101" s="9">
        <f t="shared" si="19"/>
        <v>1100000</v>
      </c>
      <c r="M101" s="9">
        <v>1100000</v>
      </c>
      <c r="N101" s="9"/>
      <c r="O101" s="9">
        <f t="shared" si="20"/>
        <v>0</v>
      </c>
      <c r="P101" s="9"/>
      <c r="Q101" s="9"/>
      <c r="R101" s="9">
        <f t="shared" si="21"/>
        <v>0</v>
      </c>
      <c r="S101" s="9"/>
      <c r="T101" s="9"/>
      <c r="U101" s="9">
        <f t="shared" si="22"/>
        <v>0</v>
      </c>
      <c r="V101" s="9"/>
      <c r="W101" s="9"/>
      <c r="X101" s="9">
        <f t="shared" si="23"/>
        <v>0</v>
      </c>
      <c r="Y101" s="9"/>
      <c r="Z101" s="9"/>
      <c r="AA101" s="10">
        <f t="shared" si="24"/>
        <v>0</v>
      </c>
      <c r="AB101" s="11">
        <v>46015</v>
      </c>
    </row>
    <row r="102" spans="1:28" ht="15.75" x14ac:dyDescent="0.25">
      <c r="A102" s="32">
        <v>45965</v>
      </c>
      <c r="B102" s="33" t="s">
        <v>258</v>
      </c>
      <c r="C102" s="33"/>
      <c r="D102" s="33" t="s">
        <v>31</v>
      </c>
      <c r="E102" s="33" t="s">
        <v>185</v>
      </c>
      <c r="F102" s="33">
        <v>20800</v>
      </c>
      <c r="G102" s="33" t="s">
        <v>29</v>
      </c>
      <c r="H102" s="33">
        <v>900</v>
      </c>
      <c r="I102" s="33">
        <f t="shared" si="18"/>
        <v>18720000</v>
      </c>
      <c r="J102" s="41" t="s">
        <v>241</v>
      </c>
      <c r="K102" s="90" t="s">
        <v>1217</v>
      </c>
      <c r="L102" s="9">
        <f t="shared" si="19"/>
        <v>18720000</v>
      </c>
      <c r="M102" s="9">
        <v>18720000</v>
      </c>
      <c r="N102" s="9"/>
      <c r="O102" s="9">
        <f t="shared" si="20"/>
        <v>0</v>
      </c>
      <c r="P102" s="9"/>
      <c r="Q102" s="9"/>
      <c r="R102" s="9">
        <f t="shared" si="21"/>
        <v>0</v>
      </c>
      <c r="S102" s="9"/>
      <c r="T102" s="9"/>
      <c r="U102" s="9">
        <f t="shared" si="22"/>
        <v>0</v>
      </c>
      <c r="V102" s="9"/>
      <c r="W102" s="9"/>
      <c r="X102" s="9">
        <f t="shared" si="23"/>
        <v>0</v>
      </c>
      <c r="Y102" s="9"/>
      <c r="Z102" s="9"/>
      <c r="AA102" s="10">
        <f t="shared" si="24"/>
        <v>0</v>
      </c>
      <c r="AB102" s="11">
        <v>45993</v>
      </c>
    </row>
    <row r="103" spans="1:28" ht="15.75" x14ac:dyDescent="0.25">
      <c r="A103" s="32">
        <v>45965</v>
      </c>
      <c r="B103" s="33" t="s">
        <v>258</v>
      </c>
      <c r="C103" s="33"/>
      <c r="D103" s="33" t="s">
        <v>31</v>
      </c>
      <c r="E103" s="33" t="s">
        <v>1251</v>
      </c>
      <c r="F103" s="33">
        <v>4</v>
      </c>
      <c r="G103" s="33" t="s">
        <v>33</v>
      </c>
      <c r="H103" s="33">
        <v>230000</v>
      </c>
      <c r="I103" s="33">
        <f t="shared" si="18"/>
        <v>920000</v>
      </c>
      <c r="J103" s="41" t="s">
        <v>241</v>
      </c>
      <c r="K103" s="90" t="s">
        <v>1217</v>
      </c>
      <c r="L103" s="9">
        <f t="shared" si="19"/>
        <v>920000</v>
      </c>
      <c r="M103" s="9">
        <v>920000</v>
      </c>
      <c r="N103" s="9"/>
      <c r="O103" s="9">
        <f t="shared" si="20"/>
        <v>0</v>
      </c>
      <c r="P103" s="9"/>
      <c r="Q103" s="9"/>
      <c r="R103" s="9">
        <f t="shared" si="21"/>
        <v>0</v>
      </c>
      <c r="S103" s="9"/>
      <c r="T103" s="9"/>
      <c r="U103" s="9">
        <f t="shared" si="22"/>
        <v>0</v>
      </c>
      <c r="V103" s="9"/>
      <c r="W103" s="9"/>
      <c r="X103" s="9">
        <f t="shared" si="23"/>
        <v>0</v>
      </c>
      <c r="Y103" s="9"/>
      <c r="Z103" s="9"/>
      <c r="AA103" s="10">
        <f t="shared" si="24"/>
        <v>0</v>
      </c>
      <c r="AB103" s="11">
        <v>45993</v>
      </c>
    </row>
    <row r="104" spans="1:28" ht="15.75" x14ac:dyDescent="0.25">
      <c r="A104" s="32">
        <v>45965</v>
      </c>
      <c r="B104" s="33" t="s">
        <v>258</v>
      </c>
      <c r="C104" s="33"/>
      <c r="D104" s="33" t="s">
        <v>31</v>
      </c>
      <c r="E104" s="33" t="s">
        <v>294</v>
      </c>
      <c r="F104" s="33">
        <v>1</v>
      </c>
      <c r="G104" s="33" t="s">
        <v>33</v>
      </c>
      <c r="H104" s="33">
        <v>230000</v>
      </c>
      <c r="I104" s="33">
        <f t="shared" si="18"/>
        <v>230000</v>
      </c>
      <c r="J104" s="41" t="s">
        <v>241</v>
      </c>
      <c r="K104" s="90" t="s">
        <v>1217</v>
      </c>
      <c r="L104" s="9">
        <f t="shared" si="19"/>
        <v>230000</v>
      </c>
      <c r="M104" s="9">
        <v>230000</v>
      </c>
      <c r="N104" s="9"/>
      <c r="O104" s="9">
        <f t="shared" si="20"/>
        <v>0</v>
      </c>
      <c r="P104" s="9"/>
      <c r="Q104" s="9"/>
      <c r="R104" s="9">
        <f t="shared" si="21"/>
        <v>0</v>
      </c>
      <c r="S104" s="9"/>
      <c r="T104" s="9"/>
      <c r="U104" s="9">
        <f t="shared" si="22"/>
        <v>0</v>
      </c>
      <c r="V104" s="9"/>
      <c r="W104" s="9"/>
      <c r="X104" s="9">
        <f t="shared" si="23"/>
        <v>0</v>
      </c>
      <c r="Y104" s="9"/>
      <c r="Z104" s="9"/>
      <c r="AA104" s="10">
        <f t="shared" si="24"/>
        <v>0</v>
      </c>
      <c r="AB104" s="11">
        <v>45993</v>
      </c>
    </row>
    <row r="105" spans="1:28" ht="15.75" x14ac:dyDescent="0.25">
      <c r="A105" s="32">
        <v>45965</v>
      </c>
      <c r="B105" s="33" t="s">
        <v>258</v>
      </c>
      <c r="C105" s="33"/>
      <c r="D105" s="33" t="s">
        <v>31</v>
      </c>
      <c r="E105" s="33" t="s">
        <v>361</v>
      </c>
      <c r="F105" s="33">
        <v>1</v>
      </c>
      <c r="G105" s="33" t="s">
        <v>33</v>
      </c>
      <c r="H105" s="33">
        <v>230000</v>
      </c>
      <c r="I105" s="33">
        <f t="shared" si="18"/>
        <v>230000</v>
      </c>
      <c r="J105" s="41" t="s">
        <v>241</v>
      </c>
      <c r="K105" s="90" t="s">
        <v>1217</v>
      </c>
      <c r="L105" s="9">
        <f t="shared" si="19"/>
        <v>230000</v>
      </c>
      <c r="M105" s="9">
        <v>230000</v>
      </c>
      <c r="N105" s="9"/>
      <c r="O105" s="9">
        <f t="shared" si="20"/>
        <v>0</v>
      </c>
      <c r="P105" s="9"/>
      <c r="Q105" s="9"/>
      <c r="R105" s="9">
        <f t="shared" si="21"/>
        <v>0</v>
      </c>
      <c r="S105" s="9"/>
      <c r="T105" s="9"/>
      <c r="U105" s="9">
        <f t="shared" si="22"/>
        <v>0</v>
      </c>
      <c r="V105" s="9"/>
      <c r="W105" s="9"/>
      <c r="X105" s="9">
        <f t="shared" si="23"/>
        <v>0</v>
      </c>
      <c r="Y105" s="9"/>
      <c r="Z105" s="9"/>
      <c r="AA105" s="10">
        <f t="shared" si="24"/>
        <v>0</v>
      </c>
      <c r="AB105" s="11">
        <v>45993</v>
      </c>
    </row>
    <row r="106" spans="1:28" ht="15.75" x14ac:dyDescent="0.25">
      <c r="A106" s="32">
        <v>45965</v>
      </c>
      <c r="B106" s="33" t="s">
        <v>258</v>
      </c>
      <c r="C106" s="33"/>
      <c r="D106" s="33" t="s">
        <v>31</v>
      </c>
      <c r="E106" s="33" t="s">
        <v>295</v>
      </c>
      <c r="F106" s="33">
        <v>1</v>
      </c>
      <c r="G106" s="33" t="s">
        <v>33</v>
      </c>
      <c r="H106" s="33">
        <v>230000</v>
      </c>
      <c r="I106" s="33">
        <f t="shared" si="18"/>
        <v>230000</v>
      </c>
      <c r="J106" s="41" t="s">
        <v>241</v>
      </c>
      <c r="K106" s="90" t="s">
        <v>1217</v>
      </c>
      <c r="L106" s="9">
        <f t="shared" si="19"/>
        <v>230000</v>
      </c>
      <c r="M106" s="9">
        <v>230000</v>
      </c>
      <c r="N106" s="9"/>
      <c r="O106" s="9">
        <f t="shared" si="20"/>
        <v>0</v>
      </c>
      <c r="P106" s="9"/>
      <c r="Q106" s="9"/>
      <c r="R106" s="9">
        <f t="shared" si="21"/>
        <v>0</v>
      </c>
      <c r="S106" s="9"/>
      <c r="T106" s="9"/>
      <c r="U106" s="9">
        <f t="shared" si="22"/>
        <v>0</v>
      </c>
      <c r="V106" s="9"/>
      <c r="W106" s="9"/>
      <c r="X106" s="9">
        <f t="shared" si="23"/>
        <v>0</v>
      </c>
      <c r="Y106" s="9"/>
      <c r="Z106" s="9"/>
      <c r="AA106" s="10">
        <f t="shared" si="24"/>
        <v>0</v>
      </c>
      <c r="AB106" s="11">
        <v>45993</v>
      </c>
    </row>
    <row r="107" spans="1:28" ht="15.75" x14ac:dyDescent="0.25">
      <c r="A107" s="32">
        <v>45965</v>
      </c>
      <c r="B107" s="33" t="s">
        <v>258</v>
      </c>
      <c r="C107" s="33"/>
      <c r="D107" s="33" t="s">
        <v>31</v>
      </c>
      <c r="E107" s="33" t="s">
        <v>907</v>
      </c>
      <c r="F107" s="33">
        <v>1</v>
      </c>
      <c r="G107" s="33" t="s">
        <v>33</v>
      </c>
      <c r="H107" s="33">
        <v>330000</v>
      </c>
      <c r="I107" s="33">
        <f t="shared" si="18"/>
        <v>330000</v>
      </c>
      <c r="J107" s="41" t="s">
        <v>241</v>
      </c>
      <c r="K107" s="90" t="s">
        <v>1217</v>
      </c>
      <c r="L107" s="9">
        <f t="shared" si="19"/>
        <v>330000</v>
      </c>
      <c r="M107" s="9">
        <v>330000</v>
      </c>
      <c r="N107" s="9"/>
      <c r="O107" s="9">
        <f t="shared" si="20"/>
        <v>0</v>
      </c>
      <c r="P107" s="9"/>
      <c r="Q107" s="9"/>
      <c r="R107" s="9">
        <f t="shared" si="21"/>
        <v>0</v>
      </c>
      <c r="S107" s="9"/>
      <c r="T107" s="9"/>
      <c r="U107" s="9">
        <f t="shared" si="22"/>
        <v>0</v>
      </c>
      <c r="V107" s="9"/>
      <c r="W107" s="9"/>
      <c r="X107" s="9">
        <f t="shared" si="23"/>
        <v>0</v>
      </c>
      <c r="Y107" s="9"/>
      <c r="Z107" s="9"/>
      <c r="AA107" s="10">
        <f t="shared" si="24"/>
        <v>0</v>
      </c>
      <c r="AB107" s="11">
        <v>45993</v>
      </c>
    </row>
    <row r="108" spans="1:28" ht="15.75" x14ac:dyDescent="0.25">
      <c r="A108" s="32">
        <v>45965</v>
      </c>
      <c r="B108" s="33" t="s">
        <v>258</v>
      </c>
      <c r="C108" s="33"/>
      <c r="D108" s="33" t="s">
        <v>31</v>
      </c>
      <c r="E108" s="33" t="s">
        <v>617</v>
      </c>
      <c r="F108" s="33">
        <v>1</v>
      </c>
      <c r="G108" s="33" t="s">
        <v>33</v>
      </c>
      <c r="H108" s="33">
        <v>230000</v>
      </c>
      <c r="I108" s="33">
        <f t="shared" si="18"/>
        <v>230000</v>
      </c>
      <c r="J108" s="37" t="s">
        <v>241</v>
      </c>
      <c r="K108" s="90" t="s">
        <v>1217</v>
      </c>
      <c r="L108" s="9">
        <f t="shared" si="19"/>
        <v>230000</v>
      </c>
      <c r="M108" s="9">
        <v>230000</v>
      </c>
      <c r="N108" s="9"/>
      <c r="O108" s="9">
        <f t="shared" si="20"/>
        <v>0</v>
      </c>
      <c r="P108" s="9"/>
      <c r="Q108" s="9"/>
      <c r="R108" s="9">
        <f t="shared" si="21"/>
        <v>0</v>
      </c>
      <c r="S108" s="9"/>
      <c r="T108" s="9"/>
      <c r="U108" s="9">
        <f t="shared" si="22"/>
        <v>0</v>
      </c>
      <c r="V108" s="9"/>
      <c r="W108" s="9"/>
      <c r="X108" s="9">
        <f t="shared" si="23"/>
        <v>0</v>
      </c>
      <c r="Y108" s="9"/>
      <c r="Z108" s="9"/>
      <c r="AA108" s="10">
        <f t="shared" si="24"/>
        <v>0</v>
      </c>
      <c r="AB108" s="11">
        <v>45993</v>
      </c>
    </row>
    <row r="109" spans="1:28" ht="15.75" x14ac:dyDescent="0.25">
      <c r="A109" s="32">
        <v>45965</v>
      </c>
      <c r="B109" s="33" t="s">
        <v>258</v>
      </c>
      <c r="C109" s="33"/>
      <c r="D109" s="33" t="s">
        <v>31</v>
      </c>
      <c r="E109" s="33" t="s">
        <v>553</v>
      </c>
      <c r="F109" s="21">
        <v>1</v>
      </c>
      <c r="G109" s="33" t="s">
        <v>33</v>
      </c>
      <c r="H109" s="21">
        <v>230000</v>
      </c>
      <c r="I109" s="33">
        <f t="shared" si="18"/>
        <v>230000</v>
      </c>
      <c r="J109" s="37" t="s">
        <v>241</v>
      </c>
      <c r="K109" s="90" t="s">
        <v>1217</v>
      </c>
      <c r="L109" s="9">
        <f t="shared" si="19"/>
        <v>230000</v>
      </c>
      <c r="M109" s="9">
        <v>230000</v>
      </c>
      <c r="N109" s="9"/>
      <c r="O109" s="9">
        <f t="shared" si="20"/>
        <v>0</v>
      </c>
      <c r="P109" s="9"/>
      <c r="Q109" s="9"/>
      <c r="R109" s="9">
        <f t="shared" si="21"/>
        <v>0</v>
      </c>
      <c r="S109" s="9"/>
      <c r="T109" s="9"/>
      <c r="U109" s="9">
        <f t="shared" si="22"/>
        <v>0</v>
      </c>
      <c r="V109" s="9"/>
      <c r="W109" s="9"/>
      <c r="X109" s="9">
        <f t="shared" si="23"/>
        <v>0</v>
      </c>
      <c r="Y109" s="9"/>
      <c r="Z109" s="9"/>
      <c r="AA109" s="10">
        <f t="shared" si="24"/>
        <v>0</v>
      </c>
      <c r="AB109" s="11">
        <v>45993</v>
      </c>
    </row>
    <row r="110" spans="1:28" ht="15.75" x14ac:dyDescent="0.25">
      <c r="A110" s="32">
        <v>45965</v>
      </c>
      <c r="B110" s="33" t="s">
        <v>258</v>
      </c>
      <c r="C110" s="33"/>
      <c r="D110" s="33" t="s">
        <v>31</v>
      </c>
      <c r="E110" s="33" t="s">
        <v>64</v>
      </c>
      <c r="F110" s="21">
        <v>1</v>
      </c>
      <c r="G110" s="33" t="s">
        <v>33</v>
      </c>
      <c r="H110" s="21">
        <v>150000</v>
      </c>
      <c r="I110" s="33">
        <f t="shared" si="18"/>
        <v>150000</v>
      </c>
      <c r="J110" s="37" t="s">
        <v>241</v>
      </c>
      <c r="K110" s="90" t="s">
        <v>1217</v>
      </c>
      <c r="L110" s="9">
        <f t="shared" si="19"/>
        <v>150000</v>
      </c>
      <c r="M110" s="9">
        <v>150000</v>
      </c>
      <c r="N110" s="9"/>
      <c r="O110" s="9">
        <f t="shared" si="20"/>
        <v>0</v>
      </c>
      <c r="P110" s="9"/>
      <c r="Q110" s="9"/>
      <c r="R110" s="9">
        <f t="shared" si="21"/>
        <v>0</v>
      </c>
      <c r="S110" s="9"/>
      <c r="T110" s="9"/>
      <c r="U110" s="9">
        <f t="shared" si="22"/>
        <v>0</v>
      </c>
      <c r="V110" s="9"/>
      <c r="W110" s="9"/>
      <c r="X110" s="9">
        <f t="shared" si="23"/>
        <v>0</v>
      </c>
      <c r="Y110" s="9"/>
      <c r="Z110" s="9"/>
      <c r="AA110" s="10">
        <f t="shared" si="24"/>
        <v>0</v>
      </c>
      <c r="AB110" s="11">
        <v>45993</v>
      </c>
    </row>
    <row r="111" spans="1:28" ht="15.75" x14ac:dyDescent="0.25">
      <c r="A111" s="32">
        <v>45965</v>
      </c>
      <c r="B111" s="33" t="s">
        <v>258</v>
      </c>
      <c r="C111" s="33"/>
      <c r="D111" s="33" t="s">
        <v>31</v>
      </c>
      <c r="E111" s="33" t="s">
        <v>32</v>
      </c>
      <c r="F111" s="21">
        <v>1</v>
      </c>
      <c r="G111" s="33" t="s">
        <v>33</v>
      </c>
      <c r="H111" s="21">
        <v>150000</v>
      </c>
      <c r="I111" s="33">
        <f t="shared" si="18"/>
        <v>150000</v>
      </c>
      <c r="J111" s="37" t="s">
        <v>241</v>
      </c>
      <c r="K111" s="90" t="s">
        <v>1217</v>
      </c>
      <c r="L111" s="9">
        <f t="shared" si="19"/>
        <v>150000</v>
      </c>
      <c r="M111" s="9">
        <v>150000</v>
      </c>
      <c r="N111" s="9"/>
      <c r="O111" s="9">
        <f t="shared" si="20"/>
        <v>0</v>
      </c>
      <c r="P111" s="9"/>
      <c r="Q111" s="9"/>
      <c r="R111" s="9">
        <f t="shared" si="21"/>
        <v>0</v>
      </c>
      <c r="S111" s="9"/>
      <c r="T111" s="9"/>
      <c r="U111" s="9">
        <f t="shared" si="22"/>
        <v>0</v>
      </c>
      <c r="V111" s="9"/>
      <c r="W111" s="9"/>
      <c r="X111" s="9">
        <f t="shared" si="23"/>
        <v>0</v>
      </c>
      <c r="Y111" s="9"/>
      <c r="Z111" s="9"/>
      <c r="AA111" s="10">
        <f t="shared" si="24"/>
        <v>0</v>
      </c>
      <c r="AB111" s="11">
        <v>45993</v>
      </c>
    </row>
    <row r="112" spans="1:28" ht="15.75" x14ac:dyDescent="0.25">
      <c r="A112" s="32">
        <v>45965</v>
      </c>
      <c r="B112" s="33" t="s">
        <v>103</v>
      </c>
      <c r="C112" s="33"/>
      <c r="D112" s="33" t="s">
        <v>31</v>
      </c>
      <c r="E112" s="33" t="s">
        <v>64</v>
      </c>
      <c r="F112" s="21">
        <v>2</v>
      </c>
      <c r="G112" s="33" t="s">
        <v>33</v>
      </c>
      <c r="H112" s="21">
        <v>150000</v>
      </c>
      <c r="I112" s="33">
        <f t="shared" si="18"/>
        <v>300000</v>
      </c>
      <c r="J112" s="82" t="s">
        <v>43</v>
      </c>
      <c r="K112" s="145" t="s">
        <v>1228</v>
      </c>
      <c r="L112" s="9">
        <f t="shared" si="19"/>
        <v>0</v>
      </c>
      <c r="M112" s="9"/>
      <c r="N112" s="9"/>
      <c r="O112" s="9">
        <f t="shared" si="20"/>
        <v>0</v>
      </c>
      <c r="P112" s="9"/>
      <c r="Q112" s="9"/>
      <c r="R112" s="9">
        <f t="shared" si="21"/>
        <v>0</v>
      </c>
      <c r="S112" s="9"/>
      <c r="T112" s="9"/>
      <c r="U112" s="9">
        <f t="shared" si="22"/>
        <v>0</v>
      </c>
      <c r="V112" s="9"/>
      <c r="W112" s="9"/>
      <c r="X112" s="9">
        <f t="shared" si="23"/>
        <v>0</v>
      </c>
      <c r="Y112" s="9"/>
      <c r="Z112" s="9"/>
      <c r="AA112" s="10">
        <f t="shared" si="24"/>
        <v>300000</v>
      </c>
      <c r="AB112" s="11"/>
    </row>
    <row r="113" spans="1:28" ht="15.75" x14ac:dyDescent="0.25">
      <c r="A113" s="32">
        <v>45965</v>
      </c>
      <c r="B113" s="33" t="s">
        <v>141</v>
      </c>
      <c r="C113" s="33"/>
      <c r="D113" s="33" t="s">
        <v>31</v>
      </c>
      <c r="E113" s="33" t="s">
        <v>136</v>
      </c>
      <c r="F113" s="33">
        <v>145.9</v>
      </c>
      <c r="G113" s="33" t="s">
        <v>51</v>
      </c>
      <c r="H113" s="33">
        <v>43000</v>
      </c>
      <c r="I113" s="33">
        <f t="shared" si="18"/>
        <v>6273700</v>
      </c>
      <c r="J113" s="82" t="s">
        <v>43</v>
      </c>
      <c r="K113" s="129" t="s">
        <v>1242</v>
      </c>
      <c r="L113" s="9">
        <f t="shared" si="19"/>
        <v>0</v>
      </c>
      <c r="M113" s="9"/>
      <c r="N113" s="9"/>
      <c r="O113" s="9">
        <f t="shared" si="20"/>
        <v>0</v>
      </c>
      <c r="P113" s="9"/>
      <c r="Q113" s="9"/>
      <c r="R113" s="9">
        <f t="shared" si="21"/>
        <v>0</v>
      </c>
      <c r="S113" s="9"/>
      <c r="T113" s="9"/>
      <c r="U113" s="9">
        <f t="shared" si="22"/>
        <v>0</v>
      </c>
      <c r="V113" s="9"/>
      <c r="W113" s="9"/>
      <c r="X113" s="9">
        <f t="shared" si="23"/>
        <v>0</v>
      </c>
      <c r="Y113" s="9"/>
      <c r="Z113" s="9"/>
      <c r="AA113" s="10">
        <f t="shared" si="24"/>
        <v>6273700</v>
      </c>
      <c r="AB113" s="11"/>
    </row>
    <row r="114" spans="1:28" ht="15.75" x14ac:dyDescent="0.25">
      <c r="A114" s="32">
        <v>45965</v>
      </c>
      <c r="B114" s="33" t="s">
        <v>141</v>
      </c>
      <c r="C114" s="33"/>
      <c r="D114" s="33" t="s">
        <v>31</v>
      </c>
      <c r="E114" s="33" t="s">
        <v>98</v>
      </c>
      <c r="F114" s="33">
        <v>133.9</v>
      </c>
      <c r="G114" s="33" t="s">
        <v>51</v>
      </c>
      <c r="H114" s="33">
        <v>43000</v>
      </c>
      <c r="I114" s="33">
        <f t="shared" si="18"/>
        <v>5757700</v>
      </c>
      <c r="J114" s="82" t="s">
        <v>43</v>
      </c>
      <c r="K114" s="129" t="s">
        <v>1242</v>
      </c>
      <c r="L114" s="9">
        <f t="shared" si="19"/>
        <v>0</v>
      </c>
      <c r="M114" s="9"/>
      <c r="N114" s="9"/>
      <c r="O114" s="9">
        <f t="shared" si="20"/>
        <v>0</v>
      </c>
      <c r="P114" s="9"/>
      <c r="Q114" s="9"/>
      <c r="R114" s="9">
        <f t="shared" si="21"/>
        <v>0</v>
      </c>
      <c r="S114" s="9"/>
      <c r="T114" s="9"/>
      <c r="U114" s="9">
        <f t="shared" si="22"/>
        <v>0</v>
      </c>
      <c r="V114" s="9"/>
      <c r="W114" s="9"/>
      <c r="X114" s="9">
        <f t="shared" si="23"/>
        <v>0</v>
      </c>
      <c r="Y114" s="9"/>
      <c r="Z114" s="9"/>
      <c r="AA114" s="10">
        <f t="shared" si="24"/>
        <v>5757700</v>
      </c>
      <c r="AB114" s="11"/>
    </row>
    <row r="115" spans="1:28" ht="15.75" x14ac:dyDescent="0.25">
      <c r="A115" s="32">
        <v>45965</v>
      </c>
      <c r="B115" s="33" t="s">
        <v>141</v>
      </c>
      <c r="C115" s="33"/>
      <c r="D115" s="33" t="s">
        <v>31</v>
      </c>
      <c r="E115" s="33" t="s">
        <v>587</v>
      </c>
      <c r="F115" s="33">
        <v>60</v>
      </c>
      <c r="G115" s="33" t="s">
        <v>51</v>
      </c>
      <c r="H115" s="33">
        <v>200000</v>
      </c>
      <c r="I115" s="33">
        <f t="shared" si="18"/>
        <v>12000000</v>
      </c>
      <c r="J115" s="82" t="s">
        <v>43</v>
      </c>
      <c r="K115" s="129" t="s">
        <v>1242</v>
      </c>
      <c r="L115" s="9">
        <f t="shared" si="19"/>
        <v>0</v>
      </c>
      <c r="M115" s="9"/>
      <c r="N115" s="9"/>
      <c r="O115" s="9">
        <f t="shared" si="20"/>
        <v>0</v>
      </c>
      <c r="P115" s="9"/>
      <c r="Q115" s="9"/>
      <c r="R115" s="9">
        <f t="shared" si="21"/>
        <v>0</v>
      </c>
      <c r="S115" s="9"/>
      <c r="T115" s="9"/>
      <c r="U115" s="9">
        <f t="shared" si="22"/>
        <v>0</v>
      </c>
      <c r="V115" s="9"/>
      <c r="W115" s="9"/>
      <c r="X115" s="9">
        <f t="shared" si="23"/>
        <v>0</v>
      </c>
      <c r="Y115" s="9"/>
      <c r="Z115" s="9"/>
      <c r="AA115" s="10">
        <f t="shared" si="24"/>
        <v>12000000</v>
      </c>
      <c r="AB115" s="11"/>
    </row>
    <row r="116" spans="1:28" ht="15.75" x14ac:dyDescent="0.25">
      <c r="A116" s="32">
        <v>45965</v>
      </c>
      <c r="B116" s="33" t="s">
        <v>141</v>
      </c>
      <c r="C116" s="33"/>
      <c r="D116" s="33" t="s">
        <v>31</v>
      </c>
      <c r="E116" s="33" t="s">
        <v>407</v>
      </c>
      <c r="F116" s="33">
        <v>16</v>
      </c>
      <c r="G116" s="33" t="s">
        <v>33</v>
      </c>
      <c r="H116" s="33">
        <v>300000</v>
      </c>
      <c r="I116" s="33">
        <f t="shared" si="18"/>
        <v>4800000</v>
      </c>
      <c r="J116" s="82" t="s">
        <v>43</v>
      </c>
      <c r="K116" s="129" t="s">
        <v>1242</v>
      </c>
      <c r="L116" s="9">
        <f t="shared" si="19"/>
        <v>0</v>
      </c>
      <c r="M116" s="9"/>
      <c r="N116" s="9"/>
      <c r="O116" s="9">
        <f t="shared" si="20"/>
        <v>0</v>
      </c>
      <c r="P116" s="9"/>
      <c r="Q116" s="9"/>
      <c r="R116" s="9">
        <f t="shared" si="21"/>
        <v>0</v>
      </c>
      <c r="S116" s="9"/>
      <c r="T116" s="9"/>
      <c r="U116" s="9">
        <f t="shared" si="22"/>
        <v>0</v>
      </c>
      <c r="V116" s="9"/>
      <c r="W116" s="9"/>
      <c r="X116" s="9">
        <f t="shared" si="23"/>
        <v>0</v>
      </c>
      <c r="Y116" s="9"/>
      <c r="Z116" s="9"/>
      <c r="AA116" s="10">
        <f t="shared" si="24"/>
        <v>4800000</v>
      </c>
      <c r="AB116" s="11"/>
    </row>
    <row r="117" spans="1:28" ht="15.75" x14ac:dyDescent="0.25">
      <c r="A117" s="32">
        <v>45966</v>
      </c>
      <c r="B117" s="33" t="s">
        <v>217</v>
      </c>
      <c r="C117" s="33"/>
      <c r="D117" s="33" t="s">
        <v>41</v>
      </c>
      <c r="E117" s="33" t="s">
        <v>945</v>
      </c>
      <c r="F117" s="33">
        <v>3000</v>
      </c>
      <c r="G117" s="33" t="s">
        <v>29</v>
      </c>
      <c r="H117" s="33">
        <v>2000</v>
      </c>
      <c r="I117" s="33">
        <f t="shared" si="18"/>
        <v>6000000</v>
      </c>
      <c r="J117" s="37" t="s">
        <v>241</v>
      </c>
      <c r="K117" s="21" t="s">
        <v>1217</v>
      </c>
      <c r="L117" s="9">
        <f t="shared" si="19"/>
        <v>6000000</v>
      </c>
      <c r="M117" s="9">
        <v>6000000</v>
      </c>
      <c r="N117" s="9"/>
      <c r="O117" s="9">
        <f t="shared" si="20"/>
        <v>0</v>
      </c>
      <c r="P117" s="9"/>
      <c r="Q117" s="9"/>
      <c r="R117" s="9">
        <f t="shared" si="21"/>
        <v>0</v>
      </c>
      <c r="S117" s="9"/>
      <c r="T117" s="9"/>
      <c r="U117" s="9">
        <f t="shared" si="22"/>
        <v>0</v>
      </c>
      <c r="V117" s="9"/>
      <c r="W117" s="9"/>
      <c r="X117" s="9">
        <f t="shared" si="23"/>
        <v>0</v>
      </c>
      <c r="Y117" s="9"/>
      <c r="Z117" s="9"/>
      <c r="AA117" s="10">
        <f t="shared" si="24"/>
        <v>0</v>
      </c>
      <c r="AB117" s="11">
        <v>46015</v>
      </c>
    </row>
    <row r="118" spans="1:28" ht="15.75" x14ac:dyDescent="0.25">
      <c r="A118" s="32">
        <v>45966</v>
      </c>
      <c r="B118" s="33" t="s">
        <v>370</v>
      </c>
      <c r="C118" s="33"/>
      <c r="D118" s="33" t="s">
        <v>41</v>
      </c>
      <c r="E118" s="33" t="s">
        <v>110</v>
      </c>
      <c r="F118" s="33">
        <v>10400</v>
      </c>
      <c r="G118" s="33" t="s">
        <v>29</v>
      </c>
      <c r="H118" s="33">
        <v>1800</v>
      </c>
      <c r="I118" s="33">
        <f t="shared" si="18"/>
        <v>18720000</v>
      </c>
      <c r="J118" s="37" t="s">
        <v>240</v>
      </c>
      <c r="K118" s="21" t="s">
        <v>1248</v>
      </c>
      <c r="L118" s="9">
        <f t="shared" si="19"/>
        <v>0</v>
      </c>
      <c r="M118" s="9"/>
      <c r="N118" s="9"/>
      <c r="O118" s="9">
        <f t="shared" si="20"/>
        <v>18720000</v>
      </c>
      <c r="P118" s="9">
        <v>18720000</v>
      </c>
      <c r="Q118" s="9"/>
      <c r="R118" s="9">
        <f t="shared" si="21"/>
        <v>0</v>
      </c>
      <c r="S118" s="9"/>
      <c r="T118" s="9"/>
      <c r="U118" s="9">
        <f t="shared" si="22"/>
        <v>0</v>
      </c>
      <c r="V118" s="9"/>
      <c r="W118" s="9"/>
      <c r="X118" s="9">
        <f t="shared" si="23"/>
        <v>0</v>
      </c>
      <c r="Y118" s="9"/>
      <c r="Z118" s="9"/>
      <c r="AA118" s="10">
        <f t="shared" si="24"/>
        <v>0</v>
      </c>
      <c r="AB118" s="11">
        <v>46000</v>
      </c>
    </row>
    <row r="119" spans="1:28" ht="15.75" x14ac:dyDescent="0.25">
      <c r="A119" s="32">
        <v>45967</v>
      </c>
      <c r="B119" s="33" t="s">
        <v>566</v>
      </c>
      <c r="C119" s="33"/>
      <c r="D119" s="33" t="s">
        <v>41</v>
      </c>
      <c r="E119" s="33" t="s">
        <v>160</v>
      </c>
      <c r="F119" s="33">
        <v>10</v>
      </c>
      <c r="G119" s="33" t="s">
        <v>29</v>
      </c>
      <c r="H119" s="33">
        <v>95000</v>
      </c>
      <c r="I119" s="33">
        <f t="shared" si="18"/>
        <v>950000</v>
      </c>
      <c r="J119" s="37" t="s">
        <v>240</v>
      </c>
      <c r="K119" s="90" t="s">
        <v>1217</v>
      </c>
      <c r="L119" s="9">
        <f t="shared" si="19"/>
        <v>0</v>
      </c>
      <c r="M119" s="9"/>
      <c r="N119" s="9"/>
      <c r="O119" s="9">
        <f t="shared" si="20"/>
        <v>950000</v>
      </c>
      <c r="P119" s="9">
        <v>950000</v>
      </c>
      <c r="Q119" s="9"/>
      <c r="R119" s="9">
        <f t="shared" si="21"/>
        <v>0</v>
      </c>
      <c r="S119" s="9"/>
      <c r="T119" s="9"/>
      <c r="U119" s="9">
        <f t="shared" si="22"/>
        <v>0</v>
      </c>
      <c r="V119" s="9"/>
      <c r="W119" s="9"/>
      <c r="X119" s="9">
        <f t="shared" si="23"/>
        <v>0</v>
      </c>
      <c r="Y119" s="9"/>
      <c r="Z119" s="9"/>
      <c r="AA119" s="10">
        <f t="shared" si="24"/>
        <v>0</v>
      </c>
      <c r="AB119" s="11">
        <v>46015</v>
      </c>
    </row>
    <row r="120" spans="1:28" ht="15.75" x14ac:dyDescent="0.25">
      <c r="A120" s="32">
        <v>45967</v>
      </c>
      <c r="B120" s="33" t="s">
        <v>566</v>
      </c>
      <c r="C120" s="33"/>
      <c r="D120" s="33" t="s">
        <v>41</v>
      </c>
      <c r="E120" s="33" t="s">
        <v>179</v>
      </c>
      <c r="F120" s="33">
        <v>10</v>
      </c>
      <c r="G120" s="33" t="s">
        <v>29</v>
      </c>
      <c r="H120" s="33">
        <v>65000</v>
      </c>
      <c r="I120" s="33">
        <f t="shared" si="18"/>
        <v>650000</v>
      </c>
      <c r="J120" s="37" t="s">
        <v>240</v>
      </c>
      <c r="K120" s="90" t="s">
        <v>1217</v>
      </c>
      <c r="L120" s="9">
        <f t="shared" si="19"/>
        <v>0</v>
      </c>
      <c r="M120" s="9"/>
      <c r="N120" s="9"/>
      <c r="O120" s="9">
        <f t="shared" si="20"/>
        <v>650000</v>
      </c>
      <c r="P120" s="9">
        <v>650000</v>
      </c>
      <c r="Q120" s="9"/>
      <c r="R120" s="9">
        <f t="shared" si="21"/>
        <v>0</v>
      </c>
      <c r="S120" s="9"/>
      <c r="T120" s="9"/>
      <c r="U120" s="9">
        <f t="shared" si="22"/>
        <v>0</v>
      </c>
      <c r="V120" s="9"/>
      <c r="W120" s="9"/>
      <c r="X120" s="9">
        <f t="shared" si="23"/>
        <v>0</v>
      </c>
      <c r="Y120" s="9"/>
      <c r="Z120" s="9"/>
      <c r="AA120" s="10">
        <f t="shared" si="24"/>
        <v>0</v>
      </c>
      <c r="AB120" s="11">
        <v>46015</v>
      </c>
    </row>
    <row r="121" spans="1:28" ht="15.75" x14ac:dyDescent="0.25">
      <c r="A121" s="32">
        <v>45967</v>
      </c>
      <c r="B121" s="33" t="s">
        <v>492</v>
      </c>
      <c r="C121" s="33"/>
      <c r="D121" s="33" t="s">
        <v>41</v>
      </c>
      <c r="E121" s="33" t="s">
        <v>150</v>
      </c>
      <c r="F121" s="33">
        <v>19.5</v>
      </c>
      <c r="G121" s="33" t="s">
        <v>51</v>
      </c>
      <c r="H121" s="33">
        <v>43000</v>
      </c>
      <c r="I121" s="33">
        <f t="shared" si="18"/>
        <v>838500</v>
      </c>
      <c r="J121" s="82" t="s">
        <v>43</v>
      </c>
      <c r="K121" s="33"/>
      <c r="L121" s="9">
        <f t="shared" si="19"/>
        <v>459300</v>
      </c>
      <c r="M121" s="9">
        <v>459300</v>
      </c>
      <c r="N121" s="9"/>
      <c r="O121" s="9">
        <f t="shared" si="20"/>
        <v>0</v>
      </c>
      <c r="P121" s="9"/>
      <c r="Q121" s="9"/>
      <c r="R121" s="9">
        <f t="shared" si="21"/>
        <v>0</v>
      </c>
      <c r="S121" s="9"/>
      <c r="T121" s="9"/>
      <c r="U121" s="9">
        <f t="shared" si="22"/>
        <v>0</v>
      </c>
      <c r="V121" s="9"/>
      <c r="W121" s="9"/>
      <c r="X121" s="9">
        <f t="shared" si="23"/>
        <v>0</v>
      </c>
      <c r="Y121" s="9"/>
      <c r="Z121" s="9"/>
      <c r="AA121" s="10">
        <f t="shared" si="24"/>
        <v>379200</v>
      </c>
      <c r="AB121" s="11">
        <v>45967</v>
      </c>
    </row>
    <row r="122" spans="1:28" ht="15.75" x14ac:dyDescent="0.25">
      <c r="A122" s="32">
        <v>45968</v>
      </c>
      <c r="B122" s="33" t="s">
        <v>147</v>
      </c>
      <c r="C122" s="33"/>
      <c r="D122" s="33" t="s">
        <v>41</v>
      </c>
      <c r="E122" s="33" t="s">
        <v>148</v>
      </c>
      <c r="F122" s="33">
        <v>300</v>
      </c>
      <c r="G122" s="33" t="s">
        <v>51</v>
      </c>
      <c r="H122" s="33">
        <v>60000</v>
      </c>
      <c r="I122" s="33">
        <f t="shared" si="18"/>
        <v>18000000</v>
      </c>
      <c r="J122" s="37" t="s">
        <v>240</v>
      </c>
      <c r="K122" s="90" t="s">
        <v>1261</v>
      </c>
      <c r="L122" s="9">
        <f t="shared" si="19"/>
        <v>0</v>
      </c>
      <c r="M122" s="9"/>
      <c r="N122" s="9"/>
      <c r="O122" s="9">
        <f t="shared" si="20"/>
        <v>18000000</v>
      </c>
      <c r="P122" s="9">
        <v>18000000</v>
      </c>
      <c r="Q122" s="9"/>
      <c r="R122" s="9">
        <f t="shared" si="21"/>
        <v>0</v>
      </c>
      <c r="S122" s="9"/>
      <c r="T122" s="9"/>
      <c r="U122" s="9">
        <f t="shared" si="22"/>
        <v>0</v>
      </c>
      <c r="V122" s="9"/>
      <c r="W122" s="9"/>
      <c r="X122" s="9">
        <f t="shared" si="23"/>
        <v>0</v>
      </c>
      <c r="Y122" s="9"/>
      <c r="Z122" s="9"/>
      <c r="AA122" s="10">
        <f t="shared" si="24"/>
        <v>0</v>
      </c>
      <c r="AB122" s="11">
        <v>46003</v>
      </c>
    </row>
    <row r="123" spans="1:28" ht="15.75" x14ac:dyDescent="0.25">
      <c r="A123" s="32">
        <v>45968</v>
      </c>
      <c r="B123" s="33" t="s">
        <v>96</v>
      </c>
      <c r="C123" s="33"/>
      <c r="D123" s="33" t="s">
        <v>41</v>
      </c>
      <c r="E123" s="33" t="s">
        <v>190</v>
      </c>
      <c r="F123" s="33">
        <v>300</v>
      </c>
      <c r="G123" s="33" t="s">
        <v>51</v>
      </c>
      <c r="H123" s="33">
        <v>42000</v>
      </c>
      <c r="I123" s="33">
        <f t="shared" si="18"/>
        <v>12600000</v>
      </c>
      <c r="J123" s="37" t="s">
        <v>240</v>
      </c>
      <c r="K123" s="90" t="s">
        <v>1262</v>
      </c>
      <c r="L123" s="9">
        <f t="shared" si="19"/>
        <v>0</v>
      </c>
      <c r="M123" s="9"/>
      <c r="N123" s="9"/>
      <c r="O123" s="9">
        <f t="shared" si="20"/>
        <v>12600000</v>
      </c>
      <c r="P123" s="9">
        <v>12600000</v>
      </c>
      <c r="Q123" s="9"/>
      <c r="R123" s="9">
        <f t="shared" si="21"/>
        <v>0</v>
      </c>
      <c r="S123" s="9"/>
      <c r="T123" s="9"/>
      <c r="U123" s="9">
        <f t="shared" si="22"/>
        <v>0</v>
      </c>
      <c r="V123" s="9"/>
      <c r="W123" s="9"/>
      <c r="X123" s="9">
        <f t="shared" si="23"/>
        <v>0</v>
      </c>
      <c r="Y123" s="9"/>
      <c r="Z123" s="9"/>
      <c r="AA123" s="10">
        <f t="shared" si="24"/>
        <v>0</v>
      </c>
      <c r="AB123" s="11">
        <v>46003</v>
      </c>
    </row>
    <row r="124" spans="1:28" ht="15.75" x14ac:dyDescent="0.25">
      <c r="A124" s="32">
        <v>45968</v>
      </c>
      <c r="B124" s="33" t="s">
        <v>258</v>
      </c>
      <c r="C124" s="33"/>
      <c r="D124" s="33" t="s">
        <v>41</v>
      </c>
      <c r="E124" s="33" t="s">
        <v>143</v>
      </c>
      <c r="F124" s="33">
        <v>293.5</v>
      </c>
      <c r="G124" s="33" t="s">
        <v>51</v>
      </c>
      <c r="H124" s="33">
        <v>42000</v>
      </c>
      <c r="I124" s="33">
        <f t="shared" si="18"/>
        <v>12327000</v>
      </c>
      <c r="J124" s="37" t="s">
        <v>241</v>
      </c>
      <c r="K124" s="90" t="s">
        <v>1248</v>
      </c>
      <c r="L124" s="9">
        <f t="shared" si="19"/>
        <v>12327000</v>
      </c>
      <c r="M124" s="9">
        <v>12327000</v>
      </c>
      <c r="N124" s="9"/>
      <c r="O124" s="9">
        <f t="shared" si="20"/>
        <v>0</v>
      </c>
      <c r="P124" s="9"/>
      <c r="Q124" s="9"/>
      <c r="R124" s="9">
        <f t="shared" si="21"/>
        <v>0</v>
      </c>
      <c r="S124" s="9"/>
      <c r="T124" s="9"/>
      <c r="U124" s="9">
        <f t="shared" si="22"/>
        <v>0</v>
      </c>
      <c r="V124" s="9"/>
      <c r="W124" s="9"/>
      <c r="X124" s="9">
        <f t="shared" si="23"/>
        <v>0</v>
      </c>
      <c r="Y124" s="9"/>
      <c r="Z124" s="9"/>
      <c r="AA124" s="10">
        <f t="shared" si="24"/>
        <v>0</v>
      </c>
      <c r="AB124" s="11">
        <v>45993</v>
      </c>
    </row>
    <row r="125" spans="1:28" ht="15.75" x14ac:dyDescent="0.25">
      <c r="A125" s="32">
        <v>45968</v>
      </c>
      <c r="B125" s="33" t="s">
        <v>151</v>
      </c>
      <c r="C125" s="33"/>
      <c r="D125" s="33" t="s">
        <v>41</v>
      </c>
      <c r="E125" s="33" t="s">
        <v>136</v>
      </c>
      <c r="F125" s="33">
        <v>24.4</v>
      </c>
      <c r="G125" s="33" t="s">
        <v>51</v>
      </c>
      <c r="H125" s="33">
        <v>43000</v>
      </c>
      <c r="I125" s="33">
        <f t="shared" si="18"/>
        <v>1049200</v>
      </c>
      <c r="J125" s="37" t="s">
        <v>240</v>
      </c>
      <c r="K125" s="90" t="s">
        <v>1228</v>
      </c>
      <c r="L125" s="9">
        <f t="shared" si="19"/>
        <v>0</v>
      </c>
      <c r="M125" s="9"/>
      <c r="N125" s="9"/>
      <c r="O125" s="9">
        <f t="shared" si="20"/>
        <v>1049200</v>
      </c>
      <c r="P125" s="9">
        <v>1049200</v>
      </c>
      <c r="Q125" s="9"/>
      <c r="R125" s="9">
        <f t="shared" si="21"/>
        <v>0</v>
      </c>
      <c r="S125" s="9"/>
      <c r="T125" s="9"/>
      <c r="U125" s="9">
        <f t="shared" si="22"/>
        <v>0</v>
      </c>
      <c r="V125" s="9"/>
      <c r="W125" s="9"/>
      <c r="X125" s="9">
        <f t="shared" si="23"/>
        <v>0</v>
      </c>
      <c r="Y125" s="9"/>
      <c r="Z125" s="9"/>
      <c r="AA125" s="10">
        <f t="shared" si="24"/>
        <v>0</v>
      </c>
      <c r="AB125" s="11">
        <v>46020</v>
      </c>
    </row>
    <row r="126" spans="1:28" ht="15.75" x14ac:dyDescent="0.25">
      <c r="A126" s="32">
        <v>45968</v>
      </c>
      <c r="B126" s="33" t="s">
        <v>151</v>
      </c>
      <c r="C126" s="33"/>
      <c r="D126" s="33" t="s">
        <v>41</v>
      </c>
      <c r="E126" s="33" t="s">
        <v>135</v>
      </c>
      <c r="F126" s="33">
        <v>29.4</v>
      </c>
      <c r="G126" s="33" t="s">
        <v>51</v>
      </c>
      <c r="H126" s="33">
        <v>43000</v>
      </c>
      <c r="I126" s="33">
        <f t="shared" ref="I126:I187" si="25">F126*H126</f>
        <v>1264200</v>
      </c>
      <c r="J126" s="37" t="s">
        <v>240</v>
      </c>
      <c r="K126" s="90" t="s">
        <v>1228</v>
      </c>
      <c r="L126" s="9">
        <f t="shared" si="19"/>
        <v>0</v>
      </c>
      <c r="M126" s="9"/>
      <c r="N126" s="9"/>
      <c r="O126" s="9">
        <f t="shared" si="20"/>
        <v>1264200</v>
      </c>
      <c r="P126" s="9">
        <v>1264200</v>
      </c>
      <c r="Q126" s="9"/>
      <c r="R126" s="9">
        <f t="shared" si="21"/>
        <v>0</v>
      </c>
      <c r="S126" s="9"/>
      <c r="T126" s="9"/>
      <c r="U126" s="9">
        <f t="shared" si="22"/>
        <v>0</v>
      </c>
      <c r="V126" s="9"/>
      <c r="W126" s="9"/>
      <c r="X126" s="9">
        <f t="shared" si="23"/>
        <v>0</v>
      </c>
      <c r="Y126" s="9"/>
      <c r="Z126" s="9"/>
      <c r="AA126" s="10">
        <f t="shared" si="24"/>
        <v>0</v>
      </c>
      <c r="AB126" s="11">
        <v>46020</v>
      </c>
    </row>
    <row r="127" spans="1:28" ht="15.75" x14ac:dyDescent="0.25">
      <c r="A127" s="32">
        <v>45969</v>
      </c>
      <c r="B127" s="33" t="s">
        <v>332</v>
      </c>
      <c r="C127" s="33"/>
      <c r="D127" s="33" t="s">
        <v>41</v>
      </c>
      <c r="E127" s="33" t="s">
        <v>468</v>
      </c>
      <c r="F127" s="33">
        <v>95.7</v>
      </c>
      <c r="G127" s="33" t="s">
        <v>51</v>
      </c>
      <c r="H127" s="33">
        <v>43000</v>
      </c>
      <c r="I127" s="33">
        <f t="shared" si="25"/>
        <v>4115100</v>
      </c>
      <c r="J127" s="37" t="s">
        <v>240</v>
      </c>
      <c r="K127" s="90" t="s">
        <v>1265</v>
      </c>
      <c r="L127" s="9">
        <f t="shared" si="19"/>
        <v>0</v>
      </c>
      <c r="M127" s="9"/>
      <c r="N127" s="9"/>
      <c r="O127" s="9">
        <f t="shared" si="20"/>
        <v>4115100</v>
      </c>
      <c r="P127" s="9">
        <v>3000000</v>
      </c>
      <c r="Q127" s="9">
        <f>1000000+115100</f>
        <v>1115100</v>
      </c>
      <c r="R127" s="9">
        <f t="shared" si="21"/>
        <v>0</v>
      </c>
      <c r="S127" s="9"/>
      <c r="T127" s="9"/>
      <c r="U127" s="9">
        <f t="shared" si="22"/>
        <v>0</v>
      </c>
      <c r="V127" s="9"/>
      <c r="W127" s="9"/>
      <c r="X127" s="9">
        <f t="shared" si="23"/>
        <v>0</v>
      </c>
      <c r="Y127" s="9"/>
      <c r="Z127" s="9"/>
      <c r="AA127" s="10">
        <f t="shared" si="24"/>
        <v>0</v>
      </c>
      <c r="AB127" s="11">
        <v>46000</v>
      </c>
    </row>
    <row r="128" spans="1:28" ht="15.75" x14ac:dyDescent="0.25">
      <c r="A128" s="32">
        <v>45969</v>
      </c>
      <c r="B128" s="33" t="s">
        <v>663</v>
      </c>
      <c r="C128" s="33"/>
      <c r="D128" s="33" t="s">
        <v>41</v>
      </c>
      <c r="E128" s="33" t="s">
        <v>1095</v>
      </c>
      <c r="F128" s="33">
        <v>20</v>
      </c>
      <c r="G128" s="33" t="s">
        <v>51</v>
      </c>
      <c r="H128" s="33">
        <v>63000</v>
      </c>
      <c r="I128" s="33">
        <f t="shared" si="25"/>
        <v>1260000</v>
      </c>
      <c r="J128" s="82" t="s">
        <v>38</v>
      </c>
      <c r="K128" s="33"/>
      <c r="L128" s="9">
        <f t="shared" si="19"/>
        <v>0</v>
      </c>
      <c r="M128" s="9"/>
      <c r="N128" s="9"/>
      <c r="O128" s="9">
        <f t="shared" si="20"/>
        <v>0</v>
      </c>
      <c r="P128" s="9"/>
      <c r="Q128" s="9"/>
      <c r="R128" s="9">
        <f t="shared" si="21"/>
        <v>0</v>
      </c>
      <c r="S128" s="9"/>
      <c r="T128" s="9"/>
      <c r="U128" s="9">
        <f t="shared" si="22"/>
        <v>0</v>
      </c>
      <c r="V128" s="9"/>
      <c r="W128" s="9"/>
      <c r="X128" s="9">
        <f t="shared" si="23"/>
        <v>0</v>
      </c>
      <c r="Y128" s="9"/>
      <c r="Z128" s="9"/>
      <c r="AA128" s="10">
        <f t="shared" si="24"/>
        <v>1260000</v>
      </c>
      <c r="AB128" s="11"/>
    </row>
    <row r="129" spans="1:28" ht="15.75" x14ac:dyDescent="0.25">
      <c r="A129" s="32">
        <v>45971</v>
      </c>
      <c r="B129" s="33" t="s">
        <v>232</v>
      </c>
      <c r="C129" s="33"/>
      <c r="D129" s="33" t="s">
        <v>41</v>
      </c>
      <c r="E129" s="33" t="s">
        <v>137</v>
      </c>
      <c r="F129" s="33">
        <v>2</v>
      </c>
      <c r="G129" s="81" t="s">
        <v>138</v>
      </c>
      <c r="H129" s="33">
        <v>900000</v>
      </c>
      <c r="I129" s="33">
        <f t="shared" si="25"/>
        <v>1800000</v>
      </c>
      <c r="J129" s="37" t="s">
        <v>240</v>
      </c>
      <c r="K129" s="90" t="s">
        <v>1217</v>
      </c>
      <c r="L129" s="9">
        <f t="shared" si="19"/>
        <v>0</v>
      </c>
      <c r="M129" s="9"/>
      <c r="N129" s="9"/>
      <c r="O129" s="9">
        <f t="shared" si="20"/>
        <v>1800000</v>
      </c>
      <c r="P129" s="9">
        <v>1800000</v>
      </c>
      <c r="Q129" s="9"/>
      <c r="R129" s="9">
        <f t="shared" si="21"/>
        <v>0</v>
      </c>
      <c r="S129" s="9"/>
      <c r="T129" s="9"/>
      <c r="U129" s="9">
        <f t="shared" si="22"/>
        <v>0</v>
      </c>
      <c r="V129" s="9"/>
      <c r="W129" s="9"/>
      <c r="X129" s="9">
        <f t="shared" si="23"/>
        <v>0</v>
      </c>
      <c r="Y129" s="9"/>
      <c r="Z129" s="9"/>
      <c r="AA129" s="10">
        <f t="shared" si="24"/>
        <v>0</v>
      </c>
      <c r="AB129" s="11">
        <v>46006</v>
      </c>
    </row>
    <row r="130" spans="1:28" ht="15.75" x14ac:dyDescent="0.25">
      <c r="A130" s="32">
        <v>45971</v>
      </c>
      <c r="B130" s="33" t="s">
        <v>141</v>
      </c>
      <c r="C130" s="33"/>
      <c r="D130" s="33" t="s">
        <v>41</v>
      </c>
      <c r="E130" s="33" t="s">
        <v>95</v>
      </c>
      <c r="F130" s="33">
        <v>10400</v>
      </c>
      <c r="G130" s="33" t="s">
        <v>29</v>
      </c>
      <c r="H130" s="33">
        <v>3800</v>
      </c>
      <c r="I130" s="33">
        <f t="shared" si="25"/>
        <v>39520000</v>
      </c>
      <c r="J130" s="82" t="s">
        <v>43</v>
      </c>
      <c r="K130" s="107" t="s">
        <v>1266</v>
      </c>
      <c r="L130" s="9">
        <f t="shared" ref="L130:L192" si="26">M130+N130</f>
        <v>0</v>
      </c>
      <c r="M130" s="9"/>
      <c r="N130" s="9"/>
      <c r="O130" s="9">
        <f t="shared" ref="O130:O192" si="27">P130+Q130</f>
        <v>0</v>
      </c>
      <c r="P130" s="9"/>
      <c r="Q130" s="9"/>
      <c r="R130" s="9">
        <f t="shared" ref="R130:R192" si="28">S130+T130</f>
        <v>0</v>
      </c>
      <c r="S130" s="9"/>
      <c r="T130" s="9"/>
      <c r="U130" s="9">
        <f t="shared" ref="U130:U192" si="29">V130+W130</f>
        <v>0</v>
      </c>
      <c r="V130" s="9"/>
      <c r="W130" s="9"/>
      <c r="X130" s="9">
        <f t="shared" ref="X130:X192" si="30">Y130+Z130</f>
        <v>0</v>
      </c>
      <c r="Y130" s="9"/>
      <c r="Z130" s="9"/>
      <c r="AA130" s="10">
        <f t="shared" ref="AA130:AA192" si="31">C130+I130-L130-O130-U130-X130-R130</f>
        <v>39520000</v>
      </c>
      <c r="AB130" s="11"/>
    </row>
    <row r="131" spans="1:28" ht="15.75" x14ac:dyDescent="0.25">
      <c r="A131" s="32">
        <v>45971</v>
      </c>
      <c r="B131" s="33" t="s">
        <v>141</v>
      </c>
      <c r="C131" s="33"/>
      <c r="D131" s="33" t="s">
        <v>41</v>
      </c>
      <c r="E131" s="33" t="s">
        <v>102</v>
      </c>
      <c r="F131" s="33">
        <v>12</v>
      </c>
      <c r="G131" s="33" t="s">
        <v>51</v>
      </c>
      <c r="H131" s="33">
        <v>65000</v>
      </c>
      <c r="I131" s="33">
        <f t="shared" si="25"/>
        <v>780000</v>
      </c>
      <c r="J131" s="82" t="s">
        <v>43</v>
      </c>
      <c r="K131" s="107" t="s">
        <v>1266</v>
      </c>
      <c r="L131" s="9">
        <f t="shared" si="26"/>
        <v>0</v>
      </c>
      <c r="M131" s="9"/>
      <c r="N131" s="9"/>
      <c r="O131" s="9">
        <f t="shared" si="27"/>
        <v>0</v>
      </c>
      <c r="P131" s="9"/>
      <c r="Q131" s="9"/>
      <c r="R131" s="9">
        <f t="shared" si="28"/>
        <v>0</v>
      </c>
      <c r="S131" s="9"/>
      <c r="T131" s="9"/>
      <c r="U131" s="9">
        <f t="shared" si="29"/>
        <v>0</v>
      </c>
      <c r="V131" s="9"/>
      <c r="W131" s="9"/>
      <c r="X131" s="9">
        <f t="shared" si="30"/>
        <v>0</v>
      </c>
      <c r="Y131" s="9"/>
      <c r="Z131" s="9"/>
      <c r="AA131" s="10">
        <f t="shared" si="31"/>
        <v>780000</v>
      </c>
      <c r="AB131" s="11"/>
    </row>
    <row r="132" spans="1:28" ht="15.75" x14ac:dyDescent="0.25">
      <c r="A132" s="32">
        <v>45972</v>
      </c>
      <c r="B132" s="33" t="s">
        <v>258</v>
      </c>
      <c r="C132" s="33"/>
      <c r="D132" s="33" t="s">
        <v>41</v>
      </c>
      <c r="E132" s="33" t="s">
        <v>185</v>
      </c>
      <c r="F132" s="33">
        <v>20800</v>
      </c>
      <c r="G132" s="33" t="s">
        <v>29</v>
      </c>
      <c r="H132" s="33">
        <v>900</v>
      </c>
      <c r="I132" s="33">
        <f t="shared" si="25"/>
        <v>18720000</v>
      </c>
      <c r="J132" s="37" t="s">
        <v>241</v>
      </c>
      <c r="K132" s="90" t="s">
        <v>1262</v>
      </c>
      <c r="L132" s="9">
        <f t="shared" si="26"/>
        <v>18720000</v>
      </c>
      <c r="M132" s="9">
        <v>18720000</v>
      </c>
      <c r="N132" s="9"/>
      <c r="O132" s="9">
        <f t="shared" si="27"/>
        <v>0</v>
      </c>
      <c r="P132" s="9"/>
      <c r="Q132" s="9"/>
      <c r="R132" s="9">
        <f t="shared" si="28"/>
        <v>0</v>
      </c>
      <c r="S132" s="9"/>
      <c r="T132" s="9"/>
      <c r="U132" s="9">
        <f t="shared" si="29"/>
        <v>0</v>
      </c>
      <c r="V132" s="9"/>
      <c r="W132" s="9"/>
      <c r="X132" s="9">
        <f t="shared" si="30"/>
        <v>0</v>
      </c>
      <c r="Y132" s="9"/>
      <c r="Z132" s="9"/>
      <c r="AA132" s="10">
        <f t="shared" si="31"/>
        <v>0</v>
      </c>
      <c r="AB132" s="11">
        <v>45993</v>
      </c>
    </row>
    <row r="133" spans="1:28" ht="15.75" x14ac:dyDescent="0.25">
      <c r="A133" s="32">
        <v>45972</v>
      </c>
      <c r="B133" s="33" t="s">
        <v>258</v>
      </c>
      <c r="C133" s="33"/>
      <c r="D133" s="33" t="s">
        <v>41</v>
      </c>
      <c r="E133" s="33" t="s">
        <v>99</v>
      </c>
      <c r="F133" s="33">
        <v>6</v>
      </c>
      <c r="G133" s="33" t="s">
        <v>25</v>
      </c>
      <c r="H133" s="33">
        <v>480000</v>
      </c>
      <c r="I133" s="33">
        <f t="shared" si="25"/>
        <v>2880000</v>
      </c>
      <c r="J133" s="37" t="s">
        <v>241</v>
      </c>
      <c r="K133" s="90" t="s">
        <v>1262</v>
      </c>
      <c r="L133" s="9">
        <f t="shared" si="26"/>
        <v>2880000</v>
      </c>
      <c r="M133" s="9">
        <v>2880000</v>
      </c>
      <c r="N133" s="9"/>
      <c r="O133" s="9">
        <f t="shared" si="27"/>
        <v>0</v>
      </c>
      <c r="P133" s="9"/>
      <c r="Q133" s="9"/>
      <c r="R133" s="9">
        <f t="shared" si="28"/>
        <v>0</v>
      </c>
      <c r="S133" s="9"/>
      <c r="T133" s="9"/>
      <c r="U133" s="9">
        <f t="shared" si="29"/>
        <v>0</v>
      </c>
      <c r="V133" s="9"/>
      <c r="W133" s="9"/>
      <c r="X133" s="9">
        <f t="shared" si="30"/>
        <v>0</v>
      </c>
      <c r="Y133" s="9"/>
      <c r="Z133" s="9"/>
      <c r="AA133" s="10">
        <f t="shared" si="31"/>
        <v>0</v>
      </c>
      <c r="AB133" s="11">
        <v>45993</v>
      </c>
    </row>
    <row r="134" spans="1:28" ht="15.75" x14ac:dyDescent="0.25">
      <c r="A134" s="32">
        <v>45973</v>
      </c>
      <c r="B134" s="33" t="s">
        <v>151</v>
      </c>
      <c r="C134" s="33"/>
      <c r="D134" s="33" t="s">
        <v>41</v>
      </c>
      <c r="E134" s="33" t="s">
        <v>177</v>
      </c>
      <c r="F134" s="33">
        <v>1.19</v>
      </c>
      <c r="G134" s="33" t="s">
        <v>178</v>
      </c>
      <c r="H134" s="33">
        <v>660000</v>
      </c>
      <c r="I134" s="33">
        <f t="shared" si="25"/>
        <v>785400</v>
      </c>
      <c r="J134" s="37" t="s">
        <v>240</v>
      </c>
      <c r="K134" s="90" t="s">
        <v>1217</v>
      </c>
      <c r="L134" s="9">
        <f t="shared" si="26"/>
        <v>0</v>
      </c>
      <c r="M134" s="9"/>
      <c r="N134" s="9"/>
      <c r="O134" s="9">
        <f t="shared" si="27"/>
        <v>785400</v>
      </c>
      <c r="P134" s="9">
        <v>785400</v>
      </c>
      <c r="Q134" s="9"/>
      <c r="R134" s="9">
        <f t="shared" si="28"/>
        <v>0</v>
      </c>
      <c r="S134" s="9"/>
      <c r="T134" s="9"/>
      <c r="U134" s="9">
        <f t="shared" si="29"/>
        <v>0</v>
      </c>
      <c r="V134" s="9"/>
      <c r="W134" s="9"/>
      <c r="X134" s="9">
        <f t="shared" si="30"/>
        <v>0</v>
      </c>
      <c r="Y134" s="9"/>
      <c r="Z134" s="9"/>
      <c r="AA134" s="10">
        <f t="shared" si="31"/>
        <v>0</v>
      </c>
      <c r="AB134" s="11">
        <v>46020</v>
      </c>
    </row>
    <row r="135" spans="1:28" ht="15.75" x14ac:dyDescent="0.25">
      <c r="A135" s="32">
        <v>45974</v>
      </c>
      <c r="B135" s="33" t="s">
        <v>217</v>
      </c>
      <c r="C135" s="33"/>
      <c r="D135" s="33" t="s">
        <v>41</v>
      </c>
      <c r="E135" s="33" t="s">
        <v>155</v>
      </c>
      <c r="F135" s="33">
        <v>500</v>
      </c>
      <c r="G135" s="33" t="s">
        <v>29</v>
      </c>
      <c r="H135" s="33">
        <v>4000</v>
      </c>
      <c r="I135" s="33">
        <f t="shared" si="25"/>
        <v>2000000</v>
      </c>
      <c r="J135" s="37" t="s">
        <v>241</v>
      </c>
      <c r="K135" s="90" t="s">
        <v>1262</v>
      </c>
      <c r="L135" s="9">
        <f t="shared" si="26"/>
        <v>2000000</v>
      </c>
      <c r="M135" s="9">
        <v>2000000</v>
      </c>
      <c r="N135" s="9"/>
      <c r="O135" s="9">
        <f t="shared" si="27"/>
        <v>0</v>
      </c>
      <c r="P135" s="9"/>
      <c r="Q135" s="9"/>
      <c r="R135" s="9">
        <f t="shared" si="28"/>
        <v>0</v>
      </c>
      <c r="S135" s="9"/>
      <c r="T135" s="9"/>
      <c r="U135" s="9">
        <f t="shared" si="29"/>
        <v>0</v>
      </c>
      <c r="V135" s="9"/>
      <c r="W135" s="9"/>
      <c r="X135" s="9">
        <f t="shared" si="30"/>
        <v>0</v>
      </c>
      <c r="Y135" s="9"/>
      <c r="Z135" s="9"/>
      <c r="AA135" s="10">
        <f t="shared" si="31"/>
        <v>0</v>
      </c>
      <c r="AB135" s="11">
        <v>46015</v>
      </c>
    </row>
    <row r="136" spans="1:28" ht="15.75" x14ac:dyDescent="0.25">
      <c r="A136" s="32">
        <v>45974</v>
      </c>
      <c r="B136" s="33" t="s">
        <v>217</v>
      </c>
      <c r="C136" s="33"/>
      <c r="D136" s="33" t="s">
        <v>41</v>
      </c>
      <c r="E136" s="33" t="s">
        <v>310</v>
      </c>
      <c r="F136" s="33">
        <v>2.5</v>
      </c>
      <c r="G136" s="33" t="s">
        <v>51</v>
      </c>
      <c r="H136" s="33">
        <v>86000</v>
      </c>
      <c r="I136" s="33">
        <f t="shared" si="25"/>
        <v>215000</v>
      </c>
      <c r="J136" s="37" t="s">
        <v>241</v>
      </c>
      <c r="K136" s="90" t="s">
        <v>1262</v>
      </c>
      <c r="L136" s="9">
        <f t="shared" si="26"/>
        <v>215000</v>
      </c>
      <c r="M136" s="9">
        <v>215000</v>
      </c>
      <c r="N136" s="9"/>
      <c r="O136" s="9">
        <f t="shared" si="27"/>
        <v>0</v>
      </c>
      <c r="P136" s="9"/>
      <c r="Q136" s="9"/>
      <c r="R136" s="9">
        <f t="shared" si="28"/>
        <v>0</v>
      </c>
      <c r="S136" s="9"/>
      <c r="T136" s="9"/>
      <c r="U136" s="9">
        <f t="shared" si="29"/>
        <v>0</v>
      </c>
      <c r="V136" s="9"/>
      <c r="W136" s="9"/>
      <c r="X136" s="9">
        <f t="shared" si="30"/>
        <v>0</v>
      </c>
      <c r="Y136" s="9"/>
      <c r="Z136" s="9"/>
      <c r="AA136" s="10">
        <f t="shared" si="31"/>
        <v>0</v>
      </c>
      <c r="AB136" s="11">
        <v>46015</v>
      </c>
    </row>
    <row r="137" spans="1:28" ht="15.75" x14ac:dyDescent="0.25">
      <c r="A137" s="32">
        <v>45974</v>
      </c>
      <c r="B137" s="33" t="s">
        <v>217</v>
      </c>
      <c r="C137" s="33"/>
      <c r="D137" s="33" t="s">
        <v>41</v>
      </c>
      <c r="E137" s="33" t="s">
        <v>237</v>
      </c>
      <c r="F137" s="33">
        <v>2.5</v>
      </c>
      <c r="G137" s="33" t="s">
        <v>51</v>
      </c>
      <c r="H137" s="33">
        <v>90000</v>
      </c>
      <c r="I137" s="33">
        <f t="shared" si="25"/>
        <v>225000</v>
      </c>
      <c r="J137" s="37" t="s">
        <v>241</v>
      </c>
      <c r="K137" s="90" t="s">
        <v>1262</v>
      </c>
      <c r="L137" s="9">
        <f t="shared" si="26"/>
        <v>225000</v>
      </c>
      <c r="M137" s="9">
        <v>225000</v>
      </c>
      <c r="N137" s="9"/>
      <c r="O137" s="9">
        <f t="shared" si="27"/>
        <v>0</v>
      </c>
      <c r="P137" s="9"/>
      <c r="Q137" s="9"/>
      <c r="R137" s="9">
        <f t="shared" si="28"/>
        <v>0</v>
      </c>
      <c r="S137" s="9"/>
      <c r="T137" s="9"/>
      <c r="U137" s="9">
        <f t="shared" si="29"/>
        <v>0</v>
      </c>
      <c r="V137" s="9"/>
      <c r="W137" s="9"/>
      <c r="X137" s="9">
        <f t="shared" si="30"/>
        <v>0</v>
      </c>
      <c r="Y137" s="9"/>
      <c r="Z137" s="9"/>
      <c r="AA137" s="10">
        <f t="shared" si="31"/>
        <v>0</v>
      </c>
      <c r="AB137" s="11">
        <v>46015</v>
      </c>
    </row>
    <row r="138" spans="1:28" ht="15.75" x14ac:dyDescent="0.25">
      <c r="A138" s="32">
        <v>45974</v>
      </c>
      <c r="B138" s="33" t="s">
        <v>217</v>
      </c>
      <c r="C138" s="33"/>
      <c r="D138" s="33" t="s">
        <v>41</v>
      </c>
      <c r="E138" s="33" t="s">
        <v>99</v>
      </c>
      <c r="F138" s="33">
        <v>2</v>
      </c>
      <c r="G138" s="33" t="s">
        <v>25</v>
      </c>
      <c r="H138" s="33">
        <v>480000</v>
      </c>
      <c r="I138" s="33">
        <f t="shared" si="25"/>
        <v>960000</v>
      </c>
      <c r="J138" s="37" t="s">
        <v>241</v>
      </c>
      <c r="K138" s="90" t="s">
        <v>1262</v>
      </c>
      <c r="L138" s="9">
        <f t="shared" si="26"/>
        <v>960000</v>
      </c>
      <c r="M138" s="9">
        <v>960000</v>
      </c>
      <c r="N138" s="9"/>
      <c r="O138" s="9">
        <f t="shared" si="27"/>
        <v>0</v>
      </c>
      <c r="P138" s="9"/>
      <c r="Q138" s="9"/>
      <c r="R138" s="9">
        <f t="shared" si="28"/>
        <v>0</v>
      </c>
      <c r="S138" s="9"/>
      <c r="T138" s="9"/>
      <c r="U138" s="9">
        <f t="shared" si="29"/>
        <v>0</v>
      </c>
      <c r="V138" s="9"/>
      <c r="W138" s="9"/>
      <c r="X138" s="9">
        <f t="shared" si="30"/>
        <v>0</v>
      </c>
      <c r="Y138" s="9"/>
      <c r="Z138" s="9"/>
      <c r="AA138" s="10">
        <f t="shared" si="31"/>
        <v>0</v>
      </c>
      <c r="AB138" s="11">
        <v>46015</v>
      </c>
    </row>
    <row r="139" spans="1:28" ht="15.75" x14ac:dyDescent="0.25">
      <c r="A139" s="32">
        <v>45974</v>
      </c>
      <c r="B139" s="33" t="s">
        <v>217</v>
      </c>
      <c r="C139" s="33"/>
      <c r="D139" s="33" t="s">
        <v>41</v>
      </c>
      <c r="E139" s="33" t="s">
        <v>160</v>
      </c>
      <c r="F139" s="33">
        <v>1</v>
      </c>
      <c r="G139" s="33" t="s">
        <v>25</v>
      </c>
      <c r="H139" s="33">
        <v>95000</v>
      </c>
      <c r="I139" s="33">
        <f t="shared" si="25"/>
        <v>95000</v>
      </c>
      <c r="J139" s="37" t="s">
        <v>241</v>
      </c>
      <c r="K139" s="90" t="s">
        <v>1262</v>
      </c>
      <c r="L139" s="9">
        <f t="shared" si="26"/>
        <v>95000</v>
      </c>
      <c r="M139" s="9">
        <v>95000</v>
      </c>
      <c r="N139" s="9"/>
      <c r="O139" s="9">
        <f t="shared" si="27"/>
        <v>0</v>
      </c>
      <c r="P139" s="9"/>
      <c r="Q139" s="9"/>
      <c r="R139" s="9">
        <f t="shared" si="28"/>
        <v>0</v>
      </c>
      <c r="S139" s="9"/>
      <c r="T139" s="9"/>
      <c r="U139" s="9">
        <f t="shared" si="29"/>
        <v>0</v>
      </c>
      <c r="V139" s="9"/>
      <c r="W139" s="9"/>
      <c r="X139" s="9">
        <f t="shared" si="30"/>
        <v>0</v>
      </c>
      <c r="Y139" s="9"/>
      <c r="Z139" s="9"/>
      <c r="AA139" s="10">
        <f t="shared" si="31"/>
        <v>0</v>
      </c>
      <c r="AB139" s="11">
        <v>46015</v>
      </c>
    </row>
    <row r="140" spans="1:28" ht="15.75" x14ac:dyDescent="0.25">
      <c r="A140" s="32">
        <v>45974</v>
      </c>
      <c r="B140" s="33" t="s">
        <v>217</v>
      </c>
      <c r="C140" s="33"/>
      <c r="D140" s="33" t="s">
        <v>41</v>
      </c>
      <c r="E140" s="33" t="s">
        <v>403</v>
      </c>
      <c r="F140" s="33">
        <v>1</v>
      </c>
      <c r="G140" s="33" t="s">
        <v>25</v>
      </c>
      <c r="H140" s="33">
        <v>75000</v>
      </c>
      <c r="I140" s="33">
        <f t="shared" si="25"/>
        <v>75000</v>
      </c>
      <c r="J140" s="37" t="s">
        <v>241</v>
      </c>
      <c r="K140" s="90" t="s">
        <v>1262</v>
      </c>
      <c r="L140" s="9">
        <f t="shared" si="26"/>
        <v>75000</v>
      </c>
      <c r="M140" s="9">
        <v>75000</v>
      </c>
      <c r="N140" s="9"/>
      <c r="O140" s="9">
        <f t="shared" si="27"/>
        <v>0</v>
      </c>
      <c r="P140" s="9"/>
      <c r="Q140" s="9"/>
      <c r="R140" s="9">
        <f t="shared" si="28"/>
        <v>0</v>
      </c>
      <c r="S140" s="9"/>
      <c r="T140" s="9"/>
      <c r="U140" s="9">
        <f t="shared" si="29"/>
        <v>0</v>
      </c>
      <c r="V140" s="9"/>
      <c r="W140" s="9"/>
      <c r="X140" s="9">
        <f t="shared" si="30"/>
        <v>0</v>
      </c>
      <c r="Y140" s="9"/>
      <c r="Z140" s="9"/>
      <c r="AA140" s="10">
        <f t="shared" si="31"/>
        <v>0</v>
      </c>
      <c r="AB140" s="11">
        <v>46015</v>
      </c>
    </row>
    <row r="141" spans="1:28" ht="15.75" x14ac:dyDescent="0.25">
      <c r="A141" s="32">
        <v>45975</v>
      </c>
      <c r="B141" s="33" t="s">
        <v>258</v>
      </c>
      <c r="C141" s="33"/>
      <c r="D141" s="33" t="s">
        <v>41</v>
      </c>
      <c r="E141" s="33" t="s">
        <v>185</v>
      </c>
      <c r="F141" s="33">
        <v>20800</v>
      </c>
      <c r="G141" s="33" t="s">
        <v>29</v>
      </c>
      <c r="H141" s="33">
        <v>900</v>
      </c>
      <c r="I141" s="33">
        <f t="shared" si="25"/>
        <v>18720000</v>
      </c>
      <c r="J141" s="37" t="s">
        <v>241</v>
      </c>
      <c r="K141" s="90" t="s">
        <v>1262</v>
      </c>
      <c r="L141" s="9">
        <f t="shared" si="26"/>
        <v>18720000</v>
      </c>
      <c r="M141" s="9">
        <v>18720000</v>
      </c>
      <c r="N141" s="9"/>
      <c r="O141" s="9">
        <f t="shared" si="27"/>
        <v>0</v>
      </c>
      <c r="P141" s="9"/>
      <c r="Q141" s="9"/>
      <c r="R141" s="9">
        <f t="shared" si="28"/>
        <v>0</v>
      </c>
      <c r="S141" s="9"/>
      <c r="T141" s="9"/>
      <c r="U141" s="9">
        <f t="shared" si="29"/>
        <v>0</v>
      </c>
      <c r="V141" s="9"/>
      <c r="W141" s="9"/>
      <c r="X141" s="9">
        <f t="shared" si="30"/>
        <v>0</v>
      </c>
      <c r="Y141" s="9"/>
      <c r="Z141" s="9"/>
      <c r="AA141" s="10">
        <f t="shared" si="31"/>
        <v>0</v>
      </c>
      <c r="AB141" s="11">
        <v>45993</v>
      </c>
    </row>
    <row r="142" spans="1:28" ht="15.75" x14ac:dyDescent="0.25">
      <c r="A142" s="32">
        <v>45975</v>
      </c>
      <c r="B142" s="33" t="s">
        <v>258</v>
      </c>
      <c r="C142" s="33"/>
      <c r="D142" s="33" t="s">
        <v>41</v>
      </c>
      <c r="E142" s="33" t="s">
        <v>407</v>
      </c>
      <c r="F142" s="33">
        <v>10</v>
      </c>
      <c r="G142" s="33" t="s">
        <v>33</v>
      </c>
      <c r="H142" s="33">
        <v>300000</v>
      </c>
      <c r="I142" s="33">
        <f t="shared" si="25"/>
        <v>3000000</v>
      </c>
      <c r="J142" s="37" t="s">
        <v>241</v>
      </c>
      <c r="K142" s="90" t="s">
        <v>1262</v>
      </c>
      <c r="L142" s="9">
        <f t="shared" si="26"/>
        <v>3000000</v>
      </c>
      <c r="M142" s="9">
        <v>3000000</v>
      </c>
      <c r="N142" s="9"/>
      <c r="O142" s="9">
        <f t="shared" si="27"/>
        <v>0</v>
      </c>
      <c r="P142" s="9"/>
      <c r="Q142" s="9"/>
      <c r="R142" s="9">
        <f t="shared" si="28"/>
        <v>0</v>
      </c>
      <c r="S142" s="9"/>
      <c r="T142" s="9"/>
      <c r="U142" s="9">
        <f t="shared" si="29"/>
        <v>0</v>
      </c>
      <c r="V142" s="9"/>
      <c r="W142" s="9"/>
      <c r="X142" s="9">
        <f t="shared" si="30"/>
        <v>0</v>
      </c>
      <c r="Y142" s="9"/>
      <c r="Z142" s="9"/>
      <c r="AA142" s="10">
        <f t="shared" si="31"/>
        <v>0</v>
      </c>
      <c r="AB142" s="11">
        <v>45993</v>
      </c>
    </row>
    <row r="143" spans="1:28" ht="15.75" x14ac:dyDescent="0.25">
      <c r="A143" s="32">
        <v>45975</v>
      </c>
      <c r="B143" s="33" t="s">
        <v>258</v>
      </c>
      <c r="C143" s="33"/>
      <c r="D143" s="33" t="s">
        <v>41</v>
      </c>
      <c r="E143" s="33" t="s">
        <v>139</v>
      </c>
      <c r="F143" s="33">
        <v>20</v>
      </c>
      <c r="G143" s="33" t="s">
        <v>23</v>
      </c>
      <c r="H143" s="33">
        <v>400000</v>
      </c>
      <c r="I143" s="33">
        <f t="shared" si="25"/>
        <v>8000000</v>
      </c>
      <c r="J143" s="37" t="s">
        <v>241</v>
      </c>
      <c r="K143" s="90" t="s">
        <v>1262</v>
      </c>
      <c r="L143" s="9">
        <f t="shared" si="26"/>
        <v>8000000</v>
      </c>
      <c r="M143" s="9">
        <v>8000000</v>
      </c>
      <c r="N143" s="9"/>
      <c r="O143" s="9">
        <f t="shared" si="27"/>
        <v>0</v>
      </c>
      <c r="P143" s="9"/>
      <c r="Q143" s="9"/>
      <c r="R143" s="9">
        <f t="shared" si="28"/>
        <v>0</v>
      </c>
      <c r="S143" s="9"/>
      <c r="T143" s="9"/>
      <c r="U143" s="9">
        <f t="shared" si="29"/>
        <v>0</v>
      </c>
      <c r="V143" s="9"/>
      <c r="W143" s="9"/>
      <c r="X143" s="9">
        <f t="shared" si="30"/>
        <v>0</v>
      </c>
      <c r="Y143" s="9"/>
      <c r="Z143" s="9"/>
      <c r="AA143" s="10">
        <f t="shared" si="31"/>
        <v>0</v>
      </c>
      <c r="AB143" s="11">
        <v>45993</v>
      </c>
    </row>
    <row r="144" spans="1:28" ht="15.75" x14ac:dyDescent="0.25">
      <c r="A144" s="32">
        <v>45975</v>
      </c>
      <c r="B144" s="33" t="s">
        <v>258</v>
      </c>
      <c r="C144" s="33"/>
      <c r="D144" s="33" t="s">
        <v>41</v>
      </c>
      <c r="E144" s="33" t="s">
        <v>429</v>
      </c>
      <c r="F144" s="33">
        <v>4</v>
      </c>
      <c r="G144" s="33" t="s">
        <v>25</v>
      </c>
      <c r="H144" s="33">
        <v>700000</v>
      </c>
      <c r="I144" s="33">
        <f t="shared" si="25"/>
        <v>2800000</v>
      </c>
      <c r="J144" s="37" t="s">
        <v>241</v>
      </c>
      <c r="K144" s="90" t="s">
        <v>1262</v>
      </c>
      <c r="L144" s="9">
        <f t="shared" si="26"/>
        <v>2800000</v>
      </c>
      <c r="M144" s="9">
        <v>2800000</v>
      </c>
      <c r="N144" s="9"/>
      <c r="O144" s="9">
        <f t="shared" si="27"/>
        <v>0</v>
      </c>
      <c r="P144" s="9"/>
      <c r="Q144" s="9"/>
      <c r="R144" s="9">
        <f t="shared" si="28"/>
        <v>0</v>
      </c>
      <c r="S144" s="9"/>
      <c r="T144" s="9"/>
      <c r="U144" s="9">
        <f t="shared" si="29"/>
        <v>0</v>
      </c>
      <c r="V144" s="9"/>
      <c r="W144" s="9"/>
      <c r="X144" s="9">
        <f t="shared" si="30"/>
        <v>0</v>
      </c>
      <c r="Y144" s="9"/>
      <c r="Z144" s="9"/>
      <c r="AA144" s="10">
        <f t="shared" si="31"/>
        <v>0</v>
      </c>
      <c r="AB144" s="11">
        <v>45993</v>
      </c>
    </row>
    <row r="145" spans="1:28" ht="15.75" x14ac:dyDescent="0.25">
      <c r="A145" s="32">
        <v>45975</v>
      </c>
      <c r="B145" s="33" t="s">
        <v>141</v>
      </c>
      <c r="C145" s="33"/>
      <c r="D145" s="33" t="s">
        <v>41</v>
      </c>
      <c r="E145" s="33" t="s">
        <v>95</v>
      </c>
      <c r="F145" s="33">
        <v>15600</v>
      </c>
      <c r="G145" s="33" t="s">
        <v>29</v>
      </c>
      <c r="H145" s="33">
        <v>3800</v>
      </c>
      <c r="I145" s="33">
        <f t="shared" si="25"/>
        <v>59280000</v>
      </c>
      <c r="J145" s="34" t="s">
        <v>43</v>
      </c>
      <c r="K145" s="130" t="s">
        <v>1248</v>
      </c>
      <c r="L145" s="9">
        <f t="shared" si="26"/>
        <v>0</v>
      </c>
      <c r="M145" s="9"/>
      <c r="N145" s="9"/>
      <c r="O145" s="9">
        <f t="shared" si="27"/>
        <v>0</v>
      </c>
      <c r="P145" s="9"/>
      <c r="Q145" s="9"/>
      <c r="R145" s="9">
        <f t="shared" si="28"/>
        <v>0</v>
      </c>
      <c r="S145" s="9"/>
      <c r="T145" s="9"/>
      <c r="U145" s="9">
        <f t="shared" si="29"/>
        <v>0</v>
      </c>
      <c r="V145" s="9"/>
      <c r="W145" s="9"/>
      <c r="X145" s="9">
        <f t="shared" si="30"/>
        <v>0</v>
      </c>
      <c r="Y145" s="9"/>
      <c r="Z145" s="9"/>
      <c r="AA145" s="10">
        <f t="shared" si="31"/>
        <v>59280000</v>
      </c>
      <c r="AB145" s="11"/>
    </row>
    <row r="146" spans="1:28" ht="15.75" x14ac:dyDescent="0.25">
      <c r="A146" s="32">
        <v>45975</v>
      </c>
      <c r="B146" s="33" t="s">
        <v>217</v>
      </c>
      <c r="C146" s="33"/>
      <c r="D146" s="33" t="s">
        <v>41</v>
      </c>
      <c r="E146" s="33" t="s">
        <v>945</v>
      </c>
      <c r="F146" s="33">
        <v>1000</v>
      </c>
      <c r="G146" s="33" t="s">
        <v>29</v>
      </c>
      <c r="H146" s="33">
        <v>2000</v>
      </c>
      <c r="I146" s="33">
        <f t="shared" si="25"/>
        <v>2000000</v>
      </c>
      <c r="J146" s="34" t="s">
        <v>38</v>
      </c>
      <c r="K146" s="130" t="s">
        <v>1242</v>
      </c>
      <c r="L146" s="9">
        <f t="shared" si="26"/>
        <v>0</v>
      </c>
      <c r="M146" s="9"/>
      <c r="N146" s="9"/>
      <c r="O146" s="9">
        <f t="shared" si="27"/>
        <v>0</v>
      </c>
      <c r="P146" s="9"/>
      <c r="Q146" s="9"/>
      <c r="R146" s="9">
        <f t="shared" si="28"/>
        <v>0</v>
      </c>
      <c r="S146" s="9"/>
      <c r="T146" s="9"/>
      <c r="U146" s="9">
        <f t="shared" si="29"/>
        <v>0</v>
      </c>
      <c r="V146" s="9"/>
      <c r="W146" s="9"/>
      <c r="X146" s="9">
        <f t="shared" si="30"/>
        <v>0</v>
      </c>
      <c r="Y146" s="9"/>
      <c r="Z146" s="9"/>
      <c r="AA146" s="10">
        <f t="shared" si="31"/>
        <v>2000000</v>
      </c>
      <c r="AB146" s="11"/>
    </row>
    <row r="147" spans="1:28" ht="15.75" x14ac:dyDescent="0.25">
      <c r="A147" s="32">
        <v>45975</v>
      </c>
      <c r="B147" s="33" t="s">
        <v>217</v>
      </c>
      <c r="C147" s="33"/>
      <c r="D147" s="33" t="s">
        <v>41</v>
      </c>
      <c r="E147" s="33" t="s">
        <v>467</v>
      </c>
      <c r="F147" s="33">
        <v>33.6</v>
      </c>
      <c r="G147" s="33" t="s">
        <v>51</v>
      </c>
      <c r="H147" s="33">
        <v>43000</v>
      </c>
      <c r="I147" s="33">
        <f t="shared" si="25"/>
        <v>1444800</v>
      </c>
      <c r="J147" s="34" t="s">
        <v>38</v>
      </c>
      <c r="K147" s="130" t="s">
        <v>1242</v>
      </c>
      <c r="L147" s="9">
        <f t="shared" si="26"/>
        <v>0</v>
      </c>
      <c r="M147" s="9"/>
      <c r="N147" s="9"/>
      <c r="O147" s="9">
        <f t="shared" si="27"/>
        <v>0</v>
      </c>
      <c r="P147" s="9"/>
      <c r="Q147" s="9"/>
      <c r="R147" s="9">
        <f t="shared" si="28"/>
        <v>0</v>
      </c>
      <c r="S147" s="9"/>
      <c r="T147" s="9"/>
      <c r="U147" s="9">
        <f t="shared" si="29"/>
        <v>0</v>
      </c>
      <c r="V147" s="9"/>
      <c r="W147" s="9"/>
      <c r="X147" s="9">
        <f t="shared" si="30"/>
        <v>0</v>
      </c>
      <c r="Y147" s="9"/>
      <c r="Z147" s="9"/>
      <c r="AA147" s="10">
        <f t="shared" si="31"/>
        <v>1444800</v>
      </c>
      <c r="AB147" s="11"/>
    </row>
    <row r="148" spans="1:28" ht="15.75" x14ac:dyDescent="0.25">
      <c r="A148" s="32">
        <v>45975</v>
      </c>
      <c r="B148" s="33" t="s">
        <v>217</v>
      </c>
      <c r="C148" s="33"/>
      <c r="D148" s="33" t="s">
        <v>41</v>
      </c>
      <c r="E148" s="33" t="s">
        <v>110</v>
      </c>
      <c r="F148" s="33">
        <v>2600</v>
      </c>
      <c r="G148" s="33" t="s">
        <v>29</v>
      </c>
      <c r="H148" s="33">
        <v>2000</v>
      </c>
      <c r="I148" s="33">
        <f t="shared" si="25"/>
        <v>5200000</v>
      </c>
      <c r="J148" s="34" t="s">
        <v>38</v>
      </c>
      <c r="K148" s="130" t="s">
        <v>1242</v>
      </c>
      <c r="L148" s="9">
        <f t="shared" si="26"/>
        <v>0</v>
      </c>
      <c r="M148" s="9"/>
      <c r="N148" s="9"/>
      <c r="O148" s="9">
        <f t="shared" si="27"/>
        <v>0</v>
      </c>
      <c r="P148" s="9"/>
      <c r="Q148" s="9"/>
      <c r="R148" s="9">
        <f t="shared" si="28"/>
        <v>0</v>
      </c>
      <c r="S148" s="9"/>
      <c r="T148" s="9"/>
      <c r="U148" s="9">
        <f t="shared" si="29"/>
        <v>0</v>
      </c>
      <c r="V148" s="9"/>
      <c r="W148" s="9"/>
      <c r="X148" s="9">
        <f t="shared" si="30"/>
        <v>0</v>
      </c>
      <c r="Y148" s="9"/>
      <c r="Z148" s="9"/>
      <c r="AA148" s="10">
        <f t="shared" si="31"/>
        <v>5200000</v>
      </c>
      <c r="AB148" s="11"/>
    </row>
    <row r="149" spans="1:28" ht="15.75" x14ac:dyDescent="0.25">
      <c r="A149" s="32">
        <v>45975</v>
      </c>
      <c r="B149" s="33" t="s">
        <v>990</v>
      </c>
      <c r="C149" s="33"/>
      <c r="D149" s="33" t="s">
        <v>41</v>
      </c>
      <c r="E149" s="33" t="s">
        <v>102</v>
      </c>
      <c r="F149" s="33">
        <v>4</v>
      </c>
      <c r="G149" s="33" t="s">
        <v>74</v>
      </c>
      <c r="H149" s="33">
        <v>65000</v>
      </c>
      <c r="I149" s="33">
        <f t="shared" si="25"/>
        <v>260000</v>
      </c>
      <c r="J149" s="37" t="s">
        <v>240</v>
      </c>
      <c r="K149" s="33"/>
      <c r="L149" s="9">
        <f t="shared" si="26"/>
        <v>0</v>
      </c>
      <c r="M149" s="9"/>
      <c r="N149" s="9"/>
      <c r="O149" s="9">
        <f t="shared" si="27"/>
        <v>260000</v>
      </c>
      <c r="P149" s="9">
        <v>260000</v>
      </c>
      <c r="Q149" s="9"/>
      <c r="R149" s="9">
        <f t="shared" si="28"/>
        <v>0</v>
      </c>
      <c r="S149" s="9"/>
      <c r="T149" s="9"/>
      <c r="U149" s="9">
        <f t="shared" si="29"/>
        <v>0</v>
      </c>
      <c r="V149" s="9"/>
      <c r="W149" s="9"/>
      <c r="X149" s="9">
        <f t="shared" si="30"/>
        <v>0</v>
      </c>
      <c r="Y149" s="9"/>
      <c r="Z149" s="9"/>
      <c r="AA149" s="10">
        <f t="shared" si="31"/>
        <v>0</v>
      </c>
      <c r="AB149" s="11">
        <v>45975</v>
      </c>
    </row>
    <row r="150" spans="1:28" ht="15.75" x14ac:dyDescent="0.25">
      <c r="A150" s="32">
        <v>45976</v>
      </c>
      <c r="B150" s="33" t="s">
        <v>162</v>
      </c>
      <c r="C150" s="33"/>
      <c r="D150" s="33" t="s">
        <v>41</v>
      </c>
      <c r="E150" s="33" t="s">
        <v>110</v>
      </c>
      <c r="F150" s="33">
        <v>10400</v>
      </c>
      <c r="G150" s="33" t="s">
        <v>29</v>
      </c>
      <c r="H150" s="33">
        <v>1850</v>
      </c>
      <c r="I150" s="33">
        <f t="shared" si="25"/>
        <v>19240000</v>
      </c>
      <c r="J150" s="37" t="s">
        <v>240</v>
      </c>
      <c r="K150" s="90" t="s">
        <v>1271</v>
      </c>
      <c r="L150" s="9">
        <f t="shared" si="26"/>
        <v>0</v>
      </c>
      <c r="M150" s="9"/>
      <c r="N150" s="9"/>
      <c r="O150" s="9">
        <f t="shared" si="27"/>
        <v>0</v>
      </c>
      <c r="P150" s="9"/>
      <c r="Q150" s="9"/>
      <c r="R150" s="9">
        <f t="shared" si="28"/>
        <v>19240000</v>
      </c>
      <c r="S150" s="9">
        <v>8240000</v>
      </c>
      <c r="T150" s="9">
        <v>11000000</v>
      </c>
      <c r="U150" s="9">
        <f t="shared" si="29"/>
        <v>0</v>
      </c>
      <c r="V150" s="9"/>
      <c r="W150" s="9"/>
      <c r="X150" s="9">
        <f t="shared" si="30"/>
        <v>0</v>
      </c>
      <c r="Y150" s="9"/>
      <c r="Z150" s="9"/>
      <c r="AA150" s="10">
        <f t="shared" si="31"/>
        <v>0</v>
      </c>
      <c r="AB150" s="11">
        <v>46009</v>
      </c>
    </row>
    <row r="151" spans="1:28" ht="15.75" x14ac:dyDescent="0.25">
      <c r="A151" s="32">
        <v>45976</v>
      </c>
      <c r="B151" s="33" t="s">
        <v>53</v>
      </c>
      <c r="C151" s="33"/>
      <c r="D151" s="33" t="s">
        <v>41</v>
      </c>
      <c r="E151" s="33" t="s">
        <v>95</v>
      </c>
      <c r="F151" s="33">
        <v>4000</v>
      </c>
      <c r="G151" s="33" t="s">
        <v>29</v>
      </c>
      <c r="H151" s="33">
        <v>3800</v>
      </c>
      <c r="I151" s="33">
        <f t="shared" si="25"/>
        <v>15200000</v>
      </c>
      <c r="J151" s="34" t="s">
        <v>38</v>
      </c>
      <c r="K151" s="107" t="s">
        <v>1262</v>
      </c>
      <c r="L151" s="9">
        <f t="shared" si="26"/>
        <v>0</v>
      </c>
      <c r="M151" s="9"/>
      <c r="N151" s="9"/>
      <c r="O151" s="9">
        <f t="shared" si="27"/>
        <v>0</v>
      </c>
      <c r="P151" s="9"/>
      <c r="Q151" s="9"/>
      <c r="R151" s="9">
        <f t="shared" si="28"/>
        <v>0</v>
      </c>
      <c r="S151" s="9"/>
      <c r="T151" s="9"/>
      <c r="U151" s="9">
        <f t="shared" si="29"/>
        <v>0</v>
      </c>
      <c r="V151" s="9"/>
      <c r="W151" s="9"/>
      <c r="X151" s="9">
        <f t="shared" si="30"/>
        <v>0</v>
      </c>
      <c r="Y151" s="9"/>
      <c r="Z151" s="9"/>
      <c r="AA151" s="10">
        <f t="shared" si="31"/>
        <v>15200000</v>
      </c>
      <c r="AB151" s="11"/>
    </row>
    <row r="152" spans="1:28" ht="15.75" x14ac:dyDescent="0.25">
      <c r="A152" s="32">
        <v>45976</v>
      </c>
      <c r="B152" s="33" t="s">
        <v>161</v>
      </c>
      <c r="C152" s="33"/>
      <c r="D152" s="33" t="s">
        <v>41</v>
      </c>
      <c r="E152" s="33" t="s">
        <v>407</v>
      </c>
      <c r="F152" s="33">
        <v>5</v>
      </c>
      <c r="G152" s="33" t="s">
        <v>33</v>
      </c>
      <c r="H152" s="33">
        <v>300000</v>
      </c>
      <c r="I152" s="33">
        <f t="shared" si="25"/>
        <v>1500000</v>
      </c>
      <c r="J152" s="37" t="s">
        <v>241</v>
      </c>
      <c r="K152" s="90" t="s">
        <v>1242</v>
      </c>
      <c r="L152" s="9">
        <f t="shared" si="26"/>
        <v>0</v>
      </c>
      <c r="M152" s="9"/>
      <c r="N152" s="9"/>
      <c r="O152" s="9">
        <f t="shared" si="27"/>
        <v>0</v>
      </c>
      <c r="P152" s="9"/>
      <c r="Q152" s="9"/>
      <c r="R152" s="9">
        <f t="shared" si="28"/>
        <v>6000</v>
      </c>
      <c r="S152" s="9">
        <v>6000</v>
      </c>
      <c r="T152" s="9"/>
      <c r="U152" s="9">
        <f t="shared" si="29"/>
        <v>1494000</v>
      </c>
      <c r="V152" s="9">
        <v>1494000</v>
      </c>
      <c r="W152" s="9"/>
      <c r="X152" s="9">
        <f t="shared" si="30"/>
        <v>0</v>
      </c>
      <c r="Y152" s="9"/>
      <c r="Z152" s="9"/>
      <c r="AA152" s="10">
        <f t="shared" si="31"/>
        <v>0</v>
      </c>
      <c r="AB152" s="11">
        <v>45995</v>
      </c>
    </row>
    <row r="153" spans="1:28" ht="15.75" x14ac:dyDescent="0.25">
      <c r="A153" s="32">
        <v>45976</v>
      </c>
      <c r="B153" s="33" t="s">
        <v>164</v>
      </c>
      <c r="C153" s="33"/>
      <c r="D153" s="33" t="s">
        <v>41</v>
      </c>
      <c r="E153" s="33" t="s">
        <v>95</v>
      </c>
      <c r="F153" s="33">
        <v>5200</v>
      </c>
      <c r="G153" s="33" t="s">
        <v>29</v>
      </c>
      <c r="H153" s="33">
        <v>3700</v>
      </c>
      <c r="I153" s="33">
        <f t="shared" si="25"/>
        <v>19240000</v>
      </c>
      <c r="J153" s="37" t="s">
        <v>240</v>
      </c>
      <c r="K153" s="66" t="s">
        <v>1271</v>
      </c>
      <c r="L153" s="9">
        <f t="shared" si="26"/>
        <v>0</v>
      </c>
      <c r="M153" s="9"/>
      <c r="N153" s="9"/>
      <c r="O153" s="9">
        <f t="shared" si="27"/>
        <v>19240000</v>
      </c>
      <c r="P153" s="9">
        <v>19240000</v>
      </c>
      <c r="Q153" s="9"/>
      <c r="R153" s="9">
        <f t="shared" si="28"/>
        <v>0</v>
      </c>
      <c r="S153" s="9"/>
      <c r="T153" s="9"/>
      <c r="U153" s="9">
        <f t="shared" si="29"/>
        <v>0</v>
      </c>
      <c r="V153" s="9"/>
      <c r="W153" s="9"/>
      <c r="X153" s="9">
        <f t="shared" si="30"/>
        <v>0</v>
      </c>
      <c r="Y153" s="9"/>
      <c r="Z153" s="9"/>
      <c r="AA153" s="10">
        <f t="shared" si="31"/>
        <v>0</v>
      </c>
      <c r="AB153" s="11">
        <v>46008</v>
      </c>
    </row>
    <row r="154" spans="1:28" ht="15.75" x14ac:dyDescent="0.25">
      <c r="A154" s="32">
        <v>45978</v>
      </c>
      <c r="B154" s="33" t="s">
        <v>217</v>
      </c>
      <c r="C154" s="33"/>
      <c r="D154" s="33" t="s">
        <v>41</v>
      </c>
      <c r="E154" s="33" t="s">
        <v>235</v>
      </c>
      <c r="F154" s="33">
        <v>2.5</v>
      </c>
      <c r="G154" s="33" t="s">
        <v>51</v>
      </c>
      <c r="H154" s="33">
        <v>90000</v>
      </c>
      <c r="I154" s="33">
        <f t="shared" si="25"/>
        <v>225000</v>
      </c>
      <c r="J154" s="37" t="s">
        <v>241</v>
      </c>
      <c r="K154" s="90" t="s">
        <v>1242</v>
      </c>
      <c r="L154" s="9">
        <f t="shared" si="26"/>
        <v>225000</v>
      </c>
      <c r="M154" s="56">
        <v>225000</v>
      </c>
      <c r="N154" s="56"/>
      <c r="O154" s="9">
        <f t="shared" si="27"/>
        <v>0</v>
      </c>
      <c r="P154" s="56"/>
      <c r="Q154" s="56"/>
      <c r="R154" s="9">
        <f t="shared" si="28"/>
        <v>0</v>
      </c>
      <c r="S154" s="56"/>
      <c r="T154" s="56"/>
      <c r="U154" s="9">
        <f t="shared" si="29"/>
        <v>0</v>
      </c>
      <c r="V154" s="56"/>
      <c r="W154" s="56"/>
      <c r="X154" s="9">
        <f t="shared" si="30"/>
        <v>0</v>
      </c>
      <c r="Y154" s="56"/>
      <c r="Z154" s="56"/>
      <c r="AA154" s="10">
        <f t="shared" si="31"/>
        <v>0</v>
      </c>
      <c r="AB154" s="157">
        <v>46015</v>
      </c>
    </row>
    <row r="155" spans="1:28" ht="15.75" x14ac:dyDescent="0.25">
      <c r="A155" s="32">
        <v>45978</v>
      </c>
      <c r="B155" s="33" t="s">
        <v>217</v>
      </c>
      <c r="C155" s="33"/>
      <c r="D155" s="33" t="s">
        <v>41</v>
      </c>
      <c r="E155" s="33" t="s">
        <v>1150</v>
      </c>
      <c r="F155" s="33">
        <v>2.5</v>
      </c>
      <c r="G155" s="33" t="s">
        <v>51</v>
      </c>
      <c r="H155" s="33">
        <v>90000</v>
      </c>
      <c r="I155" s="33">
        <f t="shared" si="25"/>
        <v>225000</v>
      </c>
      <c r="J155" s="37" t="s">
        <v>241</v>
      </c>
      <c r="K155" s="90" t="s">
        <v>1242</v>
      </c>
      <c r="L155" s="9">
        <f t="shared" si="26"/>
        <v>225000</v>
      </c>
      <c r="M155" s="56">
        <v>225000</v>
      </c>
      <c r="N155" s="56"/>
      <c r="O155" s="9">
        <f t="shared" si="27"/>
        <v>0</v>
      </c>
      <c r="P155" s="56"/>
      <c r="Q155" s="56"/>
      <c r="R155" s="9">
        <f t="shared" si="28"/>
        <v>0</v>
      </c>
      <c r="S155" s="56"/>
      <c r="T155" s="56"/>
      <c r="U155" s="9">
        <f t="shared" si="29"/>
        <v>0</v>
      </c>
      <c r="V155" s="56"/>
      <c r="W155" s="56"/>
      <c r="X155" s="9">
        <f t="shared" si="30"/>
        <v>0</v>
      </c>
      <c r="Y155" s="56"/>
      <c r="Z155" s="56"/>
      <c r="AA155" s="10">
        <f t="shared" si="31"/>
        <v>0</v>
      </c>
      <c r="AB155" s="157">
        <v>46015</v>
      </c>
    </row>
    <row r="156" spans="1:28" ht="15.75" x14ac:dyDescent="0.25">
      <c r="A156" s="32">
        <v>45978</v>
      </c>
      <c r="B156" s="33" t="s">
        <v>217</v>
      </c>
      <c r="C156" s="33"/>
      <c r="D156" s="33" t="s">
        <v>41</v>
      </c>
      <c r="E156" s="33" t="s">
        <v>310</v>
      </c>
      <c r="F156" s="33">
        <v>2.5</v>
      </c>
      <c r="G156" s="33" t="s">
        <v>51</v>
      </c>
      <c r="H156" s="33">
        <v>86000</v>
      </c>
      <c r="I156" s="33">
        <f t="shared" si="25"/>
        <v>215000</v>
      </c>
      <c r="J156" s="37" t="s">
        <v>241</v>
      </c>
      <c r="K156" s="90" t="s">
        <v>1242</v>
      </c>
      <c r="L156" s="9">
        <f t="shared" si="26"/>
        <v>215000</v>
      </c>
      <c r="M156" s="56">
        <v>215000</v>
      </c>
      <c r="N156" s="56"/>
      <c r="O156" s="9">
        <f t="shared" si="27"/>
        <v>0</v>
      </c>
      <c r="P156" s="56"/>
      <c r="Q156" s="56"/>
      <c r="R156" s="9">
        <f t="shared" si="28"/>
        <v>0</v>
      </c>
      <c r="S156" s="56"/>
      <c r="T156" s="56"/>
      <c r="U156" s="9">
        <f t="shared" si="29"/>
        <v>0</v>
      </c>
      <c r="V156" s="56"/>
      <c r="W156" s="56"/>
      <c r="X156" s="9">
        <f t="shared" si="30"/>
        <v>0</v>
      </c>
      <c r="Y156" s="56"/>
      <c r="Z156" s="56"/>
      <c r="AA156" s="10">
        <f t="shared" si="31"/>
        <v>0</v>
      </c>
      <c r="AB156" s="157">
        <v>46015</v>
      </c>
    </row>
    <row r="157" spans="1:28" ht="15.75" x14ac:dyDescent="0.25">
      <c r="A157" s="32">
        <v>45978</v>
      </c>
      <c r="B157" s="33" t="s">
        <v>217</v>
      </c>
      <c r="C157" s="33"/>
      <c r="D157" s="33" t="s">
        <v>41</v>
      </c>
      <c r="E157" s="33" t="s">
        <v>311</v>
      </c>
      <c r="F157" s="33">
        <v>2.5</v>
      </c>
      <c r="G157" s="33" t="s">
        <v>51</v>
      </c>
      <c r="H157" s="33">
        <v>86000</v>
      </c>
      <c r="I157" s="33">
        <f t="shared" si="25"/>
        <v>215000</v>
      </c>
      <c r="J157" s="37" t="s">
        <v>241</v>
      </c>
      <c r="K157" s="90" t="s">
        <v>1242</v>
      </c>
      <c r="L157" s="9">
        <f t="shared" si="26"/>
        <v>215000</v>
      </c>
      <c r="M157" s="56">
        <v>215000</v>
      </c>
      <c r="N157" s="56"/>
      <c r="O157" s="9">
        <f t="shared" si="27"/>
        <v>0</v>
      </c>
      <c r="P157" s="56"/>
      <c r="Q157" s="56"/>
      <c r="R157" s="9">
        <f t="shared" si="28"/>
        <v>0</v>
      </c>
      <c r="S157" s="56"/>
      <c r="T157" s="56"/>
      <c r="U157" s="9">
        <f t="shared" si="29"/>
        <v>0</v>
      </c>
      <c r="V157" s="56"/>
      <c r="W157" s="56"/>
      <c r="X157" s="9">
        <f t="shared" si="30"/>
        <v>0</v>
      </c>
      <c r="Y157" s="56"/>
      <c r="Z157" s="56"/>
      <c r="AA157" s="10">
        <f t="shared" si="31"/>
        <v>0</v>
      </c>
      <c r="AB157" s="157">
        <v>46015</v>
      </c>
    </row>
    <row r="158" spans="1:28" ht="15.75" x14ac:dyDescent="0.25">
      <c r="A158" s="32">
        <v>45978</v>
      </c>
      <c r="B158" s="33" t="s">
        <v>217</v>
      </c>
      <c r="C158" s="33"/>
      <c r="D158" s="33" t="s">
        <v>41</v>
      </c>
      <c r="E158" s="33" t="s">
        <v>102</v>
      </c>
      <c r="F158" s="33">
        <v>2</v>
      </c>
      <c r="G158" s="33" t="s">
        <v>74</v>
      </c>
      <c r="H158" s="33">
        <v>65000</v>
      </c>
      <c r="I158" s="33">
        <f t="shared" si="25"/>
        <v>130000</v>
      </c>
      <c r="J158" s="37" t="s">
        <v>241</v>
      </c>
      <c r="K158" s="90" t="s">
        <v>1242</v>
      </c>
      <c r="L158" s="9">
        <f t="shared" si="26"/>
        <v>130000</v>
      </c>
      <c r="M158" s="56">
        <v>130000</v>
      </c>
      <c r="N158" s="56"/>
      <c r="O158" s="9">
        <f t="shared" si="27"/>
        <v>0</v>
      </c>
      <c r="P158" s="56"/>
      <c r="Q158" s="56"/>
      <c r="R158" s="9">
        <f t="shared" si="28"/>
        <v>0</v>
      </c>
      <c r="S158" s="56"/>
      <c r="T158" s="56"/>
      <c r="U158" s="9">
        <f t="shared" si="29"/>
        <v>0</v>
      </c>
      <c r="V158" s="56"/>
      <c r="W158" s="56"/>
      <c r="X158" s="9">
        <f t="shared" si="30"/>
        <v>0</v>
      </c>
      <c r="Y158" s="56"/>
      <c r="Z158" s="56"/>
      <c r="AA158" s="10">
        <f t="shared" si="31"/>
        <v>0</v>
      </c>
      <c r="AB158" s="157">
        <v>46015</v>
      </c>
    </row>
    <row r="159" spans="1:28" ht="15.75" x14ac:dyDescent="0.25">
      <c r="A159" s="32">
        <v>45979</v>
      </c>
      <c r="B159" s="33" t="s">
        <v>141</v>
      </c>
      <c r="C159" s="33"/>
      <c r="D159" s="33" t="s">
        <v>41</v>
      </c>
      <c r="E159" s="33" t="s">
        <v>407</v>
      </c>
      <c r="F159" s="33">
        <v>16</v>
      </c>
      <c r="G159" s="33" t="s">
        <v>33</v>
      </c>
      <c r="H159" s="33">
        <v>300000</v>
      </c>
      <c r="I159" s="33">
        <f t="shared" si="25"/>
        <v>4800000</v>
      </c>
      <c r="J159" s="139" t="s">
        <v>43</v>
      </c>
      <c r="K159" s="107" t="s">
        <v>1271</v>
      </c>
      <c r="L159" s="9">
        <f t="shared" si="26"/>
        <v>0</v>
      </c>
      <c r="M159" s="56"/>
      <c r="N159" s="56"/>
      <c r="O159" s="9">
        <f t="shared" si="27"/>
        <v>0</v>
      </c>
      <c r="P159" s="56"/>
      <c r="Q159" s="56"/>
      <c r="R159" s="9">
        <f t="shared" si="28"/>
        <v>0</v>
      </c>
      <c r="S159" s="56"/>
      <c r="T159" s="56"/>
      <c r="U159" s="9">
        <f t="shared" si="29"/>
        <v>0</v>
      </c>
      <c r="V159" s="56"/>
      <c r="W159" s="56"/>
      <c r="X159" s="9">
        <f t="shared" si="30"/>
        <v>0</v>
      </c>
      <c r="Y159" s="56"/>
      <c r="Z159" s="56"/>
      <c r="AA159" s="10">
        <f t="shared" si="31"/>
        <v>4800000</v>
      </c>
      <c r="AB159" s="157"/>
    </row>
    <row r="160" spans="1:28" ht="15.75" x14ac:dyDescent="0.25">
      <c r="A160" s="32">
        <v>45979</v>
      </c>
      <c r="B160" s="33" t="s">
        <v>141</v>
      </c>
      <c r="C160" s="33"/>
      <c r="D160" s="33" t="s">
        <v>41</v>
      </c>
      <c r="E160" s="33" t="s">
        <v>98</v>
      </c>
      <c r="F160" s="33">
        <v>181.5</v>
      </c>
      <c r="G160" s="33" t="s">
        <v>51</v>
      </c>
      <c r="H160" s="33">
        <v>43000</v>
      </c>
      <c r="I160" s="33">
        <f t="shared" si="25"/>
        <v>7804500</v>
      </c>
      <c r="J160" s="139" t="s">
        <v>38</v>
      </c>
      <c r="K160" s="107" t="s">
        <v>1271</v>
      </c>
      <c r="L160" s="9">
        <f t="shared" si="26"/>
        <v>0</v>
      </c>
      <c r="M160" s="56"/>
      <c r="N160" s="56"/>
      <c r="O160" s="9">
        <f t="shared" si="27"/>
        <v>5408000</v>
      </c>
      <c r="P160" s="56">
        <v>5408000</v>
      </c>
      <c r="Q160" s="56"/>
      <c r="R160" s="9">
        <f t="shared" si="28"/>
        <v>0</v>
      </c>
      <c r="S160" s="56"/>
      <c r="T160" s="56"/>
      <c r="U160" s="9">
        <f t="shared" si="29"/>
        <v>0</v>
      </c>
      <c r="V160" s="56"/>
      <c r="W160" s="56"/>
      <c r="X160" s="9">
        <f t="shared" si="30"/>
        <v>0</v>
      </c>
      <c r="Y160" s="56"/>
      <c r="Z160" s="56"/>
      <c r="AA160" s="10">
        <f t="shared" si="31"/>
        <v>2396500</v>
      </c>
      <c r="AB160" s="157">
        <v>45979</v>
      </c>
    </row>
    <row r="161" spans="1:28" ht="15.75" x14ac:dyDescent="0.25">
      <c r="A161" s="32">
        <v>45979</v>
      </c>
      <c r="B161" s="33" t="s">
        <v>207</v>
      </c>
      <c r="C161" s="33"/>
      <c r="D161" s="33" t="s">
        <v>41</v>
      </c>
      <c r="E161" s="33" t="s">
        <v>110</v>
      </c>
      <c r="F161" s="33">
        <v>2000</v>
      </c>
      <c r="G161" s="33" t="s">
        <v>29</v>
      </c>
      <c r="H161" s="33">
        <v>1950</v>
      </c>
      <c r="I161" s="33">
        <f t="shared" si="25"/>
        <v>3900000</v>
      </c>
      <c r="J161" s="89" t="s">
        <v>241</v>
      </c>
      <c r="K161" s="141" t="s">
        <v>1219</v>
      </c>
      <c r="L161" s="9">
        <f t="shared" si="26"/>
        <v>0</v>
      </c>
      <c r="M161" s="56"/>
      <c r="N161" s="56"/>
      <c r="O161" s="9">
        <f t="shared" si="27"/>
        <v>0</v>
      </c>
      <c r="P161" s="56"/>
      <c r="Q161" s="56"/>
      <c r="R161" s="9">
        <f t="shared" si="28"/>
        <v>0</v>
      </c>
      <c r="S161" s="56"/>
      <c r="T161" s="56"/>
      <c r="U161" s="9">
        <f t="shared" si="29"/>
        <v>3900000</v>
      </c>
      <c r="V161" s="56">
        <v>2900000</v>
      </c>
      <c r="W161" s="56">
        <v>1000000</v>
      </c>
      <c r="X161" s="9">
        <f t="shared" si="30"/>
        <v>0</v>
      </c>
      <c r="Y161" s="56"/>
      <c r="Z161" s="56"/>
      <c r="AA161" s="10">
        <f t="shared" si="31"/>
        <v>0</v>
      </c>
      <c r="AB161" s="157">
        <v>45981</v>
      </c>
    </row>
    <row r="162" spans="1:28" ht="15.75" x14ac:dyDescent="0.25">
      <c r="A162" s="32">
        <v>45979</v>
      </c>
      <c r="B162" s="33" t="s">
        <v>332</v>
      </c>
      <c r="C162" s="33"/>
      <c r="D162" s="33" t="s">
        <v>41</v>
      </c>
      <c r="E162" s="33" t="s">
        <v>150</v>
      </c>
      <c r="F162" s="33">
        <v>95.5</v>
      </c>
      <c r="G162" s="33" t="s">
        <v>51</v>
      </c>
      <c r="H162" s="33">
        <v>43000</v>
      </c>
      <c r="I162" s="33">
        <f t="shared" si="25"/>
        <v>4106500</v>
      </c>
      <c r="J162" s="89" t="s">
        <v>240</v>
      </c>
      <c r="K162" s="90" t="s">
        <v>1219</v>
      </c>
      <c r="L162" s="9">
        <f t="shared" si="26"/>
        <v>0</v>
      </c>
      <c r="M162" s="56"/>
      <c r="N162" s="56"/>
      <c r="O162" s="9">
        <f t="shared" si="27"/>
        <v>4106500</v>
      </c>
      <c r="P162" s="56">
        <v>2884900</v>
      </c>
      <c r="Q162" s="56">
        <f>1000000+221600</f>
        <v>1221600</v>
      </c>
      <c r="R162" s="9">
        <f t="shared" si="28"/>
        <v>0</v>
      </c>
      <c r="S162" s="56"/>
      <c r="T162" s="56"/>
      <c r="U162" s="9">
        <f t="shared" si="29"/>
        <v>0</v>
      </c>
      <c r="V162" s="56"/>
      <c r="W162" s="56"/>
      <c r="X162" s="9">
        <f t="shared" si="30"/>
        <v>0</v>
      </c>
      <c r="Y162" s="56"/>
      <c r="Z162" s="56"/>
      <c r="AA162" s="10">
        <f t="shared" si="31"/>
        <v>0</v>
      </c>
      <c r="AB162" s="157">
        <v>46020</v>
      </c>
    </row>
    <row r="163" spans="1:28" ht="15.75" x14ac:dyDescent="0.25">
      <c r="A163" s="32">
        <v>45979</v>
      </c>
      <c r="B163" s="33" t="s">
        <v>221</v>
      </c>
      <c r="C163" s="33"/>
      <c r="D163" s="33" t="s">
        <v>41</v>
      </c>
      <c r="E163" s="33" t="s">
        <v>177</v>
      </c>
      <c r="F163" s="33">
        <v>2.5</v>
      </c>
      <c r="G163" s="33" t="s">
        <v>178</v>
      </c>
      <c r="H163" s="33">
        <v>660000</v>
      </c>
      <c r="I163" s="33">
        <f t="shared" si="25"/>
        <v>1650000</v>
      </c>
      <c r="J163" s="37" t="s">
        <v>240</v>
      </c>
      <c r="K163" s="90" t="s">
        <v>1219</v>
      </c>
      <c r="L163" s="9">
        <f t="shared" si="26"/>
        <v>0</v>
      </c>
      <c r="M163" s="56"/>
      <c r="N163" s="56"/>
      <c r="O163" s="9">
        <f t="shared" si="27"/>
        <v>1650000</v>
      </c>
      <c r="P163" s="56">
        <v>1650000</v>
      </c>
      <c r="Q163" s="56"/>
      <c r="R163" s="9">
        <f t="shared" si="28"/>
        <v>0</v>
      </c>
      <c r="S163" s="56"/>
      <c r="T163" s="56"/>
      <c r="U163" s="9">
        <f t="shared" si="29"/>
        <v>0</v>
      </c>
      <c r="V163" s="56"/>
      <c r="W163" s="56"/>
      <c r="X163" s="9">
        <f t="shared" si="30"/>
        <v>0</v>
      </c>
      <c r="Y163" s="56"/>
      <c r="Z163" s="56"/>
      <c r="AA163" s="10">
        <f t="shared" si="31"/>
        <v>0</v>
      </c>
      <c r="AB163" s="157">
        <v>46010</v>
      </c>
    </row>
    <row r="164" spans="1:28" ht="15.75" x14ac:dyDescent="0.25">
      <c r="A164" s="32">
        <v>45979</v>
      </c>
      <c r="B164" s="33" t="s">
        <v>221</v>
      </c>
      <c r="C164" s="33"/>
      <c r="D164" s="33" t="s">
        <v>41</v>
      </c>
      <c r="E164" s="33" t="s">
        <v>122</v>
      </c>
      <c r="F164" s="33">
        <v>10</v>
      </c>
      <c r="G164" s="33" t="s">
        <v>51</v>
      </c>
      <c r="H164" s="33">
        <v>70000</v>
      </c>
      <c r="I164" s="33">
        <f t="shared" si="25"/>
        <v>700000</v>
      </c>
      <c r="J164" s="37" t="s">
        <v>240</v>
      </c>
      <c r="K164" s="90" t="s">
        <v>1219</v>
      </c>
      <c r="L164" s="9">
        <f t="shared" si="26"/>
        <v>0</v>
      </c>
      <c r="M164" s="56"/>
      <c r="N164" s="56"/>
      <c r="O164" s="9">
        <f t="shared" si="27"/>
        <v>700000</v>
      </c>
      <c r="P164" s="56">
        <v>700000</v>
      </c>
      <c r="Q164" s="56"/>
      <c r="R164" s="9">
        <f t="shared" si="28"/>
        <v>0</v>
      </c>
      <c r="S164" s="56"/>
      <c r="T164" s="56"/>
      <c r="U164" s="9">
        <f t="shared" si="29"/>
        <v>0</v>
      </c>
      <c r="V164" s="56"/>
      <c r="W164" s="56"/>
      <c r="X164" s="9">
        <f t="shared" si="30"/>
        <v>0</v>
      </c>
      <c r="Y164" s="56"/>
      <c r="Z164" s="56"/>
      <c r="AA164" s="10">
        <f t="shared" si="31"/>
        <v>0</v>
      </c>
      <c r="AB164" s="157">
        <v>46010</v>
      </c>
    </row>
    <row r="165" spans="1:28" ht="15.75" x14ac:dyDescent="0.25">
      <c r="A165" s="32">
        <v>45979</v>
      </c>
      <c r="B165" s="33" t="s">
        <v>221</v>
      </c>
      <c r="C165" s="33"/>
      <c r="D165" s="33" t="s">
        <v>41</v>
      </c>
      <c r="E165" s="33" t="s">
        <v>166</v>
      </c>
      <c r="F165" s="33">
        <v>2</v>
      </c>
      <c r="G165" s="33" t="s">
        <v>23</v>
      </c>
      <c r="H165" s="33">
        <v>400000</v>
      </c>
      <c r="I165" s="33">
        <f t="shared" si="25"/>
        <v>800000</v>
      </c>
      <c r="J165" s="37" t="s">
        <v>240</v>
      </c>
      <c r="K165" s="90" t="s">
        <v>1219</v>
      </c>
      <c r="L165" s="9">
        <f t="shared" si="26"/>
        <v>0</v>
      </c>
      <c r="M165" s="56"/>
      <c r="N165" s="56"/>
      <c r="O165" s="9">
        <f t="shared" si="27"/>
        <v>800000</v>
      </c>
      <c r="P165" s="56">
        <v>800000</v>
      </c>
      <c r="Q165" s="56"/>
      <c r="R165" s="9">
        <f t="shared" si="28"/>
        <v>0</v>
      </c>
      <c r="S165" s="56"/>
      <c r="T165" s="56"/>
      <c r="U165" s="9">
        <f t="shared" si="29"/>
        <v>0</v>
      </c>
      <c r="V165" s="56"/>
      <c r="W165" s="56"/>
      <c r="X165" s="9">
        <f t="shared" si="30"/>
        <v>0</v>
      </c>
      <c r="Y165" s="56"/>
      <c r="Z165" s="56"/>
      <c r="AA165" s="10">
        <f t="shared" si="31"/>
        <v>0</v>
      </c>
      <c r="AB165" s="157">
        <v>46010</v>
      </c>
    </row>
    <row r="166" spans="1:28" ht="15.75" x14ac:dyDescent="0.25">
      <c r="A166" s="32">
        <v>45979</v>
      </c>
      <c r="B166" s="33" t="s">
        <v>221</v>
      </c>
      <c r="C166" s="33"/>
      <c r="D166" s="33" t="s">
        <v>41</v>
      </c>
      <c r="E166" s="33" t="s">
        <v>102</v>
      </c>
      <c r="F166" s="33">
        <v>12</v>
      </c>
      <c r="G166" s="33" t="s">
        <v>74</v>
      </c>
      <c r="H166" s="33">
        <v>65000</v>
      </c>
      <c r="I166" s="33">
        <f t="shared" si="25"/>
        <v>780000</v>
      </c>
      <c r="J166" s="37" t="s">
        <v>240</v>
      </c>
      <c r="K166" s="90" t="s">
        <v>1219</v>
      </c>
      <c r="L166" s="9">
        <f t="shared" si="26"/>
        <v>0</v>
      </c>
      <c r="M166" s="56"/>
      <c r="N166" s="56"/>
      <c r="O166" s="9">
        <f t="shared" si="27"/>
        <v>780000</v>
      </c>
      <c r="P166" s="56">
        <v>780000</v>
      </c>
      <c r="Q166" s="56"/>
      <c r="R166" s="9">
        <f t="shared" si="28"/>
        <v>0</v>
      </c>
      <c r="S166" s="56"/>
      <c r="T166" s="56"/>
      <c r="U166" s="9">
        <f t="shared" si="29"/>
        <v>0</v>
      </c>
      <c r="V166" s="56"/>
      <c r="W166" s="56"/>
      <c r="X166" s="9">
        <f t="shared" si="30"/>
        <v>0</v>
      </c>
      <c r="Y166" s="56"/>
      <c r="Z166" s="56"/>
      <c r="AA166" s="10">
        <f t="shared" si="31"/>
        <v>0</v>
      </c>
      <c r="AB166" s="157">
        <v>46010</v>
      </c>
    </row>
    <row r="167" spans="1:28" ht="15.75" x14ac:dyDescent="0.25">
      <c r="A167" s="32">
        <v>45979</v>
      </c>
      <c r="B167" s="33" t="s">
        <v>221</v>
      </c>
      <c r="C167" s="33"/>
      <c r="D167" s="33" t="s">
        <v>41</v>
      </c>
      <c r="E167" s="33" t="s">
        <v>480</v>
      </c>
      <c r="F167" s="33">
        <v>10</v>
      </c>
      <c r="G167" s="33" t="s">
        <v>25</v>
      </c>
      <c r="H167" s="33">
        <v>25000</v>
      </c>
      <c r="I167" s="33">
        <f t="shared" si="25"/>
        <v>250000</v>
      </c>
      <c r="J167" s="37" t="s">
        <v>240</v>
      </c>
      <c r="K167" s="90" t="s">
        <v>1219</v>
      </c>
      <c r="L167" s="9">
        <f t="shared" si="26"/>
        <v>0</v>
      </c>
      <c r="M167" s="56"/>
      <c r="N167" s="56"/>
      <c r="O167" s="9">
        <f t="shared" si="27"/>
        <v>250000</v>
      </c>
      <c r="P167" s="56">
        <v>250000</v>
      </c>
      <c r="Q167" s="56"/>
      <c r="R167" s="9">
        <f t="shared" si="28"/>
        <v>0</v>
      </c>
      <c r="S167" s="56"/>
      <c r="T167" s="56"/>
      <c r="U167" s="9">
        <f t="shared" si="29"/>
        <v>0</v>
      </c>
      <c r="V167" s="56"/>
      <c r="W167" s="56"/>
      <c r="X167" s="9">
        <f t="shared" si="30"/>
        <v>0</v>
      </c>
      <c r="Y167" s="56"/>
      <c r="Z167" s="56"/>
      <c r="AA167" s="10">
        <f t="shared" si="31"/>
        <v>0</v>
      </c>
      <c r="AB167" s="157">
        <v>46010</v>
      </c>
    </row>
    <row r="168" spans="1:28" ht="15.75" x14ac:dyDescent="0.25">
      <c r="A168" s="32">
        <v>45979</v>
      </c>
      <c r="B168" s="33" t="s">
        <v>258</v>
      </c>
      <c r="C168" s="33"/>
      <c r="D168" s="33" t="s">
        <v>41</v>
      </c>
      <c r="E168" s="33" t="s">
        <v>467</v>
      </c>
      <c r="F168" s="33">
        <v>83.7</v>
      </c>
      <c r="G168" s="33" t="s">
        <v>51</v>
      </c>
      <c r="H168" s="33">
        <v>42000</v>
      </c>
      <c r="I168" s="33">
        <f t="shared" si="25"/>
        <v>3515400</v>
      </c>
      <c r="J168" s="37" t="s">
        <v>241</v>
      </c>
      <c r="K168" s="33" t="s">
        <v>1248</v>
      </c>
      <c r="L168" s="9">
        <f t="shared" si="26"/>
        <v>3515400</v>
      </c>
      <c r="M168" s="56">
        <v>3515400</v>
      </c>
      <c r="N168" s="56"/>
      <c r="O168" s="9">
        <f t="shared" si="27"/>
        <v>0</v>
      </c>
      <c r="P168" s="56"/>
      <c r="Q168" s="56"/>
      <c r="R168" s="9">
        <f t="shared" si="28"/>
        <v>0</v>
      </c>
      <c r="S168" s="56"/>
      <c r="T168" s="56"/>
      <c r="U168" s="9">
        <f t="shared" si="29"/>
        <v>0</v>
      </c>
      <c r="V168" s="56"/>
      <c r="W168" s="56"/>
      <c r="X168" s="9">
        <f t="shared" si="30"/>
        <v>0</v>
      </c>
      <c r="Y168" s="56"/>
      <c r="Z168" s="56"/>
      <c r="AA168" s="10">
        <f t="shared" si="31"/>
        <v>0</v>
      </c>
      <c r="AB168" s="157">
        <v>45993</v>
      </c>
    </row>
    <row r="169" spans="1:28" ht="15.75" x14ac:dyDescent="0.25">
      <c r="A169" s="32">
        <v>45979</v>
      </c>
      <c r="B169" s="33" t="s">
        <v>258</v>
      </c>
      <c r="C169" s="33"/>
      <c r="D169" s="33" t="s">
        <v>41</v>
      </c>
      <c r="E169" s="33" t="s">
        <v>136</v>
      </c>
      <c r="F169" s="33">
        <v>120.7</v>
      </c>
      <c r="G169" s="33" t="s">
        <v>51</v>
      </c>
      <c r="H169" s="33">
        <v>42000</v>
      </c>
      <c r="I169" s="33">
        <f t="shared" si="25"/>
        <v>5069400</v>
      </c>
      <c r="J169" s="37" t="s">
        <v>241</v>
      </c>
      <c r="K169" s="33" t="s">
        <v>1248</v>
      </c>
      <c r="L169" s="9">
        <f t="shared" si="26"/>
        <v>5069400</v>
      </c>
      <c r="M169" s="56">
        <v>5069400</v>
      </c>
      <c r="N169" s="56"/>
      <c r="O169" s="9">
        <f t="shared" si="27"/>
        <v>0</v>
      </c>
      <c r="P169" s="56"/>
      <c r="Q169" s="56"/>
      <c r="R169" s="9">
        <f t="shared" si="28"/>
        <v>0</v>
      </c>
      <c r="S169" s="56"/>
      <c r="T169" s="56"/>
      <c r="U169" s="9">
        <f t="shared" si="29"/>
        <v>0</v>
      </c>
      <c r="V169" s="56"/>
      <c r="W169" s="56"/>
      <c r="X169" s="9">
        <f t="shared" si="30"/>
        <v>0</v>
      </c>
      <c r="Y169" s="56"/>
      <c r="Z169" s="56"/>
      <c r="AA169" s="10">
        <f t="shared" si="31"/>
        <v>0</v>
      </c>
      <c r="AB169" s="157">
        <v>45993</v>
      </c>
    </row>
    <row r="170" spans="1:28" ht="15.75" x14ac:dyDescent="0.25">
      <c r="A170" s="32">
        <v>45979</v>
      </c>
      <c r="B170" s="33" t="s">
        <v>258</v>
      </c>
      <c r="C170" s="33"/>
      <c r="D170" s="33" t="s">
        <v>41</v>
      </c>
      <c r="E170" s="33" t="s">
        <v>135</v>
      </c>
      <c r="F170" s="33">
        <v>58.8</v>
      </c>
      <c r="G170" s="33" t="s">
        <v>51</v>
      </c>
      <c r="H170" s="33">
        <v>42000</v>
      </c>
      <c r="I170" s="33">
        <f t="shared" si="25"/>
        <v>2469600</v>
      </c>
      <c r="J170" s="37" t="s">
        <v>241</v>
      </c>
      <c r="K170" s="33" t="s">
        <v>1248</v>
      </c>
      <c r="L170" s="9">
        <f t="shared" si="26"/>
        <v>2469600</v>
      </c>
      <c r="M170" s="56">
        <v>2469600</v>
      </c>
      <c r="N170" s="56"/>
      <c r="O170" s="9">
        <f t="shared" si="27"/>
        <v>0</v>
      </c>
      <c r="P170" s="56"/>
      <c r="Q170" s="56"/>
      <c r="R170" s="9">
        <f t="shared" si="28"/>
        <v>0</v>
      </c>
      <c r="S170" s="56"/>
      <c r="T170" s="56"/>
      <c r="U170" s="9">
        <f t="shared" si="29"/>
        <v>0</v>
      </c>
      <c r="V170" s="56"/>
      <c r="W170" s="56"/>
      <c r="X170" s="9">
        <f t="shared" si="30"/>
        <v>0</v>
      </c>
      <c r="Y170" s="56"/>
      <c r="Z170" s="56"/>
      <c r="AA170" s="10">
        <f t="shared" si="31"/>
        <v>0</v>
      </c>
      <c r="AB170" s="157">
        <v>45993</v>
      </c>
    </row>
    <row r="171" spans="1:28" ht="15.75" x14ac:dyDescent="0.25">
      <c r="A171" s="32">
        <v>45979</v>
      </c>
      <c r="B171" s="33" t="s">
        <v>258</v>
      </c>
      <c r="C171" s="33"/>
      <c r="D171" s="33" t="s">
        <v>41</v>
      </c>
      <c r="E171" s="33" t="s">
        <v>423</v>
      </c>
      <c r="F171" s="33">
        <v>67.900000000000006</v>
      </c>
      <c r="G171" s="33" t="s">
        <v>51</v>
      </c>
      <c r="H171" s="33">
        <v>42000</v>
      </c>
      <c r="I171" s="33">
        <f t="shared" si="25"/>
        <v>2851800.0000000005</v>
      </c>
      <c r="J171" s="37" t="s">
        <v>241</v>
      </c>
      <c r="K171" s="33" t="s">
        <v>1248</v>
      </c>
      <c r="L171" s="9">
        <f t="shared" si="26"/>
        <v>2851800</v>
      </c>
      <c r="M171" s="56">
        <v>2851800</v>
      </c>
      <c r="N171" s="56"/>
      <c r="O171" s="9">
        <f t="shared" si="27"/>
        <v>0</v>
      </c>
      <c r="P171" s="56"/>
      <c r="Q171" s="56"/>
      <c r="R171" s="9">
        <f t="shared" si="28"/>
        <v>0</v>
      </c>
      <c r="S171" s="56"/>
      <c r="T171" s="56"/>
      <c r="U171" s="9">
        <f t="shared" si="29"/>
        <v>0</v>
      </c>
      <c r="V171" s="56"/>
      <c r="W171" s="56"/>
      <c r="X171" s="9">
        <f t="shared" si="30"/>
        <v>0</v>
      </c>
      <c r="Y171" s="56"/>
      <c r="Z171" s="56"/>
      <c r="AA171" s="10">
        <f t="shared" si="31"/>
        <v>4.6566128730773926E-10</v>
      </c>
      <c r="AB171" s="157">
        <v>45993</v>
      </c>
    </row>
    <row r="172" spans="1:28" ht="15.75" x14ac:dyDescent="0.25">
      <c r="A172" s="32">
        <v>45979</v>
      </c>
      <c r="B172" s="33" t="s">
        <v>258</v>
      </c>
      <c r="C172" s="33"/>
      <c r="D172" s="33" t="s">
        <v>41</v>
      </c>
      <c r="E172" s="33" t="s">
        <v>98</v>
      </c>
      <c r="F172" s="33">
        <v>113.9</v>
      </c>
      <c r="G172" s="33" t="s">
        <v>51</v>
      </c>
      <c r="H172" s="33">
        <v>42000</v>
      </c>
      <c r="I172" s="33">
        <f t="shared" si="25"/>
        <v>4783800</v>
      </c>
      <c r="J172" s="37" t="s">
        <v>241</v>
      </c>
      <c r="K172" s="33" t="s">
        <v>1248</v>
      </c>
      <c r="L172" s="9">
        <f t="shared" si="26"/>
        <v>4783800</v>
      </c>
      <c r="M172" s="56">
        <v>4783800</v>
      </c>
      <c r="N172" s="56"/>
      <c r="O172" s="9">
        <f t="shared" si="27"/>
        <v>0</v>
      </c>
      <c r="P172" s="56"/>
      <c r="Q172" s="56"/>
      <c r="R172" s="9">
        <f t="shared" si="28"/>
        <v>0</v>
      </c>
      <c r="S172" s="56"/>
      <c r="T172" s="56"/>
      <c r="U172" s="9">
        <f t="shared" si="29"/>
        <v>0</v>
      </c>
      <c r="V172" s="56"/>
      <c r="W172" s="56"/>
      <c r="X172" s="9">
        <f t="shared" si="30"/>
        <v>0</v>
      </c>
      <c r="Y172" s="56"/>
      <c r="Z172" s="56"/>
      <c r="AA172" s="10">
        <f t="shared" si="31"/>
        <v>0</v>
      </c>
      <c r="AB172" s="157">
        <v>45993</v>
      </c>
    </row>
    <row r="173" spans="1:28" ht="15.75" x14ac:dyDescent="0.25">
      <c r="A173" s="32">
        <v>45979</v>
      </c>
      <c r="B173" s="33" t="s">
        <v>258</v>
      </c>
      <c r="C173" s="33"/>
      <c r="D173" s="33" t="s">
        <v>41</v>
      </c>
      <c r="E173" s="33" t="s">
        <v>143</v>
      </c>
      <c r="F173" s="33">
        <v>81.400000000000006</v>
      </c>
      <c r="G173" s="33" t="s">
        <v>51</v>
      </c>
      <c r="H173" s="33">
        <v>42000</v>
      </c>
      <c r="I173" s="33">
        <f t="shared" si="25"/>
        <v>3418800.0000000005</v>
      </c>
      <c r="J173" s="37" t="s">
        <v>241</v>
      </c>
      <c r="K173" s="33" t="s">
        <v>1248</v>
      </c>
      <c r="L173" s="9">
        <f t="shared" si="26"/>
        <v>3418800</v>
      </c>
      <c r="M173" s="56">
        <v>3418800</v>
      </c>
      <c r="N173" s="56"/>
      <c r="O173" s="9">
        <f t="shared" si="27"/>
        <v>0</v>
      </c>
      <c r="P173" s="56"/>
      <c r="Q173" s="56"/>
      <c r="R173" s="9">
        <f t="shared" si="28"/>
        <v>0</v>
      </c>
      <c r="S173" s="56"/>
      <c r="T173" s="56"/>
      <c r="U173" s="9">
        <f t="shared" si="29"/>
        <v>0</v>
      </c>
      <c r="V173" s="56"/>
      <c r="W173" s="56"/>
      <c r="X173" s="9">
        <f t="shared" si="30"/>
        <v>0</v>
      </c>
      <c r="Y173" s="56"/>
      <c r="Z173" s="56"/>
      <c r="AA173" s="10">
        <f t="shared" si="31"/>
        <v>4.6566128730773926E-10</v>
      </c>
      <c r="AB173" s="157">
        <v>45993</v>
      </c>
    </row>
    <row r="174" spans="1:28" ht="15.75" x14ac:dyDescent="0.25">
      <c r="A174" s="32">
        <v>45979</v>
      </c>
      <c r="B174" s="33" t="s">
        <v>217</v>
      </c>
      <c r="C174" s="33"/>
      <c r="D174" s="33" t="s">
        <v>41</v>
      </c>
      <c r="E174" s="33" t="s">
        <v>945</v>
      </c>
      <c r="F174" s="33">
        <v>10400</v>
      </c>
      <c r="G174" s="33" t="s">
        <v>29</v>
      </c>
      <c r="H174" s="33">
        <v>2000</v>
      </c>
      <c r="I174" s="33">
        <f t="shared" si="25"/>
        <v>20800000</v>
      </c>
      <c r="J174" s="82" t="s">
        <v>38</v>
      </c>
      <c r="K174" s="130" t="s">
        <v>1248</v>
      </c>
      <c r="L174" s="9">
        <f t="shared" si="26"/>
        <v>0</v>
      </c>
      <c r="M174" s="56"/>
      <c r="N174" s="56"/>
      <c r="O174" s="9">
        <f t="shared" si="27"/>
        <v>0</v>
      </c>
      <c r="P174" s="56"/>
      <c r="Q174" s="56"/>
      <c r="R174" s="9">
        <f t="shared" si="28"/>
        <v>0</v>
      </c>
      <c r="S174" s="56"/>
      <c r="T174" s="56"/>
      <c r="U174" s="9">
        <f t="shared" si="29"/>
        <v>0</v>
      </c>
      <c r="V174" s="56"/>
      <c r="W174" s="56"/>
      <c r="X174" s="9">
        <f t="shared" si="30"/>
        <v>0</v>
      </c>
      <c r="Y174" s="56"/>
      <c r="Z174" s="56"/>
      <c r="AA174" s="10">
        <f t="shared" si="31"/>
        <v>20800000</v>
      </c>
      <c r="AB174" s="157"/>
    </row>
    <row r="175" spans="1:28" ht="15.75" x14ac:dyDescent="0.25">
      <c r="A175" s="32">
        <v>45980</v>
      </c>
      <c r="B175" s="33" t="s">
        <v>191</v>
      </c>
      <c r="C175" s="33"/>
      <c r="D175" s="33" t="s">
        <v>41</v>
      </c>
      <c r="E175" s="33" t="s">
        <v>468</v>
      </c>
      <c r="F175" s="33">
        <v>16.3</v>
      </c>
      <c r="G175" s="33" t="s">
        <v>51</v>
      </c>
      <c r="H175" s="33">
        <v>43000</v>
      </c>
      <c r="I175" s="33">
        <f t="shared" si="25"/>
        <v>700900</v>
      </c>
      <c r="J175" s="37" t="s">
        <v>241</v>
      </c>
      <c r="K175" s="90" t="s">
        <v>1262</v>
      </c>
      <c r="L175" s="9">
        <f t="shared" si="26"/>
        <v>0</v>
      </c>
      <c r="M175" s="56"/>
      <c r="N175" s="56"/>
      <c r="O175" s="9">
        <f t="shared" si="27"/>
        <v>0</v>
      </c>
      <c r="P175" s="56"/>
      <c r="Q175" s="56"/>
      <c r="R175" s="9">
        <f t="shared" si="28"/>
        <v>0</v>
      </c>
      <c r="S175" s="56"/>
      <c r="T175" s="56"/>
      <c r="U175" s="9">
        <f t="shared" si="29"/>
        <v>700900</v>
      </c>
      <c r="V175" s="56">
        <v>338300</v>
      </c>
      <c r="W175" s="56">
        <v>362600</v>
      </c>
      <c r="X175" s="9">
        <f t="shared" si="30"/>
        <v>0</v>
      </c>
      <c r="Y175" s="56"/>
      <c r="Z175" s="56"/>
      <c r="AA175" s="10">
        <f t="shared" si="31"/>
        <v>0</v>
      </c>
      <c r="AB175" s="157">
        <v>45992</v>
      </c>
    </row>
    <row r="176" spans="1:28" ht="15.75" x14ac:dyDescent="0.25">
      <c r="A176" s="32">
        <v>45980</v>
      </c>
      <c r="B176" s="33" t="s">
        <v>191</v>
      </c>
      <c r="C176" s="33"/>
      <c r="D176" s="33" t="s">
        <v>41</v>
      </c>
      <c r="E176" s="33" t="s">
        <v>32</v>
      </c>
      <c r="F176" s="33">
        <v>8</v>
      </c>
      <c r="G176" s="33" t="s">
        <v>33</v>
      </c>
      <c r="H176" s="33">
        <v>150000</v>
      </c>
      <c r="I176" s="33">
        <f t="shared" si="25"/>
        <v>1200000</v>
      </c>
      <c r="J176" s="37" t="s">
        <v>241</v>
      </c>
      <c r="K176" s="90" t="s">
        <v>1262</v>
      </c>
      <c r="L176" s="9">
        <f t="shared" si="26"/>
        <v>0</v>
      </c>
      <c r="M176" s="56"/>
      <c r="N176" s="56"/>
      <c r="O176" s="9">
        <f t="shared" si="27"/>
        <v>0</v>
      </c>
      <c r="P176" s="56"/>
      <c r="Q176" s="56"/>
      <c r="R176" s="9">
        <f t="shared" si="28"/>
        <v>0</v>
      </c>
      <c r="S176" s="56"/>
      <c r="T176" s="56"/>
      <c r="U176" s="9">
        <f t="shared" si="29"/>
        <v>1200000</v>
      </c>
      <c r="V176" s="56"/>
      <c r="W176" s="56">
        <v>1200000</v>
      </c>
      <c r="X176" s="9">
        <f t="shared" si="30"/>
        <v>0</v>
      </c>
      <c r="Y176" s="56"/>
      <c r="Z176" s="56"/>
      <c r="AA176" s="10">
        <f t="shared" si="31"/>
        <v>0</v>
      </c>
      <c r="AB176" s="157">
        <v>45992</v>
      </c>
    </row>
    <row r="177" spans="1:28" ht="15.75" x14ac:dyDescent="0.25">
      <c r="A177" s="32">
        <v>45980</v>
      </c>
      <c r="B177" s="33" t="s">
        <v>191</v>
      </c>
      <c r="C177" s="33"/>
      <c r="D177" s="33" t="s">
        <v>41</v>
      </c>
      <c r="E177" s="33" t="s">
        <v>294</v>
      </c>
      <c r="F177" s="33">
        <v>2</v>
      </c>
      <c r="G177" s="33" t="s">
        <v>33</v>
      </c>
      <c r="H177" s="33">
        <v>230000</v>
      </c>
      <c r="I177" s="33">
        <f t="shared" si="25"/>
        <v>460000</v>
      </c>
      <c r="J177" s="37" t="s">
        <v>241</v>
      </c>
      <c r="K177" s="90" t="s">
        <v>1262</v>
      </c>
      <c r="L177" s="9">
        <f t="shared" si="26"/>
        <v>0</v>
      </c>
      <c r="M177" s="56"/>
      <c r="N177" s="56"/>
      <c r="O177" s="9">
        <f t="shared" si="27"/>
        <v>0</v>
      </c>
      <c r="P177" s="56"/>
      <c r="Q177" s="56"/>
      <c r="R177" s="9">
        <f t="shared" si="28"/>
        <v>0</v>
      </c>
      <c r="S177" s="56"/>
      <c r="T177" s="56"/>
      <c r="U177" s="9">
        <f t="shared" si="29"/>
        <v>460000</v>
      </c>
      <c r="V177" s="56"/>
      <c r="W177" s="56">
        <v>460000</v>
      </c>
      <c r="X177" s="9">
        <f t="shared" si="30"/>
        <v>0</v>
      </c>
      <c r="Y177" s="56"/>
      <c r="Z177" s="56"/>
      <c r="AA177" s="10">
        <f t="shared" si="31"/>
        <v>0</v>
      </c>
      <c r="AB177" s="157">
        <v>45992</v>
      </c>
    </row>
    <row r="178" spans="1:28" ht="15.75" x14ac:dyDescent="0.25">
      <c r="A178" s="32">
        <v>45980</v>
      </c>
      <c r="B178" s="33" t="s">
        <v>191</v>
      </c>
      <c r="C178" s="33"/>
      <c r="D178" s="33" t="s">
        <v>41</v>
      </c>
      <c r="E178" s="33" t="s">
        <v>185</v>
      </c>
      <c r="F178" s="33">
        <v>6000</v>
      </c>
      <c r="G178" s="33" t="s">
        <v>29</v>
      </c>
      <c r="H178" s="33">
        <v>875</v>
      </c>
      <c r="I178" s="33">
        <f t="shared" si="25"/>
        <v>5250000</v>
      </c>
      <c r="J178" s="37" t="s">
        <v>241</v>
      </c>
      <c r="K178" s="90" t="s">
        <v>1262</v>
      </c>
      <c r="L178" s="9">
        <f t="shared" si="26"/>
        <v>0</v>
      </c>
      <c r="M178" s="56"/>
      <c r="N178" s="56"/>
      <c r="O178" s="9">
        <f t="shared" si="27"/>
        <v>0</v>
      </c>
      <c r="P178" s="56"/>
      <c r="Q178" s="56"/>
      <c r="R178" s="9">
        <f t="shared" si="28"/>
        <v>0</v>
      </c>
      <c r="S178" s="56"/>
      <c r="T178" s="56"/>
      <c r="U178" s="9">
        <f t="shared" si="29"/>
        <v>5250000</v>
      </c>
      <c r="V178" s="56">
        <v>2272600</v>
      </c>
      <c r="W178" s="56">
        <v>2977400</v>
      </c>
      <c r="X178" s="9">
        <f t="shared" si="30"/>
        <v>0</v>
      </c>
      <c r="Y178" s="56"/>
      <c r="Z178" s="56"/>
      <c r="AA178" s="10">
        <f t="shared" si="31"/>
        <v>0</v>
      </c>
      <c r="AB178" s="157">
        <v>45996</v>
      </c>
    </row>
    <row r="179" spans="1:28" ht="15.75" x14ac:dyDescent="0.25">
      <c r="A179" s="32">
        <v>45982</v>
      </c>
      <c r="B179" s="33" t="s">
        <v>332</v>
      </c>
      <c r="C179" s="33"/>
      <c r="D179" s="33" t="s">
        <v>41</v>
      </c>
      <c r="E179" s="33" t="s">
        <v>748</v>
      </c>
      <c r="F179" s="33">
        <v>2</v>
      </c>
      <c r="G179" s="33" t="s">
        <v>51</v>
      </c>
      <c r="H179" s="33">
        <v>150000</v>
      </c>
      <c r="I179" s="33">
        <f t="shared" si="25"/>
        <v>300000</v>
      </c>
      <c r="J179" s="37" t="s">
        <v>240</v>
      </c>
      <c r="K179" s="90" t="s">
        <v>1276</v>
      </c>
      <c r="L179" s="9">
        <f t="shared" si="26"/>
        <v>0</v>
      </c>
      <c r="M179" s="56"/>
      <c r="N179" s="56"/>
      <c r="O179" s="9">
        <f t="shared" si="27"/>
        <v>300000</v>
      </c>
      <c r="P179" s="56"/>
      <c r="Q179" s="56">
        <v>300000</v>
      </c>
      <c r="R179" s="9">
        <f t="shared" si="28"/>
        <v>0</v>
      </c>
      <c r="S179" s="56"/>
      <c r="T179" s="56"/>
      <c r="U179" s="9">
        <f t="shared" si="29"/>
        <v>0</v>
      </c>
      <c r="V179" s="56"/>
      <c r="W179" s="56"/>
      <c r="X179" s="9">
        <f t="shared" si="30"/>
        <v>0</v>
      </c>
      <c r="Y179" s="56"/>
      <c r="Z179" s="56"/>
      <c r="AA179" s="10">
        <f t="shared" si="31"/>
        <v>0</v>
      </c>
      <c r="AB179" s="157">
        <v>46020</v>
      </c>
    </row>
    <row r="180" spans="1:28" ht="15.75" x14ac:dyDescent="0.25">
      <c r="A180" s="32">
        <v>45982</v>
      </c>
      <c r="B180" s="33" t="s">
        <v>332</v>
      </c>
      <c r="C180" s="33"/>
      <c r="D180" s="33" t="s">
        <v>41</v>
      </c>
      <c r="E180" s="33" t="s">
        <v>77</v>
      </c>
      <c r="F180" s="33">
        <v>5</v>
      </c>
      <c r="G180" s="33" t="s">
        <v>51</v>
      </c>
      <c r="H180" s="33">
        <v>82000</v>
      </c>
      <c r="I180" s="33">
        <f t="shared" si="25"/>
        <v>410000</v>
      </c>
      <c r="J180" s="37" t="s">
        <v>240</v>
      </c>
      <c r="K180" s="90" t="s">
        <v>1276</v>
      </c>
      <c r="L180" s="9">
        <f t="shared" si="26"/>
        <v>0</v>
      </c>
      <c r="M180" s="56"/>
      <c r="N180" s="56"/>
      <c r="O180" s="9">
        <f t="shared" si="27"/>
        <v>410000</v>
      </c>
      <c r="P180" s="56"/>
      <c r="Q180" s="56">
        <v>410000</v>
      </c>
      <c r="R180" s="9">
        <f t="shared" si="28"/>
        <v>0</v>
      </c>
      <c r="S180" s="56"/>
      <c r="T180" s="56"/>
      <c r="U180" s="9">
        <f t="shared" si="29"/>
        <v>0</v>
      </c>
      <c r="V180" s="56"/>
      <c r="W180" s="56"/>
      <c r="X180" s="9">
        <f t="shared" si="30"/>
        <v>0</v>
      </c>
      <c r="Y180" s="56"/>
      <c r="Z180" s="56"/>
      <c r="AA180" s="10">
        <f t="shared" si="31"/>
        <v>0</v>
      </c>
      <c r="AB180" s="157">
        <v>46020</v>
      </c>
    </row>
    <row r="181" spans="1:28" ht="15.75" x14ac:dyDescent="0.25">
      <c r="A181" s="32">
        <v>45982</v>
      </c>
      <c r="B181" s="33" t="s">
        <v>53</v>
      </c>
      <c r="C181" s="33"/>
      <c r="D181" s="33" t="s">
        <v>41</v>
      </c>
      <c r="E181" s="33" t="s">
        <v>45</v>
      </c>
      <c r="F181" s="33">
        <v>10</v>
      </c>
      <c r="G181" s="33" t="s">
        <v>51</v>
      </c>
      <c r="H181" s="33">
        <v>180000</v>
      </c>
      <c r="I181" s="33">
        <f t="shared" si="25"/>
        <v>1800000</v>
      </c>
      <c r="J181" s="37" t="s">
        <v>240</v>
      </c>
      <c r="K181" s="90" t="s">
        <v>1262</v>
      </c>
      <c r="L181" s="9">
        <f t="shared" si="26"/>
        <v>0</v>
      </c>
      <c r="M181" s="56"/>
      <c r="N181" s="56"/>
      <c r="O181" s="9">
        <f t="shared" si="27"/>
        <v>1800000</v>
      </c>
      <c r="P181" s="56">
        <v>1800000</v>
      </c>
      <c r="Q181" s="56"/>
      <c r="R181" s="9">
        <f t="shared" si="28"/>
        <v>0</v>
      </c>
      <c r="S181" s="56"/>
      <c r="T181" s="56"/>
      <c r="U181" s="9">
        <f t="shared" si="29"/>
        <v>0</v>
      </c>
      <c r="V181" s="56"/>
      <c r="W181" s="56"/>
      <c r="X181" s="9">
        <f t="shared" si="30"/>
        <v>0</v>
      </c>
      <c r="Y181" s="56"/>
      <c r="Z181" s="56"/>
      <c r="AA181" s="10">
        <f t="shared" si="31"/>
        <v>0</v>
      </c>
      <c r="AB181" s="157">
        <v>46003</v>
      </c>
    </row>
    <row r="182" spans="1:28" ht="15.75" x14ac:dyDescent="0.25">
      <c r="A182" s="32">
        <v>45982</v>
      </c>
      <c r="B182" s="33" t="s">
        <v>53</v>
      </c>
      <c r="C182" s="33"/>
      <c r="D182" s="33" t="s">
        <v>41</v>
      </c>
      <c r="E182" s="33" t="s">
        <v>73</v>
      </c>
      <c r="F182" s="33">
        <v>10</v>
      </c>
      <c r="G182" s="33" t="s">
        <v>74</v>
      </c>
      <c r="H182" s="33">
        <v>50000</v>
      </c>
      <c r="I182" s="33">
        <f t="shared" si="25"/>
        <v>500000</v>
      </c>
      <c r="J182" s="37" t="s">
        <v>240</v>
      </c>
      <c r="K182" s="90" t="s">
        <v>1262</v>
      </c>
      <c r="L182" s="9">
        <f t="shared" si="26"/>
        <v>0</v>
      </c>
      <c r="M182" s="56"/>
      <c r="N182" s="56"/>
      <c r="O182" s="9">
        <f t="shared" si="27"/>
        <v>500000</v>
      </c>
      <c r="P182" s="56">
        <v>500000</v>
      </c>
      <c r="Q182" s="56"/>
      <c r="R182" s="9">
        <f t="shared" si="28"/>
        <v>0</v>
      </c>
      <c r="S182" s="56"/>
      <c r="T182" s="56"/>
      <c r="U182" s="9">
        <f t="shared" si="29"/>
        <v>0</v>
      </c>
      <c r="V182" s="56"/>
      <c r="W182" s="56"/>
      <c r="X182" s="9">
        <f t="shared" si="30"/>
        <v>0</v>
      </c>
      <c r="Y182" s="56"/>
      <c r="Z182" s="56"/>
      <c r="AA182" s="10">
        <f t="shared" si="31"/>
        <v>0</v>
      </c>
      <c r="AB182" s="157">
        <v>46003</v>
      </c>
    </row>
    <row r="183" spans="1:28" ht="15.75" x14ac:dyDescent="0.25">
      <c r="A183" s="32">
        <v>45982</v>
      </c>
      <c r="B183" s="33" t="s">
        <v>53</v>
      </c>
      <c r="C183" s="33"/>
      <c r="D183" s="33" t="s">
        <v>41</v>
      </c>
      <c r="E183" s="33" t="s">
        <v>130</v>
      </c>
      <c r="F183" s="33">
        <v>10</v>
      </c>
      <c r="G183" s="33" t="s">
        <v>51</v>
      </c>
      <c r="H183" s="33">
        <v>50000</v>
      </c>
      <c r="I183" s="33">
        <f t="shared" si="25"/>
        <v>500000</v>
      </c>
      <c r="J183" s="37" t="s">
        <v>240</v>
      </c>
      <c r="K183" s="90" t="s">
        <v>1262</v>
      </c>
      <c r="L183" s="9">
        <f t="shared" si="26"/>
        <v>0</v>
      </c>
      <c r="M183" s="56"/>
      <c r="N183" s="56"/>
      <c r="O183" s="9">
        <f t="shared" si="27"/>
        <v>500000</v>
      </c>
      <c r="P183" s="56">
        <v>500000</v>
      </c>
      <c r="Q183" s="56"/>
      <c r="R183" s="9">
        <f t="shared" si="28"/>
        <v>0</v>
      </c>
      <c r="S183" s="56"/>
      <c r="T183" s="56"/>
      <c r="U183" s="9">
        <f t="shared" si="29"/>
        <v>0</v>
      </c>
      <c r="V183" s="56"/>
      <c r="W183" s="56"/>
      <c r="X183" s="9">
        <f t="shared" si="30"/>
        <v>0</v>
      </c>
      <c r="Y183" s="56"/>
      <c r="Z183" s="56"/>
      <c r="AA183" s="10">
        <f t="shared" si="31"/>
        <v>0</v>
      </c>
      <c r="AB183" s="157">
        <v>46003</v>
      </c>
    </row>
    <row r="184" spans="1:28" ht="15.75" x14ac:dyDescent="0.25">
      <c r="A184" s="32">
        <v>45982</v>
      </c>
      <c r="B184" s="33" t="s">
        <v>217</v>
      </c>
      <c r="C184" s="33"/>
      <c r="D184" s="33" t="s">
        <v>41</v>
      </c>
      <c r="E184" s="33" t="s">
        <v>311</v>
      </c>
      <c r="F184" s="33">
        <v>2.5</v>
      </c>
      <c r="G184" s="33" t="s">
        <v>51</v>
      </c>
      <c r="H184" s="33">
        <v>86000</v>
      </c>
      <c r="I184" s="33">
        <f t="shared" si="25"/>
        <v>215000</v>
      </c>
      <c r="J184" s="37" t="s">
        <v>241</v>
      </c>
      <c r="K184" s="90" t="s">
        <v>1262</v>
      </c>
      <c r="L184" s="9">
        <f t="shared" si="26"/>
        <v>215000</v>
      </c>
      <c r="M184" s="56">
        <v>215000</v>
      </c>
      <c r="N184" s="56"/>
      <c r="O184" s="9">
        <f t="shared" si="27"/>
        <v>0</v>
      </c>
      <c r="P184" s="56"/>
      <c r="Q184" s="56"/>
      <c r="R184" s="9">
        <f t="shared" si="28"/>
        <v>0</v>
      </c>
      <c r="S184" s="56"/>
      <c r="T184" s="56"/>
      <c r="U184" s="9">
        <f t="shared" si="29"/>
        <v>0</v>
      </c>
      <c r="V184" s="56"/>
      <c r="W184" s="56"/>
      <c r="X184" s="9">
        <f t="shared" si="30"/>
        <v>0</v>
      </c>
      <c r="Y184" s="56"/>
      <c r="Z184" s="56"/>
      <c r="AA184" s="10">
        <f t="shared" si="31"/>
        <v>0</v>
      </c>
      <c r="AB184" s="157">
        <v>46015</v>
      </c>
    </row>
    <row r="185" spans="1:28" ht="15.75" x14ac:dyDescent="0.25">
      <c r="A185" s="32">
        <v>45982</v>
      </c>
      <c r="B185" s="33" t="s">
        <v>217</v>
      </c>
      <c r="C185" s="33"/>
      <c r="D185" s="33" t="s">
        <v>41</v>
      </c>
      <c r="E185" s="33" t="s">
        <v>235</v>
      </c>
      <c r="F185" s="33">
        <v>2.5</v>
      </c>
      <c r="G185" s="33" t="s">
        <v>51</v>
      </c>
      <c r="H185" s="33">
        <v>90000</v>
      </c>
      <c r="I185" s="33">
        <f t="shared" si="25"/>
        <v>225000</v>
      </c>
      <c r="J185" s="37" t="s">
        <v>241</v>
      </c>
      <c r="K185" s="90" t="s">
        <v>1262</v>
      </c>
      <c r="L185" s="9">
        <f t="shared" si="26"/>
        <v>225000</v>
      </c>
      <c r="M185" s="56">
        <v>225000</v>
      </c>
      <c r="N185" s="56"/>
      <c r="O185" s="9">
        <f t="shared" si="27"/>
        <v>0</v>
      </c>
      <c r="P185" s="56"/>
      <c r="Q185" s="56"/>
      <c r="R185" s="9">
        <f t="shared" si="28"/>
        <v>0</v>
      </c>
      <c r="S185" s="56"/>
      <c r="T185" s="56"/>
      <c r="U185" s="9">
        <f t="shared" si="29"/>
        <v>0</v>
      </c>
      <c r="V185" s="56"/>
      <c r="W185" s="56"/>
      <c r="X185" s="9">
        <f t="shared" si="30"/>
        <v>0</v>
      </c>
      <c r="Y185" s="56"/>
      <c r="Z185" s="56"/>
      <c r="AA185" s="10">
        <f t="shared" si="31"/>
        <v>0</v>
      </c>
      <c r="AB185" s="157">
        <v>46015</v>
      </c>
    </row>
    <row r="186" spans="1:28" ht="15.75" x14ac:dyDescent="0.25">
      <c r="A186" s="32">
        <v>45982</v>
      </c>
      <c r="B186" s="33" t="s">
        <v>217</v>
      </c>
      <c r="C186" s="33"/>
      <c r="D186" s="33" t="s">
        <v>41</v>
      </c>
      <c r="E186" s="33" t="s">
        <v>102</v>
      </c>
      <c r="F186" s="33">
        <v>2</v>
      </c>
      <c r="G186" s="33" t="s">
        <v>74</v>
      </c>
      <c r="H186" s="33">
        <v>65000</v>
      </c>
      <c r="I186" s="33">
        <f t="shared" si="25"/>
        <v>130000</v>
      </c>
      <c r="J186" s="37" t="s">
        <v>241</v>
      </c>
      <c r="K186" s="90" t="s">
        <v>1262</v>
      </c>
      <c r="L186" s="9">
        <f t="shared" si="26"/>
        <v>130000</v>
      </c>
      <c r="M186" s="56">
        <v>130000</v>
      </c>
      <c r="N186" s="56"/>
      <c r="O186" s="9">
        <f t="shared" si="27"/>
        <v>0</v>
      </c>
      <c r="P186" s="56"/>
      <c r="Q186" s="56"/>
      <c r="R186" s="9">
        <f t="shared" si="28"/>
        <v>0</v>
      </c>
      <c r="S186" s="56"/>
      <c r="T186" s="56"/>
      <c r="U186" s="9">
        <f t="shared" si="29"/>
        <v>0</v>
      </c>
      <c r="V186" s="56"/>
      <c r="W186" s="56"/>
      <c r="X186" s="9">
        <f t="shared" si="30"/>
        <v>0</v>
      </c>
      <c r="Y186" s="56"/>
      <c r="Z186" s="56"/>
      <c r="AA186" s="10">
        <f t="shared" si="31"/>
        <v>0</v>
      </c>
      <c r="AB186" s="157">
        <v>46015</v>
      </c>
    </row>
    <row r="187" spans="1:28" ht="15.75" x14ac:dyDescent="0.25">
      <c r="A187" s="32">
        <v>45982</v>
      </c>
      <c r="B187" s="33" t="s">
        <v>53</v>
      </c>
      <c r="C187" s="33"/>
      <c r="D187" s="33" t="s">
        <v>41</v>
      </c>
      <c r="E187" s="33" t="s">
        <v>297</v>
      </c>
      <c r="F187" s="33">
        <v>2000</v>
      </c>
      <c r="G187" s="33" t="s">
        <v>29</v>
      </c>
      <c r="H187" s="33">
        <v>1900</v>
      </c>
      <c r="I187" s="33">
        <f t="shared" si="25"/>
        <v>3800000</v>
      </c>
      <c r="J187" s="82" t="s">
        <v>38</v>
      </c>
      <c r="K187" s="107" t="s">
        <v>1262</v>
      </c>
      <c r="L187" s="9">
        <f t="shared" si="26"/>
        <v>0</v>
      </c>
      <c r="M187" s="56"/>
      <c r="N187" s="56"/>
      <c r="O187" s="9">
        <f t="shared" si="27"/>
        <v>0</v>
      </c>
      <c r="P187" s="56"/>
      <c r="Q187" s="56"/>
      <c r="R187" s="9">
        <f t="shared" si="28"/>
        <v>0</v>
      </c>
      <c r="S187" s="56"/>
      <c r="T187" s="56"/>
      <c r="U187" s="9">
        <f t="shared" si="29"/>
        <v>0</v>
      </c>
      <c r="V187" s="56"/>
      <c r="W187" s="56"/>
      <c r="X187" s="9">
        <f t="shared" si="30"/>
        <v>0</v>
      </c>
      <c r="Y187" s="56"/>
      <c r="Z187" s="56"/>
      <c r="AA187" s="10">
        <f t="shared" si="31"/>
        <v>3800000</v>
      </c>
      <c r="AB187" s="157"/>
    </row>
    <row r="188" spans="1:28" ht="15.75" x14ac:dyDescent="0.25">
      <c r="A188" s="32">
        <v>45982</v>
      </c>
      <c r="B188" s="33" t="s">
        <v>219</v>
      </c>
      <c r="C188" s="33"/>
      <c r="D188" s="33" t="s">
        <v>41</v>
      </c>
      <c r="E188" s="33" t="s">
        <v>228</v>
      </c>
      <c r="F188" s="33">
        <v>1</v>
      </c>
      <c r="G188" s="33" t="s">
        <v>779</v>
      </c>
      <c r="H188" s="33">
        <v>900000</v>
      </c>
      <c r="I188" s="33">
        <f t="shared" ref="I188:I253" si="32">F188*H188</f>
        <v>900000</v>
      </c>
      <c r="J188" s="37" t="s">
        <v>240</v>
      </c>
      <c r="K188" s="90" t="s">
        <v>1248</v>
      </c>
      <c r="L188" s="9">
        <f t="shared" si="26"/>
        <v>0</v>
      </c>
      <c r="M188" s="56"/>
      <c r="N188" s="56"/>
      <c r="O188" s="9">
        <f t="shared" si="27"/>
        <v>900000</v>
      </c>
      <c r="P188" s="56">
        <v>900000</v>
      </c>
      <c r="Q188" s="56"/>
      <c r="R188" s="9">
        <f t="shared" si="28"/>
        <v>0</v>
      </c>
      <c r="S188" s="56"/>
      <c r="T188" s="56"/>
      <c r="U188" s="9">
        <f t="shared" si="29"/>
        <v>0</v>
      </c>
      <c r="V188" s="56"/>
      <c r="W188" s="56"/>
      <c r="X188" s="9">
        <f t="shared" si="30"/>
        <v>0</v>
      </c>
      <c r="Y188" s="56"/>
      <c r="Z188" s="56"/>
      <c r="AA188" s="10">
        <f t="shared" si="31"/>
        <v>0</v>
      </c>
      <c r="AB188" s="157">
        <v>46014</v>
      </c>
    </row>
    <row r="189" spans="1:28" ht="15.75" x14ac:dyDescent="0.25">
      <c r="A189" s="32">
        <v>45982</v>
      </c>
      <c r="B189" s="33" t="s">
        <v>332</v>
      </c>
      <c r="C189" s="33"/>
      <c r="D189" s="33" t="s">
        <v>41</v>
      </c>
      <c r="E189" s="33" t="s">
        <v>150</v>
      </c>
      <c r="F189" s="33">
        <v>117.9</v>
      </c>
      <c r="G189" s="33" t="s">
        <v>51</v>
      </c>
      <c r="H189" s="33">
        <v>43000</v>
      </c>
      <c r="I189" s="33">
        <f t="shared" si="32"/>
        <v>5069700</v>
      </c>
      <c r="J189" s="82" t="s">
        <v>38</v>
      </c>
      <c r="K189" s="130" t="s">
        <v>1276</v>
      </c>
      <c r="L189" s="9">
        <f t="shared" si="26"/>
        <v>0</v>
      </c>
      <c r="M189" s="56"/>
      <c r="N189" s="56"/>
      <c r="O189" s="9">
        <f t="shared" si="27"/>
        <v>2068400</v>
      </c>
      <c r="P189" s="56"/>
      <c r="Q189" s="56">
        <v>2068400</v>
      </c>
      <c r="R189" s="9">
        <f t="shared" si="28"/>
        <v>0</v>
      </c>
      <c r="S189" s="56"/>
      <c r="T189" s="56"/>
      <c r="U189" s="9">
        <f t="shared" si="29"/>
        <v>0</v>
      </c>
      <c r="V189" s="56"/>
      <c r="W189" s="56"/>
      <c r="X189" s="9">
        <f t="shared" si="30"/>
        <v>0</v>
      </c>
      <c r="Y189" s="56"/>
      <c r="Z189" s="56"/>
      <c r="AA189" s="10">
        <f t="shared" si="31"/>
        <v>3001300</v>
      </c>
      <c r="AB189" s="157">
        <v>46020</v>
      </c>
    </row>
    <row r="190" spans="1:28" ht="15.75" x14ac:dyDescent="0.25">
      <c r="A190" s="32">
        <v>45982</v>
      </c>
      <c r="B190" s="33" t="s">
        <v>509</v>
      </c>
      <c r="C190" s="33"/>
      <c r="D190" s="33" t="s">
        <v>41</v>
      </c>
      <c r="E190" s="33" t="s">
        <v>148</v>
      </c>
      <c r="F190" s="33">
        <v>20</v>
      </c>
      <c r="G190" s="33" t="s">
        <v>51</v>
      </c>
      <c r="H190" s="33">
        <v>55000</v>
      </c>
      <c r="I190" s="33">
        <f t="shared" si="32"/>
        <v>1100000</v>
      </c>
      <c r="J190" s="37" t="s">
        <v>240</v>
      </c>
      <c r="K190" s="90" t="s">
        <v>1242</v>
      </c>
      <c r="L190" s="9">
        <f t="shared" si="26"/>
        <v>0</v>
      </c>
      <c r="M190" s="56"/>
      <c r="N190" s="56"/>
      <c r="O190" s="9">
        <f t="shared" si="27"/>
        <v>1100000</v>
      </c>
      <c r="P190" s="56">
        <v>1100000</v>
      </c>
      <c r="Q190" s="56"/>
      <c r="R190" s="9">
        <f t="shared" si="28"/>
        <v>0</v>
      </c>
      <c r="S190" s="56"/>
      <c r="T190" s="56"/>
      <c r="U190" s="9">
        <f t="shared" si="29"/>
        <v>0</v>
      </c>
      <c r="V190" s="56"/>
      <c r="W190" s="56"/>
      <c r="X190" s="9">
        <f t="shared" si="30"/>
        <v>0</v>
      </c>
      <c r="Y190" s="56"/>
      <c r="Z190" s="56"/>
      <c r="AA190" s="10">
        <f t="shared" si="31"/>
        <v>0</v>
      </c>
      <c r="AB190" s="157">
        <v>46016</v>
      </c>
    </row>
    <row r="191" spans="1:28" ht="15.75" x14ac:dyDescent="0.25">
      <c r="A191" s="32">
        <v>45983</v>
      </c>
      <c r="B191" s="33" t="s">
        <v>258</v>
      </c>
      <c r="C191" s="33"/>
      <c r="D191" s="33" t="s">
        <v>41</v>
      </c>
      <c r="E191" s="33" t="s">
        <v>185</v>
      </c>
      <c r="F191" s="33">
        <v>41600</v>
      </c>
      <c r="G191" s="33" t="s">
        <v>29</v>
      </c>
      <c r="H191" s="33">
        <v>900</v>
      </c>
      <c r="I191" s="33">
        <f t="shared" si="32"/>
        <v>37440000</v>
      </c>
      <c r="J191" s="37" t="s">
        <v>241</v>
      </c>
      <c r="K191" s="33" t="s">
        <v>1280</v>
      </c>
      <c r="L191" s="9">
        <f t="shared" si="26"/>
        <v>37440000</v>
      </c>
      <c r="M191" s="56">
        <v>37440000</v>
      </c>
      <c r="N191" s="56"/>
      <c r="O191" s="9">
        <f t="shared" si="27"/>
        <v>0</v>
      </c>
      <c r="P191" s="56"/>
      <c r="Q191" s="56"/>
      <c r="R191" s="9">
        <f t="shared" si="28"/>
        <v>0</v>
      </c>
      <c r="S191" s="56"/>
      <c r="T191" s="56"/>
      <c r="U191" s="9">
        <f t="shared" si="29"/>
        <v>0</v>
      </c>
      <c r="V191" s="56"/>
      <c r="W191" s="56"/>
      <c r="X191" s="9">
        <f t="shared" si="30"/>
        <v>0</v>
      </c>
      <c r="Y191" s="56"/>
      <c r="Z191" s="56"/>
      <c r="AA191" s="10">
        <f t="shared" si="31"/>
        <v>0</v>
      </c>
      <c r="AB191" s="157">
        <v>45993</v>
      </c>
    </row>
    <row r="192" spans="1:28" ht="15.75" x14ac:dyDescent="0.25">
      <c r="A192" s="32">
        <v>45983</v>
      </c>
      <c r="B192" s="33" t="s">
        <v>154</v>
      </c>
      <c r="C192" s="33"/>
      <c r="D192" s="33" t="s">
        <v>41</v>
      </c>
      <c r="E192" s="33" t="s">
        <v>156</v>
      </c>
      <c r="F192" s="33">
        <v>4</v>
      </c>
      <c r="G192" s="33" t="s">
        <v>23</v>
      </c>
      <c r="H192" s="33">
        <v>400000</v>
      </c>
      <c r="I192" s="33">
        <f t="shared" si="32"/>
        <v>1600000</v>
      </c>
      <c r="J192" s="82" t="s">
        <v>38</v>
      </c>
      <c r="K192" s="130" t="s">
        <v>1248</v>
      </c>
      <c r="L192" s="9">
        <f t="shared" si="26"/>
        <v>0</v>
      </c>
      <c r="M192" s="56"/>
      <c r="N192" s="56"/>
      <c r="O192" s="9">
        <f t="shared" si="27"/>
        <v>0</v>
      </c>
      <c r="P192" s="56"/>
      <c r="Q192" s="56"/>
      <c r="R192" s="9">
        <f t="shared" si="28"/>
        <v>0</v>
      </c>
      <c r="S192" s="56"/>
      <c r="T192" s="56"/>
      <c r="U192" s="9">
        <f t="shared" si="29"/>
        <v>0</v>
      </c>
      <c r="V192" s="56"/>
      <c r="W192" s="56"/>
      <c r="X192" s="9">
        <f t="shared" si="30"/>
        <v>0</v>
      </c>
      <c r="Y192" s="56"/>
      <c r="Z192" s="56"/>
      <c r="AA192" s="10">
        <f t="shared" si="31"/>
        <v>1600000</v>
      </c>
      <c r="AB192" s="157"/>
    </row>
    <row r="193" spans="1:28" ht="15.75" x14ac:dyDescent="0.25">
      <c r="A193" s="32">
        <v>45983</v>
      </c>
      <c r="B193" s="33" t="s">
        <v>191</v>
      </c>
      <c r="C193" s="33"/>
      <c r="D193" s="33" t="s">
        <v>41</v>
      </c>
      <c r="E193" s="33" t="s">
        <v>394</v>
      </c>
      <c r="F193" s="33">
        <v>1</v>
      </c>
      <c r="G193" s="33" t="s">
        <v>51</v>
      </c>
      <c r="H193" s="33">
        <v>300000</v>
      </c>
      <c r="I193" s="33">
        <f t="shared" si="32"/>
        <v>300000</v>
      </c>
      <c r="J193" s="37" t="s">
        <v>241</v>
      </c>
      <c r="K193" s="90" t="s">
        <v>1262</v>
      </c>
      <c r="L193" s="9">
        <f t="shared" ref="L193:L244" si="33">M193+N193</f>
        <v>0</v>
      </c>
      <c r="M193" s="56"/>
      <c r="N193" s="56"/>
      <c r="O193" s="9">
        <f t="shared" ref="O193:O244" si="34">P193+Q193</f>
        <v>0</v>
      </c>
      <c r="P193" s="56"/>
      <c r="Q193" s="56"/>
      <c r="R193" s="9">
        <f t="shared" ref="R193:R244" si="35">S193+T193</f>
        <v>0</v>
      </c>
      <c r="S193" s="56"/>
      <c r="T193" s="56"/>
      <c r="U193" s="9">
        <f t="shared" ref="U193:U244" si="36">V193+W193</f>
        <v>300000</v>
      </c>
      <c r="V193" s="56">
        <v>300000</v>
      </c>
      <c r="W193" s="56"/>
      <c r="X193" s="9">
        <f t="shared" ref="X193:X244" si="37">Y193+Z193</f>
        <v>0</v>
      </c>
      <c r="Y193" s="56"/>
      <c r="Z193" s="56"/>
      <c r="AA193" s="10">
        <f t="shared" ref="AA193:AA244" si="38">C193+I193-L193-O193-U193-X193-R193</f>
        <v>0</v>
      </c>
      <c r="AB193" s="157">
        <v>45996</v>
      </c>
    </row>
    <row r="194" spans="1:28" ht="15.75" x14ac:dyDescent="0.25">
      <c r="A194" s="32">
        <v>45983</v>
      </c>
      <c r="B194" s="33" t="s">
        <v>191</v>
      </c>
      <c r="C194" s="33"/>
      <c r="D194" s="33" t="s">
        <v>41</v>
      </c>
      <c r="E194" s="33" t="s">
        <v>50</v>
      </c>
      <c r="F194" s="33">
        <v>1</v>
      </c>
      <c r="G194" s="33" t="s">
        <v>51</v>
      </c>
      <c r="H194" s="33">
        <v>170000</v>
      </c>
      <c r="I194" s="33">
        <f t="shared" si="32"/>
        <v>170000</v>
      </c>
      <c r="J194" s="37" t="s">
        <v>241</v>
      </c>
      <c r="K194" s="90" t="s">
        <v>1262</v>
      </c>
      <c r="L194" s="9">
        <f t="shared" si="33"/>
        <v>0</v>
      </c>
      <c r="M194" s="56"/>
      <c r="N194" s="56"/>
      <c r="O194" s="9">
        <f t="shared" si="34"/>
        <v>0</v>
      </c>
      <c r="P194" s="56"/>
      <c r="Q194" s="56"/>
      <c r="R194" s="9">
        <f t="shared" si="35"/>
        <v>0</v>
      </c>
      <c r="S194" s="56"/>
      <c r="T194" s="56"/>
      <c r="U194" s="9">
        <f t="shared" si="36"/>
        <v>170000</v>
      </c>
      <c r="V194" s="56">
        <v>170000</v>
      </c>
      <c r="W194" s="56"/>
      <c r="X194" s="9">
        <f t="shared" si="37"/>
        <v>0</v>
      </c>
      <c r="Y194" s="56"/>
      <c r="Z194" s="56"/>
      <c r="AA194" s="10">
        <f t="shared" si="38"/>
        <v>0</v>
      </c>
      <c r="AB194" s="157">
        <v>45996</v>
      </c>
    </row>
    <row r="195" spans="1:28" ht="15.75" x14ac:dyDescent="0.25">
      <c r="A195" s="32">
        <v>45983</v>
      </c>
      <c r="B195" s="33" t="s">
        <v>838</v>
      </c>
      <c r="C195" s="33"/>
      <c r="D195" s="33" t="s">
        <v>41</v>
      </c>
      <c r="E195" s="33" t="s">
        <v>110</v>
      </c>
      <c r="F195" s="33">
        <v>1000</v>
      </c>
      <c r="G195" s="33" t="s">
        <v>29</v>
      </c>
      <c r="H195" s="33">
        <v>2000</v>
      </c>
      <c r="I195" s="33">
        <f t="shared" si="32"/>
        <v>2000000</v>
      </c>
      <c r="J195" s="37" t="s">
        <v>240</v>
      </c>
      <c r="K195" s="90" t="s">
        <v>1242</v>
      </c>
      <c r="L195" s="9">
        <f t="shared" si="33"/>
        <v>0</v>
      </c>
      <c r="M195" s="56"/>
      <c r="N195" s="56"/>
      <c r="O195" s="9">
        <f t="shared" si="34"/>
        <v>2000000</v>
      </c>
      <c r="P195" s="56">
        <v>2000000</v>
      </c>
      <c r="Q195" s="56"/>
      <c r="R195" s="9">
        <f t="shared" si="35"/>
        <v>0</v>
      </c>
      <c r="S195" s="56"/>
      <c r="T195" s="56"/>
      <c r="U195" s="9">
        <f t="shared" si="36"/>
        <v>0</v>
      </c>
      <c r="V195" s="56"/>
      <c r="W195" s="56"/>
      <c r="X195" s="9">
        <f t="shared" si="37"/>
        <v>0</v>
      </c>
      <c r="Y195" s="56"/>
      <c r="Z195" s="56"/>
      <c r="AA195" s="10">
        <f t="shared" si="38"/>
        <v>0</v>
      </c>
      <c r="AB195" s="157">
        <v>45989</v>
      </c>
    </row>
    <row r="196" spans="1:28" ht="15.75" x14ac:dyDescent="0.25">
      <c r="A196" s="32">
        <v>45983</v>
      </c>
      <c r="B196" s="33" t="s">
        <v>252</v>
      </c>
      <c r="C196" s="33"/>
      <c r="D196" s="33" t="s">
        <v>41</v>
      </c>
      <c r="E196" s="33" t="s">
        <v>139</v>
      </c>
      <c r="F196" s="33">
        <v>1</v>
      </c>
      <c r="G196" s="33" t="s">
        <v>23</v>
      </c>
      <c r="H196" s="33">
        <v>400000</v>
      </c>
      <c r="I196" s="33">
        <f t="shared" si="32"/>
        <v>400000</v>
      </c>
      <c r="J196" s="82" t="s">
        <v>43</v>
      </c>
      <c r="K196" s="130" t="s">
        <v>1248</v>
      </c>
      <c r="L196" s="9">
        <f t="shared" si="33"/>
        <v>0</v>
      </c>
      <c r="M196" s="56"/>
      <c r="N196" s="56"/>
      <c r="O196" s="9">
        <f t="shared" si="34"/>
        <v>0</v>
      </c>
      <c r="P196" s="56"/>
      <c r="Q196" s="56"/>
      <c r="R196" s="9">
        <f t="shared" si="35"/>
        <v>0</v>
      </c>
      <c r="S196" s="56"/>
      <c r="T196" s="56"/>
      <c r="U196" s="9">
        <f t="shared" si="36"/>
        <v>0</v>
      </c>
      <c r="V196" s="56"/>
      <c r="W196" s="56"/>
      <c r="X196" s="9">
        <f t="shared" si="37"/>
        <v>0</v>
      </c>
      <c r="Y196" s="56"/>
      <c r="Z196" s="56"/>
      <c r="AA196" s="10">
        <f t="shared" si="38"/>
        <v>400000</v>
      </c>
      <c r="AB196" s="157"/>
    </row>
    <row r="197" spans="1:28" ht="15.75" x14ac:dyDescent="0.25">
      <c r="A197" s="32">
        <v>45983</v>
      </c>
      <c r="B197" s="33" t="s">
        <v>614</v>
      </c>
      <c r="C197" s="33"/>
      <c r="D197" s="33" t="s">
        <v>41</v>
      </c>
      <c r="E197" s="33" t="s">
        <v>98</v>
      </c>
      <c r="F197" s="33">
        <v>133.80000000000001</v>
      </c>
      <c r="G197" s="33" t="s">
        <v>51</v>
      </c>
      <c r="H197" s="33">
        <v>43000</v>
      </c>
      <c r="I197" s="33">
        <f t="shared" si="32"/>
        <v>5753400.0000000009</v>
      </c>
      <c r="J197" s="82" t="s">
        <v>38</v>
      </c>
      <c r="K197" s="130" t="s">
        <v>1248</v>
      </c>
      <c r="L197" s="9">
        <f t="shared" si="33"/>
        <v>0</v>
      </c>
      <c r="M197" s="56"/>
      <c r="N197" s="56"/>
      <c r="O197" s="9">
        <f t="shared" si="34"/>
        <v>0</v>
      </c>
      <c r="P197" s="56"/>
      <c r="Q197" s="56"/>
      <c r="R197" s="9">
        <f t="shared" si="35"/>
        <v>0</v>
      </c>
      <c r="S197" s="56"/>
      <c r="T197" s="56"/>
      <c r="U197" s="9">
        <f t="shared" si="36"/>
        <v>0</v>
      </c>
      <c r="V197" s="56"/>
      <c r="W197" s="56"/>
      <c r="X197" s="9">
        <f t="shared" si="37"/>
        <v>0</v>
      </c>
      <c r="Y197" s="56"/>
      <c r="Z197" s="56"/>
      <c r="AA197" s="10">
        <f t="shared" si="38"/>
        <v>5753400.0000000009</v>
      </c>
      <c r="AB197" s="157"/>
    </row>
    <row r="198" spans="1:28" ht="15.75" x14ac:dyDescent="0.25">
      <c r="A198" s="32">
        <v>45983</v>
      </c>
      <c r="B198" s="33" t="s">
        <v>614</v>
      </c>
      <c r="C198" s="33"/>
      <c r="D198" s="33" t="s">
        <v>41</v>
      </c>
      <c r="E198" s="33" t="s">
        <v>587</v>
      </c>
      <c r="F198" s="33">
        <v>10</v>
      </c>
      <c r="G198" s="33" t="s">
        <v>51</v>
      </c>
      <c r="H198" s="33">
        <v>200000</v>
      </c>
      <c r="I198" s="33">
        <f t="shared" si="32"/>
        <v>2000000</v>
      </c>
      <c r="J198" s="82" t="s">
        <v>38</v>
      </c>
      <c r="K198" s="130" t="s">
        <v>1248</v>
      </c>
      <c r="L198" s="9">
        <f t="shared" si="33"/>
        <v>0</v>
      </c>
      <c r="M198" s="56"/>
      <c r="N198" s="56"/>
      <c r="O198" s="9">
        <f t="shared" si="34"/>
        <v>0</v>
      </c>
      <c r="P198" s="56"/>
      <c r="Q198" s="56"/>
      <c r="R198" s="9">
        <f t="shared" si="35"/>
        <v>0</v>
      </c>
      <c r="S198" s="56"/>
      <c r="T198" s="56"/>
      <c r="U198" s="9">
        <f t="shared" si="36"/>
        <v>0</v>
      </c>
      <c r="V198" s="56"/>
      <c r="W198" s="56"/>
      <c r="X198" s="9">
        <f t="shared" si="37"/>
        <v>0</v>
      </c>
      <c r="Y198" s="56"/>
      <c r="Z198" s="56"/>
      <c r="AA198" s="10">
        <f t="shared" si="38"/>
        <v>2000000</v>
      </c>
      <c r="AB198" s="157"/>
    </row>
    <row r="199" spans="1:28" ht="15.75" x14ac:dyDescent="0.25">
      <c r="A199" s="32">
        <v>45983</v>
      </c>
      <c r="B199" s="33" t="s">
        <v>614</v>
      </c>
      <c r="C199" s="33"/>
      <c r="D199" s="33" t="s">
        <v>41</v>
      </c>
      <c r="E199" s="33" t="s">
        <v>61</v>
      </c>
      <c r="F199" s="33">
        <v>4</v>
      </c>
      <c r="G199" s="33" t="s">
        <v>25</v>
      </c>
      <c r="H199" s="33">
        <v>45000</v>
      </c>
      <c r="I199" s="33">
        <f t="shared" si="32"/>
        <v>180000</v>
      </c>
      <c r="J199" s="82" t="s">
        <v>38</v>
      </c>
      <c r="K199" s="130" t="s">
        <v>1248</v>
      </c>
      <c r="L199" s="9">
        <f t="shared" si="33"/>
        <v>0</v>
      </c>
      <c r="M199" s="56"/>
      <c r="N199" s="56"/>
      <c r="O199" s="9">
        <f t="shared" si="34"/>
        <v>0</v>
      </c>
      <c r="P199" s="56"/>
      <c r="Q199" s="56"/>
      <c r="R199" s="9">
        <f t="shared" si="35"/>
        <v>0</v>
      </c>
      <c r="S199" s="56"/>
      <c r="T199" s="56"/>
      <c r="U199" s="9">
        <f t="shared" si="36"/>
        <v>0</v>
      </c>
      <c r="V199" s="56"/>
      <c r="W199" s="56"/>
      <c r="X199" s="9">
        <f t="shared" si="37"/>
        <v>0</v>
      </c>
      <c r="Y199" s="56"/>
      <c r="Z199" s="56"/>
      <c r="AA199" s="10">
        <f t="shared" si="38"/>
        <v>180000</v>
      </c>
      <c r="AB199" s="157"/>
    </row>
    <row r="200" spans="1:28" ht="15.75" x14ac:dyDescent="0.25">
      <c r="A200" s="32">
        <v>45985</v>
      </c>
      <c r="B200" s="33" t="s">
        <v>75</v>
      </c>
      <c r="C200" s="33"/>
      <c r="D200" s="33" t="s">
        <v>41</v>
      </c>
      <c r="E200" s="33" t="s">
        <v>1176</v>
      </c>
      <c r="F200" s="33">
        <v>6.5</v>
      </c>
      <c r="G200" s="33" t="s">
        <v>178</v>
      </c>
      <c r="H200" s="33">
        <v>1200000</v>
      </c>
      <c r="I200" s="33">
        <f t="shared" si="32"/>
        <v>7800000</v>
      </c>
      <c r="J200" s="82" t="s">
        <v>38</v>
      </c>
      <c r="K200" s="33"/>
      <c r="L200" s="9">
        <f t="shared" si="33"/>
        <v>0</v>
      </c>
      <c r="M200" s="56"/>
      <c r="N200" s="56"/>
      <c r="O200" s="9">
        <f t="shared" si="34"/>
        <v>0</v>
      </c>
      <c r="P200" s="56"/>
      <c r="Q200" s="56"/>
      <c r="R200" s="9">
        <f t="shared" si="35"/>
        <v>0</v>
      </c>
      <c r="S200" s="56"/>
      <c r="T200" s="56"/>
      <c r="U200" s="9">
        <f t="shared" si="36"/>
        <v>0</v>
      </c>
      <c r="V200" s="56"/>
      <c r="W200" s="56"/>
      <c r="X200" s="9">
        <f t="shared" si="37"/>
        <v>0</v>
      </c>
      <c r="Y200" s="56"/>
      <c r="Z200" s="56"/>
      <c r="AA200" s="10">
        <f t="shared" si="38"/>
        <v>7800000</v>
      </c>
      <c r="AB200" s="157"/>
    </row>
    <row r="201" spans="1:28" ht="15.75" x14ac:dyDescent="0.25">
      <c r="A201" s="32">
        <v>45985</v>
      </c>
      <c r="B201" s="33" t="s">
        <v>219</v>
      </c>
      <c r="C201" s="33"/>
      <c r="D201" s="33" t="s">
        <v>41</v>
      </c>
      <c r="E201" s="33" t="s">
        <v>110</v>
      </c>
      <c r="F201" s="33">
        <v>10400</v>
      </c>
      <c r="G201" s="33" t="s">
        <v>29</v>
      </c>
      <c r="H201" s="33">
        <v>1900</v>
      </c>
      <c r="I201" s="33">
        <f t="shared" si="32"/>
        <v>19760000</v>
      </c>
      <c r="J201" s="37" t="s">
        <v>240</v>
      </c>
      <c r="K201" s="33" t="s">
        <v>1283</v>
      </c>
      <c r="L201" s="9">
        <f t="shared" si="33"/>
        <v>0</v>
      </c>
      <c r="M201" s="56"/>
      <c r="N201" s="56"/>
      <c r="O201" s="9">
        <f t="shared" si="34"/>
        <v>19760000</v>
      </c>
      <c r="P201" s="56">
        <v>19760000</v>
      </c>
      <c r="Q201" s="56"/>
      <c r="R201" s="9">
        <f t="shared" si="35"/>
        <v>0</v>
      </c>
      <c r="S201" s="56"/>
      <c r="T201" s="56"/>
      <c r="U201" s="9">
        <f t="shared" si="36"/>
        <v>0</v>
      </c>
      <c r="V201" s="56"/>
      <c r="W201" s="56"/>
      <c r="X201" s="9">
        <f t="shared" si="37"/>
        <v>0</v>
      </c>
      <c r="Y201" s="56"/>
      <c r="Z201" s="56"/>
      <c r="AA201" s="10">
        <f t="shared" si="38"/>
        <v>0</v>
      </c>
      <c r="AB201" s="157">
        <v>46014</v>
      </c>
    </row>
    <row r="202" spans="1:28" ht="15.75" x14ac:dyDescent="0.25">
      <c r="A202" s="32">
        <v>45985</v>
      </c>
      <c r="B202" s="33" t="s">
        <v>936</v>
      </c>
      <c r="C202" s="33"/>
      <c r="D202" s="33" t="s">
        <v>41</v>
      </c>
      <c r="E202" s="33" t="s">
        <v>148</v>
      </c>
      <c r="F202" s="33">
        <v>160</v>
      </c>
      <c r="G202" s="33" t="s">
        <v>51</v>
      </c>
      <c r="H202" s="33">
        <v>60206.25</v>
      </c>
      <c r="I202" s="33">
        <f t="shared" si="32"/>
        <v>9633000</v>
      </c>
      <c r="J202" s="37" t="s">
        <v>240</v>
      </c>
      <c r="K202" s="33"/>
      <c r="L202" s="9">
        <f t="shared" si="33"/>
        <v>0</v>
      </c>
      <c r="M202" s="56"/>
      <c r="N202" s="56"/>
      <c r="O202" s="9">
        <f t="shared" si="34"/>
        <v>9633000</v>
      </c>
      <c r="P202" s="56">
        <v>9633000</v>
      </c>
      <c r="Q202" s="56"/>
      <c r="R202" s="9">
        <f t="shared" si="35"/>
        <v>0</v>
      </c>
      <c r="S202" s="56"/>
      <c r="T202" s="56"/>
      <c r="U202" s="9">
        <f t="shared" si="36"/>
        <v>0</v>
      </c>
      <c r="V202" s="56"/>
      <c r="W202" s="56"/>
      <c r="X202" s="9">
        <f t="shared" si="37"/>
        <v>0</v>
      </c>
      <c r="Y202" s="56"/>
      <c r="Z202" s="56"/>
      <c r="AA202" s="10">
        <f t="shared" si="38"/>
        <v>0</v>
      </c>
      <c r="AB202" s="157">
        <v>45986</v>
      </c>
    </row>
    <row r="203" spans="1:28" ht="15.75" x14ac:dyDescent="0.25">
      <c r="A203" s="32">
        <v>45985</v>
      </c>
      <c r="B203" s="33" t="s">
        <v>221</v>
      </c>
      <c r="C203" s="33"/>
      <c r="D203" s="33" t="s">
        <v>41</v>
      </c>
      <c r="E203" s="33" t="s">
        <v>175</v>
      </c>
      <c r="F203" s="33">
        <v>3000</v>
      </c>
      <c r="G203" s="33" t="s">
        <v>29</v>
      </c>
      <c r="H203" s="33">
        <v>2000</v>
      </c>
      <c r="I203" s="33">
        <f t="shared" si="32"/>
        <v>6000000</v>
      </c>
      <c r="J203" s="37" t="s">
        <v>240</v>
      </c>
      <c r="K203" s="90" t="s">
        <v>1284</v>
      </c>
      <c r="L203" s="9">
        <f t="shared" si="33"/>
        <v>0</v>
      </c>
      <c r="M203" s="56"/>
      <c r="N203" s="56"/>
      <c r="O203" s="9">
        <f t="shared" si="34"/>
        <v>6000000</v>
      </c>
      <c r="P203" s="56">
        <v>2165000</v>
      </c>
      <c r="Q203" s="56">
        <v>3835000</v>
      </c>
      <c r="R203" s="9">
        <f t="shared" si="35"/>
        <v>0</v>
      </c>
      <c r="S203" s="56"/>
      <c r="T203" s="56"/>
      <c r="U203" s="9">
        <f t="shared" si="36"/>
        <v>0</v>
      </c>
      <c r="V203" s="56"/>
      <c r="W203" s="56"/>
      <c r="X203" s="9">
        <f t="shared" si="37"/>
        <v>0</v>
      </c>
      <c r="Y203" s="56"/>
      <c r="Z203" s="56"/>
      <c r="AA203" s="10">
        <f t="shared" si="38"/>
        <v>0</v>
      </c>
      <c r="AB203" s="157">
        <v>46015</v>
      </c>
    </row>
    <row r="204" spans="1:28" ht="15.75" x14ac:dyDescent="0.25">
      <c r="A204" s="32">
        <v>45985</v>
      </c>
      <c r="B204" s="33" t="s">
        <v>191</v>
      </c>
      <c r="C204" s="33"/>
      <c r="D204" s="33" t="s">
        <v>41</v>
      </c>
      <c r="E204" s="33" t="s">
        <v>150</v>
      </c>
      <c r="F204" s="33">
        <v>19.5</v>
      </c>
      <c r="G204" s="33" t="s">
        <v>51</v>
      </c>
      <c r="H204" s="33">
        <v>43000</v>
      </c>
      <c r="I204" s="33">
        <f t="shared" si="32"/>
        <v>838500</v>
      </c>
      <c r="J204" s="37" t="s">
        <v>241</v>
      </c>
      <c r="K204" s="33" t="s">
        <v>1248</v>
      </c>
      <c r="L204" s="9">
        <f t="shared" si="33"/>
        <v>0</v>
      </c>
      <c r="M204" s="56"/>
      <c r="N204" s="56"/>
      <c r="O204" s="9">
        <f t="shared" si="34"/>
        <v>0</v>
      </c>
      <c r="P204" s="56"/>
      <c r="Q204" s="56"/>
      <c r="R204" s="9">
        <f t="shared" si="35"/>
        <v>0</v>
      </c>
      <c r="S204" s="56"/>
      <c r="T204" s="56"/>
      <c r="U204" s="9">
        <f t="shared" si="36"/>
        <v>838500</v>
      </c>
      <c r="V204" s="56">
        <v>838500</v>
      </c>
      <c r="W204" s="56"/>
      <c r="X204" s="9">
        <f t="shared" si="37"/>
        <v>0</v>
      </c>
      <c r="Y204" s="56"/>
      <c r="Z204" s="56"/>
      <c r="AA204" s="10">
        <f t="shared" si="38"/>
        <v>0</v>
      </c>
      <c r="AB204" s="157">
        <v>45996</v>
      </c>
    </row>
    <row r="205" spans="1:28" ht="15.75" x14ac:dyDescent="0.25">
      <c r="A205" s="32">
        <v>45985</v>
      </c>
      <c r="B205" s="33" t="s">
        <v>191</v>
      </c>
      <c r="C205" s="33"/>
      <c r="D205" s="33" t="s">
        <v>41</v>
      </c>
      <c r="E205" s="33" t="s">
        <v>98</v>
      </c>
      <c r="F205" s="33">
        <v>22.6</v>
      </c>
      <c r="G205" s="33" t="s">
        <v>51</v>
      </c>
      <c r="H205" s="33">
        <v>43000</v>
      </c>
      <c r="I205" s="33">
        <f t="shared" si="32"/>
        <v>971800.00000000012</v>
      </c>
      <c r="J205" s="37" t="s">
        <v>241</v>
      </c>
      <c r="K205" s="33" t="s">
        <v>1248</v>
      </c>
      <c r="L205" s="9">
        <f t="shared" si="33"/>
        <v>0</v>
      </c>
      <c r="M205" s="56"/>
      <c r="N205" s="56"/>
      <c r="O205" s="9">
        <f t="shared" si="34"/>
        <v>0</v>
      </c>
      <c r="P205" s="56"/>
      <c r="Q205" s="56"/>
      <c r="R205" s="9">
        <f t="shared" si="35"/>
        <v>0</v>
      </c>
      <c r="S205" s="56"/>
      <c r="T205" s="56"/>
      <c r="U205" s="9">
        <f t="shared" si="36"/>
        <v>971800</v>
      </c>
      <c r="V205" s="56">
        <v>971800</v>
      </c>
      <c r="W205" s="56"/>
      <c r="X205" s="9">
        <f t="shared" si="37"/>
        <v>0</v>
      </c>
      <c r="Y205" s="56"/>
      <c r="Z205" s="56"/>
      <c r="AA205" s="10">
        <f t="shared" si="38"/>
        <v>1.1641532182693481E-10</v>
      </c>
      <c r="AB205" s="157">
        <v>45996</v>
      </c>
    </row>
    <row r="206" spans="1:28" ht="15.75" x14ac:dyDescent="0.25">
      <c r="A206" s="32">
        <v>45985</v>
      </c>
      <c r="B206" s="33" t="s">
        <v>191</v>
      </c>
      <c r="C206" s="33"/>
      <c r="D206" s="33" t="s">
        <v>41</v>
      </c>
      <c r="E206" s="33" t="s">
        <v>185</v>
      </c>
      <c r="F206" s="33">
        <v>6000</v>
      </c>
      <c r="G206" s="33" t="s">
        <v>29</v>
      </c>
      <c r="H206" s="33">
        <v>875</v>
      </c>
      <c r="I206" s="33">
        <f t="shared" si="32"/>
        <v>5250000</v>
      </c>
      <c r="J206" s="37" t="s">
        <v>241</v>
      </c>
      <c r="K206" s="90" t="s">
        <v>1248</v>
      </c>
      <c r="L206" s="9">
        <f t="shared" si="33"/>
        <v>4802900</v>
      </c>
      <c r="M206" s="56">
        <v>4802900</v>
      </c>
      <c r="N206" s="56"/>
      <c r="O206" s="9">
        <f t="shared" si="34"/>
        <v>0</v>
      </c>
      <c r="P206" s="56"/>
      <c r="Q206" s="56"/>
      <c r="R206" s="9">
        <f t="shared" si="35"/>
        <v>0</v>
      </c>
      <c r="S206" s="56"/>
      <c r="T206" s="56"/>
      <c r="U206" s="9">
        <f t="shared" si="36"/>
        <v>447100</v>
      </c>
      <c r="V206" s="56">
        <v>447100</v>
      </c>
      <c r="W206" s="56"/>
      <c r="X206" s="9">
        <f t="shared" si="37"/>
        <v>0</v>
      </c>
      <c r="Y206" s="56"/>
      <c r="Z206" s="56"/>
      <c r="AA206" s="10">
        <f t="shared" si="38"/>
        <v>0</v>
      </c>
      <c r="AB206" s="157">
        <v>46000</v>
      </c>
    </row>
    <row r="207" spans="1:28" ht="15.75" x14ac:dyDescent="0.25">
      <c r="A207" s="32">
        <v>45986</v>
      </c>
      <c r="B207" s="33" t="s">
        <v>614</v>
      </c>
      <c r="C207" s="33"/>
      <c r="D207" s="33" t="s">
        <v>41</v>
      </c>
      <c r="E207" s="33" t="s">
        <v>423</v>
      </c>
      <c r="F207" s="33">
        <v>34.200000000000003</v>
      </c>
      <c r="G207" s="33" t="s">
        <v>51</v>
      </c>
      <c r="H207" s="33">
        <v>43000</v>
      </c>
      <c r="I207" s="33">
        <f t="shared" si="32"/>
        <v>1470600.0000000002</v>
      </c>
      <c r="J207" s="82" t="s">
        <v>38</v>
      </c>
      <c r="K207" s="107" t="s">
        <v>1284</v>
      </c>
      <c r="L207" s="9">
        <f t="shared" si="33"/>
        <v>0</v>
      </c>
      <c r="M207" s="56"/>
      <c r="N207" s="56"/>
      <c r="O207" s="9">
        <f t="shared" si="34"/>
        <v>0</v>
      </c>
      <c r="P207" s="56"/>
      <c r="Q207" s="56"/>
      <c r="R207" s="9">
        <f t="shared" si="35"/>
        <v>0</v>
      </c>
      <c r="S207" s="56"/>
      <c r="T207" s="56"/>
      <c r="U207" s="9">
        <f t="shared" si="36"/>
        <v>0</v>
      </c>
      <c r="V207" s="56"/>
      <c r="W207" s="56"/>
      <c r="X207" s="9">
        <f t="shared" si="37"/>
        <v>0</v>
      </c>
      <c r="Y207" s="56"/>
      <c r="Z207" s="56"/>
      <c r="AA207" s="10">
        <f t="shared" si="38"/>
        <v>1470600.0000000002</v>
      </c>
      <c r="AB207" s="157"/>
    </row>
    <row r="208" spans="1:28" ht="15.75" x14ac:dyDescent="0.25">
      <c r="A208" s="32">
        <v>45986</v>
      </c>
      <c r="B208" s="33" t="s">
        <v>614</v>
      </c>
      <c r="C208" s="33"/>
      <c r="D208" s="33" t="s">
        <v>41</v>
      </c>
      <c r="E208" s="33" t="s">
        <v>135</v>
      </c>
      <c r="F208" s="33">
        <v>28.4</v>
      </c>
      <c r="G208" s="33" t="s">
        <v>51</v>
      </c>
      <c r="H208" s="33">
        <v>43000</v>
      </c>
      <c r="I208" s="33">
        <f t="shared" si="32"/>
        <v>1221200</v>
      </c>
      <c r="J208" s="82" t="s">
        <v>38</v>
      </c>
      <c r="K208" s="107" t="s">
        <v>1284</v>
      </c>
      <c r="L208" s="9">
        <f t="shared" si="33"/>
        <v>0</v>
      </c>
      <c r="M208" s="56"/>
      <c r="N208" s="56"/>
      <c r="O208" s="9">
        <f t="shared" si="34"/>
        <v>0</v>
      </c>
      <c r="P208" s="56"/>
      <c r="Q208" s="56"/>
      <c r="R208" s="9">
        <f t="shared" si="35"/>
        <v>0</v>
      </c>
      <c r="S208" s="56"/>
      <c r="T208" s="56"/>
      <c r="U208" s="9">
        <f t="shared" si="36"/>
        <v>0</v>
      </c>
      <c r="V208" s="56"/>
      <c r="W208" s="56"/>
      <c r="X208" s="9">
        <f t="shared" si="37"/>
        <v>0</v>
      </c>
      <c r="Y208" s="56"/>
      <c r="Z208" s="56"/>
      <c r="AA208" s="10">
        <f t="shared" si="38"/>
        <v>1221200</v>
      </c>
      <c r="AB208" s="157"/>
    </row>
    <row r="209" spans="1:28" ht="15.75" x14ac:dyDescent="0.25">
      <c r="A209" s="32">
        <v>45986</v>
      </c>
      <c r="B209" s="33" t="s">
        <v>217</v>
      </c>
      <c r="C209" s="33"/>
      <c r="D209" s="33" t="s">
        <v>41</v>
      </c>
      <c r="E209" s="33" t="s">
        <v>235</v>
      </c>
      <c r="F209" s="33">
        <v>2.5</v>
      </c>
      <c r="G209" s="33" t="s">
        <v>51</v>
      </c>
      <c r="H209" s="33">
        <v>90000</v>
      </c>
      <c r="I209" s="33">
        <f t="shared" si="32"/>
        <v>225000</v>
      </c>
      <c r="J209" s="37" t="s">
        <v>241</v>
      </c>
      <c r="K209" s="90" t="s">
        <v>1262</v>
      </c>
      <c r="L209" s="9">
        <f t="shared" si="33"/>
        <v>225000</v>
      </c>
      <c r="M209" s="56">
        <v>225000</v>
      </c>
      <c r="N209" s="56"/>
      <c r="O209" s="9">
        <f t="shared" si="34"/>
        <v>0</v>
      </c>
      <c r="P209" s="56"/>
      <c r="Q209" s="56"/>
      <c r="R209" s="9">
        <f t="shared" si="35"/>
        <v>0</v>
      </c>
      <c r="S209" s="56"/>
      <c r="T209" s="56"/>
      <c r="U209" s="9">
        <f t="shared" si="36"/>
        <v>0</v>
      </c>
      <c r="V209" s="56"/>
      <c r="W209" s="56"/>
      <c r="X209" s="9">
        <f t="shared" si="37"/>
        <v>0</v>
      </c>
      <c r="Y209" s="56"/>
      <c r="Z209" s="56"/>
      <c r="AA209" s="10">
        <f t="shared" si="38"/>
        <v>0</v>
      </c>
      <c r="AB209" s="157">
        <v>46015</v>
      </c>
    </row>
    <row r="210" spans="1:28" ht="15.75" x14ac:dyDescent="0.25">
      <c r="A210" s="32">
        <v>45986</v>
      </c>
      <c r="B210" s="33" t="s">
        <v>217</v>
      </c>
      <c r="C210" s="33"/>
      <c r="D210" s="33" t="s">
        <v>41</v>
      </c>
      <c r="E210" s="33" t="s">
        <v>1150</v>
      </c>
      <c r="F210" s="33">
        <v>2.5</v>
      </c>
      <c r="G210" s="33" t="s">
        <v>51</v>
      </c>
      <c r="H210" s="33">
        <v>90000</v>
      </c>
      <c r="I210" s="33">
        <f t="shared" si="32"/>
        <v>225000</v>
      </c>
      <c r="J210" s="37" t="s">
        <v>241</v>
      </c>
      <c r="K210" s="90" t="s">
        <v>1262</v>
      </c>
      <c r="L210" s="9">
        <f t="shared" si="33"/>
        <v>225000</v>
      </c>
      <c r="M210" s="56">
        <v>225000</v>
      </c>
      <c r="N210" s="56"/>
      <c r="O210" s="9">
        <f t="shared" si="34"/>
        <v>0</v>
      </c>
      <c r="P210" s="56"/>
      <c r="Q210" s="56"/>
      <c r="R210" s="9">
        <f t="shared" si="35"/>
        <v>0</v>
      </c>
      <c r="S210" s="56"/>
      <c r="T210" s="56"/>
      <c r="U210" s="9">
        <f t="shared" si="36"/>
        <v>0</v>
      </c>
      <c r="V210" s="56"/>
      <c r="W210" s="56"/>
      <c r="X210" s="9">
        <f t="shared" si="37"/>
        <v>0</v>
      </c>
      <c r="Y210" s="56"/>
      <c r="Z210" s="56"/>
      <c r="AA210" s="10">
        <f t="shared" si="38"/>
        <v>0</v>
      </c>
      <c r="AB210" s="157">
        <v>46015</v>
      </c>
    </row>
    <row r="211" spans="1:28" ht="15.75" x14ac:dyDescent="0.25">
      <c r="A211" s="32">
        <v>45986</v>
      </c>
      <c r="B211" s="33" t="s">
        <v>217</v>
      </c>
      <c r="C211" s="33"/>
      <c r="D211" s="33" t="s">
        <v>41</v>
      </c>
      <c r="E211" s="33" t="s">
        <v>310</v>
      </c>
      <c r="F211" s="33">
        <v>2.5</v>
      </c>
      <c r="G211" s="33" t="s">
        <v>51</v>
      </c>
      <c r="H211" s="33">
        <v>86000</v>
      </c>
      <c r="I211" s="33">
        <f t="shared" si="32"/>
        <v>215000</v>
      </c>
      <c r="J211" s="37" t="s">
        <v>241</v>
      </c>
      <c r="K211" s="90" t="s">
        <v>1262</v>
      </c>
      <c r="L211" s="9">
        <f t="shared" si="33"/>
        <v>215000</v>
      </c>
      <c r="M211" s="56">
        <v>215000</v>
      </c>
      <c r="N211" s="56"/>
      <c r="O211" s="9">
        <f t="shared" si="34"/>
        <v>0</v>
      </c>
      <c r="P211" s="56"/>
      <c r="Q211" s="56"/>
      <c r="R211" s="9">
        <f t="shared" si="35"/>
        <v>0</v>
      </c>
      <c r="S211" s="56"/>
      <c r="T211" s="56"/>
      <c r="U211" s="9">
        <f t="shared" si="36"/>
        <v>0</v>
      </c>
      <c r="V211" s="56"/>
      <c r="W211" s="56"/>
      <c r="X211" s="9">
        <f t="shared" si="37"/>
        <v>0</v>
      </c>
      <c r="Y211" s="56"/>
      <c r="Z211" s="56"/>
      <c r="AA211" s="10">
        <f t="shared" si="38"/>
        <v>0</v>
      </c>
      <c r="AB211" s="157">
        <v>46015</v>
      </c>
    </row>
    <row r="212" spans="1:28" ht="15.75" x14ac:dyDescent="0.25">
      <c r="A212" s="32">
        <v>45986</v>
      </c>
      <c r="B212" s="33" t="s">
        <v>217</v>
      </c>
      <c r="C212" s="33"/>
      <c r="D212" s="33" t="s">
        <v>41</v>
      </c>
      <c r="E212" s="33" t="s">
        <v>311</v>
      </c>
      <c r="F212" s="33">
        <v>2.5</v>
      </c>
      <c r="G212" s="33" t="s">
        <v>51</v>
      </c>
      <c r="H212" s="33">
        <v>86000</v>
      </c>
      <c r="I212" s="33">
        <f t="shared" si="32"/>
        <v>215000</v>
      </c>
      <c r="J212" s="37" t="s">
        <v>241</v>
      </c>
      <c r="K212" s="90" t="s">
        <v>1262</v>
      </c>
      <c r="L212" s="9">
        <f t="shared" si="33"/>
        <v>215000</v>
      </c>
      <c r="M212" s="56">
        <v>215000</v>
      </c>
      <c r="N212" s="56"/>
      <c r="O212" s="9">
        <f t="shared" si="34"/>
        <v>0</v>
      </c>
      <c r="P212" s="56"/>
      <c r="Q212" s="56"/>
      <c r="R212" s="9">
        <f t="shared" si="35"/>
        <v>0</v>
      </c>
      <c r="S212" s="56"/>
      <c r="T212" s="56"/>
      <c r="U212" s="9">
        <f t="shared" si="36"/>
        <v>0</v>
      </c>
      <c r="V212" s="56"/>
      <c r="W212" s="56"/>
      <c r="X212" s="9">
        <f t="shared" si="37"/>
        <v>0</v>
      </c>
      <c r="Y212" s="56"/>
      <c r="Z212" s="56"/>
      <c r="AA212" s="10">
        <f t="shared" si="38"/>
        <v>0</v>
      </c>
      <c r="AB212" s="157">
        <v>46015</v>
      </c>
    </row>
    <row r="213" spans="1:28" ht="15.75" x14ac:dyDescent="0.25">
      <c r="A213" s="32">
        <v>45986</v>
      </c>
      <c r="B213" s="33" t="s">
        <v>217</v>
      </c>
      <c r="C213" s="33"/>
      <c r="D213" s="33" t="s">
        <v>41</v>
      </c>
      <c r="E213" s="33" t="s">
        <v>135</v>
      </c>
      <c r="F213" s="33">
        <v>29.2</v>
      </c>
      <c r="G213" s="33" t="s">
        <v>51</v>
      </c>
      <c r="H213" s="33">
        <v>43000</v>
      </c>
      <c r="I213" s="33">
        <f t="shared" si="32"/>
        <v>1255600</v>
      </c>
      <c r="J213" s="82" t="s">
        <v>38</v>
      </c>
      <c r="K213" s="107" t="s">
        <v>1262</v>
      </c>
      <c r="L213" s="9">
        <f t="shared" si="33"/>
        <v>370100</v>
      </c>
      <c r="M213" s="56">
        <v>370100</v>
      </c>
      <c r="N213" s="56"/>
      <c r="O213" s="9">
        <f t="shared" si="34"/>
        <v>0</v>
      </c>
      <c r="P213" s="56"/>
      <c r="Q213" s="56"/>
      <c r="R213" s="9">
        <f t="shared" si="35"/>
        <v>0</v>
      </c>
      <c r="S213" s="56"/>
      <c r="T213" s="56"/>
      <c r="U213" s="9">
        <f t="shared" si="36"/>
        <v>0</v>
      </c>
      <c r="V213" s="56"/>
      <c r="W213" s="56"/>
      <c r="X213" s="9">
        <f t="shared" si="37"/>
        <v>0</v>
      </c>
      <c r="Y213" s="56"/>
      <c r="Z213" s="56"/>
      <c r="AA213" s="10">
        <f t="shared" si="38"/>
        <v>885500</v>
      </c>
      <c r="AB213" s="157"/>
    </row>
    <row r="214" spans="1:28" ht="15.75" x14ac:dyDescent="0.25">
      <c r="A214" s="32">
        <v>45986</v>
      </c>
      <c r="B214" s="33" t="s">
        <v>147</v>
      </c>
      <c r="C214" s="33"/>
      <c r="D214" s="33" t="s">
        <v>41</v>
      </c>
      <c r="E214" s="33" t="s">
        <v>148</v>
      </c>
      <c r="F214" s="33">
        <v>300</v>
      </c>
      <c r="G214" s="33" t="s">
        <v>51</v>
      </c>
      <c r="H214" s="33">
        <v>60000</v>
      </c>
      <c r="I214" s="33">
        <f t="shared" si="32"/>
        <v>18000000</v>
      </c>
      <c r="J214" s="82" t="s">
        <v>38</v>
      </c>
      <c r="K214" s="130" t="s">
        <v>1288</v>
      </c>
      <c r="L214" s="9">
        <f t="shared" si="33"/>
        <v>0</v>
      </c>
      <c r="M214" s="56"/>
      <c r="N214" s="56"/>
      <c r="O214" s="9">
        <f t="shared" si="34"/>
        <v>0</v>
      </c>
      <c r="P214" s="56"/>
      <c r="Q214" s="56"/>
      <c r="R214" s="9">
        <f t="shared" si="35"/>
        <v>0</v>
      </c>
      <c r="S214" s="56"/>
      <c r="T214" s="56"/>
      <c r="U214" s="9">
        <f t="shared" si="36"/>
        <v>0</v>
      </c>
      <c r="V214" s="56"/>
      <c r="W214" s="56"/>
      <c r="X214" s="9">
        <f t="shared" si="37"/>
        <v>0</v>
      </c>
      <c r="Y214" s="56"/>
      <c r="Z214" s="56"/>
      <c r="AA214" s="10">
        <f t="shared" si="38"/>
        <v>18000000</v>
      </c>
      <c r="AB214" s="157"/>
    </row>
    <row r="215" spans="1:28" ht="15.75" x14ac:dyDescent="0.25">
      <c r="A215" s="32">
        <v>45986</v>
      </c>
      <c r="B215" s="33" t="s">
        <v>164</v>
      </c>
      <c r="C215" s="33"/>
      <c r="D215" s="33" t="s">
        <v>41</v>
      </c>
      <c r="E215" s="33" t="s">
        <v>95</v>
      </c>
      <c r="F215" s="33">
        <v>5200</v>
      </c>
      <c r="G215" s="33" t="s">
        <v>29</v>
      </c>
      <c r="H215" s="33">
        <v>3700</v>
      </c>
      <c r="I215" s="33">
        <f t="shared" si="32"/>
        <v>19240000</v>
      </c>
      <c r="J215" s="37" t="s">
        <v>240</v>
      </c>
      <c r="K215" s="33" t="s">
        <v>1288</v>
      </c>
      <c r="L215" s="9">
        <f t="shared" si="33"/>
        <v>0</v>
      </c>
      <c r="M215" s="56"/>
      <c r="N215" s="56"/>
      <c r="O215" s="9">
        <f t="shared" si="34"/>
        <v>19240000</v>
      </c>
      <c r="P215" s="56">
        <v>19240000</v>
      </c>
      <c r="Q215" s="56"/>
      <c r="R215" s="9">
        <f t="shared" si="35"/>
        <v>0</v>
      </c>
      <c r="S215" s="56"/>
      <c r="T215" s="56"/>
      <c r="U215" s="9">
        <f t="shared" si="36"/>
        <v>0</v>
      </c>
      <c r="V215" s="56"/>
      <c r="W215" s="56"/>
      <c r="X215" s="9">
        <f t="shared" si="37"/>
        <v>0</v>
      </c>
      <c r="Y215" s="56"/>
      <c r="Z215" s="56"/>
      <c r="AA215" s="10">
        <f t="shared" si="38"/>
        <v>0</v>
      </c>
      <c r="AB215" s="157">
        <v>46017</v>
      </c>
    </row>
    <row r="216" spans="1:28" ht="15.75" x14ac:dyDescent="0.25">
      <c r="A216" s="32">
        <v>45986</v>
      </c>
      <c r="B216" s="33" t="s">
        <v>96</v>
      </c>
      <c r="C216" s="33"/>
      <c r="D216" s="33" t="s">
        <v>41</v>
      </c>
      <c r="E216" s="33" t="s">
        <v>190</v>
      </c>
      <c r="F216" s="33">
        <v>240</v>
      </c>
      <c r="G216" s="33" t="s">
        <v>51</v>
      </c>
      <c r="H216" s="33">
        <v>42000</v>
      </c>
      <c r="I216" s="33">
        <f t="shared" si="32"/>
        <v>10080000</v>
      </c>
      <c r="J216" s="37" t="s">
        <v>240</v>
      </c>
      <c r="K216" s="90" t="s">
        <v>1283</v>
      </c>
      <c r="L216" s="9">
        <f t="shared" si="33"/>
        <v>0</v>
      </c>
      <c r="M216" s="56"/>
      <c r="N216" s="56"/>
      <c r="O216" s="9">
        <f t="shared" si="34"/>
        <v>10080000</v>
      </c>
      <c r="P216" s="56">
        <v>421000</v>
      </c>
      <c r="Q216" s="56">
        <v>9659000</v>
      </c>
      <c r="R216" s="9">
        <f t="shared" si="35"/>
        <v>0</v>
      </c>
      <c r="S216" s="56"/>
      <c r="T216" s="56"/>
      <c r="U216" s="9">
        <f t="shared" si="36"/>
        <v>0</v>
      </c>
      <c r="V216" s="56"/>
      <c r="W216" s="56"/>
      <c r="X216" s="9">
        <f t="shared" si="37"/>
        <v>0</v>
      </c>
      <c r="Y216" s="56"/>
      <c r="Z216" s="56"/>
      <c r="AA216" s="10">
        <f t="shared" si="38"/>
        <v>0</v>
      </c>
      <c r="AB216" s="157">
        <v>46016</v>
      </c>
    </row>
    <row r="217" spans="1:28" ht="15.75" x14ac:dyDescent="0.25">
      <c r="A217" s="32"/>
      <c r="B217" s="59" t="s">
        <v>194</v>
      </c>
      <c r="C217" s="59"/>
      <c r="D217" s="59"/>
      <c r="E217" s="59"/>
      <c r="F217" s="59"/>
      <c r="G217" s="59"/>
      <c r="H217" s="59"/>
      <c r="I217" s="59">
        <f t="shared" si="32"/>
        <v>0</v>
      </c>
      <c r="J217" s="37" t="s">
        <v>34</v>
      </c>
      <c r="K217" s="33" t="s">
        <v>1351</v>
      </c>
      <c r="L217" s="9">
        <f t="shared" si="33"/>
        <v>0</v>
      </c>
      <c r="M217" s="56"/>
      <c r="N217" s="56"/>
      <c r="O217" s="9">
        <f t="shared" si="34"/>
        <v>19780000</v>
      </c>
      <c r="P217" s="56">
        <v>19780000</v>
      </c>
      <c r="Q217" s="56"/>
      <c r="R217" s="9">
        <f t="shared" si="35"/>
        <v>0</v>
      </c>
      <c r="S217" s="56"/>
      <c r="T217" s="56"/>
      <c r="U217" s="9">
        <f t="shared" si="36"/>
        <v>0</v>
      </c>
      <c r="V217" s="56"/>
      <c r="W217" s="56"/>
      <c r="X217" s="9">
        <f t="shared" si="37"/>
        <v>0</v>
      </c>
      <c r="Y217" s="56"/>
      <c r="Z217" s="56"/>
      <c r="AA217" s="10">
        <f t="shared" si="38"/>
        <v>-19780000</v>
      </c>
      <c r="AB217" s="157">
        <v>46021</v>
      </c>
    </row>
    <row r="218" spans="1:28" ht="15.75" x14ac:dyDescent="0.25">
      <c r="A218" s="32"/>
      <c r="B218" s="59" t="s">
        <v>194</v>
      </c>
      <c r="C218" s="59"/>
      <c r="D218" s="59"/>
      <c r="E218" s="59"/>
      <c r="F218" s="59"/>
      <c r="G218" s="59"/>
      <c r="H218" s="59"/>
      <c r="I218" s="59">
        <f t="shared" si="32"/>
        <v>0</v>
      </c>
      <c r="J218" s="37" t="s">
        <v>34</v>
      </c>
      <c r="K218" s="33" t="s">
        <v>1352</v>
      </c>
      <c r="L218" s="9">
        <f t="shared" ref="L218:L219" si="39">M218+N218</f>
        <v>0</v>
      </c>
      <c r="M218" s="56"/>
      <c r="N218" s="56"/>
      <c r="O218" s="9">
        <f t="shared" ref="O218:O219" si="40">P218+Q218</f>
        <v>26350000</v>
      </c>
      <c r="P218" s="56">
        <v>26350000</v>
      </c>
      <c r="Q218" s="56"/>
      <c r="R218" s="9">
        <f t="shared" ref="R218:R219" si="41">S218+T218</f>
        <v>0</v>
      </c>
      <c r="S218" s="56"/>
      <c r="T218" s="56"/>
      <c r="U218" s="9">
        <f t="shared" ref="U218:U219" si="42">V218+W218</f>
        <v>0</v>
      </c>
      <c r="V218" s="56"/>
      <c r="W218" s="56"/>
      <c r="X218" s="9">
        <f t="shared" ref="X218:X219" si="43">Y218+Z218</f>
        <v>0</v>
      </c>
      <c r="Y218" s="56"/>
      <c r="Z218" s="56"/>
      <c r="AA218" s="10">
        <f t="shared" ref="AA218:AA219" si="44">C218+I218-L218-O218-U218-X218-R218</f>
        <v>-26350000</v>
      </c>
      <c r="AB218" s="157">
        <v>46021</v>
      </c>
    </row>
    <row r="219" spans="1:28" ht="15.75" x14ac:dyDescent="0.25">
      <c r="A219" s="32"/>
      <c r="B219" s="59" t="s">
        <v>194</v>
      </c>
      <c r="C219" s="59"/>
      <c r="D219" s="59"/>
      <c r="E219" s="59"/>
      <c r="F219" s="59"/>
      <c r="G219" s="59"/>
      <c r="H219" s="59"/>
      <c r="I219" s="59">
        <f t="shared" si="32"/>
        <v>0</v>
      </c>
      <c r="J219" s="37" t="s">
        <v>34</v>
      </c>
      <c r="K219" s="33" t="s">
        <v>1353</v>
      </c>
      <c r="L219" s="9">
        <f t="shared" si="39"/>
        <v>0</v>
      </c>
      <c r="M219" s="56"/>
      <c r="N219" s="56"/>
      <c r="O219" s="9">
        <f t="shared" si="40"/>
        <v>38806000</v>
      </c>
      <c r="P219" s="56">
        <v>38806000</v>
      </c>
      <c r="Q219" s="56"/>
      <c r="R219" s="9">
        <f t="shared" si="41"/>
        <v>0</v>
      </c>
      <c r="S219" s="56"/>
      <c r="T219" s="56"/>
      <c r="U219" s="9">
        <f t="shared" si="42"/>
        <v>0</v>
      </c>
      <c r="V219" s="56"/>
      <c r="W219" s="56"/>
      <c r="X219" s="9">
        <f t="shared" si="43"/>
        <v>0</v>
      </c>
      <c r="Y219" s="56"/>
      <c r="Z219" s="56"/>
      <c r="AA219" s="10">
        <f t="shared" si="44"/>
        <v>-38806000</v>
      </c>
      <c r="AB219" s="157">
        <v>46021</v>
      </c>
    </row>
    <row r="220" spans="1:28" ht="15.75" x14ac:dyDescent="0.25">
      <c r="A220" s="32"/>
      <c r="B220" s="59" t="s">
        <v>257</v>
      </c>
      <c r="C220" s="59"/>
      <c r="D220" s="59"/>
      <c r="E220" s="59"/>
      <c r="F220" s="59"/>
      <c r="G220" s="59"/>
      <c r="H220" s="59"/>
      <c r="I220" s="59">
        <f t="shared" si="32"/>
        <v>0</v>
      </c>
      <c r="J220" s="37" t="s">
        <v>34</v>
      </c>
      <c r="K220" s="33"/>
      <c r="L220" s="9">
        <f t="shared" si="33"/>
        <v>0</v>
      </c>
      <c r="M220" s="56"/>
      <c r="N220" s="56"/>
      <c r="O220" s="9">
        <f t="shared" si="34"/>
        <v>800000</v>
      </c>
      <c r="P220" s="56">
        <v>800000</v>
      </c>
      <c r="Q220" s="56"/>
      <c r="R220" s="9">
        <f t="shared" si="35"/>
        <v>0</v>
      </c>
      <c r="S220" s="56"/>
      <c r="T220" s="56"/>
      <c r="U220" s="9">
        <f t="shared" si="36"/>
        <v>0</v>
      </c>
      <c r="V220" s="56"/>
      <c r="W220" s="56"/>
      <c r="X220" s="9">
        <f t="shared" si="37"/>
        <v>0</v>
      </c>
      <c r="Y220" s="56"/>
      <c r="Z220" s="56"/>
      <c r="AA220" s="10">
        <f t="shared" si="38"/>
        <v>-800000</v>
      </c>
      <c r="AB220" s="157">
        <v>45994</v>
      </c>
    </row>
    <row r="221" spans="1:28" ht="15.75" x14ac:dyDescent="0.25">
      <c r="A221" s="32">
        <v>45987</v>
      </c>
      <c r="B221" s="33" t="s">
        <v>201</v>
      </c>
      <c r="C221" s="33"/>
      <c r="D221" s="33" t="s">
        <v>31</v>
      </c>
      <c r="E221" s="33" t="s">
        <v>102</v>
      </c>
      <c r="F221" s="33">
        <v>60</v>
      </c>
      <c r="G221" s="33" t="s">
        <v>74</v>
      </c>
      <c r="H221" s="33">
        <v>65000</v>
      </c>
      <c r="I221" s="33">
        <f t="shared" si="32"/>
        <v>3900000</v>
      </c>
      <c r="J221" s="37" t="s">
        <v>240</v>
      </c>
      <c r="K221" s="33" t="s">
        <v>1248</v>
      </c>
      <c r="L221" s="9">
        <f t="shared" si="33"/>
        <v>0</v>
      </c>
      <c r="M221" s="56"/>
      <c r="N221" s="56"/>
      <c r="O221" s="9">
        <f t="shared" si="34"/>
        <v>3900000</v>
      </c>
      <c r="P221" s="56">
        <v>3900000</v>
      </c>
      <c r="Q221" s="56"/>
      <c r="R221" s="9">
        <f t="shared" si="35"/>
        <v>0</v>
      </c>
      <c r="S221" s="56"/>
      <c r="T221" s="56"/>
      <c r="U221" s="9">
        <f t="shared" si="36"/>
        <v>0</v>
      </c>
      <c r="V221" s="56"/>
      <c r="W221" s="56"/>
      <c r="X221" s="9">
        <f t="shared" si="37"/>
        <v>0</v>
      </c>
      <c r="Y221" s="56"/>
      <c r="Z221" s="56"/>
      <c r="AA221" s="10">
        <f t="shared" si="38"/>
        <v>0</v>
      </c>
      <c r="AB221" s="157">
        <v>45993</v>
      </c>
    </row>
    <row r="222" spans="1:28" ht="15.75" x14ac:dyDescent="0.25">
      <c r="A222" s="32">
        <v>45987</v>
      </c>
      <c r="B222" s="33" t="s">
        <v>676</v>
      </c>
      <c r="C222" s="33"/>
      <c r="D222" s="33" t="s">
        <v>41</v>
      </c>
      <c r="E222" s="33" t="s">
        <v>110</v>
      </c>
      <c r="F222" s="33">
        <v>400</v>
      </c>
      <c r="G222" s="33" t="s">
        <v>29</v>
      </c>
      <c r="H222" s="33">
        <v>1900</v>
      </c>
      <c r="I222" s="33">
        <f t="shared" si="32"/>
        <v>760000</v>
      </c>
      <c r="J222" s="37" t="s">
        <v>241</v>
      </c>
      <c r="K222" s="90" t="s">
        <v>1295</v>
      </c>
      <c r="L222" s="9">
        <f t="shared" si="33"/>
        <v>760000</v>
      </c>
      <c r="M222" s="56">
        <v>760000</v>
      </c>
      <c r="N222" s="56"/>
      <c r="O222" s="9">
        <f t="shared" si="34"/>
        <v>0</v>
      </c>
      <c r="P222" s="56"/>
      <c r="Q222" s="56"/>
      <c r="R222" s="9">
        <f t="shared" si="35"/>
        <v>0</v>
      </c>
      <c r="S222" s="56"/>
      <c r="T222" s="56"/>
      <c r="U222" s="9">
        <f t="shared" si="36"/>
        <v>0</v>
      </c>
      <c r="V222" s="56"/>
      <c r="W222" s="56"/>
      <c r="X222" s="9">
        <f t="shared" si="37"/>
        <v>0</v>
      </c>
      <c r="Y222" s="56"/>
      <c r="Z222" s="56"/>
      <c r="AA222" s="10">
        <f t="shared" si="38"/>
        <v>0</v>
      </c>
      <c r="AB222" s="157">
        <v>45992</v>
      </c>
    </row>
    <row r="223" spans="1:28" ht="15.75" x14ac:dyDescent="0.25">
      <c r="A223" s="32">
        <v>45987</v>
      </c>
      <c r="B223" s="33" t="s">
        <v>191</v>
      </c>
      <c r="C223" s="33"/>
      <c r="D223" s="33" t="s">
        <v>31</v>
      </c>
      <c r="E223" s="33" t="s">
        <v>98</v>
      </c>
      <c r="F223" s="33">
        <v>22.6</v>
      </c>
      <c r="G223" s="33" t="s">
        <v>51</v>
      </c>
      <c r="H223" s="33">
        <v>43000</v>
      </c>
      <c r="I223" s="33">
        <f t="shared" si="32"/>
        <v>971800.00000000012</v>
      </c>
      <c r="J223" s="37" t="s">
        <v>241</v>
      </c>
      <c r="K223" s="90" t="s">
        <v>1248</v>
      </c>
      <c r="L223" s="9">
        <f t="shared" si="33"/>
        <v>197100</v>
      </c>
      <c r="M223" s="56">
        <v>197100</v>
      </c>
      <c r="N223" s="56"/>
      <c r="O223" s="9">
        <f t="shared" si="34"/>
        <v>0</v>
      </c>
      <c r="P223" s="56"/>
      <c r="Q223" s="56"/>
      <c r="R223" s="9">
        <f t="shared" si="35"/>
        <v>0</v>
      </c>
      <c r="S223" s="56"/>
      <c r="T223" s="56"/>
      <c r="U223" s="9">
        <f t="shared" si="36"/>
        <v>774700</v>
      </c>
      <c r="V223" s="56">
        <v>774700</v>
      </c>
      <c r="W223" s="56"/>
      <c r="X223" s="9">
        <f t="shared" si="37"/>
        <v>0</v>
      </c>
      <c r="Y223" s="56"/>
      <c r="Z223" s="56"/>
      <c r="AA223" s="10">
        <f t="shared" si="38"/>
        <v>1.1641532182693481E-10</v>
      </c>
      <c r="AB223" s="157">
        <v>46002</v>
      </c>
    </row>
    <row r="224" spans="1:28" ht="15.75" x14ac:dyDescent="0.25">
      <c r="A224" s="32">
        <v>45987</v>
      </c>
      <c r="B224" s="33" t="s">
        <v>170</v>
      </c>
      <c r="C224" s="33"/>
      <c r="D224" s="33" t="s">
        <v>31</v>
      </c>
      <c r="E224" s="33" t="s">
        <v>102</v>
      </c>
      <c r="F224" s="33">
        <v>4</v>
      </c>
      <c r="G224" s="33" t="s">
        <v>74</v>
      </c>
      <c r="H224" s="33">
        <v>65000</v>
      </c>
      <c r="I224" s="33">
        <f t="shared" si="32"/>
        <v>260000</v>
      </c>
      <c r="J224" s="37" t="s">
        <v>241</v>
      </c>
      <c r="K224" s="33"/>
      <c r="L224" s="9">
        <f t="shared" si="33"/>
        <v>260000</v>
      </c>
      <c r="M224" s="56">
        <v>250000</v>
      </c>
      <c r="N224" s="56">
        <v>10000</v>
      </c>
      <c r="O224" s="9">
        <f t="shared" si="34"/>
        <v>0</v>
      </c>
      <c r="P224" s="56"/>
      <c r="Q224" s="56"/>
      <c r="R224" s="9">
        <f t="shared" si="35"/>
        <v>0</v>
      </c>
      <c r="S224" s="56"/>
      <c r="T224" s="56"/>
      <c r="U224" s="9">
        <f t="shared" si="36"/>
        <v>0</v>
      </c>
      <c r="V224" s="56"/>
      <c r="W224" s="56"/>
      <c r="X224" s="9">
        <f t="shared" si="37"/>
        <v>0</v>
      </c>
      <c r="Y224" s="56"/>
      <c r="Z224" s="56"/>
      <c r="AA224" s="10">
        <f t="shared" si="38"/>
        <v>0</v>
      </c>
      <c r="AB224" s="157">
        <v>45987</v>
      </c>
    </row>
    <row r="225" spans="1:28" ht="15.75" x14ac:dyDescent="0.25">
      <c r="A225" s="32">
        <v>45987</v>
      </c>
      <c r="B225" s="33" t="s">
        <v>663</v>
      </c>
      <c r="C225" s="33"/>
      <c r="D225" s="33" t="s">
        <v>41</v>
      </c>
      <c r="E225" s="33" t="s">
        <v>86</v>
      </c>
      <c r="F225" s="33">
        <v>25</v>
      </c>
      <c r="G225" s="33" t="s">
        <v>51</v>
      </c>
      <c r="H225" s="33">
        <v>95400</v>
      </c>
      <c r="I225" s="33">
        <f t="shared" si="32"/>
        <v>2385000</v>
      </c>
      <c r="J225" s="82" t="s">
        <v>38</v>
      </c>
      <c r="K225" s="130" t="s">
        <v>1248</v>
      </c>
      <c r="L225" s="9">
        <f t="shared" si="33"/>
        <v>0</v>
      </c>
      <c r="M225" s="56"/>
      <c r="N225" s="56"/>
      <c r="O225" s="9">
        <f t="shared" si="34"/>
        <v>0</v>
      </c>
      <c r="P225" s="56"/>
      <c r="Q225" s="56"/>
      <c r="R225" s="9">
        <f t="shared" si="35"/>
        <v>0</v>
      </c>
      <c r="S225" s="56"/>
      <c r="T225" s="56"/>
      <c r="U225" s="9">
        <f t="shared" si="36"/>
        <v>0</v>
      </c>
      <c r="V225" s="56"/>
      <c r="W225" s="56"/>
      <c r="X225" s="9">
        <f t="shared" si="37"/>
        <v>0</v>
      </c>
      <c r="Y225" s="56"/>
      <c r="Z225" s="56"/>
      <c r="AA225" s="10">
        <f t="shared" si="38"/>
        <v>2385000</v>
      </c>
      <c r="AB225" s="157"/>
    </row>
    <row r="226" spans="1:28" ht="15.75" x14ac:dyDescent="0.25">
      <c r="A226" s="32">
        <v>45987</v>
      </c>
      <c r="B226" s="33" t="s">
        <v>173</v>
      </c>
      <c r="C226" s="33"/>
      <c r="D226" s="33" t="s">
        <v>31</v>
      </c>
      <c r="E226" s="33" t="s">
        <v>123</v>
      </c>
      <c r="F226" s="33">
        <v>10</v>
      </c>
      <c r="G226" s="33" t="s">
        <v>51</v>
      </c>
      <c r="H226" s="33">
        <v>100000</v>
      </c>
      <c r="I226" s="33">
        <f t="shared" si="32"/>
        <v>1000000</v>
      </c>
      <c r="J226" s="37" t="s">
        <v>240</v>
      </c>
      <c r="K226" s="33" t="s">
        <v>1248</v>
      </c>
      <c r="L226" s="9">
        <f t="shared" si="33"/>
        <v>0</v>
      </c>
      <c r="M226" s="56"/>
      <c r="N226" s="56"/>
      <c r="O226" s="9">
        <f t="shared" si="34"/>
        <v>1000000</v>
      </c>
      <c r="P226" s="56">
        <v>1000000</v>
      </c>
      <c r="Q226" s="56"/>
      <c r="R226" s="9">
        <f t="shared" si="35"/>
        <v>0</v>
      </c>
      <c r="S226" s="56"/>
      <c r="T226" s="56"/>
      <c r="U226" s="9">
        <f t="shared" si="36"/>
        <v>0</v>
      </c>
      <c r="V226" s="56"/>
      <c r="W226" s="56"/>
      <c r="X226" s="9">
        <f t="shared" si="37"/>
        <v>0</v>
      </c>
      <c r="Y226" s="56"/>
      <c r="Z226" s="56"/>
      <c r="AA226" s="10">
        <f t="shared" si="38"/>
        <v>0</v>
      </c>
      <c r="AB226" s="157">
        <v>45992</v>
      </c>
    </row>
    <row r="227" spans="1:28" ht="15.75" x14ac:dyDescent="0.25">
      <c r="A227" s="32">
        <v>45988</v>
      </c>
      <c r="B227" s="33" t="s">
        <v>121</v>
      </c>
      <c r="C227" s="33"/>
      <c r="D227" s="33" t="s">
        <v>41</v>
      </c>
      <c r="E227" s="33" t="s">
        <v>1291</v>
      </c>
      <c r="F227" s="33">
        <v>50</v>
      </c>
      <c r="G227" s="33" t="s">
        <v>25</v>
      </c>
      <c r="H227" s="178"/>
      <c r="I227" s="33">
        <f t="shared" si="32"/>
        <v>0</v>
      </c>
      <c r="J227" s="82" t="s">
        <v>38</v>
      </c>
      <c r="K227" s="33"/>
      <c r="L227" s="9">
        <f t="shared" si="33"/>
        <v>0</v>
      </c>
      <c r="M227" s="56"/>
      <c r="N227" s="56"/>
      <c r="O227" s="9">
        <f t="shared" si="34"/>
        <v>0</v>
      </c>
      <c r="P227" s="56"/>
      <c r="Q227" s="56"/>
      <c r="R227" s="9">
        <f t="shared" si="35"/>
        <v>0</v>
      </c>
      <c r="S227" s="56"/>
      <c r="T227" s="56"/>
      <c r="U227" s="9">
        <f t="shared" si="36"/>
        <v>0</v>
      </c>
      <c r="V227" s="56"/>
      <c r="W227" s="56"/>
      <c r="X227" s="9">
        <f t="shared" si="37"/>
        <v>0</v>
      </c>
      <c r="Y227" s="56"/>
      <c r="Z227" s="56"/>
      <c r="AA227" s="10">
        <f t="shared" si="38"/>
        <v>0</v>
      </c>
      <c r="AB227" s="157"/>
    </row>
    <row r="228" spans="1:28" ht="15.75" x14ac:dyDescent="0.25">
      <c r="A228" s="32">
        <v>45988</v>
      </c>
      <c r="B228" s="33" t="s">
        <v>217</v>
      </c>
      <c r="C228" s="33"/>
      <c r="D228" s="33" t="s">
        <v>41</v>
      </c>
      <c r="E228" s="33" t="s">
        <v>945</v>
      </c>
      <c r="F228" s="33">
        <v>1400</v>
      </c>
      <c r="G228" s="33" t="s">
        <v>29</v>
      </c>
      <c r="H228" s="33">
        <v>2000</v>
      </c>
      <c r="I228" s="33">
        <f t="shared" si="32"/>
        <v>2800000</v>
      </c>
      <c r="J228" s="37" t="s">
        <v>241</v>
      </c>
      <c r="K228" s="90" t="s">
        <v>1262</v>
      </c>
      <c r="L228" s="9">
        <f t="shared" si="33"/>
        <v>2800000</v>
      </c>
      <c r="M228" s="56">
        <v>2800000</v>
      </c>
      <c r="N228" s="56"/>
      <c r="O228" s="9">
        <f t="shared" si="34"/>
        <v>0</v>
      </c>
      <c r="P228" s="56"/>
      <c r="Q228" s="56"/>
      <c r="R228" s="9">
        <f t="shared" si="35"/>
        <v>0</v>
      </c>
      <c r="S228" s="56"/>
      <c r="T228" s="56"/>
      <c r="U228" s="9">
        <f t="shared" si="36"/>
        <v>0</v>
      </c>
      <c r="V228" s="56"/>
      <c r="W228" s="56"/>
      <c r="X228" s="9">
        <f t="shared" si="37"/>
        <v>0</v>
      </c>
      <c r="Y228" s="56"/>
      <c r="Z228" s="56"/>
      <c r="AA228" s="10">
        <f t="shared" si="38"/>
        <v>0</v>
      </c>
      <c r="AB228" s="157">
        <v>46015</v>
      </c>
    </row>
    <row r="229" spans="1:28" ht="15.75" x14ac:dyDescent="0.25">
      <c r="A229" s="32">
        <v>45988</v>
      </c>
      <c r="B229" s="33" t="s">
        <v>67</v>
      </c>
      <c r="C229" s="33"/>
      <c r="D229" s="33" t="s">
        <v>41</v>
      </c>
      <c r="E229" s="33" t="s">
        <v>68</v>
      </c>
      <c r="F229" s="33">
        <v>100</v>
      </c>
      <c r="G229" s="33" t="s">
        <v>25</v>
      </c>
      <c r="H229" s="178"/>
      <c r="I229" s="33">
        <f t="shared" si="32"/>
        <v>0</v>
      </c>
      <c r="J229" s="82" t="s">
        <v>38</v>
      </c>
      <c r="K229" s="33"/>
      <c r="L229" s="9">
        <f t="shared" si="33"/>
        <v>0</v>
      </c>
      <c r="M229" s="56"/>
      <c r="N229" s="56"/>
      <c r="O229" s="9">
        <f t="shared" si="34"/>
        <v>0</v>
      </c>
      <c r="P229" s="56"/>
      <c r="Q229" s="56"/>
      <c r="R229" s="9">
        <f t="shared" si="35"/>
        <v>0</v>
      </c>
      <c r="S229" s="56"/>
      <c r="T229" s="56"/>
      <c r="U229" s="9">
        <f t="shared" si="36"/>
        <v>0</v>
      </c>
      <c r="V229" s="56"/>
      <c r="W229" s="56"/>
      <c r="X229" s="9">
        <f t="shared" si="37"/>
        <v>0</v>
      </c>
      <c r="Y229" s="56"/>
      <c r="Z229" s="56"/>
      <c r="AA229" s="10">
        <f t="shared" si="38"/>
        <v>0</v>
      </c>
      <c r="AB229" s="157"/>
    </row>
    <row r="230" spans="1:28" ht="15.75" x14ac:dyDescent="0.25">
      <c r="A230" s="32">
        <v>45988</v>
      </c>
      <c r="B230" s="33" t="s">
        <v>67</v>
      </c>
      <c r="C230" s="33"/>
      <c r="D230" s="33" t="s">
        <v>41</v>
      </c>
      <c r="E230" s="33" t="s">
        <v>293</v>
      </c>
      <c r="F230" s="33">
        <v>200</v>
      </c>
      <c r="G230" s="33" t="s">
        <v>74</v>
      </c>
      <c r="H230" s="33">
        <v>65000</v>
      </c>
      <c r="I230" s="33">
        <f t="shared" si="32"/>
        <v>13000000</v>
      </c>
      <c r="J230" s="82" t="s">
        <v>38</v>
      </c>
      <c r="K230" s="130" t="s">
        <v>1283</v>
      </c>
      <c r="L230" s="9">
        <f t="shared" si="33"/>
        <v>0</v>
      </c>
      <c r="M230" s="56"/>
      <c r="N230" s="56"/>
      <c r="O230" s="9">
        <f t="shared" si="34"/>
        <v>0</v>
      </c>
      <c r="P230" s="56"/>
      <c r="Q230" s="56"/>
      <c r="R230" s="9">
        <f t="shared" si="35"/>
        <v>0</v>
      </c>
      <c r="S230" s="56"/>
      <c r="T230" s="56"/>
      <c r="U230" s="9">
        <f t="shared" si="36"/>
        <v>0</v>
      </c>
      <c r="V230" s="56"/>
      <c r="W230" s="56"/>
      <c r="X230" s="9">
        <f t="shared" si="37"/>
        <v>0</v>
      </c>
      <c r="Y230" s="56"/>
      <c r="Z230" s="56"/>
      <c r="AA230" s="10">
        <f t="shared" si="38"/>
        <v>13000000</v>
      </c>
      <c r="AB230" s="157"/>
    </row>
    <row r="231" spans="1:28" ht="15.75" x14ac:dyDescent="0.25">
      <c r="A231" s="32">
        <v>45988</v>
      </c>
      <c r="B231" s="33" t="s">
        <v>164</v>
      </c>
      <c r="C231" s="33"/>
      <c r="D231" s="33" t="s">
        <v>31</v>
      </c>
      <c r="E231" s="33" t="s">
        <v>228</v>
      </c>
      <c r="F231" s="33">
        <v>1</v>
      </c>
      <c r="G231" s="33" t="s">
        <v>779</v>
      </c>
      <c r="H231" s="33">
        <v>900000</v>
      </c>
      <c r="I231" s="33">
        <f t="shared" si="32"/>
        <v>900000</v>
      </c>
      <c r="J231" s="37" t="s">
        <v>240</v>
      </c>
      <c r="K231" s="90" t="s">
        <v>1266</v>
      </c>
      <c r="L231" s="9">
        <f t="shared" si="33"/>
        <v>0</v>
      </c>
      <c r="M231" s="56"/>
      <c r="N231" s="56"/>
      <c r="O231" s="9">
        <f t="shared" si="34"/>
        <v>900000</v>
      </c>
      <c r="P231" s="56">
        <v>900000</v>
      </c>
      <c r="Q231" s="56"/>
      <c r="R231" s="9">
        <f t="shared" si="35"/>
        <v>0</v>
      </c>
      <c r="S231" s="56"/>
      <c r="T231" s="56"/>
      <c r="U231" s="9">
        <f t="shared" si="36"/>
        <v>0</v>
      </c>
      <c r="V231" s="56"/>
      <c r="W231" s="56"/>
      <c r="X231" s="9">
        <f t="shared" si="37"/>
        <v>0</v>
      </c>
      <c r="Y231" s="56"/>
      <c r="Z231" s="56"/>
      <c r="AA231" s="10">
        <f t="shared" si="38"/>
        <v>0</v>
      </c>
      <c r="AB231" s="157">
        <v>46017</v>
      </c>
    </row>
    <row r="232" spans="1:28" ht="15.75" x14ac:dyDescent="0.25">
      <c r="A232" s="32">
        <v>45988</v>
      </c>
      <c r="B232" s="33" t="s">
        <v>628</v>
      </c>
      <c r="C232" s="33"/>
      <c r="D232" s="33" t="s">
        <v>31</v>
      </c>
      <c r="E232" s="33" t="s">
        <v>865</v>
      </c>
      <c r="F232" s="33">
        <v>50</v>
      </c>
      <c r="G232" s="33" t="s">
        <v>25</v>
      </c>
      <c r="H232" s="188">
        <v>42500</v>
      </c>
      <c r="I232" s="33">
        <f t="shared" si="32"/>
        <v>2125000</v>
      </c>
      <c r="J232" s="37" t="s">
        <v>241</v>
      </c>
      <c r="K232" s="33"/>
      <c r="L232" s="9">
        <f t="shared" si="33"/>
        <v>2125000</v>
      </c>
      <c r="M232" s="56">
        <v>2125000</v>
      </c>
      <c r="N232" s="56"/>
      <c r="O232" s="9">
        <f t="shared" si="34"/>
        <v>0</v>
      </c>
      <c r="P232" s="56"/>
      <c r="Q232" s="56"/>
      <c r="R232" s="9">
        <f t="shared" si="35"/>
        <v>0</v>
      </c>
      <c r="S232" s="56"/>
      <c r="T232" s="56"/>
      <c r="U232" s="9">
        <f t="shared" si="36"/>
        <v>0</v>
      </c>
      <c r="V232" s="56"/>
      <c r="W232" s="56"/>
      <c r="X232" s="9">
        <f t="shared" si="37"/>
        <v>0</v>
      </c>
      <c r="Y232" s="56"/>
      <c r="Z232" s="56"/>
      <c r="AA232" s="10">
        <f t="shared" si="38"/>
        <v>0</v>
      </c>
      <c r="AB232" s="157">
        <v>46020</v>
      </c>
    </row>
    <row r="233" spans="1:28" ht="15.75" x14ac:dyDescent="0.25">
      <c r="A233" s="32">
        <v>45988</v>
      </c>
      <c r="B233" s="33" t="s">
        <v>48</v>
      </c>
      <c r="C233" s="33"/>
      <c r="D233" s="33" t="s">
        <v>41</v>
      </c>
      <c r="E233" s="33" t="s">
        <v>98</v>
      </c>
      <c r="F233" s="33">
        <v>22.4</v>
      </c>
      <c r="G233" s="33" t="s">
        <v>51</v>
      </c>
      <c r="H233" s="33">
        <v>43000</v>
      </c>
      <c r="I233" s="33">
        <f t="shared" si="32"/>
        <v>963199.99999999988</v>
      </c>
      <c r="J233" s="37" t="s">
        <v>240</v>
      </c>
      <c r="K233" s="90" t="s">
        <v>1284</v>
      </c>
      <c r="L233" s="9">
        <f t="shared" si="33"/>
        <v>0</v>
      </c>
      <c r="M233" s="56"/>
      <c r="N233" s="56"/>
      <c r="O233" s="9">
        <f t="shared" si="34"/>
        <v>963200</v>
      </c>
      <c r="P233" s="56">
        <v>963200</v>
      </c>
      <c r="Q233" s="56"/>
      <c r="R233" s="9">
        <f t="shared" si="35"/>
        <v>0</v>
      </c>
      <c r="S233" s="56"/>
      <c r="T233" s="56"/>
      <c r="U233" s="9">
        <f t="shared" si="36"/>
        <v>0</v>
      </c>
      <c r="V233" s="56"/>
      <c r="W233" s="56"/>
      <c r="X233" s="9">
        <f t="shared" si="37"/>
        <v>0</v>
      </c>
      <c r="Y233" s="56"/>
      <c r="Z233" s="56"/>
      <c r="AA233" s="10">
        <f t="shared" si="38"/>
        <v>-1.1641532182693481E-10</v>
      </c>
      <c r="AB233" s="157">
        <v>45992</v>
      </c>
    </row>
    <row r="234" spans="1:28" ht="15.75" x14ac:dyDescent="0.25">
      <c r="A234" s="32">
        <v>45989</v>
      </c>
      <c r="B234" s="33" t="s">
        <v>397</v>
      </c>
      <c r="C234" s="33"/>
      <c r="D234" s="33" t="s">
        <v>31</v>
      </c>
      <c r="E234" s="33" t="s">
        <v>102</v>
      </c>
      <c r="F234" s="33">
        <v>4</v>
      </c>
      <c r="G234" s="33" t="s">
        <v>74</v>
      </c>
      <c r="H234" s="33">
        <v>65000</v>
      </c>
      <c r="I234" s="33">
        <f t="shared" si="32"/>
        <v>260000</v>
      </c>
      <c r="J234" s="37" t="s">
        <v>240</v>
      </c>
      <c r="K234" s="33"/>
      <c r="L234" s="9">
        <f t="shared" si="33"/>
        <v>0</v>
      </c>
      <c r="M234" s="56"/>
      <c r="N234" s="56"/>
      <c r="O234" s="9">
        <f t="shared" si="34"/>
        <v>260000</v>
      </c>
      <c r="P234" s="56">
        <v>260000</v>
      </c>
      <c r="Q234" s="56"/>
      <c r="R234" s="9">
        <f t="shared" si="35"/>
        <v>0</v>
      </c>
      <c r="S234" s="56"/>
      <c r="T234" s="56"/>
      <c r="U234" s="9">
        <f t="shared" si="36"/>
        <v>0</v>
      </c>
      <c r="V234" s="56"/>
      <c r="W234" s="56"/>
      <c r="X234" s="9">
        <f t="shared" si="37"/>
        <v>0</v>
      </c>
      <c r="Y234" s="56"/>
      <c r="Z234" s="56"/>
      <c r="AA234" s="10">
        <f t="shared" si="38"/>
        <v>0</v>
      </c>
      <c r="AB234" s="157">
        <v>45988</v>
      </c>
    </row>
    <row r="235" spans="1:28" ht="15.75" x14ac:dyDescent="0.25">
      <c r="A235" s="32">
        <v>45990</v>
      </c>
      <c r="B235" s="33" t="s">
        <v>186</v>
      </c>
      <c r="C235" s="33"/>
      <c r="D235" s="33" t="s">
        <v>31</v>
      </c>
      <c r="E235" s="33" t="s">
        <v>86</v>
      </c>
      <c r="F235" s="33">
        <v>25</v>
      </c>
      <c r="G235" s="33" t="s">
        <v>51</v>
      </c>
      <c r="H235" s="33">
        <v>125000</v>
      </c>
      <c r="I235" s="33">
        <f t="shared" si="32"/>
        <v>3125000</v>
      </c>
      <c r="J235" s="37" t="s">
        <v>240</v>
      </c>
      <c r="K235" s="33" t="s">
        <v>1294</v>
      </c>
      <c r="L235" s="9">
        <f t="shared" si="33"/>
        <v>0</v>
      </c>
      <c r="M235" s="56"/>
      <c r="N235" s="56"/>
      <c r="O235" s="9">
        <f t="shared" si="34"/>
        <v>3125000</v>
      </c>
      <c r="P235" s="56">
        <v>3125000</v>
      </c>
      <c r="Q235" s="56"/>
      <c r="R235" s="9">
        <f t="shared" si="35"/>
        <v>0</v>
      </c>
      <c r="S235" s="56"/>
      <c r="T235" s="56"/>
      <c r="U235" s="9">
        <f t="shared" si="36"/>
        <v>0</v>
      </c>
      <c r="V235" s="56"/>
      <c r="W235" s="56"/>
      <c r="X235" s="9">
        <f t="shared" si="37"/>
        <v>0</v>
      </c>
      <c r="Y235" s="56"/>
      <c r="Z235" s="56"/>
      <c r="AA235" s="10">
        <f t="shared" si="38"/>
        <v>0</v>
      </c>
      <c r="AB235" s="157">
        <v>45992</v>
      </c>
    </row>
    <row r="236" spans="1:28" ht="15.75" x14ac:dyDescent="0.25">
      <c r="A236" s="32">
        <v>45990</v>
      </c>
      <c r="B236" s="33" t="s">
        <v>526</v>
      </c>
      <c r="C236" s="33"/>
      <c r="D236" s="33" t="s">
        <v>31</v>
      </c>
      <c r="E236" s="33" t="s">
        <v>95</v>
      </c>
      <c r="F236" s="33">
        <v>500</v>
      </c>
      <c r="G236" s="33" t="s">
        <v>29</v>
      </c>
      <c r="H236" s="33">
        <v>3800</v>
      </c>
      <c r="I236" s="33">
        <f t="shared" si="32"/>
        <v>1900000</v>
      </c>
      <c r="J236" s="37" t="s">
        <v>240</v>
      </c>
      <c r="K236" s="33" t="s">
        <v>1248</v>
      </c>
      <c r="L236" s="9">
        <f t="shared" si="33"/>
        <v>0</v>
      </c>
      <c r="M236" s="56"/>
      <c r="N236" s="56"/>
      <c r="O236" s="9">
        <f t="shared" si="34"/>
        <v>1900000</v>
      </c>
      <c r="P236" s="56">
        <v>1900000</v>
      </c>
      <c r="Q236" s="56"/>
      <c r="R236" s="9">
        <f t="shared" si="35"/>
        <v>0</v>
      </c>
      <c r="S236" s="56"/>
      <c r="T236" s="56"/>
      <c r="U236" s="9">
        <f t="shared" si="36"/>
        <v>0</v>
      </c>
      <c r="V236" s="56"/>
      <c r="W236" s="56"/>
      <c r="X236" s="9">
        <f t="shared" si="37"/>
        <v>0</v>
      </c>
      <c r="Y236" s="56"/>
      <c r="Z236" s="56"/>
      <c r="AA236" s="10">
        <f t="shared" si="38"/>
        <v>0</v>
      </c>
      <c r="AB236" s="157">
        <v>45992</v>
      </c>
    </row>
    <row r="237" spans="1:28" ht="15.75" x14ac:dyDescent="0.25">
      <c r="A237" s="32">
        <v>45990</v>
      </c>
      <c r="B237" s="33" t="s">
        <v>526</v>
      </c>
      <c r="C237" s="33"/>
      <c r="D237" s="33" t="s">
        <v>31</v>
      </c>
      <c r="E237" s="33" t="s">
        <v>110</v>
      </c>
      <c r="F237" s="33">
        <v>2000</v>
      </c>
      <c r="G237" s="33" t="s">
        <v>29</v>
      </c>
      <c r="H237" s="33">
        <v>1900</v>
      </c>
      <c r="I237" s="33">
        <f t="shared" si="32"/>
        <v>3800000</v>
      </c>
      <c r="J237" s="37" t="s">
        <v>240</v>
      </c>
      <c r="K237" s="33" t="s">
        <v>1248</v>
      </c>
      <c r="L237" s="9">
        <f t="shared" si="33"/>
        <v>0</v>
      </c>
      <c r="M237" s="56"/>
      <c r="N237" s="56"/>
      <c r="O237" s="9">
        <f t="shared" si="34"/>
        <v>3800000</v>
      </c>
      <c r="P237" s="56">
        <v>3800000</v>
      </c>
      <c r="Q237" s="56"/>
      <c r="R237" s="9">
        <f t="shared" si="35"/>
        <v>0</v>
      </c>
      <c r="S237" s="56"/>
      <c r="T237" s="56"/>
      <c r="U237" s="9">
        <f t="shared" si="36"/>
        <v>0</v>
      </c>
      <c r="V237" s="56"/>
      <c r="W237" s="56"/>
      <c r="X237" s="9">
        <f t="shared" si="37"/>
        <v>0</v>
      </c>
      <c r="Y237" s="56"/>
      <c r="Z237" s="56"/>
      <c r="AA237" s="10">
        <f t="shared" si="38"/>
        <v>0</v>
      </c>
      <c r="AB237" s="157">
        <v>45992</v>
      </c>
    </row>
    <row r="238" spans="1:28" ht="15.75" x14ac:dyDescent="0.25">
      <c r="A238" s="32">
        <v>45990</v>
      </c>
      <c r="B238" s="33" t="s">
        <v>53</v>
      </c>
      <c r="C238" s="33"/>
      <c r="D238" s="33" t="s">
        <v>31</v>
      </c>
      <c r="E238" s="33" t="s">
        <v>297</v>
      </c>
      <c r="F238" s="33">
        <v>2000</v>
      </c>
      <c r="G238" s="33" t="s">
        <v>29</v>
      </c>
      <c r="H238" s="33">
        <v>1900</v>
      </c>
      <c r="I238" s="33">
        <f t="shared" si="32"/>
        <v>3800000</v>
      </c>
      <c r="J238" s="82" t="s">
        <v>38</v>
      </c>
      <c r="K238" s="107" t="s">
        <v>1266</v>
      </c>
      <c r="L238" s="9">
        <f t="shared" si="33"/>
        <v>0</v>
      </c>
      <c r="M238" s="56"/>
      <c r="N238" s="56"/>
      <c r="O238" s="9">
        <f t="shared" si="34"/>
        <v>0</v>
      </c>
      <c r="P238" s="56"/>
      <c r="Q238" s="56"/>
      <c r="R238" s="9">
        <f t="shared" si="35"/>
        <v>0</v>
      </c>
      <c r="S238" s="56"/>
      <c r="T238" s="56"/>
      <c r="U238" s="9">
        <f t="shared" si="36"/>
        <v>0</v>
      </c>
      <c r="V238" s="56"/>
      <c r="W238" s="56"/>
      <c r="X238" s="9">
        <f t="shared" si="37"/>
        <v>0</v>
      </c>
      <c r="Y238" s="56"/>
      <c r="Z238" s="56"/>
      <c r="AA238" s="10">
        <f t="shared" si="38"/>
        <v>3800000</v>
      </c>
      <c r="AB238" s="157"/>
    </row>
    <row r="239" spans="1:28" ht="15.75" x14ac:dyDescent="0.25">
      <c r="A239" s="32">
        <v>45990</v>
      </c>
      <c r="B239" s="33" t="s">
        <v>141</v>
      </c>
      <c r="C239" s="33"/>
      <c r="D239" s="33" t="s">
        <v>31</v>
      </c>
      <c r="E239" s="33" t="s">
        <v>95</v>
      </c>
      <c r="F239" s="33">
        <v>10400</v>
      </c>
      <c r="G239" s="33" t="s">
        <v>29</v>
      </c>
      <c r="H239" s="33">
        <v>3800</v>
      </c>
      <c r="I239" s="33">
        <f t="shared" si="32"/>
        <v>39520000</v>
      </c>
      <c r="J239" s="82" t="s">
        <v>43</v>
      </c>
      <c r="K239" s="130" t="s">
        <v>1288</v>
      </c>
      <c r="L239" s="9">
        <f t="shared" si="33"/>
        <v>0</v>
      </c>
      <c r="M239" s="56"/>
      <c r="N239" s="56"/>
      <c r="O239" s="9">
        <f t="shared" si="34"/>
        <v>0</v>
      </c>
      <c r="P239" s="56"/>
      <c r="Q239" s="56"/>
      <c r="R239" s="9">
        <f t="shared" si="35"/>
        <v>0</v>
      </c>
      <c r="S239" s="56"/>
      <c r="T239" s="56"/>
      <c r="U239" s="9">
        <f t="shared" si="36"/>
        <v>0</v>
      </c>
      <c r="V239" s="56"/>
      <c r="W239" s="56"/>
      <c r="X239" s="9">
        <f t="shared" si="37"/>
        <v>0</v>
      </c>
      <c r="Y239" s="56"/>
      <c r="Z239" s="56"/>
      <c r="AA239" s="10">
        <f t="shared" si="38"/>
        <v>39520000</v>
      </c>
      <c r="AB239" s="157"/>
    </row>
    <row r="240" spans="1:28" ht="15.75" x14ac:dyDescent="0.25">
      <c r="A240" s="32">
        <v>45990</v>
      </c>
      <c r="B240" s="33" t="s">
        <v>217</v>
      </c>
      <c r="C240" s="33"/>
      <c r="D240" s="33" t="s">
        <v>41</v>
      </c>
      <c r="E240" s="33" t="s">
        <v>1098</v>
      </c>
      <c r="F240" s="33">
        <v>2600</v>
      </c>
      <c r="G240" s="33" t="s">
        <v>29</v>
      </c>
      <c r="H240" s="33">
        <v>2000</v>
      </c>
      <c r="I240" s="33">
        <f t="shared" si="32"/>
        <v>5200000</v>
      </c>
      <c r="J240" s="37" t="s">
        <v>241</v>
      </c>
      <c r="K240" s="90" t="s">
        <v>1248</v>
      </c>
      <c r="L240" s="9">
        <f t="shared" si="33"/>
        <v>5200000</v>
      </c>
      <c r="M240" s="56">
        <v>5200000</v>
      </c>
      <c r="N240" s="56"/>
      <c r="O240" s="9">
        <f t="shared" si="34"/>
        <v>0</v>
      </c>
      <c r="P240" s="56"/>
      <c r="Q240" s="56"/>
      <c r="R240" s="9">
        <f t="shared" si="35"/>
        <v>0</v>
      </c>
      <c r="S240" s="56"/>
      <c r="T240" s="56"/>
      <c r="U240" s="9">
        <f t="shared" si="36"/>
        <v>0</v>
      </c>
      <c r="V240" s="56"/>
      <c r="W240" s="56"/>
      <c r="X240" s="9">
        <f t="shared" si="37"/>
        <v>0</v>
      </c>
      <c r="Y240" s="56"/>
      <c r="Z240" s="56"/>
      <c r="AA240" s="10">
        <f t="shared" si="38"/>
        <v>0</v>
      </c>
      <c r="AB240" s="157">
        <v>46015</v>
      </c>
    </row>
    <row r="241" spans="1:28" ht="15.75" x14ac:dyDescent="0.25">
      <c r="A241" s="32">
        <v>45990</v>
      </c>
      <c r="B241" s="33" t="s">
        <v>1293</v>
      </c>
      <c r="C241" s="33"/>
      <c r="D241" s="33" t="s">
        <v>31</v>
      </c>
      <c r="E241" s="33" t="s">
        <v>299</v>
      </c>
      <c r="F241" s="33">
        <v>1</v>
      </c>
      <c r="G241" s="33" t="s">
        <v>779</v>
      </c>
      <c r="H241" s="33">
        <v>900000</v>
      </c>
      <c r="I241" s="33">
        <f t="shared" si="32"/>
        <v>900000</v>
      </c>
      <c r="J241" s="37" t="s">
        <v>240</v>
      </c>
      <c r="K241" s="33" t="s">
        <v>1294</v>
      </c>
      <c r="L241" s="9">
        <f t="shared" si="33"/>
        <v>0</v>
      </c>
      <c r="M241" s="56"/>
      <c r="N241" s="56"/>
      <c r="O241" s="9">
        <f t="shared" si="34"/>
        <v>900000</v>
      </c>
      <c r="P241" s="56">
        <v>900000</v>
      </c>
      <c r="Q241" s="56"/>
      <c r="R241" s="9">
        <f t="shared" si="35"/>
        <v>0</v>
      </c>
      <c r="S241" s="56"/>
      <c r="T241" s="56"/>
      <c r="U241" s="9">
        <f t="shared" si="36"/>
        <v>0</v>
      </c>
      <c r="V241" s="56"/>
      <c r="W241" s="56"/>
      <c r="X241" s="9">
        <f t="shared" si="37"/>
        <v>0</v>
      </c>
      <c r="Y241" s="56"/>
      <c r="Z241" s="56"/>
      <c r="AA241" s="10">
        <f t="shared" si="38"/>
        <v>0</v>
      </c>
      <c r="AB241" s="157">
        <v>45992</v>
      </c>
    </row>
    <row r="242" spans="1:28" ht="15.75" x14ac:dyDescent="0.25">
      <c r="A242" s="39">
        <v>45990</v>
      </c>
      <c r="B242" s="33" t="s">
        <v>105</v>
      </c>
      <c r="C242" s="33"/>
      <c r="D242" s="33" t="s">
        <v>31</v>
      </c>
      <c r="E242" s="33" t="s">
        <v>122</v>
      </c>
      <c r="F242" s="33">
        <v>10</v>
      </c>
      <c r="G242" s="33" t="s">
        <v>51</v>
      </c>
      <c r="H242" s="33">
        <v>70000</v>
      </c>
      <c r="I242" s="33">
        <f t="shared" si="32"/>
        <v>700000</v>
      </c>
      <c r="J242" s="37" t="s">
        <v>241</v>
      </c>
      <c r="K242" s="33" t="s">
        <v>1248</v>
      </c>
      <c r="L242" s="9">
        <f t="shared" si="33"/>
        <v>0</v>
      </c>
      <c r="M242" s="56"/>
      <c r="N242" s="56"/>
      <c r="O242" s="9">
        <f t="shared" si="34"/>
        <v>0</v>
      </c>
      <c r="P242" s="56"/>
      <c r="Q242" s="56"/>
      <c r="R242" s="9">
        <f t="shared" si="35"/>
        <v>0</v>
      </c>
      <c r="S242" s="56"/>
      <c r="T242" s="56"/>
      <c r="U242" s="9">
        <f t="shared" si="36"/>
        <v>700000</v>
      </c>
      <c r="V242" s="56">
        <v>700000</v>
      </c>
      <c r="W242" s="56"/>
      <c r="X242" s="9">
        <f t="shared" si="37"/>
        <v>0</v>
      </c>
      <c r="Y242" s="56"/>
      <c r="Z242" s="56"/>
      <c r="AA242" s="10">
        <f t="shared" si="38"/>
        <v>0</v>
      </c>
      <c r="AB242" s="157">
        <v>45997</v>
      </c>
    </row>
    <row r="243" spans="1:28" ht="16.5" thickBot="1" x14ac:dyDescent="0.3">
      <c r="A243" s="61">
        <v>45990</v>
      </c>
      <c r="B243" s="104" t="s">
        <v>371</v>
      </c>
      <c r="C243" s="104"/>
      <c r="D243" s="104" t="s">
        <v>41</v>
      </c>
      <c r="E243" s="104" t="s">
        <v>86</v>
      </c>
      <c r="F243" s="104">
        <v>50</v>
      </c>
      <c r="G243" s="104" t="s">
        <v>51</v>
      </c>
      <c r="H243" s="104">
        <v>77350</v>
      </c>
      <c r="I243" s="104">
        <f t="shared" si="32"/>
        <v>3867500</v>
      </c>
      <c r="J243" s="100" t="s">
        <v>241</v>
      </c>
      <c r="K243" s="104"/>
      <c r="L243" s="175">
        <f t="shared" si="33"/>
        <v>3570000</v>
      </c>
      <c r="M243" s="175">
        <v>3570000</v>
      </c>
      <c r="N243" s="175"/>
      <c r="O243" s="175">
        <f t="shared" si="34"/>
        <v>0</v>
      </c>
      <c r="P243" s="175"/>
      <c r="Q243" s="175"/>
      <c r="R243" s="175">
        <f t="shared" si="35"/>
        <v>0</v>
      </c>
      <c r="S243" s="175"/>
      <c r="T243" s="175"/>
      <c r="U243" s="175">
        <f t="shared" si="36"/>
        <v>297500</v>
      </c>
      <c r="V243" s="175">
        <v>297500</v>
      </c>
      <c r="W243" s="175"/>
      <c r="X243" s="175">
        <f t="shared" si="37"/>
        <v>0</v>
      </c>
      <c r="Y243" s="175"/>
      <c r="Z243" s="175"/>
      <c r="AA243" s="176">
        <f t="shared" si="38"/>
        <v>0</v>
      </c>
      <c r="AB243" s="177">
        <v>45992</v>
      </c>
    </row>
    <row r="244" spans="1:28" ht="15.75" x14ac:dyDescent="0.25">
      <c r="A244" s="32">
        <v>45992</v>
      </c>
      <c r="B244" s="33" t="s">
        <v>162</v>
      </c>
      <c r="C244" s="33"/>
      <c r="D244" s="33" t="s">
        <v>31</v>
      </c>
      <c r="E244" s="33" t="s">
        <v>110</v>
      </c>
      <c r="F244" s="33">
        <v>10400</v>
      </c>
      <c r="G244" s="33" t="s">
        <v>29</v>
      </c>
      <c r="H244" s="33">
        <v>1825</v>
      </c>
      <c r="I244" s="128">
        <f t="shared" si="32"/>
        <v>18980000</v>
      </c>
      <c r="J244" s="82" t="s">
        <v>38</v>
      </c>
      <c r="K244" s="33" t="s">
        <v>1296</v>
      </c>
      <c r="L244" s="120">
        <f t="shared" si="33"/>
        <v>0</v>
      </c>
      <c r="M244" s="120"/>
      <c r="N244" s="120"/>
      <c r="O244" s="120">
        <f t="shared" si="34"/>
        <v>0</v>
      </c>
      <c r="P244" s="120"/>
      <c r="Q244" s="120"/>
      <c r="R244" s="120">
        <f t="shared" si="35"/>
        <v>6000000</v>
      </c>
      <c r="S244" s="120">
        <v>6000000</v>
      </c>
      <c r="T244" s="120"/>
      <c r="U244" s="120">
        <f t="shared" si="36"/>
        <v>0</v>
      </c>
      <c r="V244" s="120"/>
      <c r="W244" s="120"/>
      <c r="X244" s="120">
        <f t="shared" si="37"/>
        <v>0</v>
      </c>
      <c r="Y244" s="120"/>
      <c r="Z244" s="120"/>
      <c r="AA244" s="121">
        <f t="shared" si="38"/>
        <v>12980000</v>
      </c>
      <c r="AB244" s="122">
        <v>46017</v>
      </c>
    </row>
    <row r="245" spans="1:28" ht="15.75" x14ac:dyDescent="0.25">
      <c r="A245" s="32">
        <v>45992</v>
      </c>
      <c r="B245" s="33" t="s">
        <v>170</v>
      </c>
      <c r="C245" s="33"/>
      <c r="D245" s="33" t="s">
        <v>31</v>
      </c>
      <c r="E245" s="33" t="s">
        <v>73</v>
      </c>
      <c r="F245" s="33">
        <v>10</v>
      </c>
      <c r="G245" s="33" t="s">
        <v>74</v>
      </c>
      <c r="H245" s="33">
        <v>50000</v>
      </c>
      <c r="I245" s="33">
        <f t="shared" si="32"/>
        <v>500000</v>
      </c>
      <c r="J245" s="37" t="s">
        <v>241</v>
      </c>
      <c r="K245" s="33"/>
      <c r="L245" s="9">
        <f t="shared" ref="L245:L282" si="45">M245+N245</f>
        <v>500000</v>
      </c>
      <c r="M245" s="9">
        <v>500000</v>
      </c>
      <c r="N245" s="9"/>
      <c r="O245" s="9">
        <f t="shared" ref="O245:O282" si="46">P245+Q245</f>
        <v>0</v>
      </c>
      <c r="P245" s="9"/>
      <c r="Q245" s="9"/>
      <c r="R245" s="9">
        <f t="shared" ref="R245:R282" si="47">S245+T245</f>
        <v>0</v>
      </c>
      <c r="S245" s="9"/>
      <c r="T245" s="9"/>
      <c r="U245" s="9">
        <f t="shared" ref="U245:U282" si="48">V245+W245</f>
        <v>0</v>
      </c>
      <c r="V245" s="9"/>
      <c r="W245" s="9"/>
      <c r="X245" s="9">
        <f t="shared" ref="X245:X282" si="49">Y245+Z245</f>
        <v>0</v>
      </c>
      <c r="Y245" s="9"/>
      <c r="Z245" s="9"/>
      <c r="AA245" s="10">
        <f t="shared" ref="AA245:AA282" si="50">C245+I245-L245-O245-U245-X245-R245</f>
        <v>0</v>
      </c>
      <c r="AB245" s="11">
        <v>45992</v>
      </c>
    </row>
    <row r="246" spans="1:28" ht="15.75" x14ac:dyDescent="0.25">
      <c r="A246" s="32">
        <v>45992</v>
      </c>
      <c r="B246" s="33" t="s">
        <v>929</v>
      </c>
      <c r="C246" s="33"/>
      <c r="D246" s="33" t="s">
        <v>31</v>
      </c>
      <c r="E246" s="33" t="s">
        <v>183</v>
      </c>
      <c r="F246" s="33">
        <v>12</v>
      </c>
      <c r="G246" s="33" t="s">
        <v>25</v>
      </c>
      <c r="H246" s="33">
        <v>850000</v>
      </c>
      <c r="I246" s="33">
        <f t="shared" si="32"/>
        <v>10200000</v>
      </c>
      <c r="J246" s="37" t="s">
        <v>240</v>
      </c>
      <c r="K246" s="33" t="s">
        <v>1248</v>
      </c>
      <c r="L246" s="9">
        <f t="shared" si="45"/>
        <v>0</v>
      </c>
      <c r="M246" s="9"/>
      <c r="N246" s="9"/>
      <c r="O246" s="9">
        <f t="shared" si="46"/>
        <v>10200000</v>
      </c>
      <c r="P246" s="9">
        <v>10200000</v>
      </c>
      <c r="Q246" s="9"/>
      <c r="R246" s="9">
        <f t="shared" si="47"/>
        <v>0</v>
      </c>
      <c r="S246" s="9"/>
      <c r="T246" s="9"/>
      <c r="U246" s="9">
        <f t="shared" si="48"/>
        <v>0</v>
      </c>
      <c r="V246" s="9"/>
      <c r="W246" s="9"/>
      <c r="X246" s="9">
        <f t="shared" si="49"/>
        <v>0</v>
      </c>
      <c r="Y246" s="9"/>
      <c r="Z246" s="9"/>
      <c r="AA246" s="10">
        <f t="shared" si="50"/>
        <v>0</v>
      </c>
      <c r="AB246" s="11">
        <v>45994</v>
      </c>
    </row>
    <row r="247" spans="1:28" ht="15.75" x14ac:dyDescent="0.25">
      <c r="A247" s="32">
        <v>45992</v>
      </c>
      <c r="B247" s="33" t="s">
        <v>904</v>
      </c>
      <c r="C247" s="33"/>
      <c r="D247" s="33" t="s">
        <v>31</v>
      </c>
      <c r="E247" s="33" t="s">
        <v>110</v>
      </c>
      <c r="F247" s="33">
        <v>600</v>
      </c>
      <c r="G247" s="33" t="s">
        <v>29</v>
      </c>
      <c r="H247" s="33">
        <v>2000</v>
      </c>
      <c r="I247" s="33">
        <f t="shared" si="32"/>
        <v>1200000</v>
      </c>
      <c r="J247" s="37" t="s">
        <v>241</v>
      </c>
      <c r="K247" s="33"/>
      <c r="L247" s="9">
        <f t="shared" si="45"/>
        <v>0</v>
      </c>
      <c r="M247" s="9"/>
      <c r="N247" s="9"/>
      <c r="O247" s="9">
        <f t="shared" si="46"/>
        <v>0</v>
      </c>
      <c r="P247" s="9"/>
      <c r="Q247" s="9"/>
      <c r="R247" s="9">
        <f t="shared" si="47"/>
        <v>0</v>
      </c>
      <c r="S247" s="9"/>
      <c r="T247" s="9"/>
      <c r="U247" s="9">
        <f t="shared" si="48"/>
        <v>1200000</v>
      </c>
      <c r="V247" s="9">
        <v>1200000</v>
      </c>
      <c r="W247" s="9"/>
      <c r="X247" s="9">
        <f t="shared" si="49"/>
        <v>0</v>
      </c>
      <c r="Y247" s="9"/>
      <c r="Z247" s="9"/>
      <c r="AA247" s="10">
        <f t="shared" si="50"/>
        <v>0</v>
      </c>
      <c r="AB247" s="11">
        <v>45992</v>
      </c>
    </row>
    <row r="248" spans="1:28" ht="15.75" x14ac:dyDescent="0.25">
      <c r="A248" s="32">
        <v>45992</v>
      </c>
      <c r="B248" s="33" t="s">
        <v>904</v>
      </c>
      <c r="C248" s="33"/>
      <c r="D248" s="33" t="s">
        <v>31</v>
      </c>
      <c r="E248" s="33" t="s">
        <v>629</v>
      </c>
      <c r="F248" s="33">
        <v>1</v>
      </c>
      <c r="G248" s="33" t="s">
        <v>51</v>
      </c>
      <c r="H248" s="33">
        <v>135000</v>
      </c>
      <c r="I248" s="33">
        <f t="shared" si="32"/>
        <v>135000</v>
      </c>
      <c r="J248" s="37" t="s">
        <v>241</v>
      </c>
      <c r="K248" s="33"/>
      <c r="L248" s="9">
        <f t="shared" si="45"/>
        <v>0</v>
      </c>
      <c r="M248" s="9"/>
      <c r="N248" s="9"/>
      <c r="O248" s="9">
        <f t="shared" si="46"/>
        <v>0</v>
      </c>
      <c r="P248" s="9"/>
      <c r="Q248" s="9"/>
      <c r="R248" s="9">
        <f t="shared" si="47"/>
        <v>0</v>
      </c>
      <c r="S248" s="9"/>
      <c r="T248" s="9"/>
      <c r="U248" s="9">
        <f t="shared" si="48"/>
        <v>135000</v>
      </c>
      <c r="V248" s="9">
        <v>135000</v>
      </c>
      <c r="W248" s="9"/>
      <c r="X248" s="9">
        <f t="shared" si="49"/>
        <v>0</v>
      </c>
      <c r="Y248" s="9"/>
      <c r="Z248" s="9"/>
      <c r="AA248" s="10">
        <f t="shared" si="50"/>
        <v>0</v>
      </c>
      <c r="AB248" s="11">
        <v>45992</v>
      </c>
    </row>
    <row r="249" spans="1:28" ht="15.75" x14ac:dyDescent="0.25">
      <c r="A249" s="32">
        <v>45992</v>
      </c>
      <c r="B249" s="33" t="s">
        <v>48</v>
      </c>
      <c r="C249" s="33"/>
      <c r="D249" s="33" t="s">
        <v>41</v>
      </c>
      <c r="E249" s="33" t="s">
        <v>423</v>
      </c>
      <c r="F249" s="33">
        <v>103.6</v>
      </c>
      <c r="G249" s="33" t="s">
        <v>51</v>
      </c>
      <c r="H249" s="33">
        <v>43000</v>
      </c>
      <c r="I249" s="33">
        <f t="shared" si="32"/>
        <v>4454800</v>
      </c>
      <c r="J249" s="37" t="s">
        <v>240</v>
      </c>
      <c r="K249" s="33" t="s">
        <v>1248</v>
      </c>
      <c r="L249" s="9">
        <f t="shared" si="45"/>
        <v>0</v>
      </c>
      <c r="M249" s="9"/>
      <c r="N249" s="9"/>
      <c r="O249" s="9">
        <f t="shared" si="46"/>
        <v>4454800</v>
      </c>
      <c r="P249" s="9">
        <v>4454800</v>
      </c>
      <c r="Q249" s="9"/>
      <c r="R249" s="9">
        <f t="shared" si="47"/>
        <v>0</v>
      </c>
      <c r="S249" s="9"/>
      <c r="T249" s="9"/>
      <c r="U249" s="9">
        <f t="shared" si="48"/>
        <v>0</v>
      </c>
      <c r="V249" s="9"/>
      <c r="W249" s="9"/>
      <c r="X249" s="9">
        <f t="shared" si="49"/>
        <v>0</v>
      </c>
      <c r="Y249" s="9"/>
      <c r="Z249" s="9"/>
      <c r="AA249" s="10">
        <f t="shared" si="50"/>
        <v>0</v>
      </c>
      <c r="AB249" s="11">
        <v>45992</v>
      </c>
    </row>
    <row r="250" spans="1:28" ht="15.75" x14ac:dyDescent="0.25">
      <c r="A250" s="32">
        <v>45992</v>
      </c>
      <c r="B250" s="33" t="s">
        <v>153</v>
      </c>
      <c r="C250" s="33"/>
      <c r="D250" s="33" t="s">
        <v>31</v>
      </c>
      <c r="E250" s="33" t="s">
        <v>394</v>
      </c>
      <c r="F250" s="33">
        <v>5</v>
      </c>
      <c r="G250" s="33" t="s">
        <v>51</v>
      </c>
      <c r="H250" s="33">
        <v>300000</v>
      </c>
      <c r="I250" s="33">
        <f t="shared" si="32"/>
        <v>1500000</v>
      </c>
      <c r="J250" s="37" t="s">
        <v>240</v>
      </c>
      <c r="K250" s="33" t="s">
        <v>1248</v>
      </c>
      <c r="L250" s="9">
        <f t="shared" si="45"/>
        <v>0</v>
      </c>
      <c r="M250" s="9"/>
      <c r="N250" s="9"/>
      <c r="O250" s="9">
        <f t="shared" si="46"/>
        <v>0</v>
      </c>
      <c r="P250" s="9"/>
      <c r="Q250" s="9"/>
      <c r="R250" s="9">
        <f t="shared" si="47"/>
        <v>1500000</v>
      </c>
      <c r="S250" s="9">
        <v>1500000</v>
      </c>
      <c r="T250" s="9"/>
      <c r="U250" s="9">
        <f t="shared" si="48"/>
        <v>0</v>
      </c>
      <c r="V250" s="9"/>
      <c r="W250" s="9"/>
      <c r="X250" s="9">
        <f t="shared" si="49"/>
        <v>0</v>
      </c>
      <c r="Y250" s="9"/>
      <c r="Z250" s="9"/>
      <c r="AA250" s="10">
        <f t="shared" si="50"/>
        <v>0</v>
      </c>
      <c r="AB250" s="11">
        <v>45994</v>
      </c>
    </row>
    <row r="251" spans="1:28" ht="15.75" x14ac:dyDescent="0.25">
      <c r="A251" s="32">
        <v>45992</v>
      </c>
      <c r="B251" s="33" t="s">
        <v>153</v>
      </c>
      <c r="C251" s="33"/>
      <c r="D251" s="33" t="s">
        <v>31</v>
      </c>
      <c r="E251" s="33" t="s">
        <v>457</v>
      </c>
      <c r="F251" s="33">
        <v>5</v>
      </c>
      <c r="G251" s="33" t="s">
        <v>51</v>
      </c>
      <c r="H251" s="33">
        <v>300000</v>
      </c>
      <c r="I251" s="33">
        <f t="shared" si="32"/>
        <v>1500000</v>
      </c>
      <c r="J251" s="37" t="s">
        <v>240</v>
      </c>
      <c r="K251" s="33" t="s">
        <v>1248</v>
      </c>
      <c r="L251" s="9">
        <f t="shared" si="45"/>
        <v>0</v>
      </c>
      <c r="M251" s="9"/>
      <c r="N251" s="9"/>
      <c r="O251" s="9">
        <f t="shared" si="46"/>
        <v>0</v>
      </c>
      <c r="P251" s="9"/>
      <c r="Q251" s="9"/>
      <c r="R251" s="9">
        <f t="shared" si="47"/>
        <v>1500000</v>
      </c>
      <c r="S251" s="9">
        <v>1500000</v>
      </c>
      <c r="T251" s="9"/>
      <c r="U251" s="9">
        <f t="shared" si="48"/>
        <v>0</v>
      </c>
      <c r="V251" s="9"/>
      <c r="W251" s="9"/>
      <c r="X251" s="9">
        <f t="shared" si="49"/>
        <v>0</v>
      </c>
      <c r="Y251" s="9"/>
      <c r="Z251" s="9"/>
      <c r="AA251" s="10">
        <f t="shared" si="50"/>
        <v>0</v>
      </c>
      <c r="AB251" s="11">
        <v>45994</v>
      </c>
    </row>
    <row r="252" spans="1:28" ht="15.75" x14ac:dyDescent="0.25">
      <c r="A252" s="32">
        <v>45992</v>
      </c>
      <c r="B252" s="33" t="s">
        <v>543</v>
      </c>
      <c r="C252" s="33"/>
      <c r="D252" s="33" t="s">
        <v>31</v>
      </c>
      <c r="E252" s="33" t="s">
        <v>155</v>
      </c>
      <c r="F252" s="33">
        <v>200</v>
      </c>
      <c r="G252" s="33" t="s">
        <v>29</v>
      </c>
      <c r="H252" s="33">
        <v>3600</v>
      </c>
      <c r="I252" s="33">
        <f t="shared" si="32"/>
        <v>720000</v>
      </c>
      <c r="J252" s="37" t="s">
        <v>240</v>
      </c>
      <c r="K252" s="33"/>
      <c r="L252" s="9">
        <f t="shared" si="45"/>
        <v>0</v>
      </c>
      <c r="M252" s="9"/>
      <c r="N252" s="9"/>
      <c r="O252" s="9">
        <f t="shared" si="46"/>
        <v>720000</v>
      </c>
      <c r="P252" s="9">
        <v>720000</v>
      </c>
      <c r="Q252" s="9"/>
      <c r="R252" s="9">
        <f t="shared" si="47"/>
        <v>0</v>
      </c>
      <c r="S252" s="9"/>
      <c r="T252" s="9"/>
      <c r="U252" s="9">
        <f t="shared" si="48"/>
        <v>0</v>
      </c>
      <c r="V252" s="9"/>
      <c r="W252" s="9"/>
      <c r="X252" s="9">
        <f t="shared" si="49"/>
        <v>0</v>
      </c>
      <c r="Y252" s="9"/>
      <c r="Z252" s="9"/>
      <c r="AA252" s="10">
        <f t="shared" si="50"/>
        <v>0</v>
      </c>
      <c r="AB252" s="11">
        <v>45992</v>
      </c>
    </row>
    <row r="253" spans="1:28" ht="15.75" x14ac:dyDescent="0.25">
      <c r="A253" s="32">
        <v>45992</v>
      </c>
      <c r="B253" s="33" t="s">
        <v>543</v>
      </c>
      <c r="C253" s="33"/>
      <c r="D253" s="33" t="s">
        <v>31</v>
      </c>
      <c r="E253" s="33" t="s">
        <v>95</v>
      </c>
      <c r="F253" s="33">
        <v>100</v>
      </c>
      <c r="G253" s="33" t="s">
        <v>29</v>
      </c>
      <c r="H253" s="33">
        <v>3600</v>
      </c>
      <c r="I253" s="33">
        <f t="shared" si="32"/>
        <v>360000</v>
      </c>
      <c r="J253" s="37" t="s">
        <v>240</v>
      </c>
      <c r="K253" s="33"/>
      <c r="L253" s="9">
        <f t="shared" si="45"/>
        <v>0</v>
      </c>
      <c r="M253" s="9"/>
      <c r="N253" s="9"/>
      <c r="O253" s="9">
        <f t="shared" si="46"/>
        <v>360000</v>
      </c>
      <c r="P253" s="9">
        <v>360000</v>
      </c>
      <c r="Q253" s="9"/>
      <c r="R253" s="9">
        <f t="shared" si="47"/>
        <v>0</v>
      </c>
      <c r="S253" s="9"/>
      <c r="T253" s="9"/>
      <c r="U253" s="9">
        <f t="shared" si="48"/>
        <v>0</v>
      </c>
      <c r="V253" s="9"/>
      <c r="W253" s="9"/>
      <c r="X253" s="9">
        <f t="shared" si="49"/>
        <v>0</v>
      </c>
      <c r="Y253" s="9"/>
      <c r="Z253" s="9"/>
      <c r="AA253" s="10">
        <f t="shared" si="50"/>
        <v>0</v>
      </c>
      <c r="AB253" s="11">
        <v>45992</v>
      </c>
    </row>
    <row r="254" spans="1:28" ht="15.75" x14ac:dyDescent="0.25">
      <c r="A254" s="32">
        <v>45992</v>
      </c>
      <c r="B254" s="33" t="s">
        <v>478</v>
      </c>
      <c r="C254" s="33"/>
      <c r="D254" s="33" t="s">
        <v>41</v>
      </c>
      <c r="E254" s="33" t="s">
        <v>166</v>
      </c>
      <c r="F254" s="33">
        <v>2</v>
      </c>
      <c r="G254" s="33" t="s">
        <v>23</v>
      </c>
      <c r="H254" s="33">
        <v>400000</v>
      </c>
      <c r="I254" s="33">
        <f t="shared" ref="I254:I317" si="51">F254*H254</f>
        <v>800000</v>
      </c>
      <c r="J254" s="82" t="s">
        <v>38</v>
      </c>
      <c r="K254" s="130" t="s">
        <v>1248</v>
      </c>
      <c r="L254" s="9">
        <f t="shared" si="45"/>
        <v>0</v>
      </c>
      <c r="M254" s="9"/>
      <c r="N254" s="9"/>
      <c r="O254" s="9">
        <f t="shared" si="46"/>
        <v>0</v>
      </c>
      <c r="P254" s="9"/>
      <c r="Q254" s="9"/>
      <c r="R254" s="9">
        <f t="shared" si="47"/>
        <v>0</v>
      </c>
      <c r="S254" s="9"/>
      <c r="T254" s="9"/>
      <c r="U254" s="9">
        <f t="shared" si="48"/>
        <v>0</v>
      </c>
      <c r="V254" s="9"/>
      <c r="W254" s="9"/>
      <c r="X254" s="9">
        <f t="shared" si="49"/>
        <v>0</v>
      </c>
      <c r="Y254" s="9"/>
      <c r="Z254" s="9"/>
      <c r="AA254" s="10">
        <f t="shared" si="50"/>
        <v>800000</v>
      </c>
      <c r="AB254" s="11"/>
    </row>
    <row r="255" spans="1:28" ht="15.75" x14ac:dyDescent="0.25">
      <c r="A255" s="32">
        <v>45992</v>
      </c>
      <c r="B255" s="33" t="s">
        <v>92</v>
      </c>
      <c r="C255" s="33"/>
      <c r="D255" s="33" t="s">
        <v>31</v>
      </c>
      <c r="E255" s="33" t="s">
        <v>297</v>
      </c>
      <c r="F255" s="33">
        <v>1000</v>
      </c>
      <c r="G255" s="33" t="s">
        <v>29</v>
      </c>
      <c r="H255" s="33">
        <v>1850</v>
      </c>
      <c r="I255" s="33">
        <f t="shared" si="51"/>
        <v>1850000</v>
      </c>
      <c r="J255" s="37" t="s">
        <v>241</v>
      </c>
      <c r="K255" s="33"/>
      <c r="L255" s="9">
        <f t="shared" si="45"/>
        <v>1850000</v>
      </c>
      <c r="M255" s="9">
        <v>1850000</v>
      </c>
      <c r="N255" s="9"/>
      <c r="O255" s="9">
        <f t="shared" si="46"/>
        <v>0</v>
      </c>
      <c r="P255" s="9"/>
      <c r="Q255" s="9"/>
      <c r="R255" s="9">
        <f t="shared" si="47"/>
        <v>0</v>
      </c>
      <c r="S255" s="9"/>
      <c r="T255" s="9"/>
      <c r="U255" s="9">
        <f t="shared" si="48"/>
        <v>0</v>
      </c>
      <c r="V255" s="9"/>
      <c r="W255" s="9"/>
      <c r="X255" s="9">
        <f t="shared" si="49"/>
        <v>0</v>
      </c>
      <c r="Y255" s="9"/>
      <c r="Z255" s="9"/>
      <c r="AA255" s="10">
        <f t="shared" si="50"/>
        <v>0</v>
      </c>
      <c r="AB255" s="11">
        <v>45992</v>
      </c>
    </row>
    <row r="256" spans="1:28" ht="15.75" x14ac:dyDescent="0.25">
      <c r="A256" s="32">
        <v>45992</v>
      </c>
      <c r="B256" s="33" t="s">
        <v>92</v>
      </c>
      <c r="C256" s="33"/>
      <c r="D256" s="33" t="s">
        <v>31</v>
      </c>
      <c r="E256" s="33" t="s">
        <v>270</v>
      </c>
      <c r="F256" s="33">
        <v>500</v>
      </c>
      <c r="G256" s="33" t="s">
        <v>29</v>
      </c>
      <c r="H256" s="33">
        <v>1120</v>
      </c>
      <c r="I256" s="33">
        <f t="shared" si="51"/>
        <v>560000</v>
      </c>
      <c r="J256" s="37" t="s">
        <v>241</v>
      </c>
      <c r="K256" s="33"/>
      <c r="L256" s="9">
        <f t="shared" si="45"/>
        <v>560000</v>
      </c>
      <c r="M256" s="9">
        <v>560000</v>
      </c>
      <c r="N256" s="9"/>
      <c r="O256" s="9">
        <f t="shared" si="46"/>
        <v>0</v>
      </c>
      <c r="P256" s="9"/>
      <c r="Q256" s="9"/>
      <c r="R256" s="9">
        <f t="shared" si="47"/>
        <v>0</v>
      </c>
      <c r="S256" s="9"/>
      <c r="T256" s="9"/>
      <c r="U256" s="9">
        <f t="shared" si="48"/>
        <v>0</v>
      </c>
      <c r="V256" s="9"/>
      <c r="W256" s="9"/>
      <c r="X256" s="9">
        <f t="shared" si="49"/>
        <v>0</v>
      </c>
      <c r="Y256" s="9"/>
      <c r="Z256" s="9"/>
      <c r="AA256" s="10">
        <f t="shared" si="50"/>
        <v>0</v>
      </c>
      <c r="AB256" s="11">
        <v>45992</v>
      </c>
    </row>
    <row r="257" spans="1:28" ht="15.75" x14ac:dyDescent="0.25">
      <c r="A257" s="32">
        <v>45992</v>
      </c>
      <c r="B257" s="33" t="s">
        <v>232</v>
      </c>
      <c r="C257" s="33"/>
      <c r="D257" s="33" t="s">
        <v>31</v>
      </c>
      <c r="E257" s="33" t="s">
        <v>80</v>
      </c>
      <c r="F257" s="33">
        <v>5</v>
      </c>
      <c r="G257" s="33" t="s">
        <v>23</v>
      </c>
      <c r="H257" s="33">
        <v>1125000</v>
      </c>
      <c r="I257" s="33">
        <f t="shared" si="51"/>
        <v>5625000</v>
      </c>
      <c r="J257" s="37" t="s">
        <v>240</v>
      </c>
      <c r="K257" s="33" t="s">
        <v>1266</v>
      </c>
      <c r="L257" s="9">
        <f t="shared" si="45"/>
        <v>0</v>
      </c>
      <c r="M257" s="9"/>
      <c r="N257" s="9"/>
      <c r="O257" s="9">
        <f t="shared" si="46"/>
        <v>5625000</v>
      </c>
      <c r="P257" s="9">
        <v>5625000</v>
      </c>
      <c r="Q257" s="9"/>
      <c r="R257" s="9">
        <f t="shared" si="47"/>
        <v>0</v>
      </c>
      <c r="S257" s="9"/>
      <c r="T257" s="9"/>
      <c r="U257" s="9">
        <f t="shared" si="48"/>
        <v>0</v>
      </c>
      <c r="V257" s="9"/>
      <c r="W257" s="9"/>
      <c r="X257" s="9">
        <f t="shared" si="49"/>
        <v>0</v>
      </c>
      <c r="Y257" s="9"/>
      <c r="Z257" s="9"/>
      <c r="AA257" s="10">
        <f t="shared" si="50"/>
        <v>0</v>
      </c>
      <c r="AB257" s="11">
        <v>45992</v>
      </c>
    </row>
    <row r="258" spans="1:28" ht="15.75" x14ac:dyDescent="0.25">
      <c r="A258" s="32">
        <v>45992</v>
      </c>
      <c r="B258" s="33" t="s">
        <v>1297</v>
      </c>
      <c r="C258" s="33"/>
      <c r="D258" s="33" t="s">
        <v>41</v>
      </c>
      <c r="E258" s="33" t="s">
        <v>45</v>
      </c>
      <c r="F258" s="33">
        <v>25</v>
      </c>
      <c r="G258" s="33" t="s">
        <v>51</v>
      </c>
      <c r="H258" s="33">
        <v>180000</v>
      </c>
      <c r="I258" s="33">
        <f t="shared" si="51"/>
        <v>4500000</v>
      </c>
      <c r="J258" s="37" t="s">
        <v>240</v>
      </c>
      <c r="K258" s="90" t="s">
        <v>1266</v>
      </c>
      <c r="L258" s="9">
        <f t="shared" si="45"/>
        <v>0</v>
      </c>
      <c r="M258" s="9"/>
      <c r="N258" s="9"/>
      <c r="O258" s="9">
        <f t="shared" si="46"/>
        <v>4500000</v>
      </c>
      <c r="P258" s="9">
        <v>2500000</v>
      </c>
      <c r="Q258" s="9">
        <v>2000000</v>
      </c>
      <c r="R258" s="9">
        <f t="shared" si="47"/>
        <v>0</v>
      </c>
      <c r="S258" s="9"/>
      <c r="T258" s="9"/>
      <c r="U258" s="9">
        <f t="shared" si="48"/>
        <v>0</v>
      </c>
      <c r="V258" s="9"/>
      <c r="W258" s="9"/>
      <c r="X258" s="9">
        <f t="shared" si="49"/>
        <v>0</v>
      </c>
      <c r="Y258" s="9"/>
      <c r="Z258" s="9"/>
      <c r="AA258" s="10">
        <f t="shared" si="50"/>
        <v>0</v>
      </c>
      <c r="AB258" s="11">
        <v>46007</v>
      </c>
    </row>
    <row r="259" spans="1:28" ht="15.75" x14ac:dyDescent="0.25">
      <c r="A259" s="32">
        <v>45992</v>
      </c>
      <c r="B259" s="33" t="s">
        <v>112</v>
      </c>
      <c r="C259" s="33"/>
      <c r="D259" s="33" t="s">
        <v>31</v>
      </c>
      <c r="E259" s="33" t="s">
        <v>295</v>
      </c>
      <c r="F259" s="33">
        <v>1</v>
      </c>
      <c r="G259" s="33" t="s">
        <v>33</v>
      </c>
      <c r="H259" s="33">
        <v>230000</v>
      </c>
      <c r="I259" s="33">
        <f t="shared" si="51"/>
        <v>230000</v>
      </c>
      <c r="J259" s="82" t="s">
        <v>43</v>
      </c>
      <c r="K259" s="107" t="s">
        <v>1248</v>
      </c>
      <c r="L259" s="9">
        <f t="shared" si="45"/>
        <v>0</v>
      </c>
      <c r="M259" s="9"/>
      <c r="N259" s="9"/>
      <c r="O259" s="9">
        <f t="shared" si="46"/>
        <v>0</v>
      </c>
      <c r="P259" s="9"/>
      <c r="Q259" s="9"/>
      <c r="R259" s="9">
        <f t="shared" si="47"/>
        <v>0</v>
      </c>
      <c r="S259" s="9"/>
      <c r="T259" s="9"/>
      <c r="U259" s="9">
        <f t="shared" si="48"/>
        <v>0</v>
      </c>
      <c r="V259" s="9"/>
      <c r="W259" s="9"/>
      <c r="X259" s="9">
        <f t="shared" si="49"/>
        <v>0</v>
      </c>
      <c r="Y259" s="9"/>
      <c r="Z259" s="9"/>
      <c r="AA259" s="10">
        <f t="shared" si="50"/>
        <v>230000</v>
      </c>
      <c r="AB259" s="11"/>
    </row>
    <row r="260" spans="1:28" ht="15.75" x14ac:dyDescent="0.25">
      <c r="A260" s="32">
        <v>45992</v>
      </c>
      <c r="B260" s="33" t="s">
        <v>154</v>
      </c>
      <c r="C260" s="33"/>
      <c r="D260" s="33" t="s">
        <v>31</v>
      </c>
      <c r="E260" s="33" t="s">
        <v>102</v>
      </c>
      <c r="F260" s="33">
        <v>32</v>
      </c>
      <c r="G260" s="33" t="s">
        <v>74</v>
      </c>
      <c r="H260" s="33">
        <v>65000</v>
      </c>
      <c r="I260" s="33">
        <f t="shared" si="51"/>
        <v>2080000</v>
      </c>
      <c r="J260" s="82" t="s">
        <v>38</v>
      </c>
      <c r="K260" s="107" t="s">
        <v>1271</v>
      </c>
      <c r="L260" s="9">
        <f t="shared" si="45"/>
        <v>0</v>
      </c>
      <c r="M260" s="9"/>
      <c r="N260" s="9"/>
      <c r="O260" s="9">
        <f t="shared" si="46"/>
        <v>0</v>
      </c>
      <c r="P260" s="9"/>
      <c r="Q260" s="9"/>
      <c r="R260" s="9">
        <f t="shared" si="47"/>
        <v>0</v>
      </c>
      <c r="S260" s="9"/>
      <c r="T260" s="9"/>
      <c r="U260" s="9">
        <f t="shared" si="48"/>
        <v>0</v>
      </c>
      <c r="V260" s="9"/>
      <c r="W260" s="9"/>
      <c r="X260" s="9">
        <f t="shared" si="49"/>
        <v>0</v>
      </c>
      <c r="Y260" s="9"/>
      <c r="Z260" s="9"/>
      <c r="AA260" s="10">
        <f t="shared" si="50"/>
        <v>2080000</v>
      </c>
      <c r="AB260" s="11"/>
    </row>
    <row r="261" spans="1:28" ht="15.75" x14ac:dyDescent="0.25">
      <c r="A261" s="32">
        <v>45992</v>
      </c>
      <c r="B261" s="33" t="s">
        <v>154</v>
      </c>
      <c r="C261" s="33"/>
      <c r="D261" s="33" t="s">
        <v>31</v>
      </c>
      <c r="E261" s="33" t="s">
        <v>73</v>
      </c>
      <c r="F261" s="33">
        <v>30</v>
      </c>
      <c r="G261" s="33" t="s">
        <v>74</v>
      </c>
      <c r="H261" s="33">
        <v>50000</v>
      </c>
      <c r="I261" s="33">
        <f t="shared" si="51"/>
        <v>1500000</v>
      </c>
      <c r="J261" s="82" t="s">
        <v>38</v>
      </c>
      <c r="K261" s="107" t="s">
        <v>1271</v>
      </c>
      <c r="L261" s="9">
        <f t="shared" si="45"/>
        <v>0</v>
      </c>
      <c r="M261" s="9"/>
      <c r="N261" s="9"/>
      <c r="O261" s="9">
        <f t="shared" si="46"/>
        <v>0</v>
      </c>
      <c r="P261" s="9"/>
      <c r="Q261" s="9"/>
      <c r="R261" s="9">
        <f t="shared" si="47"/>
        <v>0</v>
      </c>
      <c r="S261" s="9"/>
      <c r="T261" s="9"/>
      <c r="U261" s="9">
        <f t="shared" si="48"/>
        <v>0</v>
      </c>
      <c r="V261" s="9"/>
      <c r="W261" s="9"/>
      <c r="X261" s="9">
        <f t="shared" si="49"/>
        <v>0</v>
      </c>
      <c r="Y261" s="9"/>
      <c r="Z261" s="9"/>
      <c r="AA261" s="10">
        <f t="shared" si="50"/>
        <v>1500000</v>
      </c>
      <c r="AB261" s="11"/>
    </row>
    <row r="262" spans="1:28" ht="15.75" x14ac:dyDescent="0.25">
      <c r="A262" s="32">
        <v>45992</v>
      </c>
      <c r="B262" s="33" t="s">
        <v>154</v>
      </c>
      <c r="C262" s="33"/>
      <c r="D262" s="33" t="s">
        <v>31</v>
      </c>
      <c r="E262" s="33" t="s">
        <v>130</v>
      </c>
      <c r="F262" s="33">
        <v>30</v>
      </c>
      <c r="G262" s="33" t="s">
        <v>74</v>
      </c>
      <c r="H262" s="33">
        <v>50000</v>
      </c>
      <c r="I262" s="33">
        <f t="shared" si="51"/>
        <v>1500000</v>
      </c>
      <c r="J262" s="82" t="s">
        <v>38</v>
      </c>
      <c r="K262" s="107" t="s">
        <v>1271</v>
      </c>
      <c r="L262" s="9">
        <f t="shared" si="45"/>
        <v>0</v>
      </c>
      <c r="M262" s="9"/>
      <c r="N262" s="9"/>
      <c r="O262" s="9">
        <f t="shared" si="46"/>
        <v>0</v>
      </c>
      <c r="P262" s="9"/>
      <c r="Q262" s="9"/>
      <c r="R262" s="9">
        <f t="shared" si="47"/>
        <v>0</v>
      </c>
      <c r="S262" s="9"/>
      <c r="T262" s="9"/>
      <c r="U262" s="9">
        <f t="shared" si="48"/>
        <v>0</v>
      </c>
      <c r="V262" s="9"/>
      <c r="W262" s="9"/>
      <c r="X262" s="9">
        <f t="shared" si="49"/>
        <v>0</v>
      </c>
      <c r="Y262" s="9"/>
      <c r="Z262" s="9"/>
      <c r="AA262" s="10">
        <f t="shared" si="50"/>
        <v>1500000</v>
      </c>
      <c r="AB262" s="11"/>
    </row>
    <row r="263" spans="1:28" ht="15.75" x14ac:dyDescent="0.25">
      <c r="A263" s="32">
        <v>45992</v>
      </c>
      <c r="B263" s="33" t="s">
        <v>165</v>
      </c>
      <c r="C263" s="33"/>
      <c r="D263" s="33" t="s">
        <v>31</v>
      </c>
      <c r="E263" s="33" t="s">
        <v>167</v>
      </c>
      <c r="F263" s="33">
        <v>10</v>
      </c>
      <c r="G263" s="33" t="s">
        <v>23</v>
      </c>
      <c r="H263" s="33">
        <v>375000</v>
      </c>
      <c r="I263" s="33">
        <f t="shared" si="51"/>
        <v>3750000</v>
      </c>
      <c r="J263" s="37" t="s">
        <v>240</v>
      </c>
      <c r="K263" s="33" t="s">
        <v>1248</v>
      </c>
      <c r="L263" s="9">
        <f t="shared" si="45"/>
        <v>0</v>
      </c>
      <c r="M263" s="9"/>
      <c r="N263" s="9"/>
      <c r="O263" s="9">
        <f t="shared" si="46"/>
        <v>3750000</v>
      </c>
      <c r="P263" s="9">
        <v>3750000</v>
      </c>
      <c r="Q263" s="9"/>
      <c r="R263" s="9">
        <f t="shared" si="47"/>
        <v>0</v>
      </c>
      <c r="S263" s="9"/>
      <c r="T263" s="9"/>
      <c r="U263" s="9">
        <f t="shared" si="48"/>
        <v>0</v>
      </c>
      <c r="V263" s="9"/>
      <c r="W263" s="9"/>
      <c r="X263" s="9">
        <f t="shared" si="49"/>
        <v>0</v>
      </c>
      <c r="Y263" s="9"/>
      <c r="Z263" s="9"/>
      <c r="AA263" s="10">
        <f t="shared" si="50"/>
        <v>0</v>
      </c>
      <c r="AB263" s="11">
        <v>45994</v>
      </c>
    </row>
    <row r="264" spans="1:28" ht="15.75" x14ac:dyDescent="0.25">
      <c r="A264" s="32">
        <v>45992</v>
      </c>
      <c r="B264" s="33" t="s">
        <v>165</v>
      </c>
      <c r="C264" s="33"/>
      <c r="D264" s="33" t="s">
        <v>31</v>
      </c>
      <c r="E264" s="33" t="s">
        <v>726</v>
      </c>
      <c r="F264" s="33">
        <v>10</v>
      </c>
      <c r="G264" s="33" t="s">
        <v>23</v>
      </c>
      <c r="H264" s="33">
        <v>375000</v>
      </c>
      <c r="I264" s="33">
        <f t="shared" si="51"/>
        <v>3750000</v>
      </c>
      <c r="J264" s="37" t="s">
        <v>240</v>
      </c>
      <c r="K264" s="33" t="s">
        <v>1248</v>
      </c>
      <c r="L264" s="9">
        <f t="shared" si="45"/>
        <v>0</v>
      </c>
      <c r="M264" s="9"/>
      <c r="N264" s="9"/>
      <c r="O264" s="9">
        <f t="shared" si="46"/>
        <v>3750000</v>
      </c>
      <c r="P264" s="9">
        <v>3750000</v>
      </c>
      <c r="Q264" s="9"/>
      <c r="R264" s="9">
        <f t="shared" si="47"/>
        <v>0</v>
      </c>
      <c r="S264" s="9"/>
      <c r="T264" s="9"/>
      <c r="U264" s="9">
        <f t="shared" si="48"/>
        <v>0</v>
      </c>
      <c r="V264" s="9"/>
      <c r="W264" s="9"/>
      <c r="X264" s="9">
        <f t="shared" si="49"/>
        <v>0</v>
      </c>
      <c r="Y264" s="9"/>
      <c r="Z264" s="9"/>
      <c r="AA264" s="10">
        <f t="shared" si="50"/>
        <v>0</v>
      </c>
      <c r="AB264" s="11">
        <v>45994</v>
      </c>
    </row>
    <row r="265" spans="1:28" ht="15.75" x14ac:dyDescent="0.25">
      <c r="A265" s="32">
        <v>45992</v>
      </c>
      <c r="B265" s="33" t="s">
        <v>193</v>
      </c>
      <c r="C265" s="33"/>
      <c r="D265" s="33" t="s">
        <v>31</v>
      </c>
      <c r="E265" s="33" t="s">
        <v>179</v>
      </c>
      <c r="F265" s="33">
        <v>4</v>
      </c>
      <c r="G265" s="33" t="s">
        <v>29</v>
      </c>
      <c r="H265" s="33">
        <v>65000</v>
      </c>
      <c r="I265" s="33">
        <f t="shared" si="51"/>
        <v>260000</v>
      </c>
      <c r="J265" s="37" t="s">
        <v>240</v>
      </c>
      <c r="K265" s="90" t="s">
        <v>1298</v>
      </c>
      <c r="L265" s="9">
        <f t="shared" si="45"/>
        <v>0</v>
      </c>
      <c r="M265" s="9"/>
      <c r="N265" s="9"/>
      <c r="O265" s="9">
        <f t="shared" si="46"/>
        <v>260000</v>
      </c>
      <c r="P265" s="9">
        <v>260000</v>
      </c>
      <c r="Q265" s="9"/>
      <c r="R265" s="9">
        <f t="shared" si="47"/>
        <v>0</v>
      </c>
      <c r="S265" s="9"/>
      <c r="T265" s="9"/>
      <c r="U265" s="9">
        <f t="shared" si="48"/>
        <v>0</v>
      </c>
      <c r="V265" s="9"/>
      <c r="W265" s="9"/>
      <c r="X265" s="9">
        <f t="shared" si="49"/>
        <v>0</v>
      </c>
      <c r="Y265" s="9"/>
      <c r="Z265" s="9"/>
      <c r="AA265" s="10">
        <f t="shared" si="50"/>
        <v>0</v>
      </c>
      <c r="AB265" s="11">
        <v>46001</v>
      </c>
    </row>
    <row r="266" spans="1:28" ht="15.75" x14ac:dyDescent="0.25">
      <c r="A266" s="32">
        <v>45992</v>
      </c>
      <c r="B266" s="33" t="s">
        <v>193</v>
      </c>
      <c r="C266" s="33"/>
      <c r="D266" s="33" t="s">
        <v>31</v>
      </c>
      <c r="E266" s="33" t="s">
        <v>403</v>
      </c>
      <c r="F266" s="33">
        <v>4</v>
      </c>
      <c r="G266" s="33" t="s">
        <v>29</v>
      </c>
      <c r="H266" s="33">
        <v>75000</v>
      </c>
      <c r="I266" s="33">
        <f t="shared" si="51"/>
        <v>300000</v>
      </c>
      <c r="J266" s="37" t="s">
        <v>240</v>
      </c>
      <c r="K266" s="90" t="s">
        <v>1298</v>
      </c>
      <c r="L266" s="9">
        <f t="shared" si="45"/>
        <v>0</v>
      </c>
      <c r="M266" s="9"/>
      <c r="N266" s="9"/>
      <c r="O266" s="9">
        <f t="shared" si="46"/>
        <v>300000</v>
      </c>
      <c r="P266" s="9">
        <v>300000</v>
      </c>
      <c r="Q266" s="9"/>
      <c r="R266" s="9">
        <f t="shared" si="47"/>
        <v>0</v>
      </c>
      <c r="S266" s="9"/>
      <c r="T266" s="9"/>
      <c r="U266" s="9">
        <f t="shared" si="48"/>
        <v>0</v>
      </c>
      <c r="V266" s="9"/>
      <c r="W266" s="9"/>
      <c r="X266" s="9">
        <f t="shared" si="49"/>
        <v>0</v>
      </c>
      <c r="Y266" s="9"/>
      <c r="Z266" s="9"/>
      <c r="AA266" s="10">
        <f t="shared" si="50"/>
        <v>0</v>
      </c>
      <c r="AB266" s="11">
        <v>46001</v>
      </c>
    </row>
    <row r="267" spans="1:28" ht="15.75" x14ac:dyDescent="0.25">
      <c r="A267" s="32">
        <v>45992</v>
      </c>
      <c r="B267" s="33" t="s">
        <v>193</v>
      </c>
      <c r="C267" s="33"/>
      <c r="D267" s="33" t="s">
        <v>31</v>
      </c>
      <c r="E267" s="33" t="s">
        <v>160</v>
      </c>
      <c r="F267" s="33">
        <v>4</v>
      </c>
      <c r="G267" s="33" t="s">
        <v>29</v>
      </c>
      <c r="H267" s="33">
        <v>95000</v>
      </c>
      <c r="I267" s="33">
        <f t="shared" si="51"/>
        <v>380000</v>
      </c>
      <c r="J267" s="37" t="s">
        <v>240</v>
      </c>
      <c r="K267" s="90" t="s">
        <v>1298</v>
      </c>
      <c r="L267" s="9">
        <f t="shared" si="45"/>
        <v>0</v>
      </c>
      <c r="M267" s="9"/>
      <c r="N267" s="9"/>
      <c r="O267" s="9">
        <f t="shared" si="46"/>
        <v>380000</v>
      </c>
      <c r="P267" s="9">
        <v>380000</v>
      </c>
      <c r="Q267" s="9"/>
      <c r="R267" s="9">
        <f t="shared" si="47"/>
        <v>0</v>
      </c>
      <c r="S267" s="9"/>
      <c r="T267" s="9"/>
      <c r="U267" s="9">
        <f t="shared" si="48"/>
        <v>0</v>
      </c>
      <c r="V267" s="9"/>
      <c r="W267" s="9"/>
      <c r="X267" s="9">
        <f t="shared" si="49"/>
        <v>0</v>
      </c>
      <c r="Y267" s="9"/>
      <c r="Z267" s="9"/>
      <c r="AA267" s="10">
        <f t="shared" si="50"/>
        <v>0</v>
      </c>
      <c r="AB267" s="11">
        <v>46001</v>
      </c>
    </row>
    <row r="268" spans="1:28" ht="15.75" x14ac:dyDescent="0.25">
      <c r="A268" s="32">
        <v>45992</v>
      </c>
      <c r="B268" s="33" t="s">
        <v>109</v>
      </c>
      <c r="C268" s="33"/>
      <c r="D268" s="33" t="s">
        <v>31</v>
      </c>
      <c r="E268" s="33" t="s">
        <v>70</v>
      </c>
      <c r="F268" s="33">
        <v>1000</v>
      </c>
      <c r="G268" s="33" t="s">
        <v>29</v>
      </c>
      <c r="H268" s="33">
        <v>2625</v>
      </c>
      <c r="I268" s="33">
        <f t="shared" si="51"/>
        <v>2625000</v>
      </c>
      <c r="J268" s="37" t="s">
        <v>241</v>
      </c>
      <c r="K268" s="33"/>
      <c r="L268" s="9">
        <f t="shared" si="45"/>
        <v>2625000</v>
      </c>
      <c r="M268" s="9">
        <v>2625000</v>
      </c>
      <c r="N268" s="9"/>
      <c r="O268" s="9">
        <f t="shared" si="46"/>
        <v>0</v>
      </c>
      <c r="P268" s="9"/>
      <c r="Q268" s="9"/>
      <c r="R268" s="9">
        <f t="shared" si="47"/>
        <v>0</v>
      </c>
      <c r="S268" s="9"/>
      <c r="T268" s="9"/>
      <c r="U268" s="9">
        <f t="shared" si="48"/>
        <v>0</v>
      </c>
      <c r="V268" s="9"/>
      <c r="W268" s="9"/>
      <c r="X268" s="9">
        <f t="shared" si="49"/>
        <v>0</v>
      </c>
      <c r="Y268" s="9"/>
      <c r="Z268" s="9"/>
      <c r="AA268" s="10">
        <f t="shared" si="50"/>
        <v>0</v>
      </c>
      <c r="AB268" s="11">
        <v>45992</v>
      </c>
    </row>
    <row r="269" spans="1:28" ht="15.75" x14ac:dyDescent="0.25">
      <c r="A269" s="32">
        <v>45992</v>
      </c>
      <c r="B269" s="33" t="s">
        <v>109</v>
      </c>
      <c r="C269" s="33"/>
      <c r="D269" s="33" t="s">
        <v>31</v>
      </c>
      <c r="E269" s="33" t="s">
        <v>110</v>
      </c>
      <c r="F269" s="33">
        <v>4000</v>
      </c>
      <c r="G269" s="33" t="s">
        <v>29</v>
      </c>
      <c r="H269" s="33">
        <v>1750</v>
      </c>
      <c r="I269" s="33">
        <f t="shared" si="51"/>
        <v>7000000</v>
      </c>
      <c r="J269" s="37" t="s">
        <v>241</v>
      </c>
      <c r="K269" s="33"/>
      <c r="L269" s="9">
        <f t="shared" si="45"/>
        <v>7000000</v>
      </c>
      <c r="M269" s="9">
        <v>7000000</v>
      </c>
      <c r="N269" s="9"/>
      <c r="O269" s="9">
        <f t="shared" si="46"/>
        <v>0</v>
      </c>
      <c r="P269" s="9"/>
      <c r="Q269" s="9"/>
      <c r="R269" s="9">
        <f t="shared" si="47"/>
        <v>0</v>
      </c>
      <c r="S269" s="9"/>
      <c r="T269" s="9"/>
      <c r="U269" s="9">
        <f t="shared" si="48"/>
        <v>0</v>
      </c>
      <c r="V269" s="9"/>
      <c r="W269" s="9"/>
      <c r="X269" s="9">
        <f t="shared" si="49"/>
        <v>0</v>
      </c>
      <c r="Y269" s="9"/>
      <c r="Z269" s="9"/>
      <c r="AA269" s="10">
        <f t="shared" si="50"/>
        <v>0</v>
      </c>
      <c r="AB269" s="11">
        <v>45992</v>
      </c>
    </row>
    <row r="270" spans="1:28" ht="15.75" x14ac:dyDescent="0.25">
      <c r="A270" s="32">
        <v>45992</v>
      </c>
      <c r="B270" s="33" t="s">
        <v>109</v>
      </c>
      <c r="C270" s="33"/>
      <c r="D270" s="33" t="s">
        <v>31</v>
      </c>
      <c r="E270" s="33" t="s">
        <v>136</v>
      </c>
      <c r="F270" s="33">
        <v>24.4</v>
      </c>
      <c r="G270" s="33" t="s">
        <v>51</v>
      </c>
      <c r="H270" s="33">
        <v>43000</v>
      </c>
      <c r="I270" s="33">
        <f t="shared" si="51"/>
        <v>1049200</v>
      </c>
      <c r="J270" s="37" t="s">
        <v>241</v>
      </c>
      <c r="K270" s="33"/>
      <c r="L270" s="9">
        <f t="shared" si="45"/>
        <v>1049200</v>
      </c>
      <c r="M270" s="9">
        <v>1049200</v>
      </c>
      <c r="N270" s="9"/>
      <c r="O270" s="9">
        <f t="shared" si="46"/>
        <v>0</v>
      </c>
      <c r="P270" s="9"/>
      <c r="Q270" s="9"/>
      <c r="R270" s="9">
        <f t="shared" si="47"/>
        <v>0</v>
      </c>
      <c r="S270" s="9"/>
      <c r="T270" s="9"/>
      <c r="U270" s="9">
        <f t="shared" si="48"/>
        <v>0</v>
      </c>
      <c r="V270" s="9"/>
      <c r="W270" s="9"/>
      <c r="X270" s="9">
        <f t="shared" si="49"/>
        <v>0</v>
      </c>
      <c r="Y270" s="9"/>
      <c r="Z270" s="9"/>
      <c r="AA270" s="10">
        <f t="shared" si="50"/>
        <v>0</v>
      </c>
      <c r="AB270" s="11">
        <v>45992</v>
      </c>
    </row>
    <row r="271" spans="1:28" ht="15.75" x14ac:dyDescent="0.25">
      <c r="A271" s="32">
        <v>45992</v>
      </c>
      <c r="B271" s="33" t="s">
        <v>109</v>
      </c>
      <c r="C271" s="33"/>
      <c r="D271" s="33" t="s">
        <v>31</v>
      </c>
      <c r="E271" s="33" t="s">
        <v>166</v>
      </c>
      <c r="F271" s="33">
        <v>1</v>
      </c>
      <c r="G271" s="33" t="s">
        <v>23</v>
      </c>
      <c r="H271" s="33">
        <v>400000</v>
      </c>
      <c r="I271" s="33">
        <f t="shared" si="51"/>
        <v>400000</v>
      </c>
      <c r="J271" s="37" t="s">
        <v>241</v>
      </c>
      <c r="K271" s="33"/>
      <c r="L271" s="9">
        <f t="shared" si="45"/>
        <v>400000</v>
      </c>
      <c r="M271" s="9">
        <v>400000</v>
      </c>
      <c r="N271" s="9"/>
      <c r="O271" s="9">
        <f t="shared" si="46"/>
        <v>0</v>
      </c>
      <c r="P271" s="9"/>
      <c r="Q271" s="9"/>
      <c r="R271" s="9">
        <f t="shared" si="47"/>
        <v>0</v>
      </c>
      <c r="S271" s="9"/>
      <c r="T271" s="9"/>
      <c r="U271" s="9">
        <f t="shared" si="48"/>
        <v>0</v>
      </c>
      <c r="V271" s="9"/>
      <c r="W271" s="9"/>
      <c r="X271" s="9">
        <f t="shared" si="49"/>
        <v>0</v>
      </c>
      <c r="Y271" s="9"/>
      <c r="Z271" s="9"/>
      <c r="AA271" s="10">
        <f t="shared" si="50"/>
        <v>0</v>
      </c>
      <c r="AB271" s="11">
        <v>45992</v>
      </c>
    </row>
    <row r="272" spans="1:28" ht="15.75" x14ac:dyDescent="0.25">
      <c r="A272" s="32">
        <v>45992</v>
      </c>
      <c r="B272" s="33" t="s">
        <v>103</v>
      </c>
      <c r="C272" s="33"/>
      <c r="D272" s="33" t="s">
        <v>31</v>
      </c>
      <c r="E272" s="33" t="s">
        <v>110</v>
      </c>
      <c r="F272" s="33">
        <v>20000</v>
      </c>
      <c r="G272" s="33" t="s">
        <v>29</v>
      </c>
      <c r="H272" s="33">
        <v>1900</v>
      </c>
      <c r="I272" s="33">
        <f t="shared" si="51"/>
        <v>38000000</v>
      </c>
      <c r="J272" s="82" t="s">
        <v>43</v>
      </c>
      <c r="K272" s="33" t="s">
        <v>1296</v>
      </c>
      <c r="L272" s="9">
        <f t="shared" si="45"/>
        <v>0</v>
      </c>
      <c r="M272" s="9"/>
      <c r="N272" s="9"/>
      <c r="O272" s="9">
        <f t="shared" si="46"/>
        <v>0</v>
      </c>
      <c r="P272" s="9"/>
      <c r="Q272" s="9"/>
      <c r="R272" s="9">
        <f t="shared" si="47"/>
        <v>0</v>
      </c>
      <c r="S272" s="9"/>
      <c r="T272" s="9"/>
      <c r="U272" s="9">
        <f t="shared" si="48"/>
        <v>0</v>
      </c>
      <c r="V272" s="9"/>
      <c r="W272" s="9"/>
      <c r="X272" s="9">
        <f t="shared" si="49"/>
        <v>0</v>
      </c>
      <c r="Y272" s="9"/>
      <c r="Z272" s="9"/>
      <c r="AA272" s="10">
        <f t="shared" si="50"/>
        <v>38000000</v>
      </c>
      <c r="AB272" s="11"/>
    </row>
    <row r="273" spans="1:28" ht="15.75" x14ac:dyDescent="0.25">
      <c r="A273" s="32">
        <v>45992</v>
      </c>
      <c r="B273" s="33" t="s">
        <v>231</v>
      </c>
      <c r="C273" s="33"/>
      <c r="D273" s="33"/>
      <c r="E273" s="33" t="s">
        <v>567</v>
      </c>
      <c r="F273" s="33">
        <v>271.2</v>
      </c>
      <c r="G273" s="33" t="s">
        <v>51</v>
      </c>
      <c r="H273" s="33"/>
      <c r="I273" s="33">
        <f t="shared" si="51"/>
        <v>0</v>
      </c>
      <c r="J273" s="83" t="s">
        <v>26</v>
      </c>
      <c r="K273" s="33"/>
      <c r="L273" s="9">
        <f t="shared" si="45"/>
        <v>0</v>
      </c>
      <c r="M273" s="9"/>
      <c r="N273" s="9"/>
      <c r="O273" s="9">
        <f t="shared" si="46"/>
        <v>0</v>
      </c>
      <c r="P273" s="9"/>
      <c r="Q273" s="9"/>
      <c r="R273" s="9">
        <f t="shared" si="47"/>
        <v>0</v>
      </c>
      <c r="S273" s="9"/>
      <c r="T273" s="9"/>
      <c r="U273" s="9">
        <f t="shared" si="48"/>
        <v>0</v>
      </c>
      <c r="V273" s="9"/>
      <c r="W273" s="9"/>
      <c r="X273" s="9">
        <f t="shared" si="49"/>
        <v>0</v>
      </c>
      <c r="Y273" s="9"/>
      <c r="Z273" s="9"/>
      <c r="AA273" s="10">
        <f t="shared" si="50"/>
        <v>0</v>
      </c>
      <c r="AB273" s="11"/>
    </row>
    <row r="274" spans="1:28" ht="15.75" x14ac:dyDescent="0.25">
      <c r="A274" s="32">
        <v>45992</v>
      </c>
      <c r="B274" s="33" t="s">
        <v>231</v>
      </c>
      <c r="C274" s="33"/>
      <c r="D274" s="33"/>
      <c r="E274" s="33" t="s">
        <v>143</v>
      </c>
      <c r="F274" s="33">
        <v>189</v>
      </c>
      <c r="G274" s="33" t="s">
        <v>51</v>
      </c>
      <c r="H274" s="33"/>
      <c r="I274" s="33">
        <f t="shared" si="51"/>
        <v>0</v>
      </c>
      <c r="J274" s="83" t="s">
        <v>26</v>
      </c>
      <c r="K274" s="33"/>
      <c r="L274" s="9">
        <f t="shared" si="45"/>
        <v>0</v>
      </c>
      <c r="M274" s="9"/>
      <c r="N274" s="9"/>
      <c r="O274" s="9">
        <f t="shared" si="46"/>
        <v>0</v>
      </c>
      <c r="P274" s="9"/>
      <c r="Q274" s="9"/>
      <c r="R274" s="9">
        <f t="shared" si="47"/>
        <v>0</v>
      </c>
      <c r="S274" s="9"/>
      <c r="T274" s="9"/>
      <c r="U274" s="9">
        <f t="shared" si="48"/>
        <v>0</v>
      </c>
      <c r="V274" s="9"/>
      <c r="W274" s="9"/>
      <c r="X274" s="9">
        <f t="shared" si="49"/>
        <v>0</v>
      </c>
      <c r="Y274" s="9"/>
      <c r="Z274" s="9"/>
      <c r="AA274" s="10">
        <f t="shared" si="50"/>
        <v>0</v>
      </c>
      <c r="AB274" s="11"/>
    </row>
    <row r="275" spans="1:28" ht="15.75" x14ac:dyDescent="0.25">
      <c r="A275" s="32">
        <v>45992</v>
      </c>
      <c r="B275" s="33" t="s">
        <v>231</v>
      </c>
      <c r="C275" s="33"/>
      <c r="D275" s="33"/>
      <c r="E275" s="33" t="s">
        <v>1255</v>
      </c>
      <c r="F275" s="33">
        <v>28</v>
      </c>
      <c r="G275" s="33" t="s">
        <v>51</v>
      </c>
      <c r="H275" s="33"/>
      <c r="I275" s="33">
        <f t="shared" si="51"/>
        <v>0</v>
      </c>
      <c r="J275" s="83" t="s">
        <v>26</v>
      </c>
      <c r="K275" s="33"/>
      <c r="L275" s="9">
        <f t="shared" si="45"/>
        <v>0</v>
      </c>
      <c r="M275" s="9"/>
      <c r="N275" s="9"/>
      <c r="O275" s="9">
        <f t="shared" si="46"/>
        <v>0</v>
      </c>
      <c r="P275" s="9"/>
      <c r="Q275" s="9"/>
      <c r="R275" s="9">
        <f t="shared" si="47"/>
        <v>0</v>
      </c>
      <c r="S275" s="9"/>
      <c r="T275" s="9"/>
      <c r="U275" s="9">
        <f t="shared" si="48"/>
        <v>0</v>
      </c>
      <c r="V275" s="9"/>
      <c r="W275" s="9"/>
      <c r="X275" s="9">
        <f t="shared" si="49"/>
        <v>0</v>
      </c>
      <c r="Y275" s="9"/>
      <c r="Z275" s="9"/>
      <c r="AA275" s="10">
        <f t="shared" si="50"/>
        <v>0</v>
      </c>
      <c r="AB275" s="11"/>
    </row>
    <row r="276" spans="1:28" ht="15.75" x14ac:dyDescent="0.25">
      <c r="A276" s="32">
        <v>45992</v>
      </c>
      <c r="B276" s="33" t="s">
        <v>231</v>
      </c>
      <c r="C276" s="33"/>
      <c r="D276" s="33"/>
      <c r="E276" s="33" t="s">
        <v>632</v>
      </c>
      <c r="F276" s="33">
        <v>268.89999999999998</v>
      </c>
      <c r="G276" s="33" t="s">
        <v>51</v>
      </c>
      <c r="H276" s="33"/>
      <c r="I276" s="33">
        <f t="shared" si="51"/>
        <v>0</v>
      </c>
      <c r="J276" s="83" t="s">
        <v>26</v>
      </c>
      <c r="K276" s="33"/>
      <c r="L276" s="9">
        <f t="shared" si="45"/>
        <v>0</v>
      </c>
      <c r="M276" s="9"/>
      <c r="N276" s="9"/>
      <c r="O276" s="9">
        <f t="shared" si="46"/>
        <v>0</v>
      </c>
      <c r="P276" s="9"/>
      <c r="Q276" s="9"/>
      <c r="R276" s="9">
        <f t="shared" si="47"/>
        <v>0</v>
      </c>
      <c r="S276" s="9"/>
      <c r="T276" s="9"/>
      <c r="U276" s="9">
        <f t="shared" si="48"/>
        <v>0</v>
      </c>
      <c r="V276" s="9"/>
      <c r="W276" s="9"/>
      <c r="X276" s="9">
        <f t="shared" si="49"/>
        <v>0</v>
      </c>
      <c r="Y276" s="9"/>
      <c r="Z276" s="9"/>
      <c r="AA276" s="10">
        <f t="shared" si="50"/>
        <v>0</v>
      </c>
      <c r="AB276" s="11"/>
    </row>
    <row r="277" spans="1:28" ht="15.75" x14ac:dyDescent="0.25">
      <c r="A277" s="32">
        <v>45992</v>
      </c>
      <c r="B277" s="33" t="s">
        <v>231</v>
      </c>
      <c r="C277" s="33"/>
      <c r="D277" s="33"/>
      <c r="E277" s="33" t="s">
        <v>136</v>
      </c>
      <c r="F277" s="33">
        <v>48.5</v>
      </c>
      <c r="G277" s="33" t="s">
        <v>51</v>
      </c>
      <c r="H277" s="33"/>
      <c r="I277" s="33">
        <f t="shared" si="51"/>
        <v>0</v>
      </c>
      <c r="J277" s="83" t="s">
        <v>26</v>
      </c>
      <c r="K277" s="33"/>
      <c r="L277" s="9">
        <f t="shared" si="45"/>
        <v>0</v>
      </c>
      <c r="M277" s="9"/>
      <c r="N277" s="9"/>
      <c r="O277" s="9">
        <f t="shared" si="46"/>
        <v>0</v>
      </c>
      <c r="P277" s="9"/>
      <c r="Q277" s="9"/>
      <c r="R277" s="9">
        <f t="shared" si="47"/>
        <v>0</v>
      </c>
      <c r="S277" s="9"/>
      <c r="T277" s="9"/>
      <c r="U277" s="9">
        <f t="shared" si="48"/>
        <v>0</v>
      </c>
      <c r="V277" s="9"/>
      <c r="W277" s="9"/>
      <c r="X277" s="9">
        <f t="shared" si="49"/>
        <v>0</v>
      </c>
      <c r="Y277" s="9"/>
      <c r="Z277" s="9"/>
      <c r="AA277" s="10">
        <f t="shared" si="50"/>
        <v>0</v>
      </c>
      <c r="AB277" s="11"/>
    </row>
    <row r="278" spans="1:28" ht="15.75" x14ac:dyDescent="0.25">
      <c r="A278" s="32">
        <v>45992</v>
      </c>
      <c r="B278" s="33" t="s">
        <v>231</v>
      </c>
      <c r="C278" s="33"/>
      <c r="D278" s="33"/>
      <c r="E278" s="33" t="s">
        <v>1113</v>
      </c>
      <c r="F278" s="33">
        <v>93.5</v>
      </c>
      <c r="G278" s="33" t="s">
        <v>51</v>
      </c>
      <c r="H278" s="33"/>
      <c r="I278" s="33">
        <f t="shared" si="51"/>
        <v>0</v>
      </c>
      <c r="J278" s="83" t="s">
        <v>26</v>
      </c>
      <c r="K278" s="33"/>
      <c r="L278" s="9">
        <f t="shared" si="45"/>
        <v>0</v>
      </c>
      <c r="M278" s="9"/>
      <c r="N278" s="9"/>
      <c r="O278" s="9">
        <f t="shared" si="46"/>
        <v>0</v>
      </c>
      <c r="P278" s="9"/>
      <c r="Q278" s="9"/>
      <c r="R278" s="9">
        <f t="shared" si="47"/>
        <v>0</v>
      </c>
      <c r="S278" s="9"/>
      <c r="T278" s="9"/>
      <c r="U278" s="9">
        <f t="shared" si="48"/>
        <v>0</v>
      </c>
      <c r="V278" s="9"/>
      <c r="W278" s="9"/>
      <c r="X278" s="9">
        <f t="shared" si="49"/>
        <v>0</v>
      </c>
      <c r="Y278" s="9"/>
      <c r="Z278" s="9"/>
      <c r="AA278" s="10">
        <f t="shared" si="50"/>
        <v>0</v>
      </c>
      <c r="AB278" s="11"/>
    </row>
    <row r="279" spans="1:28" ht="15.75" x14ac:dyDescent="0.25">
      <c r="A279" s="32">
        <v>45992</v>
      </c>
      <c r="B279" s="33" t="s">
        <v>231</v>
      </c>
      <c r="C279" s="33"/>
      <c r="D279" s="33"/>
      <c r="E279" s="33" t="s">
        <v>85</v>
      </c>
      <c r="F279" s="33">
        <v>31.2</v>
      </c>
      <c r="G279" s="33" t="s">
        <v>51</v>
      </c>
      <c r="H279" s="33"/>
      <c r="I279" s="33">
        <f t="shared" si="51"/>
        <v>0</v>
      </c>
      <c r="J279" s="83" t="s">
        <v>26</v>
      </c>
      <c r="K279" s="33"/>
      <c r="L279" s="9">
        <f t="shared" si="45"/>
        <v>0</v>
      </c>
      <c r="M279" s="9"/>
      <c r="N279" s="9"/>
      <c r="O279" s="9">
        <f t="shared" si="46"/>
        <v>0</v>
      </c>
      <c r="P279" s="9"/>
      <c r="Q279" s="9"/>
      <c r="R279" s="9">
        <f t="shared" si="47"/>
        <v>0</v>
      </c>
      <c r="S279" s="9"/>
      <c r="T279" s="9"/>
      <c r="U279" s="9">
        <f t="shared" si="48"/>
        <v>0</v>
      </c>
      <c r="V279" s="9"/>
      <c r="W279" s="9"/>
      <c r="X279" s="9">
        <f t="shared" si="49"/>
        <v>0</v>
      </c>
      <c r="Y279" s="9"/>
      <c r="Z279" s="9"/>
      <c r="AA279" s="10">
        <f t="shared" si="50"/>
        <v>0</v>
      </c>
      <c r="AB279" s="11"/>
    </row>
    <row r="280" spans="1:28" ht="15.75" x14ac:dyDescent="0.25">
      <c r="A280" s="32">
        <v>45992</v>
      </c>
      <c r="B280" s="33" t="s">
        <v>231</v>
      </c>
      <c r="C280" s="33"/>
      <c r="D280" s="33"/>
      <c r="E280" s="33" t="s">
        <v>482</v>
      </c>
      <c r="F280" s="33">
        <v>30.9</v>
      </c>
      <c r="G280" s="33" t="s">
        <v>51</v>
      </c>
      <c r="H280" s="33"/>
      <c r="I280" s="33">
        <f t="shared" si="51"/>
        <v>0</v>
      </c>
      <c r="J280" s="83" t="s">
        <v>26</v>
      </c>
      <c r="K280" s="33"/>
      <c r="L280" s="9">
        <f t="shared" si="45"/>
        <v>0</v>
      </c>
      <c r="M280" s="9"/>
      <c r="N280" s="9"/>
      <c r="O280" s="9">
        <f t="shared" si="46"/>
        <v>0</v>
      </c>
      <c r="P280" s="9"/>
      <c r="Q280" s="9"/>
      <c r="R280" s="9">
        <f t="shared" si="47"/>
        <v>0</v>
      </c>
      <c r="S280" s="9"/>
      <c r="T280" s="9"/>
      <c r="U280" s="9">
        <f t="shared" si="48"/>
        <v>0</v>
      </c>
      <c r="V280" s="9"/>
      <c r="W280" s="9"/>
      <c r="X280" s="9">
        <f t="shared" si="49"/>
        <v>0</v>
      </c>
      <c r="Y280" s="9"/>
      <c r="Z280" s="9"/>
      <c r="AA280" s="10">
        <f t="shared" si="50"/>
        <v>0</v>
      </c>
      <c r="AB280" s="11"/>
    </row>
    <row r="281" spans="1:28" ht="15.75" x14ac:dyDescent="0.25">
      <c r="A281" s="32">
        <v>45992</v>
      </c>
      <c r="B281" s="33" t="s">
        <v>191</v>
      </c>
      <c r="C281" s="33"/>
      <c r="D281" s="33" t="s">
        <v>31</v>
      </c>
      <c r="E281" s="33" t="s">
        <v>185</v>
      </c>
      <c r="F281" s="33">
        <v>6000</v>
      </c>
      <c r="G281" s="33" t="s">
        <v>29</v>
      </c>
      <c r="H281" s="33">
        <v>875</v>
      </c>
      <c r="I281" s="33">
        <f t="shared" si="51"/>
        <v>5250000</v>
      </c>
      <c r="J281" s="37" t="s">
        <v>241</v>
      </c>
      <c r="K281" s="90" t="s">
        <v>1266</v>
      </c>
      <c r="L281" s="9">
        <f t="shared" si="45"/>
        <v>2093200</v>
      </c>
      <c r="M281" s="9">
        <v>2093200</v>
      </c>
      <c r="N281" s="9"/>
      <c r="O281" s="9">
        <f t="shared" si="46"/>
        <v>0</v>
      </c>
      <c r="P281" s="9"/>
      <c r="Q281" s="9"/>
      <c r="R281" s="9">
        <f t="shared" si="47"/>
        <v>0</v>
      </c>
      <c r="S281" s="9"/>
      <c r="T281" s="9"/>
      <c r="U281" s="9">
        <f t="shared" si="48"/>
        <v>3156800</v>
      </c>
      <c r="V281" s="9">
        <v>3156800</v>
      </c>
      <c r="W281" s="9"/>
      <c r="X281" s="9">
        <f t="shared" si="49"/>
        <v>0</v>
      </c>
      <c r="Y281" s="9"/>
      <c r="Z281" s="9"/>
      <c r="AA281" s="10">
        <f t="shared" si="50"/>
        <v>0</v>
      </c>
      <c r="AB281" s="11">
        <v>46006</v>
      </c>
    </row>
    <row r="282" spans="1:28" ht="16.5" thickBot="1" x14ac:dyDescent="0.3">
      <c r="A282" s="95">
        <v>45992</v>
      </c>
      <c r="B282" s="62" t="s">
        <v>217</v>
      </c>
      <c r="C282" s="62"/>
      <c r="D282" s="62" t="s">
        <v>41</v>
      </c>
      <c r="E282" s="62" t="s">
        <v>155</v>
      </c>
      <c r="F282" s="62">
        <v>300</v>
      </c>
      <c r="G282" s="62" t="s">
        <v>29</v>
      </c>
      <c r="H282" s="62">
        <v>3950</v>
      </c>
      <c r="I282" s="62">
        <f t="shared" si="51"/>
        <v>1185000</v>
      </c>
      <c r="J282" s="63" t="s">
        <v>241</v>
      </c>
      <c r="K282" s="62" t="s">
        <v>1248</v>
      </c>
      <c r="L282" s="97">
        <f t="shared" si="45"/>
        <v>1185000</v>
      </c>
      <c r="M282" s="97">
        <v>1185000</v>
      </c>
      <c r="N282" s="97"/>
      <c r="O282" s="97">
        <f t="shared" si="46"/>
        <v>0</v>
      </c>
      <c r="P282" s="97"/>
      <c r="Q282" s="97"/>
      <c r="R282" s="97">
        <f t="shared" si="47"/>
        <v>0</v>
      </c>
      <c r="S282" s="97"/>
      <c r="T282" s="97"/>
      <c r="U282" s="97">
        <f t="shared" si="48"/>
        <v>0</v>
      </c>
      <c r="V282" s="97"/>
      <c r="W282" s="97"/>
      <c r="X282" s="97">
        <f t="shared" si="49"/>
        <v>0</v>
      </c>
      <c r="Y282" s="97"/>
      <c r="Z282" s="97"/>
      <c r="AA282" s="98">
        <f t="shared" si="50"/>
        <v>0</v>
      </c>
      <c r="AB282" s="99">
        <v>45992</v>
      </c>
    </row>
    <row r="283" spans="1:28" ht="15.75" x14ac:dyDescent="0.25">
      <c r="A283" s="39">
        <v>45993</v>
      </c>
      <c r="B283" s="35" t="s">
        <v>359</v>
      </c>
      <c r="C283" s="35"/>
      <c r="D283" s="35" t="s">
        <v>41</v>
      </c>
      <c r="E283" s="35" t="s">
        <v>297</v>
      </c>
      <c r="F283" s="35">
        <v>3000</v>
      </c>
      <c r="G283" s="35" t="s">
        <v>29</v>
      </c>
      <c r="H283" s="35">
        <v>1750</v>
      </c>
      <c r="I283" s="128">
        <f t="shared" si="51"/>
        <v>5250000</v>
      </c>
      <c r="J283" s="41" t="s">
        <v>240</v>
      </c>
      <c r="K283" s="35" t="s">
        <v>1271</v>
      </c>
      <c r="L283" s="120">
        <f t="shared" ref="L283" si="52">M283+N283</f>
        <v>0</v>
      </c>
      <c r="M283" s="120"/>
      <c r="N283" s="120"/>
      <c r="O283" s="120">
        <f t="shared" ref="O283" si="53">P283+Q283</f>
        <v>0</v>
      </c>
      <c r="P283" s="120"/>
      <c r="Q283" s="120"/>
      <c r="R283" s="120">
        <f t="shared" ref="R283" si="54">S283+T283</f>
        <v>5250000</v>
      </c>
      <c r="S283" s="120">
        <v>5250000</v>
      </c>
      <c r="T283" s="120"/>
      <c r="U283" s="120">
        <f t="shared" ref="U283" si="55">V283+W283</f>
        <v>0</v>
      </c>
      <c r="V283" s="120"/>
      <c r="W283" s="120"/>
      <c r="X283" s="120">
        <f t="shared" ref="X283" si="56">Y283+Z283</f>
        <v>0</v>
      </c>
      <c r="Y283" s="120"/>
      <c r="Z283" s="120"/>
      <c r="AA283" s="121">
        <f t="shared" ref="AA283" si="57">C283+I283-L283-O283-U283-X283-R283</f>
        <v>0</v>
      </c>
      <c r="AB283" s="122">
        <v>46003</v>
      </c>
    </row>
    <row r="284" spans="1:28" ht="15.75" x14ac:dyDescent="0.25">
      <c r="A284" s="39">
        <v>45993</v>
      </c>
      <c r="B284" s="33" t="s">
        <v>886</v>
      </c>
      <c r="C284" s="33"/>
      <c r="D284" s="33" t="s">
        <v>41</v>
      </c>
      <c r="E284" s="33" t="s">
        <v>110</v>
      </c>
      <c r="F284" s="33">
        <v>2600</v>
      </c>
      <c r="G284" s="35" t="s">
        <v>29</v>
      </c>
      <c r="H284" s="33">
        <v>2000</v>
      </c>
      <c r="I284" s="33">
        <f t="shared" si="51"/>
        <v>5200000</v>
      </c>
      <c r="J284" s="41" t="s">
        <v>240</v>
      </c>
      <c r="K284" s="33"/>
      <c r="L284" s="9">
        <f t="shared" ref="L284:L304" si="58">M284+N284</f>
        <v>0</v>
      </c>
      <c r="M284" s="9"/>
      <c r="N284" s="9"/>
      <c r="O284" s="9">
        <f t="shared" ref="O284:O304" si="59">P284+Q284</f>
        <v>5200000</v>
      </c>
      <c r="P284" s="9">
        <v>5200000</v>
      </c>
      <c r="Q284" s="9"/>
      <c r="R284" s="9">
        <f t="shared" ref="R284:R304" si="60">S284+T284</f>
        <v>0</v>
      </c>
      <c r="S284" s="9"/>
      <c r="T284" s="9"/>
      <c r="U284" s="9">
        <f t="shared" ref="U284:U304" si="61">V284+W284</f>
        <v>0</v>
      </c>
      <c r="V284" s="9"/>
      <c r="W284" s="9"/>
      <c r="X284" s="9">
        <f t="shared" ref="X284:X304" si="62">Y284+Z284</f>
        <v>0</v>
      </c>
      <c r="Y284" s="9"/>
      <c r="Z284" s="9"/>
      <c r="AA284" s="10">
        <f t="shared" ref="AA284:AA304" si="63">C284+I284-L284-O284-U284-X284-R284</f>
        <v>0</v>
      </c>
      <c r="AB284" s="11">
        <v>45993</v>
      </c>
    </row>
    <row r="285" spans="1:28" ht="15.75" x14ac:dyDescent="0.25">
      <c r="A285" s="39">
        <v>45993</v>
      </c>
      <c r="B285" s="33" t="s">
        <v>207</v>
      </c>
      <c r="C285" s="33"/>
      <c r="D285" s="33" t="s">
        <v>41</v>
      </c>
      <c r="E285" s="33" t="s">
        <v>110</v>
      </c>
      <c r="F285" s="33">
        <v>2600</v>
      </c>
      <c r="G285" s="35" t="s">
        <v>29</v>
      </c>
      <c r="H285" s="33">
        <v>1950</v>
      </c>
      <c r="I285" s="33">
        <f t="shared" si="51"/>
        <v>5070000</v>
      </c>
      <c r="J285" s="41" t="s">
        <v>241</v>
      </c>
      <c r="K285" s="90" t="s">
        <v>1266</v>
      </c>
      <c r="L285" s="9">
        <f t="shared" si="58"/>
        <v>0</v>
      </c>
      <c r="M285" s="9"/>
      <c r="N285" s="9"/>
      <c r="O285" s="9">
        <f t="shared" si="59"/>
        <v>0</v>
      </c>
      <c r="P285" s="9"/>
      <c r="Q285" s="9"/>
      <c r="R285" s="9">
        <f t="shared" si="60"/>
        <v>3870000</v>
      </c>
      <c r="S285" s="9">
        <f>1000000+1580000</f>
        <v>2580000</v>
      </c>
      <c r="T285" s="9">
        <v>1290000</v>
      </c>
      <c r="U285" s="9">
        <f t="shared" si="61"/>
        <v>1200000</v>
      </c>
      <c r="V285" s="9">
        <v>200000</v>
      </c>
      <c r="W285" s="9">
        <v>1000000</v>
      </c>
      <c r="X285" s="9">
        <f t="shared" si="62"/>
        <v>0</v>
      </c>
      <c r="Y285" s="9"/>
      <c r="Z285" s="9"/>
      <c r="AA285" s="10">
        <f t="shared" si="63"/>
        <v>0</v>
      </c>
      <c r="AB285" s="11">
        <v>46011</v>
      </c>
    </row>
    <row r="286" spans="1:28" ht="15.75" x14ac:dyDescent="0.25">
      <c r="A286" s="39">
        <v>45993</v>
      </c>
      <c r="B286" s="33" t="s">
        <v>701</v>
      </c>
      <c r="C286" s="33"/>
      <c r="D286" s="33" t="s">
        <v>31</v>
      </c>
      <c r="E286" s="33" t="s">
        <v>110</v>
      </c>
      <c r="F286" s="33">
        <v>1800</v>
      </c>
      <c r="G286" s="35" t="s">
        <v>29</v>
      </c>
      <c r="H286" s="33">
        <v>1900</v>
      </c>
      <c r="I286" s="33">
        <f t="shared" si="51"/>
        <v>3420000</v>
      </c>
      <c r="J286" s="41" t="s">
        <v>240</v>
      </c>
      <c r="K286" s="33" t="s">
        <v>1298</v>
      </c>
      <c r="L286" s="9">
        <f t="shared" si="58"/>
        <v>0</v>
      </c>
      <c r="M286" s="9"/>
      <c r="N286" s="9"/>
      <c r="O286" s="9">
        <f t="shared" si="59"/>
        <v>3420000</v>
      </c>
      <c r="P286" s="9">
        <v>3420000</v>
      </c>
      <c r="Q286" s="9"/>
      <c r="R286" s="9">
        <f t="shared" si="60"/>
        <v>0</v>
      </c>
      <c r="S286" s="9"/>
      <c r="T286" s="9"/>
      <c r="U286" s="9">
        <f t="shared" si="61"/>
        <v>0</v>
      </c>
      <c r="V286" s="9"/>
      <c r="W286" s="9"/>
      <c r="X286" s="9">
        <f t="shared" si="62"/>
        <v>0</v>
      </c>
      <c r="Y286" s="9"/>
      <c r="Z286" s="9"/>
      <c r="AA286" s="10">
        <f t="shared" si="63"/>
        <v>0</v>
      </c>
      <c r="AB286" s="11">
        <v>45994</v>
      </c>
    </row>
    <row r="287" spans="1:28" ht="15.75" x14ac:dyDescent="0.25">
      <c r="A287" s="39">
        <v>45993</v>
      </c>
      <c r="B287" s="33" t="s">
        <v>1299</v>
      </c>
      <c r="C287" s="33"/>
      <c r="D287" s="33" t="s">
        <v>31</v>
      </c>
      <c r="E287" s="33" t="s">
        <v>1176</v>
      </c>
      <c r="F287" s="33">
        <v>2.7</v>
      </c>
      <c r="G287" s="33" t="s">
        <v>267</v>
      </c>
      <c r="H287" s="33">
        <v>1000000</v>
      </c>
      <c r="I287" s="33">
        <f t="shared" si="51"/>
        <v>2700000</v>
      </c>
      <c r="J287" s="37" t="s">
        <v>241</v>
      </c>
      <c r="K287" s="33"/>
      <c r="L287" s="9">
        <f t="shared" si="58"/>
        <v>2700000</v>
      </c>
      <c r="M287" s="9">
        <v>2700000</v>
      </c>
      <c r="N287" s="9"/>
      <c r="O287" s="9">
        <f t="shared" si="59"/>
        <v>0</v>
      </c>
      <c r="P287" s="9"/>
      <c r="Q287" s="9"/>
      <c r="R287" s="9">
        <f t="shared" si="60"/>
        <v>0</v>
      </c>
      <c r="S287" s="9"/>
      <c r="T287" s="9"/>
      <c r="U287" s="9">
        <f t="shared" si="61"/>
        <v>0</v>
      </c>
      <c r="V287" s="9"/>
      <c r="W287" s="9"/>
      <c r="X287" s="9">
        <f t="shared" si="62"/>
        <v>0</v>
      </c>
      <c r="Y287" s="9"/>
      <c r="Z287" s="9"/>
      <c r="AA287" s="10">
        <f t="shared" si="63"/>
        <v>0</v>
      </c>
      <c r="AB287" s="11">
        <v>45993</v>
      </c>
    </row>
    <row r="288" spans="1:28" ht="15.75" x14ac:dyDescent="0.25">
      <c r="A288" s="39">
        <v>45993</v>
      </c>
      <c r="B288" s="33" t="s">
        <v>264</v>
      </c>
      <c r="C288" s="33"/>
      <c r="D288" s="33" t="s">
        <v>31</v>
      </c>
      <c r="E288" s="33" t="s">
        <v>175</v>
      </c>
      <c r="F288" s="33">
        <v>300</v>
      </c>
      <c r="G288" s="33" t="s">
        <v>25</v>
      </c>
      <c r="H288" s="33">
        <v>2000</v>
      </c>
      <c r="I288" s="33">
        <f t="shared" si="51"/>
        <v>600000</v>
      </c>
      <c r="J288" s="37" t="s">
        <v>240</v>
      </c>
      <c r="K288" s="33"/>
      <c r="L288" s="9">
        <f t="shared" si="58"/>
        <v>0</v>
      </c>
      <c r="M288" s="9"/>
      <c r="N288" s="9"/>
      <c r="O288" s="9">
        <f t="shared" si="59"/>
        <v>600000</v>
      </c>
      <c r="P288" s="9">
        <v>600000</v>
      </c>
      <c r="Q288" s="9"/>
      <c r="R288" s="9">
        <f t="shared" si="60"/>
        <v>0</v>
      </c>
      <c r="S288" s="9"/>
      <c r="T288" s="9"/>
      <c r="U288" s="9">
        <f t="shared" si="61"/>
        <v>0</v>
      </c>
      <c r="V288" s="9"/>
      <c r="W288" s="9"/>
      <c r="X288" s="9">
        <f t="shared" si="62"/>
        <v>0</v>
      </c>
      <c r="Y288" s="9"/>
      <c r="Z288" s="9"/>
      <c r="AA288" s="10">
        <f t="shared" si="63"/>
        <v>0</v>
      </c>
      <c r="AB288" s="11">
        <v>45993</v>
      </c>
    </row>
    <row r="289" spans="1:28" ht="15.75" x14ac:dyDescent="0.25">
      <c r="A289" s="39">
        <v>45993</v>
      </c>
      <c r="B289" s="33" t="s">
        <v>189</v>
      </c>
      <c r="C289" s="33"/>
      <c r="D289" s="33" t="s">
        <v>31</v>
      </c>
      <c r="E289" s="33" t="s">
        <v>110</v>
      </c>
      <c r="F289" s="33">
        <v>400</v>
      </c>
      <c r="G289" s="33" t="s">
        <v>29</v>
      </c>
      <c r="H289" s="33">
        <v>1800</v>
      </c>
      <c r="I289" s="33">
        <f t="shared" si="51"/>
        <v>720000</v>
      </c>
      <c r="J289" s="37" t="s">
        <v>241</v>
      </c>
      <c r="K289" s="90" t="s">
        <v>1298</v>
      </c>
      <c r="L289" s="9">
        <f t="shared" si="58"/>
        <v>0</v>
      </c>
      <c r="M289" s="9"/>
      <c r="N289" s="9"/>
      <c r="O289" s="9">
        <f t="shared" si="59"/>
        <v>0</v>
      </c>
      <c r="P289" s="9"/>
      <c r="Q289" s="9"/>
      <c r="R289" s="9">
        <f t="shared" si="60"/>
        <v>720000</v>
      </c>
      <c r="S289" s="9">
        <v>720000</v>
      </c>
      <c r="T289" s="9"/>
      <c r="U289" s="9">
        <f t="shared" si="61"/>
        <v>0</v>
      </c>
      <c r="V289" s="9"/>
      <c r="W289" s="9"/>
      <c r="X289" s="9">
        <f t="shared" si="62"/>
        <v>0</v>
      </c>
      <c r="Y289" s="9"/>
      <c r="Z289" s="9"/>
      <c r="AA289" s="10">
        <f t="shared" si="63"/>
        <v>0</v>
      </c>
      <c r="AB289" s="11">
        <v>46000</v>
      </c>
    </row>
    <row r="290" spans="1:28" ht="15.75" x14ac:dyDescent="0.25">
      <c r="A290" s="39">
        <v>45993</v>
      </c>
      <c r="B290" s="33" t="s">
        <v>141</v>
      </c>
      <c r="C290" s="33"/>
      <c r="D290" s="33" t="s">
        <v>31</v>
      </c>
      <c r="E290" s="33" t="s">
        <v>95</v>
      </c>
      <c r="F290" s="33">
        <v>20800</v>
      </c>
      <c r="G290" s="33" t="s">
        <v>29</v>
      </c>
      <c r="H290" s="33">
        <v>3800</v>
      </c>
      <c r="I290" s="33">
        <f t="shared" si="51"/>
        <v>79040000</v>
      </c>
      <c r="J290" s="82" t="s">
        <v>38</v>
      </c>
      <c r="K290" s="130" t="s">
        <v>1302</v>
      </c>
      <c r="L290" s="9">
        <f t="shared" si="58"/>
        <v>0</v>
      </c>
      <c r="M290" s="9"/>
      <c r="N290" s="9"/>
      <c r="O290" s="9">
        <f t="shared" si="59"/>
        <v>20000000</v>
      </c>
      <c r="P290" s="9">
        <v>20000000</v>
      </c>
      <c r="Q290" s="9"/>
      <c r="R290" s="9">
        <f t="shared" si="60"/>
        <v>0</v>
      </c>
      <c r="S290" s="9"/>
      <c r="T290" s="9"/>
      <c r="U290" s="9">
        <f t="shared" si="61"/>
        <v>0</v>
      </c>
      <c r="V290" s="9"/>
      <c r="W290" s="9"/>
      <c r="X290" s="9">
        <f t="shared" si="62"/>
        <v>0</v>
      </c>
      <c r="Y290" s="9"/>
      <c r="Z290" s="9"/>
      <c r="AA290" s="10">
        <f t="shared" si="63"/>
        <v>59040000</v>
      </c>
      <c r="AB290" s="11">
        <v>46000</v>
      </c>
    </row>
    <row r="291" spans="1:28" ht="15.75" x14ac:dyDescent="0.25">
      <c r="A291" s="39">
        <v>45993</v>
      </c>
      <c r="B291" s="33" t="s">
        <v>141</v>
      </c>
      <c r="C291" s="33"/>
      <c r="D291" s="33" t="s">
        <v>31</v>
      </c>
      <c r="E291" s="33" t="s">
        <v>156</v>
      </c>
      <c r="F291" s="33">
        <v>20</v>
      </c>
      <c r="G291" s="33" t="s">
        <v>23</v>
      </c>
      <c r="H291" s="33">
        <v>400000</v>
      </c>
      <c r="I291" s="33">
        <f t="shared" si="51"/>
        <v>8000000</v>
      </c>
      <c r="J291" s="82" t="s">
        <v>43</v>
      </c>
      <c r="K291" s="130" t="s">
        <v>1302</v>
      </c>
      <c r="L291" s="9">
        <f t="shared" si="58"/>
        <v>0</v>
      </c>
      <c r="M291" s="9"/>
      <c r="N291" s="9"/>
      <c r="O291" s="9">
        <f t="shared" si="59"/>
        <v>0</v>
      </c>
      <c r="P291" s="9"/>
      <c r="Q291" s="9"/>
      <c r="R291" s="9">
        <f t="shared" si="60"/>
        <v>0</v>
      </c>
      <c r="S291" s="9"/>
      <c r="T291" s="9"/>
      <c r="U291" s="9">
        <f t="shared" si="61"/>
        <v>0</v>
      </c>
      <c r="V291" s="9"/>
      <c r="W291" s="9"/>
      <c r="X291" s="9">
        <f t="shared" si="62"/>
        <v>0</v>
      </c>
      <c r="Y291" s="9"/>
      <c r="Z291" s="9"/>
      <c r="AA291" s="10">
        <f t="shared" si="63"/>
        <v>8000000</v>
      </c>
      <c r="AB291" s="11"/>
    </row>
    <row r="292" spans="1:28" ht="15.75" x14ac:dyDescent="0.25">
      <c r="A292" s="39">
        <v>45993</v>
      </c>
      <c r="B292" s="33" t="s">
        <v>170</v>
      </c>
      <c r="C292" s="33"/>
      <c r="D292" s="33" t="s">
        <v>31</v>
      </c>
      <c r="E292" s="33" t="s">
        <v>467</v>
      </c>
      <c r="F292" s="33">
        <v>17.2</v>
      </c>
      <c r="G292" s="33" t="s">
        <v>51</v>
      </c>
      <c r="H292" s="33">
        <v>43000</v>
      </c>
      <c r="I292" s="33">
        <f t="shared" si="51"/>
        <v>739600</v>
      </c>
      <c r="J292" s="37" t="s">
        <v>241</v>
      </c>
      <c r="K292" s="33"/>
      <c r="L292" s="9">
        <f t="shared" si="58"/>
        <v>739600</v>
      </c>
      <c r="M292" s="9">
        <v>739600</v>
      </c>
      <c r="N292" s="9"/>
      <c r="O292" s="9">
        <f t="shared" si="59"/>
        <v>0</v>
      </c>
      <c r="P292" s="9"/>
      <c r="Q292" s="9"/>
      <c r="R292" s="9">
        <f t="shared" si="60"/>
        <v>0</v>
      </c>
      <c r="S292" s="9"/>
      <c r="T292" s="9"/>
      <c r="U292" s="9">
        <f t="shared" si="61"/>
        <v>0</v>
      </c>
      <c r="V292" s="9"/>
      <c r="W292" s="9"/>
      <c r="X292" s="9">
        <f t="shared" si="62"/>
        <v>0</v>
      </c>
      <c r="Y292" s="9"/>
      <c r="Z292" s="9"/>
      <c r="AA292" s="10">
        <f t="shared" si="63"/>
        <v>0</v>
      </c>
      <c r="AB292" s="11">
        <v>45993</v>
      </c>
    </row>
    <row r="293" spans="1:28" ht="15.75" x14ac:dyDescent="0.25">
      <c r="A293" s="39">
        <v>45993</v>
      </c>
      <c r="B293" s="33" t="s">
        <v>170</v>
      </c>
      <c r="C293" s="33"/>
      <c r="D293" s="33" t="s">
        <v>31</v>
      </c>
      <c r="E293" s="33" t="s">
        <v>468</v>
      </c>
      <c r="F293" s="33">
        <v>15.9</v>
      </c>
      <c r="G293" s="33" t="s">
        <v>51</v>
      </c>
      <c r="H293" s="33">
        <v>43000</v>
      </c>
      <c r="I293" s="33">
        <f t="shared" si="51"/>
        <v>683700</v>
      </c>
      <c r="J293" s="37" t="s">
        <v>241</v>
      </c>
      <c r="K293" s="33"/>
      <c r="L293" s="9">
        <f t="shared" si="58"/>
        <v>683700</v>
      </c>
      <c r="M293" s="9">
        <v>683700</v>
      </c>
      <c r="N293" s="9"/>
      <c r="O293" s="9">
        <f t="shared" si="59"/>
        <v>0</v>
      </c>
      <c r="P293" s="9"/>
      <c r="Q293" s="9"/>
      <c r="R293" s="9">
        <f t="shared" si="60"/>
        <v>0</v>
      </c>
      <c r="S293" s="9"/>
      <c r="T293" s="9"/>
      <c r="U293" s="9">
        <f t="shared" si="61"/>
        <v>0</v>
      </c>
      <c r="V293" s="9"/>
      <c r="W293" s="9"/>
      <c r="X293" s="9">
        <f t="shared" si="62"/>
        <v>0</v>
      </c>
      <c r="Y293" s="9"/>
      <c r="Z293" s="9"/>
      <c r="AA293" s="10">
        <f t="shared" si="63"/>
        <v>0</v>
      </c>
      <c r="AB293" s="11">
        <v>45993</v>
      </c>
    </row>
    <row r="294" spans="1:28" ht="15.75" x14ac:dyDescent="0.25">
      <c r="A294" s="39">
        <v>45993</v>
      </c>
      <c r="B294" s="33" t="s">
        <v>96</v>
      </c>
      <c r="C294" s="33"/>
      <c r="D294" s="33" t="s">
        <v>41</v>
      </c>
      <c r="E294" s="33" t="s">
        <v>139</v>
      </c>
      <c r="F294" s="33">
        <v>3</v>
      </c>
      <c r="G294" s="33" t="s">
        <v>23</v>
      </c>
      <c r="H294" s="33">
        <v>426000</v>
      </c>
      <c r="I294" s="33">
        <f t="shared" si="51"/>
        <v>1278000</v>
      </c>
      <c r="J294" s="37" t="s">
        <v>34</v>
      </c>
      <c r="K294" s="90" t="s">
        <v>1266</v>
      </c>
      <c r="L294" s="9">
        <f t="shared" si="58"/>
        <v>0</v>
      </c>
      <c r="M294" s="9"/>
      <c r="N294" s="9"/>
      <c r="O294" s="9">
        <f t="shared" si="59"/>
        <v>3861000</v>
      </c>
      <c r="P294" s="9">
        <v>920000</v>
      </c>
      <c r="Q294" s="9">
        <v>2941000</v>
      </c>
      <c r="R294" s="9">
        <f t="shared" si="60"/>
        <v>0</v>
      </c>
      <c r="S294" s="9"/>
      <c r="T294" s="9"/>
      <c r="U294" s="9">
        <f t="shared" si="61"/>
        <v>0</v>
      </c>
      <c r="V294" s="9"/>
      <c r="W294" s="9"/>
      <c r="X294" s="9">
        <f t="shared" si="62"/>
        <v>0</v>
      </c>
      <c r="Y294" s="9"/>
      <c r="Z294" s="9"/>
      <c r="AA294" s="10">
        <f t="shared" si="63"/>
        <v>-2583000</v>
      </c>
      <c r="AB294" s="11">
        <v>46016</v>
      </c>
    </row>
    <row r="295" spans="1:28" ht="15.75" x14ac:dyDescent="0.25">
      <c r="A295" s="39">
        <v>45993</v>
      </c>
      <c r="B295" s="33" t="s">
        <v>1300</v>
      </c>
      <c r="C295" s="33"/>
      <c r="D295" s="33" t="s">
        <v>41</v>
      </c>
      <c r="E295" s="33" t="s">
        <v>148</v>
      </c>
      <c r="F295" s="33">
        <v>40</v>
      </c>
      <c r="G295" s="33" t="s">
        <v>51</v>
      </c>
      <c r="H295" s="33">
        <v>60000</v>
      </c>
      <c r="I295" s="33">
        <f t="shared" si="51"/>
        <v>2400000</v>
      </c>
      <c r="J295" s="37" t="s">
        <v>240</v>
      </c>
      <c r="K295" s="33"/>
      <c r="L295" s="9">
        <f t="shared" si="58"/>
        <v>0</v>
      </c>
      <c r="M295" s="9"/>
      <c r="N295" s="9"/>
      <c r="O295" s="9">
        <f t="shared" si="59"/>
        <v>2400000</v>
      </c>
      <c r="P295" s="9">
        <v>2400000</v>
      </c>
      <c r="Q295" s="9"/>
      <c r="R295" s="9">
        <f t="shared" si="60"/>
        <v>0</v>
      </c>
      <c r="S295" s="9"/>
      <c r="T295" s="9"/>
      <c r="U295" s="9">
        <f t="shared" si="61"/>
        <v>0</v>
      </c>
      <c r="V295" s="9"/>
      <c r="W295" s="9"/>
      <c r="X295" s="9">
        <f t="shared" si="62"/>
        <v>0</v>
      </c>
      <c r="Y295" s="9"/>
      <c r="Z295" s="9"/>
      <c r="AA295" s="10">
        <f t="shared" si="63"/>
        <v>0</v>
      </c>
      <c r="AB295" s="11">
        <v>45993</v>
      </c>
    </row>
    <row r="296" spans="1:28" ht="15.75" x14ac:dyDescent="0.25">
      <c r="A296" s="39">
        <v>45993</v>
      </c>
      <c r="B296" s="33" t="s">
        <v>370</v>
      </c>
      <c r="C296" s="33"/>
      <c r="D296" s="33" t="s">
        <v>41</v>
      </c>
      <c r="E296" s="33" t="s">
        <v>85</v>
      </c>
      <c r="F296" s="33">
        <v>190.6</v>
      </c>
      <c r="G296" s="33" t="s">
        <v>51</v>
      </c>
      <c r="H296" s="33">
        <v>41000</v>
      </c>
      <c r="I296" s="33">
        <f t="shared" si="51"/>
        <v>7814600</v>
      </c>
      <c r="J296" s="37" t="s">
        <v>240</v>
      </c>
      <c r="K296" s="33" t="s">
        <v>1266</v>
      </c>
      <c r="L296" s="9">
        <f t="shared" si="58"/>
        <v>0</v>
      </c>
      <c r="M296" s="9"/>
      <c r="N296" s="9"/>
      <c r="O296" s="9">
        <f t="shared" si="59"/>
        <v>7814600</v>
      </c>
      <c r="P296" s="9">
        <v>7814600</v>
      </c>
      <c r="Q296" s="9"/>
      <c r="R296" s="9">
        <f t="shared" si="60"/>
        <v>0</v>
      </c>
      <c r="S296" s="9"/>
      <c r="T296" s="9"/>
      <c r="U296" s="9">
        <f t="shared" si="61"/>
        <v>0</v>
      </c>
      <c r="V296" s="9"/>
      <c r="W296" s="9"/>
      <c r="X296" s="9">
        <f t="shared" si="62"/>
        <v>0</v>
      </c>
      <c r="Y296" s="9"/>
      <c r="Z296" s="9"/>
      <c r="AA296" s="10">
        <f t="shared" si="63"/>
        <v>0</v>
      </c>
      <c r="AB296" s="11">
        <v>45994</v>
      </c>
    </row>
    <row r="297" spans="1:28" ht="15.75" x14ac:dyDescent="0.25">
      <c r="A297" s="39">
        <v>45993</v>
      </c>
      <c r="B297" s="33" t="s">
        <v>191</v>
      </c>
      <c r="C297" s="33"/>
      <c r="D297" s="33" t="s">
        <v>31</v>
      </c>
      <c r="E297" s="33" t="s">
        <v>361</v>
      </c>
      <c r="F297" s="33">
        <v>1</v>
      </c>
      <c r="G297" s="33" t="s">
        <v>33</v>
      </c>
      <c r="H297" s="33">
        <v>230000</v>
      </c>
      <c r="I297" s="33">
        <f t="shared" si="51"/>
        <v>230000</v>
      </c>
      <c r="J297" s="37" t="s">
        <v>241</v>
      </c>
      <c r="K297" s="90" t="s">
        <v>1266</v>
      </c>
      <c r="L297" s="9">
        <f t="shared" si="58"/>
        <v>0</v>
      </c>
      <c r="M297" s="9"/>
      <c r="N297" s="9"/>
      <c r="O297" s="9">
        <f t="shared" si="59"/>
        <v>0</v>
      </c>
      <c r="P297" s="9"/>
      <c r="Q297" s="9"/>
      <c r="R297" s="9">
        <f t="shared" si="60"/>
        <v>0</v>
      </c>
      <c r="S297" s="9"/>
      <c r="T297" s="9"/>
      <c r="U297" s="9">
        <f t="shared" si="61"/>
        <v>230000</v>
      </c>
      <c r="V297" s="9">
        <v>230000</v>
      </c>
      <c r="W297" s="9"/>
      <c r="X297" s="9">
        <f t="shared" si="62"/>
        <v>0</v>
      </c>
      <c r="Y297" s="9"/>
      <c r="Z297" s="9"/>
      <c r="AA297" s="10">
        <f t="shared" si="63"/>
        <v>0</v>
      </c>
      <c r="AB297" s="11">
        <v>46002</v>
      </c>
    </row>
    <row r="298" spans="1:28" ht="15.75" x14ac:dyDescent="0.25">
      <c r="A298" s="39">
        <v>45993</v>
      </c>
      <c r="B298" s="33" t="s">
        <v>191</v>
      </c>
      <c r="C298" s="33"/>
      <c r="D298" s="33" t="s">
        <v>31</v>
      </c>
      <c r="E298" s="33" t="s">
        <v>150</v>
      </c>
      <c r="F298" s="33">
        <v>19.5</v>
      </c>
      <c r="G298" s="33" t="s">
        <v>51</v>
      </c>
      <c r="H298" s="33">
        <v>43000</v>
      </c>
      <c r="I298" s="33">
        <f t="shared" si="51"/>
        <v>838500</v>
      </c>
      <c r="J298" s="37" t="s">
        <v>241</v>
      </c>
      <c r="K298" s="90" t="s">
        <v>1266</v>
      </c>
      <c r="L298" s="9">
        <f t="shared" si="58"/>
        <v>0</v>
      </c>
      <c r="M298" s="9"/>
      <c r="N298" s="9"/>
      <c r="O298" s="9">
        <f t="shared" si="59"/>
        <v>0</v>
      </c>
      <c r="P298" s="9"/>
      <c r="Q298" s="9"/>
      <c r="R298" s="9">
        <f t="shared" si="60"/>
        <v>0</v>
      </c>
      <c r="S298" s="9"/>
      <c r="T298" s="9"/>
      <c r="U298" s="9">
        <f t="shared" si="61"/>
        <v>838500</v>
      </c>
      <c r="V298" s="9">
        <v>838500</v>
      </c>
      <c r="W298" s="9"/>
      <c r="X298" s="9">
        <f t="shared" si="62"/>
        <v>0</v>
      </c>
      <c r="Y298" s="9"/>
      <c r="Z298" s="9"/>
      <c r="AA298" s="10">
        <f t="shared" si="63"/>
        <v>0</v>
      </c>
      <c r="AB298" s="11">
        <v>46002</v>
      </c>
    </row>
    <row r="299" spans="1:28" ht="15.75" x14ac:dyDescent="0.25">
      <c r="A299" s="39">
        <v>45993</v>
      </c>
      <c r="B299" s="33" t="s">
        <v>391</v>
      </c>
      <c r="C299" s="33"/>
      <c r="D299" s="33" t="s">
        <v>41</v>
      </c>
      <c r="E299" s="33" t="s">
        <v>102</v>
      </c>
      <c r="F299" s="33">
        <v>12</v>
      </c>
      <c r="G299" s="33" t="s">
        <v>74</v>
      </c>
      <c r="H299" s="33">
        <v>65000</v>
      </c>
      <c r="I299" s="33">
        <f t="shared" si="51"/>
        <v>780000</v>
      </c>
      <c r="J299" s="37" t="s">
        <v>241</v>
      </c>
      <c r="K299" s="33" t="s">
        <v>1303</v>
      </c>
      <c r="L299" s="9">
        <f t="shared" si="58"/>
        <v>0</v>
      </c>
      <c r="M299" s="9"/>
      <c r="N299" s="9"/>
      <c r="O299" s="9">
        <f t="shared" si="59"/>
        <v>0</v>
      </c>
      <c r="P299" s="9"/>
      <c r="Q299" s="9"/>
      <c r="R299" s="9">
        <f t="shared" si="60"/>
        <v>0</v>
      </c>
      <c r="S299" s="9"/>
      <c r="T299" s="9"/>
      <c r="U299" s="9">
        <f t="shared" si="61"/>
        <v>780000</v>
      </c>
      <c r="V299" s="9">
        <v>780000</v>
      </c>
      <c r="W299" s="9"/>
      <c r="X299" s="9">
        <f t="shared" si="62"/>
        <v>0</v>
      </c>
      <c r="Y299" s="9"/>
      <c r="Z299" s="9"/>
      <c r="AA299" s="10">
        <f t="shared" si="63"/>
        <v>0</v>
      </c>
      <c r="AB299" s="11">
        <v>45994</v>
      </c>
    </row>
    <row r="300" spans="1:28" ht="15.75" x14ac:dyDescent="0.25">
      <c r="A300" s="32">
        <v>45993</v>
      </c>
      <c r="B300" s="33" t="s">
        <v>391</v>
      </c>
      <c r="C300" s="33"/>
      <c r="D300" s="33" t="s">
        <v>41</v>
      </c>
      <c r="E300" s="33" t="s">
        <v>73</v>
      </c>
      <c r="F300" s="33">
        <v>20</v>
      </c>
      <c r="G300" s="33" t="s">
        <v>74</v>
      </c>
      <c r="H300" s="33">
        <v>50000</v>
      </c>
      <c r="I300" s="33">
        <f t="shared" si="51"/>
        <v>1000000</v>
      </c>
      <c r="J300" s="37" t="s">
        <v>241</v>
      </c>
      <c r="K300" s="33" t="s">
        <v>1303</v>
      </c>
      <c r="L300" s="9">
        <f t="shared" si="58"/>
        <v>0</v>
      </c>
      <c r="M300" s="9"/>
      <c r="N300" s="9"/>
      <c r="O300" s="9">
        <f t="shared" si="59"/>
        <v>0</v>
      </c>
      <c r="P300" s="9"/>
      <c r="Q300" s="9"/>
      <c r="R300" s="9">
        <f t="shared" si="60"/>
        <v>0</v>
      </c>
      <c r="S300" s="9"/>
      <c r="T300" s="9"/>
      <c r="U300" s="9">
        <f t="shared" si="61"/>
        <v>1000000</v>
      </c>
      <c r="V300" s="9">
        <v>1000000</v>
      </c>
      <c r="W300" s="9"/>
      <c r="X300" s="9">
        <f t="shared" si="62"/>
        <v>0</v>
      </c>
      <c r="Y300" s="9"/>
      <c r="Z300" s="9"/>
      <c r="AA300" s="10">
        <f t="shared" si="63"/>
        <v>0</v>
      </c>
      <c r="AB300" s="11">
        <v>45994</v>
      </c>
    </row>
    <row r="301" spans="1:28" ht="15.75" x14ac:dyDescent="0.25">
      <c r="A301" s="39">
        <v>45993</v>
      </c>
      <c r="B301" s="33" t="s">
        <v>648</v>
      </c>
      <c r="C301" s="33"/>
      <c r="D301" s="33" t="s">
        <v>31</v>
      </c>
      <c r="E301" s="33" t="s">
        <v>130</v>
      </c>
      <c r="F301" s="43">
        <v>10</v>
      </c>
      <c r="G301" s="33" t="s">
        <v>74</v>
      </c>
      <c r="H301" s="33">
        <v>47000</v>
      </c>
      <c r="I301" s="33">
        <f t="shared" si="51"/>
        <v>470000</v>
      </c>
      <c r="J301" s="37" t="s">
        <v>240</v>
      </c>
      <c r="K301" s="33"/>
      <c r="L301" s="9">
        <f t="shared" si="58"/>
        <v>0</v>
      </c>
      <c r="M301" s="9"/>
      <c r="N301" s="9"/>
      <c r="O301" s="9">
        <f t="shared" si="59"/>
        <v>470000</v>
      </c>
      <c r="P301" s="9">
        <v>470000</v>
      </c>
      <c r="Q301" s="9"/>
      <c r="R301" s="9">
        <f t="shared" si="60"/>
        <v>0</v>
      </c>
      <c r="S301" s="9"/>
      <c r="T301" s="9"/>
      <c r="U301" s="9">
        <f t="shared" si="61"/>
        <v>0</v>
      </c>
      <c r="V301" s="9"/>
      <c r="W301" s="9"/>
      <c r="X301" s="9">
        <f t="shared" si="62"/>
        <v>0</v>
      </c>
      <c r="Y301" s="9"/>
      <c r="Z301" s="9"/>
      <c r="AA301" s="10">
        <f t="shared" si="63"/>
        <v>0</v>
      </c>
      <c r="AB301" s="11">
        <v>45993</v>
      </c>
    </row>
    <row r="302" spans="1:28" ht="15.75" x14ac:dyDescent="0.25">
      <c r="A302" s="32">
        <v>45993</v>
      </c>
      <c r="B302" s="33" t="s">
        <v>397</v>
      </c>
      <c r="C302" s="33"/>
      <c r="D302" s="33" t="s">
        <v>41</v>
      </c>
      <c r="E302" s="33" t="s">
        <v>102</v>
      </c>
      <c r="F302" s="33">
        <v>4</v>
      </c>
      <c r="G302" s="33" t="s">
        <v>74</v>
      </c>
      <c r="H302" s="33">
        <v>65000</v>
      </c>
      <c r="I302" s="33">
        <f t="shared" si="51"/>
        <v>260000</v>
      </c>
      <c r="J302" s="37" t="s">
        <v>240</v>
      </c>
      <c r="K302" s="33"/>
      <c r="L302" s="9">
        <f t="shared" si="58"/>
        <v>0</v>
      </c>
      <c r="M302" s="9"/>
      <c r="N302" s="9"/>
      <c r="O302" s="9">
        <f t="shared" si="59"/>
        <v>260000</v>
      </c>
      <c r="P302" s="9">
        <v>260000</v>
      </c>
      <c r="Q302" s="9"/>
      <c r="R302" s="9">
        <f t="shared" si="60"/>
        <v>0</v>
      </c>
      <c r="S302" s="9"/>
      <c r="T302" s="9"/>
      <c r="U302" s="9">
        <f t="shared" si="61"/>
        <v>0</v>
      </c>
      <c r="V302" s="9"/>
      <c r="W302" s="9"/>
      <c r="X302" s="9">
        <f t="shared" si="62"/>
        <v>0</v>
      </c>
      <c r="Y302" s="9"/>
      <c r="Z302" s="9"/>
      <c r="AA302" s="10">
        <f t="shared" si="63"/>
        <v>0</v>
      </c>
      <c r="AB302" s="11">
        <v>45988</v>
      </c>
    </row>
    <row r="303" spans="1:28" ht="15.75" x14ac:dyDescent="0.25">
      <c r="A303" s="39">
        <v>45993</v>
      </c>
      <c r="B303" s="33" t="s">
        <v>397</v>
      </c>
      <c r="C303" s="33"/>
      <c r="D303" s="33" t="s">
        <v>41</v>
      </c>
      <c r="E303" s="33" t="s">
        <v>122</v>
      </c>
      <c r="F303" s="33">
        <v>4</v>
      </c>
      <c r="G303" s="33" t="s">
        <v>51</v>
      </c>
      <c r="H303" s="33">
        <v>67500</v>
      </c>
      <c r="I303" s="33">
        <f t="shared" si="51"/>
        <v>270000</v>
      </c>
      <c r="J303" s="37" t="s">
        <v>240</v>
      </c>
      <c r="K303" s="33"/>
      <c r="L303" s="9">
        <f t="shared" si="58"/>
        <v>0</v>
      </c>
      <c r="M303" s="9"/>
      <c r="N303" s="9"/>
      <c r="O303" s="9">
        <f t="shared" si="59"/>
        <v>270000</v>
      </c>
      <c r="P303" s="9">
        <v>270000</v>
      </c>
      <c r="Q303" s="9"/>
      <c r="R303" s="9">
        <f t="shared" si="60"/>
        <v>0</v>
      </c>
      <c r="S303" s="9"/>
      <c r="T303" s="9"/>
      <c r="U303" s="9">
        <f t="shared" si="61"/>
        <v>0</v>
      </c>
      <c r="V303" s="9"/>
      <c r="W303" s="9"/>
      <c r="X303" s="9">
        <f t="shared" si="62"/>
        <v>0</v>
      </c>
      <c r="Y303" s="9"/>
      <c r="Z303" s="9"/>
      <c r="AA303" s="10">
        <f t="shared" si="63"/>
        <v>0</v>
      </c>
      <c r="AB303" s="11">
        <v>45766</v>
      </c>
    </row>
    <row r="304" spans="1:28" ht="15.75" x14ac:dyDescent="0.25">
      <c r="A304" s="39">
        <v>45993</v>
      </c>
      <c r="B304" s="33" t="s">
        <v>1301</v>
      </c>
      <c r="C304" s="33"/>
      <c r="D304" s="33" t="s">
        <v>31</v>
      </c>
      <c r="E304" s="33" t="s">
        <v>468</v>
      </c>
      <c r="F304" s="33">
        <v>15.7</v>
      </c>
      <c r="G304" s="33" t="s">
        <v>51</v>
      </c>
      <c r="H304" s="33">
        <v>43000</v>
      </c>
      <c r="I304" s="33">
        <f t="shared" si="51"/>
        <v>675100</v>
      </c>
      <c r="J304" s="37" t="s">
        <v>240</v>
      </c>
      <c r="K304" s="33"/>
      <c r="L304" s="9">
        <f t="shared" si="58"/>
        <v>0</v>
      </c>
      <c r="M304" s="9"/>
      <c r="N304" s="9"/>
      <c r="O304" s="9">
        <f t="shared" si="59"/>
        <v>675100</v>
      </c>
      <c r="P304" s="9">
        <v>675100</v>
      </c>
      <c r="Q304" s="9"/>
      <c r="R304" s="9">
        <f t="shared" si="60"/>
        <v>0</v>
      </c>
      <c r="S304" s="9"/>
      <c r="T304" s="9"/>
      <c r="U304" s="9">
        <f t="shared" si="61"/>
        <v>0</v>
      </c>
      <c r="V304" s="9"/>
      <c r="W304" s="9"/>
      <c r="X304" s="9">
        <f t="shared" si="62"/>
        <v>0</v>
      </c>
      <c r="Y304" s="9"/>
      <c r="Z304" s="9"/>
      <c r="AA304" s="10">
        <f t="shared" si="63"/>
        <v>0</v>
      </c>
      <c r="AB304" s="11">
        <v>45993</v>
      </c>
    </row>
    <row r="305" spans="1:28" ht="15.75" x14ac:dyDescent="0.25">
      <c r="A305" s="32">
        <v>45993</v>
      </c>
      <c r="B305" s="33" t="s">
        <v>313</v>
      </c>
      <c r="C305" s="33"/>
      <c r="D305" s="33" t="s">
        <v>31</v>
      </c>
      <c r="E305" s="33" t="s">
        <v>102</v>
      </c>
      <c r="F305" s="33">
        <v>10</v>
      </c>
      <c r="G305" s="33" t="s">
        <v>74</v>
      </c>
      <c r="H305" s="33">
        <v>65000</v>
      </c>
      <c r="I305" s="33">
        <f t="shared" si="51"/>
        <v>650000</v>
      </c>
      <c r="J305" s="37" t="s">
        <v>241</v>
      </c>
      <c r="K305" s="33"/>
      <c r="L305" s="9">
        <f t="shared" ref="L305:L308" si="64">M305+N305</f>
        <v>0</v>
      </c>
      <c r="M305" s="9"/>
      <c r="N305" s="9"/>
      <c r="O305" s="9">
        <f t="shared" ref="O305:O308" si="65">P305+Q305</f>
        <v>0</v>
      </c>
      <c r="P305" s="9"/>
      <c r="Q305" s="9"/>
      <c r="R305" s="9">
        <f t="shared" ref="R305:R308" si="66">S305+T305</f>
        <v>0</v>
      </c>
      <c r="S305" s="9"/>
      <c r="T305" s="9"/>
      <c r="U305" s="9">
        <f t="shared" ref="U305:U308" si="67">V305+W305</f>
        <v>650000</v>
      </c>
      <c r="V305" s="9">
        <v>650000</v>
      </c>
      <c r="W305" s="9"/>
      <c r="X305" s="9">
        <f t="shared" ref="X305:X308" si="68">Y305+Z305</f>
        <v>0</v>
      </c>
      <c r="Y305" s="9"/>
      <c r="Z305" s="9"/>
      <c r="AA305" s="10">
        <f t="shared" ref="AA305:AA308" si="69">C305+I305-L305-O305-U305-X305-R305</f>
        <v>0</v>
      </c>
      <c r="AB305" s="11">
        <v>45993</v>
      </c>
    </row>
    <row r="306" spans="1:28" ht="15.75" x14ac:dyDescent="0.25">
      <c r="A306" s="39">
        <v>45993</v>
      </c>
      <c r="B306" s="35" t="s">
        <v>313</v>
      </c>
      <c r="C306" s="33"/>
      <c r="D306" s="33" t="s">
        <v>31</v>
      </c>
      <c r="E306" s="33" t="s">
        <v>122</v>
      </c>
      <c r="F306" s="33">
        <v>5</v>
      </c>
      <c r="G306" s="33" t="s">
        <v>51</v>
      </c>
      <c r="H306" s="33">
        <v>70000</v>
      </c>
      <c r="I306" s="33">
        <f t="shared" si="51"/>
        <v>350000</v>
      </c>
      <c r="J306" s="37" t="s">
        <v>241</v>
      </c>
      <c r="K306" s="33"/>
      <c r="L306" s="9">
        <f t="shared" si="64"/>
        <v>0</v>
      </c>
      <c r="M306" s="9"/>
      <c r="N306" s="9"/>
      <c r="O306" s="9">
        <f t="shared" si="65"/>
        <v>0</v>
      </c>
      <c r="P306" s="9"/>
      <c r="Q306" s="9"/>
      <c r="R306" s="9">
        <f t="shared" si="66"/>
        <v>0</v>
      </c>
      <c r="S306" s="9"/>
      <c r="T306" s="9"/>
      <c r="U306" s="9">
        <f t="shared" si="67"/>
        <v>350000</v>
      </c>
      <c r="V306" s="9">
        <v>350000</v>
      </c>
      <c r="W306" s="9"/>
      <c r="X306" s="9">
        <f t="shared" si="68"/>
        <v>0</v>
      </c>
      <c r="Y306" s="9"/>
      <c r="Z306" s="9"/>
      <c r="AA306" s="10">
        <f t="shared" si="69"/>
        <v>0</v>
      </c>
      <c r="AB306" s="11">
        <v>45993</v>
      </c>
    </row>
    <row r="307" spans="1:28" ht="16.5" thickBot="1" x14ac:dyDescent="0.3">
      <c r="A307" s="61">
        <v>45993</v>
      </c>
      <c r="B307" s="104" t="s">
        <v>313</v>
      </c>
      <c r="C307" s="62"/>
      <c r="D307" s="62" t="s">
        <v>31</v>
      </c>
      <c r="E307" s="62" t="s">
        <v>480</v>
      </c>
      <c r="F307" s="62">
        <v>3</v>
      </c>
      <c r="G307" s="62" t="s">
        <v>25</v>
      </c>
      <c r="H307" s="62">
        <v>25000</v>
      </c>
      <c r="I307" s="62">
        <f t="shared" si="51"/>
        <v>75000</v>
      </c>
      <c r="J307" s="63" t="s">
        <v>241</v>
      </c>
      <c r="K307" s="62"/>
      <c r="L307" s="97">
        <f t="shared" si="64"/>
        <v>0</v>
      </c>
      <c r="M307" s="97"/>
      <c r="N307" s="97"/>
      <c r="O307" s="97">
        <f t="shared" si="65"/>
        <v>0</v>
      </c>
      <c r="P307" s="97"/>
      <c r="Q307" s="97"/>
      <c r="R307" s="97">
        <f t="shared" si="66"/>
        <v>0</v>
      </c>
      <c r="S307" s="97"/>
      <c r="T307" s="97"/>
      <c r="U307" s="97">
        <f t="shared" si="67"/>
        <v>75000</v>
      </c>
      <c r="V307" s="97">
        <v>75000</v>
      </c>
      <c r="W307" s="97"/>
      <c r="X307" s="97">
        <f t="shared" si="68"/>
        <v>0</v>
      </c>
      <c r="Y307" s="97"/>
      <c r="Z307" s="97"/>
      <c r="AA307" s="98">
        <f t="shared" si="69"/>
        <v>0</v>
      </c>
      <c r="AB307" s="99">
        <v>45993</v>
      </c>
    </row>
    <row r="308" spans="1:28" ht="15.75" x14ac:dyDescent="0.25">
      <c r="A308" s="39">
        <v>45994</v>
      </c>
      <c r="B308" s="35" t="s">
        <v>1154</v>
      </c>
      <c r="C308" s="35"/>
      <c r="D308" s="35" t="s">
        <v>31</v>
      </c>
      <c r="E308" s="35" t="s">
        <v>73</v>
      </c>
      <c r="F308" s="35">
        <v>10</v>
      </c>
      <c r="G308" s="35" t="s">
        <v>74</v>
      </c>
      <c r="H308" s="35">
        <v>50000</v>
      </c>
      <c r="I308" s="128">
        <f t="shared" si="51"/>
        <v>500000</v>
      </c>
      <c r="J308" s="41" t="s">
        <v>241</v>
      </c>
      <c r="K308" s="35"/>
      <c r="L308" s="120">
        <f t="shared" si="64"/>
        <v>0</v>
      </c>
      <c r="M308" s="120"/>
      <c r="N308" s="120"/>
      <c r="O308" s="120">
        <f t="shared" si="65"/>
        <v>0</v>
      </c>
      <c r="P308" s="120"/>
      <c r="Q308" s="120"/>
      <c r="R308" s="120">
        <f t="shared" si="66"/>
        <v>0</v>
      </c>
      <c r="S308" s="120"/>
      <c r="T308" s="120"/>
      <c r="U308" s="120">
        <f t="shared" si="67"/>
        <v>500000</v>
      </c>
      <c r="V308" s="120">
        <v>500000</v>
      </c>
      <c r="W308" s="120"/>
      <c r="X308" s="120">
        <f t="shared" si="68"/>
        <v>0</v>
      </c>
      <c r="Y308" s="120"/>
      <c r="Z308" s="120"/>
      <c r="AA308" s="121">
        <f t="shared" si="69"/>
        <v>0</v>
      </c>
      <c r="AB308" s="122">
        <v>45994</v>
      </c>
    </row>
    <row r="309" spans="1:28" ht="15.75" x14ac:dyDescent="0.25">
      <c r="A309" s="39">
        <v>45994</v>
      </c>
      <c r="B309" s="33" t="s">
        <v>1250</v>
      </c>
      <c r="C309" s="33"/>
      <c r="D309" s="33" t="s">
        <v>41</v>
      </c>
      <c r="E309" s="33" t="s">
        <v>362</v>
      </c>
      <c r="F309" s="33">
        <v>28.7</v>
      </c>
      <c r="G309" s="33" t="s">
        <v>51</v>
      </c>
      <c r="H309" s="33">
        <v>43000</v>
      </c>
      <c r="I309" s="33">
        <f t="shared" si="51"/>
        <v>1234100</v>
      </c>
      <c r="J309" s="41" t="s">
        <v>240</v>
      </c>
      <c r="K309" s="33"/>
      <c r="L309" s="9">
        <f t="shared" ref="L309:L331" si="70">M309+N309</f>
        <v>0</v>
      </c>
      <c r="M309" s="9"/>
      <c r="N309" s="9"/>
      <c r="O309" s="9">
        <f t="shared" ref="O309:O331" si="71">P309+Q309</f>
        <v>0</v>
      </c>
      <c r="P309" s="9"/>
      <c r="Q309" s="9"/>
      <c r="R309" s="9">
        <f t="shared" ref="R309:R331" si="72">S309+T309</f>
        <v>1234100</v>
      </c>
      <c r="S309" s="9">
        <v>1234100</v>
      </c>
      <c r="T309" s="9"/>
      <c r="U309" s="9">
        <f t="shared" ref="U309:U331" si="73">V309+W309</f>
        <v>0</v>
      </c>
      <c r="V309" s="9"/>
      <c r="W309" s="9"/>
      <c r="X309" s="9">
        <f t="shared" ref="X309:X331" si="74">Y309+Z309</f>
        <v>0</v>
      </c>
      <c r="Y309" s="9"/>
      <c r="Z309" s="9"/>
      <c r="AA309" s="10">
        <f t="shared" ref="AA309:AA331" si="75">C309+I309-L309-O309-U309-X309-R309</f>
        <v>0</v>
      </c>
      <c r="AB309" s="11">
        <v>45994</v>
      </c>
    </row>
    <row r="310" spans="1:28" ht="15.75" x14ac:dyDescent="0.25">
      <c r="A310" s="39">
        <v>45994</v>
      </c>
      <c r="B310" s="33" t="s">
        <v>332</v>
      </c>
      <c r="C310" s="33"/>
      <c r="D310" s="33" t="s">
        <v>31</v>
      </c>
      <c r="E310" s="33" t="s">
        <v>150</v>
      </c>
      <c r="F310" s="33">
        <v>39.299999999999997</v>
      </c>
      <c r="G310" s="33" t="s">
        <v>51</v>
      </c>
      <c r="H310" s="33">
        <v>43000</v>
      </c>
      <c r="I310" s="33">
        <f t="shared" si="51"/>
        <v>1689899.9999999998</v>
      </c>
      <c r="J310" s="82" t="s">
        <v>38</v>
      </c>
      <c r="K310" s="107" t="s">
        <v>1266</v>
      </c>
      <c r="L310" s="9">
        <f t="shared" si="70"/>
        <v>0</v>
      </c>
      <c r="M310" s="9"/>
      <c r="N310" s="9"/>
      <c r="O310" s="9">
        <f t="shared" si="71"/>
        <v>0</v>
      </c>
      <c r="P310" s="9"/>
      <c r="Q310" s="9"/>
      <c r="R310" s="9">
        <f t="shared" si="72"/>
        <v>0</v>
      </c>
      <c r="S310" s="9"/>
      <c r="T310" s="9"/>
      <c r="U310" s="9">
        <f t="shared" si="73"/>
        <v>0</v>
      </c>
      <c r="V310" s="9"/>
      <c r="W310" s="9"/>
      <c r="X310" s="9">
        <f t="shared" si="74"/>
        <v>0</v>
      </c>
      <c r="Y310" s="9"/>
      <c r="Z310" s="9"/>
      <c r="AA310" s="10">
        <f t="shared" si="75"/>
        <v>1689899.9999999998</v>
      </c>
      <c r="AB310" s="11"/>
    </row>
    <row r="311" spans="1:28" ht="15.75" x14ac:dyDescent="0.25">
      <c r="A311" s="39">
        <v>45994</v>
      </c>
      <c r="B311" s="33" t="s">
        <v>112</v>
      </c>
      <c r="C311" s="33"/>
      <c r="D311" s="33" t="s">
        <v>31</v>
      </c>
      <c r="E311" s="33" t="s">
        <v>270</v>
      </c>
      <c r="F311" s="33">
        <v>4000</v>
      </c>
      <c r="G311" s="33" t="s">
        <v>29</v>
      </c>
      <c r="H311" s="33">
        <v>1120</v>
      </c>
      <c r="I311" s="33">
        <f t="shared" si="51"/>
        <v>4480000</v>
      </c>
      <c r="J311" s="37" t="s">
        <v>240</v>
      </c>
      <c r="K311" s="33" t="s">
        <v>1266</v>
      </c>
      <c r="L311" s="9">
        <f t="shared" si="70"/>
        <v>0</v>
      </c>
      <c r="M311" s="9"/>
      <c r="N311" s="9"/>
      <c r="O311" s="9">
        <f t="shared" si="71"/>
        <v>4480000</v>
      </c>
      <c r="P311" s="9">
        <v>4480000</v>
      </c>
      <c r="Q311" s="9"/>
      <c r="R311" s="9">
        <f t="shared" si="72"/>
        <v>0</v>
      </c>
      <c r="S311" s="9"/>
      <c r="T311" s="9"/>
      <c r="U311" s="9">
        <f t="shared" si="73"/>
        <v>0</v>
      </c>
      <c r="V311" s="9"/>
      <c r="W311" s="9"/>
      <c r="X311" s="9">
        <f t="shared" si="74"/>
        <v>0</v>
      </c>
      <c r="Y311" s="9"/>
      <c r="Z311" s="9"/>
      <c r="AA311" s="10">
        <f t="shared" si="75"/>
        <v>0</v>
      </c>
      <c r="AB311" s="11">
        <v>46002</v>
      </c>
    </row>
    <row r="312" spans="1:28" ht="15.75" x14ac:dyDescent="0.25">
      <c r="A312" s="39">
        <v>45994</v>
      </c>
      <c r="B312" s="33" t="s">
        <v>81</v>
      </c>
      <c r="C312" s="33"/>
      <c r="D312" s="33" t="s">
        <v>41</v>
      </c>
      <c r="E312" s="33" t="s">
        <v>95</v>
      </c>
      <c r="F312" s="33">
        <v>200</v>
      </c>
      <c r="G312" s="33" t="s">
        <v>29</v>
      </c>
      <c r="H312" s="33">
        <v>3900</v>
      </c>
      <c r="I312" s="33">
        <f t="shared" si="51"/>
        <v>780000</v>
      </c>
      <c r="J312" s="37" t="s">
        <v>241</v>
      </c>
      <c r="K312" s="33"/>
      <c r="L312" s="9">
        <f t="shared" si="70"/>
        <v>0</v>
      </c>
      <c r="M312" s="9"/>
      <c r="N312" s="9"/>
      <c r="O312" s="9">
        <f t="shared" si="71"/>
        <v>0</v>
      </c>
      <c r="P312" s="9"/>
      <c r="Q312" s="9"/>
      <c r="R312" s="9">
        <f t="shared" si="72"/>
        <v>0</v>
      </c>
      <c r="S312" s="9"/>
      <c r="T312" s="9"/>
      <c r="U312" s="9">
        <f t="shared" si="73"/>
        <v>780000</v>
      </c>
      <c r="V312" s="9">
        <v>780000</v>
      </c>
      <c r="W312" s="9"/>
      <c r="X312" s="9">
        <f t="shared" si="74"/>
        <v>0</v>
      </c>
      <c r="Y312" s="9"/>
      <c r="Z312" s="9"/>
      <c r="AA312" s="10">
        <f t="shared" si="75"/>
        <v>0</v>
      </c>
      <c r="AB312" s="11">
        <v>45994</v>
      </c>
    </row>
    <row r="313" spans="1:28" ht="15.75" x14ac:dyDescent="0.25">
      <c r="A313" s="39">
        <v>45994</v>
      </c>
      <c r="B313" s="33" t="s">
        <v>920</v>
      </c>
      <c r="C313" s="33"/>
      <c r="D313" s="33" t="s">
        <v>41</v>
      </c>
      <c r="E313" s="33" t="s">
        <v>166</v>
      </c>
      <c r="F313" s="33">
        <v>1</v>
      </c>
      <c r="G313" s="33" t="s">
        <v>23</v>
      </c>
      <c r="H313" s="33">
        <v>400000</v>
      </c>
      <c r="I313" s="33">
        <f t="shared" si="51"/>
        <v>400000</v>
      </c>
      <c r="J313" s="41" t="s">
        <v>240</v>
      </c>
      <c r="K313" s="21"/>
      <c r="L313" s="9">
        <f t="shared" si="70"/>
        <v>0</v>
      </c>
      <c r="M313" s="9"/>
      <c r="N313" s="9"/>
      <c r="O313" s="9">
        <f t="shared" si="71"/>
        <v>0</v>
      </c>
      <c r="P313" s="9"/>
      <c r="Q313" s="9"/>
      <c r="R313" s="9">
        <f t="shared" si="72"/>
        <v>400000</v>
      </c>
      <c r="S313" s="9">
        <v>400000</v>
      </c>
      <c r="T313" s="9"/>
      <c r="U313" s="9">
        <f t="shared" si="73"/>
        <v>0</v>
      </c>
      <c r="V313" s="9"/>
      <c r="W313" s="9"/>
      <c r="X313" s="9">
        <f t="shared" si="74"/>
        <v>0</v>
      </c>
      <c r="Y313" s="9"/>
      <c r="Z313" s="9"/>
      <c r="AA313" s="10">
        <f t="shared" si="75"/>
        <v>0</v>
      </c>
      <c r="AB313" s="11">
        <v>45994</v>
      </c>
    </row>
    <row r="314" spans="1:28" ht="15.75" x14ac:dyDescent="0.25">
      <c r="A314" s="39">
        <v>45994</v>
      </c>
      <c r="B314" s="33" t="s">
        <v>48</v>
      </c>
      <c r="C314" s="33"/>
      <c r="D314" s="33" t="s">
        <v>31</v>
      </c>
      <c r="E314" s="33" t="s">
        <v>143</v>
      </c>
      <c r="F314" s="21">
        <v>29</v>
      </c>
      <c r="G314" s="33" t="s">
        <v>51</v>
      </c>
      <c r="H314" s="21">
        <v>43000</v>
      </c>
      <c r="I314" s="33">
        <f t="shared" si="51"/>
        <v>1247000</v>
      </c>
      <c r="J314" s="41" t="s">
        <v>240</v>
      </c>
      <c r="K314" s="21"/>
      <c r="L314" s="9">
        <f t="shared" si="70"/>
        <v>0</v>
      </c>
      <c r="M314" s="9"/>
      <c r="N314" s="9"/>
      <c r="O314" s="9">
        <f t="shared" si="71"/>
        <v>1247000</v>
      </c>
      <c r="P314" s="9">
        <v>1247000</v>
      </c>
      <c r="Q314" s="9"/>
      <c r="R314" s="9">
        <f t="shared" si="72"/>
        <v>0</v>
      </c>
      <c r="S314" s="9"/>
      <c r="T314" s="9"/>
      <c r="U314" s="9">
        <f t="shared" si="73"/>
        <v>0</v>
      </c>
      <c r="V314" s="9"/>
      <c r="W314" s="9"/>
      <c r="X314" s="9">
        <f t="shared" si="74"/>
        <v>0</v>
      </c>
      <c r="Y314" s="9"/>
      <c r="Z314" s="9"/>
      <c r="AA314" s="10">
        <f t="shared" si="75"/>
        <v>0</v>
      </c>
      <c r="AB314" s="11">
        <v>45994</v>
      </c>
    </row>
    <row r="315" spans="1:28" ht="15.75" x14ac:dyDescent="0.25">
      <c r="A315" s="39">
        <v>45994</v>
      </c>
      <c r="B315" s="33" t="s">
        <v>959</v>
      </c>
      <c r="C315" s="33"/>
      <c r="D315" s="33" t="s">
        <v>31</v>
      </c>
      <c r="E315" s="33" t="s">
        <v>143</v>
      </c>
      <c r="F315" s="21">
        <v>54.5</v>
      </c>
      <c r="G315" s="33" t="s">
        <v>51</v>
      </c>
      <c r="H315" s="21">
        <v>43000</v>
      </c>
      <c r="I315" s="33">
        <f t="shared" si="51"/>
        <v>2343500</v>
      </c>
      <c r="J315" s="41" t="s">
        <v>241</v>
      </c>
      <c r="K315" s="21"/>
      <c r="L315" s="9">
        <f t="shared" si="70"/>
        <v>0</v>
      </c>
      <c r="M315" s="9"/>
      <c r="N315" s="9"/>
      <c r="O315" s="9">
        <f t="shared" si="71"/>
        <v>0</v>
      </c>
      <c r="P315" s="9"/>
      <c r="Q315" s="9"/>
      <c r="R315" s="9">
        <f t="shared" si="72"/>
        <v>0</v>
      </c>
      <c r="S315" s="9"/>
      <c r="T315" s="9"/>
      <c r="U315" s="9">
        <f t="shared" si="73"/>
        <v>2343500</v>
      </c>
      <c r="V315" s="9">
        <v>2343500</v>
      </c>
      <c r="W315" s="9"/>
      <c r="X315" s="9">
        <f t="shared" si="74"/>
        <v>0</v>
      </c>
      <c r="Y315" s="9"/>
      <c r="Z315" s="9"/>
      <c r="AA315" s="10">
        <f t="shared" si="75"/>
        <v>0</v>
      </c>
      <c r="AB315" s="11">
        <v>45994</v>
      </c>
    </row>
    <row r="316" spans="1:28" ht="15.75" x14ac:dyDescent="0.25">
      <c r="A316" s="39">
        <v>45994</v>
      </c>
      <c r="B316" s="33" t="s">
        <v>1304</v>
      </c>
      <c r="C316" s="33"/>
      <c r="D316" s="33" t="s">
        <v>31</v>
      </c>
      <c r="E316" s="33" t="s">
        <v>110</v>
      </c>
      <c r="F316" s="21">
        <v>1200</v>
      </c>
      <c r="G316" s="33" t="s">
        <v>29</v>
      </c>
      <c r="H316" s="21">
        <v>1800</v>
      </c>
      <c r="I316" s="33">
        <f t="shared" si="51"/>
        <v>2160000</v>
      </c>
      <c r="J316" s="37" t="s">
        <v>240</v>
      </c>
      <c r="K316" s="21"/>
      <c r="L316" s="9">
        <f t="shared" si="70"/>
        <v>0</v>
      </c>
      <c r="M316" s="9"/>
      <c r="N316" s="9"/>
      <c r="O316" s="9">
        <f t="shared" si="71"/>
        <v>1800000</v>
      </c>
      <c r="P316" s="9">
        <v>1800000</v>
      </c>
      <c r="Q316" s="9"/>
      <c r="R316" s="9">
        <f t="shared" si="72"/>
        <v>0</v>
      </c>
      <c r="S316" s="9"/>
      <c r="T316" s="9"/>
      <c r="U316" s="9">
        <f t="shared" si="73"/>
        <v>360000</v>
      </c>
      <c r="V316" s="9">
        <v>360000</v>
      </c>
      <c r="W316" s="9"/>
      <c r="X316" s="9">
        <f t="shared" si="74"/>
        <v>0</v>
      </c>
      <c r="Y316" s="9"/>
      <c r="Z316" s="9"/>
      <c r="AA316" s="10">
        <f t="shared" si="75"/>
        <v>0</v>
      </c>
      <c r="AB316" s="11">
        <v>45994</v>
      </c>
    </row>
    <row r="317" spans="1:28" ht="15.75" x14ac:dyDescent="0.25">
      <c r="A317" s="39">
        <v>45994</v>
      </c>
      <c r="B317" s="33" t="s">
        <v>927</v>
      </c>
      <c r="C317" s="33"/>
      <c r="D317" s="33" t="s">
        <v>31</v>
      </c>
      <c r="E317" s="33" t="s">
        <v>28</v>
      </c>
      <c r="F317" s="21">
        <v>400</v>
      </c>
      <c r="G317" s="33" t="s">
        <v>29</v>
      </c>
      <c r="H317" s="21">
        <v>2700</v>
      </c>
      <c r="I317" s="33">
        <f t="shared" si="51"/>
        <v>1080000</v>
      </c>
      <c r="J317" s="41" t="s">
        <v>240</v>
      </c>
      <c r="K317" s="21"/>
      <c r="L317" s="9">
        <f t="shared" si="70"/>
        <v>0</v>
      </c>
      <c r="M317" s="9"/>
      <c r="N317" s="9"/>
      <c r="O317" s="9">
        <f t="shared" si="71"/>
        <v>1080000</v>
      </c>
      <c r="P317" s="9">
        <v>1080000</v>
      </c>
      <c r="Q317" s="9"/>
      <c r="R317" s="9">
        <f t="shared" si="72"/>
        <v>0</v>
      </c>
      <c r="S317" s="9"/>
      <c r="T317" s="9"/>
      <c r="U317" s="9">
        <f t="shared" si="73"/>
        <v>0</v>
      </c>
      <c r="V317" s="9"/>
      <c r="W317" s="9"/>
      <c r="X317" s="9">
        <f t="shared" si="74"/>
        <v>0</v>
      </c>
      <c r="Y317" s="9"/>
      <c r="Z317" s="9"/>
      <c r="AA317" s="10">
        <f t="shared" si="75"/>
        <v>0</v>
      </c>
      <c r="AB317" s="11">
        <v>45994</v>
      </c>
    </row>
    <row r="318" spans="1:28" ht="15.75" x14ac:dyDescent="0.25">
      <c r="A318" s="39">
        <v>45994</v>
      </c>
      <c r="B318" s="33" t="s">
        <v>217</v>
      </c>
      <c r="C318" s="33"/>
      <c r="D318" s="33" t="s">
        <v>41</v>
      </c>
      <c r="E318" s="33" t="s">
        <v>78</v>
      </c>
      <c r="F318" s="21">
        <v>2.5</v>
      </c>
      <c r="G318" s="33" t="s">
        <v>51</v>
      </c>
      <c r="H318" s="21">
        <v>82000</v>
      </c>
      <c r="I318" s="33">
        <f t="shared" ref="I318:I380" si="76">F318*H318</f>
        <v>205000</v>
      </c>
      <c r="J318" s="37" t="s">
        <v>241</v>
      </c>
      <c r="K318" s="21" t="s">
        <v>1266</v>
      </c>
      <c r="L318" s="9">
        <f t="shared" si="70"/>
        <v>205000</v>
      </c>
      <c r="M318" s="9">
        <v>205000</v>
      </c>
      <c r="N318" s="9"/>
      <c r="O318" s="9">
        <f t="shared" si="71"/>
        <v>0</v>
      </c>
      <c r="P318" s="9"/>
      <c r="Q318" s="9"/>
      <c r="R318" s="9">
        <f t="shared" si="72"/>
        <v>0</v>
      </c>
      <c r="S318" s="9"/>
      <c r="T318" s="9"/>
      <c r="U318" s="9">
        <f t="shared" si="73"/>
        <v>0</v>
      </c>
      <c r="V318" s="9"/>
      <c r="W318" s="9"/>
      <c r="X318" s="9">
        <f t="shared" si="74"/>
        <v>0</v>
      </c>
      <c r="Y318" s="9"/>
      <c r="Z318" s="9"/>
      <c r="AA318" s="10">
        <f t="shared" si="75"/>
        <v>0</v>
      </c>
      <c r="AB318" s="11">
        <v>46015</v>
      </c>
    </row>
    <row r="319" spans="1:28" ht="15.75" x14ac:dyDescent="0.25">
      <c r="A319" s="39">
        <v>45994</v>
      </c>
      <c r="B319" s="33" t="s">
        <v>217</v>
      </c>
      <c r="C319" s="33"/>
      <c r="D319" s="33" t="s">
        <v>41</v>
      </c>
      <c r="E319" s="33" t="s">
        <v>311</v>
      </c>
      <c r="F319" s="21">
        <v>2.5</v>
      </c>
      <c r="G319" s="33" t="s">
        <v>51</v>
      </c>
      <c r="H319" s="21">
        <v>86000</v>
      </c>
      <c r="I319" s="33">
        <f t="shared" si="76"/>
        <v>215000</v>
      </c>
      <c r="J319" s="37" t="s">
        <v>241</v>
      </c>
      <c r="K319" s="21" t="s">
        <v>1266</v>
      </c>
      <c r="L319" s="9">
        <f t="shared" si="70"/>
        <v>215000</v>
      </c>
      <c r="M319" s="9">
        <v>215000</v>
      </c>
      <c r="N319" s="9"/>
      <c r="O319" s="9">
        <f t="shared" si="71"/>
        <v>0</v>
      </c>
      <c r="P319" s="9"/>
      <c r="Q319" s="9"/>
      <c r="R319" s="9">
        <f t="shared" si="72"/>
        <v>0</v>
      </c>
      <c r="S319" s="9"/>
      <c r="T319" s="9"/>
      <c r="U319" s="9">
        <f t="shared" si="73"/>
        <v>0</v>
      </c>
      <c r="V319" s="9"/>
      <c r="W319" s="9"/>
      <c r="X319" s="9">
        <f t="shared" si="74"/>
        <v>0</v>
      </c>
      <c r="Y319" s="9"/>
      <c r="Z319" s="9"/>
      <c r="AA319" s="10">
        <f t="shared" si="75"/>
        <v>0</v>
      </c>
      <c r="AB319" s="11">
        <v>46015</v>
      </c>
    </row>
    <row r="320" spans="1:28" ht="15.75" x14ac:dyDescent="0.25">
      <c r="A320" s="39">
        <v>45994</v>
      </c>
      <c r="B320" s="33" t="s">
        <v>217</v>
      </c>
      <c r="C320" s="33"/>
      <c r="D320" s="33" t="s">
        <v>41</v>
      </c>
      <c r="E320" s="33" t="s">
        <v>1150</v>
      </c>
      <c r="F320" s="21">
        <v>2.5</v>
      </c>
      <c r="G320" s="33" t="s">
        <v>51</v>
      </c>
      <c r="H320" s="21">
        <v>90000</v>
      </c>
      <c r="I320" s="33">
        <f t="shared" si="76"/>
        <v>225000</v>
      </c>
      <c r="J320" s="37" t="s">
        <v>241</v>
      </c>
      <c r="K320" s="21" t="s">
        <v>1266</v>
      </c>
      <c r="L320" s="9">
        <f t="shared" si="70"/>
        <v>225000</v>
      </c>
      <c r="M320" s="9">
        <v>225000</v>
      </c>
      <c r="N320" s="9"/>
      <c r="O320" s="9">
        <f t="shared" si="71"/>
        <v>0</v>
      </c>
      <c r="P320" s="9"/>
      <c r="Q320" s="9"/>
      <c r="R320" s="9">
        <f t="shared" si="72"/>
        <v>0</v>
      </c>
      <c r="S320" s="9"/>
      <c r="T320" s="9"/>
      <c r="U320" s="9">
        <f t="shared" si="73"/>
        <v>0</v>
      </c>
      <c r="V320" s="9"/>
      <c r="W320" s="9"/>
      <c r="X320" s="9">
        <f t="shared" si="74"/>
        <v>0</v>
      </c>
      <c r="Y320" s="9"/>
      <c r="Z320" s="9"/>
      <c r="AA320" s="10">
        <f t="shared" si="75"/>
        <v>0</v>
      </c>
      <c r="AB320" s="11">
        <v>46015</v>
      </c>
    </row>
    <row r="321" spans="1:28" ht="15.75" x14ac:dyDescent="0.25">
      <c r="A321" s="39">
        <v>45994</v>
      </c>
      <c r="B321" s="33" t="s">
        <v>217</v>
      </c>
      <c r="C321" s="33"/>
      <c r="D321" s="33" t="s">
        <v>41</v>
      </c>
      <c r="E321" s="33" t="s">
        <v>235</v>
      </c>
      <c r="F321" s="21">
        <v>2.5</v>
      </c>
      <c r="G321" s="33" t="s">
        <v>51</v>
      </c>
      <c r="H321" s="21">
        <v>90000</v>
      </c>
      <c r="I321" s="33">
        <f t="shared" si="76"/>
        <v>225000</v>
      </c>
      <c r="J321" s="37" t="s">
        <v>241</v>
      </c>
      <c r="K321" s="21" t="s">
        <v>1266</v>
      </c>
      <c r="L321" s="9">
        <f t="shared" si="70"/>
        <v>225000</v>
      </c>
      <c r="M321" s="9">
        <v>225000</v>
      </c>
      <c r="N321" s="9"/>
      <c r="O321" s="9">
        <f t="shared" si="71"/>
        <v>0</v>
      </c>
      <c r="P321" s="9"/>
      <c r="Q321" s="9"/>
      <c r="R321" s="9">
        <f t="shared" si="72"/>
        <v>0</v>
      </c>
      <c r="S321" s="9"/>
      <c r="T321" s="9"/>
      <c r="U321" s="9">
        <f t="shared" si="73"/>
        <v>0</v>
      </c>
      <c r="V321" s="9"/>
      <c r="W321" s="9"/>
      <c r="X321" s="9">
        <f t="shared" si="74"/>
        <v>0</v>
      </c>
      <c r="Y321" s="9"/>
      <c r="Z321" s="9"/>
      <c r="AA321" s="10">
        <f t="shared" si="75"/>
        <v>0</v>
      </c>
      <c r="AB321" s="11">
        <v>46015</v>
      </c>
    </row>
    <row r="322" spans="1:28" ht="15.75" x14ac:dyDescent="0.25">
      <c r="A322" s="39">
        <v>45994</v>
      </c>
      <c r="B322" s="33" t="s">
        <v>258</v>
      </c>
      <c r="C322" s="33"/>
      <c r="D322" s="33" t="s">
        <v>31</v>
      </c>
      <c r="E322" s="33" t="s">
        <v>175</v>
      </c>
      <c r="F322" s="21">
        <v>500</v>
      </c>
      <c r="G322" s="33" t="s">
        <v>29</v>
      </c>
      <c r="H322" s="21">
        <v>1500</v>
      </c>
      <c r="I322" s="33">
        <f t="shared" si="76"/>
        <v>750000</v>
      </c>
      <c r="J322" s="37" t="s">
        <v>240</v>
      </c>
      <c r="K322" s="21" t="s">
        <v>1271</v>
      </c>
      <c r="L322" s="9">
        <f t="shared" si="70"/>
        <v>0</v>
      </c>
      <c r="M322" s="9"/>
      <c r="N322" s="9"/>
      <c r="O322" s="9">
        <f t="shared" si="71"/>
        <v>750000</v>
      </c>
      <c r="P322" s="9">
        <v>750000</v>
      </c>
      <c r="Q322" s="9"/>
      <c r="R322" s="9">
        <f t="shared" si="72"/>
        <v>0</v>
      </c>
      <c r="S322" s="9"/>
      <c r="T322" s="9"/>
      <c r="U322" s="9">
        <f t="shared" si="73"/>
        <v>0</v>
      </c>
      <c r="V322" s="9"/>
      <c r="W322" s="9"/>
      <c r="X322" s="9">
        <f t="shared" si="74"/>
        <v>0</v>
      </c>
      <c r="Y322" s="9"/>
      <c r="Z322" s="9"/>
      <c r="AA322" s="10">
        <f t="shared" si="75"/>
        <v>0</v>
      </c>
      <c r="AB322" s="11">
        <v>46000</v>
      </c>
    </row>
    <row r="323" spans="1:28" ht="15.75" x14ac:dyDescent="0.25">
      <c r="A323" s="39">
        <v>45994</v>
      </c>
      <c r="B323" s="33" t="s">
        <v>191</v>
      </c>
      <c r="C323" s="33"/>
      <c r="D323" s="33" t="s">
        <v>31</v>
      </c>
      <c r="E323" s="33" t="s">
        <v>185</v>
      </c>
      <c r="F323" s="21">
        <v>6000</v>
      </c>
      <c r="G323" s="33" t="s">
        <v>29</v>
      </c>
      <c r="H323" s="21">
        <v>875</v>
      </c>
      <c r="I323" s="33">
        <f t="shared" si="76"/>
        <v>5250000</v>
      </c>
      <c r="J323" s="37" t="s">
        <v>241</v>
      </c>
      <c r="K323" s="21" t="s">
        <v>1271</v>
      </c>
      <c r="L323" s="9">
        <f t="shared" si="70"/>
        <v>2906800</v>
      </c>
      <c r="M323" s="9">
        <v>2906800</v>
      </c>
      <c r="N323" s="9"/>
      <c r="O323" s="9">
        <f t="shared" si="71"/>
        <v>0</v>
      </c>
      <c r="P323" s="9"/>
      <c r="Q323" s="9"/>
      <c r="R323" s="9">
        <f t="shared" si="72"/>
        <v>0</v>
      </c>
      <c r="S323" s="9"/>
      <c r="T323" s="9"/>
      <c r="U323" s="9">
        <f t="shared" si="73"/>
        <v>2343200</v>
      </c>
      <c r="V323" s="9">
        <v>2343200</v>
      </c>
      <c r="W323" s="9"/>
      <c r="X323" s="9">
        <f t="shared" si="74"/>
        <v>0</v>
      </c>
      <c r="Y323" s="9"/>
      <c r="Z323" s="9"/>
      <c r="AA323" s="10">
        <f t="shared" si="75"/>
        <v>0</v>
      </c>
      <c r="AB323" s="11">
        <v>46013</v>
      </c>
    </row>
    <row r="324" spans="1:28" ht="15.75" x14ac:dyDescent="0.25">
      <c r="A324" s="39">
        <v>45994</v>
      </c>
      <c r="B324" s="33" t="s">
        <v>109</v>
      </c>
      <c r="C324" s="33"/>
      <c r="D324" s="33" t="s">
        <v>31</v>
      </c>
      <c r="E324" s="33" t="s">
        <v>110</v>
      </c>
      <c r="F324" s="21">
        <v>3000</v>
      </c>
      <c r="G324" s="33" t="s">
        <v>29</v>
      </c>
      <c r="H324" s="33">
        <v>1750</v>
      </c>
      <c r="I324" s="33">
        <f t="shared" si="76"/>
        <v>5250000</v>
      </c>
      <c r="J324" s="37" t="s">
        <v>241</v>
      </c>
      <c r="K324" s="21"/>
      <c r="L324" s="9">
        <f t="shared" si="70"/>
        <v>5250000</v>
      </c>
      <c r="M324" s="9">
        <v>5250000</v>
      </c>
      <c r="N324" s="9"/>
      <c r="O324" s="9">
        <f t="shared" si="71"/>
        <v>0</v>
      </c>
      <c r="P324" s="9"/>
      <c r="Q324" s="9"/>
      <c r="R324" s="9">
        <f t="shared" si="72"/>
        <v>0</v>
      </c>
      <c r="S324" s="9"/>
      <c r="T324" s="9"/>
      <c r="U324" s="9">
        <f t="shared" si="73"/>
        <v>0</v>
      </c>
      <c r="V324" s="9"/>
      <c r="W324" s="9"/>
      <c r="X324" s="9">
        <f t="shared" si="74"/>
        <v>0</v>
      </c>
      <c r="Y324" s="9"/>
      <c r="Z324" s="9"/>
      <c r="AA324" s="10">
        <f t="shared" si="75"/>
        <v>0</v>
      </c>
      <c r="AB324" s="11">
        <v>45994</v>
      </c>
    </row>
    <row r="325" spans="1:28" ht="15.75" x14ac:dyDescent="0.25">
      <c r="A325" s="32">
        <v>45994</v>
      </c>
      <c r="B325" s="33" t="s">
        <v>109</v>
      </c>
      <c r="C325" s="33"/>
      <c r="D325" s="33" t="s">
        <v>31</v>
      </c>
      <c r="E325" s="33" t="s">
        <v>70</v>
      </c>
      <c r="F325" s="33">
        <v>500</v>
      </c>
      <c r="G325" s="33" t="s">
        <v>29</v>
      </c>
      <c r="H325" s="33">
        <v>2625</v>
      </c>
      <c r="I325" s="33">
        <f t="shared" si="76"/>
        <v>1312500</v>
      </c>
      <c r="J325" s="37" t="s">
        <v>241</v>
      </c>
      <c r="K325" s="21"/>
      <c r="L325" s="9">
        <f t="shared" si="70"/>
        <v>1312500</v>
      </c>
      <c r="M325" s="9">
        <v>1312500</v>
      </c>
      <c r="N325" s="9"/>
      <c r="O325" s="9">
        <f t="shared" si="71"/>
        <v>0</v>
      </c>
      <c r="P325" s="9"/>
      <c r="Q325" s="9"/>
      <c r="R325" s="9">
        <f t="shared" si="72"/>
        <v>0</v>
      </c>
      <c r="S325" s="9"/>
      <c r="T325" s="9"/>
      <c r="U325" s="9">
        <f t="shared" si="73"/>
        <v>0</v>
      </c>
      <c r="V325" s="9"/>
      <c r="W325" s="9"/>
      <c r="X325" s="9">
        <f t="shared" si="74"/>
        <v>0</v>
      </c>
      <c r="Y325" s="9"/>
      <c r="Z325" s="9"/>
      <c r="AA325" s="10">
        <f t="shared" si="75"/>
        <v>0</v>
      </c>
      <c r="AB325" s="11">
        <v>45994</v>
      </c>
    </row>
    <row r="326" spans="1:28" ht="15.75" x14ac:dyDescent="0.25">
      <c r="A326" s="39">
        <v>45994</v>
      </c>
      <c r="B326" s="33" t="s">
        <v>109</v>
      </c>
      <c r="C326" s="33"/>
      <c r="D326" s="33" t="s">
        <v>31</v>
      </c>
      <c r="E326" s="33" t="s">
        <v>86</v>
      </c>
      <c r="F326" s="33">
        <v>25</v>
      </c>
      <c r="G326" s="33" t="s">
        <v>51</v>
      </c>
      <c r="H326" s="33">
        <v>125000</v>
      </c>
      <c r="I326" s="33">
        <f t="shared" si="76"/>
        <v>3125000</v>
      </c>
      <c r="J326" s="37" t="s">
        <v>241</v>
      </c>
      <c r="K326" s="21"/>
      <c r="L326" s="9">
        <f t="shared" si="70"/>
        <v>3125000</v>
      </c>
      <c r="M326" s="9">
        <v>3125000</v>
      </c>
      <c r="N326" s="9"/>
      <c r="O326" s="9">
        <f t="shared" si="71"/>
        <v>0</v>
      </c>
      <c r="P326" s="9"/>
      <c r="Q326" s="9"/>
      <c r="R326" s="9">
        <f t="shared" si="72"/>
        <v>0</v>
      </c>
      <c r="S326" s="9"/>
      <c r="T326" s="9"/>
      <c r="U326" s="9">
        <f t="shared" si="73"/>
        <v>0</v>
      </c>
      <c r="V326" s="9"/>
      <c r="W326" s="9"/>
      <c r="X326" s="9">
        <f t="shared" si="74"/>
        <v>0</v>
      </c>
      <c r="Y326" s="9"/>
      <c r="Z326" s="9"/>
      <c r="AA326" s="10">
        <f t="shared" si="75"/>
        <v>0</v>
      </c>
      <c r="AB326" s="11">
        <v>45994</v>
      </c>
    </row>
    <row r="327" spans="1:28" ht="15.75" x14ac:dyDescent="0.25">
      <c r="A327" s="32">
        <v>45994</v>
      </c>
      <c r="B327" s="33" t="s">
        <v>775</v>
      </c>
      <c r="C327" s="33"/>
      <c r="D327" s="33" t="s">
        <v>41</v>
      </c>
      <c r="E327" s="33" t="s">
        <v>102</v>
      </c>
      <c r="F327" s="33">
        <v>12</v>
      </c>
      <c r="G327" s="33" t="s">
        <v>74</v>
      </c>
      <c r="H327" s="33">
        <v>65000</v>
      </c>
      <c r="I327" s="33">
        <f t="shared" si="76"/>
        <v>780000</v>
      </c>
      <c r="J327" s="37" t="s">
        <v>240</v>
      </c>
      <c r="K327" s="21"/>
      <c r="L327" s="9">
        <f t="shared" si="70"/>
        <v>0</v>
      </c>
      <c r="M327" s="9"/>
      <c r="N327" s="9"/>
      <c r="O327" s="9">
        <f t="shared" si="71"/>
        <v>780000</v>
      </c>
      <c r="P327" s="9">
        <v>780000</v>
      </c>
      <c r="Q327" s="9"/>
      <c r="R327" s="9">
        <f t="shared" si="72"/>
        <v>0</v>
      </c>
      <c r="S327" s="9"/>
      <c r="T327" s="9"/>
      <c r="U327" s="9">
        <f t="shared" si="73"/>
        <v>0</v>
      </c>
      <c r="V327" s="9"/>
      <c r="W327" s="9"/>
      <c r="X327" s="9">
        <f t="shared" si="74"/>
        <v>0</v>
      </c>
      <c r="Y327" s="9"/>
      <c r="Z327" s="9"/>
      <c r="AA327" s="10">
        <f t="shared" si="75"/>
        <v>0</v>
      </c>
      <c r="AB327" s="11">
        <v>45796</v>
      </c>
    </row>
    <row r="328" spans="1:28" ht="15.75" x14ac:dyDescent="0.25">
      <c r="A328" s="32">
        <v>45994</v>
      </c>
      <c r="B328" s="33" t="s">
        <v>775</v>
      </c>
      <c r="C328" s="33"/>
      <c r="D328" s="33" t="s">
        <v>41</v>
      </c>
      <c r="E328" s="33" t="s">
        <v>122</v>
      </c>
      <c r="F328" s="33">
        <v>5</v>
      </c>
      <c r="G328" s="33" t="s">
        <v>51</v>
      </c>
      <c r="H328" s="33">
        <v>70000</v>
      </c>
      <c r="I328" s="33">
        <f t="shared" si="76"/>
        <v>350000</v>
      </c>
      <c r="J328" s="37" t="s">
        <v>240</v>
      </c>
      <c r="K328" s="21"/>
      <c r="L328" s="9">
        <f t="shared" si="70"/>
        <v>0</v>
      </c>
      <c r="M328" s="9"/>
      <c r="N328" s="9"/>
      <c r="O328" s="9">
        <f t="shared" si="71"/>
        <v>350000</v>
      </c>
      <c r="P328" s="9">
        <v>350000</v>
      </c>
      <c r="Q328" s="9"/>
      <c r="R328" s="9">
        <f t="shared" si="72"/>
        <v>0</v>
      </c>
      <c r="S328" s="9"/>
      <c r="T328" s="9"/>
      <c r="U328" s="9">
        <f t="shared" si="73"/>
        <v>0</v>
      </c>
      <c r="V328" s="9"/>
      <c r="W328" s="9"/>
      <c r="X328" s="9">
        <f t="shared" si="74"/>
        <v>0</v>
      </c>
      <c r="Y328" s="9"/>
      <c r="Z328" s="9"/>
      <c r="AA328" s="10">
        <f t="shared" si="75"/>
        <v>0</v>
      </c>
      <c r="AB328" s="11">
        <v>45796</v>
      </c>
    </row>
    <row r="329" spans="1:28" ht="15.75" x14ac:dyDescent="0.25">
      <c r="A329" s="39">
        <v>45994</v>
      </c>
      <c r="B329" s="33" t="s">
        <v>663</v>
      </c>
      <c r="C329" s="33"/>
      <c r="D329" s="33" t="s">
        <v>41</v>
      </c>
      <c r="E329" s="33" t="s">
        <v>86</v>
      </c>
      <c r="F329" s="33">
        <v>25</v>
      </c>
      <c r="G329" s="33" t="s">
        <v>51</v>
      </c>
      <c r="H329" s="33">
        <v>95400</v>
      </c>
      <c r="I329" s="33">
        <f t="shared" si="76"/>
        <v>2385000</v>
      </c>
      <c r="J329" s="37" t="s">
        <v>241</v>
      </c>
      <c r="K329" s="66"/>
      <c r="L329" s="9">
        <f t="shared" si="70"/>
        <v>0</v>
      </c>
      <c r="M329" s="9"/>
      <c r="N329" s="9"/>
      <c r="O329" s="9">
        <f t="shared" si="71"/>
        <v>0</v>
      </c>
      <c r="P329" s="9"/>
      <c r="Q329" s="9"/>
      <c r="R329" s="9">
        <f t="shared" si="72"/>
        <v>0</v>
      </c>
      <c r="S329" s="9"/>
      <c r="T329" s="9"/>
      <c r="U329" s="9">
        <f t="shared" si="73"/>
        <v>2385000</v>
      </c>
      <c r="V329" s="9">
        <v>2385000</v>
      </c>
      <c r="W329" s="9"/>
      <c r="X329" s="9">
        <f t="shared" si="74"/>
        <v>0</v>
      </c>
      <c r="Y329" s="9"/>
      <c r="Z329" s="9"/>
      <c r="AA329" s="10">
        <f t="shared" si="75"/>
        <v>0</v>
      </c>
      <c r="AB329" s="11">
        <v>45994</v>
      </c>
    </row>
    <row r="330" spans="1:28" ht="16.5" thickBot="1" x14ac:dyDescent="0.3">
      <c r="A330" s="61">
        <v>45994</v>
      </c>
      <c r="B330" s="104" t="s">
        <v>48</v>
      </c>
      <c r="C330" s="104"/>
      <c r="D330" s="104" t="s">
        <v>41</v>
      </c>
      <c r="E330" s="104" t="s">
        <v>98</v>
      </c>
      <c r="F330" s="104">
        <v>24.2</v>
      </c>
      <c r="G330" s="104" t="s">
        <v>51</v>
      </c>
      <c r="H330" s="104">
        <v>43000</v>
      </c>
      <c r="I330" s="62">
        <f t="shared" si="76"/>
        <v>1040600</v>
      </c>
      <c r="J330" s="100" t="s">
        <v>240</v>
      </c>
      <c r="K330" s="137"/>
      <c r="L330" s="97">
        <f t="shared" si="70"/>
        <v>0</v>
      </c>
      <c r="M330" s="97"/>
      <c r="N330" s="97"/>
      <c r="O330" s="97">
        <f t="shared" si="71"/>
        <v>1040600</v>
      </c>
      <c r="P330" s="97">
        <v>1040600</v>
      </c>
      <c r="Q330" s="97"/>
      <c r="R330" s="97">
        <f t="shared" si="72"/>
        <v>0</v>
      </c>
      <c r="S330" s="97"/>
      <c r="T330" s="97"/>
      <c r="U330" s="97">
        <f t="shared" si="73"/>
        <v>0</v>
      </c>
      <c r="V330" s="97"/>
      <c r="W330" s="97"/>
      <c r="X330" s="97">
        <f t="shared" si="74"/>
        <v>0</v>
      </c>
      <c r="Y330" s="97"/>
      <c r="Z330" s="97"/>
      <c r="AA330" s="98">
        <f t="shared" si="75"/>
        <v>0</v>
      </c>
      <c r="AB330" s="99">
        <v>45994</v>
      </c>
    </row>
    <row r="331" spans="1:28" ht="15.75" x14ac:dyDescent="0.25">
      <c r="A331" s="39">
        <v>45995</v>
      </c>
      <c r="B331" s="35" t="s">
        <v>371</v>
      </c>
      <c r="C331" s="35"/>
      <c r="D331" s="35" t="s">
        <v>41</v>
      </c>
      <c r="E331" s="35" t="s">
        <v>155</v>
      </c>
      <c r="F331" s="35">
        <v>1000</v>
      </c>
      <c r="G331" s="35" t="s">
        <v>29</v>
      </c>
      <c r="H331" s="35">
        <v>3800</v>
      </c>
      <c r="I331" s="128">
        <f t="shared" si="76"/>
        <v>3800000</v>
      </c>
      <c r="J331" s="37" t="s">
        <v>241</v>
      </c>
      <c r="K331" s="118" t="s">
        <v>1305</v>
      </c>
      <c r="L331" s="120">
        <f t="shared" si="70"/>
        <v>3800000</v>
      </c>
      <c r="M331" s="120">
        <v>3800000</v>
      </c>
      <c r="N331" s="120"/>
      <c r="O331" s="120">
        <f t="shared" si="71"/>
        <v>0</v>
      </c>
      <c r="P331" s="120"/>
      <c r="Q331" s="120"/>
      <c r="R331" s="120">
        <f t="shared" si="72"/>
        <v>0</v>
      </c>
      <c r="S331" s="120"/>
      <c r="T331" s="120"/>
      <c r="U331" s="120">
        <f t="shared" si="73"/>
        <v>0</v>
      </c>
      <c r="V331" s="120"/>
      <c r="W331" s="120"/>
      <c r="X331" s="120">
        <f t="shared" si="74"/>
        <v>0</v>
      </c>
      <c r="Y331" s="120"/>
      <c r="Z331" s="120"/>
      <c r="AA331" s="121">
        <f t="shared" si="75"/>
        <v>0</v>
      </c>
      <c r="AB331" s="122">
        <v>46001</v>
      </c>
    </row>
    <row r="332" spans="1:28" ht="15.75" x14ac:dyDescent="0.25">
      <c r="A332" s="39">
        <v>45995</v>
      </c>
      <c r="B332" s="33" t="s">
        <v>214</v>
      </c>
      <c r="C332" s="33"/>
      <c r="D332" s="35" t="s">
        <v>41</v>
      </c>
      <c r="E332" s="33" t="s">
        <v>175</v>
      </c>
      <c r="F332" s="33">
        <v>300</v>
      </c>
      <c r="G332" s="33" t="s">
        <v>25</v>
      </c>
      <c r="H332" s="33">
        <v>1400</v>
      </c>
      <c r="I332" s="33">
        <f t="shared" si="76"/>
        <v>420000</v>
      </c>
      <c r="J332" s="37" t="s">
        <v>240</v>
      </c>
      <c r="K332" s="21" t="s">
        <v>1305</v>
      </c>
      <c r="L332" s="9">
        <f t="shared" ref="L332:L355" si="77">M332+N332</f>
        <v>0</v>
      </c>
      <c r="M332" s="9"/>
      <c r="N332" s="9"/>
      <c r="O332" s="9">
        <f t="shared" ref="O332:O355" si="78">P332+Q332</f>
        <v>420000</v>
      </c>
      <c r="P332" s="9">
        <v>420000</v>
      </c>
      <c r="Q332" s="9"/>
      <c r="R332" s="9">
        <f t="shared" ref="R332:R355" si="79">S332+T332</f>
        <v>0</v>
      </c>
      <c r="S332" s="9"/>
      <c r="T332" s="9"/>
      <c r="U332" s="9">
        <f t="shared" ref="U332:U355" si="80">V332+W332</f>
        <v>0</v>
      </c>
      <c r="V332" s="9"/>
      <c r="W332" s="9"/>
      <c r="X332" s="9">
        <f t="shared" ref="X332:X355" si="81">Y332+Z332</f>
        <v>0</v>
      </c>
      <c r="Y332" s="9"/>
      <c r="Z332" s="9"/>
      <c r="AA332" s="10">
        <f t="shared" ref="AA332:AA355" si="82">C332+I332-L332-O332-U332-X332-R332</f>
        <v>0</v>
      </c>
      <c r="AB332" s="11">
        <v>46001</v>
      </c>
    </row>
    <row r="333" spans="1:28" ht="15.75" x14ac:dyDescent="0.25">
      <c r="A333" s="39">
        <v>45995</v>
      </c>
      <c r="B333" s="33" t="s">
        <v>170</v>
      </c>
      <c r="C333" s="33"/>
      <c r="D333" s="33" t="s">
        <v>31</v>
      </c>
      <c r="E333" s="33" t="s">
        <v>468</v>
      </c>
      <c r="F333" s="33">
        <v>16.399999999999999</v>
      </c>
      <c r="G333" s="33" t="s">
        <v>51</v>
      </c>
      <c r="H333" s="33">
        <v>43000</v>
      </c>
      <c r="I333" s="33">
        <f t="shared" si="76"/>
        <v>705199.99999999988</v>
      </c>
      <c r="J333" s="37" t="s">
        <v>241</v>
      </c>
      <c r="K333" s="21"/>
      <c r="L333" s="9">
        <f t="shared" si="77"/>
        <v>705200</v>
      </c>
      <c r="M333" s="9">
        <v>705200</v>
      </c>
      <c r="N333" s="9"/>
      <c r="O333" s="9">
        <f t="shared" si="78"/>
        <v>0</v>
      </c>
      <c r="P333" s="9"/>
      <c r="Q333" s="9"/>
      <c r="R333" s="9">
        <f t="shared" si="79"/>
        <v>0</v>
      </c>
      <c r="S333" s="9"/>
      <c r="T333" s="9"/>
      <c r="U333" s="9">
        <f t="shared" si="80"/>
        <v>0</v>
      </c>
      <c r="V333" s="9"/>
      <c r="W333" s="9"/>
      <c r="X333" s="9">
        <f t="shared" si="81"/>
        <v>0</v>
      </c>
      <c r="Y333" s="9"/>
      <c r="Z333" s="9"/>
      <c r="AA333" s="10">
        <f t="shared" si="82"/>
        <v>-1.1641532182693481E-10</v>
      </c>
      <c r="AB333" s="11">
        <v>45995</v>
      </c>
    </row>
    <row r="334" spans="1:28" ht="15.75" x14ac:dyDescent="0.25">
      <c r="A334" s="39">
        <v>45995</v>
      </c>
      <c r="B334" s="33" t="s">
        <v>1159</v>
      </c>
      <c r="C334" s="33"/>
      <c r="D334" s="33" t="s">
        <v>31</v>
      </c>
      <c r="E334" s="33" t="s">
        <v>137</v>
      </c>
      <c r="F334" s="33">
        <v>2</v>
      </c>
      <c r="G334" s="33" t="s">
        <v>138</v>
      </c>
      <c r="H334" s="33">
        <v>900000</v>
      </c>
      <c r="I334" s="33">
        <f t="shared" si="76"/>
        <v>1800000</v>
      </c>
      <c r="J334" s="37" t="s">
        <v>240</v>
      </c>
      <c r="K334" s="21"/>
      <c r="L334" s="9">
        <f t="shared" si="77"/>
        <v>0</v>
      </c>
      <c r="M334" s="9"/>
      <c r="N334" s="9"/>
      <c r="O334" s="9">
        <f t="shared" si="78"/>
        <v>1800000</v>
      </c>
      <c r="P334" s="9">
        <v>1800000</v>
      </c>
      <c r="Q334" s="9"/>
      <c r="R334" s="9">
        <f t="shared" si="79"/>
        <v>0</v>
      </c>
      <c r="S334" s="9"/>
      <c r="T334" s="9"/>
      <c r="U334" s="9">
        <f t="shared" si="80"/>
        <v>0</v>
      </c>
      <c r="V334" s="9"/>
      <c r="W334" s="9"/>
      <c r="X334" s="9">
        <f t="shared" si="81"/>
        <v>0</v>
      </c>
      <c r="Y334" s="9"/>
      <c r="Z334" s="9"/>
      <c r="AA334" s="10">
        <f t="shared" si="82"/>
        <v>0</v>
      </c>
      <c r="AB334" s="11">
        <v>45995</v>
      </c>
    </row>
    <row r="335" spans="1:28" ht="15.75" x14ac:dyDescent="0.25">
      <c r="A335" s="39">
        <v>45995</v>
      </c>
      <c r="B335" s="33" t="s">
        <v>1159</v>
      </c>
      <c r="C335" s="33"/>
      <c r="D335" s="33" t="s">
        <v>31</v>
      </c>
      <c r="E335" s="33" t="s">
        <v>299</v>
      </c>
      <c r="F335" s="33">
        <v>2</v>
      </c>
      <c r="G335" s="33" t="s">
        <v>138</v>
      </c>
      <c r="H335" s="33">
        <v>900000</v>
      </c>
      <c r="I335" s="33">
        <f t="shared" si="76"/>
        <v>1800000</v>
      </c>
      <c r="J335" s="37" t="s">
        <v>240</v>
      </c>
      <c r="K335" s="66"/>
      <c r="L335" s="9">
        <f t="shared" si="77"/>
        <v>0</v>
      </c>
      <c r="M335" s="9"/>
      <c r="N335" s="9"/>
      <c r="O335" s="9">
        <f t="shared" si="78"/>
        <v>1800000</v>
      </c>
      <c r="P335" s="9">
        <v>1800000</v>
      </c>
      <c r="Q335" s="9"/>
      <c r="R335" s="9">
        <f t="shared" si="79"/>
        <v>0</v>
      </c>
      <c r="S335" s="9"/>
      <c r="T335" s="9"/>
      <c r="U335" s="9">
        <f t="shared" si="80"/>
        <v>0</v>
      </c>
      <c r="V335" s="9"/>
      <c r="W335" s="9"/>
      <c r="X335" s="9">
        <f t="shared" si="81"/>
        <v>0</v>
      </c>
      <c r="Y335" s="9"/>
      <c r="Z335" s="9"/>
      <c r="AA335" s="10">
        <f t="shared" si="82"/>
        <v>0</v>
      </c>
      <c r="AB335" s="11">
        <v>45995</v>
      </c>
    </row>
    <row r="336" spans="1:28" ht="15.75" x14ac:dyDescent="0.25">
      <c r="A336" s="39">
        <v>45995</v>
      </c>
      <c r="B336" s="33" t="s">
        <v>1159</v>
      </c>
      <c r="C336" s="33"/>
      <c r="D336" s="33" t="s">
        <v>31</v>
      </c>
      <c r="E336" s="33" t="s">
        <v>175</v>
      </c>
      <c r="F336" s="33">
        <v>1000</v>
      </c>
      <c r="G336" s="33" t="s">
        <v>25</v>
      </c>
      <c r="H336" s="33">
        <v>1600</v>
      </c>
      <c r="I336" s="33">
        <f t="shared" si="76"/>
        <v>1600000</v>
      </c>
      <c r="J336" s="37" t="s">
        <v>240</v>
      </c>
      <c r="K336" s="21"/>
      <c r="L336" s="9">
        <f t="shared" si="77"/>
        <v>0</v>
      </c>
      <c r="M336" s="9"/>
      <c r="N336" s="9"/>
      <c r="O336" s="9">
        <f t="shared" si="78"/>
        <v>1600000</v>
      </c>
      <c r="P336" s="9">
        <v>1600000</v>
      </c>
      <c r="Q336" s="9"/>
      <c r="R336" s="9">
        <f t="shared" si="79"/>
        <v>0</v>
      </c>
      <c r="S336" s="9"/>
      <c r="T336" s="9"/>
      <c r="U336" s="9">
        <f t="shared" si="80"/>
        <v>0</v>
      </c>
      <c r="V336" s="9"/>
      <c r="W336" s="9"/>
      <c r="X336" s="9">
        <f t="shared" si="81"/>
        <v>0</v>
      </c>
      <c r="Y336" s="9"/>
      <c r="Z336" s="9"/>
      <c r="AA336" s="10">
        <f t="shared" si="82"/>
        <v>0</v>
      </c>
      <c r="AB336" s="11">
        <v>45995</v>
      </c>
    </row>
    <row r="337" spans="1:28" ht="15.75" x14ac:dyDescent="0.25">
      <c r="A337" s="39">
        <v>45995</v>
      </c>
      <c r="B337" s="33" t="s">
        <v>35</v>
      </c>
      <c r="C337" s="33"/>
      <c r="D337" s="33" t="s">
        <v>41</v>
      </c>
      <c r="E337" s="33" t="s">
        <v>122</v>
      </c>
      <c r="F337" s="33">
        <v>2</v>
      </c>
      <c r="G337" s="33" t="s">
        <v>51</v>
      </c>
      <c r="H337" s="33">
        <v>70000</v>
      </c>
      <c r="I337" s="33">
        <f t="shared" si="76"/>
        <v>140000</v>
      </c>
      <c r="J337" s="37" t="s">
        <v>240</v>
      </c>
      <c r="K337" s="21"/>
      <c r="L337" s="9">
        <f t="shared" si="77"/>
        <v>0</v>
      </c>
      <c r="M337" s="9"/>
      <c r="N337" s="9"/>
      <c r="O337" s="9">
        <f t="shared" si="78"/>
        <v>0</v>
      </c>
      <c r="P337" s="9"/>
      <c r="Q337" s="9"/>
      <c r="R337" s="9">
        <f t="shared" si="79"/>
        <v>140000</v>
      </c>
      <c r="S337" s="9">
        <v>140000</v>
      </c>
      <c r="T337" s="9"/>
      <c r="U337" s="9">
        <f t="shared" si="80"/>
        <v>0</v>
      </c>
      <c r="V337" s="9"/>
      <c r="W337" s="9"/>
      <c r="X337" s="9">
        <f t="shared" si="81"/>
        <v>0</v>
      </c>
      <c r="Y337" s="9"/>
      <c r="Z337" s="9"/>
      <c r="AA337" s="10">
        <f t="shared" si="82"/>
        <v>0</v>
      </c>
      <c r="AB337" s="11">
        <v>45995</v>
      </c>
    </row>
    <row r="338" spans="1:28" ht="15.75" x14ac:dyDescent="0.25">
      <c r="A338" s="39">
        <v>45995</v>
      </c>
      <c r="B338" s="33" t="s">
        <v>406</v>
      </c>
      <c r="C338" s="33"/>
      <c r="D338" s="33" t="s">
        <v>31</v>
      </c>
      <c r="E338" s="33" t="s">
        <v>110</v>
      </c>
      <c r="F338" s="33">
        <v>200</v>
      </c>
      <c r="G338" s="33" t="s">
        <v>29</v>
      </c>
      <c r="H338" s="33">
        <v>1900</v>
      </c>
      <c r="I338" s="33">
        <f t="shared" si="76"/>
        <v>380000</v>
      </c>
      <c r="J338" s="37" t="s">
        <v>241</v>
      </c>
      <c r="K338" s="21" t="s">
        <v>1305</v>
      </c>
      <c r="L338" s="9">
        <f t="shared" si="77"/>
        <v>0</v>
      </c>
      <c r="M338" s="9"/>
      <c r="N338" s="9"/>
      <c r="O338" s="9">
        <f t="shared" si="78"/>
        <v>0</v>
      </c>
      <c r="P338" s="9"/>
      <c r="Q338" s="9"/>
      <c r="R338" s="9">
        <f t="shared" si="79"/>
        <v>0</v>
      </c>
      <c r="S338" s="9"/>
      <c r="T338" s="9"/>
      <c r="U338" s="9">
        <f t="shared" si="80"/>
        <v>380000</v>
      </c>
      <c r="V338" s="9">
        <v>380000</v>
      </c>
      <c r="W338" s="9"/>
      <c r="X338" s="9">
        <f t="shared" si="81"/>
        <v>0</v>
      </c>
      <c r="Y338" s="9"/>
      <c r="Z338" s="9"/>
      <c r="AA338" s="10">
        <f t="shared" si="82"/>
        <v>0</v>
      </c>
      <c r="AB338" s="11">
        <v>46000</v>
      </c>
    </row>
    <row r="339" spans="1:28" ht="15.75" x14ac:dyDescent="0.25">
      <c r="A339" s="39">
        <v>45995</v>
      </c>
      <c r="B339" s="33" t="s">
        <v>121</v>
      </c>
      <c r="C339" s="33"/>
      <c r="D339" s="33" t="s">
        <v>41</v>
      </c>
      <c r="E339" s="33" t="s">
        <v>150</v>
      </c>
      <c r="F339" s="33">
        <v>19.5</v>
      </c>
      <c r="G339" s="33" t="s">
        <v>51</v>
      </c>
      <c r="H339" s="33">
        <v>43000</v>
      </c>
      <c r="I339" s="33">
        <f t="shared" si="76"/>
        <v>838500</v>
      </c>
      <c r="J339" s="37" t="s">
        <v>240</v>
      </c>
      <c r="K339" s="21" t="s">
        <v>1306</v>
      </c>
      <c r="L339" s="9">
        <f t="shared" si="77"/>
        <v>0</v>
      </c>
      <c r="M339" s="9"/>
      <c r="N339" s="9"/>
      <c r="O339" s="9">
        <f t="shared" si="78"/>
        <v>838500</v>
      </c>
      <c r="P339" s="9">
        <v>838500</v>
      </c>
      <c r="Q339" s="9"/>
      <c r="R339" s="9">
        <f t="shared" si="79"/>
        <v>0</v>
      </c>
      <c r="S339" s="9"/>
      <c r="T339" s="9"/>
      <c r="U339" s="9">
        <f t="shared" si="80"/>
        <v>0</v>
      </c>
      <c r="V339" s="9"/>
      <c r="W339" s="9"/>
      <c r="X339" s="9">
        <f t="shared" si="81"/>
        <v>0</v>
      </c>
      <c r="Y339" s="9"/>
      <c r="Z339" s="9"/>
      <c r="AA339" s="10">
        <f t="shared" si="82"/>
        <v>0</v>
      </c>
      <c r="AB339" s="11">
        <v>46001</v>
      </c>
    </row>
    <row r="340" spans="1:28" ht="15.75" x14ac:dyDescent="0.25">
      <c r="A340" s="39">
        <v>45995</v>
      </c>
      <c r="B340" s="33" t="s">
        <v>121</v>
      </c>
      <c r="C340" s="33"/>
      <c r="D340" s="33" t="s">
        <v>41</v>
      </c>
      <c r="E340" s="33" t="s">
        <v>98</v>
      </c>
      <c r="F340" s="33">
        <v>22.9</v>
      </c>
      <c r="G340" s="33" t="s">
        <v>51</v>
      </c>
      <c r="H340" s="33">
        <v>43000</v>
      </c>
      <c r="I340" s="33">
        <f t="shared" si="76"/>
        <v>984699.99999999988</v>
      </c>
      <c r="J340" s="37" t="s">
        <v>240</v>
      </c>
      <c r="K340" s="21" t="s">
        <v>1306</v>
      </c>
      <c r="L340" s="9">
        <f t="shared" si="77"/>
        <v>0</v>
      </c>
      <c r="M340" s="9"/>
      <c r="N340" s="9"/>
      <c r="O340" s="9">
        <f t="shared" si="78"/>
        <v>984700</v>
      </c>
      <c r="P340" s="9">
        <v>984700</v>
      </c>
      <c r="Q340" s="9"/>
      <c r="R340" s="9">
        <f t="shared" si="79"/>
        <v>0</v>
      </c>
      <c r="S340" s="9"/>
      <c r="T340" s="9"/>
      <c r="U340" s="9">
        <f t="shared" si="80"/>
        <v>0</v>
      </c>
      <c r="V340" s="9"/>
      <c r="W340" s="9"/>
      <c r="X340" s="9">
        <f t="shared" si="81"/>
        <v>0</v>
      </c>
      <c r="Y340" s="9"/>
      <c r="Z340" s="9"/>
      <c r="AA340" s="10">
        <f t="shared" si="82"/>
        <v>-1.1641532182693481E-10</v>
      </c>
      <c r="AB340" s="11">
        <v>46001</v>
      </c>
    </row>
    <row r="341" spans="1:28" ht="15.75" x14ac:dyDescent="0.25">
      <c r="A341" s="39">
        <v>45995</v>
      </c>
      <c r="B341" s="33" t="s">
        <v>121</v>
      </c>
      <c r="C341" s="33"/>
      <c r="D341" s="33" t="s">
        <v>41</v>
      </c>
      <c r="E341" s="33" t="s">
        <v>468</v>
      </c>
      <c r="F341" s="33">
        <v>32</v>
      </c>
      <c r="G341" s="33" t="s">
        <v>51</v>
      </c>
      <c r="H341" s="33">
        <v>43000</v>
      </c>
      <c r="I341" s="33">
        <f t="shared" si="76"/>
        <v>1376000</v>
      </c>
      <c r="J341" s="37" t="s">
        <v>240</v>
      </c>
      <c r="K341" s="21" t="s">
        <v>1306</v>
      </c>
      <c r="L341" s="9">
        <f t="shared" si="77"/>
        <v>0</v>
      </c>
      <c r="M341" s="9"/>
      <c r="N341" s="9"/>
      <c r="O341" s="9">
        <f t="shared" si="78"/>
        <v>1376000</v>
      </c>
      <c r="P341" s="9">
        <v>1376000</v>
      </c>
      <c r="Q341" s="9"/>
      <c r="R341" s="9">
        <f t="shared" si="79"/>
        <v>0</v>
      </c>
      <c r="S341" s="9"/>
      <c r="T341" s="9"/>
      <c r="U341" s="9">
        <f t="shared" si="80"/>
        <v>0</v>
      </c>
      <c r="V341" s="9"/>
      <c r="W341" s="9"/>
      <c r="X341" s="9">
        <f t="shared" si="81"/>
        <v>0</v>
      </c>
      <c r="Y341" s="9"/>
      <c r="Z341" s="9"/>
      <c r="AA341" s="10">
        <f t="shared" si="82"/>
        <v>0</v>
      </c>
      <c r="AB341" s="11">
        <v>46001</v>
      </c>
    </row>
    <row r="342" spans="1:28" ht="15.75" x14ac:dyDescent="0.25">
      <c r="A342" s="39">
        <v>45995</v>
      </c>
      <c r="B342" s="33" t="s">
        <v>121</v>
      </c>
      <c r="C342" s="33"/>
      <c r="D342" s="33" t="s">
        <v>41</v>
      </c>
      <c r="E342" s="33" t="s">
        <v>203</v>
      </c>
      <c r="F342" s="33">
        <v>14.1</v>
      </c>
      <c r="G342" s="33" t="s">
        <v>51</v>
      </c>
      <c r="H342" s="33">
        <v>43000</v>
      </c>
      <c r="I342" s="33">
        <f t="shared" si="76"/>
        <v>606300</v>
      </c>
      <c r="J342" s="37" t="s">
        <v>240</v>
      </c>
      <c r="K342" s="21" t="s">
        <v>1306</v>
      </c>
      <c r="L342" s="9">
        <f t="shared" si="77"/>
        <v>0</v>
      </c>
      <c r="M342" s="9"/>
      <c r="N342" s="9"/>
      <c r="O342" s="9">
        <f t="shared" si="78"/>
        <v>606300</v>
      </c>
      <c r="P342" s="9">
        <v>606300</v>
      </c>
      <c r="Q342" s="9"/>
      <c r="R342" s="9">
        <f t="shared" si="79"/>
        <v>0</v>
      </c>
      <c r="S342" s="9"/>
      <c r="T342" s="9"/>
      <c r="U342" s="9">
        <f t="shared" si="80"/>
        <v>0</v>
      </c>
      <c r="V342" s="9"/>
      <c r="W342" s="9"/>
      <c r="X342" s="9">
        <f t="shared" si="81"/>
        <v>0</v>
      </c>
      <c r="Y342" s="9"/>
      <c r="Z342" s="9"/>
      <c r="AA342" s="10">
        <f t="shared" si="82"/>
        <v>0</v>
      </c>
      <c r="AB342" s="11">
        <v>46001</v>
      </c>
    </row>
    <row r="343" spans="1:28" ht="15.75" x14ac:dyDescent="0.25">
      <c r="A343" s="39">
        <v>45995</v>
      </c>
      <c r="B343" s="33" t="s">
        <v>258</v>
      </c>
      <c r="C343" s="33"/>
      <c r="D343" s="33" t="s">
        <v>31</v>
      </c>
      <c r="E343" s="33" t="s">
        <v>185</v>
      </c>
      <c r="F343" s="33">
        <v>41600</v>
      </c>
      <c r="G343" s="33" t="s">
        <v>29</v>
      </c>
      <c r="H343" s="33">
        <v>900</v>
      </c>
      <c r="I343" s="33">
        <f t="shared" si="76"/>
        <v>37440000</v>
      </c>
      <c r="J343" s="37" t="s">
        <v>240</v>
      </c>
      <c r="K343" s="33" t="s">
        <v>1288</v>
      </c>
      <c r="L343" s="9">
        <f t="shared" si="77"/>
        <v>0</v>
      </c>
      <c r="M343" s="9"/>
      <c r="N343" s="9"/>
      <c r="O343" s="9">
        <f t="shared" si="78"/>
        <v>37440000</v>
      </c>
      <c r="P343" s="9">
        <v>37440000</v>
      </c>
      <c r="Q343" s="9"/>
      <c r="R343" s="9">
        <f t="shared" si="79"/>
        <v>0</v>
      </c>
      <c r="S343" s="9"/>
      <c r="T343" s="9"/>
      <c r="U343" s="9">
        <f t="shared" si="80"/>
        <v>0</v>
      </c>
      <c r="V343" s="9"/>
      <c r="W343" s="9"/>
      <c r="X343" s="9">
        <f t="shared" si="81"/>
        <v>0</v>
      </c>
      <c r="Y343" s="9"/>
      <c r="Z343" s="9"/>
      <c r="AA343" s="10">
        <f t="shared" si="82"/>
        <v>0</v>
      </c>
      <c r="AB343" s="11">
        <v>46000</v>
      </c>
    </row>
    <row r="344" spans="1:28" ht="15.75" x14ac:dyDescent="0.25">
      <c r="A344" s="39">
        <v>45995</v>
      </c>
      <c r="B344" s="33" t="s">
        <v>258</v>
      </c>
      <c r="C344" s="33"/>
      <c r="D344" s="33" t="s">
        <v>31</v>
      </c>
      <c r="E344" s="33" t="s">
        <v>467</v>
      </c>
      <c r="F344" s="33">
        <v>86</v>
      </c>
      <c r="G344" s="33" t="s">
        <v>51</v>
      </c>
      <c r="H344" s="33">
        <v>43000</v>
      </c>
      <c r="I344" s="33">
        <f t="shared" si="76"/>
        <v>3698000</v>
      </c>
      <c r="J344" s="37" t="s">
        <v>240</v>
      </c>
      <c r="K344" s="33" t="s">
        <v>1288</v>
      </c>
      <c r="L344" s="9">
        <f t="shared" si="77"/>
        <v>0</v>
      </c>
      <c r="M344" s="9"/>
      <c r="N344" s="9"/>
      <c r="O344" s="9">
        <f t="shared" si="78"/>
        <v>3698000</v>
      </c>
      <c r="P344" s="9">
        <v>3698000</v>
      </c>
      <c r="Q344" s="9"/>
      <c r="R344" s="9">
        <f t="shared" si="79"/>
        <v>0</v>
      </c>
      <c r="S344" s="9"/>
      <c r="T344" s="9"/>
      <c r="U344" s="9">
        <f t="shared" si="80"/>
        <v>0</v>
      </c>
      <c r="V344" s="9"/>
      <c r="W344" s="9"/>
      <c r="X344" s="9">
        <f t="shared" si="81"/>
        <v>0</v>
      </c>
      <c r="Y344" s="9"/>
      <c r="Z344" s="9"/>
      <c r="AA344" s="10">
        <f t="shared" si="82"/>
        <v>0</v>
      </c>
      <c r="AB344" s="11">
        <v>46000</v>
      </c>
    </row>
    <row r="345" spans="1:28" ht="15.75" x14ac:dyDescent="0.25">
      <c r="A345" s="39">
        <v>45995</v>
      </c>
      <c r="B345" s="33" t="s">
        <v>258</v>
      </c>
      <c r="C345" s="33"/>
      <c r="D345" s="33" t="s">
        <v>31</v>
      </c>
      <c r="E345" s="33" t="s">
        <v>98</v>
      </c>
      <c r="F345" s="33">
        <v>112.9</v>
      </c>
      <c r="G345" s="33" t="s">
        <v>51</v>
      </c>
      <c r="H345" s="33">
        <v>43000</v>
      </c>
      <c r="I345" s="33">
        <f t="shared" si="76"/>
        <v>4854700</v>
      </c>
      <c r="J345" s="37" t="s">
        <v>240</v>
      </c>
      <c r="K345" s="33" t="s">
        <v>1288</v>
      </c>
      <c r="L345" s="9">
        <f t="shared" si="77"/>
        <v>0</v>
      </c>
      <c r="M345" s="9"/>
      <c r="N345" s="9"/>
      <c r="O345" s="9">
        <f t="shared" si="78"/>
        <v>4854700</v>
      </c>
      <c r="P345" s="9">
        <v>4854700</v>
      </c>
      <c r="Q345" s="9"/>
      <c r="R345" s="9">
        <f t="shared" si="79"/>
        <v>0</v>
      </c>
      <c r="S345" s="9"/>
      <c r="T345" s="9"/>
      <c r="U345" s="9">
        <f t="shared" si="80"/>
        <v>0</v>
      </c>
      <c r="V345" s="9"/>
      <c r="W345" s="9"/>
      <c r="X345" s="9">
        <f t="shared" si="81"/>
        <v>0</v>
      </c>
      <c r="Y345" s="9"/>
      <c r="Z345" s="9"/>
      <c r="AA345" s="10">
        <f t="shared" si="82"/>
        <v>0</v>
      </c>
      <c r="AB345" s="11">
        <v>46000</v>
      </c>
    </row>
    <row r="346" spans="1:28" ht="15.75" x14ac:dyDescent="0.25">
      <c r="A346" s="39">
        <v>45995</v>
      </c>
      <c r="B346" s="33" t="s">
        <v>258</v>
      </c>
      <c r="C346" s="33"/>
      <c r="D346" s="33" t="s">
        <v>31</v>
      </c>
      <c r="E346" s="33" t="s">
        <v>175</v>
      </c>
      <c r="F346" s="33">
        <v>100</v>
      </c>
      <c r="G346" s="33" t="s">
        <v>25</v>
      </c>
      <c r="H346" s="33">
        <v>1500</v>
      </c>
      <c r="I346" s="33">
        <f t="shared" si="76"/>
        <v>150000</v>
      </c>
      <c r="J346" s="37" t="s">
        <v>240</v>
      </c>
      <c r="K346" s="33" t="s">
        <v>1288</v>
      </c>
      <c r="L346" s="9">
        <f t="shared" si="77"/>
        <v>0</v>
      </c>
      <c r="M346" s="9"/>
      <c r="N346" s="9"/>
      <c r="O346" s="9">
        <f t="shared" si="78"/>
        <v>150000</v>
      </c>
      <c r="P346" s="9">
        <v>150000</v>
      </c>
      <c r="Q346" s="9"/>
      <c r="R346" s="9">
        <f t="shared" si="79"/>
        <v>0</v>
      </c>
      <c r="S346" s="9"/>
      <c r="T346" s="9"/>
      <c r="U346" s="9">
        <f t="shared" si="80"/>
        <v>0</v>
      </c>
      <c r="V346" s="9"/>
      <c r="W346" s="9"/>
      <c r="X346" s="9">
        <f t="shared" si="81"/>
        <v>0</v>
      </c>
      <c r="Y346" s="9"/>
      <c r="Z346" s="9"/>
      <c r="AA346" s="10">
        <f t="shared" si="82"/>
        <v>0</v>
      </c>
      <c r="AB346" s="11">
        <v>46000</v>
      </c>
    </row>
    <row r="347" spans="1:28" ht="15.75" x14ac:dyDescent="0.25">
      <c r="A347" s="39">
        <v>45995</v>
      </c>
      <c r="B347" s="33" t="s">
        <v>186</v>
      </c>
      <c r="C347" s="33"/>
      <c r="D347" s="33" t="s">
        <v>31</v>
      </c>
      <c r="E347" s="33" t="s">
        <v>166</v>
      </c>
      <c r="F347" s="33">
        <v>1</v>
      </c>
      <c r="G347" s="33" t="s">
        <v>23</v>
      </c>
      <c r="H347" s="33">
        <v>400000</v>
      </c>
      <c r="I347" s="33">
        <f t="shared" si="76"/>
        <v>400000</v>
      </c>
      <c r="J347" s="37" t="s">
        <v>240</v>
      </c>
      <c r="K347" s="33"/>
      <c r="L347" s="9">
        <f t="shared" si="77"/>
        <v>0</v>
      </c>
      <c r="M347" s="9"/>
      <c r="N347" s="9"/>
      <c r="O347" s="9">
        <f t="shared" si="78"/>
        <v>400000</v>
      </c>
      <c r="P347" s="9">
        <v>400000</v>
      </c>
      <c r="Q347" s="9"/>
      <c r="R347" s="9">
        <f t="shared" si="79"/>
        <v>0</v>
      </c>
      <c r="S347" s="9"/>
      <c r="T347" s="9"/>
      <c r="U347" s="9">
        <f t="shared" si="80"/>
        <v>0</v>
      </c>
      <c r="V347" s="9"/>
      <c r="W347" s="9"/>
      <c r="X347" s="9">
        <f t="shared" si="81"/>
        <v>0</v>
      </c>
      <c r="Y347" s="9"/>
      <c r="Z347" s="9"/>
      <c r="AA347" s="10">
        <f t="shared" si="82"/>
        <v>0</v>
      </c>
      <c r="AB347" s="11">
        <v>45995</v>
      </c>
    </row>
    <row r="348" spans="1:28" ht="15.75" x14ac:dyDescent="0.25">
      <c r="A348" s="39">
        <v>45995</v>
      </c>
      <c r="B348" s="33" t="s">
        <v>186</v>
      </c>
      <c r="C348" s="33"/>
      <c r="D348" s="33" t="s">
        <v>31</v>
      </c>
      <c r="E348" s="33" t="s">
        <v>187</v>
      </c>
      <c r="F348" s="33">
        <v>1</v>
      </c>
      <c r="G348" s="33" t="s">
        <v>23</v>
      </c>
      <c r="H348" s="33">
        <v>400000</v>
      </c>
      <c r="I348" s="33">
        <f t="shared" si="76"/>
        <v>400000</v>
      </c>
      <c r="J348" s="37" t="s">
        <v>240</v>
      </c>
      <c r="K348" s="33"/>
      <c r="L348" s="9">
        <f t="shared" si="77"/>
        <v>0</v>
      </c>
      <c r="M348" s="9"/>
      <c r="N348" s="9"/>
      <c r="O348" s="9">
        <f t="shared" si="78"/>
        <v>400000</v>
      </c>
      <c r="P348" s="9">
        <v>400000</v>
      </c>
      <c r="Q348" s="9"/>
      <c r="R348" s="9">
        <f t="shared" si="79"/>
        <v>0</v>
      </c>
      <c r="S348" s="9"/>
      <c r="T348" s="9"/>
      <c r="U348" s="9">
        <f t="shared" si="80"/>
        <v>0</v>
      </c>
      <c r="V348" s="9"/>
      <c r="W348" s="9"/>
      <c r="X348" s="9">
        <f t="shared" si="81"/>
        <v>0</v>
      </c>
      <c r="Y348" s="9"/>
      <c r="Z348" s="9"/>
      <c r="AA348" s="10">
        <f t="shared" si="82"/>
        <v>0</v>
      </c>
      <c r="AB348" s="11">
        <v>45995</v>
      </c>
    </row>
    <row r="349" spans="1:28" ht="15.75" x14ac:dyDescent="0.25">
      <c r="A349" s="39">
        <v>45995</v>
      </c>
      <c r="B349" s="33" t="s">
        <v>186</v>
      </c>
      <c r="C349" s="33"/>
      <c r="D349" s="33" t="s">
        <v>31</v>
      </c>
      <c r="E349" s="33" t="s">
        <v>73</v>
      </c>
      <c r="F349" s="33">
        <v>20</v>
      </c>
      <c r="G349" s="33" t="s">
        <v>74</v>
      </c>
      <c r="H349" s="33">
        <v>50000</v>
      </c>
      <c r="I349" s="33">
        <f t="shared" si="76"/>
        <v>1000000</v>
      </c>
      <c r="J349" s="37" t="s">
        <v>240</v>
      </c>
      <c r="K349" s="33"/>
      <c r="L349" s="9">
        <f t="shared" si="77"/>
        <v>0</v>
      </c>
      <c r="M349" s="9"/>
      <c r="N349" s="9"/>
      <c r="O349" s="9">
        <f t="shared" si="78"/>
        <v>1000000</v>
      </c>
      <c r="P349" s="9">
        <v>1000000</v>
      </c>
      <c r="Q349" s="9"/>
      <c r="R349" s="9">
        <f t="shared" si="79"/>
        <v>0</v>
      </c>
      <c r="S349" s="9"/>
      <c r="T349" s="9"/>
      <c r="U349" s="9">
        <f t="shared" si="80"/>
        <v>0</v>
      </c>
      <c r="V349" s="9"/>
      <c r="W349" s="9"/>
      <c r="X349" s="9">
        <f t="shared" si="81"/>
        <v>0</v>
      </c>
      <c r="Y349" s="9"/>
      <c r="Z349" s="9"/>
      <c r="AA349" s="10">
        <f t="shared" si="82"/>
        <v>0</v>
      </c>
      <c r="AB349" s="11">
        <v>45995</v>
      </c>
    </row>
    <row r="350" spans="1:28" ht="15.75" x14ac:dyDescent="0.25">
      <c r="A350" s="39">
        <v>45995</v>
      </c>
      <c r="B350" s="33" t="s">
        <v>186</v>
      </c>
      <c r="C350" s="33"/>
      <c r="D350" s="33" t="s">
        <v>31</v>
      </c>
      <c r="E350" s="33" t="s">
        <v>86</v>
      </c>
      <c r="F350" s="33">
        <v>25</v>
      </c>
      <c r="G350" s="33" t="s">
        <v>51</v>
      </c>
      <c r="H350" s="33">
        <v>125000</v>
      </c>
      <c r="I350" s="33">
        <f t="shared" si="76"/>
        <v>3125000</v>
      </c>
      <c r="J350" s="37" t="s">
        <v>240</v>
      </c>
      <c r="K350" s="33"/>
      <c r="L350" s="9">
        <f t="shared" si="77"/>
        <v>0</v>
      </c>
      <c r="M350" s="9"/>
      <c r="N350" s="9"/>
      <c r="O350" s="9">
        <f t="shared" si="78"/>
        <v>3125000</v>
      </c>
      <c r="P350" s="9">
        <v>3125000</v>
      </c>
      <c r="Q350" s="9"/>
      <c r="R350" s="9">
        <f t="shared" si="79"/>
        <v>0</v>
      </c>
      <c r="S350" s="9"/>
      <c r="T350" s="9"/>
      <c r="U350" s="9">
        <f t="shared" si="80"/>
        <v>0</v>
      </c>
      <c r="V350" s="9"/>
      <c r="W350" s="9"/>
      <c r="X350" s="9">
        <f t="shared" si="81"/>
        <v>0</v>
      </c>
      <c r="Y350" s="9"/>
      <c r="Z350" s="9"/>
      <c r="AA350" s="10">
        <f t="shared" si="82"/>
        <v>0</v>
      </c>
      <c r="AB350" s="11">
        <v>45995</v>
      </c>
    </row>
    <row r="351" spans="1:28" ht="15.75" x14ac:dyDescent="0.25">
      <c r="A351" s="32">
        <v>45995</v>
      </c>
      <c r="B351" s="33" t="s">
        <v>483</v>
      </c>
      <c r="C351" s="33"/>
      <c r="D351" s="33" t="s">
        <v>31</v>
      </c>
      <c r="E351" s="33" t="s">
        <v>80</v>
      </c>
      <c r="F351" s="33">
        <v>12</v>
      </c>
      <c r="G351" s="33" t="s">
        <v>23</v>
      </c>
      <c r="H351" s="33">
        <v>1200000</v>
      </c>
      <c r="I351" s="33">
        <f t="shared" si="76"/>
        <v>14400000</v>
      </c>
      <c r="J351" s="37" t="s">
        <v>240</v>
      </c>
      <c r="K351" s="90" t="s">
        <v>1315</v>
      </c>
      <c r="L351" s="9">
        <f t="shared" si="77"/>
        <v>0</v>
      </c>
      <c r="M351" s="9"/>
      <c r="N351" s="9"/>
      <c r="O351" s="9">
        <f t="shared" si="78"/>
        <v>14400000</v>
      </c>
      <c r="P351" s="9">
        <v>14400000</v>
      </c>
      <c r="Q351" s="9"/>
      <c r="R351" s="9">
        <f t="shared" si="79"/>
        <v>0</v>
      </c>
      <c r="S351" s="9"/>
      <c r="T351" s="9"/>
      <c r="U351" s="9">
        <f t="shared" si="80"/>
        <v>0</v>
      </c>
      <c r="V351" s="9"/>
      <c r="W351" s="9"/>
      <c r="X351" s="9">
        <f t="shared" si="81"/>
        <v>0</v>
      </c>
      <c r="Y351" s="9"/>
      <c r="Z351" s="9"/>
      <c r="AA351" s="10">
        <f t="shared" si="82"/>
        <v>0</v>
      </c>
      <c r="AB351" s="11">
        <v>46006</v>
      </c>
    </row>
    <row r="352" spans="1:28" ht="15.75" x14ac:dyDescent="0.25">
      <c r="A352" s="39">
        <v>45995</v>
      </c>
      <c r="B352" s="33" t="s">
        <v>984</v>
      </c>
      <c r="C352" s="33"/>
      <c r="D352" s="33" t="s">
        <v>41</v>
      </c>
      <c r="E352" s="33" t="s">
        <v>143</v>
      </c>
      <c r="F352" s="33">
        <v>29.6</v>
      </c>
      <c r="G352" s="33" t="s">
        <v>51</v>
      </c>
      <c r="H352" s="33">
        <v>43000</v>
      </c>
      <c r="I352" s="33">
        <f t="shared" si="76"/>
        <v>1272800</v>
      </c>
      <c r="J352" s="37" t="s">
        <v>240</v>
      </c>
      <c r="K352" s="33"/>
      <c r="L352" s="9">
        <f t="shared" si="77"/>
        <v>0</v>
      </c>
      <c r="M352" s="9"/>
      <c r="N352" s="9"/>
      <c r="O352" s="9">
        <f t="shared" si="78"/>
        <v>0</v>
      </c>
      <c r="P352" s="9"/>
      <c r="Q352" s="9"/>
      <c r="R352" s="9">
        <f t="shared" si="79"/>
        <v>1272800</v>
      </c>
      <c r="S352" s="9">
        <v>1272800</v>
      </c>
      <c r="T352" s="9"/>
      <c r="U352" s="9">
        <f t="shared" si="80"/>
        <v>0</v>
      </c>
      <c r="V352" s="9"/>
      <c r="W352" s="9"/>
      <c r="X352" s="9">
        <f t="shared" si="81"/>
        <v>0</v>
      </c>
      <c r="Y352" s="9"/>
      <c r="Z352" s="9"/>
      <c r="AA352" s="10">
        <f t="shared" si="82"/>
        <v>0</v>
      </c>
      <c r="AB352" s="11">
        <v>45995</v>
      </c>
    </row>
    <row r="353" spans="1:28" ht="15.75" x14ac:dyDescent="0.25">
      <c r="A353" s="39">
        <v>45995</v>
      </c>
      <c r="B353" s="33" t="s">
        <v>984</v>
      </c>
      <c r="C353" s="33"/>
      <c r="D353" s="33" t="s">
        <v>41</v>
      </c>
      <c r="E353" s="33" t="s">
        <v>769</v>
      </c>
      <c r="F353" s="33">
        <v>3</v>
      </c>
      <c r="G353" s="33" t="s">
        <v>51</v>
      </c>
      <c r="H353" s="33">
        <v>130000</v>
      </c>
      <c r="I353" s="33">
        <f t="shared" si="76"/>
        <v>390000</v>
      </c>
      <c r="J353" s="37" t="s">
        <v>240</v>
      </c>
      <c r="K353" s="33"/>
      <c r="L353" s="9">
        <f t="shared" si="77"/>
        <v>0</v>
      </c>
      <c r="M353" s="9"/>
      <c r="N353" s="9"/>
      <c r="O353" s="9">
        <f t="shared" si="78"/>
        <v>0</v>
      </c>
      <c r="P353" s="9"/>
      <c r="Q353" s="9"/>
      <c r="R353" s="9">
        <f t="shared" si="79"/>
        <v>390000</v>
      </c>
      <c r="S353" s="9">
        <v>390000</v>
      </c>
      <c r="T353" s="9"/>
      <c r="U353" s="9">
        <f t="shared" si="80"/>
        <v>0</v>
      </c>
      <c r="V353" s="9"/>
      <c r="W353" s="9"/>
      <c r="X353" s="9">
        <f t="shared" si="81"/>
        <v>0</v>
      </c>
      <c r="Y353" s="9"/>
      <c r="Z353" s="9"/>
      <c r="AA353" s="10">
        <f t="shared" si="82"/>
        <v>0</v>
      </c>
      <c r="AB353" s="11">
        <v>45995</v>
      </c>
    </row>
    <row r="354" spans="1:28" ht="16.5" thickBot="1" x14ac:dyDescent="0.3">
      <c r="A354" s="61">
        <v>45995</v>
      </c>
      <c r="B354" s="62" t="s">
        <v>221</v>
      </c>
      <c r="C354" s="62"/>
      <c r="D354" s="62" t="s">
        <v>41</v>
      </c>
      <c r="E354" s="62" t="s">
        <v>381</v>
      </c>
      <c r="F354" s="62">
        <v>2.5</v>
      </c>
      <c r="G354" s="62" t="s">
        <v>178</v>
      </c>
      <c r="H354" s="62">
        <v>1150000</v>
      </c>
      <c r="I354" s="62">
        <f t="shared" si="76"/>
        <v>2875000</v>
      </c>
      <c r="J354" s="63" t="s">
        <v>240</v>
      </c>
      <c r="K354" s="117" t="s">
        <v>1305</v>
      </c>
      <c r="L354" s="97">
        <f t="shared" si="77"/>
        <v>0</v>
      </c>
      <c r="M354" s="97"/>
      <c r="N354" s="97"/>
      <c r="O354" s="97">
        <f t="shared" si="78"/>
        <v>2875000</v>
      </c>
      <c r="P354" s="97">
        <v>2875000</v>
      </c>
      <c r="Q354" s="97"/>
      <c r="R354" s="97">
        <f t="shared" si="79"/>
        <v>0</v>
      </c>
      <c r="S354" s="97"/>
      <c r="T354" s="97"/>
      <c r="U354" s="97">
        <f t="shared" si="80"/>
        <v>0</v>
      </c>
      <c r="V354" s="97"/>
      <c r="W354" s="97"/>
      <c r="X354" s="97">
        <f t="shared" si="81"/>
        <v>0</v>
      </c>
      <c r="Y354" s="97"/>
      <c r="Z354" s="97"/>
      <c r="AA354" s="98">
        <f t="shared" si="82"/>
        <v>0</v>
      </c>
      <c r="AB354" s="99">
        <v>46010</v>
      </c>
    </row>
    <row r="355" spans="1:28" ht="15.75" x14ac:dyDescent="0.25">
      <c r="A355" s="39">
        <v>45996</v>
      </c>
      <c r="B355" s="35" t="s">
        <v>1040</v>
      </c>
      <c r="C355" s="35"/>
      <c r="D355" s="35" t="s">
        <v>31</v>
      </c>
      <c r="E355" s="35" t="s">
        <v>110</v>
      </c>
      <c r="F355" s="35">
        <v>1600</v>
      </c>
      <c r="G355" s="35" t="s">
        <v>29</v>
      </c>
      <c r="H355" s="35">
        <v>2000</v>
      </c>
      <c r="I355" s="128">
        <f t="shared" si="76"/>
        <v>3200000</v>
      </c>
      <c r="J355" s="41" t="s">
        <v>241</v>
      </c>
      <c r="K355" s="35"/>
      <c r="L355" s="120">
        <f t="shared" si="77"/>
        <v>3200000</v>
      </c>
      <c r="M355" s="120">
        <v>3200000</v>
      </c>
      <c r="N355" s="120"/>
      <c r="O355" s="120">
        <f t="shared" si="78"/>
        <v>0</v>
      </c>
      <c r="P355" s="120"/>
      <c r="Q355" s="120"/>
      <c r="R355" s="120">
        <f t="shared" si="79"/>
        <v>0</v>
      </c>
      <c r="S355" s="120"/>
      <c r="T355" s="120"/>
      <c r="U355" s="120">
        <f t="shared" si="80"/>
        <v>0</v>
      </c>
      <c r="V355" s="120"/>
      <c r="W355" s="120"/>
      <c r="X355" s="120">
        <f t="shared" si="81"/>
        <v>0</v>
      </c>
      <c r="Y355" s="120"/>
      <c r="Z355" s="120"/>
      <c r="AA355" s="121">
        <f t="shared" si="82"/>
        <v>0</v>
      </c>
      <c r="AB355" s="122">
        <v>45996</v>
      </c>
    </row>
    <row r="356" spans="1:28" ht="15.75" x14ac:dyDescent="0.25">
      <c r="A356" s="39">
        <v>45996</v>
      </c>
      <c r="B356" s="35" t="s">
        <v>1040</v>
      </c>
      <c r="C356" s="33"/>
      <c r="D356" s="35" t="s">
        <v>31</v>
      </c>
      <c r="E356" s="33" t="s">
        <v>155</v>
      </c>
      <c r="F356" s="33">
        <v>100</v>
      </c>
      <c r="G356" s="35" t="s">
        <v>29</v>
      </c>
      <c r="H356" s="33">
        <v>4000</v>
      </c>
      <c r="I356" s="33">
        <f t="shared" si="76"/>
        <v>400000</v>
      </c>
      <c r="J356" s="37" t="s">
        <v>241</v>
      </c>
      <c r="K356" s="33"/>
      <c r="L356" s="9">
        <f t="shared" ref="L356:L385" si="83">M356+N356</f>
        <v>400000</v>
      </c>
      <c r="M356" s="9">
        <v>400000</v>
      </c>
      <c r="N356" s="9"/>
      <c r="O356" s="9">
        <f t="shared" ref="O356:O385" si="84">P356+Q356</f>
        <v>0</v>
      </c>
      <c r="P356" s="9"/>
      <c r="Q356" s="9"/>
      <c r="R356" s="9">
        <f t="shared" ref="R356:R385" si="85">S356+T356</f>
        <v>0</v>
      </c>
      <c r="S356" s="9"/>
      <c r="T356" s="9"/>
      <c r="U356" s="9">
        <f t="shared" ref="U356:U385" si="86">V356+W356</f>
        <v>0</v>
      </c>
      <c r="V356" s="9"/>
      <c r="W356" s="9"/>
      <c r="X356" s="9">
        <f t="shared" ref="X356:X385" si="87">Y356+Z356</f>
        <v>0</v>
      </c>
      <c r="Y356" s="9"/>
      <c r="Z356" s="9"/>
      <c r="AA356" s="10">
        <f t="shared" ref="AA356:AA385" si="88">C356+I356-L356-O356-U356-X356-R356</f>
        <v>0</v>
      </c>
      <c r="AB356" s="11">
        <v>45996</v>
      </c>
    </row>
    <row r="357" spans="1:28" ht="15.75" x14ac:dyDescent="0.25">
      <c r="A357" s="39">
        <v>45996</v>
      </c>
      <c r="B357" s="33" t="s">
        <v>1307</v>
      </c>
      <c r="C357" s="33"/>
      <c r="D357" s="33" t="s">
        <v>41</v>
      </c>
      <c r="E357" s="33" t="s">
        <v>102</v>
      </c>
      <c r="F357" s="33">
        <v>4</v>
      </c>
      <c r="G357" s="33" t="s">
        <v>74</v>
      </c>
      <c r="H357" s="33">
        <v>65000</v>
      </c>
      <c r="I357" s="33">
        <f t="shared" si="76"/>
        <v>260000</v>
      </c>
      <c r="J357" s="37" t="s">
        <v>241</v>
      </c>
      <c r="K357" s="33"/>
      <c r="L357" s="9">
        <f t="shared" si="83"/>
        <v>260000</v>
      </c>
      <c r="M357" s="9">
        <v>260000</v>
      </c>
      <c r="N357" s="9"/>
      <c r="O357" s="9">
        <f t="shared" si="84"/>
        <v>0</v>
      </c>
      <c r="P357" s="9"/>
      <c r="Q357" s="9"/>
      <c r="R357" s="9">
        <f t="shared" si="85"/>
        <v>0</v>
      </c>
      <c r="S357" s="9"/>
      <c r="T357" s="9"/>
      <c r="U357" s="9">
        <f t="shared" si="86"/>
        <v>0</v>
      </c>
      <c r="V357" s="9"/>
      <c r="W357" s="9"/>
      <c r="X357" s="9">
        <f t="shared" si="87"/>
        <v>0</v>
      </c>
      <c r="Y357" s="9"/>
      <c r="Z357" s="9"/>
      <c r="AA357" s="10">
        <f t="shared" si="88"/>
        <v>0</v>
      </c>
      <c r="AB357" s="11">
        <v>45996</v>
      </c>
    </row>
    <row r="358" spans="1:28" ht="15.75" x14ac:dyDescent="0.25">
      <c r="A358" s="39">
        <v>45996</v>
      </c>
      <c r="B358" s="33" t="s">
        <v>1307</v>
      </c>
      <c r="C358" s="33"/>
      <c r="D358" s="33" t="s">
        <v>41</v>
      </c>
      <c r="E358" s="33" t="s">
        <v>480</v>
      </c>
      <c r="F358" s="33">
        <v>4</v>
      </c>
      <c r="G358" s="33" t="s">
        <v>25</v>
      </c>
      <c r="H358" s="33">
        <v>20000</v>
      </c>
      <c r="I358" s="33">
        <f t="shared" si="76"/>
        <v>80000</v>
      </c>
      <c r="J358" s="37" t="s">
        <v>241</v>
      </c>
      <c r="K358" s="33"/>
      <c r="L358" s="9">
        <f t="shared" si="83"/>
        <v>80000</v>
      </c>
      <c r="M358" s="9">
        <v>80000</v>
      </c>
      <c r="N358" s="9"/>
      <c r="O358" s="9">
        <f t="shared" si="84"/>
        <v>0</v>
      </c>
      <c r="P358" s="9"/>
      <c r="Q358" s="9"/>
      <c r="R358" s="9">
        <f t="shared" si="85"/>
        <v>0</v>
      </c>
      <c r="S358" s="9"/>
      <c r="T358" s="9"/>
      <c r="U358" s="9">
        <f t="shared" si="86"/>
        <v>0</v>
      </c>
      <c r="V358" s="9"/>
      <c r="W358" s="9"/>
      <c r="X358" s="9">
        <f t="shared" si="87"/>
        <v>0</v>
      </c>
      <c r="Y358" s="9"/>
      <c r="Z358" s="9"/>
      <c r="AA358" s="10">
        <f t="shared" si="88"/>
        <v>0</v>
      </c>
      <c r="AB358" s="11">
        <v>45996</v>
      </c>
    </row>
    <row r="359" spans="1:28" ht="15.75" x14ac:dyDescent="0.25">
      <c r="A359" s="39">
        <v>45996</v>
      </c>
      <c r="B359" s="33" t="s">
        <v>1307</v>
      </c>
      <c r="C359" s="33"/>
      <c r="D359" s="33" t="s">
        <v>41</v>
      </c>
      <c r="E359" s="33" t="s">
        <v>266</v>
      </c>
      <c r="F359" s="33">
        <v>2</v>
      </c>
      <c r="G359" s="33" t="s">
        <v>267</v>
      </c>
      <c r="H359" s="33">
        <v>55000</v>
      </c>
      <c r="I359" s="33">
        <f t="shared" si="76"/>
        <v>110000</v>
      </c>
      <c r="J359" s="37" t="s">
        <v>241</v>
      </c>
      <c r="K359" s="33"/>
      <c r="L359" s="9">
        <f t="shared" si="83"/>
        <v>110000</v>
      </c>
      <c r="M359" s="9">
        <v>110000</v>
      </c>
      <c r="N359" s="9"/>
      <c r="O359" s="9">
        <f t="shared" si="84"/>
        <v>0</v>
      </c>
      <c r="P359" s="9"/>
      <c r="Q359" s="9"/>
      <c r="R359" s="9">
        <f t="shared" si="85"/>
        <v>0</v>
      </c>
      <c r="S359" s="9"/>
      <c r="T359" s="9"/>
      <c r="U359" s="9">
        <f t="shared" si="86"/>
        <v>0</v>
      </c>
      <c r="V359" s="9"/>
      <c r="W359" s="9"/>
      <c r="X359" s="9">
        <f t="shared" si="87"/>
        <v>0</v>
      </c>
      <c r="Y359" s="9"/>
      <c r="Z359" s="9"/>
      <c r="AA359" s="10">
        <f t="shared" si="88"/>
        <v>0</v>
      </c>
      <c r="AB359" s="11">
        <v>45996</v>
      </c>
    </row>
    <row r="360" spans="1:28" ht="15.75" x14ac:dyDescent="0.25">
      <c r="A360" s="39">
        <v>45996</v>
      </c>
      <c r="B360" s="33" t="s">
        <v>145</v>
      </c>
      <c r="C360" s="33"/>
      <c r="D360" s="33" t="s">
        <v>31</v>
      </c>
      <c r="E360" s="33" t="s">
        <v>80</v>
      </c>
      <c r="F360" s="33">
        <v>2</v>
      </c>
      <c r="G360" s="33" t="s">
        <v>23</v>
      </c>
      <c r="H360" s="33">
        <v>1200000</v>
      </c>
      <c r="I360" s="33">
        <f t="shared" si="76"/>
        <v>2400000</v>
      </c>
      <c r="J360" s="37" t="s">
        <v>240</v>
      </c>
      <c r="K360" s="33"/>
      <c r="L360" s="9">
        <f t="shared" si="83"/>
        <v>0</v>
      </c>
      <c r="M360" s="9"/>
      <c r="N360" s="9"/>
      <c r="O360" s="9">
        <f t="shared" si="84"/>
        <v>2400000</v>
      </c>
      <c r="P360" s="9">
        <v>2400000</v>
      </c>
      <c r="Q360" s="9"/>
      <c r="R360" s="9">
        <f t="shared" si="85"/>
        <v>0</v>
      </c>
      <c r="S360" s="9"/>
      <c r="T360" s="9"/>
      <c r="U360" s="9">
        <f t="shared" si="86"/>
        <v>0</v>
      </c>
      <c r="V360" s="9"/>
      <c r="W360" s="9"/>
      <c r="X360" s="9">
        <f t="shared" si="87"/>
        <v>0</v>
      </c>
      <c r="Y360" s="9"/>
      <c r="Z360" s="9"/>
      <c r="AA360" s="10">
        <f t="shared" si="88"/>
        <v>0</v>
      </c>
      <c r="AB360" s="11">
        <v>45995</v>
      </c>
    </row>
    <row r="361" spans="1:28" ht="15.75" x14ac:dyDescent="0.25">
      <c r="A361" s="39">
        <v>45996</v>
      </c>
      <c r="B361" s="33" t="s">
        <v>145</v>
      </c>
      <c r="C361" s="33"/>
      <c r="D361" s="33" t="s">
        <v>31</v>
      </c>
      <c r="E361" s="33" t="s">
        <v>234</v>
      </c>
      <c r="F361" s="33">
        <v>20</v>
      </c>
      <c r="G361" s="33" t="s">
        <v>51</v>
      </c>
      <c r="H361" s="33">
        <v>90000</v>
      </c>
      <c r="I361" s="33">
        <f t="shared" si="76"/>
        <v>1800000</v>
      </c>
      <c r="J361" s="37" t="s">
        <v>240</v>
      </c>
      <c r="K361" s="33"/>
      <c r="L361" s="9">
        <f t="shared" si="83"/>
        <v>0</v>
      </c>
      <c r="M361" s="9"/>
      <c r="N361" s="9"/>
      <c r="O361" s="9">
        <f t="shared" si="84"/>
        <v>1800000</v>
      </c>
      <c r="P361" s="9">
        <v>1800000</v>
      </c>
      <c r="Q361" s="9"/>
      <c r="R361" s="9">
        <f t="shared" si="85"/>
        <v>0</v>
      </c>
      <c r="S361" s="9"/>
      <c r="T361" s="9"/>
      <c r="U361" s="9">
        <f t="shared" si="86"/>
        <v>0</v>
      </c>
      <c r="V361" s="9"/>
      <c r="W361" s="9"/>
      <c r="X361" s="9">
        <f t="shared" si="87"/>
        <v>0</v>
      </c>
      <c r="Y361" s="9"/>
      <c r="Z361" s="9"/>
      <c r="AA361" s="10">
        <f t="shared" si="88"/>
        <v>0</v>
      </c>
      <c r="AB361" s="11">
        <v>45995</v>
      </c>
    </row>
    <row r="362" spans="1:28" ht="15.75" x14ac:dyDescent="0.25">
      <c r="A362" s="39">
        <v>45996</v>
      </c>
      <c r="B362" s="33" t="s">
        <v>145</v>
      </c>
      <c r="C362" s="33"/>
      <c r="D362" s="33" t="s">
        <v>31</v>
      </c>
      <c r="E362" s="33" t="s">
        <v>235</v>
      </c>
      <c r="F362" s="33">
        <v>20</v>
      </c>
      <c r="G362" s="33" t="s">
        <v>51</v>
      </c>
      <c r="H362" s="33">
        <v>90000</v>
      </c>
      <c r="I362" s="33">
        <f t="shared" si="76"/>
        <v>1800000</v>
      </c>
      <c r="J362" s="37" t="s">
        <v>240</v>
      </c>
      <c r="K362" s="33"/>
      <c r="L362" s="9">
        <f t="shared" si="83"/>
        <v>0</v>
      </c>
      <c r="M362" s="9"/>
      <c r="N362" s="9"/>
      <c r="O362" s="9">
        <f t="shared" si="84"/>
        <v>1800000</v>
      </c>
      <c r="P362" s="9">
        <v>1800000</v>
      </c>
      <c r="Q362" s="9"/>
      <c r="R362" s="9">
        <f t="shared" si="85"/>
        <v>0</v>
      </c>
      <c r="S362" s="9"/>
      <c r="T362" s="9"/>
      <c r="U362" s="9">
        <f t="shared" si="86"/>
        <v>0</v>
      </c>
      <c r="V362" s="9"/>
      <c r="W362" s="9"/>
      <c r="X362" s="9">
        <f t="shared" si="87"/>
        <v>0</v>
      </c>
      <c r="Y362" s="9"/>
      <c r="Z362" s="9"/>
      <c r="AA362" s="10">
        <f t="shared" si="88"/>
        <v>0</v>
      </c>
      <c r="AB362" s="11">
        <v>45995</v>
      </c>
    </row>
    <row r="363" spans="1:28" ht="15.75" x14ac:dyDescent="0.25">
      <c r="A363" s="39">
        <v>45996</v>
      </c>
      <c r="B363" s="33" t="s">
        <v>264</v>
      </c>
      <c r="C363" s="33"/>
      <c r="D363" s="33" t="s">
        <v>31</v>
      </c>
      <c r="E363" s="33" t="s">
        <v>137</v>
      </c>
      <c r="F363" s="33">
        <v>1</v>
      </c>
      <c r="G363" s="33" t="s">
        <v>138</v>
      </c>
      <c r="H363" s="33">
        <v>900000</v>
      </c>
      <c r="I363" s="33">
        <f t="shared" si="76"/>
        <v>900000</v>
      </c>
      <c r="J363" s="37" t="s">
        <v>240</v>
      </c>
      <c r="K363" s="33"/>
      <c r="L363" s="9">
        <f t="shared" si="83"/>
        <v>0</v>
      </c>
      <c r="M363" s="9"/>
      <c r="N363" s="9"/>
      <c r="O363" s="9">
        <f t="shared" si="84"/>
        <v>900000</v>
      </c>
      <c r="P363" s="9">
        <v>900000</v>
      </c>
      <c r="Q363" s="9"/>
      <c r="R363" s="9">
        <f t="shared" si="85"/>
        <v>0</v>
      </c>
      <c r="S363" s="9"/>
      <c r="T363" s="9"/>
      <c r="U363" s="9">
        <f t="shared" si="86"/>
        <v>0</v>
      </c>
      <c r="V363" s="9"/>
      <c r="W363" s="9"/>
      <c r="X363" s="9">
        <f t="shared" si="87"/>
        <v>0</v>
      </c>
      <c r="Y363" s="9"/>
      <c r="Z363" s="9"/>
      <c r="AA363" s="10">
        <f t="shared" si="88"/>
        <v>0</v>
      </c>
      <c r="AB363" s="11">
        <v>45996</v>
      </c>
    </row>
    <row r="364" spans="1:28" ht="15.75" x14ac:dyDescent="0.25">
      <c r="A364" s="39">
        <v>45996</v>
      </c>
      <c r="B364" s="33" t="s">
        <v>543</v>
      </c>
      <c r="C364" s="33"/>
      <c r="D364" s="33" t="s">
        <v>31</v>
      </c>
      <c r="E364" s="33" t="s">
        <v>95</v>
      </c>
      <c r="F364" s="33">
        <v>1300</v>
      </c>
      <c r="G364" s="33" t="s">
        <v>29</v>
      </c>
      <c r="H364" s="33">
        <v>3600</v>
      </c>
      <c r="I364" s="33">
        <f t="shared" si="76"/>
        <v>4680000</v>
      </c>
      <c r="J364" s="37" t="s">
        <v>240</v>
      </c>
      <c r="K364" s="33"/>
      <c r="L364" s="9">
        <f t="shared" si="83"/>
        <v>0</v>
      </c>
      <c r="M364" s="9"/>
      <c r="N364" s="9"/>
      <c r="O364" s="9">
        <f t="shared" si="84"/>
        <v>4680000</v>
      </c>
      <c r="P364" s="9">
        <v>4680000</v>
      </c>
      <c r="Q364" s="9"/>
      <c r="R364" s="9">
        <f t="shared" si="85"/>
        <v>0</v>
      </c>
      <c r="S364" s="9"/>
      <c r="T364" s="9"/>
      <c r="U364" s="9">
        <f t="shared" si="86"/>
        <v>0</v>
      </c>
      <c r="V364" s="9"/>
      <c r="W364" s="9"/>
      <c r="X364" s="9">
        <f t="shared" si="87"/>
        <v>0</v>
      </c>
      <c r="Y364" s="9"/>
      <c r="Z364" s="9"/>
      <c r="AA364" s="10">
        <f t="shared" si="88"/>
        <v>0</v>
      </c>
      <c r="AB364" s="11">
        <v>45995</v>
      </c>
    </row>
    <row r="365" spans="1:28" ht="15.75" x14ac:dyDescent="0.25">
      <c r="A365" s="39">
        <v>45996</v>
      </c>
      <c r="B365" s="33" t="s">
        <v>1308</v>
      </c>
      <c r="C365" s="33"/>
      <c r="D365" s="33" t="s">
        <v>41</v>
      </c>
      <c r="E365" s="33" t="s">
        <v>235</v>
      </c>
      <c r="F365" s="33">
        <v>2.5</v>
      </c>
      <c r="G365" s="33" t="s">
        <v>51</v>
      </c>
      <c r="H365" s="33">
        <v>90000</v>
      </c>
      <c r="I365" s="33">
        <f t="shared" si="76"/>
        <v>225000</v>
      </c>
      <c r="J365" s="37" t="s">
        <v>241</v>
      </c>
      <c r="K365" s="33"/>
      <c r="L365" s="9">
        <f t="shared" si="83"/>
        <v>225000</v>
      </c>
      <c r="M365" s="9">
        <v>225000</v>
      </c>
      <c r="N365" s="9"/>
      <c r="O365" s="9">
        <f t="shared" si="84"/>
        <v>0</v>
      </c>
      <c r="P365" s="9"/>
      <c r="Q365" s="9"/>
      <c r="R365" s="9">
        <f t="shared" si="85"/>
        <v>0</v>
      </c>
      <c r="S365" s="9"/>
      <c r="T365" s="9"/>
      <c r="U365" s="9">
        <f t="shared" si="86"/>
        <v>0</v>
      </c>
      <c r="V365" s="9"/>
      <c r="W365" s="9"/>
      <c r="X365" s="9">
        <f t="shared" si="87"/>
        <v>0</v>
      </c>
      <c r="Y365" s="9"/>
      <c r="Z365" s="9"/>
      <c r="AA365" s="10">
        <f t="shared" si="88"/>
        <v>0</v>
      </c>
      <c r="AB365" s="11">
        <v>45996</v>
      </c>
    </row>
    <row r="366" spans="1:28" ht="15.75" x14ac:dyDescent="0.25">
      <c r="A366" s="39">
        <v>45996</v>
      </c>
      <c r="B366" s="33" t="s">
        <v>1308</v>
      </c>
      <c r="C366" s="33"/>
      <c r="D366" s="33" t="s">
        <v>41</v>
      </c>
      <c r="E366" s="33" t="s">
        <v>102</v>
      </c>
      <c r="F366" s="33">
        <v>2</v>
      </c>
      <c r="G366" s="33" t="s">
        <v>74</v>
      </c>
      <c r="H366" s="33">
        <v>65000</v>
      </c>
      <c r="I366" s="33">
        <f t="shared" si="76"/>
        <v>130000</v>
      </c>
      <c r="J366" s="37" t="s">
        <v>241</v>
      </c>
      <c r="K366" s="33"/>
      <c r="L366" s="9">
        <f t="shared" si="83"/>
        <v>130000</v>
      </c>
      <c r="M366" s="9">
        <v>130000</v>
      </c>
      <c r="N366" s="9"/>
      <c r="O366" s="9">
        <f t="shared" si="84"/>
        <v>0</v>
      </c>
      <c r="P366" s="9"/>
      <c r="Q366" s="9"/>
      <c r="R366" s="9">
        <f t="shared" si="85"/>
        <v>0</v>
      </c>
      <c r="S366" s="9"/>
      <c r="T366" s="9"/>
      <c r="U366" s="9">
        <f t="shared" si="86"/>
        <v>0</v>
      </c>
      <c r="V366" s="9"/>
      <c r="W366" s="9"/>
      <c r="X366" s="9">
        <f t="shared" si="87"/>
        <v>0</v>
      </c>
      <c r="Y366" s="9"/>
      <c r="Z366" s="9"/>
      <c r="AA366" s="10">
        <f t="shared" si="88"/>
        <v>0</v>
      </c>
      <c r="AB366" s="11">
        <v>45996</v>
      </c>
    </row>
    <row r="367" spans="1:28" ht="15.75" x14ac:dyDescent="0.25">
      <c r="A367" s="39">
        <v>45996</v>
      </c>
      <c r="B367" s="33" t="s">
        <v>331</v>
      </c>
      <c r="C367" s="33"/>
      <c r="D367" s="33" t="s">
        <v>31</v>
      </c>
      <c r="E367" s="33" t="s">
        <v>102</v>
      </c>
      <c r="F367" s="33">
        <v>4</v>
      </c>
      <c r="G367" s="33" t="s">
        <v>74</v>
      </c>
      <c r="H367" s="33">
        <v>65000</v>
      </c>
      <c r="I367" s="33">
        <f t="shared" si="76"/>
        <v>260000</v>
      </c>
      <c r="J367" s="37" t="s">
        <v>241</v>
      </c>
      <c r="K367" s="33"/>
      <c r="L367" s="9">
        <f t="shared" si="83"/>
        <v>0</v>
      </c>
      <c r="M367" s="9"/>
      <c r="N367" s="9"/>
      <c r="O367" s="9">
        <f t="shared" si="84"/>
        <v>0</v>
      </c>
      <c r="P367" s="9"/>
      <c r="Q367" s="9"/>
      <c r="R367" s="9">
        <f t="shared" si="85"/>
        <v>0</v>
      </c>
      <c r="S367" s="9"/>
      <c r="T367" s="9"/>
      <c r="U367" s="9">
        <f t="shared" si="86"/>
        <v>260000</v>
      </c>
      <c r="V367" s="9">
        <v>130000</v>
      </c>
      <c r="W367" s="9">
        <v>130000</v>
      </c>
      <c r="X367" s="9">
        <f t="shared" si="87"/>
        <v>0</v>
      </c>
      <c r="Y367" s="9"/>
      <c r="Z367" s="9"/>
      <c r="AA367" s="10">
        <f t="shared" si="88"/>
        <v>0</v>
      </c>
      <c r="AB367" s="11">
        <v>46000</v>
      </c>
    </row>
    <row r="368" spans="1:28" ht="15.75" x14ac:dyDescent="0.25">
      <c r="A368" s="39">
        <v>45996</v>
      </c>
      <c r="B368" s="33" t="s">
        <v>191</v>
      </c>
      <c r="C368" s="33"/>
      <c r="D368" s="33" t="s">
        <v>31</v>
      </c>
      <c r="E368" s="33" t="s">
        <v>98</v>
      </c>
      <c r="F368" s="33">
        <v>22.6</v>
      </c>
      <c r="G368" s="33" t="s">
        <v>51</v>
      </c>
      <c r="H368" s="33">
        <v>43000</v>
      </c>
      <c r="I368" s="33">
        <f t="shared" si="76"/>
        <v>971800.00000000012</v>
      </c>
      <c r="J368" s="37" t="s">
        <v>241</v>
      </c>
      <c r="K368" s="21" t="s">
        <v>1271</v>
      </c>
      <c r="L368" s="9">
        <f t="shared" si="83"/>
        <v>0</v>
      </c>
      <c r="M368" s="9"/>
      <c r="N368" s="9"/>
      <c r="O368" s="9">
        <f t="shared" si="84"/>
        <v>0</v>
      </c>
      <c r="P368" s="9"/>
      <c r="Q368" s="9"/>
      <c r="R368" s="9">
        <f t="shared" si="85"/>
        <v>0</v>
      </c>
      <c r="S368" s="9"/>
      <c r="T368" s="9"/>
      <c r="U368" s="9">
        <f t="shared" si="86"/>
        <v>971800</v>
      </c>
      <c r="V368" s="9">
        <v>971800</v>
      </c>
      <c r="W368" s="9"/>
      <c r="X368" s="9">
        <f t="shared" si="87"/>
        <v>0</v>
      </c>
      <c r="Y368" s="9"/>
      <c r="Z368" s="9"/>
      <c r="AA368" s="10">
        <f t="shared" si="88"/>
        <v>1.1641532182693481E-10</v>
      </c>
      <c r="AB368" s="11">
        <v>46013</v>
      </c>
    </row>
    <row r="369" spans="1:28" ht="15.75" x14ac:dyDescent="0.25">
      <c r="A369" s="39">
        <v>45996</v>
      </c>
      <c r="B369" s="33" t="s">
        <v>231</v>
      </c>
      <c r="C369" s="33"/>
      <c r="D369" s="33"/>
      <c r="E369" s="33" t="s">
        <v>135</v>
      </c>
      <c r="F369" s="33">
        <v>29.3</v>
      </c>
      <c r="G369" s="33" t="s">
        <v>51</v>
      </c>
      <c r="H369" s="33"/>
      <c r="I369" s="33">
        <f t="shared" si="76"/>
        <v>0</v>
      </c>
      <c r="J369" s="83" t="s">
        <v>26</v>
      </c>
      <c r="K369" s="33"/>
      <c r="L369" s="9">
        <f t="shared" si="83"/>
        <v>0</v>
      </c>
      <c r="M369" s="9"/>
      <c r="N369" s="9"/>
      <c r="O369" s="9">
        <f t="shared" si="84"/>
        <v>0</v>
      </c>
      <c r="P369" s="9"/>
      <c r="Q369" s="9"/>
      <c r="R369" s="9">
        <f t="shared" si="85"/>
        <v>0</v>
      </c>
      <c r="S369" s="9"/>
      <c r="T369" s="9"/>
      <c r="U369" s="9">
        <f t="shared" si="86"/>
        <v>0</v>
      </c>
      <c r="V369" s="9"/>
      <c r="W369" s="9"/>
      <c r="X369" s="9">
        <f t="shared" si="87"/>
        <v>0</v>
      </c>
      <c r="Y369" s="9"/>
      <c r="Z369" s="9"/>
      <c r="AA369" s="10">
        <f t="shared" si="88"/>
        <v>0</v>
      </c>
      <c r="AB369" s="11"/>
    </row>
    <row r="370" spans="1:28" ht="15.75" x14ac:dyDescent="0.25">
      <c r="A370" s="39">
        <v>45996</v>
      </c>
      <c r="B370" s="33" t="s">
        <v>231</v>
      </c>
      <c r="C370" s="33"/>
      <c r="D370" s="33"/>
      <c r="E370" s="33" t="s">
        <v>632</v>
      </c>
      <c r="F370" s="33">
        <v>54</v>
      </c>
      <c r="G370" s="33" t="s">
        <v>51</v>
      </c>
      <c r="H370" s="33"/>
      <c r="I370" s="33">
        <f t="shared" si="76"/>
        <v>0</v>
      </c>
      <c r="J370" s="83" t="s">
        <v>26</v>
      </c>
      <c r="K370" s="33"/>
      <c r="L370" s="9">
        <f t="shared" si="83"/>
        <v>0</v>
      </c>
      <c r="M370" s="9"/>
      <c r="N370" s="9"/>
      <c r="O370" s="9">
        <f t="shared" si="84"/>
        <v>0</v>
      </c>
      <c r="P370" s="9"/>
      <c r="Q370" s="9"/>
      <c r="R370" s="9">
        <f t="shared" si="85"/>
        <v>0</v>
      </c>
      <c r="S370" s="9"/>
      <c r="T370" s="9"/>
      <c r="U370" s="9">
        <f t="shared" si="86"/>
        <v>0</v>
      </c>
      <c r="V370" s="9"/>
      <c r="W370" s="9"/>
      <c r="X370" s="9">
        <f t="shared" si="87"/>
        <v>0</v>
      </c>
      <c r="Y370" s="9"/>
      <c r="Z370" s="9"/>
      <c r="AA370" s="10">
        <f t="shared" si="88"/>
        <v>0</v>
      </c>
      <c r="AB370" s="11"/>
    </row>
    <row r="371" spans="1:28" ht="15.75" x14ac:dyDescent="0.25">
      <c r="A371" s="39">
        <v>45996</v>
      </c>
      <c r="B371" s="33" t="s">
        <v>231</v>
      </c>
      <c r="C371" s="33"/>
      <c r="D371" s="33"/>
      <c r="E371" s="33" t="s">
        <v>423</v>
      </c>
      <c r="F371" s="33">
        <v>171.9</v>
      </c>
      <c r="G371" s="33" t="s">
        <v>51</v>
      </c>
      <c r="H371" s="33"/>
      <c r="I371" s="33">
        <f t="shared" si="76"/>
        <v>0</v>
      </c>
      <c r="J371" s="83" t="s">
        <v>26</v>
      </c>
      <c r="K371" s="33"/>
      <c r="L371" s="9">
        <f t="shared" si="83"/>
        <v>0</v>
      </c>
      <c r="M371" s="9"/>
      <c r="N371" s="9"/>
      <c r="O371" s="9">
        <f t="shared" si="84"/>
        <v>0</v>
      </c>
      <c r="P371" s="9"/>
      <c r="Q371" s="9"/>
      <c r="R371" s="9">
        <f t="shared" si="85"/>
        <v>0</v>
      </c>
      <c r="S371" s="9"/>
      <c r="T371" s="9"/>
      <c r="U371" s="9">
        <f t="shared" si="86"/>
        <v>0</v>
      </c>
      <c r="V371" s="9"/>
      <c r="W371" s="9"/>
      <c r="X371" s="9">
        <f t="shared" si="87"/>
        <v>0</v>
      </c>
      <c r="Y371" s="9"/>
      <c r="Z371" s="9"/>
      <c r="AA371" s="10">
        <f t="shared" si="88"/>
        <v>0</v>
      </c>
      <c r="AB371" s="11"/>
    </row>
    <row r="372" spans="1:28" ht="15.75" x14ac:dyDescent="0.25">
      <c r="A372" s="39">
        <v>45996</v>
      </c>
      <c r="B372" s="33" t="s">
        <v>231</v>
      </c>
      <c r="C372" s="33"/>
      <c r="D372" s="33"/>
      <c r="E372" s="33" t="s">
        <v>468</v>
      </c>
      <c r="F372" s="33">
        <v>32.200000000000003</v>
      </c>
      <c r="G372" s="33" t="s">
        <v>51</v>
      </c>
      <c r="H372" s="33"/>
      <c r="I372" s="33">
        <f t="shared" si="76"/>
        <v>0</v>
      </c>
      <c r="J372" s="83" t="s">
        <v>26</v>
      </c>
      <c r="K372" s="33"/>
      <c r="L372" s="9">
        <f t="shared" si="83"/>
        <v>0</v>
      </c>
      <c r="M372" s="9"/>
      <c r="N372" s="9"/>
      <c r="O372" s="9">
        <f t="shared" si="84"/>
        <v>0</v>
      </c>
      <c r="P372" s="9"/>
      <c r="Q372" s="9"/>
      <c r="R372" s="9">
        <f t="shared" si="85"/>
        <v>0</v>
      </c>
      <c r="S372" s="9"/>
      <c r="T372" s="9"/>
      <c r="U372" s="9">
        <f t="shared" si="86"/>
        <v>0</v>
      </c>
      <c r="V372" s="9"/>
      <c r="W372" s="9"/>
      <c r="X372" s="9">
        <f t="shared" si="87"/>
        <v>0</v>
      </c>
      <c r="Y372" s="9"/>
      <c r="Z372" s="9"/>
      <c r="AA372" s="10">
        <f t="shared" si="88"/>
        <v>0</v>
      </c>
      <c r="AB372" s="11"/>
    </row>
    <row r="373" spans="1:28" ht="15.75" x14ac:dyDescent="0.25">
      <c r="A373" s="39">
        <v>45996</v>
      </c>
      <c r="B373" s="33" t="s">
        <v>231</v>
      </c>
      <c r="C373" s="33"/>
      <c r="D373" s="33"/>
      <c r="E373" s="33" t="s">
        <v>482</v>
      </c>
      <c r="F373" s="33">
        <v>250.1</v>
      </c>
      <c r="G373" s="33" t="s">
        <v>51</v>
      </c>
      <c r="H373" s="33"/>
      <c r="I373" s="33">
        <f t="shared" si="76"/>
        <v>0</v>
      </c>
      <c r="J373" s="83" t="s">
        <v>26</v>
      </c>
      <c r="K373" s="33"/>
      <c r="L373" s="9">
        <f t="shared" si="83"/>
        <v>0</v>
      </c>
      <c r="M373" s="9"/>
      <c r="N373" s="9"/>
      <c r="O373" s="9">
        <f t="shared" si="84"/>
        <v>0</v>
      </c>
      <c r="P373" s="9"/>
      <c r="Q373" s="9"/>
      <c r="R373" s="9">
        <f t="shared" si="85"/>
        <v>0</v>
      </c>
      <c r="S373" s="9"/>
      <c r="T373" s="9"/>
      <c r="U373" s="9">
        <f t="shared" si="86"/>
        <v>0</v>
      </c>
      <c r="V373" s="9"/>
      <c r="W373" s="9"/>
      <c r="X373" s="9">
        <f t="shared" si="87"/>
        <v>0</v>
      </c>
      <c r="Y373" s="9"/>
      <c r="Z373" s="9"/>
      <c r="AA373" s="10">
        <f t="shared" si="88"/>
        <v>0</v>
      </c>
      <c r="AB373" s="11"/>
    </row>
    <row r="374" spans="1:28" ht="15.75" x14ac:dyDescent="0.25">
      <c r="A374" s="39">
        <v>45996</v>
      </c>
      <c r="B374" s="33" t="s">
        <v>231</v>
      </c>
      <c r="C374" s="33"/>
      <c r="D374" s="33"/>
      <c r="E374" s="33" t="s">
        <v>1255</v>
      </c>
      <c r="F374" s="33">
        <v>84.2</v>
      </c>
      <c r="G374" s="33" t="s">
        <v>51</v>
      </c>
      <c r="H374" s="33"/>
      <c r="I374" s="33">
        <f t="shared" si="76"/>
        <v>0</v>
      </c>
      <c r="J374" s="83" t="s">
        <v>26</v>
      </c>
      <c r="K374" s="33"/>
      <c r="L374" s="9">
        <f t="shared" si="83"/>
        <v>0</v>
      </c>
      <c r="M374" s="9"/>
      <c r="N374" s="9"/>
      <c r="O374" s="9">
        <f t="shared" si="84"/>
        <v>0</v>
      </c>
      <c r="P374" s="9"/>
      <c r="Q374" s="9"/>
      <c r="R374" s="9">
        <f t="shared" si="85"/>
        <v>0</v>
      </c>
      <c r="S374" s="9"/>
      <c r="T374" s="9"/>
      <c r="U374" s="9">
        <f t="shared" si="86"/>
        <v>0</v>
      </c>
      <c r="V374" s="9"/>
      <c r="W374" s="9"/>
      <c r="X374" s="9">
        <f t="shared" si="87"/>
        <v>0</v>
      </c>
      <c r="Y374" s="9"/>
      <c r="Z374" s="9"/>
      <c r="AA374" s="10">
        <f t="shared" si="88"/>
        <v>0</v>
      </c>
      <c r="AB374" s="11"/>
    </row>
    <row r="375" spans="1:28" ht="15.75" x14ac:dyDescent="0.25">
      <c r="A375" s="39">
        <v>45996</v>
      </c>
      <c r="B375" s="33" t="s">
        <v>231</v>
      </c>
      <c r="C375" s="33"/>
      <c r="D375" s="33"/>
      <c r="E375" s="33" t="s">
        <v>85</v>
      </c>
      <c r="F375" s="33">
        <v>31.9</v>
      </c>
      <c r="G375" s="33" t="s">
        <v>51</v>
      </c>
      <c r="H375" s="33"/>
      <c r="I375" s="33">
        <f t="shared" si="76"/>
        <v>0</v>
      </c>
      <c r="J375" s="83" t="s">
        <v>26</v>
      </c>
      <c r="K375" s="33"/>
      <c r="L375" s="9">
        <f t="shared" si="83"/>
        <v>0</v>
      </c>
      <c r="M375" s="9"/>
      <c r="N375" s="9"/>
      <c r="O375" s="9">
        <f t="shared" si="84"/>
        <v>0</v>
      </c>
      <c r="P375" s="9"/>
      <c r="Q375" s="9"/>
      <c r="R375" s="9">
        <f t="shared" si="85"/>
        <v>0</v>
      </c>
      <c r="S375" s="9"/>
      <c r="T375" s="9"/>
      <c r="U375" s="9">
        <f t="shared" si="86"/>
        <v>0</v>
      </c>
      <c r="V375" s="9"/>
      <c r="W375" s="9"/>
      <c r="X375" s="9">
        <f t="shared" si="87"/>
        <v>0</v>
      </c>
      <c r="Y375" s="9"/>
      <c r="Z375" s="9"/>
      <c r="AA375" s="10">
        <f t="shared" si="88"/>
        <v>0</v>
      </c>
      <c r="AB375" s="11"/>
    </row>
    <row r="376" spans="1:28" ht="15.75" x14ac:dyDescent="0.25">
      <c r="A376" s="39">
        <v>45996</v>
      </c>
      <c r="B376" s="33" t="s">
        <v>231</v>
      </c>
      <c r="C376" s="33"/>
      <c r="D376" s="33"/>
      <c r="E376" s="33" t="s">
        <v>136</v>
      </c>
      <c r="F376" s="33">
        <v>48.6</v>
      </c>
      <c r="G376" s="33" t="s">
        <v>51</v>
      </c>
      <c r="H376" s="33"/>
      <c r="I376" s="33">
        <f t="shared" si="76"/>
        <v>0</v>
      </c>
      <c r="J376" s="83" t="s">
        <v>26</v>
      </c>
      <c r="K376" s="33"/>
      <c r="L376" s="9">
        <f t="shared" si="83"/>
        <v>0</v>
      </c>
      <c r="M376" s="9"/>
      <c r="N376" s="9"/>
      <c r="O376" s="9">
        <f t="shared" si="84"/>
        <v>0</v>
      </c>
      <c r="P376" s="9"/>
      <c r="Q376" s="9"/>
      <c r="R376" s="9">
        <f t="shared" si="85"/>
        <v>0</v>
      </c>
      <c r="S376" s="9"/>
      <c r="T376" s="9"/>
      <c r="U376" s="9">
        <f t="shared" si="86"/>
        <v>0</v>
      </c>
      <c r="V376" s="9"/>
      <c r="W376" s="9"/>
      <c r="X376" s="9">
        <f t="shared" si="87"/>
        <v>0</v>
      </c>
      <c r="Y376" s="9"/>
      <c r="Z376" s="9"/>
      <c r="AA376" s="10">
        <f t="shared" si="88"/>
        <v>0</v>
      </c>
      <c r="AB376" s="11"/>
    </row>
    <row r="377" spans="1:28" ht="15.75" x14ac:dyDescent="0.25">
      <c r="A377" s="39">
        <v>45996</v>
      </c>
      <c r="B377" s="33" t="s">
        <v>545</v>
      </c>
      <c r="C377" s="33"/>
      <c r="D377" s="33"/>
      <c r="E377" s="33" t="s">
        <v>45</v>
      </c>
      <c r="F377" s="33">
        <v>25</v>
      </c>
      <c r="G377" s="33" t="s">
        <v>51</v>
      </c>
      <c r="H377" s="33"/>
      <c r="I377" s="33">
        <f t="shared" si="76"/>
        <v>0</v>
      </c>
      <c r="J377" s="83" t="s">
        <v>26</v>
      </c>
      <c r="K377" s="33"/>
      <c r="L377" s="9">
        <f t="shared" si="83"/>
        <v>0</v>
      </c>
      <c r="M377" s="9"/>
      <c r="N377" s="9"/>
      <c r="O377" s="9">
        <f t="shared" si="84"/>
        <v>0</v>
      </c>
      <c r="P377" s="9"/>
      <c r="Q377" s="9"/>
      <c r="R377" s="9">
        <f t="shared" si="85"/>
        <v>0</v>
      </c>
      <c r="S377" s="9"/>
      <c r="T377" s="9"/>
      <c r="U377" s="9">
        <f t="shared" si="86"/>
        <v>0</v>
      </c>
      <c r="V377" s="9"/>
      <c r="W377" s="9"/>
      <c r="X377" s="9">
        <f t="shared" si="87"/>
        <v>0</v>
      </c>
      <c r="Y377" s="9"/>
      <c r="Z377" s="9"/>
      <c r="AA377" s="10">
        <f t="shared" si="88"/>
        <v>0</v>
      </c>
      <c r="AB377" s="11"/>
    </row>
    <row r="378" spans="1:28" ht="15.75" x14ac:dyDescent="0.25">
      <c r="A378" s="39">
        <v>45996</v>
      </c>
      <c r="B378" s="33" t="s">
        <v>932</v>
      </c>
      <c r="C378" s="33"/>
      <c r="D378" s="33" t="s">
        <v>31</v>
      </c>
      <c r="E378" s="33" t="s">
        <v>228</v>
      </c>
      <c r="F378" s="33">
        <v>1</v>
      </c>
      <c r="G378" s="33" t="s">
        <v>138</v>
      </c>
      <c r="H378" s="33">
        <v>900000</v>
      </c>
      <c r="I378" s="33">
        <f t="shared" si="76"/>
        <v>900000</v>
      </c>
      <c r="J378" s="37" t="s">
        <v>240</v>
      </c>
      <c r="K378" s="33"/>
      <c r="L378" s="9">
        <f t="shared" si="83"/>
        <v>0</v>
      </c>
      <c r="M378" s="9"/>
      <c r="N378" s="9"/>
      <c r="O378" s="9">
        <f t="shared" si="84"/>
        <v>900000</v>
      </c>
      <c r="P378" s="9">
        <v>900000</v>
      </c>
      <c r="Q378" s="9"/>
      <c r="R378" s="9">
        <f t="shared" si="85"/>
        <v>0</v>
      </c>
      <c r="S378" s="9"/>
      <c r="T378" s="9"/>
      <c r="U378" s="9">
        <f t="shared" si="86"/>
        <v>0</v>
      </c>
      <c r="V378" s="9"/>
      <c r="W378" s="9"/>
      <c r="X378" s="9">
        <f t="shared" si="87"/>
        <v>0</v>
      </c>
      <c r="Y378" s="9"/>
      <c r="Z378" s="9"/>
      <c r="AA378" s="10">
        <f t="shared" si="88"/>
        <v>0</v>
      </c>
      <c r="AB378" s="11">
        <v>45996</v>
      </c>
    </row>
    <row r="379" spans="1:28" ht="15.75" x14ac:dyDescent="0.25">
      <c r="A379" s="39">
        <v>45996</v>
      </c>
      <c r="B379" s="33" t="s">
        <v>932</v>
      </c>
      <c r="C379" s="33"/>
      <c r="D379" s="33" t="s">
        <v>31</v>
      </c>
      <c r="E379" s="33" t="s">
        <v>175</v>
      </c>
      <c r="F379" s="33">
        <v>400</v>
      </c>
      <c r="G379" s="33" t="s">
        <v>25</v>
      </c>
      <c r="H379" s="33">
        <v>1600</v>
      </c>
      <c r="I379" s="33">
        <f t="shared" si="76"/>
        <v>640000</v>
      </c>
      <c r="J379" s="37" t="s">
        <v>240</v>
      </c>
      <c r="K379" s="33"/>
      <c r="L379" s="9">
        <f t="shared" si="83"/>
        <v>0</v>
      </c>
      <c r="M379" s="9"/>
      <c r="N379" s="9"/>
      <c r="O379" s="9">
        <f t="shared" si="84"/>
        <v>640000</v>
      </c>
      <c r="P379" s="9">
        <v>640000</v>
      </c>
      <c r="Q379" s="9"/>
      <c r="R379" s="9">
        <f t="shared" si="85"/>
        <v>0</v>
      </c>
      <c r="S379" s="9"/>
      <c r="T379" s="9"/>
      <c r="U379" s="9">
        <f t="shared" si="86"/>
        <v>0</v>
      </c>
      <c r="V379" s="9"/>
      <c r="W379" s="9"/>
      <c r="X379" s="9">
        <f t="shared" si="87"/>
        <v>0</v>
      </c>
      <c r="Y379" s="9"/>
      <c r="Z379" s="9"/>
      <c r="AA379" s="10">
        <f t="shared" si="88"/>
        <v>0</v>
      </c>
      <c r="AB379" s="11">
        <v>45996</v>
      </c>
    </row>
    <row r="380" spans="1:28" ht="15.75" x14ac:dyDescent="0.25">
      <c r="A380" s="39">
        <v>45996</v>
      </c>
      <c r="B380" s="33" t="s">
        <v>472</v>
      </c>
      <c r="C380" s="33"/>
      <c r="D380" s="33" t="s">
        <v>31</v>
      </c>
      <c r="E380" s="33" t="s">
        <v>73</v>
      </c>
      <c r="F380" s="33">
        <v>40</v>
      </c>
      <c r="G380" s="33" t="s">
        <v>74</v>
      </c>
      <c r="H380" s="33">
        <v>50000</v>
      </c>
      <c r="I380" s="33">
        <f t="shared" si="76"/>
        <v>2000000</v>
      </c>
      <c r="J380" s="37" t="s">
        <v>241</v>
      </c>
      <c r="K380" s="33"/>
      <c r="L380" s="9">
        <f t="shared" si="83"/>
        <v>0</v>
      </c>
      <c r="M380" s="9"/>
      <c r="N380" s="9"/>
      <c r="O380" s="9">
        <f t="shared" si="84"/>
        <v>0</v>
      </c>
      <c r="P380" s="9"/>
      <c r="Q380" s="9"/>
      <c r="R380" s="9">
        <f t="shared" si="85"/>
        <v>0</v>
      </c>
      <c r="S380" s="9"/>
      <c r="T380" s="9"/>
      <c r="U380" s="9">
        <f t="shared" si="86"/>
        <v>2000000</v>
      </c>
      <c r="V380" s="9">
        <v>2000000</v>
      </c>
      <c r="W380" s="9"/>
      <c r="X380" s="9">
        <f t="shared" si="87"/>
        <v>0</v>
      </c>
      <c r="Y380" s="9"/>
      <c r="Z380" s="9"/>
      <c r="AA380" s="10">
        <f t="shared" si="88"/>
        <v>0</v>
      </c>
      <c r="AB380" s="11">
        <v>45996</v>
      </c>
    </row>
    <row r="381" spans="1:28" ht="15.75" x14ac:dyDescent="0.25">
      <c r="A381" s="39">
        <v>45996</v>
      </c>
      <c r="B381" s="33" t="s">
        <v>472</v>
      </c>
      <c r="C381" s="33"/>
      <c r="D381" s="33" t="s">
        <v>31</v>
      </c>
      <c r="E381" s="33" t="s">
        <v>102</v>
      </c>
      <c r="F381" s="33">
        <v>8</v>
      </c>
      <c r="G381" s="33" t="s">
        <v>74</v>
      </c>
      <c r="H381" s="33">
        <v>65000</v>
      </c>
      <c r="I381" s="33">
        <f t="shared" ref="I381:I444" si="89">F381*H381</f>
        <v>520000</v>
      </c>
      <c r="J381" s="37" t="s">
        <v>241</v>
      </c>
      <c r="K381" s="33"/>
      <c r="L381" s="9">
        <f t="shared" si="83"/>
        <v>0</v>
      </c>
      <c r="M381" s="9"/>
      <c r="N381" s="9"/>
      <c r="O381" s="9">
        <f t="shared" si="84"/>
        <v>0</v>
      </c>
      <c r="P381" s="9"/>
      <c r="Q381" s="9"/>
      <c r="R381" s="9">
        <f t="shared" si="85"/>
        <v>0</v>
      </c>
      <c r="S381" s="9"/>
      <c r="T381" s="9"/>
      <c r="U381" s="9">
        <f t="shared" si="86"/>
        <v>520000</v>
      </c>
      <c r="V381" s="9">
        <v>520000</v>
      </c>
      <c r="W381" s="9"/>
      <c r="X381" s="9">
        <f t="shared" si="87"/>
        <v>0</v>
      </c>
      <c r="Y381" s="9"/>
      <c r="Z381" s="9"/>
      <c r="AA381" s="10">
        <f t="shared" si="88"/>
        <v>0</v>
      </c>
      <c r="AB381" s="11">
        <v>45996</v>
      </c>
    </row>
    <row r="382" spans="1:28" ht="15.75" x14ac:dyDescent="0.25">
      <c r="A382" s="32">
        <v>45996</v>
      </c>
      <c r="B382" s="33" t="s">
        <v>472</v>
      </c>
      <c r="C382" s="33"/>
      <c r="D382" s="33" t="s">
        <v>31</v>
      </c>
      <c r="E382" s="33" t="s">
        <v>122</v>
      </c>
      <c r="F382" s="33">
        <v>10</v>
      </c>
      <c r="G382" s="33" t="s">
        <v>51</v>
      </c>
      <c r="H382" s="33">
        <v>70000</v>
      </c>
      <c r="I382" s="33">
        <f t="shared" si="89"/>
        <v>700000</v>
      </c>
      <c r="J382" s="37" t="s">
        <v>241</v>
      </c>
      <c r="K382" s="33"/>
      <c r="L382" s="9">
        <f t="shared" si="83"/>
        <v>0</v>
      </c>
      <c r="M382" s="9"/>
      <c r="N382" s="9"/>
      <c r="O382" s="9">
        <f t="shared" si="84"/>
        <v>0</v>
      </c>
      <c r="P382" s="9"/>
      <c r="Q382" s="9"/>
      <c r="R382" s="9">
        <f t="shared" si="85"/>
        <v>0</v>
      </c>
      <c r="S382" s="9"/>
      <c r="T382" s="9"/>
      <c r="U382" s="9">
        <f t="shared" si="86"/>
        <v>700000</v>
      </c>
      <c r="V382" s="9">
        <v>700000</v>
      </c>
      <c r="W382" s="9"/>
      <c r="X382" s="9">
        <f t="shared" si="87"/>
        <v>0</v>
      </c>
      <c r="Y382" s="9"/>
      <c r="Z382" s="9"/>
      <c r="AA382" s="10">
        <f t="shared" si="88"/>
        <v>0</v>
      </c>
      <c r="AB382" s="11">
        <v>45996</v>
      </c>
    </row>
    <row r="383" spans="1:28" ht="15.75" x14ac:dyDescent="0.25">
      <c r="A383" s="39">
        <v>45996</v>
      </c>
      <c r="B383" s="33" t="s">
        <v>472</v>
      </c>
      <c r="C383" s="33"/>
      <c r="D383" s="33" t="s">
        <v>31</v>
      </c>
      <c r="E383" s="33" t="s">
        <v>523</v>
      </c>
      <c r="F383" s="33">
        <v>2</v>
      </c>
      <c r="G383" s="33" t="s">
        <v>25</v>
      </c>
      <c r="H383" s="33">
        <v>700000</v>
      </c>
      <c r="I383" s="33">
        <f t="shared" si="89"/>
        <v>1400000</v>
      </c>
      <c r="J383" s="37" t="s">
        <v>241</v>
      </c>
      <c r="K383" s="33"/>
      <c r="L383" s="9">
        <f t="shared" si="83"/>
        <v>0</v>
      </c>
      <c r="M383" s="9"/>
      <c r="N383" s="9"/>
      <c r="O383" s="9">
        <f t="shared" si="84"/>
        <v>0</v>
      </c>
      <c r="P383" s="9"/>
      <c r="Q383" s="9"/>
      <c r="R383" s="9">
        <f t="shared" si="85"/>
        <v>0</v>
      </c>
      <c r="S383" s="9"/>
      <c r="T383" s="9"/>
      <c r="U383" s="9">
        <f t="shared" si="86"/>
        <v>1400000</v>
      </c>
      <c r="V383" s="9">
        <v>1400000</v>
      </c>
      <c r="W383" s="9"/>
      <c r="X383" s="9">
        <f t="shared" si="87"/>
        <v>0</v>
      </c>
      <c r="Y383" s="9"/>
      <c r="Z383" s="9"/>
      <c r="AA383" s="10">
        <f t="shared" si="88"/>
        <v>0</v>
      </c>
      <c r="AB383" s="11">
        <v>45996</v>
      </c>
    </row>
    <row r="384" spans="1:28" ht="15.75" x14ac:dyDescent="0.25">
      <c r="A384" s="39">
        <v>45996</v>
      </c>
      <c r="B384" s="33" t="s">
        <v>472</v>
      </c>
      <c r="C384" s="33"/>
      <c r="D384" s="33" t="s">
        <v>31</v>
      </c>
      <c r="E384" s="33" t="s">
        <v>160</v>
      </c>
      <c r="F384" s="33">
        <v>2</v>
      </c>
      <c r="G384" s="33" t="s">
        <v>25</v>
      </c>
      <c r="H384" s="33">
        <v>95000</v>
      </c>
      <c r="I384" s="33">
        <f t="shared" si="89"/>
        <v>190000</v>
      </c>
      <c r="J384" s="37" t="s">
        <v>241</v>
      </c>
      <c r="K384" s="33"/>
      <c r="L384" s="9">
        <f t="shared" si="83"/>
        <v>0</v>
      </c>
      <c r="M384" s="9"/>
      <c r="N384" s="9"/>
      <c r="O384" s="9">
        <f t="shared" si="84"/>
        <v>0</v>
      </c>
      <c r="P384" s="9"/>
      <c r="Q384" s="9"/>
      <c r="R384" s="9">
        <f t="shared" si="85"/>
        <v>0</v>
      </c>
      <c r="S384" s="9"/>
      <c r="T384" s="9"/>
      <c r="U384" s="9">
        <f t="shared" si="86"/>
        <v>190000</v>
      </c>
      <c r="V384" s="9">
        <v>190000</v>
      </c>
      <c r="W384" s="9"/>
      <c r="X384" s="9">
        <f t="shared" si="87"/>
        <v>0</v>
      </c>
      <c r="Y384" s="9"/>
      <c r="Z384" s="9"/>
      <c r="AA384" s="10">
        <f t="shared" si="88"/>
        <v>0</v>
      </c>
      <c r="AB384" s="11">
        <v>45996</v>
      </c>
    </row>
    <row r="385" spans="1:28" ht="16.5" thickBot="1" x14ac:dyDescent="0.3">
      <c r="A385" s="61">
        <v>45996</v>
      </c>
      <c r="B385" s="62" t="s">
        <v>1194</v>
      </c>
      <c r="C385" s="62"/>
      <c r="D385" s="62" t="s">
        <v>41</v>
      </c>
      <c r="E385" s="62" t="s">
        <v>311</v>
      </c>
      <c r="F385" s="62">
        <v>2.5</v>
      </c>
      <c r="G385" s="62" t="s">
        <v>51</v>
      </c>
      <c r="H385" s="62">
        <v>86000</v>
      </c>
      <c r="I385" s="62">
        <f t="shared" si="89"/>
        <v>215000</v>
      </c>
      <c r="J385" s="63" t="s">
        <v>241</v>
      </c>
      <c r="K385" s="62"/>
      <c r="L385" s="97">
        <f t="shared" si="83"/>
        <v>215000</v>
      </c>
      <c r="M385" s="97">
        <v>215000</v>
      </c>
      <c r="N385" s="97"/>
      <c r="O385" s="97">
        <f t="shared" si="84"/>
        <v>0</v>
      </c>
      <c r="P385" s="97"/>
      <c r="Q385" s="97"/>
      <c r="R385" s="97">
        <f t="shared" si="85"/>
        <v>0</v>
      </c>
      <c r="S385" s="97"/>
      <c r="T385" s="97"/>
      <c r="U385" s="97">
        <f t="shared" si="86"/>
        <v>0</v>
      </c>
      <c r="V385" s="97"/>
      <c r="W385" s="97"/>
      <c r="X385" s="97">
        <f t="shared" si="87"/>
        <v>0</v>
      </c>
      <c r="Y385" s="97"/>
      <c r="Z385" s="97"/>
      <c r="AA385" s="98">
        <f t="shared" si="88"/>
        <v>0</v>
      </c>
      <c r="AB385" s="99">
        <v>45996</v>
      </c>
    </row>
    <row r="386" spans="1:28" ht="15.75" x14ac:dyDescent="0.25">
      <c r="A386" s="39">
        <v>45997</v>
      </c>
      <c r="B386" s="35" t="s">
        <v>327</v>
      </c>
      <c r="C386" s="35"/>
      <c r="D386" s="35" t="s">
        <v>31</v>
      </c>
      <c r="E386" s="35" t="s">
        <v>150</v>
      </c>
      <c r="F386" s="35">
        <v>39.200000000000003</v>
      </c>
      <c r="G386" s="35" t="s">
        <v>51</v>
      </c>
      <c r="H386" s="35">
        <v>43000</v>
      </c>
      <c r="I386" s="128">
        <f t="shared" si="89"/>
        <v>1685600.0000000002</v>
      </c>
      <c r="J386" s="41" t="s">
        <v>241</v>
      </c>
      <c r="K386" s="35"/>
      <c r="L386" s="120">
        <f t="shared" ref="L386" si="90">M386+N386</f>
        <v>1685600</v>
      </c>
      <c r="M386" s="120">
        <v>1685600</v>
      </c>
      <c r="N386" s="120"/>
      <c r="O386" s="120">
        <f t="shared" ref="O386" si="91">P386+Q386</f>
        <v>0</v>
      </c>
      <c r="P386" s="120"/>
      <c r="Q386" s="120"/>
      <c r="R386" s="120">
        <f t="shared" ref="R386" si="92">S386+T386</f>
        <v>0</v>
      </c>
      <c r="S386" s="120"/>
      <c r="T386" s="120"/>
      <c r="U386" s="120">
        <f t="shared" ref="U386" si="93">V386+W386</f>
        <v>0</v>
      </c>
      <c r="V386" s="120"/>
      <c r="W386" s="120"/>
      <c r="X386" s="120">
        <f t="shared" ref="X386" si="94">Y386+Z386</f>
        <v>0</v>
      </c>
      <c r="Y386" s="120"/>
      <c r="Z386" s="120"/>
      <c r="AA386" s="121">
        <f t="shared" ref="AA386" si="95">C386+I386-L386-O386-U386-X386-R386</f>
        <v>2.3283064365386963E-10</v>
      </c>
      <c r="AB386" s="122">
        <v>45997</v>
      </c>
    </row>
    <row r="387" spans="1:28" ht="15.75" x14ac:dyDescent="0.25">
      <c r="A387" s="39">
        <v>45997</v>
      </c>
      <c r="B387" s="35" t="s">
        <v>327</v>
      </c>
      <c r="C387" s="33"/>
      <c r="D387" s="35" t="s">
        <v>31</v>
      </c>
      <c r="E387" s="33" t="s">
        <v>73</v>
      </c>
      <c r="F387" s="33">
        <v>20</v>
      </c>
      <c r="G387" s="33" t="s">
        <v>74</v>
      </c>
      <c r="H387" s="33">
        <v>50000</v>
      </c>
      <c r="I387" s="33">
        <f t="shared" si="89"/>
        <v>1000000</v>
      </c>
      <c r="J387" s="37" t="s">
        <v>241</v>
      </c>
      <c r="K387" s="33"/>
      <c r="L387" s="9">
        <f t="shared" ref="L387:L403" si="96">M387+N387</f>
        <v>1000000</v>
      </c>
      <c r="M387" s="9">
        <v>1000000</v>
      </c>
      <c r="N387" s="9"/>
      <c r="O387" s="9">
        <f t="shared" ref="O387:O403" si="97">P387+Q387</f>
        <v>0</v>
      </c>
      <c r="P387" s="9"/>
      <c r="Q387" s="9"/>
      <c r="R387" s="9">
        <f t="shared" ref="R387:R403" si="98">S387+T387</f>
        <v>0</v>
      </c>
      <c r="S387" s="9"/>
      <c r="T387" s="9"/>
      <c r="U387" s="9">
        <f t="shared" ref="U387:U403" si="99">V387+W387</f>
        <v>0</v>
      </c>
      <c r="V387" s="9"/>
      <c r="W387" s="9"/>
      <c r="X387" s="9">
        <f t="shared" ref="X387:X403" si="100">Y387+Z387</f>
        <v>0</v>
      </c>
      <c r="Y387" s="9"/>
      <c r="Z387" s="9"/>
      <c r="AA387" s="10">
        <f t="shared" ref="AA387:AA403" si="101">C387+I387-L387-O387-U387-X387-R387</f>
        <v>0</v>
      </c>
      <c r="AB387" s="11">
        <v>45997</v>
      </c>
    </row>
    <row r="388" spans="1:28" ht="15.75" x14ac:dyDescent="0.25">
      <c r="A388" s="39">
        <v>45997</v>
      </c>
      <c r="B388" s="33" t="s">
        <v>348</v>
      </c>
      <c r="C388" s="33"/>
      <c r="D388" s="33" t="s">
        <v>31</v>
      </c>
      <c r="E388" s="33" t="s">
        <v>102</v>
      </c>
      <c r="F388" s="33">
        <v>24</v>
      </c>
      <c r="G388" s="33" t="s">
        <v>74</v>
      </c>
      <c r="H388" s="33">
        <v>65000</v>
      </c>
      <c r="I388" s="33">
        <f t="shared" si="89"/>
        <v>1560000</v>
      </c>
      <c r="J388" s="37" t="s">
        <v>240</v>
      </c>
      <c r="K388" s="33" t="s">
        <v>1310</v>
      </c>
      <c r="L388" s="9">
        <f t="shared" si="96"/>
        <v>0</v>
      </c>
      <c r="M388" s="9"/>
      <c r="N388" s="9"/>
      <c r="O388" s="9">
        <f t="shared" si="97"/>
        <v>1560000</v>
      </c>
      <c r="P388" s="9">
        <v>1560000</v>
      </c>
      <c r="Q388" s="9"/>
      <c r="R388" s="9">
        <f t="shared" si="98"/>
        <v>0</v>
      </c>
      <c r="S388" s="9"/>
      <c r="T388" s="9"/>
      <c r="U388" s="9">
        <f t="shared" si="99"/>
        <v>0</v>
      </c>
      <c r="V388" s="9"/>
      <c r="W388" s="9"/>
      <c r="X388" s="9">
        <f t="shared" si="100"/>
        <v>0</v>
      </c>
      <c r="Y388" s="9"/>
      <c r="Z388" s="9"/>
      <c r="AA388" s="10">
        <f t="shared" si="101"/>
        <v>0</v>
      </c>
      <c r="AB388" s="11">
        <v>46000</v>
      </c>
    </row>
    <row r="389" spans="1:28" ht="15.75" x14ac:dyDescent="0.25">
      <c r="A389" s="39">
        <v>45997</v>
      </c>
      <c r="B389" s="33" t="s">
        <v>108</v>
      </c>
      <c r="C389" s="33"/>
      <c r="D389" s="33" t="s">
        <v>31</v>
      </c>
      <c r="E389" s="33" t="s">
        <v>91</v>
      </c>
      <c r="F389" s="33">
        <v>1000</v>
      </c>
      <c r="G389" s="33" t="s">
        <v>29</v>
      </c>
      <c r="H389" s="33">
        <v>4000</v>
      </c>
      <c r="I389" s="33">
        <f t="shared" si="89"/>
        <v>4000000</v>
      </c>
      <c r="J389" s="37" t="s">
        <v>240</v>
      </c>
      <c r="K389" s="33"/>
      <c r="L389" s="9">
        <f t="shared" si="96"/>
        <v>0</v>
      </c>
      <c r="M389" s="9"/>
      <c r="N389" s="9"/>
      <c r="O389" s="9">
        <f t="shared" si="97"/>
        <v>4000000</v>
      </c>
      <c r="P389" s="9">
        <v>4000000</v>
      </c>
      <c r="Q389" s="9"/>
      <c r="R389" s="9">
        <f t="shared" si="98"/>
        <v>0</v>
      </c>
      <c r="S389" s="9"/>
      <c r="T389" s="9"/>
      <c r="U389" s="9">
        <f t="shared" si="99"/>
        <v>0</v>
      </c>
      <c r="V389" s="9"/>
      <c r="W389" s="9"/>
      <c r="X389" s="9">
        <f t="shared" si="100"/>
        <v>0</v>
      </c>
      <c r="Y389" s="9"/>
      <c r="Z389" s="9"/>
      <c r="AA389" s="10">
        <f t="shared" si="101"/>
        <v>0</v>
      </c>
      <c r="AB389" s="11">
        <v>45996</v>
      </c>
    </row>
    <row r="390" spans="1:28" ht="15.75" x14ac:dyDescent="0.25">
      <c r="A390" s="39">
        <v>45997</v>
      </c>
      <c r="B390" s="33" t="s">
        <v>48</v>
      </c>
      <c r="C390" s="33"/>
      <c r="D390" s="33" t="s">
        <v>31</v>
      </c>
      <c r="E390" s="33" t="s">
        <v>423</v>
      </c>
      <c r="F390" s="33">
        <v>34.9</v>
      </c>
      <c r="G390" s="33" t="s">
        <v>51</v>
      </c>
      <c r="H390" s="33">
        <v>43000</v>
      </c>
      <c r="I390" s="33">
        <f t="shared" si="89"/>
        <v>1500700</v>
      </c>
      <c r="J390" s="37" t="s">
        <v>240</v>
      </c>
      <c r="K390" s="33" t="s">
        <v>1310</v>
      </c>
      <c r="L390" s="9">
        <f t="shared" si="96"/>
        <v>0</v>
      </c>
      <c r="M390" s="9"/>
      <c r="N390" s="9"/>
      <c r="O390" s="9">
        <f t="shared" si="97"/>
        <v>1500700</v>
      </c>
      <c r="P390" s="9">
        <v>1500700</v>
      </c>
      <c r="Q390" s="9"/>
      <c r="R390" s="9">
        <f t="shared" si="98"/>
        <v>0</v>
      </c>
      <c r="S390" s="9"/>
      <c r="T390" s="9"/>
      <c r="U390" s="9">
        <f t="shared" si="99"/>
        <v>0</v>
      </c>
      <c r="V390" s="9"/>
      <c r="W390" s="9"/>
      <c r="X390" s="9">
        <f t="shared" si="100"/>
        <v>0</v>
      </c>
      <c r="Y390" s="9"/>
      <c r="Z390" s="9"/>
      <c r="AA390" s="10">
        <f t="shared" si="101"/>
        <v>0</v>
      </c>
      <c r="AB390" s="11">
        <v>46000</v>
      </c>
    </row>
    <row r="391" spans="1:28" ht="15.75" x14ac:dyDescent="0.25">
      <c r="A391" s="39">
        <v>45997</v>
      </c>
      <c r="B391" s="33" t="s">
        <v>1272</v>
      </c>
      <c r="C391" s="33"/>
      <c r="D391" s="33" t="s">
        <v>41</v>
      </c>
      <c r="E391" s="33" t="s">
        <v>148</v>
      </c>
      <c r="F391" s="33">
        <v>40</v>
      </c>
      <c r="G391" s="33" t="s">
        <v>51</v>
      </c>
      <c r="H391" s="33">
        <v>59500</v>
      </c>
      <c r="I391" s="33">
        <f t="shared" si="89"/>
        <v>2380000</v>
      </c>
      <c r="J391" s="37" t="s">
        <v>241</v>
      </c>
      <c r="K391" s="33"/>
      <c r="L391" s="9">
        <f t="shared" si="96"/>
        <v>2380000</v>
      </c>
      <c r="M391" s="9">
        <v>2380000</v>
      </c>
      <c r="N391" s="9"/>
      <c r="O391" s="9">
        <f t="shared" si="97"/>
        <v>0</v>
      </c>
      <c r="P391" s="9"/>
      <c r="Q391" s="9"/>
      <c r="R391" s="9">
        <f t="shared" si="98"/>
        <v>0</v>
      </c>
      <c r="S391" s="9"/>
      <c r="T391" s="9"/>
      <c r="U391" s="9">
        <f t="shared" si="99"/>
        <v>0</v>
      </c>
      <c r="V391" s="9"/>
      <c r="W391" s="9"/>
      <c r="X391" s="9">
        <f t="shared" si="100"/>
        <v>0</v>
      </c>
      <c r="Y391" s="9"/>
      <c r="Z391" s="9"/>
      <c r="AA391" s="10">
        <f t="shared" si="101"/>
        <v>0</v>
      </c>
      <c r="AB391" s="11">
        <v>45997</v>
      </c>
    </row>
    <row r="392" spans="1:28" ht="15.75" x14ac:dyDescent="0.25">
      <c r="A392" s="39">
        <v>45997</v>
      </c>
      <c r="B392" s="33" t="s">
        <v>1309</v>
      </c>
      <c r="C392" s="33"/>
      <c r="D392" s="33" t="s">
        <v>31</v>
      </c>
      <c r="E392" s="33" t="s">
        <v>73</v>
      </c>
      <c r="F392" s="33">
        <v>10</v>
      </c>
      <c r="G392" s="33" t="s">
        <v>74</v>
      </c>
      <c r="H392" s="33">
        <v>50000</v>
      </c>
      <c r="I392" s="33">
        <f t="shared" si="89"/>
        <v>500000</v>
      </c>
      <c r="J392" s="37" t="s">
        <v>241</v>
      </c>
      <c r="K392" s="33"/>
      <c r="L392" s="9">
        <f t="shared" si="96"/>
        <v>0</v>
      </c>
      <c r="M392" s="9"/>
      <c r="N392" s="9"/>
      <c r="O392" s="9">
        <f t="shared" si="97"/>
        <v>0</v>
      </c>
      <c r="P392" s="9"/>
      <c r="Q392" s="9"/>
      <c r="R392" s="9">
        <f t="shared" si="98"/>
        <v>0</v>
      </c>
      <c r="S392" s="9"/>
      <c r="T392" s="9"/>
      <c r="U392" s="9">
        <f t="shared" si="99"/>
        <v>500000</v>
      </c>
      <c r="V392" s="9">
        <v>500000</v>
      </c>
      <c r="W392" s="9"/>
      <c r="X392" s="9">
        <f t="shared" si="100"/>
        <v>0</v>
      </c>
      <c r="Y392" s="9"/>
      <c r="Z392" s="9"/>
      <c r="AA392" s="10">
        <f t="shared" si="101"/>
        <v>0</v>
      </c>
      <c r="AB392" s="11">
        <v>45997</v>
      </c>
    </row>
    <row r="393" spans="1:28" ht="15.75" x14ac:dyDescent="0.25">
      <c r="A393" s="39">
        <v>45997</v>
      </c>
      <c r="B393" s="33" t="s">
        <v>1309</v>
      </c>
      <c r="C393" s="33"/>
      <c r="D393" s="33" t="s">
        <v>31</v>
      </c>
      <c r="E393" s="33" t="s">
        <v>480</v>
      </c>
      <c r="F393" s="33">
        <v>4</v>
      </c>
      <c r="G393" s="33" t="s">
        <v>25</v>
      </c>
      <c r="H393" s="33">
        <v>25000</v>
      </c>
      <c r="I393" s="33">
        <f t="shared" si="89"/>
        <v>100000</v>
      </c>
      <c r="J393" s="37" t="s">
        <v>241</v>
      </c>
      <c r="K393" s="33"/>
      <c r="L393" s="9">
        <f t="shared" si="96"/>
        <v>0</v>
      </c>
      <c r="M393" s="9"/>
      <c r="N393" s="9"/>
      <c r="O393" s="9">
        <f t="shared" si="97"/>
        <v>0</v>
      </c>
      <c r="P393" s="9"/>
      <c r="Q393" s="9"/>
      <c r="R393" s="9">
        <f t="shared" si="98"/>
        <v>0</v>
      </c>
      <c r="S393" s="9"/>
      <c r="T393" s="9"/>
      <c r="U393" s="9">
        <f t="shared" si="99"/>
        <v>100000</v>
      </c>
      <c r="V393" s="9">
        <v>100000</v>
      </c>
      <c r="W393" s="9"/>
      <c r="X393" s="9">
        <f t="shared" si="100"/>
        <v>0</v>
      </c>
      <c r="Y393" s="9"/>
      <c r="Z393" s="9"/>
      <c r="AA393" s="10">
        <f t="shared" si="101"/>
        <v>0</v>
      </c>
      <c r="AB393" s="11">
        <v>45997</v>
      </c>
    </row>
    <row r="394" spans="1:28" ht="15.75" x14ac:dyDescent="0.25">
      <c r="A394" s="39">
        <v>45997</v>
      </c>
      <c r="B394" s="33" t="s">
        <v>701</v>
      </c>
      <c r="C394" s="33"/>
      <c r="D394" s="33" t="s">
        <v>31</v>
      </c>
      <c r="E394" s="33" t="s">
        <v>295</v>
      </c>
      <c r="F394" s="33">
        <v>2</v>
      </c>
      <c r="G394" s="33" t="s">
        <v>33</v>
      </c>
      <c r="H394" s="33">
        <v>230000</v>
      </c>
      <c r="I394" s="33">
        <f t="shared" si="89"/>
        <v>460000</v>
      </c>
      <c r="J394" s="37" t="s">
        <v>241</v>
      </c>
      <c r="K394" s="33"/>
      <c r="L394" s="9">
        <f t="shared" si="96"/>
        <v>0</v>
      </c>
      <c r="M394" s="9"/>
      <c r="N394" s="9"/>
      <c r="O394" s="9">
        <f t="shared" si="97"/>
        <v>0</v>
      </c>
      <c r="P394" s="9"/>
      <c r="Q394" s="9"/>
      <c r="R394" s="9">
        <f t="shared" si="98"/>
        <v>0</v>
      </c>
      <c r="S394" s="9"/>
      <c r="T394" s="9"/>
      <c r="U394" s="9">
        <f t="shared" si="99"/>
        <v>460000</v>
      </c>
      <c r="V394" s="9">
        <v>460000</v>
      </c>
      <c r="W394" s="9"/>
      <c r="X394" s="9">
        <f t="shared" si="100"/>
        <v>0</v>
      </c>
      <c r="Y394" s="9"/>
      <c r="Z394" s="9"/>
      <c r="AA394" s="10">
        <f t="shared" si="101"/>
        <v>0</v>
      </c>
      <c r="AB394" s="11">
        <v>45997</v>
      </c>
    </row>
    <row r="395" spans="1:28" ht="15.75" x14ac:dyDescent="0.25">
      <c r="A395" s="39">
        <v>45997</v>
      </c>
      <c r="B395" s="33" t="s">
        <v>369</v>
      </c>
      <c r="C395" s="33"/>
      <c r="D395" s="33" t="s">
        <v>31</v>
      </c>
      <c r="E395" s="33" t="s">
        <v>228</v>
      </c>
      <c r="F395" s="33">
        <v>1</v>
      </c>
      <c r="G395" s="33" t="s">
        <v>138</v>
      </c>
      <c r="H395" s="33">
        <v>900000</v>
      </c>
      <c r="I395" s="33">
        <f t="shared" si="89"/>
        <v>900000</v>
      </c>
      <c r="J395" s="37" t="s">
        <v>240</v>
      </c>
      <c r="K395" s="33" t="s">
        <v>1310</v>
      </c>
      <c r="L395" s="9">
        <f t="shared" si="96"/>
        <v>0</v>
      </c>
      <c r="M395" s="9"/>
      <c r="N395" s="9"/>
      <c r="O395" s="9">
        <f t="shared" si="97"/>
        <v>900000</v>
      </c>
      <c r="P395" s="9">
        <v>900000</v>
      </c>
      <c r="Q395" s="9"/>
      <c r="R395" s="9">
        <f t="shared" si="98"/>
        <v>0</v>
      </c>
      <c r="S395" s="9"/>
      <c r="T395" s="9"/>
      <c r="U395" s="9">
        <f t="shared" si="99"/>
        <v>0</v>
      </c>
      <c r="V395" s="9"/>
      <c r="W395" s="9"/>
      <c r="X395" s="9">
        <f t="shared" si="100"/>
        <v>0</v>
      </c>
      <c r="Y395" s="9"/>
      <c r="Z395" s="9"/>
      <c r="AA395" s="10">
        <f t="shared" si="101"/>
        <v>0</v>
      </c>
      <c r="AB395" s="11">
        <v>46001</v>
      </c>
    </row>
    <row r="396" spans="1:28" ht="15.75" x14ac:dyDescent="0.25">
      <c r="A396" s="39">
        <v>45997</v>
      </c>
      <c r="B396" s="33" t="s">
        <v>489</v>
      </c>
      <c r="C396" s="33"/>
      <c r="D396" s="33" t="s">
        <v>31</v>
      </c>
      <c r="E396" s="33" t="s">
        <v>468</v>
      </c>
      <c r="F396" s="33">
        <v>16.5</v>
      </c>
      <c r="G396" s="33" t="s">
        <v>51</v>
      </c>
      <c r="H396" s="33">
        <v>43000</v>
      </c>
      <c r="I396" s="33">
        <f t="shared" si="89"/>
        <v>709500</v>
      </c>
      <c r="J396" s="37" t="s">
        <v>241</v>
      </c>
      <c r="K396" s="33" t="s">
        <v>1310</v>
      </c>
      <c r="L396" s="9">
        <f t="shared" si="96"/>
        <v>709500</v>
      </c>
      <c r="M396" s="9">
        <v>709500</v>
      </c>
      <c r="N396" s="9"/>
      <c r="O396" s="9">
        <f t="shared" si="97"/>
        <v>0</v>
      </c>
      <c r="P396" s="9"/>
      <c r="Q396" s="9"/>
      <c r="R396" s="9">
        <f t="shared" si="98"/>
        <v>0</v>
      </c>
      <c r="S396" s="9"/>
      <c r="T396" s="9"/>
      <c r="U396" s="9">
        <f t="shared" si="99"/>
        <v>0</v>
      </c>
      <c r="V396" s="9"/>
      <c r="W396" s="9"/>
      <c r="X396" s="9">
        <f t="shared" si="100"/>
        <v>0</v>
      </c>
      <c r="Y396" s="9"/>
      <c r="Z396" s="9"/>
      <c r="AA396" s="10">
        <f t="shared" si="101"/>
        <v>0</v>
      </c>
      <c r="AB396" s="11">
        <v>46000</v>
      </c>
    </row>
    <row r="397" spans="1:28" ht="15.75" x14ac:dyDescent="0.25">
      <c r="A397" s="39">
        <v>45997</v>
      </c>
      <c r="B397" s="33" t="s">
        <v>170</v>
      </c>
      <c r="C397" s="33"/>
      <c r="D397" s="33" t="s">
        <v>31</v>
      </c>
      <c r="E397" s="33" t="s">
        <v>468</v>
      </c>
      <c r="F397" s="33">
        <v>16.2</v>
      </c>
      <c r="G397" s="33" t="s">
        <v>51</v>
      </c>
      <c r="H397" s="33">
        <v>43000</v>
      </c>
      <c r="I397" s="33">
        <f t="shared" si="89"/>
        <v>696600</v>
      </c>
      <c r="J397" s="37" t="s">
        <v>241</v>
      </c>
      <c r="K397" s="33"/>
      <c r="L397" s="9">
        <f t="shared" si="96"/>
        <v>696600</v>
      </c>
      <c r="M397" s="9">
        <v>696600</v>
      </c>
      <c r="N397" s="9"/>
      <c r="O397" s="9">
        <f t="shared" si="97"/>
        <v>0</v>
      </c>
      <c r="P397" s="9"/>
      <c r="Q397" s="9"/>
      <c r="R397" s="9">
        <f t="shared" si="98"/>
        <v>0</v>
      </c>
      <c r="S397" s="9"/>
      <c r="T397" s="9"/>
      <c r="U397" s="9">
        <f t="shared" si="99"/>
        <v>0</v>
      </c>
      <c r="V397" s="9"/>
      <c r="W397" s="9"/>
      <c r="X397" s="9">
        <f t="shared" si="100"/>
        <v>0</v>
      </c>
      <c r="Y397" s="9"/>
      <c r="Z397" s="9"/>
      <c r="AA397" s="10">
        <f t="shared" si="101"/>
        <v>0</v>
      </c>
      <c r="AB397" s="11">
        <v>45997</v>
      </c>
    </row>
    <row r="398" spans="1:28" ht="15.75" x14ac:dyDescent="0.25">
      <c r="A398" s="32">
        <v>45997</v>
      </c>
      <c r="B398" s="33" t="s">
        <v>982</v>
      </c>
      <c r="C398" s="33"/>
      <c r="D398" s="33" t="s">
        <v>31</v>
      </c>
      <c r="E398" s="33" t="s">
        <v>166</v>
      </c>
      <c r="F398" s="33">
        <v>4</v>
      </c>
      <c r="G398" s="33" t="s">
        <v>23</v>
      </c>
      <c r="H398" s="33">
        <v>400000</v>
      </c>
      <c r="I398" s="33">
        <f t="shared" si="89"/>
        <v>1600000</v>
      </c>
      <c r="J398" s="37" t="s">
        <v>241</v>
      </c>
      <c r="K398" s="33" t="s">
        <v>1266</v>
      </c>
      <c r="L398" s="9">
        <f t="shared" si="96"/>
        <v>0</v>
      </c>
      <c r="M398" s="9"/>
      <c r="N398" s="9"/>
      <c r="O398" s="9">
        <f t="shared" si="97"/>
        <v>0</v>
      </c>
      <c r="P398" s="9"/>
      <c r="Q398" s="9"/>
      <c r="R398" s="9">
        <f t="shared" si="98"/>
        <v>0</v>
      </c>
      <c r="S398" s="9"/>
      <c r="T398" s="9"/>
      <c r="U398" s="9">
        <f t="shared" si="99"/>
        <v>1600000</v>
      </c>
      <c r="V398" s="9">
        <v>1200000</v>
      </c>
      <c r="W398" s="9">
        <v>400000</v>
      </c>
      <c r="X398" s="9">
        <f t="shared" si="100"/>
        <v>0</v>
      </c>
      <c r="Y398" s="9"/>
      <c r="Z398" s="9"/>
      <c r="AA398" s="10">
        <f t="shared" si="101"/>
        <v>0</v>
      </c>
      <c r="AB398" s="11">
        <v>46000</v>
      </c>
    </row>
    <row r="399" spans="1:28" ht="15.75" x14ac:dyDescent="0.25">
      <c r="A399" s="39">
        <v>45997</v>
      </c>
      <c r="B399" s="33" t="s">
        <v>105</v>
      </c>
      <c r="C399" s="33"/>
      <c r="D399" s="33" t="s">
        <v>41</v>
      </c>
      <c r="E399" s="33" t="s">
        <v>73</v>
      </c>
      <c r="F399" s="33">
        <v>10</v>
      </c>
      <c r="G399" s="33" t="s">
        <v>74</v>
      </c>
      <c r="H399" s="33">
        <v>50000</v>
      </c>
      <c r="I399" s="33">
        <f t="shared" si="89"/>
        <v>500000</v>
      </c>
      <c r="J399" s="37" t="s">
        <v>241</v>
      </c>
      <c r="K399" s="33" t="s">
        <v>1266</v>
      </c>
      <c r="L399" s="9">
        <f t="shared" si="96"/>
        <v>0</v>
      </c>
      <c r="M399" s="9"/>
      <c r="N399" s="9"/>
      <c r="O399" s="9">
        <f t="shared" si="97"/>
        <v>0</v>
      </c>
      <c r="P399" s="9"/>
      <c r="Q399" s="9"/>
      <c r="R399" s="9">
        <f t="shared" si="98"/>
        <v>0</v>
      </c>
      <c r="S399" s="9"/>
      <c r="T399" s="9"/>
      <c r="U399" s="9">
        <f t="shared" si="99"/>
        <v>500000</v>
      </c>
      <c r="V399" s="9">
        <v>500000</v>
      </c>
      <c r="W399" s="9"/>
      <c r="X399" s="9">
        <f t="shared" si="100"/>
        <v>0</v>
      </c>
      <c r="Y399" s="9"/>
      <c r="Z399" s="9"/>
      <c r="AA399" s="10">
        <f t="shared" si="101"/>
        <v>0</v>
      </c>
      <c r="AB399" s="11">
        <v>46001</v>
      </c>
    </row>
    <row r="400" spans="1:28" ht="15.75" x14ac:dyDescent="0.25">
      <c r="A400" s="39">
        <v>45997</v>
      </c>
      <c r="B400" s="33" t="s">
        <v>105</v>
      </c>
      <c r="C400" s="33"/>
      <c r="D400" s="33" t="s">
        <v>41</v>
      </c>
      <c r="E400" s="33" t="s">
        <v>102</v>
      </c>
      <c r="F400" s="33">
        <v>12</v>
      </c>
      <c r="G400" s="33" t="s">
        <v>74</v>
      </c>
      <c r="H400" s="33">
        <v>65000</v>
      </c>
      <c r="I400" s="33">
        <f t="shared" si="89"/>
        <v>780000</v>
      </c>
      <c r="J400" s="37" t="s">
        <v>241</v>
      </c>
      <c r="K400" s="33" t="s">
        <v>1266</v>
      </c>
      <c r="L400" s="9">
        <f t="shared" si="96"/>
        <v>0</v>
      </c>
      <c r="M400" s="9"/>
      <c r="N400" s="9"/>
      <c r="O400" s="9">
        <f t="shared" si="97"/>
        <v>0</v>
      </c>
      <c r="P400" s="9"/>
      <c r="Q400" s="9"/>
      <c r="R400" s="9">
        <f t="shared" si="98"/>
        <v>0</v>
      </c>
      <c r="S400" s="9"/>
      <c r="T400" s="9"/>
      <c r="U400" s="9">
        <f t="shared" si="99"/>
        <v>780000</v>
      </c>
      <c r="V400" s="9">
        <v>780000</v>
      </c>
      <c r="W400" s="9"/>
      <c r="X400" s="9">
        <f t="shared" si="100"/>
        <v>0</v>
      </c>
      <c r="Y400" s="9"/>
      <c r="Z400" s="9"/>
      <c r="AA400" s="10">
        <f t="shared" si="101"/>
        <v>0</v>
      </c>
      <c r="AB400" s="11">
        <v>46001</v>
      </c>
    </row>
    <row r="401" spans="1:28" ht="15.75" x14ac:dyDescent="0.25">
      <c r="A401" s="39">
        <v>45997</v>
      </c>
      <c r="B401" s="33" t="s">
        <v>109</v>
      </c>
      <c r="C401" s="33"/>
      <c r="D401" s="33" t="s">
        <v>31</v>
      </c>
      <c r="E401" s="33" t="s">
        <v>110</v>
      </c>
      <c r="F401" s="33">
        <v>3000</v>
      </c>
      <c r="G401" s="33" t="s">
        <v>29</v>
      </c>
      <c r="H401" s="33">
        <v>1750</v>
      </c>
      <c r="I401" s="33">
        <f t="shared" si="89"/>
        <v>5250000</v>
      </c>
      <c r="J401" s="37" t="s">
        <v>241</v>
      </c>
      <c r="K401" s="33"/>
      <c r="L401" s="9">
        <f t="shared" si="96"/>
        <v>5250000</v>
      </c>
      <c r="M401" s="9">
        <v>5250000</v>
      </c>
      <c r="N401" s="9"/>
      <c r="O401" s="9">
        <f t="shared" si="97"/>
        <v>0</v>
      </c>
      <c r="P401" s="9"/>
      <c r="Q401" s="9"/>
      <c r="R401" s="9">
        <f t="shared" si="98"/>
        <v>0</v>
      </c>
      <c r="S401" s="9"/>
      <c r="T401" s="9"/>
      <c r="U401" s="9">
        <f t="shared" si="99"/>
        <v>0</v>
      </c>
      <c r="V401" s="9"/>
      <c r="W401" s="9"/>
      <c r="X401" s="9">
        <f t="shared" si="100"/>
        <v>0</v>
      </c>
      <c r="Y401" s="9"/>
      <c r="Z401" s="9"/>
      <c r="AA401" s="10">
        <f t="shared" si="101"/>
        <v>0</v>
      </c>
      <c r="AB401" s="11">
        <v>45997</v>
      </c>
    </row>
    <row r="402" spans="1:28" ht="16.5" thickBot="1" x14ac:dyDescent="0.3">
      <c r="A402" s="61">
        <v>45997</v>
      </c>
      <c r="B402" s="62" t="s">
        <v>724</v>
      </c>
      <c r="C402" s="62"/>
      <c r="D402" s="62" t="s">
        <v>31</v>
      </c>
      <c r="E402" s="62" t="s">
        <v>482</v>
      </c>
      <c r="F402" s="62">
        <v>31.2</v>
      </c>
      <c r="G402" s="62" t="s">
        <v>51</v>
      </c>
      <c r="H402" s="62">
        <v>43000</v>
      </c>
      <c r="I402" s="62">
        <f t="shared" si="89"/>
        <v>1341600</v>
      </c>
      <c r="J402" s="63" t="s">
        <v>240</v>
      </c>
      <c r="K402" s="62" t="s">
        <v>1310</v>
      </c>
      <c r="L402" s="97">
        <f t="shared" si="96"/>
        <v>0</v>
      </c>
      <c r="M402" s="97"/>
      <c r="N402" s="97"/>
      <c r="O402" s="97">
        <f t="shared" si="97"/>
        <v>1341600</v>
      </c>
      <c r="P402" s="97">
        <v>1341600</v>
      </c>
      <c r="Q402" s="97"/>
      <c r="R402" s="97">
        <f t="shared" si="98"/>
        <v>0</v>
      </c>
      <c r="S402" s="97"/>
      <c r="T402" s="97"/>
      <c r="U402" s="97">
        <f t="shared" si="99"/>
        <v>0</v>
      </c>
      <c r="V402" s="97"/>
      <c r="W402" s="97"/>
      <c r="X402" s="97">
        <f t="shared" si="100"/>
        <v>0</v>
      </c>
      <c r="Y402" s="97"/>
      <c r="Z402" s="97"/>
      <c r="AA402" s="98">
        <f t="shared" si="101"/>
        <v>0</v>
      </c>
      <c r="AB402" s="99">
        <v>46000</v>
      </c>
    </row>
    <row r="403" spans="1:28" ht="15.75" x14ac:dyDescent="0.25">
      <c r="A403" s="39">
        <v>45999</v>
      </c>
      <c r="B403" s="35" t="s">
        <v>370</v>
      </c>
      <c r="C403" s="35"/>
      <c r="D403" s="35" t="s">
        <v>41</v>
      </c>
      <c r="E403" s="35" t="s">
        <v>774</v>
      </c>
      <c r="F403" s="35">
        <v>5</v>
      </c>
      <c r="G403" s="35" t="s">
        <v>33</v>
      </c>
      <c r="H403" s="35">
        <v>300000</v>
      </c>
      <c r="I403" s="33">
        <f t="shared" si="89"/>
        <v>1500000</v>
      </c>
      <c r="J403" s="41" t="s">
        <v>240</v>
      </c>
      <c r="K403" s="35" t="s">
        <v>1271</v>
      </c>
      <c r="L403" s="9">
        <f t="shared" si="96"/>
        <v>0</v>
      </c>
      <c r="M403" s="9"/>
      <c r="N403" s="9"/>
      <c r="O403" s="9">
        <f t="shared" si="97"/>
        <v>1500000</v>
      </c>
      <c r="P403" s="9">
        <v>1500000</v>
      </c>
      <c r="Q403" s="9"/>
      <c r="R403" s="9">
        <f t="shared" si="98"/>
        <v>0</v>
      </c>
      <c r="S403" s="9"/>
      <c r="T403" s="9"/>
      <c r="U403" s="9">
        <f t="shared" si="99"/>
        <v>0</v>
      </c>
      <c r="V403" s="9"/>
      <c r="W403" s="9"/>
      <c r="X403" s="9">
        <f t="shared" si="100"/>
        <v>0</v>
      </c>
      <c r="Y403" s="9"/>
      <c r="Z403" s="9"/>
      <c r="AA403" s="10">
        <f t="shared" si="101"/>
        <v>0</v>
      </c>
      <c r="AB403" s="11">
        <v>46000</v>
      </c>
    </row>
    <row r="404" spans="1:28" ht="15.75" x14ac:dyDescent="0.25">
      <c r="A404" s="39">
        <v>45999</v>
      </c>
      <c r="B404" s="33" t="s">
        <v>358</v>
      </c>
      <c r="C404" s="33"/>
      <c r="D404" s="33" t="s">
        <v>31</v>
      </c>
      <c r="E404" s="33" t="s">
        <v>110</v>
      </c>
      <c r="F404" s="33">
        <v>8600</v>
      </c>
      <c r="G404" s="33" t="s">
        <v>29</v>
      </c>
      <c r="H404" s="33">
        <v>1750</v>
      </c>
      <c r="I404" s="33">
        <f t="shared" si="89"/>
        <v>15050000</v>
      </c>
      <c r="J404" s="37" t="s">
        <v>240</v>
      </c>
      <c r="K404" s="33"/>
      <c r="L404" s="9">
        <f t="shared" ref="L404:L426" si="102">M404+N404</f>
        <v>0</v>
      </c>
      <c r="M404" s="9"/>
      <c r="N404" s="9"/>
      <c r="O404" s="9">
        <f t="shared" ref="O404:O426" si="103">P404+Q404</f>
        <v>15000000</v>
      </c>
      <c r="P404" s="9">
        <v>15000000</v>
      </c>
      <c r="Q404" s="9"/>
      <c r="R404" s="9">
        <f t="shared" ref="R404:R426" si="104">S404+T404</f>
        <v>0</v>
      </c>
      <c r="S404" s="9"/>
      <c r="T404" s="9"/>
      <c r="U404" s="9">
        <f t="shared" ref="U404:U426" si="105">V404+W404</f>
        <v>50000</v>
      </c>
      <c r="V404" s="9">
        <v>50000</v>
      </c>
      <c r="W404" s="9"/>
      <c r="X404" s="9">
        <f t="shared" ref="X404:X426" si="106">Y404+Z404</f>
        <v>0</v>
      </c>
      <c r="Y404" s="9"/>
      <c r="Z404" s="9"/>
      <c r="AA404" s="10">
        <f t="shared" ref="AA404:AA426" si="107">C404+I404-L404-O404-U404-X404-R404</f>
        <v>0</v>
      </c>
      <c r="AB404" s="11">
        <v>45996</v>
      </c>
    </row>
    <row r="405" spans="1:28" ht="15.75" x14ac:dyDescent="0.25">
      <c r="A405" s="39">
        <v>45999</v>
      </c>
      <c r="B405" s="33" t="s">
        <v>643</v>
      </c>
      <c r="C405" s="33"/>
      <c r="D405" s="33" t="s">
        <v>41</v>
      </c>
      <c r="E405" s="33" t="s">
        <v>185</v>
      </c>
      <c r="F405" s="33">
        <v>400</v>
      </c>
      <c r="G405" s="33" t="s">
        <v>29</v>
      </c>
      <c r="H405" s="33">
        <v>1000</v>
      </c>
      <c r="I405" s="33">
        <f t="shared" si="89"/>
        <v>400000</v>
      </c>
      <c r="J405" s="37" t="s">
        <v>240</v>
      </c>
      <c r="K405" s="33"/>
      <c r="L405" s="9">
        <f t="shared" si="102"/>
        <v>0</v>
      </c>
      <c r="M405" s="9"/>
      <c r="N405" s="9"/>
      <c r="O405" s="9">
        <f t="shared" si="103"/>
        <v>0</v>
      </c>
      <c r="P405" s="9"/>
      <c r="Q405" s="9"/>
      <c r="R405" s="9">
        <f t="shared" si="104"/>
        <v>400000</v>
      </c>
      <c r="S405" s="9">
        <v>400000</v>
      </c>
      <c r="T405" s="9"/>
      <c r="U405" s="9">
        <f t="shared" si="105"/>
        <v>0</v>
      </c>
      <c r="V405" s="9"/>
      <c r="W405" s="9"/>
      <c r="X405" s="9">
        <f t="shared" si="106"/>
        <v>0</v>
      </c>
      <c r="Y405" s="9"/>
      <c r="Z405" s="9"/>
      <c r="AA405" s="10">
        <f t="shared" si="107"/>
        <v>0</v>
      </c>
      <c r="AB405" s="11">
        <v>45999</v>
      </c>
    </row>
    <row r="406" spans="1:28" ht="15.75" x14ac:dyDescent="0.25">
      <c r="A406" s="39">
        <v>45999</v>
      </c>
      <c r="B406" s="33" t="s">
        <v>307</v>
      </c>
      <c r="C406" s="33"/>
      <c r="D406" s="33" t="s">
        <v>41</v>
      </c>
      <c r="E406" s="33" t="s">
        <v>166</v>
      </c>
      <c r="F406" s="33">
        <v>1</v>
      </c>
      <c r="G406" s="33" t="s">
        <v>23</v>
      </c>
      <c r="H406" s="33">
        <v>400000</v>
      </c>
      <c r="I406" s="33">
        <f t="shared" si="89"/>
        <v>400000</v>
      </c>
      <c r="J406" s="37" t="s">
        <v>240</v>
      </c>
      <c r="K406" s="33"/>
      <c r="L406" s="9">
        <f t="shared" si="102"/>
        <v>0</v>
      </c>
      <c r="M406" s="9"/>
      <c r="N406" s="9"/>
      <c r="O406" s="9">
        <f t="shared" si="103"/>
        <v>0</v>
      </c>
      <c r="P406" s="9"/>
      <c r="Q406" s="9"/>
      <c r="R406" s="9">
        <f t="shared" si="104"/>
        <v>400000</v>
      </c>
      <c r="S406" s="9">
        <v>400000</v>
      </c>
      <c r="T406" s="9"/>
      <c r="U406" s="9">
        <f t="shared" si="105"/>
        <v>0</v>
      </c>
      <c r="V406" s="9"/>
      <c r="W406" s="9"/>
      <c r="X406" s="9">
        <f t="shared" si="106"/>
        <v>0</v>
      </c>
      <c r="Y406" s="9"/>
      <c r="Z406" s="9"/>
      <c r="AA406" s="10">
        <f t="shared" si="107"/>
        <v>0</v>
      </c>
      <c r="AB406" s="11">
        <v>45999</v>
      </c>
    </row>
    <row r="407" spans="1:28" ht="15.75" x14ac:dyDescent="0.25">
      <c r="A407" s="39">
        <v>45999</v>
      </c>
      <c r="B407" s="33" t="s">
        <v>92</v>
      </c>
      <c r="C407" s="33"/>
      <c r="D407" s="33" t="s">
        <v>31</v>
      </c>
      <c r="E407" s="33" t="s">
        <v>297</v>
      </c>
      <c r="F407" s="33">
        <v>1400</v>
      </c>
      <c r="G407" s="33" t="s">
        <v>29</v>
      </c>
      <c r="H407" s="33">
        <v>1800</v>
      </c>
      <c r="I407" s="33">
        <f t="shared" si="89"/>
        <v>2520000</v>
      </c>
      <c r="J407" s="37" t="s">
        <v>241</v>
      </c>
      <c r="K407" s="33"/>
      <c r="L407" s="9">
        <f t="shared" si="102"/>
        <v>2520000</v>
      </c>
      <c r="M407" s="9">
        <v>2520000</v>
      </c>
      <c r="N407" s="9"/>
      <c r="O407" s="9">
        <f t="shared" si="103"/>
        <v>0</v>
      </c>
      <c r="P407" s="9"/>
      <c r="Q407" s="9"/>
      <c r="R407" s="9">
        <f t="shared" si="104"/>
        <v>0</v>
      </c>
      <c r="S407" s="9"/>
      <c r="T407" s="9"/>
      <c r="U407" s="9">
        <f t="shared" si="105"/>
        <v>0</v>
      </c>
      <c r="V407" s="9"/>
      <c r="W407" s="9"/>
      <c r="X407" s="9">
        <f t="shared" si="106"/>
        <v>0</v>
      </c>
      <c r="Y407" s="9"/>
      <c r="Z407" s="9"/>
      <c r="AA407" s="10">
        <f t="shared" si="107"/>
        <v>0</v>
      </c>
      <c r="AB407" s="11">
        <v>45999</v>
      </c>
    </row>
    <row r="408" spans="1:28" ht="15.75" x14ac:dyDescent="0.25">
      <c r="A408" s="39">
        <v>45999</v>
      </c>
      <c r="B408" s="33" t="s">
        <v>191</v>
      </c>
      <c r="C408" s="33"/>
      <c r="D408" s="33" t="s">
        <v>31</v>
      </c>
      <c r="E408" s="33" t="s">
        <v>185</v>
      </c>
      <c r="F408" s="33">
        <v>6000</v>
      </c>
      <c r="G408" s="33" t="s">
        <v>29</v>
      </c>
      <c r="H408" s="33">
        <v>875</v>
      </c>
      <c r="I408" s="33">
        <f t="shared" si="89"/>
        <v>5250000</v>
      </c>
      <c r="J408" s="37" t="s">
        <v>241</v>
      </c>
      <c r="K408" s="90" t="s">
        <v>1271</v>
      </c>
      <c r="L408" s="9">
        <f t="shared" si="102"/>
        <v>0</v>
      </c>
      <c r="M408" s="9"/>
      <c r="N408" s="9"/>
      <c r="O408" s="9">
        <f t="shared" si="103"/>
        <v>0</v>
      </c>
      <c r="P408" s="9"/>
      <c r="Q408" s="9"/>
      <c r="R408" s="9">
        <f t="shared" si="104"/>
        <v>0</v>
      </c>
      <c r="S408" s="9"/>
      <c r="T408" s="9"/>
      <c r="U408" s="9">
        <f t="shared" si="105"/>
        <v>5250000</v>
      </c>
      <c r="V408" s="9">
        <v>1685000</v>
      </c>
      <c r="W408" s="9">
        <v>3565000</v>
      </c>
      <c r="X408" s="9">
        <f t="shared" si="106"/>
        <v>0</v>
      </c>
      <c r="Y408" s="9"/>
      <c r="Z408" s="9"/>
      <c r="AA408" s="10">
        <f t="shared" si="107"/>
        <v>0</v>
      </c>
      <c r="AB408" s="11">
        <v>46018</v>
      </c>
    </row>
    <row r="409" spans="1:28" ht="15.75" x14ac:dyDescent="0.25">
      <c r="A409" s="39">
        <v>45999</v>
      </c>
      <c r="B409" s="33" t="s">
        <v>191</v>
      </c>
      <c r="C409" s="33"/>
      <c r="D409" s="33" t="s">
        <v>31</v>
      </c>
      <c r="E409" s="33" t="s">
        <v>98</v>
      </c>
      <c r="F409" s="33">
        <v>22.6</v>
      </c>
      <c r="G409" s="33" t="s">
        <v>51</v>
      </c>
      <c r="H409" s="33">
        <v>43000</v>
      </c>
      <c r="I409" s="33">
        <f t="shared" si="89"/>
        <v>971800.00000000012</v>
      </c>
      <c r="J409" s="37" t="s">
        <v>241</v>
      </c>
      <c r="K409" s="90" t="s">
        <v>1271</v>
      </c>
      <c r="L409" s="9">
        <f t="shared" si="102"/>
        <v>0</v>
      </c>
      <c r="M409" s="9"/>
      <c r="N409" s="9"/>
      <c r="O409" s="9">
        <f t="shared" si="103"/>
        <v>0</v>
      </c>
      <c r="P409" s="9"/>
      <c r="Q409" s="9"/>
      <c r="R409" s="9">
        <f t="shared" si="104"/>
        <v>0</v>
      </c>
      <c r="S409" s="9"/>
      <c r="T409" s="9"/>
      <c r="U409" s="9">
        <f t="shared" si="105"/>
        <v>971800</v>
      </c>
      <c r="V409" s="9">
        <v>971800</v>
      </c>
      <c r="W409" s="9"/>
      <c r="X409" s="9">
        <f t="shared" si="106"/>
        <v>0</v>
      </c>
      <c r="Y409" s="9"/>
      <c r="Z409" s="9"/>
      <c r="AA409" s="10">
        <f t="shared" si="107"/>
        <v>1.1641532182693481E-10</v>
      </c>
      <c r="AB409" s="11">
        <v>46018</v>
      </c>
    </row>
    <row r="410" spans="1:28" ht="15.75" x14ac:dyDescent="0.25">
      <c r="A410" s="39">
        <v>45999</v>
      </c>
      <c r="B410" s="33" t="s">
        <v>393</v>
      </c>
      <c r="C410" s="33"/>
      <c r="D410" s="33" t="s">
        <v>41</v>
      </c>
      <c r="E410" s="33" t="s">
        <v>102</v>
      </c>
      <c r="F410" s="33">
        <v>4</v>
      </c>
      <c r="G410" s="33" t="s">
        <v>74</v>
      </c>
      <c r="H410" s="33">
        <v>65000</v>
      </c>
      <c r="I410" s="33">
        <f t="shared" si="89"/>
        <v>260000</v>
      </c>
      <c r="J410" s="37" t="s">
        <v>241</v>
      </c>
      <c r="K410" s="33"/>
      <c r="L410" s="9">
        <f t="shared" si="102"/>
        <v>0</v>
      </c>
      <c r="M410" s="9"/>
      <c r="N410" s="9"/>
      <c r="O410" s="9">
        <f t="shared" si="103"/>
        <v>0</v>
      </c>
      <c r="P410" s="9"/>
      <c r="Q410" s="9"/>
      <c r="R410" s="9">
        <f t="shared" si="104"/>
        <v>0</v>
      </c>
      <c r="S410" s="9"/>
      <c r="T410" s="9"/>
      <c r="U410" s="9">
        <f t="shared" si="105"/>
        <v>260000</v>
      </c>
      <c r="V410" s="9">
        <v>260000</v>
      </c>
      <c r="W410" s="9"/>
      <c r="X410" s="9">
        <f t="shared" si="106"/>
        <v>0</v>
      </c>
      <c r="Y410" s="9"/>
      <c r="Z410" s="9"/>
      <c r="AA410" s="10">
        <f t="shared" si="107"/>
        <v>0</v>
      </c>
      <c r="AB410" s="11">
        <v>45999</v>
      </c>
    </row>
    <row r="411" spans="1:28" ht="15.75" x14ac:dyDescent="0.25">
      <c r="A411" s="39">
        <v>45999</v>
      </c>
      <c r="B411" s="33" t="s">
        <v>189</v>
      </c>
      <c r="C411" s="33"/>
      <c r="D411" s="33" t="s">
        <v>31</v>
      </c>
      <c r="E411" s="33" t="s">
        <v>110</v>
      </c>
      <c r="F411" s="33">
        <v>2000</v>
      </c>
      <c r="G411" s="33" t="s">
        <v>29</v>
      </c>
      <c r="H411" s="33">
        <v>1800</v>
      </c>
      <c r="I411" s="33">
        <f t="shared" si="89"/>
        <v>3600000</v>
      </c>
      <c r="J411" s="37" t="s">
        <v>241</v>
      </c>
      <c r="K411" s="33"/>
      <c r="L411" s="9">
        <f t="shared" si="102"/>
        <v>0</v>
      </c>
      <c r="M411" s="9"/>
      <c r="N411" s="9"/>
      <c r="O411" s="9">
        <f t="shared" si="103"/>
        <v>0</v>
      </c>
      <c r="P411" s="9"/>
      <c r="Q411" s="9"/>
      <c r="R411" s="9">
        <f t="shared" si="104"/>
        <v>3600000</v>
      </c>
      <c r="S411" s="9">
        <v>3600000</v>
      </c>
      <c r="T411" s="9"/>
      <c r="U411" s="9">
        <f t="shared" si="105"/>
        <v>0</v>
      </c>
      <c r="V411" s="9"/>
      <c r="W411" s="9"/>
      <c r="X411" s="9">
        <f t="shared" si="106"/>
        <v>0</v>
      </c>
      <c r="Y411" s="9"/>
      <c r="Z411" s="9"/>
      <c r="AA411" s="10">
        <f t="shared" si="107"/>
        <v>0</v>
      </c>
      <c r="AB411" s="11">
        <v>45999</v>
      </c>
    </row>
    <row r="412" spans="1:28" ht="15.75" x14ac:dyDescent="0.25">
      <c r="A412" s="39">
        <v>45999</v>
      </c>
      <c r="B412" s="33" t="s">
        <v>1311</v>
      </c>
      <c r="C412" s="33"/>
      <c r="D412" s="33" t="s">
        <v>41</v>
      </c>
      <c r="E412" s="33" t="s">
        <v>175</v>
      </c>
      <c r="F412" s="33">
        <v>2000</v>
      </c>
      <c r="G412" s="33" t="s">
        <v>25</v>
      </c>
      <c r="H412" s="33">
        <v>1500</v>
      </c>
      <c r="I412" s="33">
        <f t="shared" si="89"/>
        <v>3000000</v>
      </c>
      <c r="J412" s="37" t="s">
        <v>241</v>
      </c>
      <c r="K412" s="33"/>
      <c r="L412" s="9">
        <f t="shared" si="102"/>
        <v>0</v>
      </c>
      <c r="M412" s="9"/>
      <c r="N412" s="9"/>
      <c r="O412" s="9">
        <f t="shared" si="103"/>
        <v>0</v>
      </c>
      <c r="P412" s="9"/>
      <c r="Q412" s="9"/>
      <c r="R412" s="9">
        <f t="shared" si="104"/>
        <v>0</v>
      </c>
      <c r="S412" s="9"/>
      <c r="T412" s="9"/>
      <c r="U412" s="9">
        <f t="shared" si="105"/>
        <v>3000000</v>
      </c>
      <c r="V412" s="9">
        <v>3000000</v>
      </c>
      <c r="W412" s="9"/>
      <c r="X412" s="9">
        <f t="shared" si="106"/>
        <v>0</v>
      </c>
      <c r="Y412" s="9"/>
      <c r="Z412" s="9"/>
      <c r="AA412" s="10">
        <f t="shared" si="107"/>
        <v>0</v>
      </c>
      <c r="AB412" s="11">
        <v>45999</v>
      </c>
    </row>
    <row r="413" spans="1:28" ht="15.75" x14ac:dyDescent="0.25">
      <c r="A413" s="32">
        <v>46000</v>
      </c>
      <c r="B413" s="33" t="s">
        <v>53</v>
      </c>
      <c r="C413" s="33"/>
      <c r="D413" s="33" t="s">
        <v>31</v>
      </c>
      <c r="E413" s="33" t="s">
        <v>95</v>
      </c>
      <c r="F413" s="33">
        <v>4000</v>
      </c>
      <c r="G413" s="33" t="s">
        <v>29</v>
      </c>
      <c r="H413" s="33">
        <v>3800</v>
      </c>
      <c r="I413" s="33">
        <f t="shared" si="89"/>
        <v>15200000</v>
      </c>
      <c r="J413" s="82" t="s">
        <v>38</v>
      </c>
      <c r="K413" s="130" t="s">
        <v>1283</v>
      </c>
      <c r="L413" s="9">
        <f t="shared" si="102"/>
        <v>0</v>
      </c>
      <c r="M413" s="9"/>
      <c r="N413" s="9"/>
      <c r="O413" s="9">
        <f t="shared" si="103"/>
        <v>0</v>
      </c>
      <c r="P413" s="9"/>
      <c r="Q413" s="9"/>
      <c r="R413" s="9">
        <f t="shared" si="104"/>
        <v>0</v>
      </c>
      <c r="S413" s="9"/>
      <c r="T413" s="9"/>
      <c r="U413" s="9">
        <f t="shared" si="105"/>
        <v>0</v>
      </c>
      <c r="V413" s="9"/>
      <c r="W413" s="9"/>
      <c r="X413" s="9">
        <f t="shared" si="106"/>
        <v>0</v>
      </c>
      <c r="Y413" s="9"/>
      <c r="Z413" s="9"/>
      <c r="AA413" s="10">
        <f t="shared" si="107"/>
        <v>15200000</v>
      </c>
      <c r="AB413" s="11"/>
    </row>
    <row r="414" spans="1:28" ht="15.75" x14ac:dyDescent="0.25">
      <c r="A414" s="32">
        <v>46000</v>
      </c>
      <c r="B414" s="33" t="s">
        <v>231</v>
      </c>
      <c r="C414" s="33"/>
      <c r="D414" s="33"/>
      <c r="E414" s="33" t="s">
        <v>136</v>
      </c>
      <c r="F414" s="33">
        <v>96.1</v>
      </c>
      <c r="G414" s="33" t="s">
        <v>51</v>
      </c>
      <c r="H414" s="33"/>
      <c r="I414" s="33">
        <f t="shared" si="89"/>
        <v>0</v>
      </c>
      <c r="J414" s="83" t="s">
        <v>26</v>
      </c>
      <c r="K414" s="33"/>
      <c r="L414" s="9">
        <f t="shared" si="102"/>
        <v>0</v>
      </c>
      <c r="M414" s="9"/>
      <c r="N414" s="9"/>
      <c r="O414" s="9">
        <f t="shared" si="103"/>
        <v>0</v>
      </c>
      <c r="P414" s="9"/>
      <c r="Q414" s="9"/>
      <c r="R414" s="9">
        <f t="shared" si="104"/>
        <v>0</v>
      </c>
      <c r="S414" s="9"/>
      <c r="T414" s="9"/>
      <c r="U414" s="9">
        <f t="shared" si="105"/>
        <v>0</v>
      </c>
      <c r="V414" s="9"/>
      <c r="W414" s="9"/>
      <c r="X414" s="9">
        <f t="shared" si="106"/>
        <v>0</v>
      </c>
      <c r="Y414" s="9"/>
      <c r="Z414" s="9"/>
      <c r="AA414" s="10">
        <f t="shared" si="107"/>
        <v>0</v>
      </c>
      <c r="AB414" s="11"/>
    </row>
    <row r="415" spans="1:28" ht="15.75" x14ac:dyDescent="0.25">
      <c r="A415" s="32">
        <v>46000</v>
      </c>
      <c r="B415" s="33" t="s">
        <v>231</v>
      </c>
      <c r="C415" s="33"/>
      <c r="D415" s="33"/>
      <c r="E415" s="33" t="s">
        <v>423</v>
      </c>
      <c r="F415" s="33">
        <v>68.7</v>
      </c>
      <c r="G415" s="33" t="s">
        <v>51</v>
      </c>
      <c r="H415" s="33"/>
      <c r="I415" s="33">
        <f t="shared" si="89"/>
        <v>0</v>
      </c>
      <c r="J415" s="83" t="s">
        <v>26</v>
      </c>
      <c r="K415" s="33"/>
      <c r="L415" s="9">
        <f t="shared" si="102"/>
        <v>0</v>
      </c>
      <c r="M415" s="9"/>
      <c r="N415" s="9"/>
      <c r="O415" s="9">
        <f t="shared" si="103"/>
        <v>0</v>
      </c>
      <c r="P415" s="9"/>
      <c r="Q415" s="9"/>
      <c r="R415" s="9">
        <f t="shared" si="104"/>
        <v>0</v>
      </c>
      <c r="S415" s="9"/>
      <c r="T415" s="9"/>
      <c r="U415" s="9">
        <f t="shared" si="105"/>
        <v>0</v>
      </c>
      <c r="V415" s="9"/>
      <c r="W415" s="9"/>
      <c r="X415" s="9">
        <f t="shared" si="106"/>
        <v>0</v>
      </c>
      <c r="Y415" s="9"/>
      <c r="Z415" s="9"/>
      <c r="AA415" s="10">
        <f t="shared" si="107"/>
        <v>0</v>
      </c>
      <c r="AB415" s="11"/>
    </row>
    <row r="416" spans="1:28" ht="15.75" x14ac:dyDescent="0.25">
      <c r="A416" s="32">
        <v>46000</v>
      </c>
      <c r="B416" s="33" t="s">
        <v>231</v>
      </c>
      <c r="C416" s="33"/>
      <c r="D416" s="33"/>
      <c r="E416" s="33" t="s">
        <v>567</v>
      </c>
      <c r="F416" s="33">
        <v>30.2</v>
      </c>
      <c r="G416" s="33" t="s">
        <v>51</v>
      </c>
      <c r="H416" s="33"/>
      <c r="I416" s="33">
        <f t="shared" si="89"/>
        <v>0</v>
      </c>
      <c r="J416" s="83" t="s">
        <v>26</v>
      </c>
      <c r="K416" s="33"/>
      <c r="L416" s="9">
        <f t="shared" si="102"/>
        <v>0</v>
      </c>
      <c r="M416" s="9"/>
      <c r="N416" s="9"/>
      <c r="O416" s="9">
        <f t="shared" si="103"/>
        <v>0</v>
      </c>
      <c r="P416" s="9"/>
      <c r="Q416" s="9"/>
      <c r="R416" s="9">
        <f t="shared" si="104"/>
        <v>0</v>
      </c>
      <c r="S416" s="9"/>
      <c r="T416" s="9"/>
      <c r="U416" s="9">
        <f t="shared" si="105"/>
        <v>0</v>
      </c>
      <c r="V416" s="9"/>
      <c r="W416" s="9"/>
      <c r="X416" s="9">
        <f t="shared" si="106"/>
        <v>0</v>
      </c>
      <c r="Y416" s="9"/>
      <c r="Z416" s="9"/>
      <c r="AA416" s="10">
        <f t="shared" si="107"/>
        <v>0</v>
      </c>
      <c r="AB416" s="11"/>
    </row>
    <row r="417" spans="1:28" ht="15.75" x14ac:dyDescent="0.25">
      <c r="A417" s="32">
        <v>46000</v>
      </c>
      <c r="B417" s="33" t="s">
        <v>231</v>
      </c>
      <c r="C417" s="33"/>
      <c r="D417" s="33"/>
      <c r="E417" s="33" t="s">
        <v>150</v>
      </c>
      <c r="F417" s="33">
        <v>19.600000000000001</v>
      </c>
      <c r="G417" s="33" t="s">
        <v>51</v>
      </c>
      <c r="H417" s="33"/>
      <c r="I417" s="33">
        <f t="shared" si="89"/>
        <v>0</v>
      </c>
      <c r="J417" s="83" t="s">
        <v>26</v>
      </c>
      <c r="K417" s="33"/>
      <c r="L417" s="9">
        <f t="shared" si="102"/>
        <v>0</v>
      </c>
      <c r="M417" s="9"/>
      <c r="N417" s="9"/>
      <c r="O417" s="9">
        <f t="shared" si="103"/>
        <v>0</v>
      </c>
      <c r="P417" s="9"/>
      <c r="Q417" s="9"/>
      <c r="R417" s="9">
        <f t="shared" si="104"/>
        <v>0</v>
      </c>
      <c r="S417" s="9"/>
      <c r="T417" s="9"/>
      <c r="U417" s="9">
        <f t="shared" si="105"/>
        <v>0</v>
      </c>
      <c r="V417" s="9"/>
      <c r="W417" s="9"/>
      <c r="X417" s="9">
        <f t="shared" si="106"/>
        <v>0</v>
      </c>
      <c r="Y417" s="9"/>
      <c r="Z417" s="9"/>
      <c r="AA417" s="10">
        <f t="shared" si="107"/>
        <v>0</v>
      </c>
      <c r="AB417" s="11"/>
    </row>
    <row r="418" spans="1:28" ht="15.75" x14ac:dyDescent="0.25">
      <c r="A418" s="32">
        <v>46000</v>
      </c>
      <c r="B418" s="33" t="s">
        <v>231</v>
      </c>
      <c r="C418" s="33"/>
      <c r="D418" s="33"/>
      <c r="E418" s="33" t="s">
        <v>143</v>
      </c>
      <c r="F418" s="33">
        <v>86.8</v>
      </c>
      <c r="G418" s="33" t="s">
        <v>51</v>
      </c>
      <c r="H418" s="33"/>
      <c r="I418" s="33">
        <f t="shared" si="89"/>
        <v>0</v>
      </c>
      <c r="J418" s="83" t="s">
        <v>26</v>
      </c>
      <c r="K418" s="33"/>
      <c r="L418" s="9">
        <f t="shared" si="102"/>
        <v>0</v>
      </c>
      <c r="M418" s="9"/>
      <c r="N418" s="9"/>
      <c r="O418" s="9">
        <f t="shared" si="103"/>
        <v>0</v>
      </c>
      <c r="P418" s="9"/>
      <c r="Q418" s="9"/>
      <c r="R418" s="9">
        <f t="shared" si="104"/>
        <v>0</v>
      </c>
      <c r="S418" s="9"/>
      <c r="T418" s="9"/>
      <c r="U418" s="9">
        <f t="shared" si="105"/>
        <v>0</v>
      </c>
      <c r="V418" s="9"/>
      <c r="W418" s="9"/>
      <c r="X418" s="9">
        <f t="shared" si="106"/>
        <v>0</v>
      </c>
      <c r="Y418" s="9"/>
      <c r="Z418" s="9"/>
      <c r="AA418" s="10">
        <f t="shared" si="107"/>
        <v>0</v>
      </c>
      <c r="AB418" s="11"/>
    </row>
    <row r="419" spans="1:28" ht="15.75" x14ac:dyDescent="0.25">
      <c r="A419" s="32">
        <v>46000</v>
      </c>
      <c r="B419" s="33" t="s">
        <v>231</v>
      </c>
      <c r="C419" s="33"/>
      <c r="D419" s="33"/>
      <c r="E419" s="33" t="s">
        <v>482</v>
      </c>
      <c r="F419" s="57">
        <v>94.5</v>
      </c>
      <c r="G419" s="33" t="s">
        <v>51</v>
      </c>
      <c r="H419" s="33"/>
      <c r="I419" s="33">
        <f t="shared" si="89"/>
        <v>0</v>
      </c>
      <c r="J419" s="83" t="s">
        <v>26</v>
      </c>
      <c r="K419" s="33"/>
      <c r="L419" s="9">
        <f t="shared" si="102"/>
        <v>0</v>
      </c>
      <c r="M419" s="9"/>
      <c r="N419" s="9"/>
      <c r="O419" s="9">
        <f t="shared" si="103"/>
        <v>0</v>
      </c>
      <c r="P419" s="9"/>
      <c r="Q419" s="9"/>
      <c r="R419" s="9">
        <f t="shared" si="104"/>
        <v>0</v>
      </c>
      <c r="S419" s="9"/>
      <c r="T419" s="9"/>
      <c r="U419" s="9">
        <f t="shared" si="105"/>
        <v>0</v>
      </c>
      <c r="V419" s="9"/>
      <c r="W419" s="9"/>
      <c r="X419" s="9">
        <f t="shared" si="106"/>
        <v>0</v>
      </c>
      <c r="Y419" s="9"/>
      <c r="Z419" s="9"/>
      <c r="AA419" s="10">
        <f t="shared" si="107"/>
        <v>0</v>
      </c>
      <c r="AB419" s="11"/>
    </row>
    <row r="420" spans="1:28" ht="15.75" x14ac:dyDescent="0.25">
      <c r="A420" s="32">
        <v>46000</v>
      </c>
      <c r="B420" s="33" t="s">
        <v>231</v>
      </c>
      <c r="C420" s="33"/>
      <c r="D420" s="33"/>
      <c r="E420" s="33" t="s">
        <v>632</v>
      </c>
      <c r="F420" s="33">
        <v>26.9</v>
      </c>
      <c r="G420" s="33" t="s">
        <v>51</v>
      </c>
      <c r="H420" s="33"/>
      <c r="I420" s="33">
        <f t="shared" si="89"/>
        <v>0</v>
      </c>
      <c r="J420" s="83" t="s">
        <v>26</v>
      </c>
      <c r="K420" s="33"/>
      <c r="L420" s="9">
        <f t="shared" si="102"/>
        <v>0</v>
      </c>
      <c r="M420" s="9"/>
      <c r="N420" s="9"/>
      <c r="O420" s="9">
        <f t="shared" si="103"/>
        <v>0</v>
      </c>
      <c r="P420" s="9"/>
      <c r="Q420" s="9"/>
      <c r="R420" s="9">
        <f t="shared" si="104"/>
        <v>0</v>
      </c>
      <c r="S420" s="9"/>
      <c r="T420" s="9"/>
      <c r="U420" s="9">
        <f t="shared" si="105"/>
        <v>0</v>
      </c>
      <c r="V420" s="9"/>
      <c r="W420" s="9"/>
      <c r="X420" s="9">
        <f t="shared" si="106"/>
        <v>0</v>
      </c>
      <c r="Y420" s="9"/>
      <c r="Z420" s="9"/>
      <c r="AA420" s="10">
        <f t="shared" si="107"/>
        <v>0</v>
      </c>
      <c r="AB420" s="11"/>
    </row>
    <row r="421" spans="1:28" ht="15.75" x14ac:dyDescent="0.25">
      <c r="A421" s="32">
        <v>46000</v>
      </c>
      <c r="B421" s="33" t="s">
        <v>332</v>
      </c>
      <c r="C421" s="33"/>
      <c r="D421" s="33" t="s">
        <v>31</v>
      </c>
      <c r="E421" s="33" t="s">
        <v>468</v>
      </c>
      <c r="F421" s="33">
        <v>79.8</v>
      </c>
      <c r="G421" s="33" t="s">
        <v>51</v>
      </c>
      <c r="H421" s="33">
        <v>43000</v>
      </c>
      <c r="I421" s="33">
        <f t="shared" si="89"/>
        <v>3431400</v>
      </c>
      <c r="J421" s="82" t="s">
        <v>38</v>
      </c>
      <c r="K421" s="130" t="s">
        <v>1283</v>
      </c>
      <c r="L421" s="9">
        <f t="shared" si="102"/>
        <v>0</v>
      </c>
      <c r="M421" s="9"/>
      <c r="N421" s="9"/>
      <c r="O421" s="9">
        <f t="shared" si="103"/>
        <v>0</v>
      </c>
      <c r="P421" s="9"/>
      <c r="Q421" s="9"/>
      <c r="R421" s="9">
        <f t="shared" si="104"/>
        <v>0</v>
      </c>
      <c r="S421" s="9"/>
      <c r="T421" s="9"/>
      <c r="U421" s="9">
        <f t="shared" si="105"/>
        <v>0</v>
      </c>
      <c r="V421" s="9"/>
      <c r="W421" s="9"/>
      <c r="X421" s="9">
        <f t="shared" si="106"/>
        <v>0</v>
      </c>
      <c r="Y421" s="9"/>
      <c r="Z421" s="9"/>
      <c r="AA421" s="10">
        <f t="shared" si="107"/>
        <v>3431400</v>
      </c>
      <c r="AB421" s="11"/>
    </row>
    <row r="422" spans="1:28" ht="15.75" x14ac:dyDescent="0.25">
      <c r="A422" s="32">
        <v>46000</v>
      </c>
      <c r="B422" s="33" t="s">
        <v>932</v>
      </c>
      <c r="C422" s="33"/>
      <c r="D422" s="33" t="s">
        <v>31</v>
      </c>
      <c r="E422" s="33" t="s">
        <v>228</v>
      </c>
      <c r="F422" s="33">
        <v>1</v>
      </c>
      <c r="G422" s="33" t="s">
        <v>138</v>
      </c>
      <c r="H422" s="33">
        <v>900000</v>
      </c>
      <c r="I422" s="33">
        <f t="shared" si="89"/>
        <v>900000</v>
      </c>
      <c r="J422" s="37" t="s">
        <v>240</v>
      </c>
      <c r="K422" s="33"/>
      <c r="L422" s="9">
        <f t="shared" si="102"/>
        <v>0</v>
      </c>
      <c r="M422" s="9"/>
      <c r="N422" s="9"/>
      <c r="O422" s="9">
        <f t="shared" si="103"/>
        <v>900000</v>
      </c>
      <c r="P422" s="9">
        <v>900000</v>
      </c>
      <c r="Q422" s="9"/>
      <c r="R422" s="9">
        <f t="shared" si="104"/>
        <v>0</v>
      </c>
      <c r="S422" s="9"/>
      <c r="T422" s="9"/>
      <c r="U422" s="9">
        <f t="shared" si="105"/>
        <v>0</v>
      </c>
      <c r="V422" s="9"/>
      <c r="W422" s="9"/>
      <c r="X422" s="9">
        <f t="shared" si="106"/>
        <v>0</v>
      </c>
      <c r="Y422" s="9"/>
      <c r="Z422" s="9"/>
      <c r="AA422" s="10">
        <f t="shared" si="107"/>
        <v>0</v>
      </c>
      <c r="AB422" s="11">
        <v>46000</v>
      </c>
    </row>
    <row r="423" spans="1:28" ht="15.75" x14ac:dyDescent="0.25">
      <c r="A423" s="32">
        <v>46000</v>
      </c>
      <c r="B423" s="33" t="s">
        <v>48</v>
      </c>
      <c r="C423" s="33"/>
      <c r="D423" s="33" t="s">
        <v>41</v>
      </c>
      <c r="E423" s="33" t="s">
        <v>136</v>
      </c>
      <c r="F423" s="33">
        <v>24.4</v>
      </c>
      <c r="G423" s="33" t="s">
        <v>51</v>
      </c>
      <c r="H423" s="33">
        <v>43000</v>
      </c>
      <c r="I423" s="33">
        <f t="shared" si="89"/>
        <v>1049200</v>
      </c>
      <c r="J423" s="37" t="s">
        <v>240</v>
      </c>
      <c r="K423" s="33" t="s">
        <v>1271</v>
      </c>
      <c r="L423" s="9">
        <f t="shared" si="102"/>
        <v>0</v>
      </c>
      <c r="M423" s="9"/>
      <c r="N423" s="9"/>
      <c r="O423" s="9">
        <f t="shared" si="103"/>
        <v>1049200</v>
      </c>
      <c r="P423" s="9">
        <v>1049200</v>
      </c>
      <c r="Q423" s="9"/>
      <c r="R423" s="9">
        <f t="shared" si="104"/>
        <v>0</v>
      </c>
      <c r="S423" s="9"/>
      <c r="T423" s="9"/>
      <c r="U423" s="9">
        <f t="shared" si="105"/>
        <v>0</v>
      </c>
      <c r="V423" s="9"/>
      <c r="W423" s="9"/>
      <c r="X423" s="9">
        <f t="shared" si="106"/>
        <v>0</v>
      </c>
      <c r="Y423" s="9"/>
      <c r="Z423" s="9"/>
      <c r="AA423" s="10">
        <f t="shared" si="107"/>
        <v>0</v>
      </c>
      <c r="AB423" s="11">
        <v>46002</v>
      </c>
    </row>
    <row r="424" spans="1:28" ht="15.75" x14ac:dyDescent="0.25">
      <c r="A424" s="32">
        <v>46000</v>
      </c>
      <c r="B424" s="33" t="s">
        <v>860</v>
      </c>
      <c r="C424" s="33"/>
      <c r="D424" s="33" t="s">
        <v>41</v>
      </c>
      <c r="E424" s="33" t="s">
        <v>136</v>
      </c>
      <c r="F424" s="33">
        <v>24.2</v>
      </c>
      <c r="G424" s="33" t="s">
        <v>51</v>
      </c>
      <c r="H424" s="33">
        <v>43000</v>
      </c>
      <c r="I424" s="33">
        <f t="shared" si="89"/>
        <v>1040600</v>
      </c>
      <c r="J424" s="37" t="s">
        <v>240</v>
      </c>
      <c r="K424" s="33"/>
      <c r="L424" s="9">
        <f t="shared" si="102"/>
        <v>0</v>
      </c>
      <c r="M424" s="9"/>
      <c r="N424" s="9"/>
      <c r="O424" s="9">
        <f t="shared" si="103"/>
        <v>1040600</v>
      </c>
      <c r="P424" s="9">
        <v>1040600</v>
      </c>
      <c r="Q424" s="9"/>
      <c r="R424" s="9">
        <f t="shared" si="104"/>
        <v>0</v>
      </c>
      <c r="S424" s="9"/>
      <c r="T424" s="9"/>
      <c r="U424" s="9">
        <f t="shared" si="105"/>
        <v>0</v>
      </c>
      <c r="V424" s="9"/>
      <c r="W424" s="9"/>
      <c r="X424" s="9">
        <f t="shared" si="106"/>
        <v>0</v>
      </c>
      <c r="Y424" s="9"/>
      <c r="Z424" s="9"/>
      <c r="AA424" s="10">
        <f t="shared" si="107"/>
        <v>0</v>
      </c>
      <c r="AB424" s="11">
        <v>46000</v>
      </c>
    </row>
    <row r="425" spans="1:28" ht="15.75" x14ac:dyDescent="0.25">
      <c r="A425" s="32">
        <v>46000</v>
      </c>
      <c r="B425" s="33" t="s">
        <v>92</v>
      </c>
      <c r="C425" s="33"/>
      <c r="D425" s="33" t="s">
        <v>31</v>
      </c>
      <c r="E425" s="33" t="s">
        <v>297</v>
      </c>
      <c r="F425" s="33">
        <v>200</v>
      </c>
      <c r="G425" s="33" t="s">
        <v>29</v>
      </c>
      <c r="H425" s="33">
        <v>1800</v>
      </c>
      <c r="I425" s="33">
        <f t="shared" si="89"/>
        <v>360000</v>
      </c>
      <c r="J425" s="37" t="s">
        <v>241</v>
      </c>
      <c r="K425" s="33"/>
      <c r="L425" s="9">
        <f t="shared" si="102"/>
        <v>360000</v>
      </c>
      <c r="M425" s="9">
        <v>360000</v>
      </c>
      <c r="N425" s="9"/>
      <c r="O425" s="9">
        <f t="shared" si="103"/>
        <v>0</v>
      </c>
      <c r="P425" s="9"/>
      <c r="Q425" s="9"/>
      <c r="R425" s="9">
        <f t="shared" si="104"/>
        <v>0</v>
      </c>
      <c r="S425" s="9"/>
      <c r="T425" s="9"/>
      <c r="U425" s="9">
        <f t="shared" si="105"/>
        <v>0</v>
      </c>
      <c r="V425" s="9"/>
      <c r="W425" s="9"/>
      <c r="X425" s="9">
        <f t="shared" si="106"/>
        <v>0</v>
      </c>
      <c r="Y425" s="9"/>
      <c r="Z425" s="9"/>
      <c r="AA425" s="10">
        <f t="shared" si="107"/>
        <v>0</v>
      </c>
      <c r="AB425" s="11">
        <v>46000</v>
      </c>
    </row>
    <row r="426" spans="1:28" ht="15.75" x14ac:dyDescent="0.25">
      <c r="A426" s="32">
        <v>46000</v>
      </c>
      <c r="B426" s="33" t="s">
        <v>92</v>
      </c>
      <c r="C426" s="33"/>
      <c r="D426" s="33" t="s">
        <v>31</v>
      </c>
      <c r="E426" s="33" t="s">
        <v>91</v>
      </c>
      <c r="F426" s="33">
        <v>400</v>
      </c>
      <c r="G426" s="33" t="s">
        <v>29</v>
      </c>
      <c r="H426" s="33">
        <v>3700</v>
      </c>
      <c r="I426" s="33">
        <f t="shared" si="89"/>
        <v>1480000</v>
      </c>
      <c r="J426" s="37" t="s">
        <v>241</v>
      </c>
      <c r="K426" s="33"/>
      <c r="L426" s="9">
        <f t="shared" si="102"/>
        <v>1480000</v>
      </c>
      <c r="M426" s="9">
        <v>1480000</v>
      </c>
      <c r="N426" s="9"/>
      <c r="O426" s="9">
        <f t="shared" si="103"/>
        <v>0</v>
      </c>
      <c r="P426" s="9"/>
      <c r="Q426" s="9"/>
      <c r="R426" s="9">
        <f t="shared" si="104"/>
        <v>0</v>
      </c>
      <c r="S426" s="9"/>
      <c r="T426" s="9"/>
      <c r="U426" s="9">
        <f t="shared" si="105"/>
        <v>0</v>
      </c>
      <c r="V426" s="9"/>
      <c r="W426" s="9"/>
      <c r="X426" s="9">
        <f t="shared" si="106"/>
        <v>0</v>
      </c>
      <c r="Y426" s="9"/>
      <c r="Z426" s="9"/>
      <c r="AA426" s="10">
        <f t="shared" si="107"/>
        <v>0</v>
      </c>
      <c r="AB426" s="11">
        <v>46000</v>
      </c>
    </row>
    <row r="427" spans="1:28" ht="15.75" x14ac:dyDescent="0.25">
      <c r="A427" s="32">
        <v>46000</v>
      </c>
      <c r="B427" s="33" t="s">
        <v>121</v>
      </c>
      <c r="C427" s="33"/>
      <c r="D427" s="33" t="s">
        <v>31</v>
      </c>
      <c r="E427" s="33" t="s">
        <v>123</v>
      </c>
      <c r="F427" s="33">
        <v>20</v>
      </c>
      <c r="G427" s="33" t="s">
        <v>51</v>
      </c>
      <c r="H427" s="33">
        <v>100000</v>
      </c>
      <c r="I427" s="33">
        <f t="shared" si="89"/>
        <v>2000000</v>
      </c>
      <c r="J427" s="37" t="s">
        <v>240</v>
      </c>
      <c r="K427" s="33" t="s">
        <v>1271</v>
      </c>
      <c r="L427" s="9">
        <f t="shared" ref="L427:L433" si="108">M427+N427</f>
        <v>0</v>
      </c>
      <c r="M427" s="9"/>
      <c r="N427" s="9"/>
      <c r="O427" s="9">
        <f t="shared" ref="O427:O433" si="109">P427+Q427</f>
        <v>2000000</v>
      </c>
      <c r="P427" s="9">
        <v>2000000</v>
      </c>
      <c r="Q427" s="9"/>
      <c r="R427" s="9">
        <f t="shared" ref="R427:R433" si="110">S427+T427</f>
        <v>0</v>
      </c>
      <c r="S427" s="9"/>
      <c r="T427" s="9"/>
      <c r="U427" s="9">
        <f t="shared" ref="U427:U433" si="111">V427+W427</f>
        <v>0</v>
      </c>
      <c r="V427" s="9"/>
      <c r="W427" s="9"/>
      <c r="X427" s="9">
        <f t="shared" ref="X427:X433" si="112">Y427+Z427</f>
        <v>0</v>
      </c>
      <c r="Y427" s="9"/>
      <c r="Z427" s="9"/>
      <c r="AA427" s="10">
        <f t="shared" ref="AA427:AA433" si="113">C427+I427-L427-O427-U427-X427-R427</f>
        <v>0</v>
      </c>
      <c r="AB427" s="11">
        <v>46001</v>
      </c>
    </row>
    <row r="428" spans="1:28" ht="15.75" x14ac:dyDescent="0.25">
      <c r="A428" s="32">
        <v>46000</v>
      </c>
      <c r="B428" s="33" t="s">
        <v>258</v>
      </c>
      <c r="C428" s="33"/>
      <c r="D428" s="33" t="s">
        <v>31</v>
      </c>
      <c r="E428" s="33" t="s">
        <v>102</v>
      </c>
      <c r="F428" s="78">
        <v>24</v>
      </c>
      <c r="G428" s="33" t="s">
        <v>74</v>
      </c>
      <c r="H428" s="33">
        <v>65000</v>
      </c>
      <c r="I428" s="33">
        <f t="shared" si="89"/>
        <v>1560000</v>
      </c>
      <c r="J428" s="37" t="s">
        <v>240</v>
      </c>
      <c r="K428" s="33" t="s">
        <v>1283</v>
      </c>
      <c r="L428" s="9">
        <f t="shared" si="108"/>
        <v>0</v>
      </c>
      <c r="M428" s="9"/>
      <c r="N428" s="9"/>
      <c r="O428" s="9">
        <f t="shared" si="109"/>
        <v>1560000</v>
      </c>
      <c r="P428" s="9">
        <v>1560000</v>
      </c>
      <c r="Q428" s="9"/>
      <c r="R428" s="9">
        <f t="shared" si="110"/>
        <v>0</v>
      </c>
      <c r="S428" s="9"/>
      <c r="T428" s="9"/>
      <c r="U428" s="9">
        <f t="shared" si="111"/>
        <v>0</v>
      </c>
      <c r="V428" s="9"/>
      <c r="W428" s="9"/>
      <c r="X428" s="9">
        <f t="shared" si="112"/>
        <v>0</v>
      </c>
      <c r="Y428" s="9"/>
      <c r="Z428" s="9"/>
      <c r="AA428" s="10">
        <f t="shared" si="113"/>
        <v>0</v>
      </c>
      <c r="AB428" s="11">
        <v>46007</v>
      </c>
    </row>
    <row r="429" spans="1:28" ht="15.75" x14ac:dyDescent="0.25">
      <c r="A429" s="32">
        <v>46000</v>
      </c>
      <c r="B429" s="33" t="s">
        <v>369</v>
      </c>
      <c r="C429" s="33"/>
      <c r="D429" s="33" t="s">
        <v>31</v>
      </c>
      <c r="E429" s="33" t="s">
        <v>315</v>
      </c>
      <c r="F429" s="33">
        <v>600</v>
      </c>
      <c r="G429" s="33" t="s">
        <v>29</v>
      </c>
      <c r="H429" s="33">
        <v>5400</v>
      </c>
      <c r="I429" s="33">
        <f t="shared" si="89"/>
        <v>3240000</v>
      </c>
      <c r="J429" s="37" t="s">
        <v>240</v>
      </c>
      <c r="K429" s="33" t="s">
        <v>1312</v>
      </c>
      <c r="L429" s="9">
        <f t="shared" si="108"/>
        <v>0</v>
      </c>
      <c r="M429" s="9"/>
      <c r="N429" s="9"/>
      <c r="O429" s="9">
        <f t="shared" si="109"/>
        <v>3240000</v>
      </c>
      <c r="P429" s="9">
        <v>3240000</v>
      </c>
      <c r="Q429" s="9"/>
      <c r="R429" s="9">
        <f t="shared" si="110"/>
        <v>0</v>
      </c>
      <c r="S429" s="9"/>
      <c r="T429" s="9"/>
      <c r="U429" s="9">
        <f t="shared" si="111"/>
        <v>0</v>
      </c>
      <c r="V429" s="9"/>
      <c r="W429" s="9"/>
      <c r="X429" s="9">
        <f t="shared" si="112"/>
        <v>0</v>
      </c>
      <c r="Y429" s="9"/>
      <c r="Z429" s="9"/>
      <c r="AA429" s="10">
        <f t="shared" si="113"/>
        <v>0</v>
      </c>
      <c r="AB429" s="11">
        <v>46001</v>
      </c>
    </row>
    <row r="430" spans="1:28" ht="15.75" x14ac:dyDescent="0.25">
      <c r="A430" s="32">
        <v>46000</v>
      </c>
      <c r="B430" s="33" t="s">
        <v>189</v>
      </c>
      <c r="C430" s="33"/>
      <c r="D430" s="33" t="s">
        <v>31</v>
      </c>
      <c r="E430" s="33" t="s">
        <v>297</v>
      </c>
      <c r="F430" s="33">
        <v>600</v>
      </c>
      <c r="G430" s="33" t="s">
        <v>29</v>
      </c>
      <c r="H430" s="33">
        <v>1800</v>
      </c>
      <c r="I430" s="33">
        <f t="shared" si="89"/>
        <v>1080000</v>
      </c>
      <c r="J430" s="37" t="s">
        <v>241</v>
      </c>
      <c r="K430" s="33"/>
      <c r="L430" s="9">
        <f t="shared" si="108"/>
        <v>0</v>
      </c>
      <c r="M430" s="9"/>
      <c r="N430" s="9"/>
      <c r="O430" s="9">
        <f t="shared" si="109"/>
        <v>0</v>
      </c>
      <c r="P430" s="9"/>
      <c r="Q430" s="9"/>
      <c r="R430" s="9">
        <f t="shared" si="110"/>
        <v>1080000</v>
      </c>
      <c r="S430" s="9">
        <v>1080000</v>
      </c>
      <c r="T430" s="9"/>
      <c r="U430" s="9">
        <f t="shared" si="111"/>
        <v>0</v>
      </c>
      <c r="V430" s="9"/>
      <c r="W430" s="9"/>
      <c r="X430" s="9">
        <f t="shared" si="112"/>
        <v>0</v>
      </c>
      <c r="Y430" s="9"/>
      <c r="Z430" s="9"/>
      <c r="AA430" s="10">
        <f t="shared" si="113"/>
        <v>0</v>
      </c>
      <c r="AB430" s="11">
        <v>46000</v>
      </c>
    </row>
    <row r="431" spans="1:28" ht="15.75" x14ac:dyDescent="0.25">
      <c r="A431" s="32">
        <v>46000</v>
      </c>
      <c r="B431" s="33" t="s">
        <v>944</v>
      </c>
      <c r="C431" s="33"/>
      <c r="D431" s="33" t="s">
        <v>41</v>
      </c>
      <c r="E431" s="33" t="s">
        <v>468</v>
      </c>
      <c r="F431" s="33">
        <v>64.7</v>
      </c>
      <c r="G431" s="33" t="s">
        <v>51</v>
      </c>
      <c r="H431" s="33">
        <v>43000</v>
      </c>
      <c r="I431" s="33">
        <f t="shared" si="89"/>
        <v>2782100</v>
      </c>
      <c r="J431" s="37" t="s">
        <v>241</v>
      </c>
      <c r="K431" s="33" t="s">
        <v>1271</v>
      </c>
      <c r="L431" s="9">
        <f t="shared" si="108"/>
        <v>0</v>
      </c>
      <c r="M431" s="9"/>
      <c r="N431" s="9"/>
      <c r="O431" s="9">
        <f t="shared" si="109"/>
        <v>0</v>
      </c>
      <c r="P431" s="9"/>
      <c r="Q431" s="9"/>
      <c r="R431" s="9">
        <f t="shared" si="110"/>
        <v>2782100</v>
      </c>
      <c r="S431" s="9">
        <v>2782100</v>
      </c>
      <c r="T431" s="9"/>
      <c r="U431" s="9">
        <f t="shared" si="111"/>
        <v>0</v>
      </c>
      <c r="V431" s="9"/>
      <c r="W431" s="9"/>
      <c r="X431" s="9">
        <f t="shared" si="112"/>
        <v>0</v>
      </c>
      <c r="Y431" s="9"/>
      <c r="Z431" s="9"/>
      <c r="AA431" s="10">
        <f t="shared" si="113"/>
        <v>0</v>
      </c>
      <c r="AB431" s="11">
        <v>46001</v>
      </c>
    </row>
    <row r="432" spans="1:28" ht="15.75" x14ac:dyDescent="0.25">
      <c r="A432" s="32">
        <v>46000</v>
      </c>
      <c r="B432" s="33" t="s">
        <v>631</v>
      </c>
      <c r="C432" s="33"/>
      <c r="D432" s="33" t="s">
        <v>31</v>
      </c>
      <c r="E432" s="33" t="s">
        <v>616</v>
      </c>
      <c r="F432" s="33">
        <v>54</v>
      </c>
      <c r="G432" s="33" t="s">
        <v>51</v>
      </c>
      <c r="H432" s="33">
        <v>107000</v>
      </c>
      <c r="I432" s="33">
        <f t="shared" si="89"/>
        <v>5778000</v>
      </c>
      <c r="J432" s="37" t="s">
        <v>241</v>
      </c>
      <c r="K432" s="90" t="s">
        <v>1312</v>
      </c>
      <c r="L432" s="9">
        <f t="shared" si="108"/>
        <v>5778000</v>
      </c>
      <c r="M432" s="9">
        <v>5778000</v>
      </c>
      <c r="N432" s="9"/>
      <c r="O432" s="9">
        <f t="shared" si="109"/>
        <v>0</v>
      </c>
      <c r="P432" s="9"/>
      <c r="Q432" s="9"/>
      <c r="R432" s="9">
        <f t="shared" si="110"/>
        <v>0</v>
      </c>
      <c r="S432" s="9"/>
      <c r="T432" s="9"/>
      <c r="U432" s="9">
        <f t="shared" si="111"/>
        <v>0</v>
      </c>
      <c r="V432" s="9"/>
      <c r="W432" s="9"/>
      <c r="X432" s="9">
        <f t="shared" si="112"/>
        <v>0</v>
      </c>
      <c r="Y432" s="9"/>
      <c r="Z432" s="9"/>
      <c r="AA432" s="10">
        <f t="shared" si="113"/>
        <v>0</v>
      </c>
      <c r="AB432" s="11">
        <v>46006</v>
      </c>
    </row>
    <row r="433" spans="1:28" ht="15.75" x14ac:dyDescent="0.25">
      <c r="A433" s="32">
        <v>46000</v>
      </c>
      <c r="B433" s="33" t="s">
        <v>1121</v>
      </c>
      <c r="C433" s="33"/>
      <c r="D433" s="33" t="s">
        <v>31</v>
      </c>
      <c r="E433" s="33" t="s">
        <v>110</v>
      </c>
      <c r="F433" s="33">
        <v>1000</v>
      </c>
      <c r="G433" s="33" t="s">
        <v>29</v>
      </c>
      <c r="H433" s="33">
        <v>2000</v>
      </c>
      <c r="I433" s="33">
        <f t="shared" si="89"/>
        <v>2000000</v>
      </c>
      <c r="J433" s="37" t="s">
        <v>240</v>
      </c>
      <c r="K433" s="33"/>
      <c r="L433" s="9">
        <f t="shared" si="108"/>
        <v>0</v>
      </c>
      <c r="M433" s="9"/>
      <c r="N433" s="9"/>
      <c r="O433" s="9">
        <f t="shared" si="109"/>
        <v>2000000</v>
      </c>
      <c r="P433" s="9">
        <v>2000000</v>
      </c>
      <c r="Q433" s="9"/>
      <c r="R433" s="9">
        <f t="shared" si="110"/>
        <v>0</v>
      </c>
      <c r="S433" s="9"/>
      <c r="T433" s="9"/>
      <c r="U433" s="9">
        <f t="shared" si="111"/>
        <v>0</v>
      </c>
      <c r="V433" s="9"/>
      <c r="W433" s="9"/>
      <c r="X433" s="9">
        <f t="shared" si="112"/>
        <v>0</v>
      </c>
      <c r="Y433" s="9"/>
      <c r="Z433" s="9"/>
      <c r="AA433" s="10">
        <f t="shared" si="113"/>
        <v>0</v>
      </c>
      <c r="AB433" s="11">
        <v>46000</v>
      </c>
    </row>
    <row r="434" spans="1:28" ht="15.75" x14ac:dyDescent="0.25">
      <c r="A434" s="32">
        <v>46000</v>
      </c>
      <c r="B434" s="33" t="s">
        <v>268</v>
      </c>
      <c r="C434" s="33"/>
      <c r="D434" s="33" t="s">
        <v>41</v>
      </c>
      <c r="E434" s="33" t="s">
        <v>155</v>
      </c>
      <c r="F434" s="33">
        <v>100</v>
      </c>
      <c r="G434" s="33" t="s">
        <v>29</v>
      </c>
      <c r="H434" s="33">
        <v>4000</v>
      </c>
      <c r="I434" s="33">
        <f t="shared" si="89"/>
        <v>400000</v>
      </c>
      <c r="J434" s="37" t="s">
        <v>240</v>
      </c>
      <c r="K434" s="33" t="s">
        <v>1312</v>
      </c>
      <c r="L434" s="9">
        <f t="shared" ref="L434:L435" si="114">M434+N434</f>
        <v>0</v>
      </c>
      <c r="M434" s="9"/>
      <c r="N434" s="9"/>
      <c r="O434" s="9">
        <f t="shared" ref="O434:O435" si="115">P434+Q434</f>
        <v>400000</v>
      </c>
      <c r="P434" s="9">
        <v>400000</v>
      </c>
      <c r="Q434" s="9"/>
      <c r="R434" s="9">
        <f t="shared" ref="R434:R435" si="116">S434+T434</f>
        <v>0</v>
      </c>
      <c r="S434" s="9"/>
      <c r="T434" s="9"/>
      <c r="U434" s="9">
        <f t="shared" ref="U434:U435" si="117">V434+W434</f>
        <v>0</v>
      </c>
      <c r="V434" s="9"/>
      <c r="W434" s="9"/>
      <c r="X434" s="9">
        <f t="shared" ref="X434:X435" si="118">Y434+Z434</f>
        <v>0</v>
      </c>
      <c r="Y434" s="9"/>
      <c r="Z434" s="9"/>
      <c r="AA434" s="10">
        <f t="shared" ref="AA434:AA435" si="119">C434+I434-L434-O434-U434-X434-R434</f>
        <v>0</v>
      </c>
      <c r="AB434" s="11">
        <v>46001</v>
      </c>
    </row>
    <row r="435" spans="1:28" ht="15.75" x14ac:dyDescent="0.25">
      <c r="A435" s="32">
        <v>46000</v>
      </c>
      <c r="B435" s="33" t="s">
        <v>1313</v>
      </c>
      <c r="C435" s="33"/>
      <c r="D435" s="33" t="s">
        <v>31</v>
      </c>
      <c r="E435" s="33" t="s">
        <v>148</v>
      </c>
      <c r="F435" s="33">
        <v>25</v>
      </c>
      <c r="G435" s="33" t="s">
        <v>51</v>
      </c>
      <c r="H435" s="33">
        <v>60800</v>
      </c>
      <c r="I435" s="33">
        <f t="shared" si="89"/>
        <v>1520000</v>
      </c>
      <c r="J435" s="37" t="s">
        <v>240</v>
      </c>
      <c r="K435" s="33"/>
      <c r="L435" s="9">
        <f t="shared" si="114"/>
        <v>0</v>
      </c>
      <c r="M435" s="9"/>
      <c r="N435" s="9"/>
      <c r="O435" s="9">
        <f t="shared" si="115"/>
        <v>1520000</v>
      </c>
      <c r="P435" s="9">
        <v>1520000</v>
      </c>
      <c r="Q435" s="9"/>
      <c r="R435" s="9">
        <f t="shared" si="116"/>
        <v>0</v>
      </c>
      <c r="S435" s="9"/>
      <c r="T435" s="9"/>
      <c r="U435" s="9">
        <f t="shared" si="117"/>
        <v>0</v>
      </c>
      <c r="V435" s="9"/>
      <c r="W435" s="9"/>
      <c r="X435" s="9">
        <f t="shared" si="118"/>
        <v>0</v>
      </c>
      <c r="Y435" s="9"/>
      <c r="Z435" s="9"/>
      <c r="AA435" s="10">
        <f t="shared" si="119"/>
        <v>0</v>
      </c>
      <c r="AB435" s="11">
        <v>46000</v>
      </c>
    </row>
    <row r="436" spans="1:28" ht="15.75" x14ac:dyDescent="0.25">
      <c r="A436" s="32">
        <v>46000</v>
      </c>
      <c r="B436" s="33" t="s">
        <v>170</v>
      </c>
      <c r="C436" s="33"/>
      <c r="D436" s="33" t="s">
        <v>31</v>
      </c>
      <c r="E436" s="33" t="s">
        <v>110</v>
      </c>
      <c r="F436" s="33">
        <v>800</v>
      </c>
      <c r="G436" s="33" t="s">
        <v>29</v>
      </c>
      <c r="H436" s="33">
        <v>1900</v>
      </c>
      <c r="I436" s="33">
        <f t="shared" si="89"/>
        <v>1520000</v>
      </c>
      <c r="J436" s="37" t="s">
        <v>241</v>
      </c>
      <c r="K436" s="33"/>
      <c r="L436" s="9">
        <f t="shared" ref="L436" si="120">M436+N436</f>
        <v>1520000</v>
      </c>
      <c r="M436" s="9">
        <v>1520000</v>
      </c>
      <c r="N436" s="9"/>
      <c r="O436" s="9">
        <f t="shared" ref="O436" si="121">P436+Q436</f>
        <v>0</v>
      </c>
      <c r="P436" s="9"/>
      <c r="Q436" s="9"/>
      <c r="R436" s="9">
        <f t="shared" ref="R436" si="122">S436+T436</f>
        <v>0</v>
      </c>
      <c r="S436" s="9"/>
      <c r="T436" s="9"/>
      <c r="U436" s="9">
        <f t="shared" ref="U436" si="123">V436+W436</f>
        <v>0</v>
      </c>
      <c r="V436" s="9"/>
      <c r="W436" s="9"/>
      <c r="X436" s="9">
        <f t="shared" ref="X436" si="124">Y436+Z436</f>
        <v>0</v>
      </c>
      <c r="Y436" s="9"/>
      <c r="Z436" s="9"/>
      <c r="AA436" s="10">
        <f t="shared" ref="AA436" si="125">C436+I436-L436-O436-U436-X436-R436</f>
        <v>0</v>
      </c>
      <c r="AB436" s="11">
        <v>46000</v>
      </c>
    </row>
    <row r="437" spans="1:28" ht="15.75" x14ac:dyDescent="0.25">
      <c r="A437" s="32">
        <v>46000</v>
      </c>
      <c r="B437" s="33" t="s">
        <v>217</v>
      </c>
      <c r="C437" s="33"/>
      <c r="D437" s="33" t="s">
        <v>41</v>
      </c>
      <c r="E437" s="33" t="s">
        <v>78</v>
      </c>
      <c r="F437" s="33">
        <v>2.5</v>
      </c>
      <c r="G437" s="33" t="s">
        <v>51</v>
      </c>
      <c r="H437" s="33">
        <v>82000</v>
      </c>
      <c r="I437" s="33">
        <f t="shared" si="89"/>
        <v>205000</v>
      </c>
      <c r="J437" s="82" t="s">
        <v>38</v>
      </c>
      <c r="K437" s="107" t="s">
        <v>1271</v>
      </c>
      <c r="L437" s="9">
        <f t="shared" ref="L437:L448" si="126">M437+N437</f>
        <v>0</v>
      </c>
      <c r="M437" s="9"/>
      <c r="N437" s="9"/>
      <c r="O437" s="9">
        <f t="shared" ref="O437:O448" si="127">P437+Q437</f>
        <v>0</v>
      </c>
      <c r="P437" s="9"/>
      <c r="Q437" s="9"/>
      <c r="R437" s="9">
        <f t="shared" ref="R437:R448" si="128">S437+T437</f>
        <v>0</v>
      </c>
      <c r="S437" s="9"/>
      <c r="T437" s="9"/>
      <c r="U437" s="9">
        <f t="shared" ref="U437:U448" si="129">V437+W437</f>
        <v>0</v>
      </c>
      <c r="V437" s="9"/>
      <c r="W437" s="9"/>
      <c r="X437" s="9">
        <f t="shared" ref="X437:X448" si="130">Y437+Z437</f>
        <v>0</v>
      </c>
      <c r="Y437" s="9"/>
      <c r="Z437" s="9"/>
      <c r="AA437" s="10">
        <f t="shared" ref="AA437:AA448" si="131">C437+I437-L437-O437-U437-X437-R437</f>
        <v>205000</v>
      </c>
      <c r="AB437" s="11"/>
    </row>
    <row r="438" spans="1:28" ht="15.75" x14ac:dyDescent="0.25">
      <c r="A438" s="32">
        <v>46000</v>
      </c>
      <c r="B438" s="33" t="s">
        <v>217</v>
      </c>
      <c r="C438" s="33"/>
      <c r="D438" s="33" t="s">
        <v>41</v>
      </c>
      <c r="E438" s="33" t="s">
        <v>77</v>
      </c>
      <c r="F438" s="33">
        <v>2.5</v>
      </c>
      <c r="G438" s="33" t="s">
        <v>51</v>
      </c>
      <c r="H438" s="33">
        <v>82000</v>
      </c>
      <c r="I438" s="33">
        <f t="shared" si="89"/>
        <v>205000</v>
      </c>
      <c r="J438" s="82" t="s">
        <v>38</v>
      </c>
      <c r="K438" s="107" t="s">
        <v>1271</v>
      </c>
      <c r="L438" s="9">
        <f t="shared" si="126"/>
        <v>0</v>
      </c>
      <c r="M438" s="9"/>
      <c r="N438" s="9"/>
      <c r="O438" s="9">
        <f t="shared" si="127"/>
        <v>0</v>
      </c>
      <c r="P438" s="9"/>
      <c r="Q438" s="9"/>
      <c r="R438" s="9">
        <f t="shared" si="128"/>
        <v>0</v>
      </c>
      <c r="S438" s="9"/>
      <c r="T438" s="9"/>
      <c r="U438" s="9">
        <f t="shared" si="129"/>
        <v>0</v>
      </c>
      <c r="V438" s="9"/>
      <c r="W438" s="9"/>
      <c r="X438" s="9">
        <f t="shared" si="130"/>
        <v>0</v>
      </c>
      <c r="Y438" s="9"/>
      <c r="Z438" s="9"/>
      <c r="AA438" s="10">
        <f t="shared" si="131"/>
        <v>205000</v>
      </c>
      <c r="AB438" s="11"/>
    </row>
    <row r="439" spans="1:28" ht="15.75" x14ac:dyDescent="0.25">
      <c r="A439" s="32">
        <v>46000</v>
      </c>
      <c r="B439" s="33" t="s">
        <v>217</v>
      </c>
      <c r="C439" s="33"/>
      <c r="D439" s="33" t="s">
        <v>41</v>
      </c>
      <c r="E439" s="33" t="s">
        <v>235</v>
      </c>
      <c r="F439" s="33">
        <v>2.5</v>
      </c>
      <c r="G439" s="33" t="s">
        <v>51</v>
      </c>
      <c r="H439" s="33">
        <v>90000</v>
      </c>
      <c r="I439" s="33">
        <f t="shared" si="89"/>
        <v>225000</v>
      </c>
      <c r="J439" s="82" t="s">
        <v>38</v>
      </c>
      <c r="K439" s="107" t="s">
        <v>1271</v>
      </c>
      <c r="L439" s="9">
        <f t="shared" si="126"/>
        <v>0</v>
      </c>
      <c r="M439" s="9"/>
      <c r="N439" s="9"/>
      <c r="O439" s="9">
        <f t="shared" si="127"/>
        <v>0</v>
      </c>
      <c r="P439" s="9"/>
      <c r="Q439" s="9"/>
      <c r="R439" s="9">
        <f t="shared" si="128"/>
        <v>0</v>
      </c>
      <c r="S439" s="9"/>
      <c r="T439" s="9"/>
      <c r="U439" s="9">
        <f t="shared" si="129"/>
        <v>0</v>
      </c>
      <c r="V439" s="9"/>
      <c r="W439" s="9"/>
      <c r="X439" s="9">
        <f t="shared" si="130"/>
        <v>0</v>
      </c>
      <c r="Y439" s="9"/>
      <c r="Z439" s="9"/>
      <c r="AA439" s="10">
        <f t="shared" si="131"/>
        <v>225000</v>
      </c>
      <c r="AB439" s="11"/>
    </row>
    <row r="440" spans="1:28" ht="15.75" x14ac:dyDescent="0.25">
      <c r="A440" s="32">
        <v>46000</v>
      </c>
      <c r="B440" s="33" t="s">
        <v>217</v>
      </c>
      <c r="C440" s="33"/>
      <c r="D440" s="33" t="s">
        <v>41</v>
      </c>
      <c r="E440" s="33" t="s">
        <v>102</v>
      </c>
      <c r="F440" s="33">
        <v>2</v>
      </c>
      <c r="G440" s="33" t="s">
        <v>74</v>
      </c>
      <c r="H440" s="33">
        <v>65000</v>
      </c>
      <c r="I440" s="33">
        <f t="shared" si="89"/>
        <v>130000</v>
      </c>
      <c r="J440" s="82" t="s">
        <v>38</v>
      </c>
      <c r="K440" s="107" t="s">
        <v>1271</v>
      </c>
      <c r="L440" s="9">
        <f t="shared" si="126"/>
        <v>0</v>
      </c>
      <c r="M440" s="9"/>
      <c r="N440" s="9"/>
      <c r="O440" s="9">
        <f t="shared" si="127"/>
        <v>0</v>
      </c>
      <c r="P440" s="9"/>
      <c r="Q440" s="9"/>
      <c r="R440" s="9">
        <f t="shared" si="128"/>
        <v>0</v>
      </c>
      <c r="S440" s="9"/>
      <c r="T440" s="9"/>
      <c r="U440" s="9">
        <f t="shared" si="129"/>
        <v>0</v>
      </c>
      <c r="V440" s="9"/>
      <c r="W440" s="9"/>
      <c r="X440" s="9">
        <f t="shared" si="130"/>
        <v>0</v>
      </c>
      <c r="Y440" s="9"/>
      <c r="Z440" s="9"/>
      <c r="AA440" s="10">
        <f t="shared" si="131"/>
        <v>130000</v>
      </c>
      <c r="AB440" s="11"/>
    </row>
    <row r="441" spans="1:28" ht="15.75" x14ac:dyDescent="0.25">
      <c r="A441" s="32">
        <v>46000</v>
      </c>
      <c r="B441" s="33" t="s">
        <v>217</v>
      </c>
      <c r="C441" s="33"/>
      <c r="D441" s="33" t="s">
        <v>41</v>
      </c>
      <c r="E441" s="33" t="s">
        <v>122</v>
      </c>
      <c r="F441" s="33">
        <v>1</v>
      </c>
      <c r="G441" s="33" t="s">
        <v>51</v>
      </c>
      <c r="H441" s="33">
        <v>70000</v>
      </c>
      <c r="I441" s="33">
        <f t="shared" si="89"/>
        <v>70000</v>
      </c>
      <c r="J441" s="82" t="s">
        <v>38</v>
      </c>
      <c r="K441" s="107" t="s">
        <v>1271</v>
      </c>
      <c r="L441" s="9">
        <f t="shared" si="126"/>
        <v>0</v>
      </c>
      <c r="M441" s="9"/>
      <c r="N441" s="9"/>
      <c r="O441" s="9">
        <f t="shared" si="127"/>
        <v>0</v>
      </c>
      <c r="P441" s="9"/>
      <c r="Q441" s="9"/>
      <c r="R441" s="9">
        <f t="shared" si="128"/>
        <v>0</v>
      </c>
      <c r="S441" s="9"/>
      <c r="T441" s="9"/>
      <c r="U441" s="9">
        <f t="shared" si="129"/>
        <v>0</v>
      </c>
      <c r="V441" s="9"/>
      <c r="W441" s="9"/>
      <c r="X441" s="9">
        <f t="shared" si="130"/>
        <v>0</v>
      </c>
      <c r="Y441" s="9"/>
      <c r="Z441" s="9"/>
      <c r="AA441" s="10">
        <f t="shared" si="131"/>
        <v>70000</v>
      </c>
      <c r="AB441" s="11"/>
    </row>
    <row r="442" spans="1:28" ht="15.75" x14ac:dyDescent="0.25">
      <c r="A442" s="32">
        <v>46000</v>
      </c>
      <c r="B442" s="33" t="s">
        <v>193</v>
      </c>
      <c r="C442" s="33"/>
      <c r="D442" s="33" t="s">
        <v>41</v>
      </c>
      <c r="E442" s="33" t="s">
        <v>315</v>
      </c>
      <c r="F442" s="33">
        <v>2000</v>
      </c>
      <c r="G442" s="33" t="s">
        <v>29</v>
      </c>
      <c r="H442" s="33">
        <v>5400</v>
      </c>
      <c r="I442" s="33">
        <f t="shared" si="89"/>
        <v>10800000</v>
      </c>
      <c r="J442" s="37" t="s">
        <v>240</v>
      </c>
      <c r="K442" s="33"/>
      <c r="L442" s="9">
        <f t="shared" si="126"/>
        <v>0</v>
      </c>
      <c r="M442" s="9"/>
      <c r="N442" s="9"/>
      <c r="O442" s="9">
        <f t="shared" si="127"/>
        <v>10800000</v>
      </c>
      <c r="P442" s="9">
        <v>10800000</v>
      </c>
      <c r="Q442" s="9"/>
      <c r="R442" s="9">
        <f t="shared" si="128"/>
        <v>0</v>
      </c>
      <c r="S442" s="9"/>
      <c r="T442" s="9"/>
      <c r="U442" s="9">
        <f t="shared" si="129"/>
        <v>0</v>
      </c>
      <c r="V442" s="9"/>
      <c r="W442" s="9"/>
      <c r="X442" s="9">
        <f t="shared" si="130"/>
        <v>0</v>
      </c>
      <c r="Y442" s="9"/>
      <c r="Z442" s="9"/>
      <c r="AA442" s="10">
        <f t="shared" si="131"/>
        <v>0</v>
      </c>
      <c r="AB442" s="11">
        <v>46000</v>
      </c>
    </row>
    <row r="443" spans="1:28" ht="15.75" x14ac:dyDescent="0.25">
      <c r="A443" s="32">
        <v>46000</v>
      </c>
      <c r="B443" s="33" t="s">
        <v>214</v>
      </c>
      <c r="C443" s="33"/>
      <c r="D443" s="33" t="s">
        <v>41</v>
      </c>
      <c r="E443" s="33" t="s">
        <v>304</v>
      </c>
      <c r="F443" s="33">
        <v>33</v>
      </c>
      <c r="G443" s="33" t="s">
        <v>51</v>
      </c>
      <c r="H443" s="33">
        <v>43000</v>
      </c>
      <c r="I443" s="33">
        <f t="shared" si="89"/>
        <v>1419000</v>
      </c>
      <c r="J443" s="37" t="s">
        <v>240</v>
      </c>
      <c r="K443" s="33"/>
      <c r="L443" s="9">
        <f t="shared" si="126"/>
        <v>0</v>
      </c>
      <c r="M443" s="9"/>
      <c r="N443" s="9"/>
      <c r="O443" s="9">
        <f t="shared" si="127"/>
        <v>1419000</v>
      </c>
      <c r="P443" s="9">
        <v>1419000</v>
      </c>
      <c r="Q443" s="9"/>
      <c r="R443" s="9">
        <f t="shared" si="128"/>
        <v>0</v>
      </c>
      <c r="S443" s="9"/>
      <c r="T443" s="9"/>
      <c r="U443" s="9">
        <f t="shared" si="129"/>
        <v>0</v>
      </c>
      <c r="V443" s="9"/>
      <c r="W443" s="9"/>
      <c r="X443" s="9">
        <f t="shared" si="130"/>
        <v>0</v>
      </c>
      <c r="Y443" s="9"/>
      <c r="Z443" s="9"/>
      <c r="AA443" s="10">
        <f t="shared" si="131"/>
        <v>0</v>
      </c>
      <c r="AB443" s="11">
        <v>46000</v>
      </c>
    </row>
    <row r="444" spans="1:28" ht="15.75" x14ac:dyDescent="0.25">
      <c r="A444" s="32">
        <v>46000</v>
      </c>
      <c r="B444" s="33" t="s">
        <v>214</v>
      </c>
      <c r="C444" s="33"/>
      <c r="D444" s="33" t="s">
        <v>41</v>
      </c>
      <c r="E444" s="33" t="s">
        <v>480</v>
      </c>
      <c r="F444" s="33">
        <v>10</v>
      </c>
      <c r="G444" s="81" t="s">
        <v>25</v>
      </c>
      <c r="H444" s="33">
        <v>25000</v>
      </c>
      <c r="I444" s="33">
        <f t="shared" si="89"/>
        <v>250000</v>
      </c>
      <c r="J444" s="37" t="s">
        <v>240</v>
      </c>
      <c r="K444" s="33" t="s">
        <v>1312</v>
      </c>
      <c r="L444" s="9">
        <f t="shared" si="126"/>
        <v>0</v>
      </c>
      <c r="M444" s="9"/>
      <c r="N444" s="9"/>
      <c r="O444" s="9">
        <f t="shared" si="127"/>
        <v>250000</v>
      </c>
      <c r="P444" s="9">
        <v>250000</v>
      </c>
      <c r="Q444" s="9"/>
      <c r="R444" s="9">
        <f t="shared" si="128"/>
        <v>0</v>
      </c>
      <c r="S444" s="9"/>
      <c r="T444" s="9"/>
      <c r="U444" s="9">
        <f t="shared" si="129"/>
        <v>0</v>
      </c>
      <c r="V444" s="9"/>
      <c r="W444" s="9"/>
      <c r="X444" s="9">
        <f t="shared" si="130"/>
        <v>0</v>
      </c>
      <c r="Y444" s="9"/>
      <c r="Z444" s="9"/>
      <c r="AA444" s="10">
        <f t="shared" si="131"/>
        <v>0</v>
      </c>
      <c r="AB444" s="11">
        <v>46001</v>
      </c>
    </row>
    <row r="445" spans="1:28" ht="15.75" x14ac:dyDescent="0.25">
      <c r="A445" s="32">
        <v>46000</v>
      </c>
      <c r="B445" s="33">
        <v>777</v>
      </c>
      <c r="C445" s="33"/>
      <c r="D445" s="33" t="s">
        <v>41</v>
      </c>
      <c r="E445" s="33" t="s">
        <v>110</v>
      </c>
      <c r="F445" s="33">
        <v>10400</v>
      </c>
      <c r="G445" s="81" t="s">
        <v>29</v>
      </c>
      <c r="H445" s="33">
        <v>1800</v>
      </c>
      <c r="I445" s="33">
        <f t="shared" ref="I445:I508" si="132">F445*H445</f>
        <v>18720000</v>
      </c>
      <c r="J445" s="37" t="s">
        <v>240</v>
      </c>
      <c r="K445" s="33" t="s">
        <v>1288</v>
      </c>
      <c r="L445" s="9">
        <f t="shared" si="126"/>
        <v>0</v>
      </c>
      <c r="M445" s="9"/>
      <c r="N445" s="9"/>
      <c r="O445" s="9">
        <f t="shared" si="127"/>
        <v>18720000</v>
      </c>
      <c r="P445" s="9">
        <v>18720000</v>
      </c>
      <c r="Q445" s="9"/>
      <c r="R445" s="9">
        <f t="shared" si="128"/>
        <v>0</v>
      </c>
      <c r="S445" s="9"/>
      <c r="T445" s="9"/>
      <c r="U445" s="9">
        <f t="shared" si="129"/>
        <v>0</v>
      </c>
      <c r="V445" s="9"/>
      <c r="W445" s="9"/>
      <c r="X445" s="9">
        <f t="shared" si="130"/>
        <v>0</v>
      </c>
      <c r="Y445" s="9"/>
      <c r="Z445" s="9"/>
      <c r="AA445" s="10">
        <f t="shared" si="131"/>
        <v>0</v>
      </c>
      <c r="AB445" s="11">
        <v>46002</v>
      </c>
    </row>
    <row r="446" spans="1:28" ht="15.75" x14ac:dyDescent="0.25">
      <c r="A446" s="32">
        <v>46000</v>
      </c>
      <c r="B446" s="33" t="s">
        <v>982</v>
      </c>
      <c r="C446" s="33"/>
      <c r="D446" s="33" t="s">
        <v>31</v>
      </c>
      <c r="E446" s="33" t="s">
        <v>213</v>
      </c>
      <c r="F446" s="33">
        <v>125</v>
      </c>
      <c r="G446" s="81" t="s">
        <v>29</v>
      </c>
      <c r="H446" s="33">
        <v>2630</v>
      </c>
      <c r="I446" s="33">
        <f t="shared" si="132"/>
        <v>328750</v>
      </c>
      <c r="J446" s="37" t="s">
        <v>241</v>
      </c>
      <c r="K446" s="33"/>
      <c r="L446" s="9">
        <f t="shared" si="126"/>
        <v>0</v>
      </c>
      <c r="M446" s="9"/>
      <c r="N446" s="9"/>
      <c r="O446" s="9">
        <f t="shared" si="127"/>
        <v>0</v>
      </c>
      <c r="P446" s="9"/>
      <c r="Q446" s="9"/>
      <c r="R446" s="9">
        <f t="shared" si="128"/>
        <v>0</v>
      </c>
      <c r="S446" s="9"/>
      <c r="T446" s="9"/>
      <c r="U446" s="9">
        <f t="shared" si="129"/>
        <v>328750</v>
      </c>
      <c r="V446" s="9">
        <v>328750</v>
      </c>
      <c r="W446" s="9"/>
      <c r="X446" s="9">
        <f t="shared" si="130"/>
        <v>0</v>
      </c>
      <c r="Y446" s="9"/>
      <c r="Z446" s="9"/>
      <c r="AA446" s="10">
        <f t="shared" si="131"/>
        <v>0</v>
      </c>
      <c r="AB446" s="11">
        <v>46000</v>
      </c>
    </row>
    <row r="447" spans="1:28" ht="15.75" x14ac:dyDescent="0.25">
      <c r="A447" s="32">
        <v>46000</v>
      </c>
      <c r="B447" s="33" t="s">
        <v>982</v>
      </c>
      <c r="C447" s="33"/>
      <c r="D447" s="33" t="s">
        <v>31</v>
      </c>
      <c r="E447" s="33" t="s">
        <v>357</v>
      </c>
      <c r="F447" s="33">
        <v>1</v>
      </c>
      <c r="G447" s="81" t="s">
        <v>51</v>
      </c>
      <c r="H447" s="33">
        <v>150000</v>
      </c>
      <c r="I447" s="33">
        <f t="shared" si="132"/>
        <v>150000</v>
      </c>
      <c r="J447" s="37" t="s">
        <v>241</v>
      </c>
      <c r="K447" s="33"/>
      <c r="L447" s="9">
        <f t="shared" si="126"/>
        <v>0</v>
      </c>
      <c r="M447" s="9"/>
      <c r="N447" s="9"/>
      <c r="O447" s="9">
        <f t="shared" si="127"/>
        <v>0</v>
      </c>
      <c r="P447" s="9"/>
      <c r="Q447" s="9"/>
      <c r="R447" s="9">
        <f t="shared" si="128"/>
        <v>0</v>
      </c>
      <c r="S447" s="9"/>
      <c r="T447" s="9"/>
      <c r="U447" s="9">
        <f t="shared" si="129"/>
        <v>150000</v>
      </c>
      <c r="V447" s="9">
        <v>150000</v>
      </c>
      <c r="W447" s="9"/>
      <c r="X447" s="9">
        <f t="shared" si="130"/>
        <v>0</v>
      </c>
      <c r="Y447" s="9"/>
      <c r="Z447" s="9"/>
      <c r="AA447" s="10">
        <f t="shared" si="131"/>
        <v>0</v>
      </c>
      <c r="AB447" s="11">
        <v>46000</v>
      </c>
    </row>
    <row r="448" spans="1:28" ht="15.75" x14ac:dyDescent="0.25">
      <c r="A448" s="32">
        <v>46000</v>
      </c>
      <c r="B448" s="33" t="s">
        <v>492</v>
      </c>
      <c r="C448" s="33"/>
      <c r="D448" s="33" t="s">
        <v>31</v>
      </c>
      <c r="E448" s="33" t="s">
        <v>50</v>
      </c>
      <c r="F448" s="33">
        <v>2</v>
      </c>
      <c r="G448" s="81" t="s">
        <v>51</v>
      </c>
      <c r="H448" s="33">
        <v>180000</v>
      </c>
      <c r="I448" s="33">
        <f t="shared" si="132"/>
        <v>360000</v>
      </c>
      <c r="J448" s="37" t="s">
        <v>240</v>
      </c>
      <c r="K448" s="33"/>
      <c r="L448" s="9">
        <f t="shared" si="126"/>
        <v>0</v>
      </c>
      <c r="M448" s="9"/>
      <c r="N448" s="9"/>
      <c r="O448" s="9">
        <f t="shared" si="127"/>
        <v>360000</v>
      </c>
      <c r="P448" s="9">
        <v>360000</v>
      </c>
      <c r="Q448" s="9"/>
      <c r="R448" s="9">
        <f t="shared" si="128"/>
        <v>0</v>
      </c>
      <c r="S448" s="9"/>
      <c r="T448" s="9"/>
      <c r="U448" s="9">
        <f t="shared" si="129"/>
        <v>0</v>
      </c>
      <c r="V448" s="9"/>
      <c r="W448" s="9"/>
      <c r="X448" s="9">
        <f t="shared" si="130"/>
        <v>0</v>
      </c>
      <c r="Y448" s="9"/>
      <c r="Z448" s="9"/>
      <c r="AA448" s="10">
        <f t="shared" si="131"/>
        <v>0</v>
      </c>
      <c r="AB448" s="11">
        <v>46000</v>
      </c>
    </row>
    <row r="449" spans="1:28" ht="15.75" x14ac:dyDescent="0.25">
      <c r="A449" s="32">
        <v>46000</v>
      </c>
      <c r="B449" s="33" t="s">
        <v>141</v>
      </c>
      <c r="C449" s="33"/>
      <c r="D449" s="33" t="s">
        <v>31</v>
      </c>
      <c r="E449" s="33" t="s">
        <v>587</v>
      </c>
      <c r="F449" s="33">
        <v>80</v>
      </c>
      <c r="G449" s="81" t="s">
        <v>51</v>
      </c>
      <c r="H449" s="33">
        <v>200000</v>
      </c>
      <c r="I449" s="33">
        <f t="shared" si="132"/>
        <v>16000000</v>
      </c>
      <c r="J449" s="82" t="s">
        <v>43</v>
      </c>
      <c r="K449" s="130" t="s">
        <v>1288</v>
      </c>
      <c r="L449" s="9">
        <f t="shared" ref="L449:L451" si="133">M449+N449</f>
        <v>0</v>
      </c>
      <c r="M449" s="9"/>
      <c r="N449" s="9"/>
      <c r="O449" s="9">
        <f t="shared" ref="O449:O451" si="134">P449+Q449</f>
        <v>0</v>
      </c>
      <c r="P449" s="9"/>
      <c r="Q449" s="9"/>
      <c r="R449" s="9">
        <f t="shared" ref="R449:R451" si="135">S449+T449</f>
        <v>0</v>
      </c>
      <c r="S449" s="9"/>
      <c r="T449" s="9"/>
      <c r="U449" s="9">
        <f t="shared" ref="U449:U451" si="136">V449+W449</f>
        <v>0</v>
      </c>
      <c r="V449" s="9"/>
      <c r="W449" s="9"/>
      <c r="X449" s="9">
        <f t="shared" ref="X449:X451" si="137">Y449+Z449</f>
        <v>0</v>
      </c>
      <c r="Y449" s="9"/>
      <c r="Z449" s="9"/>
      <c r="AA449" s="10">
        <f t="shared" ref="AA449:AA451" si="138">C449+I449-L449-O449-U449-X449-R449</f>
        <v>16000000</v>
      </c>
      <c r="AB449" s="11"/>
    </row>
    <row r="450" spans="1:28" ht="15.75" x14ac:dyDescent="0.25">
      <c r="A450" s="32">
        <v>46000</v>
      </c>
      <c r="B450" s="33" t="s">
        <v>208</v>
      </c>
      <c r="C450" s="33"/>
      <c r="D450" s="33" t="s">
        <v>31</v>
      </c>
      <c r="E450" s="33" t="s">
        <v>482</v>
      </c>
      <c r="F450" s="33">
        <v>313.89999999999998</v>
      </c>
      <c r="G450" s="81" t="s">
        <v>51</v>
      </c>
      <c r="H450" s="33">
        <v>43000</v>
      </c>
      <c r="I450" s="33">
        <f t="shared" si="132"/>
        <v>13497699.999999998</v>
      </c>
      <c r="J450" s="82" t="s">
        <v>38</v>
      </c>
      <c r="K450" s="107" t="s">
        <v>1271</v>
      </c>
      <c r="L450" s="9">
        <f t="shared" si="133"/>
        <v>0</v>
      </c>
      <c r="M450" s="9"/>
      <c r="N450" s="9"/>
      <c r="O450" s="9">
        <f t="shared" si="134"/>
        <v>0</v>
      </c>
      <c r="P450" s="9"/>
      <c r="Q450" s="9"/>
      <c r="R450" s="9">
        <f t="shared" si="135"/>
        <v>0</v>
      </c>
      <c r="S450" s="9"/>
      <c r="T450" s="9"/>
      <c r="U450" s="9">
        <f t="shared" si="136"/>
        <v>0</v>
      </c>
      <c r="V450" s="9"/>
      <c r="W450" s="9"/>
      <c r="X450" s="9">
        <f t="shared" si="137"/>
        <v>0</v>
      </c>
      <c r="Y450" s="9"/>
      <c r="Z450" s="9"/>
      <c r="AA450" s="10">
        <f t="shared" si="138"/>
        <v>13497699.999999998</v>
      </c>
      <c r="AB450" s="11"/>
    </row>
    <row r="451" spans="1:28" ht="15.75" x14ac:dyDescent="0.25">
      <c r="A451" s="32">
        <v>46000</v>
      </c>
      <c r="B451" s="33" t="s">
        <v>208</v>
      </c>
      <c r="C451" s="33"/>
      <c r="D451" s="33" t="s">
        <v>31</v>
      </c>
      <c r="E451" s="33" t="s">
        <v>68</v>
      </c>
      <c r="F451" s="33">
        <v>50</v>
      </c>
      <c r="G451" s="81" t="s">
        <v>25</v>
      </c>
      <c r="H451" s="178"/>
      <c r="I451" s="33">
        <f t="shared" si="132"/>
        <v>0</v>
      </c>
      <c r="J451" s="82" t="s">
        <v>38</v>
      </c>
      <c r="K451" s="33"/>
      <c r="L451" s="9">
        <f t="shared" si="133"/>
        <v>0</v>
      </c>
      <c r="M451" s="9"/>
      <c r="N451" s="9"/>
      <c r="O451" s="9">
        <f t="shared" si="134"/>
        <v>0</v>
      </c>
      <c r="P451" s="9"/>
      <c r="Q451" s="9"/>
      <c r="R451" s="9">
        <f t="shared" si="135"/>
        <v>0</v>
      </c>
      <c r="S451" s="9"/>
      <c r="T451" s="9"/>
      <c r="U451" s="9">
        <f t="shared" si="136"/>
        <v>0</v>
      </c>
      <c r="V451" s="9"/>
      <c r="W451" s="9"/>
      <c r="X451" s="9">
        <f t="shared" si="137"/>
        <v>0</v>
      </c>
      <c r="Y451" s="9"/>
      <c r="Z451" s="9"/>
      <c r="AA451" s="10">
        <f t="shared" si="138"/>
        <v>0</v>
      </c>
      <c r="AB451" s="11"/>
    </row>
    <row r="452" spans="1:28" ht="16.5" thickBot="1" x14ac:dyDescent="0.3">
      <c r="A452" s="95">
        <v>46000</v>
      </c>
      <c r="B452" s="62" t="s">
        <v>370</v>
      </c>
      <c r="C452" s="62"/>
      <c r="D452" s="62" t="s">
        <v>41</v>
      </c>
      <c r="E452" s="62" t="s">
        <v>361</v>
      </c>
      <c r="F452" s="62">
        <v>2</v>
      </c>
      <c r="G452" s="179" t="s">
        <v>33</v>
      </c>
      <c r="H452" s="62">
        <v>230000</v>
      </c>
      <c r="I452" s="62">
        <f t="shared" si="132"/>
        <v>460000</v>
      </c>
      <c r="J452" s="63" t="s">
        <v>241</v>
      </c>
      <c r="K452" s="127" t="s">
        <v>1314</v>
      </c>
      <c r="L452" s="97">
        <f t="shared" ref="L452:L453" si="139">M452+N452</f>
        <v>0</v>
      </c>
      <c r="M452" s="97"/>
      <c r="N452" s="97"/>
      <c r="O452" s="97">
        <f t="shared" ref="O452:O453" si="140">P452+Q452</f>
        <v>0</v>
      </c>
      <c r="P452" s="97"/>
      <c r="Q452" s="97"/>
      <c r="R452" s="97">
        <f t="shared" ref="R452:R453" si="141">S452+T452</f>
        <v>0</v>
      </c>
      <c r="S452" s="97"/>
      <c r="T452" s="97"/>
      <c r="U452" s="97">
        <f t="shared" ref="U452:U453" si="142">V452+W452</f>
        <v>460000</v>
      </c>
      <c r="V452" s="97">
        <v>460000</v>
      </c>
      <c r="W452" s="97"/>
      <c r="X452" s="97">
        <f t="shared" ref="X452:X453" si="143">Y452+Z452</f>
        <v>0</v>
      </c>
      <c r="Y452" s="97"/>
      <c r="Z452" s="97"/>
      <c r="AA452" s="98">
        <f t="shared" ref="AA452:AA453" si="144">C452+I452-L452-O452-U452-X452-R452</f>
        <v>0</v>
      </c>
      <c r="AB452" s="99">
        <v>46000</v>
      </c>
    </row>
    <row r="453" spans="1:28" ht="15.75" x14ac:dyDescent="0.25">
      <c r="A453" s="39">
        <v>46001</v>
      </c>
      <c r="B453" s="35" t="s">
        <v>412</v>
      </c>
      <c r="C453" s="35"/>
      <c r="D453" s="35" t="s">
        <v>41</v>
      </c>
      <c r="E453" s="35" t="s">
        <v>130</v>
      </c>
      <c r="F453" s="35">
        <v>10</v>
      </c>
      <c r="G453" s="80" t="s">
        <v>51</v>
      </c>
      <c r="H453" s="35">
        <v>50000</v>
      </c>
      <c r="I453" s="33">
        <f t="shared" si="132"/>
        <v>500000</v>
      </c>
      <c r="J453" s="41" t="s">
        <v>241</v>
      </c>
      <c r="K453" s="35"/>
      <c r="L453" s="92">
        <f t="shared" si="139"/>
        <v>0</v>
      </c>
      <c r="M453" s="92"/>
      <c r="N453" s="92"/>
      <c r="O453" s="92">
        <f t="shared" si="140"/>
        <v>0</v>
      </c>
      <c r="P453" s="92"/>
      <c r="Q453" s="92"/>
      <c r="R453" s="92">
        <f t="shared" si="141"/>
        <v>500000</v>
      </c>
      <c r="S453" s="92">
        <v>500000</v>
      </c>
      <c r="T453" s="92"/>
      <c r="U453" s="92">
        <f t="shared" si="142"/>
        <v>0</v>
      </c>
      <c r="V453" s="92"/>
      <c r="W453" s="92"/>
      <c r="X453" s="92">
        <f t="shared" si="143"/>
        <v>0</v>
      </c>
      <c r="Y453" s="92"/>
      <c r="Z453" s="92"/>
      <c r="AA453" s="93">
        <f t="shared" si="144"/>
        <v>0</v>
      </c>
      <c r="AB453" s="94">
        <v>46001</v>
      </c>
    </row>
    <row r="454" spans="1:28" ht="15.75" x14ac:dyDescent="0.25">
      <c r="A454" s="39">
        <v>46001</v>
      </c>
      <c r="B454" s="35" t="s">
        <v>412</v>
      </c>
      <c r="C454" s="33"/>
      <c r="D454" s="33" t="s">
        <v>41</v>
      </c>
      <c r="E454" s="33" t="s">
        <v>102</v>
      </c>
      <c r="F454" s="33">
        <v>2</v>
      </c>
      <c r="G454" s="81" t="s">
        <v>74</v>
      </c>
      <c r="H454" s="33">
        <v>65000</v>
      </c>
      <c r="I454" s="33">
        <f t="shared" si="132"/>
        <v>130000</v>
      </c>
      <c r="J454" s="37" t="s">
        <v>241</v>
      </c>
      <c r="K454" s="33"/>
      <c r="L454" s="9">
        <f t="shared" ref="L454:L488" si="145">M454+N454</f>
        <v>0</v>
      </c>
      <c r="M454" s="9"/>
      <c r="N454" s="9"/>
      <c r="O454" s="9">
        <f t="shared" ref="O454:O488" si="146">P454+Q454</f>
        <v>0</v>
      </c>
      <c r="P454" s="9"/>
      <c r="Q454" s="9"/>
      <c r="R454" s="9">
        <f t="shared" ref="R454:R488" si="147">S454+T454</f>
        <v>130000</v>
      </c>
      <c r="S454" s="9">
        <v>130000</v>
      </c>
      <c r="T454" s="9"/>
      <c r="U454" s="9">
        <f t="shared" ref="U454:U488" si="148">V454+W454</f>
        <v>0</v>
      </c>
      <c r="V454" s="9"/>
      <c r="W454" s="9"/>
      <c r="X454" s="9">
        <f t="shared" ref="X454:X488" si="149">Y454+Z454</f>
        <v>0</v>
      </c>
      <c r="Y454" s="9"/>
      <c r="Z454" s="9"/>
      <c r="AA454" s="10">
        <f t="shared" ref="AA454:AA488" si="150">C454+I454-L454-O454-U454-X454-R454</f>
        <v>0</v>
      </c>
      <c r="AB454" s="11">
        <v>46001</v>
      </c>
    </row>
    <row r="455" spans="1:28" ht="15.75" x14ac:dyDescent="0.25">
      <c r="A455" s="39">
        <v>46001</v>
      </c>
      <c r="B455" s="35" t="s">
        <v>412</v>
      </c>
      <c r="C455" s="33"/>
      <c r="D455" s="33" t="s">
        <v>41</v>
      </c>
      <c r="E455" s="33" t="s">
        <v>122</v>
      </c>
      <c r="F455" s="33">
        <v>1</v>
      </c>
      <c r="G455" s="33" t="s">
        <v>51</v>
      </c>
      <c r="H455" s="33">
        <v>70000</v>
      </c>
      <c r="I455" s="33">
        <f t="shared" si="132"/>
        <v>70000</v>
      </c>
      <c r="J455" s="37" t="s">
        <v>241</v>
      </c>
      <c r="K455" s="33"/>
      <c r="L455" s="9">
        <f t="shared" si="145"/>
        <v>0</v>
      </c>
      <c r="M455" s="9"/>
      <c r="N455" s="9"/>
      <c r="O455" s="9">
        <f t="shared" si="146"/>
        <v>0</v>
      </c>
      <c r="P455" s="9"/>
      <c r="Q455" s="9"/>
      <c r="R455" s="9">
        <f t="shared" si="147"/>
        <v>70000</v>
      </c>
      <c r="S455" s="9">
        <v>70000</v>
      </c>
      <c r="T455" s="9"/>
      <c r="U455" s="9">
        <f t="shared" si="148"/>
        <v>0</v>
      </c>
      <c r="V455" s="9"/>
      <c r="W455" s="9"/>
      <c r="X455" s="9">
        <f t="shared" si="149"/>
        <v>0</v>
      </c>
      <c r="Y455" s="9"/>
      <c r="Z455" s="9"/>
      <c r="AA455" s="10">
        <f t="shared" si="150"/>
        <v>0</v>
      </c>
      <c r="AB455" s="11">
        <v>46001</v>
      </c>
    </row>
    <row r="456" spans="1:28" ht="15.75" x14ac:dyDescent="0.25">
      <c r="A456" s="39">
        <v>46001</v>
      </c>
      <c r="B456" s="33" t="s">
        <v>509</v>
      </c>
      <c r="C456" s="33"/>
      <c r="D456" s="33" t="s">
        <v>31</v>
      </c>
      <c r="E456" s="33" t="s">
        <v>213</v>
      </c>
      <c r="F456" s="33">
        <v>3000</v>
      </c>
      <c r="G456" s="33" t="s">
        <v>29</v>
      </c>
      <c r="H456" s="33">
        <v>2640</v>
      </c>
      <c r="I456" s="33">
        <f t="shared" si="132"/>
        <v>7920000</v>
      </c>
      <c r="J456" s="82" t="s">
        <v>38</v>
      </c>
      <c r="K456" s="107" t="s">
        <v>1283</v>
      </c>
      <c r="L456" s="9">
        <f t="shared" si="145"/>
        <v>0</v>
      </c>
      <c r="M456" s="9"/>
      <c r="N456" s="9"/>
      <c r="O456" s="9">
        <f t="shared" si="146"/>
        <v>0</v>
      </c>
      <c r="P456" s="9"/>
      <c r="Q456" s="9"/>
      <c r="R456" s="9">
        <f t="shared" si="147"/>
        <v>0</v>
      </c>
      <c r="S456" s="9"/>
      <c r="T456" s="9"/>
      <c r="U456" s="9">
        <f t="shared" si="148"/>
        <v>0</v>
      </c>
      <c r="V456" s="9"/>
      <c r="W456" s="9"/>
      <c r="X456" s="9">
        <f t="shared" si="149"/>
        <v>0</v>
      </c>
      <c r="Y456" s="9"/>
      <c r="Z456" s="9"/>
      <c r="AA456" s="10">
        <f t="shared" si="150"/>
        <v>7920000</v>
      </c>
      <c r="AB456" s="11"/>
    </row>
    <row r="457" spans="1:28" ht="15.75" x14ac:dyDescent="0.25">
      <c r="A457" s="39">
        <v>46001</v>
      </c>
      <c r="B457" s="33" t="s">
        <v>499</v>
      </c>
      <c r="C457" s="33"/>
      <c r="D457" s="33" t="s">
        <v>41</v>
      </c>
      <c r="E457" s="33" t="s">
        <v>167</v>
      </c>
      <c r="F457" s="33">
        <v>1</v>
      </c>
      <c r="G457" s="33" t="s">
        <v>23</v>
      </c>
      <c r="H457" s="33">
        <v>400000</v>
      </c>
      <c r="I457" s="33">
        <f t="shared" si="132"/>
        <v>400000</v>
      </c>
      <c r="J457" s="37" t="s">
        <v>241</v>
      </c>
      <c r="K457" s="90" t="s">
        <v>1271</v>
      </c>
      <c r="L457" s="9">
        <f t="shared" si="145"/>
        <v>0</v>
      </c>
      <c r="M457" s="9"/>
      <c r="N457" s="9"/>
      <c r="O457" s="9">
        <f t="shared" si="146"/>
        <v>0</v>
      </c>
      <c r="P457" s="9"/>
      <c r="Q457" s="9"/>
      <c r="R457" s="9">
        <f t="shared" si="147"/>
        <v>0</v>
      </c>
      <c r="S457" s="9"/>
      <c r="T457" s="9"/>
      <c r="U457" s="9">
        <f t="shared" si="148"/>
        <v>400000</v>
      </c>
      <c r="V457" s="9">
        <v>400000</v>
      </c>
      <c r="W457" s="9"/>
      <c r="X457" s="9">
        <f t="shared" si="149"/>
        <v>0</v>
      </c>
      <c r="Y457" s="9"/>
      <c r="Z457" s="9"/>
      <c r="AA457" s="10">
        <f t="shared" si="150"/>
        <v>0</v>
      </c>
      <c r="AB457" s="11">
        <v>46009</v>
      </c>
    </row>
    <row r="458" spans="1:28" ht="15.75" x14ac:dyDescent="0.25">
      <c r="A458" s="39">
        <v>46001</v>
      </c>
      <c r="B458" s="33" t="s">
        <v>499</v>
      </c>
      <c r="C458" s="33"/>
      <c r="D458" s="33" t="s">
        <v>41</v>
      </c>
      <c r="E458" s="33" t="s">
        <v>187</v>
      </c>
      <c r="F458" s="33">
        <v>1</v>
      </c>
      <c r="G458" s="33" t="s">
        <v>23</v>
      </c>
      <c r="H458" s="33">
        <v>400000</v>
      </c>
      <c r="I458" s="33">
        <f t="shared" si="132"/>
        <v>400000</v>
      </c>
      <c r="J458" s="37" t="s">
        <v>241</v>
      </c>
      <c r="K458" s="90" t="s">
        <v>1271</v>
      </c>
      <c r="L458" s="9">
        <f t="shared" si="145"/>
        <v>0</v>
      </c>
      <c r="M458" s="9"/>
      <c r="N458" s="9"/>
      <c r="O458" s="9">
        <f t="shared" si="146"/>
        <v>0</v>
      </c>
      <c r="P458" s="9"/>
      <c r="Q458" s="9"/>
      <c r="R458" s="9">
        <f t="shared" si="147"/>
        <v>0</v>
      </c>
      <c r="S458" s="9"/>
      <c r="T458" s="9"/>
      <c r="U458" s="9">
        <f t="shared" si="148"/>
        <v>400000</v>
      </c>
      <c r="V458" s="9">
        <v>400000</v>
      </c>
      <c r="W458" s="9"/>
      <c r="X458" s="9">
        <f t="shared" si="149"/>
        <v>0</v>
      </c>
      <c r="Y458" s="9"/>
      <c r="Z458" s="9"/>
      <c r="AA458" s="10">
        <f t="shared" si="150"/>
        <v>0</v>
      </c>
      <c r="AB458" s="11">
        <v>46009</v>
      </c>
    </row>
    <row r="459" spans="1:28" ht="15.75" x14ac:dyDescent="0.25">
      <c r="A459" s="39">
        <v>46001</v>
      </c>
      <c r="B459" s="33" t="s">
        <v>1316</v>
      </c>
      <c r="C459" s="33"/>
      <c r="D459" s="33" t="s">
        <v>31</v>
      </c>
      <c r="E459" s="33" t="s">
        <v>110</v>
      </c>
      <c r="F459" s="33">
        <v>1400</v>
      </c>
      <c r="G459" s="33" t="s">
        <v>29</v>
      </c>
      <c r="H459" s="33">
        <v>1950</v>
      </c>
      <c r="I459" s="33">
        <f t="shared" si="132"/>
        <v>2730000</v>
      </c>
      <c r="J459" s="37" t="s">
        <v>241</v>
      </c>
      <c r="K459" s="33"/>
      <c r="L459" s="9">
        <f t="shared" si="145"/>
        <v>0</v>
      </c>
      <c r="M459" s="9"/>
      <c r="N459" s="9"/>
      <c r="O459" s="9">
        <f t="shared" si="146"/>
        <v>0</v>
      </c>
      <c r="P459" s="9"/>
      <c r="Q459" s="9"/>
      <c r="R459" s="9">
        <f t="shared" si="147"/>
        <v>2730000</v>
      </c>
      <c r="S459" s="9">
        <v>2730000</v>
      </c>
      <c r="T459" s="9"/>
      <c r="U459" s="9">
        <f t="shared" si="148"/>
        <v>0</v>
      </c>
      <c r="V459" s="9"/>
      <c r="W459" s="9"/>
      <c r="X459" s="9">
        <f t="shared" si="149"/>
        <v>0</v>
      </c>
      <c r="Y459" s="9"/>
      <c r="Z459" s="9"/>
      <c r="AA459" s="10">
        <f t="shared" si="150"/>
        <v>0</v>
      </c>
      <c r="AB459" s="11">
        <v>46001</v>
      </c>
    </row>
    <row r="460" spans="1:28" ht="15.75" x14ac:dyDescent="0.25">
      <c r="A460" s="39">
        <v>46001</v>
      </c>
      <c r="B460" s="33" t="s">
        <v>507</v>
      </c>
      <c r="C460" s="33"/>
      <c r="D460" s="33" t="s">
        <v>41</v>
      </c>
      <c r="E460" s="33" t="s">
        <v>394</v>
      </c>
      <c r="F460" s="33">
        <v>1</v>
      </c>
      <c r="G460" s="33" t="s">
        <v>51</v>
      </c>
      <c r="H460" s="33">
        <v>300000</v>
      </c>
      <c r="I460" s="33">
        <f t="shared" si="132"/>
        <v>300000</v>
      </c>
      <c r="J460" s="37" t="s">
        <v>241</v>
      </c>
      <c r="K460" s="33"/>
      <c r="L460" s="9">
        <f t="shared" si="145"/>
        <v>0</v>
      </c>
      <c r="M460" s="9"/>
      <c r="N460" s="9"/>
      <c r="O460" s="9">
        <f t="shared" si="146"/>
        <v>0</v>
      </c>
      <c r="P460" s="9"/>
      <c r="Q460" s="9"/>
      <c r="R460" s="9">
        <f t="shared" si="147"/>
        <v>300000</v>
      </c>
      <c r="S460" s="9">
        <v>300000</v>
      </c>
      <c r="T460" s="9"/>
      <c r="U460" s="9">
        <f t="shared" si="148"/>
        <v>0</v>
      </c>
      <c r="V460" s="9"/>
      <c r="W460" s="9"/>
      <c r="X460" s="9">
        <f t="shared" si="149"/>
        <v>0</v>
      </c>
      <c r="Y460" s="9"/>
      <c r="Z460" s="9"/>
      <c r="AA460" s="10">
        <f t="shared" si="150"/>
        <v>0</v>
      </c>
      <c r="AB460" s="11">
        <v>46001</v>
      </c>
    </row>
    <row r="461" spans="1:28" ht="15.75" x14ac:dyDescent="0.25">
      <c r="A461" s="39">
        <v>46001</v>
      </c>
      <c r="B461" s="33" t="s">
        <v>121</v>
      </c>
      <c r="C461" s="33"/>
      <c r="D461" s="33" t="s">
        <v>41</v>
      </c>
      <c r="E461" s="33" t="s">
        <v>122</v>
      </c>
      <c r="F461" s="33">
        <v>5</v>
      </c>
      <c r="G461" s="33" t="s">
        <v>51</v>
      </c>
      <c r="H461" s="33">
        <v>70000</v>
      </c>
      <c r="I461" s="33">
        <f t="shared" si="132"/>
        <v>350000</v>
      </c>
      <c r="J461" s="37" t="s">
        <v>240</v>
      </c>
      <c r="K461" s="33"/>
      <c r="L461" s="9">
        <f t="shared" si="145"/>
        <v>0</v>
      </c>
      <c r="M461" s="9"/>
      <c r="N461" s="9"/>
      <c r="O461" s="9">
        <f t="shared" si="146"/>
        <v>350000</v>
      </c>
      <c r="P461" s="9">
        <v>350000</v>
      </c>
      <c r="Q461" s="9"/>
      <c r="R461" s="9">
        <f t="shared" si="147"/>
        <v>0</v>
      </c>
      <c r="S461" s="9"/>
      <c r="T461" s="9"/>
      <c r="U461" s="9">
        <f t="shared" si="148"/>
        <v>0</v>
      </c>
      <c r="V461" s="9"/>
      <c r="W461" s="9"/>
      <c r="X461" s="9">
        <f t="shared" si="149"/>
        <v>0</v>
      </c>
      <c r="Y461" s="9"/>
      <c r="Z461" s="9"/>
      <c r="AA461" s="10">
        <f t="shared" si="150"/>
        <v>0</v>
      </c>
      <c r="AB461" s="11">
        <v>46001</v>
      </c>
    </row>
    <row r="462" spans="1:28" ht="15.75" x14ac:dyDescent="0.25">
      <c r="A462" s="39">
        <v>46001</v>
      </c>
      <c r="B462" s="33" t="s">
        <v>121</v>
      </c>
      <c r="C462" s="33"/>
      <c r="D462" s="33" t="s">
        <v>41</v>
      </c>
      <c r="E462" s="33" t="s">
        <v>130</v>
      </c>
      <c r="F462" s="33">
        <v>20</v>
      </c>
      <c r="G462" s="33" t="s">
        <v>51</v>
      </c>
      <c r="H462" s="33">
        <v>50000</v>
      </c>
      <c r="I462" s="33">
        <f t="shared" si="132"/>
        <v>1000000</v>
      </c>
      <c r="J462" s="37" t="s">
        <v>240</v>
      </c>
      <c r="K462" s="33"/>
      <c r="L462" s="9">
        <f t="shared" si="145"/>
        <v>0</v>
      </c>
      <c r="M462" s="9"/>
      <c r="N462" s="9"/>
      <c r="O462" s="9">
        <f t="shared" si="146"/>
        <v>1000000</v>
      </c>
      <c r="P462" s="9">
        <v>1000000</v>
      </c>
      <c r="Q462" s="9"/>
      <c r="R462" s="9">
        <f t="shared" si="147"/>
        <v>0</v>
      </c>
      <c r="S462" s="9"/>
      <c r="T462" s="9"/>
      <c r="U462" s="9">
        <f t="shared" si="148"/>
        <v>0</v>
      </c>
      <c r="V462" s="9"/>
      <c r="W462" s="9"/>
      <c r="X462" s="9">
        <f t="shared" si="149"/>
        <v>0</v>
      </c>
      <c r="Y462" s="9"/>
      <c r="Z462" s="9"/>
      <c r="AA462" s="10">
        <f t="shared" si="150"/>
        <v>0</v>
      </c>
      <c r="AB462" s="11">
        <v>46001</v>
      </c>
    </row>
    <row r="463" spans="1:28" ht="15.75" x14ac:dyDescent="0.25">
      <c r="A463" s="39">
        <v>46001</v>
      </c>
      <c r="B463" s="33" t="s">
        <v>121</v>
      </c>
      <c r="C463" s="33"/>
      <c r="D463" s="33" t="s">
        <v>41</v>
      </c>
      <c r="E463" s="33" t="s">
        <v>123</v>
      </c>
      <c r="F463" s="33">
        <v>20</v>
      </c>
      <c r="G463" s="33" t="s">
        <v>51</v>
      </c>
      <c r="H463" s="33">
        <v>100000</v>
      </c>
      <c r="I463" s="33">
        <f t="shared" si="132"/>
        <v>2000000</v>
      </c>
      <c r="J463" s="37" t="s">
        <v>240</v>
      </c>
      <c r="K463" s="33"/>
      <c r="L463" s="9">
        <f t="shared" si="145"/>
        <v>0</v>
      </c>
      <c r="M463" s="9"/>
      <c r="N463" s="9"/>
      <c r="O463" s="9">
        <f t="shared" si="146"/>
        <v>2000000</v>
      </c>
      <c r="P463" s="9">
        <v>2000000</v>
      </c>
      <c r="Q463" s="9"/>
      <c r="R463" s="9">
        <f t="shared" si="147"/>
        <v>0</v>
      </c>
      <c r="S463" s="9"/>
      <c r="T463" s="9"/>
      <c r="U463" s="9">
        <f t="shared" si="148"/>
        <v>0</v>
      </c>
      <c r="V463" s="9"/>
      <c r="W463" s="9"/>
      <c r="X463" s="9">
        <f t="shared" si="149"/>
        <v>0</v>
      </c>
      <c r="Y463" s="9"/>
      <c r="Z463" s="9"/>
      <c r="AA463" s="10">
        <f t="shared" si="150"/>
        <v>0</v>
      </c>
      <c r="AB463" s="11">
        <v>46001</v>
      </c>
    </row>
    <row r="464" spans="1:28" ht="15.75" x14ac:dyDescent="0.25">
      <c r="A464" s="39">
        <v>46001</v>
      </c>
      <c r="B464" s="33" t="s">
        <v>121</v>
      </c>
      <c r="C464" s="33"/>
      <c r="D464" s="33" t="s">
        <v>41</v>
      </c>
      <c r="E464" s="33" t="s">
        <v>50</v>
      </c>
      <c r="F464" s="33">
        <v>2</v>
      </c>
      <c r="G464" s="33" t="s">
        <v>51</v>
      </c>
      <c r="H464" s="33">
        <v>170000</v>
      </c>
      <c r="I464" s="33">
        <f t="shared" si="132"/>
        <v>340000</v>
      </c>
      <c r="J464" s="37" t="s">
        <v>240</v>
      </c>
      <c r="K464" s="33"/>
      <c r="L464" s="9">
        <f t="shared" si="145"/>
        <v>0</v>
      </c>
      <c r="M464" s="9"/>
      <c r="N464" s="9"/>
      <c r="O464" s="9">
        <f t="shared" si="146"/>
        <v>340000</v>
      </c>
      <c r="P464" s="9">
        <v>340000</v>
      </c>
      <c r="Q464" s="9"/>
      <c r="R464" s="9">
        <f t="shared" si="147"/>
        <v>0</v>
      </c>
      <c r="S464" s="9"/>
      <c r="T464" s="9"/>
      <c r="U464" s="9">
        <f t="shared" si="148"/>
        <v>0</v>
      </c>
      <c r="V464" s="9"/>
      <c r="W464" s="9"/>
      <c r="X464" s="9">
        <f t="shared" si="149"/>
        <v>0</v>
      </c>
      <c r="Y464" s="9"/>
      <c r="Z464" s="9"/>
      <c r="AA464" s="10">
        <f t="shared" si="150"/>
        <v>0</v>
      </c>
      <c r="AB464" s="11">
        <v>46001</v>
      </c>
    </row>
    <row r="465" spans="1:28" ht="15.75" x14ac:dyDescent="0.25">
      <c r="A465" s="39">
        <v>46001</v>
      </c>
      <c r="B465" s="33" t="s">
        <v>121</v>
      </c>
      <c r="C465" s="33"/>
      <c r="D465" s="33" t="s">
        <v>41</v>
      </c>
      <c r="E465" s="33" t="s">
        <v>527</v>
      </c>
      <c r="F465" s="33">
        <v>2</v>
      </c>
      <c r="G465" s="33" t="s">
        <v>51</v>
      </c>
      <c r="H465" s="33">
        <v>165000</v>
      </c>
      <c r="I465" s="33">
        <f t="shared" si="132"/>
        <v>330000</v>
      </c>
      <c r="J465" s="37" t="s">
        <v>240</v>
      </c>
      <c r="K465" s="33"/>
      <c r="L465" s="9">
        <f t="shared" si="145"/>
        <v>0</v>
      </c>
      <c r="M465" s="9"/>
      <c r="N465" s="9"/>
      <c r="O465" s="9">
        <f t="shared" si="146"/>
        <v>330000</v>
      </c>
      <c r="P465" s="9">
        <v>330000</v>
      </c>
      <c r="Q465" s="9"/>
      <c r="R465" s="9">
        <f t="shared" si="147"/>
        <v>0</v>
      </c>
      <c r="S465" s="9"/>
      <c r="T465" s="9"/>
      <c r="U465" s="9">
        <f t="shared" si="148"/>
        <v>0</v>
      </c>
      <c r="V465" s="9"/>
      <c r="W465" s="9"/>
      <c r="X465" s="9">
        <f t="shared" si="149"/>
        <v>0</v>
      </c>
      <c r="Y465" s="9"/>
      <c r="Z465" s="9"/>
      <c r="AA465" s="10">
        <f t="shared" si="150"/>
        <v>0</v>
      </c>
      <c r="AB465" s="11">
        <v>46001</v>
      </c>
    </row>
    <row r="466" spans="1:28" ht="15.75" x14ac:dyDescent="0.25">
      <c r="A466" s="39">
        <v>46001</v>
      </c>
      <c r="B466" s="33" t="s">
        <v>121</v>
      </c>
      <c r="C466" s="33"/>
      <c r="D466" s="33" t="s">
        <v>41</v>
      </c>
      <c r="E466" s="33" t="s">
        <v>110</v>
      </c>
      <c r="F466" s="33">
        <v>3000</v>
      </c>
      <c r="G466" s="33" t="s">
        <v>29</v>
      </c>
      <c r="H466" s="33">
        <v>2000</v>
      </c>
      <c r="I466" s="33">
        <f t="shared" si="132"/>
        <v>6000000</v>
      </c>
      <c r="J466" s="37" t="s">
        <v>240</v>
      </c>
      <c r="K466" s="33"/>
      <c r="L466" s="9">
        <f t="shared" si="145"/>
        <v>0</v>
      </c>
      <c r="M466" s="9"/>
      <c r="N466" s="9"/>
      <c r="O466" s="9">
        <f t="shared" si="146"/>
        <v>6000000</v>
      </c>
      <c r="P466" s="9">
        <v>6000000</v>
      </c>
      <c r="Q466" s="9"/>
      <c r="R466" s="9">
        <f t="shared" si="147"/>
        <v>0</v>
      </c>
      <c r="S466" s="9"/>
      <c r="T466" s="9"/>
      <c r="U466" s="9">
        <f t="shared" si="148"/>
        <v>0</v>
      </c>
      <c r="V466" s="9"/>
      <c r="W466" s="9"/>
      <c r="X466" s="9">
        <f t="shared" si="149"/>
        <v>0</v>
      </c>
      <c r="Y466" s="9"/>
      <c r="Z466" s="9"/>
      <c r="AA466" s="10">
        <f t="shared" si="150"/>
        <v>0</v>
      </c>
      <c r="AB466" s="11">
        <v>46001</v>
      </c>
    </row>
    <row r="467" spans="1:28" ht="15.75" x14ac:dyDescent="0.25">
      <c r="A467" s="39">
        <v>46001</v>
      </c>
      <c r="B467" s="33" t="s">
        <v>888</v>
      </c>
      <c r="C467" s="33"/>
      <c r="D467" s="33" t="s">
        <v>31</v>
      </c>
      <c r="E467" s="33" t="s">
        <v>175</v>
      </c>
      <c r="F467" s="33">
        <v>1500</v>
      </c>
      <c r="G467" s="33" t="s">
        <v>25</v>
      </c>
      <c r="H467" s="33">
        <v>1500</v>
      </c>
      <c r="I467" s="33">
        <f t="shared" si="132"/>
        <v>2250000</v>
      </c>
      <c r="J467" s="37" t="s">
        <v>240</v>
      </c>
      <c r="K467" s="33"/>
      <c r="L467" s="9">
        <f t="shared" si="145"/>
        <v>0</v>
      </c>
      <c r="M467" s="9"/>
      <c r="N467" s="9"/>
      <c r="O467" s="9">
        <f t="shared" si="146"/>
        <v>2250000</v>
      </c>
      <c r="P467" s="9">
        <v>2250000</v>
      </c>
      <c r="Q467" s="9"/>
      <c r="R467" s="9">
        <f t="shared" si="147"/>
        <v>0</v>
      </c>
      <c r="S467" s="9"/>
      <c r="T467" s="9"/>
      <c r="U467" s="9">
        <f t="shared" si="148"/>
        <v>0</v>
      </c>
      <c r="V467" s="9"/>
      <c r="W467" s="9"/>
      <c r="X467" s="9">
        <f t="shared" si="149"/>
        <v>0</v>
      </c>
      <c r="Y467" s="9"/>
      <c r="Z467" s="9"/>
      <c r="AA467" s="10">
        <f t="shared" si="150"/>
        <v>0</v>
      </c>
      <c r="AB467" s="11">
        <v>46001</v>
      </c>
    </row>
    <row r="468" spans="1:28" ht="15.75" x14ac:dyDescent="0.25">
      <c r="A468" s="39">
        <v>46001</v>
      </c>
      <c r="B468" s="33" t="s">
        <v>252</v>
      </c>
      <c r="C468" s="33"/>
      <c r="D468" s="33" t="s">
        <v>31</v>
      </c>
      <c r="E468" s="33" t="s">
        <v>155</v>
      </c>
      <c r="F468" s="33">
        <v>5200</v>
      </c>
      <c r="G468" s="33" t="s">
        <v>29</v>
      </c>
      <c r="H468" s="33">
        <v>3900</v>
      </c>
      <c r="I468" s="33">
        <f t="shared" si="132"/>
        <v>20280000</v>
      </c>
      <c r="J468" s="82" t="s">
        <v>38</v>
      </c>
      <c r="K468" s="33" t="s">
        <v>1317</v>
      </c>
      <c r="L468" s="9">
        <f t="shared" si="145"/>
        <v>0</v>
      </c>
      <c r="M468" s="9"/>
      <c r="N468" s="9"/>
      <c r="O468" s="9">
        <f t="shared" si="146"/>
        <v>0</v>
      </c>
      <c r="P468" s="9"/>
      <c r="Q468" s="9"/>
      <c r="R468" s="9">
        <f t="shared" si="147"/>
        <v>0</v>
      </c>
      <c r="S468" s="9"/>
      <c r="T468" s="9"/>
      <c r="U468" s="9">
        <f t="shared" si="148"/>
        <v>0</v>
      </c>
      <c r="V468" s="9"/>
      <c r="W468" s="9"/>
      <c r="X468" s="9">
        <f t="shared" si="149"/>
        <v>0</v>
      </c>
      <c r="Y468" s="9"/>
      <c r="Z468" s="9"/>
      <c r="AA468" s="10">
        <f t="shared" si="150"/>
        <v>20280000</v>
      </c>
      <c r="AB468" s="11"/>
    </row>
    <row r="469" spans="1:28" ht="15.75" x14ac:dyDescent="0.25">
      <c r="A469" s="39">
        <v>46001</v>
      </c>
      <c r="B469" s="33" t="s">
        <v>252</v>
      </c>
      <c r="C469" s="33"/>
      <c r="D469" s="33" t="s">
        <v>31</v>
      </c>
      <c r="E469" s="33" t="s">
        <v>95</v>
      </c>
      <c r="F469" s="33">
        <v>10400</v>
      </c>
      <c r="G469" s="33" t="s">
        <v>29</v>
      </c>
      <c r="H469" s="33">
        <v>3900</v>
      </c>
      <c r="I469" s="33">
        <f t="shared" si="132"/>
        <v>40560000</v>
      </c>
      <c r="J469" s="82" t="s">
        <v>38</v>
      </c>
      <c r="K469" s="33" t="s">
        <v>1317</v>
      </c>
      <c r="L469" s="9">
        <f t="shared" si="145"/>
        <v>0</v>
      </c>
      <c r="M469" s="9"/>
      <c r="N469" s="9"/>
      <c r="O469" s="9">
        <f t="shared" si="146"/>
        <v>8290000</v>
      </c>
      <c r="P469" s="9">
        <v>8290000</v>
      </c>
      <c r="Q469" s="9"/>
      <c r="R469" s="9">
        <f t="shared" si="147"/>
        <v>0</v>
      </c>
      <c r="S469" s="9"/>
      <c r="T469" s="9"/>
      <c r="U469" s="9">
        <f t="shared" si="148"/>
        <v>0</v>
      </c>
      <c r="V469" s="9"/>
      <c r="W469" s="9"/>
      <c r="X469" s="9">
        <f t="shared" si="149"/>
        <v>0</v>
      </c>
      <c r="Y469" s="9"/>
      <c r="Z469" s="9"/>
      <c r="AA469" s="10">
        <f t="shared" si="150"/>
        <v>32270000</v>
      </c>
      <c r="AB469" s="11">
        <v>46020</v>
      </c>
    </row>
    <row r="470" spans="1:28" ht="15.75" x14ac:dyDescent="0.25">
      <c r="A470" s="39">
        <v>46001</v>
      </c>
      <c r="B470" s="33" t="s">
        <v>252</v>
      </c>
      <c r="C470" s="33"/>
      <c r="D470" s="33" t="s">
        <v>31</v>
      </c>
      <c r="E470" s="33" t="s">
        <v>309</v>
      </c>
      <c r="F470" s="33">
        <v>2.5</v>
      </c>
      <c r="G470" s="33" t="s">
        <v>51</v>
      </c>
      <c r="H470" s="33">
        <v>86000</v>
      </c>
      <c r="I470" s="33">
        <f t="shared" si="132"/>
        <v>215000</v>
      </c>
      <c r="J470" s="37" t="s">
        <v>240</v>
      </c>
      <c r="K470" s="33" t="s">
        <v>1317</v>
      </c>
      <c r="L470" s="9">
        <f t="shared" si="145"/>
        <v>0</v>
      </c>
      <c r="M470" s="9"/>
      <c r="N470" s="9"/>
      <c r="O470" s="9">
        <f t="shared" si="146"/>
        <v>215000</v>
      </c>
      <c r="P470" s="9">
        <v>215000</v>
      </c>
      <c r="Q470" s="9"/>
      <c r="R470" s="9">
        <f t="shared" si="147"/>
        <v>0</v>
      </c>
      <c r="S470" s="9"/>
      <c r="T470" s="9"/>
      <c r="U470" s="9">
        <f t="shared" si="148"/>
        <v>0</v>
      </c>
      <c r="V470" s="9"/>
      <c r="W470" s="9"/>
      <c r="X470" s="9">
        <f t="shared" si="149"/>
        <v>0</v>
      </c>
      <c r="Y470" s="9"/>
      <c r="Z470" s="9"/>
      <c r="AA470" s="10">
        <f t="shared" si="150"/>
        <v>0</v>
      </c>
      <c r="AB470" s="11">
        <v>46020</v>
      </c>
    </row>
    <row r="471" spans="1:28" ht="15.75" x14ac:dyDescent="0.25">
      <c r="A471" s="39">
        <v>46001</v>
      </c>
      <c r="B471" s="33" t="s">
        <v>252</v>
      </c>
      <c r="C471" s="33"/>
      <c r="D471" s="33" t="s">
        <v>31</v>
      </c>
      <c r="E471" s="33" t="s">
        <v>1150</v>
      </c>
      <c r="F471" s="33">
        <v>12.5</v>
      </c>
      <c r="G471" s="33" t="s">
        <v>51</v>
      </c>
      <c r="H471" s="33">
        <v>90000</v>
      </c>
      <c r="I471" s="33">
        <f t="shared" si="132"/>
        <v>1125000</v>
      </c>
      <c r="J471" s="37" t="s">
        <v>240</v>
      </c>
      <c r="K471" s="33" t="s">
        <v>1317</v>
      </c>
      <c r="L471" s="9">
        <f t="shared" si="145"/>
        <v>0</v>
      </c>
      <c r="M471" s="9"/>
      <c r="N471" s="9"/>
      <c r="O471" s="9">
        <f t="shared" si="146"/>
        <v>1125000</v>
      </c>
      <c r="P471" s="9">
        <v>1125000</v>
      </c>
      <c r="Q471" s="9"/>
      <c r="R471" s="9">
        <f t="shared" si="147"/>
        <v>0</v>
      </c>
      <c r="S471" s="9"/>
      <c r="T471" s="9"/>
      <c r="U471" s="9">
        <f t="shared" si="148"/>
        <v>0</v>
      </c>
      <c r="V471" s="9"/>
      <c r="W471" s="9"/>
      <c r="X471" s="9">
        <f t="shared" si="149"/>
        <v>0</v>
      </c>
      <c r="Y471" s="9"/>
      <c r="Z471" s="9"/>
      <c r="AA471" s="10">
        <f t="shared" si="150"/>
        <v>0</v>
      </c>
      <c r="AB471" s="11">
        <v>46020</v>
      </c>
    </row>
    <row r="472" spans="1:28" ht="15.75" x14ac:dyDescent="0.25">
      <c r="A472" s="39">
        <v>46001</v>
      </c>
      <c r="B472" s="33" t="s">
        <v>252</v>
      </c>
      <c r="C472" s="33"/>
      <c r="D472" s="33" t="s">
        <v>31</v>
      </c>
      <c r="E472" s="33" t="s">
        <v>234</v>
      </c>
      <c r="F472" s="33">
        <v>45</v>
      </c>
      <c r="G472" s="33" t="s">
        <v>51</v>
      </c>
      <c r="H472" s="33">
        <v>90000</v>
      </c>
      <c r="I472" s="33">
        <f t="shared" si="132"/>
        <v>4050000</v>
      </c>
      <c r="J472" s="37" t="s">
        <v>240</v>
      </c>
      <c r="K472" s="33" t="s">
        <v>1317</v>
      </c>
      <c r="L472" s="9">
        <f t="shared" si="145"/>
        <v>0</v>
      </c>
      <c r="M472" s="9"/>
      <c r="N472" s="9"/>
      <c r="O472" s="9">
        <f t="shared" si="146"/>
        <v>4050000</v>
      </c>
      <c r="P472" s="9">
        <v>4050000</v>
      </c>
      <c r="Q472" s="9"/>
      <c r="R472" s="9">
        <f t="shared" si="147"/>
        <v>0</v>
      </c>
      <c r="S472" s="9"/>
      <c r="T472" s="9"/>
      <c r="U472" s="9">
        <f t="shared" si="148"/>
        <v>0</v>
      </c>
      <c r="V472" s="9"/>
      <c r="W472" s="9"/>
      <c r="X472" s="9">
        <f t="shared" si="149"/>
        <v>0</v>
      </c>
      <c r="Y472" s="9"/>
      <c r="Z472" s="9"/>
      <c r="AA472" s="10">
        <f t="shared" si="150"/>
        <v>0</v>
      </c>
      <c r="AB472" s="11">
        <v>46020</v>
      </c>
    </row>
    <row r="473" spans="1:28" ht="15.75" x14ac:dyDescent="0.25">
      <c r="A473" s="39">
        <v>46001</v>
      </c>
      <c r="B473" s="33" t="s">
        <v>252</v>
      </c>
      <c r="C473" s="33"/>
      <c r="D473" s="33" t="s">
        <v>31</v>
      </c>
      <c r="E473" s="33" t="s">
        <v>78</v>
      </c>
      <c r="F473" s="33">
        <v>30</v>
      </c>
      <c r="G473" s="33" t="s">
        <v>51</v>
      </c>
      <c r="H473" s="33">
        <v>82000</v>
      </c>
      <c r="I473" s="33">
        <f t="shared" si="132"/>
        <v>2460000</v>
      </c>
      <c r="J473" s="37" t="s">
        <v>240</v>
      </c>
      <c r="K473" s="33" t="s">
        <v>1317</v>
      </c>
      <c r="L473" s="9">
        <f t="shared" si="145"/>
        <v>0</v>
      </c>
      <c r="M473" s="9"/>
      <c r="N473" s="9"/>
      <c r="O473" s="9">
        <f t="shared" si="146"/>
        <v>2460000</v>
      </c>
      <c r="P473" s="9">
        <v>2460000</v>
      </c>
      <c r="Q473" s="9"/>
      <c r="R473" s="9">
        <f t="shared" si="147"/>
        <v>0</v>
      </c>
      <c r="S473" s="9"/>
      <c r="T473" s="9"/>
      <c r="U473" s="9">
        <f t="shared" si="148"/>
        <v>0</v>
      </c>
      <c r="V473" s="9"/>
      <c r="W473" s="9"/>
      <c r="X473" s="9">
        <f t="shared" si="149"/>
        <v>0</v>
      </c>
      <c r="Y473" s="9"/>
      <c r="Z473" s="9"/>
      <c r="AA473" s="10">
        <f t="shared" si="150"/>
        <v>0</v>
      </c>
      <c r="AB473" s="11">
        <v>46020</v>
      </c>
    </row>
    <row r="474" spans="1:28" ht="15.75" x14ac:dyDescent="0.25">
      <c r="A474" s="39">
        <v>46001</v>
      </c>
      <c r="B474" s="33" t="s">
        <v>252</v>
      </c>
      <c r="C474" s="33"/>
      <c r="D474" s="33" t="s">
        <v>31</v>
      </c>
      <c r="E474" s="33" t="s">
        <v>77</v>
      </c>
      <c r="F474" s="33">
        <v>35</v>
      </c>
      <c r="G474" s="33" t="s">
        <v>51</v>
      </c>
      <c r="H474" s="33">
        <v>82000</v>
      </c>
      <c r="I474" s="33">
        <f t="shared" si="132"/>
        <v>2870000</v>
      </c>
      <c r="J474" s="37" t="s">
        <v>240</v>
      </c>
      <c r="K474" s="33" t="s">
        <v>1317</v>
      </c>
      <c r="L474" s="9">
        <f t="shared" si="145"/>
        <v>0</v>
      </c>
      <c r="M474" s="9"/>
      <c r="N474" s="9"/>
      <c r="O474" s="9">
        <f t="shared" si="146"/>
        <v>2870000</v>
      </c>
      <c r="P474" s="9">
        <v>2870000</v>
      </c>
      <c r="Q474" s="9"/>
      <c r="R474" s="9">
        <f t="shared" si="147"/>
        <v>0</v>
      </c>
      <c r="S474" s="9"/>
      <c r="T474" s="9"/>
      <c r="U474" s="9">
        <f t="shared" si="148"/>
        <v>0</v>
      </c>
      <c r="V474" s="9"/>
      <c r="W474" s="9"/>
      <c r="X474" s="9">
        <f t="shared" si="149"/>
        <v>0</v>
      </c>
      <c r="Y474" s="9"/>
      <c r="Z474" s="9"/>
      <c r="AA474" s="10">
        <f t="shared" si="150"/>
        <v>0</v>
      </c>
      <c r="AB474" s="11">
        <v>46020</v>
      </c>
    </row>
    <row r="475" spans="1:28" ht="15.75" x14ac:dyDescent="0.25">
      <c r="A475" s="39">
        <v>46001</v>
      </c>
      <c r="B475" s="33" t="s">
        <v>252</v>
      </c>
      <c r="C475" s="33"/>
      <c r="D475" s="33" t="s">
        <v>31</v>
      </c>
      <c r="E475" s="33" t="s">
        <v>311</v>
      </c>
      <c r="F475" s="33">
        <v>5</v>
      </c>
      <c r="G475" s="33" t="s">
        <v>51</v>
      </c>
      <c r="H475" s="33">
        <v>86000</v>
      </c>
      <c r="I475" s="33">
        <f t="shared" si="132"/>
        <v>430000</v>
      </c>
      <c r="J475" s="37" t="s">
        <v>240</v>
      </c>
      <c r="K475" s="33" t="s">
        <v>1317</v>
      </c>
      <c r="L475" s="9">
        <f t="shared" si="145"/>
        <v>0</v>
      </c>
      <c r="M475" s="9"/>
      <c r="N475" s="9"/>
      <c r="O475" s="9">
        <f t="shared" si="146"/>
        <v>430000</v>
      </c>
      <c r="P475" s="9">
        <v>430000</v>
      </c>
      <c r="Q475" s="9"/>
      <c r="R475" s="9">
        <f t="shared" si="147"/>
        <v>0</v>
      </c>
      <c r="S475" s="9"/>
      <c r="T475" s="9"/>
      <c r="U475" s="9">
        <f t="shared" si="148"/>
        <v>0</v>
      </c>
      <c r="V475" s="9"/>
      <c r="W475" s="9"/>
      <c r="X475" s="9">
        <f t="shared" si="149"/>
        <v>0</v>
      </c>
      <c r="Y475" s="9"/>
      <c r="Z475" s="9"/>
      <c r="AA475" s="10">
        <f t="shared" si="150"/>
        <v>0</v>
      </c>
      <c r="AB475" s="11">
        <v>46020</v>
      </c>
    </row>
    <row r="476" spans="1:28" ht="15.75" x14ac:dyDescent="0.25">
      <c r="A476" s="39">
        <v>46001</v>
      </c>
      <c r="B476" s="33" t="s">
        <v>252</v>
      </c>
      <c r="C476" s="33"/>
      <c r="D476" s="33" t="s">
        <v>31</v>
      </c>
      <c r="E476" s="33" t="s">
        <v>235</v>
      </c>
      <c r="F476" s="33">
        <v>10</v>
      </c>
      <c r="G476" s="33" t="s">
        <v>51</v>
      </c>
      <c r="H476" s="33">
        <v>90000</v>
      </c>
      <c r="I476" s="33">
        <f t="shared" si="132"/>
        <v>900000</v>
      </c>
      <c r="J476" s="37" t="s">
        <v>240</v>
      </c>
      <c r="K476" s="33" t="s">
        <v>1317</v>
      </c>
      <c r="L476" s="9">
        <f t="shared" si="145"/>
        <v>0</v>
      </c>
      <c r="M476" s="9"/>
      <c r="N476" s="9"/>
      <c r="O476" s="9">
        <f t="shared" si="146"/>
        <v>900000</v>
      </c>
      <c r="P476" s="9">
        <v>900000</v>
      </c>
      <c r="Q476" s="9"/>
      <c r="R476" s="9">
        <f t="shared" si="147"/>
        <v>0</v>
      </c>
      <c r="S476" s="9"/>
      <c r="T476" s="9"/>
      <c r="U476" s="9">
        <f t="shared" si="148"/>
        <v>0</v>
      </c>
      <c r="V476" s="9"/>
      <c r="W476" s="9"/>
      <c r="X476" s="9">
        <f t="shared" si="149"/>
        <v>0</v>
      </c>
      <c r="Y476" s="9"/>
      <c r="Z476" s="9"/>
      <c r="AA476" s="10">
        <f t="shared" si="150"/>
        <v>0</v>
      </c>
      <c r="AB476" s="11">
        <v>46020</v>
      </c>
    </row>
    <row r="477" spans="1:28" ht="15.75" x14ac:dyDescent="0.25">
      <c r="A477" s="39">
        <v>46001</v>
      </c>
      <c r="B477" s="33" t="s">
        <v>252</v>
      </c>
      <c r="C477" s="33"/>
      <c r="D477" s="33" t="s">
        <v>31</v>
      </c>
      <c r="E477" s="33" t="s">
        <v>73</v>
      </c>
      <c r="F477" s="33">
        <v>40</v>
      </c>
      <c r="G477" s="33" t="s">
        <v>74</v>
      </c>
      <c r="H477" s="33">
        <v>50000</v>
      </c>
      <c r="I477" s="33">
        <f t="shared" si="132"/>
        <v>2000000</v>
      </c>
      <c r="J477" s="37" t="s">
        <v>240</v>
      </c>
      <c r="K477" s="33" t="s">
        <v>1317</v>
      </c>
      <c r="L477" s="9">
        <f t="shared" si="145"/>
        <v>0</v>
      </c>
      <c r="M477" s="9"/>
      <c r="N477" s="9"/>
      <c r="O477" s="9">
        <f t="shared" si="146"/>
        <v>2000000</v>
      </c>
      <c r="P477" s="9">
        <v>2000000</v>
      </c>
      <c r="Q477" s="9"/>
      <c r="R477" s="9">
        <f t="shared" si="147"/>
        <v>0</v>
      </c>
      <c r="S477" s="9"/>
      <c r="T477" s="9"/>
      <c r="U477" s="9">
        <f t="shared" si="148"/>
        <v>0</v>
      </c>
      <c r="V477" s="9"/>
      <c r="W477" s="9"/>
      <c r="X477" s="9">
        <f t="shared" si="149"/>
        <v>0</v>
      </c>
      <c r="Y477" s="9"/>
      <c r="Z477" s="9"/>
      <c r="AA477" s="10">
        <f t="shared" si="150"/>
        <v>0</v>
      </c>
      <c r="AB477" s="11">
        <v>46020</v>
      </c>
    </row>
    <row r="478" spans="1:28" ht="15.75" x14ac:dyDescent="0.25">
      <c r="A478" s="39">
        <v>46001</v>
      </c>
      <c r="B478" s="33" t="s">
        <v>252</v>
      </c>
      <c r="C478" s="33"/>
      <c r="D478" s="33" t="s">
        <v>31</v>
      </c>
      <c r="E478" s="33" t="s">
        <v>130</v>
      </c>
      <c r="F478" s="33">
        <v>20</v>
      </c>
      <c r="G478" s="33" t="s">
        <v>51</v>
      </c>
      <c r="H478" s="33">
        <v>50000</v>
      </c>
      <c r="I478" s="33">
        <f t="shared" si="132"/>
        <v>1000000</v>
      </c>
      <c r="J478" s="37" t="s">
        <v>240</v>
      </c>
      <c r="K478" s="33" t="s">
        <v>1317</v>
      </c>
      <c r="L478" s="9">
        <f t="shared" si="145"/>
        <v>0</v>
      </c>
      <c r="M478" s="9"/>
      <c r="N478" s="9"/>
      <c r="O478" s="9">
        <f t="shared" si="146"/>
        <v>1000000</v>
      </c>
      <c r="P478" s="9">
        <v>1000000</v>
      </c>
      <c r="Q478" s="9"/>
      <c r="R478" s="9">
        <f t="shared" si="147"/>
        <v>0</v>
      </c>
      <c r="S478" s="9"/>
      <c r="T478" s="9"/>
      <c r="U478" s="9">
        <f t="shared" si="148"/>
        <v>0</v>
      </c>
      <c r="V478" s="9"/>
      <c r="W478" s="9"/>
      <c r="X478" s="9">
        <f t="shared" si="149"/>
        <v>0</v>
      </c>
      <c r="Y478" s="9"/>
      <c r="Z478" s="9"/>
      <c r="AA478" s="10">
        <f t="shared" si="150"/>
        <v>0</v>
      </c>
      <c r="AB478" s="11">
        <v>46020</v>
      </c>
    </row>
    <row r="479" spans="1:28" ht="15.75" x14ac:dyDescent="0.25">
      <c r="A479" s="39">
        <v>46001</v>
      </c>
      <c r="B479" s="33" t="s">
        <v>252</v>
      </c>
      <c r="C479" s="33"/>
      <c r="D479" s="33" t="s">
        <v>31</v>
      </c>
      <c r="E479" s="33" t="s">
        <v>102</v>
      </c>
      <c r="F479" s="33">
        <v>24</v>
      </c>
      <c r="G479" s="33" t="s">
        <v>74</v>
      </c>
      <c r="H479" s="33">
        <v>65000</v>
      </c>
      <c r="I479" s="33">
        <f t="shared" si="132"/>
        <v>1560000</v>
      </c>
      <c r="J479" s="37" t="s">
        <v>240</v>
      </c>
      <c r="K479" s="33" t="s">
        <v>1317</v>
      </c>
      <c r="L479" s="9">
        <f t="shared" si="145"/>
        <v>0</v>
      </c>
      <c r="M479" s="9"/>
      <c r="N479" s="9"/>
      <c r="O479" s="9">
        <f t="shared" si="146"/>
        <v>1560000</v>
      </c>
      <c r="P479" s="9">
        <v>1560000</v>
      </c>
      <c r="Q479" s="9"/>
      <c r="R479" s="9">
        <f t="shared" si="147"/>
        <v>0</v>
      </c>
      <c r="S479" s="9"/>
      <c r="T479" s="9"/>
      <c r="U479" s="9">
        <f t="shared" si="148"/>
        <v>0</v>
      </c>
      <c r="V479" s="9"/>
      <c r="W479" s="9"/>
      <c r="X479" s="9">
        <f t="shared" si="149"/>
        <v>0</v>
      </c>
      <c r="Y479" s="9"/>
      <c r="Z479" s="9"/>
      <c r="AA479" s="10">
        <f t="shared" si="150"/>
        <v>0</v>
      </c>
      <c r="AB479" s="11">
        <v>46020</v>
      </c>
    </row>
    <row r="480" spans="1:28" ht="15.75" x14ac:dyDescent="0.25">
      <c r="A480" s="39">
        <v>46001</v>
      </c>
      <c r="B480" s="33" t="s">
        <v>252</v>
      </c>
      <c r="C480" s="33"/>
      <c r="D480" s="33" t="s">
        <v>31</v>
      </c>
      <c r="E480" s="33" t="s">
        <v>166</v>
      </c>
      <c r="F480" s="33">
        <v>2</v>
      </c>
      <c r="G480" s="33" t="s">
        <v>23</v>
      </c>
      <c r="H480" s="33">
        <v>400000</v>
      </c>
      <c r="I480" s="33">
        <f t="shared" si="132"/>
        <v>800000</v>
      </c>
      <c r="J480" s="37" t="s">
        <v>240</v>
      </c>
      <c r="K480" s="33" t="s">
        <v>1317</v>
      </c>
      <c r="L480" s="9">
        <f t="shared" si="145"/>
        <v>0</v>
      </c>
      <c r="M480" s="9"/>
      <c r="N480" s="9"/>
      <c r="O480" s="9">
        <f t="shared" si="146"/>
        <v>800000</v>
      </c>
      <c r="P480" s="9">
        <v>800000</v>
      </c>
      <c r="Q480" s="9"/>
      <c r="R480" s="9">
        <f t="shared" si="147"/>
        <v>0</v>
      </c>
      <c r="S480" s="9"/>
      <c r="T480" s="9"/>
      <c r="U480" s="9">
        <f t="shared" si="148"/>
        <v>0</v>
      </c>
      <c r="V480" s="9"/>
      <c r="W480" s="9"/>
      <c r="X480" s="9">
        <f t="shared" si="149"/>
        <v>0</v>
      </c>
      <c r="Y480" s="9"/>
      <c r="Z480" s="9"/>
      <c r="AA480" s="10">
        <f t="shared" si="150"/>
        <v>0</v>
      </c>
      <c r="AB480" s="11">
        <v>46020</v>
      </c>
    </row>
    <row r="481" spans="1:28" ht="15.75" x14ac:dyDescent="0.25">
      <c r="A481" s="39">
        <v>46001</v>
      </c>
      <c r="B481" s="33" t="s">
        <v>252</v>
      </c>
      <c r="C481" s="33"/>
      <c r="D481" s="33" t="s">
        <v>31</v>
      </c>
      <c r="E481" s="33" t="s">
        <v>439</v>
      </c>
      <c r="F481" s="33">
        <v>2</v>
      </c>
      <c r="G481" s="33" t="s">
        <v>178</v>
      </c>
      <c r="H481" s="33">
        <v>1150000</v>
      </c>
      <c r="I481" s="33">
        <f t="shared" si="132"/>
        <v>2300000</v>
      </c>
      <c r="J481" s="37" t="s">
        <v>240</v>
      </c>
      <c r="K481" s="33" t="s">
        <v>1317</v>
      </c>
      <c r="L481" s="9">
        <f t="shared" si="145"/>
        <v>0</v>
      </c>
      <c r="M481" s="9"/>
      <c r="N481" s="9"/>
      <c r="O481" s="9">
        <f t="shared" si="146"/>
        <v>2300000</v>
      </c>
      <c r="P481" s="9">
        <v>2300000</v>
      </c>
      <c r="Q481" s="9"/>
      <c r="R481" s="9">
        <f t="shared" si="147"/>
        <v>0</v>
      </c>
      <c r="S481" s="9"/>
      <c r="T481" s="9"/>
      <c r="U481" s="9">
        <f t="shared" si="148"/>
        <v>0</v>
      </c>
      <c r="V481" s="9"/>
      <c r="W481" s="9"/>
      <c r="X481" s="9">
        <f t="shared" si="149"/>
        <v>0</v>
      </c>
      <c r="Y481" s="9"/>
      <c r="Z481" s="9"/>
      <c r="AA481" s="10">
        <f t="shared" si="150"/>
        <v>0</v>
      </c>
      <c r="AB481" s="11">
        <v>46020</v>
      </c>
    </row>
    <row r="482" spans="1:28" ht="15.75" x14ac:dyDescent="0.25">
      <c r="A482" s="39">
        <v>46001</v>
      </c>
      <c r="B482" s="33" t="s">
        <v>982</v>
      </c>
      <c r="C482" s="33"/>
      <c r="D482" s="33" t="s">
        <v>41</v>
      </c>
      <c r="E482" s="33" t="s">
        <v>552</v>
      </c>
      <c r="F482" s="33">
        <v>1</v>
      </c>
      <c r="G482" s="33" t="s">
        <v>33</v>
      </c>
      <c r="H482" s="33">
        <v>450000</v>
      </c>
      <c r="I482" s="33">
        <f t="shared" si="132"/>
        <v>450000</v>
      </c>
      <c r="J482" s="37" t="s">
        <v>241</v>
      </c>
      <c r="K482" s="33"/>
      <c r="L482" s="9">
        <f t="shared" si="145"/>
        <v>0</v>
      </c>
      <c r="M482" s="9"/>
      <c r="N482" s="9"/>
      <c r="O482" s="9">
        <f t="shared" si="146"/>
        <v>0</v>
      </c>
      <c r="P482" s="9"/>
      <c r="Q482" s="9"/>
      <c r="R482" s="9">
        <f t="shared" si="147"/>
        <v>0</v>
      </c>
      <c r="S482" s="9"/>
      <c r="T482" s="9"/>
      <c r="U482" s="9">
        <f t="shared" si="148"/>
        <v>450000</v>
      </c>
      <c r="V482" s="9">
        <v>450000</v>
      </c>
      <c r="W482" s="9"/>
      <c r="X482" s="9">
        <f t="shared" si="149"/>
        <v>0</v>
      </c>
      <c r="Y482" s="9"/>
      <c r="Z482" s="9"/>
      <c r="AA482" s="10">
        <f t="shared" si="150"/>
        <v>0</v>
      </c>
      <c r="AB482" s="11">
        <v>46001</v>
      </c>
    </row>
    <row r="483" spans="1:28" ht="15.75" x14ac:dyDescent="0.25">
      <c r="A483" s="39">
        <v>46001</v>
      </c>
      <c r="B483" s="33" t="s">
        <v>520</v>
      </c>
      <c r="C483" s="33"/>
      <c r="D483" s="33" t="s">
        <v>31</v>
      </c>
      <c r="E483" s="33" t="s">
        <v>156</v>
      </c>
      <c r="F483" s="33">
        <v>2</v>
      </c>
      <c r="G483" s="33" t="s">
        <v>23</v>
      </c>
      <c r="H483" s="33">
        <v>350000</v>
      </c>
      <c r="I483" s="33">
        <f t="shared" si="132"/>
        <v>700000</v>
      </c>
      <c r="J483" s="37" t="s">
        <v>240</v>
      </c>
      <c r="K483" s="33"/>
      <c r="L483" s="9">
        <f t="shared" si="145"/>
        <v>0</v>
      </c>
      <c r="M483" s="9"/>
      <c r="N483" s="9"/>
      <c r="O483" s="9">
        <f t="shared" si="146"/>
        <v>700000</v>
      </c>
      <c r="P483" s="9">
        <v>700000</v>
      </c>
      <c r="Q483" s="9"/>
      <c r="R483" s="9">
        <f t="shared" si="147"/>
        <v>0</v>
      </c>
      <c r="S483" s="9"/>
      <c r="T483" s="9"/>
      <c r="U483" s="9">
        <f t="shared" si="148"/>
        <v>0</v>
      </c>
      <c r="V483" s="9"/>
      <c r="W483" s="9"/>
      <c r="X483" s="9">
        <f t="shared" si="149"/>
        <v>0</v>
      </c>
      <c r="Y483" s="9"/>
      <c r="Z483" s="9"/>
      <c r="AA483" s="10">
        <f t="shared" si="150"/>
        <v>0</v>
      </c>
      <c r="AB483" s="11">
        <v>46001</v>
      </c>
    </row>
    <row r="484" spans="1:28" ht="15.75" x14ac:dyDescent="0.25">
      <c r="A484" s="39">
        <v>46001</v>
      </c>
      <c r="B484" s="33" t="s">
        <v>520</v>
      </c>
      <c r="C484" s="33"/>
      <c r="D484" s="33" t="s">
        <v>31</v>
      </c>
      <c r="E484" s="33" t="s">
        <v>185</v>
      </c>
      <c r="F484" s="33">
        <v>2000</v>
      </c>
      <c r="G484" s="33" t="s">
        <v>29</v>
      </c>
      <c r="H484" s="33">
        <v>1000</v>
      </c>
      <c r="I484" s="33">
        <f t="shared" si="132"/>
        <v>2000000</v>
      </c>
      <c r="J484" s="37" t="s">
        <v>240</v>
      </c>
      <c r="K484" s="33"/>
      <c r="L484" s="9">
        <f t="shared" si="145"/>
        <v>0</v>
      </c>
      <c r="M484" s="9"/>
      <c r="N484" s="9"/>
      <c r="O484" s="9">
        <f t="shared" si="146"/>
        <v>2000000</v>
      </c>
      <c r="P484" s="9">
        <v>2000000</v>
      </c>
      <c r="Q484" s="9"/>
      <c r="R484" s="9">
        <f t="shared" si="147"/>
        <v>0</v>
      </c>
      <c r="S484" s="9"/>
      <c r="T484" s="9"/>
      <c r="U484" s="9">
        <f t="shared" si="148"/>
        <v>0</v>
      </c>
      <c r="V484" s="9"/>
      <c r="W484" s="9"/>
      <c r="X484" s="9">
        <f t="shared" si="149"/>
        <v>0</v>
      </c>
      <c r="Y484" s="9"/>
      <c r="Z484" s="9"/>
      <c r="AA484" s="10">
        <f t="shared" si="150"/>
        <v>0</v>
      </c>
      <c r="AB484" s="11">
        <v>46001</v>
      </c>
    </row>
    <row r="485" spans="1:28" ht="15.75" x14ac:dyDescent="0.25">
      <c r="A485" s="39">
        <v>46001</v>
      </c>
      <c r="B485" s="33" t="s">
        <v>329</v>
      </c>
      <c r="C485" s="33"/>
      <c r="D485" s="33" t="s">
        <v>31</v>
      </c>
      <c r="E485" s="33" t="s">
        <v>205</v>
      </c>
      <c r="F485" s="33">
        <v>500</v>
      </c>
      <c r="G485" s="33" t="s">
        <v>51</v>
      </c>
      <c r="H485" s="33">
        <v>115000</v>
      </c>
      <c r="I485" s="33">
        <f t="shared" si="132"/>
        <v>57500000</v>
      </c>
      <c r="J485" s="82" t="s">
        <v>38</v>
      </c>
      <c r="K485" s="33" t="s">
        <v>1317</v>
      </c>
      <c r="L485" s="9">
        <f t="shared" si="145"/>
        <v>0</v>
      </c>
      <c r="M485" s="9"/>
      <c r="N485" s="9"/>
      <c r="O485" s="9">
        <f t="shared" si="146"/>
        <v>8383000</v>
      </c>
      <c r="P485" s="9">
        <v>3383000</v>
      </c>
      <c r="Q485" s="9">
        <v>5000000</v>
      </c>
      <c r="R485" s="9">
        <f t="shared" si="147"/>
        <v>0</v>
      </c>
      <c r="S485" s="9"/>
      <c r="T485" s="9"/>
      <c r="U485" s="9">
        <f t="shared" si="148"/>
        <v>0</v>
      </c>
      <c r="V485" s="9"/>
      <c r="W485" s="9"/>
      <c r="X485" s="9">
        <f t="shared" si="149"/>
        <v>0</v>
      </c>
      <c r="Y485" s="9"/>
      <c r="Z485" s="9"/>
      <c r="AA485" s="10">
        <f t="shared" si="150"/>
        <v>49117000</v>
      </c>
      <c r="AB485" s="11">
        <v>46017</v>
      </c>
    </row>
    <row r="486" spans="1:28" ht="15.75" x14ac:dyDescent="0.25">
      <c r="A486" s="39">
        <v>46001</v>
      </c>
      <c r="B486" s="33" t="s">
        <v>35</v>
      </c>
      <c r="C486" s="33"/>
      <c r="D486" s="33" t="s">
        <v>41</v>
      </c>
      <c r="E486" s="33" t="s">
        <v>166</v>
      </c>
      <c r="F486" s="33">
        <v>1</v>
      </c>
      <c r="G486" s="33" t="s">
        <v>23</v>
      </c>
      <c r="H486" s="33">
        <v>400000</v>
      </c>
      <c r="I486" s="33">
        <f t="shared" si="132"/>
        <v>400000</v>
      </c>
      <c r="J486" s="37" t="s">
        <v>240</v>
      </c>
      <c r="K486" s="33"/>
      <c r="L486" s="9">
        <f t="shared" si="145"/>
        <v>0</v>
      </c>
      <c r="M486" s="9"/>
      <c r="N486" s="9"/>
      <c r="O486" s="9">
        <f t="shared" si="146"/>
        <v>0</v>
      </c>
      <c r="P486" s="9"/>
      <c r="Q486" s="9"/>
      <c r="R486" s="9">
        <f t="shared" si="147"/>
        <v>400000</v>
      </c>
      <c r="S486" s="9">
        <v>400000</v>
      </c>
      <c r="T486" s="9"/>
      <c r="U486" s="9">
        <f t="shared" si="148"/>
        <v>0</v>
      </c>
      <c r="V486" s="9"/>
      <c r="W486" s="9"/>
      <c r="X486" s="9">
        <f t="shared" si="149"/>
        <v>0</v>
      </c>
      <c r="Y486" s="9"/>
      <c r="Z486" s="9"/>
      <c r="AA486" s="10">
        <f t="shared" si="150"/>
        <v>0</v>
      </c>
      <c r="AB486" s="11">
        <v>46001</v>
      </c>
    </row>
    <row r="487" spans="1:28" ht="15.75" x14ac:dyDescent="0.25">
      <c r="A487" s="32">
        <v>46001</v>
      </c>
      <c r="B487" s="33" t="s">
        <v>909</v>
      </c>
      <c r="C487" s="33"/>
      <c r="D487" s="33" t="s">
        <v>31</v>
      </c>
      <c r="E487" s="33" t="s">
        <v>175</v>
      </c>
      <c r="F487" s="33">
        <v>100</v>
      </c>
      <c r="G487" s="33" t="s">
        <v>25</v>
      </c>
      <c r="H487" s="33">
        <v>1700</v>
      </c>
      <c r="I487" s="33">
        <f t="shared" si="132"/>
        <v>170000</v>
      </c>
      <c r="J487" s="37" t="s">
        <v>240</v>
      </c>
      <c r="K487" s="33"/>
      <c r="L487" s="9">
        <f t="shared" si="145"/>
        <v>0</v>
      </c>
      <c r="M487" s="9"/>
      <c r="N487" s="9"/>
      <c r="O487" s="9">
        <f t="shared" si="146"/>
        <v>170000</v>
      </c>
      <c r="P487" s="9">
        <v>170000</v>
      </c>
      <c r="Q487" s="9"/>
      <c r="R487" s="9">
        <f t="shared" si="147"/>
        <v>0</v>
      </c>
      <c r="S487" s="9"/>
      <c r="T487" s="9"/>
      <c r="U487" s="9">
        <f t="shared" si="148"/>
        <v>0</v>
      </c>
      <c r="V487" s="9"/>
      <c r="W487" s="9"/>
      <c r="X487" s="9">
        <f t="shared" si="149"/>
        <v>0</v>
      </c>
      <c r="Y487" s="9"/>
      <c r="Z487" s="9"/>
      <c r="AA487" s="10">
        <f t="shared" si="150"/>
        <v>0</v>
      </c>
      <c r="AB487" s="11">
        <v>45938</v>
      </c>
    </row>
    <row r="488" spans="1:28" ht="15.75" x14ac:dyDescent="0.25">
      <c r="A488" s="39">
        <v>46001</v>
      </c>
      <c r="B488" s="33" t="s">
        <v>221</v>
      </c>
      <c r="C488" s="33"/>
      <c r="D488" s="33" t="s">
        <v>31</v>
      </c>
      <c r="E488" s="33" t="s">
        <v>102</v>
      </c>
      <c r="F488" s="33">
        <v>12</v>
      </c>
      <c r="G488" s="33" t="s">
        <v>74</v>
      </c>
      <c r="H488" s="33">
        <v>65000</v>
      </c>
      <c r="I488" s="33">
        <f t="shared" si="132"/>
        <v>780000</v>
      </c>
      <c r="J488" s="37" t="s">
        <v>240</v>
      </c>
      <c r="K488" s="90" t="s">
        <v>1271</v>
      </c>
      <c r="L488" s="9">
        <f t="shared" si="145"/>
        <v>0</v>
      </c>
      <c r="M488" s="9"/>
      <c r="N488" s="9"/>
      <c r="O488" s="9">
        <f t="shared" si="146"/>
        <v>780000</v>
      </c>
      <c r="P488" s="9">
        <v>780000</v>
      </c>
      <c r="Q488" s="9"/>
      <c r="R488" s="9">
        <f t="shared" si="147"/>
        <v>0</v>
      </c>
      <c r="S488" s="9"/>
      <c r="T488" s="9"/>
      <c r="U488" s="9">
        <f t="shared" si="148"/>
        <v>0</v>
      </c>
      <c r="V488" s="9"/>
      <c r="W488" s="9"/>
      <c r="X488" s="9">
        <f t="shared" si="149"/>
        <v>0</v>
      </c>
      <c r="Y488" s="9"/>
      <c r="Z488" s="9"/>
      <c r="AA488" s="10">
        <f t="shared" si="150"/>
        <v>0</v>
      </c>
      <c r="AB488" s="11">
        <v>46010</v>
      </c>
    </row>
    <row r="489" spans="1:28" ht="16.5" thickBot="1" x14ac:dyDescent="0.3">
      <c r="A489" s="61">
        <v>46001</v>
      </c>
      <c r="B489" s="62" t="s">
        <v>1252</v>
      </c>
      <c r="C489" s="62"/>
      <c r="D489" s="62" t="s">
        <v>41</v>
      </c>
      <c r="E489" s="62" t="s">
        <v>175</v>
      </c>
      <c r="F489" s="62">
        <v>1300</v>
      </c>
      <c r="G489" s="62" t="s">
        <v>25</v>
      </c>
      <c r="H489" s="62">
        <v>1270</v>
      </c>
      <c r="I489" s="62">
        <f t="shared" si="132"/>
        <v>1651000</v>
      </c>
      <c r="J489" s="63" t="s">
        <v>240</v>
      </c>
      <c r="K489" s="62" t="s">
        <v>1271</v>
      </c>
      <c r="L489" s="97">
        <f t="shared" ref="L489:L490" si="151">M489+N489</f>
        <v>0</v>
      </c>
      <c r="M489" s="97"/>
      <c r="N489" s="97"/>
      <c r="O489" s="97">
        <f t="shared" ref="O489:O490" si="152">P489+Q489</f>
        <v>1651000</v>
      </c>
      <c r="P489" s="97">
        <v>1651000</v>
      </c>
      <c r="Q489" s="97"/>
      <c r="R489" s="97">
        <f t="shared" ref="R489:R490" si="153">S489+T489</f>
        <v>0</v>
      </c>
      <c r="S489" s="97"/>
      <c r="T489" s="97"/>
      <c r="U489" s="97">
        <f t="shared" ref="U489:U490" si="154">V489+W489</f>
        <v>0</v>
      </c>
      <c r="V489" s="97"/>
      <c r="W489" s="97"/>
      <c r="X489" s="97">
        <f t="shared" ref="X489:X490" si="155">Y489+Z489</f>
        <v>0</v>
      </c>
      <c r="Y489" s="97"/>
      <c r="Z489" s="97"/>
      <c r="AA489" s="98">
        <f t="shared" ref="AA489:AA490" si="156">C489+I489-L489-O489-U489-X489-R489</f>
        <v>0</v>
      </c>
      <c r="AB489" s="99">
        <v>46001</v>
      </c>
    </row>
    <row r="490" spans="1:28" ht="15.75" x14ac:dyDescent="0.25">
      <c r="A490" s="39">
        <v>46002</v>
      </c>
      <c r="B490" s="35" t="s">
        <v>290</v>
      </c>
      <c r="C490" s="35"/>
      <c r="D490" s="35" t="s">
        <v>31</v>
      </c>
      <c r="E490" s="35" t="s">
        <v>148</v>
      </c>
      <c r="F490" s="35">
        <v>100</v>
      </c>
      <c r="G490" s="35" t="s">
        <v>51</v>
      </c>
      <c r="H490" s="35">
        <v>60000</v>
      </c>
      <c r="I490" s="128">
        <f t="shared" si="132"/>
        <v>6000000</v>
      </c>
      <c r="J490" s="37" t="s">
        <v>240</v>
      </c>
      <c r="K490" s="35"/>
      <c r="L490" s="120">
        <f t="shared" si="151"/>
        <v>0</v>
      </c>
      <c r="M490" s="120"/>
      <c r="N490" s="120"/>
      <c r="O490" s="120">
        <f t="shared" si="152"/>
        <v>6000000</v>
      </c>
      <c r="P490" s="120">
        <v>6000000</v>
      </c>
      <c r="Q490" s="120"/>
      <c r="R490" s="120">
        <f t="shared" si="153"/>
        <v>0</v>
      </c>
      <c r="S490" s="120"/>
      <c r="T490" s="120"/>
      <c r="U490" s="120">
        <f t="shared" si="154"/>
        <v>0</v>
      </c>
      <c r="V490" s="120"/>
      <c r="W490" s="120"/>
      <c r="X490" s="120">
        <f t="shared" si="155"/>
        <v>0</v>
      </c>
      <c r="Y490" s="120"/>
      <c r="Z490" s="120"/>
      <c r="AA490" s="121">
        <f t="shared" si="156"/>
        <v>0</v>
      </c>
      <c r="AB490" s="122">
        <v>46002</v>
      </c>
    </row>
    <row r="491" spans="1:28" ht="15.75" x14ac:dyDescent="0.25">
      <c r="A491" s="39">
        <v>46002</v>
      </c>
      <c r="B491" s="33" t="s">
        <v>1185</v>
      </c>
      <c r="C491" s="33"/>
      <c r="D491" s="33" t="s">
        <v>41</v>
      </c>
      <c r="E491" s="33" t="s">
        <v>139</v>
      </c>
      <c r="F491" s="33">
        <v>2</v>
      </c>
      <c r="G491" s="33" t="s">
        <v>23</v>
      </c>
      <c r="H491" s="33">
        <v>400000</v>
      </c>
      <c r="I491" s="33">
        <f t="shared" si="132"/>
        <v>800000</v>
      </c>
      <c r="J491" s="37" t="s">
        <v>240</v>
      </c>
      <c r="K491" s="90" t="s">
        <v>1271</v>
      </c>
      <c r="L491" s="9">
        <f t="shared" ref="L491:L528" si="157">M491+N491</f>
        <v>0</v>
      </c>
      <c r="M491" s="9"/>
      <c r="N491" s="9"/>
      <c r="O491" s="9">
        <f t="shared" ref="O491:O528" si="158">P491+Q491</f>
        <v>800000</v>
      </c>
      <c r="P491" s="9">
        <v>800000</v>
      </c>
      <c r="Q491" s="9"/>
      <c r="R491" s="9">
        <f t="shared" ref="R491:R528" si="159">S491+T491</f>
        <v>0</v>
      </c>
      <c r="S491" s="9"/>
      <c r="T491" s="9"/>
      <c r="U491" s="9">
        <f t="shared" ref="U491:U528" si="160">V491+W491</f>
        <v>0</v>
      </c>
      <c r="V491" s="9"/>
      <c r="W491" s="9"/>
      <c r="X491" s="9">
        <f t="shared" ref="X491:X528" si="161">Y491+Z491</f>
        <v>0</v>
      </c>
      <c r="Y491" s="9"/>
      <c r="Z491" s="9"/>
      <c r="AA491" s="10">
        <f t="shared" ref="AA491:AA528" si="162">C491+I491-L491-O491-U491-X491-R491</f>
        <v>0</v>
      </c>
      <c r="AB491" s="11">
        <v>46017</v>
      </c>
    </row>
    <row r="492" spans="1:28" ht="15.75" x14ac:dyDescent="0.25">
      <c r="A492" s="39">
        <v>46002</v>
      </c>
      <c r="B492" s="33" t="s">
        <v>214</v>
      </c>
      <c r="C492" s="33"/>
      <c r="D492" s="33" t="s">
        <v>41</v>
      </c>
      <c r="E492" s="33" t="s">
        <v>98</v>
      </c>
      <c r="F492" s="33">
        <v>22.7</v>
      </c>
      <c r="G492" s="33" t="s">
        <v>51</v>
      </c>
      <c r="H492" s="33">
        <v>43000</v>
      </c>
      <c r="I492" s="33">
        <f t="shared" si="132"/>
        <v>976100</v>
      </c>
      <c r="J492" s="37" t="s">
        <v>240</v>
      </c>
      <c r="K492" s="90" t="s">
        <v>1271</v>
      </c>
      <c r="L492" s="9">
        <f t="shared" si="157"/>
        <v>0</v>
      </c>
      <c r="M492" s="9"/>
      <c r="N492" s="9"/>
      <c r="O492" s="9">
        <f t="shared" si="158"/>
        <v>976100</v>
      </c>
      <c r="P492" s="9">
        <v>976100</v>
      </c>
      <c r="Q492" s="9"/>
      <c r="R492" s="9">
        <f t="shared" si="159"/>
        <v>0</v>
      </c>
      <c r="S492" s="9"/>
      <c r="T492" s="9"/>
      <c r="U492" s="9">
        <f t="shared" si="160"/>
        <v>0</v>
      </c>
      <c r="V492" s="9"/>
      <c r="W492" s="9"/>
      <c r="X492" s="9">
        <f t="shared" si="161"/>
        <v>0</v>
      </c>
      <c r="Y492" s="9"/>
      <c r="Z492" s="9"/>
      <c r="AA492" s="10">
        <f t="shared" si="162"/>
        <v>0</v>
      </c>
      <c r="AB492" s="11">
        <v>46015</v>
      </c>
    </row>
    <row r="493" spans="1:28" ht="15.75" x14ac:dyDescent="0.25">
      <c r="A493" s="39">
        <v>46002</v>
      </c>
      <c r="B493" s="33" t="s">
        <v>543</v>
      </c>
      <c r="C493" s="33"/>
      <c r="D493" s="33" t="s">
        <v>31</v>
      </c>
      <c r="E493" s="33" t="s">
        <v>155</v>
      </c>
      <c r="F493" s="33">
        <v>100</v>
      </c>
      <c r="G493" s="33" t="s">
        <v>29</v>
      </c>
      <c r="H493" s="33">
        <v>3600</v>
      </c>
      <c r="I493" s="33">
        <f t="shared" si="132"/>
        <v>360000</v>
      </c>
      <c r="J493" s="37" t="s">
        <v>241</v>
      </c>
      <c r="K493" s="33"/>
      <c r="L493" s="9">
        <f t="shared" si="157"/>
        <v>0</v>
      </c>
      <c r="M493" s="9"/>
      <c r="N493" s="9"/>
      <c r="O493" s="9">
        <f t="shared" si="158"/>
        <v>0</v>
      </c>
      <c r="P493" s="9"/>
      <c r="Q493" s="9"/>
      <c r="R493" s="9">
        <f t="shared" si="159"/>
        <v>0</v>
      </c>
      <c r="S493" s="9"/>
      <c r="T493" s="9"/>
      <c r="U493" s="9">
        <f t="shared" si="160"/>
        <v>360000</v>
      </c>
      <c r="V493" s="9">
        <v>360000</v>
      </c>
      <c r="W493" s="9"/>
      <c r="X493" s="9">
        <f t="shared" si="161"/>
        <v>0</v>
      </c>
      <c r="Y493" s="9"/>
      <c r="Z493" s="9"/>
      <c r="AA493" s="10">
        <f t="shared" si="162"/>
        <v>0</v>
      </c>
      <c r="AB493" s="11">
        <v>46002</v>
      </c>
    </row>
    <row r="494" spans="1:28" ht="15.75" x14ac:dyDescent="0.25">
      <c r="A494" s="39">
        <v>46002</v>
      </c>
      <c r="B494" s="33" t="s">
        <v>153</v>
      </c>
      <c r="C494" s="33"/>
      <c r="D494" s="33" t="s">
        <v>31</v>
      </c>
      <c r="E494" s="33" t="s">
        <v>95</v>
      </c>
      <c r="F494" s="33">
        <v>200</v>
      </c>
      <c r="G494" s="33" t="s">
        <v>29</v>
      </c>
      <c r="H494" s="33">
        <v>3800</v>
      </c>
      <c r="I494" s="33">
        <f t="shared" si="132"/>
        <v>760000</v>
      </c>
      <c r="J494" s="37" t="s">
        <v>240</v>
      </c>
      <c r="K494" s="33"/>
      <c r="L494" s="9">
        <f t="shared" si="157"/>
        <v>0</v>
      </c>
      <c r="M494" s="9"/>
      <c r="N494" s="9"/>
      <c r="O494" s="9">
        <f t="shared" si="158"/>
        <v>0</v>
      </c>
      <c r="P494" s="9"/>
      <c r="Q494" s="9"/>
      <c r="R494" s="9">
        <f t="shared" si="159"/>
        <v>760000</v>
      </c>
      <c r="S494" s="9">
        <v>760000</v>
      </c>
      <c r="T494" s="9"/>
      <c r="U494" s="9">
        <f t="shared" si="160"/>
        <v>0</v>
      </c>
      <c r="V494" s="9"/>
      <c r="W494" s="9"/>
      <c r="X494" s="9">
        <f t="shared" si="161"/>
        <v>0</v>
      </c>
      <c r="Y494" s="9"/>
      <c r="Z494" s="9"/>
      <c r="AA494" s="10">
        <f t="shared" si="162"/>
        <v>0</v>
      </c>
      <c r="AB494" s="11">
        <v>46002</v>
      </c>
    </row>
    <row r="495" spans="1:28" ht="15.75" x14ac:dyDescent="0.25">
      <c r="A495" s="39">
        <v>46002</v>
      </c>
      <c r="B495" s="33" t="s">
        <v>153</v>
      </c>
      <c r="C495" s="33"/>
      <c r="D495" s="33" t="s">
        <v>31</v>
      </c>
      <c r="E495" s="33" t="s">
        <v>519</v>
      </c>
      <c r="F495" s="33">
        <v>8</v>
      </c>
      <c r="G495" s="33" t="s">
        <v>25</v>
      </c>
      <c r="H495" s="33">
        <v>115000</v>
      </c>
      <c r="I495" s="33">
        <f t="shared" si="132"/>
        <v>920000</v>
      </c>
      <c r="J495" s="37" t="s">
        <v>240</v>
      </c>
      <c r="K495" s="33" t="s">
        <v>1271</v>
      </c>
      <c r="L495" s="9">
        <f t="shared" si="157"/>
        <v>0</v>
      </c>
      <c r="M495" s="9"/>
      <c r="N495" s="9"/>
      <c r="O495" s="9">
        <f t="shared" si="158"/>
        <v>920000</v>
      </c>
      <c r="P495" s="9">
        <v>920000</v>
      </c>
      <c r="Q495" s="9"/>
      <c r="R495" s="9">
        <f t="shared" si="159"/>
        <v>0</v>
      </c>
      <c r="S495" s="9"/>
      <c r="T495" s="9"/>
      <c r="U495" s="9">
        <f t="shared" si="160"/>
        <v>0</v>
      </c>
      <c r="V495" s="9"/>
      <c r="W495" s="9"/>
      <c r="X495" s="9">
        <f t="shared" si="161"/>
        <v>0</v>
      </c>
      <c r="Y495" s="9"/>
      <c r="Z495" s="9"/>
      <c r="AA495" s="10">
        <f t="shared" si="162"/>
        <v>0</v>
      </c>
      <c r="AB495" s="11">
        <v>46006</v>
      </c>
    </row>
    <row r="496" spans="1:28" ht="15.75" x14ac:dyDescent="0.25">
      <c r="A496" s="39">
        <v>46002</v>
      </c>
      <c r="B496" s="33" t="s">
        <v>153</v>
      </c>
      <c r="C496" s="33"/>
      <c r="D496" s="33" t="s">
        <v>31</v>
      </c>
      <c r="E496" s="33" t="s">
        <v>179</v>
      </c>
      <c r="F496" s="33">
        <v>6</v>
      </c>
      <c r="G496" s="33" t="s">
        <v>25</v>
      </c>
      <c r="H496" s="33">
        <v>65000</v>
      </c>
      <c r="I496" s="33">
        <f t="shared" si="132"/>
        <v>390000</v>
      </c>
      <c r="J496" s="37" t="s">
        <v>240</v>
      </c>
      <c r="K496" s="33" t="s">
        <v>1271</v>
      </c>
      <c r="L496" s="9">
        <f t="shared" si="157"/>
        <v>0</v>
      </c>
      <c r="M496" s="9"/>
      <c r="N496" s="9"/>
      <c r="O496" s="9">
        <f t="shared" si="158"/>
        <v>390000</v>
      </c>
      <c r="P496" s="9">
        <v>390000</v>
      </c>
      <c r="Q496" s="9"/>
      <c r="R496" s="9">
        <f t="shared" si="159"/>
        <v>0</v>
      </c>
      <c r="S496" s="9"/>
      <c r="T496" s="9"/>
      <c r="U496" s="9">
        <f t="shared" si="160"/>
        <v>0</v>
      </c>
      <c r="V496" s="9"/>
      <c r="W496" s="9"/>
      <c r="X496" s="9">
        <f t="shared" si="161"/>
        <v>0</v>
      </c>
      <c r="Y496" s="9"/>
      <c r="Z496" s="9"/>
      <c r="AA496" s="10">
        <f t="shared" si="162"/>
        <v>0</v>
      </c>
      <c r="AB496" s="11">
        <v>46006</v>
      </c>
    </row>
    <row r="497" spans="1:28" ht="15.75" x14ac:dyDescent="0.25">
      <c r="A497" s="39">
        <v>46002</v>
      </c>
      <c r="B497" s="33" t="s">
        <v>153</v>
      </c>
      <c r="C497" s="33"/>
      <c r="D497" s="33" t="s">
        <v>31</v>
      </c>
      <c r="E497" s="33" t="s">
        <v>403</v>
      </c>
      <c r="F497" s="33">
        <v>4</v>
      </c>
      <c r="G497" s="33" t="s">
        <v>25</v>
      </c>
      <c r="H497" s="33">
        <v>75000</v>
      </c>
      <c r="I497" s="33">
        <f t="shared" si="132"/>
        <v>300000</v>
      </c>
      <c r="J497" s="37" t="s">
        <v>240</v>
      </c>
      <c r="K497" s="33" t="s">
        <v>1271</v>
      </c>
      <c r="L497" s="9">
        <f t="shared" si="157"/>
        <v>0</v>
      </c>
      <c r="M497" s="9"/>
      <c r="N497" s="9"/>
      <c r="O497" s="9">
        <f t="shared" si="158"/>
        <v>300000</v>
      </c>
      <c r="P497" s="9">
        <v>300000</v>
      </c>
      <c r="Q497" s="9"/>
      <c r="R497" s="9">
        <f t="shared" si="159"/>
        <v>0</v>
      </c>
      <c r="S497" s="9"/>
      <c r="T497" s="9"/>
      <c r="U497" s="9">
        <f t="shared" si="160"/>
        <v>0</v>
      </c>
      <c r="V497" s="9"/>
      <c r="W497" s="9"/>
      <c r="X497" s="9">
        <f t="shared" si="161"/>
        <v>0</v>
      </c>
      <c r="Y497" s="9"/>
      <c r="Z497" s="9"/>
      <c r="AA497" s="10">
        <f t="shared" si="162"/>
        <v>0</v>
      </c>
      <c r="AB497" s="11">
        <v>46006</v>
      </c>
    </row>
    <row r="498" spans="1:28" ht="15.75" x14ac:dyDescent="0.25">
      <c r="A498" s="39">
        <v>46002</v>
      </c>
      <c r="B498" s="33" t="s">
        <v>121</v>
      </c>
      <c r="C498" s="33"/>
      <c r="D498" s="33" t="s">
        <v>41</v>
      </c>
      <c r="E498" s="33" t="s">
        <v>136</v>
      </c>
      <c r="F498" s="33">
        <v>24.3</v>
      </c>
      <c r="G498" s="33" t="s">
        <v>51</v>
      </c>
      <c r="H498" s="33">
        <v>43000</v>
      </c>
      <c r="I498" s="33">
        <f t="shared" si="132"/>
        <v>1044900</v>
      </c>
      <c r="J498" s="37" t="s">
        <v>240</v>
      </c>
      <c r="K498" s="33" t="s">
        <v>1319</v>
      </c>
      <c r="L498" s="9">
        <f t="shared" si="157"/>
        <v>0</v>
      </c>
      <c r="M498" s="9"/>
      <c r="N498" s="9"/>
      <c r="O498" s="9">
        <f t="shared" si="158"/>
        <v>1044900</v>
      </c>
      <c r="P498" s="9">
        <f>654400+390500</f>
        <v>1044900</v>
      </c>
      <c r="Q498" s="9"/>
      <c r="R498" s="9">
        <f t="shared" si="159"/>
        <v>0</v>
      </c>
      <c r="S498" s="9"/>
      <c r="T498" s="9"/>
      <c r="U498" s="9">
        <f t="shared" si="160"/>
        <v>0</v>
      </c>
      <c r="V498" s="9"/>
      <c r="W498" s="9"/>
      <c r="X498" s="9">
        <f t="shared" si="161"/>
        <v>0</v>
      </c>
      <c r="Y498" s="9"/>
      <c r="Z498" s="9"/>
      <c r="AA498" s="10">
        <f t="shared" si="162"/>
        <v>0</v>
      </c>
      <c r="AB498" s="11">
        <v>46003</v>
      </c>
    </row>
    <row r="499" spans="1:28" ht="15.75" x14ac:dyDescent="0.25">
      <c r="A499" s="39">
        <v>46002</v>
      </c>
      <c r="B499" s="33" t="s">
        <v>121</v>
      </c>
      <c r="C499" s="33"/>
      <c r="D499" s="33" t="s">
        <v>41</v>
      </c>
      <c r="E499" s="33" t="s">
        <v>468</v>
      </c>
      <c r="F499" s="33">
        <v>16.100000000000001</v>
      </c>
      <c r="G499" s="33" t="s">
        <v>51</v>
      </c>
      <c r="H499" s="33">
        <v>43000</v>
      </c>
      <c r="I499" s="33">
        <f t="shared" si="132"/>
        <v>692300.00000000012</v>
      </c>
      <c r="J499" s="37" t="s">
        <v>240</v>
      </c>
      <c r="K499" s="33" t="s">
        <v>1319</v>
      </c>
      <c r="L499" s="9">
        <f t="shared" si="157"/>
        <v>0</v>
      </c>
      <c r="M499" s="9"/>
      <c r="N499" s="9"/>
      <c r="O499" s="9">
        <f t="shared" si="158"/>
        <v>692300</v>
      </c>
      <c r="P499" s="9">
        <v>692300</v>
      </c>
      <c r="Q499" s="9"/>
      <c r="R499" s="9">
        <f t="shared" si="159"/>
        <v>0</v>
      </c>
      <c r="S499" s="9"/>
      <c r="T499" s="9"/>
      <c r="U499" s="9">
        <f t="shared" si="160"/>
        <v>0</v>
      </c>
      <c r="V499" s="9"/>
      <c r="W499" s="9"/>
      <c r="X499" s="9">
        <f t="shared" si="161"/>
        <v>0</v>
      </c>
      <c r="Y499" s="9"/>
      <c r="Z499" s="9"/>
      <c r="AA499" s="10">
        <f t="shared" si="162"/>
        <v>1.1641532182693481E-10</v>
      </c>
      <c r="AB499" s="11">
        <v>46003</v>
      </c>
    </row>
    <row r="500" spans="1:28" ht="15.75" x14ac:dyDescent="0.25">
      <c r="A500" s="39">
        <v>46002</v>
      </c>
      <c r="B500" s="33" t="s">
        <v>628</v>
      </c>
      <c r="C500" s="33"/>
      <c r="D500" s="33" t="s">
        <v>31</v>
      </c>
      <c r="E500" s="33" t="s">
        <v>865</v>
      </c>
      <c r="F500" s="33">
        <v>450</v>
      </c>
      <c r="G500" s="33" t="s">
        <v>25</v>
      </c>
      <c r="H500" s="188">
        <v>42500</v>
      </c>
      <c r="I500" s="33">
        <f t="shared" si="132"/>
        <v>19125000</v>
      </c>
      <c r="J500" s="37" t="s">
        <v>241</v>
      </c>
      <c r="K500" s="33" t="s">
        <v>1320</v>
      </c>
      <c r="L500" s="9">
        <f t="shared" si="157"/>
        <v>19125000</v>
      </c>
      <c r="M500" s="9">
        <v>19125000</v>
      </c>
      <c r="N500" s="9"/>
      <c r="O500" s="9">
        <f t="shared" si="158"/>
        <v>0</v>
      </c>
      <c r="P500" s="9"/>
      <c r="Q500" s="9"/>
      <c r="R500" s="9">
        <f t="shared" si="159"/>
        <v>0</v>
      </c>
      <c r="S500" s="9"/>
      <c r="T500" s="9"/>
      <c r="U500" s="9">
        <f t="shared" si="160"/>
        <v>0</v>
      </c>
      <c r="V500" s="9"/>
      <c r="W500" s="9"/>
      <c r="X500" s="9">
        <f t="shared" si="161"/>
        <v>0</v>
      </c>
      <c r="Y500" s="9"/>
      <c r="Z500" s="9"/>
      <c r="AA500" s="10">
        <f t="shared" si="162"/>
        <v>0</v>
      </c>
      <c r="AB500" s="11">
        <v>46020</v>
      </c>
    </row>
    <row r="501" spans="1:28" ht="15.75" x14ac:dyDescent="0.25">
      <c r="A501" s="39">
        <v>46002</v>
      </c>
      <c r="B501" s="33" t="s">
        <v>370</v>
      </c>
      <c r="C501" s="33"/>
      <c r="D501" s="33" t="s">
        <v>41</v>
      </c>
      <c r="E501" s="33" t="s">
        <v>407</v>
      </c>
      <c r="F501" s="33">
        <v>8</v>
      </c>
      <c r="G501" s="33" t="s">
        <v>33</v>
      </c>
      <c r="H501" s="33">
        <v>300000</v>
      </c>
      <c r="I501" s="33">
        <f t="shared" si="132"/>
        <v>2400000</v>
      </c>
      <c r="J501" s="37" t="s">
        <v>240</v>
      </c>
      <c r="K501" s="33" t="s">
        <v>1271</v>
      </c>
      <c r="L501" s="9">
        <f t="shared" si="157"/>
        <v>0</v>
      </c>
      <c r="M501" s="9"/>
      <c r="N501" s="9"/>
      <c r="O501" s="9">
        <f t="shared" si="158"/>
        <v>2400000</v>
      </c>
      <c r="P501" s="9">
        <f>1500000+900000</f>
        <v>2400000</v>
      </c>
      <c r="Q501" s="9"/>
      <c r="R501" s="9">
        <f t="shared" si="159"/>
        <v>0</v>
      </c>
      <c r="S501" s="9"/>
      <c r="T501" s="9"/>
      <c r="U501" s="9">
        <f t="shared" si="160"/>
        <v>0</v>
      </c>
      <c r="V501" s="9"/>
      <c r="W501" s="9"/>
      <c r="X501" s="9">
        <f t="shared" si="161"/>
        <v>0</v>
      </c>
      <c r="Y501" s="9"/>
      <c r="Z501" s="9"/>
      <c r="AA501" s="10">
        <f t="shared" si="162"/>
        <v>0</v>
      </c>
      <c r="AB501" s="11">
        <v>46006</v>
      </c>
    </row>
    <row r="502" spans="1:28" ht="15.75" x14ac:dyDescent="0.25">
      <c r="A502" s="39">
        <v>46002</v>
      </c>
      <c r="B502" s="33" t="s">
        <v>370</v>
      </c>
      <c r="C502" s="33"/>
      <c r="D502" s="33" t="s">
        <v>41</v>
      </c>
      <c r="E502" s="33" t="s">
        <v>166</v>
      </c>
      <c r="F502" s="33">
        <v>10</v>
      </c>
      <c r="G502" s="33" t="s">
        <v>23</v>
      </c>
      <c r="H502" s="33">
        <v>396000</v>
      </c>
      <c r="I502" s="33">
        <f t="shared" si="132"/>
        <v>3960000</v>
      </c>
      <c r="J502" s="37" t="s">
        <v>240</v>
      </c>
      <c r="K502" s="90" t="s">
        <v>1271</v>
      </c>
      <c r="L502" s="9">
        <f t="shared" si="157"/>
        <v>0</v>
      </c>
      <c r="M502" s="9"/>
      <c r="N502" s="9"/>
      <c r="O502" s="9">
        <f t="shared" si="158"/>
        <v>0</v>
      </c>
      <c r="P502" s="9"/>
      <c r="Q502" s="9"/>
      <c r="R502" s="9">
        <f t="shared" si="159"/>
        <v>0</v>
      </c>
      <c r="S502" s="9"/>
      <c r="T502" s="9"/>
      <c r="U502" s="9">
        <f t="shared" si="160"/>
        <v>3960000</v>
      </c>
      <c r="V502" s="9">
        <v>3960000</v>
      </c>
      <c r="W502" s="9"/>
      <c r="X502" s="9">
        <f t="shared" si="161"/>
        <v>0</v>
      </c>
      <c r="Y502" s="9"/>
      <c r="Z502" s="9"/>
      <c r="AA502" s="10">
        <f t="shared" si="162"/>
        <v>0</v>
      </c>
      <c r="AB502" s="11">
        <v>46015</v>
      </c>
    </row>
    <row r="503" spans="1:28" ht="15.75" x14ac:dyDescent="0.25">
      <c r="A503" s="39">
        <v>46002</v>
      </c>
      <c r="B503" s="33" t="s">
        <v>370</v>
      </c>
      <c r="C503" s="33"/>
      <c r="D503" s="33" t="s">
        <v>41</v>
      </c>
      <c r="E503" s="33" t="s">
        <v>304</v>
      </c>
      <c r="F503" s="33">
        <v>66.5</v>
      </c>
      <c r="G503" s="33" t="s">
        <v>51</v>
      </c>
      <c r="H503" s="33">
        <v>41000</v>
      </c>
      <c r="I503" s="33">
        <f t="shared" si="132"/>
        <v>2726500</v>
      </c>
      <c r="J503" s="37" t="s">
        <v>240</v>
      </c>
      <c r="K503" s="33" t="s">
        <v>1271</v>
      </c>
      <c r="L503" s="9">
        <f t="shared" si="157"/>
        <v>0</v>
      </c>
      <c r="M503" s="9"/>
      <c r="N503" s="9"/>
      <c r="O503" s="9">
        <f t="shared" si="158"/>
        <v>2726500</v>
      </c>
      <c r="P503" s="9">
        <f>2345500+381000</f>
        <v>2726500</v>
      </c>
      <c r="Q503" s="9"/>
      <c r="R503" s="9">
        <f t="shared" si="159"/>
        <v>0</v>
      </c>
      <c r="S503" s="9"/>
      <c r="T503" s="9"/>
      <c r="U503" s="9">
        <f t="shared" si="160"/>
        <v>0</v>
      </c>
      <c r="V503" s="9"/>
      <c r="W503" s="9"/>
      <c r="X503" s="9">
        <f t="shared" si="161"/>
        <v>0</v>
      </c>
      <c r="Y503" s="9"/>
      <c r="Z503" s="9"/>
      <c r="AA503" s="10">
        <f t="shared" si="162"/>
        <v>0</v>
      </c>
      <c r="AB503" s="11">
        <v>46003</v>
      </c>
    </row>
    <row r="504" spans="1:28" ht="15.75" x14ac:dyDescent="0.25">
      <c r="A504" s="39">
        <v>46002</v>
      </c>
      <c r="B504" s="33" t="s">
        <v>370</v>
      </c>
      <c r="C504" s="33"/>
      <c r="D504" s="33" t="s">
        <v>41</v>
      </c>
      <c r="E504" s="33" t="s">
        <v>98</v>
      </c>
      <c r="F504" s="33">
        <v>44.4</v>
      </c>
      <c r="G504" s="33" t="s">
        <v>51</v>
      </c>
      <c r="H504" s="33">
        <v>41000</v>
      </c>
      <c r="I504" s="33">
        <f t="shared" si="132"/>
        <v>1820400</v>
      </c>
      <c r="J504" s="37" t="s">
        <v>240</v>
      </c>
      <c r="K504" s="33" t="s">
        <v>1271</v>
      </c>
      <c r="L504" s="9">
        <f t="shared" si="157"/>
        <v>0</v>
      </c>
      <c r="M504" s="9"/>
      <c r="N504" s="9"/>
      <c r="O504" s="9">
        <f t="shared" si="158"/>
        <v>1820400</v>
      </c>
      <c r="P504" s="9">
        <v>1820400</v>
      </c>
      <c r="Q504" s="9"/>
      <c r="R504" s="9">
        <f t="shared" si="159"/>
        <v>0</v>
      </c>
      <c r="S504" s="9"/>
      <c r="T504" s="9"/>
      <c r="U504" s="9">
        <f t="shared" si="160"/>
        <v>0</v>
      </c>
      <c r="V504" s="9"/>
      <c r="W504" s="9"/>
      <c r="X504" s="9">
        <f t="shared" si="161"/>
        <v>0</v>
      </c>
      <c r="Y504" s="9"/>
      <c r="Z504" s="9"/>
      <c r="AA504" s="10">
        <f t="shared" si="162"/>
        <v>0</v>
      </c>
      <c r="AB504" s="11">
        <v>46003</v>
      </c>
    </row>
    <row r="505" spans="1:28" ht="15.75" x14ac:dyDescent="0.25">
      <c r="A505" s="39">
        <v>46002</v>
      </c>
      <c r="B505" s="33" t="s">
        <v>370</v>
      </c>
      <c r="C505" s="33"/>
      <c r="D505" s="33" t="s">
        <v>41</v>
      </c>
      <c r="E505" s="33" t="s">
        <v>135</v>
      </c>
      <c r="F505" s="33">
        <v>57.6</v>
      </c>
      <c r="G505" s="33" t="s">
        <v>51</v>
      </c>
      <c r="H505" s="33">
        <v>41000</v>
      </c>
      <c r="I505" s="33">
        <f t="shared" si="132"/>
        <v>2361600</v>
      </c>
      <c r="J505" s="37" t="s">
        <v>240</v>
      </c>
      <c r="K505" s="33" t="s">
        <v>1271</v>
      </c>
      <c r="L505" s="9">
        <f t="shared" si="157"/>
        <v>0</v>
      </c>
      <c r="M505" s="9"/>
      <c r="N505" s="9"/>
      <c r="O505" s="9">
        <f t="shared" si="158"/>
        <v>2361600</v>
      </c>
      <c r="P505" s="9">
        <v>2361600</v>
      </c>
      <c r="Q505" s="9"/>
      <c r="R505" s="9">
        <f t="shared" si="159"/>
        <v>0</v>
      </c>
      <c r="S505" s="9"/>
      <c r="T505" s="9"/>
      <c r="U505" s="9">
        <f t="shared" si="160"/>
        <v>0</v>
      </c>
      <c r="V505" s="9"/>
      <c r="W505" s="9"/>
      <c r="X505" s="9">
        <f t="shared" si="161"/>
        <v>0</v>
      </c>
      <c r="Y505" s="9"/>
      <c r="Z505" s="9"/>
      <c r="AA505" s="10">
        <f t="shared" si="162"/>
        <v>0</v>
      </c>
      <c r="AB505" s="11">
        <v>46003</v>
      </c>
    </row>
    <row r="506" spans="1:28" ht="15.75" x14ac:dyDescent="0.25">
      <c r="A506" s="39">
        <v>46002</v>
      </c>
      <c r="B506" s="33" t="s">
        <v>1040</v>
      </c>
      <c r="C506" s="33"/>
      <c r="D506" s="33" t="s">
        <v>31</v>
      </c>
      <c r="E506" s="33" t="s">
        <v>110</v>
      </c>
      <c r="F506" s="33">
        <v>600</v>
      </c>
      <c r="G506" s="33" t="s">
        <v>29</v>
      </c>
      <c r="H506" s="33">
        <v>2000</v>
      </c>
      <c r="I506" s="33">
        <f t="shared" si="132"/>
        <v>1200000</v>
      </c>
      <c r="J506" s="37" t="s">
        <v>240</v>
      </c>
      <c r="K506" s="33"/>
      <c r="L506" s="9">
        <f t="shared" si="157"/>
        <v>0</v>
      </c>
      <c r="M506" s="9"/>
      <c r="N506" s="9"/>
      <c r="O506" s="9">
        <f t="shared" si="158"/>
        <v>1200000</v>
      </c>
      <c r="P506" s="9">
        <v>1200000</v>
      </c>
      <c r="Q506" s="9"/>
      <c r="R506" s="9">
        <f t="shared" si="159"/>
        <v>0</v>
      </c>
      <c r="S506" s="9"/>
      <c r="T506" s="9"/>
      <c r="U506" s="9">
        <f t="shared" si="160"/>
        <v>0</v>
      </c>
      <c r="V506" s="9"/>
      <c r="W506" s="9"/>
      <c r="X506" s="9">
        <f t="shared" si="161"/>
        <v>0</v>
      </c>
      <c r="Y506" s="9"/>
      <c r="Z506" s="9"/>
      <c r="AA506" s="10">
        <f t="shared" si="162"/>
        <v>0</v>
      </c>
      <c r="AB506" s="11">
        <v>46002</v>
      </c>
    </row>
    <row r="507" spans="1:28" ht="15.75" x14ac:dyDescent="0.25">
      <c r="A507" s="39">
        <v>46002</v>
      </c>
      <c r="B507" s="33" t="s">
        <v>268</v>
      </c>
      <c r="C507" s="33"/>
      <c r="D507" s="33" t="s">
        <v>41</v>
      </c>
      <c r="E507" s="33" t="s">
        <v>233</v>
      </c>
      <c r="F507" s="33">
        <v>1</v>
      </c>
      <c r="G507" s="33" t="s">
        <v>138</v>
      </c>
      <c r="H507" s="33">
        <v>900000</v>
      </c>
      <c r="I507" s="33">
        <f t="shared" si="132"/>
        <v>900000</v>
      </c>
      <c r="J507" s="37" t="s">
        <v>240</v>
      </c>
      <c r="K507" s="33" t="s">
        <v>1271</v>
      </c>
      <c r="L507" s="9">
        <f t="shared" si="157"/>
        <v>0</v>
      </c>
      <c r="M507" s="9"/>
      <c r="N507" s="9"/>
      <c r="O507" s="9">
        <f t="shared" si="158"/>
        <v>900000</v>
      </c>
      <c r="P507" s="9">
        <v>900000</v>
      </c>
      <c r="Q507" s="9"/>
      <c r="R507" s="9">
        <f t="shared" si="159"/>
        <v>0</v>
      </c>
      <c r="S507" s="9"/>
      <c r="T507" s="9"/>
      <c r="U507" s="9">
        <f t="shared" si="160"/>
        <v>0</v>
      </c>
      <c r="V507" s="9"/>
      <c r="W507" s="9"/>
      <c r="X507" s="9">
        <f t="shared" si="161"/>
        <v>0</v>
      </c>
      <c r="Y507" s="9"/>
      <c r="Z507" s="9"/>
      <c r="AA507" s="10">
        <f t="shared" si="162"/>
        <v>0</v>
      </c>
      <c r="AB507" s="11">
        <v>46003</v>
      </c>
    </row>
    <row r="508" spans="1:28" ht="15.75" x14ac:dyDescent="0.25">
      <c r="A508" s="39">
        <v>46002</v>
      </c>
      <c r="B508" s="33" t="s">
        <v>268</v>
      </c>
      <c r="C508" s="33"/>
      <c r="D508" s="33" t="s">
        <v>41</v>
      </c>
      <c r="E508" s="33" t="s">
        <v>137</v>
      </c>
      <c r="F508" s="33">
        <v>1</v>
      </c>
      <c r="G508" s="33" t="s">
        <v>138</v>
      </c>
      <c r="H508" s="33">
        <v>900000</v>
      </c>
      <c r="I508" s="33">
        <f t="shared" si="132"/>
        <v>900000</v>
      </c>
      <c r="J508" s="37" t="s">
        <v>240</v>
      </c>
      <c r="K508" s="33" t="s">
        <v>1271</v>
      </c>
      <c r="L508" s="9">
        <f t="shared" si="157"/>
        <v>0</v>
      </c>
      <c r="M508" s="9"/>
      <c r="N508" s="9"/>
      <c r="O508" s="9">
        <f t="shared" si="158"/>
        <v>900000</v>
      </c>
      <c r="P508" s="9">
        <v>900000</v>
      </c>
      <c r="Q508" s="9"/>
      <c r="R508" s="9">
        <f t="shared" si="159"/>
        <v>0</v>
      </c>
      <c r="S508" s="9"/>
      <c r="T508" s="9"/>
      <c r="U508" s="9">
        <f t="shared" si="160"/>
        <v>0</v>
      </c>
      <c r="V508" s="9"/>
      <c r="W508" s="9"/>
      <c r="X508" s="9">
        <f t="shared" si="161"/>
        <v>0</v>
      </c>
      <c r="Y508" s="9"/>
      <c r="Z508" s="9"/>
      <c r="AA508" s="10">
        <f t="shared" si="162"/>
        <v>0</v>
      </c>
      <c r="AB508" s="11">
        <v>46003</v>
      </c>
    </row>
    <row r="509" spans="1:28" ht="15.75" x14ac:dyDescent="0.25">
      <c r="A509" s="39">
        <v>46002</v>
      </c>
      <c r="B509" s="33" t="s">
        <v>507</v>
      </c>
      <c r="C509" s="33"/>
      <c r="D509" s="33" t="s">
        <v>41</v>
      </c>
      <c r="E509" s="33" t="s">
        <v>468</v>
      </c>
      <c r="F509" s="33">
        <v>16.399999999999999</v>
      </c>
      <c r="G509" s="33" t="s">
        <v>51</v>
      </c>
      <c r="H509" s="33">
        <v>43000</v>
      </c>
      <c r="I509" s="33">
        <f t="shared" ref="I509:I571" si="163">F509*H509</f>
        <v>705199.99999999988</v>
      </c>
      <c r="J509" s="37" t="s">
        <v>241</v>
      </c>
      <c r="K509" s="33" t="s">
        <v>1271</v>
      </c>
      <c r="L509" s="9">
        <f t="shared" si="157"/>
        <v>0</v>
      </c>
      <c r="M509" s="9"/>
      <c r="N509" s="9"/>
      <c r="O509" s="9">
        <f t="shared" si="158"/>
        <v>0</v>
      </c>
      <c r="P509" s="9"/>
      <c r="Q509" s="9"/>
      <c r="R509" s="9">
        <f t="shared" si="159"/>
        <v>705200</v>
      </c>
      <c r="S509" s="9">
        <v>705200</v>
      </c>
      <c r="T509" s="9"/>
      <c r="U509" s="9">
        <f t="shared" si="160"/>
        <v>0</v>
      </c>
      <c r="V509" s="9"/>
      <c r="W509" s="9"/>
      <c r="X509" s="9">
        <f t="shared" si="161"/>
        <v>0</v>
      </c>
      <c r="Y509" s="9"/>
      <c r="Z509" s="9"/>
      <c r="AA509" s="10">
        <f t="shared" si="162"/>
        <v>0</v>
      </c>
      <c r="AB509" s="11">
        <v>46002</v>
      </c>
    </row>
    <row r="510" spans="1:28" ht="15.75" x14ac:dyDescent="0.25">
      <c r="A510" s="39">
        <v>46002</v>
      </c>
      <c r="B510" s="33" t="s">
        <v>1192</v>
      </c>
      <c r="C510" s="33"/>
      <c r="D510" s="33" t="s">
        <v>41</v>
      </c>
      <c r="E510" s="33" t="s">
        <v>110</v>
      </c>
      <c r="F510" s="33">
        <v>2000</v>
      </c>
      <c r="G510" s="33" t="s">
        <v>29</v>
      </c>
      <c r="H510" s="33">
        <v>2000</v>
      </c>
      <c r="I510" s="33">
        <f t="shared" si="163"/>
        <v>4000000</v>
      </c>
      <c r="J510" s="34" t="s">
        <v>38</v>
      </c>
      <c r="K510" s="130" t="s">
        <v>1283</v>
      </c>
      <c r="L510" s="9">
        <f t="shared" si="157"/>
        <v>0</v>
      </c>
      <c r="M510" s="9"/>
      <c r="N510" s="9"/>
      <c r="O510" s="9">
        <f t="shared" si="158"/>
        <v>0</v>
      </c>
      <c r="P510" s="9"/>
      <c r="Q510" s="9"/>
      <c r="R510" s="9">
        <f t="shared" si="159"/>
        <v>0</v>
      </c>
      <c r="S510" s="9"/>
      <c r="T510" s="9"/>
      <c r="U510" s="9">
        <f t="shared" si="160"/>
        <v>0</v>
      </c>
      <c r="V510" s="9"/>
      <c r="W510" s="9"/>
      <c r="X510" s="9">
        <f t="shared" si="161"/>
        <v>0</v>
      </c>
      <c r="Y510" s="9"/>
      <c r="Z510" s="9"/>
      <c r="AA510" s="10">
        <f t="shared" si="162"/>
        <v>4000000</v>
      </c>
      <c r="AB510" s="11"/>
    </row>
    <row r="511" spans="1:28" ht="15.75" x14ac:dyDescent="0.25">
      <c r="A511" s="39">
        <v>46002</v>
      </c>
      <c r="B511" s="33" t="s">
        <v>1192</v>
      </c>
      <c r="C511" s="33"/>
      <c r="D511" s="33" t="s">
        <v>41</v>
      </c>
      <c r="E511" s="33" t="s">
        <v>185</v>
      </c>
      <c r="F511" s="33">
        <v>200</v>
      </c>
      <c r="G511" s="33" t="s">
        <v>29</v>
      </c>
      <c r="H511" s="33">
        <v>1150</v>
      </c>
      <c r="I511" s="33">
        <f t="shared" si="163"/>
        <v>230000</v>
      </c>
      <c r="J511" s="34" t="s">
        <v>38</v>
      </c>
      <c r="K511" s="130" t="s">
        <v>1283</v>
      </c>
      <c r="L511" s="9">
        <f t="shared" si="157"/>
        <v>0</v>
      </c>
      <c r="M511" s="9"/>
      <c r="N511" s="9"/>
      <c r="O511" s="9">
        <f t="shared" si="158"/>
        <v>0</v>
      </c>
      <c r="P511" s="9"/>
      <c r="Q511" s="9"/>
      <c r="R511" s="9">
        <f t="shared" si="159"/>
        <v>0</v>
      </c>
      <c r="S511" s="9"/>
      <c r="T511" s="9"/>
      <c r="U511" s="9">
        <f t="shared" si="160"/>
        <v>0</v>
      </c>
      <c r="V511" s="9"/>
      <c r="W511" s="9"/>
      <c r="X511" s="9">
        <f t="shared" si="161"/>
        <v>0</v>
      </c>
      <c r="Y511" s="9"/>
      <c r="Z511" s="9"/>
      <c r="AA511" s="10">
        <f t="shared" si="162"/>
        <v>230000</v>
      </c>
      <c r="AB511" s="11"/>
    </row>
    <row r="512" spans="1:28" ht="15.75" x14ac:dyDescent="0.25">
      <c r="A512" s="39">
        <v>46002</v>
      </c>
      <c r="B512" s="33" t="s">
        <v>92</v>
      </c>
      <c r="C512" s="33"/>
      <c r="D512" s="33" t="s">
        <v>31</v>
      </c>
      <c r="E512" s="33" t="s">
        <v>297</v>
      </c>
      <c r="F512" s="33">
        <v>10400</v>
      </c>
      <c r="G512" s="33" t="s">
        <v>29</v>
      </c>
      <c r="H512" s="33">
        <v>1800</v>
      </c>
      <c r="I512" s="33">
        <f t="shared" si="163"/>
        <v>18720000</v>
      </c>
      <c r="J512" s="37" t="s">
        <v>240</v>
      </c>
      <c r="K512" s="33" t="s">
        <v>1283</v>
      </c>
      <c r="L512" s="9">
        <f t="shared" si="157"/>
        <v>0</v>
      </c>
      <c r="M512" s="9"/>
      <c r="N512" s="9"/>
      <c r="O512" s="9">
        <f t="shared" si="158"/>
        <v>18720000</v>
      </c>
      <c r="P512" s="9">
        <v>18720000</v>
      </c>
      <c r="Q512" s="9"/>
      <c r="R512" s="9">
        <f t="shared" si="159"/>
        <v>0</v>
      </c>
      <c r="S512" s="9"/>
      <c r="T512" s="9"/>
      <c r="U512" s="9">
        <f t="shared" si="160"/>
        <v>0</v>
      </c>
      <c r="V512" s="9"/>
      <c r="W512" s="9"/>
      <c r="X512" s="9">
        <f t="shared" si="161"/>
        <v>0</v>
      </c>
      <c r="Y512" s="9"/>
      <c r="Z512" s="9"/>
      <c r="AA512" s="10">
        <f t="shared" si="162"/>
        <v>0</v>
      </c>
      <c r="AB512" s="11">
        <v>46003</v>
      </c>
    </row>
    <row r="513" spans="1:28" ht="15.75" x14ac:dyDescent="0.25">
      <c r="A513" s="39">
        <v>46002</v>
      </c>
      <c r="B513" s="33" t="s">
        <v>982</v>
      </c>
      <c r="C513" s="33"/>
      <c r="D513" s="33" t="s">
        <v>41</v>
      </c>
      <c r="E513" s="33" t="s">
        <v>95</v>
      </c>
      <c r="F513" s="33">
        <v>800</v>
      </c>
      <c r="G513" s="33" t="s">
        <v>29</v>
      </c>
      <c r="H513" s="33">
        <v>3950</v>
      </c>
      <c r="I513" s="33">
        <f t="shared" si="163"/>
        <v>3160000</v>
      </c>
      <c r="J513" s="37" t="s">
        <v>240</v>
      </c>
      <c r="K513" s="33"/>
      <c r="L513" s="9">
        <f t="shared" si="157"/>
        <v>0</v>
      </c>
      <c r="M513" s="9"/>
      <c r="N513" s="9"/>
      <c r="O513" s="9">
        <f t="shared" si="158"/>
        <v>0</v>
      </c>
      <c r="P513" s="9"/>
      <c r="Q513" s="9"/>
      <c r="R513" s="9">
        <f t="shared" si="159"/>
        <v>3160000</v>
      </c>
      <c r="S513" s="9">
        <v>3160000</v>
      </c>
      <c r="T513" s="9"/>
      <c r="U513" s="9">
        <f t="shared" si="160"/>
        <v>0</v>
      </c>
      <c r="V513" s="9"/>
      <c r="W513" s="9"/>
      <c r="X513" s="9">
        <f t="shared" si="161"/>
        <v>0</v>
      </c>
      <c r="Y513" s="9"/>
      <c r="Z513" s="9"/>
      <c r="AA513" s="10">
        <f t="shared" si="162"/>
        <v>0</v>
      </c>
      <c r="AB513" s="11">
        <v>46002</v>
      </c>
    </row>
    <row r="514" spans="1:28" ht="15.75" x14ac:dyDescent="0.25">
      <c r="A514" s="39">
        <v>46002</v>
      </c>
      <c r="B514" s="33" t="s">
        <v>982</v>
      </c>
      <c r="C514" s="33"/>
      <c r="D514" s="33" t="s">
        <v>41</v>
      </c>
      <c r="E514" s="33" t="s">
        <v>64</v>
      </c>
      <c r="F514" s="33">
        <v>6</v>
      </c>
      <c r="G514" s="33" t="s">
        <v>33</v>
      </c>
      <c r="H514" s="33">
        <v>150000</v>
      </c>
      <c r="I514" s="33">
        <f t="shared" si="163"/>
        <v>900000</v>
      </c>
      <c r="J514" s="37" t="s">
        <v>240</v>
      </c>
      <c r="K514" s="33"/>
      <c r="L514" s="9">
        <f t="shared" si="157"/>
        <v>0</v>
      </c>
      <c r="M514" s="9"/>
      <c r="N514" s="9"/>
      <c r="O514" s="9">
        <f t="shared" si="158"/>
        <v>0</v>
      </c>
      <c r="P514" s="9"/>
      <c r="Q514" s="9"/>
      <c r="R514" s="9">
        <f t="shared" si="159"/>
        <v>900000</v>
      </c>
      <c r="S514" s="9">
        <v>900000</v>
      </c>
      <c r="T514" s="9"/>
      <c r="U514" s="9">
        <f t="shared" si="160"/>
        <v>0</v>
      </c>
      <c r="V514" s="9"/>
      <c r="W514" s="9"/>
      <c r="X514" s="9">
        <f t="shared" si="161"/>
        <v>0</v>
      </c>
      <c r="Y514" s="9"/>
      <c r="Z514" s="9"/>
      <c r="AA514" s="10">
        <f t="shared" si="162"/>
        <v>0</v>
      </c>
      <c r="AB514" s="11">
        <v>46002</v>
      </c>
    </row>
    <row r="515" spans="1:28" ht="15.75" x14ac:dyDescent="0.25">
      <c r="A515" s="39">
        <v>46002</v>
      </c>
      <c r="B515" s="33" t="s">
        <v>422</v>
      </c>
      <c r="C515" s="33"/>
      <c r="D515" s="33" t="s">
        <v>31</v>
      </c>
      <c r="E515" s="33" t="s">
        <v>91</v>
      </c>
      <c r="F515" s="33">
        <v>2000</v>
      </c>
      <c r="G515" s="33" t="s">
        <v>29</v>
      </c>
      <c r="H515" s="33">
        <v>3800</v>
      </c>
      <c r="I515" s="33">
        <f t="shared" si="163"/>
        <v>7600000</v>
      </c>
      <c r="J515" s="37" t="s">
        <v>240</v>
      </c>
      <c r="K515" s="33" t="s">
        <v>1271</v>
      </c>
      <c r="L515" s="9">
        <f t="shared" si="157"/>
        <v>0</v>
      </c>
      <c r="M515" s="9"/>
      <c r="N515" s="9"/>
      <c r="O515" s="9">
        <f t="shared" si="158"/>
        <v>7600000</v>
      </c>
      <c r="P515" s="9">
        <v>7600000</v>
      </c>
      <c r="Q515" s="9"/>
      <c r="R515" s="9">
        <f t="shared" si="159"/>
        <v>0</v>
      </c>
      <c r="S515" s="9"/>
      <c r="T515" s="9"/>
      <c r="U515" s="9">
        <f t="shared" si="160"/>
        <v>0</v>
      </c>
      <c r="V515" s="9"/>
      <c r="W515" s="9"/>
      <c r="X515" s="9">
        <f t="shared" si="161"/>
        <v>0</v>
      </c>
      <c r="Y515" s="9"/>
      <c r="Z515" s="9"/>
      <c r="AA515" s="10">
        <f t="shared" si="162"/>
        <v>0</v>
      </c>
      <c r="AB515" s="11">
        <v>46006</v>
      </c>
    </row>
    <row r="516" spans="1:28" ht="15.75" x14ac:dyDescent="0.25">
      <c r="A516" s="39">
        <v>46002</v>
      </c>
      <c r="B516" s="33" t="s">
        <v>231</v>
      </c>
      <c r="C516" s="33"/>
      <c r="D516" s="33"/>
      <c r="E516" s="33" t="s">
        <v>482</v>
      </c>
      <c r="F516" s="33">
        <v>156.69999999999999</v>
      </c>
      <c r="G516" s="33" t="s">
        <v>51</v>
      </c>
      <c r="H516" s="33"/>
      <c r="I516" s="33">
        <f t="shared" si="163"/>
        <v>0</v>
      </c>
      <c r="J516" s="83" t="s">
        <v>26</v>
      </c>
      <c r="K516" s="33"/>
      <c r="L516" s="9">
        <f t="shared" si="157"/>
        <v>0</v>
      </c>
      <c r="M516" s="9"/>
      <c r="N516" s="9"/>
      <c r="O516" s="9">
        <f t="shared" si="158"/>
        <v>0</v>
      </c>
      <c r="P516" s="9"/>
      <c r="Q516" s="9"/>
      <c r="R516" s="9">
        <f t="shared" si="159"/>
        <v>0</v>
      </c>
      <c r="S516" s="9"/>
      <c r="T516" s="9"/>
      <c r="U516" s="9">
        <f t="shared" si="160"/>
        <v>0</v>
      </c>
      <c r="V516" s="9"/>
      <c r="W516" s="9"/>
      <c r="X516" s="9">
        <f t="shared" si="161"/>
        <v>0</v>
      </c>
      <c r="Y516" s="9"/>
      <c r="Z516" s="9"/>
      <c r="AA516" s="10">
        <f t="shared" si="162"/>
        <v>0</v>
      </c>
      <c r="AB516" s="11"/>
    </row>
    <row r="517" spans="1:28" ht="15.75" x14ac:dyDescent="0.25">
      <c r="A517" s="39">
        <v>46002</v>
      </c>
      <c r="B517" s="33" t="s">
        <v>231</v>
      </c>
      <c r="C517" s="33"/>
      <c r="D517" s="33"/>
      <c r="E517" s="33" t="s">
        <v>423</v>
      </c>
      <c r="F517" s="33">
        <v>136.4</v>
      </c>
      <c r="G517" s="33" t="s">
        <v>51</v>
      </c>
      <c r="H517" s="33"/>
      <c r="I517" s="33">
        <f t="shared" si="163"/>
        <v>0</v>
      </c>
      <c r="J517" s="83" t="s">
        <v>26</v>
      </c>
      <c r="K517" s="33"/>
      <c r="L517" s="9">
        <f t="shared" si="157"/>
        <v>0</v>
      </c>
      <c r="M517" s="9"/>
      <c r="N517" s="9"/>
      <c r="O517" s="9">
        <f t="shared" si="158"/>
        <v>0</v>
      </c>
      <c r="P517" s="9"/>
      <c r="Q517" s="9"/>
      <c r="R517" s="9">
        <f t="shared" si="159"/>
        <v>0</v>
      </c>
      <c r="S517" s="9"/>
      <c r="T517" s="9"/>
      <c r="U517" s="9">
        <f t="shared" si="160"/>
        <v>0</v>
      </c>
      <c r="V517" s="9"/>
      <c r="W517" s="9"/>
      <c r="X517" s="9">
        <f t="shared" si="161"/>
        <v>0</v>
      </c>
      <c r="Y517" s="9"/>
      <c r="Z517" s="9"/>
      <c r="AA517" s="10">
        <f t="shared" si="162"/>
        <v>0</v>
      </c>
      <c r="AB517" s="11"/>
    </row>
    <row r="518" spans="1:28" ht="15.75" x14ac:dyDescent="0.25">
      <c r="A518" s="39">
        <v>46002</v>
      </c>
      <c r="B518" s="33" t="s">
        <v>231</v>
      </c>
      <c r="C518" s="33"/>
      <c r="D518" s="33"/>
      <c r="E518" s="33" t="s">
        <v>468</v>
      </c>
      <c r="F518" s="33">
        <v>17</v>
      </c>
      <c r="G518" s="33" t="s">
        <v>51</v>
      </c>
      <c r="H518" s="33"/>
      <c r="I518" s="33">
        <f t="shared" si="163"/>
        <v>0</v>
      </c>
      <c r="J518" s="83" t="s">
        <v>26</v>
      </c>
      <c r="K518" s="33"/>
      <c r="L518" s="9">
        <f t="shared" si="157"/>
        <v>0</v>
      </c>
      <c r="M518" s="9"/>
      <c r="N518" s="9"/>
      <c r="O518" s="9">
        <f t="shared" si="158"/>
        <v>0</v>
      </c>
      <c r="P518" s="9"/>
      <c r="Q518" s="9"/>
      <c r="R518" s="9">
        <f t="shared" si="159"/>
        <v>0</v>
      </c>
      <c r="S518" s="9"/>
      <c r="T518" s="9"/>
      <c r="U518" s="9">
        <f t="shared" si="160"/>
        <v>0</v>
      </c>
      <c r="V518" s="9"/>
      <c r="W518" s="9"/>
      <c r="X518" s="9">
        <f t="shared" si="161"/>
        <v>0</v>
      </c>
      <c r="Y518" s="9"/>
      <c r="Z518" s="9"/>
      <c r="AA518" s="10">
        <f t="shared" si="162"/>
        <v>0</v>
      </c>
      <c r="AB518" s="11"/>
    </row>
    <row r="519" spans="1:28" ht="15.75" x14ac:dyDescent="0.25">
      <c r="A519" s="39">
        <v>46002</v>
      </c>
      <c r="B519" s="33" t="s">
        <v>231</v>
      </c>
      <c r="C519" s="33"/>
      <c r="D519" s="33"/>
      <c r="E519" s="33" t="s">
        <v>136</v>
      </c>
      <c r="F519" s="33">
        <v>72.7</v>
      </c>
      <c r="G519" s="33" t="s">
        <v>51</v>
      </c>
      <c r="H519" s="33"/>
      <c r="I519" s="33">
        <f t="shared" si="163"/>
        <v>0</v>
      </c>
      <c r="J519" s="83" t="s">
        <v>26</v>
      </c>
      <c r="K519" s="33"/>
      <c r="L519" s="9">
        <f t="shared" si="157"/>
        <v>0</v>
      </c>
      <c r="M519" s="9"/>
      <c r="N519" s="9"/>
      <c r="O519" s="9">
        <f t="shared" si="158"/>
        <v>0</v>
      </c>
      <c r="P519" s="9"/>
      <c r="Q519" s="9"/>
      <c r="R519" s="9">
        <f t="shared" si="159"/>
        <v>0</v>
      </c>
      <c r="S519" s="9"/>
      <c r="T519" s="9"/>
      <c r="U519" s="9">
        <f t="shared" si="160"/>
        <v>0</v>
      </c>
      <c r="V519" s="9"/>
      <c r="W519" s="9"/>
      <c r="X519" s="9">
        <f t="shared" si="161"/>
        <v>0</v>
      </c>
      <c r="Y519" s="9"/>
      <c r="Z519" s="9"/>
      <c r="AA519" s="10">
        <f t="shared" si="162"/>
        <v>0</v>
      </c>
      <c r="AB519" s="11"/>
    </row>
    <row r="520" spans="1:28" ht="15.75" x14ac:dyDescent="0.25">
      <c r="A520" s="32">
        <v>46002</v>
      </c>
      <c r="B520" s="33" t="s">
        <v>231</v>
      </c>
      <c r="C520" s="33"/>
      <c r="D520" s="33"/>
      <c r="E520" s="33" t="s">
        <v>127</v>
      </c>
      <c r="F520" s="33">
        <v>40.200000000000003</v>
      </c>
      <c r="G520" s="33" t="s">
        <v>51</v>
      </c>
      <c r="H520" s="33"/>
      <c r="I520" s="33">
        <f t="shared" si="163"/>
        <v>0</v>
      </c>
      <c r="J520" s="83" t="s">
        <v>26</v>
      </c>
      <c r="K520" s="33"/>
      <c r="L520" s="9">
        <f t="shared" si="157"/>
        <v>0</v>
      </c>
      <c r="M520" s="9"/>
      <c r="N520" s="9"/>
      <c r="O520" s="9">
        <f t="shared" si="158"/>
        <v>0</v>
      </c>
      <c r="P520" s="9"/>
      <c r="Q520" s="9"/>
      <c r="R520" s="9">
        <f t="shared" si="159"/>
        <v>0</v>
      </c>
      <c r="S520" s="9"/>
      <c r="T520" s="9"/>
      <c r="U520" s="9">
        <f t="shared" si="160"/>
        <v>0</v>
      </c>
      <c r="V520" s="9"/>
      <c r="W520" s="9"/>
      <c r="X520" s="9">
        <f t="shared" si="161"/>
        <v>0</v>
      </c>
      <c r="Y520" s="9"/>
      <c r="Z520" s="9"/>
      <c r="AA520" s="10">
        <f t="shared" si="162"/>
        <v>0</v>
      </c>
      <c r="AB520" s="11"/>
    </row>
    <row r="521" spans="1:28" ht="15.75" x14ac:dyDescent="0.25">
      <c r="A521" s="39">
        <v>46002</v>
      </c>
      <c r="B521" s="33" t="s">
        <v>231</v>
      </c>
      <c r="C521" s="33"/>
      <c r="D521" s="33"/>
      <c r="E521" s="33" t="s">
        <v>1114</v>
      </c>
      <c r="F521" s="33">
        <v>80.2</v>
      </c>
      <c r="G521" s="33" t="s">
        <v>51</v>
      </c>
      <c r="H521" s="33"/>
      <c r="I521" s="33">
        <f t="shared" si="163"/>
        <v>0</v>
      </c>
      <c r="J521" s="83" t="s">
        <v>26</v>
      </c>
      <c r="K521" s="33"/>
      <c r="L521" s="9">
        <f t="shared" si="157"/>
        <v>0</v>
      </c>
      <c r="M521" s="9"/>
      <c r="N521" s="9"/>
      <c r="O521" s="9">
        <f t="shared" si="158"/>
        <v>0</v>
      </c>
      <c r="P521" s="9"/>
      <c r="Q521" s="9"/>
      <c r="R521" s="9">
        <f t="shared" si="159"/>
        <v>0</v>
      </c>
      <c r="S521" s="9"/>
      <c r="T521" s="9"/>
      <c r="U521" s="9">
        <f t="shared" si="160"/>
        <v>0</v>
      </c>
      <c r="V521" s="9"/>
      <c r="W521" s="9"/>
      <c r="X521" s="9">
        <f t="shared" si="161"/>
        <v>0</v>
      </c>
      <c r="Y521" s="9"/>
      <c r="Z521" s="9"/>
      <c r="AA521" s="10">
        <f t="shared" si="162"/>
        <v>0</v>
      </c>
      <c r="AB521" s="11"/>
    </row>
    <row r="522" spans="1:28" ht="15.75" x14ac:dyDescent="0.25">
      <c r="A522" s="32">
        <v>46002</v>
      </c>
      <c r="B522" s="33" t="s">
        <v>231</v>
      </c>
      <c r="C522" s="33"/>
      <c r="D522" s="33"/>
      <c r="E522" s="33" t="s">
        <v>1247</v>
      </c>
      <c r="F522" s="33">
        <v>33.299999999999997</v>
      </c>
      <c r="G522" s="33" t="s">
        <v>51</v>
      </c>
      <c r="H522" s="33"/>
      <c r="I522" s="33">
        <f t="shared" si="163"/>
        <v>0</v>
      </c>
      <c r="J522" s="83" t="s">
        <v>26</v>
      </c>
      <c r="K522" s="33"/>
      <c r="L522" s="9">
        <f t="shared" si="157"/>
        <v>0</v>
      </c>
      <c r="M522" s="9"/>
      <c r="N522" s="9"/>
      <c r="O522" s="9">
        <f t="shared" si="158"/>
        <v>0</v>
      </c>
      <c r="P522" s="9"/>
      <c r="Q522" s="9"/>
      <c r="R522" s="9">
        <f t="shared" si="159"/>
        <v>0</v>
      </c>
      <c r="S522" s="9"/>
      <c r="T522" s="9"/>
      <c r="U522" s="9">
        <f t="shared" si="160"/>
        <v>0</v>
      </c>
      <c r="V522" s="9"/>
      <c r="W522" s="9"/>
      <c r="X522" s="9">
        <f t="shared" si="161"/>
        <v>0</v>
      </c>
      <c r="Y522" s="9"/>
      <c r="Z522" s="9"/>
      <c r="AA522" s="10">
        <f t="shared" si="162"/>
        <v>0</v>
      </c>
      <c r="AB522" s="11"/>
    </row>
    <row r="523" spans="1:28" ht="15.75" x14ac:dyDescent="0.25">
      <c r="A523" s="39">
        <v>46002</v>
      </c>
      <c r="B523" s="33" t="s">
        <v>231</v>
      </c>
      <c r="C523" s="33"/>
      <c r="D523" s="33"/>
      <c r="E523" s="33" t="s">
        <v>304</v>
      </c>
      <c r="F523" s="33">
        <v>33.1</v>
      </c>
      <c r="G523" s="33" t="s">
        <v>51</v>
      </c>
      <c r="H523" s="33"/>
      <c r="I523" s="33">
        <f t="shared" si="163"/>
        <v>0</v>
      </c>
      <c r="J523" s="83" t="s">
        <v>26</v>
      </c>
      <c r="K523" s="33"/>
      <c r="L523" s="9">
        <f t="shared" si="157"/>
        <v>0</v>
      </c>
      <c r="M523" s="9"/>
      <c r="N523" s="9"/>
      <c r="O523" s="9">
        <f t="shared" si="158"/>
        <v>0</v>
      </c>
      <c r="P523" s="9"/>
      <c r="Q523" s="9"/>
      <c r="R523" s="9">
        <f t="shared" si="159"/>
        <v>0</v>
      </c>
      <c r="S523" s="9"/>
      <c r="T523" s="9"/>
      <c r="U523" s="9">
        <f t="shared" si="160"/>
        <v>0</v>
      </c>
      <c r="V523" s="9"/>
      <c r="W523" s="9"/>
      <c r="X523" s="9">
        <f t="shared" si="161"/>
        <v>0</v>
      </c>
      <c r="Y523" s="9"/>
      <c r="Z523" s="9"/>
      <c r="AA523" s="10">
        <f t="shared" si="162"/>
        <v>0</v>
      </c>
      <c r="AB523" s="11"/>
    </row>
    <row r="524" spans="1:28" ht="15.75" x14ac:dyDescent="0.25">
      <c r="A524" s="39">
        <v>46002</v>
      </c>
      <c r="B524" s="35" t="s">
        <v>191</v>
      </c>
      <c r="C524" s="35"/>
      <c r="D524" s="35" t="s">
        <v>31</v>
      </c>
      <c r="E524" s="35" t="s">
        <v>185</v>
      </c>
      <c r="F524" s="35">
        <v>6000</v>
      </c>
      <c r="G524" s="35" t="s">
        <v>29</v>
      </c>
      <c r="H524" s="35">
        <v>875</v>
      </c>
      <c r="I524" s="33">
        <f t="shared" si="163"/>
        <v>5250000</v>
      </c>
      <c r="J524" s="34" t="s">
        <v>43</v>
      </c>
      <c r="K524" s="136" t="s">
        <v>1283</v>
      </c>
      <c r="L524" s="9">
        <f t="shared" si="157"/>
        <v>0</v>
      </c>
      <c r="M524" s="9"/>
      <c r="N524" s="9"/>
      <c r="O524" s="9">
        <f t="shared" si="158"/>
        <v>0</v>
      </c>
      <c r="P524" s="9"/>
      <c r="Q524" s="9"/>
      <c r="R524" s="9">
        <f t="shared" si="159"/>
        <v>0</v>
      </c>
      <c r="S524" s="9"/>
      <c r="T524" s="9"/>
      <c r="U524" s="9">
        <f t="shared" si="160"/>
        <v>463200</v>
      </c>
      <c r="V524" s="9">
        <v>463200</v>
      </c>
      <c r="W524" s="9"/>
      <c r="X524" s="9">
        <f t="shared" si="161"/>
        <v>0</v>
      </c>
      <c r="Y524" s="9"/>
      <c r="Z524" s="9"/>
      <c r="AA524" s="10">
        <f t="shared" si="162"/>
        <v>4786800</v>
      </c>
      <c r="AB524" s="11">
        <v>46018</v>
      </c>
    </row>
    <row r="525" spans="1:28" ht="15.75" x14ac:dyDescent="0.25">
      <c r="A525" s="39">
        <v>46002</v>
      </c>
      <c r="B525" s="35" t="s">
        <v>191</v>
      </c>
      <c r="C525" s="33"/>
      <c r="D525" s="35" t="s">
        <v>31</v>
      </c>
      <c r="E525" s="33" t="s">
        <v>467</v>
      </c>
      <c r="F525" s="33">
        <v>34.299999999999997</v>
      </c>
      <c r="G525" s="33" t="s">
        <v>51</v>
      </c>
      <c r="H525" s="33">
        <v>43000</v>
      </c>
      <c r="I525" s="33">
        <f t="shared" si="163"/>
        <v>1474899.9999999998</v>
      </c>
      <c r="J525" s="34" t="s">
        <v>43</v>
      </c>
      <c r="K525" s="136" t="s">
        <v>1283</v>
      </c>
      <c r="L525" s="9">
        <f t="shared" si="157"/>
        <v>0</v>
      </c>
      <c r="M525" s="9"/>
      <c r="N525" s="9"/>
      <c r="O525" s="9">
        <f t="shared" si="158"/>
        <v>0</v>
      </c>
      <c r="P525" s="9"/>
      <c r="Q525" s="9"/>
      <c r="R525" s="9">
        <f t="shared" si="159"/>
        <v>0</v>
      </c>
      <c r="S525" s="9"/>
      <c r="T525" s="9"/>
      <c r="U525" s="9">
        <f t="shared" si="160"/>
        <v>0</v>
      </c>
      <c r="V525" s="9"/>
      <c r="W525" s="9"/>
      <c r="X525" s="9">
        <f t="shared" si="161"/>
        <v>0</v>
      </c>
      <c r="Y525" s="9"/>
      <c r="Z525" s="9"/>
      <c r="AA525" s="10">
        <f t="shared" si="162"/>
        <v>1474899.9999999998</v>
      </c>
      <c r="AB525" s="11"/>
    </row>
    <row r="526" spans="1:28" ht="15.75" x14ac:dyDescent="0.25">
      <c r="A526" s="32">
        <v>46002</v>
      </c>
      <c r="B526" s="33" t="s">
        <v>1318</v>
      </c>
      <c r="C526" s="33"/>
      <c r="D526" s="33" t="s">
        <v>1069</v>
      </c>
      <c r="E526" s="33" t="s">
        <v>136</v>
      </c>
      <c r="F526" s="33">
        <v>49.1</v>
      </c>
      <c r="G526" s="33" t="s">
        <v>51</v>
      </c>
      <c r="H526" s="33">
        <v>43000</v>
      </c>
      <c r="I526" s="33">
        <f t="shared" si="163"/>
        <v>2111300</v>
      </c>
      <c r="J526" s="37" t="s">
        <v>241</v>
      </c>
      <c r="K526" s="116" t="s">
        <v>1283</v>
      </c>
      <c r="L526" s="9">
        <f t="shared" si="157"/>
        <v>0</v>
      </c>
      <c r="M526" s="9"/>
      <c r="N526" s="9"/>
      <c r="O526" s="9">
        <f t="shared" si="158"/>
        <v>0</v>
      </c>
      <c r="P526" s="9"/>
      <c r="Q526" s="9"/>
      <c r="R526" s="9">
        <f t="shared" si="159"/>
        <v>2111300</v>
      </c>
      <c r="S526" s="9">
        <v>2000000</v>
      </c>
      <c r="T526" s="9">
        <v>111300</v>
      </c>
      <c r="U526" s="9">
        <f t="shared" si="160"/>
        <v>0</v>
      </c>
      <c r="V526" s="9"/>
      <c r="W526" s="9"/>
      <c r="X526" s="9">
        <f t="shared" si="161"/>
        <v>0</v>
      </c>
      <c r="Y526" s="9"/>
      <c r="Z526" s="9"/>
      <c r="AA526" s="10">
        <f t="shared" si="162"/>
        <v>0</v>
      </c>
      <c r="AB526" s="11">
        <v>46021</v>
      </c>
    </row>
    <row r="527" spans="1:28" ht="15.75" x14ac:dyDescent="0.25">
      <c r="A527" s="39">
        <v>46002</v>
      </c>
      <c r="B527" s="33" t="s">
        <v>1318</v>
      </c>
      <c r="C527" s="33"/>
      <c r="D527" s="33" t="s">
        <v>1069</v>
      </c>
      <c r="E527" s="33" t="s">
        <v>97</v>
      </c>
      <c r="F527" s="33">
        <v>19.899999999999999</v>
      </c>
      <c r="G527" s="33" t="s">
        <v>51</v>
      </c>
      <c r="H527" s="33">
        <v>43000</v>
      </c>
      <c r="I527" s="33">
        <f t="shared" si="163"/>
        <v>855699.99999999988</v>
      </c>
      <c r="J527" s="37" t="s">
        <v>241</v>
      </c>
      <c r="K527" s="116" t="s">
        <v>1283</v>
      </c>
      <c r="L527" s="9">
        <f t="shared" si="157"/>
        <v>0</v>
      </c>
      <c r="M527" s="9"/>
      <c r="N527" s="9"/>
      <c r="O527" s="9">
        <f t="shared" si="158"/>
        <v>0</v>
      </c>
      <c r="P527" s="9"/>
      <c r="Q527" s="9"/>
      <c r="R527" s="9">
        <f t="shared" si="159"/>
        <v>855700</v>
      </c>
      <c r="S527" s="9">
        <v>855700</v>
      </c>
      <c r="T527" s="9"/>
      <c r="U527" s="9">
        <f t="shared" si="160"/>
        <v>0</v>
      </c>
      <c r="V527" s="9"/>
      <c r="W527" s="9"/>
      <c r="X527" s="9">
        <f t="shared" si="161"/>
        <v>0</v>
      </c>
      <c r="Y527" s="9"/>
      <c r="Z527" s="9"/>
      <c r="AA527" s="10">
        <f t="shared" si="162"/>
        <v>0</v>
      </c>
      <c r="AB527" s="11">
        <v>46021</v>
      </c>
    </row>
    <row r="528" spans="1:28" ht="16.5" thickBot="1" x14ac:dyDescent="0.3">
      <c r="A528" s="61">
        <v>46002</v>
      </c>
      <c r="B528" s="62" t="s">
        <v>1318</v>
      </c>
      <c r="C528" s="62"/>
      <c r="D528" s="62" t="s">
        <v>1069</v>
      </c>
      <c r="E528" s="62" t="s">
        <v>1136</v>
      </c>
      <c r="F528" s="62">
        <v>23.5</v>
      </c>
      <c r="G528" s="62" t="s">
        <v>51</v>
      </c>
      <c r="H528" s="62">
        <v>43000</v>
      </c>
      <c r="I528" s="62">
        <f t="shared" si="163"/>
        <v>1010500</v>
      </c>
      <c r="J528" s="63" t="s">
        <v>241</v>
      </c>
      <c r="K528" s="117" t="s">
        <v>1283</v>
      </c>
      <c r="L528" s="97">
        <f t="shared" si="157"/>
        <v>0</v>
      </c>
      <c r="M528" s="97"/>
      <c r="N528" s="97"/>
      <c r="O528" s="97">
        <f t="shared" si="158"/>
        <v>0</v>
      </c>
      <c r="P528" s="97"/>
      <c r="Q528" s="97"/>
      <c r="R528" s="97">
        <f t="shared" si="159"/>
        <v>1010500</v>
      </c>
      <c r="S528" s="97">
        <v>1010500</v>
      </c>
      <c r="T528" s="97"/>
      <c r="U528" s="97">
        <f t="shared" si="160"/>
        <v>0</v>
      </c>
      <c r="V528" s="97"/>
      <c r="W528" s="97"/>
      <c r="X528" s="97">
        <f t="shared" si="161"/>
        <v>0</v>
      </c>
      <c r="Y528" s="97"/>
      <c r="Z528" s="97"/>
      <c r="AA528" s="98">
        <f t="shared" si="162"/>
        <v>0</v>
      </c>
      <c r="AB528" s="99">
        <v>46021</v>
      </c>
    </row>
    <row r="529" spans="1:28" ht="15.75" x14ac:dyDescent="0.25">
      <c r="A529" s="39">
        <v>46003</v>
      </c>
      <c r="B529" s="35" t="s">
        <v>792</v>
      </c>
      <c r="C529" s="35"/>
      <c r="D529" s="35" t="s">
        <v>31</v>
      </c>
      <c r="E529" s="35" t="s">
        <v>235</v>
      </c>
      <c r="F529" s="35">
        <v>20</v>
      </c>
      <c r="G529" s="35" t="s">
        <v>51</v>
      </c>
      <c r="H529" s="35">
        <v>90000</v>
      </c>
      <c r="I529" s="128">
        <f t="shared" si="163"/>
        <v>1800000</v>
      </c>
      <c r="J529" s="41" t="s">
        <v>240</v>
      </c>
      <c r="K529" s="35"/>
      <c r="L529" s="120">
        <f t="shared" ref="L529" si="164">M529+N529</f>
        <v>0</v>
      </c>
      <c r="M529" s="120"/>
      <c r="N529" s="120"/>
      <c r="O529" s="120">
        <f t="shared" ref="O529" si="165">P529+Q529</f>
        <v>1800000</v>
      </c>
      <c r="P529" s="120">
        <v>1800000</v>
      </c>
      <c r="Q529" s="120"/>
      <c r="R529" s="120">
        <f t="shared" ref="R529" si="166">S529+T529</f>
        <v>0</v>
      </c>
      <c r="S529" s="120"/>
      <c r="T529" s="120"/>
      <c r="U529" s="120">
        <f t="shared" ref="U529" si="167">V529+W529</f>
        <v>0</v>
      </c>
      <c r="V529" s="120"/>
      <c r="W529" s="120"/>
      <c r="X529" s="120">
        <f t="shared" ref="X529" si="168">Y529+Z529</f>
        <v>0</v>
      </c>
      <c r="Y529" s="120"/>
      <c r="Z529" s="120"/>
      <c r="AA529" s="121">
        <f t="shared" ref="AA529" si="169">C529+I529-L529-O529-U529-X529-R529</f>
        <v>0</v>
      </c>
      <c r="AB529" s="122">
        <v>46003</v>
      </c>
    </row>
    <row r="530" spans="1:28" ht="15.75" x14ac:dyDescent="0.25">
      <c r="A530" s="39">
        <v>46003</v>
      </c>
      <c r="B530" s="33" t="s">
        <v>1321</v>
      </c>
      <c r="C530" s="33"/>
      <c r="D530" s="35" t="s">
        <v>31</v>
      </c>
      <c r="E530" s="33" t="s">
        <v>185</v>
      </c>
      <c r="F530" s="33">
        <v>3200</v>
      </c>
      <c r="G530" s="33" t="s">
        <v>29</v>
      </c>
      <c r="H530" s="33">
        <v>1000</v>
      </c>
      <c r="I530" s="33">
        <f t="shared" si="163"/>
        <v>3200000</v>
      </c>
      <c r="J530" s="41" t="s">
        <v>241</v>
      </c>
      <c r="K530" s="33"/>
      <c r="L530" s="9">
        <f t="shared" ref="L530:L544" si="170">M530+N530</f>
        <v>0</v>
      </c>
      <c r="M530" s="9"/>
      <c r="N530" s="9"/>
      <c r="O530" s="9">
        <f t="shared" ref="O530:O544" si="171">P530+Q530</f>
        <v>0</v>
      </c>
      <c r="P530" s="9"/>
      <c r="Q530" s="9"/>
      <c r="R530" s="9">
        <f t="shared" ref="R530:R544" si="172">S530+T530</f>
        <v>0</v>
      </c>
      <c r="S530" s="9"/>
      <c r="T530" s="9"/>
      <c r="U530" s="9">
        <f t="shared" ref="U530:U544" si="173">V530+W530</f>
        <v>3200000</v>
      </c>
      <c r="V530" s="9">
        <v>3200000</v>
      </c>
      <c r="W530" s="9"/>
      <c r="X530" s="9">
        <f t="shared" ref="X530:X544" si="174">Y530+Z530</f>
        <v>0</v>
      </c>
      <c r="Y530" s="9"/>
      <c r="Z530" s="9"/>
      <c r="AA530" s="10">
        <f t="shared" ref="AA530:AA544" si="175">C530+I530-L530-O530-U530-X530-R530</f>
        <v>0</v>
      </c>
      <c r="AB530" s="11">
        <v>46002</v>
      </c>
    </row>
    <row r="531" spans="1:28" ht="15.75" x14ac:dyDescent="0.25">
      <c r="A531" s="39">
        <v>46003</v>
      </c>
      <c r="B531" s="33" t="s">
        <v>478</v>
      </c>
      <c r="C531" s="33"/>
      <c r="D531" s="35" t="s">
        <v>31</v>
      </c>
      <c r="E531" s="33" t="s">
        <v>552</v>
      </c>
      <c r="F531" s="33">
        <v>3</v>
      </c>
      <c r="G531" s="33" t="s">
        <v>33</v>
      </c>
      <c r="H531" s="33">
        <v>450000</v>
      </c>
      <c r="I531" s="33">
        <f t="shared" si="163"/>
        <v>1350000</v>
      </c>
      <c r="J531" s="34" t="s">
        <v>38</v>
      </c>
      <c r="K531" s="130" t="s">
        <v>1283</v>
      </c>
      <c r="L531" s="9">
        <f t="shared" si="170"/>
        <v>0</v>
      </c>
      <c r="M531" s="9"/>
      <c r="N531" s="9"/>
      <c r="O531" s="9">
        <f t="shared" si="171"/>
        <v>0</v>
      </c>
      <c r="P531" s="9"/>
      <c r="Q531" s="9"/>
      <c r="R531" s="9">
        <f t="shared" si="172"/>
        <v>0</v>
      </c>
      <c r="S531" s="9"/>
      <c r="T531" s="9"/>
      <c r="U531" s="9">
        <f t="shared" si="173"/>
        <v>0</v>
      </c>
      <c r="V531" s="9"/>
      <c r="W531" s="9"/>
      <c r="X531" s="9">
        <f t="shared" si="174"/>
        <v>0</v>
      </c>
      <c r="Y531" s="9"/>
      <c r="Z531" s="9"/>
      <c r="AA531" s="10">
        <f t="shared" si="175"/>
        <v>1350000</v>
      </c>
      <c r="AB531" s="11"/>
    </row>
    <row r="532" spans="1:28" ht="15.75" x14ac:dyDescent="0.25">
      <c r="A532" s="39">
        <v>46003</v>
      </c>
      <c r="B532" s="33" t="s">
        <v>633</v>
      </c>
      <c r="C532" s="33"/>
      <c r="D532" s="35" t="s">
        <v>31</v>
      </c>
      <c r="E532" s="33" t="s">
        <v>148</v>
      </c>
      <c r="F532" s="33">
        <v>20</v>
      </c>
      <c r="G532" s="33" t="s">
        <v>51</v>
      </c>
      <c r="H532" s="33">
        <v>57000</v>
      </c>
      <c r="I532" s="33">
        <f t="shared" si="163"/>
        <v>1140000</v>
      </c>
      <c r="J532" s="37" t="s">
        <v>241</v>
      </c>
      <c r="K532" s="33"/>
      <c r="L532" s="9">
        <f t="shared" si="170"/>
        <v>1140000</v>
      </c>
      <c r="M532" s="9">
        <v>1140000</v>
      </c>
      <c r="N532" s="9"/>
      <c r="O532" s="9">
        <f t="shared" si="171"/>
        <v>0</v>
      </c>
      <c r="P532" s="9"/>
      <c r="Q532" s="9"/>
      <c r="R532" s="9">
        <f t="shared" si="172"/>
        <v>0</v>
      </c>
      <c r="S532" s="9"/>
      <c r="T532" s="9"/>
      <c r="U532" s="9">
        <f t="shared" si="173"/>
        <v>0</v>
      </c>
      <c r="V532" s="9"/>
      <c r="W532" s="9"/>
      <c r="X532" s="9">
        <f t="shared" si="174"/>
        <v>0</v>
      </c>
      <c r="Y532" s="9"/>
      <c r="Z532" s="9"/>
      <c r="AA532" s="10">
        <f t="shared" si="175"/>
        <v>0</v>
      </c>
      <c r="AB532" s="11">
        <v>46003</v>
      </c>
    </row>
    <row r="533" spans="1:28" ht="15.75" x14ac:dyDescent="0.25">
      <c r="A533" s="39">
        <v>46003</v>
      </c>
      <c r="B533" s="33" t="s">
        <v>317</v>
      </c>
      <c r="C533" s="33"/>
      <c r="D533" s="35" t="s">
        <v>31</v>
      </c>
      <c r="E533" s="33" t="s">
        <v>98</v>
      </c>
      <c r="F533" s="33">
        <v>23.1</v>
      </c>
      <c r="G533" s="33" t="s">
        <v>51</v>
      </c>
      <c r="H533" s="33">
        <v>43000</v>
      </c>
      <c r="I533" s="33">
        <f t="shared" si="163"/>
        <v>993300.00000000012</v>
      </c>
      <c r="J533" s="37" t="s">
        <v>34</v>
      </c>
      <c r="K533" s="33"/>
      <c r="L533" s="9">
        <f t="shared" si="170"/>
        <v>0</v>
      </c>
      <c r="M533" s="9"/>
      <c r="N533" s="9"/>
      <c r="O533" s="9">
        <f t="shared" si="171"/>
        <v>1032500</v>
      </c>
      <c r="P533" s="9">
        <v>1032500</v>
      </c>
      <c r="Q533" s="9"/>
      <c r="R533" s="9">
        <f t="shared" si="172"/>
        <v>0</v>
      </c>
      <c r="S533" s="9"/>
      <c r="T533" s="9"/>
      <c r="U533" s="9">
        <f t="shared" si="173"/>
        <v>0</v>
      </c>
      <c r="V533" s="9"/>
      <c r="W533" s="9"/>
      <c r="X533" s="9">
        <f t="shared" si="174"/>
        <v>0</v>
      </c>
      <c r="Y533" s="9"/>
      <c r="Z533" s="9"/>
      <c r="AA533" s="10">
        <f t="shared" si="175"/>
        <v>-39199.999999999884</v>
      </c>
      <c r="AB533" s="11">
        <v>46003</v>
      </c>
    </row>
    <row r="534" spans="1:28" ht="15.75" x14ac:dyDescent="0.25">
      <c r="A534" s="39">
        <v>46003</v>
      </c>
      <c r="B534" s="33" t="s">
        <v>317</v>
      </c>
      <c r="C534" s="33"/>
      <c r="D534" s="35" t="s">
        <v>31</v>
      </c>
      <c r="E534" s="33" t="s">
        <v>28</v>
      </c>
      <c r="F534" s="33">
        <v>1600</v>
      </c>
      <c r="G534" s="33" t="s">
        <v>29</v>
      </c>
      <c r="H534" s="33">
        <v>2700</v>
      </c>
      <c r="I534" s="33">
        <f t="shared" si="163"/>
        <v>4320000</v>
      </c>
      <c r="J534" s="37" t="s">
        <v>240</v>
      </c>
      <c r="K534" s="33"/>
      <c r="L534" s="9">
        <f t="shared" si="170"/>
        <v>0</v>
      </c>
      <c r="M534" s="9"/>
      <c r="N534" s="9"/>
      <c r="O534" s="9">
        <f t="shared" si="171"/>
        <v>4320000</v>
      </c>
      <c r="P534" s="9">
        <v>4320000</v>
      </c>
      <c r="Q534" s="9"/>
      <c r="R534" s="9">
        <f t="shared" si="172"/>
        <v>0</v>
      </c>
      <c r="S534" s="9"/>
      <c r="T534" s="9"/>
      <c r="U534" s="9">
        <f t="shared" si="173"/>
        <v>0</v>
      </c>
      <c r="V534" s="9"/>
      <c r="W534" s="9"/>
      <c r="X534" s="9">
        <f t="shared" si="174"/>
        <v>0</v>
      </c>
      <c r="Y534" s="9"/>
      <c r="Z534" s="9"/>
      <c r="AA534" s="10">
        <f t="shared" si="175"/>
        <v>0</v>
      </c>
      <c r="AB534" s="11">
        <v>46003</v>
      </c>
    </row>
    <row r="535" spans="1:28" ht="15.75" x14ac:dyDescent="0.25">
      <c r="A535" s="39">
        <v>46003</v>
      </c>
      <c r="B535" s="33" t="s">
        <v>1189</v>
      </c>
      <c r="C535" s="33"/>
      <c r="D535" s="35" t="s">
        <v>31</v>
      </c>
      <c r="E535" s="33" t="s">
        <v>70</v>
      </c>
      <c r="F535" s="33">
        <v>300</v>
      </c>
      <c r="G535" s="33" t="s">
        <v>29</v>
      </c>
      <c r="H535" s="33">
        <v>2720</v>
      </c>
      <c r="I535" s="33">
        <f t="shared" si="163"/>
        <v>816000</v>
      </c>
      <c r="J535" s="37" t="s">
        <v>241</v>
      </c>
      <c r="K535" s="33"/>
      <c r="L535" s="9">
        <f t="shared" si="170"/>
        <v>816000</v>
      </c>
      <c r="M535" s="9">
        <v>816000</v>
      </c>
      <c r="N535" s="9"/>
      <c r="O535" s="9">
        <f t="shared" si="171"/>
        <v>0</v>
      </c>
      <c r="P535" s="9"/>
      <c r="Q535" s="9"/>
      <c r="R535" s="9">
        <f t="shared" si="172"/>
        <v>0</v>
      </c>
      <c r="S535" s="9"/>
      <c r="T535" s="9"/>
      <c r="U535" s="9">
        <f t="shared" si="173"/>
        <v>0</v>
      </c>
      <c r="V535" s="9"/>
      <c r="W535" s="9"/>
      <c r="X535" s="9">
        <f t="shared" si="174"/>
        <v>0</v>
      </c>
      <c r="Y535" s="9"/>
      <c r="Z535" s="9"/>
      <c r="AA535" s="10">
        <f t="shared" si="175"/>
        <v>0</v>
      </c>
      <c r="AB535" s="11">
        <v>46003</v>
      </c>
    </row>
    <row r="536" spans="1:28" ht="15.75" x14ac:dyDescent="0.25">
      <c r="A536" s="39">
        <v>46003</v>
      </c>
      <c r="B536" s="33" t="s">
        <v>48</v>
      </c>
      <c r="C536" s="33"/>
      <c r="D536" s="33" t="s">
        <v>41</v>
      </c>
      <c r="E536" s="33" t="s">
        <v>98</v>
      </c>
      <c r="F536" s="33">
        <v>22.6</v>
      </c>
      <c r="G536" s="33" t="s">
        <v>51</v>
      </c>
      <c r="H536" s="33">
        <v>43000</v>
      </c>
      <c r="I536" s="33">
        <f t="shared" si="163"/>
        <v>971800.00000000012</v>
      </c>
      <c r="J536" s="37" t="s">
        <v>240</v>
      </c>
      <c r="K536" s="90" t="s">
        <v>1322</v>
      </c>
      <c r="L536" s="9">
        <f t="shared" si="170"/>
        <v>0</v>
      </c>
      <c r="M536" s="9"/>
      <c r="N536" s="9"/>
      <c r="O536" s="9">
        <f t="shared" si="171"/>
        <v>971800</v>
      </c>
      <c r="P536" s="9">
        <v>971800</v>
      </c>
      <c r="Q536" s="9"/>
      <c r="R536" s="9">
        <f t="shared" si="172"/>
        <v>0</v>
      </c>
      <c r="S536" s="9"/>
      <c r="T536" s="9"/>
      <c r="U536" s="9">
        <f t="shared" si="173"/>
        <v>0</v>
      </c>
      <c r="V536" s="9"/>
      <c r="W536" s="9"/>
      <c r="X536" s="9">
        <f t="shared" si="174"/>
        <v>0</v>
      </c>
      <c r="Y536" s="9"/>
      <c r="Z536" s="9"/>
      <c r="AA536" s="10">
        <f t="shared" si="175"/>
        <v>1.1641532182693481E-10</v>
      </c>
      <c r="AB536" s="11">
        <v>46020</v>
      </c>
    </row>
    <row r="537" spans="1:28" ht="15.75" x14ac:dyDescent="0.25">
      <c r="A537" s="39">
        <v>46003</v>
      </c>
      <c r="B537" s="33" t="s">
        <v>48</v>
      </c>
      <c r="C537" s="33"/>
      <c r="D537" s="33" t="s">
        <v>41</v>
      </c>
      <c r="E537" s="33" t="s">
        <v>468</v>
      </c>
      <c r="F537" s="33">
        <v>16.3</v>
      </c>
      <c r="G537" s="33" t="s">
        <v>51</v>
      </c>
      <c r="H537" s="33">
        <v>43000</v>
      </c>
      <c r="I537" s="33">
        <f t="shared" si="163"/>
        <v>700900</v>
      </c>
      <c r="J537" s="37" t="s">
        <v>240</v>
      </c>
      <c r="K537" s="90" t="s">
        <v>1322</v>
      </c>
      <c r="L537" s="9">
        <f t="shared" si="170"/>
        <v>0</v>
      </c>
      <c r="M537" s="9"/>
      <c r="N537" s="9"/>
      <c r="O537" s="9">
        <f t="shared" si="171"/>
        <v>700900</v>
      </c>
      <c r="P537" s="9">
        <v>700900</v>
      </c>
      <c r="Q537" s="9"/>
      <c r="R537" s="9">
        <f t="shared" si="172"/>
        <v>0</v>
      </c>
      <c r="S537" s="9"/>
      <c r="T537" s="9"/>
      <c r="U537" s="9">
        <f t="shared" si="173"/>
        <v>0</v>
      </c>
      <c r="V537" s="9"/>
      <c r="W537" s="9"/>
      <c r="X537" s="9">
        <f t="shared" si="174"/>
        <v>0</v>
      </c>
      <c r="Y537" s="9"/>
      <c r="Z537" s="9"/>
      <c r="AA537" s="10">
        <f t="shared" si="175"/>
        <v>0</v>
      </c>
      <c r="AB537" s="11">
        <v>46020</v>
      </c>
    </row>
    <row r="538" spans="1:28" ht="15.75" x14ac:dyDescent="0.25">
      <c r="A538" s="39">
        <v>46003</v>
      </c>
      <c r="B538" s="33" t="s">
        <v>371</v>
      </c>
      <c r="C538" s="33"/>
      <c r="D538" s="33" t="s">
        <v>41</v>
      </c>
      <c r="E538" s="33" t="s">
        <v>136</v>
      </c>
      <c r="F538" s="33">
        <v>73.5</v>
      </c>
      <c r="G538" s="33" t="s">
        <v>51</v>
      </c>
      <c r="H538" s="33">
        <v>43000</v>
      </c>
      <c r="I538" s="33">
        <f t="shared" si="163"/>
        <v>3160500</v>
      </c>
      <c r="J538" s="37" t="s">
        <v>241</v>
      </c>
      <c r="K538" s="33" t="s">
        <v>1322</v>
      </c>
      <c r="L538" s="9">
        <f t="shared" si="170"/>
        <v>3160500</v>
      </c>
      <c r="M538" s="9">
        <v>3160500</v>
      </c>
      <c r="N538" s="9"/>
      <c r="O538" s="9">
        <f t="shared" si="171"/>
        <v>0</v>
      </c>
      <c r="P538" s="9"/>
      <c r="Q538" s="9"/>
      <c r="R538" s="9">
        <f t="shared" si="172"/>
        <v>0</v>
      </c>
      <c r="S538" s="9"/>
      <c r="T538" s="9"/>
      <c r="U538" s="9">
        <f t="shared" si="173"/>
        <v>0</v>
      </c>
      <c r="V538" s="9"/>
      <c r="W538" s="9"/>
      <c r="X538" s="9">
        <f t="shared" si="174"/>
        <v>0</v>
      </c>
      <c r="Y538" s="9"/>
      <c r="Z538" s="9"/>
      <c r="AA538" s="10">
        <f t="shared" si="175"/>
        <v>0</v>
      </c>
      <c r="AB538" s="11">
        <v>46006</v>
      </c>
    </row>
    <row r="539" spans="1:28" ht="15.75" x14ac:dyDescent="0.25">
      <c r="A539" s="39">
        <v>46003</v>
      </c>
      <c r="B539" s="33" t="s">
        <v>87</v>
      </c>
      <c r="C539" s="33"/>
      <c r="D539" s="33" t="s">
        <v>31</v>
      </c>
      <c r="E539" s="33" t="s">
        <v>304</v>
      </c>
      <c r="F539" s="33">
        <v>33.299999999999997</v>
      </c>
      <c r="G539" s="33" t="s">
        <v>51</v>
      </c>
      <c r="H539" s="33">
        <v>43000</v>
      </c>
      <c r="I539" s="33">
        <f t="shared" si="163"/>
        <v>1431899.9999999998</v>
      </c>
      <c r="J539" s="37" t="s">
        <v>240</v>
      </c>
      <c r="K539" s="33"/>
      <c r="L539" s="9">
        <f t="shared" si="170"/>
        <v>0</v>
      </c>
      <c r="M539" s="9"/>
      <c r="N539" s="9"/>
      <c r="O539" s="9">
        <f t="shared" si="171"/>
        <v>1431900</v>
      </c>
      <c r="P539" s="9">
        <v>1431900</v>
      </c>
      <c r="Q539" s="9"/>
      <c r="R539" s="9">
        <f t="shared" si="172"/>
        <v>0</v>
      </c>
      <c r="S539" s="9"/>
      <c r="T539" s="9"/>
      <c r="U539" s="9">
        <f t="shared" si="173"/>
        <v>0</v>
      </c>
      <c r="V539" s="9"/>
      <c r="W539" s="9"/>
      <c r="X539" s="9">
        <f t="shared" si="174"/>
        <v>0</v>
      </c>
      <c r="Y539" s="9"/>
      <c r="Z539" s="9"/>
      <c r="AA539" s="10">
        <f t="shared" si="175"/>
        <v>-2.3283064365386963E-10</v>
      </c>
      <c r="AB539" s="11"/>
    </row>
    <row r="540" spans="1:28" ht="15.75" x14ac:dyDescent="0.25">
      <c r="A540" s="39">
        <v>46003</v>
      </c>
      <c r="B540" s="33" t="s">
        <v>87</v>
      </c>
      <c r="C540" s="33"/>
      <c r="D540" s="33" t="s">
        <v>31</v>
      </c>
      <c r="E540" s="33" t="s">
        <v>136</v>
      </c>
      <c r="F540" s="33">
        <v>23.5</v>
      </c>
      <c r="G540" s="33" t="s">
        <v>51</v>
      </c>
      <c r="H540" s="33">
        <v>43000</v>
      </c>
      <c r="I540" s="33">
        <f t="shared" si="163"/>
        <v>1010500</v>
      </c>
      <c r="J540" s="37" t="s">
        <v>240</v>
      </c>
      <c r="K540" s="33"/>
      <c r="L540" s="9">
        <f t="shared" si="170"/>
        <v>0</v>
      </c>
      <c r="M540" s="9"/>
      <c r="N540" s="9"/>
      <c r="O540" s="9">
        <f t="shared" si="171"/>
        <v>1010500</v>
      </c>
      <c r="P540" s="9">
        <v>1010500</v>
      </c>
      <c r="Q540" s="9"/>
      <c r="R540" s="9">
        <f t="shared" si="172"/>
        <v>0</v>
      </c>
      <c r="S540" s="9"/>
      <c r="T540" s="9"/>
      <c r="U540" s="9">
        <f t="shared" si="173"/>
        <v>0</v>
      </c>
      <c r="V540" s="9"/>
      <c r="W540" s="9"/>
      <c r="X540" s="9">
        <f t="shared" si="174"/>
        <v>0</v>
      </c>
      <c r="Y540" s="9"/>
      <c r="Z540" s="9"/>
      <c r="AA540" s="10">
        <f t="shared" si="175"/>
        <v>0</v>
      </c>
      <c r="AB540" s="11"/>
    </row>
    <row r="541" spans="1:28" ht="15.75" x14ac:dyDescent="0.25">
      <c r="A541" s="39">
        <v>46003</v>
      </c>
      <c r="B541" s="33" t="s">
        <v>87</v>
      </c>
      <c r="C541" s="33"/>
      <c r="D541" s="33" t="s">
        <v>31</v>
      </c>
      <c r="E541" s="33" t="s">
        <v>122</v>
      </c>
      <c r="F541" s="33">
        <v>3</v>
      </c>
      <c r="G541" s="33" t="s">
        <v>51</v>
      </c>
      <c r="H541" s="33">
        <v>70000</v>
      </c>
      <c r="I541" s="33">
        <f t="shared" si="163"/>
        <v>210000</v>
      </c>
      <c r="J541" s="37" t="s">
        <v>240</v>
      </c>
      <c r="K541" s="33"/>
      <c r="L541" s="9">
        <f t="shared" si="170"/>
        <v>0</v>
      </c>
      <c r="M541" s="9"/>
      <c r="N541" s="9"/>
      <c r="O541" s="9">
        <f t="shared" si="171"/>
        <v>210000</v>
      </c>
      <c r="P541" s="9">
        <v>210000</v>
      </c>
      <c r="Q541" s="9"/>
      <c r="R541" s="9">
        <f t="shared" si="172"/>
        <v>0</v>
      </c>
      <c r="S541" s="9"/>
      <c r="T541" s="9"/>
      <c r="U541" s="9">
        <f t="shared" si="173"/>
        <v>0</v>
      </c>
      <c r="V541" s="9"/>
      <c r="W541" s="9"/>
      <c r="X541" s="9">
        <f t="shared" si="174"/>
        <v>0</v>
      </c>
      <c r="Y541" s="9"/>
      <c r="Z541" s="9"/>
      <c r="AA541" s="10">
        <f t="shared" si="175"/>
        <v>0</v>
      </c>
      <c r="AB541" s="11"/>
    </row>
    <row r="542" spans="1:28" ht="15.75" x14ac:dyDescent="0.25">
      <c r="A542" s="32">
        <v>46003</v>
      </c>
      <c r="B542" s="33" t="s">
        <v>836</v>
      </c>
      <c r="C542" s="33"/>
      <c r="D542" s="33" t="s">
        <v>31</v>
      </c>
      <c r="E542" s="33" t="s">
        <v>187</v>
      </c>
      <c r="F542" s="33">
        <v>2</v>
      </c>
      <c r="G542" s="33" t="s">
        <v>23</v>
      </c>
      <c r="H542" s="33">
        <v>400000</v>
      </c>
      <c r="I542" s="33">
        <f t="shared" si="163"/>
        <v>800000</v>
      </c>
      <c r="J542" s="37" t="s">
        <v>240</v>
      </c>
      <c r="K542" s="33"/>
      <c r="L542" s="9">
        <f t="shared" si="170"/>
        <v>0</v>
      </c>
      <c r="M542" s="9"/>
      <c r="N542" s="9"/>
      <c r="O542" s="9">
        <f t="shared" si="171"/>
        <v>800000</v>
      </c>
      <c r="P542" s="9">
        <v>800000</v>
      </c>
      <c r="Q542" s="9"/>
      <c r="R542" s="9">
        <f t="shared" si="172"/>
        <v>0</v>
      </c>
      <c r="S542" s="9"/>
      <c r="T542" s="9"/>
      <c r="U542" s="9">
        <f t="shared" si="173"/>
        <v>0</v>
      </c>
      <c r="V542" s="9"/>
      <c r="W542" s="9"/>
      <c r="X542" s="9">
        <f t="shared" si="174"/>
        <v>0</v>
      </c>
      <c r="Y542" s="9"/>
      <c r="Z542" s="9"/>
      <c r="AA542" s="10">
        <f t="shared" si="175"/>
        <v>0</v>
      </c>
      <c r="AB542" s="11">
        <v>46003</v>
      </c>
    </row>
    <row r="543" spans="1:28" ht="16.5" thickBot="1" x14ac:dyDescent="0.3">
      <c r="A543" s="61">
        <v>46003</v>
      </c>
      <c r="B543" s="62" t="s">
        <v>317</v>
      </c>
      <c r="C543" s="62"/>
      <c r="D543" s="62" t="s">
        <v>31</v>
      </c>
      <c r="E543" s="62" t="s">
        <v>185</v>
      </c>
      <c r="F543" s="62">
        <v>4000</v>
      </c>
      <c r="G543" s="62" t="s">
        <v>29</v>
      </c>
      <c r="H543" s="62">
        <v>1000</v>
      </c>
      <c r="I543" s="62">
        <f t="shared" si="163"/>
        <v>4000000</v>
      </c>
      <c r="J543" s="63" t="s">
        <v>241</v>
      </c>
      <c r="K543" s="62"/>
      <c r="L543" s="97">
        <f t="shared" si="170"/>
        <v>4000000</v>
      </c>
      <c r="M543" s="97">
        <v>4000000</v>
      </c>
      <c r="N543" s="97"/>
      <c r="O543" s="97">
        <f t="shared" si="171"/>
        <v>0</v>
      </c>
      <c r="P543" s="97"/>
      <c r="Q543" s="97"/>
      <c r="R543" s="97">
        <f t="shared" si="172"/>
        <v>0</v>
      </c>
      <c r="S543" s="97"/>
      <c r="T543" s="97"/>
      <c r="U543" s="97">
        <f t="shared" si="173"/>
        <v>0</v>
      </c>
      <c r="V543" s="97"/>
      <c r="W543" s="97"/>
      <c r="X543" s="97">
        <f t="shared" si="174"/>
        <v>0</v>
      </c>
      <c r="Y543" s="97"/>
      <c r="Z543" s="97"/>
      <c r="AA543" s="98">
        <f t="shared" si="175"/>
        <v>0</v>
      </c>
      <c r="AB543" s="99">
        <v>46004</v>
      </c>
    </row>
    <row r="544" spans="1:28" ht="15.75" x14ac:dyDescent="0.25">
      <c r="A544" s="39">
        <v>46004</v>
      </c>
      <c r="B544" s="35" t="s">
        <v>990</v>
      </c>
      <c r="C544" s="35"/>
      <c r="D544" s="35" t="s">
        <v>31</v>
      </c>
      <c r="E544" s="35" t="s">
        <v>381</v>
      </c>
      <c r="F544" s="35">
        <v>1.3</v>
      </c>
      <c r="G544" s="35" t="s">
        <v>178</v>
      </c>
      <c r="H544" s="35">
        <v>1150000</v>
      </c>
      <c r="I544" s="128">
        <f t="shared" si="163"/>
        <v>1495000</v>
      </c>
      <c r="J544" s="41" t="s">
        <v>240</v>
      </c>
      <c r="K544" s="35"/>
      <c r="L544" s="120">
        <f t="shared" si="170"/>
        <v>0</v>
      </c>
      <c r="M544" s="120"/>
      <c r="N544" s="120"/>
      <c r="O544" s="120">
        <f t="shared" si="171"/>
        <v>1495000</v>
      </c>
      <c r="P544" s="120">
        <v>1495000</v>
      </c>
      <c r="Q544" s="120"/>
      <c r="R544" s="120">
        <f t="shared" si="172"/>
        <v>0</v>
      </c>
      <c r="S544" s="120"/>
      <c r="T544" s="120"/>
      <c r="U544" s="120">
        <f t="shared" si="173"/>
        <v>0</v>
      </c>
      <c r="V544" s="120"/>
      <c r="W544" s="120"/>
      <c r="X544" s="120">
        <f t="shared" si="174"/>
        <v>0</v>
      </c>
      <c r="Y544" s="120"/>
      <c r="Z544" s="120"/>
      <c r="AA544" s="121">
        <f t="shared" si="175"/>
        <v>0</v>
      </c>
      <c r="AB544" s="122">
        <v>46002</v>
      </c>
    </row>
    <row r="545" spans="1:28" ht="15.75" x14ac:dyDescent="0.25">
      <c r="A545" s="39">
        <v>46004</v>
      </c>
      <c r="B545" s="35" t="s">
        <v>990</v>
      </c>
      <c r="C545" s="33"/>
      <c r="D545" s="35" t="s">
        <v>31</v>
      </c>
      <c r="E545" s="33" t="s">
        <v>235</v>
      </c>
      <c r="F545" s="33">
        <v>15</v>
      </c>
      <c r="G545" s="33" t="s">
        <v>51</v>
      </c>
      <c r="H545" s="33">
        <v>90000</v>
      </c>
      <c r="I545" s="33">
        <f t="shared" si="163"/>
        <v>1350000</v>
      </c>
      <c r="J545" s="41" t="s">
        <v>240</v>
      </c>
      <c r="K545" s="33"/>
      <c r="L545" s="9">
        <f t="shared" ref="L545:L567" si="176">M545+N545</f>
        <v>0</v>
      </c>
      <c r="M545" s="9"/>
      <c r="N545" s="9"/>
      <c r="O545" s="9">
        <f t="shared" ref="O545:O567" si="177">P545+Q545</f>
        <v>1350000</v>
      </c>
      <c r="P545" s="9">
        <v>950000</v>
      </c>
      <c r="Q545" s="9">
        <v>400000</v>
      </c>
      <c r="R545" s="9">
        <f t="shared" ref="R545:R567" si="178">S545+T545</f>
        <v>0</v>
      </c>
      <c r="S545" s="9"/>
      <c r="T545" s="9"/>
      <c r="U545" s="9">
        <f t="shared" ref="U545:U567" si="179">V545+W545</f>
        <v>0</v>
      </c>
      <c r="V545" s="9"/>
      <c r="W545" s="9"/>
      <c r="X545" s="9">
        <f t="shared" ref="X545:X567" si="180">Y545+Z545</f>
        <v>0</v>
      </c>
      <c r="Y545" s="9"/>
      <c r="Z545" s="9"/>
      <c r="AA545" s="10">
        <f t="shared" ref="AA545:AA567" si="181">C545+I545-L545-O545-U545-X545-R545</f>
        <v>0</v>
      </c>
      <c r="AB545" s="11">
        <v>46006</v>
      </c>
    </row>
    <row r="546" spans="1:28" ht="15.75" x14ac:dyDescent="0.25">
      <c r="A546" s="39">
        <v>46004</v>
      </c>
      <c r="B546" s="35" t="s">
        <v>990</v>
      </c>
      <c r="C546" s="33"/>
      <c r="D546" s="35" t="s">
        <v>31</v>
      </c>
      <c r="E546" s="33" t="s">
        <v>61</v>
      </c>
      <c r="F546" s="33">
        <v>5</v>
      </c>
      <c r="G546" s="33" t="s">
        <v>25</v>
      </c>
      <c r="H546" s="33">
        <v>45000</v>
      </c>
      <c r="I546" s="33">
        <f t="shared" si="163"/>
        <v>225000</v>
      </c>
      <c r="J546" s="41" t="s">
        <v>240</v>
      </c>
      <c r="K546" s="33"/>
      <c r="L546" s="9">
        <f t="shared" si="176"/>
        <v>0</v>
      </c>
      <c r="M546" s="9"/>
      <c r="N546" s="9"/>
      <c r="O546" s="9">
        <f t="shared" si="177"/>
        <v>225000</v>
      </c>
      <c r="P546" s="9">
        <v>225000</v>
      </c>
      <c r="Q546" s="9"/>
      <c r="R546" s="9">
        <f t="shared" si="178"/>
        <v>0</v>
      </c>
      <c r="S546" s="9"/>
      <c r="T546" s="9"/>
      <c r="U546" s="9">
        <f t="shared" si="179"/>
        <v>0</v>
      </c>
      <c r="V546" s="9"/>
      <c r="W546" s="9"/>
      <c r="X546" s="9">
        <f t="shared" si="180"/>
        <v>0</v>
      </c>
      <c r="Y546" s="9"/>
      <c r="Z546" s="9"/>
      <c r="AA546" s="10">
        <f t="shared" si="181"/>
        <v>0</v>
      </c>
      <c r="AB546" s="11">
        <v>46002</v>
      </c>
    </row>
    <row r="547" spans="1:28" ht="15.75" x14ac:dyDescent="0.25">
      <c r="A547" s="39">
        <v>46004</v>
      </c>
      <c r="B547" s="33" t="s">
        <v>627</v>
      </c>
      <c r="C547" s="33"/>
      <c r="D547" s="33" t="s">
        <v>41</v>
      </c>
      <c r="E547" s="33" t="s">
        <v>616</v>
      </c>
      <c r="F547" s="33">
        <v>106.8</v>
      </c>
      <c r="G547" s="33" t="s">
        <v>51</v>
      </c>
      <c r="H547" s="33">
        <v>100000</v>
      </c>
      <c r="I547" s="33">
        <f t="shared" si="163"/>
        <v>10680000</v>
      </c>
      <c r="J547" s="37" t="s">
        <v>240</v>
      </c>
      <c r="K547" s="33" t="s">
        <v>1283</v>
      </c>
      <c r="L547" s="9">
        <f t="shared" si="176"/>
        <v>0</v>
      </c>
      <c r="M547" s="9"/>
      <c r="N547" s="9"/>
      <c r="O547" s="9">
        <f t="shared" si="177"/>
        <v>10680000</v>
      </c>
      <c r="P547" s="9">
        <v>10680000</v>
      </c>
      <c r="Q547" s="9"/>
      <c r="R547" s="9">
        <f t="shared" si="178"/>
        <v>0</v>
      </c>
      <c r="S547" s="9"/>
      <c r="T547" s="9"/>
      <c r="U547" s="9">
        <f t="shared" si="179"/>
        <v>0</v>
      </c>
      <c r="V547" s="9"/>
      <c r="W547" s="9"/>
      <c r="X547" s="9">
        <f t="shared" si="180"/>
        <v>0</v>
      </c>
      <c r="Y547" s="9"/>
      <c r="Z547" s="9"/>
      <c r="AA547" s="10">
        <f t="shared" si="181"/>
        <v>0</v>
      </c>
      <c r="AB547" s="11">
        <v>46010</v>
      </c>
    </row>
    <row r="548" spans="1:28" ht="15.75" x14ac:dyDescent="0.25">
      <c r="A548" s="39">
        <v>46004</v>
      </c>
      <c r="B548" s="33" t="s">
        <v>217</v>
      </c>
      <c r="C548" s="33"/>
      <c r="D548" s="33" t="s">
        <v>41</v>
      </c>
      <c r="E548" s="33" t="s">
        <v>78</v>
      </c>
      <c r="F548" s="33">
        <v>2.5</v>
      </c>
      <c r="G548" s="33" t="s">
        <v>51</v>
      </c>
      <c r="H548" s="33">
        <v>82000</v>
      </c>
      <c r="I548" s="33">
        <f t="shared" si="163"/>
        <v>205000</v>
      </c>
      <c r="J548" s="34" t="s">
        <v>38</v>
      </c>
      <c r="K548" s="130" t="s">
        <v>1288</v>
      </c>
      <c r="L548" s="9">
        <f t="shared" si="176"/>
        <v>0</v>
      </c>
      <c r="M548" s="9"/>
      <c r="N548" s="9"/>
      <c r="O548" s="9">
        <f t="shared" si="177"/>
        <v>0</v>
      </c>
      <c r="P548" s="9"/>
      <c r="Q548" s="9"/>
      <c r="R548" s="9">
        <f t="shared" si="178"/>
        <v>0</v>
      </c>
      <c r="S548" s="9"/>
      <c r="T548" s="9"/>
      <c r="U548" s="9">
        <f t="shared" si="179"/>
        <v>0</v>
      </c>
      <c r="V548" s="9"/>
      <c r="W548" s="9"/>
      <c r="X548" s="9">
        <f t="shared" si="180"/>
        <v>0</v>
      </c>
      <c r="Y548" s="9"/>
      <c r="Z548" s="9"/>
      <c r="AA548" s="10">
        <f t="shared" si="181"/>
        <v>205000</v>
      </c>
      <c r="AB548" s="11"/>
    </row>
    <row r="549" spans="1:28" ht="15.75" x14ac:dyDescent="0.25">
      <c r="A549" s="39">
        <v>46004</v>
      </c>
      <c r="B549" s="33" t="s">
        <v>217</v>
      </c>
      <c r="C549" s="33"/>
      <c r="D549" s="33" t="s">
        <v>41</v>
      </c>
      <c r="E549" s="33" t="s">
        <v>235</v>
      </c>
      <c r="F549" s="33">
        <v>2.5</v>
      </c>
      <c r="G549" s="33" t="s">
        <v>51</v>
      </c>
      <c r="H549" s="33">
        <v>90000</v>
      </c>
      <c r="I549" s="33">
        <f t="shared" si="163"/>
        <v>225000</v>
      </c>
      <c r="J549" s="34" t="s">
        <v>38</v>
      </c>
      <c r="K549" s="130" t="s">
        <v>1288</v>
      </c>
      <c r="L549" s="9">
        <f t="shared" si="176"/>
        <v>0</v>
      </c>
      <c r="M549" s="9"/>
      <c r="N549" s="9"/>
      <c r="O549" s="9">
        <f t="shared" si="177"/>
        <v>0</v>
      </c>
      <c r="P549" s="9"/>
      <c r="Q549" s="9"/>
      <c r="R549" s="9">
        <f t="shared" si="178"/>
        <v>0</v>
      </c>
      <c r="S549" s="9"/>
      <c r="T549" s="9"/>
      <c r="U549" s="9">
        <f t="shared" si="179"/>
        <v>0</v>
      </c>
      <c r="V549" s="9"/>
      <c r="W549" s="9"/>
      <c r="X549" s="9">
        <f t="shared" si="180"/>
        <v>0</v>
      </c>
      <c r="Y549" s="9"/>
      <c r="Z549" s="9"/>
      <c r="AA549" s="10">
        <f t="shared" si="181"/>
        <v>225000</v>
      </c>
      <c r="AB549" s="11"/>
    </row>
    <row r="550" spans="1:28" ht="15.75" x14ac:dyDescent="0.25">
      <c r="A550" s="39">
        <v>46004</v>
      </c>
      <c r="B550" s="33" t="s">
        <v>217</v>
      </c>
      <c r="C550" s="33"/>
      <c r="D550" s="33" t="s">
        <v>41</v>
      </c>
      <c r="E550" s="33" t="s">
        <v>234</v>
      </c>
      <c r="F550" s="33">
        <v>2.5</v>
      </c>
      <c r="G550" s="33" t="s">
        <v>51</v>
      </c>
      <c r="H550" s="33">
        <v>90000</v>
      </c>
      <c r="I550" s="33">
        <f t="shared" si="163"/>
        <v>225000</v>
      </c>
      <c r="J550" s="34" t="s">
        <v>38</v>
      </c>
      <c r="K550" s="130" t="s">
        <v>1288</v>
      </c>
      <c r="L550" s="9">
        <f t="shared" si="176"/>
        <v>0</v>
      </c>
      <c r="M550" s="9"/>
      <c r="N550" s="9"/>
      <c r="O550" s="9">
        <f t="shared" si="177"/>
        <v>0</v>
      </c>
      <c r="P550" s="9"/>
      <c r="Q550" s="9"/>
      <c r="R550" s="9">
        <f t="shared" si="178"/>
        <v>0</v>
      </c>
      <c r="S550" s="9"/>
      <c r="T550" s="9"/>
      <c r="U550" s="9">
        <f t="shared" si="179"/>
        <v>0</v>
      </c>
      <c r="V550" s="9"/>
      <c r="W550" s="9"/>
      <c r="X550" s="9">
        <f t="shared" si="180"/>
        <v>0</v>
      </c>
      <c r="Y550" s="9"/>
      <c r="Z550" s="9"/>
      <c r="AA550" s="10">
        <f t="shared" si="181"/>
        <v>225000</v>
      </c>
      <c r="AB550" s="11"/>
    </row>
    <row r="551" spans="1:28" ht="15.75" x14ac:dyDescent="0.25">
      <c r="A551" s="39">
        <v>46004</v>
      </c>
      <c r="B551" s="33" t="s">
        <v>217</v>
      </c>
      <c r="C551" s="33"/>
      <c r="D551" s="33" t="s">
        <v>41</v>
      </c>
      <c r="E551" s="33" t="s">
        <v>311</v>
      </c>
      <c r="F551" s="33">
        <v>2.5</v>
      </c>
      <c r="G551" s="33" t="s">
        <v>51</v>
      </c>
      <c r="H551" s="33">
        <v>86000</v>
      </c>
      <c r="I551" s="33">
        <f t="shared" si="163"/>
        <v>215000</v>
      </c>
      <c r="J551" s="34" t="s">
        <v>38</v>
      </c>
      <c r="K551" s="130" t="s">
        <v>1288</v>
      </c>
      <c r="L551" s="9">
        <f t="shared" si="176"/>
        <v>0</v>
      </c>
      <c r="M551" s="9"/>
      <c r="N551" s="9"/>
      <c r="O551" s="9">
        <f t="shared" si="177"/>
        <v>0</v>
      </c>
      <c r="P551" s="9"/>
      <c r="Q551" s="9"/>
      <c r="R551" s="9">
        <f t="shared" si="178"/>
        <v>0</v>
      </c>
      <c r="S551" s="9"/>
      <c r="T551" s="9"/>
      <c r="U551" s="9">
        <f t="shared" si="179"/>
        <v>0</v>
      </c>
      <c r="V551" s="9"/>
      <c r="W551" s="9"/>
      <c r="X551" s="9">
        <f t="shared" si="180"/>
        <v>0</v>
      </c>
      <c r="Y551" s="9"/>
      <c r="Z551" s="9"/>
      <c r="AA551" s="10">
        <f t="shared" si="181"/>
        <v>215000</v>
      </c>
      <c r="AB551" s="11"/>
    </row>
    <row r="552" spans="1:28" ht="15.75" x14ac:dyDescent="0.25">
      <c r="A552" s="39">
        <v>46004</v>
      </c>
      <c r="B552" s="33" t="s">
        <v>217</v>
      </c>
      <c r="C552" s="33"/>
      <c r="D552" s="33" t="s">
        <v>41</v>
      </c>
      <c r="E552" s="33" t="s">
        <v>102</v>
      </c>
      <c r="F552" s="33">
        <v>2</v>
      </c>
      <c r="G552" s="33" t="s">
        <v>74</v>
      </c>
      <c r="H552" s="33">
        <v>65000</v>
      </c>
      <c r="I552" s="33">
        <f t="shared" si="163"/>
        <v>130000</v>
      </c>
      <c r="J552" s="34" t="s">
        <v>38</v>
      </c>
      <c r="K552" s="130" t="s">
        <v>1288</v>
      </c>
      <c r="L552" s="9">
        <f t="shared" si="176"/>
        <v>0</v>
      </c>
      <c r="M552" s="9"/>
      <c r="N552" s="9"/>
      <c r="O552" s="9">
        <f t="shared" si="177"/>
        <v>0</v>
      </c>
      <c r="P552" s="9"/>
      <c r="Q552" s="9"/>
      <c r="R552" s="9">
        <f t="shared" si="178"/>
        <v>0</v>
      </c>
      <c r="S552" s="9"/>
      <c r="T552" s="9"/>
      <c r="U552" s="9">
        <f t="shared" si="179"/>
        <v>0</v>
      </c>
      <c r="V552" s="9"/>
      <c r="W552" s="9"/>
      <c r="X552" s="9">
        <f t="shared" si="180"/>
        <v>0</v>
      </c>
      <c r="Y552" s="9"/>
      <c r="Z552" s="9"/>
      <c r="AA552" s="10">
        <f t="shared" si="181"/>
        <v>130000</v>
      </c>
      <c r="AB552" s="11"/>
    </row>
    <row r="553" spans="1:28" ht="15.75" x14ac:dyDescent="0.25">
      <c r="A553" s="39">
        <v>46004</v>
      </c>
      <c r="B553" s="33" t="s">
        <v>217</v>
      </c>
      <c r="C553" s="33"/>
      <c r="D553" s="33" t="s">
        <v>41</v>
      </c>
      <c r="E553" s="33" t="s">
        <v>91</v>
      </c>
      <c r="F553" s="33">
        <v>500</v>
      </c>
      <c r="G553" s="33" t="s">
        <v>29</v>
      </c>
      <c r="H553" s="33">
        <v>3200</v>
      </c>
      <c r="I553" s="33">
        <f t="shared" si="163"/>
        <v>1600000</v>
      </c>
      <c r="J553" s="34" t="s">
        <v>38</v>
      </c>
      <c r="K553" s="130" t="s">
        <v>1288</v>
      </c>
      <c r="L553" s="9">
        <f t="shared" si="176"/>
        <v>0</v>
      </c>
      <c r="M553" s="9"/>
      <c r="N553" s="9"/>
      <c r="O553" s="9">
        <f t="shared" si="177"/>
        <v>0</v>
      </c>
      <c r="P553" s="9"/>
      <c r="Q553" s="9"/>
      <c r="R553" s="9">
        <f t="shared" si="178"/>
        <v>0</v>
      </c>
      <c r="S553" s="9"/>
      <c r="T553" s="9"/>
      <c r="U553" s="9">
        <f t="shared" si="179"/>
        <v>0</v>
      </c>
      <c r="V553" s="9"/>
      <c r="W553" s="9"/>
      <c r="X553" s="9">
        <f t="shared" si="180"/>
        <v>0</v>
      </c>
      <c r="Y553" s="9"/>
      <c r="Z553" s="9"/>
      <c r="AA553" s="10">
        <f t="shared" si="181"/>
        <v>1600000</v>
      </c>
      <c r="AB553" s="11"/>
    </row>
    <row r="554" spans="1:28" ht="15.75" x14ac:dyDescent="0.25">
      <c r="A554" s="39">
        <v>46004</v>
      </c>
      <c r="B554" s="33" t="s">
        <v>217</v>
      </c>
      <c r="C554" s="33"/>
      <c r="D554" s="33" t="s">
        <v>41</v>
      </c>
      <c r="E554" s="33" t="s">
        <v>155</v>
      </c>
      <c r="F554" s="33">
        <v>1000</v>
      </c>
      <c r="G554" s="33" t="s">
        <v>29</v>
      </c>
      <c r="H554" s="33">
        <v>4000</v>
      </c>
      <c r="I554" s="33">
        <f t="shared" si="163"/>
        <v>4000000</v>
      </c>
      <c r="J554" s="34" t="s">
        <v>38</v>
      </c>
      <c r="K554" s="130" t="s">
        <v>1288</v>
      </c>
      <c r="L554" s="9">
        <f t="shared" si="176"/>
        <v>0</v>
      </c>
      <c r="M554" s="9"/>
      <c r="N554" s="9"/>
      <c r="O554" s="9">
        <f t="shared" si="177"/>
        <v>0</v>
      </c>
      <c r="P554" s="9"/>
      <c r="Q554" s="9"/>
      <c r="R554" s="9">
        <f t="shared" si="178"/>
        <v>0</v>
      </c>
      <c r="S554" s="9"/>
      <c r="T554" s="9"/>
      <c r="U554" s="9">
        <f t="shared" si="179"/>
        <v>0</v>
      </c>
      <c r="V554" s="9"/>
      <c r="W554" s="9"/>
      <c r="X554" s="9">
        <f t="shared" si="180"/>
        <v>0</v>
      </c>
      <c r="Y554" s="9"/>
      <c r="Z554" s="9"/>
      <c r="AA554" s="10">
        <f t="shared" si="181"/>
        <v>4000000</v>
      </c>
      <c r="AB554" s="11"/>
    </row>
    <row r="555" spans="1:28" ht="15.75" x14ac:dyDescent="0.25">
      <c r="A555" s="39">
        <v>46004</v>
      </c>
      <c r="B555" s="33" t="s">
        <v>204</v>
      </c>
      <c r="C555" s="33"/>
      <c r="D555" s="33" t="s">
        <v>41</v>
      </c>
      <c r="E555" s="33" t="s">
        <v>132</v>
      </c>
      <c r="F555" s="33">
        <v>100</v>
      </c>
      <c r="G555" s="33" t="s">
        <v>51</v>
      </c>
      <c r="H555" s="33">
        <v>83200</v>
      </c>
      <c r="I555" s="33">
        <f t="shared" si="163"/>
        <v>8320000</v>
      </c>
      <c r="J555" s="34" t="s">
        <v>43</v>
      </c>
      <c r="K555" s="33" t="s">
        <v>1317</v>
      </c>
      <c r="L555" s="9">
        <f t="shared" si="176"/>
        <v>7200000</v>
      </c>
      <c r="M555" s="9">
        <v>7200000</v>
      </c>
      <c r="N555" s="9"/>
      <c r="O555" s="9">
        <f t="shared" si="177"/>
        <v>0</v>
      </c>
      <c r="P555" s="9"/>
      <c r="Q555" s="9"/>
      <c r="R555" s="9">
        <f t="shared" si="178"/>
        <v>0</v>
      </c>
      <c r="S555" s="9"/>
      <c r="T555" s="9"/>
      <c r="U555" s="9">
        <f t="shared" si="179"/>
        <v>0</v>
      </c>
      <c r="V555" s="9"/>
      <c r="W555" s="9"/>
      <c r="X555" s="9">
        <f t="shared" si="180"/>
        <v>0</v>
      </c>
      <c r="Y555" s="9"/>
      <c r="Z555" s="9"/>
      <c r="AA555" s="10">
        <f t="shared" si="181"/>
        <v>1120000</v>
      </c>
      <c r="AB555" s="11">
        <v>46013</v>
      </c>
    </row>
    <row r="556" spans="1:28" ht="15.75" x14ac:dyDescent="0.25">
      <c r="A556" s="39">
        <v>46004</v>
      </c>
      <c r="B556" s="33" t="s">
        <v>189</v>
      </c>
      <c r="C556" s="33"/>
      <c r="D556" s="33" t="s">
        <v>31</v>
      </c>
      <c r="E556" s="33" t="s">
        <v>110</v>
      </c>
      <c r="F556" s="33">
        <v>600</v>
      </c>
      <c r="G556" s="33" t="s">
        <v>29</v>
      </c>
      <c r="H556" s="33">
        <v>1800</v>
      </c>
      <c r="I556" s="33">
        <f t="shared" si="163"/>
        <v>1080000</v>
      </c>
      <c r="J556" s="37" t="s">
        <v>241</v>
      </c>
      <c r="K556" s="33"/>
      <c r="L556" s="9">
        <f t="shared" si="176"/>
        <v>0</v>
      </c>
      <c r="M556" s="9"/>
      <c r="N556" s="9"/>
      <c r="O556" s="9">
        <f t="shared" si="177"/>
        <v>0</v>
      </c>
      <c r="P556" s="9"/>
      <c r="Q556" s="9"/>
      <c r="R556" s="9">
        <f t="shared" si="178"/>
        <v>1080000</v>
      </c>
      <c r="S556" s="9">
        <v>1080000</v>
      </c>
      <c r="T556" s="9"/>
      <c r="U556" s="9">
        <f t="shared" si="179"/>
        <v>0</v>
      </c>
      <c r="V556" s="9"/>
      <c r="W556" s="9"/>
      <c r="X556" s="9">
        <f t="shared" si="180"/>
        <v>0</v>
      </c>
      <c r="Y556" s="9"/>
      <c r="Z556" s="9"/>
      <c r="AA556" s="10">
        <f t="shared" si="181"/>
        <v>0</v>
      </c>
      <c r="AB556" s="11">
        <v>46004</v>
      </c>
    </row>
    <row r="557" spans="1:28" ht="15.75" x14ac:dyDescent="0.25">
      <c r="A557" s="39">
        <v>46004</v>
      </c>
      <c r="B557" s="33" t="s">
        <v>333</v>
      </c>
      <c r="C557" s="33"/>
      <c r="D557" s="33" t="s">
        <v>31</v>
      </c>
      <c r="E557" s="33" t="s">
        <v>167</v>
      </c>
      <c r="F557" s="33">
        <v>1</v>
      </c>
      <c r="G557" s="33" t="s">
        <v>23</v>
      </c>
      <c r="H557" s="33">
        <v>400000</v>
      </c>
      <c r="I557" s="33">
        <f t="shared" si="163"/>
        <v>400000</v>
      </c>
      <c r="J557" s="37" t="s">
        <v>241</v>
      </c>
      <c r="K557" s="66" t="s">
        <v>1323</v>
      </c>
      <c r="L557" s="9">
        <f t="shared" si="176"/>
        <v>0</v>
      </c>
      <c r="M557" s="9"/>
      <c r="N557" s="9"/>
      <c r="O557" s="9">
        <f t="shared" si="177"/>
        <v>0</v>
      </c>
      <c r="P557" s="9"/>
      <c r="Q557" s="9"/>
      <c r="R557" s="9">
        <f t="shared" si="178"/>
        <v>0</v>
      </c>
      <c r="S557" s="9"/>
      <c r="T557" s="9"/>
      <c r="U557" s="9">
        <f t="shared" si="179"/>
        <v>400000</v>
      </c>
      <c r="V557" s="9">
        <v>400000</v>
      </c>
      <c r="W557" s="9"/>
      <c r="X557" s="9">
        <f t="shared" si="180"/>
        <v>0</v>
      </c>
      <c r="Y557" s="9"/>
      <c r="Z557" s="9"/>
      <c r="AA557" s="10">
        <f t="shared" si="181"/>
        <v>0</v>
      </c>
      <c r="AB557" s="11">
        <v>46004</v>
      </c>
    </row>
    <row r="558" spans="1:28" ht="15.75" x14ac:dyDescent="0.25">
      <c r="A558" s="39">
        <v>46004</v>
      </c>
      <c r="B558" s="33" t="s">
        <v>147</v>
      </c>
      <c r="C558" s="33"/>
      <c r="D558" s="33" t="s">
        <v>31</v>
      </c>
      <c r="E558" s="33" t="s">
        <v>148</v>
      </c>
      <c r="F558" s="33">
        <v>50</v>
      </c>
      <c r="G558" s="33" t="s">
        <v>51</v>
      </c>
      <c r="H558" s="33">
        <v>60000</v>
      </c>
      <c r="I558" s="33">
        <f t="shared" si="163"/>
        <v>3000000</v>
      </c>
      <c r="J558" s="34" t="s">
        <v>38</v>
      </c>
      <c r="K558" s="66" t="s">
        <v>1317</v>
      </c>
      <c r="L558" s="9">
        <f t="shared" si="176"/>
        <v>0</v>
      </c>
      <c r="M558" s="9"/>
      <c r="N558" s="9"/>
      <c r="O558" s="9">
        <f t="shared" si="177"/>
        <v>0</v>
      </c>
      <c r="P558" s="9"/>
      <c r="Q558" s="9"/>
      <c r="R558" s="9">
        <f t="shared" si="178"/>
        <v>0</v>
      </c>
      <c r="S558" s="9"/>
      <c r="T558" s="9"/>
      <c r="U558" s="9">
        <f t="shared" si="179"/>
        <v>0</v>
      </c>
      <c r="V558" s="9"/>
      <c r="W558" s="9"/>
      <c r="X558" s="9">
        <f t="shared" si="180"/>
        <v>0</v>
      </c>
      <c r="Y558" s="9"/>
      <c r="Z558" s="9"/>
      <c r="AA558" s="10">
        <f t="shared" si="181"/>
        <v>3000000</v>
      </c>
      <c r="AB558" s="11"/>
    </row>
    <row r="559" spans="1:28" ht="15.75" x14ac:dyDescent="0.25">
      <c r="A559" s="39">
        <v>46004</v>
      </c>
      <c r="B559" s="33" t="s">
        <v>103</v>
      </c>
      <c r="C559" s="33"/>
      <c r="D559" s="33" t="s">
        <v>31</v>
      </c>
      <c r="E559" s="33" t="s">
        <v>98</v>
      </c>
      <c r="F559" s="33">
        <v>44.9</v>
      </c>
      <c r="G559" s="33" t="s">
        <v>51</v>
      </c>
      <c r="H559" s="33">
        <v>43000</v>
      </c>
      <c r="I559" s="33">
        <f t="shared" si="163"/>
        <v>1930700</v>
      </c>
      <c r="J559" s="34" t="s">
        <v>38</v>
      </c>
      <c r="K559" s="186" t="s">
        <v>1283</v>
      </c>
      <c r="L559" s="9">
        <f t="shared" si="176"/>
        <v>0</v>
      </c>
      <c r="M559" s="9"/>
      <c r="N559" s="9"/>
      <c r="O559" s="9">
        <f t="shared" si="177"/>
        <v>0</v>
      </c>
      <c r="P559" s="9"/>
      <c r="Q559" s="9"/>
      <c r="R559" s="9">
        <f t="shared" si="178"/>
        <v>0</v>
      </c>
      <c r="S559" s="9"/>
      <c r="T559" s="9"/>
      <c r="U559" s="9">
        <f t="shared" si="179"/>
        <v>0</v>
      </c>
      <c r="V559" s="9"/>
      <c r="W559" s="9"/>
      <c r="X559" s="9">
        <f t="shared" si="180"/>
        <v>0</v>
      </c>
      <c r="Y559" s="9"/>
      <c r="Z559" s="9"/>
      <c r="AA559" s="10">
        <f t="shared" si="181"/>
        <v>1930700</v>
      </c>
      <c r="AB559" s="11"/>
    </row>
    <row r="560" spans="1:28" ht="15.75" x14ac:dyDescent="0.25">
      <c r="A560" s="39">
        <v>46004</v>
      </c>
      <c r="B560" s="33" t="s">
        <v>500</v>
      </c>
      <c r="C560" s="33"/>
      <c r="D560" s="33" t="s">
        <v>41</v>
      </c>
      <c r="E560" s="33" t="s">
        <v>501</v>
      </c>
      <c r="F560" s="33">
        <v>50</v>
      </c>
      <c r="G560" s="33" t="s">
        <v>25</v>
      </c>
      <c r="H560" s="33">
        <v>50000</v>
      </c>
      <c r="I560" s="33">
        <f t="shared" si="163"/>
        <v>2500000</v>
      </c>
      <c r="J560" s="37" t="s">
        <v>241</v>
      </c>
      <c r="K560" s="66"/>
      <c r="L560" s="9">
        <f t="shared" si="176"/>
        <v>0</v>
      </c>
      <c r="M560" s="9"/>
      <c r="N560" s="9"/>
      <c r="O560" s="9">
        <f t="shared" si="177"/>
        <v>0</v>
      </c>
      <c r="P560" s="9"/>
      <c r="Q560" s="9"/>
      <c r="R560" s="9">
        <f t="shared" si="178"/>
        <v>0</v>
      </c>
      <c r="S560" s="9"/>
      <c r="T560" s="9"/>
      <c r="U560" s="9">
        <f t="shared" si="179"/>
        <v>2500000</v>
      </c>
      <c r="V560" s="9">
        <f>2000000+500000</f>
        <v>2500000</v>
      </c>
      <c r="W560" s="9"/>
      <c r="X560" s="9">
        <f t="shared" si="180"/>
        <v>0</v>
      </c>
      <c r="Y560" s="9"/>
      <c r="Z560" s="9"/>
      <c r="AA560" s="10">
        <f t="shared" si="181"/>
        <v>0</v>
      </c>
      <c r="AB560" s="11">
        <v>46000</v>
      </c>
    </row>
    <row r="561" spans="1:28" ht="15.75" x14ac:dyDescent="0.25">
      <c r="A561" s="39">
        <v>46004</v>
      </c>
      <c r="B561" s="33" t="s">
        <v>509</v>
      </c>
      <c r="C561" s="33"/>
      <c r="D561" s="33" t="s">
        <v>31</v>
      </c>
      <c r="E561" s="33" t="s">
        <v>148</v>
      </c>
      <c r="F561" s="33">
        <v>50</v>
      </c>
      <c r="G561" s="33" t="s">
        <v>51</v>
      </c>
      <c r="H561" s="33">
        <v>60000</v>
      </c>
      <c r="I561" s="33">
        <f t="shared" si="163"/>
        <v>3000000</v>
      </c>
      <c r="J561" s="37" t="s">
        <v>240</v>
      </c>
      <c r="K561" s="66" t="s">
        <v>1288</v>
      </c>
      <c r="L561" s="9">
        <f t="shared" si="176"/>
        <v>0</v>
      </c>
      <c r="M561" s="9"/>
      <c r="N561" s="9"/>
      <c r="O561" s="9">
        <f t="shared" si="177"/>
        <v>3000000</v>
      </c>
      <c r="P561" s="9">
        <v>3000000</v>
      </c>
      <c r="Q561" s="9"/>
      <c r="R561" s="9">
        <f t="shared" si="178"/>
        <v>0</v>
      </c>
      <c r="S561" s="9"/>
      <c r="T561" s="9"/>
      <c r="U561" s="9">
        <f t="shared" si="179"/>
        <v>0</v>
      </c>
      <c r="V561" s="9"/>
      <c r="W561" s="9"/>
      <c r="X561" s="9">
        <f t="shared" si="180"/>
        <v>0</v>
      </c>
      <c r="Y561" s="9"/>
      <c r="Z561" s="9"/>
      <c r="AA561" s="10">
        <f t="shared" si="181"/>
        <v>0</v>
      </c>
      <c r="AB561" s="11">
        <v>46016</v>
      </c>
    </row>
    <row r="562" spans="1:28" ht="15.75" x14ac:dyDescent="0.25">
      <c r="A562" s="32">
        <v>46004</v>
      </c>
      <c r="B562" s="33" t="s">
        <v>603</v>
      </c>
      <c r="C562" s="33"/>
      <c r="D562" s="33" t="s">
        <v>41</v>
      </c>
      <c r="E562" s="33" t="s">
        <v>394</v>
      </c>
      <c r="F562" s="33">
        <v>2</v>
      </c>
      <c r="G562" s="33" t="s">
        <v>51</v>
      </c>
      <c r="H562" s="33">
        <v>290000</v>
      </c>
      <c r="I562" s="33">
        <f t="shared" si="163"/>
        <v>580000</v>
      </c>
      <c r="J562" s="37" t="s">
        <v>240</v>
      </c>
      <c r="K562" s="66"/>
      <c r="L562" s="9">
        <f t="shared" si="176"/>
        <v>0</v>
      </c>
      <c r="M562" s="9"/>
      <c r="N562" s="9"/>
      <c r="O562" s="9">
        <f t="shared" si="177"/>
        <v>0</v>
      </c>
      <c r="P562" s="9"/>
      <c r="Q562" s="9"/>
      <c r="R562" s="9">
        <f t="shared" si="178"/>
        <v>580000</v>
      </c>
      <c r="S562" s="9">
        <v>580000</v>
      </c>
      <c r="T562" s="9"/>
      <c r="U562" s="9">
        <f t="shared" si="179"/>
        <v>0</v>
      </c>
      <c r="V562" s="9"/>
      <c r="W562" s="9"/>
      <c r="X562" s="9">
        <f t="shared" si="180"/>
        <v>0</v>
      </c>
      <c r="Y562" s="9"/>
      <c r="Z562" s="9"/>
      <c r="AA562" s="10">
        <f t="shared" si="181"/>
        <v>0</v>
      </c>
      <c r="AB562" s="11">
        <v>46004</v>
      </c>
    </row>
    <row r="563" spans="1:28" ht="15.75" x14ac:dyDescent="0.25">
      <c r="A563" s="39">
        <v>46004</v>
      </c>
      <c r="B563" s="33" t="s">
        <v>1263</v>
      </c>
      <c r="C563" s="33"/>
      <c r="D563" s="33" t="s">
        <v>41</v>
      </c>
      <c r="E563" s="33" t="s">
        <v>457</v>
      </c>
      <c r="F563" s="33">
        <v>1</v>
      </c>
      <c r="G563" s="33" t="s">
        <v>51</v>
      </c>
      <c r="H563" s="33">
        <v>300000</v>
      </c>
      <c r="I563" s="33">
        <f t="shared" si="163"/>
        <v>300000</v>
      </c>
      <c r="J563" s="37" t="s">
        <v>240</v>
      </c>
      <c r="K563" s="33"/>
      <c r="L563" s="9">
        <f t="shared" si="176"/>
        <v>0</v>
      </c>
      <c r="M563" s="9"/>
      <c r="N563" s="9"/>
      <c r="O563" s="9">
        <f t="shared" si="177"/>
        <v>0</v>
      </c>
      <c r="P563" s="9"/>
      <c r="Q563" s="9"/>
      <c r="R563" s="9">
        <f t="shared" si="178"/>
        <v>300000</v>
      </c>
      <c r="S563" s="9">
        <v>300000</v>
      </c>
      <c r="T563" s="9"/>
      <c r="U563" s="9">
        <f t="shared" si="179"/>
        <v>0</v>
      </c>
      <c r="V563" s="9"/>
      <c r="W563" s="9"/>
      <c r="X563" s="9">
        <f t="shared" si="180"/>
        <v>0</v>
      </c>
      <c r="Y563" s="9"/>
      <c r="Z563" s="9"/>
      <c r="AA563" s="10">
        <f t="shared" si="181"/>
        <v>0</v>
      </c>
      <c r="AB563" s="11">
        <v>46004</v>
      </c>
    </row>
    <row r="564" spans="1:28" ht="15.75" x14ac:dyDescent="0.25">
      <c r="A564" s="39">
        <v>46004</v>
      </c>
      <c r="B564" s="33" t="s">
        <v>121</v>
      </c>
      <c r="C564" s="33"/>
      <c r="D564" s="33" t="s">
        <v>31</v>
      </c>
      <c r="E564" s="33" t="s">
        <v>97</v>
      </c>
      <c r="F564" s="33">
        <v>19.100000000000001</v>
      </c>
      <c r="G564" s="33" t="s">
        <v>51</v>
      </c>
      <c r="H564" s="33">
        <v>43000</v>
      </c>
      <c r="I564" s="33">
        <f t="shared" si="163"/>
        <v>821300.00000000012</v>
      </c>
      <c r="J564" s="37" t="s">
        <v>240</v>
      </c>
      <c r="K564" s="33" t="s">
        <v>1283</v>
      </c>
      <c r="L564" s="9">
        <f t="shared" si="176"/>
        <v>0</v>
      </c>
      <c r="M564" s="9"/>
      <c r="N564" s="9"/>
      <c r="O564" s="9">
        <f t="shared" si="177"/>
        <v>821300</v>
      </c>
      <c r="P564" s="9">
        <v>821300</v>
      </c>
      <c r="Q564" s="9"/>
      <c r="R564" s="9">
        <f t="shared" si="178"/>
        <v>0</v>
      </c>
      <c r="S564" s="9"/>
      <c r="T564" s="9"/>
      <c r="U564" s="9">
        <f t="shared" si="179"/>
        <v>0</v>
      </c>
      <c r="V564" s="9"/>
      <c r="W564" s="9"/>
      <c r="X564" s="9">
        <f t="shared" si="180"/>
        <v>0</v>
      </c>
      <c r="Y564" s="9"/>
      <c r="Z564" s="9"/>
      <c r="AA564" s="10">
        <f t="shared" si="181"/>
        <v>1.1641532182693481E-10</v>
      </c>
      <c r="AB564" s="11">
        <v>46008</v>
      </c>
    </row>
    <row r="565" spans="1:28" ht="15.75" x14ac:dyDescent="0.25">
      <c r="A565" s="39">
        <v>46004</v>
      </c>
      <c r="B565" s="33" t="s">
        <v>121</v>
      </c>
      <c r="C565" s="33"/>
      <c r="D565" s="33" t="s">
        <v>31</v>
      </c>
      <c r="E565" s="33" t="s">
        <v>136</v>
      </c>
      <c r="F565" s="33">
        <v>24.2</v>
      </c>
      <c r="G565" s="33" t="s">
        <v>51</v>
      </c>
      <c r="H565" s="33">
        <v>43000</v>
      </c>
      <c r="I565" s="33">
        <f t="shared" si="163"/>
        <v>1040600</v>
      </c>
      <c r="J565" s="37" t="s">
        <v>240</v>
      </c>
      <c r="K565" s="33" t="s">
        <v>1283</v>
      </c>
      <c r="L565" s="9">
        <f t="shared" si="176"/>
        <v>0</v>
      </c>
      <c r="M565" s="9"/>
      <c r="N565" s="9"/>
      <c r="O565" s="9">
        <f t="shared" si="177"/>
        <v>1040600</v>
      </c>
      <c r="P565" s="9">
        <v>1040600</v>
      </c>
      <c r="Q565" s="9"/>
      <c r="R565" s="9">
        <f t="shared" si="178"/>
        <v>0</v>
      </c>
      <c r="S565" s="9"/>
      <c r="T565" s="9"/>
      <c r="U565" s="9">
        <f t="shared" si="179"/>
        <v>0</v>
      </c>
      <c r="V565" s="9"/>
      <c r="W565" s="9"/>
      <c r="X565" s="9">
        <f t="shared" si="180"/>
        <v>0</v>
      </c>
      <c r="Y565" s="9"/>
      <c r="Z565" s="9"/>
      <c r="AA565" s="10">
        <f t="shared" si="181"/>
        <v>0</v>
      </c>
      <c r="AB565" s="11">
        <v>46008</v>
      </c>
    </row>
    <row r="566" spans="1:28" ht="16.5" thickBot="1" x14ac:dyDescent="0.3">
      <c r="A566" s="61">
        <v>46004</v>
      </c>
      <c r="B566" s="62" t="s">
        <v>121</v>
      </c>
      <c r="C566" s="62"/>
      <c r="D566" s="62" t="s">
        <v>31</v>
      </c>
      <c r="E566" s="62" t="s">
        <v>407</v>
      </c>
      <c r="F566" s="62">
        <v>2</v>
      </c>
      <c r="G566" s="62" t="s">
        <v>33</v>
      </c>
      <c r="H566" s="62">
        <v>300000</v>
      </c>
      <c r="I566" s="62">
        <f t="shared" si="163"/>
        <v>600000</v>
      </c>
      <c r="J566" s="63" t="s">
        <v>240</v>
      </c>
      <c r="K566" s="62" t="s">
        <v>1283</v>
      </c>
      <c r="L566" s="97">
        <f t="shared" si="176"/>
        <v>0</v>
      </c>
      <c r="M566" s="97"/>
      <c r="N566" s="97"/>
      <c r="O566" s="97">
        <f t="shared" si="177"/>
        <v>600000</v>
      </c>
      <c r="P566" s="97">
        <v>600000</v>
      </c>
      <c r="Q566" s="97"/>
      <c r="R566" s="97">
        <f t="shared" si="178"/>
        <v>0</v>
      </c>
      <c r="S566" s="97"/>
      <c r="T566" s="97"/>
      <c r="U566" s="97">
        <f t="shared" si="179"/>
        <v>0</v>
      </c>
      <c r="V566" s="97"/>
      <c r="W566" s="97"/>
      <c r="X566" s="97">
        <f t="shared" si="180"/>
        <v>0</v>
      </c>
      <c r="Y566" s="97"/>
      <c r="Z566" s="97"/>
      <c r="AA566" s="98">
        <f t="shared" si="181"/>
        <v>0</v>
      </c>
      <c r="AB566" s="99">
        <v>46008</v>
      </c>
    </row>
    <row r="567" spans="1:28" ht="15.75" x14ac:dyDescent="0.25">
      <c r="A567" s="32">
        <v>46006</v>
      </c>
      <c r="B567" s="33" t="s">
        <v>53</v>
      </c>
      <c r="C567" s="33"/>
      <c r="D567" s="33" t="s">
        <v>31</v>
      </c>
      <c r="E567" s="33" t="s">
        <v>297</v>
      </c>
      <c r="F567" s="33">
        <v>2000</v>
      </c>
      <c r="G567" s="33" t="s">
        <v>29</v>
      </c>
      <c r="H567" s="33">
        <v>1900</v>
      </c>
      <c r="I567" s="33">
        <f t="shared" si="163"/>
        <v>3800000</v>
      </c>
      <c r="J567" s="82" t="s">
        <v>38</v>
      </c>
      <c r="K567" s="130" t="s">
        <v>1288</v>
      </c>
      <c r="L567" s="9">
        <f t="shared" si="176"/>
        <v>0</v>
      </c>
      <c r="M567" s="9"/>
      <c r="N567" s="9"/>
      <c r="O567" s="9">
        <f t="shared" si="177"/>
        <v>0</v>
      </c>
      <c r="P567" s="9"/>
      <c r="Q567" s="9"/>
      <c r="R567" s="9">
        <f t="shared" si="178"/>
        <v>0</v>
      </c>
      <c r="S567" s="9"/>
      <c r="T567" s="9"/>
      <c r="U567" s="9">
        <f t="shared" si="179"/>
        <v>0</v>
      </c>
      <c r="V567" s="9"/>
      <c r="W567" s="9"/>
      <c r="X567" s="9">
        <f t="shared" si="180"/>
        <v>0</v>
      </c>
      <c r="Y567" s="9"/>
      <c r="Z567" s="9"/>
      <c r="AA567" s="10">
        <f t="shared" si="181"/>
        <v>3800000</v>
      </c>
      <c r="AB567" s="11"/>
    </row>
    <row r="568" spans="1:28" ht="15.75" x14ac:dyDescent="0.25">
      <c r="A568" s="32">
        <v>46006</v>
      </c>
      <c r="B568" s="33" t="s">
        <v>35</v>
      </c>
      <c r="C568" s="33"/>
      <c r="D568" s="33" t="s">
        <v>41</v>
      </c>
      <c r="E568" s="33" t="s">
        <v>394</v>
      </c>
      <c r="F568" s="33">
        <v>1</v>
      </c>
      <c r="G568" s="33" t="s">
        <v>51</v>
      </c>
      <c r="H568" s="33">
        <v>300000</v>
      </c>
      <c r="I568" s="33">
        <f t="shared" si="163"/>
        <v>300000</v>
      </c>
      <c r="J568" s="37" t="s">
        <v>241</v>
      </c>
      <c r="K568" s="33"/>
      <c r="L568" s="9">
        <f t="shared" ref="L568:L585" si="182">M568+N568</f>
        <v>0</v>
      </c>
      <c r="M568" s="9"/>
      <c r="N568" s="9"/>
      <c r="O568" s="9">
        <f t="shared" ref="O568:O585" si="183">P568+Q568</f>
        <v>0</v>
      </c>
      <c r="P568" s="9"/>
      <c r="Q568" s="9"/>
      <c r="R568" s="9">
        <f t="shared" ref="R568:R585" si="184">S568+T568</f>
        <v>300000</v>
      </c>
      <c r="S568" s="9">
        <v>300000</v>
      </c>
      <c r="T568" s="9"/>
      <c r="U568" s="9">
        <f t="shared" ref="U568:U585" si="185">V568+W568</f>
        <v>0</v>
      </c>
      <c r="V568" s="9"/>
      <c r="W568" s="9"/>
      <c r="X568" s="9">
        <f t="shared" ref="X568:X585" si="186">Y568+Z568</f>
        <v>0</v>
      </c>
      <c r="Y568" s="9"/>
      <c r="Z568" s="9"/>
      <c r="AA568" s="10">
        <f t="shared" ref="AA568:AA585" si="187">C568+I568-L568-O568-U568-X568-R568</f>
        <v>0</v>
      </c>
      <c r="AB568" s="11">
        <v>46006</v>
      </c>
    </row>
    <row r="569" spans="1:28" ht="15.75" x14ac:dyDescent="0.25">
      <c r="A569" s="32">
        <v>46006</v>
      </c>
      <c r="B569" s="33" t="s">
        <v>728</v>
      </c>
      <c r="C569" s="33"/>
      <c r="D569" s="33" t="s">
        <v>41</v>
      </c>
      <c r="E569" s="33" t="s">
        <v>482</v>
      </c>
      <c r="F569" s="33">
        <v>30.6</v>
      </c>
      <c r="G569" s="33" t="s">
        <v>51</v>
      </c>
      <c r="H569" s="33">
        <v>43000</v>
      </c>
      <c r="I569" s="33">
        <f t="shared" si="163"/>
        <v>1315800</v>
      </c>
      <c r="J569" s="37" t="s">
        <v>240</v>
      </c>
      <c r="K569" s="33" t="s">
        <v>1283</v>
      </c>
      <c r="L569" s="9">
        <f t="shared" si="182"/>
        <v>0</v>
      </c>
      <c r="M569" s="9"/>
      <c r="N569" s="9"/>
      <c r="O569" s="9">
        <f t="shared" si="183"/>
        <v>0</v>
      </c>
      <c r="P569" s="9"/>
      <c r="Q569" s="9"/>
      <c r="R569" s="9">
        <f t="shared" si="184"/>
        <v>1315800</v>
      </c>
      <c r="S569" s="9">
        <v>1315800</v>
      </c>
      <c r="T569" s="9"/>
      <c r="U569" s="9">
        <f t="shared" si="185"/>
        <v>0</v>
      </c>
      <c r="V569" s="9"/>
      <c r="W569" s="9"/>
      <c r="X569" s="9">
        <f t="shared" si="186"/>
        <v>0</v>
      </c>
      <c r="Y569" s="9"/>
      <c r="Z569" s="9"/>
      <c r="AA569" s="10">
        <f t="shared" si="187"/>
        <v>0</v>
      </c>
      <c r="AB569" s="11">
        <v>46011</v>
      </c>
    </row>
    <row r="570" spans="1:28" ht="15.75" x14ac:dyDescent="0.25">
      <c r="A570" s="32">
        <v>46006</v>
      </c>
      <c r="B570" s="33" t="s">
        <v>371</v>
      </c>
      <c r="C570" s="33"/>
      <c r="D570" s="33" t="s">
        <v>31</v>
      </c>
      <c r="E570" s="33" t="s">
        <v>136</v>
      </c>
      <c r="F570" s="33">
        <v>73.400000000000006</v>
      </c>
      <c r="G570" s="33" t="s">
        <v>51</v>
      </c>
      <c r="H570" s="33">
        <v>43000</v>
      </c>
      <c r="I570" s="33">
        <f t="shared" si="163"/>
        <v>3156200.0000000005</v>
      </c>
      <c r="J570" s="37" t="s">
        <v>241</v>
      </c>
      <c r="K570" s="33"/>
      <c r="L570" s="9">
        <f t="shared" si="182"/>
        <v>3156200</v>
      </c>
      <c r="M570" s="9">
        <v>3156200</v>
      </c>
      <c r="N570" s="9"/>
      <c r="O570" s="9">
        <f t="shared" si="183"/>
        <v>0</v>
      </c>
      <c r="P570" s="9"/>
      <c r="Q570" s="9"/>
      <c r="R570" s="9">
        <f t="shared" si="184"/>
        <v>0</v>
      </c>
      <c r="S570" s="9"/>
      <c r="T570" s="9"/>
      <c r="U570" s="9">
        <f t="shared" si="185"/>
        <v>0</v>
      </c>
      <c r="V570" s="9"/>
      <c r="W570" s="9"/>
      <c r="X570" s="9">
        <f t="shared" si="186"/>
        <v>0</v>
      </c>
      <c r="Y570" s="9"/>
      <c r="Z570" s="9"/>
      <c r="AA570" s="10">
        <f t="shared" si="187"/>
        <v>4.6566128730773926E-10</v>
      </c>
      <c r="AB570" s="11">
        <v>46006</v>
      </c>
    </row>
    <row r="571" spans="1:28" ht="15.75" x14ac:dyDescent="0.25">
      <c r="A571" s="32">
        <v>46006</v>
      </c>
      <c r="B571" s="33" t="s">
        <v>371</v>
      </c>
      <c r="C571" s="33"/>
      <c r="D571" s="33" t="s">
        <v>31</v>
      </c>
      <c r="E571" s="33" t="s">
        <v>155</v>
      </c>
      <c r="F571" s="33">
        <v>1000</v>
      </c>
      <c r="G571" s="33" t="s">
        <v>29</v>
      </c>
      <c r="H571" s="33">
        <v>3800</v>
      </c>
      <c r="I571" s="33">
        <f t="shared" si="163"/>
        <v>3800000</v>
      </c>
      <c r="J571" s="37" t="s">
        <v>241</v>
      </c>
      <c r="K571" s="33" t="s">
        <v>1283</v>
      </c>
      <c r="L571" s="9">
        <f t="shared" si="182"/>
        <v>3800000</v>
      </c>
      <c r="M571" s="9">
        <v>3800000</v>
      </c>
      <c r="N571" s="9"/>
      <c r="O571" s="9">
        <f t="shared" si="183"/>
        <v>0</v>
      </c>
      <c r="P571" s="9"/>
      <c r="Q571" s="9"/>
      <c r="R571" s="9">
        <f t="shared" si="184"/>
        <v>0</v>
      </c>
      <c r="S571" s="9"/>
      <c r="T571" s="9"/>
      <c r="U571" s="9">
        <f t="shared" si="185"/>
        <v>0</v>
      </c>
      <c r="V571" s="9"/>
      <c r="W571" s="9"/>
      <c r="X571" s="9">
        <f t="shared" si="186"/>
        <v>0</v>
      </c>
      <c r="Y571" s="9"/>
      <c r="Z571" s="9"/>
      <c r="AA571" s="10">
        <f t="shared" si="187"/>
        <v>0</v>
      </c>
      <c r="AB571" s="11">
        <v>46010</v>
      </c>
    </row>
    <row r="572" spans="1:28" ht="15.75" x14ac:dyDescent="0.25">
      <c r="A572" s="32">
        <v>46006</v>
      </c>
      <c r="B572" s="33" t="s">
        <v>631</v>
      </c>
      <c r="C572" s="33"/>
      <c r="D572" s="33" t="s">
        <v>31</v>
      </c>
      <c r="E572" s="33" t="s">
        <v>117</v>
      </c>
      <c r="F572" s="33">
        <v>49.3</v>
      </c>
      <c r="G572" s="33" t="s">
        <v>51</v>
      </c>
      <c r="H572" s="33">
        <v>107000</v>
      </c>
      <c r="I572" s="33">
        <f t="shared" ref="I572:I635" si="188">F572*H572</f>
        <v>5275100</v>
      </c>
      <c r="J572" s="37" t="s">
        <v>241</v>
      </c>
      <c r="K572" s="33"/>
      <c r="L572" s="9">
        <f t="shared" si="182"/>
        <v>5275100</v>
      </c>
      <c r="M572" s="9">
        <v>5275100</v>
      </c>
      <c r="N572" s="9"/>
      <c r="O572" s="9">
        <f t="shared" si="183"/>
        <v>0</v>
      </c>
      <c r="P572" s="9"/>
      <c r="Q572" s="9"/>
      <c r="R572" s="9">
        <f t="shared" si="184"/>
        <v>0</v>
      </c>
      <c r="S572" s="9"/>
      <c r="T572" s="9"/>
      <c r="U572" s="9">
        <f t="shared" si="185"/>
        <v>0</v>
      </c>
      <c r="V572" s="9"/>
      <c r="W572" s="9"/>
      <c r="X572" s="9">
        <f t="shared" si="186"/>
        <v>0</v>
      </c>
      <c r="Y572" s="9"/>
      <c r="Z572" s="9"/>
      <c r="AA572" s="10">
        <f t="shared" si="187"/>
        <v>0</v>
      </c>
      <c r="AB572" s="11">
        <v>46006</v>
      </c>
    </row>
    <row r="573" spans="1:28" ht="15.75" x14ac:dyDescent="0.25">
      <c r="A573" s="32">
        <v>46006</v>
      </c>
      <c r="B573" s="33" t="s">
        <v>483</v>
      </c>
      <c r="C573" s="33"/>
      <c r="D573" s="33" t="s">
        <v>31</v>
      </c>
      <c r="E573" s="33" t="s">
        <v>80</v>
      </c>
      <c r="F573" s="33">
        <v>11</v>
      </c>
      <c r="G573" s="33" t="s">
        <v>23</v>
      </c>
      <c r="H573" s="33">
        <v>1200000</v>
      </c>
      <c r="I573" s="33">
        <f t="shared" si="188"/>
        <v>13200000</v>
      </c>
      <c r="J573" s="37" t="s">
        <v>240</v>
      </c>
      <c r="K573" s="33" t="s">
        <v>1317</v>
      </c>
      <c r="L573" s="9">
        <f t="shared" si="182"/>
        <v>0</v>
      </c>
      <c r="M573" s="9"/>
      <c r="N573" s="9"/>
      <c r="O573" s="9">
        <f t="shared" si="183"/>
        <v>13200000</v>
      </c>
      <c r="P573" s="9">
        <v>5000000</v>
      </c>
      <c r="Q573" s="9">
        <f>5000000+3200000</f>
        <v>8200000</v>
      </c>
      <c r="R573" s="9">
        <f t="shared" si="184"/>
        <v>0</v>
      </c>
      <c r="S573" s="9"/>
      <c r="T573" s="9"/>
      <c r="U573" s="9">
        <f t="shared" si="185"/>
        <v>0</v>
      </c>
      <c r="V573" s="9"/>
      <c r="W573" s="9"/>
      <c r="X573" s="9">
        <f t="shared" si="186"/>
        <v>0</v>
      </c>
      <c r="Y573" s="9"/>
      <c r="Z573" s="9"/>
      <c r="AA573" s="10">
        <f t="shared" si="187"/>
        <v>0</v>
      </c>
      <c r="AB573" s="11">
        <v>46020</v>
      </c>
    </row>
    <row r="574" spans="1:28" ht="15.75" x14ac:dyDescent="0.25">
      <c r="A574" s="32">
        <v>46006</v>
      </c>
      <c r="B574" s="33" t="s">
        <v>108</v>
      </c>
      <c r="C574" s="33"/>
      <c r="D574" s="33" t="s">
        <v>31</v>
      </c>
      <c r="E574" s="33" t="s">
        <v>228</v>
      </c>
      <c r="F574" s="33">
        <v>1</v>
      </c>
      <c r="G574" s="33" t="s">
        <v>138</v>
      </c>
      <c r="H574" s="33">
        <v>900000</v>
      </c>
      <c r="I574" s="33">
        <f t="shared" si="188"/>
        <v>900000</v>
      </c>
      <c r="J574" s="37" t="s">
        <v>240</v>
      </c>
      <c r="K574" s="33"/>
      <c r="L574" s="9">
        <f t="shared" si="182"/>
        <v>0</v>
      </c>
      <c r="M574" s="9"/>
      <c r="N574" s="9"/>
      <c r="O574" s="9">
        <f t="shared" si="183"/>
        <v>900000</v>
      </c>
      <c r="P574" s="9">
        <v>900000</v>
      </c>
      <c r="Q574" s="9"/>
      <c r="R574" s="9">
        <f t="shared" si="184"/>
        <v>0</v>
      </c>
      <c r="S574" s="9"/>
      <c r="T574" s="9"/>
      <c r="U574" s="9">
        <f t="shared" si="185"/>
        <v>0</v>
      </c>
      <c r="V574" s="9"/>
      <c r="W574" s="9"/>
      <c r="X574" s="9">
        <f t="shared" si="186"/>
        <v>0</v>
      </c>
      <c r="Y574" s="9"/>
      <c r="Z574" s="9"/>
      <c r="AA574" s="10">
        <f t="shared" si="187"/>
        <v>0</v>
      </c>
      <c r="AB574" s="11">
        <v>46006</v>
      </c>
    </row>
    <row r="575" spans="1:28" ht="15.75" x14ac:dyDescent="0.25">
      <c r="A575" s="32">
        <v>46006</v>
      </c>
      <c r="B575" s="33" t="s">
        <v>108</v>
      </c>
      <c r="C575" s="33"/>
      <c r="D575" s="33" t="s">
        <v>31</v>
      </c>
      <c r="E575" s="33" t="s">
        <v>137</v>
      </c>
      <c r="F575" s="43">
        <v>6</v>
      </c>
      <c r="G575" s="33" t="s">
        <v>138</v>
      </c>
      <c r="H575" s="33">
        <v>900000</v>
      </c>
      <c r="I575" s="33">
        <f t="shared" si="188"/>
        <v>5400000</v>
      </c>
      <c r="J575" s="37" t="s">
        <v>240</v>
      </c>
      <c r="K575" s="33"/>
      <c r="L575" s="9">
        <f t="shared" si="182"/>
        <v>0</v>
      </c>
      <c r="M575" s="9"/>
      <c r="N575" s="9"/>
      <c r="O575" s="9">
        <f t="shared" si="183"/>
        <v>5400000</v>
      </c>
      <c r="P575" s="9">
        <v>5400000</v>
      </c>
      <c r="Q575" s="9"/>
      <c r="R575" s="9">
        <f t="shared" si="184"/>
        <v>0</v>
      </c>
      <c r="S575" s="9"/>
      <c r="T575" s="9"/>
      <c r="U575" s="9">
        <f t="shared" si="185"/>
        <v>0</v>
      </c>
      <c r="V575" s="9"/>
      <c r="W575" s="9"/>
      <c r="X575" s="9">
        <f t="shared" si="186"/>
        <v>0</v>
      </c>
      <c r="Y575" s="9"/>
      <c r="Z575" s="9"/>
      <c r="AA575" s="10">
        <f t="shared" si="187"/>
        <v>0</v>
      </c>
      <c r="AB575" s="11">
        <v>46006</v>
      </c>
    </row>
    <row r="576" spans="1:28" ht="15.75" x14ac:dyDescent="0.25">
      <c r="A576" s="32">
        <v>46006</v>
      </c>
      <c r="B576" s="33" t="s">
        <v>108</v>
      </c>
      <c r="C576" s="33"/>
      <c r="D576" s="33" t="s">
        <v>31</v>
      </c>
      <c r="E576" s="33" t="s">
        <v>299</v>
      </c>
      <c r="F576" s="33">
        <v>2</v>
      </c>
      <c r="G576" s="33" t="s">
        <v>138</v>
      </c>
      <c r="H576" s="33">
        <v>900000</v>
      </c>
      <c r="I576" s="33">
        <f t="shared" si="188"/>
        <v>1800000</v>
      </c>
      <c r="J576" s="37" t="s">
        <v>240</v>
      </c>
      <c r="K576" s="33"/>
      <c r="L576" s="9">
        <f t="shared" si="182"/>
        <v>0</v>
      </c>
      <c r="M576" s="9"/>
      <c r="N576" s="9"/>
      <c r="O576" s="9">
        <f t="shared" si="183"/>
        <v>1800000</v>
      </c>
      <c r="P576" s="9">
        <v>1800000</v>
      </c>
      <c r="Q576" s="9"/>
      <c r="R576" s="9">
        <f t="shared" si="184"/>
        <v>0</v>
      </c>
      <c r="S576" s="9"/>
      <c r="T576" s="9"/>
      <c r="U576" s="9">
        <f t="shared" si="185"/>
        <v>0</v>
      </c>
      <c r="V576" s="9"/>
      <c r="W576" s="9"/>
      <c r="X576" s="9">
        <f t="shared" si="186"/>
        <v>0</v>
      </c>
      <c r="Y576" s="9"/>
      <c r="Z576" s="9"/>
      <c r="AA576" s="10">
        <f t="shared" si="187"/>
        <v>0</v>
      </c>
      <c r="AB576" s="11">
        <v>46006</v>
      </c>
    </row>
    <row r="577" spans="1:28" ht="15.75" x14ac:dyDescent="0.25">
      <c r="A577" s="32">
        <v>46006</v>
      </c>
      <c r="B577" s="33" t="s">
        <v>48</v>
      </c>
      <c r="C577" s="33"/>
      <c r="D577" s="33" t="s">
        <v>41</v>
      </c>
      <c r="E577" s="33" t="s">
        <v>102</v>
      </c>
      <c r="F577" s="33">
        <v>6</v>
      </c>
      <c r="G577" s="33" t="s">
        <v>74</v>
      </c>
      <c r="H577" s="33">
        <v>65000</v>
      </c>
      <c r="I577" s="33">
        <f t="shared" si="188"/>
        <v>390000</v>
      </c>
      <c r="J577" s="37" t="s">
        <v>240</v>
      </c>
      <c r="K577" s="90" t="s">
        <v>1283</v>
      </c>
      <c r="L577" s="9">
        <f t="shared" si="182"/>
        <v>0</v>
      </c>
      <c r="M577" s="9"/>
      <c r="N577" s="9"/>
      <c r="O577" s="9">
        <f t="shared" si="183"/>
        <v>390000</v>
      </c>
      <c r="P577" s="9">
        <v>390000</v>
      </c>
      <c r="Q577" s="9"/>
      <c r="R577" s="9">
        <f t="shared" si="184"/>
        <v>0</v>
      </c>
      <c r="S577" s="9"/>
      <c r="T577" s="9"/>
      <c r="U577" s="9">
        <f t="shared" si="185"/>
        <v>0</v>
      </c>
      <c r="V577" s="9"/>
      <c r="W577" s="9"/>
      <c r="X577" s="9">
        <f t="shared" si="186"/>
        <v>0</v>
      </c>
      <c r="Y577" s="9"/>
      <c r="Z577" s="9"/>
      <c r="AA577" s="10">
        <f t="shared" si="187"/>
        <v>0</v>
      </c>
      <c r="AB577" s="11">
        <v>46020</v>
      </c>
    </row>
    <row r="578" spans="1:28" ht="15.75" x14ac:dyDescent="0.25">
      <c r="A578" s="32">
        <v>46006</v>
      </c>
      <c r="B578" s="33" t="s">
        <v>48</v>
      </c>
      <c r="C578" s="33"/>
      <c r="D578" s="33" t="s">
        <v>41</v>
      </c>
      <c r="E578" s="33" t="s">
        <v>97</v>
      </c>
      <c r="F578" s="33">
        <v>59.3</v>
      </c>
      <c r="G578" s="33" t="s">
        <v>51</v>
      </c>
      <c r="H578" s="33">
        <v>43000</v>
      </c>
      <c r="I578" s="33">
        <f t="shared" si="188"/>
        <v>2549900</v>
      </c>
      <c r="J578" s="34" t="s">
        <v>38</v>
      </c>
      <c r="K578" s="130" t="s">
        <v>1283</v>
      </c>
      <c r="L578" s="9">
        <f t="shared" si="182"/>
        <v>0</v>
      </c>
      <c r="M578" s="9"/>
      <c r="N578" s="9"/>
      <c r="O578" s="9">
        <f t="shared" si="183"/>
        <v>0</v>
      </c>
      <c r="P578" s="9"/>
      <c r="Q578" s="9"/>
      <c r="R578" s="9">
        <f t="shared" si="184"/>
        <v>0</v>
      </c>
      <c r="S578" s="9"/>
      <c r="T578" s="9"/>
      <c r="U578" s="9">
        <f t="shared" si="185"/>
        <v>0</v>
      </c>
      <c r="V578" s="9"/>
      <c r="W578" s="9"/>
      <c r="X578" s="9">
        <f t="shared" si="186"/>
        <v>0</v>
      </c>
      <c r="Y578" s="9"/>
      <c r="Z578" s="9"/>
      <c r="AA578" s="10">
        <f t="shared" si="187"/>
        <v>2549900</v>
      </c>
      <c r="AB578" s="11"/>
    </row>
    <row r="579" spans="1:28" ht="15.75" x14ac:dyDescent="0.25">
      <c r="A579" s="32">
        <v>46006</v>
      </c>
      <c r="B579" s="33" t="s">
        <v>48</v>
      </c>
      <c r="C579" s="33"/>
      <c r="D579" s="33" t="s">
        <v>41</v>
      </c>
      <c r="E579" s="33" t="s">
        <v>467</v>
      </c>
      <c r="F579" s="33">
        <v>17</v>
      </c>
      <c r="G579" s="33" t="s">
        <v>51</v>
      </c>
      <c r="H579" s="33">
        <v>43000</v>
      </c>
      <c r="I579" s="33">
        <f t="shared" si="188"/>
        <v>731000</v>
      </c>
      <c r="J579" s="34" t="s">
        <v>38</v>
      </c>
      <c r="K579" s="130" t="s">
        <v>1283</v>
      </c>
      <c r="L579" s="9">
        <f t="shared" si="182"/>
        <v>0</v>
      </c>
      <c r="M579" s="9"/>
      <c r="N579" s="9"/>
      <c r="O579" s="9">
        <f t="shared" si="183"/>
        <v>0</v>
      </c>
      <c r="P579" s="9"/>
      <c r="Q579" s="9"/>
      <c r="R579" s="9">
        <f t="shared" si="184"/>
        <v>0</v>
      </c>
      <c r="S579" s="9"/>
      <c r="T579" s="9"/>
      <c r="U579" s="9">
        <f t="shared" si="185"/>
        <v>0</v>
      </c>
      <c r="V579" s="9"/>
      <c r="W579" s="9"/>
      <c r="X579" s="9">
        <f t="shared" si="186"/>
        <v>0</v>
      </c>
      <c r="Y579" s="9"/>
      <c r="Z579" s="9"/>
      <c r="AA579" s="10">
        <f t="shared" si="187"/>
        <v>731000</v>
      </c>
      <c r="AB579" s="11"/>
    </row>
    <row r="580" spans="1:28" ht="15.75" x14ac:dyDescent="0.25">
      <c r="A580" s="32">
        <v>46006</v>
      </c>
      <c r="B580" s="33" t="s">
        <v>191</v>
      </c>
      <c r="C580" s="33"/>
      <c r="D580" s="33" t="s">
        <v>31</v>
      </c>
      <c r="E580" s="33" t="s">
        <v>185</v>
      </c>
      <c r="F580" s="33">
        <v>6000</v>
      </c>
      <c r="G580" s="33" t="s">
        <v>29</v>
      </c>
      <c r="H580" s="33">
        <v>875</v>
      </c>
      <c r="I580" s="33">
        <f t="shared" si="188"/>
        <v>5250000</v>
      </c>
      <c r="J580" s="37" t="s">
        <v>240</v>
      </c>
      <c r="K580" s="33" t="s">
        <v>1288</v>
      </c>
      <c r="L580" s="9">
        <f t="shared" si="182"/>
        <v>0</v>
      </c>
      <c r="M580" s="9"/>
      <c r="N580" s="9"/>
      <c r="O580" s="9">
        <f t="shared" si="183"/>
        <v>5250000</v>
      </c>
      <c r="P580" s="9">
        <v>5250000</v>
      </c>
      <c r="Q580" s="9"/>
      <c r="R580" s="9">
        <f t="shared" si="184"/>
        <v>0</v>
      </c>
      <c r="S580" s="9"/>
      <c r="T580" s="9"/>
      <c r="U580" s="9">
        <f t="shared" si="185"/>
        <v>0</v>
      </c>
      <c r="V580" s="9"/>
      <c r="W580" s="9"/>
      <c r="X580" s="9">
        <f t="shared" si="186"/>
        <v>0</v>
      </c>
      <c r="Y580" s="9"/>
      <c r="Z580" s="9"/>
      <c r="AA580" s="10">
        <f t="shared" si="187"/>
        <v>0</v>
      </c>
      <c r="AB580" s="11">
        <v>46015</v>
      </c>
    </row>
    <row r="581" spans="1:28" ht="15.75" x14ac:dyDescent="0.25">
      <c r="A581" s="32">
        <v>46006</v>
      </c>
      <c r="B581" s="33" t="s">
        <v>191</v>
      </c>
      <c r="C581" s="33"/>
      <c r="D581" s="33" t="s">
        <v>31</v>
      </c>
      <c r="E581" s="33" t="s">
        <v>294</v>
      </c>
      <c r="F581" s="33">
        <v>1</v>
      </c>
      <c r="G581" s="33" t="s">
        <v>33</v>
      </c>
      <c r="H581" s="33">
        <v>230000</v>
      </c>
      <c r="I581" s="33">
        <f t="shared" si="188"/>
        <v>230000</v>
      </c>
      <c r="J581" s="37" t="s">
        <v>240</v>
      </c>
      <c r="K581" s="33" t="s">
        <v>1288</v>
      </c>
      <c r="L581" s="9">
        <f t="shared" si="182"/>
        <v>0</v>
      </c>
      <c r="M581" s="9"/>
      <c r="N581" s="9"/>
      <c r="O581" s="9">
        <f t="shared" si="183"/>
        <v>230000</v>
      </c>
      <c r="P581" s="9">
        <v>230000</v>
      </c>
      <c r="Q581" s="9"/>
      <c r="R581" s="9">
        <f t="shared" si="184"/>
        <v>0</v>
      </c>
      <c r="S581" s="9"/>
      <c r="T581" s="9"/>
      <c r="U581" s="9">
        <f t="shared" si="185"/>
        <v>0</v>
      </c>
      <c r="V581" s="9"/>
      <c r="W581" s="9"/>
      <c r="X581" s="9">
        <f t="shared" si="186"/>
        <v>0</v>
      </c>
      <c r="Y581" s="9"/>
      <c r="Z581" s="9"/>
      <c r="AA581" s="10">
        <f t="shared" si="187"/>
        <v>0</v>
      </c>
      <c r="AB581" s="11">
        <v>46015</v>
      </c>
    </row>
    <row r="582" spans="1:28" ht="15.75" x14ac:dyDescent="0.25">
      <c r="A582" s="32">
        <v>46006</v>
      </c>
      <c r="B582" s="33" t="s">
        <v>191</v>
      </c>
      <c r="C582" s="33"/>
      <c r="D582" s="33" t="s">
        <v>31</v>
      </c>
      <c r="E582" s="33" t="s">
        <v>64</v>
      </c>
      <c r="F582" s="33">
        <v>5</v>
      </c>
      <c r="G582" s="33" t="s">
        <v>33</v>
      </c>
      <c r="H582" s="33">
        <v>150000</v>
      </c>
      <c r="I582" s="33">
        <f t="shared" si="188"/>
        <v>750000</v>
      </c>
      <c r="J582" s="37" t="s">
        <v>240</v>
      </c>
      <c r="K582" s="33" t="s">
        <v>1288</v>
      </c>
      <c r="L582" s="9">
        <f t="shared" si="182"/>
        <v>0</v>
      </c>
      <c r="M582" s="9"/>
      <c r="N582" s="9"/>
      <c r="O582" s="9">
        <f t="shared" si="183"/>
        <v>750000</v>
      </c>
      <c r="P582" s="9">
        <v>750000</v>
      </c>
      <c r="Q582" s="9"/>
      <c r="R582" s="9">
        <f t="shared" si="184"/>
        <v>0</v>
      </c>
      <c r="S582" s="9"/>
      <c r="T582" s="9"/>
      <c r="U582" s="9">
        <f t="shared" si="185"/>
        <v>0</v>
      </c>
      <c r="V582" s="9"/>
      <c r="W582" s="9"/>
      <c r="X582" s="9">
        <f t="shared" si="186"/>
        <v>0</v>
      </c>
      <c r="Y582" s="9"/>
      <c r="Z582" s="9"/>
      <c r="AA582" s="10">
        <f t="shared" si="187"/>
        <v>0</v>
      </c>
      <c r="AB582" s="11">
        <v>46015</v>
      </c>
    </row>
    <row r="583" spans="1:28" ht="15.75" x14ac:dyDescent="0.25">
      <c r="A583" s="32">
        <v>46006</v>
      </c>
      <c r="B583" s="33" t="s">
        <v>170</v>
      </c>
      <c r="C583" s="33"/>
      <c r="D583" s="33" t="s">
        <v>41</v>
      </c>
      <c r="E583" s="33" t="s">
        <v>110</v>
      </c>
      <c r="F583" s="33">
        <v>800</v>
      </c>
      <c r="G583" s="33" t="s">
        <v>29</v>
      </c>
      <c r="H583" s="33">
        <v>1900</v>
      </c>
      <c r="I583" s="33">
        <f t="shared" si="188"/>
        <v>1520000</v>
      </c>
      <c r="J583" s="37" t="s">
        <v>241</v>
      </c>
      <c r="K583" s="33"/>
      <c r="L583" s="9">
        <f t="shared" si="182"/>
        <v>1000000</v>
      </c>
      <c r="M583" s="9">
        <v>1000000</v>
      </c>
      <c r="N583" s="9"/>
      <c r="O583" s="9">
        <f t="shared" si="183"/>
        <v>0</v>
      </c>
      <c r="P583" s="9"/>
      <c r="Q583" s="9"/>
      <c r="R583" s="9">
        <f t="shared" si="184"/>
        <v>0</v>
      </c>
      <c r="S583" s="9"/>
      <c r="T583" s="9"/>
      <c r="U583" s="9">
        <f t="shared" si="185"/>
        <v>520000</v>
      </c>
      <c r="V583" s="9">
        <v>520000</v>
      </c>
      <c r="W583" s="9"/>
      <c r="X583" s="9">
        <f t="shared" si="186"/>
        <v>0</v>
      </c>
      <c r="Y583" s="9"/>
      <c r="Z583" s="9"/>
      <c r="AA583" s="10">
        <f t="shared" si="187"/>
        <v>0</v>
      </c>
      <c r="AB583" s="11">
        <v>46006</v>
      </c>
    </row>
    <row r="584" spans="1:28" ht="16.5" thickBot="1" x14ac:dyDescent="0.3">
      <c r="A584" s="95">
        <v>46006</v>
      </c>
      <c r="B584" s="62" t="s">
        <v>984</v>
      </c>
      <c r="C584" s="62"/>
      <c r="D584" s="62" t="s">
        <v>1325</v>
      </c>
      <c r="E584" s="62" t="s">
        <v>98</v>
      </c>
      <c r="F584" s="62">
        <v>22.2</v>
      </c>
      <c r="G584" s="62" t="s">
        <v>51</v>
      </c>
      <c r="H584" s="62">
        <v>43000</v>
      </c>
      <c r="I584" s="62">
        <f t="shared" si="188"/>
        <v>954600</v>
      </c>
      <c r="J584" s="63" t="s">
        <v>240</v>
      </c>
      <c r="K584" s="62"/>
      <c r="L584" s="97">
        <f t="shared" si="182"/>
        <v>0</v>
      </c>
      <c r="M584" s="97"/>
      <c r="N584" s="97"/>
      <c r="O584" s="97">
        <f t="shared" si="183"/>
        <v>0</v>
      </c>
      <c r="P584" s="97"/>
      <c r="Q584" s="97"/>
      <c r="R584" s="97">
        <f t="shared" si="184"/>
        <v>954600</v>
      </c>
      <c r="S584" s="97">
        <v>954600</v>
      </c>
      <c r="T584" s="97"/>
      <c r="U584" s="97">
        <f t="shared" si="185"/>
        <v>0</v>
      </c>
      <c r="V584" s="97"/>
      <c r="W584" s="97"/>
      <c r="X584" s="97">
        <f t="shared" si="186"/>
        <v>0</v>
      </c>
      <c r="Y584" s="97"/>
      <c r="Z584" s="97"/>
      <c r="AA584" s="98">
        <f t="shared" si="187"/>
        <v>0</v>
      </c>
      <c r="AB584" s="99">
        <v>46006</v>
      </c>
    </row>
    <row r="585" spans="1:28" ht="15.75" x14ac:dyDescent="0.25">
      <c r="A585" s="39">
        <v>46007</v>
      </c>
      <c r="B585" s="35" t="s">
        <v>231</v>
      </c>
      <c r="C585" s="35"/>
      <c r="D585" s="35"/>
      <c r="E585" s="35" t="s">
        <v>136</v>
      </c>
      <c r="F585" s="35">
        <v>148.69999999999999</v>
      </c>
      <c r="G585" s="35" t="s">
        <v>51</v>
      </c>
      <c r="H585" s="35"/>
      <c r="I585" s="33">
        <f t="shared" si="188"/>
        <v>0</v>
      </c>
      <c r="J585" s="83" t="s">
        <v>26</v>
      </c>
      <c r="K585" s="35"/>
      <c r="L585" s="9">
        <f t="shared" si="182"/>
        <v>0</v>
      </c>
      <c r="M585" s="9"/>
      <c r="N585" s="9"/>
      <c r="O585" s="9">
        <f t="shared" si="183"/>
        <v>0</v>
      </c>
      <c r="P585" s="9"/>
      <c r="Q585" s="9"/>
      <c r="R585" s="9">
        <f t="shared" si="184"/>
        <v>0</v>
      </c>
      <c r="S585" s="9"/>
      <c r="T585" s="9"/>
      <c r="U585" s="9">
        <f t="shared" si="185"/>
        <v>0</v>
      </c>
      <c r="V585" s="9"/>
      <c r="W585" s="9"/>
      <c r="X585" s="9">
        <f t="shared" si="186"/>
        <v>0</v>
      </c>
      <c r="Y585" s="9"/>
      <c r="Z585" s="9"/>
      <c r="AA585" s="10">
        <f t="shared" si="187"/>
        <v>0</v>
      </c>
      <c r="AB585" s="11"/>
    </row>
    <row r="586" spans="1:28" ht="15.75" x14ac:dyDescent="0.25">
      <c r="A586" s="39">
        <v>46007</v>
      </c>
      <c r="B586" s="35" t="s">
        <v>231</v>
      </c>
      <c r="C586" s="33"/>
      <c r="D586" s="33"/>
      <c r="E586" s="33" t="s">
        <v>468</v>
      </c>
      <c r="F586" s="33">
        <v>16.399999999999999</v>
      </c>
      <c r="G586" s="33" t="s">
        <v>51</v>
      </c>
      <c r="H586" s="33"/>
      <c r="I586" s="33">
        <f t="shared" si="188"/>
        <v>0</v>
      </c>
      <c r="J586" s="83" t="s">
        <v>26</v>
      </c>
      <c r="K586" s="33"/>
      <c r="L586" s="9">
        <f t="shared" ref="L586:L625" si="189">M586+N586</f>
        <v>0</v>
      </c>
      <c r="M586" s="9"/>
      <c r="N586" s="9"/>
      <c r="O586" s="9">
        <f t="shared" ref="O586:O625" si="190">P586+Q586</f>
        <v>0</v>
      </c>
      <c r="P586" s="9"/>
      <c r="Q586" s="9"/>
      <c r="R586" s="9">
        <f t="shared" ref="R586:R625" si="191">S586+T586</f>
        <v>0</v>
      </c>
      <c r="S586" s="9"/>
      <c r="T586" s="9"/>
      <c r="U586" s="9">
        <f t="shared" ref="U586:U625" si="192">V586+W586</f>
        <v>0</v>
      </c>
      <c r="V586" s="9"/>
      <c r="W586" s="9"/>
      <c r="X586" s="9">
        <f t="shared" ref="X586:X625" si="193">Y586+Z586</f>
        <v>0</v>
      </c>
      <c r="Y586" s="9"/>
      <c r="Z586" s="9"/>
      <c r="AA586" s="10">
        <f t="shared" ref="AA586:AA625" si="194">C586+I586-L586-O586-U586-X586-R586</f>
        <v>0</v>
      </c>
      <c r="AB586" s="11"/>
    </row>
    <row r="587" spans="1:28" ht="15.75" x14ac:dyDescent="0.25">
      <c r="A587" s="39">
        <v>46007</v>
      </c>
      <c r="B587" s="35" t="s">
        <v>231</v>
      </c>
      <c r="C587" s="33"/>
      <c r="D587" s="33"/>
      <c r="E587" s="33" t="s">
        <v>482</v>
      </c>
      <c r="F587" s="33">
        <v>62.7</v>
      </c>
      <c r="G587" s="33" t="s">
        <v>51</v>
      </c>
      <c r="H587" s="33"/>
      <c r="I587" s="33">
        <f t="shared" si="188"/>
        <v>0</v>
      </c>
      <c r="J587" s="83" t="s">
        <v>26</v>
      </c>
      <c r="K587" s="33"/>
      <c r="L587" s="9">
        <f t="shared" si="189"/>
        <v>0</v>
      </c>
      <c r="M587" s="9"/>
      <c r="N587" s="9"/>
      <c r="O587" s="9">
        <f t="shared" si="190"/>
        <v>0</v>
      </c>
      <c r="P587" s="9"/>
      <c r="Q587" s="9"/>
      <c r="R587" s="9">
        <f t="shared" si="191"/>
        <v>0</v>
      </c>
      <c r="S587" s="9"/>
      <c r="T587" s="9"/>
      <c r="U587" s="9">
        <f t="shared" si="192"/>
        <v>0</v>
      </c>
      <c r="V587" s="9"/>
      <c r="W587" s="9"/>
      <c r="X587" s="9">
        <f t="shared" si="193"/>
        <v>0</v>
      </c>
      <c r="Y587" s="9"/>
      <c r="Z587" s="9"/>
      <c r="AA587" s="10">
        <f t="shared" si="194"/>
        <v>0</v>
      </c>
      <c r="AB587" s="11"/>
    </row>
    <row r="588" spans="1:28" ht="15.75" x14ac:dyDescent="0.25">
      <c r="A588" s="39">
        <v>46007</v>
      </c>
      <c r="B588" s="35" t="s">
        <v>231</v>
      </c>
      <c r="C588" s="33"/>
      <c r="D588" s="33"/>
      <c r="E588" s="33" t="s">
        <v>1113</v>
      </c>
      <c r="F588" s="33">
        <v>30.9</v>
      </c>
      <c r="G588" s="33" t="s">
        <v>51</v>
      </c>
      <c r="H588" s="33"/>
      <c r="I588" s="33">
        <f t="shared" si="188"/>
        <v>0</v>
      </c>
      <c r="J588" s="83" t="s">
        <v>26</v>
      </c>
      <c r="K588" s="33"/>
      <c r="L588" s="9">
        <f t="shared" si="189"/>
        <v>0</v>
      </c>
      <c r="M588" s="9"/>
      <c r="N588" s="9"/>
      <c r="O588" s="9">
        <f t="shared" si="190"/>
        <v>0</v>
      </c>
      <c r="P588" s="9"/>
      <c r="Q588" s="9"/>
      <c r="R588" s="9">
        <f t="shared" si="191"/>
        <v>0</v>
      </c>
      <c r="S588" s="9"/>
      <c r="T588" s="9"/>
      <c r="U588" s="9">
        <f t="shared" si="192"/>
        <v>0</v>
      </c>
      <c r="V588" s="9"/>
      <c r="W588" s="9"/>
      <c r="X588" s="9">
        <f t="shared" si="193"/>
        <v>0</v>
      </c>
      <c r="Y588" s="9"/>
      <c r="Z588" s="9"/>
      <c r="AA588" s="10">
        <f t="shared" si="194"/>
        <v>0</v>
      </c>
      <c r="AB588" s="11"/>
    </row>
    <row r="589" spans="1:28" ht="15.75" x14ac:dyDescent="0.25">
      <c r="A589" s="39">
        <v>46007</v>
      </c>
      <c r="B589" s="35" t="s">
        <v>231</v>
      </c>
      <c r="C589" s="33"/>
      <c r="D589" s="33"/>
      <c r="E589" s="33" t="s">
        <v>143</v>
      </c>
      <c r="F589" s="33">
        <v>27.3</v>
      </c>
      <c r="G589" s="33" t="s">
        <v>51</v>
      </c>
      <c r="H589" s="33"/>
      <c r="I589" s="33">
        <f t="shared" si="188"/>
        <v>0</v>
      </c>
      <c r="J589" s="83" t="s">
        <v>26</v>
      </c>
      <c r="K589" s="33"/>
      <c r="L589" s="9">
        <f t="shared" si="189"/>
        <v>0</v>
      </c>
      <c r="M589" s="9"/>
      <c r="N589" s="9"/>
      <c r="O589" s="9">
        <f t="shared" si="190"/>
        <v>0</v>
      </c>
      <c r="P589" s="9"/>
      <c r="Q589" s="9"/>
      <c r="R589" s="9">
        <f t="shared" si="191"/>
        <v>0</v>
      </c>
      <c r="S589" s="9"/>
      <c r="T589" s="9"/>
      <c r="U589" s="9">
        <f t="shared" si="192"/>
        <v>0</v>
      </c>
      <c r="V589" s="9"/>
      <c r="W589" s="9"/>
      <c r="X589" s="9">
        <f t="shared" si="193"/>
        <v>0</v>
      </c>
      <c r="Y589" s="9"/>
      <c r="Z589" s="9"/>
      <c r="AA589" s="10">
        <f t="shared" si="194"/>
        <v>0</v>
      </c>
      <c r="AB589" s="11"/>
    </row>
    <row r="590" spans="1:28" ht="15.75" x14ac:dyDescent="0.25">
      <c r="A590" s="39">
        <v>46007</v>
      </c>
      <c r="B590" s="35" t="s">
        <v>231</v>
      </c>
      <c r="C590" s="33"/>
      <c r="D590" s="33"/>
      <c r="E590" s="33" t="s">
        <v>632</v>
      </c>
      <c r="F590" s="33">
        <v>80.7</v>
      </c>
      <c r="G590" s="33" t="s">
        <v>51</v>
      </c>
      <c r="H590" s="33"/>
      <c r="I590" s="33">
        <f t="shared" si="188"/>
        <v>0</v>
      </c>
      <c r="J590" s="83" t="s">
        <v>26</v>
      </c>
      <c r="K590" s="33"/>
      <c r="L590" s="9">
        <f t="shared" si="189"/>
        <v>0</v>
      </c>
      <c r="M590" s="9"/>
      <c r="N590" s="9"/>
      <c r="O590" s="9">
        <f t="shared" si="190"/>
        <v>0</v>
      </c>
      <c r="P590" s="9"/>
      <c r="Q590" s="9"/>
      <c r="R590" s="9">
        <f t="shared" si="191"/>
        <v>0</v>
      </c>
      <c r="S590" s="9"/>
      <c r="T590" s="9"/>
      <c r="U590" s="9">
        <f t="shared" si="192"/>
        <v>0</v>
      </c>
      <c r="V590" s="9"/>
      <c r="W590" s="9"/>
      <c r="X590" s="9">
        <f t="shared" si="193"/>
        <v>0</v>
      </c>
      <c r="Y590" s="9"/>
      <c r="Z590" s="9"/>
      <c r="AA590" s="10">
        <f t="shared" si="194"/>
        <v>0</v>
      </c>
      <c r="AB590" s="11"/>
    </row>
    <row r="591" spans="1:28" ht="15.75" x14ac:dyDescent="0.25">
      <c r="A591" s="39">
        <v>46007</v>
      </c>
      <c r="B591" s="35" t="s">
        <v>231</v>
      </c>
      <c r="C591" s="33"/>
      <c r="D591" s="33"/>
      <c r="E591" s="33" t="s">
        <v>1136</v>
      </c>
      <c r="F591" s="33">
        <v>68.599999999999994</v>
      </c>
      <c r="G591" s="33" t="s">
        <v>51</v>
      </c>
      <c r="H591" s="33"/>
      <c r="I591" s="33">
        <f t="shared" si="188"/>
        <v>0</v>
      </c>
      <c r="J591" s="83" t="s">
        <v>26</v>
      </c>
      <c r="K591" s="33"/>
      <c r="L591" s="9">
        <f t="shared" si="189"/>
        <v>0</v>
      </c>
      <c r="M591" s="9"/>
      <c r="N591" s="9"/>
      <c r="O591" s="9">
        <f t="shared" si="190"/>
        <v>0</v>
      </c>
      <c r="P591" s="9"/>
      <c r="Q591" s="9"/>
      <c r="R591" s="9">
        <f t="shared" si="191"/>
        <v>0</v>
      </c>
      <c r="S591" s="9"/>
      <c r="T591" s="9"/>
      <c r="U591" s="9">
        <f t="shared" si="192"/>
        <v>0</v>
      </c>
      <c r="V591" s="9"/>
      <c r="W591" s="9"/>
      <c r="X591" s="9">
        <f t="shared" si="193"/>
        <v>0</v>
      </c>
      <c r="Y591" s="9"/>
      <c r="Z591" s="9"/>
      <c r="AA591" s="10">
        <f t="shared" si="194"/>
        <v>0</v>
      </c>
      <c r="AB591" s="11"/>
    </row>
    <row r="592" spans="1:28" ht="15.75" x14ac:dyDescent="0.25">
      <c r="A592" s="39">
        <v>46007</v>
      </c>
      <c r="B592" s="35" t="s">
        <v>231</v>
      </c>
      <c r="C592" s="33"/>
      <c r="D592" s="33"/>
      <c r="E592" s="33" t="s">
        <v>181</v>
      </c>
      <c r="F592" s="33">
        <v>70.3</v>
      </c>
      <c r="G592" s="33" t="s">
        <v>51</v>
      </c>
      <c r="H592" s="33"/>
      <c r="I592" s="33">
        <f t="shared" si="188"/>
        <v>0</v>
      </c>
      <c r="J592" s="83" t="s">
        <v>26</v>
      </c>
      <c r="K592" s="33"/>
      <c r="L592" s="9">
        <f t="shared" si="189"/>
        <v>0</v>
      </c>
      <c r="M592" s="9"/>
      <c r="N592" s="9"/>
      <c r="O592" s="9">
        <f t="shared" si="190"/>
        <v>0</v>
      </c>
      <c r="P592" s="9"/>
      <c r="Q592" s="9"/>
      <c r="R592" s="9">
        <f t="shared" si="191"/>
        <v>0</v>
      </c>
      <c r="S592" s="9"/>
      <c r="T592" s="9"/>
      <c r="U592" s="9">
        <f t="shared" si="192"/>
        <v>0</v>
      </c>
      <c r="V592" s="9"/>
      <c r="W592" s="9"/>
      <c r="X592" s="9">
        <f t="shared" si="193"/>
        <v>0</v>
      </c>
      <c r="Y592" s="9"/>
      <c r="Z592" s="9"/>
      <c r="AA592" s="10">
        <f t="shared" si="194"/>
        <v>0</v>
      </c>
      <c r="AB592" s="11"/>
    </row>
    <row r="593" spans="1:28" ht="15.75" x14ac:dyDescent="0.25">
      <c r="A593" s="39">
        <v>46007</v>
      </c>
      <c r="B593" s="35" t="s">
        <v>231</v>
      </c>
      <c r="C593" s="33"/>
      <c r="D593" s="33"/>
      <c r="E593" s="33" t="s">
        <v>1114</v>
      </c>
      <c r="F593" s="33">
        <v>27</v>
      </c>
      <c r="G593" s="33" t="s">
        <v>51</v>
      </c>
      <c r="H593" s="33"/>
      <c r="I593" s="33">
        <f t="shared" si="188"/>
        <v>0</v>
      </c>
      <c r="J593" s="83" t="s">
        <v>26</v>
      </c>
      <c r="K593" s="33"/>
      <c r="L593" s="9">
        <f t="shared" si="189"/>
        <v>0</v>
      </c>
      <c r="M593" s="9"/>
      <c r="N593" s="9"/>
      <c r="O593" s="9">
        <f t="shared" si="190"/>
        <v>0</v>
      </c>
      <c r="P593" s="9"/>
      <c r="Q593" s="9"/>
      <c r="R593" s="9">
        <f t="shared" si="191"/>
        <v>0</v>
      </c>
      <c r="S593" s="9"/>
      <c r="T593" s="9"/>
      <c r="U593" s="9">
        <f t="shared" si="192"/>
        <v>0</v>
      </c>
      <c r="V593" s="9"/>
      <c r="W593" s="9"/>
      <c r="X593" s="9">
        <f t="shared" si="193"/>
        <v>0</v>
      </c>
      <c r="Y593" s="9"/>
      <c r="Z593" s="9"/>
      <c r="AA593" s="10">
        <f t="shared" si="194"/>
        <v>0</v>
      </c>
      <c r="AB593" s="11"/>
    </row>
    <row r="594" spans="1:28" ht="15.75" x14ac:dyDescent="0.25">
      <c r="A594" s="39">
        <v>46007</v>
      </c>
      <c r="B594" s="35" t="s">
        <v>231</v>
      </c>
      <c r="C594" s="33"/>
      <c r="D594" s="33"/>
      <c r="E594" s="33" t="s">
        <v>567</v>
      </c>
      <c r="F594" s="33">
        <v>149.4</v>
      </c>
      <c r="G594" s="33" t="s">
        <v>51</v>
      </c>
      <c r="H594" s="33"/>
      <c r="I594" s="33">
        <f t="shared" si="188"/>
        <v>0</v>
      </c>
      <c r="J594" s="83" t="s">
        <v>26</v>
      </c>
      <c r="K594" s="33"/>
      <c r="L594" s="9">
        <f t="shared" si="189"/>
        <v>0</v>
      </c>
      <c r="M594" s="9"/>
      <c r="N594" s="9"/>
      <c r="O594" s="9">
        <f t="shared" si="190"/>
        <v>0</v>
      </c>
      <c r="P594" s="9"/>
      <c r="Q594" s="9"/>
      <c r="R594" s="9">
        <f t="shared" si="191"/>
        <v>0</v>
      </c>
      <c r="S594" s="9"/>
      <c r="T594" s="9"/>
      <c r="U594" s="9">
        <f t="shared" si="192"/>
        <v>0</v>
      </c>
      <c r="V594" s="9"/>
      <c r="W594" s="9"/>
      <c r="X594" s="9">
        <f t="shared" si="193"/>
        <v>0</v>
      </c>
      <c r="Y594" s="9"/>
      <c r="Z594" s="9"/>
      <c r="AA594" s="10">
        <f t="shared" si="194"/>
        <v>0</v>
      </c>
      <c r="AB594" s="11"/>
    </row>
    <row r="595" spans="1:28" ht="15.75" x14ac:dyDescent="0.25">
      <c r="A595" s="39">
        <v>46007</v>
      </c>
      <c r="B595" s="35" t="s">
        <v>231</v>
      </c>
      <c r="C595" s="33"/>
      <c r="D595" s="33"/>
      <c r="E595" s="33" t="s">
        <v>304</v>
      </c>
      <c r="F595" s="33">
        <v>66.599999999999994</v>
      </c>
      <c r="G595" s="33" t="s">
        <v>51</v>
      </c>
      <c r="H595" s="33"/>
      <c r="I595" s="33">
        <f t="shared" si="188"/>
        <v>0</v>
      </c>
      <c r="J595" s="83" t="s">
        <v>26</v>
      </c>
      <c r="K595" s="33"/>
      <c r="L595" s="9">
        <f t="shared" si="189"/>
        <v>0</v>
      </c>
      <c r="M595" s="9"/>
      <c r="N595" s="9"/>
      <c r="O595" s="9">
        <f t="shared" si="190"/>
        <v>0</v>
      </c>
      <c r="P595" s="9"/>
      <c r="Q595" s="9"/>
      <c r="R595" s="9">
        <f t="shared" si="191"/>
        <v>0</v>
      </c>
      <c r="S595" s="9"/>
      <c r="T595" s="9"/>
      <c r="U595" s="9">
        <f t="shared" si="192"/>
        <v>0</v>
      </c>
      <c r="V595" s="9"/>
      <c r="W595" s="9"/>
      <c r="X595" s="9">
        <f t="shared" si="193"/>
        <v>0</v>
      </c>
      <c r="Y595" s="9"/>
      <c r="Z595" s="9"/>
      <c r="AA595" s="10">
        <f t="shared" si="194"/>
        <v>0</v>
      </c>
      <c r="AB595" s="11"/>
    </row>
    <row r="596" spans="1:28" ht="15.75" x14ac:dyDescent="0.25">
      <c r="A596" s="39">
        <v>46007</v>
      </c>
      <c r="B596" s="35" t="s">
        <v>231</v>
      </c>
      <c r="C596" s="33"/>
      <c r="D596" s="33"/>
      <c r="E596" s="33" t="s">
        <v>423</v>
      </c>
      <c r="F596" s="33">
        <v>69.2</v>
      </c>
      <c r="G596" s="33" t="s">
        <v>51</v>
      </c>
      <c r="H596" s="33"/>
      <c r="I596" s="33">
        <f t="shared" si="188"/>
        <v>0</v>
      </c>
      <c r="J596" s="83" t="s">
        <v>26</v>
      </c>
      <c r="K596" s="33"/>
      <c r="L596" s="9">
        <f t="shared" si="189"/>
        <v>0</v>
      </c>
      <c r="M596" s="9"/>
      <c r="N596" s="9"/>
      <c r="O596" s="9">
        <f t="shared" si="190"/>
        <v>0</v>
      </c>
      <c r="P596" s="9"/>
      <c r="Q596" s="9"/>
      <c r="R596" s="9">
        <f t="shared" si="191"/>
        <v>0</v>
      </c>
      <c r="S596" s="9"/>
      <c r="T596" s="9"/>
      <c r="U596" s="9">
        <f t="shared" si="192"/>
        <v>0</v>
      </c>
      <c r="V596" s="9"/>
      <c r="W596" s="9"/>
      <c r="X596" s="9">
        <f t="shared" si="193"/>
        <v>0</v>
      </c>
      <c r="Y596" s="9"/>
      <c r="Z596" s="9"/>
      <c r="AA596" s="10">
        <f t="shared" si="194"/>
        <v>0</v>
      </c>
      <c r="AB596" s="11"/>
    </row>
    <row r="597" spans="1:28" ht="15.75" x14ac:dyDescent="0.25">
      <c r="A597" s="39">
        <v>46007</v>
      </c>
      <c r="B597" s="33" t="s">
        <v>108</v>
      </c>
      <c r="C597" s="33"/>
      <c r="D597" s="33" t="s">
        <v>31</v>
      </c>
      <c r="E597" s="33" t="s">
        <v>357</v>
      </c>
      <c r="F597" s="33">
        <v>5</v>
      </c>
      <c r="G597" s="33" t="s">
        <v>51</v>
      </c>
      <c r="H597" s="33">
        <v>150000</v>
      </c>
      <c r="I597" s="33">
        <f t="shared" si="188"/>
        <v>750000</v>
      </c>
      <c r="J597" s="37" t="s">
        <v>240</v>
      </c>
      <c r="K597" s="33"/>
      <c r="L597" s="9">
        <f t="shared" si="189"/>
        <v>0</v>
      </c>
      <c r="M597" s="9"/>
      <c r="N597" s="9"/>
      <c r="O597" s="9">
        <f t="shared" si="190"/>
        <v>750000</v>
      </c>
      <c r="P597" s="9">
        <v>750000</v>
      </c>
      <c r="Q597" s="9"/>
      <c r="R597" s="9">
        <f t="shared" si="191"/>
        <v>0</v>
      </c>
      <c r="S597" s="9"/>
      <c r="T597" s="9"/>
      <c r="U597" s="9">
        <f t="shared" si="192"/>
        <v>0</v>
      </c>
      <c r="V597" s="9"/>
      <c r="W597" s="9"/>
      <c r="X597" s="9">
        <f t="shared" si="193"/>
        <v>0</v>
      </c>
      <c r="Y597" s="9"/>
      <c r="Z597" s="9"/>
      <c r="AA597" s="10">
        <f t="shared" si="194"/>
        <v>0</v>
      </c>
      <c r="AB597" s="11">
        <v>46007</v>
      </c>
    </row>
    <row r="598" spans="1:28" ht="15.75" x14ac:dyDescent="0.25">
      <c r="A598" s="39">
        <v>46007</v>
      </c>
      <c r="B598" s="33" t="s">
        <v>1301</v>
      </c>
      <c r="C598" s="33"/>
      <c r="D598" s="33" t="s">
        <v>1326</v>
      </c>
      <c r="E598" s="33" t="s">
        <v>175</v>
      </c>
      <c r="F598" s="33">
        <v>200</v>
      </c>
      <c r="G598" s="33" t="s">
        <v>25</v>
      </c>
      <c r="H598" s="33">
        <v>2000</v>
      </c>
      <c r="I598" s="33">
        <f t="shared" si="188"/>
        <v>400000</v>
      </c>
      <c r="J598" s="37" t="s">
        <v>240</v>
      </c>
      <c r="K598" s="90" t="s">
        <v>1323</v>
      </c>
      <c r="L598" s="9">
        <f t="shared" si="189"/>
        <v>0</v>
      </c>
      <c r="M598" s="9"/>
      <c r="N598" s="9"/>
      <c r="O598" s="9">
        <f t="shared" si="190"/>
        <v>400000</v>
      </c>
      <c r="P598" s="9">
        <v>400000</v>
      </c>
      <c r="Q598" s="9"/>
      <c r="R598" s="9">
        <f t="shared" si="191"/>
        <v>0</v>
      </c>
      <c r="S598" s="9"/>
      <c r="T598" s="9"/>
      <c r="U598" s="9">
        <f t="shared" si="192"/>
        <v>0</v>
      </c>
      <c r="V598" s="9"/>
      <c r="W598" s="9"/>
      <c r="X598" s="9">
        <f t="shared" si="193"/>
        <v>0</v>
      </c>
      <c r="Y598" s="9"/>
      <c r="Z598" s="9"/>
      <c r="AA598" s="10">
        <f t="shared" si="194"/>
        <v>0</v>
      </c>
      <c r="AB598" s="11">
        <v>46000</v>
      </c>
    </row>
    <row r="599" spans="1:28" ht="15.75" x14ac:dyDescent="0.25">
      <c r="A599" s="39">
        <v>46007</v>
      </c>
      <c r="B599" s="33" t="s">
        <v>170</v>
      </c>
      <c r="C599" s="33"/>
      <c r="D599" s="33" t="s">
        <v>31</v>
      </c>
      <c r="E599" s="33" t="s">
        <v>73</v>
      </c>
      <c r="F599" s="33">
        <v>10</v>
      </c>
      <c r="G599" s="33" t="s">
        <v>74</v>
      </c>
      <c r="H599" s="33">
        <v>50000</v>
      </c>
      <c r="I599" s="33">
        <f t="shared" si="188"/>
        <v>500000</v>
      </c>
      <c r="J599" s="89" t="s">
        <v>241</v>
      </c>
      <c r="K599" s="90" t="s">
        <v>1323</v>
      </c>
      <c r="L599" s="9">
        <f t="shared" si="189"/>
        <v>200000</v>
      </c>
      <c r="M599" s="9">
        <v>200000</v>
      </c>
      <c r="N599" s="9"/>
      <c r="O599" s="9">
        <f t="shared" si="190"/>
        <v>0</v>
      </c>
      <c r="P599" s="9"/>
      <c r="Q599" s="9"/>
      <c r="R599" s="9">
        <f t="shared" si="191"/>
        <v>0</v>
      </c>
      <c r="S599" s="9"/>
      <c r="T599" s="9"/>
      <c r="U599" s="9">
        <f t="shared" si="192"/>
        <v>300000</v>
      </c>
      <c r="V599" s="9">
        <v>300000</v>
      </c>
      <c r="W599" s="9"/>
      <c r="X599" s="9">
        <f t="shared" si="193"/>
        <v>0</v>
      </c>
      <c r="Y599" s="9"/>
      <c r="Z599" s="9"/>
      <c r="AA599" s="10">
        <f t="shared" si="194"/>
        <v>0</v>
      </c>
      <c r="AB599" s="11">
        <v>46010</v>
      </c>
    </row>
    <row r="600" spans="1:28" ht="15.75" x14ac:dyDescent="0.25">
      <c r="A600" s="39">
        <v>46007</v>
      </c>
      <c r="B600" s="33" t="s">
        <v>369</v>
      </c>
      <c r="C600" s="33"/>
      <c r="D600" s="33" t="s">
        <v>31</v>
      </c>
      <c r="E600" s="33" t="s">
        <v>315</v>
      </c>
      <c r="F600" s="33">
        <v>200</v>
      </c>
      <c r="G600" s="33" t="s">
        <v>29</v>
      </c>
      <c r="H600" s="33">
        <v>5400</v>
      </c>
      <c r="I600" s="33">
        <f t="shared" si="188"/>
        <v>1080000</v>
      </c>
      <c r="J600" s="89" t="s">
        <v>240</v>
      </c>
      <c r="K600" s="33"/>
      <c r="L600" s="9">
        <f t="shared" si="189"/>
        <v>0</v>
      </c>
      <c r="M600" s="9"/>
      <c r="N600" s="9"/>
      <c r="O600" s="9">
        <f t="shared" si="190"/>
        <v>1080000</v>
      </c>
      <c r="P600" s="9">
        <v>1080000</v>
      </c>
      <c r="Q600" s="9"/>
      <c r="R600" s="9">
        <f t="shared" si="191"/>
        <v>0</v>
      </c>
      <c r="S600" s="9"/>
      <c r="T600" s="9"/>
      <c r="U600" s="9">
        <f t="shared" si="192"/>
        <v>0</v>
      </c>
      <c r="V600" s="9"/>
      <c r="W600" s="9"/>
      <c r="X600" s="9">
        <f t="shared" si="193"/>
        <v>0</v>
      </c>
      <c r="Y600" s="9"/>
      <c r="Z600" s="9"/>
      <c r="AA600" s="10">
        <f t="shared" si="194"/>
        <v>0</v>
      </c>
      <c r="AB600" s="11">
        <v>46007</v>
      </c>
    </row>
    <row r="601" spans="1:28" ht="15.75" x14ac:dyDescent="0.25">
      <c r="A601" s="39">
        <v>46007</v>
      </c>
      <c r="B601" s="33" t="s">
        <v>478</v>
      </c>
      <c r="C601" s="33"/>
      <c r="D601" s="33" t="s">
        <v>31</v>
      </c>
      <c r="E601" s="33" t="s">
        <v>552</v>
      </c>
      <c r="F601" s="33">
        <v>1</v>
      </c>
      <c r="G601" s="33" t="s">
        <v>33</v>
      </c>
      <c r="H601" s="33">
        <v>450000</v>
      </c>
      <c r="I601" s="33">
        <f t="shared" si="188"/>
        <v>450000</v>
      </c>
      <c r="J601" s="139" t="s">
        <v>38</v>
      </c>
      <c r="K601" s="130" t="s">
        <v>1283</v>
      </c>
      <c r="L601" s="9">
        <f t="shared" si="189"/>
        <v>0</v>
      </c>
      <c r="M601" s="9"/>
      <c r="N601" s="9"/>
      <c r="O601" s="9">
        <f t="shared" si="190"/>
        <v>0</v>
      </c>
      <c r="P601" s="9"/>
      <c r="Q601" s="9"/>
      <c r="R601" s="9">
        <f t="shared" si="191"/>
        <v>0</v>
      </c>
      <c r="S601" s="9"/>
      <c r="T601" s="9"/>
      <c r="U601" s="9">
        <f t="shared" si="192"/>
        <v>0</v>
      </c>
      <c r="V601" s="9"/>
      <c r="W601" s="9"/>
      <c r="X601" s="9">
        <f t="shared" si="193"/>
        <v>0</v>
      </c>
      <c r="Y601" s="9"/>
      <c r="Z601" s="9"/>
      <c r="AA601" s="10">
        <f t="shared" si="194"/>
        <v>450000</v>
      </c>
      <c r="AB601" s="11"/>
    </row>
    <row r="602" spans="1:28" ht="15.75" x14ac:dyDescent="0.25">
      <c r="A602" s="39">
        <v>46007</v>
      </c>
      <c r="B602" s="33" t="s">
        <v>324</v>
      </c>
      <c r="C602" s="33"/>
      <c r="D602" s="33" t="s">
        <v>41</v>
      </c>
      <c r="E602" s="33" t="s">
        <v>64</v>
      </c>
      <c r="F602" s="33">
        <v>176</v>
      </c>
      <c r="G602" s="33" t="s">
        <v>33</v>
      </c>
      <c r="H602" s="33"/>
      <c r="I602" s="33">
        <f t="shared" si="188"/>
        <v>0</v>
      </c>
      <c r="J602" s="155"/>
      <c r="K602" s="33" t="s">
        <v>1327</v>
      </c>
      <c r="L602" s="9">
        <f t="shared" si="189"/>
        <v>0</v>
      </c>
      <c r="M602" s="9"/>
      <c r="N602" s="9"/>
      <c r="O602" s="9">
        <f t="shared" si="190"/>
        <v>0</v>
      </c>
      <c r="P602" s="9"/>
      <c r="Q602" s="9"/>
      <c r="R602" s="9">
        <f t="shared" si="191"/>
        <v>0</v>
      </c>
      <c r="S602" s="9"/>
      <c r="T602" s="9"/>
      <c r="U602" s="9">
        <f t="shared" si="192"/>
        <v>0</v>
      </c>
      <c r="V602" s="9"/>
      <c r="W602" s="9"/>
      <c r="X602" s="9">
        <f t="shared" si="193"/>
        <v>0</v>
      </c>
      <c r="Y602" s="9"/>
      <c r="Z602" s="9"/>
      <c r="AA602" s="10">
        <f t="shared" si="194"/>
        <v>0</v>
      </c>
      <c r="AB602" s="11"/>
    </row>
    <row r="603" spans="1:28" ht="15.75" x14ac:dyDescent="0.25">
      <c r="A603" s="39">
        <v>46007</v>
      </c>
      <c r="B603" s="33" t="s">
        <v>109</v>
      </c>
      <c r="C603" s="33"/>
      <c r="D603" s="33" t="s">
        <v>41</v>
      </c>
      <c r="E603" s="33" t="s">
        <v>110</v>
      </c>
      <c r="F603" s="33">
        <v>3000</v>
      </c>
      <c r="G603" s="33" t="s">
        <v>29</v>
      </c>
      <c r="H603" s="33">
        <v>1750</v>
      </c>
      <c r="I603" s="33">
        <f t="shared" si="188"/>
        <v>5250000</v>
      </c>
      <c r="J603" s="37" t="s">
        <v>241</v>
      </c>
      <c r="K603" s="33"/>
      <c r="L603" s="9">
        <f t="shared" si="189"/>
        <v>5250000</v>
      </c>
      <c r="M603" s="9">
        <v>5250000</v>
      </c>
      <c r="N603" s="9"/>
      <c r="O603" s="9">
        <f t="shared" si="190"/>
        <v>0</v>
      </c>
      <c r="P603" s="9"/>
      <c r="Q603" s="9"/>
      <c r="R603" s="9">
        <f t="shared" si="191"/>
        <v>0</v>
      </c>
      <c r="S603" s="9"/>
      <c r="T603" s="9"/>
      <c r="U603" s="9">
        <f t="shared" si="192"/>
        <v>0</v>
      </c>
      <c r="V603" s="9"/>
      <c r="W603" s="9"/>
      <c r="X603" s="9">
        <f t="shared" si="193"/>
        <v>0</v>
      </c>
      <c r="Y603" s="9"/>
      <c r="Z603" s="9"/>
      <c r="AA603" s="10">
        <f t="shared" si="194"/>
        <v>0</v>
      </c>
      <c r="AB603" s="11">
        <v>46007</v>
      </c>
    </row>
    <row r="604" spans="1:28" ht="15.75" x14ac:dyDescent="0.25">
      <c r="A604" s="39">
        <v>46007</v>
      </c>
      <c r="B604" s="33" t="s">
        <v>268</v>
      </c>
      <c r="C604" s="33"/>
      <c r="D604" s="33" t="s">
        <v>41</v>
      </c>
      <c r="E604" s="33" t="s">
        <v>175</v>
      </c>
      <c r="F604" s="33">
        <v>300</v>
      </c>
      <c r="G604" s="33" t="s">
        <v>25</v>
      </c>
      <c r="H604" s="33">
        <v>1600</v>
      </c>
      <c r="I604" s="33">
        <f t="shared" si="188"/>
        <v>480000</v>
      </c>
      <c r="J604" s="89" t="s">
        <v>240</v>
      </c>
      <c r="K604" s="90" t="s">
        <v>1323</v>
      </c>
      <c r="L604" s="9">
        <f t="shared" si="189"/>
        <v>0</v>
      </c>
      <c r="M604" s="9"/>
      <c r="N604" s="9"/>
      <c r="O604" s="9">
        <f t="shared" si="190"/>
        <v>480000</v>
      </c>
      <c r="P604" s="9">
        <v>480000</v>
      </c>
      <c r="Q604" s="9"/>
      <c r="R604" s="9">
        <f t="shared" si="191"/>
        <v>0</v>
      </c>
      <c r="S604" s="9"/>
      <c r="T604" s="9"/>
      <c r="U604" s="9">
        <f t="shared" si="192"/>
        <v>0</v>
      </c>
      <c r="V604" s="9"/>
      <c r="W604" s="9"/>
      <c r="X604" s="9">
        <f t="shared" si="193"/>
        <v>0</v>
      </c>
      <c r="Y604" s="9"/>
      <c r="Z604" s="9"/>
      <c r="AA604" s="10">
        <f t="shared" si="194"/>
        <v>0</v>
      </c>
      <c r="AB604" s="11">
        <v>46010</v>
      </c>
    </row>
    <row r="605" spans="1:28" ht="15.75" x14ac:dyDescent="0.25">
      <c r="A605" s="39">
        <v>46007</v>
      </c>
      <c r="B605" s="33" t="s">
        <v>121</v>
      </c>
      <c r="C605" s="33"/>
      <c r="D605" s="33" t="s">
        <v>41</v>
      </c>
      <c r="E605" s="33" t="s">
        <v>150</v>
      </c>
      <c r="F605" s="33">
        <v>20</v>
      </c>
      <c r="G605" s="33" t="s">
        <v>51</v>
      </c>
      <c r="H605" s="33">
        <v>43000</v>
      </c>
      <c r="I605" s="33">
        <f t="shared" si="188"/>
        <v>860000</v>
      </c>
      <c r="J605" s="89" t="s">
        <v>240</v>
      </c>
      <c r="K605" s="33" t="s">
        <v>1283</v>
      </c>
      <c r="L605" s="9">
        <f t="shared" si="189"/>
        <v>0</v>
      </c>
      <c r="M605" s="9"/>
      <c r="N605" s="9"/>
      <c r="O605" s="9">
        <f t="shared" si="190"/>
        <v>860000</v>
      </c>
      <c r="P605" s="9">
        <v>860000</v>
      </c>
      <c r="Q605" s="9"/>
      <c r="R605" s="9">
        <f t="shared" si="191"/>
        <v>0</v>
      </c>
      <c r="S605" s="9"/>
      <c r="T605" s="9"/>
      <c r="U605" s="9">
        <f t="shared" si="192"/>
        <v>0</v>
      </c>
      <c r="V605" s="9"/>
      <c r="W605" s="9"/>
      <c r="X605" s="9">
        <f t="shared" si="193"/>
        <v>0</v>
      </c>
      <c r="Y605" s="9"/>
      <c r="Z605" s="9"/>
      <c r="AA605" s="10">
        <f t="shared" si="194"/>
        <v>0</v>
      </c>
      <c r="AB605" s="11">
        <v>46008</v>
      </c>
    </row>
    <row r="606" spans="1:28" ht="15.75" x14ac:dyDescent="0.25">
      <c r="A606" s="39">
        <v>46007</v>
      </c>
      <c r="B606" s="33" t="s">
        <v>121</v>
      </c>
      <c r="C606" s="33"/>
      <c r="D606" s="33" t="s">
        <v>41</v>
      </c>
      <c r="E606" s="33" t="s">
        <v>97</v>
      </c>
      <c r="F606" s="33">
        <v>19.899999999999999</v>
      </c>
      <c r="G606" s="33" t="s">
        <v>51</v>
      </c>
      <c r="H606" s="33">
        <v>43000</v>
      </c>
      <c r="I606" s="33">
        <f t="shared" si="188"/>
        <v>855699.99999999988</v>
      </c>
      <c r="J606" s="89" t="s">
        <v>240</v>
      </c>
      <c r="K606" s="33" t="s">
        <v>1283</v>
      </c>
      <c r="L606" s="9">
        <f t="shared" si="189"/>
        <v>0</v>
      </c>
      <c r="M606" s="9"/>
      <c r="N606" s="9"/>
      <c r="O606" s="9">
        <f t="shared" si="190"/>
        <v>855700</v>
      </c>
      <c r="P606" s="9">
        <v>855700</v>
      </c>
      <c r="Q606" s="9"/>
      <c r="R606" s="9">
        <f t="shared" si="191"/>
        <v>0</v>
      </c>
      <c r="S606" s="9"/>
      <c r="T606" s="9"/>
      <c r="U606" s="9">
        <f t="shared" si="192"/>
        <v>0</v>
      </c>
      <c r="V606" s="9"/>
      <c r="W606" s="9"/>
      <c r="X606" s="9">
        <f t="shared" si="193"/>
        <v>0</v>
      </c>
      <c r="Y606" s="9"/>
      <c r="Z606" s="9"/>
      <c r="AA606" s="10">
        <f t="shared" si="194"/>
        <v>-1.1641532182693481E-10</v>
      </c>
      <c r="AB606" s="11">
        <v>46008</v>
      </c>
    </row>
    <row r="607" spans="1:28" ht="15.75" x14ac:dyDescent="0.25">
      <c r="A607" s="39">
        <v>46007</v>
      </c>
      <c r="B607" s="33" t="s">
        <v>121</v>
      </c>
      <c r="C607" s="33"/>
      <c r="D607" s="33" t="s">
        <v>41</v>
      </c>
      <c r="E607" s="33" t="s">
        <v>468</v>
      </c>
      <c r="F607" s="33">
        <v>16.399999999999999</v>
      </c>
      <c r="G607" s="33" t="s">
        <v>51</v>
      </c>
      <c r="H607" s="33">
        <v>43000</v>
      </c>
      <c r="I607" s="33">
        <f t="shared" si="188"/>
        <v>705199.99999999988</v>
      </c>
      <c r="J607" s="89" t="s">
        <v>240</v>
      </c>
      <c r="K607" s="33" t="s">
        <v>1283</v>
      </c>
      <c r="L607" s="9">
        <f t="shared" si="189"/>
        <v>0</v>
      </c>
      <c r="M607" s="9"/>
      <c r="N607" s="9"/>
      <c r="O607" s="9">
        <f t="shared" si="190"/>
        <v>705200</v>
      </c>
      <c r="P607" s="9">
        <v>705200</v>
      </c>
      <c r="Q607" s="9"/>
      <c r="R607" s="9">
        <f t="shared" si="191"/>
        <v>0</v>
      </c>
      <c r="S607" s="9"/>
      <c r="T607" s="9"/>
      <c r="U607" s="9">
        <f t="shared" si="192"/>
        <v>0</v>
      </c>
      <c r="V607" s="9"/>
      <c r="W607" s="9"/>
      <c r="X607" s="9">
        <f t="shared" si="193"/>
        <v>0</v>
      </c>
      <c r="Y607" s="9"/>
      <c r="Z607" s="9"/>
      <c r="AA607" s="10">
        <f t="shared" si="194"/>
        <v>-1.1641532182693481E-10</v>
      </c>
      <c r="AB607" s="11">
        <v>46008</v>
      </c>
    </row>
    <row r="608" spans="1:28" ht="15.75" x14ac:dyDescent="0.25">
      <c r="A608" s="39">
        <v>46007</v>
      </c>
      <c r="B608" s="33" t="s">
        <v>199</v>
      </c>
      <c r="C608" s="33"/>
      <c r="D608" s="33" t="s">
        <v>31</v>
      </c>
      <c r="E608" s="33" t="s">
        <v>468</v>
      </c>
      <c r="F608" s="33">
        <v>16.100000000000001</v>
      </c>
      <c r="G608" s="33" t="s">
        <v>51</v>
      </c>
      <c r="H608" s="33">
        <v>43000</v>
      </c>
      <c r="I608" s="33">
        <f t="shared" si="188"/>
        <v>692300.00000000012</v>
      </c>
      <c r="J608" s="37" t="s">
        <v>240</v>
      </c>
      <c r="K608" s="33"/>
      <c r="L608" s="9">
        <f t="shared" si="189"/>
        <v>0</v>
      </c>
      <c r="M608" s="9"/>
      <c r="N608" s="9"/>
      <c r="O608" s="9">
        <f t="shared" si="190"/>
        <v>692300</v>
      </c>
      <c r="P608" s="9">
        <v>692300</v>
      </c>
      <c r="Q608" s="9"/>
      <c r="R608" s="9">
        <f t="shared" si="191"/>
        <v>0</v>
      </c>
      <c r="S608" s="9"/>
      <c r="T608" s="9"/>
      <c r="U608" s="9">
        <f t="shared" si="192"/>
        <v>0</v>
      </c>
      <c r="V608" s="9"/>
      <c r="W608" s="9"/>
      <c r="X608" s="9">
        <f t="shared" si="193"/>
        <v>0</v>
      </c>
      <c r="Y608" s="9"/>
      <c r="Z608" s="9"/>
      <c r="AA608" s="10">
        <f t="shared" si="194"/>
        <v>1.1641532182693481E-10</v>
      </c>
      <c r="AB608" s="11">
        <v>46003</v>
      </c>
    </row>
    <row r="609" spans="1:28" ht="15.75" x14ac:dyDescent="0.25">
      <c r="A609" s="39">
        <v>46007</v>
      </c>
      <c r="B609" s="33" t="s">
        <v>483</v>
      </c>
      <c r="C609" s="33"/>
      <c r="D609" s="33" t="s">
        <v>31</v>
      </c>
      <c r="E609" s="33" t="s">
        <v>80</v>
      </c>
      <c r="F609" s="33">
        <v>1</v>
      </c>
      <c r="G609" s="33" t="s">
        <v>23</v>
      </c>
      <c r="H609" s="33">
        <v>1200000</v>
      </c>
      <c r="I609" s="33">
        <f t="shared" si="188"/>
        <v>1200000</v>
      </c>
      <c r="J609" s="89" t="s">
        <v>240</v>
      </c>
      <c r="K609" s="33" t="s">
        <v>1317</v>
      </c>
      <c r="L609" s="9">
        <f t="shared" si="189"/>
        <v>0</v>
      </c>
      <c r="M609" s="9"/>
      <c r="N609" s="9"/>
      <c r="O609" s="9">
        <f t="shared" si="190"/>
        <v>1200000</v>
      </c>
      <c r="P609" s="9"/>
      <c r="Q609" s="9">
        <v>1200000</v>
      </c>
      <c r="R609" s="9">
        <f t="shared" si="191"/>
        <v>0</v>
      </c>
      <c r="S609" s="9"/>
      <c r="T609" s="9"/>
      <c r="U609" s="9">
        <f t="shared" si="192"/>
        <v>0</v>
      </c>
      <c r="V609" s="9"/>
      <c r="W609" s="9"/>
      <c r="X609" s="9">
        <f t="shared" si="193"/>
        <v>0</v>
      </c>
      <c r="Y609" s="9"/>
      <c r="Z609" s="9"/>
      <c r="AA609" s="10">
        <f t="shared" si="194"/>
        <v>0</v>
      </c>
      <c r="AB609" s="11">
        <v>46020</v>
      </c>
    </row>
    <row r="610" spans="1:28" ht="15.75" x14ac:dyDescent="0.25">
      <c r="A610" s="39">
        <v>46007</v>
      </c>
      <c r="B610" s="33" t="s">
        <v>259</v>
      </c>
      <c r="C610" s="33"/>
      <c r="D610" s="33" t="s">
        <v>1326</v>
      </c>
      <c r="E610" s="33" t="s">
        <v>175</v>
      </c>
      <c r="F610" s="33">
        <v>2000</v>
      </c>
      <c r="G610" s="33" t="s">
        <v>25</v>
      </c>
      <c r="H610" s="33">
        <v>1500</v>
      </c>
      <c r="I610" s="33">
        <f t="shared" si="188"/>
        <v>3000000</v>
      </c>
      <c r="J610" s="37" t="s">
        <v>240</v>
      </c>
      <c r="K610" s="33"/>
      <c r="L610" s="9">
        <f t="shared" si="189"/>
        <v>0</v>
      </c>
      <c r="M610" s="9"/>
      <c r="N610" s="9"/>
      <c r="O610" s="9">
        <f t="shared" si="190"/>
        <v>3000000</v>
      </c>
      <c r="P610" s="9">
        <v>3000000</v>
      </c>
      <c r="Q610" s="9"/>
      <c r="R610" s="9">
        <f t="shared" si="191"/>
        <v>0</v>
      </c>
      <c r="S610" s="9"/>
      <c r="T610" s="9"/>
      <c r="U610" s="9">
        <f t="shared" si="192"/>
        <v>0</v>
      </c>
      <c r="V610" s="9"/>
      <c r="W610" s="9"/>
      <c r="X610" s="9">
        <f t="shared" si="193"/>
        <v>0</v>
      </c>
      <c r="Y610" s="9"/>
      <c r="Z610" s="9"/>
      <c r="AA610" s="10">
        <f t="shared" si="194"/>
        <v>0</v>
      </c>
      <c r="AB610" s="11">
        <v>46007</v>
      </c>
    </row>
    <row r="611" spans="1:28" ht="15.75" x14ac:dyDescent="0.25">
      <c r="A611" s="39">
        <v>46007</v>
      </c>
      <c r="B611" s="33" t="s">
        <v>1209</v>
      </c>
      <c r="C611" s="33"/>
      <c r="D611" s="33" t="s">
        <v>31</v>
      </c>
      <c r="E611" s="33" t="s">
        <v>132</v>
      </c>
      <c r="F611" s="33">
        <v>200</v>
      </c>
      <c r="G611" s="33" t="s">
        <v>51</v>
      </c>
      <c r="H611" s="33">
        <v>125000</v>
      </c>
      <c r="I611" s="33">
        <f t="shared" si="188"/>
        <v>25000000</v>
      </c>
      <c r="J611" s="37" t="s">
        <v>240</v>
      </c>
      <c r="K611" s="33"/>
      <c r="L611" s="9">
        <f t="shared" si="189"/>
        <v>0</v>
      </c>
      <c r="M611" s="9"/>
      <c r="N611" s="9"/>
      <c r="O611" s="9">
        <f t="shared" si="190"/>
        <v>25000000</v>
      </c>
      <c r="P611" s="9">
        <v>25000000</v>
      </c>
      <c r="Q611" s="9"/>
      <c r="R611" s="9">
        <f t="shared" si="191"/>
        <v>0</v>
      </c>
      <c r="S611" s="9"/>
      <c r="T611" s="9"/>
      <c r="U611" s="9">
        <f t="shared" si="192"/>
        <v>0</v>
      </c>
      <c r="V611" s="9"/>
      <c r="W611" s="9"/>
      <c r="X611" s="9">
        <f t="shared" si="193"/>
        <v>0</v>
      </c>
      <c r="Y611" s="9"/>
      <c r="Z611" s="9"/>
      <c r="AA611" s="10">
        <f t="shared" si="194"/>
        <v>0</v>
      </c>
      <c r="AB611" s="11">
        <v>46007</v>
      </c>
    </row>
    <row r="612" spans="1:28" ht="15.75" x14ac:dyDescent="0.25">
      <c r="A612" s="39">
        <v>46007</v>
      </c>
      <c r="B612" s="33" t="s">
        <v>161</v>
      </c>
      <c r="C612" s="33"/>
      <c r="D612" s="33" t="s">
        <v>41</v>
      </c>
      <c r="E612" s="33" t="s">
        <v>95</v>
      </c>
      <c r="F612" s="33">
        <v>600</v>
      </c>
      <c r="G612" s="33" t="s">
        <v>29</v>
      </c>
      <c r="H612" s="33">
        <v>3600</v>
      </c>
      <c r="I612" s="33">
        <f t="shared" si="188"/>
        <v>2160000</v>
      </c>
      <c r="J612" s="37" t="s">
        <v>240</v>
      </c>
      <c r="K612" s="33"/>
      <c r="L612" s="9">
        <f t="shared" si="189"/>
        <v>0</v>
      </c>
      <c r="M612" s="9"/>
      <c r="N612" s="9"/>
      <c r="O612" s="9">
        <f t="shared" si="190"/>
        <v>2160000</v>
      </c>
      <c r="P612" s="9">
        <v>2160000</v>
      </c>
      <c r="Q612" s="9"/>
      <c r="R612" s="9">
        <f t="shared" si="191"/>
        <v>0</v>
      </c>
      <c r="S612" s="9"/>
      <c r="T612" s="9"/>
      <c r="U612" s="9">
        <f t="shared" si="192"/>
        <v>0</v>
      </c>
      <c r="V612" s="9"/>
      <c r="W612" s="9"/>
      <c r="X612" s="9">
        <f t="shared" si="193"/>
        <v>0</v>
      </c>
      <c r="Y612" s="9"/>
      <c r="Z612" s="9"/>
      <c r="AA612" s="10">
        <f t="shared" si="194"/>
        <v>0</v>
      </c>
      <c r="AB612" s="11">
        <v>46007</v>
      </c>
    </row>
    <row r="613" spans="1:28" ht="15.75" x14ac:dyDescent="0.25">
      <c r="A613" s="39">
        <v>46007</v>
      </c>
      <c r="B613" s="33" t="s">
        <v>438</v>
      </c>
      <c r="C613" s="33"/>
      <c r="D613" s="33" t="s">
        <v>31</v>
      </c>
      <c r="E613" s="33" t="s">
        <v>309</v>
      </c>
      <c r="F613" s="33">
        <v>20</v>
      </c>
      <c r="G613" s="33" t="s">
        <v>51</v>
      </c>
      <c r="H613" s="33">
        <v>86000</v>
      </c>
      <c r="I613" s="33">
        <f t="shared" si="188"/>
        <v>1720000</v>
      </c>
      <c r="J613" s="37" t="s">
        <v>240</v>
      </c>
      <c r="K613" s="33"/>
      <c r="L613" s="9">
        <f t="shared" si="189"/>
        <v>0</v>
      </c>
      <c r="M613" s="9"/>
      <c r="N613" s="9"/>
      <c r="O613" s="9">
        <f t="shared" si="190"/>
        <v>1720000</v>
      </c>
      <c r="P613" s="9">
        <v>1720000</v>
      </c>
      <c r="Q613" s="9"/>
      <c r="R613" s="9">
        <f t="shared" si="191"/>
        <v>0</v>
      </c>
      <c r="S613" s="9"/>
      <c r="T613" s="9"/>
      <c r="U613" s="9">
        <f t="shared" si="192"/>
        <v>0</v>
      </c>
      <c r="V613" s="9"/>
      <c r="W613" s="9"/>
      <c r="X613" s="9">
        <f t="shared" si="193"/>
        <v>0</v>
      </c>
      <c r="Y613" s="9"/>
      <c r="Z613" s="9"/>
      <c r="AA613" s="10">
        <f t="shared" si="194"/>
        <v>0</v>
      </c>
      <c r="AB613" s="11">
        <v>45855</v>
      </c>
    </row>
    <row r="614" spans="1:28" ht="15.75" x14ac:dyDescent="0.25">
      <c r="A614" s="39">
        <v>46007</v>
      </c>
      <c r="B614" s="33" t="s">
        <v>438</v>
      </c>
      <c r="C614" s="33"/>
      <c r="D614" s="33" t="s">
        <v>31</v>
      </c>
      <c r="E614" s="33" t="s">
        <v>311</v>
      </c>
      <c r="F614" s="33">
        <v>30</v>
      </c>
      <c r="G614" s="33" t="s">
        <v>51</v>
      </c>
      <c r="H614" s="33">
        <v>86000</v>
      </c>
      <c r="I614" s="33">
        <f t="shared" si="188"/>
        <v>2580000</v>
      </c>
      <c r="J614" s="37" t="s">
        <v>240</v>
      </c>
      <c r="K614" s="33"/>
      <c r="L614" s="9">
        <f t="shared" si="189"/>
        <v>0</v>
      </c>
      <c r="M614" s="9"/>
      <c r="N614" s="9"/>
      <c r="O614" s="9">
        <f t="shared" si="190"/>
        <v>2580000</v>
      </c>
      <c r="P614" s="9">
        <v>2580000</v>
      </c>
      <c r="Q614" s="9"/>
      <c r="R614" s="9">
        <f t="shared" si="191"/>
        <v>0</v>
      </c>
      <c r="S614" s="9"/>
      <c r="T614" s="9"/>
      <c r="U614" s="9">
        <f t="shared" si="192"/>
        <v>0</v>
      </c>
      <c r="V614" s="9"/>
      <c r="W614" s="9"/>
      <c r="X614" s="9">
        <f t="shared" si="193"/>
        <v>0</v>
      </c>
      <c r="Y614" s="9"/>
      <c r="Z614" s="9"/>
      <c r="AA614" s="10">
        <f t="shared" si="194"/>
        <v>0</v>
      </c>
      <c r="AB614" s="11">
        <v>45855</v>
      </c>
    </row>
    <row r="615" spans="1:28" ht="15.75" x14ac:dyDescent="0.25">
      <c r="A615" s="39">
        <v>46007</v>
      </c>
      <c r="B615" s="33" t="s">
        <v>438</v>
      </c>
      <c r="C615" s="33"/>
      <c r="D615" s="33" t="s">
        <v>31</v>
      </c>
      <c r="E615" s="33" t="s">
        <v>102</v>
      </c>
      <c r="F615" s="33">
        <v>48</v>
      </c>
      <c r="G615" s="33" t="s">
        <v>74</v>
      </c>
      <c r="H615" s="33">
        <v>65000</v>
      </c>
      <c r="I615" s="33">
        <f t="shared" si="188"/>
        <v>3120000</v>
      </c>
      <c r="J615" s="37" t="s">
        <v>240</v>
      </c>
      <c r="K615" s="33"/>
      <c r="L615" s="9">
        <f t="shared" si="189"/>
        <v>0</v>
      </c>
      <c r="M615" s="9"/>
      <c r="N615" s="9"/>
      <c r="O615" s="9">
        <f t="shared" si="190"/>
        <v>3120000</v>
      </c>
      <c r="P615" s="9">
        <v>3120000</v>
      </c>
      <c r="Q615" s="9"/>
      <c r="R615" s="9">
        <f t="shared" si="191"/>
        <v>0</v>
      </c>
      <c r="S615" s="9"/>
      <c r="T615" s="9"/>
      <c r="U615" s="9">
        <f t="shared" si="192"/>
        <v>0</v>
      </c>
      <c r="V615" s="9"/>
      <c r="W615" s="9"/>
      <c r="X615" s="9">
        <f t="shared" si="193"/>
        <v>0</v>
      </c>
      <c r="Y615" s="9"/>
      <c r="Z615" s="9"/>
      <c r="AA615" s="10">
        <f t="shared" si="194"/>
        <v>0</v>
      </c>
      <c r="AB615" s="11">
        <v>45855</v>
      </c>
    </row>
    <row r="616" spans="1:28" ht="15.75" x14ac:dyDescent="0.25">
      <c r="A616" s="39">
        <v>46007</v>
      </c>
      <c r="B616" s="33" t="s">
        <v>438</v>
      </c>
      <c r="C616" s="33"/>
      <c r="D616" s="33" t="s">
        <v>31</v>
      </c>
      <c r="E616" s="33" t="s">
        <v>381</v>
      </c>
      <c r="F616" s="33">
        <v>1.3</v>
      </c>
      <c r="G616" s="33" t="s">
        <v>178</v>
      </c>
      <c r="H616" s="33">
        <v>1150000</v>
      </c>
      <c r="I616" s="33">
        <f t="shared" si="188"/>
        <v>1495000</v>
      </c>
      <c r="J616" s="37" t="s">
        <v>240</v>
      </c>
      <c r="K616" s="33" t="s">
        <v>1288</v>
      </c>
      <c r="L616" s="9">
        <f t="shared" si="189"/>
        <v>0</v>
      </c>
      <c r="M616" s="9"/>
      <c r="N616" s="9"/>
      <c r="O616" s="9">
        <f t="shared" si="190"/>
        <v>1495000</v>
      </c>
      <c r="P616" s="9">
        <v>200000</v>
      </c>
      <c r="Q616" s="9">
        <v>1295000</v>
      </c>
      <c r="R616" s="9">
        <f t="shared" si="191"/>
        <v>0</v>
      </c>
      <c r="S616" s="9"/>
      <c r="T616" s="9"/>
      <c r="U616" s="9">
        <f t="shared" si="192"/>
        <v>0</v>
      </c>
      <c r="V616" s="9"/>
      <c r="W616" s="9"/>
      <c r="X616" s="9">
        <f t="shared" si="193"/>
        <v>0</v>
      </c>
      <c r="Y616" s="9"/>
      <c r="Z616" s="9"/>
      <c r="AA616" s="10">
        <f t="shared" si="194"/>
        <v>0</v>
      </c>
      <c r="AB616" s="11">
        <v>46009</v>
      </c>
    </row>
    <row r="617" spans="1:28" ht="15.75" x14ac:dyDescent="0.25">
      <c r="A617" s="39">
        <v>46007</v>
      </c>
      <c r="B617" s="33" t="s">
        <v>438</v>
      </c>
      <c r="C617" s="33"/>
      <c r="D617" s="33" t="s">
        <v>31</v>
      </c>
      <c r="E617" s="33" t="s">
        <v>1003</v>
      </c>
      <c r="F617" s="33">
        <v>60</v>
      </c>
      <c r="G617" s="33" t="s">
        <v>25</v>
      </c>
      <c r="H617" s="33">
        <v>110000</v>
      </c>
      <c r="I617" s="33">
        <f t="shared" si="188"/>
        <v>6600000</v>
      </c>
      <c r="J617" s="37" t="s">
        <v>240</v>
      </c>
      <c r="K617" s="33" t="s">
        <v>1288</v>
      </c>
      <c r="L617" s="9">
        <f t="shared" si="189"/>
        <v>0</v>
      </c>
      <c r="M617" s="9"/>
      <c r="N617" s="9"/>
      <c r="O617" s="9">
        <f t="shared" si="190"/>
        <v>6600000</v>
      </c>
      <c r="P617" s="9"/>
      <c r="Q617" s="9">
        <v>6600000</v>
      </c>
      <c r="R617" s="9">
        <f t="shared" si="191"/>
        <v>0</v>
      </c>
      <c r="S617" s="9"/>
      <c r="T617" s="9"/>
      <c r="U617" s="9">
        <f t="shared" si="192"/>
        <v>0</v>
      </c>
      <c r="V617" s="9"/>
      <c r="W617" s="9"/>
      <c r="X617" s="9">
        <f t="shared" si="193"/>
        <v>0</v>
      </c>
      <c r="Y617" s="9"/>
      <c r="Z617" s="9"/>
      <c r="AA617" s="10">
        <f t="shared" si="194"/>
        <v>0</v>
      </c>
      <c r="AB617" s="11">
        <v>46009</v>
      </c>
    </row>
    <row r="618" spans="1:28" ht="15.75" x14ac:dyDescent="0.25">
      <c r="A618" s="39">
        <v>46007</v>
      </c>
      <c r="B618" s="33" t="s">
        <v>208</v>
      </c>
      <c r="C618" s="33"/>
      <c r="D618" s="33" t="s">
        <v>31</v>
      </c>
      <c r="E618" s="33" t="s">
        <v>97</v>
      </c>
      <c r="F618" s="33">
        <v>195.8</v>
      </c>
      <c r="G618" s="33" t="s">
        <v>51</v>
      </c>
      <c r="H618" s="33">
        <v>43000</v>
      </c>
      <c r="I618" s="33">
        <f t="shared" si="188"/>
        <v>8419400</v>
      </c>
      <c r="J618" s="82" t="s">
        <v>38</v>
      </c>
      <c r="K618" s="130" t="s">
        <v>1283</v>
      </c>
      <c r="L618" s="9">
        <f t="shared" si="189"/>
        <v>0</v>
      </c>
      <c r="M618" s="9"/>
      <c r="N618" s="9"/>
      <c r="O618" s="9">
        <f t="shared" si="190"/>
        <v>0</v>
      </c>
      <c r="P618" s="9"/>
      <c r="Q618" s="9"/>
      <c r="R618" s="9">
        <f t="shared" si="191"/>
        <v>0</v>
      </c>
      <c r="S618" s="9"/>
      <c r="T618" s="9"/>
      <c r="U618" s="9">
        <f t="shared" si="192"/>
        <v>0</v>
      </c>
      <c r="V618" s="9"/>
      <c r="W618" s="9"/>
      <c r="X618" s="9">
        <f t="shared" si="193"/>
        <v>0</v>
      </c>
      <c r="Y618" s="9"/>
      <c r="Z618" s="9"/>
      <c r="AA618" s="10">
        <f t="shared" si="194"/>
        <v>8419400</v>
      </c>
      <c r="AB618" s="11"/>
    </row>
    <row r="619" spans="1:28" ht="15.75" x14ac:dyDescent="0.25">
      <c r="A619" s="39">
        <v>46007</v>
      </c>
      <c r="B619" s="33" t="s">
        <v>208</v>
      </c>
      <c r="C619" s="33"/>
      <c r="D619" s="33" t="s">
        <v>31</v>
      </c>
      <c r="E619" s="33" t="s">
        <v>136</v>
      </c>
      <c r="F619" s="33">
        <v>352.5</v>
      </c>
      <c r="G619" s="33" t="s">
        <v>51</v>
      </c>
      <c r="H619" s="33">
        <v>43000</v>
      </c>
      <c r="I619" s="33">
        <f t="shared" si="188"/>
        <v>15157500</v>
      </c>
      <c r="J619" s="82" t="s">
        <v>38</v>
      </c>
      <c r="K619" s="130" t="s">
        <v>1283</v>
      </c>
      <c r="L619" s="9">
        <f t="shared" si="189"/>
        <v>0</v>
      </c>
      <c r="M619" s="9"/>
      <c r="N619" s="9"/>
      <c r="O619" s="9">
        <f t="shared" si="190"/>
        <v>0</v>
      </c>
      <c r="P619" s="9"/>
      <c r="Q619" s="9"/>
      <c r="R619" s="9">
        <f t="shared" si="191"/>
        <v>0</v>
      </c>
      <c r="S619" s="9"/>
      <c r="T619" s="9"/>
      <c r="U619" s="9">
        <f t="shared" si="192"/>
        <v>0</v>
      </c>
      <c r="V619" s="9"/>
      <c r="W619" s="9"/>
      <c r="X619" s="9">
        <f t="shared" si="193"/>
        <v>0</v>
      </c>
      <c r="Y619" s="9"/>
      <c r="Z619" s="9"/>
      <c r="AA619" s="10">
        <f t="shared" si="194"/>
        <v>15157500</v>
      </c>
      <c r="AB619" s="11"/>
    </row>
    <row r="620" spans="1:28" ht="15.75" x14ac:dyDescent="0.25">
      <c r="A620" s="39">
        <v>46007</v>
      </c>
      <c r="B620" s="33" t="s">
        <v>1197</v>
      </c>
      <c r="C620" s="33"/>
      <c r="D620" s="33" t="s">
        <v>41</v>
      </c>
      <c r="E620" s="33" t="s">
        <v>1198</v>
      </c>
      <c r="F620" s="33">
        <v>93</v>
      </c>
      <c r="G620" s="33" t="s">
        <v>51</v>
      </c>
      <c r="H620" s="33">
        <v>100000</v>
      </c>
      <c r="I620" s="33">
        <f t="shared" si="188"/>
        <v>9300000</v>
      </c>
      <c r="J620" s="37" t="s">
        <v>240</v>
      </c>
      <c r="K620" s="33"/>
      <c r="L620" s="9">
        <f t="shared" si="189"/>
        <v>0</v>
      </c>
      <c r="M620" s="9"/>
      <c r="N620" s="9"/>
      <c r="O620" s="9">
        <f t="shared" si="190"/>
        <v>9300000</v>
      </c>
      <c r="P620" s="9">
        <v>9300000</v>
      </c>
      <c r="Q620" s="9"/>
      <c r="R620" s="9">
        <f t="shared" si="191"/>
        <v>0</v>
      </c>
      <c r="S620" s="9"/>
      <c r="T620" s="9"/>
      <c r="U620" s="9">
        <f t="shared" si="192"/>
        <v>0</v>
      </c>
      <c r="V620" s="9"/>
      <c r="W620" s="9"/>
      <c r="X620" s="9">
        <f t="shared" si="193"/>
        <v>0</v>
      </c>
      <c r="Y620" s="9"/>
      <c r="Z620" s="9"/>
      <c r="AA620" s="10">
        <f t="shared" si="194"/>
        <v>0</v>
      </c>
      <c r="AB620" s="11">
        <v>46007</v>
      </c>
    </row>
    <row r="621" spans="1:28" ht="15.75" x14ac:dyDescent="0.25">
      <c r="A621" s="39">
        <v>46007</v>
      </c>
      <c r="B621" s="33" t="s">
        <v>153</v>
      </c>
      <c r="C621" s="33"/>
      <c r="D621" s="33" t="s">
        <v>31</v>
      </c>
      <c r="E621" s="33" t="s">
        <v>394</v>
      </c>
      <c r="F621" s="33">
        <v>5</v>
      </c>
      <c r="G621" s="33" t="s">
        <v>51</v>
      </c>
      <c r="H621" s="33">
        <v>300000</v>
      </c>
      <c r="I621" s="33">
        <f t="shared" si="188"/>
        <v>1500000</v>
      </c>
      <c r="J621" s="37" t="s">
        <v>240</v>
      </c>
      <c r="K621" s="33" t="s">
        <v>1283</v>
      </c>
      <c r="L621" s="9">
        <f t="shared" si="189"/>
        <v>0</v>
      </c>
      <c r="M621" s="9"/>
      <c r="N621" s="9"/>
      <c r="O621" s="9">
        <f t="shared" si="190"/>
        <v>0</v>
      </c>
      <c r="P621" s="9"/>
      <c r="Q621" s="9"/>
      <c r="R621" s="9">
        <f t="shared" si="191"/>
        <v>1500000</v>
      </c>
      <c r="S621" s="9">
        <v>1500000</v>
      </c>
      <c r="T621" s="9"/>
      <c r="U621" s="9">
        <f t="shared" si="192"/>
        <v>0</v>
      </c>
      <c r="V621" s="9"/>
      <c r="W621" s="9"/>
      <c r="X621" s="9">
        <f t="shared" si="193"/>
        <v>0</v>
      </c>
      <c r="Y621" s="9"/>
      <c r="Z621" s="9"/>
      <c r="AA621" s="10">
        <f t="shared" si="194"/>
        <v>0</v>
      </c>
      <c r="AB621" s="11">
        <v>46015</v>
      </c>
    </row>
    <row r="622" spans="1:28" ht="15.75" x14ac:dyDescent="0.25">
      <c r="A622" s="32">
        <v>46007</v>
      </c>
      <c r="B622" s="33" t="s">
        <v>153</v>
      </c>
      <c r="C622" s="33"/>
      <c r="D622" s="33" t="s">
        <v>31</v>
      </c>
      <c r="E622" s="33" t="s">
        <v>457</v>
      </c>
      <c r="F622" s="33">
        <v>5</v>
      </c>
      <c r="G622" s="33" t="s">
        <v>51</v>
      </c>
      <c r="H622" s="33">
        <v>300000</v>
      </c>
      <c r="I622" s="33">
        <f t="shared" si="188"/>
        <v>1500000</v>
      </c>
      <c r="J622" s="37" t="s">
        <v>240</v>
      </c>
      <c r="K622" s="33" t="s">
        <v>1283</v>
      </c>
      <c r="L622" s="9">
        <f t="shared" si="189"/>
        <v>0</v>
      </c>
      <c r="M622" s="9"/>
      <c r="N622" s="9"/>
      <c r="O622" s="9">
        <f t="shared" si="190"/>
        <v>0</v>
      </c>
      <c r="P622" s="9"/>
      <c r="Q622" s="9"/>
      <c r="R622" s="9">
        <f t="shared" si="191"/>
        <v>1500000</v>
      </c>
      <c r="S622" s="9">
        <v>1500000</v>
      </c>
      <c r="T622" s="9"/>
      <c r="U622" s="9">
        <f t="shared" si="192"/>
        <v>0</v>
      </c>
      <c r="V622" s="9"/>
      <c r="W622" s="9"/>
      <c r="X622" s="9">
        <f t="shared" si="193"/>
        <v>0</v>
      </c>
      <c r="Y622" s="9"/>
      <c r="Z622" s="9"/>
      <c r="AA622" s="10">
        <f t="shared" si="194"/>
        <v>0</v>
      </c>
      <c r="AB622" s="11">
        <v>46015</v>
      </c>
    </row>
    <row r="623" spans="1:28" ht="15.75" x14ac:dyDescent="0.25">
      <c r="A623" s="39">
        <v>46007</v>
      </c>
      <c r="B623" s="33" t="s">
        <v>1328</v>
      </c>
      <c r="C623" s="33"/>
      <c r="D623" s="33" t="s">
        <v>31</v>
      </c>
      <c r="E623" s="33" t="s">
        <v>224</v>
      </c>
      <c r="F623" s="33">
        <v>2500</v>
      </c>
      <c r="G623" s="33" t="s">
        <v>29</v>
      </c>
      <c r="H623" s="33">
        <v>1790</v>
      </c>
      <c r="I623" s="33">
        <f t="shared" si="188"/>
        <v>4475000</v>
      </c>
      <c r="J623" s="37" t="s">
        <v>241</v>
      </c>
      <c r="K623" s="33"/>
      <c r="L623" s="9">
        <f t="shared" si="189"/>
        <v>4475000</v>
      </c>
      <c r="M623" s="9">
        <v>4475000</v>
      </c>
      <c r="N623" s="9"/>
      <c r="O623" s="9">
        <f t="shared" si="190"/>
        <v>0</v>
      </c>
      <c r="P623" s="9"/>
      <c r="Q623" s="9"/>
      <c r="R623" s="9">
        <f t="shared" si="191"/>
        <v>0</v>
      </c>
      <c r="S623" s="9"/>
      <c r="T623" s="9"/>
      <c r="U623" s="9">
        <f t="shared" si="192"/>
        <v>0</v>
      </c>
      <c r="V623" s="9"/>
      <c r="W623" s="9"/>
      <c r="X623" s="9">
        <f t="shared" si="193"/>
        <v>0</v>
      </c>
      <c r="Y623" s="9"/>
      <c r="Z623" s="9"/>
      <c r="AA623" s="10">
        <f t="shared" si="194"/>
        <v>0</v>
      </c>
      <c r="AB623" s="11">
        <v>46007</v>
      </c>
    </row>
    <row r="624" spans="1:28" ht="15.75" x14ac:dyDescent="0.25">
      <c r="A624" s="39">
        <v>46007</v>
      </c>
      <c r="B624" s="33" t="s">
        <v>191</v>
      </c>
      <c r="C624" s="33"/>
      <c r="D624" s="33" t="s">
        <v>41</v>
      </c>
      <c r="E624" s="33" t="s">
        <v>403</v>
      </c>
      <c r="F624" s="33">
        <v>2</v>
      </c>
      <c r="G624" s="33" t="s">
        <v>29</v>
      </c>
      <c r="H624" s="33">
        <v>75000</v>
      </c>
      <c r="I624" s="33">
        <f t="shared" si="188"/>
        <v>150000</v>
      </c>
      <c r="J624" s="37" t="s">
        <v>240</v>
      </c>
      <c r="K624" s="33" t="s">
        <v>1288</v>
      </c>
      <c r="L624" s="9">
        <f t="shared" si="189"/>
        <v>0</v>
      </c>
      <c r="M624" s="9"/>
      <c r="N624" s="9"/>
      <c r="O624" s="9">
        <f t="shared" si="190"/>
        <v>150000</v>
      </c>
      <c r="P624" s="9">
        <v>150000</v>
      </c>
      <c r="Q624" s="9"/>
      <c r="R624" s="9">
        <f t="shared" si="191"/>
        <v>0</v>
      </c>
      <c r="S624" s="9"/>
      <c r="T624" s="9"/>
      <c r="U624" s="9">
        <f t="shared" si="192"/>
        <v>0</v>
      </c>
      <c r="V624" s="9"/>
      <c r="W624" s="9"/>
      <c r="X624" s="9">
        <f t="shared" si="193"/>
        <v>0</v>
      </c>
      <c r="Y624" s="9"/>
      <c r="Z624" s="9"/>
      <c r="AA624" s="10">
        <f t="shared" si="194"/>
        <v>0</v>
      </c>
      <c r="AB624" s="11">
        <v>46015</v>
      </c>
    </row>
    <row r="625" spans="1:28" ht="16.5" thickBot="1" x14ac:dyDescent="0.3">
      <c r="A625" s="61">
        <v>46007</v>
      </c>
      <c r="B625" s="62" t="s">
        <v>191</v>
      </c>
      <c r="C625" s="62"/>
      <c r="D625" s="62" t="s">
        <v>41</v>
      </c>
      <c r="E625" s="62" t="s">
        <v>519</v>
      </c>
      <c r="F625" s="62">
        <v>2</v>
      </c>
      <c r="G625" s="62" t="s">
        <v>29</v>
      </c>
      <c r="H625" s="62">
        <v>115000</v>
      </c>
      <c r="I625" s="62">
        <f t="shared" si="188"/>
        <v>230000</v>
      </c>
      <c r="J625" s="63" t="s">
        <v>240</v>
      </c>
      <c r="K625" s="62" t="s">
        <v>1288</v>
      </c>
      <c r="L625" s="97">
        <f t="shared" si="189"/>
        <v>0</v>
      </c>
      <c r="M625" s="97"/>
      <c r="N625" s="97"/>
      <c r="O625" s="97">
        <f t="shared" si="190"/>
        <v>230000</v>
      </c>
      <c r="P625" s="97">
        <v>230000</v>
      </c>
      <c r="Q625" s="97"/>
      <c r="R625" s="97">
        <f t="shared" si="191"/>
        <v>0</v>
      </c>
      <c r="S625" s="97"/>
      <c r="T625" s="97"/>
      <c r="U625" s="97">
        <f t="shared" si="192"/>
        <v>0</v>
      </c>
      <c r="V625" s="97"/>
      <c r="W625" s="97"/>
      <c r="X625" s="97">
        <f t="shared" si="193"/>
        <v>0</v>
      </c>
      <c r="Y625" s="97"/>
      <c r="Z625" s="97"/>
      <c r="AA625" s="98">
        <f t="shared" si="194"/>
        <v>0</v>
      </c>
      <c r="AB625" s="99">
        <v>46015</v>
      </c>
    </row>
    <row r="626" spans="1:28" ht="15.75" x14ac:dyDescent="0.25">
      <c r="A626" s="39">
        <v>46008</v>
      </c>
      <c r="B626" s="35" t="s">
        <v>253</v>
      </c>
      <c r="C626" s="35"/>
      <c r="D626" s="35" t="s">
        <v>41</v>
      </c>
      <c r="E626" s="35" t="s">
        <v>95</v>
      </c>
      <c r="F626" s="35">
        <v>500</v>
      </c>
      <c r="G626" s="35" t="s">
        <v>29</v>
      </c>
      <c r="H626" s="35">
        <v>3600</v>
      </c>
      <c r="I626" s="128">
        <f t="shared" si="188"/>
        <v>1800000</v>
      </c>
      <c r="J626" s="41" t="s">
        <v>240</v>
      </c>
      <c r="K626" s="35"/>
      <c r="L626" s="120">
        <f t="shared" ref="L626" si="195">M626+N626</f>
        <v>0</v>
      </c>
      <c r="M626" s="120"/>
      <c r="N626" s="120"/>
      <c r="O626" s="120">
        <f t="shared" ref="O626" si="196">P626+Q626</f>
        <v>1800000</v>
      </c>
      <c r="P626" s="120">
        <v>1800000</v>
      </c>
      <c r="Q626" s="120"/>
      <c r="R626" s="120">
        <f t="shared" ref="R626" si="197">S626+T626</f>
        <v>0</v>
      </c>
      <c r="S626" s="120"/>
      <c r="T626" s="120"/>
      <c r="U626" s="120">
        <f t="shared" ref="U626" si="198">V626+W626</f>
        <v>0</v>
      </c>
      <c r="V626" s="120"/>
      <c r="W626" s="120"/>
      <c r="X626" s="120">
        <f t="shared" ref="X626" si="199">Y626+Z626</f>
        <v>0</v>
      </c>
      <c r="Y626" s="120"/>
      <c r="Z626" s="120"/>
      <c r="AA626" s="121">
        <f t="shared" ref="AA626" si="200">C626+I626-L626-O626-U626-X626-R626</f>
        <v>0</v>
      </c>
      <c r="AB626" s="122">
        <v>46008</v>
      </c>
    </row>
    <row r="627" spans="1:28" ht="15.75" x14ac:dyDescent="0.25">
      <c r="A627" s="39">
        <v>46008</v>
      </c>
      <c r="B627" s="35" t="s">
        <v>253</v>
      </c>
      <c r="C627" s="33"/>
      <c r="D627" s="35" t="s">
        <v>41</v>
      </c>
      <c r="E627" s="33" t="s">
        <v>155</v>
      </c>
      <c r="F627" s="33">
        <v>500</v>
      </c>
      <c r="G627" s="35" t="s">
        <v>29</v>
      </c>
      <c r="H627" s="33">
        <v>3600</v>
      </c>
      <c r="I627" s="33">
        <f t="shared" si="188"/>
        <v>1800000</v>
      </c>
      <c r="J627" s="41" t="s">
        <v>240</v>
      </c>
      <c r="K627" s="33"/>
      <c r="L627" s="9">
        <f t="shared" ref="L627:L665" si="201">M627+N627</f>
        <v>0</v>
      </c>
      <c r="M627" s="9"/>
      <c r="N627" s="9"/>
      <c r="O627" s="9">
        <f t="shared" ref="O627:O665" si="202">P627+Q627</f>
        <v>1800000</v>
      </c>
      <c r="P627" s="9">
        <v>1800000</v>
      </c>
      <c r="Q627" s="9"/>
      <c r="R627" s="9">
        <f t="shared" ref="R627:R665" si="203">S627+T627</f>
        <v>0</v>
      </c>
      <c r="S627" s="9"/>
      <c r="T627" s="9"/>
      <c r="U627" s="9">
        <f t="shared" ref="U627:U665" si="204">V627+W627</f>
        <v>0</v>
      </c>
      <c r="V627" s="9"/>
      <c r="W627" s="9"/>
      <c r="X627" s="9">
        <f t="shared" ref="X627:X665" si="205">Y627+Z627</f>
        <v>0</v>
      </c>
      <c r="Y627" s="9"/>
      <c r="Z627" s="9"/>
      <c r="AA627" s="10">
        <f t="shared" ref="AA627:AA665" si="206">C627+I627-L627-O627-U627-X627-R627</f>
        <v>0</v>
      </c>
      <c r="AB627" s="11">
        <v>46008</v>
      </c>
    </row>
    <row r="628" spans="1:28" ht="15.75" x14ac:dyDescent="0.25">
      <c r="A628" s="39">
        <v>46008</v>
      </c>
      <c r="B628" s="35" t="s">
        <v>645</v>
      </c>
      <c r="C628" s="33"/>
      <c r="D628" s="33" t="s">
        <v>31</v>
      </c>
      <c r="E628" s="33" t="s">
        <v>64</v>
      </c>
      <c r="F628" s="33">
        <v>4</v>
      </c>
      <c r="G628" s="33" t="s">
        <v>33</v>
      </c>
      <c r="H628" s="33">
        <v>150000</v>
      </c>
      <c r="I628" s="33">
        <f t="shared" si="188"/>
        <v>600000</v>
      </c>
      <c r="J628" s="37" t="s">
        <v>240</v>
      </c>
      <c r="K628" s="33"/>
      <c r="L628" s="9">
        <f t="shared" si="201"/>
        <v>0</v>
      </c>
      <c r="M628" s="9"/>
      <c r="N628" s="9"/>
      <c r="O628" s="9">
        <f t="shared" si="202"/>
        <v>600000</v>
      </c>
      <c r="P628" s="9">
        <v>600000</v>
      </c>
      <c r="Q628" s="9"/>
      <c r="R628" s="9">
        <f t="shared" si="203"/>
        <v>0</v>
      </c>
      <c r="S628" s="9"/>
      <c r="T628" s="9"/>
      <c r="U628" s="9">
        <f t="shared" si="204"/>
        <v>0</v>
      </c>
      <c r="V628" s="9"/>
      <c r="W628" s="9"/>
      <c r="X628" s="9">
        <f t="shared" si="205"/>
        <v>0</v>
      </c>
      <c r="Y628" s="9"/>
      <c r="Z628" s="9"/>
      <c r="AA628" s="10">
        <f t="shared" si="206"/>
        <v>0</v>
      </c>
      <c r="AB628" s="11">
        <v>46002</v>
      </c>
    </row>
    <row r="629" spans="1:28" ht="15.75" x14ac:dyDescent="0.25">
      <c r="A629" s="39">
        <v>46008</v>
      </c>
      <c r="B629" s="35" t="s">
        <v>645</v>
      </c>
      <c r="C629" s="33"/>
      <c r="D629" s="33" t="s">
        <v>31</v>
      </c>
      <c r="E629" s="33" t="s">
        <v>32</v>
      </c>
      <c r="F629" s="33">
        <v>1</v>
      </c>
      <c r="G629" s="33" t="s">
        <v>33</v>
      </c>
      <c r="H629" s="33">
        <v>150000</v>
      </c>
      <c r="I629" s="33">
        <f t="shared" si="188"/>
        <v>150000</v>
      </c>
      <c r="J629" s="37" t="s">
        <v>240</v>
      </c>
      <c r="K629" s="33"/>
      <c r="L629" s="9">
        <f t="shared" si="201"/>
        <v>0</v>
      </c>
      <c r="M629" s="9"/>
      <c r="N629" s="9"/>
      <c r="O629" s="9">
        <f t="shared" si="202"/>
        <v>150000</v>
      </c>
      <c r="P629" s="9">
        <v>150000</v>
      </c>
      <c r="Q629" s="9"/>
      <c r="R629" s="9">
        <f t="shared" si="203"/>
        <v>0</v>
      </c>
      <c r="S629" s="9"/>
      <c r="T629" s="9"/>
      <c r="U629" s="9">
        <f t="shared" si="204"/>
        <v>0</v>
      </c>
      <c r="V629" s="9"/>
      <c r="W629" s="9"/>
      <c r="X629" s="9">
        <f t="shared" si="205"/>
        <v>0</v>
      </c>
      <c r="Y629" s="9"/>
      <c r="Z629" s="9"/>
      <c r="AA629" s="10">
        <f t="shared" si="206"/>
        <v>0</v>
      </c>
      <c r="AB629" s="11">
        <v>46002</v>
      </c>
    </row>
    <row r="630" spans="1:28" ht="15.75" x14ac:dyDescent="0.25">
      <c r="A630" s="39">
        <v>46008</v>
      </c>
      <c r="B630" s="33" t="s">
        <v>860</v>
      </c>
      <c r="C630" s="33"/>
      <c r="D630" s="33" t="s">
        <v>1326</v>
      </c>
      <c r="E630" s="33" t="s">
        <v>567</v>
      </c>
      <c r="F630" s="33">
        <v>29.8</v>
      </c>
      <c r="G630" s="33" t="s">
        <v>51</v>
      </c>
      <c r="H630" s="33">
        <v>43000</v>
      </c>
      <c r="I630" s="33">
        <f t="shared" si="188"/>
        <v>1281400</v>
      </c>
      <c r="J630" s="37" t="s">
        <v>241</v>
      </c>
      <c r="K630" s="33"/>
      <c r="L630" s="9">
        <f t="shared" si="201"/>
        <v>0</v>
      </c>
      <c r="M630" s="9"/>
      <c r="N630" s="9"/>
      <c r="O630" s="9">
        <f t="shared" si="202"/>
        <v>0</v>
      </c>
      <c r="P630" s="9"/>
      <c r="Q630" s="9"/>
      <c r="R630" s="9">
        <f t="shared" si="203"/>
        <v>0</v>
      </c>
      <c r="S630" s="9"/>
      <c r="T630" s="9"/>
      <c r="U630" s="9">
        <f t="shared" si="204"/>
        <v>1281400</v>
      </c>
      <c r="V630" s="9">
        <v>1281400</v>
      </c>
      <c r="W630" s="9"/>
      <c r="X630" s="9">
        <f t="shared" si="205"/>
        <v>0</v>
      </c>
      <c r="Y630" s="9"/>
      <c r="Z630" s="9"/>
      <c r="AA630" s="10">
        <f t="shared" si="206"/>
        <v>0</v>
      </c>
      <c r="AB630" s="11">
        <v>46008</v>
      </c>
    </row>
    <row r="631" spans="1:28" ht="15.75" x14ac:dyDescent="0.25">
      <c r="A631" s="39">
        <v>46008</v>
      </c>
      <c r="B631" s="33" t="s">
        <v>312</v>
      </c>
      <c r="C631" s="33"/>
      <c r="D631" s="33" t="s">
        <v>31</v>
      </c>
      <c r="E631" s="33" t="s">
        <v>110</v>
      </c>
      <c r="F631" s="33">
        <v>400</v>
      </c>
      <c r="G631" s="33" t="s">
        <v>29</v>
      </c>
      <c r="H631" s="33">
        <v>1800</v>
      </c>
      <c r="I631" s="33">
        <f t="shared" si="188"/>
        <v>720000</v>
      </c>
      <c r="J631" s="37" t="s">
        <v>241</v>
      </c>
      <c r="K631" s="33"/>
      <c r="L631" s="9">
        <f t="shared" si="201"/>
        <v>0</v>
      </c>
      <c r="M631" s="9"/>
      <c r="N631" s="9"/>
      <c r="O631" s="9">
        <f t="shared" si="202"/>
        <v>0</v>
      </c>
      <c r="P631" s="9"/>
      <c r="Q631" s="9"/>
      <c r="R631" s="9">
        <f t="shared" si="203"/>
        <v>0</v>
      </c>
      <c r="S631" s="9"/>
      <c r="T631" s="9"/>
      <c r="U631" s="9">
        <f t="shared" si="204"/>
        <v>720000</v>
      </c>
      <c r="V631" s="9">
        <v>720000</v>
      </c>
      <c r="W631" s="9"/>
      <c r="X631" s="9">
        <f t="shared" si="205"/>
        <v>0</v>
      </c>
      <c r="Y631" s="9"/>
      <c r="Z631" s="9"/>
      <c r="AA631" s="10">
        <f t="shared" si="206"/>
        <v>0</v>
      </c>
      <c r="AB631" s="11">
        <v>46008</v>
      </c>
    </row>
    <row r="632" spans="1:28" ht="15.75" x14ac:dyDescent="0.25">
      <c r="A632" s="39">
        <v>46008</v>
      </c>
      <c r="B632" s="33" t="s">
        <v>728</v>
      </c>
      <c r="C632" s="33"/>
      <c r="D632" s="33" t="s">
        <v>31</v>
      </c>
      <c r="E632" s="33" t="s">
        <v>482</v>
      </c>
      <c r="F632" s="33">
        <v>94.3</v>
      </c>
      <c r="G632" s="33" t="s">
        <v>51</v>
      </c>
      <c r="H632" s="33">
        <v>43000</v>
      </c>
      <c r="I632" s="33">
        <f t="shared" si="188"/>
        <v>4054900</v>
      </c>
      <c r="J632" s="37" t="s">
        <v>240</v>
      </c>
      <c r="K632" s="33" t="s">
        <v>1283</v>
      </c>
      <c r="L632" s="9">
        <f t="shared" si="201"/>
        <v>0</v>
      </c>
      <c r="M632" s="9"/>
      <c r="N632" s="9"/>
      <c r="O632" s="9">
        <f t="shared" si="202"/>
        <v>0</v>
      </c>
      <c r="P632" s="9"/>
      <c r="Q632" s="9"/>
      <c r="R632" s="9">
        <f t="shared" si="203"/>
        <v>4054900</v>
      </c>
      <c r="S632" s="9">
        <v>963000</v>
      </c>
      <c r="T632" s="9">
        <v>3091900</v>
      </c>
      <c r="U632" s="9">
        <f t="shared" si="204"/>
        <v>0</v>
      </c>
      <c r="V632" s="9"/>
      <c r="W632" s="9"/>
      <c r="X632" s="9">
        <f t="shared" si="205"/>
        <v>0</v>
      </c>
      <c r="Y632" s="9"/>
      <c r="Z632" s="9"/>
      <c r="AA632" s="10">
        <f t="shared" si="206"/>
        <v>0</v>
      </c>
      <c r="AB632" s="11">
        <v>46015</v>
      </c>
    </row>
    <row r="633" spans="1:28" ht="15.75" x14ac:dyDescent="0.25">
      <c r="A633" s="39">
        <v>46008</v>
      </c>
      <c r="B633" s="33" t="s">
        <v>728</v>
      </c>
      <c r="C633" s="33"/>
      <c r="D633" s="33" t="s">
        <v>31</v>
      </c>
      <c r="E633" s="33" t="s">
        <v>135</v>
      </c>
      <c r="F633" s="33">
        <v>28.4</v>
      </c>
      <c r="G633" s="33" t="s">
        <v>51</v>
      </c>
      <c r="H633" s="33">
        <v>43000</v>
      </c>
      <c r="I633" s="33">
        <f t="shared" si="188"/>
        <v>1221200</v>
      </c>
      <c r="J633" s="37" t="s">
        <v>240</v>
      </c>
      <c r="K633" s="33" t="s">
        <v>1283</v>
      </c>
      <c r="L633" s="9">
        <f t="shared" si="201"/>
        <v>0</v>
      </c>
      <c r="M633" s="9"/>
      <c r="N633" s="9"/>
      <c r="O633" s="9">
        <f t="shared" si="202"/>
        <v>0</v>
      </c>
      <c r="P633" s="9"/>
      <c r="Q633" s="9"/>
      <c r="R633" s="9">
        <f t="shared" si="203"/>
        <v>1221200</v>
      </c>
      <c r="S633" s="9">
        <v>1221200</v>
      </c>
      <c r="T633" s="9"/>
      <c r="U633" s="9">
        <f t="shared" si="204"/>
        <v>0</v>
      </c>
      <c r="V633" s="9"/>
      <c r="W633" s="9"/>
      <c r="X633" s="9">
        <f t="shared" si="205"/>
        <v>0</v>
      </c>
      <c r="Y633" s="9"/>
      <c r="Z633" s="9"/>
      <c r="AA633" s="10">
        <f t="shared" si="206"/>
        <v>0</v>
      </c>
      <c r="AB633" s="11">
        <v>46011</v>
      </c>
    </row>
    <row r="634" spans="1:28" ht="15.75" x14ac:dyDescent="0.25">
      <c r="A634" s="39">
        <v>46008</v>
      </c>
      <c r="B634" s="33" t="s">
        <v>196</v>
      </c>
      <c r="C634" s="33"/>
      <c r="D634" s="33" t="s">
        <v>31</v>
      </c>
      <c r="E634" s="33" t="s">
        <v>68</v>
      </c>
      <c r="F634" s="33">
        <v>50</v>
      </c>
      <c r="G634" s="33" t="s">
        <v>25</v>
      </c>
      <c r="H634" s="178"/>
      <c r="I634" s="33">
        <f t="shared" si="188"/>
        <v>0</v>
      </c>
      <c r="J634" s="82" t="s">
        <v>38</v>
      </c>
      <c r="K634" s="33"/>
      <c r="L634" s="9">
        <f t="shared" si="201"/>
        <v>0</v>
      </c>
      <c r="M634" s="9"/>
      <c r="N634" s="9"/>
      <c r="O634" s="9">
        <f t="shared" si="202"/>
        <v>0</v>
      </c>
      <c r="P634" s="9"/>
      <c r="Q634" s="9"/>
      <c r="R634" s="9">
        <f t="shared" si="203"/>
        <v>0</v>
      </c>
      <c r="S634" s="9"/>
      <c r="T634" s="9"/>
      <c r="U634" s="9">
        <f t="shared" si="204"/>
        <v>0</v>
      </c>
      <c r="V634" s="9"/>
      <c r="W634" s="9"/>
      <c r="X634" s="9">
        <f t="shared" si="205"/>
        <v>0</v>
      </c>
      <c r="Y634" s="9"/>
      <c r="Z634" s="9"/>
      <c r="AA634" s="10">
        <f t="shared" si="206"/>
        <v>0</v>
      </c>
      <c r="AB634" s="11"/>
    </row>
    <row r="635" spans="1:28" ht="15.75" x14ac:dyDescent="0.25">
      <c r="A635" s="39">
        <v>46008</v>
      </c>
      <c r="B635" s="33" t="s">
        <v>196</v>
      </c>
      <c r="C635" s="33"/>
      <c r="D635" s="33" t="s">
        <v>31</v>
      </c>
      <c r="E635" s="33" t="s">
        <v>293</v>
      </c>
      <c r="F635" s="33">
        <v>20</v>
      </c>
      <c r="G635" s="33" t="s">
        <v>74</v>
      </c>
      <c r="H635" s="33">
        <v>50000</v>
      </c>
      <c r="I635" s="33">
        <f t="shared" si="188"/>
        <v>1000000</v>
      </c>
      <c r="J635" s="37" t="s">
        <v>240</v>
      </c>
      <c r="K635" s="33"/>
      <c r="L635" s="9">
        <f t="shared" si="201"/>
        <v>0</v>
      </c>
      <c r="M635" s="9"/>
      <c r="N635" s="9"/>
      <c r="O635" s="9">
        <f t="shared" si="202"/>
        <v>1000000</v>
      </c>
      <c r="P635" s="9">
        <v>1000000</v>
      </c>
      <c r="Q635" s="9"/>
      <c r="R635" s="9">
        <f t="shared" si="203"/>
        <v>0</v>
      </c>
      <c r="S635" s="9"/>
      <c r="T635" s="9"/>
      <c r="U635" s="9">
        <f t="shared" si="204"/>
        <v>0</v>
      </c>
      <c r="V635" s="9"/>
      <c r="W635" s="9"/>
      <c r="X635" s="9">
        <f t="shared" si="205"/>
        <v>0</v>
      </c>
      <c r="Y635" s="9"/>
      <c r="Z635" s="9"/>
      <c r="AA635" s="10">
        <f t="shared" si="206"/>
        <v>0</v>
      </c>
      <c r="AB635" s="11">
        <v>45490</v>
      </c>
    </row>
    <row r="636" spans="1:28" ht="15.75" x14ac:dyDescent="0.25">
      <c r="A636" s="39">
        <v>46008</v>
      </c>
      <c r="B636" s="33" t="s">
        <v>196</v>
      </c>
      <c r="C636" s="33"/>
      <c r="D636" s="33" t="s">
        <v>31</v>
      </c>
      <c r="E636" s="33" t="s">
        <v>102</v>
      </c>
      <c r="F636" s="33">
        <v>2</v>
      </c>
      <c r="G636" s="33" t="s">
        <v>74</v>
      </c>
      <c r="H636" s="33">
        <v>65000</v>
      </c>
      <c r="I636" s="33">
        <f t="shared" ref="I636:I699" si="207">F636*H636</f>
        <v>130000</v>
      </c>
      <c r="J636" s="37" t="s">
        <v>240</v>
      </c>
      <c r="K636" s="33"/>
      <c r="L636" s="9">
        <f t="shared" si="201"/>
        <v>0</v>
      </c>
      <c r="M636" s="9"/>
      <c r="N636" s="9"/>
      <c r="O636" s="9">
        <f t="shared" si="202"/>
        <v>130000</v>
      </c>
      <c r="P636" s="9">
        <f>56000+74000</f>
        <v>130000</v>
      </c>
      <c r="Q636" s="9"/>
      <c r="R636" s="9">
        <f t="shared" si="203"/>
        <v>0</v>
      </c>
      <c r="S636" s="9"/>
      <c r="T636" s="9"/>
      <c r="U636" s="9">
        <f t="shared" si="204"/>
        <v>0</v>
      </c>
      <c r="V636" s="9"/>
      <c r="W636" s="9"/>
      <c r="X636" s="9">
        <f t="shared" si="205"/>
        <v>0</v>
      </c>
      <c r="Y636" s="9"/>
      <c r="Z636" s="9"/>
      <c r="AA636" s="10">
        <f t="shared" si="206"/>
        <v>0</v>
      </c>
      <c r="AB636" s="11">
        <v>46006</v>
      </c>
    </row>
    <row r="637" spans="1:28" ht="15.75" x14ac:dyDescent="0.25">
      <c r="A637" s="39">
        <v>46008</v>
      </c>
      <c r="B637" s="33" t="s">
        <v>1025</v>
      </c>
      <c r="C637" s="33"/>
      <c r="D637" s="33" t="s">
        <v>41</v>
      </c>
      <c r="E637" s="33" t="s">
        <v>134</v>
      </c>
      <c r="F637" s="33">
        <v>4</v>
      </c>
      <c r="G637" s="33" t="s">
        <v>33</v>
      </c>
      <c r="H637" s="33">
        <v>250000</v>
      </c>
      <c r="I637" s="33">
        <f t="shared" si="207"/>
        <v>1000000</v>
      </c>
      <c r="J637" s="37" t="s">
        <v>240</v>
      </c>
      <c r="K637" s="33"/>
      <c r="L637" s="9">
        <f t="shared" si="201"/>
        <v>0</v>
      </c>
      <c r="M637" s="9"/>
      <c r="N637" s="9"/>
      <c r="O637" s="9">
        <f t="shared" si="202"/>
        <v>1000000</v>
      </c>
      <c r="P637" s="9">
        <v>1000000</v>
      </c>
      <c r="Q637" s="9"/>
      <c r="R637" s="9">
        <f t="shared" si="203"/>
        <v>0</v>
      </c>
      <c r="S637" s="9"/>
      <c r="T637" s="9"/>
      <c r="U637" s="9">
        <f t="shared" si="204"/>
        <v>0</v>
      </c>
      <c r="V637" s="9"/>
      <c r="W637" s="9"/>
      <c r="X637" s="9">
        <f t="shared" si="205"/>
        <v>0</v>
      </c>
      <c r="Y637" s="9"/>
      <c r="Z637" s="9"/>
      <c r="AA637" s="10">
        <f t="shared" si="206"/>
        <v>0</v>
      </c>
      <c r="AB637" s="11">
        <v>46003</v>
      </c>
    </row>
    <row r="638" spans="1:28" ht="15.75" x14ac:dyDescent="0.25">
      <c r="A638" s="39">
        <v>46008</v>
      </c>
      <c r="B638" s="33" t="s">
        <v>292</v>
      </c>
      <c r="C638" s="33"/>
      <c r="D638" s="33" t="s">
        <v>41</v>
      </c>
      <c r="E638" s="33" t="s">
        <v>293</v>
      </c>
      <c r="F638" s="33">
        <v>300</v>
      </c>
      <c r="G638" s="33" t="s">
        <v>74</v>
      </c>
      <c r="H638" s="33">
        <v>50000</v>
      </c>
      <c r="I638" s="33">
        <f t="shared" si="207"/>
        <v>15000000</v>
      </c>
      <c r="J638" s="37" t="s">
        <v>240</v>
      </c>
      <c r="K638" s="33"/>
      <c r="L638" s="9">
        <f t="shared" si="201"/>
        <v>0</v>
      </c>
      <c r="M638" s="9"/>
      <c r="N638" s="9"/>
      <c r="O638" s="9">
        <f t="shared" si="202"/>
        <v>15000000</v>
      </c>
      <c r="P638" s="9">
        <v>15000000</v>
      </c>
      <c r="Q638" s="9"/>
      <c r="R638" s="9">
        <f t="shared" si="203"/>
        <v>0</v>
      </c>
      <c r="S638" s="9"/>
      <c r="T638" s="9"/>
      <c r="U638" s="9">
        <f t="shared" si="204"/>
        <v>0</v>
      </c>
      <c r="V638" s="9"/>
      <c r="W638" s="9"/>
      <c r="X638" s="9">
        <f t="shared" si="205"/>
        <v>0</v>
      </c>
      <c r="Y638" s="9"/>
      <c r="Z638" s="9"/>
      <c r="AA638" s="10">
        <f t="shared" si="206"/>
        <v>0</v>
      </c>
      <c r="AB638" s="11">
        <v>46006</v>
      </c>
    </row>
    <row r="639" spans="1:28" ht="15.75" x14ac:dyDescent="0.25">
      <c r="A639" s="39">
        <v>46008</v>
      </c>
      <c r="B639" s="33" t="s">
        <v>121</v>
      </c>
      <c r="C639" s="33"/>
      <c r="D639" s="33" t="s">
        <v>41</v>
      </c>
      <c r="E639" s="33" t="s">
        <v>407</v>
      </c>
      <c r="F639" s="33">
        <v>4</v>
      </c>
      <c r="G639" s="33" t="s">
        <v>33</v>
      </c>
      <c r="H639" s="33">
        <v>300000</v>
      </c>
      <c r="I639" s="33">
        <f t="shared" si="207"/>
        <v>1200000</v>
      </c>
      <c r="J639" s="37" t="s">
        <v>240</v>
      </c>
      <c r="K639" s="90" t="s">
        <v>1283</v>
      </c>
      <c r="L639" s="9">
        <f t="shared" si="201"/>
        <v>0</v>
      </c>
      <c r="M639" s="9"/>
      <c r="N639" s="9"/>
      <c r="O639" s="9">
        <f t="shared" si="202"/>
        <v>1200000</v>
      </c>
      <c r="P639" s="9">
        <v>1200000</v>
      </c>
      <c r="Q639" s="9"/>
      <c r="R639" s="9">
        <f t="shared" si="203"/>
        <v>0</v>
      </c>
      <c r="S639" s="9"/>
      <c r="T639" s="9"/>
      <c r="U639" s="9">
        <f t="shared" si="204"/>
        <v>0</v>
      </c>
      <c r="V639" s="9"/>
      <c r="W639" s="9"/>
      <c r="X639" s="9">
        <f t="shared" si="205"/>
        <v>0</v>
      </c>
      <c r="Y639" s="9"/>
      <c r="Z639" s="9"/>
      <c r="AA639" s="10">
        <f t="shared" si="206"/>
        <v>0</v>
      </c>
      <c r="AB639" s="11">
        <v>46016</v>
      </c>
    </row>
    <row r="640" spans="1:28" ht="15.75" x14ac:dyDescent="0.25">
      <c r="A640" s="39">
        <v>46008</v>
      </c>
      <c r="B640" s="33" t="s">
        <v>92</v>
      </c>
      <c r="C640" s="33"/>
      <c r="D640" s="33" t="s">
        <v>31</v>
      </c>
      <c r="E640" s="33" t="s">
        <v>297</v>
      </c>
      <c r="F640" s="33">
        <v>1000</v>
      </c>
      <c r="G640" s="33" t="s">
        <v>29</v>
      </c>
      <c r="H640" s="33">
        <v>1800</v>
      </c>
      <c r="I640" s="33">
        <f t="shared" si="207"/>
        <v>1800000</v>
      </c>
      <c r="J640" s="37" t="s">
        <v>241</v>
      </c>
      <c r="K640" s="33"/>
      <c r="L640" s="9">
        <f t="shared" si="201"/>
        <v>1800000</v>
      </c>
      <c r="M640" s="9">
        <v>1800000</v>
      </c>
      <c r="N640" s="9"/>
      <c r="O640" s="9">
        <f t="shared" si="202"/>
        <v>0</v>
      </c>
      <c r="P640" s="9"/>
      <c r="Q640" s="9"/>
      <c r="R640" s="9">
        <f t="shared" si="203"/>
        <v>0</v>
      </c>
      <c r="S640" s="9"/>
      <c r="T640" s="9"/>
      <c r="U640" s="9">
        <f t="shared" si="204"/>
        <v>0</v>
      </c>
      <c r="V640" s="9"/>
      <c r="W640" s="9"/>
      <c r="X640" s="9">
        <f t="shared" si="205"/>
        <v>0</v>
      </c>
      <c r="Y640" s="9"/>
      <c r="Z640" s="9"/>
      <c r="AA640" s="10">
        <f t="shared" si="206"/>
        <v>0</v>
      </c>
      <c r="AB640" s="11">
        <v>46008</v>
      </c>
    </row>
    <row r="641" spans="1:28" ht="15.75" x14ac:dyDescent="0.25">
      <c r="A641" s="39">
        <v>46008</v>
      </c>
      <c r="B641" s="33" t="s">
        <v>317</v>
      </c>
      <c r="C641" s="33"/>
      <c r="D641" s="33" t="s">
        <v>41</v>
      </c>
      <c r="E641" s="33" t="s">
        <v>423</v>
      </c>
      <c r="F641" s="33">
        <v>68.599999999999994</v>
      </c>
      <c r="G641" s="33" t="s">
        <v>51</v>
      </c>
      <c r="H641" s="33">
        <v>43000</v>
      </c>
      <c r="I641" s="33">
        <f t="shared" si="207"/>
        <v>2949799.9999999995</v>
      </c>
      <c r="J641" s="37" t="s">
        <v>240</v>
      </c>
      <c r="K641" s="33"/>
      <c r="L641" s="9">
        <f t="shared" si="201"/>
        <v>0</v>
      </c>
      <c r="M641" s="9"/>
      <c r="N641" s="9"/>
      <c r="O641" s="9">
        <f t="shared" si="202"/>
        <v>2949800</v>
      </c>
      <c r="P641" s="9">
        <v>2949800</v>
      </c>
      <c r="Q641" s="9"/>
      <c r="R641" s="9">
        <f t="shared" si="203"/>
        <v>0</v>
      </c>
      <c r="S641" s="9"/>
      <c r="T641" s="9"/>
      <c r="U641" s="9">
        <f t="shared" si="204"/>
        <v>0</v>
      </c>
      <c r="V641" s="9"/>
      <c r="W641" s="9"/>
      <c r="X641" s="9">
        <f t="shared" si="205"/>
        <v>0</v>
      </c>
      <c r="Y641" s="9"/>
      <c r="Z641" s="9"/>
      <c r="AA641" s="10">
        <f t="shared" si="206"/>
        <v>-4.6566128730773926E-10</v>
      </c>
      <c r="AB641" s="11">
        <v>46008</v>
      </c>
    </row>
    <row r="642" spans="1:28" ht="15.75" x14ac:dyDescent="0.25">
      <c r="A642" s="39">
        <v>46008</v>
      </c>
      <c r="B642" s="33" t="s">
        <v>317</v>
      </c>
      <c r="C642" s="33"/>
      <c r="D642" s="33" t="s">
        <v>41</v>
      </c>
      <c r="E642" s="33" t="s">
        <v>73</v>
      </c>
      <c r="F642" s="33">
        <v>10</v>
      </c>
      <c r="G642" s="33" t="s">
        <v>74</v>
      </c>
      <c r="H642" s="33">
        <v>50000</v>
      </c>
      <c r="I642" s="33">
        <f t="shared" si="207"/>
        <v>500000</v>
      </c>
      <c r="J642" s="37" t="s">
        <v>240</v>
      </c>
      <c r="K642" s="33"/>
      <c r="L642" s="9">
        <f t="shared" si="201"/>
        <v>0</v>
      </c>
      <c r="M642" s="9"/>
      <c r="N642" s="9"/>
      <c r="O642" s="9">
        <f t="shared" si="202"/>
        <v>500000</v>
      </c>
      <c r="P642" s="9">
        <v>500000</v>
      </c>
      <c r="Q642" s="9"/>
      <c r="R642" s="9">
        <f t="shared" si="203"/>
        <v>0</v>
      </c>
      <c r="S642" s="9"/>
      <c r="T642" s="9"/>
      <c r="U642" s="9">
        <f t="shared" si="204"/>
        <v>0</v>
      </c>
      <c r="V642" s="9"/>
      <c r="W642" s="9"/>
      <c r="X642" s="9">
        <f t="shared" si="205"/>
        <v>0</v>
      </c>
      <c r="Y642" s="9"/>
      <c r="Z642" s="9"/>
      <c r="AA642" s="10">
        <f t="shared" si="206"/>
        <v>0</v>
      </c>
      <c r="AB642" s="11">
        <v>46008</v>
      </c>
    </row>
    <row r="643" spans="1:28" ht="15.75" x14ac:dyDescent="0.25">
      <c r="A643" s="39">
        <v>46008</v>
      </c>
      <c r="B643" s="33" t="s">
        <v>1135</v>
      </c>
      <c r="C643" s="33"/>
      <c r="D643" s="33" t="s">
        <v>31</v>
      </c>
      <c r="E643" s="33" t="s">
        <v>295</v>
      </c>
      <c r="F643" s="33">
        <v>1</v>
      </c>
      <c r="G643" s="33" t="s">
        <v>33</v>
      </c>
      <c r="H643" s="33">
        <v>230000</v>
      </c>
      <c r="I643" s="33">
        <f t="shared" si="207"/>
        <v>230000</v>
      </c>
      <c r="J643" s="37" t="s">
        <v>241</v>
      </c>
      <c r="K643" s="33"/>
      <c r="L643" s="9">
        <f t="shared" si="201"/>
        <v>0</v>
      </c>
      <c r="M643" s="9"/>
      <c r="N643" s="9"/>
      <c r="O643" s="9">
        <f t="shared" si="202"/>
        <v>0</v>
      </c>
      <c r="P643" s="9"/>
      <c r="Q643" s="9"/>
      <c r="R643" s="9">
        <f t="shared" si="203"/>
        <v>0</v>
      </c>
      <c r="S643" s="9"/>
      <c r="T643" s="9"/>
      <c r="U643" s="9">
        <f t="shared" si="204"/>
        <v>230000</v>
      </c>
      <c r="V643" s="9">
        <v>230000</v>
      </c>
      <c r="W643" s="9"/>
      <c r="X643" s="9">
        <f t="shared" si="205"/>
        <v>0</v>
      </c>
      <c r="Y643" s="9"/>
      <c r="Z643" s="9"/>
      <c r="AA643" s="10">
        <f t="shared" si="206"/>
        <v>0</v>
      </c>
      <c r="AB643" s="11">
        <v>46008</v>
      </c>
    </row>
    <row r="644" spans="1:28" ht="15.75" x14ac:dyDescent="0.25">
      <c r="A644" s="39">
        <v>46008</v>
      </c>
      <c r="B644" s="33" t="s">
        <v>557</v>
      </c>
      <c r="C644" s="33"/>
      <c r="D644" s="33" t="s">
        <v>41</v>
      </c>
      <c r="E644" s="33" t="s">
        <v>98</v>
      </c>
      <c r="F644" s="33">
        <v>23</v>
      </c>
      <c r="G644" s="33" t="s">
        <v>51</v>
      </c>
      <c r="H644" s="33">
        <v>43000</v>
      </c>
      <c r="I644" s="33">
        <f t="shared" si="207"/>
        <v>989000</v>
      </c>
      <c r="J644" s="37" t="s">
        <v>240</v>
      </c>
      <c r="K644" s="33"/>
      <c r="L644" s="9">
        <f t="shared" si="201"/>
        <v>0</v>
      </c>
      <c r="M644" s="9"/>
      <c r="N644" s="9"/>
      <c r="O644" s="9">
        <f t="shared" si="202"/>
        <v>989000</v>
      </c>
      <c r="P644" s="9">
        <v>989000</v>
      </c>
      <c r="Q644" s="9"/>
      <c r="R644" s="9">
        <f t="shared" si="203"/>
        <v>0</v>
      </c>
      <c r="S644" s="9"/>
      <c r="T644" s="9"/>
      <c r="U644" s="9">
        <f t="shared" si="204"/>
        <v>0</v>
      </c>
      <c r="V644" s="9"/>
      <c r="W644" s="9"/>
      <c r="X644" s="9">
        <f t="shared" si="205"/>
        <v>0</v>
      </c>
      <c r="Y644" s="9"/>
      <c r="Z644" s="9"/>
      <c r="AA644" s="10">
        <f t="shared" si="206"/>
        <v>0</v>
      </c>
      <c r="AB644" s="11">
        <v>46008</v>
      </c>
    </row>
    <row r="645" spans="1:28" ht="15.75" x14ac:dyDescent="0.25">
      <c r="A645" s="39">
        <v>46008</v>
      </c>
      <c r="B645" s="33" t="s">
        <v>557</v>
      </c>
      <c r="C645" s="33"/>
      <c r="D645" s="33" t="s">
        <v>41</v>
      </c>
      <c r="E645" s="33" t="s">
        <v>150</v>
      </c>
      <c r="F645" s="33">
        <v>19.5</v>
      </c>
      <c r="G645" s="33" t="s">
        <v>51</v>
      </c>
      <c r="H645" s="33">
        <v>43000</v>
      </c>
      <c r="I645" s="33">
        <f t="shared" si="207"/>
        <v>838500</v>
      </c>
      <c r="J645" s="37" t="s">
        <v>240</v>
      </c>
      <c r="K645" s="33"/>
      <c r="L645" s="9">
        <f t="shared" si="201"/>
        <v>0</v>
      </c>
      <c r="M645" s="9"/>
      <c r="N645" s="9"/>
      <c r="O645" s="9">
        <f t="shared" si="202"/>
        <v>838500</v>
      </c>
      <c r="P645" s="9">
        <v>838500</v>
      </c>
      <c r="Q645" s="9"/>
      <c r="R645" s="9">
        <f t="shared" si="203"/>
        <v>0</v>
      </c>
      <c r="S645" s="9"/>
      <c r="T645" s="9"/>
      <c r="U645" s="9">
        <f t="shared" si="204"/>
        <v>0</v>
      </c>
      <c r="V645" s="9"/>
      <c r="W645" s="9"/>
      <c r="X645" s="9">
        <f t="shared" si="205"/>
        <v>0</v>
      </c>
      <c r="Y645" s="9"/>
      <c r="Z645" s="9"/>
      <c r="AA645" s="10">
        <f t="shared" si="206"/>
        <v>0</v>
      </c>
      <c r="AB645" s="11">
        <v>46008</v>
      </c>
    </row>
    <row r="646" spans="1:28" ht="15.75" x14ac:dyDescent="0.25">
      <c r="A646" s="39">
        <v>46008</v>
      </c>
      <c r="B646" s="33" t="s">
        <v>412</v>
      </c>
      <c r="C646" s="33"/>
      <c r="D646" s="33" t="s">
        <v>41</v>
      </c>
      <c r="E646" s="33" t="s">
        <v>166</v>
      </c>
      <c r="F646" s="33">
        <v>1</v>
      </c>
      <c r="G646" s="33" t="s">
        <v>23</v>
      </c>
      <c r="H646" s="33">
        <v>400000</v>
      </c>
      <c r="I646" s="33">
        <f t="shared" si="207"/>
        <v>400000</v>
      </c>
      <c r="J646" s="37" t="s">
        <v>241</v>
      </c>
      <c r="K646" s="33"/>
      <c r="L646" s="9">
        <f t="shared" si="201"/>
        <v>0</v>
      </c>
      <c r="M646" s="9"/>
      <c r="N646" s="9"/>
      <c r="O646" s="9">
        <f t="shared" si="202"/>
        <v>0</v>
      </c>
      <c r="P646" s="9"/>
      <c r="Q646" s="9"/>
      <c r="R646" s="9">
        <f t="shared" si="203"/>
        <v>400000</v>
      </c>
      <c r="S646" s="9">
        <v>400000</v>
      </c>
      <c r="T646" s="9"/>
      <c r="U646" s="9">
        <f t="shared" si="204"/>
        <v>0</v>
      </c>
      <c r="V646" s="9"/>
      <c r="W646" s="9"/>
      <c r="X646" s="9">
        <f t="shared" si="205"/>
        <v>0</v>
      </c>
      <c r="Y646" s="9"/>
      <c r="Z646" s="9"/>
      <c r="AA646" s="10">
        <f t="shared" si="206"/>
        <v>0</v>
      </c>
      <c r="AB646" s="11">
        <v>46008</v>
      </c>
    </row>
    <row r="647" spans="1:28" ht="15.75" x14ac:dyDescent="0.25">
      <c r="A647" s="39">
        <v>46008</v>
      </c>
      <c r="B647" s="33" t="s">
        <v>1013</v>
      </c>
      <c r="C647" s="33"/>
      <c r="D647" s="33" t="s">
        <v>31</v>
      </c>
      <c r="E647" s="33" t="s">
        <v>137</v>
      </c>
      <c r="F647" s="33">
        <v>1</v>
      </c>
      <c r="G647" s="33" t="s">
        <v>138</v>
      </c>
      <c r="H647" s="33">
        <v>900000</v>
      </c>
      <c r="I647" s="33">
        <f t="shared" si="207"/>
        <v>900000</v>
      </c>
      <c r="J647" s="37" t="s">
        <v>241</v>
      </c>
      <c r="K647" s="33"/>
      <c r="L647" s="9">
        <f t="shared" si="201"/>
        <v>900000</v>
      </c>
      <c r="M647" s="9">
        <v>900000</v>
      </c>
      <c r="N647" s="9"/>
      <c r="O647" s="9">
        <f t="shared" si="202"/>
        <v>0</v>
      </c>
      <c r="P647" s="9"/>
      <c r="Q647" s="9"/>
      <c r="R647" s="9">
        <f t="shared" si="203"/>
        <v>0</v>
      </c>
      <c r="S647" s="9"/>
      <c r="T647" s="9"/>
      <c r="U647" s="9">
        <f t="shared" si="204"/>
        <v>0</v>
      </c>
      <c r="V647" s="9"/>
      <c r="W647" s="9"/>
      <c r="X647" s="9">
        <f t="shared" si="205"/>
        <v>0</v>
      </c>
      <c r="Y647" s="9"/>
      <c r="Z647" s="9"/>
      <c r="AA647" s="10">
        <f t="shared" si="206"/>
        <v>0</v>
      </c>
      <c r="AB647" s="11">
        <v>46008</v>
      </c>
    </row>
    <row r="648" spans="1:28" ht="15.75" x14ac:dyDescent="0.25">
      <c r="A648" s="39">
        <v>46008</v>
      </c>
      <c r="B648" s="33" t="s">
        <v>701</v>
      </c>
      <c r="C648" s="33"/>
      <c r="D648" s="33" t="s">
        <v>1326</v>
      </c>
      <c r="E648" s="33" t="s">
        <v>468</v>
      </c>
      <c r="F648" s="33">
        <v>68.2</v>
      </c>
      <c r="G648" s="33" t="s">
        <v>51</v>
      </c>
      <c r="H648" s="33">
        <v>43000</v>
      </c>
      <c r="I648" s="33">
        <f t="shared" si="207"/>
        <v>2932600</v>
      </c>
      <c r="J648" s="37" t="s">
        <v>240</v>
      </c>
      <c r="K648" s="33"/>
      <c r="L648" s="9">
        <f t="shared" si="201"/>
        <v>0</v>
      </c>
      <c r="M648" s="9"/>
      <c r="N648" s="9"/>
      <c r="O648" s="9">
        <f t="shared" si="202"/>
        <v>2932600</v>
      </c>
      <c r="P648" s="9">
        <v>2932600</v>
      </c>
      <c r="Q648" s="9"/>
      <c r="R648" s="9">
        <f t="shared" si="203"/>
        <v>0</v>
      </c>
      <c r="S648" s="9"/>
      <c r="T648" s="9"/>
      <c r="U648" s="9">
        <f t="shared" si="204"/>
        <v>0</v>
      </c>
      <c r="V648" s="9"/>
      <c r="W648" s="9"/>
      <c r="X648" s="9">
        <f t="shared" si="205"/>
        <v>0</v>
      </c>
      <c r="Y648" s="9"/>
      <c r="Z648" s="9"/>
      <c r="AA648" s="10">
        <f t="shared" si="206"/>
        <v>0</v>
      </c>
      <c r="AB648" s="11">
        <v>46009</v>
      </c>
    </row>
    <row r="649" spans="1:28" ht="15.75" x14ac:dyDescent="0.25">
      <c r="A649" s="39">
        <v>46008</v>
      </c>
      <c r="B649" s="33" t="s">
        <v>701</v>
      </c>
      <c r="C649" s="33"/>
      <c r="D649" s="33" t="s">
        <v>1326</v>
      </c>
      <c r="E649" s="33" t="s">
        <v>467</v>
      </c>
      <c r="F649" s="33">
        <v>68.2</v>
      </c>
      <c r="G649" s="33" t="s">
        <v>51</v>
      </c>
      <c r="H649" s="33">
        <v>43000</v>
      </c>
      <c r="I649" s="33">
        <f t="shared" si="207"/>
        <v>2932600</v>
      </c>
      <c r="J649" s="37" t="s">
        <v>240</v>
      </c>
      <c r="K649" s="33"/>
      <c r="L649" s="9">
        <f t="shared" si="201"/>
        <v>0</v>
      </c>
      <c r="M649" s="9"/>
      <c r="N649" s="9"/>
      <c r="O649" s="9">
        <f t="shared" si="202"/>
        <v>2932600</v>
      </c>
      <c r="P649" s="9">
        <v>2932600</v>
      </c>
      <c r="Q649" s="9"/>
      <c r="R649" s="9">
        <f t="shared" si="203"/>
        <v>0</v>
      </c>
      <c r="S649" s="9"/>
      <c r="T649" s="9"/>
      <c r="U649" s="9">
        <f t="shared" si="204"/>
        <v>0</v>
      </c>
      <c r="V649" s="9"/>
      <c r="W649" s="9"/>
      <c r="X649" s="9">
        <f t="shared" si="205"/>
        <v>0</v>
      </c>
      <c r="Y649" s="9"/>
      <c r="Z649" s="9"/>
      <c r="AA649" s="10">
        <f t="shared" si="206"/>
        <v>0</v>
      </c>
      <c r="AB649" s="11">
        <v>46009</v>
      </c>
    </row>
    <row r="650" spans="1:28" ht="15.75" x14ac:dyDescent="0.25">
      <c r="A650" s="39">
        <v>46008</v>
      </c>
      <c r="B650" s="33" t="s">
        <v>701</v>
      </c>
      <c r="C650" s="33"/>
      <c r="D650" s="33" t="s">
        <v>1326</v>
      </c>
      <c r="E650" s="33" t="s">
        <v>110</v>
      </c>
      <c r="F650" s="33">
        <v>1200</v>
      </c>
      <c r="G650" s="33" t="s">
        <v>29</v>
      </c>
      <c r="H650" s="33">
        <v>1900</v>
      </c>
      <c r="I650" s="33">
        <f t="shared" si="207"/>
        <v>2280000</v>
      </c>
      <c r="J650" s="37" t="s">
        <v>240</v>
      </c>
      <c r="K650" s="33" t="s">
        <v>1283</v>
      </c>
      <c r="L650" s="9">
        <f t="shared" si="201"/>
        <v>0</v>
      </c>
      <c r="M650" s="9"/>
      <c r="N650" s="9"/>
      <c r="O650" s="9">
        <f t="shared" si="202"/>
        <v>2280000</v>
      </c>
      <c r="P650" s="9">
        <v>2280000</v>
      </c>
      <c r="Q650" s="9"/>
      <c r="R650" s="9">
        <f t="shared" si="203"/>
        <v>0</v>
      </c>
      <c r="S650" s="9"/>
      <c r="T650" s="9"/>
      <c r="U650" s="9">
        <f t="shared" si="204"/>
        <v>0</v>
      </c>
      <c r="V650" s="9"/>
      <c r="W650" s="9"/>
      <c r="X650" s="9">
        <f t="shared" si="205"/>
        <v>0</v>
      </c>
      <c r="Y650" s="9"/>
      <c r="Z650" s="9"/>
      <c r="AA650" s="10">
        <f t="shared" si="206"/>
        <v>0</v>
      </c>
      <c r="AB650" s="11">
        <v>46010</v>
      </c>
    </row>
    <row r="651" spans="1:28" ht="15.75" x14ac:dyDescent="0.25">
      <c r="A651" s="39">
        <v>46008</v>
      </c>
      <c r="B651" s="33" t="s">
        <v>704</v>
      </c>
      <c r="C651" s="33"/>
      <c r="D651" s="33" t="s">
        <v>31</v>
      </c>
      <c r="E651" s="33" t="s">
        <v>76</v>
      </c>
      <c r="F651" s="33">
        <v>5</v>
      </c>
      <c r="G651" s="33" t="s">
        <v>51</v>
      </c>
      <c r="H651" s="33">
        <v>82000</v>
      </c>
      <c r="I651" s="33">
        <f t="shared" si="207"/>
        <v>410000</v>
      </c>
      <c r="J651" s="37" t="s">
        <v>241</v>
      </c>
      <c r="K651" s="33"/>
      <c r="L651" s="9">
        <f t="shared" si="201"/>
        <v>410000</v>
      </c>
      <c r="M651" s="9">
        <v>410000</v>
      </c>
      <c r="N651" s="9"/>
      <c r="O651" s="9">
        <f t="shared" si="202"/>
        <v>0</v>
      </c>
      <c r="P651" s="9"/>
      <c r="Q651" s="9"/>
      <c r="R651" s="9">
        <f t="shared" si="203"/>
        <v>0</v>
      </c>
      <c r="S651" s="9"/>
      <c r="T651" s="9"/>
      <c r="U651" s="9">
        <f t="shared" si="204"/>
        <v>0</v>
      </c>
      <c r="V651" s="9"/>
      <c r="W651" s="9"/>
      <c r="X651" s="9">
        <f t="shared" si="205"/>
        <v>0</v>
      </c>
      <c r="Y651" s="9"/>
      <c r="Z651" s="9"/>
      <c r="AA651" s="10">
        <f t="shared" si="206"/>
        <v>0</v>
      </c>
      <c r="AB651" s="11">
        <v>46008</v>
      </c>
    </row>
    <row r="652" spans="1:28" ht="15.75" x14ac:dyDescent="0.25">
      <c r="A652" s="39">
        <v>46008</v>
      </c>
      <c r="B652" s="33" t="s">
        <v>704</v>
      </c>
      <c r="C652" s="33"/>
      <c r="D652" s="33" t="s">
        <v>31</v>
      </c>
      <c r="E652" s="33" t="s">
        <v>78</v>
      </c>
      <c r="F652" s="33">
        <v>5</v>
      </c>
      <c r="G652" s="33" t="s">
        <v>51</v>
      </c>
      <c r="H652" s="33">
        <v>82000</v>
      </c>
      <c r="I652" s="33">
        <f t="shared" si="207"/>
        <v>410000</v>
      </c>
      <c r="J652" s="37" t="s">
        <v>241</v>
      </c>
      <c r="K652" s="33"/>
      <c r="L652" s="9">
        <f t="shared" si="201"/>
        <v>410000</v>
      </c>
      <c r="M652" s="9">
        <v>410000</v>
      </c>
      <c r="N652" s="9"/>
      <c r="O652" s="9">
        <f t="shared" si="202"/>
        <v>0</v>
      </c>
      <c r="P652" s="9"/>
      <c r="Q652" s="9"/>
      <c r="R652" s="9">
        <f t="shared" si="203"/>
        <v>0</v>
      </c>
      <c r="S652" s="9"/>
      <c r="T652" s="9"/>
      <c r="U652" s="9">
        <f t="shared" si="204"/>
        <v>0</v>
      </c>
      <c r="V652" s="9"/>
      <c r="W652" s="9"/>
      <c r="X652" s="9">
        <f t="shared" si="205"/>
        <v>0</v>
      </c>
      <c r="Y652" s="9"/>
      <c r="Z652" s="9"/>
      <c r="AA652" s="10">
        <f t="shared" si="206"/>
        <v>0</v>
      </c>
      <c r="AB652" s="11">
        <v>46008</v>
      </c>
    </row>
    <row r="653" spans="1:28" ht="15.75" x14ac:dyDescent="0.25">
      <c r="A653" s="39">
        <v>46008</v>
      </c>
      <c r="B653" s="33" t="s">
        <v>704</v>
      </c>
      <c r="C653" s="33"/>
      <c r="D653" s="33" t="s">
        <v>31</v>
      </c>
      <c r="E653" s="33" t="s">
        <v>311</v>
      </c>
      <c r="F653" s="33">
        <v>5</v>
      </c>
      <c r="G653" s="33" t="s">
        <v>51</v>
      </c>
      <c r="H653" s="33">
        <v>82000</v>
      </c>
      <c r="I653" s="33">
        <f t="shared" si="207"/>
        <v>410000</v>
      </c>
      <c r="J653" s="37" t="s">
        <v>241</v>
      </c>
      <c r="K653" s="33"/>
      <c r="L653" s="9">
        <f t="shared" si="201"/>
        <v>410000</v>
      </c>
      <c r="M653" s="9">
        <v>410000</v>
      </c>
      <c r="N653" s="9"/>
      <c r="O653" s="9">
        <f t="shared" si="202"/>
        <v>0</v>
      </c>
      <c r="P653" s="9"/>
      <c r="Q653" s="9"/>
      <c r="R653" s="9">
        <f t="shared" si="203"/>
        <v>0</v>
      </c>
      <c r="S653" s="9"/>
      <c r="T653" s="9"/>
      <c r="U653" s="9">
        <f t="shared" si="204"/>
        <v>0</v>
      </c>
      <c r="V653" s="9"/>
      <c r="W653" s="9"/>
      <c r="X653" s="9">
        <f t="shared" si="205"/>
        <v>0</v>
      </c>
      <c r="Y653" s="9"/>
      <c r="Z653" s="9"/>
      <c r="AA653" s="10">
        <f t="shared" si="206"/>
        <v>0</v>
      </c>
      <c r="AB653" s="11">
        <v>46008</v>
      </c>
    </row>
    <row r="654" spans="1:28" ht="15.75" x14ac:dyDescent="0.25">
      <c r="A654" s="39">
        <v>46008</v>
      </c>
      <c r="B654" s="33" t="s">
        <v>704</v>
      </c>
      <c r="C654" s="33"/>
      <c r="D654" s="33" t="s">
        <v>31</v>
      </c>
      <c r="E654" s="33" t="s">
        <v>86</v>
      </c>
      <c r="F654" s="33">
        <v>25</v>
      </c>
      <c r="G654" s="33" t="s">
        <v>51</v>
      </c>
      <c r="H654" s="33">
        <v>120000</v>
      </c>
      <c r="I654" s="33">
        <f t="shared" si="207"/>
        <v>3000000</v>
      </c>
      <c r="J654" s="37" t="s">
        <v>241</v>
      </c>
      <c r="K654" s="33"/>
      <c r="L654" s="9">
        <f t="shared" si="201"/>
        <v>3000000</v>
      </c>
      <c r="M654" s="9">
        <v>3000000</v>
      </c>
      <c r="N654" s="9"/>
      <c r="O654" s="9">
        <f t="shared" si="202"/>
        <v>0</v>
      </c>
      <c r="P654" s="9"/>
      <c r="Q654" s="9"/>
      <c r="R654" s="9">
        <f t="shared" si="203"/>
        <v>0</v>
      </c>
      <c r="S654" s="9"/>
      <c r="T654" s="9"/>
      <c r="U654" s="9">
        <f t="shared" si="204"/>
        <v>0</v>
      </c>
      <c r="V654" s="9"/>
      <c r="W654" s="9"/>
      <c r="X654" s="9">
        <f t="shared" si="205"/>
        <v>0</v>
      </c>
      <c r="Y654" s="9"/>
      <c r="Z654" s="9"/>
      <c r="AA654" s="10">
        <f t="shared" si="206"/>
        <v>0</v>
      </c>
      <c r="AB654" s="11">
        <v>46008</v>
      </c>
    </row>
    <row r="655" spans="1:28" ht="15.75" x14ac:dyDescent="0.25">
      <c r="A655" s="39">
        <v>46008</v>
      </c>
      <c r="B655" s="33" t="s">
        <v>704</v>
      </c>
      <c r="C655" s="33"/>
      <c r="D655" s="33" t="s">
        <v>31</v>
      </c>
      <c r="E655" s="33" t="s">
        <v>407</v>
      </c>
      <c r="F655" s="33">
        <v>8</v>
      </c>
      <c r="G655" s="33" t="s">
        <v>33</v>
      </c>
      <c r="H655" s="33">
        <v>300000</v>
      </c>
      <c r="I655" s="33">
        <f t="shared" si="207"/>
        <v>2400000</v>
      </c>
      <c r="J655" s="37" t="s">
        <v>241</v>
      </c>
      <c r="K655" s="33"/>
      <c r="L655" s="9">
        <f t="shared" si="201"/>
        <v>2400000</v>
      </c>
      <c r="M655" s="9">
        <v>2400000</v>
      </c>
      <c r="N655" s="9"/>
      <c r="O655" s="9">
        <f t="shared" si="202"/>
        <v>0</v>
      </c>
      <c r="P655" s="9"/>
      <c r="Q655" s="9"/>
      <c r="R655" s="9">
        <f t="shared" si="203"/>
        <v>0</v>
      </c>
      <c r="S655" s="9"/>
      <c r="T655" s="9"/>
      <c r="U655" s="9">
        <f t="shared" si="204"/>
        <v>0</v>
      </c>
      <c r="V655" s="9"/>
      <c r="W655" s="9"/>
      <c r="X655" s="9">
        <f t="shared" si="205"/>
        <v>0</v>
      </c>
      <c r="Y655" s="9"/>
      <c r="Z655" s="9"/>
      <c r="AA655" s="10">
        <f t="shared" si="206"/>
        <v>0</v>
      </c>
      <c r="AB655" s="11">
        <v>46008</v>
      </c>
    </row>
    <row r="656" spans="1:28" ht="15.75" x14ac:dyDescent="0.25">
      <c r="A656" s="39">
        <v>46008</v>
      </c>
      <c r="B656" s="33" t="s">
        <v>550</v>
      </c>
      <c r="C656" s="33"/>
      <c r="D656" s="33" t="s">
        <v>1326</v>
      </c>
      <c r="E656" s="33" t="s">
        <v>95</v>
      </c>
      <c r="F656" s="33">
        <v>2000</v>
      </c>
      <c r="G656" s="33" t="s">
        <v>29</v>
      </c>
      <c r="H656" s="33">
        <v>3600</v>
      </c>
      <c r="I656" s="33">
        <f t="shared" si="207"/>
        <v>7200000</v>
      </c>
      <c r="J656" s="37" t="s">
        <v>240</v>
      </c>
      <c r="K656" s="33"/>
      <c r="L656" s="9">
        <f t="shared" si="201"/>
        <v>0</v>
      </c>
      <c r="M656" s="9"/>
      <c r="N656" s="9"/>
      <c r="O656" s="9">
        <f t="shared" si="202"/>
        <v>7200000</v>
      </c>
      <c r="P656" s="9">
        <v>7200000</v>
      </c>
      <c r="Q656" s="9"/>
      <c r="R656" s="9">
        <f t="shared" si="203"/>
        <v>0</v>
      </c>
      <c r="S656" s="9"/>
      <c r="T656" s="9"/>
      <c r="U656" s="9">
        <f t="shared" si="204"/>
        <v>0</v>
      </c>
      <c r="V656" s="9"/>
      <c r="W656" s="9"/>
      <c r="X656" s="9">
        <f t="shared" si="205"/>
        <v>0</v>
      </c>
      <c r="Y656" s="9"/>
      <c r="Z656" s="9"/>
      <c r="AA656" s="10">
        <f t="shared" si="206"/>
        <v>0</v>
      </c>
      <c r="AB656" s="11">
        <v>46008</v>
      </c>
    </row>
    <row r="657" spans="1:28" ht="15.75" x14ac:dyDescent="0.25">
      <c r="A657" s="39">
        <v>46008</v>
      </c>
      <c r="B657" s="33" t="s">
        <v>217</v>
      </c>
      <c r="C657" s="33"/>
      <c r="D657" s="33" t="s">
        <v>41</v>
      </c>
      <c r="E657" s="33" t="s">
        <v>155</v>
      </c>
      <c r="F657" s="33">
        <v>200</v>
      </c>
      <c r="G657" s="33" t="s">
        <v>29</v>
      </c>
      <c r="H657" s="33">
        <v>3800</v>
      </c>
      <c r="I657" s="33">
        <f t="shared" si="207"/>
        <v>760000</v>
      </c>
      <c r="J657" s="37" t="s">
        <v>241</v>
      </c>
      <c r="K657" s="33" t="s">
        <v>1288</v>
      </c>
      <c r="L657" s="9">
        <f t="shared" si="201"/>
        <v>0</v>
      </c>
      <c r="M657" s="9"/>
      <c r="N657" s="9"/>
      <c r="O657" s="9">
        <f t="shared" si="202"/>
        <v>0</v>
      </c>
      <c r="P657" s="9"/>
      <c r="Q657" s="9"/>
      <c r="R657" s="9">
        <f t="shared" si="203"/>
        <v>760000</v>
      </c>
      <c r="S657" s="9">
        <v>760000</v>
      </c>
      <c r="T657" s="9"/>
      <c r="U657" s="9">
        <f t="shared" si="204"/>
        <v>0</v>
      </c>
      <c r="V657" s="9"/>
      <c r="W657" s="9"/>
      <c r="X657" s="9">
        <f t="shared" si="205"/>
        <v>0</v>
      </c>
      <c r="Y657" s="9"/>
      <c r="Z657" s="9"/>
      <c r="AA657" s="10">
        <f t="shared" si="206"/>
        <v>0</v>
      </c>
      <c r="AB657" s="11">
        <v>46008</v>
      </c>
    </row>
    <row r="658" spans="1:28" ht="15.75" x14ac:dyDescent="0.25">
      <c r="A658" s="39">
        <v>46008</v>
      </c>
      <c r="B658" s="33" t="s">
        <v>264</v>
      </c>
      <c r="C658" s="33"/>
      <c r="D658" s="33" t="s">
        <v>31</v>
      </c>
      <c r="E658" s="33" t="s">
        <v>175</v>
      </c>
      <c r="F658" s="33">
        <v>700</v>
      </c>
      <c r="G658" s="33" t="s">
        <v>25</v>
      </c>
      <c r="H658" s="33">
        <v>1600</v>
      </c>
      <c r="I658" s="33">
        <f t="shared" si="207"/>
        <v>1120000</v>
      </c>
      <c r="J658" s="37" t="s">
        <v>240</v>
      </c>
      <c r="K658" s="33"/>
      <c r="L658" s="9">
        <f t="shared" si="201"/>
        <v>0</v>
      </c>
      <c r="M658" s="9"/>
      <c r="N658" s="9"/>
      <c r="O658" s="9">
        <f t="shared" si="202"/>
        <v>1120000</v>
      </c>
      <c r="P658" s="9">
        <v>1120000</v>
      </c>
      <c r="Q658" s="9"/>
      <c r="R658" s="9">
        <f t="shared" si="203"/>
        <v>0</v>
      </c>
      <c r="S658" s="9"/>
      <c r="T658" s="9"/>
      <c r="U658" s="9">
        <f t="shared" si="204"/>
        <v>0</v>
      </c>
      <c r="V658" s="9"/>
      <c r="W658" s="9"/>
      <c r="X658" s="9">
        <f t="shared" si="205"/>
        <v>0</v>
      </c>
      <c r="Y658" s="9"/>
      <c r="Z658" s="9"/>
      <c r="AA658" s="10">
        <f t="shared" si="206"/>
        <v>0</v>
      </c>
      <c r="AB658" s="11">
        <v>46008</v>
      </c>
    </row>
    <row r="659" spans="1:28" ht="15.75" x14ac:dyDescent="0.25">
      <c r="A659" s="39">
        <v>46008</v>
      </c>
      <c r="B659" s="33" t="s">
        <v>264</v>
      </c>
      <c r="C659" s="33"/>
      <c r="D659" s="33" t="s">
        <v>31</v>
      </c>
      <c r="E659" s="33" t="s">
        <v>137</v>
      </c>
      <c r="F659" s="33">
        <v>1</v>
      </c>
      <c r="G659" s="33" t="s">
        <v>138</v>
      </c>
      <c r="H659" s="33">
        <v>900000</v>
      </c>
      <c r="I659" s="33">
        <f t="shared" si="207"/>
        <v>900000</v>
      </c>
      <c r="J659" s="37" t="s">
        <v>240</v>
      </c>
      <c r="K659" s="33"/>
      <c r="L659" s="9">
        <f t="shared" si="201"/>
        <v>0</v>
      </c>
      <c r="M659" s="9"/>
      <c r="N659" s="9"/>
      <c r="O659" s="9">
        <f t="shared" si="202"/>
        <v>900000</v>
      </c>
      <c r="P659" s="9">
        <v>900000</v>
      </c>
      <c r="Q659" s="9"/>
      <c r="R659" s="9">
        <f t="shared" si="203"/>
        <v>0</v>
      </c>
      <c r="S659" s="9"/>
      <c r="T659" s="9"/>
      <c r="U659" s="9">
        <f t="shared" si="204"/>
        <v>0</v>
      </c>
      <c r="V659" s="9"/>
      <c r="W659" s="9"/>
      <c r="X659" s="9">
        <f t="shared" si="205"/>
        <v>0</v>
      </c>
      <c r="Y659" s="9"/>
      <c r="Z659" s="9"/>
      <c r="AA659" s="10">
        <f t="shared" si="206"/>
        <v>0</v>
      </c>
      <c r="AB659" s="11">
        <v>46008</v>
      </c>
    </row>
    <row r="660" spans="1:28" ht="15.75" x14ac:dyDescent="0.25">
      <c r="A660" s="32">
        <v>46008</v>
      </c>
      <c r="B660" s="33" t="s">
        <v>264</v>
      </c>
      <c r="C660" s="33"/>
      <c r="D660" s="33" t="s">
        <v>31</v>
      </c>
      <c r="E660" s="33" t="s">
        <v>915</v>
      </c>
      <c r="F660" s="33">
        <v>12.3</v>
      </c>
      <c r="G660" s="33" t="s">
        <v>51</v>
      </c>
      <c r="H660" s="33">
        <v>200000</v>
      </c>
      <c r="I660" s="33">
        <f t="shared" si="207"/>
        <v>2460000</v>
      </c>
      <c r="J660" s="37" t="s">
        <v>240</v>
      </c>
      <c r="K660" s="33"/>
      <c r="L660" s="9">
        <f t="shared" si="201"/>
        <v>0</v>
      </c>
      <c r="M660" s="9"/>
      <c r="N660" s="9"/>
      <c r="O660" s="9">
        <f t="shared" si="202"/>
        <v>2460000</v>
      </c>
      <c r="P660" s="9">
        <v>2460000</v>
      </c>
      <c r="Q660" s="9"/>
      <c r="R660" s="9">
        <f t="shared" si="203"/>
        <v>0</v>
      </c>
      <c r="S660" s="9"/>
      <c r="T660" s="9"/>
      <c r="U660" s="9">
        <f t="shared" si="204"/>
        <v>0</v>
      </c>
      <c r="V660" s="9"/>
      <c r="W660" s="9"/>
      <c r="X660" s="9">
        <f t="shared" si="205"/>
        <v>0</v>
      </c>
      <c r="Y660" s="9"/>
      <c r="Z660" s="9"/>
      <c r="AA660" s="10">
        <f t="shared" si="206"/>
        <v>0</v>
      </c>
      <c r="AB660" s="11">
        <v>46008</v>
      </c>
    </row>
    <row r="661" spans="1:28" ht="15.75" x14ac:dyDescent="0.25">
      <c r="A661" s="32">
        <v>46008</v>
      </c>
      <c r="B661" s="33" t="s">
        <v>1233</v>
      </c>
      <c r="C661" s="33"/>
      <c r="D661" s="33" t="s">
        <v>31</v>
      </c>
      <c r="E661" s="33" t="s">
        <v>123</v>
      </c>
      <c r="F661" s="33">
        <v>10</v>
      </c>
      <c r="G661" s="33" t="s">
        <v>51</v>
      </c>
      <c r="H661" s="33">
        <v>100000</v>
      </c>
      <c r="I661" s="33">
        <f t="shared" si="207"/>
        <v>1000000</v>
      </c>
      <c r="J661" s="37" t="s">
        <v>241</v>
      </c>
      <c r="K661" s="33"/>
      <c r="L661" s="9">
        <f t="shared" si="201"/>
        <v>0</v>
      </c>
      <c r="M661" s="9"/>
      <c r="N661" s="9"/>
      <c r="O661" s="9">
        <f t="shared" si="202"/>
        <v>0</v>
      </c>
      <c r="P661" s="9"/>
      <c r="Q661" s="9"/>
      <c r="R661" s="9">
        <f t="shared" si="203"/>
        <v>0</v>
      </c>
      <c r="S661" s="9"/>
      <c r="T661" s="9"/>
      <c r="U661" s="9">
        <f t="shared" si="204"/>
        <v>1000000</v>
      </c>
      <c r="V661" s="9">
        <v>1000000</v>
      </c>
      <c r="W661" s="9"/>
      <c r="X661" s="9">
        <f t="shared" si="205"/>
        <v>0</v>
      </c>
      <c r="Y661" s="9"/>
      <c r="Z661" s="9"/>
      <c r="AA661" s="10">
        <f t="shared" si="206"/>
        <v>0</v>
      </c>
      <c r="AB661" s="11">
        <v>46008</v>
      </c>
    </row>
    <row r="662" spans="1:28" ht="15.75" x14ac:dyDescent="0.25">
      <c r="A662" s="39">
        <v>46008</v>
      </c>
      <c r="B662" s="33" t="s">
        <v>243</v>
      </c>
      <c r="C662" s="33"/>
      <c r="D662" s="33" t="s">
        <v>31</v>
      </c>
      <c r="E662" s="33" t="s">
        <v>155</v>
      </c>
      <c r="F662" s="33">
        <v>100</v>
      </c>
      <c r="G662" s="33" t="s">
        <v>29</v>
      </c>
      <c r="H662" s="33">
        <v>4000</v>
      </c>
      <c r="I662" s="33">
        <f t="shared" si="207"/>
        <v>400000</v>
      </c>
      <c r="J662" s="37" t="s">
        <v>241</v>
      </c>
      <c r="K662" s="33"/>
      <c r="L662" s="9">
        <f t="shared" si="201"/>
        <v>0</v>
      </c>
      <c r="M662" s="9"/>
      <c r="N662" s="9"/>
      <c r="O662" s="9">
        <f t="shared" si="202"/>
        <v>0</v>
      </c>
      <c r="P662" s="9"/>
      <c r="Q662" s="9"/>
      <c r="R662" s="9">
        <f t="shared" si="203"/>
        <v>0</v>
      </c>
      <c r="S662" s="9"/>
      <c r="T662" s="9"/>
      <c r="U662" s="9">
        <f t="shared" si="204"/>
        <v>400000</v>
      </c>
      <c r="V662" s="9">
        <v>400000</v>
      </c>
      <c r="W662" s="9"/>
      <c r="X662" s="9">
        <f t="shared" si="205"/>
        <v>0</v>
      </c>
      <c r="Y662" s="9"/>
      <c r="Z662" s="9"/>
      <c r="AA662" s="10">
        <f t="shared" si="206"/>
        <v>0</v>
      </c>
      <c r="AB662" s="11">
        <v>46008</v>
      </c>
    </row>
    <row r="663" spans="1:28" ht="15.75" x14ac:dyDescent="0.25">
      <c r="A663" s="39">
        <v>46008</v>
      </c>
      <c r="B663" s="33" t="s">
        <v>92</v>
      </c>
      <c r="C663" s="33"/>
      <c r="D663" s="33" t="s">
        <v>31</v>
      </c>
      <c r="E663" s="33" t="s">
        <v>297</v>
      </c>
      <c r="F663" s="33">
        <v>10400</v>
      </c>
      <c r="G663" s="33" t="s">
        <v>29</v>
      </c>
      <c r="H663" s="33">
        <v>1800</v>
      </c>
      <c r="I663" s="33">
        <f t="shared" si="207"/>
        <v>18720000</v>
      </c>
      <c r="J663" s="37" t="s">
        <v>240</v>
      </c>
      <c r="K663" s="33" t="s">
        <v>1288</v>
      </c>
      <c r="L663" s="9">
        <f t="shared" si="201"/>
        <v>0</v>
      </c>
      <c r="M663" s="9"/>
      <c r="N663" s="9"/>
      <c r="O663" s="9">
        <f t="shared" si="202"/>
        <v>18720000</v>
      </c>
      <c r="P663" s="9">
        <v>18720000</v>
      </c>
      <c r="Q663" s="9"/>
      <c r="R663" s="9">
        <f t="shared" si="203"/>
        <v>0</v>
      </c>
      <c r="S663" s="9"/>
      <c r="T663" s="9"/>
      <c r="U663" s="9">
        <f t="shared" si="204"/>
        <v>0</v>
      </c>
      <c r="V663" s="9"/>
      <c r="W663" s="9"/>
      <c r="X663" s="9">
        <f t="shared" si="205"/>
        <v>0</v>
      </c>
      <c r="Y663" s="9"/>
      <c r="Z663" s="9"/>
      <c r="AA663" s="10">
        <f t="shared" si="206"/>
        <v>0</v>
      </c>
      <c r="AB663" s="11">
        <v>46009</v>
      </c>
    </row>
    <row r="664" spans="1:28" ht="15.75" x14ac:dyDescent="0.25">
      <c r="A664" s="39">
        <v>46008</v>
      </c>
      <c r="B664" s="33" t="s">
        <v>258</v>
      </c>
      <c r="C664" s="33"/>
      <c r="D664" s="33" t="s">
        <v>31</v>
      </c>
      <c r="E664" s="33" t="s">
        <v>86</v>
      </c>
      <c r="F664" s="33">
        <v>250</v>
      </c>
      <c r="G664" s="33" t="s">
        <v>51</v>
      </c>
      <c r="H664" s="33">
        <v>105000</v>
      </c>
      <c r="I664" s="33">
        <f t="shared" si="207"/>
        <v>26250000</v>
      </c>
      <c r="J664" s="37" t="s">
        <v>240</v>
      </c>
      <c r="K664" s="33" t="s">
        <v>1288</v>
      </c>
      <c r="L664" s="9">
        <f t="shared" si="201"/>
        <v>0</v>
      </c>
      <c r="M664" s="9"/>
      <c r="N664" s="9"/>
      <c r="O664" s="9">
        <f t="shared" si="202"/>
        <v>26250000</v>
      </c>
      <c r="P664" s="9">
        <v>26250000</v>
      </c>
      <c r="Q664" s="9"/>
      <c r="R664" s="9">
        <f t="shared" si="203"/>
        <v>0</v>
      </c>
      <c r="S664" s="9"/>
      <c r="T664" s="9"/>
      <c r="U664" s="9">
        <f t="shared" si="204"/>
        <v>0</v>
      </c>
      <c r="V664" s="9"/>
      <c r="W664" s="9"/>
      <c r="X664" s="9">
        <f t="shared" si="205"/>
        <v>0</v>
      </c>
      <c r="Y664" s="9"/>
      <c r="Z664" s="9"/>
      <c r="AA664" s="10">
        <f t="shared" si="206"/>
        <v>0</v>
      </c>
      <c r="AB664" s="11">
        <v>46014</v>
      </c>
    </row>
    <row r="665" spans="1:28" ht="15.75" x14ac:dyDescent="0.25">
      <c r="A665" s="39">
        <v>46008</v>
      </c>
      <c r="B665" s="33" t="s">
        <v>663</v>
      </c>
      <c r="C665" s="33"/>
      <c r="D665" s="33" t="s">
        <v>41</v>
      </c>
      <c r="E665" s="33" t="s">
        <v>86</v>
      </c>
      <c r="F665" s="33">
        <v>25</v>
      </c>
      <c r="G665" s="33" t="s">
        <v>51</v>
      </c>
      <c r="H665" s="33">
        <v>95400</v>
      </c>
      <c r="I665" s="33">
        <f t="shared" si="207"/>
        <v>2385000</v>
      </c>
      <c r="J665" s="82" t="s">
        <v>38</v>
      </c>
      <c r="K665" s="130" t="s">
        <v>1288</v>
      </c>
      <c r="L665" s="9">
        <f t="shared" si="201"/>
        <v>0</v>
      </c>
      <c r="M665" s="9"/>
      <c r="N665" s="9"/>
      <c r="O665" s="9">
        <f t="shared" si="202"/>
        <v>0</v>
      </c>
      <c r="P665" s="9"/>
      <c r="Q665" s="9"/>
      <c r="R665" s="9">
        <f t="shared" si="203"/>
        <v>0</v>
      </c>
      <c r="S665" s="9"/>
      <c r="T665" s="9"/>
      <c r="U665" s="9">
        <f t="shared" si="204"/>
        <v>0</v>
      </c>
      <c r="V665" s="9"/>
      <c r="W665" s="9"/>
      <c r="X665" s="9">
        <f t="shared" si="205"/>
        <v>0</v>
      </c>
      <c r="Y665" s="9"/>
      <c r="Z665" s="9"/>
      <c r="AA665" s="10">
        <f t="shared" si="206"/>
        <v>2385000</v>
      </c>
      <c r="AB665" s="11"/>
    </row>
    <row r="666" spans="1:28" ht="16.5" thickBot="1" x14ac:dyDescent="0.3">
      <c r="A666" s="61">
        <v>46008</v>
      </c>
      <c r="B666" s="104" t="s">
        <v>253</v>
      </c>
      <c r="C666" s="104"/>
      <c r="D666" s="104" t="s">
        <v>41</v>
      </c>
      <c r="E666" s="104" t="s">
        <v>175</v>
      </c>
      <c r="F666" s="104">
        <v>200</v>
      </c>
      <c r="G666" s="104" t="s">
        <v>25</v>
      </c>
      <c r="H666" s="104">
        <v>1600</v>
      </c>
      <c r="I666" s="62">
        <f t="shared" si="207"/>
        <v>320000</v>
      </c>
      <c r="J666" s="100" t="s">
        <v>240</v>
      </c>
      <c r="K666" s="104"/>
      <c r="L666" s="97">
        <f t="shared" ref="L666:L667" si="208">M666+N666</f>
        <v>0</v>
      </c>
      <c r="M666" s="97"/>
      <c r="N666" s="97"/>
      <c r="O666" s="97">
        <f t="shared" ref="O666:O667" si="209">P666+Q666</f>
        <v>320000</v>
      </c>
      <c r="P666" s="97">
        <v>320000</v>
      </c>
      <c r="Q666" s="97"/>
      <c r="R666" s="97">
        <f t="shared" ref="R666:R667" si="210">S666+T666</f>
        <v>0</v>
      </c>
      <c r="S666" s="97"/>
      <c r="T666" s="97"/>
      <c r="U666" s="97">
        <f t="shared" ref="U666:U667" si="211">V666+W666</f>
        <v>0</v>
      </c>
      <c r="V666" s="97"/>
      <c r="W666" s="97"/>
      <c r="X666" s="97">
        <f t="shared" ref="X666:X667" si="212">Y666+Z666</f>
        <v>0</v>
      </c>
      <c r="Y666" s="97"/>
      <c r="Z666" s="97"/>
      <c r="AA666" s="98">
        <f t="shared" ref="AA666:AA667" si="213">C666+I666-L666-O666-U666-X666-R666</f>
        <v>0</v>
      </c>
      <c r="AB666" s="99">
        <v>46008</v>
      </c>
    </row>
    <row r="667" spans="1:28" ht="15.75" x14ac:dyDescent="0.25">
      <c r="A667" s="39">
        <v>46009</v>
      </c>
      <c r="B667" s="35" t="s">
        <v>253</v>
      </c>
      <c r="C667" s="35"/>
      <c r="D667" s="35" t="s">
        <v>41</v>
      </c>
      <c r="E667" s="35" t="s">
        <v>155</v>
      </c>
      <c r="F667" s="35">
        <v>700</v>
      </c>
      <c r="G667" s="35" t="s">
        <v>29</v>
      </c>
      <c r="H667" s="35">
        <v>3600</v>
      </c>
      <c r="I667" s="128">
        <f t="shared" si="207"/>
        <v>2520000</v>
      </c>
      <c r="J667" s="37" t="s">
        <v>241</v>
      </c>
      <c r="K667" s="35"/>
      <c r="L667" s="9">
        <f t="shared" si="208"/>
        <v>2520000</v>
      </c>
      <c r="M667" s="9">
        <v>2520000</v>
      </c>
      <c r="N667" s="9"/>
      <c r="O667" s="9">
        <f t="shared" si="209"/>
        <v>0</v>
      </c>
      <c r="P667" s="9"/>
      <c r="Q667" s="9"/>
      <c r="R667" s="9">
        <f t="shared" si="210"/>
        <v>0</v>
      </c>
      <c r="S667" s="9"/>
      <c r="T667" s="9"/>
      <c r="U667" s="9">
        <f t="shared" si="211"/>
        <v>0</v>
      </c>
      <c r="V667" s="9"/>
      <c r="W667" s="9"/>
      <c r="X667" s="9">
        <f t="shared" si="212"/>
        <v>0</v>
      </c>
      <c r="Y667" s="9"/>
      <c r="Z667" s="9"/>
      <c r="AA667" s="10">
        <f t="shared" si="213"/>
        <v>0</v>
      </c>
      <c r="AB667" s="11">
        <v>46009</v>
      </c>
    </row>
    <row r="668" spans="1:28" ht="15.75" x14ac:dyDescent="0.25">
      <c r="A668" s="39">
        <v>46009</v>
      </c>
      <c r="B668" s="35" t="s">
        <v>253</v>
      </c>
      <c r="C668" s="33"/>
      <c r="D668" s="35" t="s">
        <v>41</v>
      </c>
      <c r="E668" s="33" t="s">
        <v>95</v>
      </c>
      <c r="F668" s="33">
        <v>200</v>
      </c>
      <c r="G668" s="35" t="s">
        <v>29</v>
      </c>
      <c r="H668" s="33">
        <v>3600</v>
      </c>
      <c r="I668" s="33">
        <f t="shared" si="207"/>
        <v>720000</v>
      </c>
      <c r="J668" s="37" t="s">
        <v>241</v>
      </c>
      <c r="K668" s="33"/>
      <c r="L668" s="9">
        <f t="shared" ref="L668:L689" si="214">M668+N668</f>
        <v>720000</v>
      </c>
      <c r="M668" s="9">
        <v>720000</v>
      </c>
      <c r="N668" s="9"/>
      <c r="O668" s="9">
        <f t="shared" ref="O668:O689" si="215">P668+Q668</f>
        <v>0</v>
      </c>
      <c r="P668" s="9"/>
      <c r="Q668" s="9"/>
      <c r="R668" s="9">
        <f t="shared" ref="R668:R689" si="216">S668+T668</f>
        <v>0</v>
      </c>
      <c r="S668" s="9"/>
      <c r="T668" s="9"/>
      <c r="U668" s="9">
        <f t="shared" ref="U668:U689" si="217">V668+W668</f>
        <v>0</v>
      </c>
      <c r="V668" s="9"/>
      <c r="W668" s="9"/>
      <c r="X668" s="9">
        <f t="shared" ref="X668:X689" si="218">Y668+Z668</f>
        <v>0</v>
      </c>
      <c r="Y668" s="9"/>
      <c r="Z668" s="9"/>
      <c r="AA668" s="10">
        <f t="shared" ref="AA668:AA689" si="219">C668+I668-L668-O668-U668-X668-R668</f>
        <v>0</v>
      </c>
      <c r="AB668" s="11">
        <v>46009</v>
      </c>
    </row>
    <row r="669" spans="1:28" ht="15.75" x14ac:dyDescent="0.25">
      <c r="A669" s="39">
        <v>46009</v>
      </c>
      <c r="B669" s="35" t="s">
        <v>1040</v>
      </c>
      <c r="C669" s="33"/>
      <c r="D669" s="33" t="s">
        <v>31</v>
      </c>
      <c r="E669" s="33" t="s">
        <v>110</v>
      </c>
      <c r="F669" s="33">
        <v>2000</v>
      </c>
      <c r="G669" s="35" t="s">
        <v>29</v>
      </c>
      <c r="H669" s="33">
        <v>2000</v>
      </c>
      <c r="I669" s="33">
        <f t="shared" si="207"/>
        <v>4000000</v>
      </c>
      <c r="J669" s="37" t="s">
        <v>241</v>
      </c>
      <c r="K669" s="33"/>
      <c r="L669" s="9">
        <f t="shared" si="214"/>
        <v>4000000</v>
      </c>
      <c r="M669" s="9">
        <v>4000000</v>
      </c>
      <c r="N669" s="9"/>
      <c r="O669" s="9">
        <f t="shared" si="215"/>
        <v>0</v>
      </c>
      <c r="P669" s="9"/>
      <c r="Q669" s="9"/>
      <c r="R669" s="9">
        <f t="shared" si="216"/>
        <v>0</v>
      </c>
      <c r="S669" s="9"/>
      <c r="T669" s="9"/>
      <c r="U669" s="9">
        <f t="shared" si="217"/>
        <v>0</v>
      </c>
      <c r="V669" s="9"/>
      <c r="W669" s="9"/>
      <c r="X669" s="9">
        <f t="shared" si="218"/>
        <v>0</v>
      </c>
      <c r="Y669" s="9"/>
      <c r="Z669" s="9"/>
      <c r="AA669" s="10">
        <f t="shared" si="219"/>
        <v>0</v>
      </c>
      <c r="AB669" s="11">
        <v>46009</v>
      </c>
    </row>
    <row r="670" spans="1:28" ht="15.75" x14ac:dyDescent="0.25">
      <c r="A670" s="39">
        <v>46009</v>
      </c>
      <c r="B670" s="35" t="s">
        <v>329</v>
      </c>
      <c r="C670" s="33"/>
      <c r="D670" s="33" t="s">
        <v>31</v>
      </c>
      <c r="E670" s="33" t="s">
        <v>80</v>
      </c>
      <c r="F670" s="33">
        <v>14</v>
      </c>
      <c r="G670" s="33" t="s">
        <v>23</v>
      </c>
      <c r="H670" s="33">
        <v>1200000</v>
      </c>
      <c r="I670" s="33">
        <f t="shared" si="207"/>
        <v>16800000</v>
      </c>
      <c r="J670" s="82" t="s">
        <v>38</v>
      </c>
      <c r="K670" s="33" t="s">
        <v>1317</v>
      </c>
      <c r="L670" s="9">
        <f t="shared" si="214"/>
        <v>0</v>
      </c>
      <c r="M670" s="9"/>
      <c r="N670" s="9"/>
      <c r="O670" s="9">
        <f t="shared" si="215"/>
        <v>0</v>
      </c>
      <c r="P670" s="9"/>
      <c r="Q670" s="9"/>
      <c r="R670" s="9">
        <f t="shared" si="216"/>
        <v>0</v>
      </c>
      <c r="S670" s="9"/>
      <c r="T670" s="9"/>
      <c r="U670" s="9">
        <f t="shared" si="217"/>
        <v>0</v>
      </c>
      <c r="V670" s="9"/>
      <c r="W670" s="9"/>
      <c r="X670" s="9">
        <f t="shared" si="218"/>
        <v>0</v>
      </c>
      <c r="Y670" s="9"/>
      <c r="Z670" s="9"/>
      <c r="AA670" s="10">
        <f t="shared" si="219"/>
        <v>16800000</v>
      </c>
      <c r="AB670" s="11"/>
    </row>
    <row r="671" spans="1:28" ht="15.75" x14ac:dyDescent="0.25">
      <c r="A671" s="39">
        <v>46009</v>
      </c>
      <c r="B671" s="33" t="s">
        <v>370</v>
      </c>
      <c r="C671" s="33"/>
      <c r="D671" s="33" t="s">
        <v>31</v>
      </c>
      <c r="E671" s="33" t="s">
        <v>304</v>
      </c>
      <c r="F671" s="33">
        <v>197.5</v>
      </c>
      <c r="G671" s="33" t="s">
        <v>51</v>
      </c>
      <c r="H671" s="33">
        <v>41000</v>
      </c>
      <c r="I671" s="33">
        <f t="shared" si="207"/>
        <v>8097500</v>
      </c>
      <c r="J671" s="37" t="s">
        <v>240</v>
      </c>
      <c r="K671" s="33" t="s">
        <v>1288</v>
      </c>
      <c r="L671" s="9">
        <f t="shared" si="214"/>
        <v>0</v>
      </c>
      <c r="M671" s="9"/>
      <c r="N671" s="9"/>
      <c r="O671" s="9">
        <f t="shared" si="215"/>
        <v>8097500</v>
      </c>
      <c r="P671" s="9">
        <v>8097500</v>
      </c>
      <c r="Q671" s="9"/>
      <c r="R671" s="9">
        <f t="shared" si="216"/>
        <v>0</v>
      </c>
      <c r="S671" s="9"/>
      <c r="T671" s="9"/>
      <c r="U671" s="9">
        <f t="shared" si="217"/>
        <v>0</v>
      </c>
      <c r="V671" s="9"/>
      <c r="W671" s="9"/>
      <c r="X671" s="9">
        <f t="shared" si="218"/>
        <v>0</v>
      </c>
      <c r="Y671" s="9"/>
      <c r="Z671" s="9"/>
      <c r="AA671" s="10">
        <f t="shared" si="219"/>
        <v>0</v>
      </c>
      <c r="AB671" s="11">
        <v>46013</v>
      </c>
    </row>
    <row r="672" spans="1:28" ht="15.75" x14ac:dyDescent="0.25">
      <c r="A672" s="39">
        <v>46009</v>
      </c>
      <c r="B672" s="33" t="s">
        <v>79</v>
      </c>
      <c r="C672" s="33"/>
      <c r="D672" s="33" t="s">
        <v>31</v>
      </c>
      <c r="E672" s="33" t="s">
        <v>407</v>
      </c>
      <c r="F672" s="33">
        <v>3</v>
      </c>
      <c r="G672" s="33" t="s">
        <v>33</v>
      </c>
      <c r="H672" s="33">
        <v>300000</v>
      </c>
      <c r="I672" s="33">
        <f t="shared" si="207"/>
        <v>900000</v>
      </c>
      <c r="J672" s="37" t="s">
        <v>241</v>
      </c>
      <c r="K672" s="33"/>
      <c r="L672" s="9">
        <f t="shared" si="214"/>
        <v>0</v>
      </c>
      <c r="M672" s="9"/>
      <c r="N672" s="9"/>
      <c r="O672" s="9">
        <f t="shared" si="215"/>
        <v>0</v>
      </c>
      <c r="P672" s="9"/>
      <c r="Q672" s="9"/>
      <c r="R672" s="9">
        <f t="shared" si="216"/>
        <v>0</v>
      </c>
      <c r="S672" s="9"/>
      <c r="T672" s="9"/>
      <c r="U672" s="9">
        <f t="shared" si="217"/>
        <v>900000</v>
      </c>
      <c r="V672" s="9">
        <v>900000</v>
      </c>
      <c r="W672" s="9"/>
      <c r="X672" s="9">
        <f t="shared" si="218"/>
        <v>0</v>
      </c>
      <c r="Y672" s="9"/>
      <c r="Z672" s="9"/>
      <c r="AA672" s="10">
        <f t="shared" si="219"/>
        <v>0</v>
      </c>
      <c r="AB672" s="11">
        <v>46009</v>
      </c>
    </row>
    <row r="673" spans="1:28" ht="15.75" x14ac:dyDescent="0.25">
      <c r="A673" s="39">
        <v>46009</v>
      </c>
      <c r="B673" s="33" t="s">
        <v>162</v>
      </c>
      <c r="C673" s="33"/>
      <c r="D673" s="33" t="s">
        <v>31</v>
      </c>
      <c r="E673" s="33" t="s">
        <v>110</v>
      </c>
      <c r="F673" s="33">
        <v>10400</v>
      </c>
      <c r="G673" s="33" t="s">
        <v>29</v>
      </c>
      <c r="H673" s="33">
        <v>1825</v>
      </c>
      <c r="I673" s="33">
        <f t="shared" si="207"/>
        <v>18980000</v>
      </c>
      <c r="J673" s="82" t="s">
        <v>38</v>
      </c>
      <c r="K673" s="33" t="s">
        <v>1330</v>
      </c>
      <c r="L673" s="9">
        <f t="shared" si="214"/>
        <v>0</v>
      </c>
      <c r="M673" s="9"/>
      <c r="N673" s="9"/>
      <c r="O673" s="9">
        <f t="shared" si="215"/>
        <v>0</v>
      </c>
      <c r="P673" s="9"/>
      <c r="Q673" s="9"/>
      <c r="R673" s="9">
        <f t="shared" si="216"/>
        <v>0</v>
      </c>
      <c r="S673" s="9"/>
      <c r="T673" s="9"/>
      <c r="U673" s="9">
        <f t="shared" si="217"/>
        <v>0</v>
      </c>
      <c r="V673" s="9"/>
      <c r="W673" s="9"/>
      <c r="X673" s="9">
        <f t="shared" si="218"/>
        <v>0</v>
      </c>
      <c r="Y673" s="9"/>
      <c r="Z673" s="9"/>
      <c r="AA673" s="10">
        <f t="shared" si="219"/>
        <v>18980000</v>
      </c>
      <c r="AB673" s="11"/>
    </row>
    <row r="674" spans="1:28" ht="15.75" x14ac:dyDescent="0.25">
      <c r="A674" s="39">
        <v>46009</v>
      </c>
      <c r="B674" s="33" t="s">
        <v>1329</v>
      </c>
      <c r="C674" s="33"/>
      <c r="D674" s="33" t="s">
        <v>31</v>
      </c>
      <c r="E674" s="33" t="s">
        <v>372</v>
      </c>
      <c r="F674" s="33">
        <v>1</v>
      </c>
      <c r="G674" s="33" t="s">
        <v>33</v>
      </c>
      <c r="H674" s="33">
        <v>280000</v>
      </c>
      <c r="I674" s="33">
        <f t="shared" si="207"/>
        <v>280000</v>
      </c>
      <c r="J674" s="37" t="s">
        <v>241</v>
      </c>
      <c r="K674" s="33"/>
      <c r="L674" s="9">
        <f t="shared" si="214"/>
        <v>0</v>
      </c>
      <c r="M674" s="9"/>
      <c r="N674" s="9"/>
      <c r="O674" s="9">
        <f t="shared" si="215"/>
        <v>0</v>
      </c>
      <c r="P674" s="9"/>
      <c r="Q674" s="9"/>
      <c r="R674" s="9">
        <f t="shared" si="216"/>
        <v>0</v>
      </c>
      <c r="S674" s="9"/>
      <c r="T674" s="9"/>
      <c r="U674" s="9">
        <f t="shared" si="217"/>
        <v>280000</v>
      </c>
      <c r="V674" s="9">
        <v>280000</v>
      </c>
      <c r="W674" s="9"/>
      <c r="X674" s="9">
        <f t="shared" si="218"/>
        <v>0</v>
      </c>
      <c r="Y674" s="9"/>
      <c r="Z674" s="9"/>
      <c r="AA674" s="10">
        <f t="shared" si="219"/>
        <v>0</v>
      </c>
      <c r="AB674" s="11">
        <v>46009</v>
      </c>
    </row>
    <row r="675" spans="1:28" ht="15.75" x14ac:dyDescent="0.25">
      <c r="A675" s="39">
        <v>46009</v>
      </c>
      <c r="B675" s="33" t="s">
        <v>194</v>
      </c>
      <c r="C675" s="33"/>
      <c r="D675" s="33" t="s">
        <v>31</v>
      </c>
      <c r="E675" s="33" t="s">
        <v>175</v>
      </c>
      <c r="F675" s="33">
        <v>400</v>
      </c>
      <c r="G675" s="33" t="s">
        <v>25</v>
      </c>
      <c r="H675" s="33">
        <v>1700</v>
      </c>
      <c r="I675" s="33">
        <f t="shared" si="207"/>
        <v>680000</v>
      </c>
      <c r="J675" s="37" t="s">
        <v>240</v>
      </c>
      <c r="K675" s="33"/>
      <c r="L675" s="9">
        <f t="shared" si="214"/>
        <v>0</v>
      </c>
      <c r="M675" s="9"/>
      <c r="N675" s="9"/>
      <c r="O675" s="9">
        <f t="shared" si="215"/>
        <v>680000</v>
      </c>
      <c r="P675" s="9">
        <v>680000</v>
      </c>
      <c r="Q675" s="9"/>
      <c r="R675" s="9">
        <f t="shared" si="216"/>
        <v>0</v>
      </c>
      <c r="S675" s="9"/>
      <c r="T675" s="9"/>
      <c r="U675" s="9">
        <f t="shared" si="217"/>
        <v>0</v>
      </c>
      <c r="V675" s="9"/>
      <c r="W675" s="9"/>
      <c r="X675" s="9">
        <f t="shared" si="218"/>
        <v>0</v>
      </c>
      <c r="Y675" s="9"/>
      <c r="Z675" s="9"/>
      <c r="AA675" s="10">
        <f t="shared" si="219"/>
        <v>0</v>
      </c>
      <c r="AB675" s="11">
        <v>45978</v>
      </c>
    </row>
    <row r="676" spans="1:28" ht="15.75" x14ac:dyDescent="0.25">
      <c r="A676" s="39">
        <v>46009</v>
      </c>
      <c r="B676" s="33" t="s">
        <v>194</v>
      </c>
      <c r="C676" s="33"/>
      <c r="D676" s="33" t="s">
        <v>31</v>
      </c>
      <c r="E676" s="33" t="s">
        <v>938</v>
      </c>
      <c r="F676" s="33">
        <v>400</v>
      </c>
      <c r="G676" s="33" t="s">
        <v>25</v>
      </c>
      <c r="H676" s="33">
        <v>3100</v>
      </c>
      <c r="I676" s="33">
        <f t="shared" si="207"/>
        <v>1240000</v>
      </c>
      <c r="J676" s="37" t="s">
        <v>240</v>
      </c>
      <c r="K676" s="33"/>
      <c r="L676" s="9">
        <f t="shared" si="214"/>
        <v>0</v>
      </c>
      <c r="M676" s="9"/>
      <c r="N676" s="9"/>
      <c r="O676" s="9">
        <f t="shared" si="215"/>
        <v>1240000</v>
      </c>
      <c r="P676" s="9">
        <v>1240000</v>
      </c>
      <c r="Q676" s="9"/>
      <c r="R676" s="9">
        <f t="shared" si="216"/>
        <v>0</v>
      </c>
      <c r="S676" s="9"/>
      <c r="T676" s="9"/>
      <c r="U676" s="9">
        <f t="shared" si="217"/>
        <v>0</v>
      </c>
      <c r="V676" s="9"/>
      <c r="W676" s="9"/>
      <c r="X676" s="9">
        <f t="shared" si="218"/>
        <v>0</v>
      </c>
      <c r="Y676" s="9"/>
      <c r="Z676" s="9"/>
      <c r="AA676" s="10">
        <f t="shared" si="219"/>
        <v>0</v>
      </c>
      <c r="AB676" s="11">
        <v>45978</v>
      </c>
    </row>
    <row r="677" spans="1:28" ht="15.75" x14ac:dyDescent="0.25">
      <c r="A677" s="39">
        <v>46009</v>
      </c>
      <c r="B677" s="33" t="s">
        <v>507</v>
      </c>
      <c r="C677" s="33"/>
      <c r="D677" s="33" t="s">
        <v>41</v>
      </c>
      <c r="E677" s="33" t="s">
        <v>228</v>
      </c>
      <c r="F677" s="33">
        <v>1</v>
      </c>
      <c r="G677" s="33" t="s">
        <v>138</v>
      </c>
      <c r="H677" s="33">
        <v>900000</v>
      </c>
      <c r="I677" s="33">
        <f t="shared" si="207"/>
        <v>900000</v>
      </c>
      <c r="J677" s="37" t="s">
        <v>241</v>
      </c>
      <c r="K677" s="33"/>
      <c r="L677" s="9">
        <f t="shared" si="214"/>
        <v>0</v>
      </c>
      <c r="M677" s="9"/>
      <c r="N677" s="9"/>
      <c r="O677" s="9">
        <f t="shared" si="215"/>
        <v>0</v>
      </c>
      <c r="P677" s="9"/>
      <c r="Q677" s="9"/>
      <c r="R677" s="9">
        <f t="shared" si="216"/>
        <v>900000</v>
      </c>
      <c r="S677" s="9">
        <v>900000</v>
      </c>
      <c r="T677" s="9"/>
      <c r="U677" s="9">
        <f t="shared" si="217"/>
        <v>0</v>
      </c>
      <c r="V677" s="9"/>
      <c r="W677" s="9"/>
      <c r="X677" s="9">
        <f t="shared" si="218"/>
        <v>0</v>
      </c>
      <c r="Y677" s="9"/>
      <c r="Z677" s="9"/>
      <c r="AA677" s="10">
        <f t="shared" si="219"/>
        <v>0</v>
      </c>
      <c r="AB677" s="11">
        <v>46009</v>
      </c>
    </row>
    <row r="678" spans="1:28" ht="15.75" x14ac:dyDescent="0.25">
      <c r="A678" s="39">
        <v>46009</v>
      </c>
      <c r="B678" s="33" t="s">
        <v>371</v>
      </c>
      <c r="C678" s="33"/>
      <c r="D678" s="33" t="s">
        <v>41</v>
      </c>
      <c r="E678" s="33" t="s">
        <v>155</v>
      </c>
      <c r="F678" s="33">
        <v>1000</v>
      </c>
      <c r="G678" s="33" t="s">
        <v>29</v>
      </c>
      <c r="H678" s="33">
        <v>3800</v>
      </c>
      <c r="I678" s="33">
        <f t="shared" si="207"/>
        <v>3800000</v>
      </c>
      <c r="J678" s="37" t="s">
        <v>241</v>
      </c>
      <c r="K678" s="33" t="s">
        <v>1280</v>
      </c>
      <c r="L678" s="9">
        <f t="shared" si="214"/>
        <v>3800000</v>
      </c>
      <c r="M678" s="9">
        <v>3800000</v>
      </c>
      <c r="N678" s="9"/>
      <c r="O678" s="9">
        <f t="shared" si="215"/>
        <v>0</v>
      </c>
      <c r="P678" s="9"/>
      <c r="Q678" s="9"/>
      <c r="R678" s="9">
        <f t="shared" si="216"/>
        <v>0</v>
      </c>
      <c r="S678" s="9"/>
      <c r="T678" s="9"/>
      <c r="U678" s="9">
        <f t="shared" si="217"/>
        <v>0</v>
      </c>
      <c r="V678" s="9"/>
      <c r="W678" s="9"/>
      <c r="X678" s="9">
        <f t="shared" si="218"/>
        <v>0</v>
      </c>
      <c r="Y678" s="9"/>
      <c r="Z678" s="9"/>
      <c r="AA678" s="10">
        <f t="shared" si="219"/>
        <v>0</v>
      </c>
      <c r="AB678" s="11">
        <v>46010</v>
      </c>
    </row>
    <row r="679" spans="1:28" ht="15.75" x14ac:dyDescent="0.25">
      <c r="A679" s="39">
        <v>46009</v>
      </c>
      <c r="B679" s="33" t="s">
        <v>141</v>
      </c>
      <c r="C679" s="33"/>
      <c r="D679" s="33" t="s">
        <v>31</v>
      </c>
      <c r="E679" s="33" t="s">
        <v>98</v>
      </c>
      <c r="F679" s="33">
        <v>225.7</v>
      </c>
      <c r="G679" s="33" t="s">
        <v>51</v>
      </c>
      <c r="H679" s="33">
        <v>43000</v>
      </c>
      <c r="I679" s="33">
        <f t="shared" si="207"/>
        <v>9705100</v>
      </c>
      <c r="J679" s="82" t="s">
        <v>43</v>
      </c>
      <c r="K679" s="33" t="s">
        <v>1331</v>
      </c>
      <c r="L679" s="9">
        <f t="shared" si="214"/>
        <v>0</v>
      </c>
      <c r="M679" s="9"/>
      <c r="N679" s="9"/>
      <c r="O679" s="9">
        <f t="shared" si="215"/>
        <v>0</v>
      </c>
      <c r="P679" s="9"/>
      <c r="Q679" s="9"/>
      <c r="R679" s="9">
        <f t="shared" si="216"/>
        <v>0</v>
      </c>
      <c r="S679" s="9"/>
      <c r="T679" s="9"/>
      <c r="U679" s="9">
        <f t="shared" si="217"/>
        <v>0</v>
      </c>
      <c r="V679" s="9"/>
      <c r="W679" s="9"/>
      <c r="X679" s="9">
        <f t="shared" si="218"/>
        <v>0</v>
      </c>
      <c r="Y679" s="9"/>
      <c r="Z679" s="9"/>
      <c r="AA679" s="10">
        <f t="shared" si="219"/>
        <v>9705100</v>
      </c>
      <c r="AB679" s="11"/>
    </row>
    <row r="680" spans="1:28" ht="15.75" x14ac:dyDescent="0.25">
      <c r="A680" s="39">
        <v>46009</v>
      </c>
      <c r="B680" s="33" t="s">
        <v>141</v>
      </c>
      <c r="C680" s="33"/>
      <c r="D680" s="33" t="s">
        <v>31</v>
      </c>
      <c r="E680" s="33" t="s">
        <v>407</v>
      </c>
      <c r="F680" s="33">
        <v>16</v>
      </c>
      <c r="G680" s="33" t="s">
        <v>33</v>
      </c>
      <c r="H680" s="33">
        <v>300000</v>
      </c>
      <c r="I680" s="33">
        <f t="shared" si="207"/>
        <v>4800000</v>
      </c>
      <c r="J680" s="82" t="s">
        <v>43</v>
      </c>
      <c r="K680" s="33" t="s">
        <v>1331</v>
      </c>
      <c r="L680" s="9">
        <f t="shared" si="214"/>
        <v>0</v>
      </c>
      <c r="M680" s="9"/>
      <c r="N680" s="9"/>
      <c r="O680" s="9">
        <f t="shared" si="215"/>
        <v>0</v>
      </c>
      <c r="P680" s="9"/>
      <c r="Q680" s="9"/>
      <c r="R680" s="9">
        <f t="shared" si="216"/>
        <v>0</v>
      </c>
      <c r="S680" s="9"/>
      <c r="T680" s="9"/>
      <c r="U680" s="9">
        <f t="shared" si="217"/>
        <v>0</v>
      </c>
      <c r="V680" s="9"/>
      <c r="W680" s="9"/>
      <c r="X680" s="9">
        <f t="shared" si="218"/>
        <v>0</v>
      </c>
      <c r="Y680" s="9"/>
      <c r="Z680" s="9"/>
      <c r="AA680" s="10">
        <f t="shared" si="219"/>
        <v>4800000</v>
      </c>
      <c r="AB680" s="11"/>
    </row>
    <row r="681" spans="1:28" ht="15.75" x14ac:dyDescent="0.25">
      <c r="A681" s="39">
        <v>46009</v>
      </c>
      <c r="B681" s="33" t="s">
        <v>141</v>
      </c>
      <c r="C681" s="33"/>
      <c r="D681" s="33" t="s">
        <v>31</v>
      </c>
      <c r="E681" s="33" t="s">
        <v>774</v>
      </c>
      <c r="F681" s="33">
        <v>16</v>
      </c>
      <c r="G681" s="33" t="s">
        <v>33</v>
      </c>
      <c r="H681" s="33">
        <v>300000</v>
      </c>
      <c r="I681" s="33">
        <f t="shared" si="207"/>
        <v>4800000</v>
      </c>
      <c r="J681" s="82" t="s">
        <v>43</v>
      </c>
      <c r="K681" s="33" t="s">
        <v>1331</v>
      </c>
      <c r="L681" s="9">
        <f t="shared" si="214"/>
        <v>0</v>
      </c>
      <c r="M681" s="9"/>
      <c r="N681" s="9"/>
      <c r="O681" s="9">
        <f t="shared" si="215"/>
        <v>0</v>
      </c>
      <c r="P681" s="9"/>
      <c r="Q681" s="9"/>
      <c r="R681" s="9">
        <f t="shared" si="216"/>
        <v>0</v>
      </c>
      <c r="S681" s="9"/>
      <c r="T681" s="9"/>
      <c r="U681" s="9">
        <f t="shared" si="217"/>
        <v>0</v>
      </c>
      <c r="V681" s="9"/>
      <c r="W681" s="9"/>
      <c r="X681" s="9">
        <f t="shared" si="218"/>
        <v>0</v>
      </c>
      <c r="Y681" s="9"/>
      <c r="Z681" s="9"/>
      <c r="AA681" s="10">
        <f t="shared" si="219"/>
        <v>4800000</v>
      </c>
      <c r="AB681" s="11"/>
    </row>
    <row r="682" spans="1:28" ht="15.75" x14ac:dyDescent="0.25">
      <c r="A682" s="39">
        <v>46009</v>
      </c>
      <c r="B682" s="33" t="s">
        <v>141</v>
      </c>
      <c r="C682" s="33"/>
      <c r="D682" s="33" t="s">
        <v>31</v>
      </c>
      <c r="E682" s="33" t="s">
        <v>156</v>
      </c>
      <c r="F682" s="33">
        <v>10</v>
      </c>
      <c r="G682" s="33" t="s">
        <v>23</v>
      </c>
      <c r="H682" s="33">
        <v>400000</v>
      </c>
      <c r="I682" s="33">
        <f t="shared" si="207"/>
        <v>4000000</v>
      </c>
      <c r="J682" s="82" t="s">
        <v>43</v>
      </c>
      <c r="K682" s="33" t="s">
        <v>1331</v>
      </c>
      <c r="L682" s="9">
        <f t="shared" si="214"/>
        <v>0</v>
      </c>
      <c r="M682" s="9"/>
      <c r="N682" s="9"/>
      <c r="O682" s="9">
        <f t="shared" si="215"/>
        <v>0</v>
      </c>
      <c r="P682" s="9"/>
      <c r="Q682" s="9"/>
      <c r="R682" s="9">
        <f t="shared" si="216"/>
        <v>0</v>
      </c>
      <c r="S682" s="9"/>
      <c r="T682" s="9"/>
      <c r="U682" s="9">
        <f t="shared" si="217"/>
        <v>0</v>
      </c>
      <c r="V682" s="9"/>
      <c r="W682" s="9"/>
      <c r="X682" s="9">
        <f t="shared" si="218"/>
        <v>0</v>
      </c>
      <c r="Y682" s="9"/>
      <c r="Z682" s="9"/>
      <c r="AA682" s="10">
        <f t="shared" si="219"/>
        <v>4000000</v>
      </c>
      <c r="AB682" s="11"/>
    </row>
    <row r="683" spans="1:28" ht="15.75" x14ac:dyDescent="0.25">
      <c r="A683" s="39">
        <v>46009</v>
      </c>
      <c r="B683" s="33" t="s">
        <v>217</v>
      </c>
      <c r="C683" s="33"/>
      <c r="D683" s="33" t="s">
        <v>41</v>
      </c>
      <c r="E683" s="33" t="s">
        <v>234</v>
      </c>
      <c r="F683" s="33">
        <v>2.5</v>
      </c>
      <c r="G683" s="33" t="s">
        <v>51</v>
      </c>
      <c r="H683" s="33">
        <v>90000</v>
      </c>
      <c r="I683" s="33">
        <f t="shared" si="207"/>
        <v>225000</v>
      </c>
      <c r="J683" s="37" t="s">
        <v>241</v>
      </c>
      <c r="K683" s="66"/>
      <c r="L683" s="9">
        <f t="shared" si="214"/>
        <v>225000</v>
      </c>
      <c r="M683" s="9">
        <v>225000</v>
      </c>
      <c r="N683" s="9"/>
      <c r="O683" s="9">
        <f t="shared" si="215"/>
        <v>0</v>
      </c>
      <c r="P683" s="9"/>
      <c r="Q683" s="9"/>
      <c r="R683" s="9">
        <f t="shared" si="216"/>
        <v>0</v>
      </c>
      <c r="S683" s="9"/>
      <c r="T683" s="9"/>
      <c r="U683" s="9">
        <f t="shared" si="217"/>
        <v>0</v>
      </c>
      <c r="V683" s="9"/>
      <c r="W683" s="9"/>
      <c r="X683" s="9">
        <f t="shared" si="218"/>
        <v>0</v>
      </c>
      <c r="Y683" s="9"/>
      <c r="Z683" s="9"/>
      <c r="AA683" s="10">
        <f t="shared" si="219"/>
        <v>0</v>
      </c>
      <c r="AB683" s="11">
        <v>46009</v>
      </c>
    </row>
    <row r="684" spans="1:28" ht="15.75" x14ac:dyDescent="0.25">
      <c r="A684" s="39">
        <v>46009</v>
      </c>
      <c r="B684" s="33" t="s">
        <v>217</v>
      </c>
      <c r="C684" s="33"/>
      <c r="D684" s="33" t="s">
        <v>41</v>
      </c>
      <c r="E684" s="33" t="s">
        <v>235</v>
      </c>
      <c r="F684" s="33">
        <v>2.5</v>
      </c>
      <c r="G684" s="33" t="s">
        <v>51</v>
      </c>
      <c r="H684" s="33">
        <v>90000</v>
      </c>
      <c r="I684" s="33">
        <f t="shared" si="207"/>
        <v>225000</v>
      </c>
      <c r="J684" s="37" t="s">
        <v>241</v>
      </c>
      <c r="K684" s="33"/>
      <c r="L684" s="9">
        <f t="shared" si="214"/>
        <v>225000</v>
      </c>
      <c r="M684" s="9">
        <v>225000</v>
      </c>
      <c r="N684" s="9"/>
      <c r="O684" s="9">
        <f t="shared" si="215"/>
        <v>0</v>
      </c>
      <c r="P684" s="9"/>
      <c r="Q684" s="9"/>
      <c r="R684" s="9">
        <f t="shared" si="216"/>
        <v>0</v>
      </c>
      <c r="S684" s="9"/>
      <c r="T684" s="9"/>
      <c r="U684" s="9">
        <f t="shared" si="217"/>
        <v>0</v>
      </c>
      <c r="V684" s="9"/>
      <c r="W684" s="9"/>
      <c r="X684" s="9">
        <f t="shared" si="218"/>
        <v>0</v>
      </c>
      <c r="Y684" s="9"/>
      <c r="Z684" s="9"/>
      <c r="AA684" s="10">
        <f t="shared" si="219"/>
        <v>0</v>
      </c>
      <c r="AB684" s="11">
        <v>46009</v>
      </c>
    </row>
    <row r="685" spans="1:28" ht="15.75" x14ac:dyDescent="0.25">
      <c r="A685" s="32">
        <v>46009</v>
      </c>
      <c r="B685" s="33" t="s">
        <v>217</v>
      </c>
      <c r="C685" s="33"/>
      <c r="D685" s="33" t="s">
        <v>41</v>
      </c>
      <c r="E685" s="33" t="s">
        <v>311</v>
      </c>
      <c r="F685" s="33">
        <v>2.5</v>
      </c>
      <c r="G685" s="33" t="s">
        <v>51</v>
      </c>
      <c r="H685" s="33">
        <v>86000</v>
      </c>
      <c r="I685" s="33">
        <f t="shared" si="207"/>
        <v>215000</v>
      </c>
      <c r="J685" s="37" t="s">
        <v>241</v>
      </c>
      <c r="K685" s="33"/>
      <c r="L685" s="9">
        <f t="shared" si="214"/>
        <v>215000</v>
      </c>
      <c r="M685" s="9">
        <v>215000</v>
      </c>
      <c r="N685" s="9"/>
      <c r="O685" s="9">
        <f t="shared" si="215"/>
        <v>0</v>
      </c>
      <c r="P685" s="9"/>
      <c r="Q685" s="9"/>
      <c r="R685" s="9">
        <f t="shared" si="216"/>
        <v>0</v>
      </c>
      <c r="S685" s="9"/>
      <c r="T685" s="9"/>
      <c r="U685" s="9">
        <f t="shared" si="217"/>
        <v>0</v>
      </c>
      <c r="V685" s="9"/>
      <c r="W685" s="9"/>
      <c r="X685" s="9">
        <f t="shared" si="218"/>
        <v>0</v>
      </c>
      <c r="Y685" s="9"/>
      <c r="Z685" s="9"/>
      <c r="AA685" s="10">
        <f t="shared" si="219"/>
        <v>0</v>
      </c>
      <c r="AB685" s="11">
        <v>46009</v>
      </c>
    </row>
    <row r="686" spans="1:28" ht="15.75" x14ac:dyDescent="0.25">
      <c r="A686" s="39">
        <v>46009</v>
      </c>
      <c r="B686" s="33" t="s">
        <v>472</v>
      </c>
      <c r="C686" s="33"/>
      <c r="D686" s="33" t="s">
        <v>31</v>
      </c>
      <c r="E686" s="33" t="s">
        <v>122</v>
      </c>
      <c r="F686" s="33">
        <v>10</v>
      </c>
      <c r="G686" s="33" t="s">
        <v>51</v>
      </c>
      <c r="H686" s="33">
        <v>70000</v>
      </c>
      <c r="I686" s="33">
        <f t="shared" si="207"/>
        <v>700000</v>
      </c>
      <c r="J686" s="37" t="s">
        <v>240</v>
      </c>
      <c r="K686" s="33"/>
      <c r="L686" s="9">
        <f t="shared" si="214"/>
        <v>0</v>
      </c>
      <c r="M686" s="9"/>
      <c r="N686" s="9"/>
      <c r="O686" s="9">
        <f t="shared" si="215"/>
        <v>700000</v>
      </c>
      <c r="P686" s="9">
        <v>700000</v>
      </c>
      <c r="Q686" s="9"/>
      <c r="R686" s="9">
        <f t="shared" si="216"/>
        <v>0</v>
      </c>
      <c r="S686" s="9"/>
      <c r="T686" s="9"/>
      <c r="U686" s="9">
        <f t="shared" si="217"/>
        <v>0</v>
      </c>
      <c r="V686" s="9"/>
      <c r="W686" s="9"/>
      <c r="X686" s="9">
        <f t="shared" si="218"/>
        <v>0</v>
      </c>
      <c r="Y686" s="9"/>
      <c r="Z686" s="9"/>
      <c r="AA686" s="10">
        <f t="shared" si="219"/>
        <v>0</v>
      </c>
      <c r="AB686" s="11">
        <v>46009</v>
      </c>
    </row>
    <row r="687" spans="1:28" ht="15.75" x14ac:dyDescent="0.25">
      <c r="A687" s="39">
        <v>46009</v>
      </c>
      <c r="B687" s="33" t="s">
        <v>191</v>
      </c>
      <c r="C687" s="33"/>
      <c r="D687" s="33" t="s">
        <v>31</v>
      </c>
      <c r="E687" s="33" t="s">
        <v>185</v>
      </c>
      <c r="F687" s="33">
        <v>6000</v>
      </c>
      <c r="G687" s="33" t="s">
        <v>29</v>
      </c>
      <c r="H687" s="33">
        <v>875</v>
      </c>
      <c r="I687" s="33">
        <f t="shared" si="207"/>
        <v>5250000</v>
      </c>
      <c r="J687" s="82" t="s">
        <v>38</v>
      </c>
      <c r="K687" s="130" t="s">
        <v>1332</v>
      </c>
      <c r="L687" s="9">
        <f t="shared" si="214"/>
        <v>0</v>
      </c>
      <c r="M687" s="9"/>
      <c r="N687" s="9"/>
      <c r="O687" s="9">
        <f t="shared" si="215"/>
        <v>3390000</v>
      </c>
      <c r="P687" s="9">
        <v>3390000</v>
      </c>
      <c r="Q687" s="9"/>
      <c r="R687" s="9">
        <f t="shared" si="216"/>
        <v>0</v>
      </c>
      <c r="S687" s="9"/>
      <c r="T687" s="9"/>
      <c r="U687" s="9">
        <f t="shared" si="217"/>
        <v>0</v>
      </c>
      <c r="V687" s="9"/>
      <c r="W687" s="9"/>
      <c r="X687" s="9">
        <f t="shared" si="218"/>
        <v>0</v>
      </c>
      <c r="Y687" s="9"/>
      <c r="Z687" s="9"/>
      <c r="AA687" s="10">
        <f t="shared" si="219"/>
        <v>1860000</v>
      </c>
      <c r="AB687" s="11">
        <v>46015</v>
      </c>
    </row>
    <row r="688" spans="1:28" ht="16.5" thickBot="1" x14ac:dyDescent="0.3">
      <c r="A688" s="61">
        <v>46009</v>
      </c>
      <c r="B688" s="62" t="s">
        <v>105</v>
      </c>
      <c r="C688" s="62"/>
      <c r="D688" s="62" t="s">
        <v>41</v>
      </c>
      <c r="E688" s="62" t="s">
        <v>73</v>
      </c>
      <c r="F688" s="62">
        <v>20</v>
      </c>
      <c r="G688" s="62" t="s">
        <v>74</v>
      </c>
      <c r="H688" s="62">
        <v>50000</v>
      </c>
      <c r="I688" s="62">
        <f t="shared" si="207"/>
        <v>1000000</v>
      </c>
      <c r="J688" s="63" t="s">
        <v>241</v>
      </c>
      <c r="K688" s="62" t="s">
        <v>1280</v>
      </c>
      <c r="L688" s="97">
        <f t="shared" si="214"/>
        <v>0</v>
      </c>
      <c r="M688" s="97"/>
      <c r="N688" s="97"/>
      <c r="O688" s="97">
        <f t="shared" si="215"/>
        <v>0</v>
      </c>
      <c r="P688" s="97"/>
      <c r="Q688" s="97"/>
      <c r="R688" s="97">
        <f t="shared" si="216"/>
        <v>0</v>
      </c>
      <c r="S688" s="97"/>
      <c r="T688" s="97"/>
      <c r="U688" s="97">
        <f t="shared" si="217"/>
        <v>1000000</v>
      </c>
      <c r="V688" s="97">
        <v>1000000</v>
      </c>
      <c r="W688" s="97"/>
      <c r="X688" s="97">
        <f t="shared" si="218"/>
        <v>0</v>
      </c>
      <c r="Y688" s="97"/>
      <c r="Z688" s="97"/>
      <c r="AA688" s="98">
        <f t="shared" si="219"/>
        <v>0</v>
      </c>
      <c r="AB688" s="99">
        <v>46015</v>
      </c>
    </row>
    <row r="689" spans="1:28" ht="15.75" x14ac:dyDescent="0.25">
      <c r="A689" s="39">
        <v>46010</v>
      </c>
      <c r="B689" s="35" t="s">
        <v>369</v>
      </c>
      <c r="C689" s="35"/>
      <c r="D689" s="35" t="s">
        <v>41</v>
      </c>
      <c r="E689" s="35" t="s">
        <v>80</v>
      </c>
      <c r="F689" s="35">
        <v>1</v>
      </c>
      <c r="G689" s="35" t="s">
        <v>23</v>
      </c>
      <c r="H689" s="35">
        <v>1200000</v>
      </c>
      <c r="I689" s="128">
        <f t="shared" si="207"/>
        <v>1200000</v>
      </c>
      <c r="J689" s="37" t="s">
        <v>240</v>
      </c>
      <c r="K689" s="35"/>
      <c r="L689" s="120">
        <f t="shared" si="214"/>
        <v>0</v>
      </c>
      <c r="M689" s="120"/>
      <c r="N689" s="120"/>
      <c r="O689" s="120">
        <f t="shared" si="215"/>
        <v>1200000</v>
      </c>
      <c r="P689" s="120">
        <v>1200000</v>
      </c>
      <c r="Q689" s="120"/>
      <c r="R689" s="120">
        <f t="shared" si="216"/>
        <v>0</v>
      </c>
      <c r="S689" s="120"/>
      <c r="T689" s="120"/>
      <c r="U689" s="120">
        <f t="shared" si="217"/>
        <v>0</v>
      </c>
      <c r="V689" s="120"/>
      <c r="W689" s="120"/>
      <c r="X689" s="120">
        <f t="shared" si="218"/>
        <v>0</v>
      </c>
      <c r="Y689" s="120"/>
      <c r="Z689" s="120"/>
      <c r="AA689" s="121">
        <f t="shared" si="219"/>
        <v>0</v>
      </c>
      <c r="AB689" s="122">
        <v>46010</v>
      </c>
    </row>
    <row r="690" spans="1:28" ht="15.75" x14ac:dyDescent="0.25">
      <c r="A690" s="39">
        <v>46010</v>
      </c>
      <c r="B690" s="33" t="s">
        <v>53</v>
      </c>
      <c r="C690" s="33"/>
      <c r="D690" s="33" t="s">
        <v>31</v>
      </c>
      <c r="E690" s="33" t="s">
        <v>95</v>
      </c>
      <c r="F690" s="33">
        <v>4000</v>
      </c>
      <c r="G690" s="33" t="s">
        <v>29</v>
      </c>
      <c r="H690" s="33">
        <v>3800</v>
      </c>
      <c r="I690" s="33">
        <f t="shared" si="207"/>
        <v>15200000</v>
      </c>
      <c r="J690" s="82" t="s">
        <v>38</v>
      </c>
      <c r="K690" s="33" t="s">
        <v>1317</v>
      </c>
      <c r="L690" s="9">
        <f t="shared" ref="L690:L720" si="220">M690+N690</f>
        <v>0</v>
      </c>
      <c r="M690" s="9"/>
      <c r="N690" s="9"/>
      <c r="O690" s="9">
        <f t="shared" ref="O690:O720" si="221">P690+Q690</f>
        <v>0</v>
      </c>
      <c r="P690" s="9"/>
      <c r="Q690" s="9"/>
      <c r="R690" s="9">
        <f t="shared" ref="R690:R720" si="222">S690+T690</f>
        <v>0</v>
      </c>
      <c r="S690" s="9"/>
      <c r="T690" s="9"/>
      <c r="U690" s="9">
        <f t="shared" ref="U690:U720" si="223">V690+W690</f>
        <v>0</v>
      </c>
      <c r="V690" s="9"/>
      <c r="W690" s="9"/>
      <c r="X690" s="9">
        <f t="shared" ref="X690:X720" si="224">Y690+Z690</f>
        <v>0</v>
      </c>
      <c r="Y690" s="9"/>
      <c r="Z690" s="9"/>
      <c r="AA690" s="10">
        <f t="shared" ref="AA690:AA720" si="225">C690+I690-L690-O690-U690-X690-R690</f>
        <v>15200000</v>
      </c>
      <c r="AB690" s="11"/>
    </row>
    <row r="691" spans="1:28" ht="15.75" x14ac:dyDescent="0.25">
      <c r="A691" s="39">
        <v>46010</v>
      </c>
      <c r="B691" s="33" t="s">
        <v>312</v>
      </c>
      <c r="C691" s="33"/>
      <c r="D691" s="33" t="s">
        <v>31</v>
      </c>
      <c r="E691" s="33" t="s">
        <v>110</v>
      </c>
      <c r="F691" s="33">
        <v>400</v>
      </c>
      <c r="G691" s="33" t="s">
        <v>29</v>
      </c>
      <c r="H691" s="33">
        <v>1800</v>
      </c>
      <c r="I691" s="33">
        <f t="shared" si="207"/>
        <v>720000</v>
      </c>
      <c r="J691" s="37" t="s">
        <v>240</v>
      </c>
      <c r="K691" s="33" t="s">
        <v>1280</v>
      </c>
      <c r="L691" s="9">
        <f t="shared" si="220"/>
        <v>0</v>
      </c>
      <c r="M691" s="9"/>
      <c r="N691" s="9"/>
      <c r="O691" s="9">
        <f t="shared" si="221"/>
        <v>720000</v>
      </c>
      <c r="P691" s="9">
        <v>720000</v>
      </c>
      <c r="Q691" s="9"/>
      <c r="R691" s="9">
        <f t="shared" si="222"/>
        <v>0</v>
      </c>
      <c r="S691" s="9"/>
      <c r="T691" s="9"/>
      <c r="U691" s="9">
        <f t="shared" si="223"/>
        <v>0</v>
      </c>
      <c r="V691" s="9"/>
      <c r="W691" s="9"/>
      <c r="X691" s="9">
        <f t="shared" si="224"/>
        <v>0</v>
      </c>
      <c r="Y691" s="9"/>
      <c r="Z691" s="9"/>
      <c r="AA691" s="10">
        <f t="shared" si="225"/>
        <v>0</v>
      </c>
      <c r="AB691" s="11">
        <v>46013</v>
      </c>
    </row>
    <row r="692" spans="1:28" ht="15.75" x14ac:dyDescent="0.25">
      <c r="A692" s="39">
        <v>46010</v>
      </c>
      <c r="B692" s="33" t="s">
        <v>231</v>
      </c>
      <c r="C692" s="33"/>
      <c r="D692" s="33"/>
      <c r="E692" s="33" t="s">
        <v>1114</v>
      </c>
      <c r="F692" s="33">
        <v>53.1</v>
      </c>
      <c r="G692" s="33" t="s">
        <v>51</v>
      </c>
      <c r="H692" s="33"/>
      <c r="I692" s="33">
        <f t="shared" si="207"/>
        <v>0</v>
      </c>
      <c r="J692" s="83" t="s">
        <v>26</v>
      </c>
      <c r="K692" s="33"/>
      <c r="L692" s="9">
        <f t="shared" si="220"/>
        <v>0</v>
      </c>
      <c r="M692" s="9"/>
      <c r="N692" s="9"/>
      <c r="O692" s="9">
        <f t="shared" si="221"/>
        <v>0</v>
      </c>
      <c r="P692" s="9"/>
      <c r="Q692" s="9"/>
      <c r="R692" s="9">
        <f t="shared" si="222"/>
        <v>0</v>
      </c>
      <c r="S692" s="9"/>
      <c r="T692" s="9"/>
      <c r="U692" s="9">
        <f t="shared" si="223"/>
        <v>0</v>
      </c>
      <c r="V692" s="9"/>
      <c r="W692" s="9"/>
      <c r="X692" s="9">
        <f t="shared" si="224"/>
        <v>0</v>
      </c>
      <c r="Y692" s="9"/>
      <c r="Z692" s="9"/>
      <c r="AA692" s="10">
        <f t="shared" si="225"/>
        <v>0</v>
      </c>
      <c r="AB692" s="11"/>
    </row>
    <row r="693" spans="1:28" ht="15.75" x14ac:dyDescent="0.25">
      <c r="A693" s="39">
        <v>46010</v>
      </c>
      <c r="B693" s="33" t="s">
        <v>231</v>
      </c>
      <c r="C693" s="33"/>
      <c r="D693" s="33"/>
      <c r="E693" s="33" t="s">
        <v>423</v>
      </c>
      <c r="F693" s="33">
        <v>137.9</v>
      </c>
      <c r="G693" s="33" t="s">
        <v>51</v>
      </c>
      <c r="H693" s="33"/>
      <c r="I693" s="33">
        <f t="shared" si="207"/>
        <v>0</v>
      </c>
      <c r="J693" s="83" t="s">
        <v>26</v>
      </c>
      <c r="K693" s="33"/>
      <c r="L693" s="9">
        <f t="shared" si="220"/>
        <v>0</v>
      </c>
      <c r="M693" s="9"/>
      <c r="N693" s="9"/>
      <c r="O693" s="9">
        <f t="shared" si="221"/>
        <v>0</v>
      </c>
      <c r="P693" s="9"/>
      <c r="Q693" s="9"/>
      <c r="R693" s="9">
        <f t="shared" si="222"/>
        <v>0</v>
      </c>
      <c r="S693" s="9"/>
      <c r="T693" s="9"/>
      <c r="U693" s="9">
        <f t="shared" si="223"/>
        <v>0</v>
      </c>
      <c r="V693" s="9"/>
      <c r="W693" s="9"/>
      <c r="X693" s="9">
        <f t="shared" si="224"/>
        <v>0</v>
      </c>
      <c r="Y693" s="9"/>
      <c r="Z693" s="9"/>
      <c r="AA693" s="10">
        <f t="shared" si="225"/>
        <v>0</v>
      </c>
      <c r="AB693" s="11"/>
    </row>
    <row r="694" spans="1:28" ht="15.75" x14ac:dyDescent="0.25">
      <c r="A694" s="39">
        <v>46010</v>
      </c>
      <c r="B694" s="33" t="s">
        <v>231</v>
      </c>
      <c r="C694" s="33"/>
      <c r="D694" s="33"/>
      <c r="E694" s="33" t="s">
        <v>482</v>
      </c>
      <c r="F694" s="33">
        <v>63.5</v>
      </c>
      <c r="G694" s="33" t="s">
        <v>51</v>
      </c>
      <c r="H694" s="33"/>
      <c r="I694" s="33">
        <f t="shared" si="207"/>
        <v>0</v>
      </c>
      <c r="J694" s="83" t="s">
        <v>26</v>
      </c>
      <c r="K694" s="33"/>
      <c r="L694" s="9">
        <f t="shared" si="220"/>
        <v>0</v>
      </c>
      <c r="M694" s="9"/>
      <c r="N694" s="9"/>
      <c r="O694" s="9">
        <f t="shared" si="221"/>
        <v>0</v>
      </c>
      <c r="P694" s="9"/>
      <c r="Q694" s="9"/>
      <c r="R694" s="9">
        <f t="shared" si="222"/>
        <v>0</v>
      </c>
      <c r="S694" s="9"/>
      <c r="T694" s="9"/>
      <c r="U694" s="9">
        <f t="shared" si="223"/>
        <v>0</v>
      </c>
      <c r="V694" s="9"/>
      <c r="W694" s="9"/>
      <c r="X694" s="9">
        <f t="shared" si="224"/>
        <v>0</v>
      </c>
      <c r="Y694" s="9"/>
      <c r="Z694" s="9"/>
      <c r="AA694" s="10">
        <f t="shared" si="225"/>
        <v>0</v>
      </c>
      <c r="AB694" s="11"/>
    </row>
    <row r="695" spans="1:28" ht="15.75" x14ac:dyDescent="0.25">
      <c r="A695" s="39">
        <v>46010</v>
      </c>
      <c r="B695" s="33" t="s">
        <v>231</v>
      </c>
      <c r="C695" s="33"/>
      <c r="D695" s="33"/>
      <c r="E695" s="33" t="s">
        <v>344</v>
      </c>
      <c r="F695" s="33">
        <v>27.8</v>
      </c>
      <c r="G695" s="33" t="s">
        <v>51</v>
      </c>
      <c r="H695" s="33"/>
      <c r="I695" s="33">
        <f t="shared" si="207"/>
        <v>0</v>
      </c>
      <c r="J695" s="83" t="s">
        <v>26</v>
      </c>
      <c r="K695" s="33"/>
      <c r="L695" s="9">
        <f t="shared" si="220"/>
        <v>0</v>
      </c>
      <c r="M695" s="9"/>
      <c r="N695" s="9"/>
      <c r="O695" s="9">
        <f t="shared" si="221"/>
        <v>0</v>
      </c>
      <c r="P695" s="9"/>
      <c r="Q695" s="9"/>
      <c r="R695" s="9">
        <f t="shared" si="222"/>
        <v>0</v>
      </c>
      <c r="S695" s="9"/>
      <c r="T695" s="9"/>
      <c r="U695" s="9">
        <f t="shared" si="223"/>
        <v>0</v>
      </c>
      <c r="V695" s="9"/>
      <c r="W695" s="9"/>
      <c r="X695" s="9">
        <f t="shared" si="224"/>
        <v>0</v>
      </c>
      <c r="Y695" s="9"/>
      <c r="Z695" s="9"/>
      <c r="AA695" s="10">
        <f t="shared" si="225"/>
        <v>0</v>
      </c>
      <c r="AB695" s="11"/>
    </row>
    <row r="696" spans="1:28" ht="15.75" x14ac:dyDescent="0.25">
      <c r="A696" s="39">
        <v>46010</v>
      </c>
      <c r="B696" s="33" t="s">
        <v>231</v>
      </c>
      <c r="C696" s="33"/>
      <c r="D696" s="33"/>
      <c r="E696" s="33" t="s">
        <v>97</v>
      </c>
      <c r="F696" s="33">
        <v>98.4</v>
      </c>
      <c r="G696" s="33" t="s">
        <v>51</v>
      </c>
      <c r="H696" s="33"/>
      <c r="I696" s="33">
        <f t="shared" si="207"/>
        <v>0</v>
      </c>
      <c r="J696" s="83" t="s">
        <v>26</v>
      </c>
      <c r="K696" s="33"/>
      <c r="L696" s="9">
        <f t="shared" si="220"/>
        <v>0</v>
      </c>
      <c r="M696" s="9"/>
      <c r="N696" s="9"/>
      <c r="O696" s="9">
        <f t="shared" si="221"/>
        <v>0</v>
      </c>
      <c r="P696" s="9"/>
      <c r="Q696" s="9"/>
      <c r="R696" s="9">
        <f t="shared" si="222"/>
        <v>0</v>
      </c>
      <c r="S696" s="9"/>
      <c r="T696" s="9"/>
      <c r="U696" s="9">
        <f t="shared" si="223"/>
        <v>0</v>
      </c>
      <c r="V696" s="9"/>
      <c r="W696" s="9"/>
      <c r="X696" s="9">
        <f t="shared" si="224"/>
        <v>0</v>
      </c>
      <c r="Y696" s="9"/>
      <c r="Z696" s="9"/>
      <c r="AA696" s="10">
        <f t="shared" si="225"/>
        <v>0</v>
      </c>
      <c r="AB696" s="11"/>
    </row>
    <row r="697" spans="1:28" ht="15.75" x14ac:dyDescent="0.25">
      <c r="A697" s="39">
        <v>46010</v>
      </c>
      <c r="B697" s="33" t="s">
        <v>231</v>
      </c>
      <c r="C697" s="33"/>
      <c r="D697" s="33"/>
      <c r="E697" s="33" t="s">
        <v>632</v>
      </c>
      <c r="F697" s="33">
        <v>161.30000000000001</v>
      </c>
      <c r="G697" s="33" t="s">
        <v>51</v>
      </c>
      <c r="H697" s="33"/>
      <c r="I697" s="33">
        <f t="shared" si="207"/>
        <v>0</v>
      </c>
      <c r="J697" s="83" t="s">
        <v>26</v>
      </c>
      <c r="K697" s="33"/>
      <c r="L697" s="9">
        <f t="shared" si="220"/>
        <v>0</v>
      </c>
      <c r="M697" s="9"/>
      <c r="N697" s="9"/>
      <c r="O697" s="9">
        <f t="shared" si="221"/>
        <v>0</v>
      </c>
      <c r="P697" s="9"/>
      <c r="Q697" s="9"/>
      <c r="R697" s="9">
        <f t="shared" si="222"/>
        <v>0</v>
      </c>
      <c r="S697" s="9"/>
      <c r="T697" s="9"/>
      <c r="U697" s="9">
        <f t="shared" si="223"/>
        <v>0</v>
      </c>
      <c r="V697" s="9"/>
      <c r="W697" s="9"/>
      <c r="X697" s="9">
        <f t="shared" si="224"/>
        <v>0</v>
      </c>
      <c r="Y697" s="9"/>
      <c r="Z697" s="9"/>
      <c r="AA697" s="10">
        <f t="shared" si="225"/>
        <v>0</v>
      </c>
      <c r="AB697" s="11"/>
    </row>
    <row r="698" spans="1:28" ht="15.75" x14ac:dyDescent="0.25">
      <c r="A698" s="39">
        <v>46010</v>
      </c>
      <c r="B698" s="33" t="s">
        <v>231</v>
      </c>
      <c r="C698" s="33"/>
      <c r="D698" s="33"/>
      <c r="E698" s="33" t="s">
        <v>135</v>
      </c>
      <c r="F698" s="33">
        <v>29.1</v>
      </c>
      <c r="G698" s="33" t="s">
        <v>51</v>
      </c>
      <c r="H698" s="33"/>
      <c r="I698" s="33">
        <f t="shared" si="207"/>
        <v>0</v>
      </c>
      <c r="J698" s="83" t="s">
        <v>26</v>
      </c>
      <c r="K698" s="33"/>
      <c r="L698" s="9">
        <f t="shared" si="220"/>
        <v>0</v>
      </c>
      <c r="M698" s="9"/>
      <c r="N698" s="9"/>
      <c r="O698" s="9">
        <f t="shared" si="221"/>
        <v>0</v>
      </c>
      <c r="P698" s="9"/>
      <c r="Q698" s="9"/>
      <c r="R698" s="9">
        <f t="shared" si="222"/>
        <v>0</v>
      </c>
      <c r="S698" s="9"/>
      <c r="T698" s="9"/>
      <c r="U698" s="9">
        <f t="shared" si="223"/>
        <v>0</v>
      </c>
      <c r="V698" s="9"/>
      <c r="W698" s="9"/>
      <c r="X698" s="9">
        <f t="shared" si="224"/>
        <v>0</v>
      </c>
      <c r="Y698" s="9"/>
      <c r="Z698" s="9"/>
      <c r="AA698" s="10">
        <f t="shared" si="225"/>
        <v>0</v>
      </c>
      <c r="AB698" s="11"/>
    </row>
    <row r="699" spans="1:28" ht="15.75" x14ac:dyDescent="0.25">
      <c r="A699" s="39">
        <v>46010</v>
      </c>
      <c r="B699" s="33" t="s">
        <v>231</v>
      </c>
      <c r="C699" s="33"/>
      <c r="D699" s="33"/>
      <c r="E699" s="33" t="s">
        <v>1136</v>
      </c>
      <c r="F699" s="33">
        <v>185.9</v>
      </c>
      <c r="G699" s="33" t="s">
        <v>51</v>
      </c>
      <c r="H699" s="33"/>
      <c r="I699" s="33">
        <f t="shared" si="207"/>
        <v>0</v>
      </c>
      <c r="J699" s="83" t="s">
        <v>26</v>
      </c>
      <c r="K699" s="33"/>
      <c r="L699" s="9">
        <f t="shared" si="220"/>
        <v>0</v>
      </c>
      <c r="M699" s="9"/>
      <c r="N699" s="9"/>
      <c r="O699" s="9">
        <f t="shared" si="221"/>
        <v>0</v>
      </c>
      <c r="P699" s="9"/>
      <c r="Q699" s="9"/>
      <c r="R699" s="9">
        <f t="shared" si="222"/>
        <v>0</v>
      </c>
      <c r="S699" s="9"/>
      <c r="T699" s="9"/>
      <c r="U699" s="9">
        <f t="shared" si="223"/>
        <v>0</v>
      </c>
      <c r="V699" s="9"/>
      <c r="W699" s="9"/>
      <c r="X699" s="9">
        <f t="shared" si="224"/>
        <v>0</v>
      </c>
      <c r="Y699" s="9"/>
      <c r="Z699" s="9"/>
      <c r="AA699" s="10">
        <f t="shared" si="225"/>
        <v>0</v>
      </c>
      <c r="AB699" s="11"/>
    </row>
    <row r="700" spans="1:28" ht="15.75" x14ac:dyDescent="0.25">
      <c r="A700" s="39">
        <v>46010</v>
      </c>
      <c r="B700" s="33" t="s">
        <v>545</v>
      </c>
      <c r="C700" s="33"/>
      <c r="D700" s="33"/>
      <c r="E700" s="33" t="s">
        <v>45</v>
      </c>
      <c r="F700" s="33">
        <v>25</v>
      </c>
      <c r="G700" s="33" t="s">
        <v>51</v>
      </c>
      <c r="H700" s="33"/>
      <c r="I700" s="33">
        <f t="shared" ref="I700:I763" si="226">F700*H700</f>
        <v>0</v>
      </c>
      <c r="J700" s="83" t="s">
        <v>26</v>
      </c>
      <c r="K700" s="33"/>
      <c r="L700" s="9">
        <f t="shared" si="220"/>
        <v>0</v>
      </c>
      <c r="M700" s="9"/>
      <c r="N700" s="9"/>
      <c r="O700" s="9">
        <f t="shared" si="221"/>
        <v>0</v>
      </c>
      <c r="P700" s="9"/>
      <c r="Q700" s="9"/>
      <c r="R700" s="9">
        <f t="shared" si="222"/>
        <v>0</v>
      </c>
      <c r="S700" s="9"/>
      <c r="T700" s="9"/>
      <c r="U700" s="9">
        <f t="shared" si="223"/>
        <v>0</v>
      </c>
      <c r="V700" s="9"/>
      <c r="W700" s="9"/>
      <c r="X700" s="9">
        <f t="shared" si="224"/>
        <v>0</v>
      </c>
      <c r="Y700" s="9"/>
      <c r="Z700" s="9"/>
      <c r="AA700" s="10">
        <f t="shared" si="225"/>
        <v>0</v>
      </c>
      <c r="AB700" s="11"/>
    </row>
    <row r="701" spans="1:28" ht="15.75" x14ac:dyDescent="0.25">
      <c r="A701" s="39">
        <v>46010</v>
      </c>
      <c r="B701" s="33" t="s">
        <v>332</v>
      </c>
      <c r="C701" s="33"/>
      <c r="D701" s="33" t="s">
        <v>31</v>
      </c>
      <c r="E701" s="33" t="s">
        <v>468</v>
      </c>
      <c r="F701" s="33">
        <v>68.400000000000006</v>
      </c>
      <c r="G701" s="33" t="s">
        <v>51</v>
      </c>
      <c r="H701" s="33">
        <v>43000</v>
      </c>
      <c r="I701" s="33">
        <f t="shared" si="226"/>
        <v>2941200.0000000005</v>
      </c>
      <c r="J701" s="82" t="s">
        <v>38</v>
      </c>
      <c r="K701" s="130" t="s">
        <v>1288</v>
      </c>
      <c r="L701" s="9">
        <f t="shared" si="220"/>
        <v>0</v>
      </c>
      <c r="M701" s="9"/>
      <c r="N701" s="9"/>
      <c r="O701" s="9">
        <f t="shared" si="221"/>
        <v>0</v>
      </c>
      <c r="P701" s="9"/>
      <c r="Q701" s="9"/>
      <c r="R701" s="9">
        <f t="shared" si="222"/>
        <v>0</v>
      </c>
      <c r="S701" s="9"/>
      <c r="T701" s="9"/>
      <c r="U701" s="9">
        <f t="shared" si="223"/>
        <v>0</v>
      </c>
      <c r="V701" s="9"/>
      <c r="W701" s="9"/>
      <c r="X701" s="9">
        <f t="shared" si="224"/>
        <v>0</v>
      </c>
      <c r="Y701" s="9"/>
      <c r="Z701" s="9"/>
      <c r="AA701" s="10">
        <f t="shared" si="225"/>
        <v>2941200.0000000005</v>
      </c>
      <c r="AB701" s="11"/>
    </row>
    <row r="702" spans="1:28" ht="15.75" x14ac:dyDescent="0.25">
      <c r="A702" s="39">
        <v>46010</v>
      </c>
      <c r="B702" s="33" t="s">
        <v>189</v>
      </c>
      <c r="C702" s="33"/>
      <c r="D702" s="33" t="s">
        <v>31</v>
      </c>
      <c r="E702" s="33" t="s">
        <v>297</v>
      </c>
      <c r="F702" s="33">
        <v>2400</v>
      </c>
      <c r="G702" s="33" t="s">
        <v>29</v>
      </c>
      <c r="H702" s="33">
        <v>1800</v>
      </c>
      <c r="I702" s="33">
        <f t="shared" si="226"/>
        <v>4320000</v>
      </c>
      <c r="J702" s="37" t="s">
        <v>241</v>
      </c>
      <c r="K702" s="33"/>
      <c r="L702" s="9">
        <f t="shared" si="220"/>
        <v>0</v>
      </c>
      <c r="M702" s="9"/>
      <c r="N702" s="9"/>
      <c r="O702" s="9">
        <f t="shared" si="221"/>
        <v>0</v>
      </c>
      <c r="P702" s="9"/>
      <c r="Q702" s="9"/>
      <c r="R702" s="9">
        <f t="shared" si="222"/>
        <v>4320000</v>
      </c>
      <c r="S702" s="9">
        <v>4320000</v>
      </c>
      <c r="T702" s="9"/>
      <c r="U702" s="9">
        <f t="shared" si="223"/>
        <v>0</v>
      </c>
      <c r="V702" s="9"/>
      <c r="W702" s="9"/>
      <c r="X702" s="9">
        <f t="shared" si="224"/>
        <v>0</v>
      </c>
      <c r="Y702" s="9"/>
      <c r="Z702" s="9"/>
      <c r="AA702" s="10">
        <f t="shared" si="225"/>
        <v>0</v>
      </c>
      <c r="AB702" s="11">
        <v>46010</v>
      </c>
    </row>
    <row r="703" spans="1:28" ht="15.75" x14ac:dyDescent="0.25">
      <c r="A703" s="39">
        <v>46010</v>
      </c>
      <c r="B703" s="33" t="s">
        <v>676</v>
      </c>
      <c r="C703" s="33"/>
      <c r="D703" s="33" t="s">
        <v>1325</v>
      </c>
      <c r="E703" s="33" t="s">
        <v>110</v>
      </c>
      <c r="F703" s="33">
        <v>1000</v>
      </c>
      <c r="G703" s="33" t="s">
        <v>29</v>
      </c>
      <c r="H703" s="33">
        <v>1875</v>
      </c>
      <c r="I703" s="33">
        <f t="shared" si="226"/>
        <v>1875000</v>
      </c>
      <c r="J703" s="37" t="s">
        <v>241</v>
      </c>
      <c r="K703" s="33"/>
      <c r="L703" s="9">
        <f t="shared" si="220"/>
        <v>0</v>
      </c>
      <c r="M703" s="9"/>
      <c r="N703" s="9"/>
      <c r="O703" s="9">
        <f t="shared" si="221"/>
        <v>0</v>
      </c>
      <c r="P703" s="9"/>
      <c r="Q703" s="9"/>
      <c r="R703" s="9">
        <f t="shared" si="222"/>
        <v>0</v>
      </c>
      <c r="S703" s="9"/>
      <c r="T703" s="9"/>
      <c r="U703" s="9">
        <f t="shared" si="223"/>
        <v>1875000</v>
      </c>
      <c r="V703" s="9">
        <v>1875000</v>
      </c>
      <c r="W703" s="9"/>
      <c r="X703" s="9">
        <f t="shared" si="224"/>
        <v>0</v>
      </c>
      <c r="Y703" s="9"/>
      <c r="Z703" s="9"/>
      <c r="AA703" s="10">
        <f t="shared" si="225"/>
        <v>0</v>
      </c>
      <c r="AB703" s="11">
        <v>46010</v>
      </c>
    </row>
    <row r="704" spans="1:28" ht="15.75" x14ac:dyDescent="0.25">
      <c r="A704" s="39">
        <v>46010</v>
      </c>
      <c r="B704" s="33" t="s">
        <v>170</v>
      </c>
      <c r="C704" s="33"/>
      <c r="D704" s="33" t="s">
        <v>1325</v>
      </c>
      <c r="E704" s="33" t="s">
        <v>110</v>
      </c>
      <c r="F704" s="33">
        <v>800</v>
      </c>
      <c r="G704" s="33" t="s">
        <v>29</v>
      </c>
      <c r="H704" s="33">
        <v>1900</v>
      </c>
      <c r="I704" s="33">
        <f t="shared" si="226"/>
        <v>1520000</v>
      </c>
      <c r="J704" s="37" t="s">
        <v>241</v>
      </c>
      <c r="K704" s="33"/>
      <c r="L704" s="9">
        <f t="shared" si="220"/>
        <v>1520000</v>
      </c>
      <c r="M704" s="9">
        <v>1520000</v>
      </c>
      <c r="N704" s="9"/>
      <c r="O704" s="9">
        <f t="shared" si="221"/>
        <v>0</v>
      </c>
      <c r="P704" s="9"/>
      <c r="Q704" s="9"/>
      <c r="R704" s="9">
        <f t="shared" si="222"/>
        <v>0</v>
      </c>
      <c r="S704" s="9"/>
      <c r="T704" s="9"/>
      <c r="U704" s="9">
        <f t="shared" si="223"/>
        <v>0</v>
      </c>
      <c r="V704" s="9"/>
      <c r="W704" s="9"/>
      <c r="X704" s="9">
        <f t="shared" si="224"/>
        <v>0</v>
      </c>
      <c r="Y704" s="9"/>
      <c r="Z704" s="9"/>
      <c r="AA704" s="10">
        <f t="shared" si="225"/>
        <v>0</v>
      </c>
      <c r="AB704" s="11">
        <v>46010</v>
      </c>
    </row>
    <row r="705" spans="1:28" ht="15.75" x14ac:dyDescent="0.25">
      <c r="A705" s="39">
        <v>46010</v>
      </c>
      <c r="B705" s="33" t="s">
        <v>258</v>
      </c>
      <c r="C705" s="33"/>
      <c r="D705" s="33" t="s">
        <v>31</v>
      </c>
      <c r="E705" s="33" t="s">
        <v>175</v>
      </c>
      <c r="F705" s="33">
        <v>100</v>
      </c>
      <c r="G705" s="33" t="s">
        <v>25</v>
      </c>
      <c r="H705" s="33">
        <v>1500</v>
      </c>
      <c r="I705" s="33">
        <f t="shared" si="226"/>
        <v>150000</v>
      </c>
      <c r="J705" s="37" t="s">
        <v>240</v>
      </c>
      <c r="K705" s="33" t="s">
        <v>1288</v>
      </c>
      <c r="L705" s="9">
        <f t="shared" si="220"/>
        <v>0</v>
      </c>
      <c r="M705" s="9"/>
      <c r="N705" s="9"/>
      <c r="O705" s="9">
        <f t="shared" si="221"/>
        <v>150000</v>
      </c>
      <c r="P705" s="9">
        <v>150000</v>
      </c>
      <c r="Q705" s="9"/>
      <c r="R705" s="9">
        <f t="shared" si="222"/>
        <v>0</v>
      </c>
      <c r="S705" s="9"/>
      <c r="T705" s="9"/>
      <c r="U705" s="9">
        <f t="shared" si="223"/>
        <v>0</v>
      </c>
      <c r="V705" s="9"/>
      <c r="W705" s="9"/>
      <c r="X705" s="9">
        <f t="shared" si="224"/>
        <v>0</v>
      </c>
      <c r="Y705" s="9"/>
      <c r="Z705" s="9"/>
      <c r="AA705" s="10">
        <f t="shared" si="225"/>
        <v>0</v>
      </c>
      <c r="AB705" s="11">
        <v>46014</v>
      </c>
    </row>
    <row r="706" spans="1:28" ht="15.75" x14ac:dyDescent="0.25">
      <c r="A706" s="39">
        <v>46010</v>
      </c>
      <c r="B706" s="33" t="s">
        <v>72</v>
      </c>
      <c r="C706" s="33"/>
      <c r="D706" s="33" t="s">
        <v>31</v>
      </c>
      <c r="E706" s="33" t="s">
        <v>328</v>
      </c>
      <c r="F706" s="33">
        <v>500</v>
      </c>
      <c r="G706" s="33" t="s">
        <v>51</v>
      </c>
      <c r="H706" s="33">
        <v>85050</v>
      </c>
      <c r="I706" s="33">
        <f t="shared" si="226"/>
        <v>42525000</v>
      </c>
      <c r="J706" s="37" t="s">
        <v>240</v>
      </c>
      <c r="K706" s="33" t="s">
        <v>1317</v>
      </c>
      <c r="L706" s="9">
        <f t="shared" si="220"/>
        <v>0</v>
      </c>
      <c r="M706" s="9"/>
      <c r="N706" s="9"/>
      <c r="O706" s="9">
        <f t="shared" si="221"/>
        <v>42525000</v>
      </c>
      <c r="P706" s="9">
        <v>42525000</v>
      </c>
      <c r="Q706" s="9"/>
      <c r="R706" s="9">
        <f t="shared" si="222"/>
        <v>0</v>
      </c>
      <c r="S706" s="9"/>
      <c r="T706" s="9"/>
      <c r="U706" s="9">
        <f t="shared" si="223"/>
        <v>0</v>
      </c>
      <c r="V706" s="9"/>
      <c r="W706" s="9"/>
      <c r="X706" s="9">
        <f t="shared" si="224"/>
        <v>0</v>
      </c>
      <c r="Y706" s="9"/>
      <c r="Z706" s="9"/>
      <c r="AA706" s="10">
        <f t="shared" si="225"/>
        <v>0</v>
      </c>
      <c r="AB706" s="11">
        <v>46015</v>
      </c>
    </row>
    <row r="707" spans="1:28" ht="15.75" x14ac:dyDescent="0.25">
      <c r="A707" s="39">
        <v>46010</v>
      </c>
      <c r="B707" s="33" t="s">
        <v>1135</v>
      </c>
      <c r="C707" s="33"/>
      <c r="D707" s="33" t="s">
        <v>31</v>
      </c>
      <c r="E707" s="33" t="s">
        <v>295</v>
      </c>
      <c r="F707" s="33">
        <v>1</v>
      </c>
      <c r="G707" s="33" t="s">
        <v>33</v>
      </c>
      <c r="H707" s="33">
        <v>230000</v>
      </c>
      <c r="I707" s="33">
        <f t="shared" si="226"/>
        <v>230000</v>
      </c>
      <c r="J707" s="37" t="s">
        <v>241</v>
      </c>
      <c r="K707" s="33"/>
      <c r="L707" s="9">
        <f t="shared" si="220"/>
        <v>0</v>
      </c>
      <c r="M707" s="9"/>
      <c r="N707" s="9"/>
      <c r="O707" s="9">
        <f t="shared" si="221"/>
        <v>0</v>
      </c>
      <c r="P707" s="9"/>
      <c r="Q707" s="9"/>
      <c r="R707" s="9">
        <f t="shared" si="222"/>
        <v>0</v>
      </c>
      <c r="S707" s="9"/>
      <c r="T707" s="9"/>
      <c r="U707" s="9">
        <f t="shared" si="223"/>
        <v>230000</v>
      </c>
      <c r="V707" s="9">
        <v>230000</v>
      </c>
      <c r="W707" s="9"/>
      <c r="X707" s="9">
        <f t="shared" si="224"/>
        <v>0</v>
      </c>
      <c r="Y707" s="9"/>
      <c r="Z707" s="9"/>
      <c r="AA707" s="10">
        <f t="shared" si="225"/>
        <v>0</v>
      </c>
      <c r="AB707" s="11">
        <v>46010</v>
      </c>
    </row>
    <row r="708" spans="1:28" ht="15.75" x14ac:dyDescent="0.25">
      <c r="A708" s="39">
        <v>46010</v>
      </c>
      <c r="B708" s="33" t="s">
        <v>186</v>
      </c>
      <c r="C708" s="33"/>
      <c r="D708" s="33" t="s">
        <v>31</v>
      </c>
      <c r="E708" s="33" t="s">
        <v>64</v>
      </c>
      <c r="F708" s="33">
        <v>3</v>
      </c>
      <c r="G708" s="33" t="s">
        <v>33</v>
      </c>
      <c r="H708" s="33">
        <v>150000</v>
      </c>
      <c r="I708" s="33">
        <f t="shared" si="226"/>
        <v>450000</v>
      </c>
      <c r="J708" s="37" t="s">
        <v>240</v>
      </c>
      <c r="K708" s="33" t="s">
        <v>1334</v>
      </c>
      <c r="L708" s="9">
        <f t="shared" si="220"/>
        <v>0</v>
      </c>
      <c r="M708" s="9"/>
      <c r="N708" s="9"/>
      <c r="O708" s="9">
        <f t="shared" si="221"/>
        <v>450000</v>
      </c>
      <c r="P708" s="9">
        <v>450000</v>
      </c>
      <c r="Q708" s="9"/>
      <c r="R708" s="9">
        <f t="shared" si="222"/>
        <v>0</v>
      </c>
      <c r="S708" s="9"/>
      <c r="T708" s="9"/>
      <c r="U708" s="9">
        <f t="shared" si="223"/>
        <v>0</v>
      </c>
      <c r="V708" s="9"/>
      <c r="W708" s="9"/>
      <c r="X708" s="9">
        <f t="shared" si="224"/>
        <v>0</v>
      </c>
      <c r="Y708" s="9"/>
      <c r="Z708" s="9"/>
      <c r="AA708" s="10">
        <f t="shared" si="225"/>
        <v>0</v>
      </c>
      <c r="AB708" s="11">
        <v>46013</v>
      </c>
    </row>
    <row r="709" spans="1:28" ht="15.75" x14ac:dyDescent="0.25">
      <c r="A709" s="39">
        <v>46010</v>
      </c>
      <c r="B709" s="33" t="s">
        <v>186</v>
      </c>
      <c r="C709" s="33"/>
      <c r="D709" s="33" t="s">
        <v>31</v>
      </c>
      <c r="E709" s="33" t="s">
        <v>372</v>
      </c>
      <c r="F709" s="33">
        <v>2</v>
      </c>
      <c r="G709" s="33" t="s">
        <v>33</v>
      </c>
      <c r="H709" s="33">
        <v>280000</v>
      </c>
      <c r="I709" s="33">
        <f t="shared" si="226"/>
        <v>560000</v>
      </c>
      <c r="J709" s="37" t="s">
        <v>240</v>
      </c>
      <c r="K709" s="33" t="s">
        <v>1334</v>
      </c>
      <c r="L709" s="9">
        <f t="shared" si="220"/>
        <v>0</v>
      </c>
      <c r="M709" s="9"/>
      <c r="N709" s="9"/>
      <c r="O709" s="9">
        <f t="shared" si="221"/>
        <v>560000</v>
      </c>
      <c r="P709" s="9">
        <v>560000</v>
      </c>
      <c r="Q709" s="9"/>
      <c r="R709" s="9">
        <f t="shared" si="222"/>
        <v>0</v>
      </c>
      <c r="S709" s="9"/>
      <c r="T709" s="9"/>
      <c r="U709" s="9">
        <f t="shared" si="223"/>
        <v>0</v>
      </c>
      <c r="V709" s="9"/>
      <c r="W709" s="9"/>
      <c r="X709" s="9">
        <f t="shared" si="224"/>
        <v>0</v>
      </c>
      <c r="Y709" s="9"/>
      <c r="Z709" s="9"/>
      <c r="AA709" s="10">
        <f t="shared" si="225"/>
        <v>0</v>
      </c>
      <c r="AB709" s="11">
        <v>46013</v>
      </c>
    </row>
    <row r="710" spans="1:28" ht="15.75" x14ac:dyDescent="0.25">
      <c r="A710" s="39">
        <v>46010</v>
      </c>
      <c r="B710" s="33" t="s">
        <v>186</v>
      </c>
      <c r="C710" s="33"/>
      <c r="D710" s="33" t="s">
        <v>31</v>
      </c>
      <c r="E710" s="33" t="s">
        <v>166</v>
      </c>
      <c r="F710" s="33">
        <v>1</v>
      </c>
      <c r="G710" s="33" t="s">
        <v>23</v>
      </c>
      <c r="H710" s="33">
        <v>400000</v>
      </c>
      <c r="I710" s="33">
        <f t="shared" si="226"/>
        <v>400000</v>
      </c>
      <c r="J710" s="37" t="s">
        <v>240</v>
      </c>
      <c r="K710" s="33" t="s">
        <v>1334</v>
      </c>
      <c r="L710" s="9">
        <f t="shared" si="220"/>
        <v>0</v>
      </c>
      <c r="M710" s="9"/>
      <c r="N710" s="9"/>
      <c r="O710" s="9">
        <f t="shared" si="221"/>
        <v>400000</v>
      </c>
      <c r="P710" s="9">
        <v>400000</v>
      </c>
      <c r="Q710" s="9"/>
      <c r="R710" s="9">
        <f t="shared" si="222"/>
        <v>0</v>
      </c>
      <c r="S710" s="9"/>
      <c r="T710" s="9"/>
      <c r="U710" s="9">
        <f t="shared" si="223"/>
        <v>0</v>
      </c>
      <c r="V710" s="9"/>
      <c r="W710" s="9"/>
      <c r="X710" s="9">
        <f t="shared" si="224"/>
        <v>0</v>
      </c>
      <c r="Y710" s="9"/>
      <c r="Z710" s="9"/>
      <c r="AA710" s="10">
        <f t="shared" si="225"/>
        <v>0</v>
      </c>
      <c r="AB710" s="11">
        <v>46013</v>
      </c>
    </row>
    <row r="711" spans="1:28" ht="15.75" x14ac:dyDescent="0.25">
      <c r="A711" s="39">
        <v>46010</v>
      </c>
      <c r="B711" s="33" t="s">
        <v>186</v>
      </c>
      <c r="C711" s="33"/>
      <c r="D711" s="33" t="s">
        <v>31</v>
      </c>
      <c r="E711" s="33" t="s">
        <v>187</v>
      </c>
      <c r="F711" s="33">
        <v>2</v>
      </c>
      <c r="G711" s="33" t="s">
        <v>23</v>
      </c>
      <c r="H711" s="33">
        <v>400000</v>
      </c>
      <c r="I711" s="33">
        <f t="shared" si="226"/>
        <v>800000</v>
      </c>
      <c r="J711" s="37" t="s">
        <v>240</v>
      </c>
      <c r="K711" s="33" t="s">
        <v>1334</v>
      </c>
      <c r="L711" s="9">
        <f t="shared" si="220"/>
        <v>0</v>
      </c>
      <c r="M711" s="9"/>
      <c r="N711" s="9"/>
      <c r="O711" s="9">
        <f t="shared" si="221"/>
        <v>800000</v>
      </c>
      <c r="P711" s="9">
        <v>800000</v>
      </c>
      <c r="Q711" s="9"/>
      <c r="R711" s="9">
        <f t="shared" si="222"/>
        <v>0</v>
      </c>
      <c r="S711" s="9"/>
      <c r="T711" s="9"/>
      <c r="U711" s="9">
        <f t="shared" si="223"/>
        <v>0</v>
      </c>
      <c r="V711" s="9"/>
      <c r="W711" s="9"/>
      <c r="X711" s="9">
        <f t="shared" si="224"/>
        <v>0</v>
      </c>
      <c r="Y711" s="9"/>
      <c r="Z711" s="9"/>
      <c r="AA711" s="10">
        <f t="shared" si="225"/>
        <v>0</v>
      </c>
      <c r="AB711" s="11">
        <v>46013</v>
      </c>
    </row>
    <row r="712" spans="1:28" ht="15.75" x14ac:dyDescent="0.25">
      <c r="A712" s="39">
        <v>46010</v>
      </c>
      <c r="B712" s="33" t="s">
        <v>186</v>
      </c>
      <c r="C712" s="33"/>
      <c r="D712" s="33" t="s">
        <v>31</v>
      </c>
      <c r="E712" s="33" t="s">
        <v>61</v>
      </c>
      <c r="F712" s="33">
        <v>2</v>
      </c>
      <c r="G712" s="33" t="s">
        <v>23</v>
      </c>
      <c r="H712" s="33">
        <v>45000</v>
      </c>
      <c r="I712" s="33">
        <f t="shared" si="226"/>
        <v>90000</v>
      </c>
      <c r="J712" s="37" t="s">
        <v>240</v>
      </c>
      <c r="K712" s="33" t="s">
        <v>1334</v>
      </c>
      <c r="L712" s="9">
        <f t="shared" si="220"/>
        <v>0</v>
      </c>
      <c r="M712" s="9"/>
      <c r="N712" s="9"/>
      <c r="O712" s="9">
        <f t="shared" si="221"/>
        <v>90000</v>
      </c>
      <c r="P712" s="9">
        <v>90000</v>
      </c>
      <c r="Q712" s="9"/>
      <c r="R712" s="9">
        <f t="shared" si="222"/>
        <v>0</v>
      </c>
      <c r="S712" s="9"/>
      <c r="T712" s="9"/>
      <c r="U712" s="9">
        <f t="shared" si="223"/>
        <v>0</v>
      </c>
      <c r="V712" s="9"/>
      <c r="W712" s="9"/>
      <c r="X712" s="9">
        <f t="shared" si="224"/>
        <v>0</v>
      </c>
      <c r="Y712" s="9"/>
      <c r="Z712" s="9"/>
      <c r="AA712" s="10">
        <f t="shared" si="225"/>
        <v>0</v>
      </c>
      <c r="AB712" s="11">
        <v>46013</v>
      </c>
    </row>
    <row r="713" spans="1:28" ht="15.75" x14ac:dyDescent="0.25">
      <c r="A713" s="39">
        <v>46010</v>
      </c>
      <c r="B713" s="33" t="s">
        <v>910</v>
      </c>
      <c r="C713" s="33"/>
      <c r="D713" s="33" t="s">
        <v>31</v>
      </c>
      <c r="E713" s="33" t="s">
        <v>213</v>
      </c>
      <c r="F713" s="33">
        <v>125</v>
      </c>
      <c r="G713" s="33" t="s">
        <v>29</v>
      </c>
      <c r="H713" s="33">
        <v>2640</v>
      </c>
      <c r="I713" s="33">
        <f t="shared" si="226"/>
        <v>330000</v>
      </c>
      <c r="J713" s="37" t="s">
        <v>240</v>
      </c>
      <c r="K713" s="33"/>
      <c r="L713" s="9">
        <f t="shared" si="220"/>
        <v>0</v>
      </c>
      <c r="M713" s="9"/>
      <c r="N713" s="9"/>
      <c r="O713" s="9">
        <f t="shared" si="221"/>
        <v>330000</v>
      </c>
      <c r="P713" s="9">
        <v>330000</v>
      </c>
      <c r="Q713" s="9"/>
      <c r="R713" s="9">
        <f t="shared" si="222"/>
        <v>0</v>
      </c>
      <c r="S713" s="9"/>
      <c r="T713" s="9"/>
      <c r="U713" s="9">
        <f t="shared" si="223"/>
        <v>0</v>
      </c>
      <c r="V713" s="9"/>
      <c r="W713" s="9"/>
      <c r="X713" s="9">
        <f t="shared" si="224"/>
        <v>0</v>
      </c>
      <c r="Y713" s="9"/>
      <c r="Z713" s="9"/>
      <c r="AA713" s="10">
        <f t="shared" si="225"/>
        <v>0</v>
      </c>
      <c r="AB713" s="11">
        <v>46010</v>
      </c>
    </row>
    <row r="714" spans="1:28" ht="15.75" x14ac:dyDescent="0.25">
      <c r="A714" s="39">
        <v>46010</v>
      </c>
      <c r="B714" s="33" t="s">
        <v>253</v>
      </c>
      <c r="C714" s="33"/>
      <c r="D714" s="33" t="s">
        <v>41</v>
      </c>
      <c r="E714" s="33" t="s">
        <v>110</v>
      </c>
      <c r="F714" s="33">
        <v>1000</v>
      </c>
      <c r="G714" s="33" t="s">
        <v>29</v>
      </c>
      <c r="H714" s="33">
        <v>1800</v>
      </c>
      <c r="I714" s="33">
        <f t="shared" si="226"/>
        <v>1800000</v>
      </c>
      <c r="J714" s="37" t="s">
        <v>241</v>
      </c>
      <c r="K714" s="33"/>
      <c r="L714" s="9">
        <f t="shared" si="220"/>
        <v>1800000</v>
      </c>
      <c r="M714" s="9">
        <v>1800000</v>
      </c>
      <c r="N714" s="9"/>
      <c r="O714" s="9">
        <f t="shared" si="221"/>
        <v>0</v>
      </c>
      <c r="P714" s="9"/>
      <c r="Q714" s="9"/>
      <c r="R714" s="9">
        <f t="shared" si="222"/>
        <v>0</v>
      </c>
      <c r="S714" s="9"/>
      <c r="T714" s="9"/>
      <c r="U714" s="9">
        <f t="shared" si="223"/>
        <v>0</v>
      </c>
      <c r="V714" s="9"/>
      <c r="W714" s="9"/>
      <c r="X714" s="9">
        <f t="shared" si="224"/>
        <v>0</v>
      </c>
      <c r="Y714" s="9"/>
      <c r="Z714" s="9"/>
      <c r="AA714" s="10">
        <f t="shared" si="225"/>
        <v>0</v>
      </c>
      <c r="AB714" s="11">
        <v>46010</v>
      </c>
    </row>
    <row r="715" spans="1:28" ht="15.75" x14ac:dyDescent="0.25">
      <c r="A715" s="39">
        <v>46010</v>
      </c>
      <c r="B715" s="33" t="s">
        <v>811</v>
      </c>
      <c r="C715" s="33"/>
      <c r="D715" s="33" t="s">
        <v>1326</v>
      </c>
      <c r="E715" s="33" t="s">
        <v>1333</v>
      </c>
      <c r="F715" s="33">
        <v>25</v>
      </c>
      <c r="G715" s="33" t="s">
        <v>51</v>
      </c>
      <c r="H715" s="33">
        <v>60000</v>
      </c>
      <c r="I715" s="33">
        <f t="shared" si="226"/>
        <v>1500000</v>
      </c>
      <c r="J715" s="37" t="s">
        <v>241</v>
      </c>
      <c r="K715" s="33"/>
      <c r="L715" s="9">
        <f t="shared" si="220"/>
        <v>0</v>
      </c>
      <c r="M715" s="9"/>
      <c r="N715" s="9"/>
      <c r="O715" s="9">
        <f t="shared" si="221"/>
        <v>0</v>
      </c>
      <c r="P715" s="9"/>
      <c r="Q715" s="9"/>
      <c r="R715" s="9">
        <f t="shared" si="222"/>
        <v>0</v>
      </c>
      <c r="S715" s="9"/>
      <c r="T715" s="9"/>
      <c r="U715" s="9">
        <f t="shared" si="223"/>
        <v>1500000</v>
      </c>
      <c r="V715" s="9">
        <v>1500000</v>
      </c>
      <c r="W715" s="9"/>
      <c r="X715" s="9">
        <f t="shared" si="224"/>
        <v>0</v>
      </c>
      <c r="Y715" s="9"/>
      <c r="Z715" s="9"/>
      <c r="AA715" s="10">
        <f t="shared" si="225"/>
        <v>0</v>
      </c>
      <c r="AB715" s="11">
        <v>46010</v>
      </c>
    </row>
    <row r="716" spans="1:28" ht="15.75" x14ac:dyDescent="0.25">
      <c r="A716" s="39">
        <v>46010</v>
      </c>
      <c r="B716" s="33" t="s">
        <v>929</v>
      </c>
      <c r="C716" s="33"/>
      <c r="D716" s="33" t="s">
        <v>31</v>
      </c>
      <c r="E716" s="33" t="s">
        <v>467</v>
      </c>
      <c r="F716" s="33">
        <v>34</v>
      </c>
      <c r="G716" s="33" t="s">
        <v>51</v>
      </c>
      <c r="H716" s="33">
        <v>43000</v>
      </c>
      <c r="I716" s="33">
        <f t="shared" si="226"/>
        <v>1462000</v>
      </c>
      <c r="J716" s="37" t="s">
        <v>240</v>
      </c>
      <c r="K716" s="33" t="s">
        <v>1334</v>
      </c>
      <c r="L716" s="9">
        <f t="shared" si="220"/>
        <v>0</v>
      </c>
      <c r="M716" s="9"/>
      <c r="N716" s="9"/>
      <c r="O716" s="9">
        <f t="shared" si="221"/>
        <v>1462000</v>
      </c>
      <c r="P716" s="9">
        <v>1462000</v>
      </c>
      <c r="Q716" s="9"/>
      <c r="R716" s="9">
        <f t="shared" si="222"/>
        <v>0</v>
      </c>
      <c r="S716" s="9"/>
      <c r="T716" s="9"/>
      <c r="U716" s="9">
        <f t="shared" si="223"/>
        <v>0</v>
      </c>
      <c r="V716" s="9"/>
      <c r="W716" s="9"/>
      <c r="X716" s="9">
        <f t="shared" si="224"/>
        <v>0</v>
      </c>
      <c r="Y716" s="9"/>
      <c r="Z716" s="9"/>
      <c r="AA716" s="10">
        <f t="shared" si="225"/>
        <v>0</v>
      </c>
      <c r="AB716" s="11">
        <v>46015</v>
      </c>
    </row>
    <row r="717" spans="1:28" ht="15.75" x14ac:dyDescent="0.25">
      <c r="A717" s="32">
        <v>46010</v>
      </c>
      <c r="B717" s="33" t="s">
        <v>48</v>
      </c>
      <c r="C717" s="33"/>
      <c r="D717" s="33" t="s">
        <v>41</v>
      </c>
      <c r="E717" s="33" t="s">
        <v>228</v>
      </c>
      <c r="F717" s="33">
        <v>1</v>
      </c>
      <c r="G717" s="33" t="s">
        <v>138</v>
      </c>
      <c r="H717" s="33">
        <v>900000</v>
      </c>
      <c r="I717" s="33">
        <f t="shared" si="226"/>
        <v>900000</v>
      </c>
      <c r="J717" s="82" t="s">
        <v>38</v>
      </c>
      <c r="K717" s="130" t="s">
        <v>1334</v>
      </c>
      <c r="L717" s="9">
        <f t="shared" si="220"/>
        <v>0</v>
      </c>
      <c r="M717" s="9"/>
      <c r="N717" s="9"/>
      <c r="O717" s="9">
        <f t="shared" si="221"/>
        <v>0</v>
      </c>
      <c r="P717" s="9"/>
      <c r="Q717" s="9"/>
      <c r="R717" s="9">
        <f t="shared" si="222"/>
        <v>0</v>
      </c>
      <c r="S717" s="9"/>
      <c r="T717" s="9"/>
      <c r="U717" s="9">
        <f t="shared" si="223"/>
        <v>0</v>
      </c>
      <c r="V717" s="9"/>
      <c r="W717" s="9"/>
      <c r="X717" s="9">
        <f t="shared" si="224"/>
        <v>0</v>
      </c>
      <c r="Y717" s="9"/>
      <c r="Z717" s="9"/>
      <c r="AA717" s="10">
        <f t="shared" si="225"/>
        <v>900000</v>
      </c>
      <c r="AB717" s="11"/>
    </row>
    <row r="718" spans="1:28" ht="15.75" x14ac:dyDescent="0.25">
      <c r="A718" s="32">
        <v>46010</v>
      </c>
      <c r="B718" s="33" t="s">
        <v>1299</v>
      </c>
      <c r="C718" s="33"/>
      <c r="D718" s="33" t="s">
        <v>1326</v>
      </c>
      <c r="E718" s="33" t="s">
        <v>1176</v>
      </c>
      <c r="F718" s="33">
        <v>2.7</v>
      </c>
      <c r="G718" s="33" t="s">
        <v>178</v>
      </c>
      <c r="H718" s="33">
        <v>1000000</v>
      </c>
      <c r="I718" s="33">
        <f t="shared" si="226"/>
        <v>2700000</v>
      </c>
      <c r="J718" s="37" t="s">
        <v>241</v>
      </c>
      <c r="K718" s="33"/>
      <c r="L718" s="9">
        <f t="shared" si="220"/>
        <v>2700000</v>
      </c>
      <c r="M718" s="9">
        <v>2700000</v>
      </c>
      <c r="N718" s="9"/>
      <c r="O718" s="9">
        <f t="shared" si="221"/>
        <v>0</v>
      </c>
      <c r="P718" s="9"/>
      <c r="Q718" s="9"/>
      <c r="R718" s="9">
        <f t="shared" si="222"/>
        <v>0</v>
      </c>
      <c r="S718" s="9"/>
      <c r="T718" s="9"/>
      <c r="U718" s="9">
        <f t="shared" si="223"/>
        <v>0</v>
      </c>
      <c r="V718" s="9"/>
      <c r="W718" s="9"/>
      <c r="X718" s="9">
        <f t="shared" si="224"/>
        <v>0</v>
      </c>
      <c r="Y718" s="9"/>
      <c r="Z718" s="9"/>
      <c r="AA718" s="10">
        <f t="shared" si="225"/>
        <v>0</v>
      </c>
      <c r="AB718" s="11">
        <v>46010</v>
      </c>
    </row>
    <row r="719" spans="1:28" ht="15.75" x14ac:dyDescent="0.25">
      <c r="A719" s="32">
        <v>46010</v>
      </c>
      <c r="B719" s="33" t="s">
        <v>1299</v>
      </c>
      <c r="C719" s="33"/>
      <c r="D719" s="33" t="s">
        <v>1326</v>
      </c>
      <c r="E719" s="33" t="s">
        <v>311</v>
      </c>
      <c r="F719" s="33">
        <v>10</v>
      </c>
      <c r="G719" s="33" t="s">
        <v>51</v>
      </c>
      <c r="H719" s="33">
        <v>86000</v>
      </c>
      <c r="I719" s="33">
        <f t="shared" si="226"/>
        <v>860000</v>
      </c>
      <c r="J719" s="37" t="s">
        <v>241</v>
      </c>
      <c r="K719" s="33"/>
      <c r="L719" s="9">
        <f t="shared" si="220"/>
        <v>860000</v>
      </c>
      <c r="M719" s="9">
        <v>860000</v>
      </c>
      <c r="N719" s="9"/>
      <c r="O719" s="9">
        <f t="shared" si="221"/>
        <v>0</v>
      </c>
      <c r="P719" s="9"/>
      <c r="Q719" s="9"/>
      <c r="R719" s="9">
        <f t="shared" si="222"/>
        <v>0</v>
      </c>
      <c r="S719" s="9"/>
      <c r="T719" s="9"/>
      <c r="U719" s="9">
        <f t="shared" si="223"/>
        <v>0</v>
      </c>
      <c r="V719" s="9"/>
      <c r="W719" s="9"/>
      <c r="X719" s="9">
        <f t="shared" si="224"/>
        <v>0</v>
      </c>
      <c r="Y719" s="9"/>
      <c r="Z719" s="9"/>
      <c r="AA719" s="10">
        <f t="shared" si="225"/>
        <v>0</v>
      </c>
      <c r="AB719" s="11">
        <v>46010</v>
      </c>
    </row>
    <row r="720" spans="1:28" ht="15.75" x14ac:dyDescent="0.25">
      <c r="A720" s="39">
        <v>46010</v>
      </c>
      <c r="B720" s="33" t="s">
        <v>231</v>
      </c>
      <c r="C720" s="33"/>
      <c r="D720" s="33"/>
      <c r="E720" s="33" t="s">
        <v>1255</v>
      </c>
      <c r="F720" s="33">
        <v>28.4</v>
      </c>
      <c r="G720" s="33" t="s">
        <v>51</v>
      </c>
      <c r="H720" s="33"/>
      <c r="I720" s="33">
        <f t="shared" si="226"/>
        <v>0</v>
      </c>
      <c r="J720" s="83" t="s">
        <v>26</v>
      </c>
      <c r="K720" s="33"/>
      <c r="L720" s="9">
        <f t="shared" si="220"/>
        <v>0</v>
      </c>
      <c r="M720" s="9"/>
      <c r="N720" s="9"/>
      <c r="O720" s="9">
        <f t="shared" si="221"/>
        <v>0</v>
      </c>
      <c r="P720" s="9"/>
      <c r="Q720" s="9"/>
      <c r="R720" s="9">
        <f t="shared" si="222"/>
        <v>0</v>
      </c>
      <c r="S720" s="9"/>
      <c r="T720" s="9"/>
      <c r="U720" s="9">
        <f t="shared" si="223"/>
        <v>0</v>
      </c>
      <c r="V720" s="9"/>
      <c r="W720" s="9"/>
      <c r="X720" s="9">
        <f t="shared" si="224"/>
        <v>0</v>
      </c>
      <c r="Y720" s="9"/>
      <c r="Z720" s="9"/>
      <c r="AA720" s="10">
        <f t="shared" si="225"/>
        <v>0</v>
      </c>
      <c r="AB720" s="11"/>
    </row>
    <row r="721" spans="1:28" ht="16.5" thickBot="1" x14ac:dyDescent="0.3">
      <c r="A721" s="61">
        <v>46010</v>
      </c>
      <c r="B721" s="104" t="s">
        <v>313</v>
      </c>
      <c r="C721" s="104"/>
      <c r="D721" s="104" t="s">
        <v>1326</v>
      </c>
      <c r="E721" s="104" t="s">
        <v>110</v>
      </c>
      <c r="F721" s="104">
        <v>200</v>
      </c>
      <c r="G721" s="104" t="s">
        <v>29</v>
      </c>
      <c r="H721" s="104">
        <v>2000</v>
      </c>
      <c r="I721" s="62">
        <f t="shared" si="226"/>
        <v>400000</v>
      </c>
      <c r="J721" s="100" t="s">
        <v>34</v>
      </c>
      <c r="K721" s="104"/>
      <c r="L721" s="97">
        <f t="shared" ref="L721:L722" si="227">M721+N721</f>
        <v>0</v>
      </c>
      <c r="M721" s="97"/>
      <c r="N721" s="97"/>
      <c r="O721" s="97">
        <f t="shared" ref="O721:O722" si="228">P721+Q721</f>
        <v>0</v>
      </c>
      <c r="P721" s="97"/>
      <c r="Q721" s="97"/>
      <c r="R721" s="97">
        <f t="shared" ref="R721:R722" si="229">S721+T721</f>
        <v>0</v>
      </c>
      <c r="S721" s="97"/>
      <c r="T721" s="97"/>
      <c r="U721" s="97">
        <f t="shared" ref="U721:U722" si="230">V721+W721</f>
        <v>3000000</v>
      </c>
      <c r="V721" s="97">
        <v>3000000</v>
      </c>
      <c r="W721" s="97"/>
      <c r="X721" s="97">
        <f t="shared" ref="X721:X722" si="231">Y721+Z721</f>
        <v>0</v>
      </c>
      <c r="Y721" s="97"/>
      <c r="Z721" s="97"/>
      <c r="AA721" s="98">
        <f t="shared" ref="AA721:AA722" si="232">C721+I721-L721-O721-U721-X721-R721</f>
        <v>-2600000</v>
      </c>
      <c r="AB721" s="99">
        <v>46009</v>
      </c>
    </row>
    <row r="722" spans="1:28" ht="15.75" x14ac:dyDescent="0.25">
      <c r="A722" s="39">
        <v>46011</v>
      </c>
      <c r="B722" s="35" t="s">
        <v>370</v>
      </c>
      <c r="C722" s="35"/>
      <c r="D722" s="35" t="s">
        <v>41</v>
      </c>
      <c r="E722" s="35" t="s">
        <v>774</v>
      </c>
      <c r="F722" s="35">
        <v>5</v>
      </c>
      <c r="G722" s="35" t="s">
        <v>33</v>
      </c>
      <c r="H722" s="35">
        <v>300000</v>
      </c>
      <c r="I722" s="33">
        <f t="shared" si="226"/>
        <v>1500000</v>
      </c>
      <c r="J722" s="41" t="s">
        <v>34</v>
      </c>
      <c r="K722" s="35" t="s">
        <v>1288</v>
      </c>
      <c r="L722" s="9">
        <f t="shared" si="227"/>
        <v>0</v>
      </c>
      <c r="M722" s="9"/>
      <c r="N722" s="9"/>
      <c r="O722" s="9">
        <f t="shared" si="228"/>
        <v>2175000</v>
      </c>
      <c r="P722" s="9">
        <v>2175000</v>
      </c>
      <c r="Q722" s="9"/>
      <c r="R722" s="9">
        <f t="shared" si="229"/>
        <v>0</v>
      </c>
      <c r="S722" s="9"/>
      <c r="T722" s="9"/>
      <c r="U722" s="9">
        <f t="shared" si="230"/>
        <v>0</v>
      </c>
      <c r="V722" s="9"/>
      <c r="W722" s="9"/>
      <c r="X722" s="9">
        <f t="shared" si="231"/>
        <v>0</v>
      </c>
      <c r="Y722" s="9"/>
      <c r="Z722" s="9"/>
      <c r="AA722" s="10">
        <f t="shared" si="232"/>
        <v>-675000</v>
      </c>
      <c r="AB722" s="11">
        <v>46013</v>
      </c>
    </row>
    <row r="723" spans="1:28" ht="15.75" x14ac:dyDescent="0.25">
      <c r="A723" s="39">
        <v>46011</v>
      </c>
      <c r="B723" s="33" t="s">
        <v>271</v>
      </c>
      <c r="C723" s="33"/>
      <c r="D723" s="33" t="s">
        <v>1325</v>
      </c>
      <c r="E723" s="33" t="s">
        <v>213</v>
      </c>
      <c r="F723" s="33">
        <v>375</v>
      </c>
      <c r="G723" s="33" t="s">
        <v>29</v>
      </c>
      <c r="H723" s="33">
        <v>2630</v>
      </c>
      <c r="I723" s="33">
        <f t="shared" si="226"/>
        <v>986250</v>
      </c>
      <c r="J723" s="37" t="s">
        <v>241</v>
      </c>
      <c r="K723" s="33"/>
      <c r="L723" s="9">
        <f t="shared" ref="L723:L751" si="233">M723+N723</f>
        <v>0</v>
      </c>
      <c r="M723" s="9"/>
      <c r="N723" s="9"/>
      <c r="O723" s="9">
        <f t="shared" ref="O723:O751" si="234">P723+Q723</f>
        <v>0</v>
      </c>
      <c r="P723" s="9"/>
      <c r="Q723" s="9"/>
      <c r="R723" s="9">
        <f t="shared" ref="R723:R751" si="235">S723+T723</f>
        <v>0</v>
      </c>
      <c r="S723" s="9"/>
      <c r="T723" s="9"/>
      <c r="U723" s="9">
        <f t="shared" ref="U723:U751" si="236">V723+W723</f>
        <v>986250</v>
      </c>
      <c r="V723" s="9">
        <v>986250</v>
      </c>
      <c r="W723" s="9"/>
      <c r="X723" s="9">
        <f t="shared" ref="X723:X751" si="237">Y723+Z723</f>
        <v>0</v>
      </c>
      <c r="Y723" s="9"/>
      <c r="Z723" s="9"/>
      <c r="AA723" s="10">
        <f t="shared" ref="AA723:AA751" si="238">C723+I723-L723-O723-U723-X723-R723</f>
        <v>0</v>
      </c>
      <c r="AB723" s="11">
        <v>46010</v>
      </c>
    </row>
    <row r="724" spans="1:28" ht="15.75" x14ac:dyDescent="0.25">
      <c r="A724" s="39">
        <v>46011</v>
      </c>
      <c r="B724" s="33" t="s">
        <v>302</v>
      </c>
      <c r="C724" s="33"/>
      <c r="D724" s="33" t="s">
        <v>31</v>
      </c>
      <c r="E724" s="33" t="s">
        <v>73</v>
      </c>
      <c r="F724" s="33">
        <v>40</v>
      </c>
      <c r="G724" s="33" t="s">
        <v>74</v>
      </c>
      <c r="H724" s="33">
        <v>50000</v>
      </c>
      <c r="I724" s="33">
        <f t="shared" si="226"/>
        <v>2000000</v>
      </c>
      <c r="J724" s="37" t="s">
        <v>241</v>
      </c>
      <c r="K724" s="33"/>
      <c r="L724" s="9">
        <f t="shared" si="233"/>
        <v>2000000</v>
      </c>
      <c r="M724" s="9">
        <v>2000000</v>
      </c>
      <c r="N724" s="9"/>
      <c r="O724" s="9">
        <f t="shared" si="234"/>
        <v>0</v>
      </c>
      <c r="P724" s="9"/>
      <c r="Q724" s="9"/>
      <c r="R724" s="9">
        <f t="shared" si="235"/>
        <v>0</v>
      </c>
      <c r="S724" s="9"/>
      <c r="T724" s="9"/>
      <c r="U724" s="9">
        <f t="shared" si="236"/>
        <v>0</v>
      </c>
      <c r="V724" s="9"/>
      <c r="W724" s="9"/>
      <c r="X724" s="9">
        <f t="shared" si="237"/>
        <v>0</v>
      </c>
      <c r="Y724" s="9"/>
      <c r="Z724" s="9"/>
      <c r="AA724" s="10">
        <f t="shared" si="238"/>
        <v>0</v>
      </c>
      <c r="AB724" s="11">
        <v>46011</v>
      </c>
    </row>
    <row r="725" spans="1:28" ht="15.75" x14ac:dyDescent="0.25">
      <c r="A725" s="39">
        <v>46011</v>
      </c>
      <c r="B725" s="33" t="s">
        <v>1299</v>
      </c>
      <c r="C725" s="33"/>
      <c r="D725" s="33" t="s">
        <v>1326</v>
      </c>
      <c r="E725" s="33" t="s">
        <v>311</v>
      </c>
      <c r="F725" s="33">
        <v>15</v>
      </c>
      <c r="G725" s="33" t="s">
        <v>51</v>
      </c>
      <c r="H725" s="33">
        <v>86000</v>
      </c>
      <c r="I725" s="33">
        <f t="shared" si="226"/>
        <v>1290000</v>
      </c>
      <c r="J725" s="37" t="s">
        <v>241</v>
      </c>
      <c r="K725" s="33"/>
      <c r="L725" s="9">
        <f t="shared" si="233"/>
        <v>1290000</v>
      </c>
      <c r="M725" s="9">
        <v>1290000</v>
      </c>
      <c r="N725" s="9"/>
      <c r="O725" s="9">
        <f t="shared" si="234"/>
        <v>0</v>
      </c>
      <c r="P725" s="9"/>
      <c r="Q725" s="9"/>
      <c r="R725" s="9">
        <f t="shared" si="235"/>
        <v>0</v>
      </c>
      <c r="S725" s="9"/>
      <c r="T725" s="9"/>
      <c r="U725" s="9">
        <f t="shared" si="236"/>
        <v>0</v>
      </c>
      <c r="V725" s="9"/>
      <c r="W725" s="9"/>
      <c r="X725" s="9">
        <f t="shared" si="237"/>
        <v>0</v>
      </c>
      <c r="Y725" s="9"/>
      <c r="Z725" s="9"/>
      <c r="AA725" s="10">
        <f t="shared" si="238"/>
        <v>0</v>
      </c>
      <c r="AB725" s="11">
        <v>46011</v>
      </c>
    </row>
    <row r="726" spans="1:28" ht="15.75" x14ac:dyDescent="0.25">
      <c r="A726" s="39">
        <v>46011</v>
      </c>
      <c r="B726" s="33" t="s">
        <v>217</v>
      </c>
      <c r="C726" s="33"/>
      <c r="D726" s="33" t="s">
        <v>41</v>
      </c>
      <c r="E726" s="33" t="s">
        <v>311</v>
      </c>
      <c r="F726" s="33">
        <v>2.5</v>
      </c>
      <c r="G726" s="33" t="s">
        <v>51</v>
      </c>
      <c r="H726" s="33">
        <v>86000</v>
      </c>
      <c r="I726" s="33">
        <f t="shared" si="226"/>
        <v>215000</v>
      </c>
      <c r="J726" s="37" t="s">
        <v>241</v>
      </c>
      <c r="K726" s="33"/>
      <c r="L726" s="9">
        <f t="shared" si="233"/>
        <v>215000</v>
      </c>
      <c r="M726" s="9">
        <v>215000</v>
      </c>
      <c r="N726" s="9"/>
      <c r="O726" s="9">
        <f t="shared" si="234"/>
        <v>0</v>
      </c>
      <c r="P726" s="9"/>
      <c r="Q726" s="9"/>
      <c r="R726" s="9">
        <f t="shared" si="235"/>
        <v>0</v>
      </c>
      <c r="S726" s="9"/>
      <c r="T726" s="9"/>
      <c r="U726" s="9">
        <f t="shared" si="236"/>
        <v>0</v>
      </c>
      <c r="V726" s="9"/>
      <c r="W726" s="9"/>
      <c r="X726" s="9">
        <f t="shared" si="237"/>
        <v>0</v>
      </c>
      <c r="Y726" s="9"/>
      <c r="Z726" s="9"/>
      <c r="AA726" s="10">
        <f t="shared" si="238"/>
        <v>0</v>
      </c>
      <c r="AB726" s="11">
        <v>46011</v>
      </c>
    </row>
    <row r="727" spans="1:28" ht="15.75" x14ac:dyDescent="0.25">
      <c r="A727" s="39">
        <v>46011</v>
      </c>
      <c r="B727" s="33" t="s">
        <v>217</v>
      </c>
      <c r="C727" s="33"/>
      <c r="D727" s="33" t="s">
        <v>41</v>
      </c>
      <c r="E727" s="33" t="s">
        <v>78</v>
      </c>
      <c r="F727" s="33">
        <v>2.5</v>
      </c>
      <c r="G727" s="33" t="s">
        <v>51</v>
      </c>
      <c r="H727" s="33">
        <v>82000</v>
      </c>
      <c r="I727" s="33">
        <f t="shared" si="226"/>
        <v>205000</v>
      </c>
      <c r="J727" s="37" t="s">
        <v>241</v>
      </c>
      <c r="K727" s="33"/>
      <c r="L727" s="9">
        <f t="shared" si="233"/>
        <v>205000</v>
      </c>
      <c r="M727" s="9">
        <v>205000</v>
      </c>
      <c r="N727" s="9"/>
      <c r="O727" s="9">
        <f t="shared" si="234"/>
        <v>0</v>
      </c>
      <c r="P727" s="9"/>
      <c r="Q727" s="9"/>
      <c r="R727" s="9">
        <f t="shared" si="235"/>
        <v>0</v>
      </c>
      <c r="S727" s="9"/>
      <c r="T727" s="9"/>
      <c r="U727" s="9">
        <f t="shared" si="236"/>
        <v>0</v>
      </c>
      <c r="V727" s="9"/>
      <c r="W727" s="9"/>
      <c r="X727" s="9">
        <f t="shared" si="237"/>
        <v>0</v>
      </c>
      <c r="Y727" s="9"/>
      <c r="Z727" s="9"/>
      <c r="AA727" s="10">
        <f t="shared" si="238"/>
        <v>0</v>
      </c>
      <c r="AB727" s="11">
        <v>46011</v>
      </c>
    </row>
    <row r="728" spans="1:28" ht="15.75" x14ac:dyDescent="0.25">
      <c r="A728" s="39">
        <v>46011</v>
      </c>
      <c r="B728" s="33" t="s">
        <v>217</v>
      </c>
      <c r="C728" s="33"/>
      <c r="D728" s="33" t="s">
        <v>41</v>
      </c>
      <c r="E728" s="33" t="s">
        <v>235</v>
      </c>
      <c r="F728" s="33">
        <v>2.5</v>
      </c>
      <c r="G728" s="33" t="s">
        <v>51</v>
      </c>
      <c r="H728" s="33">
        <v>90000</v>
      </c>
      <c r="I728" s="33">
        <f t="shared" si="226"/>
        <v>225000</v>
      </c>
      <c r="J728" s="37" t="s">
        <v>241</v>
      </c>
      <c r="K728" s="33"/>
      <c r="L728" s="9">
        <f t="shared" si="233"/>
        <v>225000</v>
      </c>
      <c r="M728" s="9">
        <v>225000</v>
      </c>
      <c r="N728" s="9"/>
      <c r="O728" s="9">
        <f t="shared" si="234"/>
        <v>0</v>
      </c>
      <c r="P728" s="9"/>
      <c r="Q728" s="9"/>
      <c r="R728" s="9">
        <f t="shared" si="235"/>
        <v>0</v>
      </c>
      <c r="S728" s="9"/>
      <c r="T728" s="9"/>
      <c r="U728" s="9">
        <f t="shared" si="236"/>
        <v>0</v>
      </c>
      <c r="V728" s="9"/>
      <c r="W728" s="9"/>
      <c r="X728" s="9">
        <f t="shared" si="237"/>
        <v>0</v>
      </c>
      <c r="Y728" s="9"/>
      <c r="Z728" s="9"/>
      <c r="AA728" s="10">
        <f t="shared" si="238"/>
        <v>0</v>
      </c>
      <c r="AB728" s="11">
        <v>46011</v>
      </c>
    </row>
    <row r="729" spans="1:28" ht="15.75" x14ac:dyDescent="0.25">
      <c r="A729" s="39">
        <v>46011</v>
      </c>
      <c r="B729" s="33" t="s">
        <v>217</v>
      </c>
      <c r="C729" s="33"/>
      <c r="D729" s="33" t="s">
        <v>41</v>
      </c>
      <c r="E729" s="33" t="s">
        <v>234</v>
      </c>
      <c r="F729" s="33">
        <v>2.5</v>
      </c>
      <c r="G729" s="33" t="s">
        <v>51</v>
      </c>
      <c r="H729" s="33">
        <v>90000</v>
      </c>
      <c r="I729" s="33">
        <f t="shared" si="226"/>
        <v>225000</v>
      </c>
      <c r="J729" s="37" t="s">
        <v>241</v>
      </c>
      <c r="K729" s="33"/>
      <c r="L729" s="9">
        <f t="shared" si="233"/>
        <v>225000</v>
      </c>
      <c r="M729" s="9">
        <v>225000</v>
      </c>
      <c r="N729" s="9"/>
      <c r="O729" s="9">
        <f t="shared" si="234"/>
        <v>0</v>
      </c>
      <c r="P729" s="9"/>
      <c r="Q729" s="9"/>
      <c r="R729" s="9">
        <f t="shared" si="235"/>
        <v>0</v>
      </c>
      <c r="S729" s="9"/>
      <c r="T729" s="9"/>
      <c r="U729" s="9">
        <f t="shared" si="236"/>
        <v>0</v>
      </c>
      <c r="V729" s="9"/>
      <c r="W729" s="9"/>
      <c r="X729" s="9">
        <f t="shared" si="237"/>
        <v>0</v>
      </c>
      <c r="Y729" s="9"/>
      <c r="Z729" s="9"/>
      <c r="AA729" s="10">
        <f t="shared" si="238"/>
        <v>0</v>
      </c>
      <c r="AB729" s="11">
        <v>46011</v>
      </c>
    </row>
    <row r="730" spans="1:28" ht="15.75" x14ac:dyDescent="0.25">
      <c r="A730" s="39">
        <v>46011</v>
      </c>
      <c r="B730" s="33" t="s">
        <v>217</v>
      </c>
      <c r="C730" s="33"/>
      <c r="D730" s="33" t="s">
        <v>41</v>
      </c>
      <c r="E730" s="33" t="s">
        <v>102</v>
      </c>
      <c r="F730" s="33">
        <v>2</v>
      </c>
      <c r="G730" s="33" t="s">
        <v>74</v>
      </c>
      <c r="H730" s="33">
        <v>65000</v>
      </c>
      <c r="I730" s="33">
        <f t="shared" si="226"/>
        <v>130000</v>
      </c>
      <c r="J730" s="37" t="s">
        <v>241</v>
      </c>
      <c r="K730" s="33"/>
      <c r="L730" s="9">
        <f t="shared" si="233"/>
        <v>130000</v>
      </c>
      <c r="M730" s="9">
        <v>130000</v>
      </c>
      <c r="N730" s="9"/>
      <c r="O730" s="9">
        <f t="shared" si="234"/>
        <v>0</v>
      </c>
      <c r="P730" s="9"/>
      <c r="Q730" s="9"/>
      <c r="R730" s="9">
        <f t="shared" si="235"/>
        <v>0</v>
      </c>
      <c r="S730" s="9"/>
      <c r="T730" s="9"/>
      <c r="U730" s="9">
        <f t="shared" si="236"/>
        <v>0</v>
      </c>
      <c r="V730" s="9"/>
      <c r="W730" s="9"/>
      <c r="X730" s="9">
        <f t="shared" si="237"/>
        <v>0</v>
      </c>
      <c r="Y730" s="9"/>
      <c r="Z730" s="9"/>
      <c r="AA730" s="10">
        <f t="shared" si="238"/>
        <v>0</v>
      </c>
      <c r="AB730" s="11">
        <v>46011</v>
      </c>
    </row>
    <row r="731" spans="1:28" ht="15.75" x14ac:dyDescent="0.25">
      <c r="A731" s="39">
        <v>46011</v>
      </c>
      <c r="B731" s="33" t="s">
        <v>221</v>
      </c>
      <c r="C731" s="33"/>
      <c r="D731" s="33" t="s">
        <v>41</v>
      </c>
      <c r="E731" s="33" t="s">
        <v>102</v>
      </c>
      <c r="F731" s="33">
        <v>24</v>
      </c>
      <c r="G731" s="33" t="s">
        <v>74</v>
      </c>
      <c r="H731" s="33">
        <v>65000</v>
      </c>
      <c r="I731" s="33">
        <f t="shared" si="226"/>
        <v>1560000</v>
      </c>
      <c r="J731" s="82" t="s">
        <v>38</v>
      </c>
      <c r="K731" s="130" t="s">
        <v>1288</v>
      </c>
      <c r="L731" s="9">
        <f t="shared" si="233"/>
        <v>0</v>
      </c>
      <c r="M731" s="9"/>
      <c r="N731" s="9"/>
      <c r="O731" s="9">
        <f t="shared" si="234"/>
        <v>1165000</v>
      </c>
      <c r="P731" s="9">
        <v>1165000</v>
      </c>
      <c r="Q731" s="9"/>
      <c r="R731" s="9">
        <f t="shared" si="235"/>
        <v>0</v>
      </c>
      <c r="S731" s="9"/>
      <c r="T731" s="9"/>
      <c r="U731" s="9">
        <f t="shared" si="236"/>
        <v>0</v>
      </c>
      <c r="V731" s="9"/>
      <c r="W731" s="9"/>
      <c r="X731" s="9">
        <f t="shared" si="237"/>
        <v>0</v>
      </c>
      <c r="Y731" s="9"/>
      <c r="Z731" s="9"/>
      <c r="AA731" s="10">
        <f t="shared" si="238"/>
        <v>395000</v>
      </c>
      <c r="AB731" s="11">
        <v>46015</v>
      </c>
    </row>
    <row r="732" spans="1:28" ht="15.75" x14ac:dyDescent="0.25">
      <c r="A732" s="39">
        <v>46011</v>
      </c>
      <c r="B732" s="33" t="s">
        <v>221</v>
      </c>
      <c r="C732" s="33"/>
      <c r="D732" s="33" t="s">
        <v>41</v>
      </c>
      <c r="E732" s="33" t="s">
        <v>73</v>
      </c>
      <c r="F732" s="33">
        <v>30</v>
      </c>
      <c r="G732" s="33" t="s">
        <v>74</v>
      </c>
      <c r="H732" s="33">
        <v>50000</v>
      </c>
      <c r="I732" s="33">
        <f t="shared" si="226"/>
        <v>1500000</v>
      </c>
      <c r="J732" s="82" t="s">
        <v>38</v>
      </c>
      <c r="K732" s="130" t="s">
        <v>1288</v>
      </c>
      <c r="L732" s="9">
        <f t="shared" si="233"/>
        <v>0</v>
      </c>
      <c r="M732" s="9"/>
      <c r="N732" s="9"/>
      <c r="O732" s="9">
        <f t="shared" si="234"/>
        <v>0</v>
      </c>
      <c r="P732" s="9"/>
      <c r="Q732" s="9"/>
      <c r="R732" s="9">
        <f t="shared" si="235"/>
        <v>0</v>
      </c>
      <c r="S732" s="9"/>
      <c r="T732" s="9"/>
      <c r="U732" s="9">
        <f t="shared" si="236"/>
        <v>0</v>
      </c>
      <c r="V732" s="9"/>
      <c r="W732" s="9"/>
      <c r="X732" s="9">
        <f t="shared" si="237"/>
        <v>0</v>
      </c>
      <c r="Y732" s="9"/>
      <c r="Z732" s="9"/>
      <c r="AA732" s="10">
        <f t="shared" si="238"/>
        <v>1500000</v>
      </c>
      <c r="AB732" s="11"/>
    </row>
    <row r="733" spans="1:28" ht="15.75" x14ac:dyDescent="0.25">
      <c r="A733" s="39">
        <v>46011</v>
      </c>
      <c r="B733" s="33" t="s">
        <v>221</v>
      </c>
      <c r="C733" s="33"/>
      <c r="D733" s="33" t="s">
        <v>41</v>
      </c>
      <c r="E733" s="33" t="s">
        <v>122</v>
      </c>
      <c r="F733" s="33">
        <v>10</v>
      </c>
      <c r="G733" s="33" t="s">
        <v>51</v>
      </c>
      <c r="H733" s="33">
        <v>70000</v>
      </c>
      <c r="I733" s="33">
        <f t="shared" si="226"/>
        <v>700000</v>
      </c>
      <c r="J733" s="82" t="s">
        <v>38</v>
      </c>
      <c r="K733" s="130" t="s">
        <v>1288</v>
      </c>
      <c r="L733" s="9">
        <f t="shared" si="233"/>
        <v>0</v>
      </c>
      <c r="M733" s="9"/>
      <c r="N733" s="9"/>
      <c r="O733" s="9">
        <f t="shared" si="234"/>
        <v>0</v>
      </c>
      <c r="P733" s="9"/>
      <c r="Q733" s="9"/>
      <c r="R733" s="9">
        <f t="shared" si="235"/>
        <v>0</v>
      </c>
      <c r="S733" s="9"/>
      <c r="T733" s="9"/>
      <c r="U733" s="9">
        <f t="shared" si="236"/>
        <v>0</v>
      </c>
      <c r="V733" s="9"/>
      <c r="W733" s="9"/>
      <c r="X733" s="9">
        <f t="shared" si="237"/>
        <v>0</v>
      </c>
      <c r="Y733" s="9"/>
      <c r="Z733" s="9"/>
      <c r="AA733" s="10">
        <f t="shared" si="238"/>
        <v>700000</v>
      </c>
      <c r="AB733" s="11"/>
    </row>
    <row r="734" spans="1:28" ht="15.75" x14ac:dyDescent="0.25">
      <c r="A734" s="39">
        <v>46011</v>
      </c>
      <c r="B734" s="33" t="s">
        <v>221</v>
      </c>
      <c r="C734" s="33"/>
      <c r="D734" s="33" t="s">
        <v>41</v>
      </c>
      <c r="E734" s="33" t="s">
        <v>166</v>
      </c>
      <c r="F734" s="33">
        <v>2</v>
      </c>
      <c r="G734" s="33" t="s">
        <v>23</v>
      </c>
      <c r="H734" s="33">
        <v>400000</v>
      </c>
      <c r="I734" s="33">
        <f t="shared" si="226"/>
        <v>800000</v>
      </c>
      <c r="J734" s="82" t="s">
        <v>38</v>
      </c>
      <c r="K734" s="130" t="s">
        <v>1288</v>
      </c>
      <c r="L734" s="9">
        <f t="shared" si="233"/>
        <v>0</v>
      </c>
      <c r="M734" s="9"/>
      <c r="N734" s="9"/>
      <c r="O734" s="9">
        <f t="shared" si="234"/>
        <v>0</v>
      </c>
      <c r="P734" s="9"/>
      <c r="Q734" s="9"/>
      <c r="R734" s="9">
        <f t="shared" si="235"/>
        <v>0</v>
      </c>
      <c r="S734" s="9"/>
      <c r="T734" s="9"/>
      <c r="U734" s="9">
        <f t="shared" si="236"/>
        <v>0</v>
      </c>
      <c r="V734" s="9"/>
      <c r="W734" s="9"/>
      <c r="X734" s="9">
        <f t="shared" si="237"/>
        <v>0</v>
      </c>
      <c r="Y734" s="9"/>
      <c r="Z734" s="9"/>
      <c r="AA734" s="10">
        <f t="shared" si="238"/>
        <v>800000</v>
      </c>
      <c r="AB734" s="11"/>
    </row>
    <row r="735" spans="1:28" ht="15.75" x14ac:dyDescent="0.25">
      <c r="A735" s="39">
        <v>46011</v>
      </c>
      <c r="B735" s="33" t="s">
        <v>92</v>
      </c>
      <c r="C735" s="33"/>
      <c r="D735" s="33" t="s">
        <v>31</v>
      </c>
      <c r="E735" s="33" t="s">
        <v>91</v>
      </c>
      <c r="F735" s="33">
        <v>200</v>
      </c>
      <c r="G735" s="33" t="s">
        <v>29</v>
      </c>
      <c r="H735" s="33">
        <v>3700</v>
      </c>
      <c r="I735" s="33">
        <f t="shared" si="226"/>
        <v>740000</v>
      </c>
      <c r="J735" s="37" t="s">
        <v>241</v>
      </c>
      <c r="K735" s="33"/>
      <c r="L735" s="9">
        <f t="shared" si="233"/>
        <v>740000</v>
      </c>
      <c r="M735" s="9">
        <v>740000</v>
      </c>
      <c r="N735" s="9"/>
      <c r="O735" s="9">
        <f t="shared" si="234"/>
        <v>0</v>
      </c>
      <c r="P735" s="9"/>
      <c r="Q735" s="9"/>
      <c r="R735" s="9">
        <f t="shared" si="235"/>
        <v>0</v>
      </c>
      <c r="S735" s="9"/>
      <c r="T735" s="9"/>
      <c r="U735" s="9">
        <f t="shared" si="236"/>
        <v>0</v>
      </c>
      <c r="V735" s="9"/>
      <c r="W735" s="9"/>
      <c r="X735" s="9">
        <f t="shared" si="237"/>
        <v>0</v>
      </c>
      <c r="Y735" s="9"/>
      <c r="Z735" s="9"/>
      <c r="AA735" s="10">
        <f t="shared" si="238"/>
        <v>0</v>
      </c>
      <c r="AB735" s="11">
        <v>46011</v>
      </c>
    </row>
    <row r="736" spans="1:28" ht="15.75" x14ac:dyDescent="0.25">
      <c r="A736" s="39">
        <v>46011</v>
      </c>
      <c r="B736" s="33" t="s">
        <v>121</v>
      </c>
      <c r="C736" s="33"/>
      <c r="D736" s="33" t="s">
        <v>31</v>
      </c>
      <c r="E736" s="33" t="s">
        <v>136</v>
      </c>
      <c r="F736" s="33">
        <v>23.4</v>
      </c>
      <c r="G736" s="33" t="s">
        <v>51</v>
      </c>
      <c r="H736" s="33">
        <v>43000</v>
      </c>
      <c r="I736" s="33">
        <f t="shared" si="226"/>
        <v>1006199.9999999999</v>
      </c>
      <c r="J736" s="37" t="s">
        <v>240</v>
      </c>
      <c r="K736" s="33" t="s">
        <v>1288</v>
      </c>
      <c r="L736" s="9">
        <f t="shared" si="233"/>
        <v>0</v>
      </c>
      <c r="M736" s="9"/>
      <c r="N736" s="9"/>
      <c r="O736" s="9">
        <f t="shared" si="234"/>
        <v>1006200</v>
      </c>
      <c r="P736" s="9">
        <v>1006200</v>
      </c>
      <c r="Q736" s="9"/>
      <c r="R736" s="9">
        <f t="shared" si="235"/>
        <v>0</v>
      </c>
      <c r="S736" s="9"/>
      <c r="T736" s="9"/>
      <c r="U736" s="9">
        <f t="shared" si="236"/>
        <v>0</v>
      </c>
      <c r="V736" s="9"/>
      <c r="W736" s="9"/>
      <c r="X736" s="9">
        <f t="shared" si="237"/>
        <v>0</v>
      </c>
      <c r="Y736" s="9"/>
      <c r="Z736" s="9"/>
      <c r="AA736" s="10">
        <f t="shared" si="238"/>
        <v>-1.1641532182693481E-10</v>
      </c>
      <c r="AB736" s="11">
        <v>46016</v>
      </c>
    </row>
    <row r="737" spans="1:28" ht="15.75" x14ac:dyDescent="0.25">
      <c r="A737" s="39">
        <v>46011</v>
      </c>
      <c r="B737" s="33" t="s">
        <v>121</v>
      </c>
      <c r="C737" s="33"/>
      <c r="D737" s="33" t="s">
        <v>31</v>
      </c>
      <c r="E737" s="33" t="s">
        <v>97</v>
      </c>
      <c r="F737" s="33">
        <v>19.899999999999999</v>
      </c>
      <c r="G737" s="33" t="s">
        <v>51</v>
      </c>
      <c r="H737" s="33">
        <v>43000</v>
      </c>
      <c r="I737" s="33">
        <f t="shared" si="226"/>
        <v>855699.99999999988</v>
      </c>
      <c r="J737" s="37" t="s">
        <v>240</v>
      </c>
      <c r="K737" s="33" t="s">
        <v>1288</v>
      </c>
      <c r="L737" s="9">
        <f t="shared" si="233"/>
        <v>0</v>
      </c>
      <c r="M737" s="9"/>
      <c r="N737" s="9"/>
      <c r="O737" s="9">
        <f t="shared" si="234"/>
        <v>855700</v>
      </c>
      <c r="P737" s="9">
        <v>855700</v>
      </c>
      <c r="Q737" s="9"/>
      <c r="R737" s="9">
        <f t="shared" si="235"/>
        <v>0</v>
      </c>
      <c r="S737" s="9"/>
      <c r="T737" s="9"/>
      <c r="U737" s="9">
        <f t="shared" si="236"/>
        <v>0</v>
      </c>
      <c r="V737" s="9"/>
      <c r="W737" s="9"/>
      <c r="X737" s="9">
        <f t="shared" si="237"/>
        <v>0</v>
      </c>
      <c r="Y737" s="9"/>
      <c r="Z737" s="9"/>
      <c r="AA737" s="10">
        <f t="shared" si="238"/>
        <v>-1.1641532182693481E-10</v>
      </c>
      <c r="AB737" s="11">
        <v>46016</v>
      </c>
    </row>
    <row r="738" spans="1:28" ht="15.75" x14ac:dyDescent="0.25">
      <c r="A738" s="39">
        <v>46011</v>
      </c>
      <c r="B738" s="33" t="s">
        <v>121</v>
      </c>
      <c r="C738" s="33"/>
      <c r="D738" s="33" t="s">
        <v>31</v>
      </c>
      <c r="E738" s="33" t="s">
        <v>64</v>
      </c>
      <c r="F738" s="33">
        <v>3</v>
      </c>
      <c r="G738" s="33" t="s">
        <v>33</v>
      </c>
      <c r="H738" s="33">
        <v>150000</v>
      </c>
      <c r="I738" s="33">
        <f t="shared" si="226"/>
        <v>450000</v>
      </c>
      <c r="J738" s="37" t="s">
        <v>240</v>
      </c>
      <c r="K738" s="33" t="s">
        <v>1288</v>
      </c>
      <c r="L738" s="9">
        <f t="shared" si="233"/>
        <v>0</v>
      </c>
      <c r="M738" s="9"/>
      <c r="N738" s="9"/>
      <c r="O738" s="9">
        <f t="shared" si="234"/>
        <v>450000</v>
      </c>
      <c r="P738" s="9">
        <v>450000</v>
      </c>
      <c r="Q738" s="9"/>
      <c r="R738" s="9">
        <f t="shared" si="235"/>
        <v>0</v>
      </c>
      <c r="S738" s="9"/>
      <c r="T738" s="9"/>
      <c r="U738" s="9">
        <f t="shared" si="236"/>
        <v>0</v>
      </c>
      <c r="V738" s="9"/>
      <c r="W738" s="9"/>
      <c r="X738" s="9">
        <f t="shared" si="237"/>
        <v>0</v>
      </c>
      <c r="Y738" s="9"/>
      <c r="Z738" s="9"/>
      <c r="AA738" s="10">
        <f t="shared" si="238"/>
        <v>0</v>
      </c>
      <c r="AB738" s="11">
        <v>46016</v>
      </c>
    </row>
    <row r="739" spans="1:28" ht="15.75" x14ac:dyDescent="0.25">
      <c r="A739" s="39">
        <v>46011</v>
      </c>
      <c r="B739" s="33" t="s">
        <v>472</v>
      </c>
      <c r="C739" s="33"/>
      <c r="D739" s="33" t="s">
        <v>31</v>
      </c>
      <c r="E739" s="33" t="s">
        <v>552</v>
      </c>
      <c r="F739" s="33">
        <v>5</v>
      </c>
      <c r="G739" s="33" t="s">
        <v>33</v>
      </c>
      <c r="H739" s="33">
        <v>450000</v>
      </c>
      <c r="I739" s="33">
        <f t="shared" si="226"/>
        <v>2250000</v>
      </c>
      <c r="J739" s="37" t="s">
        <v>240</v>
      </c>
      <c r="K739" s="33" t="s">
        <v>1288</v>
      </c>
      <c r="L739" s="9">
        <f t="shared" si="233"/>
        <v>0</v>
      </c>
      <c r="M739" s="9"/>
      <c r="N739" s="9"/>
      <c r="O739" s="9">
        <f t="shared" si="234"/>
        <v>2250000</v>
      </c>
      <c r="P739" s="9">
        <v>2250000</v>
      </c>
      <c r="Q739" s="9"/>
      <c r="R739" s="9">
        <f t="shared" si="235"/>
        <v>0</v>
      </c>
      <c r="S739" s="9"/>
      <c r="T739" s="9"/>
      <c r="U739" s="9">
        <f t="shared" si="236"/>
        <v>0</v>
      </c>
      <c r="V739" s="9"/>
      <c r="W739" s="9"/>
      <c r="X739" s="9">
        <f t="shared" si="237"/>
        <v>0</v>
      </c>
      <c r="Y739" s="9"/>
      <c r="Z739" s="9"/>
      <c r="AA739" s="10">
        <f t="shared" si="238"/>
        <v>0</v>
      </c>
      <c r="AB739" s="11">
        <v>46017</v>
      </c>
    </row>
    <row r="740" spans="1:28" ht="15.75" x14ac:dyDescent="0.25">
      <c r="A740" s="39">
        <v>46011</v>
      </c>
      <c r="B740" s="33" t="s">
        <v>471</v>
      </c>
      <c r="C740" s="33"/>
      <c r="D740" s="33" t="s">
        <v>31</v>
      </c>
      <c r="E740" s="33" t="s">
        <v>102</v>
      </c>
      <c r="F740" s="33">
        <v>2</v>
      </c>
      <c r="G740" s="33" t="s">
        <v>74</v>
      </c>
      <c r="H740" s="33">
        <v>65000</v>
      </c>
      <c r="I740" s="33">
        <f t="shared" si="226"/>
        <v>130000</v>
      </c>
      <c r="J740" s="37" t="s">
        <v>241</v>
      </c>
      <c r="K740" s="33"/>
      <c r="L740" s="9">
        <f t="shared" si="233"/>
        <v>130000</v>
      </c>
      <c r="M740" s="9">
        <v>130000</v>
      </c>
      <c r="N740" s="9"/>
      <c r="O740" s="9">
        <f t="shared" si="234"/>
        <v>0</v>
      </c>
      <c r="P740" s="9"/>
      <c r="Q740" s="9"/>
      <c r="R740" s="9">
        <f t="shared" si="235"/>
        <v>0</v>
      </c>
      <c r="S740" s="9"/>
      <c r="T740" s="9"/>
      <c r="U740" s="9">
        <f t="shared" si="236"/>
        <v>0</v>
      </c>
      <c r="V740" s="9"/>
      <c r="W740" s="9"/>
      <c r="X740" s="9">
        <f t="shared" si="237"/>
        <v>0</v>
      </c>
      <c r="Y740" s="9"/>
      <c r="Z740" s="9"/>
      <c r="AA740" s="10">
        <f t="shared" si="238"/>
        <v>0</v>
      </c>
      <c r="AB740" s="11">
        <v>46011</v>
      </c>
    </row>
    <row r="741" spans="1:28" ht="15.75" x14ac:dyDescent="0.25">
      <c r="A741" s="39">
        <v>46011</v>
      </c>
      <c r="B741" s="33" t="s">
        <v>471</v>
      </c>
      <c r="C741" s="33"/>
      <c r="D741" s="33" t="s">
        <v>31</v>
      </c>
      <c r="E741" s="33" t="s">
        <v>122</v>
      </c>
      <c r="F741" s="33">
        <v>1</v>
      </c>
      <c r="G741" s="33" t="s">
        <v>51</v>
      </c>
      <c r="H741" s="33">
        <v>70000</v>
      </c>
      <c r="I741" s="33">
        <f t="shared" si="226"/>
        <v>70000</v>
      </c>
      <c r="J741" s="37" t="s">
        <v>241</v>
      </c>
      <c r="K741" s="33"/>
      <c r="L741" s="9">
        <f t="shared" si="233"/>
        <v>70000</v>
      </c>
      <c r="M741" s="9">
        <v>70000</v>
      </c>
      <c r="N741" s="9"/>
      <c r="O741" s="9">
        <f t="shared" si="234"/>
        <v>0</v>
      </c>
      <c r="P741" s="9"/>
      <c r="Q741" s="9"/>
      <c r="R741" s="9">
        <f t="shared" si="235"/>
        <v>0</v>
      </c>
      <c r="S741" s="9"/>
      <c r="T741" s="9"/>
      <c r="U741" s="9">
        <f t="shared" si="236"/>
        <v>0</v>
      </c>
      <c r="V741" s="9"/>
      <c r="W741" s="9"/>
      <c r="X741" s="9">
        <f t="shared" si="237"/>
        <v>0</v>
      </c>
      <c r="Y741" s="9"/>
      <c r="Z741" s="9"/>
      <c r="AA741" s="10">
        <f t="shared" si="238"/>
        <v>0</v>
      </c>
      <c r="AB741" s="11">
        <v>46011</v>
      </c>
    </row>
    <row r="742" spans="1:28" ht="15.75" x14ac:dyDescent="0.25">
      <c r="A742" s="39">
        <v>46011</v>
      </c>
      <c r="B742" s="33" t="s">
        <v>48</v>
      </c>
      <c r="C742" s="33"/>
      <c r="D742" s="33" t="s">
        <v>31</v>
      </c>
      <c r="E742" s="33" t="s">
        <v>97</v>
      </c>
      <c r="F742" s="33">
        <v>20.3</v>
      </c>
      <c r="G742" s="33" t="s">
        <v>51</v>
      </c>
      <c r="H742" s="33">
        <v>43000</v>
      </c>
      <c r="I742" s="33">
        <f t="shared" si="226"/>
        <v>872900</v>
      </c>
      <c r="J742" s="82" t="s">
        <v>38</v>
      </c>
      <c r="K742" s="130" t="s">
        <v>1288</v>
      </c>
      <c r="L742" s="9">
        <f t="shared" si="233"/>
        <v>0</v>
      </c>
      <c r="M742" s="9"/>
      <c r="N742" s="9"/>
      <c r="O742" s="9">
        <f t="shared" si="234"/>
        <v>0</v>
      </c>
      <c r="P742" s="9"/>
      <c r="Q742" s="9"/>
      <c r="R742" s="9">
        <f t="shared" si="235"/>
        <v>0</v>
      </c>
      <c r="S742" s="9"/>
      <c r="T742" s="9"/>
      <c r="U742" s="9">
        <f t="shared" si="236"/>
        <v>0</v>
      </c>
      <c r="V742" s="9"/>
      <c r="W742" s="9"/>
      <c r="X742" s="9">
        <f t="shared" si="237"/>
        <v>0</v>
      </c>
      <c r="Y742" s="9"/>
      <c r="Z742" s="9"/>
      <c r="AA742" s="10">
        <f t="shared" si="238"/>
        <v>872900</v>
      </c>
      <c r="AB742" s="11"/>
    </row>
    <row r="743" spans="1:28" ht="15.75" x14ac:dyDescent="0.25">
      <c r="A743" s="39">
        <v>46011</v>
      </c>
      <c r="B743" s="33" t="s">
        <v>231</v>
      </c>
      <c r="C743" s="33"/>
      <c r="D743" s="33"/>
      <c r="E743" s="33" t="s">
        <v>632</v>
      </c>
      <c r="F743" s="33">
        <v>53.6</v>
      </c>
      <c r="G743" s="33" t="s">
        <v>51</v>
      </c>
      <c r="H743" s="33"/>
      <c r="I743" s="33">
        <f t="shared" si="226"/>
        <v>0</v>
      </c>
      <c r="J743" s="83" t="s">
        <v>26</v>
      </c>
      <c r="K743" s="33"/>
      <c r="L743" s="9">
        <f t="shared" si="233"/>
        <v>0</v>
      </c>
      <c r="M743" s="9"/>
      <c r="N743" s="9"/>
      <c r="O743" s="9">
        <f t="shared" si="234"/>
        <v>0</v>
      </c>
      <c r="P743" s="9"/>
      <c r="Q743" s="9"/>
      <c r="R743" s="9">
        <f t="shared" si="235"/>
        <v>0</v>
      </c>
      <c r="S743" s="9"/>
      <c r="T743" s="9"/>
      <c r="U743" s="9">
        <f t="shared" si="236"/>
        <v>0</v>
      </c>
      <c r="V743" s="9"/>
      <c r="W743" s="9"/>
      <c r="X743" s="9">
        <f t="shared" si="237"/>
        <v>0</v>
      </c>
      <c r="Y743" s="9"/>
      <c r="Z743" s="9"/>
      <c r="AA743" s="10">
        <f t="shared" si="238"/>
        <v>0</v>
      </c>
      <c r="AB743" s="11"/>
    </row>
    <row r="744" spans="1:28" ht="15.75" x14ac:dyDescent="0.25">
      <c r="A744" s="39">
        <v>46011</v>
      </c>
      <c r="B744" s="33" t="s">
        <v>231</v>
      </c>
      <c r="C744" s="33"/>
      <c r="D744" s="33"/>
      <c r="E744" s="33" t="s">
        <v>1113</v>
      </c>
      <c r="F744" s="33">
        <v>31.3</v>
      </c>
      <c r="G744" s="33" t="s">
        <v>51</v>
      </c>
      <c r="H744" s="33"/>
      <c r="I744" s="33">
        <f t="shared" si="226"/>
        <v>0</v>
      </c>
      <c r="J744" s="83" t="s">
        <v>26</v>
      </c>
      <c r="K744" s="33"/>
      <c r="L744" s="9">
        <f t="shared" si="233"/>
        <v>0</v>
      </c>
      <c r="M744" s="9"/>
      <c r="N744" s="9"/>
      <c r="O744" s="9">
        <f t="shared" si="234"/>
        <v>0</v>
      </c>
      <c r="P744" s="9"/>
      <c r="Q744" s="9"/>
      <c r="R744" s="9">
        <f t="shared" si="235"/>
        <v>0</v>
      </c>
      <c r="S744" s="9"/>
      <c r="T744" s="9"/>
      <c r="U744" s="9">
        <f t="shared" si="236"/>
        <v>0</v>
      </c>
      <c r="V744" s="9"/>
      <c r="W744" s="9"/>
      <c r="X744" s="9">
        <f t="shared" si="237"/>
        <v>0</v>
      </c>
      <c r="Y744" s="9"/>
      <c r="Z744" s="9"/>
      <c r="AA744" s="10">
        <f t="shared" si="238"/>
        <v>0</v>
      </c>
      <c r="AB744" s="11"/>
    </row>
    <row r="745" spans="1:28" ht="15.75" x14ac:dyDescent="0.25">
      <c r="A745" s="39">
        <v>46011</v>
      </c>
      <c r="B745" s="33" t="s">
        <v>231</v>
      </c>
      <c r="C745" s="33"/>
      <c r="D745" s="33"/>
      <c r="E745" s="33" t="s">
        <v>702</v>
      </c>
      <c r="F745" s="33">
        <v>57.1</v>
      </c>
      <c r="G745" s="33" t="s">
        <v>51</v>
      </c>
      <c r="H745" s="33"/>
      <c r="I745" s="33">
        <f t="shared" si="226"/>
        <v>0</v>
      </c>
      <c r="J745" s="83" t="s">
        <v>26</v>
      </c>
      <c r="K745" s="33"/>
      <c r="L745" s="9">
        <f t="shared" si="233"/>
        <v>0</v>
      </c>
      <c r="M745" s="9"/>
      <c r="N745" s="9"/>
      <c r="O745" s="9">
        <f t="shared" si="234"/>
        <v>0</v>
      </c>
      <c r="P745" s="9"/>
      <c r="Q745" s="9"/>
      <c r="R745" s="9">
        <f t="shared" si="235"/>
        <v>0</v>
      </c>
      <c r="S745" s="9"/>
      <c r="T745" s="9"/>
      <c r="U745" s="9">
        <f t="shared" si="236"/>
        <v>0</v>
      </c>
      <c r="V745" s="9"/>
      <c r="W745" s="9"/>
      <c r="X745" s="9">
        <f t="shared" si="237"/>
        <v>0</v>
      </c>
      <c r="Y745" s="9"/>
      <c r="Z745" s="9"/>
      <c r="AA745" s="10">
        <f t="shared" si="238"/>
        <v>0</v>
      </c>
      <c r="AB745" s="11"/>
    </row>
    <row r="746" spans="1:28" ht="15.75" x14ac:dyDescent="0.25">
      <c r="A746" s="39">
        <v>46011</v>
      </c>
      <c r="B746" s="33" t="s">
        <v>231</v>
      </c>
      <c r="C746" s="33"/>
      <c r="D746" s="33"/>
      <c r="E746" s="33" t="s">
        <v>135</v>
      </c>
      <c r="F746" s="33">
        <v>29.5</v>
      </c>
      <c r="G746" s="33" t="s">
        <v>51</v>
      </c>
      <c r="H746" s="33"/>
      <c r="I746" s="33">
        <f t="shared" si="226"/>
        <v>0</v>
      </c>
      <c r="J746" s="83" t="s">
        <v>26</v>
      </c>
      <c r="K746" s="33"/>
      <c r="L746" s="9">
        <f t="shared" si="233"/>
        <v>0</v>
      </c>
      <c r="M746" s="9"/>
      <c r="N746" s="9"/>
      <c r="O746" s="9">
        <f t="shared" si="234"/>
        <v>0</v>
      </c>
      <c r="P746" s="9"/>
      <c r="Q746" s="9"/>
      <c r="R746" s="9">
        <f t="shared" si="235"/>
        <v>0</v>
      </c>
      <c r="S746" s="9"/>
      <c r="T746" s="9"/>
      <c r="U746" s="9">
        <f t="shared" si="236"/>
        <v>0</v>
      </c>
      <c r="V746" s="9"/>
      <c r="W746" s="9"/>
      <c r="X746" s="9">
        <f t="shared" si="237"/>
        <v>0</v>
      </c>
      <c r="Y746" s="9"/>
      <c r="Z746" s="9"/>
      <c r="AA746" s="10">
        <f t="shared" si="238"/>
        <v>0</v>
      </c>
      <c r="AB746" s="11"/>
    </row>
    <row r="747" spans="1:28" ht="15.75" x14ac:dyDescent="0.25">
      <c r="A747" s="39">
        <v>46011</v>
      </c>
      <c r="B747" s="33" t="s">
        <v>231</v>
      </c>
      <c r="C747" s="33"/>
      <c r="D747" s="33"/>
      <c r="E747" s="33" t="s">
        <v>482</v>
      </c>
      <c r="F747" s="33">
        <v>31.8</v>
      </c>
      <c r="G747" s="33" t="s">
        <v>51</v>
      </c>
      <c r="H747" s="33"/>
      <c r="I747" s="33">
        <f t="shared" si="226"/>
        <v>0</v>
      </c>
      <c r="J747" s="83" t="s">
        <v>26</v>
      </c>
      <c r="K747" s="33"/>
      <c r="L747" s="9">
        <f t="shared" si="233"/>
        <v>0</v>
      </c>
      <c r="M747" s="9"/>
      <c r="N747" s="9"/>
      <c r="O747" s="9">
        <f t="shared" si="234"/>
        <v>0</v>
      </c>
      <c r="P747" s="9"/>
      <c r="Q747" s="9"/>
      <c r="R747" s="9">
        <f t="shared" si="235"/>
        <v>0</v>
      </c>
      <c r="S747" s="9"/>
      <c r="T747" s="9"/>
      <c r="U747" s="9">
        <f t="shared" si="236"/>
        <v>0</v>
      </c>
      <c r="V747" s="9"/>
      <c r="W747" s="9"/>
      <c r="X747" s="9">
        <f t="shared" si="237"/>
        <v>0</v>
      </c>
      <c r="Y747" s="9"/>
      <c r="Z747" s="9"/>
      <c r="AA747" s="10">
        <f t="shared" si="238"/>
        <v>0</v>
      </c>
      <c r="AB747" s="11"/>
    </row>
    <row r="748" spans="1:28" ht="15.75" x14ac:dyDescent="0.25">
      <c r="A748" s="32">
        <v>46011</v>
      </c>
      <c r="B748" s="33" t="s">
        <v>247</v>
      </c>
      <c r="C748" s="33"/>
      <c r="D748" s="33" t="s">
        <v>41</v>
      </c>
      <c r="E748" s="33" t="s">
        <v>1335</v>
      </c>
      <c r="F748" s="33">
        <v>25</v>
      </c>
      <c r="G748" s="33" t="s">
        <v>51</v>
      </c>
      <c r="H748" s="33">
        <v>54450</v>
      </c>
      <c r="I748" s="33">
        <f t="shared" si="226"/>
        <v>1361250</v>
      </c>
      <c r="J748" s="37" t="s">
        <v>240</v>
      </c>
      <c r="K748" s="90" t="s">
        <v>1280</v>
      </c>
      <c r="L748" s="9">
        <f t="shared" si="233"/>
        <v>0</v>
      </c>
      <c r="M748" s="9"/>
      <c r="N748" s="9"/>
      <c r="O748" s="9">
        <f t="shared" si="234"/>
        <v>0</v>
      </c>
      <c r="P748" s="9"/>
      <c r="Q748" s="9"/>
      <c r="R748" s="9">
        <f t="shared" si="235"/>
        <v>1361250</v>
      </c>
      <c r="S748" s="9">
        <v>1361250</v>
      </c>
      <c r="T748" s="9"/>
      <c r="U748" s="9">
        <f t="shared" si="236"/>
        <v>0</v>
      </c>
      <c r="V748" s="9"/>
      <c r="W748" s="9"/>
      <c r="X748" s="9">
        <f t="shared" si="237"/>
        <v>0</v>
      </c>
      <c r="Y748" s="9"/>
      <c r="Z748" s="9"/>
      <c r="AA748" s="10">
        <f t="shared" si="238"/>
        <v>0</v>
      </c>
      <c r="AB748" s="11">
        <v>46016</v>
      </c>
    </row>
    <row r="749" spans="1:28" ht="15.75" x14ac:dyDescent="0.25">
      <c r="A749" s="39">
        <v>46011</v>
      </c>
      <c r="B749" s="33" t="s">
        <v>507</v>
      </c>
      <c r="C749" s="33"/>
      <c r="D749" s="33" t="s">
        <v>41</v>
      </c>
      <c r="E749" s="33" t="s">
        <v>228</v>
      </c>
      <c r="F749" s="33">
        <v>1</v>
      </c>
      <c r="G749" s="33" t="s">
        <v>138</v>
      </c>
      <c r="H749" s="33">
        <v>900000</v>
      </c>
      <c r="I749" s="33">
        <f t="shared" si="226"/>
        <v>900000</v>
      </c>
      <c r="J749" s="37" t="s">
        <v>241</v>
      </c>
      <c r="K749" s="33" t="s">
        <v>1280</v>
      </c>
      <c r="L749" s="9">
        <f t="shared" si="233"/>
        <v>0</v>
      </c>
      <c r="M749" s="9"/>
      <c r="N749" s="9"/>
      <c r="O749" s="9">
        <f t="shared" si="234"/>
        <v>0</v>
      </c>
      <c r="P749" s="9"/>
      <c r="Q749" s="9"/>
      <c r="R749" s="9">
        <f t="shared" si="235"/>
        <v>900000</v>
      </c>
      <c r="S749" s="9">
        <v>900000</v>
      </c>
      <c r="T749" s="9"/>
      <c r="U749" s="9">
        <f t="shared" si="236"/>
        <v>0</v>
      </c>
      <c r="V749" s="9"/>
      <c r="W749" s="9"/>
      <c r="X749" s="9">
        <f t="shared" si="237"/>
        <v>0</v>
      </c>
      <c r="Y749" s="9"/>
      <c r="Z749" s="9"/>
      <c r="AA749" s="10">
        <f t="shared" si="238"/>
        <v>0</v>
      </c>
      <c r="AB749" s="11">
        <v>46013</v>
      </c>
    </row>
    <row r="750" spans="1:28" ht="15.75" x14ac:dyDescent="0.25">
      <c r="A750" s="39">
        <v>46011</v>
      </c>
      <c r="B750" s="33" t="s">
        <v>627</v>
      </c>
      <c r="C750" s="33"/>
      <c r="D750" s="33" t="s">
        <v>31</v>
      </c>
      <c r="E750" s="33" t="s">
        <v>616</v>
      </c>
      <c r="F750" s="33">
        <v>106.3</v>
      </c>
      <c r="G750" s="33" t="s">
        <v>51</v>
      </c>
      <c r="H750" s="33">
        <v>100000</v>
      </c>
      <c r="I750" s="33">
        <f t="shared" si="226"/>
        <v>10630000</v>
      </c>
      <c r="J750" s="37" t="s">
        <v>240</v>
      </c>
      <c r="K750" s="33" t="s">
        <v>1280</v>
      </c>
      <c r="L750" s="9">
        <f t="shared" si="233"/>
        <v>0</v>
      </c>
      <c r="M750" s="9"/>
      <c r="N750" s="9"/>
      <c r="O750" s="9">
        <f t="shared" si="234"/>
        <v>10630000</v>
      </c>
      <c r="P750" s="9">
        <v>10630000</v>
      </c>
      <c r="Q750" s="9"/>
      <c r="R750" s="9">
        <f t="shared" si="235"/>
        <v>0</v>
      </c>
      <c r="S750" s="9"/>
      <c r="T750" s="9"/>
      <c r="U750" s="9">
        <f t="shared" si="236"/>
        <v>0</v>
      </c>
      <c r="V750" s="9"/>
      <c r="W750" s="9"/>
      <c r="X750" s="9">
        <f t="shared" si="237"/>
        <v>0</v>
      </c>
      <c r="Y750" s="9"/>
      <c r="Z750" s="9"/>
      <c r="AA750" s="10">
        <f t="shared" si="238"/>
        <v>0</v>
      </c>
      <c r="AB750" s="11">
        <v>46015</v>
      </c>
    </row>
    <row r="751" spans="1:28" ht="16.5" thickBot="1" x14ac:dyDescent="0.3">
      <c r="A751" s="61">
        <v>46011</v>
      </c>
      <c r="B751" s="62" t="s">
        <v>217</v>
      </c>
      <c r="C751" s="62"/>
      <c r="D751" s="62" t="s">
        <v>41</v>
      </c>
      <c r="E751" s="62" t="s">
        <v>155</v>
      </c>
      <c r="F751" s="62">
        <v>300</v>
      </c>
      <c r="G751" s="62" t="s">
        <v>29</v>
      </c>
      <c r="H751" s="62">
        <v>4000</v>
      </c>
      <c r="I751" s="62">
        <f t="shared" si="226"/>
        <v>1200000</v>
      </c>
      <c r="J751" s="63" t="s">
        <v>241</v>
      </c>
      <c r="K751" s="62"/>
      <c r="L751" s="97">
        <f t="shared" si="233"/>
        <v>1200000</v>
      </c>
      <c r="M751" s="97">
        <v>1200000</v>
      </c>
      <c r="N751" s="97"/>
      <c r="O751" s="97">
        <f t="shared" si="234"/>
        <v>0</v>
      </c>
      <c r="P751" s="97"/>
      <c r="Q751" s="97"/>
      <c r="R751" s="97">
        <f t="shared" si="235"/>
        <v>0</v>
      </c>
      <c r="S751" s="97"/>
      <c r="T751" s="97"/>
      <c r="U751" s="97">
        <f t="shared" si="236"/>
        <v>0</v>
      </c>
      <c r="V751" s="97"/>
      <c r="W751" s="97"/>
      <c r="X751" s="97">
        <f t="shared" si="237"/>
        <v>0</v>
      </c>
      <c r="Y751" s="97"/>
      <c r="Z751" s="97"/>
      <c r="AA751" s="98">
        <f t="shared" si="238"/>
        <v>0</v>
      </c>
      <c r="AB751" s="99">
        <v>46011</v>
      </c>
    </row>
    <row r="752" spans="1:28" ht="15.75" x14ac:dyDescent="0.25">
      <c r="A752" s="39">
        <v>46013</v>
      </c>
      <c r="B752" s="35" t="s">
        <v>194</v>
      </c>
      <c r="C752" s="35"/>
      <c r="D752" s="35" t="s">
        <v>31</v>
      </c>
      <c r="E752" s="35" t="s">
        <v>95</v>
      </c>
      <c r="F752" s="35">
        <v>5200</v>
      </c>
      <c r="G752" s="35" t="s">
        <v>29</v>
      </c>
      <c r="H752" s="35">
        <v>4000</v>
      </c>
      <c r="I752" s="128">
        <f t="shared" si="226"/>
        <v>20800000</v>
      </c>
      <c r="J752" s="37" t="s">
        <v>34</v>
      </c>
      <c r="K752" s="35"/>
      <c r="L752" s="120">
        <f t="shared" ref="L752" si="239">M752+N752</f>
        <v>0</v>
      </c>
      <c r="M752" s="120"/>
      <c r="N752" s="120"/>
      <c r="O752" s="120">
        <f t="shared" ref="O752" si="240">P752+Q752</f>
        <v>150848000</v>
      </c>
      <c r="P752" s="120">
        <v>150848000</v>
      </c>
      <c r="Q752" s="120"/>
      <c r="R752" s="120">
        <f t="shared" ref="R752" si="241">S752+T752</f>
        <v>0</v>
      </c>
      <c r="S752" s="120"/>
      <c r="T752" s="120"/>
      <c r="U752" s="120">
        <f t="shared" ref="U752" si="242">V752+W752</f>
        <v>0</v>
      </c>
      <c r="V752" s="120"/>
      <c r="W752" s="120"/>
      <c r="X752" s="120">
        <f t="shared" ref="X752" si="243">Y752+Z752</f>
        <v>0</v>
      </c>
      <c r="Y752" s="120"/>
      <c r="Z752" s="120"/>
      <c r="AA752" s="121">
        <f t="shared" ref="AA752" si="244">C752+I752-L752-O752-U752-X752-R752</f>
        <v>-130048000</v>
      </c>
      <c r="AB752" s="122">
        <v>45978</v>
      </c>
    </row>
    <row r="753" spans="1:28" ht="15.75" x14ac:dyDescent="0.25">
      <c r="A753" s="39">
        <v>46013</v>
      </c>
      <c r="B753" s="33" t="s">
        <v>1336</v>
      </c>
      <c r="C753" s="33"/>
      <c r="D753" s="35" t="s">
        <v>31</v>
      </c>
      <c r="E753" s="33" t="s">
        <v>309</v>
      </c>
      <c r="F753" s="33">
        <v>2.5</v>
      </c>
      <c r="G753" s="33" t="s">
        <v>51</v>
      </c>
      <c r="H753" s="33">
        <v>86000</v>
      </c>
      <c r="I753" s="33">
        <f t="shared" si="226"/>
        <v>215000</v>
      </c>
      <c r="J753" s="37" t="s">
        <v>241</v>
      </c>
      <c r="K753" s="33"/>
      <c r="L753" s="9">
        <f t="shared" ref="L753:L773" si="245">M753+N753</f>
        <v>0</v>
      </c>
      <c r="M753" s="9"/>
      <c r="N753" s="9"/>
      <c r="O753" s="9">
        <f t="shared" ref="O753:O773" si="246">P753+Q753</f>
        <v>0</v>
      </c>
      <c r="P753" s="9"/>
      <c r="Q753" s="9"/>
      <c r="R753" s="9">
        <f t="shared" ref="R753:R773" si="247">S753+T753</f>
        <v>0</v>
      </c>
      <c r="S753" s="9"/>
      <c r="T753" s="9"/>
      <c r="U753" s="9">
        <f t="shared" ref="U753:U773" si="248">V753+W753</f>
        <v>215000</v>
      </c>
      <c r="V753" s="9">
        <v>215000</v>
      </c>
      <c r="W753" s="9"/>
      <c r="X753" s="9">
        <f t="shared" ref="X753:X773" si="249">Y753+Z753</f>
        <v>0</v>
      </c>
      <c r="Y753" s="9"/>
      <c r="Z753" s="9"/>
      <c r="AA753" s="10">
        <f t="shared" ref="AA753:AA773" si="250">C753+I753-L753-O753-U753-X753-R753</f>
        <v>0</v>
      </c>
      <c r="AB753" s="11">
        <v>46013</v>
      </c>
    </row>
    <row r="754" spans="1:28" ht="15.75" x14ac:dyDescent="0.25">
      <c r="A754" s="39">
        <v>46013</v>
      </c>
      <c r="B754" s="33" t="s">
        <v>1336</v>
      </c>
      <c r="C754" s="33"/>
      <c r="D754" s="35" t="s">
        <v>31</v>
      </c>
      <c r="E754" s="33" t="s">
        <v>102</v>
      </c>
      <c r="F754" s="33">
        <v>2</v>
      </c>
      <c r="G754" s="33" t="s">
        <v>74</v>
      </c>
      <c r="H754" s="33">
        <v>65000</v>
      </c>
      <c r="I754" s="33">
        <f t="shared" si="226"/>
        <v>130000</v>
      </c>
      <c r="J754" s="37" t="s">
        <v>241</v>
      </c>
      <c r="K754" s="33"/>
      <c r="L754" s="9">
        <f t="shared" si="245"/>
        <v>0</v>
      </c>
      <c r="M754" s="9"/>
      <c r="N754" s="9"/>
      <c r="O754" s="9">
        <f t="shared" si="246"/>
        <v>0</v>
      </c>
      <c r="P754" s="9"/>
      <c r="Q754" s="9"/>
      <c r="R754" s="9">
        <f t="shared" si="247"/>
        <v>0</v>
      </c>
      <c r="S754" s="9"/>
      <c r="T754" s="9"/>
      <c r="U754" s="9">
        <f t="shared" si="248"/>
        <v>130000</v>
      </c>
      <c r="V754" s="9">
        <v>130000</v>
      </c>
      <c r="W754" s="9"/>
      <c r="X754" s="9">
        <f t="shared" si="249"/>
        <v>0</v>
      </c>
      <c r="Y754" s="9"/>
      <c r="Z754" s="9"/>
      <c r="AA754" s="10">
        <f t="shared" si="250"/>
        <v>0</v>
      </c>
      <c r="AB754" s="11">
        <v>46013</v>
      </c>
    </row>
    <row r="755" spans="1:28" ht="15.75" x14ac:dyDescent="0.25">
      <c r="A755" s="39">
        <v>46013</v>
      </c>
      <c r="B755" s="33" t="s">
        <v>886</v>
      </c>
      <c r="C755" s="33"/>
      <c r="D755" s="33" t="s">
        <v>1326</v>
      </c>
      <c r="E755" s="33" t="s">
        <v>110</v>
      </c>
      <c r="F755" s="33">
        <v>1600</v>
      </c>
      <c r="G755" s="33" t="s">
        <v>29</v>
      </c>
      <c r="H755" s="33">
        <v>2000</v>
      </c>
      <c r="I755" s="33">
        <f t="shared" si="226"/>
        <v>3200000</v>
      </c>
      <c r="J755" s="37" t="s">
        <v>240</v>
      </c>
      <c r="K755" s="33"/>
      <c r="L755" s="9">
        <f t="shared" si="245"/>
        <v>0</v>
      </c>
      <c r="M755" s="9"/>
      <c r="N755" s="9"/>
      <c r="O755" s="9">
        <f t="shared" si="246"/>
        <v>3200000</v>
      </c>
      <c r="P755" s="9">
        <v>3200000</v>
      </c>
      <c r="Q755" s="9"/>
      <c r="R755" s="9">
        <f t="shared" si="247"/>
        <v>0</v>
      </c>
      <c r="S755" s="9"/>
      <c r="T755" s="9"/>
      <c r="U755" s="9">
        <f t="shared" si="248"/>
        <v>0</v>
      </c>
      <c r="V755" s="9"/>
      <c r="W755" s="9"/>
      <c r="X755" s="9">
        <f t="shared" si="249"/>
        <v>0</v>
      </c>
      <c r="Y755" s="9"/>
      <c r="Z755" s="9"/>
      <c r="AA755" s="10">
        <f t="shared" si="250"/>
        <v>0</v>
      </c>
      <c r="AB755" s="11">
        <v>46013</v>
      </c>
    </row>
    <row r="756" spans="1:28" ht="15.75" x14ac:dyDescent="0.25">
      <c r="A756" s="39">
        <v>46013</v>
      </c>
      <c r="B756" s="33" t="s">
        <v>63</v>
      </c>
      <c r="C756" s="33"/>
      <c r="D756" s="33" t="s">
        <v>1325</v>
      </c>
      <c r="E756" s="33" t="s">
        <v>294</v>
      </c>
      <c r="F756" s="33">
        <v>4</v>
      </c>
      <c r="G756" s="33" t="s">
        <v>33</v>
      </c>
      <c r="H756" s="33">
        <v>230000</v>
      </c>
      <c r="I756" s="33">
        <f t="shared" si="226"/>
        <v>920000</v>
      </c>
      <c r="J756" s="37" t="s">
        <v>240</v>
      </c>
      <c r="K756" s="33"/>
      <c r="L756" s="9">
        <f t="shared" si="245"/>
        <v>0</v>
      </c>
      <c r="M756" s="9"/>
      <c r="N756" s="9"/>
      <c r="O756" s="9">
        <f t="shared" si="246"/>
        <v>920000</v>
      </c>
      <c r="P756" s="9">
        <f>800000+120000</f>
        <v>920000</v>
      </c>
      <c r="Q756" s="9"/>
      <c r="R756" s="9">
        <f t="shared" si="247"/>
        <v>0</v>
      </c>
      <c r="S756" s="9"/>
      <c r="T756" s="9"/>
      <c r="U756" s="9">
        <f t="shared" si="248"/>
        <v>0</v>
      </c>
      <c r="V756" s="9"/>
      <c r="W756" s="9"/>
      <c r="X756" s="9">
        <f t="shared" si="249"/>
        <v>0</v>
      </c>
      <c r="Y756" s="9"/>
      <c r="Z756" s="9"/>
      <c r="AA756" s="10">
        <f t="shared" si="250"/>
        <v>0</v>
      </c>
      <c r="AB756" s="11">
        <v>46013</v>
      </c>
    </row>
    <row r="757" spans="1:28" ht="15.75" x14ac:dyDescent="0.25">
      <c r="A757" s="39">
        <v>46013</v>
      </c>
      <c r="B757" s="33" t="s">
        <v>63</v>
      </c>
      <c r="C757" s="33"/>
      <c r="D757" s="33" t="s">
        <v>1325</v>
      </c>
      <c r="E757" s="33" t="s">
        <v>552</v>
      </c>
      <c r="F757" s="33">
        <v>8</v>
      </c>
      <c r="G757" s="33" t="s">
        <v>33</v>
      </c>
      <c r="H757" s="33">
        <v>450000</v>
      </c>
      <c r="I757" s="33">
        <f t="shared" si="226"/>
        <v>3600000</v>
      </c>
      <c r="J757" s="37" t="s">
        <v>240</v>
      </c>
      <c r="K757" s="33"/>
      <c r="L757" s="9">
        <f t="shared" si="245"/>
        <v>0</v>
      </c>
      <c r="M757" s="9"/>
      <c r="N757" s="9"/>
      <c r="O757" s="9">
        <f t="shared" si="246"/>
        <v>3600000</v>
      </c>
      <c r="P757" s="9">
        <v>3600000</v>
      </c>
      <c r="Q757" s="9"/>
      <c r="R757" s="9">
        <f t="shared" si="247"/>
        <v>0</v>
      </c>
      <c r="S757" s="9"/>
      <c r="T757" s="9"/>
      <c r="U757" s="9">
        <f t="shared" si="248"/>
        <v>0</v>
      </c>
      <c r="V757" s="9"/>
      <c r="W757" s="9"/>
      <c r="X757" s="9">
        <f t="shared" si="249"/>
        <v>0</v>
      </c>
      <c r="Y757" s="9"/>
      <c r="Z757" s="9"/>
      <c r="AA757" s="10">
        <f t="shared" si="250"/>
        <v>0</v>
      </c>
      <c r="AB757" s="11">
        <v>46013</v>
      </c>
    </row>
    <row r="758" spans="1:28" ht="15.75" x14ac:dyDescent="0.25">
      <c r="A758" s="39">
        <v>46013</v>
      </c>
      <c r="B758" s="33" t="s">
        <v>63</v>
      </c>
      <c r="C758" s="33"/>
      <c r="D758" s="33" t="s">
        <v>1325</v>
      </c>
      <c r="E758" s="33" t="s">
        <v>295</v>
      </c>
      <c r="F758" s="33">
        <v>2</v>
      </c>
      <c r="G758" s="33" t="s">
        <v>33</v>
      </c>
      <c r="H758" s="33">
        <v>200000</v>
      </c>
      <c r="I758" s="33">
        <f t="shared" si="226"/>
        <v>400000</v>
      </c>
      <c r="J758" s="37" t="s">
        <v>240</v>
      </c>
      <c r="K758" s="33"/>
      <c r="L758" s="9">
        <f t="shared" si="245"/>
        <v>0</v>
      </c>
      <c r="M758" s="9"/>
      <c r="N758" s="9"/>
      <c r="O758" s="9">
        <f t="shared" si="246"/>
        <v>400000</v>
      </c>
      <c r="P758" s="9">
        <v>400000</v>
      </c>
      <c r="Q758" s="9"/>
      <c r="R758" s="9">
        <f t="shared" si="247"/>
        <v>0</v>
      </c>
      <c r="S758" s="9"/>
      <c r="T758" s="9"/>
      <c r="U758" s="9">
        <f t="shared" si="248"/>
        <v>0</v>
      </c>
      <c r="V758" s="9"/>
      <c r="W758" s="9"/>
      <c r="X758" s="9">
        <f t="shared" si="249"/>
        <v>0</v>
      </c>
      <c r="Y758" s="9"/>
      <c r="Z758" s="9"/>
      <c r="AA758" s="10">
        <f t="shared" si="250"/>
        <v>0</v>
      </c>
      <c r="AB758" s="11">
        <v>46013</v>
      </c>
    </row>
    <row r="759" spans="1:28" ht="15.75" x14ac:dyDescent="0.25">
      <c r="A759" s="39">
        <v>46013</v>
      </c>
      <c r="B759" s="33" t="s">
        <v>63</v>
      </c>
      <c r="C759" s="33"/>
      <c r="D759" s="33" t="s">
        <v>1325</v>
      </c>
      <c r="E759" s="33" t="s">
        <v>553</v>
      </c>
      <c r="F759" s="33">
        <v>2</v>
      </c>
      <c r="G759" s="33" t="s">
        <v>33</v>
      </c>
      <c r="H759" s="33">
        <v>200000</v>
      </c>
      <c r="I759" s="33">
        <f t="shared" si="226"/>
        <v>400000</v>
      </c>
      <c r="J759" s="37" t="s">
        <v>240</v>
      </c>
      <c r="K759" s="33"/>
      <c r="L759" s="9">
        <f t="shared" si="245"/>
        <v>0</v>
      </c>
      <c r="M759" s="9"/>
      <c r="N759" s="9"/>
      <c r="O759" s="9">
        <f t="shared" si="246"/>
        <v>400000</v>
      </c>
      <c r="P759" s="9">
        <v>400000</v>
      </c>
      <c r="Q759" s="9"/>
      <c r="R759" s="9">
        <f t="shared" si="247"/>
        <v>0</v>
      </c>
      <c r="S759" s="9"/>
      <c r="T759" s="9"/>
      <c r="U759" s="9">
        <f t="shared" si="248"/>
        <v>0</v>
      </c>
      <c r="V759" s="9"/>
      <c r="W759" s="9"/>
      <c r="X759" s="9">
        <f t="shared" si="249"/>
        <v>0</v>
      </c>
      <c r="Y759" s="9"/>
      <c r="Z759" s="9"/>
      <c r="AA759" s="10">
        <f t="shared" si="250"/>
        <v>0</v>
      </c>
      <c r="AB759" s="11">
        <v>46013</v>
      </c>
    </row>
    <row r="760" spans="1:28" ht="15.75" x14ac:dyDescent="0.25">
      <c r="A760" s="39">
        <v>46013</v>
      </c>
      <c r="B760" s="33" t="s">
        <v>422</v>
      </c>
      <c r="C760" s="33"/>
      <c r="D760" s="33" t="s">
        <v>31</v>
      </c>
      <c r="E760" s="33" t="s">
        <v>132</v>
      </c>
      <c r="F760" s="33">
        <v>50</v>
      </c>
      <c r="G760" s="33" t="s">
        <v>51</v>
      </c>
      <c r="H760" s="33">
        <v>100000</v>
      </c>
      <c r="I760" s="33">
        <f t="shared" si="226"/>
        <v>5000000</v>
      </c>
      <c r="J760" s="37" t="s">
        <v>240</v>
      </c>
      <c r="K760" s="33"/>
      <c r="L760" s="9">
        <f t="shared" si="245"/>
        <v>0</v>
      </c>
      <c r="M760" s="9"/>
      <c r="N760" s="9"/>
      <c r="O760" s="9">
        <f t="shared" si="246"/>
        <v>5000000</v>
      </c>
      <c r="P760" s="9">
        <v>5000000</v>
      </c>
      <c r="Q760" s="9"/>
      <c r="R760" s="9">
        <f t="shared" si="247"/>
        <v>0</v>
      </c>
      <c r="S760" s="9"/>
      <c r="T760" s="9"/>
      <c r="U760" s="9">
        <f t="shared" si="248"/>
        <v>0</v>
      </c>
      <c r="V760" s="9"/>
      <c r="W760" s="9"/>
      <c r="X760" s="9">
        <f t="shared" si="249"/>
        <v>0</v>
      </c>
      <c r="Y760" s="9"/>
      <c r="Z760" s="9"/>
      <c r="AA760" s="10">
        <f t="shared" si="250"/>
        <v>0</v>
      </c>
      <c r="AB760" s="11">
        <v>46013</v>
      </c>
    </row>
    <row r="761" spans="1:28" ht="15.75" x14ac:dyDescent="0.25">
      <c r="A761" s="39">
        <v>46013</v>
      </c>
      <c r="B761" s="33" t="s">
        <v>422</v>
      </c>
      <c r="C761" s="33"/>
      <c r="D761" s="33" t="s">
        <v>31</v>
      </c>
      <c r="E761" s="33" t="s">
        <v>228</v>
      </c>
      <c r="F761" s="33">
        <v>1</v>
      </c>
      <c r="G761" s="33" t="s">
        <v>138</v>
      </c>
      <c r="H761" s="33">
        <v>900000</v>
      </c>
      <c r="I761" s="33">
        <f t="shared" si="226"/>
        <v>900000</v>
      </c>
      <c r="J761" s="37" t="s">
        <v>240</v>
      </c>
      <c r="K761" s="33"/>
      <c r="L761" s="9">
        <f t="shared" si="245"/>
        <v>0</v>
      </c>
      <c r="M761" s="9"/>
      <c r="N761" s="9"/>
      <c r="O761" s="9">
        <f t="shared" si="246"/>
        <v>900000</v>
      </c>
      <c r="P761" s="9">
        <v>900000</v>
      </c>
      <c r="Q761" s="9"/>
      <c r="R761" s="9">
        <f t="shared" si="247"/>
        <v>0</v>
      </c>
      <c r="S761" s="9"/>
      <c r="T761" s="9"/>
      <c r="U761" s="9">
        <f t="shared" si="248"/>
        <v>0</v>
      </c>
      <c r="V761" s="9"/>
      <c r="W761" s="9"/>
      <c r="X761" s="9">
        <f t="shared" si="249"/>
        <v>0</v>
      </c>
      <c r="Y761" s="9"/>
      <c r="Z761" s="9"/>
      <c r="AA761" s="10">
        <f t="shared" si="250"/>
        <v>0</v>
      </c>
      <c r="AB761" s="11">
        <v>46013</v>
      </c>
    </row>
    <row r="762" spans="1:28" ht="15.75" x14ac:dyDescent="0.25">
      <c r="A762" s="39">
        <v>46013</v>
      </c>
      <c r="B762" s="33" t="s">
        <v>1135</v>
      </c>
      <c r="C762" s="33"/>
      <c r="D762" s="33" t="s">
        <v>31</v>
      </c>
      <c r="E762" s="33" t="s">
        <v>295</v>
      </c>
      <c r="F762" s="33">
        <v>1</v>
      </c>
      <c r="G762" s="33" t="s">
        <v>33</v>
      </c>
      <c r="H762" s="33">
        <v>230000</v>
      </c>
      <c r="I762" s="33">
        <f t="shared" si="226"/>
        <v>230000</v>
      </c>
      <c r="J762" s="37" t="s">
        <v>241</v>
      </c>
      <c r="K762" s="33"/>
      <c r="L762" s="9">
        <f t="shared" si="245"/>
        <v>0</v>
      </c>
      <c r="M762" s="9"/>
      <c r="N762" s="9"/>
      <c r="O762" s="9">
        <f t="shared" si="246"/>
        <v>0</v>
      </c>
      <c r="P762" s="9"/>
      <c r="Q762" s="9"/>
      <c r="R762" s="9">
        <f t="shared" si="247"/>
        <v>0</v>
      </c>
      <c r="S762" s="9"/>
      <c r="T762" s="9"/>
      <c r="U762" s="9">
        <f t="shared" si="248"/>
        <v>230000</v>
      </c>
      <c r="V762" s="9">
        <v>230000</v>
      </c>
      <c r="W762" s="9"/>
      <c r="X762" s="9">
        <f t="shared" si="249"/>
        <v>0</v>
      </c>
      <c r="Y762" s="9"/>
      <c r="Z762" s="9"/>
      <c r="AA762" s="10">
        <f t="shared" si="250"/>
        <v>0</v>
      </c>
      <c r="AB762" s="11">
        <v>46013</v>
      </c>
    </row>
    <row r="763" spans="1:28" ht="15.75" x14ac:dyDescent="0.25">
      <c r="A763" s="39">
        <v>46013</v>
      </c>
      <c r="B763" s="33" t="s">
        <v>327</v>
      </c>
      <c r="C763" s="33"/>
      <c r="D763" s="33" t="s">
        <v>31</v>
      </c>
      <c r="E763" s="33" t="s">
        <v>73</v>
      </c>
      <c r="F763" s="33">
        <v>40</v>
      </c>
      <c r="G763" s="33" t="s">
        <v>74</v>
      </c>
      <c r="H763" s="33">
        <v>50000</v>
      </c>
      <c r="I763" s="33">
        <f t="shared" si="226"/>
        <v>2000000</v>
      </c>
      <c r="J763" s="37" t="s">
        <v>241</v>
      </c>
      <c r="K763" s="33" t="s">
        <v>1334</v>
      </c>
      <c r="L763" s="9">
        <f t="shared" si="245"/>
        <v>2000000</v>
      </c>
      <c r="M763" s="9">
        <v>2000000</v>
      </c>
      <c r="N763" s="9"/>
      <c r="O763" s="9">
        <f t="shared" si="246"/>
        <v>0</v>
      </c>
      <c r="P763" s="9"/>
      <c r="Q763" s="9"/>
      <c r="R763" s="9">
        <f t="shared" si="247"/>
        <v>0</v>
      </c>
      <c r="S763" s="9"/>
      <c r="T763" s="9"/>
      <c r="U763" s="9">
        <f t="shared" si="248"/>
        <v>0</v>
      </c>
      <c r="V763" s="9"/>
      <c r="W763" s="9"/>
      <c r="X763" s="9">
        <f t="shared" si="249"/>
        <v>0</v>
      </c>
      <c r="Y763" s="9"/>
      <c r="Z763" s="9"/>
      <c r="AA763" s="10">
        <f t="shared" si="250"/>
        <v>0</v>
      </c>
      <c r="AB763" s="11">
        <v>46015</v>
      </c>
    </row>
    <row r="764" spans="1:28" ht="15.75" x14ac:dyDescent="0.25">
      <c r="A764" s="39">
        <v>46013</v>
      </c>
      <c r="B764" s="33" t="s">
        <v>1337</v>
      </c>
      <c r="C764" s="33"/>
      <c r="D764" s="33" t="s">
        <v>31</v>
      </c>
      <c r="E764" s="33" t="s">
        <v>467</v>
      </c>
      <c r="F764" s="33">
        <v>17.100000000000001</v>
      </c>
      <c r="G764" s="33" t="s">
        <v>51</v>
      </c>
      <c r="H764" s="33">
        <v>43000</v>
      </c>
      <c r="I764" s="33">
        <f t="shared" ref="I764:I826" si="251">F764*H764</f>
        <v>735300.00000000012</v>
      </c>
      <c r="J764" s="37" t="s">
        <v>240</v>
      </c>
      <c r="K764" s="33"/>
      <c r="L764" s="9">
        <f t="shared" si="245"/>
        <v>0</v>
      </c>
      <c r="M764" s="9"/>
      <c r="N764" s="9"/>
      <c r="O764" s="9">
        <f t="shared" si="246"/>
        <v>735300</v>
      </c>
      <c r="P764" s="9">
        <v>735300</v>
      </c>
      <c r="Q764" s="9"/>
      <c r="R764" s="9">
        <f t="shared" si="247"/>
        <v>0</v>
      </c>
      <c r="S764" s="9"/>
      <c r="T764" s="9"/>
      <c r="U764" s="9">
        <f t="shared" si="248"/>
        <v>0</v>
      </c>
      <c r="V764" s="9"/>
      <c r="W764" s="9"/>
      <c r="X764" s="9">
        <f t="shared" si="249"/>
        <v>0</v>
      </c>
      <c r="Y764" s="9"/>
      <c r="Z764" s="9"/>
      <c r="AA764" s="10">
        <f t="shared" si="250"/>
        <v>1.1641532182693481E-10</v>
      </c>
      <c r="AB764" s="11">
        <v>46013</v>
      </c>
    </row>
    <row r="765" spans="1:28" ht="15.75" x14ac:dyDescent="0.25">
      <c r="A765" s="39">
        <v>46013</v>
      </c>
      <c r="B765" s="33" t="s">
        <v>87</v>
      </c>
      <c r="C765" s="33"/>
      <c r="D765" s="33" t="s">
        <v>31</v>
      </c>
      <c r="E765" s="33" t="s">
        <v>95</v>
      </c>
      <c r="F765" s="33">
        <v>100</v>
      </c>
      <c r="G765" s="33" t="s">
        <v>29</v>
      </c>
      <c r="H765" s="33">
        <v>4000</v>
      </c>
      <c r="I765" s="33">
        <f t="shared" si="251"/>
        <v>400000</v>
      </c>
      <c r="J765" s="37" t="s">
        <v>241</v>
      </c>
      <c r="K765" s="33"/>
      <c r="L765" s="9">
        <f t="shared" si="245"/>
        <v>0</v>
      </c>
      <c r="M765" s="9"/>
      <c r="N765" s="9"/>
      <c r="O765" s="9">
        <f t="shared" si="246"/>
        <v>0</v>
      </c>
      <c r="P765" s="9"/>
      <c r="Q765" s="9"/>
      <c r="R765" s="9">
        <f t="shared" si="247"/>
        <v>0</v>
      </c>
      <c r="S765" s="9"/>
      <c r="T765" s="9"/>
      <c r="U765" s="9">
        <f t="shared" si="248"/>
        <v>400000</v>
      </c>
      <c r="V765" s="9">
        <v>400000</v>
      </c>
      <c r="W765" s="9"/>
      <c r="X765" s="9">
        <f t="shared" si="249"/>
        <v>0</v>
      </c>
      <c r="Y765" s="9"/>
      <c r="Z765" s="9"/>
      <c r="AA765" s="10">
        <f t="shared" si="250"/>
        <v>0</v>
      </c>
      <c r="AB765" s="11">
        <v>46013</v>
      </c>
    </row>
    <row r="766" spans="1:28" ht="15.75" x14ac:dyDescent="0.25">
      <c r="A766" s="39">
        <v>46013</v>
      </c>
      <c r="B766" s="33" t="s">
        <v>835</v>
      </c>
      <c r="C766" s="33"/>
      <c r="D766" s="33" t="s">
        <v>1325</v>
      </c>
      <c r="E766" s="33" t="s">
        <v>612</v>
      </c>
      <c r="F766" s="33">
        <v>2</v>
      </c>
      <c r="G766" s="33" t="s">
        <v>25</v>
      </c>
      <c r="H766" s="33">
        <v>250000</v>
      </c>
      <c r="I766" s="33">
        <f t="shared" si="251"/>
        <v>500000</v>
      </c>
      <c r="J766" s="37" t="s">
        <v>241</v>
      </c>
      <c r="K766" s="33"/>
      <c r="L766" s="9">
        <f t="shared" si="245"/>
        <v>500000</v>
      </c>
      <c r="M766" s="9">
        <v>500000</v>
      </c>
      <c r="N766" s="9"/>
      <c r="O766" s="9">
        <f t="shared" si="246"/>
        <v>0</v>
      </c>
      <c r="P766" s="9"/>
      <c r="Q766" s="9"/>
      <c r="R766" s="9">
        <f t="shared" si="247"/>
        <v>0</v>
      </c>
      <c r="S766" s="9"/>
      <c r="T766" s="9"/>
      <c r="U766" s="9">
        <f t="shared" si="248"/>
        <v>0</v>
      </c>
      <c r="V766" s="9"/>
      <c r="W766" s="9"/>
      <c r="X766" s="9">
        <f t="shared" si="249"/>
        <v>0</v>
      </c>
      <c r="Y766" s="9"/>
      <c r="Z766" s="9"/>
      <c r="AA766" s="10">
        <f t="shared" si="250"/>
        <v>0</v>
      </c>
      <c r="AB766" s="11">
        <v>46013</v>
      </c>
    </row>
    <row r="767" spans="1:28" ht="15.75" x14ac:dyDescent="0.25">
      <c r="A767" s="39">
        <v>46013</v>
      </c>
      <c r="B767" s="33" t="s">
        <v>412</v>
      </c>
      <c r="C767" s="33"/>
      <c r="D767" s="33" t="s">
        <v>41</v>
      </c>
      <c r="E767" s="33" t="s">
        <v>297</v>
      </c>
      <c r="F767" s="33">
        <v>10400</v>
      </c>
      <c r="G767" s="33" t="s">
        <v>29</v>
      </c>
      <c r="H767" s="33">
        <v>1800</v>
      </c>
      <c r="I767" s="33">
        <f t="shared" si="251"/>
        <v>18720000</v>
      </c>
      <c r="J767" s="37" t="s">
        <v>240</v>
      </c>
      <c r="K767" s="33"/>
      <c r="L767" s="9">
        <f t="shared" si="245"/>
        <v>0</v>
      </c>
      <c r="M767" s="9"/>
      <c r="N767" s="9"/>
      <c r="O767" s="9">
        <f t="shared" si="246"/>
        <v>18720000</v>
      </c>
      <c r="P767" s="9">
        <v>18720000</v>
      </c>
      <c r="Q767" s="9"/>
      <c r="R767" s="9">
        <f t="shared" si="247"/>
        <v>0</v>
      </c>
      <c r="S767" s="9"/>
      <c r="T767" s="9"/>
      <c r="U767" s="9">
        <f t="shared" si="248"/>
        <v>0</v>
      </c>
      <c r="V767" s="9"/>
      <c r="W767" s="9"/>
      <c r="X767" s="9">
        <f t="shared" si="249"/>
        <v>0</v>
      </c>
      <c r="Y767" s="9"/>
      <c r="Z767" s="9"/>
      <c r="AA767" s="10">
        <f t="shared" si="250"/>
        <v>0</v>
      </c>
      <c r="AB767" s="11">
        <v>46014</v>
      </c>
    </row>
    <row r="768" spans="1:28" ht="15.75" x14ac:dyDescent="0.25">
      <c r="A768" s="39">
        <v>46013</v>
      </c>
      <c r="B768" s="33" t="s">
        <v>369</v>
      </c>
      <c r="C768" s="33"/>
      <c r="D768" s="33" t="s">
        <v>31</v>
      </c>
      <c r="E768" s="33" t="s">
        <v>315</v>
      </c>
      <c r="F768" s="33">
        <v>400</v>
      </c>
      <c r="G768" s="33" t="s">
        <v>29</v>
      </c>
      <c r="H768" s="33">
        <v>5400</v>
      </c>
      <c r="I768" s="33">
        <f t="shared" si="251"/>
        <v>2160000</v>
      </c>
      <c r="J768" s="37" t="s">
        <v>240</v>
      </c>
      <c r="K768" s="33"/>
      <c r="L768" s="9">
        <f t="shared" si="245"/>
        <v>0</v>
      </c>
      <c r="M768" s="9"/>
      <c r="N768" s="9"/>
      <c r="O768" s="9">
        <f t="shared" si="246"/>
        <v>2160000</v>
      </c>
      <c r="P768" s="9">
        <v>2160000</v>
      </c>
      <c r="Q768" s="9"/>
      <c r="R768" s="9">
        <f t="shared" si="247"/>
        <v>0</v>
      </c>
      <c r="S768" s="9"/>
      <c r="T768" s="9"/>
      <c r="U768" s="9">
        <f t="shared" si="248"/>
        <v>0</v>
      </c>
      <c r="V768" s="9"/>
      <c r="W768" s="9"/>
      <c r="X768" s="9">
        <f t="shared" si="249"/>
        <v>0</v>
      </c>
      <c r="Y768" s="9"/>
      <c r="Z768" s="9"/>
      <c r="AA768" s="10">
        <f t="shared" si="250"/>
        <v>0</v>
      </c>
      <c r="AB768" s="11">
        <v>46013</v>
      </c>
    </row>
    <row r="769" spans="1:28" ht="15.75" x14ac:dyDescent="0.25">
      <c r="A769" s="32">
        <v>46013</v>
      </c>
      <c r="B769" s="33" t="s">
        <v>724</v>
      </c>
      <c r="C769" s="33"/>
      <c r="D769" s="33" t="s">
        <v>1325</v>
      </c>
      <c r="E769" s="33" t="s">
        <v>423</v>
      </c>
      <c r="F769" s="33">
        <v>35</v>
      </c>
      <c r="G769" s="33" t="s">
        <v>51</v>
      </c>
      <c r="H769" s="33">
        <v>43000</v>
      </c>
      <c r="I769" s="33">
        <f t="shared" si="251"/>
        <v>1505000</v>
      </c>
      <c r="J769" s="37" t="s">
        <v>241</v>
      </c>
      <c r="K769" s="33" t="s">
        <v>1338</v>
      </c>
      <c r="L769" s="9">
        <f t="shared" si="245"/>
        <v>0</v>
      </c>
      <c r="M769" s="9"/>
      <c r="N769" s="9"/>
      <c r="O769" s="9">
        <f t="shared" si="246"/>
        <v>0</v>
      </c>
      <c r="P769" s="9"/>
      <c r="Q769" s="9"/>
      <c r="R769" s="9">
        <f t="shared" si="247"/>
        <v>0</v>
      </c>
      <c r="S769" s="9"/>
      <c r="T769" s="9"/>
      <c r="U769" s="9">
        <f t="shared" si="248"/>
        <v>1505000</v>
      </c>
      <c r="V769" s="9">
        <v>1505000</v>
      </c>
      <c r="W769" s="9"/>
      <c r="X769" s="9">
        <f t="shared" si="249"/>
        <v>0</v>
      </c>
      <c r="Y769" s="9"/>
      <c r="Z769" s="9"/>
      <c r="AA769" s="10">
        <f t="shared" si="250"/>
        <v>0</v>
      </c>
      <c r="AB769" s="11">
        <v>46015</v>
      </c>
    </row>
    <row r="770" spans="1:28" ht="15.75" x14ac:dyDescent="0.25">
      <c r="A770" s="39">
        <v>46013</v>
      </c>
      <c r="B770" s="33" t="s">
        <v>724</v>
      </c>
      <c r="C770" s="33"/>
      <c r="D770" s="33" t="s">
        <v>1325</v>
      </c>
      <c r="E770" s="33" t="s">
        <v>166</v>
      </c>
      <c r="F770" s="33">
        <v>2</v>
      </c>
      <c r="G770" s="33" t="s">
        <v>23</v>
      </c>
      <c r="H770" s="33">
        <v>400000</v>
      </c>
      <c r="I770" s="33">
        <f t="shared" si="251"/>
        <v>800000</v>
      </c>
      <c r="J770" s="37" t="s">
        <v>241</v>
      </c>
      <c r="K770" s="33" t="s">
        <v>1338</v>
      </c>
      <c r="L770" s="9">
        <f t="shared" si="245"/>
        <v>0</v>
      </c>
      <c r="M770" s="9"/>
      <c r="N770" s="9"/>
      <c r="O770" s="9">
        <f t="shared" si="246"/>
        <v>0</v>
      </c>
      <c r="P770" s="9"/>
      <c r="Q770" s="9"/>
      <c r="R770" s="9">
        <f t="shared" si="247"/>
        <v>0</v>
      </c>
      <c r="S770" s="9"/>
      <c r="T770" s="9"/>
      <c r="U770" s="9">
        <f t="shared" si="248"/>
        <v>800000</v>
      </c>
      <c r="V770" s="9">
        <v>800000</v>
      </c>
      <c r="W770" s="9"/>
      <c r="X770" s="9">
        <f t="shared" si="249"/>
        <v>0</v>
      </c>
      <c r="Y770" s="9"/>
      <c r="Z770" s="9"/>
      <c r="AA770" s="10">
        <f t="shared" si="250"/>
        <v>0</v>
      </c>
      <c r="AB770" s="11">
        <v>46015</v>
      </c>
    </row>
    <row r="771" spans="1:28" ht="15.75" x14ac:dyDescent="0.25">
      <c r="A771" s="39">
        <v>46013</v>
      </c>
      <c r="B771" s="33" t="s">
        <v>471</v>
      </c>
      <c r="C771" s="33"/>
      <c r="D771" s="33" t="s">
        <v>31</v>
      </c>
      <c r="E771" s="33" t="s">
        <v>102</v>
      </c>
      <c r="F771" s="33">
        <v>2</v>
      </c>
      <c r="G771" s="33" t="s">
        <v>74</v>
      </c>
      <c r="H771" s="33">
        <v>65000</v>
      </c>
      <c r="I771" s="33">
        <f t="shared" si="251"/>
        <v>130000</v>
      </c>
      <c r="J771" s="37" t="s">
        <v>241</v>
      </c>
      <c r="K771" s="33"/>
      <c r="L771" s="9">
        <f t="shared" si="245"/>
        <v>130000</v>
      </c>
      <c r="M771" s="9">
        <v>130000</v>
      </c>
      <c r="N771" s="9"/>
      <c r="O771" s="9">
        <f t="shared" si="246"/>
        <v>0</v>
      </c>
      <c r="P771" s="9"/>
      <c r="Q771" s="9"/>
      <c r="R771" s="9">
        <f t="shared" si="247"/>
        <v>0</v>
      </c>
      <c r="S771" s="9"/>
      <c r="T771" s="9"/>
      <c r="U771" s="9">
        <f t="shared" si="248"/>
        <v>0</v>
      </c>
      <c r="V771" s="9"/>
      <c r="W771" s="9"/>
      <c r="X771" s="9">
        <f t="shared" si="249"/>
        <v>0</v>
      </c>
      <c r="Y771" s="9"/>
      <c r="Z771" s="9"/>
      <c r="AA771" s="10">
        <f t="shared" si="250"/>
        <v>0</v>
      </c>
      <c r="AB771" s="11">
        <v>46013</v>
      </c>
    </row>
    <row r="772" spans="1:28" ht="16.5" thickBot="1" x14ac:dyDescent="0.3">
      <c r="A772" s="61">
        <v>46013</v>
      </c>
      <c r="B772" s="62" t="s">
        <v>888</v>
      </c>
      <c r="C772" s="62"/>
      <c r="D772" s="62" t="s">
        <v>1326</v>
      </c>
      <c r="E772" s="62" t="s">
        <v>175</v>
      </c>
      <c r="F772" s="62">
        <v>1500</v>
      </c>
      <c r="G772" s="62" t="s">
        <v>25</v>
      </c>
      <c r="H772" s="62">
        <v>1500</v>
      </c>
      <c r="I772" s="62">
        <f t="shared" si="251"/>
        <v>2250000</v>
      </c>
      <c r="J772" s="63" t="s">
        <v>240</v>
      </c>
      <c r="K772" s="62"/>
      <c r="L772" s="97">
        <f t="shared" si="245"/>
        <v>0</v>
      </c>
      <c r="M772" s="97"/>
      <c r="N772" s="97"/>
      <c r="O772" s="97">
        <f t="shared" si="246"/>
        <v>2250000</v>
      </c>
      <c r="P772" s="97">
        <v>2250000</v>
      </c>
      <c r="Q772" s="97"/>
      <c r="R772" s="97">
        <f t="shared" si="247"/>
        <v>0</v>
      </c>
      <c r="S772" s="97"/>
      <c r="T772" s="97"/>
      <c r="U772" s="97">
        <f t="shared" si="248"/>
        <v>0</v>
      </c>
      <c r="V772" s="97"/>
      <c r="W772" s="97"/>
      <c r="X772" s="97">
        <f t="shared" si="249"/>
        <v>0</v>
      </c>
      <c r="Y772" s="97"/>
      <c r="Z772" s="97"/>
      <c r="AA772" s="98">
        <f t="shared" si="250"/>
        <v>0</v>
      </c>
      <c r="AB772" s="99">
        <v>46013</v>
      </c>
    </row>
    <row r="773" spans="1:28" ht="15.75" x14ac:dyDescent="0.25">
      <c r="A773" s="39">
        <v>46014</v>
      </c>
      <c r="B773" s="35" t="s">
        <v>630</v>
      </c>
      <c r="C773" s="35"/>
      <c r="D773" s="35" t="s">
        <v>31</v>
      </c>
      <c r="E773" s="35" t="s">
        <v>102</v>
      </c>
      <c r="F773" s="35">
        <v>4</v>
      </c>
      <c r="G773" s="35" t="s">
        <v>74</v>
      </c>
      <c r="H773" s="35">
        <v>65000</v>
      </c>
      <c r="I773" s="33">
        <f t="shared" si="251"/>
        <v>260000</v>
      </c>
      <c r="J773" s="41" t="s">
        <v>241</v>
      </c>
      <c r="K773" s="35"/>
      <c r="L773" s="120">
        <f t="shared" si="245"/>
        <v>0</v>
      </c>
      <c r="M773" s="120"/>
      <c r="N773" s="120"/>
      <c r="O773" s="120">
        <f t="shared" si="246"/>
        <v>0</v>
      </c>
      <c r="P773" s="120"/>
      <c r="Q773" s="120"/>
      <c r="R773" s="120">
        <f t="shared" si="247"/>
        <v>0</v>
      </c>
      <c r="S773" s="120"/>
      <c r="T773" s="120"/>
      <c r="U773" s="120">
        <f t="shared" si="248"/>
        <v>260000</v>
      </c>
      <c r="V773" s="120">
        <v>260000</v>
      </c>
      <c r="W773" s="120"/>
      <c r="X773" s="120">
        <f t="shared" si="249"/>
        <v>0</v>
      </c>
      <c r="Y773" s="120"/>
      <c r="Z773" s="120"/>
      <c r="AA773" s="121">
        <f t="shared" si="250"/>
        <v>0</v>
      </c>
      <c r="AB773" s="122">
        <v>46013</v>
      </c>
    </row>
    <row r="774" spans="1:28" ht="15.75" x14ac:dyDescent="0.25">
      <c r="A774" s="39">
        <v>46014</v>
      </c>
      <c r="B774" s="33" t="s">
        <v>347</v>
      </c>
      <c r="C774" s="33"/>
      <c r="D774" s="35" t="s">
        <v>31</v>
      </c>
      <c r="E774" s="33" t="s">
        <v>467</v>
      </c>
      <c r="F774" s="33">
        <v>51.7</v>
      </c>
      <c r="G774" s="33" t="s">
        <v>51</v>
      </c>
      <c r="H774" s="33">
        <v>43000</v>
      </c>
      <c r="I774" s="33">
        <f t="shared" si="251"/>
        <v>2223100</v>
      </c>
      <c r="J774" s="37" t="s">
        <v>240</v>
      </c>
      <c r="K774" s="33"/>
      <c r="L774" s="9">
        <f t="shared" ref="L774:L809" si="252">M774+N774</f>
        <v>0</v>
      </c>
      <c r="M774" s="9"/>
      <c r="N774" s="9"/>
      <c r="O774" s="9">
        <f t="shared" ref="O774:O809" si="253">P774+Q774</f>
        <v>0</v>
      </c>
      <c r="P774" s="9"/>
      <c r="Q774" s="9"/>
      <c r="R774" s="9">
        <f t="shared" ref="R774:R809" si="254">S774+T774</f>
        <v>2223100</v>
      </c>
      <c r="S774" s="9">
        <v>2223100</v>
      </c>
      <c r="T774" s="9"/>
      <c r="U774" s="9">
        <f t="shared" ref="U774:U809" si="255">V774+W774</f>
        <v>0</v>
      </c>
      <c r="V774" s="9"/>
      <c r="W774" s="9"/>
      <c r="X774" s="9">
        <f t="shared" ref="X774:X809" si="256">Y774+Z774</f>
        <v>0</v>
      </c>
      <c r="Y774" s="9"/>
      <c r="Z774" s="9"/>
      <c r="AA774" s="10">
        <f t="shared" ref="AA774:AA809" si="257">C774+I774-L774-O774-U774-X774-R774</f>
        <v>0</v>
      </c>
      <c r="AB774" s="11">
        <v>46014</v>
      </c>
    </row>
    <row r="775" spans="1:28" ht="15.75" x14ac:dyDescent="0.25">
      <c r="A775" s="39">
        <v>46014</v>
      </c>
      <c r="B775" s="33" t="s">
        <v>53</v>
      </c>
      <c r="C775" s="33"/>
      <c r="D775" s="33" t="s">
        <v>31</v>
      </c>
      <c r="E775" s="33" t="s">
        <v>297</v>
      </c>
      <c r="F775" s="33">
        <v>2000</v>
      </c>
      <c r="G775" s="33" t="s">
        <v>29</v>
      </c>
      <c r="H775" s="33">
        <v>1900</v>
      </c>
      <c r="I775" s="33">
        <f t="shared" si="251"/>
        <v>3800000</v>
      </c>
      <c r="J775" s="82" t="s">
        <v>38</v>
      </c>
      <c r="K775" s="33" t="s">
        <v>1339</v>
      </c>
      <c r="L775" s="9">
        <f t="shared" si="252"/>
        <v>0</v>
      </c>
      <c r="M775" s="9"/>
      <c r="N775" s="9"/>
      <c r="O775" s="9">
        <f t="shared" si="253"/>
        <v>0</v>
      </c>
      <c r="P775" s="9"/>
      <c r="Q775" s="9"/>
      <c r="R775" s="9">
        <f t="shared" si="254"/>
        <v>0</v>
      </c>
      <c r="S775" s="9"/>
      <c r="T775" s="9"/>
      <c r="U775" s="9">
        <f t="shared" si="255"/>
        <v>0</v>
      </c>
      <c r="V775" s="9"/>
      <c r="W775" s="9"/>
      <c r="X775" s="9">
        <f t="shared" si="256"/>
        <v>0</v>
      </c>
      <c r="Y775" s="9"/>
      <c r="Z775" s="9"/>
      <c r="AA775" s="10">
        <f t="shared" si="257"/>
        <v>3800000</v>
      </c>
      <c r="AB775" s="11"/>
    </row>
    <row r="776" spans="1:28" ht="15.75" x14ac:dyDescent="0.25">
      <c r="A776" s="39">
        <v>46014</v>
      </c>
      <c r="B776" s="33" t="s">
        <v>307</v>
      </c>
      <c r="C776" s="33"/>
      <c r="D776" s="33" t="s">
        <v>31</v>
      </c>
      <c r="E776" s="33" t="s">
        <v>102</v>
      </c>
      <c r="F776" s="33">
        <v>2</v>
      </c>
      <c r="G776" s="33" t="s">
        <v>74</v>
      </c>
      <c r="H776" s="33">
        <v>65000</v>
      </c>
      <c r="I776" s="33">
        <f t="shared" si="251"/>
        <v>130000</v>
      </c>
      <c r="J776" s="37" t="s">
        <v>240</v>
      </c>
      <c r="K776" s="33"/>
      <c r="L776" s="9">
        <f t="shared" si="252"/>
        <v>0</v>
      </c>
      <c r="M776" s="9"/>
      <c r="N776" s="9"/>
      <c r="O776" s="9">
        <f t="shared" si="253"/>
        <v>0</v>
      </c>
      <c r="P776" s="9"/>
      <c r="Q776" s="9"/>
      <c r="R776" s="9">
        <f t="shared" si="254"/>
        <v>130000</v>
      </c>
      <c r="S776" s="9">
        <v>130000</v>
      </c>
      <c r="T776" s="9"/>
      <c r="U776" s="9">
        <f t="shared" si="255"/>
        <v>0</v>
      </c>
      <c r="V776" s="9"/>
      <c r="W776" s="9"/>
      <c r="X776" s="9">
        <f t="shared" si="256"/>
        <v>0</v>
      </c>
      <c r="Y776" s="9"/>
      <c r="Z776" s="9"/>
      <c r="AA776" s="10">
        <f t="shared" si="257"/>
        <v>0</v>
      </c>
      <c r="AB776" s="11">
        <v>46014</v>
      </c>
    </row>
    <row r="777" spans="1:28" ht="15.75" x14ac:dyDescent="0.25">
      <c r="A777" s="39">
        <v>46014</v>
      </c>
      <c r="B777" s="33" t="s">
        <v>307</v>
      </c>
      <c r="C777" s="33"/>
      <c r="D777" s="33" t="s">
        <v>31</v>
      </c>
      <c r="E777" s="33" t="s">
        <v>130</v>
      </c>
      <c r="F777" s="33">
        <v>10</v>
      </c>
      <c r="G777" s="33" t="s">
        <v>74</v>
      </c>
      <c r="H777" s="33">
        <v>50000</v>
      </c>
      <c r="I777" s="33">
        <f t="shared" si="251"/>
        <v>500000</v>
      </c>
      <c r="J777" s="37" t="s">
        <v>240</v>
      </c>
      <c r="K777" s="33"/>
      <c r="L777" s="9">
        <f t="shared" si="252"/>
        <v>0</v>
      </c>
      <c r="M777" s="9"/>
      <c r="N777" s="9"/>
      <c r="O777" s="9">
        <f t="shared" si="253"/>
        <v>0</v>
      </c>
      <c r="P777" s="9"/>
      <c r="Q777" s="9"/>
      <c r="R777" s="9">
        <f t="shared" si="254"/>
        <v>500000</v>
      </c>
      <c r="S777" s="9">
        <v>500000</v>
      </c>
      <c r="T777" s="9"/>
      <c r="U777" s="9">
        <f t="shared" si="255"/>
        <v>0</v>
      </c>
      <c r="V777" s="9"/>
      <c r="W777" s="9"/>
      <c r="X777" s="9">
        <f t="shared" si="256"/>
        <v>0</v>
      </c>
      <c r="Y777" s="9"/>
      <c r="Z777" s="9"/>
      <c r="AA777" s="10">
        <f t="shared" si="257"/>
        <v>0</v>
      </c>
      <c r="AB777" s="11">
        <v>46014</v>
      </c>
    </row>
    <row r="778" spans="1:28" ht="15.75" x14ac:dyDescent="0.25">
      <c r="A778" s="39">
        <v>46014</v>
      </c>
      <c r="B778" s="33" t="s">
        <v>640</v>
      </c>
      <c r="C778" s="33"/>
      <c r="D778" s="33" t="s">
        <v>31</v>
      </c>
      <c r="E778" s="33" t="s">
        <v>523</v>
      </c>
      <c r="F778" s="33">
        <v>4</v>
      </c>
      <c r="G778" s="33" t="s">
        <v>25</v>
      </c>
      <c r="H778" s="33">
        <v>700000</v>
      </c>
      <c r="I778" s="33">
        <f t="shared" si="251"/>
        <v>2800000</v>
      </c>
      <c r="J778" s="37" t="s">
        <v>240</v>
      </c>
      <c r="K778" s="33"/>
      <c r="L778" s="9">
        <f t="shared" si="252"/>
        <v>0</v>
      </c>
      <c r="M778" s="9"/>
      <c r="N778" s="9"/>
      <c r="O778" s="9">
        <f t="shared" si="253"/>
        <v>2800000</v>
      </c>
      <c r="P778" s="9">
        <v>2800000</v>
      </c>
      <c r="Q778" s="9"/>
      <c r="R778" s="9">
        <f t="shared" si="254"/>
        <v>0</v>
      </c>
      <c r="S778" s="9"/>
      <c r="T778" s="9"/>
      <c r="U778" s="9">
        <f t="shared" si="255"/>
        <v>0</v>
      </c>
      <c r="V778" s="9"/>
      <c r="W778" s="9"/>
      <c r="X778" s="9">
        <f t="shared" si="256"/>
        <v>0</v>
      </c>
      <c r="Y778" s="9"/>
      <c r="Z778" s="9"/>
      <c r="AA778" s="10">
        <f t="shared" si="257"/>
        <v>0</v>
      </c>
      <c r="AB778" s="11">
        <v>46008</v>
      </c>
    </row>
    <row r="779" spans="1:28" ht="15.75" x14ac:dyDescent="0.25">
      <c r="A779" s="39">
        <v>46014</v>
      </c>
      <c r="B779" s="33" t="s">
        <v>640</v>
      </c>
      <c r="C779" s="33"/>
      <c r="D779" s="33" t="s">
        <v>31</v>
      </c>
      <c r="E779" s="33" t="s">
        <v>122</v>
      </c>
      <c r="F779" s="33">
        <v>10</v>
      </c>
      <c r="G779" s="33" t="s">
        <v>51</v>
      </c>
      <c r="H779" s="33">
        <v>70000</v>
      </c>
      <c r="I779" s="33">
        <f t="shared" si="251"/>
        <v>700000</v>
      </c>
      <c r="J779" s="37" t="s">
        <v>240</v>
      </c>
      <c r="K779" s="33"/>
      <c r="L779" s="9">
        <f t="shared" si="252"/>
        <v>0</v>
      </c>
      <c r="M779" s="9"/>
      <c r="N779" s="9"/>
      <c r="O779" s="9">
        <f t="shared" si="253"/>
        <v>700000</v>
      </c>
      <c r="P779" s="9">
        <v>700000</v>
      </c>
      <c r="Q779" s="9"/>
      <c r="R779" s="9">
        <f t="shared" si="254"/>
        <v>0</v>
      </c>
      <c r="S779" s="9"/>
      <c r="T779" s="9"/>
      <c r="U779" s="9">
        <f t="shared" si="255"/>
        <v>0</v>
      </c>
      <c r="V779" s="9"/>
      <c r="W779" s="9"/>
      <c r="X779" s="9">
        <f t="shared" si="256"/>
        <v>0</v>
      </c>
      <c r="Y779" s="9"/>
      <c r="Z779" s="9"/>
      <c r="AA779" s="10">
        <f t="shared" si="257"/>
        <v>0</v>
      </c>
      <c r="AB779" s="11">
        <v>45953</v>
      </c>
    </row>
    <row r="780" spans="1:28" ht="15.75" x14ac:dyDescent="0.25">
      <c r="A780" s="39">
        <v>46014</v>
      </c>
      <c r="B780" s="33" t="s">
        <v>170</v>
      </c>
      <c r="C780" s="33"/>
      <c r="D780" s="33" t="s">
        <v>31</v>
      </c>
      <c r="E780" s="33" t="s">
        <v>110</v>
      </c>
      <c r="F780" s="33">
        <v>400</v>
      </c>
      <c r="G780" s="33" t="s">
        <v>29</v>
      </c>
      <c r="H780" s="33">
        <v>1900</v>
      </c>
      <c r="I780" s="33">
        <f t="shared" si="251"/>
        <v>760000</v>
      </c>
      <c r="J780" s="37" t="s">
        <v>241</v>
      </c>
      <c r="K780" s="33"/>
      <c r="L780" s="9">
        <f t="shared" si="252"/>
        <v>760000</v>
      </c>
      <c r="M780" s="9">
        <v>760000</v>
      </c>
      <c r="N780" s="9"/>
      <c r="O780" s="9">
        <f t="shared" si="253"/>
        <v>0</v>
      </c>
      <c r="P780" s="9"/>
      <c r="Q780" s="9"/>
      <c r="R780" s="9">
        <f t="shared" si="254"/>
        <v>0</v>
      </c>
      <c r="S780" s="9"/>
      <c r="T780" s="9"/>
      <c r="U780" s="9">
        <f t="shared" si="255"/>
        <v>0</v>
      </c>
      <c r="V780" s="9"/>
      <c r="W780" s="9"/>
      <c r="X780" s="9">
        <f t="shared" si="256"/>
        <v>0</v>
      </c>
      <c r="Y780" s="9"/>
      <c r="Z780" s="9"/>
      <c r="AA780" s="10">
        <f t="shared" si="257"/>
        <v>0</v>
      </c>
      <c r="AB780" s="11">
        <v>46014</v>
      </c>
    </row>
    <row r="781" spans="1:28" ht="15.75" x14ac:dyDescent="0.25">
      <c r="A781" s="39">
        <v>46014</v>
      </c>
      <c r="B781" s="33" t="s">
        <v>170</v>
      </c>
      <c r="C781" s="33"/>
      <c r="D781" s="33" t="s">
        <v>31</v>
      </c>
      <c r="E781" s="33" t="s">
        <v>102</v>
      </c>
      <c r="F781" s="33">
        <v>2</v>
      </c>
      <c r="G781" s="33" t="s">
        <v>74</v>
      </c>
      <c r="H781" s="33">
        <v>65000</v>
      </c>
      <c r="I781" s="33">
        <f t="shared" si="251"/>
        <v>130000</v>
      </c>
      <c r="J781" s="37" t="s">
        <v>241</v>
      </c>
      <c r="K781" s="33"/>
      <c r="L781" s="9">
        <f t="shared" si="252"/>
        <v>130000</v>
      </c>
      <c r="M781" s="9">
        <v>130000</v>
      </c>
      <c r="N781" s="9"/>
      <c r="O781" s="9">
        <f t="shared" si="253"/>
        <v>0</v>
      </c>
      <c r="P781" s="9"/>
      <c r="Q781" s="9"/>
      <c r="R781" s="9">
        <f t="shared" si="254"/>
        <v>0</v>
      </c>
      <c r="S781" s="9"/>
      <c r="T781" s="9"/>
      <c r="U781" s="9">
        <f t="shared" si="255"/>
        <v>0</v>
      </c>
      <c r="V781" s="9"/>
      <c r="W781" s="9"/>
      <c r="X781" s="9">
        <f t="shared" si="256"/>
        <v>0</v>
      </c>
      <c r="Y781" s="9"/>
      <c r="Z781" s="9"/>
      <c r="AA781" s="10">
        <f t="shared" si="257"/>
        <v>0</v>
      </c>
      <c r="AB781" s="11">
        <v>46014</v>
      </c>
    </row>
    <row r="782" spans="1:28" ht="15.75" x14ac:dyDescent="0.25">
      <c r="A782" s="39">
        <v>46014</v>
      </c>
      <c r="B782" s="33" t="s">
        <v>965</v>
      </c>
      <c r="C782" s="33"/>
      <c r="D782" s="33" t="s">
        <v>1325</v>
      </c>
      <c r="E782" s="33" t="s">
        <v>309</v>
      </c>
      <c r="F782" s="33">
        <v>2.5</v>
      </c>
      <c r="G782" s="33" t="s">
        <v>51</v>
      </c>
      <c r="H782" s="33">
        <v>86000</v>
      </c>
      <c r="I782" s="33">
        <f t="shared" si="251"/>
        <v>215000</v>
      </c>
      <c r="J782" s="37" t="s">
        <v>241</v>
      </c>
      <c r="K782" s="33"/>
      <c r="L782" s="9">
        <f t="shared" si="252"/>
        <v>0</v>
      </c>
      <c r="M782" s="9"/>
      <c r="N782" s="9"/>
      <c r="O782" s="9">
        <f t="shared" si="253"/>
        <v>0</v>
      </c>
      <c r="P782" s="9"/>
      <c r="Q782" s="9"/>
      <c r="R782" s="9">
        <f t="shared" si="254"/>
        <v>0</v>
      </c>
      <c r="S782" s="9"/>
      <c r="T782" s="9"/>
      <c r="U782" s="9">
        <f t="shared" si="255"/>
        <v>215000</v>
      </c>
      <c r="V782" s="9">
        <v>215000</v>
      </c>
      <c r="W782" s="9"/>
      <c r="X782" s="9">
        <f t="shared" si="256"/>
        <v>0</v>
      </c>
      <c r="Y782" s="9"/>
      <c r="Z782" s="9"/>
      <c r="AA782" s="10">
        <f t="shared" si="257"/>
        <v>0</v>
      </c>
      <c r="AB782" s="11">
        <v>46014</v>
      </c>
    </row>
    <row r="783" spans="1:28" ht="15.75" x14ac:dyDescent="0.25">
      <c r="A783" s="39">
        <v>46014</v>
      </c>
      <c r="B783" s="33" t="s">
        <v>359</v>
      </c>
      <c r="C783" s="33"/>
      <c r="D783" s="33" t="s">
        <v>41</v>
      </c>
      <c r="E783" s="33" t="s">
        <v>297</v>
      </c>
      <c r="F783" s="33">
        <v>2400</v>
      </c>
      <c r="G783" s="33" t="s">
        <v>29</v>
      </c>
      <c r="H783" s="33">
        <v>1825</v>
      </c>
      <c r="I783" s="33">
        <f t="shared" si="251"/>
        <v>4380000</v>
      </c>
      <c r="J783" s="37" t="s">
        <v>241</v>
      </c>
      <c r="K783" s="33" t="s">
        <v>1340</v>
      </c>
      <c r="L783" s="9">
        <f t="shared" si="252"/>
        <v>0</v>
      </c>
      <c r="M783" s="9"/>
      <c r="N783" s="9"/>
      <c r="O783" s="9">
        <f t="shared" si="253"/>
        <v>0</v>
      </c>
      <c r="P783" s="9"/>
      <c r="Q783" s="9"/>
      <c r="R783" s="9">
        <f t="shared" si="254"/>
        <v>0</v>
      </c>
      <c r="S783" s="9"/>
      <c r="T783" s="9"/>
      <c r="U783" s="9">
        <f t="shared" si="255"/>
        <v>4380000</v>
      </c>
      <c r="V783" s="9">
        <v>4380000</v>
      </c>
      <c r="W783" s="9"/>
      <c r="X783" s="9">
        <f t="shared" si="256"/>
        <v>0</v>
      </c>
      <c r="Y783" s="9"/>
      <c r="Z783" s="9"/>
      <c r="AA783" s="10">
        <f t="shared" si="257"/>
        <v>0</v>
      </c>
      <c r="AB783" s="11">
        <v>46020</v>
      </c>
    </row>
    <row r="784" spans="1:28" ht="15.75" x14ac:dyDescent="0.25">
      <c r="A784" s="39">
        <v>46014</v>
      </c>
      <c r="B784" s="33" t="s">
        <v>566</v>
      </c>
      <c r="C784" s="33"/>
      <c r="D784" s="33" t="s">
        <v>31</v>
      </c>
      <c r="E784" s="33" t="s">
        <v>175</v>
      </c>
      <c r="F784" s="33">
        <v>500</v>
      </c>
      <c r="G784" s="33" t="s">
        <v>25</v>
      </c>
      <c r="H784" s="33">
        <v>1700</v>
      </c>
      <c r="I784" s="33">
        <f t="shared" si="251"/>
        <v>850000</v>
      </c>
      <c r="J784" s="37" t="s">
        <v>241</v>
      </c>
      <c r="K784" s="33"/>
      <c r="L784" s="9">
        <f t="shared" si="252"/>
        <v>850000</v>
      </c>
      <c r="M784" s="9">
        <v>850000</v>
      </c>
      <c r="N784" s="9"/>
      <c r="O784" s="9">
        <f t="shared" si="253"/>
        <v>0</v>
      </c>
      <c r="P784" s="9"/>
      <c r="Q784" s="9"/>
      <c r="R784" s="9">
        <f t="shared" si="254"/>
        <v>0</v>
      </c>
      <c r="S784" s="9"/>
      <c r="T784" s="9"/>
      <c r="U784" s="9">
        <f t="shared" si="255"/>
        <v>0</v>
      </c>
      <c r="V784" s="9"/>
      <c r="W784" s="9"/>
      <c r="X784" s="9">
        <f t="shared" si="256"/>
        <v>0</v>
      </c>
      <c r="Y784" s="9"/>
      <c r="Z784" s="9"/>
      <c r="AA784" s="10">
        <f t="shared" si="257"/>
        <v>0</v>
      </c>
      <c r="AB784" s="11">
        <v>46014</v>
      </c>
    </row>
    <row r="785" spans="1:28" ht="15.75" x14ac:dyDescent="0.25">
      <c r="A785" s="39">
        <v>46014</v>
      </c>
      <c r="B785" s="33" t="s">
        <v>1201</v>
      </c>
      <c r="C785" s="33"/>
      <c r="D785" s="33" t="s">
        <v>41</v>
      </c>
      <c r="E785" s="33" t="s">
        <v>293</v>
      </c>
      <c r="F785" s="33">
        <v>120</v>
      </c>
      <c r="G785" s="33" t="s">
        <v>74</v>
      </c>
      <c r="H785" s="33">
        <v>50000</v>
      </c>
      <c r="I785" s="33">
        <f t="shared" si="251"/>
        <v>6000000</v>
      </c>
      <c r="J785" s="37" t="s">
        <v>240</v>
      </c>
      <c r="K785" s="33"/>
      <c r="L785" s="9">
        <f t="shared" si="252"/>
        <v>0</v>
      </c>
      <c r="M785" s="9"/>
      <c r="N785" s="9"/>
      <c r="O785" s="9">
        <f t="shared" si="253"/>
        <v>6000000</v>
      </c>
      <c r="P785" s="9">
        <v>6000000</v>
      </c>
      <c r="Q785" s="9"/>
      <c r="R785" s="9">
        <f t="shared" si="254"/>
        <v>0</v>
      </c>
      <c r="S785" s="9"/>
      <c r="T785" s="9"/>
      <c r="U785" s="9">
        <f t="shared" si="255"/>
        <v>0</v>
      </c>
      <c r="V785" s="9"/>
      <c r="W785" s="9"/>
      <c r="X785" s="9">
        <f t="shared" si="256"/>
        <v>0</v>
      </c>
      <c r="Y785" s="9"/>
      <c r="Z785" s="9"/>
      <c r="AA785" s="10">
        <f t="shared" si="257"/>
        <v>0</v>
      </c>
      <c r="AB785" s="11">
        <v>46014</v>
      </c>
    </row>
    <row r="786" spans="1:28" ht="15.75" x14ac:dyDescent="0.25">
      <c r="A786" s="39">
        <v>46014</v>
      </c>
      <c r="B786" s="33" t="s">
        <v>258</v>
      </c>
      <c r="C786" s="33"/>
      <c r="D786" s="33" t="s">
        <v>31</v>
      </c>
      <c r="E786" s="33" t="s">
        <v>175</v>
      </c>
      <c r="F786" s="33">
        <v>1000</v>
      </c>
      <c r="G786" s="33" t="s">
        <v>29</v>
      </c>
      <c r="H786" s="33">
        <v>1500</v>
      </c>
      <c r="I786" s="33">
        <f t="shared" si="251"/>
        <v>1500000</v>
      </c>
      <c r="J786" s="37" t="s">
        <v>240</v>
      </c>
      <c r="K786" s="33"/>
      <c r="L786" s="9">
        <f t="shared" si="252"/>
        <v>0</v>
      </c>
      <c r="M786" s="9"/>
      <c r="N786" s="9"/>
      <c r="O786" s="9">
        <f t="shared" si="253"/>
        <v>1500000</v>
      </c>
      <c r="P786" s="9">
        <v>1500000</v>
      </c>
      <c r="Q786" s="9"/>
      <c r="R786" s="9">
        <f t="shared" si="254"/>
        <v>0</v>
      </c>
      <c r="S786" s="9"/>
      <c r="T786" s="9"/>
      <c r="U786" s="9">
        <f t="shared" si="255"/>
        <v>0</v>
      </c>
      <c r="V786" s="9"/>
      <c r="W786" s="9"/>
      <c r="X786" s="9">
        <f t="shared" si="256"/>
        <v>0</v>
      </c>
      <c r="Y786" s="9"/>
      <c r="Z786" s="9"/>
      <c r="AA786" s="10">
        <f t="shared" si="257"/>
        <v>0</v>
      </c>
      <c r="AB786" s="11">
        <v>46014</v>
      </c>
    </row>
    <row r="787" spans="1:28" ht="15.75" x14ac:dyDescent="0.25">
      <c r="A787" s="39">
        <v>46014</v>
      </c>
      <c r="B787" s="33" t="s">
        <v>502</v>
      </c>
      <c r="C787" s="33"/>
      <c r="D787" s="33" t="s">
        <v>1325</v>
      </c>
      <c r="E787" s="33" t="s">
        <v>362</v>
      </c>
      <c r="F787" s="33">
        <v>14.7</v>
      </c>
      <c r="G787" s="33" t="s">
        <v>51</v>
      </c>
      <c r="H787" s="33">
        <v>43000</v>
      </c>
      <c r="I787" s="33">
        <f t="shared" si="251"/>
        <v>632100</v>
      </c>
      <c r="J787" s="37" t="s">
        <v>241</v>
      </c>
      <c r="K787" s="33"/>
      <c r="L787" s="9">
        <f t="shared" si="252"/>
        <v>0</v>
      </c>
      <c r="M787" s="9"/>
      <c r="N787" s="9"/>
      <c r="O787" s="9">
        <f t="shared" si="253"/>
        <v>0</v>
      </c>
      <c r="P787" s="9"/>
      <c r="Q787" s="9"/>
      <c r="R787" s="9">
        <f t="shared" si="254"/>
        <v>0</v>
      </c>
      <c r="S787" s="9"/>
      <c r="T787" s="9"/>
      <c r="U787" s="9">
        <f t="shared" si="255"/>
        <v>632100</v>
      </c>
      <c r="V787" s="9">
        <v>632100</v>
      </c>
      <c r="W787" s="9"/>
      <c r="X787" s="9">
        <f t="shared" si="256"/>
        <v>0</v>
      </c>
      <c r="Y787" s="9"/>
      <c r="Z787" s="9"/>
      <c r="AA787" s="10">
        <f t="shared" si="257"/>
        <v>0</v>
      </c>
      <c r="AB787" s="11">
        <v>46014</v>
      </c>
    </row>
    <row r="788" spans="1:28" ht="15.75" x14ac:dyDescent="0.25">
      <c r="A788" s="39">
        <v>46014</v>
      </c>
      <c r="B788" s="33" t="s">
        <v>631</v>
      </c>
      <c r="C788" s="33"/>
      <c r="D788" s="33" t="s">
        <v>31</v>
      </c>
      <c r="E788" s="33" t="s">
        <v>117</v>
      </c>
      <c r="F788" s="33">
        <v>48.5</v>
      </c>
      <c r="G788" s="33" t="s">
        <v>51</v>
      </c>
      <c r="H788" s="33">
        <v>107000</v>
      </c>
      <c r="I788" s="33">
        <f t="shared" si="251"/>
        <v>5189500</v>
      </c>
      <c r="J788" s="37" t="s">
        <v>241</v>
      </c>
      <c r="K788" s="33"/>
      <c r="L788" s="9">
        <f t="shared" si="252"/>
        <v>5189500</v>
      </c>
      <c r="M788" s="9">
        <v>5189500</v>
      </c>
      <c r="N788" s="9"/>
      <c r="O788" s="9">
        <f t="shared" si="253"/>
        <v>0</v>
      </c>
      <c r="P788" s="9"/>
      <c r="Q788" s="9"/>
      <c r="R788" s="9">
        <f t="shared" si="254"/>
        <v>0</v>
      </c>
      <c r="S788" s="9"/>
      <c r="T788" s="9"/>
      <c r="U788" s="9">
        <f t="shared" si="255"/>
        <v>0</v>
      </c>
      <c r="V788" s="9"/>
      <c r="W788" s="9"/>
      <c r="X788" s="9">
        <f t="shared" si="256"/>
        <v>0</v>
      </c>
      <c r="Y788" s="9"/>
      <c r="Z788" s="9"/>
      <c r="AA788" s="10">
        <f t="shared" si="257"/>
        <v>0</v>
      </c>
      <c r="AB788" s="11">
        <v>46014</v>
      </c>
    </row>
    <row r="789" spans="1:28" ht="15.75" x14ac:dyDescent="0.25">
      <c r="A789" s="39">
        <v>46014</v>
      </c>
      <c r="B789" s="33" t="s">
        <v>631</v>
      </c>
      <c r="C789" s="33"/>
      <c r="D789" s="33" t="s">
        <v>31</v>
      </c>
      <c r="E789" s="33" t="s">
        <v>394</v>
      </c>
      <c r="F789" s="33">
        <v>2</v>
      </c>
      <c r="G789" s="33" t="s">
        <v>51</v>
      </c>
      <c r="H789" s="33">
        <v>300000</v>
      </c>
      <c r="I789" s="33">
        <f t="shared" si="251"/>
        <v>600000</v>
      </c>
      <c r="J789" s="37" t="s">
        <v>241</v>
      </c>
      <c r="K789" s="33"/>
      <c r="L789" s="9">
        <f t="shared" si="252"/>
        <v>600000</v>
      </c>
      <c r="M789" s="9">
        <v>600000</v>
      </c>
      <c r="N789" s="9"/>
      <c r="O789" s="9">
        <f t="shared" si="253"/>
        <v>0</v>
      </c>
      <c r="P789" s="9"/>
      <c r="Q789" s="9"/>
      <c r="R789" s="9">
        <f t="shared" si="254"/>
        <v>0</v>
      </c>
      <c r="S789" s="9"/>
      <c r="T789" s="9"/>
      <c r="U789" s="9">
        <f t="shared" si="255"/>
        <v>0</v>
      </c>
      <c r="V789" s="9"/>
      <c r="W789" s="9"/>
      <c r="X789" s="9">
        <f t="shared" si="256"/>
        <v>0</v>
      </c>
      <c r="Y789" s="9"/>
      <c r="Z789" s="9"/>
      <c r="AA789" s="10">
        <f t="shared" si="257"/>
        <v>0</v>
      </c>
      <c r="AB789" s="11">
        <v>46014</v>
      </c>
    </row>
    <row r="790" spans="1:28" ht="15.75" x14ac:dyDescent="0.25">
      <c r="A790" s="39">
        <v>46014</v>
      </c>
      <c r="B790" s="33" t="s">
        <v>121</v>
      </c>
      <c r="C790" s="33"/>
      <c r="D790" s="33" t="s">
        <v>41</v>
      </c>
      <c r="E790" s="33" t="s">
        <v>50</v>
      </c>
      <c r="F790" s="33">
        <v>2</v>
      </c>
      <c r="G790" s="33" t="s">
        <v>51</v>
      </c>
      <c r="H790" s="33">
        <v>170000</v>
      </c>
      <c r="I790" s="33">
        <f t="shared" si="251"/>
        <v>340000</v>
      </c>
      <c r="J790" s="37" t="s">
        <v>240</v>
      </c>
      <c r="K790" s="33" t="s">
        <v>1341</v>
      </c>
      <c r="L790" s="9">
        <f t="shared" si="252"/>
        <v>0</v>
      </c>
      <c r="M790" s="9"/>
      <c r="N790" s="9"/>
      <c r="O790" s="9">
        <f t="shared" si="253"/>
        <v>340000</v>
      </c>
      <c r="P790" s="9">
        <v>340000</v>
      </c>
      <c r="Q790" s="9"/>
      <c r="R790" s="9">
        <f t="shared" si="254"/>
        <v>0</v>
      </c>
      <c r="S790" s="9"/>
      <c r="T790" s="9"/>
      <c r="U790" s="9">
        <f t="shared" si="255"/>
        <v>0</v>
      </c>
      <c r="V790" s="9"/>
      <c r="W790" s="9"/>
      <c r="X790" s="9">
        <f t="shared" si="256"/>
        <v>0</v>
      </c>
      <c r="Y790" s="9"/>
      <c r="Z790" s="9"/>
      <c r="AA790" s="10">
        <f t="shared" si="257"/>
        <v>0</v>
      </c>
      <c r="AB790" s="11">
        <v>46016</v>
      </c>
    </row>
    <row r="791" spans="1:28" ht="15.75" x14ac:dyDescent="0.25">
      <c r="A791" s="39">
        <v>46014</v>
      </c>
      <c r="B791" s="33" t="s">
        <v>121</v>
      </c>
      <c r="C791" s="33"/>
      <c r="D791" s="33" t="s">
        <v>41</v>
      </c>
      <c r="E791" s="33" t="s">
        <v>122</v>
      </c>
      <c r="F791" s="33">
        <v>4</v>
      </c>
      <c r="G791" s="33" t="s">
        <v>51</v>
      </c>
      <c r="H791" s="33">
        <v>70000</v>
      </c>
      <c r="I791" s="33">
        <f t="shared" si="251"/>
        <v>280000</v>
      </c>
      <c r="J791" s="37" t="s">
        <v>240</v>
      </c>
      <c r="K791" s="33" t="s">
        <v>1341</v>
      </c>
      <c r="L791" s="9">
        <f t="shared" si="252"/>
        <v>0</v>
      </c>
      <c r="M791" s="9"/>
      <c r="N791" s="9"/>
      <c r="O791" s="9">
        <f t="shared" si="253"/>
        <v>280000</v>
      </c>
      <c r="P791" s="9">
        <v>280000</v>
      </c>
      <c r="Q791" s="9"/>
      <c r="R791" s="9">
        <f t="shared" si="254"/>
        <v>0</v>
      </c>
      <c r="S791" s="9"/>
      <c r="T791" s="9"/>
      <c r="U791" s="9">
        <f t="shared" si="255"/>
        <v>0</v>
      </c>
      <c r="V791" s="9"/>
      <c r="W791" s="9"/>
      <c r="X791" s="9">
        <f t="shared" si="256"/>
        <v>0</v>
      </c>
      <c r="Y791" s="9"/>
      <c r="Z791" s="9"/>
      <c r="AA791" s="10">
        <f t="shared" si="257"/>
        <v>0</v>
      </c>
      <c r="AB791" s="11">
        <v>46016</v>
      </c>
    </row>
    <row r="792" spans="1:28" ht="15.75" x14ac:dyDescent="0.25">
      <c r="A792" s="39">
        <v>46014</v>
      </c>
      <c r="B792" s="33" t="s">
        <v>121</v>
      </c>
      <c r="C792" s="33"/>
      <c r="D792" s="33" t="s">
        <v>41</v>
      </c>
      <c r="E792" s="33" t="s">
        <v>426</v>
      </c>
      <c r="F792" s="33">
        <v>30</v>
      </c>
      <c r="G792" s="33" t="s">
        <v>51</v>
      </c>
      <c r="H792" s="33">
        <v>55000</v>
      </c>
      <c r="I792" s="33">
        <f t="shared" si="251"/>
        <v>1650000</v>
      </c>
      <c r="J792" s="37" t="s">
        <v>240</v>
      </c>
      <c r="K792" s="33" t="s">
        <v>1341</v>
      </c>
      <c r="L792" s="9">
        <f t="shared" si="252"/>
        <v>0</v>
      </c>
      <c r="M792" s="9"/>
      <c r="N792" s="9"/>
      <c r="O792" s="9">
        <f t="shared" si="253"/>
        <v>1650000</v>
      </c>
      <c r="P792" s="9">
        <v>1650000</v>
      </c>
      <c r="Q792" s="9"/>
      <c r="R792" s="9">
        <f t="shared" si="254"/>
        <v>0</v>
      </c>
      <c r="S792" s="9"/>
      <c r="T792" s="9"/>
      <c r="U792" s="9">
        <f t="shared" si="255"/>
        <v>0</v>
      </c>
      <c r="V792" s="9"/>
      <c r="W792" s="9"/>
      <c r="X792" s="9">
        <f t="shared" si="256"/>
        <v>0</v>
      </c>
      <c r="Y792" s="9"/>
      <c r="Z792" s="9"/>
      <c r="AA792" s="10">
        <f t="shared" si="257"/>
        <v>0</v>
      </c>
      <c r="AB792" s="11">
        <v>46016</v>
      </c>
    </row>
    <row r="793" spans="1:28" ht="15.75" x14ac:dyDescent="0.25">
      <c r="A793" s="39">
        <v>46014</v>
      </c>
      <c r="B793" s="33" t="s">
        <v>121</v>
      </c>
      <c r="C793" s="33"/>
      <c r="D793" s="33" t="s">
        <v>41</v>
      </c>
      <c r="E793" s="33" t="s">
        <v>972</v>
      </c>
      <c r="F793" s="33">
        <v>3</v>
      </c>
      <c r="G793" s="33" t="s">
        <v>74</v>
      </c>
      <c r="H793" s="33">
        <v>200000</v>
      </c>
      <c r="I793" s="33">
        <f t="shared" si="251"/>
        <v>600000</v>
      </c>
      <c r="J793" s="37" t="s">
        <v>240</v>
      </c>
      <c r="K793" s="33" t="s">
        <v>1341</v>
      </c>
      <c r="L793" s="9">
        <f t="shared" si="252"/>
        <v>0</v>
      </c>
      <c r="M793" s="9"/>
      <c r="N793" s="9"/>
      <c r="O793" s="9">
        <f t="shared" si="253"/>
        <v>600000</v>
      </c>
      <c r="P793" s="9">
        <v>600000</v>
      </c>
      <c r="Q793" s="9"/>
      <c r="R793" s="9">
        <f t="shared" si="254"/>
        <v>0</v>
      </c>
      <c r="S793" s="9"/>
      <c r="T793" s="9"/>
      <c r="U793" s="9">
        <f t="shared" si="255"/>
        <v>0</v>
      </c>
      <c r="V793" s="9"/>
      <c r="W793" s="9"/>
      <c r="X793" s="9">
        <f t="shared" si="256"/>
        <v>0</v>
      </c>
      <c r="Y793" s="9"/>
      <c r="Z793" s="9"/>
      <c r="AA793" s="10">
        <f t="shared" si="257"/>
        <v>0</v>
      </c>
      <c r="AB793" s="11">
        <v>46016</v>
      </c>
    </row>
    <row r="794" spans="1:28" ht="15.75" x14ac:dyDescent="0.25">
      <c r="A794" s="39">
        <v>46014</v>
      </c>
      <c r="B794" s="33" t="s">
        <v>121</v>
      </c>
      <c r="C794" s="33"/>
      <c r="D794" s="33" t="s">
        <v>41</v>
      </c>
      <c r="E794" s="33" t="s">
        <v>123</v>
      </c>
      <c r="F794" s="33">
        <v>10</v>
      </c>
      <c r="G794" s="33" t="s">
        <v>51</v>
      </c>
      <c r="H794" s="33">
        <v>100000</v>
      </c>
      <c r="I794" s="33">
        <f t="shared" si="251"/>
        <v>1000000</v>
      </c>
      <c r="J794" s="37" t="s">
        <v>240</v>
      </c>
      <c r="K794" s="33" t="s">
        <v>1341</v>
      </c>
      <c r="L794" s="9">
        <f t="shared" si="252"/>
        <v>0</v>
      </c>
      <c r="M794" s="9"/>
      <c r="N794" s="9"/>
      <c r="O794" s="9">
        <f t="shared" si="253"/>
        <v>1000000</v>
      </c>
      <c r="P794" s="9">
        <v>1000000</v>
      </c>
      <c r="Q794" s="9"/>
      <c r="R794" s="9">
        <f t="shared" si="254"/>
        <v>0</v>
      </c>
      <c r="S794" s="9"/>
      <c r="T794" s="9"/>
      <c r="U794" s="9">
        <f t="shared" si="255"/>
        <v>0</v>
      </c>
      <c r="V794" s="9"/>
      <c r="W794" s="9"/>
      <c r="X794" s="9">
        <f t="shared" si="256"/>
        <v>0</v>
      </c>
      <c r="Y794" s="9"/>
      <c r="Z794" s="9"/>
      <c r="AA794" s="10">
        <f t="shared" si="257"/>
        <v>0</v>
      </c>
      <c r="AB794" s="11">
        <v>46016</v>
      </c>
    </row>
    <row r="795" spans="1:28" ht="15.75" x14ac:dyDescent="0.25">
      <c r="A795" s="39">
        <v>46014</v>
      </c>
      <c r="B795" s="33" t="s">
        <v>154</v>
      </c>
      <c r="C795" s="33"/>
      <c r="D795" s="33" t="s">
        <v>31</v>
      </c>
      <c r="E795" s="33" t="s">
        <v>86</v>
      </c>
      <c r="F795" s="33">
        <v>50</v>
      </c>
      <c r="G795" s="33" t="s">
        <v>51</v>
      </c>
      <c r="H795" s="33">
        <v>125000</v>
      </c>
      <c r="I795" s="33">
        <f t="shared" si="251"/>
        <v>6250000</v>
      </c>
      <c r="J795" s="82" t="s">
        <v>38</v>
      </c>
      <c r="K795" s="33" t="s">
        <v>1339</v>
      </c>
      <c r="L795" s="9">
        <f t="shared" si="252"/>
        <v>0</v>
      </c>
      <c r="M795" s="9"/>
      <c r="N795" s="9"/>
      <c r="O795" s="9">
        <f t="shared" si="253"/>
        <v>0</v>
      </c>
      <c r="P795" s="9"/>
      <c r="Q795" s="9"/>
      <c r="R795" s="9">
        <f t="shared" si="254"/>
        <v>0</v>
      </c>
      <c r="S795" s="9"/>
      <c r="T795" s="9"/>
      <c r="U795" s="9">
        <f t="shared" si="255"/>
        <v>0</v>
      </c>
      <c r="V795" s="9"/>
      <c r="W795" s="9"/>
      <c r="X795" s="9">
        <f t="shared" si="256"/>
        <v>0</v>
      </c>
      <c r="Y795" s="9"/>
      <c r="Z795" s="9"/>
      <c r="AA795" s="10">
        <f t="shared" si="257"/>
        <v>6250000</v>
      </c>
      <c r="AB795" s="11"/>
    </row>
    <row r="796" spans="1:28" ht="15.75" x14ac:dyDescent="0.25">
      <c r="A796" s="39">
        <v>46014</v>
      </c>
      <c r="B796" s="33" t="s">
        <v>154</v>
      </c>
      <c r="C796" s="33"/>
      <c r="D796" s="33" t="s">
        <v>31</v>
      </c>
      <c r="E796" s="33" t="s">
        <v>304</v>
      </c>
      <c r="F796" s="33">
        <v>35.200000000000003</v>
      </c>
      <c r="G796" s="33" t="s">
        <v>51</v>
      </c>
      <c r="H796" s="33">
        <v>43000</v>
      </c>
      <c r="I796" s="33">
        <f t="shared" si="251"/>
        <v>1513600.0000000002</v>
      </c>
      <c r="J796" s="82" t="s">
        <v>38</v>
      </c>
      <c r="K796" s="33" t="s">
        <v>1339</v>
      </c>
      <c r="L796" s="9">
        <f t="shared" si="252"/>
        <v>0</v>
      </c>
      <c r="M796" s="9"/>
      <c r="N796" s="9"/>
      <c r="O796" s="9">
        <f t="shared" si="253"/>
        <v>0</v>
      </c>
      <c r="P796" s="9"/>
      <c r="Q796" s="9"/>
      <c r="R796" s="9">
        <f t="shared" si="254"/>
        <v>0</v>
      </c>
      <c r="S796" s="9"/>
      <c r="T796" s="9"/>
      <c r="U796" s="9">
        <f t="shared" si="255"/>
        <v>0</v>
      </c>
      <c r="V796" s="9"/>
      <c r="W796" s="9"/>
      <c r="X796" s="9">
        <f t="shared" si="256"/>
        <v>0</v>
      </c>
      <c r="Y796" s="9"/>
      <c r="Z796" s="9"/>
      <c r="AA796" s="10">
        <f t="shared" si="257"/>
        <v>1513600.0000000002</v>
      </c>
      <c r="AB796" s="11"/>
    </row>
    <row r="797" spans="1:28" ht="15.75" x14ac:dyDescent="0.25">
      <c r="A797" s="39">
        <v>46014</v>
      </c>
      <c r="B797" s="33" t="s">
        <v>392</v>
      </c>
      <c r="C797" s="33"/>
      <c r="D797" s="33" t="s">
        <v>31</v>
      </c>
      <c r="E797" s="33" t="s">
        <v>64</v>
      </c>
      <c r="F797" s="33">
        <v>20</v>
      </c>
      <c r="G797" s="33" t="s">
        <v>33</v>
      </c>
      <c r="H797" s="33">
        <v>150000</v>
      </c>
      <c r="I797" s="33">
        <f t="shared" si="251"/>
        <v>3000000</v>
      </c>
      <c r="J797" s="37" t="s">
        <v>241</v>
      </c>
      <c r="K797" s="33"/>
      <c r="L797" s="9">
        <f t="shared" si="252"/>
        <v>3000000</v>
      </c>
      <c r="M797" s="9">
        <v>3000000</v>
      </c>
      <c r="N797" s="9"/>
      <c r="O797" s="9">
        <f t="shared" si="253"/>
        <v>0</v>
      </c>
      <c r="P797" s="9"/>
      <c r="Q797" s="9"/>
      <c r="R797" s="9">
        <f t="shared" si="254"/>
        <v>0</v>
      </c>
      <c r="S797" s="9"/>
      <c r="T797" s="9"/>
      <c r="U797" s="9">
        <f t="shared" si="255"/>
        <v>0</v>
      </c>
      <c r="V797" s="9"/>
      <c r="W797" s="9"/>
      <c r="X797" s="9">
        <f t="shared" si="256"/>
        <v>0</v>
      </c>
      <c r="Y797" s="9"/>
      <c r="Z797" s="9"/>
      <c r="AA797" s="10">
        <f t="shared" si="257"/>
        <v>0</v>
      </c>
      <c r="AB797" s="11">
        <v>46014</v>
      </c>
    </row>
    <row r="798" spans="1:28" ht="15.75" x14ac:dyDescent="0.25">
      <c r="A798" s="39">
        <v>46014</v>
      </c>
      <c r="B798" s="33" t="s">
        <v>232</v>
      </c>
      <c r="C798" s="33"/>
      <c r="D798" s="33" t="s">
        <v>41</v>
      </c>
      <c r="E798" s="33" t="s">
        <v>61</v>
      </c>
      <c r="F798" s="33">
        <v>8</v>
      </c>
      <c r="G798" s="33" t="s">
        <v>25</v>
      </c>
      <c r="H798" s="33">
        <v>40000</v>
      </c>
      <c r="I798" s="33">
        <f t="shared" si="251"/>
        <v>320000</v>
      </c>
      <c r="J798" s="37" t="s">
        <v>241</v>
      </c>
      <c r="K798" s="33"/>
      <c r="L798" s="9">
        <f t="shared" si="252"/>
        <v>320000</v>
      </c>
      <c r="M798" s="9">
        <v>320000</v>
      </c>
      <c r="N798" s="9"/>
      <c r="O798" s="9">
        <f t="shared" si="253"/>
        <v>0</v>
      </c>
      <c r="P798" s="9"/>
      <c r="Q798" s="9"/>
      <c r="R798" s="9">
        <f t="shared" si="254"/>
        <v>0</v>
      </c>
      <c r="S798" s="9"/>
      <c r="T798" s="9"/>
      <c r="U798" s="9">
        <f t="shared" si="255"/>
        <v>0</v>
      </c>
      <c r="V798" s="9"/>
      <c r="W798" s="9"/>
      <c r="X798" s="9">
        <f t="shared" si="256"/>
        <v>0</v>
      </c>
      <c r="Y798" s="9"/>
      <c r="Z798" s="9"/>
      <c r="AA798" s="10">
        <f t="shared" si="257"/>
        <v>0</v>
      </c>
      <c r="AB798" s="11">
        <v>46014</v>
      </c>
    </row>
    <row r="799" spans="1:28" ht="15.75" x14ac:dyDescent="0.25">
      <c r="A799" s="39">
        <v>46014</v>
      </c>
      <c r="B799" s="33" t="s">
        <v>305</v>
      </c>
      <c r="C799" s="33"/>
      <c r="D799" s="33" t="s">
        <v>31</v>
      </c>
      <c r="E799" s="33" t="s">
        <v>381</v>
      </c>
      <c r="F799" s="33">
        <v>3.05</v>
      </c>
      <c r="G799" s="33" t="s">
        <v>178</v>
      </c>
      <c r="H799" s="33">
        <v>1150000</v>
      </c>
      <c r="I799" s="33">
        <f t="shared" si="251"/>
        <v>3507500</v>
      </c>
      <c r="J799" s="37" t="s">
        <v>240</v>
      </c>
      <c r="K799" s="33"/>
      <c r="L799" s="9">
        <f t="shared" si="252"/>
        <v>0</v>
      </c>
      <c r="M799" s="9"/>
      <c r="N799" s="9"/>
      <c r="O799" s="9">
        <f t="shared" si="253"/>
        <v>3507500</v>
      </c>
      <c r="P799" s="9">
        <v>3507500</v>
      </c>
      <c r="Q799" s="9"/>
      <c r="R799" s="9">
        <f t="shared" si="254"/>
        <v>0</v>
      </c>
      <c r="S799" s="9"/>
      <c r="T799" s="9"/>
      <c r="U799" s="9">
        <f t="shared" si="255"/>
        <v>0</v>
      </c>
      <c r="V799" s="9"/>
      <c r="W799" s="9"/>
      <c r="X799" s="9">
        <f t="shared" si="256"/>
        <v>0</v>
      </c>
      <c r="Y799" s="9"/>
      <c r="Z799" s="9"/>
      <c r="AA799" s="10">
        <f t="shared" si="257"/>
        <v>0</v>
      </c>
      <c r="AB799" s="11">
        <v>46015</v>
      </c>
    </row>
    <row r="800" spans="1:28" ht="15.75" x14ac:dyDescent="0.25">
      <c r="A800" s="39">
        <v>46014</v>
      </c>
      <c r="B800" s="33" t="s">
        <v>370</v>
      </c>
      <c r="C800" s="33"/>
      <c r="D800" s="33" t="s">
        <v>41</v>
      </c>
      <c r="E800" s="33" t="s">
        <v>64</v>
      </c>
      <c r="F800" s="33">
        <v>1</v>
      </c>
      <c r="G800" s="33" t="s">
        <v>33</v>
      </c>
      <c r="H800" s="33">
        <v>150000</v>
      </c>
      <c r="I800" s="33">
        <f t="shared" si="251"/>
        <v>150000</v>
      </c>
      <c r="J800" s="82" t="s">
        <v>38</v>
      </c>
      <c r="K800" s="33" t="s">
        <v>1340</v>
      </c>
      <c r="L800" s="9">
        <f t="shared" si="252"/>
        <v>0</v>
      </c>
      <c r="M800" s="9"/>
      <c r="N800" s="9"/>
      <c r="O800" s="9">
        <f t="shared" si="253"/>
        <v>0</v>
      </c>
      <c r="P800" s="9"/>
      <c r="Q800" s="9"/>
      <c r="R800" s="9">
        <f t="shared" si="254"/>
        <v>0</v>
      </c>
      <c r="S800" s="9"/>
      <c r="T800" s="9"/>
      <c r="U800" s="9">
        <f t="shared" si="255"/>
        <v>0</v>
      </c>
      <c r="V800" s="9"/>
      <c r="W800" s="9"/>
      <c r="X800" s="9">
        <f t="shared" si="256"/>
        <v>0</v>
      </c>
      <c r="Y800" s="9"/>
      <c r="Z800" s="9"/>
      <c r="AA800" s="10">
        <f t="shared" si="257"/>
        <v>150000</v>
      </c>
      <c r="AB800" s="11"/>
    </row>
    <row r="801" spans="1:28" ht="15.75" x14ac:dyDescent="0.25">
      <c r="A801" s="39">
        <v>46014</v>
      </c>
      <c r="B801" s="33" t="s">
        <v>231</v>
      </c>
      <c r="C801" s="33"/>
      <c r="D801" s="33"/>
      <c r="E801" s="33" t="s">
        <v>62</v>
      </c>
      <c r="F801" s="33">
        <v>40</v>
      </c>
      <c r="G801" s="33" t="s">
        <v>51</v>
      </c>
      <c r="H801" s="33"/>
      <c r="I801" s="33">
        <f t="shared" si="251"/>
        <v>0</v>
      </c>
      <c r="J801" s="83" t="s">
        <v>26</v>
      </c>
      <c r="K801" s="33"/>
      <c r="L801" s="9">
        <f t="shared" si="252"/>
        <v>0</v>
      </c>
      <c r="M801" s="9"/>
      <c r="N801" s="9"/>
      <c r="O801" s="9">
        <f t="shared" si="253"/>
        <v>0</v>
      </c>
      <c r="P801" s="9"/>
      <c r="Q801" s="9"/>
      <c r="R801" s="9">
        <f t="shared" si="254"/>
        <v>0</v>
      </c>
      <c r="S801" s="9"/>
      <c r="T801" s="9"/>
      <c r="U801" s="9">
        <f t="shared" si="255"/>
        <v>0</v>
      </c>
      <c r="V801" s="9"/>
      <c r="W801" s="9"/>
      <c r="X801" s="9">
        <f t="shared" si="256"/>
        <v>0</v>
      </c>
      <c r="Y801" s="9"/>
      <c r="Z801" s="9"/>
      <c r="AA801" s="10">
        <f t="shared" si="257"/>
        <v>0</v>
      </c>
      <c r="AB801" s="11"/>
    </row>
    <row r="802" spans="1:28" ht="15.75" x14ac:dyDescent="0.25">
      <c r="A802" s="39">
        <v>46014</v>
      </c>
      <c r="B802" s="33" t="s">
        <v>231</v>
      </c>
      <c r="C802" s="33"/>
      <c r="D802" s="33"/>
      <c r="E802" s="33" t="s">
        <v>117</v>
      </c>
      <c r="F802" s="33">
        <v>48.7</v>
      </c>
      <c r="G802" s="33" t="s">
        <v>51</v>
      </c>
      <c r="H802" s="33"/>
      <c r="I802" s="33">
        <f t="shared" si="251"/>
        <v>0</v>
      </c>
      <c r="J802" s="83" t="s">
        <v>26</v>
      </c>
      <c r="K802" s="33"/>
      <c r="L802" s="9">
        <f t="shared" si="252"/>
        <v>0</v>
      </c>
      <c r="M802" s="9"/>
      <c r="N802" s="9"/>
      <c r="O802" s="9">
        <f t="shared" si="253"/>
        <v>0</v>
      </c>
      <c r="P802" s="9"/>
      <c r="Q802" s="9"/>
      <c r="R802" s="9">
        <f t="shared" si="254"/>
        <v>0</v>
      </c>
      <c r="S802" s="9"/>
      <c r="T802" s="9"/>
      <c r="U802" s="9">
        <f t="shared" si="255"/>
        <v>0</v>
      </c>
      <c r="V802" s="9"/>
      <c r="W802" s="9"/>
      <c r="X802" s="9">
        <f t="shared" si="256"/>
        <v>0</v>
      </c>
      <c r="Y802" s="9"/>
      <c r="Z802" s="9"/>
      <c r="AA802" s="10">
        <f t="shared" si="257"/>
        <v>0</v>
      </c>
      <c r="AB802" s="11"/>
    </row>
    <row r="803" spans="1:28" ht="15.75" x14ac:dyDescent="0.25">
      <c r="A803" s="39">
        <v>46014</v>
      </c>
      <c r="B803" s="33" t="s">
        <v>231</v>
      </c>
      <c r="C803" s="33"/>
      <c r="D803" s="33"/>
      <c r="E803" s="33" t="s">
        <v>98</v>
      </c>
      <c r="F803" s="33">
        <v>22.7</v>
      </c>
      <c r="G803" s="33" t="s">
        <v>51</v>
      </c>
      <c r="H803" s="33"/>
      <c r="I803" s="33">
        <f t="shared" si="251"/>
        <v>0</v>
      </c>
      <c r="J803" s="83" t="s">
        <v>26</v>
      </c>
      <c r="K803" s="33"/>
      <c r="L803" s="9">
        <f t="shared" si="252"/>
        <v>0</v>
      </c>
      <c r="M803" s="9"/>
      <c r="N803" s="9"/>
      <c r="O803" s="9">
        <f t="shared" si="253"/>
        <v>0</v>
      </c>
      <c r="P803" s="9"/>
      <c r="Q803" s="9"/>
      <c r="R803" s="9">
        <f t="shared" si="254"/>
        <v>0</v>
      </c>
      <c r="S803" s="9"/>
      <c r="T803" s="9"/>
      <c r="U803" s="9">
        <f t="shared" si="255"/>
        <v>0</v>
      </c>
      <c r="V803" s="9"/>
      <c r="W803" s="9"/>
      <c r="X803" s="9">
        <f t="shared" si="256"/>
        <v>0</v>
      </c>
      <c r="Y803" s="9"/>
      <c r="Z803" s="9"/>
      <c r="AA803" s="10">
        <f t="shared" si="257"/>
        <v>0</v>
      </c>
      <c r="AB803" s="11"/>
    </row>
    <row r="804" spans="1:28" ht="15.75" x14ac:dyDescent="0.25">
      <c r="A804" s="39">
        <v>46014</v>
      </c>
      <c r="B804" s="33" t="s">
        <v>231</v>
      </c>
      <c r="C804" s="33"/>
      <c r="D804" s="33"/>
      <c r="E804" s="33" t="s">
        <v>1113</v>
      </c>
      <c r="F804" s="33">
        <v>61.9</v>
      </c>
      <c r="G804" s="33" t="s">
        <v>51</v>
      </c>
      <c r="H804" s="33"/>
      <c r="I804" s="33">
        <f t="shared" si="251"/>
        <v>0</v>
      </c>
      <c r="J804" s="83" t="s">
        <v>26</v>
      </c>
      <c r="K804" s="33"/>
      <c r="L804" s="9">
        <f t="shared" si="252"/>
        <v>0</v>
      </c>
      <c r="M804" s="9"/>
      <c r="N804" s="9"/>
      <c r="O804" s="9">
        <f t="shared" si="253"/>
        <v>0</v>
      </c>
      <c r="P804" s="9"/>
      <c r="Q804" s="9"/>
      <c r="R804" s="9">
        <f t="shared" si="254"/>
        <v>0</v>
      </c>
      <c r="S804" s="9"/>
      <c r="T804" s="9"/>
      <c r="U804" s="9">
        <f t="shared" si="255"/>
        <v>0</v>
      </c>
      <c r="V804" s="9"/>
      <c r="W804" s="9"/>
      <c r="X804" s="9">
        <f t="shared" si="256"/>
        <v>0</v>
      </c>
      <c r="Y804" s="9"/>
      <c r="Z804" s="9"/>
      <c r="AA804" s="10">
        <f t="shared" si="257"/>
        <v>0</v>
      </c>
      <c r="AB804" s="11"/>
    </row>
    <row r="805" spans="1:28" ht="15.75" x14ac:dyDescent="0.25">
      <c r="A805" s="39">
        <v>46014</v>
      </c>
      <c r="B805" s="33" t="s">
        <v>231</v>
      </c>
      <c r="C805" s="33"/>
      <c r="D805" s="33"/>
      <c r="E805" s="33" t="s">
        <v>73</v>
      </c>
      <c r="F805" s="33">
        <v>10</v>
      </c>
      <c r="G805" s="33" t="s">
        <v>74</v>
      </c>
      <c r="H805" s="33"/>
      <c r="I805" s="33">
        <f t="shared" si="251"/>
        <v>0</v>
      </c>
      <c r="J805" s="83" t="s">
        <v>26</v>
      </c>
      <c r="K805" s="33"/>
      <c r="L805" s="9">
        <f t="shared" si="252"/>
        <v>0</v>
      </c>
      <c r="M805" s="9"/>
      <c r="N805" s="9"/>
      <c r="O805" s="9">
        <f t="shared" si="253"/>
        <v>0</v>
      </c>
      <c r="P805" s="9"/>
      <c r="Q805" s="9"/>
      <c r="R805" s="9">
        <f t="shared" si="254"/>
        <v>0</v>
      </c>
      <c r="S805" s="9"/>
      <c r="T805" s="9"/>
      <c r="U805" s="9">
        <f t="shared" si="255"/>
        <v>0</v>
      </c>
      <c r="V805" s="9"/>
      <c r="W805" s="9"/>
      <c r="X805" s="9">
        <f t="shared" si="256"/>
        <v>0</v>
      </c>
      <c r="Y805" s="9"/>
      <c r="Z805" s="9"/>
      <c r="AA805" s="10">
        <f t="shared" si="257"/>
        <v>0</v>
      </c>
      <c r="AB805" s="11"/>
    </row>
    <row r="806" spans="1:28" ht="15.75" x14ac:dyDescent="0.25">
      <c r="A806" s="39">
        <v>46014</v>
      </c>
      <c r="B806" s="33" t="s">
        <v>231</v>
      </c>
      <c r="C806" s="33"/>
      <c r="D806" s="33"/>
      <c r="E806" s="33" t="s">
        <v>143</v>
      </c>
      <c r="F806" s="33">
        <v>27.8</v>
      </c>
      <c r="G806" s="33" t="s">
        <v>51</v>
      </c>
      <c r="H806" s="33"/>
      <c r="I806" s="33">
        <f t="shared" si="251"/>
        <v>0</v>
      </c>
      <c r="J806" s="83" t="s">
        <v>26</v>
      </c>
      <c r="K806" s="33"/>
      <c r="L806" s="9">
        <f t="shared" si="252"/>
        <v>0</v>
      </c>
      <c r="M806" s="9"/>
      <c r="N806" s="9"/>
      <c r="O806" s="9">
        <f t="shared" si="253"/>
        <v>0</v>
      </c>
      <c r="P806" s="9"/>
      <c r="Q806" s="9"/>
      <c r="R806" s="9">
        <f t="shared" si="254"/>
        <v>0</v>
      </c>
      <c r="S806" s="9"/>
      <c r="T806" s="9"/>
      <c r="U806" s="9">
        <f t="shared" si="255"/>
        <v>0</v>
      </c>
      <c r="V806" s="9"/>
      <c r="W806" s="9"/>
      <c r="X806" s="9">
        <f t="shared" si="256"/>
        <v>0</v>
      </c>
      <c r="Y806" s="9"/>
      <c r="Z806" s="9"/>
      <c r="AA806" s="10">
        <f t="shared" si="257"/>
        <v>0</v>
      </c>
      <c r="AB806" s="11"/>
    </row>
    <row r="807" spans="1:28" ht="15.75" x14ac:dyDescent="0.25">
      <c r="A807" s="32">
        <v>46014</v>
      </c>
      <c r="B807" s="33" t="s">
        <v>231</v>
      </c>
      <c r="C807" s="33"/>
      <c r="D807" s="33"/>
      <c r="E807" s="33" t="s">
        <v>616</v>
      </c>
      <c r="F807" s="33">
        <v>53.2</v>
      </c>
      <c r="G807" s="33" t="s">
        <v>51</v>
      </c>
      <c r="H807" s="33"/>
      <c r="I807" s="33">
        <f t="shared" si="251"/>
        <v>0</v>
      </c>
      <c r="J807" s="83" t="s">
        <v>26</v>
      </c>
      <c r="K807" s="33"/>
      <c r="L807" s="9">
        <f t="shared" si="252"/>
        <v>0</v>
      </c>
      <c r="M807" s="9"/>
      <c r="N807" s="9"/>
      <c r="O807" s="9">
        <f t="shared" si="253"/>
        <v>0</v>
      </c>
      <c r="P807" s="9"/>
      <c r="Q807" s="9"/>
      <c r="R807" s="9">
        <f t="shared" si="254"/>
        <v>0</v>
      </c>
      <c r="S807" s="9"/>
      <c r="T807" s="9"/>
      <c r="U807" s="9">
        <f t="shared" si="255"/>
        <v>0</v>
      </c>
      <c r="V807" s="9"/>
      <c r="W807" s="9"/>
      <c r="X807" s="9">
        <f t="shared" si="256"/>
        <v>0</v>
      </c>
      <c r="Y807" s="9"/>
      <c r="Z807" s="9"/>
      <c r="AA807" s="10">
        <f t="shared" si="257"/>
        <v>0</v>
      </c>
      <c r="AB807" s="11"/>
    </row>
    <row r="808" spans="1:28" ht="15.75" x14ac:dyDescent="0.25">
      <c r="A808" s="39">
        <v>46014</v>
      </c>
      <c r="B808" s="33" t="s">
        <v>231</v>
      </c>
      <c r="C808" s="33"/>
      <c r="D808" s="33"/>
      <c r="E808" s="33" t="s">
        <v>632</v>
      </c>
      <c r="F808" s="33">
        <v>80.8</v>
      </c>
      <c r="G808" s="33" t="s">
        <v>51</v>
      </c>
      <c r="H808" s="33"/>
      <c r="I808" s="33">
        <f t="shared" si="251"/>
        <v>0</v>
      </c>
      <c r="J808" s="83" t="s">
        <v>26</v>
      </c>
      <c r="K808" s="33"/>
      <c r="L808" s="9">
        <f t="shared" si="252"/>
        <v>0</v>
      </c>
      <c r="M808" s="9"/>
      <c r="N808" s="9"/>
      <c r="O808" s="9">
        <f t="shared" si="253"/>
        <v>0</v>
      </c>
      <c r="P808" s="9"/>
      <c r="Q808" s="9"/>
      <c r="R808" s="9">
        <f t="shared" si="254"/>
        <v>0</v>
      </c>
      <c r="S808" s="9"/>
      <c r="T808" s="9"/>
      <c r="U808" s="9">
        <f t="shared" si="255"/>
        <v>0</v>
      </c>
      <c r="V808" s="9"/>
      <c r="W808" s="9"/>
      <c r="X808" s="9">
        <f t="shared" si="256"/>
        <v>0</v>
      </c>
      <c r="Y808" s="9"/>
      <c r="Z808" s="9"/>
      <c r="AA808" s="10">
        <f t="shared" si="257"/>
        <v>0</v>
      </c>
      <c r="AB808" s="11"/>
    </row>
    <row r="809" spans="1:28" ht="16.5" thickBot="1" x14ac:dyDescent="0.3">
      <c r="A809" s="61">
        <v>46014</v>
      </c>
      <c r="B809" s="62" t="s">
        <v>231</v>
      </c>
      <c r="C809" s="62"/>
      <c r="D809" s="62"/>
      <c r="E809" s="62" t="s">
        <v>567</v>
      </c>
      <c r="F809" s="62">
        <v>89.7</v>
      </c>
      <c r="G809" s="62" t="s">
        <v>51</v>
      </c>
      <c r="H809" s="62"/>
      <c r="I809" s="62">
        <f t="shared" si="251"/>
        <v>0</v>
      </c>
      <c r="J809" s="101" t="s">
        <v>26</v>
      </c>
      <c r="K809" s="62"/>
      <c r="L809" s="97">
        <f t="shared" si="252"/>
        <v>0</v>
      </c>
      <c r="M809" s="97"/>
      <c r="N809" s="97"/>
      <c r="O809" s="97">
        <f t="shared" si="253"/>
        <v>0</v>
      </c>
      <c r="P809" s="97"/>
      <c r="Q809" s="97"/>
      <c r="R809" s="97">
        <f t="shared" si="254"/>
        <v>0</v>
      </c>
      <c r="S809" s="97"/>
      <c r="T809" s="97"/>
      <c r="U809" s="97">
        <f t="shared" si="255"/>
        <v>0</v>
      </c>
      <c r="V809" s="97"/>
      <c r="W809" s="97"/>
      <c r="X809" s="97">
        <f t="shared" si="256"/>
        <v>0</v>
      </c>
      <c r="Y809" s="97"/>
      <c r="Z809" s="97"/>
      <c r="AA809" s="98">
        <f t="shared" si="257"/>
        <v>0</v>
      </c>
      <c r="AB809" s="99"/>
    </row>
    <row r="810" spans="1:28" ht="15.75" x14ac:dyDescent="0.25">
      <c r="A810" s="39">
        <v>46015</v>
      </c>
      <c r="B810" s="33" t="s">
        <v>186</v>
      </c>
      <c r="C810" s="33"/>
      <c r="D810" s="33" t="s">
        <v>31</v>
      </c>
      <c r="E810" s="33" t="s">
        <v>64</v>
      </c>
      <c r="F810" s="33">
        <v>20</v>
      </c>
      <c r="G810" s="33" t="s">
        <v>33</v>
      </c>
      <c r="H810" s="33">
        <v>144000</v>
      </c>
      <c r="I810" s="33">
        <f t="shared" si="251"/>
        <v>2880000</v>
      </c>
      <c r="J810" s="37" t="s">
        <v>241</v>
      </c>
      <c r="K810" s="33"/>
      <c r="L810" s="9">
        <f t="shared" ref="L810:L831" si="258">M810+N810</f>
        <v>2880000</v>
      </c>
      <c r="M810" s="9">
        <v>2880000</v>
      </c>
      <c r="N810" s="9"/>
      <c r="O810" s="9">
        <f t="shared" ref="O810:O831" si="259">P810+Q810</f>
        <v>0</v>
      </c>
      <c r="P810" s="9"/>
      <c r="Q810" s="9"/>
      <c r="R810" s="9">
        <f t="shared" ref="R810:R831" si="260">S810+T810</f>
        <v>0</v>
      </c>
      <c r="S810" s="9"/>
      <c r="T810" s="9"/>
      <c r="U810" s="9">
        <f t="shared" ref="U810:U831" si="261">V810+W810</f>
        <v>0</v>
      </c>
      <c r="V810" s="9"/>
      <c r="W810" s="9"/>
      <c r="X810" s="9">
        <f t="shared" ref="X810:X831" si="262">Y810+Z810</f>
        <v>0</v>
      </c>
      <c r="Y810" s="9"/>
      <c r="Z810" s="9"/>
      <c r="AA810" s="10">
        <f t="shared" ref="AA810:AA831" si="263">C810+I810-L810-O810-U810-X810-R810</f>
        <v>0</v>
      </c>
      <c r="AB810" s="11">
        <v>46015</v>
      </c>
    </row>
    <row r="811" spans="1:28" ht="15.75" x14ac:dyDescent="0.25">
      <c r="A811" s="39">
        <v>46015</v>
      </c>
      <c r="B811" s="33" t="s">
        <v>628</v>
      </c>
      <c r="C811" s="33"/>
      <c r="D811" s="33" t="s">
        <v>1326</v>
      </c>
      <c r="E811" s="33" t="s">
        <v>865</v>
      </c>
      <c r="F811" s="33">
        <v>500</v>
      </c>
      <c r="G811" s="33" t="s">
        <v>25</v>
      </c>
      <c r="H811" s="33">
        <v>42500</v>
      </c>
      <c r="I811" s="33">
        <f t="shared" si="251"/>
        <v>21250000</v>
      </c>
      <c r="J811" s="82" t="s">
        <v>43</v>
      </c>
      <c r="K811" s="33" t="s">
        <v>1344</v>
      </c>
      <c r="L811" s="9">
        <f t="shared" si="258"/>
        <v>350000</v>
      </c>
      <c r="M811" s="9">
        <v>350000</v>
      </c>
      <c r="N811" s="9"/>
      <c r="O811" s="9">
        <f t="shared" si="259"/>
        <v>0</v>
      </c>
      <c r="P811" s="9"/>
      <c r="Q811" s="9"/>
      <c r="R811" s="9">
        <f t="shared" si="260"/>
        <v>0</v>
      </c>
      <c r="S811" s="9"/>
      <c r="T811" s="9"/>
      <c r="U811" s="9">
        <f t="shared" si="261"/>
        <v>0</v>
      </c>
      <c r="V811" s="9"/>
      <c r="W811" s="9"/>
      <c r="X811" s="9">
        <f t="shared" si="262"/>
        <v>0</v>
      </c>
      <c r="Y811" s="9"/>
      <c r="Z811" s="9"/>
      <c r="AA811" s="10">
        <f t="shared" si="263"/>
        <v>20900000</v>
      </c>
      <c r="AB811" s="11">
        <v>46020</v>
      </c>
    </row>
    <row r="812" spans="1:28" ht="15.75" x14ac:dyDescent="0.25">
      <c r="A812" s="39">
        <v>46015</v>
      </c>
      <c r="B812" s="33" t="s">
        <v>397</v>
      </c>
      <c r="C812" s="33"/>
      <c r="D812" s="33" t="s">
        <v>1326</v>
      </c>
      <c r="E812" s="33" t="s">
        <v>187</v>
      </c>
      <c r="F812" s="33">
        <v>1</v>
      </c>
      <c r="G812" s="33" t="s">
        <v>23</v>
      </c>
      <c r="H812" s="33">
        <v>400000</v>
      </c>
      <c r="I812" s="33">
        <f t="shared" si="251"/>
        <v>400000</v>
      </c>
      <c r="J812" s="37" t="s">
        <v>240</v>
      </c>
      <c r="K812" s="33"/>
      <c r="L812" s="9">
        <f t="shared" si="258"/>
        <v>0</v>
      </c>
      <c r="M812" s="9"/>
      <c r="N812" s="9"/>
      <c r="O812" s="9">
        <f t="shared" si="259"/>
        <v>400000</v>
      </c>
      <c r="P812" s="9">
        <v>400000</v>
      </c>
      <c r="Q812" s="9"/>
      <c r="R812" s="9">
        <f t="shared" si="260"/>
        <v>0</v>
      </c>
      <c r="S812" s="9"/>
      <c r="T812" s="9"/>
      <c r="U812" s="9">
        <f t="shared" si="261"/>
        <v>0</v>
      </c>
      <c r="V812" s="9"/>
      <c r="W812" s="9"/>
      <c r="X812" s="9">
        <f t="shared" si="262"/>
        <v>0</v>
      </c>
      <c r="Y812" s="9"/>
      <c r="Z812" s="9"/>
      <c r="AA812" s="10">
        <f t="shared" si="263"/>
        <v>0</v>
      </c>
      <c r="AB812" s="11">
        <v>46015</v>
      </c>
    </row>
    <row r="813" spans="1:28" ht="15.75" x14ac:dyDescent="0.25">
      <c r="A813" s="39">
        <v>46015</v>
      </c>
      <c r="B813" s="33" t="s">
        <v>331</v>
      </c>
      <c r="C813" s="33"/>
      <c r="D813" s="33" t="s">
        <v>1326</v>
      </c>
      <c r="E813" s="33" t="s">
        <v>148</v>
      </c>
      <c r="F813" s="33">
        <v>20</v>
      </c>
      <c r="G813" s="33" t="s">
        <v>51</v>
      </c>
      <c r="H813" s="33">
        <v>60000</v>
      </c>
      <c r="I813" s="33">
        <f t="shared" si="251"/>
        <v>1200000</v>
      </c>
      <c r="J813" s="37" t="s">
        <v>241</v>
      </c>
      <c r="K813" s="33" t="s">
        <v>1288</v>
      </c>
      <c r="L813" s="9">
        <f t="shared" si="258"/>
        <v>0</v>
      </c>
      <c r="M813" s="9"/>
      <c r="N813" s="9"/>
      <c r="O813" s="9">
        <f t="shared" si="259"/>
        <v>0</v>
      </c>
      <c r="P813" s="9"/>
      <c r="Q813" s="9"/>
      <c r="R813" s="9">
        <f t="shared" si="260"/>
        <v>0</v>
      </c>
      <c r="S813" s="9"/>
      <c r="T813" s="9"/>
      <c r="U813" s="9">
        <f t="shared" si="261"/>
        <v>1200000</v>
      </c>
      <c r="V813" s="9">
        <v>1200000</v>
      </c>
      <c r="W813" s="9"/>
      <c r="X813" s="9">
        <f t="shared" si="262"/>
        <v>0</v>
      </c>
      <c r="Y813" s="9"/>
      <c r="Z813" s="9"/>
      <c r="AA813" s="10">
        <f t="shared" si="263"/>
        <v>0</v>
      </c>
      <c r="AB813" s="11">
        <v>46016</v>
      </c>
    </row>
    <row r="814" spans="1:28" ht="15.75" x14ac:dyDescent="0.25">
      <c r="A814" s="39">
        <v>46015</v>
      </c>
      <c r="B814" s="33" t="s">
        <v>1342</v>
      </c>
      <c r="C814" s="33"/>
      <c r="D814" s="33" t="s">
        <v>31</v>
      </c>
      <c r="E814" s="33" t="s">
        <v>98</v>
      </c>
      <c r="F814" s="33">
        <v>23.2</v>
      </c>
      <c r="G814" s="33" t="s">
        <v>51</v>
      </c>
      <c r="H814" s="33">
        <v>43500</v>
      </c>
      <c r="I814" s="33">
        <f t="shared" si="251"/>
        <v>1009200</v>
      </c>
      <c r="J814" s="37" t="s">
        <v>241</v>
      </c>
      <c r="K814" s="33"/>
      <c r="L814" s="9">
        <f t="shared" si="258"/>
        <v>0</v>
      </c>
      <c r="M814" s="9"/>
      <c r="N814" s="9"/>
      <c r="O814" s="9">
        <f t="shared" si="259"/>
        <v>0</v>
      </c>
      <c r="P814" s="9"/>
      <c r="Q814" s="9"/>
      <c r="R814" s="9">
        <f t="shared" si="260"/>
        <v>0</v>
      </c>
      <c r="S814" s="9"/>
      <c r="T814" s="9"/>
      <c r="U814" s="9">
        <f t="shared" si="261"/>
        <v>1009200</v>
      </c>
      <c r="V814" s="9">
        <v>1009200</v>
      </c>
      <c r="W814" s="9"/>
      <c r="X814" s="9">
        <f t="shared" si="262"/>
        <v>0</v>
      </c>
      <c r="Y814" s="9"/>
      <c r="Z814" s="9"/>
      <c r="AA814" s="10">
        <f t="shared" si="263"/>
        <v>0</v>
      </c>
      <c r="AB814" s="11">
        <v>46015</v>
      </c>
    </row>
    <row r="815" spans="1:28" ht="15.75" x14ac:dyDescent="0.25">
      <c r="A815" s="39">
        <v>46015</v>
      </c>
      <c r="B815" s="33" t="s">
        <v>347</v>
      </c>
      <c r="C815" s="33"/>
      <c r="D815" s="33" t="s">
        <v>31</v>
      </c>
      <c r="E815" s="33" t="s">
        <v>155</v>
      </c>
      <c r="F815" s="33">
        <v>1400</v>
      </c>
      <c r="G815" s="33" t="s">
        <v>29</v>
      </c>
      <c r="H815" s="33">
        <v>3800</v>
      </c>
      <c r="I815" s="33">
        <f t="shared" si="251"/>
        <v>5320000</v>
      </c>
      <c r="J815" s="37" t="s">
        <v>240</v>
      </c>
      <c r="K815" s="33"/>
      <c r="L815" s="9">
        <f t="shared" si="258"/>
        <v>0</v>
      </c>
      <c r="M815" s="9"/>
      <c r="N815" s="9"/>
      <c r="O815" s="9">
        <f t="shared" si="259"/>
        <v>5320000</v>
      </c>
      <c r="P815" s="9">
        <v>5320000</v>
      </c>
      <c r="Q815" s="9"/>
      <c r="R815" s="9">
        <f t="shared" si="260"/>
        <v>0</v>
      </c>
      <c r="S815" s="9"/>
      <c r="T815" s="9"/>
      <c r="U815" s="9">
        <f t="shared" si="261"/>
        <v>0</v>
      </c>
      <c r="V815" s="9"/>
      <c r="W815" s="9"/>
      <c r="X815" s="9">
        <f t="shared" si="262"/>
        <v>0</v>
      </c>
      <c r="Y815" s="9"/>
      <c r="Z815" s="9"/>
      <c r="AA815" s="10">
        <f t="shared" si="263"/>
        <v>0</v>
      </c>
      <c r="AB815" s="11">
        <v>46015</v>
      </c>
    </row>
    <row r="816" spans="1:28" ht="15.75" x14ac:dyDescent="0.25">
      <c r="A816" s="39">
        <v>46015</v>
      </c>
      <c r="B816" s="33" t="s">
        <v>151</v>
      </c>
      <c r="C816" s="33"/>
      <c r="D816" s="33" t="s">
        <v>31</v>
      </c>
      <c r="E816" s="33" t="s">
        <v>95</v>
      </c>
      <c r="F816" s="33">
        <v>5200</v>
      </c>
      <c r="G816" s="33" t="s">
        <v>29</v>
      </c>
      <c r="H816" s="33">
        <v>3700</v>
      </c>
      <c r="I816" s="33">
        <f t="shared" si="251"/>
        <v>19240000</v>
      </c>
      <c r="J816" s="82" t="s">
        <v>38</v>
      </c>
      <c r="K816" s="33" t="s">
        <v>1339</v>
      </c>
      <c r="L816" s="9">
        <f t="shared" si="258"/>
        <v>0</v>
      </c>
      <c r="M816" s="9"/>
      <c r="N816" s="9"/>
      <c r="O816" s="9">
        <f t="shared" si="259"/>
        <v>12241200</v>
      </c>
      <c r="P816" s="9">
        <v>12241200</v>
      </c>
      <c r="Q816" s="9"/>
      <c r="R816" s="9">
        <f t="shared" si="260"/>
        <v>0</v>
      </c>
      <c r="S816" s="9"/>
      <c r="T816" s="9"/>
      <c r="U816" s="9">
        <f t="shared" si="261"/>
        <v>0</v>
      </c>
      <c r="V816" s="9"/>
      <c r="W816" s="9"/>
      <c r="X816" s="9">
        <f t="shared" si="262"/>
        <v>0</v>
      </c>
      <c r="Y816" s="9"/>
      <c r="Z816" s="9"/>
      <c r="AA816" s="10">
        <f t="shared" si="263"/>
        <v>6998800</v>
      </c>
      <c r="AB816" s="11">
        <v>46020</v>
      </c>
    </row>
    <row r="817" spans="1:28" ht="15.75" x14ac:dyDescent="0.25">
      <c r="A817" s="39">
        <v>46015</v>
      </c>
      <c r="B817" s="33" t="s">
        <v>412</v>
      </c>
      <c r="C817" s="33"/>
      <c r="D817" s="33" t="s">
        <v>41</v>
      </c>
      <c r="E817" s="33" t="s">
        <v>102</v>
      </c>
      <c r="F817" s="33">
        <v>2</v>
      </c>
      <c r="G817" s="33" t="s">
        <v>74</v>
      </c>
      <c r="H817" s="33">
        <v>65000</v>
      </c>
      <c r="I817" s="33">
        <f t="shared" si="251"/>
        <v>130000</v>
      </c>
      <c r="J817" s="37" t="s">
        <v>241</v>
      </c>
      <c r="K817" s="33"/>
      <c r="L817" s="9">
        <f t="shared" si="258"/>
        <v>130000</v>
      </c>
      <c r="M817" s="9">
        <v>130000</v>
      </c>
      <c r="N817" s="9"/>
      <c r="O817" s="9">
        <f t="shared" si="259"/>
        <v>0</v>
      </c>
      <c r="P817" s="9"/>
      <c r="Q817" s="9"/>
      <c r="R817" s="9">
        <f t="shared" si="260"/>
        <v>0</v>
      </c>
      <c r="S817" s="9"/>
      <c r="T817" s="9"/>
      <c r="U817" s="9">
        <f t="shared" si="261"/>
        <v>0</v>
      </c>
      <c r="V817" s="9"/>
      <c r="W817" s="9"/>
      <c r="X817" s="9">
        <f t="shared" si="262"/>
        <v>0</v>
      </c>
      <c r="Y817" s="9"/>
      <c r="Z817" s="9"/>
      <c r="AA817" s="10">
        <f t="shared" si="263"/>
        <v>0</v>
      </c>
      <c r="AB817" s="11">
        <v>46015</v>
      </c>
    </row>
    <row r="818" spans="1:28" ht="15.75" x14ac:dyDescent="0.25">
      <c r="A818" s="39">
        <v>46015</v>
      </c>
      <c r="B818" s="33" t="s">
        <v>412</v>
      </c>
      <c r="C818" s="33"/>
      <c r="D818" s="33" t="s">
        <v>41</v>
      </c>
      <c r="E818" s="33" t="s">
        <v>122</v>
      </c>
      <c r="F818" s="33">
        <v>2</v>
      </c>
      <c r="G818" s="33" t="s">
        <v>51</v>
      </c>
      <c r="H818" s="33">
        <v>70000</v>
      </c>
      <c r="I818" s="33">
        <f t="shared" si="251"/>
        <v>140000</v>
      </c>
      <c r="J818" s="37" t="s">
        <v>241</v>
      </c>
      <c r="K818" s="33"/>
      <c r="L818" s="9">
        <f t="shared" si="258"/>
        <v>140000</v>
      </c>
      <c r="M818" s="9">
        <v>140000</v>
      </c>
      <c r="N818" s="9"/>
      <c r="O818" s="9">
        <f t="shared" si="259"/>
        <v>0</v>
      </c>
      <c r="P818" s="9"/>
      <c r="Q818" s="9"/>
      <c r="R818" s="9">
        <f t="shared" si="260"/>
        <v>0</v>
      </c>
      <c r="S818" s="9"/>
      <c r="T818" s="9"/>
      <c r="U818" s="9">
        <f t="shared" si="261"/>
        <v>0</v>
      </c>
      <c r="V818" s="9"/>
      <c r="W818" s="9"/>
      <c r="X818" s="9">
        <f t="shared" si="262"/>
        <v>0</v>
      </c>
      <c r="Y818" s="9"/>
      <c r="Z818" s="9"/>
      <c r="AA818" s="10">
        <f t="shared" si="263"/>
        <v>0</v>
      </c>
      <c r="AB818" s="11">
        <v>46015</v>
      </c>
    </row>
    <row r="819" spans="1:28" ht="15.75" x14ac:dyDescent="0.25">
      <c r="A819" s="39">
        <v>46015</v>
      </c>
      <c r="B819" s="33" t="s">
        <v>1135</v>
      </c>
      <c r="C819" s="33"/>
      <c r="D819" s="33" t="s">
        <v>31</v>
      </c>
      <c r="E819" s="33" t="s">
        <v>295</v>
      </c>
      <c r="F819" s="33">
        <v>1</v>
      </c>
      <c r="G819" s="33" t="s">
        <v>33</v>
      </c>
      <c r="H819" s="33">
        <v>230000</v>
      </c>
      <c r="I819" s="33">
        <f t="shared" si="251"/>
        <v>230000</v>
      </c>
      <c r="J819" s="37" t="s">
        <v>241</v>
      </c>
      <c r="K819" s="33"/>
      <c r="L819" s="9">
        <f t="shared" si="258"/>
        <v>0</v>
      </c>
      <c r="M819" s="9"/>
      <c r="N819" s="9"/>
      <c r="O819" s="9">
        <f t="shared" si="259"/>
        <v>0</v>
      </c>
      <c r="P819" s="9"/>
      <c r="Q819" s="9"/>
      <c r="R819" s="9">
        <f t="shared" si="260"/>
        <v>0</v>
      </c>
      <c r="S819" s="9"/>
      <c r="T819" s="9"/>
      <c r="U819" s="9">
        <f t="shared" si="261"/>
        <v>230000</v>
      </c>
      <c r="V819" s="9">
        <v>230000</v>
      </c>
      <c r="W819" s="9"/>
      <c r="X819" s="9">
        <f t="shared" si="262"/>
        <v>0</v>
      </c>
      <c r="Y819" s="9"/>
      <c r="Z819" s="9"/>
      <c r="AA819" s="10">
        <f t="shared" si="263"/>
        <v>0</v>
      </c>
      <c r="AB819" s="11">
        <v>46015</v>
      </c>
    </row>
    <row r="820" spans="1:28" ht="15.75" x14ac:dyDescent="0.25">
      <c r="A820" s="39">
        <v>46015</v>
      </c>
      <c r="B820" s="33" t="s">
        <v>1157</v>
      </c>
      <c r="C820" s="33"/>
      <c r="D820" s="33" t="s">
        <v>31</v>
      </c>
      <c r="E820" s="33" t="s">
        <v>148</v>
      </c>
      <c r="F820" s="33">
        <v>20</v>
      </c>
      <c r="G820" s="33" t="s">
        <v>51</v>
      </c>
      <c r="H820" s="33">
        <v>55000</v>
      </c>
      <c r="I820" s="33">
        <f t="shared" si="251"/>
        <v>1100000</v>
      </c>
      <c r="J820" s="37" t="s">
        <v>241</v>
      </c>
      <c r="K820" s="33"/>
      <c r="L820" s="9">
        <f t="shared" si="258"/>
        <v>1100000</v>
      </c>
      <c r="M820" s="9">
        <v>1100000</v>
      </c>
      <c r="N820" s="9"/>
      <c r="O820" s="9">
        <f t="shared" si="259"/>
        <v>0</v>
      </c>
      <c r="P820" s="9"/>
      <c r="Q820" s="9"/>
      <c r="R820" s="9">
        <f t="shared" si="260"/>
        <v>0</v>
      </c>
      <c r="S820" s="9"/>
      <c r="T820" s="9"/>
      <c r="U820" s="9">
        <f t="shared" si="261"/>
        <v>0</v>
      </c>
      <c r="V820" s="9"/>
      <c r="W820" s="9"/>
      <c r="X820" s="9">
        <f t="shared" si="262"/>
        <v>0</v>
      </c>
      <c r="Y820" s="9"/>
      <c r="Z820" s="9"/>
      <c r="AA820" s="10">
        <f t="shared" si="263"/>
        <v>0</v>
      </c>
      <c r="AB820" s="11">
        <v>46015</v>
      </c>
    </row>
    <row r="821" spans="1:28" ht="15.75" x14ac:dyDescent="0.25">
      <c r="A821" s="39">
        <v>46015</v>
      </c>
      <c r="B821" s="33" t="s">
        <v>768</v>
      </c>
      <c r="C821" s="33"/>
      <c r="D821" s="33" t="s">
        <v>31</v>
      </c>
      <c r="E821" s="33" t="s">
        <v>130</v>
      </c>
      <c r="F821" s="33">
        <v>10</v>
      </c>
      <c r="G821" s="33" t="s">
        <v>74</v>
      </c>
      <c r="H821" s="33">
        <v>50000</v>
      </c>
      <c r="I821" s="33">
        <f t="shared" si="251"/>
        <v>500000</v>
      </c>
      <c r="J821" s="37" t="s">
        <v>241</v>
      </c>
      <c r="K821" s="33"/>
      <c r="L821" s="9">
        <f t="shared" si="258"/>
        <v>500000</v>
      </c>
      <c r="M821" s="9">
        <v>500000</v>
      </c>
      <c r="N821" s="9"/>
      <c r="O821" s="9">
        <f t="shared" si="259"/>
        <v>0</v>
      </c>
      <c r="P821" s="9"/>
      <c r="Q821" s="9"/>
      <c r="R821" s="9">
        <f t="shared" si="260"/>
        <v>0</v>
      </c>
      <c r="S821" s="9"/>
      <c r="T821" s="9"/>
      <c r="U821" s="9">
        <f t="shared" si="261"/>
        <v>0</v>
      </c>
      <c r="V821" s="9"/>
      <c r="W821" s="9"/>
      <c r="X821" s="9">
        <f t="shared" si="262"/>
        <v>0</v>
      </c>
      <c r="Y821" s="9"/>
      <c r="Z821" s="9"/>
      <c r="AA821" s="10">
        <f t="shared" si="263"/>
        <v>0</v>
      </c>
      <c r="AB821" s="11">
        <v>46015</v>
      </c>
    </row>
    <row r="822" spans="1:28" ht="15.75" x14ac:dyDescent="0.25">
      <c r="A822" s="39">
        <v>46015</v>
      </c>
      <c r="B822" s="33" t="s">
        <v>147</v>
      </c>
      <c r="C822" s="33"/>
      <c r="D822" s="33" t="s">
        <v>31</v>
      </c>
      <c r="E822" s="33" t="s">
        <v>148</v>
      </c>
      <c r="F822" s="33">
        <v>300</v>
      </c>
      <c r="G822" s="33" t="s">
        <v>51</v>
      </c>
      <c r="H822" s="33">
        <v>60000</v>
      </c>
      <c r="I822" s="33">
        <f t="shared" si="251"/>
        <v>18000000</v>
      </c>
      <c r="J822" s="82" t="s">
        <v>38</v>
      </c>
      <c r="K822" s="33" t="s">
        <v>1331</v>
      </c>
      <c r="L822" s="9">
        <f t="shared" si="258"/>
        <v>0</v>
      </c>
      <c r="M822" s="9"/>
      <c r="N822" s="9"/>
      <c r="O822" s="9">
        <f t="shared" si="259"/>
        <v>0</v>
      </c>
      <c r="P822" s="9"/>
      <c r="Q822" s="9"/>
      <c r="R822" s="9">
        <f t="shared" si="260"/>
        <v>0</v>
      </c>
      <c r="S822" s="9"/>
      <c r="T822" s="9"/>
      <c r="U822" s="9">
        <f t="shared" si="261"/>
        <v>0</v>
      </c>
      <c r="V822" s="9"/>
      <c r="W822" s="9"/>
      <c r="X822" s="9">
        <f t="shared" si="262"/>
        <v>0</v>
      </c>
      <c r="Y822" s="9"/>
      <c r="Z822" s="9"/>
      <c r="AA822" s="10">
        <f t="shared" si="263"/>
        <v>18000000</v>
      </c>
      <c r="AB822" s="11"/>
    </row>
    <row r="823" spans="1:28" ht="15.75" x14ac:dyDescent="0.25">
      <c r="A823" s="39">
        <v>46015</v>
      </c>
      <c r="B823" s="33" t="s">
        <v>613</v>
      </c>
      <c r="C823" s="33"/>
      <c r="D823" s="33" t="s">
        <v>31</v>
      </c>
      <c r="E823" s="33" t="s">
        <v>361</v>
      </c>
      <c r="F823" s="33">
        <v>1</v>
      </c>
      <c r="G823" s="33" t="s">
        <v>33</v>
      </c>
      <c r="H823" s="33">
        <v>230000</v>
      </c>
      <c r="I823" s="33">
        <f t="shared" si="251"/>
        <v>230000</v>
      </c>
      <c r="J823" s="37" t="s">
        <v>241</v>
      </c>
      <c r="K823" s="33"/>
      <c r="L823" s="9">
        <f t="shared" si="258"/>
        <v>0</v>
      </c>
      <c r="M823" s="9"/>
      <c r="N823" s="9"/>
      <c r="O823" s="9">
        <f t="shared" si="259"/>
        <v>0</v>
      </c>
      <c r="P823" s="9"/>
      <c r="Q823" s="9"/>
      <c r="R823" s="9">
        <f t="shared" si="260"/>
        <v>0</v>
      </c>
      <c r="S823" s="9"/>
      <c r="T823" s="9"/>
      <c r="U823" s="9">
        <f t="shared" si="261"/>
        <v>230000</v>
      </c>
      <c r="V823" s="9">
        <v>230000</v>
      </c>
      <c r="W823" s="9"/>
      <c r="X823" s="9">
        <f t="shared" si="262"/>
        <v>0</v>
      </c>
      <c r="Y823" s="9"/>
      <c r="Z823" s="9"/>
      <c r="AA823" s="10">
        <f t="shared" si="263"/>
        <v>0</v>
      </c>
      <c r="AB823" s="11">
        <v>46015</v>
      </c>
    </row>
    <row r="824" spans="1:28" ht="15.75" x14ac:dyDescent="0.25">
      <c r="A824" s="39">
        <v>46015</v>
      </c>
      <c r="B824" s="33" t="s">
        <v>776</v>
      </c>
      <c r="C824" s="33"/>
      <c r="D824" s="33" t="s">
        <v>1325</v>
      </c>
      <c r="E824" s="33" t="s">
        <v>73</v>
      </c>
      <c r="F824" s="33">
        <v>10</v>
      </c>
      <c r="G824" s="33" t="s">
        <v>74</v>
      </c>
      <c r="H824" s="33">
        <v>50000</v>
      </c>
      <c r="I824" s="33">
        <f t="shared" si="251"/>
        <v>500000</v>
      </c>
      <c r="J824" s="37" t="s">
        <v>241</v>
      </c>
      <c r="K824" s="33"/>
      <c r="L824" s="9">
        <f t="shared" si="258"/>
        <v>0</v>
      </c>
      <c r="M824" s="9"/>
      <c r="N824" s="9"/>
      <c r="O824" s="9">
        <f t="shared" si="259"/>
        <v>0</v>
      </c>
      <c r="P824" s="9"/>
      <c r="Q824" s="9"/>
      <c r="R824" s="9">
        <f t="shared" si="260"/>
        <v>0</v>
      </c>
      <c r="S824" s="9"/>
      <c r="T824" s="9"/>
      <c r="U824" s="9">
        <f t="shared" si="261"/>
        <v>500000</v>
      </c>
      <c r="V824" s="9">
        <v>500000</v>
      </c>
      <c r="W824" s="9"/>
      <c r="X824" s="9">
        <f t="shared" si="262"/>
        <v>0</v>
      </c>
      <c r="Y824" s="9"/>
      <c r="Z824" s="9"/>
      <c r="AA824" s="10">
        <f t="shared" si="263"/>
        <v>0</v>
      </c>
      <c r="AB824" s="11">
        <v>46015</v>
      </c>
    </row>
    <row r="825" spans="1:28" ht="15.75" x14ac:dyDescent="0.25">
      <c r="A825" s="39">
        <v>46015</v>
      </c>
      <c r="B825" s="33" t="s">
        <v>776</v>
      </c>
      <c r="C825" s="33"/>
      <c r="D825" s="33" t="s">
        <v>1325</v>
      </c>
      <c r="E825" s="33" t="s">
        <v>130</v>
      </c>
      <c r="F825" s="33">
        <v>10</v>
      </c>
      <c r="G825" s="33" t="s">
        <v>74</v>
      </c>
      <c r="H825" s="33">
        <v>50000</v>
      </c>
      <c r="I825" s="33">
        <f t="shared" si="251"/>
        <v>500000</v>
      </c>
      <c r="J825" s="37" t="s">
        <v>241</v>
      </c>
      <c r="K825" s="33"/>
      <c r="L825" s="9">
        <f t="shared" si="258"/>
        <v>0</v>
      </c>
      <c r="M825" s="9"/>
      <c r="N825" s="9"/>
      <c r="O825" s="9">
        <f t="shared" si="259"/>
        <v>0</v>
      </c>
      <c r="P825" s="9"/>
      <c r="Q825" s="9"/>
      <c r="R825" s="9">
        <f t="shared" si="260"/>
        <v>0</v>
      </c>
      <c r="S825" s="9"/>
      <c r="T825" s="9"/>
      <c r="U825" s="9">
        <f t="shared" si="261"/>
        <v>500000</v>
      </c>
      <c r="V825" s="9">
        <v>500000</v>
      </c>
      <c r="W825" s="9"/>
      <c r="X825" s="9">
        <f t="shared" si="262"/>
        <v>0</v>
      </c>
      <c r="Y825" s="9"/>
      <c r="Z825" s="9"/>
      <c r="AA825" s="10">
        <f t="shared" si="263"/>
        <v>0</v>
      </c>
      <c r="AB825" s="11">
        <v>46015</v>
      </c>
    </row>
    <row r="826" spans="1:28" ht="15.75" x14ac:dyDescent="0.25">
      <c r="A826" s="39">
        <v>46015</v>
      </c>
      <c r="B826" s="33" t="s">
        <v>776</v>
      </c>
      <c r="C826" s="33"/>
      <c r="D826" s="33" t="s">
        <v>1325</v>
      </c>
      <c r="E826" s="33" t="s">
        <v>102</v>
      </c>
      <c r="F826" s="33">
        <v>2</v>
      </c>
      <c r="G826" s="33" t="s">
        <v>74</v>
      </c>
      <c r="H826" s="33">
        <v>65000</v>
      </c>
      <c r="I826" s="33">
        <f t="shared" si="251"/>
        <v>130000</v>
      </c>
      <c r="J826" s="37" t="s">
        <v>241</v>
      </c>
      <c r="K826" s="33"/>
      <c r="L826" s="9">
        <f t="shared" si="258"/>
        <v>0</v>
      </c>
      <c r="M826" s="9"/>
      <c r="N826" s="9"/>
      <c r="O826" s="9">
        <f t="shared" si="259"/>
        <v>0</v>
      </c>
      <c r="P826" s="9"/>
      <c r="Q826" s="9"/>
      <c r="R826" s="9">
        <f t="shared" si="260"/>
        <v>0</v>
      </c>
      <c r="S826" s="9"/>
      <c r="T826" s="9"/>
      <c r="U826" s="9">
        <f t="shared" si="261"/>
        <v>130000</v>
      </c>
      <c r="V826" s="9">
        <v>130000</v>
      </c>
      <c r="W826" s="9"/>
      <c r="X826" s="9">
        <f t="shared" si="262"/>
        <v>0</v>
      </c>
      <c r="Y826" s="9"/>
      <c r="Z826" s="9"/>
      <c r="AA826" s="10">
        <f t="shared" si="263"/>
        <v>0</v>
      </c>
      <c r="AB826" s="11">
        <v>46015</v>
      </c>
    </row>
    <row r="827" spans="1:28" ht="15.75" x14ac:dyDescent="0.25">
      <c r="A827" s="39">
        <v>46015</v>
      </c>
      <c r="B827" s="33" t="s">
        <v>109</v>
      </c>
      <c r="C827" s="33"/>
      <c r="D827" s="33" t="s">
        <v>31</v>
      </c>
      <c r="E827" s="33" t="s">
        <v>185</v>
      </c>
      <c r="F827" s="33">
        <v>4000</v>
      </c>
      <c r="G827" s="33" t="s">
        <v>29</v>
      </c>
      <c r="H827" s="33">
        <v>900</v>
      </c>
      <c r="I827" s="33">
        <f t="shared" ref="I827:I890" si="264">F827*H827</f>
        <v>3600000</v>
      </c>
      <c r="J827" s="37" t="s">
        <v>241</v>
      </c>
      <c r="K827" s="33"/>
      <c r="L827" s="9">
        <f t="shared" si="258"/>
        <v>3600000</v>
      </c>
      <c r="M827" s="9">
        <v>3600000</v>
      </c>
      <c r="N827" s="9"/>
      <c r="O827" s="9">
        <f t="shared" si="259"/>
        <v>0</v>
      </c>
      <c r="P827" s="9"/>
      <c r="Q827" s="9"/>
      <c r="R827" s="9">
        <f t="shared" si="260"/>
        <v>0</v>
      </c>
      <c r="S827" s="9"/>
      <c r="T827" s="9"/>
      <c r="U827" s="9">
        <f t="shared" si="261"/>
        <v>0</v>
      </c>
      <c r="V827" s="9"/>
      <c r="W827" s="9"/>
      <c r="X827" s="9">
        <f t="shared" si="262"/>
        <v>0</v>
      </c>
      <c r="Y827" s="9"/>
      <c r="Z827" s="9"/>
      <c r="AA827" s="10">
        <f t="shared" si="263"/>
        <v>0</v>
      </c>
      <c r="AB827" s="11">
        <v>46015</v>
      </c>
    </row>
    <row r="828" spans="1:28" ht="15.75" x14ac:dyDescent="0.25">
      <c r="A828" s="32">
        <v>46015</v>
      </c>
      <c r="B828" s="33" t="s">
        <v>1343</v>
      </c>
      <c r="C828" s="33"/>
      <c r="D828" s="33" t="s">
        <v>41</v>
      </c>
      <c r="E828" s="33" t="s">
        <v>110</v>
      </c>
      <c r="F828" s="33">
        <v>400</v>
      </c>
      <c r="G828" s="33" t="s">
        <v>29</v>
      </c>
      <c r="H828" s="33">
        <v>2000</v>
      </c>
      <c r="I828" s="33">
        <f t="shared" si="264"/>
        <v>800000</v>
      </c>
      <c r="J828" s="37" t="s">
        <v>240</v>
      </c>
      <c r="K828" s="33"/>
      <c r="L828" s="9">
        <f t="shared" si="258"/>
        <v>0</v>
      </c>
      <c r="M828" s="9"/>
      <c r="N828" s="9"/>
      <c r="O828" s="9">
        <f t="shared" si="259"/>
        <v>800000</v>
      </c>
      <c r="P828" s="9">
        <v>800000</v>
      </c>
      <c r="Q828" s="9"/>
      <c r="R828" s="9">
        <f t="shared" si="260"/>
        <v>0</v>
      </c>
      <c r="S828" s="9"/>
      <c r="T828" s="9"/>
      <c r="U828" s="9">
        <f t="shared" si="261"/>
        <v>0</v>
      </c>
      <c r="V828" s="9"/>
      <c r="W828" s="9"/>
      <c r="X828" s="9">
        <f t="shared" si="262"/>
        <v>0</v>
      </c>
      <c r="Y828" s="9"/>
      <c r="Z828" s="9"/>
      <c r="AA828" s="10">
        <f t="shared" si="263"/>
        <v>0</v>
      </c>
      <c r="AB828" s="11">
        <v>46015</v>
      </c>
    </row>
    <row r="829" spans="1:28" ht="15.75" x14ac:dyDescent="0.25">
      <c r="A829" s="39">
        <v>46015</v>
      </c>
      <c r="B829" s="33" t="s">
        <v>663</v>
      </c>
      <c r="C829" s="33"/>
      <c r="D829" s="33" t="s">
        <v>41</v>
      </c>
      <c r="E829" s="33" t="s">
        <v>86</v>
      </c>
      <c r="F829" s="33">
        <v>25</v>
      </c>
      <c r="G829" s="33" t="s">
        <v>51</v>
      </c>
      <c r="H829" s="33">
        <v>95000</v>
      </c>
      <c r="I829" s="33">
        <f t="shared" si="264"/>
        <v>2375000</v>
      </c>
      <c r="J829" s="37" t="s">
        <v>241</v>
      </c>
      <c r="K829" s="33"/>
      <c r="L829" s="9">
        <f t="shared" si="258"/>
        <v>2375000</v>
      </c>
      <c r="M829" s="9">
        <v>2375000</v>
      </c>
      <c r="N829" s="9"/>
      <c r="O829" s="9">
        <f t="shared" si="259"/>
        <v>0</v>
      </c>
      <c r="P829" s="9"/>
      <c r="Q829" s="9"/>
      <c r="R829" s="9">
        <f t="shared" si="260"/>
        <v>0</v>
      </c>
      <c r="S829" s="9"/>
      <c r="T829" s="9"/>
      <c r="U829" s="9">
        <f t="shared" si="261"/>
        <v>0</v>
      </c>
      <c r="V829" s="9"/>
      <c r="W829" s="9"/>
      <c r="X829" s="9">
        <f t="shared" si="262"/>
        <v>0</v>
      </c>
      <c r="Y829" s="9"/>
      <c r="Z829" s="9"/>
      <c r="AA829" s="10">
        <f t="shared" si="263"/>
        <v>0</v>
      </c>
      <c r="AB829" s="11">
        <v>46015</v>
      </c>
    </row>
    <row r="830" spans="1:28" ht="16.5" thickBot="1" x14ac:dyDescent="0.3">
      <c r="A830" s="61">
        <v>46015</v>
      </c>
      <c r="B830" s="62" t="s">
        <v>153</v>
      </c>
      <c r="C830" s="62"/>
      <c r="D830" s="62" t="s">
        <v>31</v>
      </c>
      <c r="E830" s="62" t="s">
        <v>110</v>
      </c>
      <c r="F830" s="62">
        <v>1600</v>
      </c>
      <c r="G830" s="62" t="s">
        <v>29</v>
      </c>
      <c r="H830" s="62">
        <v>1900</v>
      </c>
      <c r="I830" s="62">
        <f t="shared" si="264"/>
        <v>3040000</v>
      </c>
      <c r="J830" s="63" t="s">
        <v>34</v>
      </c>
      <c r="K830" s="62" t="s">
        <v>1302</v>
      </c>
      <c r="L830" s="97">
        <f t="shared" si="258"/>
        <v>0</v>
      </c>
      <c r="M830" s="97"/>
      <c r="N830" s="97"/>
      <c r="O830" s="97">
        <f t="shared" si="259"/>
        <v>0</v>
      </c>
      <c r="P830" s="97"/>
      <c r="Q830" s="97"/>
      <c r="R830" s="97">
        <f t="shared" si="260"/>
        <v>3420000</v>
      </c>
      <c r="S830" s="97">
        <v>3420000</v>
      </c>
      <c r="T830" s="97"/>
      <c r="U830" s="97">
        <f t="shared" si="261"/>
        <v>0</v>
      </c>
      <c r="V830" s="97"/>
      <c r="W830" s="97"/>
      <c r="X830" s="97">
        <f t="shared" si="262"/>
        <v>0</v>
      </c>
      <c r="Y830" s="97"/>
      <c r="Z830" s="97"/>
      <c r="AA830" s="98">
        <f t="shared" si="263"/>
        <v>-380000</v>
      </c>
      <c r="AB830" s="99">
        <v>46020</v>
      </c>
    </row>
    <row r="831" spans="1:28" ht="15.75" x14ac:dyDescent="0.25">
      <c r="A831" s="39">
        <v>46016</v>
      </c>
      <c r="B831" s="35" t="s">
        <v>162</v>
      </c>
      <c r="C831" s="35"/>
      <c r="D831" s="35" t="s">
        <v>31</v>
      </c>
      <c r="E831" s="35" t="s">
        <v>110</v>
      </c>
      <c r="F831" s="35">
        <v>10400</v>
      </c>
      <c r="G831" s="35" t="s">
        <v>29</v>
      </c>
      <c r="H831" s="35">
        <v>1825</v>
      </c>
      <c r="I831" s="128">
        <f t="shared" si="264"/>
        <v>18980000</v>
      </c>
      <c r="J831" s="82" t="s">
        <v>38</v>
      </c>
      <c r="K831" s="35" t="s">
        <v>1344</v>
      </c>
      <c r="L831" s="120">
        <f t="shared" si="258"/>
        <v>0</v>
      </c>
      <c r="M831" s="120"/>
      <c r="N831" s="120"/>
      <c r="O831" s="120">
        <f t="shared" si="259"/>
        <v>0</v>
      </c>
      <c r="P831" s="120"/>
      <c r="Q831" s="120"/>
      <c r="R831" s="120">
        <f t="shared" si="260"/>
        <v>0</v>
      </c>
      <c r="S831" s="120"/>
      <c r="T831" s="120"/>
      <c r="U831" s="120">
        <f t="shared" si="261"/>
        <v>0</v>
      </c>
      <c r="V831" s="120"/>
      <c r="W831" s="120"/>
      <c r="X831" s="120">
        <f t="shared" si="262"/>
        <v>0</v>
      </c>
      <c r="Y831" s="120"/>
      <c r="Z831" s="120"/>
      <c r="AA831" s="121">
        <f t="shared" si="263"/>
        <v>18980000</v>
      </c>
      <c r="AB831" s="122"/>
    </row>
    <row r="832" spans="1:28" ht="15.75" x14ac:dyDescent="0.25">
      <c r="A832" s="39">
        <v>46016</v>
      </c>
      <c r="B832" s="33" t="s">
        <v>217</v>
      </c>
      <c r="C832" s="33"/>
      <c r="D832" s="33" t="s">
        <v>41</v>
      </c>
      <c r="E832" s="33" t="s">
        <v>1335</v>
      </c>
      <c r="F832" s="33">
        <v>25</v>
      </c>
      <c r="G832" s="33" t="s">
        <v>51</v>
      </c>
      <c r="H832" s="33">
        <v>55000</v>
      </c>
      <c r="I832" s="33">
        <f t="shared" si="264"/>
        <v>1375000</v>
      </c>
      <c r="J832" s="82" t="s">
        <v>38</v>
      </c>
      <c r="K832" s="33" t="s">
        <v>1339</v>
      </c>
      <c r="L832" s="9">
        <f t="shared" ref="L832:L855" si="265">M832+N832</f>
        <v>0</v>
      </c>
      <c r="M832" s="9"/>
      <c r="N832" s="9"/>
      <c r="O832" s="9">
        <f t="shared" ref="O832:O855" si="266">P832+Q832</f>
        <v>0</v>
      </c>
      <c r="P832" s="9"/>
      <c r="Q832" s="9"/>
      <c r="R832" s="9">
        <f t="shared" ref="R832:R855" si="267">S832+T832</f>
        <v>0</v>
      </c>
      <c r="S832" s="9"/>
      <c r="T832" s="9"/>
      <c r="U832" s="9">
        <f t="shared" ref="U832:U855" si="268">V832+W832</f>
        <v>0</v>
      </c>
      <c r="V832" s="9"/>
      <c r="W832" s="9"/>
      <c r="X832" s="9">
        <f t="shared" ref="X832:X855" si="269">Y832+Z832</f>
        <v>0</v>
      </c>
      <c r="Y832" s="9"/>
      <c r="Z832" s="9"/>
      <c r="AA832" s="10">
        <f t="shared" ref="AA832:AA855" si="270">C832+I832-L832-O832-U832-X832-R832</f>
        <v>1375000</v>
      </c>
      <c r="AB832" s="11"/>
    </row>
    <row r="833" spans="1:28" ht="15.75" x14ac:dyDescent="0.25">
      <c r="A833" s="39">
        <v>46016</v>
      </c>
      <c r="B833" s="33" t="s">
        <v>217</v>
      </c>
      <c r="C833" s="33"/>
      <c r="D833" s="33" t="s">
        <v>41</v>
      </c>
      <c r="E833" s="33" t="s">
        <v>73</v>
      </c>
      <c r="F833" s="33">
        <v>10</v>
      </c>
      <c r="G833" s="33" t="s">
        <v>74</v>
      </c>
      <c r="H833" s="33">
        <v>50000</v>
      </c>
      <c r="I833" s="33">
        <f t="shared" si="264"/>
        <v>500000</v>
      </c>
      <c r="J833" s="82" t="s">
        <v>38</v>
      </c>
      <c r="K833" s="33" t="s">
        <v>1339</v>
      </c>
      <c r="L833" s="9">
        <f t="shared" si="265"/>
        <v>0</v>
      </c>
      <c r="M833" s="9"/>
      <c r="N833" s="9"/>
      <c r="O833" s="9">
        <f t="shared" si="266"/>
        <v>0</v>
      </c>
      <c r="P833" s="9"/>
      <c r="Q833" s="9"/>
      <c r="R833" s="9">
        <f t="shared" si="267"/>
        <v>0</v>
      </c>
      <c r="S833" s="9"/>
      <c r="T833" s="9"/>
      <c r="U833" s="9">
        <f t="shared" si="268"/>
        <v>0</v>
      </c>
      <c r="V833" s="9"/>
      <c r="W833" s="9"/>
      <c r="X833" s="9">
        <f t="shared" si="269"/>
        <v>0</v>
      </c>
      <c r="Y833" s="9"/>
      <c r="Z833" s="9"/>
      <c r="AA833" s="10">
        <f t="shared" si="270"/>
        <v>500000</v>
      </c>
      <c r="AB833" s="11"/>
    </row>
    <row r="834" spans="1:28" ht="15.75" x14ac:dyDescent="0.25">
      <c r="A834" s="39">
        <v>46016</v>
      </c>
      <c r="B834" s="33" t="s">
        <v>217</v>
      </c>
      <c r="C834" s="33"/>
      <c r="D834" s="33" t="s">
        <v>41</v>
      </c>
      <c r="E834" s="33" t="s">
        <v>102</v>
      </c>
      <c r="F834" s="33">
        <v>4</v>
      </c>
      <c r="G834" s="33" t="s">
        <v>74</v>
      </c>
      <c r="H834" s="33">
        <v>65000</v>
      </c>
      <c r="I834" s="33">
        <f t="shared" si="264"/>
        <v>260000</v>
      </c>
      <c r="J834" s="82" t="s">
        <v>38</v>
      </c>
      <c r="K834" s="33" t="s">
        <v>1339</v>
      </c>
      <c r="L834" s="9">
        <f t="shared" si="265"/>
        <v>0</v>
      </c>
      <c r="M834" s="9"/>
      <c r="N834" s="9"/>
      <c r="O834" s="9">
        <f t="shared" si="266"/>
        <v>0</v>
      </c>
      <c r="P834" s="9"/>
      <c r="Q834" s="9"/>
      <c r="R834" s="9">
        <f t="shared" si="267"/>
        <v>0</v>
      </c>
      <c r="S834" s="9"/>
      <c r="T834" s="9"/>
      <c r="U834" s="9">
        <f t="shared" si="268"/>
        <v>0</v>
      </c>
      <c r="V834" s="9"/>
      <c r="W834" s="9"/>
      <c r="X834" s="9">
        <f t="shared" si="269"/>
        <v>0</v>
      </c>
      <c r="Y834" s="9"/>
      <c r="Z834" s="9"/>
      <c r="AA834" s="10">
        <f t="shared" si="270"/>
        <v>260000</v>
      </c>
      <c r="AB834" s="11"/>
    </row>
    <row r="835" spans="1:28" ht="15.75" x14ac:dyDescent="0.25">
      <c r="A835" s="39">
        <v>46016</v>
      </c>
      <c r="B835" s="33" t="s">
        <v>217</v>
      </c>
      <c r="C835" s="33"/>
      <c r="D835" s="33" t="s">
        <v>41</v>
      </c>
      <c r="E835" s="33" t="s">
        <v>235</v>
      </c>
      <c r="F835" s="33">
        <v>2.5</v>
      </c>
      <c r="G835" s="33" t="s">
        <v>51</v>
      </c>
      <c r="H835" s="33">
        <v>90000</v>
      </c>
      <c r="I835" s="33">
        <f t="shared" si="264"/>
        <v>225000</v>
      </c>
      <c r="J835" s="82" t="s">
        <v>38</v>
      </c>
      <c r="K835" s="33" t="s">
        <v>1339</v>
      </c>
      <c r="L835" s="9">
        <f t="shared" si="265"/>
        <v>0</v>
      </c>
      <c r="M835" s="9"/>
      <c r="N835" s="9"/>
      <c r="O835" s="9">
        <f t="shared" si="266"/>
        <v>0</v>
      </c>
      <c r="P835" s="9"/>
      <c r="Q835" s="9"/>
      <c r="R835" s="9">
        <f t="shared" si="267"/>
        <v>0</v>
      </c>
      <c r="S835" s="9"/>
      <c r="T835" s="9"/>
      <c r="U835" s="9">
        <f t="shared" si="268"/>
        <v>0</v>
      </c>
      <c r="V835" s="9"/>
      <c r="W835" s="9"/>
      <c r="X835" s="9">
        <f t="shared" si="269"/>
        <v>0</v>
      </c>
      <c r="Y835" s="9"/>
      <c r="Z835" s="9"/>
      <c r="AA835" s="10">
        <f t="shared" si="270"/>
        <v>225000</v>
      </c>
      <c r="AB835" s="11"/>
    </row>
    <row r="836" spans="1:28" ht="15.75" x14ac:dyDescent="0.25">
      <c r="A836" s="39">
        <v>46016</v>
      </c>
      <c r="B836" s="33" t="s">
        <v>217</v>
      </c>
      <c r="C836" s="33"/>
      <c r="D836" s="33" t="s">
        <v>41</v>
      </c>
      <c r="E836" s="33" t="s">
        <v>234</v>
      </c>
      <c r="F836" s="33">
        <v>2.5</v>
      </c>
      <c r="G836" s="33" t="s">
        <v>51</v>
      </c>
      <c r="H836" s="33">
        <v>90000</v>
      </c>
      <c r="I836" s="33">
        <f t="shared" si="264"/>
        <v>225000</v>
      </c>
      <c r="J836" s="82" t="s">
        <v>38</v>
      </c>
      <c r="K836" s="33" t="s">
        <v>1339</v>
      </c>
      <c r="L836" s="9">
        <f t="shared" si="265"/>
        <v>0</v>
      </c>
      <c r="M836" s="9"/>
      <c r="N836" s="9"/>
      <c r="O836" s="9">
        <f t="shared" si="266"/>
        <v>0</v>
      </c>
      <c r="P836" s="9"/>
      <c r="Q836" s="9"/>
      <c r="R836" s="9">
        <f t="shared" si="267"/>
        <v>0</v>
      </c>
      <c r="S836" s="9"/>
      <c r="T836" s="9"/>
      <c r="U836" s="9">
        <f t="shared" si="268"/>
        <v>0</v>
      </c>
      <c r="V836" s="9"/>
      <c r="W836" s="9"/>
      <c r="X836" s="9">
        <f t="shared" si="269"/>
        <v>0</v>
      </c>
      <c r="Y836" s="9"/>
      <c r="Z836" s="9"/>
      <c r="AA836" s="10">
        <f t="shared" si="270"/>
        <v>225000</v>
      </c>
      <c r="AB836" s="11"/>
    </row>
    <row r="837" spans="1:28" ht="15.75" x14ac:dyDescent="0.25">
      <c r="A837" s="39">
        <v>46016</v>
      </c>
      <c r="B837" s="33" t="s">
        <v>217</v>
      </c>
      <c r="C837" s="33"/>
      <c r="D837" s="33" t="s">
        <v>41</v>
      </c>
      <c r="E837" s="33" t="s">
        <v>311</v>
      </c>
      <c r="F837" s="33">
        <v>2.5</v>
      </c>
      <c r="G837" s="33" t="s">
        <v>51</v>
      </c>
      <c r="H837" s="33">
        <v>86000</v>
      </c>
      <c r="I837" s="33">
        <f t="shared" si="264"/>
        <v>215000</v>
      </c>
      <c r="J837" s="82" t="s">
        <v>38</v>
      </c>
      <c r="K837" s="33" t="s">
        <v>1339</v>
      </c>
      <c r="L837" s="9">
        <f t="shared" si="265"/>
        <v>0</v>
      </c>
      <c r="M837" s="9"/>
      <c r="N837" s="9"/>
      <c r="O837" s="9">
        <f t="shared" si="266"/>
        <v>0</v>
      </c>
      <c r="P837" s="9"/>
      <c r="Q837" s="9"/>
      <c r="R837" s="9">
        <f t="shared" si="267"/>
        <v>0</v>
      </c>
      <c r="S837" s="9"/>
      <c r="T837" s="9"/>
      <c r="U837" s="9">
        <f t="shared" si="268"/>
        <v>0</v>
      </c>
      <c r="V837" s="9"/>
      <c r="W837" s="9"/>
      <c r="X837" s="9">
        <f t="shared" si="269"/>
        <v>0</v>
      </c>
      <c r="Y837" s="9"/>
      <c r="Z837" s="9"/>
      <c r="AA837" s="10">
        <f t="shared" si="270"/>
        <v>215000</v>
      </c>
      <c r="AB837" s="11"/>
    </row>
    <row r="838" spans="1:28" ht="15.75" x14ac:dyDescent="0.25">
      <c r="A838" s="39">
        <v>46016</v>
      </c>
      <c r="B838" s="33" t="s">
        <v>217</v>
      </c>
      <c r="C838" s="33"/>
      <c r="D838" s="33" t="s">
        <v>41</v>
      </c>
      <c r="E838" s="33" t="s">
        <v>78</v>
      </c>
      <c r="F838" s="33">
        <v>2.5</v>
      </c>
      <c r="G838" s="33" t="s">
        <v>51</v>
      </c>
      <c r="H838" s="33">
        <v>82000</v>
      </c>
      <c r="I838" s="33">
        <f t="shared" si="264"/>
        <v>205000</v>
      </c>
      <c r="J838" s="82" t="s">
        <v>38</v>
      </c>
      <c r="K838" s="33" t="s">
        <v>1339</v>
      </c>
      <c r="L838" s="9">
        <f t="shared" si="265"/>
        <v>0</v>
      </c>
      <c r="M838" s="9"/>
      <c r="N838" s="9"/>
      <c r="O838" s="9">
        <f t="shared" si="266"/>
        <v>0</v>
      </c>
      <c r="P838" s="9"/>
      <c r="Q838" s="9"/>
      <c r="R838" s="9">
        <f t="shared" si="267"/>
        <v>0</v>
      </c>
      <c r="S838" s="9"/>
      <c r="T838" s="9"/>
      <c r="U838" s="9">
        <f t="shared" si="268"/>
        <v>0</v>
      </c>
      <c r="V838" s="9"/>
      <c r="W838" s="9"/>
      <c r="X838" s="9">
        <f t="shared" si="269"/>
        <v>0</v>
      </c>
      <c r="Y838" s="9"/>
      <c r="Z838" s="9"/>
      <c r="AA838" s="10">
        <f t="shared" si="270"/>
        <v>205000</v>
      </c>
      <c r="AB838" s="11"/>
    </row>
    <row r="839" spans="1:28" ht="15.75" x14ac:dyDescent="0.25">
      <c r="A839" s="39">
        <v>46016</v>
      </c>
      <c r="B839" s="33" t="s">
        <v>701</v>
      </c>
      <c r="C839" s="33"/>
      <c r="D839" s="33" t="s">
        <v>1326</v>
      </c>
      <c r="E839" s="33" t="s">
        <v>295</v>
      </c>
      <c r="F839" s="33">
        <v>10</v>
      </c>
      <c r="G839" s="33" t="s">
        <v>33</v>
      </c>
      <c r="H839" s="33">
        <v>230000</v>
      </c>
      <c r="I839" s="33">
        <f t="shared" si="264"/>
        <v>2300000</v>
      </c>
      <c r="J839" s="37" t="s">
        <v>240</v>
      </c>
      <c r="K839" s="33"/>
      <c r="L839" s="9">
        <f t="shared" si="265"/>
        <v>0</v>
      </c>
      <c r="M839" s="9"/>
      <c r="N839" s="9"/>
      <c r="O839" s="9">
        <f t="shared" si="266"/>
        <v>2300000</v>
      </c>
      <c r="P839" s="9">
        <v>2300000</v>
      </c>
      <c r="Q839" s="9"/>
      <c r="R839" s="9">
        <f t="shared" si="267"/>
        <v>0</v>
      </c>
      <c r="S839" s="9"/>
      <c r="T839" s="9"/>
      <c r="U839" s="9">
        <f t="shared" si="268"/>
        <v>0</v>
      </c>
      <c r="V839" s="9"/>
      <c r="W839" s="9"/>
      <c r="X839" s="9">
        <f t="shared" si="269"/>
        <v>0</v>
      </c>
      <c r="Y839" s="9"/>
      <c r="Z839" s="9"/>
      <c r="AA839" s="10">
        <f t="shared" si="270"/>
        <v>0</v>
      </c>
      <c r="AB839" s="11">
        <v>46016</v>
      </c>
    </row>
    <row r="840" spans="1:28" ht="15.75" x14ac:dyDescent="0.25">
      <c r="A840" s="39">
        <v>46016</v>
      </c>
      <c r="B840" s="33" t="s">
        <v>478</v>
      </c>
      <c r="C840" s="33"/>
      <c r="D840" s="33" t="s">
        <v>31</v>
      </c>
      <c r="E840" s="33" t="s">
        <v>552</v>
      </c>
      <c r="F840" s="33">
        <v>2</v>
      </c>
      <c r="G840" s="33" t="s">
        <v>33</v>
      </c>
      <c r="H840" s="33">
        <v>450000</v>
      </c>
      <c r="I840" s="33">
        <f t="shared" si="264"/>
        <v>900000</v>
      </c>
      <c r="J840" s="82" t="s">
        <v>38</v>
      </c>
      <c r="K840" s="33" t="s">
        <v>1339</v>
      </c>
      <c r="L840" s="9">
        <f t="shared" si="265"/>
        <v>0</v>
      </c>
      <c r="M840" s="9"/>
      <c r="N840" s="9"/>
      <c r="O840" s="9">
        <f t="shared" si="266"/>
        <v>0</v>
      </c>
      <c r="P840" s="9"/>
      <c r="Q840" s="9"/>
      <c r="R840" s="9">
        <f t="shared" si="267"/>
        <v>0</v>
      </c>
      <c r="S840" s="9"/>
      <c r="T840" s="9"/>
      <c r="U840" s="9">
        <f t="shared" si="268"/>
        <v>0</v>
      </c>
      <c r="V840" s="9"/>
      <c r="W840" s="9"/>
      <c r="X840" s="9">
        <f t="shared" si="269"/>
        <v>0</v>
      </c>
      <c r="Y840" s="9"/>
      <c r="Z840" s="9"/>
      <c r="AA840" s="10">
        <f t="shared" si="270"/>
        <v>900000</v>
      </c>
      <c r="AB840" s="11"/>
    </row>
    <row r="841" spans="1:28" ht="15.75" x14ac:dyDescent="0.25">
      <c r="A841" s="39">
        <v>46016</v>
      </c>
      <c r="B841" s="33" t="s">
        <v>893</v>
      </c>
      <c r="C841" s="33"/>
      <c r="D841" s="33" t="s">
        <v>31</v>
      </c>
      <c r="E841" s="33" t="s">
        <v>175</v>
      </c>
      <c r="F841" s="33">
        <v>300</v>
      </c>
      <c r="G841" s="33" t="s">
        <v>25</v>
      </c>
      <c r="H841" s="33">
        <v>1700</v>
      </c>
      <c r="I841" s="33">
        <f t="shared" si="264"/>
        <v>510000</v>
      </c>
      <c r="J841" s="37" t="s">
        <v>241</v>
      </c>
      <c r="K841" s="33"/>
      <c r="L841" s="9">
        <f t="shared" si="265"/>
        <v>0</v>
      </c>
      <c r="M841" s="9"/>
      <c r="N841" s="9"/>
      <c r="O841" s="9">
        <f t="shared" si="266"/>
        <v>0</v>
      </c>
      <c r="P841" s="9"/>
      <c r="Q841" s="9"/>
      <c r="R841" s="9">
        <f t="shared" si="267"/>
        <v>0</v>
      </c>
      <c r="S841" s="9"/>
      <c r="T841" s="9"/>
      <c r="U841" s="9">
        <f t="shared" si="268"/>
        <v>510000</v>
      </c>
      <c r="V841" s="9">
        <v>510000</v>
      </c>
      <c r="W841" s="9"/>
      <c r="X841" s="9">
        <f t="shared" si="269"/>
        <v>0</v>
      </c>
      <c r="Y841" s="9"/>
      <c r="Z841" s="9"/>
      <c r="AA841" s="10">
        <f t="shared" si="270"/>
        <v>0</v>
      </c>
      <c r="AB841" s="11">
        <v>46016</v>
      </c>
    </row>
    <row r="842" spans="1:28" ht="15.75" x14ac:dyDescent="0.25">
      <c r="A842" s="39">
        <v>46016</v>
      </c>
      <c r="B842" s="33" t="s">
        <v>258</v>
      </c>
      <c r="C842" s="33"/>
      <c r="D842" s="33" t="s">
        <v>31</v>
      </c>
      <c r="E842" s="33" t="s">
        <v>185</v>
      </c>
      <c r="F842" s="33">
        <v>20800</v>
      </c>
      <c r="G842" s="33" t="s">
        <v>29</v>
      </c>
      <c r="H842" s="33">
        <v>900</v>
      </c>
      <c r="I842" s="33">
        <f t="shared" si="264"/>
        <v>18720000</v>
      </c>
      <c r="J842" s="37" t="s">
        <v>241</v>
      </c>
      <c r="K842" s="33"/>
      <c r="L842" s="9">
        <f t="shared" si="265"/>
        <v>0</v>
      </c>
      <c r="M842" s="9"/>
      <c r="N842" s="9"/>
      <c r="O842" s="9">
        <f t="shared" si="266"/>
        <v>0</v>
      </c>
      <c r="P842" s="9"/>
      <c r="Q842" s="9"/>
      <c r="R842" s="9">
        <f t="shared" si="267"/>
        <v>0</v>
      </c>
      <c r="S842" s="9"/>
      <c r="T842" s="9"/>
      <c r="U842" s="9">
        <f t="shared" si="268"/>
        <v>18720000</v>
      </c>
      <c r="V842" s="9">
        <v>18720000</v>
      </c>
      <c r="W842" s="9"/>
      <c r="X842" s="9">
        <f t="shared" si="269"/>
        <v>0</v>
      </c>
      <c r="Y842" s="9"/>
      <c r="Z842" s="9"/>
      <c r="AA842" s="10">
        <f t="shared" si="270"/>
        <v>0</v>
      </c>
      <c r="AB842" s="11">
        <v>46016</v>
      </c>
    </row>
    <row r="843" spans="1:28" ht="15.75" x14ac:dyDescent="0.25">
      <c r="A843" s="39">
        <v>46016</v>
      </c>
      <c r="B843" s="33" t="s">
        <v>503</v>
      </c>
      <c r="C843" s="33"/>
      <c r="D843" s="33" t="s">
        <v>41</v>
      </c>
      <c r="E843" s="33" t="s">
        <v>148</v>
      </c>
      <c r="F843" s="33">
        <v>250</v>
      </c>
      <c r="G843" s="33" t="s">
        <v>51</v>
      </c>
      <c r="H843" s="33">
        <v>60000</v>
      </c>
      <c r="I843" s="33">
        <f t="shared" si="264"/>
        <v>15000000</v>
      </c>
      <c r="J843" s="37" t="s">
        <v>240</v>
      </c>
      <c r="K843" s="33"/>
      <c r="L843" s="9">
        <f t="shared" si="265"/>
        <v>0</v>
      </c>
      <c r="M843" s="9"/>
      <c r="N843" s="9"/>
      <c r="O843" s="9">
        <f t="shared" si="266"/>
        <v>15000000</v>
      </c>
      <c r="P843" s="9">
        <v>15000000</v>
      </c>
      <c r="Q843" s="9"/>
      <c r="R843" s="9">
        <f t="shared" si="267"/>
        <v>0</v>
      </c>
      <c r="S843" s="9"/>
      <c r="T843" s="9"/>
      <c r="U843" s="9">
        <f t="shared" si="268"/>
        <v>0</v>
      </c>
      <c r="V843" s="9"/>
      <c r="W843" s="9"/>
      <c r="X843" s="9">
        <f t="shared" si="269"/>
        <v>0</v>
      </c>
      <c r="Y843" s="9"/>
      <c r="Z843" s="9"/>
      <c r="AA843" s="10">
        <f t="shared" si="270"/>
        <v>0</v>
      </c>
      <c r="AB843" s="11">
        <v>46013</v>
      </c>
    </row>
    <row r="844" spans="1:28" ht="15.75" x14ac:dyDescent="0.25">
      <c r="A844" s="39">
        <v>46016</v>
      </c>
      <c r="B844" s="33" t="s">
        <v>1345</v>
      </c>
      <c r="C844" s="33"/>
      <c r="D844" s="33" t="s">
        <v>31</v>
      </c>
      <c r="E844" s="33" t="s">
        <v>175</v>
      </c>
      <c r="F844" s="33">
        <v>1000</v>
      </c>
      <c r="G844" s="33" t="s">
        <v>29</v>
      </c>
      <c r="H844" s="33">
        <v>1700</v>
      </c>
      <c r="I844" s="33">
        <f t="shared" si="264"/>
        <v>1700000</v>
      </c>
      <c r="J844" s="37" t="s">
        <v>241</v>
      </c>
      <c r="K844" s="33"/>
      <c r="L844" s="9">
        <f t="shared" si="265"/>
        <v>0</v>
      </c>
      <c r="M844" s="9"/>
      <c r="N844" s="9"/>
      <c r="O844" s="9">
        <f t="shared" si="266"/>
        <v>0</v>
      </c>
      <c r="P844" s="9"/>
      <c r="Q844" s="9"/>
      <c r="R844" s="9">
        <f t="shared" si="267"/>
        <v>0</v>
      </c>
      <c r="S844" s="9"/>
      <c r="T844" s="9"/>
      <c r="U844" s="9">
        <f t="shared" si="268"/>
        <v>1700000</v>
      </c>
      <c r="V844" s="9">
        <v>1700000</v>
      </c>
      <c r="W844" s="9"/>
      <c r="X844" s="9">
        <f t="shared" si="269"/>
        <v>0</v>
      </c>
      <c r="Y844" s="9"/>
      <c r="Z844" s="9"/>
      <c r="AA844" s="10">
        <f t="shared" si="270"/>
        <v>0</v>
      </c>
      <c r="AB844" s="11">
        <v>46016</v>
      </c>
    </row>
    <row r="845" spans="1:28" ht="15.75" x14ac:dyDescent="0.25">
      <c r="A845" s="39">
        <v>46016</v>
      </c>
      <c r="B845" s="33" t="s">
        <v>929</v>
      </c>
      <c r="C845" s="33"/>
      <c r="D845" s="33" t="s">
        <v>31</v>
      </c>
      <c r="E845" s="33" t="s">
        <v>183</v>
      </c>
      <c r="F845" s="33">
        <v>12</v>
      </c>
      <c r="G845" s="33" t="s">
        <v>25</v>
      </c>
      <c r="H845" s="33">
        <v>850000</v>
      </c>
      <c r="I845" s="33">
        <f t="shared" si="264"/>
        <v>10200000</v>
      </c>
      <c r="J845" s="37" t="s">
        <v>240</v>
      </c>
      <c r="K845" s="33" t="s">
        <v>1339</v>
      </c>
      <c r="L845" s="9">
        <f t="shared" si="265"/>
        <v>0</v>
      </c>
      <c r="M845" s="9"/>
      <c r="N845" s="9"/>
      <c r="O845" s="9">
        <f t="shared" si="266"/>
        <v>10200000</v>
      </c>
      <c r="P845" s="9">
        <v>10200000</v>
      </c>
      <c r="Q845" s="9"/>
      <c r="R845" s="9">
        <f t="shared" si="267"/>
        <v>0</v>
      </c>
      <c r="S845" s="9"/>
      <c r="T845" s="9"/>
      <c r="U845" s="9">
        <f t="shared" si="268"/>
        <v>0</v>
      </c>
      <c r="V845" s="9"/>
      <c r="W845" s="9"/>
      <c r="X845" s="9">
        <f t="shared" si="269"/>
        <v>0</v>
      </c>
      <c r="Y845" s="9"/>
      <c r="Z845" s="9"/>
      <c r="AA845" s="10">
        <f t="shared" si="270"/>
        <v>0</v>
      </c>
      <c r="AB845" s="11">
        <v>46017</v>
      </c>
    </row>
    <row r="846" spans="1:28" ht="15.75" x14ac:dyDescent="0.25">
      <c r="A846" s="39">
        <v>46016</v>
      </c>
      <c r="B846" s="33" t="s">
        <v>189</v>
      </c>
      <c r="C846" s="33"/>
      <c r="D846" s="33" t="s">
        <v>31</v>
      </c>
      <c r="E846" s="33" t="s">
        <v>297</v>
      </c>
      <c r="F846" s="33">
        <v>2600</v>
      </c>
      <c r="G846" s="33" t="s">
        <v>29</v>
      </c>
      <c r="H846" s="33">
        <v>1800</v>
      </c>
      <c r="I846" s="33">
        <f t="shared" si="264"/>
        <v>4680000</v>
      </c>
      <c r="J846" s="37" t="s">
        <v>240</v>
      </c>
      <c r="K846" s="33"/>
      <c r="L846" s="9">
        <f t="shared" si="265"/>
        <v>0</v>
      </c>
      <c r="M846" s="9"/>
      <c r="N846" s="9"/>
      <c r="O846" s="9">
        <f t="shared" si="266"/>
        <v>0</v>
      </c>
      <c r="P846" s="9"/>
      <c r="Q846" s="9"/>
      <c r="R846" s="9">
        <f t="shared" si="267"/>
        <v>4680000</v>
      </c>
      <c r="S846" s="9">
        <v>4680000</v>
      </c>
      <c r="T846" s="9"/>
      <c r="U846" s="9">
        <f t="shared" si="268"/>
        <v>0</v>
      </c>
      <c r="V846" s="9"/>
      <c r="W846" s="9"/>
      <c r="X846" s="9">
        <f t="shared" si="269"/>
        <v>0</v>
      </c>
      <c r="Y846" s="9"/>
      <c r="Z846" s="9"/>
      <c r="AA846" s="10">
        <f t="shared" si="270"/>
        <v>0</v>
      </c>
      <c r="AB846" s="11">
        <v>46016</v>
      </c>
    </row>
    <row r="847" spans="1:28" ht="15.75" x14ac:dyDescent="0.25">
      <c r="A847" s="39">
        <v>46016</v>
      </c>
      <c r="B847" s="33" t="s">
        <v>314</v>
      </c>
      <c r="C847" s="33"/>
      <c r="D847" s="33" t="s">
        <v>31</v>
      </c>
      <c r="E847" s="33" t="s">
        <v>175</v>
      </c>
      <c r="F847" s="33">
        <v>400</v>
      </c>
      <c r="G847" s="33" t="s">
        <v>29</v>
      </c>
      <c r="H847" s="33">
        <v>1700</v>
      </c>
      <c r="I847" s="33">
        <f t="shared" si="264"/>
        <v>680000</v>
      </c>
      <c r="J847" s="37" t="s">
        <v>240</v>
      </c>
      <c r="K847" s="33"/>
      <c r="L847" s="9">
        <f t="shared" si="265"/>
        <v>0</v>
      </c>
      <c r="M847" s="9"/>
      <c r="N847" s="9"/>
      <c r="O847" s="9">
        <f t="shared" si="266"/>
        <v>680000</v>
      </c>
      <c r="P847" s="9">
        <v>680000</v>
      </c>
      <c r="Q847" s="9"/>
      <c r="R847" s="9">
        <f t="shared" si="267"/>
        <v>0</v>
      </c>
      <c r="S847" s="9"/>
      <c r="T847" s="9"/>
      <c r="U847" s="9">
        <f t="shared" si="268"/>
        <v>0</v>
      </c>
      <c r="V847" s="9"/>
      <c r="W847" s="9"/>
      <c r="X847" s="9">
        <f t="shared" si="269"/>
        <v>0</v>
      </c>
      <c r="Y847" s="9"/>
      <c r="Z847" s="9"/>
      <c r="AA847" s="10">
        <f t="shared" si="270"/>
        <v>0</v>
      </c>
      <c r="AB847" s="11">
        <v>46016</v>
      </c>
    </row>
    <row r="848" spans="1:28" ht="15.75" x14ac:dyDescent="0.25">
      <c r="A848" s="39">
        <v>46016</v>
      </c>
      <c r="B848" s="33" t="s">
        <v>35</v>
      </c>
      <c r="C848" s="33"/>
      <c r="D848" s="33" t="s">
        <v>1325</v>
      </c>
      <c r="E848" s="33" t="s">
        <v>394</v>
      </c>
      <c r="F848" s="33">
        <v>2</v>
      </c>
      <c r="G848" s="33" t="s">
        <v>51</v>
      </c>
      <c r="H848" s="33">
        <v>300000</v>
      </c>
      <c r="I848" s="33">
        <f t="shared" si="264"/>
        <v>600000</v>
      </c>
      <c r="J848" s="37" t="s">
        <v>241</v>
      </c>
      <c r="K848" s="33"/>
      <c r="L848" s="9">
        <f t="shared" si="265"/>
        <v>0</v>
      </c>
      <c r="M848" s="9"/>
      <c r="N848" s="9"/>
      <c r="O848" s="9">
        <f t="shared" si="266"/>
        <v>0</v>
      </c>
      <c r="P848" s="9"/>
      <c r="Q848" s="9"/>
      <c r="R848" s="9">
        <f t="shared" si="267"/>
        <v>0</v>
      </c>
      <c r="S848" s="9"/>
      <c r="T848" s="9"/>
      <c r="U848" s="9">
        <f t="shared" si="268"/>
        <v>600000</v>
      </c>
      <c r="V848" s="9">
        <v>600000</v>
      </c>
      <c r="W848" s="9"/>
      <c r="X848" s="9">
        <f t="shared" si="269"/>
        <v>0</v>
      </c>
      <c r="Y848" s="9"/>
      <c r="Z848" s="9"/>
      <c r="AA848" s="10">
        <f t="shared" si="270"/>
        <v>0</v>
      </c>
      <c r="AB848" s="11">
        <v>46016</v>
      </c>
    </row>
    <row r="849" spans="1:28" ht="15.75" x14ac:dyDescent="0.25">
      <c r="A849" s="39">
        <v>46016</v>
      </c>
      <c r="B849" s="33" t="s">
        <v>221</v>
      </c>
      <c r="C849" s="33"/>
      <c r="D849" s="33" t="s">
        <v>1325</v>
      </c>
      <c r="E849" s="33" t="s">
        <v>938</v>
      </c>
      <c r="F849" s="33">
        <v>300</v>
      </c>
      <c r="G849" s="33" t="s">
        <v>25</v>
      </c>
      <c r="H849" s="33">
        <v>3100</v>
      </c>
      <c r="I849" s="33">
        <f t="shared" si="264"/>
        <v>930000</v>
      </c>
      <c r="J849" s="82" t="s">
        <v>38</v>
      </c>
      <c r="K849" s="35" t="s">
        <v>1339</v>
      </c>
      <c r="L849" s="9">
        <f t="shared" si="265"/>
        <v>0</v>
      </c>
      <c r="M849" s="9"/>
      <c r="N849" s="9"/>
      <c r="O849" s="9">
        <f t="shared" si="266"/>
        <v>0</v>
      </c>
      <c r="P849" s="9"/>
      <c r="Q849" s="9"/>
      <c r="R849" s="9">
        <f t="shared" si="267"/>
        <v>0</v>
      </c>
      <c r="S849" s="9"/>
      <c r="T849" s="9"/>
      <c r="U849" s="9">
        <f t="shared" si="268"/>
        <v>0</v>
      </c>
      <c r="V849" s="9"/>
      <c r="W849" s="9"/>
      <c r="X849" s="9">
        <f t="shared" si="269"/>
        <v>0</v>
      </c>
      <c r="Y849" s="9"/>
      <c r="Z849" s="9"/>
      <c r="AA849" s="10">
        <f t="shared" si="270"/>
        <v>930000</v>
      </c>
      <c r="AB849" s="11"/>
    </row>
    <row r="850" spans="1:28" ht="15.75" x14ac:dyDescent="0.25">
      <c r="A850" s="39">
        <v>46016</v>
      </c>
      <c r="B850" s="35" t="s">
        <v>505</v>
      </c>
      <c r="C850" s="35"/>
      <c r="D850" s="35" t="s">
        <v>31</v>
      </c>
      <c r="E850" s="35" t="s">
        <v>423</v>
      </c>
      <c r="F850" s="35">
        <v>34.4</v>
      </c>
      <c r="G850" s="35" t="s">
        <v>51</v>
      </c>
      <c r="H850" s="35">
        <v>43000</v>
      </c>
      <c r="I850" s="33">
        <f t="shared" si="264"/>
        <v>1479200</v>
      </c>
      <c r="J850" s="82" t="s">
        <v>38</v>
      </c>
      <c r="K850" s="130" t="s">
        <v>1302</v>
      </c>
      <c r="L850" s="9">
        <f t="shared" si="265"/>
        <v>0</v>
      </c>
      <c r="M850" s="9"/>
      <c r="N850" s="9"/>
      <c r="O850" s="9">
        <f t="shared" si="266"/>
        <v>0</v>
      </c>
      <c r="P850" s="9"/>
      <c r="Q850" s="9"/>
      <c r="R850" s="9">
        <f t="shared" si="267"/>
        <v>0</v>
      </c>
      <c r="S850" s="9"/>
      <c r="T850" s="9"/>
      <c r="U850" s="9">
        <f t="shared" si="268"/>
        <v>0</v>
      </c>
      <c r="V850" s="9"/>
      <c r="W850" s="9"/>
      <c r="X850" s="9">
        <f t="shared" si="269"/>
        <v>0</v>
      </c>
      <c r="Y850" s="9"/>
      <c r="Z850" s="9"/>
      <c r="AA850" s="10">
        <f t="shared" si="270"/>
        <v>1479200</v>
      </c>
      <c r="AB850" s="11"/>
    </row>
    <row r="851" spans="1:28" ht="15.75" x14ac:dyDescent="0.25">
      <c r="A851" s="39">
        <v>46016</v>
      </c>
      <c r="B851" s="33" t="s">
        <v>472</v>
      </c>
      <c r="C851" s="33"/>
      <c r="D851" s="35" t="s">
        <v>1326</v>
      </c>
      <c r="E851" s="33" t="s">
        <v>73</v>
      </c>
      <c r="F851" s="33">
        <v>40</v>
      </c>
      <c r="G851" s="33" t="s">
        <v>74</v>
      </c>
      <c r="H851" s="33">
        <v>50000</v>
      </c>
      <c r="I851" s="33">
        <f t="shared" si="264"/>
        <v>2000000</v>
      </c>
      <c r="J851" s="37" t="s">
        <v>240</v>
      </c>
      <c r="K851" s="33" t="s">
        <v>1302</v>
      </c>
      <c r="L851" s="9">
        <f t="shared" si="265"/>
        <v>0</v>
      </c>
      <c r="M851" s="9"/>
      <c r="N851" s="9"/>
      <c r="O851" s="9">
        <f t="shared" si="266"/>
        <v>2000000</v>
      </c>
      <c r="P851" s="9">
        <v>2000000</v>
      </c>
      <c r="Q851" s="9"/>
      <c r="R851" s="9">
        <f t="shared" si="267"/>
        <v>0</v>
      </c>
      <c r="S851" s="9"/>
      <c r="T851" s="9"/>
      <c r="U851" s="9">
        <f t="shared" si="268"/>
        <v>0</v>
      </c>
      <c r="V851" s="9"/>
      <c r="W851" s="9"/>
      <c r="X851" s="9">
        <f t="shared" si="269"/>
        <v>0</v>
      </c>
      <c r="Y851" s="9"/>
      <c r="Z851" s="9"/>
      <c r="AA851" s="10">
        <f t="shared" si="270"/>
        <v>0</v>
      </c>
      <c r="AB851" s="11">
        <v>46017</v>
      </c>
    </row>
    <row r="852" spans="1:28" ht="15.75" x14ac:dyDescent="0.25">
      <c r="A852" s="32">
        <v>46016</v>
      </c>
      <c r="B852" s="33" t="s">
        <v>472</v>
      </c>
      <c r="C852" s="33"/>
      <c r="D852" s="33" t="s">
        <v>1326</v>
      </c>
      <c r="E852" s="33" t="s">
        <v>130</v>
      </c>
      <c r="F852" s="33">
        <v>20</v>
      </c>
      <c r="G852" s="33" t="s">
        <v>74</v>
      </c>
      <c r="H852" s="33">
        <v>50000</v>
      </c>
      <c r="I852" s="33">
        <f t="shared" si="264"/>
        <v>1000000</v>
      </c>
      <c r="J852" s="37" t="s">
        <v>240</v>
      </c>
      <c r="K852" s="33" t="s">
        <v>1302</v>
      </c>
      <c r="L852" s="9">
        <f t="shared" si="265"/>
        <v>0</v>
      </c>
      <c r="M852" s="9"/>
      <c r="N852" s="9"/>
      <c r="O852" s="9">
        <f t="shared" si="266"/>
        <v>1000000</v>
      </c>
      <c r="P852" s="9">
        <v>1000000</v>
      </c>
      <c r="Q852" s="9"/>
      <c r="R852" s="9">
        <f t="shared" si="267"/>
        <v>0</v>
      </c>
      <c r="S852" s="9"/>
      <c r="T852" s="9"/>
      <c r="U852" s="9">
        <f t="shared" si="268"/>
        <v>0</v>
      </c>
      <c r="V852" s="9"/>
      <c r="W852" s="9"/>
      <c r="X852" s="9">
        <f t="shared" si="269"/>
        <v>0</v>
      </c>
      <c r="Y852" s="9"/>
      <c r="Z852" s="9"/>
      <c r="AA852" s="10">
        <f t="shared" si="270"/>
        <v>0</v>
      </c>
      <c r="AB852" s="11">
        <v>46017</v>
      </c>
    </row>
    <row r="853" spans="1:28" ht="15.75" x14ac:dyDescent="0.25">
      <c r="A853" s="39">
        <v>46016</v>
      </c>
      <c r="B853" s="33" t="s">
        <v>472</v>
      </c>
      <c r="C853" s="33"/>
      <c r="D853" s="35" t="s">
        <v>1326</v>
      </c>
      <c r="E853" s="33" t="s">
        <v>102</v>
      </c>
      <c r="F853" s="33">
        <v>16</v>
      </c>
      <c r="G853" s="33" t="s">
        <v>74</v>
      </c>
      <c r="H853" s="33">
        <v>65000</v>
      </c>
      <c r="I853" s="33">
        <f t="shared" si="264"/>
        <v>1040000</v>
      </c>
      <c r="J853" s="37" t="s">
        <v>240</v>
      </c>
      <c r="K853" s="33" t="s">
        <v>1302</v>
      </c>
      <c r="L853" s="9">
        <f t="shared" si="265"/>
        <v>0</v>
      </c>
      <c r="M853" s="9"/>
      <c r="N853" s="9"/>
      <c r="O853" s="9">
        <f t="shared" si="266"/>
        <v>1040000</v>
      </c>
      <c r="P853" s="9">
        <v>1040000</v>
      </c>
      <c r="Q853" s="9"/>
      <c r="R853" s="9">
        <f t="shared" si="267"/>
        <v>0</v>
      </c>
      <c r="S853" s="9"/>
      <c r="T853" s="9"/>
      <c r="U853" s="9">
        <f t="shared" si="268"/>
        <v>0</v>
      </c>
      <c r="V853" s="9"/>
      <c r="W853" s="9"/>
      <c r="X853" s="9">
        <f t="shared" si="269"/>
        <v>0</v>
      </c>
      <c r="Y853" s="9"/>
      <c r="Z853" s="9"/>
      <c r="AA853" s="10">
        <f t="shared" si="270"/>
        <v>0</v>
      </c>
      <c r="AB853" s="11">
        <v>46017</v>
      </c>
    </row>
    <row r="854" spans="1:28" ht="16.5" thickBot="1" x14ac:dyDescent="0.3">
      <c r="A854" s="61">
        <v>46016</v>
      </c>
      <c r="B854" s="62" t="s">
        <v>1040</v>
      </c>
      <c r="C854" s="62"/>
      <c r="D854" s="104" t="s">
        <v>1326</v>
      </c>
      <c r="E854" s="62" t="s">
        <v>110</v>
      </c>
      <c r="F854" s="62">
        <v>400</v>
      </c>
      <c r="G854" s="62" t="s">
        <v>29</v>
      </c>
      <c r="H854" s="62">
        <v>2000</v>
      </c>
      <c r="I854" s="62">
        <f t="shared" si="264"/>
        <v>800000</v>
      </c>
      <c r="J854" s="63" t="s">
        <v>240</v>
      </c>
      <c r="K854" s="62"/>
      <c r="L854" s="97">
        <f t="shared" si="265"/>
        <v>0</v>
      </c>
      <c r="M854" s="97"/>
      <c r="N854" s="97"/>
      <c r="O854" s="97">
        <f t="shared" si="266"/>
        <v>800000</v>
      </c>
      <c r="P854" s="97">
        <v>800000</v>
      </c>
      <c r="Q854" s="97"/>
      <c r="R854" s="97">
        <f t="shared" si="267"/>
        <v>0</v>
      </c>
      <c r="S854" s="97"/>
      <c r="T854" s="97"/>
      <c r="U854" s="97">
        <f t="shared" si="268"/>
        <v>0</v>
      </c>
      <c r="V854" s="97"/>
      <c r="W854" s="97"/>
      <c r="X854" s="97">
        <f t="shared" si="269"/>
        <v>0</v>
      </c>
      <c r="Y854" s="97"/>
      <c r="Z854" s="97"/>
      <c r="AA854" s="98">
        <f t="shared" si="270"/>
        <v>0</v>
      </c>
      <c r="AB854" s="99">
        <v>46016</v>
      </c>
    </row>
    <row r="855" spans="1:28" ht="15.75" x14ac:dyDescent="0.25">
      <c r="A855" s="39">
        <v>46017</v>
      </c>
      <c r="B855" s="35" t="s">
        <v>928</v>
      </c>
      <c r="C855" s="35"/>
      <c r="D855" s="35" t="s">
        <v>31</v>
      </c>
      <c r="E855" s="35" t="s">
        <v>1089</v>
      </c>
      <c r="F855" s="35">
        <v>20</v>
      </c>
      <c r="G855" s="35" t="s">
        <v>138</v>
      </c>
      <c r="H855" s="35">
        <v>1200000</v>
      </c>
      <c r="I855" s="128">
        <f t="shared" si="264"/>
        <v>24000000</v>
      </c>
      <c r="J855" s="41" t="s">
        <v>241</v>
      </c>
      <c r="K855" s="35"/>
      <c r="L855" s="120">
        <f t="shared" si="265"/>
        <v>0</v>
      </c>
      <c r="M855" s="120"/>
      <c r="N855" s="120"/>
      <c r="O855" s="120">
        <f t="shared" si="266"/>
        <v>0</v>
      </c>
      <c r="P855" s="120"/>
      <c r="Q855" s="120"/>
      <c r="R855" s="120">
        <f t="shared" si="267"/>
        <v>500000</v>
      </c>
      <c r="S855" s="120">
        <v>500000</v>
      </c>
      <c r="T855" s="120"/>
      <c r="U855" s="120">
        <f t="shared" si="268"/>
        <v>23500000</v>
      </c>
      <c r="V855" s="120">
        <v>19500000</v>
      </c>
      <c r="W855" s="120">
        <v>4000000</v>
      </c>
      <c r="X855" s="120">
        <f t="shared" si="269"/>
        <v>0</v>
      </c>
      <c r="Y855" s="120"/>
      <c r="Z855" s="120"/>
      <c r="AA855" s="121">
        <f t="shared" si="270"/>
        <v>0</v>
      </c>
      <c r="AB855" s="122">
        <v>46017</v>
      </c>
    </row>
    <row r="856" spans="1:28" ht="15.75" x14ac:dyDescent="0.25">
      <c r="A856" s="39">
        <v>46017</v>
      </c>
      <c r="B856" s="35" t="s">
        <v>928</v>
      </c>
      <c r="C856" s="33"/>
      <c r="D856" s="35" t="s">
        <v>31</v>
      </c>
      <c r="E856" s="33" t="s">
        <v>1346</v>
      </c>
      <c r="F856" s="33">
        <v>20</v>
      </c>
      <c r="G856" s="35" t="s">
        <v>138</v>
      </c>
      <c r="H856" s="33">
        <v>1200000</v>
      </c>
      <c r="I856" s="33">
        <f t="shared" si="264"/>
        <v>24000000</v>
      </c>
      <c r="J856" s="37" t="s">
        <v>241</v>
      </c>
      <c r="K856" s="33"/>
      <c r="L856" s="9">
        <f t="shared" ref="L856:L884" si="271">M856+N856</f>
        <v>0</v>
      </c>
      <c r="M856" s="9"/>
      <c r="N856" s="9"/>
      <c r="O856" s="9">
        <f t="shared" ref="O856:O884" si="272">P856+Q856</f>
        <v>0</v>
      </c>
      <c r="P856" s="9"/>
      <c r="Q856" s="9"/>
      <c r="R856" s="9">
        <f t="shared" ref="R856:R884" si="273">S856+T856</f>
        <v>0</v>
      </c>
      <c r="S856" s="9"/>
      <c r="T856" s="9"/>
      <c r="U856" s="9">
        <f t="shared" ref="U856:U884" si="274">V856+W856</f>
        <v>24000000</v>
      </c>
      <c r="V856" s="9">
        <v>24000000</v>
      </c>
      <c r="W856" s="9"/>
      <c r="X856" s="9">
        <f t="shared" ref="X856:X884" si="275">Y856+Z856</f>
        <v>0</v>
      </c>
      <c r="Y856" s="9"/>
      <c r="Z856" s="9"/>
      <c r="AA856" s="10">
        <f t="shared" ref="AA856:AA884" si="276">C856+I856-L856-O856-U856-X856-R856</f>
        <v>0</v>
      </c>
      <c r="AB856" s="11">
        <v>46017</v>
      </c>
    </row>
    <row r="857" spans="1:28" ht="15.75" x14ac:dyDescent="0.25">
      <c r="A857" s="39">
        <v>46017</v>
      </c>
      <c r="B857" s="33" t="s">
        <v>982</v>
      </c>
      <c r="C857" s="33"/>
      <c r="D857" s="35" t="s">
        <v>31</v>
      </c>
      <c r="E857" s="33" t="s">
        <v>102</v>
      </c>
      <c r="F857" s="33">
        <v>12</v>
      </c>
      <c r="G857" s="33" t="s">
        <v>74</v>
      </c>
      <c r="H857" s="33">
        <v>65000</v>
      </c>
      <c r="I857" s="33">
        <f t="shared" si="264"/>
        <v>780000</v>
      </c>
      <c r="J857" s="37" t="s">
        <v>240</v>
      </c>
      <c r="K857" s="33"/>
      <c r="L857" s="9">
        <f t="shared" si="271"/>
        <v>0</v>
      </c>
      <c r="M857" s="9"/>
      <c r="N857" s="9"/>
      <c r="O857" s="9">
        <f t="shared" si="272"/>
        <v>780000</v>
      </c>
      <c r="P857" s="9">
        <v>780000</v>
      </c>
      <c r="Q857" s="9"/>
      <c r="R857" s="9">
        <f t="shared" si="273"/>
        <v>0</v>
      </c>
      <c r="S857" s="9"/>
      <c r="T857" s="9"/>
      <c r="U857" s="9">
        <f t="shared" si="274"/>
        <v>0</v>
      </c>
      <c r="V857" s="9"/>
      <c r="W857" s="9"/>
      <c r="X857" s="9">
        <f t="shared" si="275"/>
        <v>0</v>
      </c>
      <c r="Y857" s="9"/>
      <c r="Z857" s="9"/>
      <c r="AA857" s="10">
        <f t="shared" si="276"/>
        <v>0</v>
      </c>
      <c r="AB857" s="11">
        <v>46017</v>
      </c>
    </row>
    <row r="858" spans="1:28" ht="15.75" x14ac:dyDescent="0.25">
      <c r="A858" s="39">
        <v>46017</v>
      </c>
      <c r="B858" s="33" t="s">
        <v>982</v>
      </c>
      <c r="C858" s="33"/>
      <c r="D858" s="35" t="s">
        <v>31</v>
      </c>
      <c r="E858" s="33" t="s">
        <v>213</v>
      </c>
      <c r="F858" s="33">
        <v>875</v>
      </c>
      <c r="G858" s="33" t="s">
        <v>29</v>
      </c>
      <c r="H858" s="33">
        <v>2640</v>
      </c>
      <c r="I858" s="33">
        <f t="shared" si="264"/>
        <v>2310000</v>
      </c>
      <c r="J858" s="37" t="s">
        <v>240</v>
      </c>
      <c r="K858" s="33"/>
      <c r="L858" s="9">
        <f t="shared" si="271"/>
        <v>0</v>
      </c>
      <c r="M858" s="9"/>
      <c r="N858" s="9"/>
      <c r="O858" s="9">
        <f t="shared" si="272"/>
        <v>2310000</v>
      </c>
      <c r="P858" s="9">
        <v>2310000</v>
      </c>
      <c r="Q858" s="9"/>
      <c r="R858" s="9">
        <f t="shared" si="273"/>
        <v>0</v>
      </c>
      <c r="S858" s="9"/>
      <c r="T858" s="9"/>
      <c r="U858" s="9">
        <f t="shared" si="274"/>
        <v>0</v>
      </c>
      <c r="V858" s="9"/>
      <c r="W858" s="9"/>
      <c r="X858" s="9">
        <f t="shared" si="275"/>
        <v>0</v>
      </c>
      <c r="Y858" s="9"/>
      <c r="Z858" s="9"/>
      <c r="AA858" s="10">
        <f t="shared" si="276"/>
        <v>0</v>
      </c>
      <c r="AB858" s="11">
        <v>46017</v>
      </c>
    </row>
    <row r="859" spans="1:28" ht="15.75" x14ac:dyDescent="0.25">
      <c r="A859" s="39">
        <v>46017</v>
      </c>
      <c r="B859" s="33" t="s">
        <v>982</v>
      </c>
      <c r="C859" s="33"/>
      <c r="D859" s="35" t="s">
        <v>31</v>
      </c>
      <c r="E859" s="33" t="s">
        <v>632</v>
      </c>
      <c r="F859" s="33">
        <v>54.1</v>
      </c>
      <c r="G859" s="33" t="s">
        <v>51</v>
      </c>
      <c r="H859" s="33">
        <v>44800</v>
      </c>
      <c r="I859" s="33">
        <f t="shared" si="264"/>
        <v>2423680</v>
      </c>
      <c r="J859" s="37" t="s">
        <v>240</v>
      </c>
      <c r="K859" s="33"/>
      <c r="L859" s="9">
        <f t="shared" si="271"/>
        <v>0</v>
      </c>
      <c r="M859" s="9"/>
      <c r="N859" s="9"/>
      <c r="O859" s="9">
        <f t="shared" si="272"/>
        <v>2423680</v>
      </c>
      <c r="P859" s="9">
        <v>2423680</v>
      </c>
      <c r="Q859" s="9"/>
      <c r="R859" s="9">
        <f t="shared" si="273"/>
        <v>0</v>
      </c>
      <c r="S859" s="9"/>
      <c r="T859" s="9"/>
      <c r="U859" s="9">
        <f t="shared" si="274"/>
        <v>0</v>
      </c>
      <c r="V859" s="9"/>
      <c r="W859" s="9"/>
      <c r="X859" s="9">
        <f t="shared" si="275"/>
        <v>0</v>
      </c>
      <c r="Y859" s="9"/>
      <c r="Z859" s="9"/>
      <c r="AA859" s="10">
        <f t="shared" si="276"/>
        <v>0</v>
      </c>
      <c r="AB859" s="11">
        <v>46017</v>
      </c>
    </row>
    <row r="860" spans="1:28" ht="15.75" x14ac:dyDescent="0.25">
      <c r="A860" s="39">
        <v>46017</v>
      </c>
      <c r="B860" s="33" t="s">
        <v>1347</v>
      </c>
      <c r="C860" s="33"/>
      <c r="D860" s="35" t="s">
        <v>1325</v>
      </c>
      <c r="E860" s="33" t="s">
        <v>64</v>
      </c>
      <c r="F860" s="33">
        <v>1</v>
      </c>
      <c r="G860" s="33" t="s">
        <v>33</v>
      </c>
      <c r="H860" s="33">
        <v>145000</v>
      </c>
      <c r="I860" s="33">
        <f t="shared" si="264"/>
        <v>145000</v>
      </c>
      <c r="J860" s="37" t="s">
        <v>241</v>
      </c>
      <c r="K860" s="33"/>
      <c r="L860" s="9">
        <f t="shared" si="271"/>
        <v>0</v>
      </c>
      <c r="M860" s="9"/>
      <c r="N860" s="9"/>
      <c r="O860" s="9">
        <f t="shared" si="272"/>
        <v>0</v>
      </c>
      <c r="P860" s="9"/>
      <c r="Q860" s="9"/>
      <c r="R860" s="9">
        <f t="shared" si="273"/>
        <v>0</v>
      </c>
      <c r="S860" s="9"/>
      <c r="T860" s="9"/>
      <c r="U860" s="9">
        <f t="shared" si="274"/>
        <v>145000</v>
      </c>
      <c r="V860" s="9">
        <v>145000</v>
      </c>
      <c r="W860" s="9"/>
      <c r="X860" s="9">
        <f t="shared" si="275"/>
        <v>0</v>
      </c>
      <c r="Y860" s="9"/>
      <c r="Z860" s="9"/>
      <c r="AA860" s="10">
        <f t="shared" si="276"/>
        <v>0</v>
      </c>
      <c r="AB860" s="11">
        <v>46017</v>
      </c>
    </row>
    <row r="861" spans="1:28" ht="15.75" x14ac:dyDescent="0.25">
      <c r="A861" s="39">
        <v>46017</v>
      </c>
      <c r="B861" s="33" t="s">
        <v>164</v>
      </c>
      <c r="C861" s="33"/>
      <c r="D861" s="35" t="s">
        <v>1325</v>
      </c>
      <c r="E861" s="33" t="s">
        <v>228</v>
      </c>
      <c r="F861" s="33">
        <v>1</v>
      </c>
      <c r="G861" s="33" t="s">
        <v>138</v>
      </c>
      <c r="H861" s="33">
        <v>900000</v>
      </c>
      <c r="I861" s="33">
        <f t="shared" si="264"/>
        <v>900000</v>
      </c>
      <c r="J861" s="37" t="s">
        <v>241</v>
      </c>
      <c r="K861" s="33"/>
      <c r="L861" s="9">
        <f t="shared" si="271"/>
        <v>0</v>
      </c>
      <c r="M861" s="9"/>
      <c r="N861" s="9"/>
      <c r="O861" s="9">
        <f t="shared" si="272"/>
        <v>0</v>
      </c>
      <c r="P861" s="9"/>
      <c r="Q861" s="9"/>
      <c r="R861" s="9">
        <f t="shared" si="273"/>
        <v>0</v>
      </c>
      <c r="S861" s="9"/>
      <c r="T861" s="9"/>
      <c r="U861" s="9">
        <f t="shared" si="274"/>
        <v>900000</v>
      </c>
      <c r="V861" s="9">
        <v>900000</v>
      </c>
      <c r="W861" s="9"/>
      <c r="X861" s="9">
        <f t="shared" si="275"/>
        <v>0</v>
      </c>
      <c r="Y861" s="9"/>
      <c r="Z861" s="9"/>
      <c r="AA861" s="10">
        <f t="shared" si="276"/>
        <v>0</v>
      </c>
      <c r="AB861" s="11">
        <v>46017</v>
      </c>
    </row>
    <row r="862" spans="1:28" ht="15.75" x14ac:dyDescent="0.25">
      <c r="A862" s="39">
        <v>46017</v>
      </c>
      <c r="B862" s="33" t="s">
        <v>109</v>
      </c>
      <c r="C862" s="33"/>
      <c r="D862" s="35" t="s">
        <v>1325</v>
      </c>
      <c r="E862" s="33" t="s">
        <v>110</v>
      </c>
      <c r="F862" s="33">
        <v>2000</v>
      </c>
      <c r="G862" s="33" t="s">
        <v>29</v>
      </c>
      <c r="H862" s="33">
        <v>1750</v>
      </c>
      <c r="I862" s="33">
        <f t="shared" si="264"/>
        <v>3500000</v>
      </c>
      <c r="J862" s="37" t="s">
        <v>241</v>
      </c>
      <c r="K862" s="33"/>
      <c r="L862" s="9">
        <f t="shared" si="271"/>
        <v>3500000</v>
      </c>
      <c r="M862" s="9">
        <v>3500000</v>
      </c>
      <c r="N862" s="9"/>
      <c r="O862" s="9">
        <f t="shared" si="272"/>
        <v>0</v>
      </c>
      <c r="P862" s="9"/>
      <c r="Q862" s="9"/>
      <c r="R862" s="9">
        <f t="shared" si="273"/>
        <v>0</v>
      </c>
      <c r="S862" s="9"/>
      <c r="T862" s="9"/>
      <c r="U862" s="9">
        <f t="shared" si="274"/>
        <v>0</v>
      </c>
      <c r="V862" s="9"/>
      <c r="W862" s="9"/>
      <c r="X862" s="9">
        <f t="shared" si="275"/>
        <v>0</v>
      </c>
      <c r="Y862" s="9"/>
      <c r="Z862" s="9"/>
      <c r="AA862" s="10">
        <f t="shared" si="276"/>
        <v>0</v>
      </c>
      <c r="AB862" s="11">
        <v>46017</v>
      </c>
    </row>
    <row r="863" spans="1:28" ht="15.75" x14ac:dyDescent="0.25">
      <c r="A863" s="39">
        <v>46017</v>
      </c>
      <c r="B863" s="33" t="s">
        <v>109</v>
      </c>
      <c r="C863" s="33"/>
      <c r="D863" s="35" t="s">
        <v>1325</v>
      </c>
      <c r="E863" s="33" t="s">
        <v>61</v>
      </c>
      <c r="F863" s="33">
        <v>5</v>
      </c>
      <c r="G863" s="33" t="s">
        <v>25</v>
      </c>
      <c r="H863" s="33">
        <v>45000</v>
      </c>
      <c r="I863" s="33">
        <f t="shared" si="264"/>
        <v>225000</v>
      </c>
      <c r="J863" s="37" t="s">
        <v>241</v>
      </c>
      <c r="K863" s="33"/>
      <c r="L863" s="9">
        <f t="shared" si="271"/>
        <v>225000</v>
      </c>
      <c r="M863" s="9">
        <v>225000</v>
      </c>
      <c r="N863" s="9"/>
      <c r="O863" s="9">
        <f t="shared" si="272"/>
        <v>0</v>
      </c>
      <c r="P863" s="9"/>
      <c r="Q863" s="9"/>
      <c r="R863" s="9">
        <f t="shared" si="273"/>
        <v>0</v>
      </c>
      <c r="S863" s="9"/>
      <c r="T863" s="9"/>
      <c r="U863" s="9">
        <f t="shared" si="274"/>
        <v>0</v>
      </c>
      <c r="V863" s="9"/>
      <c r="W863" s="9"/>
      <c r="X863" s="9">
        <f t="shared" si="275"/>
        <v>0</v>
      </c>
      <c r="Y863" s="9"/>
      <c r="Z863" s="9"/>
      <c r="AA863" s="10">
        <f t="shared" si="276"/>
        <v>0</v>
      </c>
      <c r="AB863" s="11">
        <v>46017</v>
      </c>
    </row>
    <row r="864" spans="1:28" ht="15.75" x14ac:dyDescent="0.25">
      <c r="A864" s="39">
        <v>46017</v>
      </c>
      <c r="B864" s="33" t="s">
        <v>109</v>
      </c>
      <c r="C864" s="33"/>
      <c r="D864" s="35" t="s">
        <v>1325</v>
      </c>
      <c r="E864" s="33" t="s">
        <v>122</v>
      </c>
      <c r="F864" s="33">
        <v>5</v>
      </c>
      <c r="G864" s="33" t="s">
        <v>51</v>
      </c>
      <c r="H864" s="33">
        <v>70000</v>
      </c>
      <c r="I864" s="33">
        <f t="shared" si="264"/>
        <v>350000</v>
      </c>
      <c r="J864" s="37" t="s">
        <v>241</v>
      </c>
      <c r="K864" s="33"/>
      <c r="L864" s="9">
        <f t="shared" si="271"/>
        <v>350000</v>
      </c>
      <c r="M864" s="9">
        <v>350000</v>
      </c>
      <c r="N864" s="9"/>
      <c r="O864" s="9">
        <f t="shared" si="272"/>
        <v>0</v>
      </c>
      <c r="P864" s="9"/>
      <c r="Q864" s="9"/>
      <c r="R864" s="9">
        <f t="shared" si="273"/>
        <v>0</v>
      </c>
      <c r="S864" s="9"/>
      <c r="T864" s="9"/>
      <c r="U864" s="9">
        <f t="shared" si="274"/>
        <v>0</v>
      </c>
      <c r="V864" s="9"/>
      <c r="W864" s="9"/>
      <c r="X864" s="9">
        <f t="shared" si="275"/>
        <v>0</v>
      </c>
      <c r="Y864" s="9"/>
      <c r="Z864" s="9"/>
      <c r="AA864" s="10">
        <f t="shared" si="276"/>
        <v>0</v>
      </c>
      <c r="AB864" s="11">
        <v>46017</v>
      </c>
    </row>
    <row r="865" spans="1:28" ht="15.75" x14ac:dyDescent="0.25">
      <c r="A865" s="39">
        <v>46017</v>
      </c>
      <c r="B865" s="33" t="s">
        <v>1348</v>
      </c>
      <c r="C865" s="33"/>
      <c r="D865" s="35" t="s">
        <v>1325</v>
      </c>
      <c r="E865" s="33" t="s">
        <v>235</v>
      </c>
      <c r="F865" s="33">
        <v>10</v>
      </c>
      <c r="G865" s="33" t="s">
        <v>51</v>
      </c>
      <c r="H865" s="33">
        <v>90000</v>
      </c>
      <c r="I865" s="33">
        <f t="shared" si="264"/>
        <v>900000</v>
      </c>
      <c r="J865" s="37" t="s">
        <v>240</v>
      </c>
      <c r="K865" s="33"/>
      <c r="L865" s="9">
        <f t="shared" si="271"/>
        <v>80000</v>
      </c>
      <c r="M865" s="9">
        <v>80000</v>
      </c>
      <c r="N865" s="9"/>
      <c r="O865" s="9">
        <f t="shared" si="272"/>
        <v>820000</v>
      </c>
      <c r="P865" s="9">
        <v>820000</v>
      </c>
      <c r="Q865" s="9"/>
      <c r="R865" s="9">
        <f t="shared" si="273"/>
        <v>0</v>
      </c>
      <c r="S865" s="9"/>
      <c r="T865" s="9"/>
      <c r="U865" s="9">
        <f t="shared" si="274"/>
        <v>0</v>
      </c>
      <c r="V865" s="9"/>
      <c r="W865" s="9"/>
      <c r="X865" s="9">
        <f t="shared" si="275"/>
        <v>0</v>
      </c>
      <c r="Y865" s="9"/>
      <c r="Z865" s="9"/>
      <c r="AA865" s="10">
        <f t="shared" si="276"/>
        <v>0</v>
      </c>
      <c r="AB865" s="11">
        <v>46017</v>
      </c>
    </row>
    <row r="866" spans="1:28" ht="15.75" x14ac:dyDescent="0.25">
      <c r="A866" s="39">
        <v>46017</v>
      </c>
      <c r="B866" s="33" t="s">
        <v>1349</v>
      </c>
      <c r="C866" s="33"/>
      <c r="D866" s="35" t="s">
        <v>1325</v>
      </c>
      <c r="E866" s="33" t="s">
        <v>175</v>
      </c>
      <c r="F866" s="33">
        <v>300</v>
      </c>
      <c r="G866" s="33" t="s">
        <v>25</v>
      </c>
      <c r="H866" s="33">
        <v>1700</v>
      </c>
      <c r="I866" s="33">
        <f t="shared" si="264"/>
        <v>510000</v>
      </c>
      <c r="J866" s="37" t="s">
        <v>241</v>
      </c>
      <c r="K866" s="35"/>
      <c r="L866" s="9">
        <f t="shared" si="271"/>
        <v>0</v>
      </c>
      <c r="M866" s="9"/>
      <c r="N866" s="9"/>
      <c r="O866" s="9">
        <f t="shared" si="272"/>
        <v>0</v>
      </c>
      <c r="P866" s="9"/>
      <c r="Q866" s="9"/>
      <c r="R866" s="9">
        <f t="shared" si="273"/>
        <v>0</v>
      </c>
      <c r="S866" s="9"/>
      <c r="T866" s="9"/>
      <c r="U866" s="9">
        <f t="shared" si="274"/>
        <v>510000</v>
      </c>
      <c r="V866" s="9">
        <v>510000</v>
      </c>
      <c r="W866" s="9"/>
      <c r="X866" s="9">
        <f t="shared" si="275"/>
        <v>0</v>
      </c>
      <c r="Y866" s="9"/>
      <c r="Z866" s="9"/>
      <c r="AA866" s="10">
        <f t="shared" si="276"/>
        <v>0</v>
      </c>
      <c r="AB866" s="11">
        <v>46017</v>
      </c>
    </row>
    <row r="867" spans="1:28" ht="15.75" x14ac:dyDescent="0.25">
      <c r="A867" s="39">
        <v>46017</v>
      </c>
      <c r="B867" s="33" t="s">
        <v>1157</v>
      </c>
      <c r="C867" s="35"/>
      <c r="D867" s="35" t="s">
        <v>1325</v>
      </c>
      <c r="E867" s="35" t="s">
        <v>148</v>
      </c>
      <c r="F867" s="35">
        <v>20</v>
      </c>
      <c r="G867" s="35" t="s">
        <v>51</v>
      </c>
      <c r="H867" s="35">
        <v>55000</v>
      </c>
      <c r="I867" s="33">
        <f t="shared" si="264"/>
        <v>1100000</v>
      </c>
      <c r="J867" s="37" t="s">
        <v>241</v>
      </c>
      <c r="K867" s="33"/>
      <c r="L867" s="9">
        <f t="shared" si="271"/>
        <v>1100000</v>
      </c>
      <c r="M867" s="9">
        <v>1100000</v>
      </c>
      <c r="N867" s="9"/>
      <c r="O867" s="9">
        <f t="shared" si="272"/>
        <v>0</v>
      </c>
      <c r="P867" s="9"/>
      <c r="Q867" s="9"/>
      <c r="R867" s="9">
        <f t="shared" si="273"/>
        <v>0</v>
      </c>
      <c r="S867" s="9"/>
      <c r="T867" s="9"/>
      <c r="U867" s="9">
        <f t="shared" si="274"/>
        <v>0</v>
      </c>
      <c r="V867" s="9"/>
      <c r="W867" s="9"/>
      <c r="X867" s="9">
        <f t="shared" si="275"/>
        <v>0</v>
      </c>
      <c r="Y867" s="9"/>
      <c r="Z867" s="9"/>
      <c r="AA867" s="10">
        <f t="shared" si="276"/>
        <v>0</v>
      </c>
      <c r="AB867" s="11">
        <v>46017</v>
      </c>
    </row>
    <row r="868" spans="1:28" ht="15.75" x14ac:dyDescent="0.25">
      <c r="A868" s="39">
        <v>46017</v>
      </c>
      <c r="B868" s="33" t="s">
        <v>231</v>
      </c>
      <c r="C868" s="33"/>
      <c r="D868" s="35"/>
      <c r="E868" s="33" t="s">
        <v>136</v>
      </c>
      <c r="F868" s="33">
        <v>121</v>
      </c>
      <c r="G868" s="33" t="s">
        <v>51</v>
      </c>
      <c r="H868" s="33"/>
      <c r="I868" s="33">
        <f t="shared" si="264"/>
        <v>0</v>
      </c>
      <c r="J868" s="83" t="s">
        <v>26</v>
      </c>
      <c r="K868" s="33"/>
      <c r="L868" s="9">
        <f t="shared" si="271"/>
        <v>0</v>
      </c>
      <c r="M868" s="9"/>
      <c r="N868" s="9"/>
      <c r="O868" s="9">
        <f t="shared" si="272"/>
        <v>0</v>
      </c>
      <c r="P868" s="9"/>
      <c r="Q868" s="9"/>
      <c r="R868" s="9">
        <f t="shared" si="273"/>
        <v>0</v>
      </c>
      <c r="S868" s="9"/>
      <c r="T868" s="9"/>
      <c r="U868" s="9">
        <f t="shared" si="274"/>
        <v>0</v>
      </c>
      <c r="V868" s="9"/>
      <c r="W868" s="9"/>
      <c r="X868" s="9">
        <f t="shared" si="275"/>
        <v>0</v>
      </c>
      <c r="Y868" s="9"/>
      <c r="Z868" s="9"/>
      <c r="AA868" s="10">
        <f t="shared" si="276"/>
        <v>0</v>
      </c>
      <c r="AB868" s="11"/>
    </row>
    <row r="869" spans="1:28" ht="15.75" x14ac:dyDescent="0.25">
      <c r="A869" s="39">
        <v>46017</v>
      </c>
      <c r="B869" s="33" t="s">
        <v>231</v>
      </c>
      <c r="C869" s="33"/>
      <c r="D869" s="35"/>
      <c r="E869" s="33" t="s">
        <v>117</v>
      </c>
      <c r="F869" s="33">
        <v>92.5</v>
      </c>
      <c r="G869" s="33" t="s">
        <v>51</v>
      </c>
      <c r="H869" s="33"/>
      <c r="I869" s="33">
        <f t="shared" si="264"/>
        <v>0</v>
      </c>
      <c r="J869" s="83" t="s">
        <v>26</v>
      </c>
      <c r="K869" s="33"/>
      <c r="L869" s="9">
        <f t="shared" si="271"/>
        <v>0</v>
      </c>
      <c r="M869" s="9"/>
      <c r="N869" s="9"/>
      <c r="O869" s="9">
        <f t="shared" si="272"/>
        <v>0</v>
      </c>
      <c r="P869" s="9"/>
      <c r="Q869" s="9"/>
      <c r="R869" s="9">
        <f t="shared" si="273"/>
        <v>0</v>
      </c>
      <c r="S869" s="9"/>
      <c r="T869" s="9"/>
      <c r="U869" s="9">
        <f t="shared" si="274"/>
        <v>0</v>
      </c>
      <c r="V869" s="9"/>
      <c r="W869" s="9"/>
      <c r="X869" s="9">
        <f t="shared" si="275"/>
        <v>0</v>
      </c>
      <c r="Y869" s="9"/>
      <c r="Z869" s="9"/>
      <c r="AA869" s="10">
        <f t="shared" si="276"/>
        <v>0</v>
      </c>
      <c r="AB869" s="11"/>
    </row>
    <row r="870" spans="1:28" ht="15.75" x14ac:dyDescent="0.25">
      <c r="A870" s="39">
        <v>46017</v>
      </c>
      <c r="B870" s="33" t="s">
        <v>231</v>
      </c>
      <c r="C870" s="33"/>
      <c r="D870" s="35"/>
      <c r="E870" s="33" t="s">
        <v>1114</v>
      </c>
      <c r="F870" s="33">
        <v>26.6</v>
      </c>
      <c r="G870" s="33" t="s">
        <v>51</v>
      </c>
      <c r="H870" s="33"/>
      <c r="I870" s="33">
        <f t="shared" si="264"/>
        <v>0</v>
      </c>
      <c r="J870" s="83" t="s">
        <v>26</v>
      </c>
      <c r="K870" s="33"/>
      <c r="L870" s="9">
        <f t="shared" si="271"/>
        <v>0</v>
      </c>
      <c r="M870" s="9"/>
      <c r="N870" s="9"/>
      <c r="O870" s="9">
        <f t="shared" si="272"/>
        <v>0</v>
      </c>
      <c r="P870" s="9"/>
      <c r="Q870" s="9"/>
      <c r="R870" s="9">
        <f t="shared" si="273"/>
        <v>0</v>
      </c>
      <c r="S870" s="9"/>
      <c r="T870" s="9"/>
      <c r="U870" s="9">
        <f t="shared" si="274"/>
        <v>0</v>
      </c>
      <c r="V870" s="9"/>
      <c r="W870" s="9"/>
      <c r="X870" s="9">
        <f t="shared" si="275"/>
        <v>0</v>
      </c>
      <c r="Y870" s="9"/>
      <c r="Z870" s="9"/>
      <c r="AA870" s="10">
        <f t="shared" si="276"/>
        <v>0</v>
      </c>
      <c r="AB870" s="11"/>
    </row>
    <row r="871" spans="1:28" ht="15.75" x14ac:dyDescent="0.25">
      <c r="A871" s="39">
        <v>46017</v>
      </c>
      <c r="B871" s="33" t="s">
        <v>231</v>
      </c>
      <c r="C871" s="33"/>
      <c r="D871" s="35"/>
      <c r="E871" s="33" t="s">
        <v>423</v>
      </c>
      <c r="F871" s="33">
        <v>67.599999999999994</v>
      </c>
      <c r="G871" s="33" t="s">
        <v>51</v>
      </c>
      <c r="H871" s="33"/>
      <c r="I871" s="33">
        <f t="shared" si="264"/>
        <v>0</v>
      </c>
      <c r="J871" s="83" t="s">
        <v>26</v>
      </c>
      <c r="K871" s="33"/>
      <c r="L871" s="9">
        <f t="shared" si="271"/>
        <v>0</v>
      </c>
      <c r="M871" s="9"/>
      <c r="N871" s="9"/>
      <c r="O871" s="9">
        <f t="shared" si="272"/>
        <v>0</v>
      </c>
      <c r="P871" s="9"/>
      <c r="Q871" s="9"/>
      <c r="R871" s="9">
        <f t="shared" si="273"/>
        <v>0</v>
      </c>
      <c r="S871" s="9"/>
      <c r="T871" s="9"/>
      <c r="U871" s="9">
        <f t="shared" si="274"/>
        <v>0</v>
      </c>
      <c r="V871" s="9"/>
      <c r="W871" s="9"/>
      <c r="X871" s="9">
        <f t="shared" si="275"/>
        <v>0</v>
      </c>
      <c r="Y871" s="9"/>
      <c r="Z871" s="9"/>
      <c r="AA871" s="10">
        <f t="shared" si="276"/>
        <v>0</v>
      </c>
      <c r="AB871" s="11"/>
    </row>
    <row r="872" spans="1:28" ht="15.75" x14ac:dyDescent="0.25">
      <c r="A872" s="39">
        <v>46017</v>
      </c>
      <c r="B872" s="33" t="s">
        <v>231</v>
      </c>
      <c r="C872" s="33"/>
      <c r="D872" s="35"/>
      <c r="E872" s="33" t="s">
        <v>362</v>
      </c>
      <c r="F872" s="33">
        <v>14.5</v>
      </c>
      <c r="G872" s="33" t="s">
        <v>51</v>
      </c>
      <c r="H872" s="33"/>
      <c r="I872" s="33">
        <f t="shared" si="264"/>
        <v>0</v>
      </c>
      <c r="J872" s="83" t="s">
        <v>26</v>
      </c>
      <c r="K872" s="33"/>
      <c r="L872" s="9">
        <f t="shared" si="271"/>
        <v>0</v>
      </c>
      <c r="M872" s="9"/>
      <c r="N872" s="9"/>
      <c r="O872" s="9">
        <f t="shared" si="272"/>
        <v>0</v>
      </c>
      <c r="P872" s="9"/>
      <c r="Q872" s="9"/>
      <c r="R872" s="9">
        <f t="shared" si="273"/>
        <v>0</v>
      </c>
      <c r="S872" s="9"/>
      <c r="T872" s="9"/>
      <c r="U872" s="9">
        <f t="shared" si="274"/>
        <v>0</v>
      </c>
      <c r="V872" s="9"/>
      <c r="W872" s="9"/>
      <c r="X872" s="9">
        <f t="shared" si="275"/>
        <v>0</v>
      </c>
      <c r="Y872" s="9"/>
      <c r="Z872" s="9"/>
      <c r="AA872" s="10">
        <f t="shared" si="276"/>
        <v>0</v>
      </c>
      <c r="AB872" s="11"/>
    </row>
    <row r="873" spans="1:28" ht="15.75" x14ac:dyDescent="0.25">
      <c r="A873" s="39">
        <v>46017</v>
      </c>
      <c r="B873" s="33" t="s">
        <v>231</v>
      </c>
      <c r="C873" s="33"/>
      <c r="D873" s="35"/>
      <c r="E873" s="33" t="s">
        <v>181</v>
      </c>
      <c r="F873" s="33">
        <v>70.099999999999994</v>
      </c>
      <c r="G873" s="33" t="s">
        <v>51</v>
      </c>
      <c r="H873" s="33"/>
      <c r="I873" s="33">
        <f t="shared" si="264"/>
        <v>0</v>
      </c>
      <c r="J873" s="83" t="s">
        <v>26</v>
      </c>
      <c r="K873" s="33"/>
      <c r="L873" s="9">
        <f t="shared" si="271"/>
        <v>0</v>
      </c>
      <c r="M873" s="9"/>
      <c r="N873" s="9"/>
      <c r="O873" s="9">
        <f t="shared" si="272"/>
        <v>0</v>
      </c>
      <c r="P873" s="9"/>
      <c r="Q873" s="9"/>
      <c r="R873" s="9">
        <f t="shared" si="273"/>
        <v>0</v>
      </c>
      <c r="S873" s="9"/>
      <c r="T873" s="9"/>
      <c r="U873" s="9">
        <f t="shared" si="274"/>
        <v>0</v>
      </c>
      <c r="V873" s="9"/>
      <c r="W873" s="9"/>
      <c r="X873" s="9">
        <f t="shared" si="275"/>
        <v>0</v>
      </c>
      <c r="Y873" s="9"/>
      <c r="Z873" s="9"/>
      <c r="AA873" s="10">
        <f t="shared" si="276"/>
        <v>0</v>
      </c>
      <c r="AB873" s="11"/>
    </row>
    <row r="874" spans="1:28" ht="15.75" x14ac:dyDescent="0.25">
      <c r="A874" s="39">
        <v>46017</v>
      </c>
      <c r="B874" s="33" t="s">
        <v>231</v>
      </c>
      <c r="C874" s="33"/>
      <c r="D874" s="35"/>
      <c r="E874" s="33" t="s">
        <v>85</v>
      </c>
      <c r="F874" s="33">
        <v>31.1</v>
      </c>
      <c r="G874" s="33" t="s">
        <v>51</v>
      </c>
      <c r="H874" s="33"/>
      <c r="I874" s="33">
        <f t="shared" si="264"/>
        <v>0</v>
      </c>
      <c r="J874" s="83" t="s">
        <v>26</v>
      </c>
      <c r="K874" s="33"/>
      <c r="L874" s="9">
        <f t="shared" si="271"/>
        <v>0</v>
      </c>
      <c r="M874" s="9"/>
      <c r="N874" s="9"/>
      <c r="O874" s="9">
        <f t="shared" si="272"/>
        <v>0</v>
      </c>
      <c r="P874" s="9"/>
      <c r="Q874" s="9"/>
      <c r="R874" s="9">
        <f t="shared" si="273"/>
        <v>0</v>
      </c>
      <c r="S874" s="9"/>
      <c r="T874" s="9"/>
      <c r="U874" s="9">
        <f t="shared" si="274"/>
        <v>0</v>
      </c>
      <c r="V874" s="9"/>
      <c r="W874" s="9"/>
      <c r="X874" s="9">
        <f t="shared" si="275"/>
        <v>0</v>
      </c>
      <c r="Y874" s="9"/>
      <c r="Z874" s="9"/>
      <c r="AA874" s="10">
        <f t="shared" si="276"/>
        <v>0</v>
      </c>
      <c r="AB874" s="11"/>
    </row>
    <row r="875" spans="1:28" ht="15.75" x14ac:dyDescent="0.25">
      <c r="A875" s="39">
        <v>46017</v>
      </c>
      <c r="B875" s="33" t="s">
        <v>1350</v>
      </c>
      <c r="C875" s="33"/>
      <c r="D875" s="35" t="s">
        <v>1325</v>
      </c>
      <c r="E875" s="33" t="s">
        <v>110</v>
      </c>
      <c r="F875" s="33">
        <v>600</v>
      </c>
      <c r="G875" s="33" t="s">
        <v>29</v>
      </c>
      <c r="H875" s="33">
        <v>1800</v>
      </c>
      <c r="I875" s="33">
        <f t="shared" si="264"/>
        <v>1080000</v>
      </c>
      <c r="J875" s="37" t="s">
        <v>241</v>
      </c>
      <c r="K875" s="33"/>
      <c r="L875" s="9">
        <f t="shared" si="271"/>
        <v>1080000</v>
      </c>
      <c r="M875" s="9">
        <v>1080000</v>
      </c>
      <c r="N875" s="9"/>
      <c r="O875" s="9">
        <f t="shared" si="272"/>
        <v>0</v>
      </c>
      <c r="P875" s="9"/>
      <c r="Q875" s="9"/>
      <c r="R875" s="9">
        <f t="shared" si="273"/>
        <v>0</v>
      </c>
      <c r="S875" s="9"/>
      <c r="T875" s="9"/>
      <c r="U875" s="9">
        <f t="shared" si="274"/>
        <v>0</v>
      </c>
      <c r="V875" s="9"/>
      <c r="W875" s="9"/>
      <c r="X875" s="9">
        <f t="shared" si="275"/>
        <v>0</v>
      </c>
      <c r="Y875" s="9"/>
      <c r="Z875" s="9"/>
      <c r="AA875" s="10">
        <f t="shared" si="276"/>
        <v>0</v>
      </c>
      <c r="AB875" s="11">
        <v>46017</v>
      </c>
    </row>
    <row r="876" spans="1:28" ht="15.75" x14ac:dyDescent="0.25">
      <c r="A876" s="39">
        <v>46017</v>
      </c>
      <c r="B876" s="33" t="s">
        <v>254</v>
      </c>
      <c r="C876" s="33"/>
      <c r="D876" s="35" t="s">
        <v>41</v>
      </c>
      <c r="E876" s="33" t="s">
        <v>185</v>
      </c>
      <c r="F876" s="33">
        <v>600</v>
      </c>
      <c r="G876" s="33" t="s">
        <v>29</v>
      </c>
      <c r="H876" s="33">
        <v>950</v>
      </c>
      <c r="I876" s="33">
        <f t="shared" si="264"/>
        <v>570000</v>
      </c>
      <c r="J876" s="37" t="s">
        <v>241</v>
      </c>
      <c r="K876" s="33" t="s">
        <v>1302</v>
      </c>
      <c r="L876" s="9">
        <f t="shared" si="271"/>
        <v>0</v>
      </c>
      <c r="M876" s="9"/>
      <c r="N876" s="9"/>
      <c r="O876" s="9">
        <f t="shared" si="272"/>
        <v>0</v>
      </c>
      <c r="P876" s="9"/>
      <c r="Q876" s="9"/>
      <c r="R876" s="9">
        <f t="shared" si="273"/>
        <v>0</v>
      </c>
      <c r="S876" s="9"/>
      <c r="T876" s="9"/>
      <c r="U876" s="9">
        <f t="shared" si="274"/>
        <v>570000</v>
      </c>
      <c r="V876" s="9">
        <v>570000</v>
      </c>
      <c r="W876" s="9"/>
      <c r="X876" s="9">
        <f t="shared" si="275"/>
        <v>0</v>
      </c>
      <c r="Y876" s="9"/>
      <c r="Z876" s="9"/>
      <c r="AA876" s="10">
        <f t="shared" si="276"/>
        <v>0</v>
      </c>
      <c r="AB876" s="11">
        <v>46020</v>
      </c>
    </row>
    <row r="877" spans="1:28" ht="15.75" x14ac:dyDescent="0.25">
      <c r="A877" s="39">
        <v>46017</v>
      </c>
      <c r="B877" s="33" t="s">
        <v>87</v>
      </c>
      <c r="C877" s="33"/>
      <c r="D877" s="35" t="s">
        <v>1325</v>
      </c>
      <c r="E877" s="33" t="s">
        <v>175</v>
      </c>
      <c r="F877" s="33">
        <v>500</v>
      </c>
      <c r="G877" s="33" t="s">
        <v>25</v>
      </c>
      <c r="H877" s="33">
        <v>1600</v>
      </c>
      <c r="I877" s="33">
        <f t="shared" si="264"/>
        <v>800000</v>
      </c>
      <c r="J877" s="37" t="s">
        <v>241</v>
      </c>
      <c r="K877" s="33"/>
      <c r="L877" s="9">
        <f t="shared" si="271"/>
        <v>0</v>
      </c>
      <c r="M877" s="9"/>
      <c r="N877" s="9"/>
      <c r="O877" s="9">
        <f t="shared" si="272"/>
        <v>0</v>
      </c>
      <c r="P877" s="9"/>
      <c r="Q877" s="9"/>
      <c r="R877" s="9">
        <f t="shared" si="273"/>
        <v>0</v>
      </c>
      <c r="S877" s="9"/>
      <c r="T877" s="9"/>
      <c r="U877" s="9">
        <f t="shared" si="274"/>
        <v>800000</v>
      </c>
      <c r="V877" s="9">
        <v>800000</v>
      </c>
      <c r="W877" s="9"/>
      <c r="X877" s="9">
        <f t="shared" si="275"/>
        <v>0</v>
      </c>
      <c r="Y877" s="9"/>
      <c r="Z877" s="9"/>
      <c r="AA877" s="10">
        <f t="shared" si="276"/>
        <v>0</v>
      </c>
      <c r="AB877" s="11">
        <v>46017</v>
      </c>
    </row>
    <row r="878" spans="1:28" ht="15.75" x14ac:dyDescent="0.25">
      <c r="A878" s="39">
        <v>46017</v>
      </c>
      <c r="B878" s="33" t="s">
        <v>1040</v>
      </c>
      <c r="C878" s="33"/>
      <c r="D878" s="35" t="s">
        <v>1325</v>
      </c>
      <c r="E878" s="33" t="s">
        <v>110</v>
      </c>
      <c r="F878" s="33">
        <v>800</v>
      </c>
      <c r="G878" s="33" t="s">
        <v>29</v>
      </c>
      <c r="H878" s="33">
        <v>2000</v>
      </c>
      <c r="I878" s="33">
        <f t="shared" si="264"/>
        <v>1600000</v>
      </c>
      <c r="J878" s="37" t="s">
        <v>240</v>
      </c>
      <c r="K878" s="33"/>
      <c r="L878" s="9">
        <f t="shared" si="271"/>
        <v>0</v>
      </c>
      <c r="M878" s="9"/>
      <c r="N878" s="9"/>
      <c r="O878" s="9">
        <f t="shared" si="272"/>
        <v>1600000</v>
      </c>
      <c r="P878" s="9">
        <v>1600000</v>
      </c>
      <c r="Q878" s="9"/>
      <c r="R878" s="9">
        <f t="shared" si="273"/>
        <v>0</v>
      </c>
      <c r="S878" s="9"/>
      <c r="T878" s="9"/>
      <c r="U878" s="9">
        <f t="shared" si="274"/>
        <v>0</v>
      </c>
      <c r="V878" s="9"/>
      <c r="W878" s="9"/>
      <c r="X878" s="9">
        <f t="shared" si="275"/>
        <v>0</v>
      </c>
      <c r="Y878" s="9"/>
      <c r="Z878" s="9"/>
      <c r="AA878" s="10">
        <f t="shared" si="276"/>
        <v>0</v>
      </c>
      <c r="AB878" s="11">
        <v>46017</v>
      </c>
    </row>
    <row r="879" spans="1:28" ht="15.75" x14ac:dyDescent="0.25">
      <c r="A879" s="39">
        <v>46017</v>
      </c>
      <c r="B879" s="33" t="s">
        <v>191</v>
      </c>
      <c r="C879" s="33"/>
      <c r="D879" s="35" t="s">
        <v>1325</v>
      </c>
      <c r="E879" s="33" t="s">
        <v>134</v>
      </c>
      <c r="F879" s="33">
        <v>2</v>
      </c>
      <c r="G879" s="33" t="s">
        <v>33</v>
      </c>
      <c r="H879" s="33">
        <v>230000</v>
      </c>
      <c r="I879" s="33">
        <f t="shared" si="264"/>
        <v>460000</v>
      </c>
      <c r="J879" s="82" t="s">
        <v>43</v>
      </c>
      <c r="K879" s="33" t="s">
        <v>1339</v>
      </c>
      <c r="L879" s="9">
        <f t="shared" si="271"/>
        <v>0</v>
      </c>
      <c r="M879" s="9"/>
      <c r="N879" s="9"/>
      <c r="O879" s="9">
        <f t="shared" si="272"/>
        <v>0</v>
      </c>
      <c r="P879" s="9"/>
      <c r="Q879" s="9"/>
      <c r="R879" s="9">
        <f t="shared" si="273"/>
        <v>0</v>
      </c>
      <c r="S879" s="9"/>
      <c r="T879" s="9"/>
      <c r="U879" s="9">
        <f t="shared" si="274"/>
        <v>0</v>
      </c>
      <c r="V879" s="9"/>
      <c r="W879" s="9"/>
      <c r="X879" s="9">
        <f t="shared" si="275"/>
        <v>0</v>
      </c>
      <c r="Y879" s="9"/>
      <c r="Z879" s="9"/>
      <c r="AA879" s="10">
        <f t="shared" si="276"/>
        <v>460000</v>
      </c>
      <c r="AB879" s="11"/>
    </row>
    <row r="880" spans="1:28" ht="15.75" x14ac:dyDescent="0.25">
      <c r="A880" s="32">
        <v>46017</v>
      </c>
      <c r="B880" s="33" t="s">
        <v>170</v>
      </c>
      <c r="C880" s="33"/>
      <c r="D880" s="33" t="s">
        <v>31</v>
      </c>
      <c r="E880" s="33" t="s">
        <v>468</v>
      </c>
      <c r="F880" s="33">
        <v>16.3</v>
      </c>
      <c r="G880" s="33" t="s">
        <v>51</v>
      </c>
      <c r="H880" s="33">
        <v>43000</v>
      </c>
      <c r="I880" s="33">
        <f t="shared" si="264"/>
        <v>700900</v>
      </c>
      <c r="J880" s="37" t="s">
        <v>241</v>
      </c>
      <c r="K880" s="33"/>
      <c r="L880" s="9">
        <f t="shared" si="271"/>
        <v>277900</v>
      </c>
      <c r="M880" s="9">
        <v>277900</v>
      </c>
      <c r="N880" s="9"/>
      <c r="O880" s="9">
        <f t="shared" si="272"/>
        <v>0</v>
      </c>
      <c r="P880" s="9"/>
      <c r="Q880" s="9"/>
      <c r="R880" s="9">
        <f t="shared" si="273"/>
        <v>0</v>
      </c>
      <c r="S880" s="9"/>
      <c r="T880" s="9"/>
      <c r="U880" s="9">
        <f t="shared" si="274"/>
        <v>423000</v>
      </c>
      <c r="V880" s="9">
        <v>423000</v>
      </c>
      <c r="W880" s="9"/>
      <c r="X880" s="9">
        <f t="shared" si="275"/>
        <v>0</v>
      </c>
      <c r="Y880" s="9"/>
      <c r="Z880" s="9"/>
      <c r="AA880" s="10">
        <f t="shared" si="276"/>
        <v>0</v>
      </c>
      <c r="AB880" s="11">
        <v>46017</v>
      </c>
    </row>
    <row r="881" spans="1:28" ht="15.75" x14ac:dyDescent="0.25">
      <c r="A881" s="39">
        <v>46017</v>
      </c>
      <c r="B881" s="33" t="s">
        <v>170</v>
      </c>
      <c r="C881" s="33"/>
      <c r="D881" s="35" t="s">
        <v>31</v>
      </c>
      <c r="E881" s="33" t="s">
        <v>467</v>
      </c>
      <c r="F881" s="33">
        <v>16.8</v>
      </c>
      <c r="G881" s="33" t="s">
        <v>51</v>
      </c>
      <c r="H881" s="33">
        <v>43000</v>
      </c>
      <c r="I881" s="33">
        <f t="shared" si="264"/>
        <v>722400</v>
      </c>
      <c r="J881" s="37" t="s">
        <v>241</v>
      </c>
      <c r="K881" s="33"/>
      <c r="L881" s="9">
        <f t="shared" si="271"/>
        <v>722400</v>
      </c>
      <c r="M881" s="9">
        <v>722400</v>
      </c>
      <c r="N881" s="9"/>
      <c r="O881" s="9">
        <f t="shared" si="272"/>
        <v>0</v>
      </c>
      <c r="P881" s="9"/>
      <c r="Q881" s="9"/>
      <c r="R881" s="9">
        <f t="shared" si="273"/>
        <v>0</v>
      </c>
      <c r="S881" s="9"/>
      <c r="T881" s="9"/>
      <c r="U881" s="9">
        <f t="shared" si="274"/>
        <v>0</v>
      </c>
      <c r="V881" s="9"/>
      <c r="W881" s="9"/>
      <c r="X881" s="9">
        <f t="shared" si="275"/>
        <v>0</v>
      </c>
      <c r="Y881" s="9"/>
      <c r="Z881" s="9"/>
      <c r="AA881" s="10">
        <f t="shared" si="276"/>
        <v>0</v>
      </c>
      <c r="AB881" s="11">
        <v>46017</v>
      </c>
    </row>
    <row r="882" spans="1:28" ht="15.75" x14ac:dyDescent="0.25">
      <c r="A882" s="39">
        <v>46017</v>
      </c>
      <c r="B882" s="33" t="s">
        <v>170</v>
      </c>
      <c r="C882" s="33"/>
      <c r="D882" s="35" t="s">
        <v>31</v>
      </c>
      <c r="E882" s="33" t="s">
        <v>110</v>
      </c>
      <c r="F882" s="33">
        <v>2000</v>
      </c>
      <c r="G882" s="33" t="s">
        <v>29</v>
      </c>
      <c r="H882" s="33">
        <v>1900</v>
      </c>
      <c r="I882" s="33">
        <f t="shared" si="264"/>
        <v>3800000</v>
      </c>
      <c r="J882" s="37" t="s">
        <v>241</v>
      </c>
      <c r="K882" s="33"/>
      <c r="L882" s="9">
        <f t="shared" si="271"/>
        <v>3800000</v>
      </c>
      <c r="M882" s="9">
        <v>3800000</v>
      </c>
      <c r="N882" s="9"/>
      <c r="O882" s="9">
        <f t="shared" si="272"/>
        <v>0</v>
      </c>
      <c r="P882" s="9"/>
      <c r="Q882" s="9"/>
      <c r="R882" s="9">
        <f t="shared" si="273"/>
        <v>0</v>
      </c>
      <c r="S882" s="9"/>
      <c r="T882" s="9"/>
      <c r="U882" s="9">
        <f t="shared" si="274"/>
        <v>0</v>
      </c>
      <c r="V882" s="9"/>
      <c r="W882" s="9"/>
      <c r="X882" s="9">
        <f t="shared" si="275"/>
        <v>0</v>
      </c>
      <c r="Y882" s="9"/>
      <c r="Z882" s="9"/>
      <c r="AA882" s="10">
        <f t="shared" si="276"/>
        <v>0</v>
      </c>
      <c r="AB882" s="11">
        <v>46017</v>
      </c>
    </row>
    <row r="883" spans="1:28" ht="15.75" x14ac:dyDescent="0.25">
      <c r="A883" s="39">
        <v>46017</v>
      </c>
      <c r="B883" s="33" t="s">
        <v>696</v>
      </c>
      <c r="C883" s="33"/>
      <c r="D883" s="35" t="s">
        <v>31</v>
      </c>
      <c r="E883" s="33" t="s">
        <v>1246</v>
      </c>
      <c r="F883" s="33">
        <v>100</v>
      </c>
      <c r="G883" s="33" t="s">
        <v>25</v>
      </c>
      <c r="H883" s="33">
        <v>19000</v>
      </c>
      <c r="I883" s="33">
        <f t="shared" si="264"/>
        <v>1900000</v>
      </c>
      <c r="J883" s="37" t="s">
        <v>241</v>
      </c>
      <c r="K883" s="33"/>
      <c r="L883" s="9">
        <f t="shared" si="271"/>
        <v>0</v>
      </c>
      <c r="M883" s="9"/>
      <c r="N883" s="9"/>
      <c r="O883" s="9">
        <f t="shared" si="272"/>
        <v>0</v>
      </c>
      <c r="P883" s="9"/>
      <c r="Q883" s="9"/>
      <c r="R883" s="9">
        <f t="shared" si="273"/>
        <v>0</v>
      </c>
      <c r="S883" s="9"/>
      <c r="T883" s="9"/>
      <c r="U883" s="9">
        <f t="shared" si="274"/>
        <v>1900000</v>
      </c>
      <c r="V883" s="9">
        <v>1900000</v>
      </c>
      <c r="W883" s="9"/>
      <c r="X883" s="9">
        <f t="shared" si="275"/>
        <v>0</v>
      </c>
      <c r="Y883" s="9"/>
      <c r="Z883" s="9"/>
      <c r="AA883" s="10">
        <f t="shared" si="276"/>
        <v>0</v>
      </c>
      <c r="AB883" s="11">
        <v>46017</v>
      </c>
    </row>
    <row r="884" spans="1:28" ht="16.5" thickBot="1" x14ac:dyDescent="0.3">
      <c r="A884" s="61">
        <v>46017</v>
      </c>
      <c r="B884" s="62" t="s">
        <v>478</v>
      </c>
      <c r="C884" s="62"/>
      <c r="D884" s="104" t="s">
        <v>41</v>
      </c>
      <c r="E884" s="62" t="s">
        <v>166</v>
      </c>
      <c r="F884" s="62">
        <v>2</v>
      </c>
      <c r="G884" s="62" t="s">
        <v>23</v>
      </c>
      <c r="H884" s="62">
        <v>400000</v>
      </c>
      <c r="I884" s="62">
        <f t="shared" si="264"/>
        <v>800000</v>
      </c>
      <c r="J884" s="112" t="s">
        <v>38</v>
      </c>
      <c r="K884" s="62" t="s">
        <v>1339</v>
      </c>
      <c r="L884" s="97">
        <f t="shared" si="271"/>
        <v>0</v>
      </c>
      <c r="M884" s="97"/>
      <c r="N884" s="97"/>
      <c r="O884" s="97">
        <f t="shared" si="272"/>
        <v>0</v>
      </c>
      <c r="P884" s="97"/>
      <c r="Q884" s="97"/>
      <c r="R884" s="97">
        <f t="shared" si="273"/>
        <v>0</v>
      </c>
      <c r="S884" s="97"/>
      <c r="T884" s="97"/>
      <c r="U884" s="97">
        <f t="shared" si="274"/>
        <v>0</v>
      </c>
      <c r="V884" s="97"/>
      <c r="W884" s="97"/>
      <c r="X884" s="97">
        <f t="shared" si="275"/>
        <v>0</v>
      </c>
      <c r="Y884" s="97"/>
      <c r="Z884" s="97"/>
      <c r="AA884" s="98">
        <f t="shared" si="276"/>
        <v>800000</v>
      </c>
      <c r="AB884" s="99"/>
    </row>
    <row r="885" spans="1:28" ht="15.75" x14ac:dyDescent="0.25">
      <c r="A885" s="39">
        <v>46018</v>
      </c>
      <c r="B885" s="35" t="s">
        <v>290</v>
      </c>
      <c r="C885" s="35"/>
      <c r="D885" s="35" t="s">
        <v>1326</v>
      </c>
      <c r="E885" s="35" t="s">
        <v>148</v>
      </c>
      <c r="F885" s="35">
        <v>200</v>
      </c>
      <c r="G885" s="35" t="s">
        <v>51</v>
      </c>
      <c r="H885" s="35">
        <v>60000</v>
      </c>
      <c r="I885" s="128">
        <f t="shared" si="264"/>
        <v>12000000</v>
      </c>
      <c r="J885" s="37" t="s">
        <v>240</v>
      </c>
      <c r="K885" s="35"/>
      <c r="L885" s="9">
        <f t="shared" ref="L885" si="277">M885+N885</f>
        <v>0</v>
      </c>
      <c r="M885" s="9"/>
      <c r="N885" s="9"/>
      <c r="O885" s="9">
        <f t="shared" ref="O885" si="278">P885+Q885</f>
        <v>12000000</v>
      </c>
      <c r="P885" s="9">
        <v>12000000</v>
      </c>
      <c r="Q885" s="9"/>
      <c r="R885" s="9">
        <f t="shared" ref="R885" si="279">S885+T885</f>
        <v>0</v>
      </c>
      <c r="S885" s="9"/>
      <c r="T885" s="9"/>
      <c r="U885" s="9">
        <f t="shared" ref="U885" si="280">V885+W885</f>
        <v>0</v>
      </c>
      <c r="V885" s="9"/>
      <c r="W885" s="9"/>
      <c r="X885" s="9">
        <f t="shared" ref="X885" si="281">Y885+Z885</f>
        <v>0</v>
      </c>
      <c r="Y885" s="9"/>
      <c r="Z885" s="9"/>
      <c r="AA885" s="10">
        <f t="shared" ref="AA885" si="282">C885+I885-L885-O885-U885-X885-R885</f>
        <v>0</v>
      </c>
      <c r="AB885" s="11">
        <v>46017</v>
      </c>
    </row>
    <row r="886" spans="1:28" ht="15.75" x14ac:dyDescent="0.25">
      <c r="A886" s="39">
        <v>46018</v>
      </c>
      <c r="B886" s="33" t="s">
        <v>217</v>
      </c>
      <c r="C886" s="33"/>
      <c r="D886" s="35" t="s">
        <v>41</v>
      </c>
      <c r="E886" s="33" t="s">
        <v>95</v>
      </c>
      <c r="F886" s="33">
        <v>1000</v>
      </c>
      <c r="G886" s="33" t="s">
        <v>29</v>
      </c>
      <c r="H886" s="33">
        <v>4000</v>
      </c>
      <c r="I886" s="33">
        <f t="shared" si="264"/>
        <v>4000000</v>
      </c>
      <c r="J886" s="82" t="s">
        <v>43</v>
      </c>
      <c r="K886" s="33" t="s">
        <v>1339</v>
      </c>
      <c r="L886" s="9">
        <f t="shared" ref="L886:L903" si="283">M886+N886</f>
        <v>0</v>
      </c>
      <c r="M886" s="9"/>
      <c r="N886" s="9"/>
      <c r="O886" s="9">
        <f t="shared" ref="O886:O903" si="284">P886+Q886</f>
        <v>0</v>
      </c>
      <c r="P886" s="9"/>
      <c r="Q886" s="9"/>
      <c r="R886" s="9">
        <f t="shared" ref="R886:R903" si="285">S886+T886</f>
        <v>0</v>
      </c>
      <c r="S886" s="9"/>
      <c r="T886" s="9"/>
      <c r="U886" s="9">
        <f t="shared" ref="U886:U903" si="286">V886+W886</f>
        <v>0</v>
      </c>
      <c r="V886" s="9"/>
      <c r="W886" s="9"/>
      <c r="X886" s="9">
        <f t="shared" ref="X886:X903" si="287">Y886+Z886</f>
        <v>0</v>
      </c>
      <c r="Y886" s="9"/>
      <c r="Z886" s="9"/>
      <c r="AA886" s="10">
        <f t="shared" ref="AA886:AA903" si="288">C886+I886-L886-O886-U886-X886-R886</f>
        <v>4000000</v>
      </c>
      <c r="AB886" s="11"/>
    </row>
    <row r="887" spans="1:28" ht="15.75" x14ac:dyDescent="0.25">
      <c r="A887" s="39">
        <v>46018</v>
      </c>
      <c r="B887" s="33" t="s">
        <v>231</v>
      </c>
      <c r="C887" s="33"/>
      <c r="D887" s="35"/>
      <c r="E887" s="33" t="s">
        <v>143</v>
      </c>
      <c r="F887" s="33">
        <v>29</v>
      </c>
      <c r="G887" s="33" t="s">
        <v>51</v>
      </c>
      <c r="H887" s="33"/>
      <c r="I887" s="33">
        <f t="shared" si="264"/>
        <v>0</v>
      </c>
      <c r="J887" s="83" t="s">
        <v>26</v>
      </c>
      <c r="K887" s="33"/>
      <c r="L887" s="9">
        <f t="shared" si="283"/>
        <v>0</v>
      </c>
      <c r="M887" s="9"/>
      <c r="N887" s="9"/>
      <c r="O887" s="9">
        <f t="shared" si="284"/>
        <v>0</v>
      </c>
      <c r="P887" s="9"/>
      <c r="Q887" s="9"/>
      <c r="R887" s="9">
        <f t="shared" si="285"/>
        <v>0</v>
      </c>
      <c r="S887" s="9"/>
      <c r="T887" s="9"/>
      <c r="U887" s="9">
        <f t="shared" si="286"/>
        <v>0</v>
      </c>
      <c r="V887" s="9"/>
      <c r="W887" s="9"/>
      <c r="X887" s="9">
        <f t="shared" si="287"/>
        <v>0</v>
      </c>
      <c r="Y887" s="9"/>
      <c r="Z887" s="9"/>
      <c r="AA887" s="10">
        <f t="shared" si="288"/>
        <v>0</v>
      </c>
      <c r="AB887" s="11"/>
    </row>
    <row r="888" spans="1:28" ht="15.75" x14ac:dyDescent="0.25">
      <c r="A888" s="39">
        <v>46018</v>
      </c>
      <c r="B888" s="33" t="s">
        <v>231</v>
      </c>
      <c r="C888" s="33"/>
      <c r="D888" s="35"/>
      <c r="E888" s="33" t="s">
        <v>181</v>
      </c>
      <c r="F888" s="33">
        <v>35.200000000000003</v>
      </c>
      <c r="G888" s="33" t="s">
        <v>51</v>
      </c>
      <c r="H888" s="33"/>
      <c r="I888" s="33">
        <f t="shared" si="264"/>
        <v>0</v>
      </c>
      <c r="J888" s="83" t="s">
        <v>26</v>
      </c>
      <c r="K888" s="33"/>
      <c r="L888" s="9">
        <f t="shared" si="283"/>
        <v>0</v>
      </c>
      <c r="M888" s="9"/>
      <c r="N888" s="9"/>
      <c r="O888" s="9">
        <f t="shared" si="284"/>
        <v>0</v>
      </c>
      <c r="P888" s="9"/>
      <c r="Q888" s="9"/>
      <c r="R888" s="9">
        <f t="shared" si="285"/>
        <v>0</v>
      </c>
      <c r="S888" s="9"/>
      <c r="T888" s="9"/>
      <c r="U888" s="9">
        <f t="shared" si="286"/>
        <v>0</v>
      </c>
      <c r="V888" s="9"/>
      <c r="W888" s="9"/>
      <c r="X888" s="9">
        <f t="shared" si="287"/>
        <v>0</v>
      </c>
      <c r="Y888" s="9"/>
      <c r="Z888" s="9"/>
      <c r="AA888" s="10">
        <f t="shared" si="288"/>
        <v>0</v>
      </c>
      <c r="AB888" s="11"/>
    </row>
    <row r="889" spans="1:28" ht="15.75" x14ac:dyDescent="0.25">
      <c r="A889" s="39">
        <v>46018</v>
      </c>
      <c r="B889" s="33" t="s">
        <v>231</v>
      </c>
      <c r="C889" s="33"/>
      <c r="D889" s="35"/>
      <c r="E889" s="33" t="s">
        <v>1114</v>
      </c>
      <c r="F889" s="33">
        <v>53.9</v>
      </c>
      <c r="G889" s="33" t="s">
        <v>51</v>
      </c>
      <c r="H889" s="33"/>
      <c r="I889" s="33">
        <f t="shared" si="264"/>
        <v>0</v>
      </c>
      <c r="J889" s="83" t="s">
        <v>26</v>
      </c>
      <c r="K889" s="33"/>
      <c r="L889" s="9">
        <f t="shared" si="283"/>
        <v>0</v>
      </c>
      <c r="M889" s="9"/>
      <c r="N889" s="9"/>
      <c r="O889" s="9">
        <f t="shared" si="284"/>
        <v>0</v>
      </c>
      <c r="P889" s="9"/>
      <c r="Q889" s="9"/>
      <c r="R889" s="9">
        <f t="shared" si="285"/>
        <v>0</v>
      </c>
      <c r="S889" s="9"/>
      <c r="T889" s="9"/>
      <c r="U889" s="9">
        <f t="shared" si="286"/>
        <v>0</v>
      </c>
      <c r="V889" s="9"/>
      <c r="W889" s="9"/>
      <c r="X889" s="9">
        <f t="shared" si="287"/>
        <v>0</v>
      </c>
      <c r="Y889" s="9"/>
      <c r="Z889" s="9"/>
      <c r="AA889" s="10">
        <f t="shared" si="288"/>
        <v>0</v>
      </c>
      <c r="AB889" s="11"/>
    </row>
    <row r="890" spans="1:28" ht="15.75" x14ac:dyDescent="0.25">
      <c r="A890" s="39">
        <v>46018</v>
      </c>
      <c r="B890" s="33" t="s">
        <v>231</v>
      </c>
      <c r="C890" s="33"/>
      <c r="D890" s="35"/>
      <c r="E890" s="33" t="s">
        <v>632</v>
      </c>
      <c r="F890" s="33">
        <v>26.5</v>
      </c>
      <c r="G890" s="33" t="s">
        <v>51</v>
      </c>
      <c r="H890" s="33"/>
      <c r="I890" s="33">
        <f t="shared" si="264"/>
        <v>0</v>
      </c>
      <c r="J890" s="83" t="s">
        <v>26</v>
      </c>
      <c r="K890" s="33"/>
      <c r="L890" s="9">
        <f t="shared" si="283"/>
        <v>0</v>
      </c>
      <c r="M890" s="9"/>
      <c r="N890" s="9"/>
      <c r="O890" s="9">
        <f t="shared" si="284"/>
        <v>0</v>
      </c>
      <c r="P890" s="9"/>
      <c r="Q890" s="9"/>
      <c r="R890" s="9">
        <f t="shared" si="285"/>
        <v>0</v>
      </c>
      <c r="S890" s="9"/>
      <c r="T890" s="9"/>
      <c r="U890" s="9">
        <f t="shared" si="286"/>
        <v>0</v>
      </c>
      <c r="V890" s="9"/>
      <c r="W890" s="9"/>
      <c r="X890" s="9">
        <f t="shared" si="287"/>
        <v>0</v>
      </c>
      <c r="Y890" s="9"/>
      <c r="Z890" s="9"/>
      <c r="AA890" s="10">
        <f t="shared" si="288"/>
        <v>0</v>
      </c>
      <c r="AB890" s="11"/>
    </row>
    <row r="891" spans="1:28" ht="15.75" x14ac:dyDescent="0.25">
      <c r="A891" s="39">
        <v>46018</v>
      </c>
      <c r="B891" s="33" t="s">
        <v>92</v>
      </c>
      <c r="C891" s="33"/>
      <c r="D891" s="35" t="s">
        <v>31</v>
      </c>
      <c r="E891" s="33" t="s">
        <v>297</v>
      </c>
      <c r="F891" s="33">
        <v>400</v>
      </c>
      <c r="G891" s="33" t="s">
        <v>29</v>
      </c>
      <c r="H891" s="33">
        <v>1800</v>
      </c>
      <c r="I891" s="33">
        <f t="shared" ref="I891:I916" si="289">F891*H891</f>
        <v>720000</v>
      </c>
      <c r="J891" s="37" t="s">
        <v>241</v>
      </c>
      <c r="K891" s="33"/>
      <c r="L891" s="9">
        <f t="shared" si="283"/>
        <v>720000</v>
      </c>
      <c r="M891" s="9">
        <v>720000</v>
      </c>
      <c r="N891" s="9"/>
      <c r="O891" s="9">
        <f t="shared" si="284"/>
        <v>0</v>
      </c>
      <c r="P891" s="9"/>
      <c r="Q891" s="9"/>
      <c r="R891" s="9">
        <f t="shared" si="285"/>
        <v>0</v>
      </c>
      <c r="S891" s="9"/>
      <c r="T891" s="9"/>
      <c r="U891" s="9">
        <f t="shared" si="286"/>
        <v>0</v>
      </c>
      <c r="V891" s="9"/>
      <c r="W891" s="9"/>
      <c r="X891" s="9">
        <f t="shared" si="287"/>
        <v>0</v>
      </c>
      <c r="Y891" s="9"/>
      <c r="Z891" s="9"/>
      <c r="AA891" s="10">
        <f t="shared" si="288"/>
        <v>0</v>
      </c>
      <c r="AB891" s="11">
        <v>46018</v>
      </c>
    </row>
    <row r="892" spans="1:28" ht="15.75" x14ac:dyDescent="0.25">
      <c r="A892" s="39">
        <v>46018</v>
      </c>
      <c r="B892" s="33" t="s">
        <v>48</v>
      </c>
      <c r="C892" s="33"/>
      <c r="D892" s="33" t="s">
        <v>41</v>
      </c>
      <c r="E892" s="33" t="s">
        <v>304</v>
      </c>
      <c r="F892" s="33">
        <v>32.9</v>
      </c>
      <c r="G892" s="33" t="s">
        <v>51</v>
      </c>
      <c r="H892" s="33">
        <v>43000</v>
      </c>
      <c r="I892" s="33">
        <f t="shared" si="289"/>
        <v>1414700</v>
      </c>
      <c r="J892" s="82" t="s">
        <v>38</v>
      </c>
      <c r="K892" s="130" t="s">
        <v>1302</v>
      </c>
      <c r="L892" s="9">
        <f t="shared" si="283"/>
        <v>0</v>
      </c>
      <c r="M892" s="9"/>
      <c r="N892" s="9"/>
      <c r="O892" s="9">
        <f t="shared" si="284"/>
        <v>0</v>
      </c>
      <c r="P892" s="9"/>
      <c r="Q892" s="9"/>
      <c r="R892" s="9">
        <f t="shared" si="285"/>
        <v>0</v>
      </c>
      <c r="S892" s="9"/>
      <c r="T892" s="9"/>
      <c r="U892" s="9">
        <f t="shared" si="286"/>
        <v>0</v>
      </c>
      <c r="V892" s="9"/>
      <c r="W892" s="9"/>
      <c r="X892" s="9">
        <f t="shared" si="287"/>
        <v>0</v>
      </c>
      <c r="Y892" s="9"/>
      <c r="Z892" s="9"/>
      <c r="AA892" s="10">
        <f t="shared" si="288"/>
        <v>1414700</v>
      </c>
      <c r="AB892" s="11"/>
    </row>
    <row r="893" spans="1:28" ht="15.75" x14ac:dyDescent="0.25">
      <c r="A893" s="39">
        <v>46018</v>
      </c>
      <c r="B893" s="33" t="s">
        <v>48</v>
      </c>
      <c r="C893" s="33"/>
      <c r="D893" s="33" t="s">
        <v>41</v>
      </c>
      <c r="E893" s="33" t="s">
        <v>98</v>
      </c>
      <c r="F893" s="33">
        <v>21.9</v>
      </c>
      <c r="G893" s="33" t="s">
        <v>51</v>
      </c>
      <c r="H893" s="33">
        <v>43000</v>
      </c>
      <c r="I893" s="33">
        <f t="shared" si="289"/>
        <v>941699.99999999988</v>
      </c>
      <c r="J893" s="82" t="s">
        <v>38</v>
      </c>
      <c r="K893" s="130" t="s">
        <v>1302</v>
      </c>
      <c r="L893" s="9">
        <f t="shared" si="283"/>
        <v>0</v>
      </c>
      <c r="M893" s="9"/>
      <c r="N893" s="9"/>
      <c r="O893" s="9">
        <f t="shared" si="284"/>
        <v>0</v>
      </c>
      <c r="P893" s="9"/>
      <c r="Q893" s="9"/>
      <c r="R893" s="9">
        <f t="shared" si="285"/>
        <v>0</v>
      </c>
      <c r="S893" s="9"/>
      <c r="T893" s="9"/>
      <c r="U893" s="9">
        <f t="shared" si="286"/>
        <v>0</v>
      </c>
      <c r="V893" s="9"/>
      <c r="W893" s="9"/>
      <c r="X893" s="9">
        <f t="shared" si="287"/>
        <v>0</v>
      </c>
      <c r="Y893" s="9"/>
      <c r="Z893" s="9"/>
      <c r="AA893" s="10">
        <f t="shared" si="288"/>
        <v>941699.99999999988</v>
      </c>
      <c r="AB893" s="11"/>
    </row>
    <row r="894" spans="1:28" ht="15.75" x14ac:dyDescent="0.25">
      <c r="A894" s="39">
        <v>46018</v>
      </c>
      <c r="B894" s="33" t="s">
        <v>48</v>
      </c>
      <c r="C894" s="33"/>
      <c r="D894" s="33" t="s">
        <v>41</v>
      </c>
      <c r="E894" s="33" t="s">
        <v>150</v>
      </c>
      <c r="F894" s="33">
        <v>19</v>
      </c>
      <c r="G894" s="33" t="s">
        <v>51</v>
      </c>
      <c r="H894" s="33">
        <v>43000</v>
      </c>
      <c r="I894" s="33">
        <f t="shared" si="289"/>
        <v>817000</v>
      </c>
      <c r="J894" s="82" t="s">
        <v>38</v>
      </c>
      <c r="K894" s="130" t="s">
        <v>1302</v>
      </c>
      <c r="L894" s="9">
        <f t="shared" si="283"/>
        <v>0</v>
      </c>
      <c r="M894" s="9"/>
      <c r="N894" s="9"/>
      <c r="O894" s="9">
        <f t="shared" si="284"/>
        <v>0</v>
      </c>
      <c r="P894" s="9"/>
      <c r="Q894" s="9"/>
      <c r="R894" s="9">
        <f t="shared" si="285"/>
        <v>0</v>
      </c>
      <c r="S894" s="9"/>
      <c r="T894" s="9"/>
      <c r="U894" s="9">
        <f t="shared" si="286"/>
        <v>0</v>
      </c>
      <c r="V894" s="9"/>
      <c r="W894" s="9"/>
      <c r="X894" s="9">
        <f t="shared" si="287"/>
        <v>0</v>
      </c>
      <c r="Y894" s="9"/>
      <c r="Z894" s="9"/>
      <c r="AA894" s="10">
        <f t="shared" si="288"/>
        <v>817000</v>
      </c>
      <c r="AB894" s="11"/>
    </row>
    <row r="895" spans="1:28" ht="15.75" x14ac:dyDescent="0.25">
      <c r="A895" s="39">
        <v>46018</v>
      </c>
      <c r="B895" s="33" t="s">
        <v>402</v>
      </c>
      <c r="C895" s="33"/>
      <c r="D895" s="33" t="s">
        <v>41</v>
      </c>
      <c r="E895" s="33" t="s">
        <v>235</v>
      </c>
      <c r="F895" s="33">
        <v>2.5</v>
      </c>
      <c r="G895" s="33" t="s">
        <v>51</v>
      </c>
      <c r="H895" s="33">
        <v>90000</v>
      </c>
      <c r="I895" s="33">
        <f t="shared" si="289"/>
        <v>225000</v>
      </c>
      <c r="J895" s="37" t="s">
        <v>241</v>
      </c>
      <c r="K895" s="33"/>
      <c r="L895" s="9">
        <f t="shared" si="283"/>
        <v>225000</v>
      </c>
      <c r="M895" s="9">
        <v>225000</v>
      </c>
      <c r="N895" s="9"/>
      <c r="O895" s="9">
        <f t="shared" si="284"/>
        <v>0</v>
      </c>
      <c r="P895" s="9"/>
      <c r="Q895" s="9"/>
      <c r="R895" s="9">
        <f t="shared" si="285"/>
        <v>0</v>
      </c>
      <c r="S895" s="9"/>
      <c r="T895" s="9"/>
      <c r="U895" s="9">
        <f t="shared" si="286"/>
        <v>0</v>
      </c>
      <c r="V895" s="9"/>
      <c r="W895" s="9"/>
      <c r="X895" s="9">
        <f t="shared" si="287"/>
        <v>0</v>
      </c>
      <c r="Y895" s="9"/>
      <c r="Z895" s="9"/>
      <c r="AA895" s="10">
        <f t="shared" si="288"/>
        <v>0</v>
      </c>
      <c r="AB895" s="11">
        <v>46018</v>
      </c>
    </row>
    <row r="896" spans="1:28" ht="15.75" x14ac:dyDescent="0.25">
      <c r="A896" s="39">
        <v>46018</v>
      </c>
      <c r="B896" s="33" t="s">
        <v>317</v>
      </c>
      <c r="C896" s="33"/>
      <c r="D896" s="33" t="s">
        <v>41</v>
      </c>
      <c r="E896" s="33" t="s">
        <v>1247</v>
      </c>
      <c r="F896" s="33">
        <v>98.9</v>
      </c>
      <c r="G896" s="33" t="s">
        <v>51</v>
      </c>
      <c r="H896" s="33">
        <v>43000</v>
      </c>
      <c r="I896" s="33">
        <f t="shared" si="289"/>
        <v>4252700</v>
      </c>
      <c r="J896" s="37" t="s">
        <v>1218</v>
      </c>
      <c r="K896" s="33"/>
      <c r="L896" s="9">
        <f t="shared" si="283"/>
        <v>0</v>
      </c>
      <c r="M896" s="9"/>
      <c r="N896" s="9"/>
      <c r="O896" s="9">
        <f t="shared" si="284"/>
        <v>0</v>
      </c>
      <c r="P896" s="9"/>
      <c r="Q896" s="9"/>
      <c r="R896" s="9">
        <f t="shared" si="285"/>
        <v>0</v>
      </c>
      <c r="S896" s="9"/>
      <c r="T896" s="9"/>
      <c r="U896" s="9">
        <f t="shared" si="286"/>
        <v>0</v>
      </c>
      <c r="V896" s="9"/>
      <c r="W896" s="9"/>
      <c r="X896" s="9">
        <f t="shared" si="287"/>
        <v>4252700</v>
      </c>
      <c r="Y896" s="9">
        <v>4252700</v>
      </c>
      <c r="Z896" s="9"/>
      <c r="AA896" s="10">
        <f t="shared" si="288"/>
        <v>0</v>
      </c>
      <c r="AB896" s="11">
        <v>46018</v>
      </c>
    </row>
    <row r="897" spans="1:28" ht="15.75" x14ac:dyDescent="0.25">
      <c r="A897" s="39">
        <v>46018</v>
      </c>
      <c r="B897" s="35" t="s">
        <v>35</v>
      </c>
      <c r="C897" s="35"/>
      <c r="D897" s="33" t="s">
        <v>41</v>
      </c>
      <c r="E897" s="35" t="s">
        <v>166</v>
      </c>
      <c r="F897" s="35">
        <v>1</v>
      </c>
      <c r="G897" s="35" t="s">
        <v>23</v>
      </c>
      <c r="H897" s="35">
        <v>400000</v>
      </c>
      <c r="I897" s="33">
        <f t="shared" si="289"/>
        <v>400000</v>
      </c>
      <c r="J897" s="37" t="s">
        <v>241</v>
      </c>
      <c r="K897" s="35"/>
      <c r="L897" s="9">
        <f t="shared" si="283"/>
        <v>0</v>
      </c>
      <c r="M897" s="9"/>
      <c r="N897" s="9"/>
      <c r="O897" s="9">
        <f t="shared" si="284"/>
        <v>0</v>
      </c>
      <c r="P897" s="9"/>
      <c r="Q897" s="9"/>
      <c r="R897" s="9">
        <f t="shared" si="285"/>
        <v>0</v>
      </c>
      <c r="S897" s="9"/>
      <c r="T897" s="9"/>
      <c r="U897" s="9">
        <f t="shared" si="286"/>
        <v>400000</v>
      </c>
      <c r="V897" s="9">
        <v>400000</v>
      </c>
      <c r="W897" s="9"/>
      <c r="X897" s="9">
        <f t="shared" si="287"/>
        <v>0</v>
      </c>
      <c r="Y897" s="9"/>
      <c r="Z897" s="9"/>
      <c r="AA897" s="10">
        <f t="shared" si="288"/>
        <v>0</v>
      </c>
      <c r="AB897" s="11">
        <v>46018</v>
      </c>
    </row>
    <row r="898" spans="1:28" ht="15.75" x14ac:dyDescent="0.25">
      <c r="A898" s="39">
        <v>46018</v>
      </c>
      <c r="B898" s="35" t="s">
        <v>1345</v>
      </c>
      <c r="C898" s="35"/>
      <c r="D898" s="35" t="s">
        <v>31</v>
      </c>
      <c r="E898" s="35" t="s">
        <v>175</v>
      </c>
      <c r="F898" s="35">
        <v>200</v>
      </c>
      <c r="G898" s="35" t="s">
        <v>25</v>
      </c>
      <c r="H898" s="35">
        <v>1700</v>
      </c>
      <c r="I898" s="33">
        <f t="shared" si="289"/>
        <v>340000</v>
      </c>
      <c r="J898" s="37" t="s">
        <v>241</v>
      </c>
      <c r="K898" s="35"/>
      <c r="L898" s="9">
        <f t="shared" si="283"/>
        <v>0</v>
      </c>
      <c r="M898" s="9"/>
      <c r="N898" s="9"/>
      <c r="O898" s="9">
        <f t="shared" si="284"/>
        <v>0</v>
      </c>
      <c r="P898" s="9"/>
      <c r="Q898" s="9"/>
      <c r="R898" s="9">
        <f t="shared" si="285"/>
        <v>0</v>
      </c>
      <c r="S898" s="9"/>
      <c r="T898" s="9"/>
      <c r="U898" s="9">
        <f t="shared" si="286"/>
        <v>340000</v>
      </c>
      <c r="V898" s="9">
        <v>340000</v>
      </c>
      <c r="W898" s="9"/>
      <c r="X898" s="9">
        <f t="shared" si="287"/>
        <v>0</v>
      </c>
      <c r="Y898" s="9"/>
      <c r="Z898" s="9"/>
      <c r="AA898" s="10">
        <f t="shared" si="288"/>
        <v>0</v>
      </c>
      <c r="AB898" s="11">
        <v>46018</v>
      </c>
    </row>
    <row r="899" spans="1:28" ht="15.75" x14ac:dyDescent="0.25">
      <c r="A899" s="39">
        <v>46018</v>
      </c>
      <c r="B899" s="33" t="s">
        <v>105</v>
      </c>
      <c r="C899" s="33"/>
      <c r="D899" s="33" t="s">
        <v>41</v>
      </c>
      <c r="E899" s="33" t="s">
        <v>122</v>
      </c>
      <c r="F899" s="33">
        <v>10</v>
      </c>
      <c r="G899" s="33" t="s">
        <v>51</v>
      </c>
      <c r="H899" s="33">
        <v>70000</v>
      </c>
      <c r="I899" s="33">
        <f t="shared" si="289"/>
        <v>700000</v>
      </c>
      <c r="J899" s="37" t="s">
        <v>241</v>
      </c>
      <c r="K899" s="33" t="s">
        <v>1302</v>
      </c>
      <c r="L899" s="9">
        <f t="shared" si="283"/>
        <v>0</v>
      </c>
      <c r="M899" s="9"/>
      <c r="N899" s="9"/>
      <c r="O899" s="9">
        <f t="shared" si="284"/>
        <v>0</v>
      </c>
      <c r="P899" s="9"/>
      <c r="Q899" s="9"/>
      <c r="R899" s="9">
        <f t="shared" si="285"/>
        <v>0</v>
      </c>
      <c r="S899" s="9"/>
      <c r="T899" s="9"/>
      <c r="U899" s="9">
        <f t="shared" si="286"/>
        <v>700000</v>
      </c>
      <c r="V899" s="9">
        <v>700000</v>
      </c>
      <c r="W899" s="9"/>
      <c r="X899" s="9">
        <f t="shared" si="287"/>
        <v>0</v>
      </c>
      <c r="Y899" s="9"/>
      <c r="Z899" s="9"/>
      <c r="AA899" s="10">
        <f t="shared" si="288"/>
        <v>0</v>
      </c>
      <c r="AB899" s="11">
        <v>46020</v>
      </c>
    </row>
    <row r="900" spans="1:28" ht="15.75" x14ac:dyDescent="0.25">
      <c r="A900" s="32">
        <v>46018</v>
      </c>
      <c r="B900" s="33" t="s">
        <v>253</v>
      </c>
      <c r="C900" s="33"/>
      <c r="D900" s="33" t="s">
        <v>41</v>
      </c>
      <c r="E900" s="33" t="s">
        <v>130</v>
      </c>
      <c r="F900" s="33">
        <v>10</v>
      </c>
      <c r="G900" s="33" t="s">
        <v>51</v>
      </c>
      <c r="H900" s="33">
        <v>50000</v>
      </c>
      <c r="I900" s="33">
        <f t="shared" si="289"/>
        <v>500000</v>
      </c>
      <c r="J900" s="37" t="s">
        <v>240</v>
      </c>
      <c r="K900" s="33" t="s">
        <v>1302</v>
      </c>
      <c r="L900" s="9">
        <f t="shared" si="283"/>
        <v>0</v>
      </c>
      <c r="M900" s="9"/>
      <c r="N900" s="9"/>
      <c r="O900" s="9">
        <f t="shared" si="284"/>
        <v>500000</v>
      </c>
      <c r="P900" s="9">
        <v>500000</v>
      </c>
      <c r="Q900" s="9"/>
      <c r="R900" s="9">
        <f t="shared" si="285"/>
        <v>0</v>
      </c>
      <c r="S900" s="9"/>
      <c r="T900" s="9"/>
      <c r="U900" s="9">
        <f t="shared" si="286"/>
        <v>0</v>
      </c>
      <c r="V900" s="9"/>
      <c r="W900" s="9"/>
      <c r="X900" s="9">
        <f t="shared" si="287"/>
        <v>0</v>
      </c>
      <c r="Y900" s="9"/>
      <c r="Z900" s="9"/>
      <c r="AA900" s="10">
        <f t="shared" si="288"/>
        <v>0</v>
      </c>
      <c r="AB900" s="11">
        <v>46020</v>
      </c>
    </row>
    <row r="901" spans="1:28" ht="15.75" x14ac:dyDescent="0.25">
      <c r="A901" s="39">
        <v>46018</v>
      </c>
      <c r="B901" s="33" t="s">
        <v>380</v>
      </c>
      <c r="C901" s="33"/>
      <c r="D901" s="33" t="s">
        <v>31</v>
      </c>
      <c r="E901" s="33" t="s">
        <v>102</v>
      </c>
      <c r="F901" s="33">
        <v>24</v>
      </c>
      <c r="G901" s="33" t="s">
        <v>74</v>
      </c>
      <c r="H901" s="33">
        <v>65000</v>
      </c>
      <c r="I901" s="33">
        <f t="shared" si="289"/>
        <v>1560000</v>
      </c>
      <c r="J901" s="37" t="s">
        <v>240</v>
      </c>
      <c r="K901" s="33"/>
      <c r="L901" s="9">
        <f t="shared" si="283"/>
        <v>0</v>
      </c>
      <c r="M901" s="9"/>
      <c r="N901" s="9"/>
      <c r="O901" s="9">
        <f t="shared" si="284"/>
        <v>1560000</v>
      </c>
      <c r="P901" s="9">
        <v>1560000</v>
      </c>
      <c r="Q901" s="9"/>
      <c r="R901" s="9">
        <f t="shared" si="285"/>
        <v>0</v>
      </c>
      <c r="S901" s="9"/>
      <c r="T901" s="9"/>
      <c r="U901" s="9">
        <f t="shared" si="286"/>
        <v>0</v>
      </c>
      <c r="V901" s="9"/>
      <c r="W901" s="9"/>
      <c r="X901" s="9">
        <f t="shared" si="287"/>
        <v>0</v>
      </c>
      <c r="Y901" s="9"/>
      <c r="Z901" s="9"/>
      <c r="AA901" s="10">
        <f t="shared" si="288"/>
        <v>0</v>
      </c>
      <c r="AB901" s="11">
        <v>46017</v>
      </c>
    </row>
    <row r="902" spans="1:28" ht="15.75" x14ac:dyDescent="0.25">
      <c r="A902" s="39">
        <v>46018</v>
      </c>
      <c r="B902" s="33" t="s">
        <v>380</v>
      </c>
      <c r="C902" s="33"/>
      <c r="D902" s="33" t="s">
        <v>31</v>
      </c>
      <c r="E902" s="33" t="s">
        <v>480</v>
      </c>
      <c r="F902" s="33">
        <v>10</v>
      </c>
      <c r="G902" s="33" t="s">
        <v>51</v>
      </c>
      <c r="H902" s="33">
        <v>25000</v>
      </c>
      <c r="I902" s="33">
        <f t="shared" si="289"/>
        <v>250000</v>
      </c>
      <c r="J902" s="37" t="s">
        <v>240</v>
      </c>
      <c r="K902" s="33"/>
      <c r="L902" s="9">
        <f t="shared" si="283"/>
        <v>0</v>
      </c>
      <c r="M902" s="9"/>
      <c r="N902" s="9"/>
      <c r="O902" s="9">
        <f t="shared" si="284"/>
        <v>250000</v>
      </c>
      <c r="P902" s="9">
        <v>250000</v>
      </c>
      <c r="Q902" s="9"/>
      <c r="R902" s="9">
        <f t="shared" si="285"/>
        <v>0</v>
      </c>
      <c r="S902" s="9"/>
      <c r="T902" s="9"/>
      <c r="U902" s="9">
        <f t="shared" si="286"/>
        <v>0</v>
      </c>
      <c r="V902" s="9"/>
      <c r="W902" s="9"/>
      <c r="X902" s="9">
        <f t="shared" si="287"/>
        <v>0</v>
      </c>
      <c r="Y902" s="9"/>
      <c r="Z902" s="9"/>
      <c r="AA902" s="10">
        <f t="shared" si="288"/>
        <v>0</v>
      </c>
      <c r="AB902" s="11">
        <v>46017</v>
      </c>
    </row>
    <row r="903" spans="1:28" ht="16.5" thickBot="1" x14ac:dyDescent="0.3">
      <c r="A903" s="61">
        <v>46018</v>
      </c>
      <c r="B903" s="62" t="s">
        <v>380</v>
      </c>
      <c r="C903" s="62"/>
      <c r="D903" s="62" t="s">
        <v>31</v>
      </c>
      <c r="E903" s="62" t="s">
        <v>122</v>
      </c>
      <c r="F903" s="62">
        <v>3</v>
      </c>
      <c r="G903" s="62" t="s">
        <v>51</v>
      </c>
      <c r="H903" s="62">
        <v>70000</v>
      </c>
      <c r="I903" s="62">
        <f t="shared" si="289"/>
        <v>210000</v>
      </c>
      <c r="J903" s="63" t="s">
        <v>240</v>
      </c>
      <c r="K903" s="62"/>
      <c r="L903" s="97">
        <f t="shared" si="283"/>
        <v>0</v>
      </c>
      <c r="M903" s="97"/>
      <c r="N903" s="97"/>
      <c r="O903" s="97">
        <f t="shared" si="284"/>
        <v>210000</v>
      </c>
      <c r="P903" s="97">
        <v>210000</v>
      </c>
      <c r="Q903" s="97"/>
      <c r="R903" s="97">
        <f t="shared" si="285"/>
        <v>0</v>
      </c>
      <c r="S903" s="97"/>
      <c r="T903" s="97"/>
      <c r="U903" s="97">
        <f t="shared" si="286"/>
        <v>0</v>
      </c>
      <c r="V903" s="97"/>
      <c r="W903" s="97"/>
      <c r="X903" s="97">
        <f t="shared" si="287"/>
        <v>0</v>
      </c>
      <c r="Y903" s="97"/>
      <c r="Z903" s="97"/>
      <c r="AA903" s="98">
        <f t="shared" si="288"/>
        <v>0</v>
      </c>
      <c r="AB903" s="99">
        <v>46017</v>
      </c>
    </row>
    <row r="904" spans="1:28" ht="15.75" x14ac:dyDescent="0.25">
      <c r="A904" s="39">
        <v>46020</v>
      </c>
      <c r="B904" s="35" t="s">
        <v>1096</v>
      </c>
      <c r="C904" s="35"/>
      <c r="D904" s="35" t="s">
        <v>1069</v>
      </c>
      <c r="E904" s="35" t="s">
        <v>45</v>
      </c>
      <c r="F904" s="35">
        <v>13</v>
      </c>
      <c r="G904" s="35" t="s">
        <v>51</v>
      </c>
      <c r="H904" s="35">
        <v>155000</v>
      </c>
      <c r="I904" s="128">
        <f t="shared" si="289"/>
        <v>2015000</v>
      </c>
      <c r="J904" s="41" t="s">
        <v>241</v>
      </c>
      <c r="K904" s="35"/>
      <c r="L904" s="120">
        <f t="shared" ref="L904" si="290">M904+N904</f>
        <v>0</v>
      </c>
      <c r="M904" s="120"/>
      <c r="N904" s="120"/>
      <c r="O904" s="120">
        <f t="shared" ref="O904" si="291">P904+Q904</f>
        <v>0</v>
      </c>
      <c r="P904" s="120"/>
      <c r="Q904" s="120"/>
      <c r="R904" s="120">
        <f t="shared" ref="R904" si="292">S904+T904</f>
        <v>0</v>
      </c>
      <c r="S904" s="120"/>
      <c r="T904" s="120"/>
      <c r="U904" s="120">
        <f t="shared" ref="U904" si="293">V904+W904</f>
        <v>2015000</v>
      </c>
      <c r="V904" s="120">
        <v>2015000</v>
      </c>
      <c r="W904" s="120"/>
      <c r="X904" s="120">
        <f t="shared" ref="X904" si="294">Y904+Z904</f>
        <v>0</v>
      </c>
      <c r="Y904" s="120"/>
      <c r="Z904" s="120"/>
      <c r="AA904" s="121">
        <f t="shared" ref="AA904" si="295">C904+I904-L904-O904-U904-X904-R904</f>
        <v>0</v>
      </c>
      <c r="AB904" s="122">
        <v>45993</v>
      </c>
    </row>
    <row r="905" spans="1:28" ht="15.75" x14ac:dyDescent="0.25">
      <c r="A905" s="39">
        <v>46020</v>
      </c>
      <c r="B905" s="33" t="s">
        <v>271</v>
      </c>
      <c r="C905" s="33"/>
      <c r="D905" s="33" t="s">
        <v>1325</v>
      </c>
      <c r="E905" s="33" t="s">
        <v>175</v>
      </c>
      <c r="F905" s="33">
        <v>100</v>
      </c>
      <c r="G905" s="33" t="s">
        <v>25</v>
      </c>
      <c r="H905" s="33">
        <v>1700</v>
      </c>
      <c r="I905" s="33">
        <f t="shared" si="289"/>
        <v>170000</v>
      </c>
      <c r="J905" s="37" t="s">
        <v>241</v>
      </c>
      <c r="K905" s="33"/>
      <c r="L905" s="9">
        <f t="shared" ref="L905:L916" si="296">M905+N905</f>
        <v>0</v>
      </c>
      <c r="M905" s="9"/>
      <c r="N905" s="9"/>
      <c r="O905" s="9">
        <f t="shared" ref="O905:O916" si="297">P905+Q905</f>
        <v>0</v>
      </c>
      <c r="P905" s="9"/>
      <c r="Q905" s="9"/>
      <c r="R905" s="9">
        <f t="shared" ref="R905:R916" si="298">S905+T905</f>
        <v>0</v>
      </c>
      <c r="S905" s="9"/>
      <c r="T905" s="9"/>
      <c r="U905" s="9">
        <f t="shared" ref="U905:U916" si="299">V905+W905</f>
        <v>170000</v>
      </c>
      <c r="V905" s="9">
        <v>170000</v>
      </c>
      <c r="W905" s="9"/>
      <c r="X905" s="9">
        <f t="shared" ref="X905:X916" si="300">Y905+Z905</f>
        <v>0</v>
      </c>
      <c r="Y905" s="9"/>
      <c r="Z905" s="9"/>
      <c r="AA905" s="10">
        <f t="shared" ref="AA905:AA916" si="301">C905+I905-L905-O905-U905-X905-R905</f>
        <v>0</v>
      </c>
      <c r="AB905" s="11">
        <v>46020</v>
      </c>
    </row>
    <row r="906" spans="1:28" ht="15.75" x14ac:dyDescent="0.25">
      <c r="A906" s="39">
        <v>46020</v>
      </c>
      <c r="B906" s="33" t="s">
        <v>393</v>
      </c>
      <c r="C906" s="33"/>
      <c r="D906" s="33" t="s">
        <v>1325</v>
      </c>
      <c r="E906" s="33" t="s">
        <v>123</v>
      </c>
      <c r="F906" s="33">
        <v>2.5</v>
      </c>
      <c r="G906" s="33" t="s">
        <v>51</v>
      </c>
      <c r="H906" s="33">
        <v>100000</v>
      </c>
      <c r="I906" s="33">
        <f t="shared" si="289"/>
        <v>250000</v>
      </c>
      <c r="J906" s="82" t="s">
        <v>38</v>
      </c>
      <c r="K906" s="33" t="s">
        <v>1354</v>
      </c>
      <c r="L906" s="9">
        <f t="shared" si="296"/>
        <v>0</v>
      </c>
      <c r="M906" s="9"/>
      <c r="N906" s="9"/>
      <c r="O906" s="9">
        <f t="shared" si="297"/>
        <v>0</v>
      </c>
      <c r="P906" s="9"/>
      <c r="Q906" s="9"/>
      <c r="R906" s="9">
        <f t="shared" si="298"/>
        <v>0</v>
      </c>
      <c r="S906" s="9"/>
      <c r="T906" s="9"/>
      <c r="U906" s="9">
        <f t="shared" si="299"/>
        <v>0</v>
      </c>
      <c r="V906" s="9"/>
      <c r="W906" s="9"/>
      <c r="X906" s="9">
        <f t="shared" si="300"/>
        <v>0</v>
      </c>
      <c r="Y906" s="9"/>
      <c r="Z906" s="9"/>
      <c r="AA906" s="10">
        <f t="shared" si="301"/>
        <v>250000</v>
      </c>
      <c r="AB906" s="11"/>
    </row>
    <row r="907" spans="1:28" ht="15.75" x14ac:dyDescent="0.25">
      <c r="A907" s="39">
        <v>46020</v>
      </c>
      <c r="B907" s="33" t="s">
        <v>348</v>
      </c>
      <c r="C907" s="33"/>
      <c r="D907" s="33" t="s">
        <v>1326</v>
      </c>
      <c r="E907" s="33" t="s">
        <v>102</v>
      </c>
      <c r="F907" s="33">
        <v>24</v>
      </c>
      <c r="G907" s="33" t="s">
        <v>74</v>
      </c>
      <c r="H907" s="33">
        <v>65000</v>
      </c>
      <c r="I907" s="33">
        <f t="shared" si="289"/>
        <v>1560000</v>
      </c>
      <c r="J907" s="37" t="s">
        <v>240</v>
      </c>
      <c r="K907" s="33"/>
      <c r="L907" s="9">
        <f t="shared" si="296"/>
        <v>0</v>
      </c>
      <c r="M907" s="9"/>
      <c r="N907" s="9"/>
      <c r="O907" s="9">
        <f t="shared" si="297"/>
        <v>1560000</v>
      </c>
      <c r="P907" s="9">
        <v>1560000</v>
      </c>
      <c r="Q907" s="9"/>
      <c r="R907" s="9">
        <f t="shared" si="298"/>
        <v>0</v>
      </c>
      <c r="S907" s="9"/>
      <c r="T907" s="9"/>
      <c r="U907" s="9">
        <f t="shared" si="299"/>
        <v>0</v>
      </c>
      <c r="V907" s="9"/>
      <c r="W907" s="9"/>
      <c r="X907" s="9">
        <f t="shared" si="300"/>
        <v>0</v>
      </c>
      <c r="Y907" s="9"/>
      <c r="Z907" s="9"/>
      <c r="AA907" s="10">
        <f t="shared" si="301"/>
        <v>0</v>
      </c>
      <c r="AB907" s="11">
        <v>46017</v>
      </c>
    </row>
    <row r="908" spans="1:28" ht="15.75" x14ac:dyDescent="0.25">
      <c r="A908" s="39">
        <v>46020</v>
      </c>
      <c r="B908" s="33" t="s">
        <v>489</v>
      </c>
      <c r="C908" s="33"/>
      <c r="D908" s="33" t="s">
        <v>1326</v>
      </c>
      <c r="E908" s="33" t="s">
        <v>175</v>
      </c>
      <c r="F908" s="33">
        <v>300</v>
      </c>
      <c r="G908" s="33" t="s">
        <v>25</v>
      </c>
      <c r="H908" s="33">
        <v>1700</v>
      </c>
      <c r="I908" s="33">
        <f t="shared" si="289"/>
        <v>510000</v>
      </c>
      <c r="J908" s="37" t="s">
        <v>240</v>
      </c>
      <c r="K908" s="33"/>
      <c r="L908" s="9">
        <f t="shared" si="296"/>
        <v>0</v>
      </c>
      <c r="M908" s="9"/>
      <c r="N908" s="9"/>
      <c r="O908" s="9">
        <f t="shared" si="297"/>
        <v>510000</v>
      </c>
      <c r="P908" s="9">
        <v>510000</v>
      </c>
      <c r="Q908" s="9"/>
      <c r="R908" s="9">
        <f t="shared" si="298"/>
        <v>0</v>
      </c>
      <c r="S908" s="9"/>
      <c r="T908" s="9"/>
      <c r="U908" s="9">
        <f t="shared" si="299"/>
        <v>0</v>
      </c>
      <c r="V908" s="9"/>
      <c r="W908" s="9"/>
      <c r="X908" s="9">
        <f t="shared" si="300"/>
        <v>0</v>
      </c>
      <c r="Y908" s="9"/>
      <c r="Z908" s="9"/>
      <c r="AA908" s="10">
        <f t="shared" si="301"/>
        <v>0</v>
      </c>
      <c r="AB908" s="11">
        <v>46016</v>
      </c>
    </row>
    <row r="909" spans="1:28" ht="15.75" x14ac:dyDescent="0.25">
      <c r="A909" s="39">
        <v>46020</v>
      </c>
      <c r="B909" s="33" t="s">
        <v>930</v>
      </c>
      <c r="C909" s="33"/>
      <c r="D909" s="33" t="s">
        <v>1326</v>
      </c>
      <c r="E909" s="33" t="s">
        <v>228</v>
      </c>
      <c r="F909" s="33">
        <v>5</v>
      </c>
      <c r="G909" s="33" t="s">
        <v>138</v>
      </c>
      <c r="H909" s="33">
        <v>900000</v>
      </c>
      <c r="I909" s="33">
        <f t="shared" si="289"/>
        <v>4500000</v>
      </c>
      <c r="J909" s="37" t="s">
        <v>240</v>
      </c>
      <c r="K909" s="33"/>
      <c r="L909" s="9">
        <f t="shared" si="296"/>
        <v>0</v>
      </c>
      <c r="M909" s="9"/>
      <c r="N909" s="9"/>
      <c r="O909" s="9">
        <f t="shared" si="297"/>
        <v>4500000</v>
      </c>
      <c r="P909" s="9">
        <v>4500000</v>
      </c>
      <c r="Q909" s="9"/>
      <c r="R909" s="9">
        <f t="shared" si="298"/>
        <v>0</v>
      </c>
      <c r="S909" s="9"/>
      <c r="T909" s="9"/>
      <c r="U909" s="9">
        <f t="shared" si="299"/>
        <v>0</v>
      </c>
      <c r="V909" s="9"/>
      <c r="W909" s="9"/>
      <c r="X909" s="9">
        <f t="shared" si="300"/>
        <v>0</v>
      </c>
      <c r="Y909" s="9"/>
      <c r="Z909" s="9"/>
      <c r="AA909" s="10">
        <f t="shared" si="301"/>
        <v>0</v>
      </c>
      <c r="AB909" s="11">
        <v>46020</v>
      </c>
    </row>
    <row r="910" spans="1:28" ht="15.75" x14ac:dyDescent="0.25">
      <c r="A910" s="39">
        <v>46020</v>
      </c>
      <c r="B910" s="33" t="s">
        <v>1159</v>
      </c>
      <c r="C910" s="33"/>
      <c r="D910" s="33" t="s">
        <v>1326</v>
      </c>
      <c r="E910" s="33" t="s">
        <v>137</v>
      </c>
      <c r="F910" s="33">
        <v>3</v>
      </c>
      <c r="G910" s="33" t="s">
        <v>138</v>
      </c>
      <c r="H910" s="33">
        <v>900000</v>
      </c>
      <c r="I910" s="33">
        <f t="shared" si="289"/>
        <v>2700000</v>
      </c>
      <c r="J910" s="37" t="s">
        <v>240</v>
      </c>
      <c r="K910" s="33"/>
      <c r="L910" s="9">
        <f t="shared" si="296"/>
        <v>0</v>
      </c>
      <c r="M910" s="9"/>
      <c r="N910" s="9"/>
      <c r="O910" s="9">
        <f t="shared" si="297"/>
        <v>2700000</v>
      </c>
      <c r="P910" s="9">
        <v>2700000</v>
      </c>
      <c r="Q910" s="9"/>
      <c r="R910" s="9">
        <f t="shared" si="298"/>
        <v>0</v>
      </c>
      <c r="S910" s="9"/>
      <c r="T910" s="9"/>
      <c r="U910" s="9">
        <f t="shared" si="299"/>
        <v>0</v>
      </c>
      <c r="V910" s="9"/>
      <c r="W910" s="9"/>
      <c r="X910" s="9">
        <f t="shared" si="300"/>
        <v>0</v>
      </c>
      <c r="Y910" s="9"/>
      <c r="Z910" s="9"/>
      <c r="AA910" s="10">
        <f t="shared" si="301"/>
        <v>0</v>
      </c>
      <c r="AB910" s="11">
        <v>46020</v>
      </c>
    </row>
    <row r="911" spans="1:28" ht="15.75" x14ac:dyDescent="0.25">
      <c r="A911" s="39">
        <v>46020</v>
      </c>
      <c r="B911" s="33" t="s">
        <v>1159</v>
      </c>
      <c r="C911" s="33"/>
      <c r="D911" s="33" t="s">
        <v>1326</v>
      </c>
      <c r="E911" s="33" t="s">
        <v>299</v>
      </c>
      <c r="F911" s="33">
        <v>3</v>
      </c>
      <c r="G911" s="33" t="s">
        <v>138</v>
      </c>
      <c r="H911" s="33">
        <v>900000</v>
      </c>
      <c r="I911" s="33">
        <f t="shared" si="289"/>
        <v>2700000</v>
      </c>
      <c r="J911" s="37" t="s">
        <v>240</v>
      </c>
      <c r="K911" s="33"/>
      <c r="L911" s="9">
        <f t="shared" si="296"/>
        <v>0</v>
      </c>
      <c r="M911" s="9"/>
      <c r="N911" s="9"/>
      <c r="O911" s="9">
        <f t="shared" si="297"/>
        <v>2700000</v>
      </c>
      <c r="P911" s="9">
        <v>2700000</v>
      </c>
      <c r="Q911" s="9"/>
      <c r="R911" s="9">
        <f t="shared" si="298"/>
        <v>0</v>
      </c>
      <c r="S911" s="9"/>
      <c r="T911" s="9"/>
      <c r="U911" s="9">
        <f t="shared" si="299"/>
        <v>0</v>
      </c>
      <c r="V911" s="9"/>
      <c r="W911" s="9"/>
      <c r="X911" s="9">
        <f t="shared" si="300"/>
        <v>0</v>
      </c>
      <c r="Y911" s="9"/>
      <c r="Z911" s="9"/>
      <c r="AA911" s="10">
        <f t="shared" si="301"/>
        <v>0</v>
      </c>
      <c r="AB911" s="11">
        <v>46020</v>
      </c>
    </row>
    <row r="912" spans="1:28" ht="15.75" x14ac:dyDescent="0.25">
      <c r="A912" s="32">
        <v>46020</v>
      </c>
      <c r="B912" s="33" t="s">
        <v>478</v>
      </c>
      <c r="C912" s="33"/>
      <c r="D912" s="33" t="s">
        <v>31</v>
      </c>
      <c r="E912" s="33" t="s">
        <v>407</v>
      </c>
      <c r="F912" s="33">
        <v>1</v>
      </c>
      <c r="G912" s="33" t="s">
        <v>33</v>
      </c>
      <c r="H912" s="33">
        <v>300000</v>
      </c>
      <c r="I912" s="33">
        <f t="shared" si="289"/>
        <v>300000</v>
      </c>
      <c r="J912" s="82" t="s">
        <v>38</v>
      </c>
      <c r="K912" s="33" t="s">
        <v>1317</v>
      </c>
      <c r="L912" s="9">
        <f t="shared" si="296"/>
        <v>0</v>
      </c>
      <c r="M912" s="9"/>
      <c r="N912" s="9"/>
      <c r="O912" s="9">
        <f t="shared" si="297"/>
        <v>0</v>
      </c>
      <c r="P912" s="9"/>
      <c r="Q912" s="9"/>
      <c r="R912" s="9">
        <f t="shared" si="298"/>
        <v>0</v>
      </c>
      <c r="S912" s="9"/>
      <c r="T912" s="9"/>
      <c r="U912" s="9">
        <f t="shared" si="299"/>
        <v>0</v>
      </c>
      <c r="V912" s="9"/>
      <c r="W912" s="9"/>
      <c r="X912" s="9">
        <f t="shared" si="300"/>
        <v>0</v>
      </c>
      <c r="Y912" s="9"/>
      <c r="Z912" s="9"/>
      <c r="AA912" s="10">
        <f t="shared" si="301"/>
        <v>300000</v>
      </c>
      <c r="AB912" s="11"/>
    </row>
    <row r="913" spans="1:28" ht="15.75" x14ac:dyDescent="0.25">
      <c r="A913" s="39">
        <v>46020</v>
      </c>
      <c r="B913" s="33" t="s">
        <v>1286</v>
      </c>
      <c r="C913" s="33"/>
      <c r="D913" s="33" t="s">
        <v>1325</v>
      </c>
      <c r="E913" s="33" t="s">
        <v>175</v>
      </c>
      <c r="F913" s="33">
        <v>1500</v>
      </c>
      <c r="G913" s="33" t="s">
        <v>29</v>
      </c>
      <c r="H913" s="33">
        <v>1600</v>
      </c>
      <c r="I913" s="33">
        <f t="shared" si="289"/>
        <v>2400000</v>
      </c>
      <c r="J913" s="37" t="s">
        <v>240</v>
      </c>
      <c r="K913" s="33"/>
      <c r="L913" s="9">
        <f t="shared" si="296"/>
        <v>0</v>
      </c>
      <c r="M913" s="9"/>
      <c r="N913" s="9"/>
      <c r="O913" s="9">
        <f t="shared" si="297"/>
        <v>2400000</v>
      </c>
      <c r="P913" s="9">
        <v>2400000</v>
      </c>
      <c r="Q913" s="9"/>
      <c r="R913" s="9">
        <f t="shared" si="298"/>
        <v>0</v>
      </c>
      <c r="S913" s="9"/>
      <c r="T913" s="9"/>
      <c r="U913" s="9">
        <f t="shared" si="299"/>
        <v>0</v>
      </c>
      <c r="V913" s="9"/>
      <c r="W913" s="9"/>
      <c r="X913" s="9">
        <f t="shared" si="300"/>
        <v>0</v>
      </c>
      <c r="Y913" s="9"/>
      <c r="Z913" s="9"/>
      <c r="AA913" s="10">
        <f t="shared" si="301"/>
        <v>0</v>
      </c>
      <c r="AB913" s="11">
        <v>46020</v>
      </c>
    </row>
    <row r="914" spans="1:28" ht="15.75" x14ac:dyDescent="0.25">
      <c r="A914" s="39">
        <v>46020</v>
      </c>
      <c r="B914" s="33" t="s">
        <v>332</v>
      </c>
      <c r="C914" s="33"/>
      <c r="D914" s="33" t="s">
        <v>1325</v>
      </c>
      <c r="E914" s="33" t="s">
        <v>468</v>
      </c>
      <c r="F914" s="33">
        <v>68.400000000000006</v>
      </c>
      <c r="G914" s="33" t="s">
        <v>51</v>
      </c>
      <c r="H914" s="33">
        <v>43000</v>
      </c>
      <c r="I914" s="33">
        <f t="shared" si="289"/>
        <v>2941200.0000000005</v>
      </c>
      <c r="J914" s="82" t="s">
        <v>38</v>
      </c>
      <c r="K914" s="33" t="s">
        <v>1317</v>
      </c>
      <c r="L914" s="9">
        <f t="shared" si="296"/>
        <v>0</v>
      </c>
      <c r="M914" s="9"/>
      <c r="N914" s="9"/>
      <c r="O914" s="9">
        <f t="shared" si="297"/>
        <v>0</v>
      </c>
      <c r="P914" s="9"/>
      <c r="Q914" s="9"/>
      <c r="R914" s="9">
        <f t="shared" si="298"/>
        <v>0</v>
      </c>
      <c r="S914" s="9"/>
      <c r="T914" s="9"/>
      <c r="U914" s="9">
        <f t="shared" si="299"/>
        <v>0</v>
      </c>
      <c r="V914" s="9"/>
      <c r="W914" s="9"/>
      <c r="X914" s="9">
        <f t="shared" si="300"/>
        <v>0</v>
      </c>
      <c r="Y914" s="9"/>
      <c r="Z914" s="9"/>
      <c r="AA914" s="10">
        <f t="shared" si="301"/>
        <v>2941200.0000000005</v>
      </c>
      <c r="AB914" s="11"/>
    </row>
    <row r="915" spans="1:28" ht="15.75" x14ac:dyDescent="0.25">
      <c r="A915" s="39">
        <v>46020</v>
      </c>
      <c r="B915" s="33" t="s">
        <v>231</v>
      </c>
      <c r="C915" s="33"/>
      <c r="D915" s="33"/>
      <c r="E915" s="33" t="s">
        <v>1117</v>
      </c>
      <c r="F915" s="33">
        <v>72.2</v>
      </c>
      <c r="G915" s="33" t="s">
        <v>51</v>
      </c>
      <c r="H915" s="33"/>
      <c r="I915" s="33">
        <f t="shared" si="289"/>
        <v>0</v>
      </c>
      <c r="J915" s="83" t="s">
        <v>26</v>
      </c>
      <c r="K915" s="33"/>
      <c r="L915" s="9">
        <f t="shared" si="296"/>
        <v>0</v>
      </c>
      <c r="M915" s="9"/>
      <c r="N915" s="9"/>
      <c r="O915" s="9">
        <f t="shared" si="297"/>
        <v>0</v>
      </c>
      <c r="P915" s="9"/>
      <c r="Q915" s="9"/>
      <c r="R915" s="9">
        <f t="shared" si="298"/>
        <v>0</v>
      </c>
      <c r="S915" s="9"/>
      <c r="T915" s="9"/>
      <c r="U915" s="9">
        <f t="shared" si="299"/>
        <v>0</v>
      </c>
      <c r="V915" s="9"/>
      <c r="W915" s="9"/>
      <c r="X915" s="9">
        <f t="shared" si="300"/>
        <v>0</v>
      </c>
      <c r="Y915" s="9"/>
      <c r="Z915" s="9"/>
      <c r="AA915" s="10">
        <f t="shared" si="301"/>
        <v>0</v>
      </c>
      <c r="AB915" s="11"/>
    </row>
    <row r="916" spans="1:28" ht="16.5" thickBot="1" x14ac:dyDescent="0.3">
      <c r="A916" s="61">
        <v>46020</v>
      </c>
      <c r="B916" s="62" t="s">
        <v>231</v>
      </c>
      <c r="C916" s="62"/>
      <c r="D916" s="62"/>
      <c r="E916" s="62" t="s">
        <v>136</v>
      </c>
      <c r="F916" s="62">
        <v>24.4</v>
      </c>
      <c r="G916" s="62" t="s">
        <v>51</v>
      </c>
      <c r="H916" s="62"/>
      <c r="I916" s="62">
        <f t="shared" si="289"/>
        <v>0</v>
      </c>
      <c r="J916" s="101" t="s">
        <v>26</v>
      </c>
      <c r="K916" s="62"/>
      <c r="L916" s="97">
        <f t="shared" si="296"/>
        <v>0</v>
      </c>
      <c r="M916" s="97"/>
      <c r="N916" s="97"/>
      <c r="O916" s="97">
        <f t="shared" si="297"/>
        <v>0</v>
      </c>
      <c r="P916" s="97"/>
      <c r="Q916" s="97"/>
      <c r="R916" s="97">
        <f t="shared" si="298"/>
        <v>0</v>
      </c>
      <c r="S916" s="97"/>
      <c r="T916" s="97"/>
      <c r="U916" s="97">
        <f t="shared" si="299"/>
        <v>0</v>
      </c>
      <c r="V916" s="97"/>
      <c r="W916" s="97"/>
      <c r="X916" s="97">
        <f t="shared" si="300"/>
        <v>0</v>
      </c>
      <c r="Y916" s="97"/>
      <c r="Z916" s="97"/>
      <c r="AA916" s="98">
        <f t="shared" si="301"/>
        <v>0</v>
      </c>
      <c r="AB916" s="99"/>
    </row>
    <row r="920" spans="1:28" x14ac:dyDescent="0.25">
      <c r="Y920" t="s">
        <v>1355</v>
      </c>
      <c r="AA920" t="s">
        <v>1356</v>
      </c>
    </row>
    <row r="923" spans="1:28" x14ac:dyDescent="0.25">
      <c r="AA923" s="204">
        <f>SUM(AA4:AA916)</f>
        <v>771709923</v>
      </c>
    </row>
  </sheetData>
  <autoFilter ref="A3:AB916"/>
  <mergeCells count="16">
    <mergeCell ref="A1:A3"/>
    <mergeCell ref="B1:B3"/>
    <mergeCell ref="E1:I1"/>
    <mergeCell ref="L1:Z1"/>
    <mergeCell ref="L2:N2"/>
    <mergeCell ref="O2:Q2"/>
    <mergeCell ref="R2:T2"/>
    <mergeCell ref="U2:W2"/>
    <mergeCell ref="X2:Z2"/>
    <mergeCell ref="AB1:AB3"/>
    <mergeCell ref="C2:C3"/>
    <mergeCell ref="E2:E3"/>
    <mergeCell ref="F2:F3"/>
    <mergeCell ref="G2:G3"/>
    <mergeCell ref="H2:I2"/>
    <mergeCell ref="AA2:AA3"/>
  </mergeCells>
  <dataValidations count="124">
    <dataValidation allowBlank="1" showInputMessage="1" sqref="E1:E2 B1 C1:C2 D1:D3 F2 C4:C27 D5:F10 B5:B10"/>
    <dataValidation type="list" allowBlank="1" showInputMessage="1" showErrorMessage="1" sqref="D4 D11:D17">
      <formula1>$AC$2:$AC$5</formula1>
    </dataValidation>
    <dataValidation type="list" allowBlank="1" showInputMessage="1" showErrorMessage="1" sqref="E308:E317 E319:E452">
      <formula1>$AB$2:$AB$317</formula1>
    </dataValidation>
    <dataValidation type="list" allowBlank="1" showInputMessage="1" sqref="E318">
      <formula1>$AB$2:$AB$317</formula1>
    </dataValidation>
    <dataValidation type="list" allowBlank="1" showInputMessage="1" showErrorMessage="1" sqref="E18:E20">
      <formula1>$AB$2:$AB$89</formula1>
    </dataValidation>
    <dataValidation type="list" allowBlank="1" showInputMessage="1" showErrorMessage="1" sqref="E24">
      <formula1>$AB$2:$AB$116</formula1>
    </dataValidation>
    <dataValidation type="list" allowBlank="1" showInputMessage="1" showErrorMessage="1" sqref="E22:E23">
      <formula1>$AB$2:$AB$100</formula1>
    </dataValidation>
    <dataValidation type="list" allowBlank="1" showInputMessage="1" showErrorMessage="1" sqref="E21">
      <formula1>$AB$2:$AB$90</formula1>
    </dataValidation>
    <dataValidation type="list" allowBlank="1" showInputMessage="1" showErrorMessage="1" sqref="D18:D83">
      <formula1>$AC$2:$AC$7</formula1>
    </dataValidation>
    <dataValidation type="list" allowBlank="1" showInputMessage="1" showErrorMessage="1" sqref="E453:E489">
      <formula1>$AB$2:$AB$316</formula1>
    </dataValidation>
    <dataValidation type="list" allowBlank="1" showInputMessage="1" showErrorMessage="1" sqref="E27">
      <formula1>$AB$2:$AB$212</formula1>
    </dataValidation>
    <dataValidation type="list" allowBlank="1" showInputMessage="1" showErrorMessage="1" sqref="E26">
      <formula1>$AB$2:$AB$207</formula1>
    </dataValidation>
    <dataValidation type="list" allowBlank="1" showInputMessage="1" showErrorMessage="1" sqref="E25">
      <formula1>$AB$2:$AB$205</formula1>
    </dataValidation>
    <dataValidation type="list" allowBlank="1" showInputMessage="1" showErrorMessage="1" sqref="E490:E543">
      <formula1>$AB$2:$AB$318</formula1>
    </dataValidation>
    <dataValidation type="list" allowBlank="1" showInputMessage="1" showErrorMessage="1" sqref="E626:E666 E544:E566">
      <formula1>$AB$2:$AB$319</formula1>
    </dataValidation>
    <dataValidation type="list" allowBlank="1" showInputMessage="1" showErrorMessage="1" sqref="E567:E625">
      <formula1>$AB$2:$AB$320</formula1>
    </dataValidation>
    <dataValidation type="list" allowBlank="1" showInputMessage="1" showErrorMessage="1" sqref="E16:E17">
      <formula1>$AB$2:$AB$84</formula1>
    </dataValidation>
    <dataValidation type="list" allowBlank="1" showInputMessage="1" showErrorMessage="1" sqref="E11:E15 E4">
      <formula1>$AB$2:$AB$76</formula1>
    </dataValidation>
    <dataValidation type="list" allowBlank="1" showInputMessage="1" showErrorMessage="1" sqref="E667:E688 E885:E903">
      <formula1>$AB$2:$AB$322</formula1>
    </dataValidation>
    <dataValidation type="list" allowBlank="1" showInputMessage="1" showErrorMessage="1" sqref="E689:E721 E904:E916 E810:E884">
      <formula1>$AB$2:$AB$324</formula1>
    </dataValidation>
    <dataValidation type="list" allowBlank="1" showInputMessage="1" showErrorMessage="1" sqref="C692:C708">
      <formula1>$Z$2:$Z$504</formula1>
    </dataValidation>
    <dataValidation type="list" allowBlank="1" showInputMessage="1" showErrorMessage="1" sqref="C709:C710">
      <formula1>$Z$2:$Z$477</formula1>
    </dataValidation>
    <dataValidation type="list" allowBlank="1" showInputMessage="1" showErrorMessage="1" sqref="C711">
      <formula1>$Z$2:$Z$430</formula1>
    </dataValidation>
    <dataValidation type="list" allowBlank="1" showInputMessage="1" showErrorMessage="1" sqref="C712:C721 C904:C916 C810:C884">
      <formula1>$Z$2:$Z$393</formula1>
    </dataValidation>
    <dataValidation type="list" allowBlank="1" showInputMessage="1" showErrorMessage="1" sqref="E722:E809">
      <formula1>$AB$2:$AB$323</formula1>
    </dataValidation>
    <dataValidation type="list" allowBlank="1" showInputMessage="1" showErrorMessage="1" sqref="C722:C809">
      <formula1>$Z$2:$Z$392</formula1>
    </dataValidation>
    <dataValidation type="list" allowBlank="1" showInputMessage="1" showErrorMessage="1" sqref="B813:B830 B844:B854">
      <formula1>$AA$2:$AA$1556</formula1>
    </dataValidation>
    <dataValidation type="list" allowBlank="1" showInputMessage="1" showErrorMessage="1" sqref="C626:C666 C344:C361 C544:C566 C389:C402">
      <formula1>$Z$2:$Z$899</formula1>
    </dataValidation>
    <dataValidation type="list" allowBlank="1" showInputMessage="1" showErrorMessage="1" sqref="B626:B666 B563:B566 B544:B561">
      <formula1>$AA$2:$AA$1554</formula1>
    </dataValidation>
    <dataValidation type="list" allowBlank="1" showInputMessage="1" showErrorMessage="1" sqref="B562 B885:B903 B567:B625">
      <formula1>$AA$2:$AA$1555</formula1>
    </dataValidation>
    <dataValidation type="list" allowBlank="1" showInputMessage="1" showErrorMessage="1" sqref="C568:C574">
      <formula1>$Z$2:$Z$891</formula1>
    </dataValidation>
    <dataValidation type="list" allowBlank="1" showInputMessage="1" showErrorMessage="1" sqref="C575:C625 C567">
      <formula1>$Z$2:$Z$900</formula1>
    </dataValidation>
    <dataValidation type="list" allowBlank="1" showInputMessage="1" showErrorMessage="1" sqref="B667:B721">
      <formula1>$AA$2:$AA$1558</formula1>
    </dataValidation>
    <dataValidation type="list" allowBlank="1" showInputMessage="1" showErrorMessage="1" sqref="C667:C691">
      <formula1>$Z$2:$Z$902</formula1>
    </dataValidation>
    <dataValidation type="list" allowBlank="1" showInputMessage="1" showErrorMessage="1" sqref="B722:B809 B904:B916 B855:B884">
      <formula1>$AA$2:$AA$1557</formula1>
    </dataValidation>
    <dataValidation type="list" allowBlank="1" showInputMessage="1" showErrorMessage="1" sqref="B810:B812 B831:B843">
      <formula1>$AA$2:$AA$1559</formula1>
    </dataValidation>
    <dataValidation type="list" allowBlank="1" showInputMessage="1" showErrorMessage="1" sqref="C403:C489 C320:C343 C375:C388 C362:C372 C308:C318">
      <formula1>$Z$2:$Z$896</formula1>
    </dataValidation>
    <dataValidation type="list" allowBlank="1" showInputMessage="1" showErrorMessage="1" sqref="C373:C374">
      <formula1>$Z$2:$Z$897</formula1>
    </dataValidation>
    <dataValidation type="list" allowBlank="1" showInputMessage="1" showErrorMessage="1" sqref="B386:B433">
      <formula1>$AA$2:$AA$1550</formula1>
    </dataValidation>
    <dataValidation type="list" allowBlank="1" showInputMessage="1" showErrorMessage="1" sqref="B434:B489">
      <formula1>$AA$2:$AA$1551</formula1>
    </dataValidation>
    <dataValidation type="list" allowBlank="1" showInputMessage="1" showErrorMessage="1" sqref="B239:B242 B119:B126 B78">
      <formula1>$AA$2:$AA$1539</formula1>
    </dataValidation>
    <dataValidation type="list" allowBlank="1" showInputMessage="1" showErrorMessage="1" sqref="B234 B129:B133">
      <formula1>$AA$2:$AA$1541</formula1>
    </dataValidation>
    <dataValidation type="list" allowBlank="1" showInputMessage="1" showErrorMessage="1" sqref="B235:B238 B243 B134">
      <formula1>$AA$2:$AA$1542</formula1>
    </dataValidation>
    <dataValidation type="list" allowBlank="1" showInputMessage="1" showErrorMessage="1" sqref="C244:C307 C135:C140">
      <formula1>$Z$2:$Z$894</formula1>
    </dataValidation>
    <dataValidation type="list" allowBlank="1" showInputMessage="1" showErrorMessage="1" sqref="B225:B233 B135:B140">
      <formula1>$AA$2:$AA$1543</formula1>
    </dataValidation>
    <dataValidation type="list" allowBlank="1" showInputMessage="1" showErrorMessage="1" sqref="B244:B257 B259:B282 B154:B206">
      <formula1>$AA$2:$AA$1545</formula1>
    </dataValidation>
    <dataValidation type="list" allowBlank="1" showInputMessage="1" showErrorMessage="1" sqref="B221:B224 B283:B307 B207:B216">
      <formula1>$AA$2:$AA$1546</formula1>
    </dataValidation>
    <dataValidation type="list" allowBlank="1" showInputMessage="1" sqref="B258 B217:B220">
      <formula1>$AA$2:$AA$1545</formula1>
    </dataValidation>
    <dataValidation type="list" allowBlank="1" showInputMessage="1" showErrorMessage="1" sqref="B308:B354">
      <formula1>$AA$2:$AA$1548</formula1>
    </dataValidation>
    <dataValidation type="list" allowBlank="1" showInputMessage="1" showErrorMessage="1" sqref="B355:B385">
      <formula1>$AA$2:$AA$1549</formula1>
    </dataValidation>
    <dataValidation type="list" allowBlank="1" showInputMessage="1" showErrorMessage="1" sqref="B490:B543">
      <formula1>$AA$2:$AA$1553</formula1>
    </dataValidation>
    <dataValidation type="list" allowBlank="1" showInputMessage="1" showErrorMessage="1" sqref="C490:C543">
      <formula1>$Z$2:$Z$898</formula1>
    </dataValidation>
    <dataValidation type="list" allowBlank="1" showInputMessage="1" showErrorMessage="1" sqref="C885:C903">
      <formula1>$Z$2:$Z$391</formula1>
    </dataValidation>
    <dataValidation type="list" allowBlank="1" showInputMessage="1" showErrorMessage="1" sqref="C184:C192">
      <formula1>$Z$2:$Z$496</formula1>
    </dataValidation>
    <dataValidation type="list" allowBlank="1" showInputMessage="1" showErrorMessage="1" sqref="C193:C194">
      <formula1>$Z$2:$Z$469</formula1>
    </dataValidation>
    <dataValidation type="list" allowBlank="1" showInputMessage="1" showErrorMessage="1" sqref="C195:C243">
      <formula1>$Z$2:$Z$385</formula1>
    </dataValidation>
    <dataValidation type="list" allowBlank="1" showInputMessage="1" showErrorMessage="1" sqref="E134:E140">
      <formula1>$AB$2:$AB$314</formula1>
    </dataValidation>
    <dataValidation type="list" allowBlank="1" showInputMessage="1" showErrorMessage="1" sqref="E141:E307">
      <formula1>$AB$2:$AB$315</formula1>
    </dataValidation>
    <dataValidation type="list" allowBlank="1" showInputMessage="1" showErrorMessage="1" sqref="E28">
      <formula1>$AB$2:$AB$290</formula1>
    </dataValidation>
    <dataValidation type="list" allowBlank="1" showInputMessage="1" showErrorMessage="1" sqref="E31:E34">
      <formula1>$AB$2:$AB$302</formula1>
    </dataValidation>
    <dataValidation type="list" allowBlank="1" showInputMessage="1" showErrorMessage="1" sqref="E30">
      <formula1>$AB$2:$AB$301</formula1>
    </dataValidation>
    <dataValidation type="list" allowBlank="1" showInputMessage="1" showErrorMessage="1" sqref="E29">
      <formula1>$AB$2:$AB$299</formula1>
    </dataValidation>
    <dataValidation type="list" allowBlank="1" showInputMessage="1" showErrorMessage="1" sqref="E35:E56">
      <formula1>$AB$2:$AB$304</formula1>
    </dataValidation>
    <dataValidation type="list" allowBlank="1" showInputMessage="1" showErrorMessage="1" sqref="E57">
      <formula1>$AB$2:$AB$305</formula1>
    </dataValidation>
    <dataValidation type="list" allowBlank="1" showInputMessage="1" showErrorMessage="1" sqref="E58 E60:E83">
      <formula1>$AB$2:$AB$306</formula1>
    </dataValidation>
    <dataValidation type="list" allowBlank="1" showInputMessage="1" sqref="E59">
      <formula1>$AB$2:$AB$306</formula1>
    </dataValidation>
    <dataValidation type="list" allowBlank="1" showInputMessage="1" showErrorMessage="1" sqref="E84:E91">
      <formula1>$AB$2:$AB$308</formula1>
    </dataValidation>
    <dataValidation type="list" allowBlank="1" showInputMessage="1" showErrorMessage="1" sqref="E92:E99">
      <formula1>$AB$2:$AB$309</formula1>
    </dataValidation>
    <dataValidation type="list" allowBlank="1" showInputMessage="1" showErrorMessage="1" sqref="E100:E116 E127:E128">
      <formula1>$AB$2:$AB$310</formula1>
    </dataValidation>
    <dataValidation type="list" allowBlank="1" showInputMessage="1" showErrorMessage="1" sqref="E117:E126">
      <formula1>$AB$2:$AB$311</formula1>
    </dataValidation>
    <dataValidation type="list" allowBlank="1" showInputMessage="1" showErrorMessage="1" sqref="E129:E133">
      <formula1>$AB$2:$AB$313</formula1>
    </dataValidation>
    <dataValidation type="list" allowBlank="1" showInputMessage="1" showErrorMessage="1" sqref="C28">
      <formula1>$Z$2:$Z$370</formula1>
    </dataValidation>
    <dataValidation type="list" allowBlank="1" showInputMessage="1" showErrorMessage="1" sqref="C30">
      <formula1>$Z$2:$Z$374</formula1>
    </dataValidation>
    <dataValidation type="list" allowBlank="1" showInputMessage="1" showErrorMessage="1" sqref="C37:C39">
      <formula1>$Z$2:$Z$486</formula1>
    </dataValidation>
    <dataValidation type="list" allowBlank="1" showInputMessage="1" showErrorMessage="1" sqref="C40:C48">
      <formula1>$Z$2:$Z$376</formula1>
    </dataValidation>
    <dataValidation type="list" allowBlank="1" showInputMessage="1" showErrorMessage="1" sqref="C73:C76">
      <formula1>$Z$2:$Z$488</formula1>
    </dataValidation>
    <dataValidation type="list" allowBlank="1" showInputMessage="1" showErrorMessage="1" sqref="C77:C83">
      <formula1>$Z$2:$Z$378</formula1>
    </dataValidation>
    <dataValidation type="list" allowBlank="1" showInputMessage="1" showErrorMessage="1" sqref="C84:C91">
      <formula1>$Z$2:$Z$380</formula1>
    </dataValidation>
    <dataValidation type="list" allowBlank="1" showInputMessage="1" sqref="B15">
      <formula1>$AA$2:$AA$607</formula1>
    </dataValidation>
    <dataValidation type="list" allowBlank="1" showInputMessage="1" showErrorMessage="1" sqref="B11:B14">
      <formula1>$AA$2:$AA$591</formula1>
    </dataValidation>
    <dataValidation type="list" allowBlank="1" showInputMessage="1" showErrorMessage="1" sqref="B4">
      <formula1>$AA$2:$AA$590</formula1>
    </dataValidation>
    <dataValidation type="list" allowBlank="1" showInputMessage="1" showErrorMessage="1" sqref="C134 C122">
      <formula1>$Z$2:$Z$893</formula1>
    </dataValidation>
    <dataValidation type="list" allowBlank="1" showInputMessage="1" showErrorMessage="1" sqref="C141:C183">
      <formula1>$Z$2:$Z$895</formula1>
    </dataValidation>
    <dataValidation type="list" allowBlank="1" showInputMessage="1" showErrorMessage="1" sqref="B141:B153">
      <formula1>$AA$2:$AA$1544</formula1>
    </dataValidation>
    <dataValidation type="list" allowBlank="1" showInputMessage="1" showErrorMessage="1" sqref="B28">
      <formula1>$AA$2:$AA$1503</formula1>
    </dataValidation>
    <dataValidation type="list" allowBlank="1" showInputMessage="1" showErrorMessage="1" sqref="B27">
      <formula1>$AA$2:$AA$1410</formula1>
    </dataValidation>
    <dataValidation type="list" allowBlank="1" showInputMessage="1" showErrorMessage="1" sqref="B26">
      <formula1>$AA$2:$AA$1396</formula1>
    </dataValidation>
    <dataValidation type="list" allowBlank="1" showInputMessage="1" showErrorMessage="1" sqref="B25">
      <formula1>$AA$2:$AA$1395</formula1>
    </dataValidation>
    <dataValidation type="list" allowBlank="1" showInputMessage="1" showErrorMessage="1" sqref="C29">
      <formula1>$Z$2:$Z$877</formula1>
    </dataValidation>
    <dataValidation type="list" allowBlank="1" showInputMessage="1" showErrorMessage="1" sqref="B29">
      <formula1>$AA$2:$AA$1511</formula1>
    </dataValidation>
    <dataValidation type="list" allowBlank="1" showInputMessage="1" showErrorMessage="1" sqref="C31 C34">
      <formula1>$Z$2:$Z$878</formula1>
    </dataValidation>
    <dataValidation type="list" allowBlank="1" showInputMessage="1" showErrorMessage="1" sqref="B30:B34">
      <formula1>$AA$2:$AA$1514</formula1>
    </dataValidation>
    <dataValidation type="list" allowBlank="1" showInputMessage="1" showErrorMessage="1" sqref="C33">
      <formula1>$Z$2:$Z$881</formula1>
    </dataValidation>
    <dataValidation type="list" allowBlank="1" showInputMessage="1" showErrorMessage="1" sqref="C35:C36">
      <formula1>$Z$2:$Z$882</formula1>
    </dataValidation>
    <dataValidation type="list" allowBlank="1" showInputMessage="1" showErrorMessage="1" sqref="B35:B36 B46:B47">
      <formula1>$AA$2:$AA$1519</formula1>
    </dataValidation>
    <dataValidation type="list" allowBlank="1" showInputMessage="1" showErrorMessage="1" sqref="B37:B44">
      <formula1>$AA$2:$AA$1521</formula1>
    </dataValidation>
    <dataValidation type="list" allowBlank="1" showInputMessage="1" showErrorMessage="1" sqref="B48">
      <formula1>$AA$2:$AA$1516</formula1>
    </dataValidation>
    <dataValidation type="list" allowBlank="1" showInputMessage="1" showErrorMessage="1" sqref="B45">
      <formula1>$AA$2:$AA$1522</formula1>
    </dataValidation>
    <dataValidation type="list" allowBlank="1" showInputMessage="1" showErrorMessage="1" sqref="B49:B53">
      <formula1>$AA$2:$AA$1525</formula1>
    </dataValidation>
    <dataValidation type="list" allowBlank="1" showInputMessage="1" showErrorMessage="1" sqref="C49:C56">
      <formula1>$Z$2:$Z$883</formula1>
    </dataValidation>
    <dataValidation type="list" allowBlank="1" showInputMessage="1" showErrorMessage="1" sqref="B57">
      <formula1>$AA$2:$AA$1527</formula1>
    </dataValidation>
    <dataValidation type="list" allowBlank="1" showInputMessage="1" showErrorMessage="1" sqref="C57">
      <formula1>$Z$2:$Z$884</formula1>
    </dataValidation>
    <dataValidation type="list" allowBlank="1" showInputMessage="1" showErrorMessage="1" sqref="B54:B56">
      <formula1>$AA$2:$AA$1526</formula1>
    </dataValidation>
    <dataValidation type="list" allowBlank="1" showInputMessage="1" showErrorMessage="1" sqref="B58:B61">
      <formula1>$AA$2:$AA$1528</formula1>
    </dataValidation>
    <dataValidation type="list" allowBlank="1" showInputMessage="1" showErrorMessage="1" sqref="C58 C60:C72">
      <formula1>$Z$2:$Z$885</formula1>
    </dataValidation>
    <dataValidation type="list" allowBlank="1" showInputMessage="1" showErrorMessage="1" sqref="C59">
      <formula1>$Z$2:$Z$888</formula1>
    </dataValidation>
    <dataValidation type="list" allowBlank="1" showInputMessage="1" showErrorMessage="1" sqref="B62:B64">
      <formula1>$AA$2:$AA$1530</formula1>
    </dataValidation>
    <dataValidation type="list" allowBlank="1" showInputMessage="1" showErrorMessage="1" sqref="B65:B68">
      <formula1>$AA$2:$AA$1531</formula1>
    </dataValidation>
    <dataValidation type="list" allowBlank="1" showInputMessage="1" showErrorMessage="1" sqref="B69:B77 B79:B83">
      <formula1>$AA$2:$AA$1532</formula1>
    </dataValidation>
    <dataValidation type="list" allowBlank="1" showInputMessage="1" showErrorMessage="1" sqref="D84:D916">
      <formula1>$AC$2:$AC$8</formula1>
    </dataValidation>
    <dataValidation type="list" allowBlank="1" showInputMessage="1" showErrorMessage="1" sqref="B84:B91">
      <formula1>$AA$2:$AA$1529</formula1>
    </dataValidation>
    <dataValidation type="list" allowBlank="1" showInputMessage="1" showErrorMessage="1" sqref="B92:B99">
      <formula1>$AA$2:$AA$1537</formula1>
    </dataValidation>
    <dataValidation type="list" allowBlank="1" showInputMessage="1" showErrorMessage="1" sqref="C92:C99 C127:C128">
      <formula1>$Z$2:$Z$889</formula1>
    </dataValidation>
    <dataValidation type="list" allowBlank="1" showInputMessage="1" showErrorMessage="1" sqref="C100:C121 C123:C126">
      <formula1>$Z$2:$Z$890</formula1>
    </dataValidation>
    <dataValidation type="list" allowBlank="1" showInputMessage="1" showErrorMessage="1" sqref="B100:B118 B127:B128">
      <formula1>$AA$2:$AA$1538</formula1>
    </dataValidation>
    <dataValidation type="list" allowBlank="1" showInputMessage="1" showErrorMessage="1" sqref="C129:C133">
      <formula1>$Z$2:$Z$892</formula1>
    </dataValidation>
    <dataValidation type="list" allowBlank="1" showInputMessage="1" showErrorMessage="1" sqref="B16">
      <formula1>$AA$2:$AA$817</formula1>
    </dataValidation>
    <dataValidation type="list" allowBlank="1" showInputMessage="1" showErrorMessage="1" sqref="B17">
      <formula1>$AA$2:$AA$819</formula1>
    </dataValidation>
    <dataValidation type="list" allowBlank="1" showInputMessage="1" sqref="B18">
      <formula1>$AA$2:$AA$912</formula1>
    </dataValidation>
    <dataValidation type="list" allowBlank="1" showInputMessage="1" sqref="B19:B20">
      <formula1>$AA$2:$AA$931</formula1>
    </dataValidation>
    <dataValidation type="list" allowBlank="1" showInputMessage="1" showErrorMessage="1" sqref="B24">
      <formula1>$AA$2:$AA$1184</formula1>
    </dataValidation>
    <dataValidation type="list" allowBlank="1" showInputMessage="1" showErrorMessage="1" sqref="B21">
      <formula1>$AA$2:$AA$965</formula1>
    </dataValidation>
    <dataValidation type="list" allowBlank="1" showInputMessage="1" sqref="B22">
      <formula1>$AA$2:$AA$1088</formula1>
    </dataValidation>
    <dataValidation type="list" allowBlank="1" showInputMessage="1" showErrorMessage="1" sqref="B23">
      <formula1>$AA$2:$AA$1097</formula1>
    </dataValidation>
  </dataValidation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9"/>
  <sheetViews>
    <sheetView workbookViewId="0">
      <selection activeCell="L27" sqref="L27"/>
    </sheetView>
  </sheetViews>
  <sheetFormatPr defaultRowHeight="15" x14ac:dyDescent="0.25"/>
  <cols>
    <col min="2" max="2" width="10.140625" bestFit="1" customWidth="1"/>
    <col min="4" max="4" width="10.28515625" bestFit="1" customWidth="1"/>
  </cols>
  <sheetData>
    <row r="2" spans="2:7" x14ac:dyDescent="0.25">
      <c r="B2" s="38" t="s">
        <v>753</v>
      </c>
      <c r="C2" s="38">
        <v>70</v>
      </c>
      <c r="D2" s="38" t="s">
        <v>758</v>
      </c>
    </row>
    <row r="3" spans="2:7" x14ac:dyDescent="0.25">
      <c r="B3" s="38" t="s">
        <v>757</v>
      </c>
      <c r="C3" s="38">
        <v>70</v>
      </c>
      <c r="D3" s="38" t="s">
        <v>758</v>
      </c>
    </row>
    <row r="4" spans="2:7" x14ac:dyDescent="0.25">
      <c r="B4" s="38"/>
      <c r="C4" s="38"/>
      <c r="D4" s="38"/>
    </row>
    <row r="5" spans="2:7" x14ac:dyDescent="0.25">
      <c r="B5" s="38" t="s">
        <v>754</v>
      </c>
      <c r="C5" s="38">
        <v>62</v>
      </c>
      <c r="D5" s="38" t="s">
        <v>759</v>
      </c>
    </row>
    <row r="6" spans="2:7" x14ac:dyDescent="0.25">
      <c r="B6" s="38" t="s">
        <v>755</v>
      </c>
      <c r="C6" s="38">
        <v>62</v>
      </c>
      <c r="D6" s="38" t="s">
        <v>760</v>
      </c>
    </row>
    <row r="7" spans="2:7" x14ac:dyDescent="0.25">
      <c r="B7" s="38" t="s">
        <v>756</v>
      </c>
      <c r="C7" s="38">
        <v>62</v>
      </c>
      <c r="D7" s="38" t="s">
        <v>761</v>
      </c>
    </row>
    <row r="10" spans="2:7" x14ac:dyDescent="0.25">
      <c r="B10" s="65" t="s">
        <v>6</v>
      </c>
      <c r="C10" s="64" t="s">
        <v>1</v>
      </c>
      <c r="D10" s="64" t="s">
        <v>8</v>
      </c>
      <c r="E10" s="64" t="s">
        <v>9</v>
      </c>
      <c r="F10" s="64" t="s">
        <v>833</v>
      </c>
      <c r="G10" s="64" t="s">
        <v>834</v>
      </c>
    </row>
    <row r="11" spans="2:7" x14ac:dyDescent="0.25">
      <c r="B11" s="66">
        <v>45666</v>
      </c>
      <c r="C11" s="57" t="s">
        <v>305</v>
      </c>
      <c r="D11" s="57" t="s">
        <v>86</v>
      </c>
      <c r="E11" s="57">
        <v>25</v>
      </c>
      <c r="F11" s="38">
        <v>125000</v>
      </c>
      <c r="G11" s="38">
        <f>E11*F11</f>
        <v>3125000</v>
      </c>
    </row>
    <row r="12" spans="2:7" x14ac:dyDescent="0.25">
      <c r="B12" s="66">
        <v>45685</v>
      </c>
      <c r="C12" s="57" t="s">
        <v>305</v>
      </c>
      <c r="D12" s="57" t="s">
        <v>86</v>
      </c>
      <c r="E12" s="57">
        <v>25</v>
      </c>
      <c r="F12" s="38">
        <v>125000</v>
      </c>
      <c r="G12" s="38">
        <f t="shared" ref="G12:G19" si="0">E12*F12</f>
        <v>3125000</v>
      </c>
    </row>
    <row r="13" spans="2:7" x14ac:dyDescent="0.25">
      <c r="B13" s="66">
        <v>45696</v>
      </c>
      <c r="C13" s="57" t="s">
        <v>305</v>
      </c>
      <c r="D13" s="57" t="s">
        <v>86</v>
      </c>
      <c r="E13" s="57">
        <v>25</v>
      </c>
      <c r="F13" s="38">
        <v>125000</v>
      </c>
      <c r="G13" s="38">
        <f t="shared" si="0"/>
        <v>3125000</v>
      </c>
    </row>
    <row r="14" spans="2:7" x14ac:dyDescent="0.25">
      <c r="B14" s="66">
        <v>45696</v>
      </c>
      <c r="C14" s="57" t="s">
        <v>305</v>
      </c>
      <c r="D14" s="57" t="s">
        <v>97</v>
      </c>
      <c r="E14" s="57">
        <v>20.5</v>
      </c>
      <c r="F14" s="38">
        <v>47000</v>
      </c>
      <c r="G14" s="38">
        <f t="shared" si="0"/>
        <v>963500</v>
      </c>
    </row>
    <row r="15" spans="2:7" x14ac:dyDescent="0.25">
      <c r="B15" s="66">
        <v>45696</v>
      </c>
      <c r="C15" s="57" t="s">
        <v>305</v>
      </c>
      <c r="D15" s="57" t="s">
        <v>139</v>
      </c>
      <c r="E15" s="57">
        <v>3</v>
      </c>
      <c r="F15" s="38">
        <v>400000</v>
      </c>
      <c r="G15" s="38">
        <f t="shared" si="0"/>
        <v>1200000</v>
      </c>
    </row>
    <row r="16" spans="2:7" x14ac:dyDescent="0.25">
      <c r="B16" s="66">
        <v>45700</v>
      </c>
      <c r="C16" s="57" t="s">
        <v>305</v>
      </c>
      <c r="D16" s="57" t="s">
        <v>97</v>
      </c>
      <c r="E16" s="57">
        <v>20.5</v>
      </c>
      <c r="F16" s="38">
        <v>47000</v>
      </c>
      <c r="G16" s="38">
        <f t="shared" si="0"/>
        <v>963500</v>
      </c>
    </row>
    <row r="17" spans="2:7" x14ac:dyDescent="0.25">
      <c r="B17" s="66">
        <v>45713</v>
      </c>
      <c r="C17" s="57" t="s">
        <v>305</v>
      </c>
      <c r="D17" s="57" t="s">
        <v>86</v>
      </c>
      <c r="E17" s="57">
        <v>25</v>
      </c>
      <c r="F17" s="38">
        <v>125000</v>
      </c>
      <c r="G17" s="38">
        <f t="shared" si="0"/>
        <v>3125000</v>
      </c>
    </row>
    <row r="18" spans="2:7" x14ac:dyDescent="0.25">
      <c r="B18" s="66">
        <v>45722</v>
      </c>
      <c r="C18" s="57" t="s">
        <v>305</v>
      </c>
      <c r="D18" s="57" t="s">
        <v>73</v>
      </c>
      <c r="E18" s="57">
        <v>10</v>
      </c>
      <c r="F18" s="38">
        <v>50000</v>
      </c>
      <c r="G18" s="38">
        <f t="shared" si="0"/>
        <v>500000</v>
      </c>
    </row>
    <row r="19" spans="2:7" x14ac:dyDescent="0.25">
      <c r="B19" s="66">
        <v>45722</v>
      </c>
      <c r="C19" s="57" t="s">
        <v>305</v>
      </c>
      <c r="D19" s="57" t="s">
        <v>122</v>
      </c>
      <c r="E19" s="57">
        <v>10</v>
      </c>
      <c r="F19" s="38">
        <v>70000</v>
      </c>
      <c r="G19" s="38">
        <f t="shared" si="0"/>
        <v>700000</v>
      </c>
    </row>
  </sheetData>
  <dataValidations count="11">
    <dataValidation type="list" allowBlank="1" showInputMessage="1" showErrorMessage="1" sqref="C11">
      <formula1>$AA$2:$AA$1328</formula1>
    </dataValidation>
    <dataValidation type="list" allowBlank="1" showInputMessage="1" showErrorMessage="1" sqref="C12">
      <formula1>$AA$2:$AA$1349</formula1>
    </dataValidation>
    <dataValidation type="list" allowBlank="1" showInputMessage="1" showErrorMessage="1" sqref="C13:C15">
      <formula1>$AA$2:$AA$1370</formula1>
    </dataValidation>
    <dataValidation type="list" allowBlank="1" showInputMessage="1" showErrorMessage="1" sqref="C16">
      <formula1>$AA$2:$AA$1372</formula1>
    </dataValidation>
    <dataValidation type="list" allowBlank="1" showInputMessage="1" showErrorMessage="1" sqref="C17">
      <formula1>$AA$2:$AA$1387</formula1>
    </dataValidation>
    <dataValidation type="list" allowBlank="1" showInputMessage="1" showErrorMessage="1" sqref="C18:C19">
      <formula1>$AA$2:$AA$1507</formula1>
    </dataValidation>
    <dataValidation type="list" allowBlank="1" showInputMessage="1" showErrorMessage="1" sqref="D11">
      <formula1>$AB$2:$AB$212</formula1>
    </dataValidation>
    <dataValidation type="list" allowBlank="1" showInputMessage="1" showErrorMessage="1" sqref="D12">
      <formula1>$AB$2:$AB$215</formula1>
    </dataValidation>
    <dataValidation type="list" allowBlank="1" showInputMessage="1" showErrorMessage="1" sqref="D13:D16">
      <formula1>$AB$2:$AB$217</formula1>
    </dataValidation>
    <dataValidation type="list" allowBlank="1" showInputMessage="1" showErrorMessage="1" sqref="D17">
      <formula1>$AB$2:$AB$220</formula1>
    </dataValidation>
    <dataValidation type="list" allowBlank="1" showInputMessage="1" showErrorMessage="1" sqref="D18:D19">
      <formula1>$AB$2:$AB$306</formula1>
    </dataValidation>
  </dataValidation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44"/>
  <sheetViews>
    <sheetView workbookViewId="0">
      <selection activeCell="J28" sqref="J28"/>
    </sheetView>
  </sheetViews>
  <sheetFormatPr defaultRowHeight="15" x14ac:dyDescent="0.25"/>
  <cols>
    <col min="1" max="1" width="21" bestFit="1" customWidth="1"/>
  </cols>
  <sheetData>
    <row r="1" spans="1:1" x14ac:dyDescent="0.25">
      <c r="A1" s="33" t="s">
        <v>258</v>
      </c>
    </row>
    <row r="2" spans="1:1" x14ac:dyDescent="0.25">
      <c r="A2" s="33" t="s">
        <v>404</v>
      </c>
    </row>
    <row r="3" spans="1:1" x14ac:dyDescent="0.25">
      <c r="A3" s="33" t="s">
        <v>305</v>
      </c>
    </row>
    <row r="4" spans="1:1" x14ac:dyDescent="0.25">
      <c r="A4" s="33" t="s">
        <v>53</v>
      </c>
    </row>
    <row r="5" spans="1:1" x14ac:dyDescent="0.25">
      <c r="A5" s="5" t="s">
        <v>46</v>
      </c>
    </row>
    <row r="6" spans="1:1" x14ac:dyDescent="0.25">
      <c r="A6" s="33" t="s">
        <v>154</v>
      </c>
    </row>
    <row r="7" spans="1:1" x14ac:dyDescent="0.25">
      <c r="A7" s="33" t="s">
        <v>193</v>
      </c>
    </row>
    <row r="8" spans="1:1" x14ac:dyDescent="0.25">
      <c r="A8" s="33" t="s">
        <v>478</v>
      </c>
    </row>
    <row r="9" spans="1:1" x14ac:dyDescent="0.25">
      <c r="A9" s="33" t="s">
        <v>217</v>
      </c>
    </row>
    <row r="10" spans="1:1" x14ac:dyDescent="0.25">
      <c r="A10" s="33" t="s">
        <v>92</v>
      </c>
    </row>
    <row r="11" spans="1:1" x14ac:dyDescent="0.25">
      <c r="A11" s="33" t="s">
        <v>509</v>
      </c>
    </row>
    <row r="12" spans="1:1" x14ac:dyDescent="0.25">
      <c r="A12" s="33" t="s">
        <v>141</v>
      </c>
    </row>
    <row r="13" spans="1:1" x14ac:dyDescent="0.25">
      <c r="A13" s="33" t="s">
        <v>252</v>
      </c>
    </row>
    <row r="14" spans="1:1" x14ac:dyDescent="0.25">
      <c r="A14" s="33" t="s">
        <v>282</v>
      </c>
    </row>
    <row r="15" spans="1:1" x14ac:dyDescent="0.25">
      <c r="A15" s="33" t="s">
        <v>67</v>
      </c>
    </row>
    <row r="16" spans="1:1" x14ac:dyDescent="0.25">
      <c r="A16" s="33" t="s">
        <v>186</v>
      </c>
    </row>
    <row r="17" spans="1:1" x14ac:dyDescent="0.25">
      <c r="A17" s="33" t="s">
        <v>204</v>
      </c>
    </row>
    <row r="18" spans="1:1" x14ac:dyDescent="0.25">
      <c r="A18" s="33" t="s">
        <v>566</v>
      </c>
    </row>
    <row r="19" spans="1:1" x14ac:dyDescent="0.25">
      <c r="A19" s="33" t="s">
        <v>173</v>
      </c>
    </row>
    <row r="20" spans="1:1" x14ac:dyDescent="0.25">
      <c r="A20" s="33" t="s">
        <v>162</v>
      </c>
    </row>
    <row r="21" spans="1:1" x14ac:dyDescent="0.25">
      <c r="A21" s="33" t="s">
        <v>261</v>
      </c>
    </row>
    <row r="22" spans="1:1" x14ac:dyDescent="0.25">
      <c r="A22" s="33" t="s">
        <v>862</v>
      </c>
    </row>
    <row r="23" spans="1:1" x14ac:dyDescent="0.25">
      <c r="A23" s="33" t="s">
        <v>147</v>
      </c>
    </row>
    <row r="24" spans="1:1" x14ac:dyDescent="0.25">
      <c r="A24" s="33" t="s">
        <v>189</v>
      </c>
    </row>
    <row r="25" spans="1:1" x14ac:dyDescent="0.25">
      <c r="A25" s="5" t="s">
        <v>40</v>
      </c>
    </row>
    <row r="26" spans="1:1" x14ac:dyDescent="0.25">
      <c r="A26" s="20" t="s">
        <v>109</v>
      </c>
    </row>
    <row r="27" spans="1:1" x14ac:dyDescent="0.25">
      <c r="A27" s="33" t="s">
        <v>329</v>
      </c>
    </row>
    <row r="28" spans="1:1" x14ac:dyDescent="0.25">
      <c r="A28" s="33" t="s">
        <v>164</v>
      </c>
    </row>
    <row r="29" spans="1:1" x14ac:dyDescent="0.25">
      <c r="A29" s="20" t="s">
        <v>58</v>
      </c>
    </row>
    <row r="30" spans="1:1" x14ac:dyDescent="0.25">
      <c r="A30" s="33" t="s">
        <v>210</v>
      </c>
    </row>
    <row r="31" spans="1:1" x14ac:dyDescent="0.25">
      <c r="A31" s="33" t="s">
        <v>169</v>
      </c>
    </row>
    <row r="32" spans="1:1" x14ac:dyDescent="0.25">
      <c r="A32" s="33" t="s">
        <v>369</v>
      </c>
    </row>
    <row r="33" spans="1:1" x14ac:dyDescent="0.25">
      <c r="A33" s="33" t="s">
        <v>96</v>
      </c>
    </row>
    <row r="34" spans="1:1" x14ac:dyDescent="0.25">
      <c r="A34" s="33" t="s">
        <v>959</v>
      </c>
    </row>
    <row r="35" spans="1:1" x14ac:dyDescent="0.25">
      <c r="A35" s="33" t="s">
        <v>406</v>
      </c>
    </row>
    <row r="36" spans="1:1" x14ac:dyDescent="0.25">
      <c r="A36" s="33" t="s">
        <v>103</v>
      </c>
    </row>
    <row r="37" spans="1:1" x14ac:dyDescent="0.25">
      <c r="A37" s="33" t="s">
        <v>312</v>
      </c>
    </row>
    <row r="38" spans="1:1" x14ac:dyDescent="0.25">
      <c r="A38" s="33" t="s">
        <v>81</v>
      </c>
    </row>
    <row r="39" spans="1:1" x14ac:dyDescent="0.25">
      <c r="A39" s="33" t="s">
        <v>194</v>
      </c>
    </row>
    <row r="40" spans="1:1" x14ac:dyDescent="0.25">
      <c r="A40" s="33" t="s">
        <v>182</v>
      </c>
    </row>
    <row r="41" spans="1:1" x14ac:dyDescent="0.25">
      <c r="A41" s="33" t="s">
        <v>191</v>
      </c>
    </row>
    <row r="42" spans="1:1" x14ac:dyDescent="0.25">
      <c r="A42" s="33" t="s">
        <v>133</v>
      </c>
    </row>
    <row r="43" spans="1:1" x14ac:dyDescent="0.25">
      <c r="A43" s="33" t="s">
        <v>219</v>
      </c>
    </row>
    <row r="44" spans="1:1" x14ac:dyDescent="0.25">
      <c r="A44" s="33" t="s">
        <v>576</v>
      </c>
    </row>
  </sheetData>
  <sortState ref="A1:A156">
    <sortCondition ref="A1"/>
  </sortState>
  <dataValidations count="23">
    <dataValidation allowBlank="1" showInputMessage="1" sqref="A1:A3"/>
    <dataValidation type="list" allowBlank="1" showInputMessage="1" showErrorMessage="1" sqref="A4">
      <formula1>$AA$2:$AA$793</formula1>
    </dataValidation>
    <dataValidation type="list" allowBlank="1" showInputMessage="1" showErrorMessage="1" sqref="A5:A6">
      <formula1>$AA$2:$AA$1108</formula1>
    </dataValidation>
    <dataValidation type="list" allowBlank="1" showInputMessage="1" showErrorMessage="1" sqref="A11">
      <formula1>$AA$2:$AA$1127</formula1>
    </dataValidation>
    <dataValidation type="list" allowBlank="1" showInputMessage="1" sqref="A7:A9">
      <formula1>$AA$2:$AA$1125</formula1>
    </dataValidation>
    <dataValidation type="list" allowBlank="1" showInputMessage="1" showErrorMessage="1" sqref="A10">
      <formula1>$AA$2:$AA$1124</formula1>
    </dataValidation>
    <dataValidation type="list" allowBlank="1" showInputMessage="1" showErrorMessage="1" sqref="A12">
      <formula1>$AA$2:$AA$1134</formula1>
    </dataValidation>
    <dataValidation type="list" allowBlank="1" showInputMessage="1" showErrorMessage="1" sqref="A15:A18">
      <formula1>$AA$2:$AA$1156</formula1>
    </dataValidation>
    <dataValidation type="list" allowBlank="1" showInputMessage="1" showErrorMessage="1" sqref="A14">
      <formula1>$AA$2:$AA$1141</formula1>
    </dataValidation>
    <dataValidation type="list" allowBlank="1" showInputMessage="1" showErrorMessage="1" sqref="A13">
      <formula1>$AA$2:$AA$1138</formula1>
    </dataValidation>
    <dataValidation type="list" allowBlank="1" showInputMessage="1" showErrorMessage="1" sqref="A19">
      <formula1>$AA$2:$AA$1162</formula1>
    </dataValidation>
    <dataValidation type="list" allowBlank="1" showInputMessage="1" showErrorMessage="1" sqref="A20">
      <formula1>$AA$2:$AA$1518</formula1>
    </dataValidation>
    <dataValidation type="list" allowBlank="1" showInputMessage="1" showErrorMessage="1" sqref="A21:A22">
      <formula1>$AA$2:$AA$1315</formula1>
    </dataValidation>
    <dataValidation type="list" allowBlank="1" showInputMessage="1" showErrorMessage="1" sqref="A23">
      <formula1>$AA$2:$AA$1317</formula1>
    </dataValidation>
    <dataValidation type="list" allowBlank="1" showInputMessage="1" showErrorMessage="1" sqref="A24:A26">
      <formula1>$AA$2:$AA$1314</formula1>
    </dataValidation>
    <dataValidation type="list" allowBlank="1" showInputMessage="1" showErrorMessage="1" sqref="A27">
      <formula1>$AA$2:$AA$1313</formula1>
    </dataValidation>
    <dataValidation type="list" allowBlank="1" showInputMessage="1" showErrorMessage="1" sqref="A28:A31">
      <formula1>$AA$2:$AA$1367</formula1>
    </dataValidation>
    <dataValidation type="list" allowBlank="1" showInputMessage="1" showErrorMessage="1" sqref="A32:A33">
      <formula1>$AA$2:$AA$1375</formula1>
    </dataValidation>
    <dataValidation type="list" allowBlank="1" showInputMessage="1" showErrorMessage="1" sqref="A34">
      <formula1>$AA$2:$AA$1378</formula1>
    </dataValidation>
    <dataValidation type="list" allowBlank="1" showInputMessage="1" showErrorMessage="1" sqref="A35:A37">
      <formula1>$AA$2:$AA$1380</formula1>
    </dataValidation>
    <dataValidation type="list" allowBlank="1" showInputMessage="1" showErrorMessage="1" sqref="A38:A39">
      <formula1>$AA$2:$AA$1381</formula1>
    </dataValidation>
    <dataValidation type="list" allowBlank="1" showInputMessage="1" showErrorMessage="1" sqref="A40:A43">
      <formula1>$AA$2:$AA$1385</formula1>
    </dataValidation>
    <dataValidation type="list" allowBlank="1" showInputMessage="1" showErrorMessage="1" sqref="A44">
      <formula1>$AA$2:$AA$1386</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январь 2025</vt:lpstr>
      <vt:lpstr>февраль 2025</vt:lpstr>
      <vt:lpstr>март 2025</vt:lpstr>
      <vt:lpstr>апрель 2025</vt:lpstr>
      <vt:lpstr>май 2025</vt:lpstr>
      <vt:lpstr>июнь 2025</vt:lpstr>
      <vt:lpstr>июль 2025</vt:lpstr>
      <vt:lpstr>август 2025</vt:lpstr>
      <vt:lpstr>сентябрь 2025</vt:lpstr>
      <vt:lpstr>октябрь 2025</vt:lpstr>
      <vt:lpstr>ноябрь 2025</vt:lpstr>
      <vt:lpstr>декабрь 2025</vt:lpstr>
      <vt:lpstr>Лист1</vt:lpstr>
      <vt:lpstr>Лист2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Basys</dc:creator>
  <cp:lastModifiedBy>Oyatillo Orifjonov</cp:lastModifiedBy>
  <cp:lastPrinted>2025-01-06T13:26:51Z</cp:lastPrinted>
  <dcterms:created xsi:type="dcterms:W3CDTF">2025-01-03T05:02:24Z</dcterms:created>
  <dcterms:modified xsi:type="dcterms:W3CDTF">2026-03-03T09:42:28Z</dcterms:modified>
</cp:coreProperties>
</file>